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updateLinks="never" codeName="ThisWorkbook" defaultThemeVersion="124226"/>
  <mc:AlternateContent xmlns:mc="http://schemas.openxmlformats.org/markup-compatibility/2006">
    <mc:Choice Requires="x15">
      <x15ac:absPath xmlns:x15ac="http://schemas.microsoft.com/office/spreadsheetml/2010/11/ac" url="\\euser\scc\GPOFOLDERS\scarb\Desktop\Schools Accountancy\Budget 2020-21\"/>
    </mc:Choice>
  </mc:AlternateContent>
  <xr:revisionPtr revIDLastSave="0" documentId="8_{15B5FAA5-8E62-4253-95D3-49E88743A720}" xr6:coauthVersionLast="47" xr6:coauthVersionMax="47" xr10:uidLastSave="{00000000-0000-0000-0000-000000000000}"/>
  <bookViews>
    <workbookView xWindow="-120" yWindow="-120" windowWidth="24240" windowHeight="13140" xr2:uid="{00000000-000D-0000-FFFF-FFFF00000000}"/>
  </bookViews>
  <sheets>
    <sheet name="Main Menu" sheetId="1" r:id="rId1"/>
    <sheet name="Data Input" sheetId="5" r:id="rId2"/>
    <sheet name="School Funding Summary" sheetId="2" r:id="rId3"/>
    <sheet name="3 Year Schools Block &amp; MFG" sheetId="4" r:id="rId4"/>
    <sheet name="Capping and Scaling" sheetId="7" state="hidden" r:id="rId5"/>
    <sheet name="2018-19 Budgets" sheetId="19" state="hidden" r:id="rId6"/>
    <sheet name="2019-20 Budgets" sheetId="28" state="hidden" r:id="rId7"/>
    <sheet name="New ISB 19-20" sheetId="20" state="hidden" r:id="rId8"/>
    <sheet name="New ISB 20-21" sheetId="30" state="hidden" r:id="rId9"/>
    <sheet name="Adjusted Factors 19-20" sheetId="21" state="hidden" r:id="rId10"/>
    <sheet name="Adjusted Factors 20-21" sheetId="31" state="hidden" r:id="rId11"/>
    <sheet name="De-Delegation - 19-20" sheetId="22" state="hidden" r:id="rId12"/>
    <sheet name="De-Delegation - 20-21" sheetId="32" state="hidden" r:id="rId13"/>
    <sheet name="17-18 Cfwds" sheetId="23" state="hidden" r:id="rId14"/>
    <sheet name="18-19 Cfwds" sheetId="33" state="hidden" r:id="rId15"/>
    <sheet name="DfE No." sheetId="24" state="hidden" r:id="rId16"/>
    <sheet name="New ISB" sheetId="9" state="hidden" r:id="rId17"/>
    <sheet name="2018-19 Targeted SEN" sheetId="25" state="hidden" r:id="rId18"/>
    <sheet name="2020-21 Targeted SEN" sheetId="34" state="hidden" r:id="rId19"/>
    <sheet name="Baselines 19-20" sheetId="36"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xlnm._FilterDatabase" localSheetId="5" hidden="1">'2018-19 Budgets'!$C$2:$AB$330</definedName>
    <definedName name="_xlnm._FilterDatabase" localSheetId="17" hidden="1">'2018-19 Targeted SEN'!$A$5:$R$304</definedName>
    <definedName name="_xlnm._FilterDatabase" localSheetId="6" hidden="1">'2019-20 Budgets'!$C$2:$AB$330</definedName>
    <definedName name="_xlnm._FilterDatabase" localSheetId="9" hidden="1">'Adjusted Factors 19-20'!$A$2:$BN$321</definedName>
    <definedName name="_xlnm._FilterDatabase" localSheetId="10" hidden="1">'Adjusted Factors 20-21'!$A$2:$BS$325</definedName>
    <definedName name="_xlnm._FilterDatabase" localSheetId="15" hidden="1">'DfE No.'!$A$1:$E$1</definedName>
    <definedName name="_xlnm._FilterDatabase" localSheetId="16" hidden="1">'New ISB'!$A$4:$BY$663</definedName>
    <definedName name="_xlnm._FilterDatabase" localSheetId="7" hidden="1">'New ISB 19-20'!$A$1:$CI$325</definedName>
    <definedName name="_xlnm._FilterDatabase" localSheetId="8" hidden="1">'New ISB 20-21'!$A$2:$CD$301</definedName>
    <definedName name="Adjustments_To_PY_SBS">'[1]Local Factors'!$AA$5</definedName>
    <definedName name="All_distance_threshold">[1]Proforma!$D$44</definedName>
    <definedName name="All_PupilNo_threshold">[1]Proforma!$G$44</definedName>
    <definedName name="Autumn_term_EFA_prop">[2]Parameters!$I$6</definedName>
    <definedName name="Autumn_term_LA_prop">[2]Parameters!$J$6</definedName>
    <definedName name="AWPU_KS3_Rate">[1]Proforma!$E$12</definedName>
    <definedName name="AWPU_KS4_Rate">[1]Proforma!$E$13</definedName>
    <definedName name="AWPU_Pri_Rate">[1]Proforma!$E$11</definedName>
    <definedName name="AWPU_Primary_DD_rate">'[1]De Delegation'!$X$8</definedName>
    <definedName name="AWPU_Sec_DD_rate">'[1]De Delegation'!$Y$9</definedName>
    <definedName name="BaseData">'[3]13-14 - subjectives'!$A:$D</definedName>
    <definedName name="Capping_Scaling_YesNo">[1]Proforma!$J$61</definedName>
    <definedName name="Ceiling">[1]Proforma!$D$62</definedName>
    <definedName name="Data1">'2019-20 Budgets'!$C:$Q</definedName>
    <definedName name="Data2">'[4]Base Working'!$I:$I</definedName>
    <definedName name="DSGData">'[3]13-14 DSG'!$A:$D</definedName>
    <definedName name="EAL_Pri">[1]Proforma!$E$25</definedName>
    <definedName name="EAL_Pri_DD_rate">'[1]De Delegation'!$X$21</definedName>
    <definedName name="EAL_Pri_Option">[1]Proforma!$D$25</definedName>
    <definedName name="EAL_Sec">[1]Proforma!$F$26</definedName>
    <definedName name="EAL_Sec_DD_rate">'[1]De Delegation'!$Y$22</definedName>
    <definedName name="EAL_Sec_Option">[1]Proforma!$D$26</definedName>
    <definedName name="Ever6_Pri_DD_Rate">'[5]De Delegation'!$X$11</definedName>
    <definedName name="Ever6_pri_rate">[5]Proforma!$E$19</definedName>
    <definedName name="Ever6_Sec_DD_Rate">'[5]De Delegation'!$Y$11</definedName>
    <definedName name="Ever6_sec_rate">[5]Proforma!$F$19</definedName>
    <definedName name="Exc_Cir7_Total">'[5]New ISB'!$AT$5</definedName>
    <definedName name="FORMULAGRANT">[6]Formula_grant_data!$A$3:$R$456</definedName>
    <definedName name="FSM_Pri_DD_rate">'[1]De Delegation'!$X$10</definedName>
    <definedName name="FSM_Pri_Option">[1]Proforma!$D$15</definedName>
    <definedName name="FSM_Pri_Rate">[1]Proforma!$E$15</definedName>
    <definedName name="FSM_Sec_DD_rate">'[1]De Delegation'!$Y$11</definedName>
    <definedName name="FSM_Sec_Option">[1]Proforma!$D$16</definedName>
    <definedName name="FSM_Sec_Rate">[1]Proforma!$F$16</definedName>
    <definedName name="FSM6_Pri_premium">[2]Parameters!$C$4</definedName>
    <definedName name="FSM6_Sec_premium">[2]Parameters!$C$5</definedName>
    <definedName name="IDACI_B1_Pri">[1]Proforma!$E$17</definedName>
    <definedName name="IDACI_B1_Pri_DD_rate">'[1]De Delegation'!$X$12</definedName>
    <definedName name="IDACI_B1_Sec">[1]Proforma!$F$17</definedName>
    <definedName name="IDACI_B1_Sec_DD_rate">'[1]De Delegation'!$Y$12</definedName>
    <definedName name="IDACI_B2_Pri">[1]Proforma!$E$18</definedName>
    <definedName name="IDACI_B2_Pri_DD_rate">'[1]De Delegation'!$X$13</definedName>
    <definedName name="IDACI_B2_Sec">[1]Proforma!$F$18</definedName>
    <definedName name="IDACI_B2_Sec_DD_rate">'[1]De Delegation'!$Y$13</definedName>
    <definedName name="IDACI_B3_Pri">[1]Proforma!$E$19</definedName>
    <definedName name="IDACI_B3_Pri_DD_rate">'[1]De Delegation'!$X$14</definedName>
    <definedName name="IDACI_B3_Sec">[1]Proforma!$F$19</definedName>
    <definedName name="IDACI_B3_Sec_DD_rate">'[1]De Delegation'!$Y$14</definedName>
    <definedName name="IDACI_B4_Pri">[1]Proforma!$E$20</definedName>
    <definedName name="IDACI_B4_Pri_DD_rate">'[1]De Delegation'!$X$15</definedName>
    <definedName name="IDACI_B4_Sec">[1]Proforma!$F$20</definedName>
    <definedName name="IDACI_B4_Sec_DD_rate">'[1]De Delegation'!$Y$15</definedName>
    <definedName name="IDACI_B5_Pri">[1]Proforma!$E$21</definedName>
    <definedName name="IDACI_B5_Pri_DD_rate">'[1]De Delegation'!$X$16</definedName>
    <definedName name="IDACI_B5_Sec">[1]Proforma!$F$21</definedName>
    <definedName name="IDACI_B5_Sec_DD_rate">'[1]De Delegation'!$Y$16</definedName>
    <definedName name="IDACI_B6_Pri">[1]Proforma!$E$22</definedName>
    <definedName name="IDACI_B6_Pri_DD_rate">'[1]De Delegation'!$X$17</definedName>
    <definedName name="IDACI_B6_Sec">[1]Proforma!$F$22</definedName>
    <definedName name="IDACI_B6_Sec_DD_rate">'[1]De Delegation'!$Y$17</definedName>
    <definedName name="Income">'[7]16-17 Income'!$A:$E</definedName>
    <definedName name="j" localSheetId="14">#REF!,#REF!,#REF!,#REF!,#REF!,#REF!,#REF!,#REF!,#REF!,#REF!,#REF!,#REF!,#REF!,#REF!,#REF!</definedName>
    <definedName name="j" localSheetId="18">#REF!,#REF!,#REF!,#REF!,#REF!,#REF!,#REF!,#REF!,#REF!,#REF!,#REF!,#REF!,#REF!,#REF!,#REF!</definedName>
    <definedName name="j" localSheetId="10">#REF!,#REF!,#REF!,#REF!,#REF!,#REF!,#REF!,#REF!,#REF!,#REF!,#REF!,#REF!,#REF!,#REF!,#REF!</definedName>
    <definedName name="j" localSheetId="12">#REF!,#REF!,#REF!,#REF!,#REF!,#REF!,#REF!,#REF!,#REF!,#REF!,#REF!,#REF!,#REF!,#REF!,#REF!</definedName>
    <definedName name="j" localSheetId="8">#REF!,#REF!,#REF!,#REF!,#REF!,#REF!,#REF!,#REF!,#REF!,#REF!,#REF!,#REF!,#REF!,#REF!,#REF!</definedName>
    <definedName name="j">#REF!,#REF!,#REF!,#REF!,#REF!,#REF!,#REF!,#REF!,#REF!,#REF!,#REF!,#REF!,#REF!,#REF!,#REF!</definedName>
    <definedName name="LAC_premium">[2]Parameters!$C$6</definedName>
    <definedName name="LAC_Pri_DD_rate">'[1]De Delegation'!$X$18</definedName>
    <definedName name="LAC_Rate">[1]Proforma!$E$24</definedName>
    <definedName name="LAC_Sec_DD_rate">'[1]De Delegation'!$Y$18</definedName>
    <definedName name="LAECODE">[6]Title!$E$21</definedName>
    <definedName name="LALIST">[6]Title!$AD$319:$AJ$762</definedName>
    <definedName name="LCHI_Pri">[1]Proforma!$F$29</definedName>
    <definedName name="LCHI_Pri_DD_rate">'[1]De Delegation'!$X$19</definedName>
    <definedName name="LCHI_Pri_Option">[1]Proforma!$D$30</definedName>
    <definedName name="LCHI_Sec">[1]Proforma!$F$31</definedName>
    <definedName name="LCHI_Sec_DD_rate">'[1]De Delegation'!$Y$20</definedName>
    <definedName name="Lump_sum_Pri_DD_rate">'[1]De Delegation'!$X$24</definedName>
    <definedName name="Lump_sum_Sec_DD_rate">'[1]De Delegation'!$Y$24</definedName>
    <definedName name="MFG_Rate">[5]Proforma!$H$69</definedName>
    <definedName name="Mid_distance_threshold">[1]Proforma!$D$43</definedName>
    <definedName name="Mid_PupilNo_threshold">[1]Proforma!$G$43</definedName>
    <definedName name="min_pupil_rate_KS3">[5]Proforma!$E$9</definedName>
    <definedName name="min_pupil_rate_KS4">[5]Proforma!$G$9</definedName>
    <definedName name="min_pupil_rate_pri">[5]Proforma!$D$9</definedName>
    <definedName name="min_pupil_rate_sec">[5]Proforma!$I$9</definedName>
    <definedName name="Mobility_Pri">[1]Proforma!$E$27</definedName>
    <definedName name="Mobility_Pri_DD_Rate">'[1]De Delegation'!$X$23</definedName>
    <definedName name="Mobility_Sec">[1]Proforma!$F$27</definedName>
    <definedName name="Mobility_Sec_DD_Rate">'[1]De Delegation'!$Y$23</definedName>
    <definedName name="mppf_pri">'[5]New ISB'!$BC$5</definedName>
    <definedName name="mppf_sec">'[5]New ISB'!$BD$5</definedName>
    <definedName name="New_and_growing_prop">[2]Parameters!$F$11</definedName>
    <definedName name="non_prim" localSheetId="14">#REF!,#REF!</definedName>
    <definedName name="non_prim" localSheetId="18">#REF!,#REF!</definedName>
    <definedName name="non_prim" localSheetId="10">#REF!,#REF!</definedName>
    <definedName name="non_prim" localSheetId="12">#REF!,#REF!</definedName>
    <definedName name="non_prim" localSheetId="8">#REF!,#REF!</definedName>
    <definedName name="non_prim">#REF!,#REF!</definedName>
    <definedName name="non_sec" localSheetId="14">#REF!,#REF!</definedName>
    <definedName name="non_sec" localSheetId="18">#REF!,#REF!</definedName>
    <definedName name="non_sec" localSheetId="10">#REF!,#REF!</definedName>
    <definedName name="non_sec" localSheetId="12">#REF!,#REF!</definedName>
    <definedName name="non_sec" localSheetId="8">#REF!,#REF!</definedName>
    <definedName name="non_sec">#REF!,#REF!</definedName>
    <definedName name="non_spe" localSheetId="14">#REF!,#REF!</definedName>
    <definedName name="non_spe" localSheetId="18">#REF!,#REF!</definedName>
    <definedName name="non_spe" localSheetId="10">#REF!,#REF!</definedName>
    <definedName name="non_spe" localSheetId="12">#REF!,#REF!</definedName>
    <definedName name="non_spe" localSheetId="8">#REF!,#REF!</definedName>
    <definedName name="non_spe">#REF!,#REF!</definedName>
    <definedName name="Notional_SEN_AWPU_KS3">[1]Proforma!$L$12</definedName>
    <definedName name="Notional_SEN_AWPU_KS4">[1]Proforma!$L$13</definedName>
    <definedName name="Notional_SEN_AWPU_Pri">[1]Proforma!$L$11</definedName>
    <definedName name="Notional_SEN_EAL_Pri">[1]Proforma!$L$25</definedName>
    <definedName name="Notional_SEN_EAL_Sec">[1]Proforma!$M$26</definedName>
    <definedName name="Notional_SEN_Ever6_Pri">[5]Proforma!$L$19</definedName>
    <definedName name="Notional_SEN_Ever6_Sec">[5]Proforma!$M$19</definedName>
    <definedName name="Notional_SEN_ExCir2">[1]Proforma!$L$52</definedName>
    <definedName name="Notional_SEN_ExCir3">[1]Proforma!$L$53</definedName>
    <definedName name="Notional_SEN_ExCir4">[1]Proforma!$L$54</definedName>
    <definedName name="Notional_SEN_ExCir5">[1]Proforma!$L$55</definedName>
    <definedName name="Notional_SEN_ExCir6">[1]Proforma!$L$56</definedName>
    <definedName name="Notional_SEN_ExCir7">[5]Proforma!$L$62</definedName>
    <definedName name="Notional_SEN_FSM_Pri">[1]Proforma!$L$15</definedName>
    <definedName name="Notional_SEN_FSM_Sec">[1]Proforma!$M$16</definedName>
    <definedName name="Notional_SEN_IDACI_B1_Pri">[1]Proforma!$L$17</definedName>
    <definedName name="Notional_SEN_IDACI_B1_Sec">[1]Proforma!$M$17</definedName>
    <definedName name="Notional_SEN_IDACI_B2_Pri">[1]Proforma!$L$18</definedName>
    <definedName name="Notional_SEN_IDACI_B2_Sec">[1]Proforma!$M$18</definedName>
    <definedName name="Notional_SEN_IDACI_B3_Pri">[1]Proforma!$L$19</definedName>
    <definedName name="Notional_SEN_IDACI_B3_Sec">[1]Proforma!$M$19</definedName>
    <definedName name="Notional_SEN_IDACI_B4_Pri">[1]Proforma!$L$20</definedName>
    <definedName name="Notional_SEN_IDACI_B4_Sec">[1]Proforma!$M$20</definedName>
    <definedName name="Notional_SEN_IDACI_B5_Pri">[1]Proforma!$L$21</definedName>
    <definedName name="Notional_SEN_IDACI_B5_Sec">[1]Proforma!$M$21</definedName>
    <definedName name="Notional_SEN_IDACI_B6_Pri">[1]Proforma!$L$22</definedName>
    <definedName name="Notional_SEN_IDACI_B6_Sec">[1]Proforma!$M$22</definedName>
    <definedName name="Notional_SEN_LAC">[1]Proforma!$L$24</definedName>
    <definedName name="Notional_SEN_LCHI_Pri">[1]Proforma!$L$29</definedName>
    <definedName name="Notional_SEN_LCHI_Sec">[1]Proforma!$M$31</definedName>
    <definedName name="Notional_SEN_Lump_sum_Pri">[1]Proforma!$L$38</definedName>
    <definedName name="Notional_SEN_Lump_sum_Sec">[1]Proforma!$M$38</definedName>
    <definedName name="Notional_SEN_MFG">[5]Proforma!$L$76</definedName>
    <definedName name="Notional_SEN_Mobility_Pri">[1]Proforma!$L$27</definedName>
    <definedName name="Notional_SEN_Mobility_Sec">[1]Proforma!$M$27</definedName>
    <definedName name="Notional_SEN_MPPF">[5]Proforma!$L$66</definedName>
    <definedName name="Notional_SEN_PFI">[1]Proforma!$L$48</definedName>
    <definedName name="Notional_SEN_Rates">[1]Proforma!$L$47</definedName>
    <definedName name="Notional_SEN_Sparsity_Pri">[1]Proforma!$L$39</definedName>
    <definedName name="Notional_SEN_Sparsity_Sec">[1]Proforma!$M$39</definedName>
    <definedName name="Notional_SEN_Split_sites">[1]Proforma!$L$46</definedName>
    <definedName name="nursery" localSheetId="14">#REF!,#REF!,#REF!,#REF!,#REF!,#REF!,#REF!,#REF!,#REF!,#REF!,#REF!</definedName>
    <definedName name="nursery" localSheetId="18">#REF!,#REF!,#REF!,#REF!,#REF!,#REF!,#REF!,#REF!,#REF!,#REF!,#REF!</definedName>
    <definedName name="nursery" localSheetId="10">#REF!,#REF!,#REF!,#REF!,#REF!,#REF!,#REF!,#REF!,#REF!,#REF!,#REF!</definedName>
    <definedName name="nursery" localSheetId="12">#REF!,#REF!,#REF!,#REF!,#REF!,#REF!,#REF!,#REF!,#REF!,#REF!,#REF!</definedName>
    <definedName name="nursery" localSheetId="8">#REF!,#REF!,#REF!,#REF!,#REF!,#REF!,#REF!,#REF!,#REF!,#REF!,#REF!</definedName>
    <definedName name="nursery">#REF!,#REF!,#REF!,#REF!,#REF!,#REF!,#REF!,#REF!,#REF!,#REF!,#REF!</definedName>
    <definedName name="PhaseTot" localSheetId="14">#REF!,#REF!,#REF!,#REF!</definedName>
    <definedName name="PhaseTot" localSheetId="18">#REF!,#REF!,#REF!,#REF!</definedName>
    <definedName name="PhaseTot" localSheetId="10">#REF!,#REF!,#REF!,#REF!</definedName>
    <definedName name="PhaseTot" localSheetId="12">#REF!,#REF!,#REF!,#REF!</definedName>
    <definedName name="PhaseTot" localSheetId="8">#REF!,#REF!,#REF!,#REF!</definedName>
    <definedName name="PhaseTot">#REF!,#REF!,#REF!,#REF!</definedName>
    <definedName name="Post_LAC_premium">[2]Parameters!$C$7</definedName>
    <definedName name="Pri_distance_threshold">[1]Proforma!$D$41</definedName>
    <definedName name="Pri_PupilNo_threshold">[1]Proforma!$G$41</definedName>
    <definedName name="primary" localSheetId="14">#REF!,#REF!,#REF!,#REF!,#REF!</definedName>
    <definedName name="primary" localSheetId="18">#REF!,#REF!,#REF!,#REF!,#REF!</definedName>
    <definedName name="primary" localSheetId="10">#REF!,#REF!,#REF!,#REF!,#REF!</definedName>
    <definedName name="primary" localSheetId="12">#REF!,#REF!,#REF!,#REF!,#REF!</definedName>
    <definedName name="primary" localSheetId="8">#REF!,#REF!,#REF!,#REF!,#REF!</definedName>
    <definedName name="primary">#REF!,#REF!,#REF!,#REF!,#REF!</definedName>
    <definedName name="Primary_Lump_sum">[1]Proforma!$F$38</definedName>
    <definedName name="_xlnm.Print_Area" localSheetId="5">'2018-19 Budgets'!$C$1:$S$358</definedName>
    <definedName name="_xlnm.Print_Area" localSheetId="6">'2019-20 Budgets'!$C$1:$Q$358</definedName>
    <definedName name="_xlnm.Print_Area" localSheetId="3">'3 Year Schools Block &amp; MFG'!$C$1:$AN$126</definedName>
    <definedName name="_xlnm.Print_Area" localSheetId="9">'Adjusted Factors 19-20'!$A$1:$BT$321</definedName>
    <definedName name="_xlnm.Print_Area" localSheetId="4">'Capping and Scaling'!$A$1:$J$41</definedName>
    <definedName name="_xlnm.Print_Area" localSheetId="16">'New ISB'!$A$1:$BX$326</definedName>
    <definedName name="_xlnm.Print_Area" localSheetId="2">'School Funding Summary'!$A$1:$E$64</definedName>
    <definedName name="_xlnm.Print_Titles" localSheetId="5">'2018-19 Budgets'!$1:$2</definedName>
    <definedName name="_xlnm.Print_Titles" localSheetId="6">'2019-20 Budgets'!$1:$2</definedName>
    <definedName name="_xlnm.Print_Titles" localSheetId="16">'New ISB'!$4:$5</definedName>
    <definedName name="Reasons_list">'[1]Inputs &amp; Adjustments'!$CO$6:$CO$13</definedName>
    <definedName name="Reception_Uplift_YesNo">[1]Proforma!$E$9</definedName>
    <definedName name="Recover" localSheetId="14">[8]Macro1!$A$90</definedName>
    <definedName name="Recover">[9]Macro1!$A$83</definedName>
    <definedName name="SC_premium">[2]Parameters!$C$8</definedName>
    <definedName name="Scaling_Factor">[1]Proforma!$G$62</definedName>
    <definedName name="Sec">[7]LATable_!$B:$S</definedName>
    <definedName name="Sec_distance_threshold">[1]Proforma!$D$42</definedName>
    <definedName name="Sec_PupilNo_threshold">[1]Proforma!$G$42</definedName>
    <definedName name="secondary" localSheetId="14">#REF!,#REF!,#REF!</definedName>
    <definedName name="secondary" localSheetId="18">#REF!,#REF!,#REF!</definedName>
    <definedName name="secondary" localSheetId="10">#REF!,#REF!,#REF!</definedName>
    <definedName name="secondary" localSheetId="12">#REF!,#REF!,#REF!</definedName>
    <definedName name="secondary" localSheetId="8">#REF!,#REF!,#REF!</definedName>
    <definedName name="secondary">#REF!,#REF!,#REF!</definedName>
    <definedName name="Secondary_Lump_Sum">[1]Proforma!$G$38</definedName>
    <definedName name="Sparsity_All_lump_sum">[1]Proforma!$I$39</definedName>
    <definedName name="Sparsity_Mid_lump_sum">[1]Proforma!$H$39</definedName>
    <definedName name="Sparsity_Pri_DD_percentage">'[1]De Delegation'!$X$26</definedName>
    <definedName name="Sparsity_Pri_lump_sum">[1]Proforma!$F$39</definedName>
    <definedName name="Sparsity_Sec_DD_percentage">'[1]De Delegation'!$Y$26</definedName>
    <definedName name="Sparsity_Sec_lump_sum">[1]Proforma!$G$39</definedName>
    <definedName name="special" localSheetId="14">#REF!,#REF!</definedName>
    <definedName name="special" localSheetId="18">#REF!,#REF!</definedName>
    <definedName name="special" localSheetId="10">#REF!,#REF!</definedName>
    <definedName name="special" localSheetId="12">#REF!,#REF!</definedName>
    <definedName name="special" localSheetId="8">#REF!,#REF!</definedName>
    <definedName name="special">#REF!,#REF!</definedName>
    <definedName name="spend">'[10]Schools Balances 15.04.16'!$A:$H</definedName>
    <definedName name="Spring_term_EFA_prop">[2]Parameters!$I$4</definedName>
    <definedName name="Start_of_autumn_term_2014">[2]Parameters!$H$5</definedName>
    <definedName name="Start_of_spring_term_2014">[2]Parameters!$H$4</definedName>
    <definedName name="Start_of_spring_term_2015">[2]Parameters!$H$6</definedName>
    <definedName name="Summer_term_EFA_prop">[2]Parameters!$I$5</definedName>
    <definedName name="Summer_term_LA_prop">[2]Parameters!$J$5</definedName>
    <definedName name="Table_2" localSheetId="14">#REF!,#REF!,#REF!,#REF!,#REF!,#REF!,#REF!,#REF!,#REF!,#REF!,#REF!</definedName>
    <definedName name="Table_2" localSheetId="18">#REF!,#REF!,#REF!,#REF!,#REF!,#REF!,#REF!,#REF!,#REF!,#REF!,#REF!</definedName>
    <definedName name="Table_2" localSheetId="10">#REF!,#REF!,#REF!,#REF!,#REF!,#REF!,#REF!,#REF!,#REF!,#REF!,#REF!</definedName>
    <definedName name="Table_2" localSheetId="12">#REF!,#REF!,#REF!,#REF!,#REF!,#REF!,#REF!,#REF!,#REF!,#REF!,#REF!</definedName>
    <definedName name="Table_2" localSheetId="8">#REF!,#REF!,#REF!,#REF!,#REF!,#REF!,#REF!,#REF!,#REF!,#REF!,#REF!</definedName>
    <definedName name="Table_2">#REF!,#REF!,#REF!,#REF!,#REF!,#REF!,#REF!,#REF!,#REF!,#REF!,#REF!</definedName>
    <definedName name="Table2" localSheetId="14">#REF!,#REF!,#REF!,#REF!,#REF!,#REF!,#REF!</definedName>
    <definedName name="Table2" localSheetId="18">#REF!,#REF!,#REF!,#REF!,#REF!,#REF!,#REF!</definedName>
    <definedName name="Table2" localSheetId="10">#REF!,#REF!,#REF!,#REF!,#REF!,#REF!,#REF!</definedName>
    <definedName name="Table2" localSheetId="12">#REF!,#REF!,#REF!,#REF!,#REF!,#REF!,#REF!</definedName>
    <definedName name="Table2" localSheetId="8">#REF!,#REF!,#REF!,#REF!,#REF!,#REF!,#REF!</definedName>
    <definedName name="Table2">#REF!,#REF!,#REF!,#REF!,#REF!,#REF!,#REF!</definedName>
    <definedName name="Table2_2" localSheetId="14">#REF!,#REF!,#REF!,#REF!,#REF!,#REF!,#REF!</definedName>
    <definedName name="Table2_2" localSheetId="18">#REF!,#REF!,#REF!,#REF!,#REF!,#REF!,#REF!</definedName>
    <definedName name="Table2_2" localSheetId="10">#REF!,#REF!,#REF!,#REF!,#REF!,#REF!,#REF!</definedName>
    <definedName name="Table2_2" localSheetId="12">#REF!,#REF!,#REF!,#REF!,#REF!,#REF!,#REF!</definedName>
    <definedName name="Table2_2" localSheetId="8">#REF!,#REF!,#REF!,#REF!,#REF!,#REF!,#REF!</definedName>
    <definedName name="Table2_2">#REF!,#REF!,#REF!,#REF!,#REF!,#REF!,#REF!</definedName>
    <definedName name="Table2_3" localSheetId="14">#REF!,#REF!,#REF!,#REF!,#REF!,#REF!,#REF!</definedName>
    <definedName name="Table2_3" localSheetId="18">#REF!,#REF!,#REF!,#REF!,#REF!,#REF!,#REF!</definedName>
    <definedName name="Table2_3" localSheetId="10">#REF!,#REF!,#REF!,#REF!,#REF!,#REF!,#REF!</definedName>
    <definedName name="Table2_3" localSheetId="12">#REF!,#REF!,#REF!,#REF!,#REF!,#REF!,#REF!</definedName>
    <definedName name="Table2_3" localSheetId="8">#REF!,#REF!,#REF!,#REF!,#REF!,#REF!,#REF!</definedName>
    <definedName name="Table2_3">#REF!,#REF!,#REF!,#REF!,#REF!,#REF!,#REF!</definedName>
    <definedName name="Table2_5" localSheetId="14">#REF!,#REF!,#REF!,#REF!,#REF!,#REF!</definedName>
    <definedName name="Table2_5" localSheetId="18">#REF!,#REF!,#REF!,#REF!,#REF!,#REF!</definedName>
    <definedName name="Table2_5" localSheetId="10">#REF!,#REF!,#REF!,#REF!,#REF!,#REF!</definedName>
    <definedName name="Table2_5" localSheetId="12">#REF!,#REF!,#REF!,#REF!,#REF!,#REF!</definedName>
    <definedName name="Table2_5" localSheetId="8">#REF!,#REF!,#REF!,#REF!,#REF!,#REF!</definedName>
    <definedName name="Table2_5">#REF!,#REF!,#REF!,#REF!,#REF!,#REF!</definedName>
    <definedName name="TableName">"Dummy"</definedName>
    <definedName name="Tapered_all_lump_sum">[1]Proforma!$K$44</definedName>
    <definedName name="Tapered_mid_lump_sum">[1]Proforma!$K$43</definedName>
    <definedName name="Tapered_primary_lump_sum">[1]Proforma!$K$41</definedName>
    <definedName name="Tapered_secondary_lump_sum">[1]Proforma!$K$42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2" l="1"/>
  <c r="C9" i="2"/>
  <c r="B9" i="2"/>
  <c r="C41" i="4"/>
  <c r="AK36" i="4"/>
  <c r="Y36" i="4"/>
  <c r="A3" i="36" l="1"/>
  <c r="A4" i="36"/>
  <c r="A5" i="36"/>
  <c r="A6" i="36"/>
  <c r="A7" i="36"/>
  <c r="A8" i="36"/>
  <c r="A9"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A48" i="36"/>
  <c r="A49" i="36"/>
  <c r="A50" i="36"/>
  <c r="A51" i="36"/>
  <c r="A52" i="36"/>
  <c r="A53" i="36"/>
  <c r="A54" i="36"/>
  <c r="A55" i="36"/>
  <c r="A56" i="36"/>
  <c r="A57" i="36"/>
  <c r="A58" i="36"/>
  <c r="A59" i="36"/>
  <c r="A60" i="36"/>
  <c r="A61" i="36"/>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A109" i="36"/>
  <c r="A110" i="36"/>
  <c r="A111" i="36"/>
  <c r="A112" i="36"/>
  <c r="A113" i="36"/>
  <c r="A114" i="36"/>
  <c r="A115" i="36"/>
  <c r="A116" i="36"/>
  <c r="A117" i="36"/>
  <c r="A118" i="36"/>
  <c r="A119" i="36"/>
  <c r="A120" i="36"/>
  <c r="A121" i="36"/>
  <c r="A122" i="36"/>
  <c r="A123" i="36"/>
  <c r="A124" i="36"/>
  <c r="A125" i="36"/>
  <c r="A126" i="36"/>
  <c r="A127" i="36"/>
  <c r="A128" i="36"/>
  <c r="A129" i="36"/>
  <c r="A130" i="36"/>
  <c r="A131" i="36"/>
  <c r="A132" i="36"/>
  <c r="A133" i="36"/>
  <c r="A134" i="36"/>
  <c r="A135" i="36"/>
  <c r="A136" i="36"/>
  <c r="A137" i="36"/>
  <c r="A138" i="36"/>
  <c r="A139" i="36"/>
  <c r="A140" i="36"/>
  <c r="A141" i="36"/>
  <c r="A142" i="36"/>
  <c r="A143" i="36"/>
  <c r="A144" i="36"/>
  <c r="A145" i="36"/>
  <c r="A146" i="36"/>
  <c r="A147" i="36"/>
  <c r="A148" i="36"/>
  <c r="A149" i="36"/>
  <c r="A150" i="36"/>
  <c r="A151" i="36"/>
  <c r="A152" i="36"/>
  <c r="A153" i="36"/>
  <c r="A154" i="36"/>
  <c r="A155" i="36"/>
  <c r="A156" i="36"/>
  <c r="A157" i="36"/>
  <c r="A158" i="36"/>
  <c r="A159" i="36"/>
  <c r="A160" i="36"/>
  <c r="A161" i="36"/>
  <c r="A162" i="36"/>
  <c r="A163" i="36"/>
  <c r="A164" i="36"/>
  <c r="A165" i="36"/>
  <c r="A166" i="36"/>
  <c r="A167" i="36"/>
  <c r="A168" i="36"/>
  <c r="A169" i="36"/>
  <c r="A170" i="36"/>
  <c r="A171" i="36"/>
  <c r="A172" i="36"/>
  <c r="A173" i="36"/>
  <c r="A174" i="36"/>
  <c r="A175" i="36"/>
  <c r="A176" i="36"/>
  <c r="A177" i="36"/>
  <c r="A178" i="36"/>
  <c r="A179" i="36"/>
  <c r="A180" i="36"/>
  <c r="A181" i="36"/>
  <c r="A182" i="36"/>
  <c r="A183" i="36"/>
  <c r="A184" i="36"/>
  <c r="A185" i="36"/>
  <c r="A186" i="36"/>
  <c r="A187" i="36"/>
  <c r="A188" i="36"/>
  <c r="A189" i="36"/>
  <c r="A190" i="36"/>
  <c r="A191" i="36"/>
  <c r="A192" i="36"/>
  <c r="A193" i="36"/>
  <c r="A194" i="36"/>
  <c r="A195" i="36"/>
  <c r="A196" i="36"/>
  <c r="A197" i="36"/>
  <c r="A198" i="36"/>
  <c r="A199" i="36"/>
  <c r="A200" i="36"/>
  <c r="A201" i="36"/>
  <c r="A202" i="36"/>
  <c r="A203" i="36"/>
  <c r="A204" i="36"/>
  <c r="A205" i="36"/>
  <c r="A206" i="36"/>
  <c r="A207" i="36"/>
  <c r="A208" i="36"/>
  <c r="A209" i="36"/>
  <c r="A210" i="36"/>
  <c r="A211" i="36"/>
  <c r="A212" i="36"/>
  <c r="A213" i="36"/>
  <c r="A214" i="36"/>
  <c r="A215" i="36"/>
  <c r="A216" i="36"/>
  <c r="A217" i="36"/>
  <c r="A218" i="36"/>
  <c r="A219" i="36"/>
  <c r="A220" i="36"/>
  <c r="A221" i="36"/>
  <c r="A222" i="36"/>
  <c r="A223" i="36"/>
  <c r="A224" i="36"/>
  <c r="A225" i="36"/>
  <c r="A226" i="36"/>
  <c r="A227" i="36"/>
  <c r="A228" i="36"/>
  <c r="A229" i="36"/>
  <c r="A230" i="36"/>
  <c r="A231" i="36"/>
  <c r="A232" i="36"/>
  <c r="A233" i="36"/>
  <c r="A234" i="36"/>
  <c r="A235" i="36"/>
  <c r="A236" i="36"/>
  <c r="A237" i="36"/>
  <c r="A238" i="36"/>
  <c r="A239" i="36"/>
  <c r="A240" i="36"/>
  <c r="A241" i="36"/>
  <c r="A242" i="36"/>
  <c r="A243" i="36"/>
  <c r="A244" i="36"/>
  <c r="A245" i="36"/>
  <c r="A246" i="36"/>
  <c r="A247" i="36"/>
  <c r="A248" i="36"/>
  <c r="A249" i="36"/>
  <c r="A250" i="36"/>
  <c r="A251" i="36"/>
  <c r="A252" i="36"/>
  <c r="A253" i="36"/>
  <c r="A254" i="36"/>
  <c r="A255" i="36"/>
  <c r="A256" i="36"/>
  <c r="A257" i="36"/>
  <c r="A258" i="36"/>
  <c r="A259" i="36"/>
  <c r="A260" i="36"/>
  <c r="A261" i="36"/>
  <c r="A262" i="36"/>
  <c r="A263" i="36"/>
  <c r="A264" i="36"/>
  <c r="A265" i="36"/>
  <c r="A266" i="36"/>
  <c r="A267" i="36"/>
  <c r="A268" i="36"/>
  <c r="A269" i="36"/>
  <c r="A270" i="36"/>
  <c r="A271" i="36"/>
  <c r="A272" i="36"/>
  <c r="A273" i="36"/>
  <c r="A274" i="36"/>
  <c r="A275" i="36"/>
  <c r="A276" i="36"/>
  <c r="A277" i="36"/>
  <c r="A278" i="36"/>
  <c r="A279" i="36"/>
  <c r="A280" i="36"/>
  <c r="A281" i="36"/>
  <c r="A282" i="36"/>
  <c r="A283" i="36"/>
  <c r="A284" i="36"/>
  <c r="A285" i="36"/>
  <c r="A286" i="36"/>
  <c r="A287" i="36"/>
  <c r="A288" i="36"/>
  <c r="A289" i="36"/>
  <c r="A290" i="36"/>
  <c r="A291" i="36"/>
  <c r="A292" i="36"/>
  <c r="A293" i="36"/>
  <c r="A294" i="36"/>
  <c r="A295" i="36"/>
  <c r="A296" i="36"/>
  <c r="A297" i="36"/>
  <c r="A298" i="36"/>
  <c r="A299" i="36"/>
  <c r="A300" i="36"/>
  <c r="A2" i="36"/>
  <c r="CB301" i="30" l="1"/>
  <c r="CB300" i="30"/>
  <c r="CB299" i="30"/>
  <c r="CB298" i="30"/>
  <c r="CB297" i="30"/>
  <c r="CB296" i="30"/>
  <c r="CB295" i="30"/>
  <c r="CB294" i="30"/>
  <c r="CB293" i="30"/>
  <c r="CB292" i="30"/>
  <c r="CB291" i="30"/>
  <c r="CB290" i="30"/>
  <c r="CB289" i="30"/>
  <c r="CB288" i="30"/>
  <c r="CB287" i="30"/>
  <c r="CB286" i="30"/>
  <c r="CB285" i="30"/>
  <c r="CB284" i="30"/>
  <c r="CB283" i="30"/>
  <c r="CB282" i="30"/>
  <c r="CB281" i="30"/>
  <c r="CB280" i="30"/>
  <c r="CB279" i="30"/>
  <c r="CB278" i="30"/>
  <c r="CB277" i="30"/>
  <c r="CB276" i="30"/>
  <c r="CB275" i="30"/>
  <c r="CB274" i="30"/>
  <c r="CB273" i="30"/>
  <c r="CB272" i="30"/>
  <c r="CB271" i="30"/>
  <c r="CB270" i="30"/>
  <c r="CB269" i="30"/>
  <c r="CB268" i="30"/>
  <c r="CB267" i="30"/>
  <c r="CB266" i="30"/>
  <c r="CB265" i="30"/>
  <c r="CB264" i="30"/>
  <c r="CB263" i="30"/>
  <c r="CB262" i="30"/>
  <c r="CB261" i="30"/>
  <c r="CB260" i="30"/>
  <c r="CB259" i="30"/>
  <c r="CB258" i="30"/>
  <c r="CB257" i="30"/>
  <c r="CB256" i="30"/>
  <c r="CB255" i="30"/>
  <c r="CB254" i="30"/>
  <c r="CB253" i="30"/>
  <c r="CB252" i="30"/>
  <c r="CB251" i="30"/>
  <c r="CB250" i="30"/>
  <c r="CB249" i="30"/>
  <c r="CB248" i="30"/>
  <c r="CB247" i="30"/>
  <c r="CB246" i="30"/>
  <c r="CB245" i="30"/>
  <c r="CB244" i="30"/>
  <c r="CB243" i="30"/>
  <c r="CB242" i="30"/>
  <c r="CB241" i="30"/>
  <c r="CB240" i="30"/>
  <c r="CB239" i="30"/>
  <c r="CB238" i="30"/>
  <c r="CB237" i="30"/>
  <c r="CB236" i="30"/>
  <c r="CB235" i="30"/>
  <c r="CB234" i="30"/>
  <c r="CB233" i="30"/>
  <c r="CB232" i="30"/>
  <c r="CB231" i="30"/>
  <c r="CB230" i="30"/>
  <c r="CB229" i="30"/>
  <c r="CB228" i="30"/>
  <c r="CB227" i="30"/>
  <c r="CB226" i="30"/>
  <c r="CB225" i="30"/>
  <c r="CB224" i="30"/>
  <c r="CB223" i="30"/>
  <c r="CB222" i="30"/>
  <c r="CB221" i="30"/>
  <c r="CB220" i="30"/>
  <c r="CB219" i="30"/>
  <c r="CB218" i="30"/>
  <c r="CB217" i="30"/>
  <c r="CB216" i="30"/>
  <c r="CB215" i="30"/>
  <c r="CB214" i="30"/>
  <c r="CB213" i="30"/>
  <c r="CB212" i="30"/>
  <c r="CB211" i="30"/>
  <c r="CB210" i="30"/>
  <c r="CB209" i="30"/>
  <c r="CB208" i="30"/>
  <c r="CB207" i="30"/>
  <c r="CB206" i="30"/>
  <c r="CB205" i="30"/>
  <c r="CB204" i="30"/>
  <c r="CB203" i="30"/>
  <c r="CB202" i="30"/>
  <c r="CB201" i="30"/>
  <c r="CB200" i="30"/>
  <c r="CB199" i="30"/>
  <c r="CB198" i="30"/>
  <c r="CB197" i="30"/>
  <c r="CB196" i="30"/>
  <c r="CB195" i="30"/>
  <c r="CB194" i="30"/>
  <c r="CB193" i="30"/>
  <c r="CB192" i="30"/>
  <c r="CB191" i="30"/>
  <c r="CB190" i="30"/>
  <c r="CB189" i="30"/>
  <c r="CB188" i="30"/>
  <c r="CB187" i="30"/>
  <c r="CB186" i="30"/>
  <c r="CB185" i="30"/>
  <c r="CB184" i="30"/>
  <c r="CB183" i="30"/>
  <c r="CB182" i="30"/>
  <c r="CB181" i="30"/>
  <c r="CB180" i="30"/>
  <c r="CB179" i="30"/>
  <c r="CB178" i="30"/>
  <c r="CB177" i="30"/>
  <c r="CB176" i="30"/>
  <c r="CB175" i="30"/>
  <c r="CB174" i="30"/>
  <c r="CB173" i="30"/>
  <c r="CB172" i="30"/>
  <c r="CB171" i="30"/>
  <c r="CB170" i="30"/>
  <c r="CB169" i="30"/>
  <c r="CB168" i="30"/>
  <c r="CB167" i="30"/>
  <c r="CB166" i="30"/>
  <c r="CB165" i="30"/>
  <c r="CB164" i="30"/>
  <c r="CB163" i="30"/>
  <c r="CB162" i="30"/>
  <c r="CB161" i="30"/>
  <c r="CB160" i="30"/>
  <c r="CB159" i="30"/>
  <c r="CB158" i="30"/>
  <c r="CB157" i="30"/>
  <c r="CB156" i="30"/>
  <c r="CB155" i="30"/>
  <c r="CB154" i="30"/>
  <c r="CB153" i="30"/>
  <c r="CB152" i="30"/>
  <c r="CB151" i="30"/>
  <c r="CB150" i="30"/>
  <c r="CB149" i="30"/>
  <c r="CB148" i="30"/>
  <c r="CB147" i="30"/>
  <c r="CB146" i="30"/>
  <c r="CB145" i="30"/>
  <c r="CB144" i="30"/>
  <c r="CB143" i="30"/>
  <c r="CB142" i="30"/>
  <c r="CB141" i="30"/>
  <c r="CB140" i="30"/>
  <c r="CB139" i="30"/>
  <c r="CB138" i="30"/>
  <c r="CB137" i="30"/>
  <c r="CB136" i="30"/>
  <c r="CB135" i="30"/>
  <c r="CB134" i="30"/>
  <c r="CB133" i="30"/>
  <c r="CB132" i="30"/>
  <c r="CB131" i="30"/>
  <c r="CB130" i="30"/>
  <c r="CB129" i="30"/>
  <c r="CB128" i="30"/>
  <c r="CB127" i="30"/>
  <c r="CB126" i="30"/>
  <c r="CB125" i="30"/>
  <c r="CB124" i="30"/>
  <c r="CB123" i="30"/>
  <c r="CB122" i="30"/>
  <c r="CB121" i="30"/>
  <c r="CB120" i="30"/>
  <c r="CB119" i="30"/>
  <c r="CB118" i="30"/>
  <c r="CB117" i="30"/>
  <c r="CB116" i="30"/>
  <c r="CB115" i="30"/>
  <c r="CB114" i="30"/>
  <c r="CB113" i="30"/>
  <c r="CB112" i="30"/>
  <c r="CB111" i="30"/>
  <c r="CB110" i="30"/>
  <c r="CB109" i="30"/>
  <c r="CB108" i="30"/>
  <c r="CB107" i="30"/>
  <c r="CB106" i="30"/>
  <c r="CB105" i="30"/>
  <c r="CB104" i="30"/>
  <c r="CB103" i="30"/>
  <c r="CB102" i="30"/>
  <c r="CB101" i="30"/>
  <c r="CB100" i="30"/>
  <c r="CB99" i="30"/>
  <c r="CB98" i="30"/>
  <c r="CB97" i="30"/>
  <c r="CB96" i="30"/>
  <c r="CB95" i="30"/>
  <c r="CB94" i="30"/>
  <c r="CB93" i="30"/>
  <c r="CB92" i="30"/>
  <c r="CB91" i="30"/>
  <c r="CB90" i="30"/>
  <c r="CB89" i="30"/>
  <c r="CB88" i="30"/>
  <c r="CB87" i="30"/>
  <c r="CB86" i="30"/>
  <c r="CB85" i="30"/>
  <c r="CB84" i="30"/>
  <c r="CB83" i="30"/>
  <c r="CB82" i="30"/>
  <c r="CB81" i="30"/>
  <c r="CB80" i="30"/>
  <c r="CB79" i="30"/>
  <c r="CB78" i="30"/>
  <c r="CB77" i="30"/>
  <c r="CB76" i="30"/>
  <c r="CB75" i="30"/>
  <c r="CB74" i="30"/>
  <c r="CB73" i="30"/>
  <c r="CB72" i="30"/>
  <c r="CB71" i="30"/>
  <c r="CB70" i="30"/>
  <c r="CB69" i="30"/>
  <c r="CB68" i="30"/>
  <c r="CB67" i="30"/>
  <c r="CB66" i="30"/>
  <c r="CB65" i="30"/>
  <c r="CB64" i="30"/>
  <c r="CB63" i="30"/>
  <c r="CB62" i="30"/>
  <c r="CB61" i="30"/>
  <c r="CB60" i="30"/>
  <c r="CB59" i="30"/>
  <c r="CB58" i="30"/>
  <c r="CB57" i="30"/>
  <c r="CB56" i="30"/>
  <c r="CB55" i="30"/>
  <c r="CB54" i="30"/>
  <c r="CB53" i="30"/>
  <c r="CB52" i="30"/>
  <c r="CB51" i="30"/>
  <c r="CB50" i="30"/>
  <c r="CB49" i="30"/>
  <c r="CB48" i="30"/>
  <c r="CB47" i="30"/>
  <c r="CB46" i="30"/>
  <c r="CB45" i="30"/>
  <c r="CB44" i="30"/>
  <c r="CB43" i="30"/>
  <c r="CB42" i="30"/>
  <c r="CB41" i="30"/>
  <c r="CB40" i="30"/>
  <c r="CB39" i="30"/>
  <c r="CB38" i="30"/>
  <c r="CB37" i="30"/>
  <c r="CB36" i="30"/>
  <c r="CB35" i="30"/>
  <c r="CB34" i="30"/>
  <c r="CB33" i="30"/>
  <c r="CB32" i="30"/>
  <c r="CB31" i="30"/>
  <c r="CB30" i="30"/>
  <c r="CB29" i="30"/>
  <c r="CB28" i="30"/>
  <c r="CB27" i="30"/>
  <c r="CB26" i="30"/>
  <c r="CB25" i="30"/>
  <c r="CB24" i="30"/>
  <c r="CB23" i="30"/>
  <c r="CB22" i="30"/>
  <c r="CB21" i="30"/>
  <c r="CB20" i="30"/>
  <c r="CB19" i="30"/>
  <c r="CB18" i="30"/>
  <c r="CB17" i="30"/>
  <c r="CB16" i="30"/>
  <c r="CB15" i="30"/>
  <c r="CB14" i="30"/>
  <c r="CB13" i="30"/>
  <c r="CB12" i="30"/>
  <c r="CB11" i="30"/>
  <c r="CB10" i="30"/>
  <c r="CB9" i="30"/>
  <c r="CB8" i="30"/>
  <c r="CB7" i="30"/>
  <c r="CB6" i="30"/>
  <c r="CB5" i="30"/>
  <c r="CB4" i="30"/>
  <c r="CB3" i="30"/>
  <c r="V13" i="4" l="1"/>
  <c r="H298" i="34" l="1"/>
  <c r="G298" i="34"/>
  <c r="I298" i="34" s="1"/>
  <c r="F298" i="34"/>
  <c r="E298" i="34"/>
  <c r="H297" i="34"/>
  <c r="G297" i="34"/>
  <c r="I297" i="34" s="1"/>
  <c r="F297" i="34"/>
  <c r="E297" i="34"/>
  <c r="H296" i="34"/>
  <c r="G296" i="34"/>
  <c r="I296" i="34" s="1"/>
  <c r="F296" i="34"/>
  <c r="E296" i="34"/>
  <c r="H295" i="34"/>
  <c r="G295" i="34"/>
  <c r="I295" i="34" s="1"/>
  <c r="F295" i="34"/>
  <c r="E295" i="34"/>
  <c r="H294" i="34"/>
  <c r="G294" i="34"/>
  <c r="I294" i="34" s="1"/>
  <c r="F294" i="34"/>
  <c r="E294" i="34"/>
  <c r="H293" i="34"/>
  <c r="G293" i="34"/>
  <c r="I293" i="34" s="1"/>
  <c r="F293" i="34"/>
  <c r="E293" i="34"/>
  <c r="H292" i="34"/>
  <c r="G292" i="34"/>
  <c r="I292" i="34" s="1"/>
  <c r="F292" i="34"/>
  <c r="E292" i="34"/>
  <c r="H291" i="34"/>
  <c r="G291" i="34"/>
  <c r="I291" i="34" s="1"/>
  <c r="F291" i="34"/>
  <c r="E291" i="34"/>
  <c r="H290" i="34"/>
  <c r="G290" i="34"/>
  <c r="I290" i="34" s="1"/>
  <c r="F290" i="34"/>
  <c r="E290" i="34"/>
  <c r="H289" i="34"/>
  <c r="G289" i="34"/>
  <c r="I289" i="34" s="1"/>
  <c r="F289" i="34"/>
  <c r="E289" i="34"/>
  <c r="H288" i="34"/>
  <c r="G288" i="34"/>
  <c r="I288" i="34" s="1"/>
  <c r="F288" i="34"/>
  <c r="E288" i="34"/>
  <c r="H287" i="34"/>
  <c r="G287" i="34"/>
  <c r="I287" i="34" s="1"/>
  <c r="K287" i="34" s="1"/>
  <c r="F287" i="34"/>
  <c r="E287" i="34"/>
  <c r="H286" i="34"/>
  <c r="G286" i="34"/>
  <c r="I286" i="34" s="1"/>
  <c r="K286" i="34" s="1"/>
  <c r="F286" i="34"/>
  <c r="E286" i="34"/>
  <c r="H285" i="34"/>
  <c r="G285" i="34"/>
  <c r="I285" i="34" s="1"/>
  <c r="K285" i="34" s="1"/>
  <c r="F285" i="34"/>
  <c r="E285" i="34"/>
  <c r="H284" i="34"/>
  <c r="G284" i="34"/>
  <c r="I284" i="34" s="1"/>
  <c r="K284" i="34" s="1"/>
  <c r="F284" i="34"/>
  <c r="E284" i="34"/>
  <c r="H283" i="34"/>
  <c r="G283" i="34"/>
  <c r="I283" i="34" s="1"/>
  <c r="K283" i="34" s="1"/>
  <c r="F283" i="34"/>
  <c r="E283" i="34"/>
  <c r="H282" i="34"/>
  <c r="G282" i="34"/>
  <c r="I282" i="34" s="1"/>
  <c r="K282" i="34" s="1"/>
  <c r="F282" i="34"/>
  <c r="E282" i="34"/>
  <c r="H281" i="34"/>
  <c r="G281" i="34"/>
  <c r="I281" i="34" s="1"/>
  <c r="K281" i="34" s="1"/>
  <c r="F281" i="34"/>
  <c r="E281" i="34"/>
  <c r="H280" i="34"/>
  <c r="G280" i="34"/>
  <c r="I280" i="34" s="1"/>
  <c r="K280" i="34" s="1"/>
  <c r="F280" i="34"/>
  <c r="E280" i="34"/>
  <c r="H279" i="34"/>
  <c r="G279" i="34"/>
  <c r="I279" i="34" s="1"/>
  <c r="K279" i="34" s="1"/>
  <c r="F279" i="34"/>
  <c r="E279" i="34"/>
  <c r="H278" i="34"/>
  <c r="G278" i="34"/>
  <c r="I278" i="34" s="1"/>
  <c r="K278" i="34" s="1"/>
  <c r="F278" i="34"/>
  <c r="E278" i="34"/>
  <c r="H277" i="34"/>
  <c r="G277" i="34"/>
  <c r="I277" i="34" s="1"/>
  <c r="K277" i="34" s="1"/>
  <c r="F277" i="34"/>
  <c r="E277" i="34"/>
  <c r="H276" i="34"/>
  <c r="G276" i="34"/>
  <c r="I276" i="34" s="1"/>
  <c r="K276" i="34" s="1"/>
  <c r="F276" i="34"/>
  <c r="E276" i="34"/>
  <c r="H275" i="34"/>
  <c r="G275" i="34"/>
  <c r="I275" i="34" s="1"/>
  <c r="K275" i="34" s="1"/>
  <c r="F275" i="34"/>
  <c r="E275" i="34"/>
  <c r="H274" i="34"/>
  <c r="G274" i="34"/>
  <c r="I274" i="34" s="1"/>
  <c r="K274" i="34" s="1"/>
  <c r="F274" i="34"/>
  <c r="E274" i="34"/>
  <c r="H273" i="34"/>
  <c r="G273" i="34"/>
  <c r="I273" i="34" s="1"/>
  <c r="K273" i="34" s="1"/>
  <c r="F273" i="34"/>
  <c r="E273" i="34"/>
  <c r="H272" i="34"/>
  <c r="G272" i="34"/>
  <c r="I272" i="34" s="1"/>
  <c r="K272" i="34" s="1"/>
  <c r="F272" i="34"/>
  <c r="E272" i="34"/>
  <c r="H271" i="34"/>
  <c r="G271" i="34"/>
  <c r="I271" i="34" s="1"/>
  <c r="K271" i="34" s="1"/>
  <c r="F271" i="34"/>
  <c r="E271" i="34"/>
  <c r="H270" i="34"/>
  <c r="G270" i="34"/>
  <c r="I270" i="34" s="1"/>
  <c r="F270" i="34"/>
  <c r="E270" i="34"/>
  <c r="H269" i="34"/>
  <c r="G269" i="34"/>
  <c r="I269" i="34" s="1"/>
  <c r="K269" i="34" s="1"/>
  <c r="F269" i="34"/>
  <c r="E269" i="34"/>
  <c r="H268" i="34"/>
  <c r="G268" i="34"/>
  <c r="I268" i="34" s="1"/>
  <c r="K268" i="34" s="1"/>
  <c r="F268" i="34"/>
  <c r="E268" i="34"/>
  <c r="H267" i="34"/>
  <c r="G267" i="34"/>
  <c r="I267" i="34" s="1"/>
  <c r="K267" i="34" s="1"/>
  <c r="F267" i="34"/>
  <c r="E267" i="34"/>
  <c r="H266" i="34"/>
  <c r="G266" i="34"/>
  <c r="I266" i="34" s="1"/>
  <c r="F266" i="34"/>
  <c r="E266" i="34"/>
  <c r="H265" i="34"/>
  <c r="G265" i="34"/>
  <c r="I265" i="34" s="1"/>
  <c r="K265" i="34" s="1"/>
  <c r="F265" i="34"/>
  <c r="E265" i="34"/>
  <c r="H264" i="34"/>
  <c r="G264" i="34"/>
  <c r="I264" i="34" s="1"/>
  <c r="F264" i="34"/>
  <c r="E264" i="34"/>
  <c r="H263" i="34"/>
  <c r="G263" i="34"/>
  <c r="I263" i="34" s="1"/>
  <c r="F263" i="34"/>
  <c r="E263" i="34"/>
  <c r="H262" i="34"/>
  <c r="G262" i="34"/>
  <c r="I262" i="34" s="1"/>
  <c r="F262" i="34"/>
  <c r="E262" i="34"/>
  <c r="H261" i="34"/>
  <c r="G261" i="34"/>
  <c r="I261" i="34" s="1"/>
  <c r="K261" i="34" s="1"/>
  <c r="F261" i="34"/>
  <c r="E261" i="34"/>
  <c r="H260" i="34"/>
  <c r="G260" i="34"/>
  <c r="I260" i="34" s="1"/>
  <c r="F260" i="34"/>
  <c r="E260" i="34"/>
  <c r="H259" i="34"/>
  <c r="G259" i="34"/>
  <c r="I259" i="34" s="1"/>
  <c r="F259" i="34"/>
  <c r="E259" i="34"/>
  <c r="H258" i="34"/>
  <c r="G258" i="34"/>
  <c r="I258" i="34" s="1"/>
  <c r="F258" i="34"/>
  <c r="E258" i="34"/>
  <c r="H257" i="34"/>
  <c r="G257" i="34"/>
  <c r="I257" i="34" s="1"/>
  <c r="K257" i="34" s="1"/>
  <c r="F257" i="34"/>
  <c r="E257" i="34"/>
  <c r="H256" i="34"/>
  <c r="G256" i="34"/>
  <c r="I256" i="34" s="1"/>
  <c r="F256" i="34"/>
  <c r="E256" i="34"/>
  <c r="H255" i="34"/>
  <c r="G255" i="34"/>
  <c r="I255" i="34" s="1"/>
  <c r="K255" i="34" s="1"/>
  <c r="F255" i="34"/>
  <c r="E255" i="34"/>
  <c r="H254" i="34"/>
  <c r="G254" i="34"/>
  <c r="I254" i="34" s="1"/>
  <c r="F254" i="34"/>
  <c r="E254" i="34"/>
  <c r="H253" i="34"/>
  <c r="G253" i="34"/>
  <c r="I253" i="34" s="1"/>
  <c r="K253" i="34" s="1"/>
  <c r="F253" i="34"/>
  <c r="E253" i="34"/>
  <c r="H252" i="34"/>
  <c r="G252" i="34"/>
  <c r="I252" i="34" s="1"/>
  <c r="F252" i="34"/>
  <c r="E252" i="34"/>
  <c r="H251" i="34"/>
  <c r="G251" i="34"/>
  <c r="I251" i="34" s="1"/>
  <c r="K251" i="34" s="1"/>
  <c r="F251" i="34"/>
  <c r="E251" i="34"/>
  <c r="H250" i="34"/>
  <c r="G250" i="34"/>
  <c r="I250" i="34" s="1"/>
  <c r="F250" i="34"/>
  <c r="E250" i="34"/>
  <c r="H249" i="34"/>
  <c r="G249" i="34"/>
  <c r="I249" i="34" s="1"/>
  <c r="K249" i="34" s="1"/>
  <c r="F249" i="34"/>
  <c r="E249" i="34"/>
  <c r="H248" i="34"/>
  <c r="G248" i="34"/>
  <c r="I248" i="34" s="1"/>
  <c r="F248" i="34"/>
  <c r="E248" i="34"/>
  <c r="H247" i="34"/>
  <c r="G247" i="34"/>
  <c r="I247" i="34" s="1"/>
  <c r="K247" i="34" s="1"/>
  <c r="F247" i="34"/>
  <c r="E247" i="34"/>
  <c r="H246" i="34"/>
  <c r="G246" i="34"/>
  <c r="I246" i="34" s="1"/>
  <c r="F246" i="34"/>
  <c r="E246" i="34"/>
  <c r="H245" i="34"/>
  <c r="G245" i="34"/>
  <c r="I245" i="34" s="1"/>
  <c r="K245" i="34" s="1"/>
  <c r="F245" i="34"/>
  <c r="E245" i="34"/>
  <c r="H244" i="34"/>
  <c r="G244" i="34"/>
  <c r="I244" i="34" s="1"/>
  <c r="F244" i="34"/>
  <c r="E244" i="34"/>
  <c r="H243" i="34"/>
  <c r="G243" i="34"/>
  <c r="I243" i="34" s="1"/>
  <c r="K243" i="34" s="1"/>
  <c r="F243" i="34"/>
  <c r="E243" i="34"/>
  <c r="H242" i="34"/>
  <c r="G242" i="34"/>
  <c r="I242" i="34" s="1"/>
  <c r="F242" i="34"/>
  <c r="E242" i="34"/>
  <c r="H241" i="34"/>
  <c r="G241" i="34"/>
  <c r="I241" i="34" s="1"/>
  <c r="K241" i="34" s="1"/>
  <c r="F241" i="34"/>
  <c r="E241" i="34"/>
  <c r="H240" i="34"/>
  <c r="G240" i="34"/>
  <c r="I240" i="34" s="1"/>
  <c r="F240" i="34"/>
  <c r="E240" i="34"/>
  <c r="H239" i="34"/>
  <c r="G239" i="34"/>
  <c r="I239" i="34" s="1"/>
  <c r="K239" i="34" s="1"/>
  <c r="L239" i="34" s="1"/>
  <c r="F239" i="34"/>
  <c r="E239" i="34"/>
  <c r="H238" i="34"/>
  <c r="G238" i="34"/>
  <c r="I238" i="34" s="1"/>
  <c r="F238" i="34"/>
  <c r="E238" i="34"/>
  <c r="H237" i="34"/>
  <c r="G237" i="34"/>
  <c r="I237" i="34" s="1"/>
  <c r="K237" i="34" s="1"/>
  <c r="F237" i="34"/>
  <c r="E237" i="34"/>
  <c r="H236" i="34"/>
  <c r="G236" i="34"/>
  <c r="I236" i="34" s="1"/>
  <c r="F236" i="34"/>
  <c r="E236" i="34"/>
  <c r="H235" i="34"/>
  <c r="G235" i="34"/>
  <c r="I235" i="34" s="1"/>
  <c r="K235" i="34" s="1"/>
  <c r="F235" i="34"/>
  <c r="E235" i="34"/>
  <c r="H234" i="34"/>
  <c r="G234" i="34"/>
  <c r="I234" i="34" s="1"/>
  <c r="F234" i="34"/>
  <c r="E234" i="34"/>
  <c r="H233" i="34"/>
  <c r="G233" i="34"/>
  <c r="I233" i="34" s="1"/>
  <c r="K233" i="34" s="1"/>
  <c r="F233" i="34"/>
  <c r="E233" i="34"/>
  <c r="H232" i="34"/>
  <c r="G232" i="34"/>
  <c r="I232" i="34" s="1"/>
  <c r="F232" i="34"/>
  <c r="E232" i="34"/>
  <c r="H231" i="34"/>
  <c r="G231" i="34"/>
  <c r="I231" i="34" s="1"/>
  <c r="K231" i="34" s="1"/>
  <c r="F231" i="34"/>
  <c r="E231" i="34"/>
  <c r="H230" i="34"/>
  <c r="G230" i="34"/>
  <c r="I230" i="34" s="1"/>
  <c r="J230" i="34" s="1"/>
  <c r="F230" i="34"/>
  <c r="E230" i="34"/>
  <c r="H229" i="34"/>
  <c r="G229" i="34"/>
  <c r="I229" i="34" s="1"/>
  <c r="K229" i="34" s="1"/>
  <c r="F229" i="34"/>
  <c r="E229" i="34"/>
  <c r="H228" i="34"/>
  <c r="G228" i="34"/>
  <c r="I228" i="34" s="1"/>
  <c r="J228" i="34" s="1"/>
  <c r="F228" i="34"/>
  <c r="E228" i="34"/>
  <c r="H227" i="34"/>
  <c r="G227" i="34"/>
  <c r="I227" i="34" s="1"/>
  <c r="K227" i="34" s="1"/>
  <c r="F227" i="34"/>
  <c r="E227" i="34"/>
  <c r="H226" i="34"/>
  <c r="G226" i="34"/>
  <c r="I226" i="34" s="1"/>
  <c r="F226" i="34"/>
  <c r="E226" i="34"/>
  <c r="H225" i="34"/>
  <c r="G225" i="34"/>
  <c r="I225" i="34" s="1"/>
  <c r="K225" i="34" s="1"/>
  <c r="F225" i="34"/>
  <c r="E225" i="34"/>
  <c r="H224" i="34"/>
  <c r="G224" i="34"/>
  <c r="I224" i="34" s="1"/>
  <c r="F224" i="34"/>
  <c r="E224" i="34"/>
  <c r="H223" i="34"/>
  <c r="G223" i="34"/>
  <c r="I223" i="34" s="1"/>
  <c r="K223" i="34" s="1"/>
  <c r="F223" i="34"/>
  <c r="E223" i="34"/>
  <c r="H222" i="34"/>
  <c r="G222" i="34"/>
  <c r="I222" i="34" s="1"/>
  <c r="F222" i="34"/>
  <c r="E222" i="34"/>
  <c r="H221" i="34"/>
  <c r="G221" i="34"/>
  <c r="I221" i="34" s="1"/>
  <c r="K221" i="34" s="1"/>
  <c r="F221" i="34"/>
  <c r="E221" i="34"/>
  <c r="H220" i="34"/>
  <c r="G220" i="34"/>
  <c r="I220" i="34" s="1"/>
  <c r="J220" i="34" s="1"/>
  <c r="F220" i="34"/>
  <c r="E220" i="34"/>
  <c r="H219" i="34"/>
  <c r="G219" i="34"/>
  <c r="I219" i="34" s="1"/>
  <c r="K219" i="34" s="1"/>
  <c r="F219" i="34"/>
  <c r="E219" i="34"/>
  <c r="H218" i="34"/>
  <c r="G218" i="34"/>
  <c r="I218" i="34" s="1"/>
  <c r="K218" i="34" s="1"/>
  <c r="F218" i="34"/>
  <c r="E218" i="34"/>
  <c r="H217" i="34"/>
  <c r="G217" i="34"/>
  <c r="I217" i="34" s="1"/>
  <c r="K217" i="34" s="1"/>
  <c r="F217" i="34"/>
  <c r="E217" i="34"/>
  <c r="H216" i="34"/>
  <c r="G216" i="34"/>
  <c r="I216" i="34" s="1"/>
  <c r="F216" i="34"/>
  <c r="E216" i="34"/>
  <c r="H215" i="34"/>
  <c r="G215" i="34"/>
  <c r="I215" i="34" s="1"/>
  <c r="K215" i="34" s="1"/>
  <c r="F215" i="34"/>
  <c r="E215" i="34"/>
  <c r="H214" i="34"/>
  <c r="G214" i="34"/>
  <c r="I214" i="34" s="1"/>
  <c r="F214" i="34"/>
  <c r="E214" i="34"/>
  <c r="H213" i="34"/>
  <c r="G213" i="34"/>
  <c r="I213" i="34" s="1"/>
  <c r="F213" i="34"/>
  <c r="E213" i="34"/>
  <c r="H212" i="34"/>
  <c r="G212" i="34"/>
  <c r="I212" i="34" s="1"/>
  <c r="F212" i="34"/>
  <c r="E212" i="34"/>
  <c r="H211" i="34"/>
  <c r="G211" i="34"/>
  <c r="I211" i="34" s="1"/>
  <c r="F211" i="34"/>
  <c r="E211" i="34"/>
  <c r="H210" i="34"/>
  <c r="G210" i="34"/>
  <c r="I210" i="34" s="1"/>
  <c r="F210" i="34"/>
  <c r="E210" i="34"/>
  <c r="H209" i="34"/>
  <c r="G209" i="34"/>
  <c r="I209" i="34" s="1"/>
  <c r="F209" i="34"/>
  <c r="E209" i="34"/>
  <c r="H208" i="34"/>
  <c r="G208" i="34"/>
  <c r="I208" i="34" s="1"/>
  <c r="F208" i="34"/>
  <c r="E208" i="34"/>
  <c r="H207" i="34"/>
  <c r="G207" i="34"/>
  <c r="I207" i="34" s="1"/>
  <c r="F207" i="34"/>
  <c r="E207" i="34"/>
  <c r="H206" i="34"/>
  <c r="G206" i="34"/>
  <c r="I206" i="34" s="1"/>
  <c r="F206" i="34"/>
  <c r="E206" i="34"/>
  <c r="H205" i="34"/>
  <c r="G205" i="34"/>
  <c r="I205" i="34" s="1"/>
  <c r="F205" i="34"/>
  <c r="E205" i="34"/>
  <c r="H204" i="34"/>
  <c r="G204" i="34"/>
  <c r="I204" i="34" s="1"/>
  <c r="F204" i="34"/>
  <c r="E204" i="34"/>
  <c r="H203" i="34"/>
  <c r="G203" i="34"/>
  <c r="I203" i="34" s="1"/>
  <c r="F203" i="34"/>
  <c r="E203" i="34"/>
  <c r="H202" i="34"/>
  <c r="G202" i="34"/>
  <c r="I202" i="34" s="1"/>
  <c r="F202" i="34"/>
  <c r="E202" i="34"/>
  <c r="H201" i="34"/>
  <c r="G201" i="34"/>
  <c r="I201" i="34" s="1"/>
  <c r="F201" i="34"/>
  <c r="E201" i="34"/>
  <c r="H200" i="34"/>
  <c r="G200" i="34"/>
  <c r="I200" i="34" s="1"/>
  <c r="F200" i="34"/>
  <c r="E200" i="34"/>
  <c r="H199" i="34"/>
  <c r="G199" i="34"/>
  <c r="I199" i="34" s="1"/>
  <c r="F199" i="34"/>
  <c r="E199" i="34"/>
  <c r="H198" i="34"/>
  <c r="G198" i="34"/>
  <c r="I198" i="34" s="1"/>
  <c r="F198" i="34"/>
  <c r="E198" i="34"/>
  <c r="H197" i="34"/>
  <c r="G197" i="34"/>
  <c r="I197" i="34" s="1"/>
  <c r="F197" i="34"/>
  <c r="E197" i="34"/>
  <c r="H196" i="34"/>
  <c r="G196" i="34"/>
  <c r="I196" i="34" s="1"/>
  <c r="F196" i="34"/>
  <c r="E196" i="34"/>
  <c r="H195" i="34"/>
  <c r="G195" i="34"/>
  <c r="I195" i="34" s="1"/>
  <c r="F195" i="34"/>
  <c r="E195" i="34"/>
  <c r="H194" i="34"/>
  <c r="G194" i="34"/>
  <c r="I194" i="34" s="1"/>
  <c r="F194" i="34"/>
  <c r="E194" i="34"/>
  <c r="H193" i="34"/>
  <c r="G193" i="34"/>
  <c r="I193" i="34" s="1"/>
  <c r="F193" i="34"/>
  <c r="E193" i="34"/>
  <c r="H192" i="34"/>
  <c r="G192" i="34"/>
  <c r="I192" i="34" s="1"/>
  <c r="F192" i="34"/>
  <c r="E192" i="34"/>
  <c r="H191" i="34"/>
  <c r="G191" i="34"/>
  <c r="I191" i="34" s="1"/>
  <c r="F191" i="34"/>
  <c r="E191" i="34"/>
  <c r="H190" i="34"/>
  <c r="G190" i="34"/>
  <c r="I190" i="34" s="1"/>
  <c r="F190" i="34"/>
  <c r="E190" i="34"/>
  <c r="H189" i="34"/>
  <c r="G189" i="34"/>
  <c r="I189" i="34" s="1"/>
  <c r="F189" i="34"/>
  <c r="E189" i="34"/>
  <c r="H188" i="34"/>
  <c r="G188" i="34"/>
  <c r="I188" i="34" s="1"/>
  <c r="F188" i="34"/>
  <c r="E188" i="34"/>
  <c r="H187" i="34"/>
  <c r="G187" i="34"/>
  <c r="I187" i="34" s="1"/>
  <c r="F187" i="34"/>
  <c r="E187" i="34"/>
  <c r="H186" i="34"/>
  <c r="G186" i="34"/>
  <c r="I186" i="34" s="1"/>
  <c r="F186" i="34"/>
  <c r="E186" i="34"/>
  <c r="H185" i="34"/>
  <c r="G185" i="34"/>
  <c r="I185" i="34" s="1"/>
  <c r="F185" i="34"/>
  <c r="E185" i="34"/>
  <c r="H184" i="34"/>
  <c r="G184" i="34"/>
  <c r="I184" i="34" s="1"/>
  <c r="F184" i="34"/>
  <c r="E184" i="34"/>
  <c r="H183" i="34"/>
  <c r="G183" i="34"/>
  <c r="I183" i="34" s="1"/>
  <c r="F183" i="34"/>
  <c r="E183" i="34"/>
  <c r="H182" i="34"/>
  <c r="G182" i="34"/>
  <c r="I182" i="34" s="1"/>
  <c r="F182" i="34"/>
  <c r="E182" i="34"/>
  <c r="H181" i="34"/>
  <c r="G181" i="34"/>
  <c r="I181" i="34" s="1"/>
  <c r="F181" i="34"/>
  <c r="E181" i="34"/>
  <c r="H180" i="34"/>
  <c r="G180" i="34"/>
  <c r="I180" i="34" s="1"/>
  <c r="F180" i="34"/>
  <c r="E180" i="34"/>
  <c r="H179" i="34"/>
  <c r="G179" i="34"/>
  <c r="I179" i="34" s="1"/>
  <c r="F179" i="34"/>
  <c r="E179" i="34"/>
  <c r="H178" i="34"/>
  <c r="G178" i="34"/>
  <c r="I178" i="34" s="1"/>
  <c r="F178" i="34"/>
  <c r="E178" i="34"/>
  <c r="H177" i="34"/>
  <c r="G177" i="34"/>
  <c r="I177" i="34" s="1"/>
  <c r="F177" i="34"/>
  <c r="E177" i="34"/>
  <c r="H176" i="34"/>
  <c r="G176" i="34"/>
  <c r="I176" i="34" s="1"/>
  <c r="F176" i="34"/>
  <c r="E176" i="34"/>
  <c r="H175" i="34"/>
  <c r="G175" i="34"/>
  <c r="I175" i="34" s="1"/>
  <c r="F175" i="34"/>
  <c r="E175" i="34"/>
  <c r="H174" i="34"/>
  <c r="G174" i="34"/>
  <c r="I174" i="34" s="1"/>
  <c r="F174" i="34"/>
  <c r="E174" i="34"/>
  <c r="H173" i="34"/>
  <c r="G173" i="34"/>
  <c r="I173" i="34" s="1"/>
  <c r="F173" i="34"/>
  <c r="E173" i="34"/>
  <c r="H172" i="34"/>
  <c r="G172" i="34"/>
  <c r="I172" i="34" s="1"/>
  <c r="F172" i="34"/>
  <c r="E172" i="34"/>
  <c r="H171" i="34"/>
  <c r="G171" i="34"/>
  <c r="I171" i="34" s="1"/>
  <c r="F171" i="34"/>
  <c r="E171" i="34"/>
  <c r="H170" i="34"/>
  <c r="G170" i="34"/>
  <c r="I170" i="34" s="1"/>
  <c r="F170" i="34"/>
  <c r="E170" i="34"/>
  <c r="H169" i="34"/>
  <c r="G169" i="34"/>
  <c r="I169" i="34" s="1"/>
  <c r="F169" i="34"/>
  <c r="E169" i="34"/>
  <c r="H168" i="34"/>
  <c r="G168" i="34"/>
  <c r="I168" i="34" s="1"/>
  <c r="F168" i="34"/>
  <c r="E168" i="34"/>
  <c r="H167" i="34"/>
  <c r="G167" i="34"/>
  <c r="I167" i="34" s="1"/>
  <c r="F167" i="34"/>
  <c r="E167" i="34"/>
  <c r="H166" i="34"/>
  <c r="G166" i="34"/>
  <c r="I166" i="34" s="1"/>
  <c r="F166" i="34"/>
  <c r="E166" i="34"/>
  <c r="H165" i="34"/>
  <c r="G165" i="34"/>
  <c r="I165" i="34" s="1"/>
  <c r="F165" i="34"/>
  <c r="E165" i="34"/>
  <c r="H164" i="34"/>
  <c r="G164" i="34"/>
  <c r="I164" i="34" s="1"/>
  <c r="F164" i="34"/>
  <c r="E164" i="34"/>
  <c r="H163" i="34"/>
  <c r="G163" i="34"/>
  <c r="I163" i="34" s="1"/>
  <c r="F163" i="34"/>
  <c r="E163" i="34"/>
  <c r="H162" i="34"/>
  <c r="G162" i="34"/>
  <c r="I162" i="34" s="1"/>
  <c r="F162" i="34"/>
  <c r="E162" i="34"/>
  <c r="H161" i="34"/>
  <c r="G161" i="34"/>
  <c r="I161" i="34" s="1"/>
  <c r="F161" i="34"/>
  <c r="E161" i="34"/>
  <c r="H160" i="34"/>
  <c r="G160" i="34"/>
  <c r="I160" i="34" s="1"/>
  <c r="F160" i="34"/>
  <c r="E160" i="34"/>
  <c r="H159" i="34"/>
  <c r="G159" i="34"/>
  <c r="I159" i="34" s="1"/>
  <c r="F159" i="34"/>
  <c r="E159" i="34"/>
  <c r="H158" i="34"/>
  <c r="G158" i="34"/>
  <c r="I158" i="34" s="1"/>
  <c r="F158" i="34"/>
  <c r="E158" i="34"/>
  <c r="H157" i="34"/>
  <c r="G157" i="34"/>
  <c r="I157" i="34" s="1"/>
  <c r="F157" i="34"/>
  <c r="E157" i="34"/>
  <c r="H156" i="34"/>
  <c r="G156" i="34"/>
  <c r="I156" i="34" s="1"/>
  <c r="F156" i="34"/>
  <c r="E156" i="34"/>
  <c r="H155" i="34"/>
  <c r="G155" i="34"/>
  <c r="I155" i="34" s="1"/>
  <c r="F155" i="34"/>
  <c r="E155" i="34"/>
  <c r="H154" i="34"/>
  <c r="G154" i="34"/>
  <c r="I154" i="34" s="1"/>
  <c r="F154" i="34"/>
  <c r="E154" i="34"/>
  <c r="H153" i="34"/>
  <c r="G153" i="34"/>
  <c r="I153" i="34" s="1"/>
  <c r="F153" i="34"/>
  <c r="E153" i="34"/>
  <c r="H152" i="34"/>
  <c r="G152" i="34"/>
  <c r="I152" i="34" s="1"/>
  <c r="F152" i="34"/>
  <c r="E152" i="34"/>
  <c r="H151" i="34"/>
  <c r="G151" i="34"/>
  <c r="I151" i="34" s="1"/>
  <c r="F151" i="34"/>
  <c r="E151" i="34"/>
  <c r="H150" i="34"/>
  <c r="G150" i="34"/>
  <c r="I150" i="34" s="1"/>
  <c r="F150" i="34"/>
  <c r="E150" i="34"/>
  <c r="H149" i="34"/>
  <c r="G149" i="34"/>
  <c r="I149" i="34" s="1"/>
  <c r="F149" i="34"/>
  <c r="E149" i="34"/>
  <c r="H148" i="34"/>
  <c r="G148" i="34"/>
  <c r="I148" i="34" s="1"/>
  <c r="F148" i="34"/>
  <c r="E148" i="34"/>
  <c r="H147" i="34"/>
  <c r="G147" i="34"/>
  <c r="I147" i="34" s="1"/>
  <c r="F147" i="34"/>
  <c r="E147" i="34"/>
  <c r="H146" i="34"/>
  <c r="G146" i="34"/>
  <c r="I146" i="34" s="1"/>
  <c r="F146" i="34"/>
  <c r="E146" i="34"/>
  <c r="H145" i="34"/>
  <c r="G145" i="34"/>
  <c r="I145" i="34" s="1"/>
  <c r="F145" i="34"/>
  <c r="E145" i="34"/>
  <c r="H144" i="34"/>
  <c r="G144" i="34"/>
  <c r="I144" i="34" s="1"/>
  <c r="F144" i="34"/>
  <c r="E144" i="34"/>
  <c r="H143" i="34"/>
  <c r="G143" i="34"/>
  <c r="I143" i="34" s="1"/>
  <c r="F143" i="34"/>
  <c r="E143" i="34"/>
  <c r="H142" i="34"/>
  <c r="G142" i="34"/>
  <c r="I142" i="34" s="1"/>
  <c r="F142" i="34"/>
  <c r="E142" i="34"/>
  <c r="H141" i="34"/>
  <c r="G141" i="34"/>
  <c r="I141" i="34" s="1"/>
  <c r="F141" i="34"/>
  <c r="E141" i="34"/>
  <c r="H140" i="34"/>
  <c r="G140" i="34"/>
  <c r="I140" i="34" s="1"/>
  <c r="F140" i="34"/>
  <c r="E140" i="34"/>
  <c r="H139" i="34"/>
  <c r="G139" i="34"/>
  <c r="I139" i="34" s="1"/>
  <c r="F139" i="34"/>
  <c r="E139" i="34"/>
  <c r="H138" i="34"/>
  <c r="G138" i="34"/>
  <c r="I138" i="34" s="1"/>
  <c r="F138" i="34"/>
  <c r="E138" i="34"/>
  <c r="H137" i="34"/>
  <c r="G137" i="34"/>
  <c r="I137" i="34" s="1"/>
  <c r="F137" i="34"/>
  <c r="E137" i="34"/>
  <c r="H136" i="34"/>
  <c r="G136" i="34"/>
  <c r="I136" i="34" s="1"/>
  <c r="F136" i="34"/>
  <c r="E136" i="34"/>
  <c r="H135" i="34"/>
  <c r="G135" i="34"/>
  <c r="I135" i="34" s="1"/>
  <c r="F135" i="34"/>
  <c r="E135" i="34"/>
  <c r="H134" i="34"/>
  <c r="G134" i="34"/>
  <c r="I134" i="34" s="1"/>
  <c r="F134" i="34"/>
  <c r="E134" i="34"/>
  <c r="H133" i="34"/>
  <c r="G133" i="34"/>
  <c r="I133" i="34" s="1"/>
  <c r="F133" i="34"/>
  <c r="E133" i="34"/>
  <c r="H132" i="34"/>
  <c r="G132" i="34"/>
  <c r="I132" i="34" s="1"/>
  <c r="F132" i="34"/>
  <c r="E132" i="34"/>
  <c r="H131" i="34"/>
  <c r="G131" i="34"/>
  <c r="I131" i="34" s="1"/>
  <c r="F131" i="34"/>
  <c r="E131" i="34"/>
  <c r="H130" i="34"/>
  <c r="G130" i="34"/>
  <c r="I130" i="34" s="1"/>
  <c r="F130" i="34"/>
  <c r="E130" i="34"/>
  <c r="H129" i="34"/>
  <c r="G129" i="34"/>
  <c r="I129" i="34" s="1"/>
  <c r="F129" i="34"/>
  <c r="E129" i="34"/>
  <c r="H128" i="34"/>
  <c r="G128" i="34"/>
  <c r="I128" i="34" s="1"/>
  <c r="F128" i="34"/>
  <c r="E128" i="34"/>
  <c r="H127" i="34"/>
  <c r="G127" i="34"/>
  <c r="I127" i="34" s="1"/>
  <c r="F127" i="34"/>
  <c r="E127" i="34"/>
  <c r="H126" i="34"/>
  <c r="G126" i="34"/>
  <c r="I126" i="34" s="1"/>
  <c r="F126" i="34"/>
  <c r="E126" i="34"/>
  <c r="H125" i="34"/>
  <c r="G125" i="34"/>
  <c r="I125" i="34" s="1"/>
  <c r="F125" i="34"/>
  <c r="E125" i="34"/>
  <c r="H124" i="34"/>
  <c r="G124" i="34"/>
  <c r="I124" i="34" s="1"/>
  <c r="F124" i="34"/>
  <c r="E124" i="34"/>
  <c r="H123" i="34"/>
  <c r="G123" i="34"/>
  <c r="I123" i="34" s="1"/>
  <c r="F123" i="34"/>
  <c r="E123" i="34"/>
  <c r="H122" i="34"/>
  <c r="G122" i="34"/>
  <c r="I122" i="34" s="1"/>
  <c r="F122" i="34"/>
  <c r="E122" i="34"/>
  <c r="H121" i="34"/>
  <c r="G121" i="34"/>
  <c r="I121" i="34" s="1"/>
  <c r="F121" i="34"/>
  <c r="E121" i="34"/>
  <c r="H120" i="34"/>
  <c r="G120" i="34"/>
  <c r="I120" i="34" s="1"/>
  <c r="F120" i="34"/>
  <c r="E120" i="34"/>
  <c r="H119" i="34"/>
  <c r="G119" i="34"/>
  <c r="I119" i="34" s="1"/>
  <c r="F119" i="34"/>
  <c r="E119" i="34"/>
  <c r="H118" i="34"/>
  <c r="G118" i="34"/>
  <c r="I118" i="34" s="1"/>
  <c r="F118" i="34"/>
  <c r="E118" i="34"/>
  <c r="H117" i="34"/>
  <c r="G117" i="34"/>
  <c r="I117" i="34" s="1"/>
  <c r="K117" i="34" s="1"/>
  <c r="F117" i="34"/>
  <c r="E117" i="34"/>
  <c r="H116" i="34"/>
  <c r="G116" i="34"/>
  <c r="I116" i="34" s="1"/>
  <c r="F116" i="34"/>
  <c r="E116" i="34"/>
  <c r="H115" i="34"/>
  <c r="G115" i="34"/>
  <c r="I115" i="34" s="1"/>
  <c r="F115" i="34"/>
  <c r="E115" i="34"/>
  <c r="H114" i="34"/>
  <c r="G114" i="34"/>
  <c r="I114" i="34" s="1"/>
  <c r="K114" i="34" s="1"/>
  <c r="F114" i="34"/>
  <c r="E114" i="34"/>
  <c r="H113" i="34"/>
  <c r="G113" i="34"/>
  <c r="I113" i="34" s="1"/>
  <c r="K113" i="34" s="1"/>
  <c r="F113" i="34"/>
  <c r="E113" i="34"/>
  <c r="H112" i="34"/>
  <c r="G112" i="34"/>
  <c r="I112" i="34" s="1"/>
  <c r="F112" i="34"/>
  <c r="E112" i="34"/>
  <c r="H111" i="34"/>
  <c r="G111" i="34"/>
  <c r="I111" i="34" s="1"/>
  <c r="F111" i="34"/>
  <c r="E111" i="34"/>
  <c r="H110" i="34"/>
  <c r="G110" i="34"/>
  <c r="I110" i="34" s="1"/>
  <c r="F110" i="34"/>
  <c r="E110" i="34"/>
  <c r="H109" i="34"/>
  <c r="G109" i="34"/>
  <c r="I109" i="34" s="1"/>
  <c r="F109" i="34"/>
  <c r="E109" i="34"/>
  <c r="H108" i="34"/>
  <c r="G108" i="34"/>
  <c r="I108" i="34" s="1"/>
  <c r="F108" i="34"/>
  <c r="E108" i="34"/>
  <c r="H107" i="34"/>
  <c r="G107" i="34"/>
  <c r="I107" i="34" s="1"/>
  <c r="F107" i="34"/>
  <c r="E107" i="34"/>
  <c r="H106" i="34"/>
  <c r="G106" i="34"/>
  <c r="I106" i="34" s="1"/>
  <c r="K106" i="34" s="1"/>
  <c r="F106" i="34"/>
  <c r="E106" i="34"/>
  <c r="H105" i="34"/>
  <c r="G105" i="34"/>
  <c r="I105" i="34" s="1"/>
  <c r="K105" i="34" s="1"/>
  <c r="F105" i="34"/>
  <c r="E105" i="34"/>
  <c r="H104" i="34"/>
  <c r="G104" i="34"/>
  <c r="I104" i="34" s="1"/>
  <c r="K104" i="34" s="1"/>
  <c r="F104" i="34"/>
  <c r="E104" i="34"/>
  <c r="H103" i="34"/>
  <c r="G103" i="34"/>
  <c r="I103" i="34" s="1"/>
  <c r="K103" i="34" s="1"/>
  <c r="F103" i="34"/>
  <c r="E103" i="34"/>
  <c r="H102" i="34"/>
  <c r="G102" i="34"/>
  <c r="I102" i="34" s="1"/>
  <c r="K102" i="34" s="1"/>
  <c r="F102" i="34"/>
  <c r="E102" i="34"/>
  <c r="H101" i="34"/>
  <c r="G101" i="34"/>
  <c r="I101" i="34" s="1"/>
  <c r="K101" i="34" s="1"/>
  <c r="F101" i="34"/>
  <c r="E101" i="34"/>
  <c r="H100" i="34"/>
  <c r="G100" i="34"/>
  <c r="I100" i="34" s="1"/>
  <c r="K100" i="34" s="1"/>
  <c r="F100" i="34"/>
  <c r="E100" i="34"/>
  <c r="H99" i="34"/>
  <c r="G99" i="34"/>
  <c r="I99" i="34" s="1"/>
  <c r="K99" i="34" s="1"/>
  <c r="F99" i="34"/>
  <c r="E99" i="34"/>
  <c r="H98" i="34"/>
  <c r="G98" i="34"/>
  <c r="I98" i="34" s="1"/>
  <c r="K98" i="34" s="1"/>
  <c r="F98" i="34"/>
  <c r="E98" i="34"/>
  <c r="H97" i="34"/>
  <c r="G97" i="34"/>
  <c r="I97" i="34" s="1"/>
  <c r="K97" i="34" s="1"/>
  <c r="F97" i="34"/>
  <c r="E97" i="34"/>
  <c r="H96" i="34"/>
  <c r="G96" i="34"/>
  <c r="I96" i="34" s="1"/>
  <c r="K96" i="34" s="1"/>
  <c r="F96" i="34"/>
  <c r="E96" i="34"/>
  <c r="H95" i="34"/>
  <c r="G95" i="34"/>
  <c r="I95" i="34" s="1"/>
  <c r="K95" i="34" s="1"/>
  <c r="F95" i="34"/>
  <c r="E95" i="34"/>
  <c r="H94" i="34"/>
  <c r="G94" i="34"/>
  <c r="I94" i="34" s="1"/>
  <c r="K94" i="34" s="1"/>
  <c r="F94" i="34"/>
  <c r="E94" i="34"/>
  <c r="H93" i="34"/>
  <c r="G93" i="34"/>
  <c r="I93" i="34" s="1"/>
  <c r="K93" i="34" s="1"/>
  <c r="F93" i="34"/>
  <c r="E93" i="34"/>
  <c r="H92" i="34"/>
  <c r="G92" i="34"/>
  <c r="I92" i="34" s="1"/>
  <c r="K92" i="34" s="1"/>
  <c r="F92" i="34"/>
  <c r="E92" i="34"/>
  <c r="H91" i="34"/>
  <c r="G91" i="34"/>
  <c r="I91" i="34" s="1"/>
  <c r="K91" i="34" s="1"/>
  <c r="F91" i="34"/>
  <c r="E91" i="34"/>
  <c r="H90" i="34"/>
  <c r="G90" i="34"/>
  <c r="I90" i="34" s="1"/>
  <c r="K90" i="34" s="1"/>
  <c r="F90" i="34"/>
  <c r="E90" i="34"/>
  <c r="H89" i="34"/>
  <c r="G89" i="34"/>
  <c r="I89" i="34" s="1"/>
  <c r="K89" i="34" s="1"/>
  <c r="F89" i="34"/>
  <c r="E89" i="34"/>
  <c r="H88" i="34"/>
  <c r="G88" i="34"/>
  <c r="I88" i="34" s="1"/>
  <c r="K88" i="34" s="1"/>
  <c r="F88" i="34"/>
  <c r="E88" i="34"/>
  <c r="H87" i="34"/>
  <c r="G87" i="34"/>
  <c r="I87" i="34" s="1"/>
  <c r="K87" i="34" s="1"/>
  <c r="F87" i="34"/>
  <c r="E87" i="34"/>
  <c r="H86" i="34"/>
  <c r="G86" i="34"/>
  <c r="I86" i="34" s="1"/>
  <c r="K86" i="34" s="1"/>
  <c r="F86" i="34"/>
  <c r="E86" i="34"/>
  <c r="H85" i="34"/>
  <c r="G85" i="34"/>
  <c r="I85" i="34" s="1"/>
  <c r="K85" i="34" s="1"/>
  <c r="F85" i="34"/>
  <c r="E85" i="34"/>
  <c r="H84" i="34"/>
  <c r="G84" i="34"/>
  <c r="I84" i="34" s="1"/>
  <c r="K84" i="34" s="1"/>
  <c r="F84" i="34"/>
  <c r="E84" i="34"/>
  <c r="H83" i="34"/>
  <c r="G83" i="34"/>
  <c r="I83" i="34" s="1"/>
  <c r="K83" i="34" s="1"/>
  <c r="F83" i="34"/>
  <c r="E83" i="34"/>
  <c r="H82" i="34"/>
  <c r="G82" i="34"/>
  <c r="I82" i="34" s="1"/>
  <c r="K82" i="34" s="1"/>
  <c r="F82" i="34"/>
  <c r="E82" i="34"/>
  <c r="H81" i="34"/>
  <c r="G81" i="34"/>
  <c r="I81" i="34" s="1"/>
  <c r="K81" i="34" s="1"/>
  <c r="F81" i="34"/>
  <c r="E81" i="34"/>
  <c r="H80" i="34"/>
  <c r="G80" i="34"/>
  <c r="I80" i="34" s="1"/>
  <c r="K80" i="34" s="1"/>
  <c r="F80" i="34"/>
  <c r="E80" i="34"/>
  <c r="H79" i="34"/>
  <c r="G79" i="34"/>
  <c r="I79" i="34" s="1"/>
  <c r="K79" i="34" s="1"/>
  <c r="F79" i="34"/>
  <c r="E79" i="34"/>
  <c r="H78" i="34"/>
  <c r="G78" i="34"/>
  <c r="I78" i="34" s="1"/>
  <c r="K78" i="34" s="1"/>
  <c r="F78" i="34"/>
  <c r="E78" i="34"/>
  <c r="H77" i="34"/>
  <c r="G77" i="34"/>
  <c r="I77" i="34" s="1"/>
  <c r="K77" i="34" s="1"/>
  <c r="F77" i="34"/>
  <c r="E77" i="34"/>
  <c r="H76" i="34"/>
  <c r="G76" i="34"/>
  <c r="I76" i="34" s="1"/>
  <c r="K76" i="34" s="1"/>
  <c r="F76" i="34"/>
  <c r="E76" i="34"/>
  <c r="H75" i="34"/>
  <c r="G75" i="34"/>
  <c r="I75" i="34" s="1"/>
  <c r="K75" i="34" s="1"/>
  <c r="F75" i="34"/>
  <c r="E75" i="34"/>
  <c r="H74" i="34"/>
  <c r="G74" i="34"/>
  <c r="I74" i="34" s="1"/>
  <c r="K74" i="34" s="1"/>
  <c r="F74" i="34"/>
  <c r="E74" i="34"/>
  <c r="H73" i="34"/>
  <c r="G73" i="34"/>
  <c r="I73" i="34" s="1"/>
  <c r="K73" i="34" s="1"/>
  <c r="F73" i="34"/>
  <c r="E73" i="34"/>
  <c r="H72" i="34"/>
  <c r="G72" i="34"/>
  <c r="I72" i="34" s="1"/>
  <c r="K72" i="34" s="1"/>
  <c r="F72" i="34"/>
  <c r="E72" i="34"/>
  <c r="H71" i="34"/>
  <c r="G71" i="34"/>
  <c r="I71" i="34" s="1"/>
  <c r="K71" i="34" s="1"/>
  <c r="F71" i="34"/>
  <c r="E71" i="34"/>
  <c r="H70" i="34"/>
  <c r="G70" i="34"/>
  <c r="I70" i="34" s="1"/>
  <c r="K70" i="34" s="1"/>
  <c r="F70" i="34"/>
  <c r="E70" i="34"/>
  <c r="H69" i="34"/>
  <c r="G69" i="34"/>
  <c r="I69" i="34" s="1"/>
  <c r="K69" i="34" s="1"/>
  <c r="F69" i="34"/>
  <c r="E69" i="34"/>
  <c r="H68" i="34"/>
  <c r="G68" i="34"/>
  <c r="I68" i="34" s="1"/>
  <c r="K68" i="34" s="1"/>
  <c r="F68" i="34"/>
  <c r="E68" i="34"/>
  <c r="H67" i="34"/>
  <c r="G67" i="34"/>
  <c r="I67" i="34" s="1"/>
  <c r="K67" i="34" s="1"/>
  <c r="F67" i="34"/>
  <c r="E67" i="34"/>
  <c r="H66" i="34"/>
  <c r="G66" i="34"/>
  <c r="I66" i="34" s="1"/>
  <c r="K66" i="34" s="1"/>
  <c r="F66" i="34"/>
  <c r="E66" i="34"/>
  <c r="H65" i="34"/>
  <c r="G65" i="34"/>
  <c r="I65" i="34" s="1"/>
  <c r="K65" i="34" s="1"/>
  <c r="F65" i="34"/>
  <c r="E65" i="34"/>
  <c r="H64" i="34"/>
  <c r="G64" i="34"/>
  <c r="I64" i="34" s="1"/>
  <c r="K64" i="34" s="1"/>
  <c r="F64" i="34"/>
  <c r="E64" i="34"/>
  <c r="H63" i="34"/>
  <c r="G63" i="34"/>
  <c r="I63" i="34" s="1"/>
  <c r="K63" i="34" s="1"/>
  <c r="F63" i="34"/>
  <c r="E63" i="34"/>
  <c r="H62" i="34"/>
  <c r="G62" i="34"/>
  <c r="I62" i="34" s="1"/>
  <c r="K62" i="34" s="1"/>
  <c r="F62" i="34"/>
  <c r="E62" i="34"/>
  <c r="H61" i="34"/>
  <c r="G61" i="34"/>
  <c r="I61" i="34" s="1"/>
  <c r="K61" i="34" s="1"/>
  <c r="F61" i="34"/>
  <c r="E61" i="34"/>
  <c r="H60" i="34"/>
  <c r="G60" i="34"/>
  <c r="I60" i="34" s="1"/>
  <c r="K60" i="34" s="1"/>
  <c r="F60" i="34"/>
  <c r="E60" i="34"/>
  <c r="H59" i="34"/>
  <c r="G59" i="34"/>
  <c r="I59" i="34" s="1"/>
  <c r="K59" i="34" s="1"/>
  <c r="F59" i="34"/>
  <c r="E59" i="34"/>
  <c r="H58" i="34"/>
  <c r="G58" i="34"/>
  <c r="I58" i="34" s="1"/>
  <c r="K58" i="34" s="1"/>
  <c r="F58" i="34"/>
  <c r="E58" i="34"/>
  <c r="H57" i="34"/>
  <c r="G57" i="34"/>
  <c r="I57" i="34" s="1"/>
  <c r="K57" i="34" s="1"/>
  <c r="F57" i="34"/>
  <c r="E57" i="34"/>
  <c r="H56" i="34"/>
  <c r="G56" i="34"/>
  <c r="I56" i="34" s="1"/>
  <c r="K56" i="34" s="1"/>
  <c r="F56" i="34"/>
  <c r="E56" i="34"/>
  <c r="H55" i="34"/>
  <c r="G55" i="34"/>
  <c r="I55" i="34" s="1"/>
  <c r="K55" i="34" s="1"/>
  <c r="F55" i="34"/>
  <c r="E55" i="34"/>
  <c r="H54" i="34"/>
  <c r="G54" i="34"/>
  <c r="I54" i="34" s="1"/>
  <c r="K54" i="34" s="1"/>
  <c r="F54" i="34"/>
  <c r="E54" i="34"/>
  <c r="H53" i="34"/>
  <c r="G53" i="34"/>
  <c r="I53" i="34" s="1"/>
  <c r="K53" i="34" s="1"/>
  <c r="F53" i="34"/>
  <c r="E53" i="34"/>
  <c r="H52" i="34"/>
  <c r="G52" i="34"/>
  <c r="I52" i="34" s="1"/>
  <c r="K52" i="34" s="1"/>
  <c r="F52" i="34"/>
  <c r="E52" i="34"/>
  <c r="H51" i="34"/>
  <c r="G51" i="34"/>
  <c r="I51" i="34" s="1"/>
  <c r="K51" i="34" s="1"/>
  <c r="F51" i="34"/>
  <c r="E51" i="34"/>
  <c r="H50" i="34"/>
  <c r="G50" i="34"/>
  <c r="I50" i="34" s="1"/>
  <c r="K50" i="34" s="1"/>
  <c r="F50" i="34"/>
  <c r="E50" i="34"/>
  <c r="H49" i="34"/>
  <c r="G49" i="34"/>
  <c r="I49" i="34" s="1"/>
  <c r="K49" i="34" s="1"/>
  <c r="F49" i="34"/>
  <c r="E49" i="34"/>
  <c r="H48" i="34"/>
  <c r="G48" i="34"/>
  <c r="I48" i="34" s="1"/>
  <c r="K48" i="34" s="1"/>
  <c r="F48" i="34"/>
  <c r="E48" i="34"/>
  <c r="H47" i="34"/>
  <c r="G47" i="34"/>
  <c r="I47" i="34" s="1"/>
  <c r="K47" i="34" s="1"/>
  <c r="F47" i="34"/>
  <c r="E47" i="34"/>
  <c r="H46" i="34"/>
  <c r="G46" i="34"/>
  <c r="I46" i="34" s="1"/>
  <c r="K46" i="34" s="1"/>
  <c r="F46" i="34"/>
  <c r="E46" i="34"/>
  <c r="H45" i="34"/>
  <c r="G45" i="34"/>
  <c r="I45" i="34" s="1"/>
  <c r="K45" i="34" s="1"/>
  <c r="F45" i="34"/>
  <c r="E45" i="34"/>
  <c r="H44" i="34"/>
  <c r="G44" i="34"/>
  <c r="I44" i="34" s="1"/>
  <c r="K44" i="34" s="1"/>
  <c r="F44" i="34"/>
  <c r="E44" i="34"/>
  <c r="H43" i="34"/>
  <c r="G43" i="34"/>
  <c r="I43" i="34" s="1"/>
  <c r="K43" i="34" s="1"/>
  <c r="F43" i="34"/>
  <c r="E43" i="34"/>
  <c r="H42" i="34"/>
  <c r="G42" i="34"/>
  <c r="I42" i="34" s="1"/>
  <c r="K42" i="34" s="1"/>
  <c r="F42" i="34"/>
  <c r="E42" i="34"/>
  <c r="H41" i="34"/>
  <c r="G41" i="34"/>
  <c r="I41" i="34" s="1"/>
  <c r="K41" i="34" s="1"/>
  <c r="F41" i="34"/>
  <c r="E41" i="34"/>
  <c r="H40" i="34"/>
  <c r="G40" i="34"/>
  <c r="I40" i="34" s="1"/>
  <c r="K40" i="34" s="1"/>
  <c r="F40" i="34"/>
  <c r="E40" i="34"/>
  <c r="H39" i="34"/>
  <c r="G39" i="34"/>
  <c r="I39" i="34" s="1"/>
  <c r="K39" i="34" s="1"/>
  <c r="F39" i="34"/>
  <c r="E39" i="34"/>
  <c r="H38" i="34"/>
  <c r="G38" i="34"/>
  <c r="I38" i="34" s="1"/>
  <c r="K38" i="34" s="1"/>
  <c r="F38" i="34"/>
  <c r="E38" i="34"/>
  <c r="H37" i="34"/>
  <c r="G37" i="34"/>
  <c r="I37" i="34" s="1"/>
  <c r="K37" i="34" s="1"/>
  <c r="F37" i="34"/>
  <c r="E37" i="34"/>
  <c r="H36" i="34"/>
  <c r="G36" i="34"/>
  <c r="I36" i="34" s="1"/>
  <c r="K36" i="34" s="1"/>
  <c r="F36" i="34"/>
  <c r="E36" i="34"/>
  <c r="H35" i="34"/>
  <c r="G35" i="34"/>
  <c r="I35" i="34" s="1"/>
  <c r="K35" i="34" s="1"/>
  <c r="F35" i="34"/>
  <c r="E35" i="34"/>
  <c r="H34" i="34"/>
  <c r="G34" i="34"/>
  <c r="I34" i="34" s="1"/>
  <c r="K34" i="34" s="1"/>
  <c r="F34" i="34"/>
  <c r="E34" i="34"/>
  <c r="H33" i="34"/>
  <c r="G33" i="34"/>
  <c r="I33" i="34" s="1"/>
  <c r="K33" i="34" s="1"/>
  <c r="F33" i="34"/>
  <c r="E33" i="34"/>
  <c r="H32" i="34"/>
  <c r="G32" i="34"/>
  <c r="I32" i="34" s="1"/>
  <c r="K32" i="34" s="1"/>
  <c r="F32" i="34"/>
  <c r="E32" i="34"/>
  <c r="H31" i="34"/>
  <c r="G31" i="34"/>
  <c r="I31" i="34" s="1"/>
  <c r="K31" i="34" s="1"/>
  <c r="F31" i="34"/>
  <c r="E31" i="34"/>
  <c r="H30" i="34"/>
  <c r="G30" i="34"/>
  <c r="I30" i="34" s="1"/>
  <c r="K30" i="34" s="1"/>
  <c r="F30" i="34"/>
  <c r="E30" i="34"/>
  <c r="H29" i="34"/>
  <c r="G29" i="34"/>
  <c r="I29" i="34" s="1"/>
  <c r="K29" i="34" s="1"/>
  <c r="F29" i="34"/>
  <c r="E29" i="34"/>
  <c r="H28" i="34"/>
  <c r="G28" i="34"/>
  <c r="I28" i="34" s="1"/>
  <c r="K28" i="34" s="1"/>
  <c r="F28" i="34"/>
  <c r="E28" i="34"/>
  <c r="H27" i="34"/>
  <c r="G27" i="34"/>
  <c r="I27" i="34" s="1"/>
  <c r="K27" i="34" s="1"/>
  <c r="F27" i="34"/>
  <c r="E27" i="34"/>
  <c r="H26" i="34"/>
  <c r="G26" i="34"/>
  <c r="I26" i="34" s="1"/>
  <c r="K26" i="34" s="1"/>
  <c r="F26" i="34"/>
  <c r="E26" i="34"/>
  <c r="H25" i="34"/>
  <c r="G25" i="34"/>
  <c r="I25" i="34" s="1"/>
  <c r="K25" i="34" s="1"/>
  <c r="F25" i="34"/>
  <c r="E25" i="34"/>
  <c r="H24" i="34"/>
  <c r="G24" i="34"/>
  <c r="I24" i="34" s="1"/>
  <c r="K24" i="34" s="1"/>
  <c r="F24" i="34"/>
  <c r="E24" i="34"/>
  <c r="H23" i="34"/>
  <c r="G23" i="34"/>
  <c r="I23" i="34" s="1"/>
  <c r="K23" i="34" s="1"/>
  <c r="F23" i="34"/>
  <c r="E23" i="34"/>
  <c r="H22" i="34"/>
  <c r="G22" i="34"/>
  <c r="I22" i="34" s="1"/>
  <c r="K22" i="34" s="1"/>
  <c r="F22" i="34"/>
  <c r="E22" i="34"/>
  <c r="H21" i="34"/>
  <c r="G21" i="34"/>
  <c r="I21" i="34" s="1"/>
  <c r="K21" i="34" s="1"/>
  <c r="F21" i="34"/>
  <c r="E21" i="34"/>
  <c r="H20" i="34"/>
  <c r="G20" i="34"/>
  <c r="I20" i="34" s="1"/>
  <c r="K20" i="34" s="1"/>
  <c r="F20" i="34"/>
  <c r="E20" i="34"/>
  <c r="H19" i="34"/>
  <c r="G19" i="34"/>
  <c r="I19" i="34" s="1"/>
  <c r="K19" i="34" s="1"/>
  <c r="F19" i="34"/>
  <c r="E19" i="34"/>
  <c r="H18" i="34"/>
  <c r="G18" i="34"/>
  <c r="I18" i="34" s="1"/>
  <c r="K18" i="34" s="1"/>
  <c r="F18" i="34"/>
  <c r="E18" i="34"/>
  <c r="H17" i="34"/>
  <c r="G17" i="34"/>
  <c r="I17" i="34" s="1"/>
  <c r="K17" i="34" s="1"/>
  <c r="F17" i="34"/>
  <c r="E17" i="34"/>
  <c r="H16" i="34"/>
  <c r="G16" i="34"/>
  <c r="I16" i="34" s="1"/>
  <c r="K16" i="34" s="1"/>
  <c r="F16" i="34"/>
  <c r="E16" i="34"/>
  <c r="H15" i="34"/>
  <c r="G15" i="34"/>
  <c r="I15" i="34" s="1"/>
  <c r="K15" i="34" s="1"/>
  <c r="F15" i="34"/>
  <c r="E15" i="34"/>
  <c r="H14" i="34"/>
  <c r="G14" i="34"/>
  <c r="I14" i="34" s="1"/>
  <c r="K14" i="34" s="1"/>
  <c r="F14" i="34"/>
  <c r="E14" i="34"/>
  <c r="H13" i="34"/>
  <c r="G13" i="34"/>
  <c r="I13" i="34" s="1"/>
  <c r="K13" i="34" s="1"/>
  <c r="F13" i="34"/>
  <c r="E13" i="34"/>
  <c r="H12" i="34"/>
  <c r="G12" i="34"/>
  <c r="I12" i="34" s="1"/>
  <c r="K12" i="34" s="1"/>
  <c r="F12" i="34"/>
  <c r="E12" i="34"/>
  <c r="H11" i="34"/>
  <c r="G11" i="34"/>
  <c r="I11" i="34" s="1"/>
  <c r="K11" i="34" s="1"/>
  <c r="F11" i="34"/>
  <c r="E11" i="34"/>
  <c r="H10" i="34"/>
  <c r="G10" i="34"/>
  <c r="I10" i="34" s="1"/>
  <c r="K10" i="34" s="1"/>
  <c r="F10" i="34"/>
  <c r="E10" i="34"/>
  <c r="H9" i="34"/>
  <c r="G9" i="34"/>
  <c r="I9" i="34" s="1"/>
  <c r="K9" i="34" s="1"/>
  <c r="F9" i="34"/>
  <c r="E9" i="34"/>
  <c r="H8" i="34"/>
  <c r="G8" i="34"/>
  <c r="I8" i="34" s="1"/>
  <c r="K8" i="34" s="1"/>
  <c r="F8" i="34"/>
  <c r="E8" i="34"/>
  <c r="H7" i="34"/>
  <c r="G7" i="34"/>
  <c r="I7" i="34" s="1"/>
  <c r="K7" i="34" s="1"/>
  <c r="F7" i="34"/>
  <c r="E7" i="34"/>
  <c r="H6" i="34"/>
  <c r="G6" i="34"/>
  <c r="I6" i="34" s="1"/>
  <c r="K6" i="34" s="1"/>
  <c r="F6" i="34"/>
  <c r="E6" i="34"/>
  <c r="H5" i="34"/>
  <c r="G5" i="34"/>
  <c r="I5" i="34" s="1"/>
  <c r="K5" i="34" s="1"/>
  <c r="F5" i="34"/>
  <c r="E5" i="34"/>
  <c r="H4" i="34"/>
  <c r="G4" i="34"/>
  <c r="I4" i="34" s="1"/>
  <c r="K4" i="34" s="1"/>
  <c r="F4" i="34"/>
  <c r="E4" i="34"/>
  <c r="H3" i="34"/>
  <c r="G3" i="34"/>
  <c r="I3" i="34" s="1"/>
  <c r="K3" i="34" s="1"/>
  <c r="F3" i="34"/>
  <c r="E3" i="34"/>
  <c r="H2" i="34"/>
  <c r="G2" i="34"/>
  <c r="I2" i="34" s="1"/>
  <c r="K2" i="34" s="1"/>
  <c r="F2" i="34"/>
  <c r="E2" i="34"/>
  <c r="L2" i="34" l="1"/>
  <c r="L4" i="34"/>
  <c r="L6" i="34"/>
  <c r="L8" i="34"/>
  <c r="L10" i="34"/>
  <c r="L12" i="34"/>
  <c r="L14" i="34"/>
  <c r="L16" i="34"/>
  <c r="L18" i="34"/>
  <c r="L20" i="34"/>
  <c r="L21" i="34"/>
  <c r="L22" i="34"/>
  <c r="L5" i="34"/>
  <c r="L7" i="34"/>
  <c r="L9" i="34"/>
  <c r="L13" i="34"/>
  <c r="L15" i="34"/>
  <c r="L17" i="34"/>
  <c r="L23" i="34"/>
  <c r="L24" i="34"/>
  <c r="L25" i="34"/>
  <c r="L26" i="34"/>
  <c r="L28" i="34"/>
  <c r="L29" i="34"/>
  <c r="L30" i="34"/>
  <c r="L31" i="34"/>
  <c r="L32" i="34"/>
  <c r="L33" i="34"/>
  <c r="L34" i="34"/>
  <c r="L36" i="34"/>
  <c r="L37" i="34"/>
  <c r="L38" i="34"/>
  <c r="L39" i="34"/>
  <c r="L40" i="34"/>
  <c r="L41" i="34"/>
  <c r="L42" i="34"/>
  <c r="L44" i="34"/>
  <c r="L45" i="34"/>
  <c r="L46" i="34"/>
  <c r="L47" i="34"/>
  <c r="L48" i="34"/>
  <c r="L49" i="34"/>
  <c r="L50" i="34"/>
  <c r="L52" i="34"/>
  <c r="L53" i="34"/>
  <c r="L54" i="34"/>
  <c r="L55" i="34"/>
  <c r="L56" i="34"/>
  <c r="L57" i="34"/>
  <c r="L58" i="34"/>
  <c r="L59" i="34"/>
  <c r="L61" i="34"/>
  <c r="L62" i="34"/>
  <c r="L63" i="34"/>
  <c r="L65" i="34"/>
  <c r="L66" i="34"/>
  <c r="L67" i="34"/>
  <c r="L69" i="34"/>
  <c r="L70" i="34"/>
  <c r="L71" i="34"/>
  <c r="L73" i="34"/>
  <c r="L74" i="34"/>
  <c r="L75" i="34"/>
  <c r="L77" i="34"/>
  <c r="L78" i="34"/>
  <c r="L79" i="34"/>
  <c r="L81" i="34"/>
  <c r="L82" i="34"/>
  <c r="L83" i="34"/>
  <c r="L85" i="34"/>
  <c r="L86" i="34"/>
  <c r="L87" i="34"/>
  <c r="L89" i="34"/>
  <c r="L90" i="34"/>
  <c r="L91" i="34"/>
  <c r="L93" i="34"/>
  <c r="L94" i="34"/>
  <c r="L95" i="34"/>
  <c r="L97" i="34"/>
  <c r="L98" i="34"/>
  <c r="L99" i="34"/>
  <c r="L101" i="34"/>
  <c r="L102" i="34"/>
  <c r="L103" i="34"/>
  <c r="L105" i="34"/>
  <c r="L106" i="34"/>
  <c r="L113" i="34"/>
  <c r="L117" i="34"/>
  <c r="J118" i="34"/>
  <c r="J120" i="34"/>
  <c r="J124" i="34"/>
  <c r="J126" i="34"/>
  <c r="J128" i="34"/>
  <c r="J132" i="34"/>
  <c r="J134" i="34"/>
  <c r="J136" i="34"/>
  <c r="J140" i="34"/>
  <c r="J142" i="34"/>
  <c r="J144" i="34"/>
  <c r="J148" i="34"/>
  <c r="J152" i="34"/>
  <c r="J210" i="34"/>
  <c r="J216" i="34"/>
  <c r="J283" i="34"/>
  <c r="J243" i="34"/>
  <c r="L247" i="34"/>
  <c r="L261" i="34"/>
  <c r="L265" i="34"/>
  <c r="J235" i="34"/>
  <c r="J251" i="34"/>
  <c r="L3" i="34"/>
  <c r="L11" i="34"/>
  <c r="L19" i="34"/>
  <c r="L27" i="34"/>
  <c r="L35" i="34"/>
  <c r="L43" i="34"/>
  <c r="L51" i="34"/>
  <c r="J272" i="34"/>
  <c r="L278" i="34"/>
  <c r="L280" i="34"/>
  <c r="J214" i="34"/>
  <c r="L215" i="34"/>
  <c r="L223" i="34"/>
  <c r="J229" i="34"/>
  <c r="L255" i="34"/>
  <c r="J276" i="34"/>
  <c r="L60" i="34"/>
  <c r="L64" i="34"/>
  <c r="L68" i="34"/>
  <c r="L72" i="34"/>
  <c r="L76" i="34"/>
  <c r="L80" i="34"/>
  <c r="L84" i="34"/>
  <c r="L88" i="34"/>
  <c r="L92" i="34"/>
  <c r="L96" i="34"/>
  <c r="L100" i="34"/>
  <c r="L104" i="34"/>
  <c r="J113" i="34"/>
  <c r="L114" i="34"/>
  <c r="J122" i="34"/>
  <c r="J130" i="34"/>
  <c r="J138" i="34"/>
  <c r="J146" i="34"/>
  <c r="J212" i="34"/>
  <c r="J218" i="34"/>
  <c r="K220" i="34"/>
  <c r="L220" i="34" s="1"/>
  <c r="L225" i="34"/>
  <c r="J227" i="34"/>
  <c r="L229" i="34"/>
  <c r="L235" i="34"/>
  <c r="L237" i="34"/>
  <c r="J238" i="34"/>
  <c r="L243" i="34"/>
  <c r="L245" i="34"/>
  <c r="J246" i="34"/>
  <c r="L251" i="34"/>
  <c r="L253" i="34"/>
  <c r="J254" i="34"/>
  <c r="J262" i="34"/>
  <c r="J215" i="34"/>
  <c r="J219" i="34"/>
  <c r="J231" i="34"/>
  <c r="J239" i="34"/>
  <c r="J247" i="34"/>
  <c r="J255" i="34"/>
  <c r="L218" i="34"/>
  <c r="L282" i="34"/>
  <c r="L284" i="34"/>
  <c r="J117" i="34"/>
  <c r="L217" i="34"/>
  <c r="J223" i="34"/>
  <c r="J225" i="34"/>
  <c r="L233" i="34"/>
  <c r="J234" i="34"/>
  <c r="L241" i="34"/>
  <c r="J242" i="34"/>
  <c r="L249" i="34"/>
  <c r="J250" i="34"/>
  <c r="L257" i="34"/>
  <c r="J258" i="34"/>
  <c r="J261" i="34"/>
  <c r="L269" i="34"/>
  <c r="J280" i="34"/>
  <c r="L285" i="34"/>
  <c r="L286" i="34"/>
  <c r="J268" i="34"/>
  <c r="L274" i="34"/>
  <c r="L276" i="34"/>
  <c r="J284" i="34"/>
  <c r="J125" i="34"/>
  <c r="K125" i="34"/>
  <c r="L125" i="34" s="1"/>
  <c r="J133" i="34"/>
  <c r="K133" i="34"/>
  <c r="L133" i="34" s="1"/>
  <c r="J141" i="34"/>
  <c r="K141" i="34"/>
  <c r="L141" i="34" s="1"/>
  <c r="J149" i="34"/>
  <c r="K149" i="34"/>
  <c r="L149" i="34" s="1"/>
  <c r="J150" i="34"/>
  <c r="K150" i="34"/>
  <c r="L150" i="34" s="1"/>
  <c r="J151" i="34"/>
  <c r="K151" i="34"/>
  <c r="L151" i="34" s="1"/>
  <c r="K107" i="34"/>
  <c r="L107" i="34" s="1"/>
  <c r="J107" i="34"/>
  <c r="K108" i="34"/>
  <c r="L108" i="34" s="1"/>
  <c r="J108" i="34"/>
  <c r="K109" i="34"/>
  <c r="L109" i="34" s="1"/>
  <c r="J109" i="34"/>
  <c r="K110" i="34"/>
  <c r="L110" i="34" s="1"/>
  <c r="J110" i="34"/>
  <c r="K111" i="34"/>
  <c r="L111" i="34" s="1"/>
  <c r="J111" i="34"/>
  <c r="J112" i="34"/>
  <c r="K112" i="34"/>
  <c r="L112" i="34" s="1"/>
  <c r="J119" i="34"/>
  <c r="K119" i="34"/>
  <c r="L119" i="34" s="1"/>
  <c r="J127" i="34"/>
  <c r="K127" i="34"/>
  <c r="L127" i="34" s="1"/>
  <c r="J135" i="34"/>
  <c r="K135" i="34"/>
  <c r="L135" i="34" s="1"/>
  <c r="J143" i="34"/>
  <c r="K143" i="34"/>
  <c r="L143" i="34" s="1"/>
  <c r="J153" i="34"/>
  <c r="K153" i="34"/>
  <c r="L153" i="34" s="1"/>
  <c r="J154" i="34"/>
  <c r="K154" i="34"/>
  <c r="L154" i="34" s="1"/>
  <c r="J155" i="34"/>
  <c r="K155" i="34"/>
  <c r="L155" i="34" s="1"/>
  <c r="J156" i="34"/>
  <c r="K156" i="34"/>
  <c r="L156" i="34" s="1"/>
  <c r="J157" i="34"/>
  <c r="K157" i="34"/>
  <c r="L157" i="34" s="1"/>
  <c r="J158" i="34"/>
  <c r="K158" i="34"/>
  <c r="L158" i="34" s="1"/>
  <c r="J159" i="34"/>
  <c r="K159" i="34"/>
  <c r="L159" i="34" s="1"/>
  <c r="J160" i="34"/>
  <c r="K160" i="34"/>
  <c r="L160" i="34" s="1"/>
  <c r="J161" i="34"/>
  <c r="K161" i="34"/>
  <c r="L161" i="34" s="1"/>
  <c r="J162" i="34"/>
  <c r="K162" i="34"/>
  <c r="L162" i="34" s="1"/>
  <c r="J163" i="34"/>
  <c r="K163" i="34"/>
  <c r="L163" i="34" s="1"/>
  <c r="J164" i="34"/>
  <c r="K164" i="34"/>
  <c r="L164" i="34" s="1"/>
  <c r="J165" i="34"/>
  <c r="K165" i="34"/>
  <c r="L165" i="34" s="1"/>
  <c r="J166" i="34"/>
  <c r="K166" i="34"/>
  <c r="L166" i="34" s="1"/>
  <c r="J167" i="34"/>
  <c r="K167" i="34"/>
  <c r="L167" i="34" s="1"/>
  <c r="J168" i="34"/>
  <c r="K168" i="34"/>
  <c r="L168" i="34" s="1"/>
  <c r="J169" i="34"/>
  <c r="K169" i="34"/>
  <c r="L169" i="34" s="1"/>
  <c r="J170" i="34"/>
  <c r="K170" i="34"/>
  <c r="L170" i="34" s="1"/>
  <c r="J171" i="34"/>
  <c r="K171" i="34"/>
  <c r="L171" i="34" s="1"/>
  <c r="J172" i="34"/>
  <c r="K172" i="34"/>
  <c r="L172" i="34" s="1"/>
  <c r="J173" i="34"/>
  <c r="K173" i="34"/>
  <c r="L173" i="34" s="1"/>
  <c r="J174" i="34"/>
  <c r="K174" i="34"/>
  <c r="L174" i="34" s="1"/>
  <c r="J175" i="34"/>
  <c r="K175" i="34"/>
  <c r="L175" i="34" s="1"/>
  <c r="J176" i="34"/>
  <c r="K176" i="34"/>
  <c r="L176" i="34" s="1"/>
  <c r="J177" i="34"/>
  <c r="K177" i="34"/>
  <c r="L177" i="34" s="1"/>
  <c r="J178" i="34"/>
  <c r="K178" i="34"/>
  <c r="L178" i="34" s="1"/>
  <c r="J179" i="34"/>
  <c r="K179" i="34"/>
  <c r="L179" i="34" s="1"/>
  <c r="J180" i="34"/>
  <c r="K180" i="34"/>
  <c r="L180" i="34" s="1"/>
  <c r="J181" i="34"/>
  <c r="K181" i="34"/>
  <c r="L181" i="34" s="1"/>
  <c r="J182" i="34"/>
  <c r="K182" i="34"/>
  <c r="L182" i="34" s="1"/>
  <c r="J183" i="34"/>
  <c r="K183" i="34"/>
  <c r="L183" i="34" s="1"/>
  <c r="J184" i="34"/>
  <c r="K184" i="34"/>
  <c r="L184" i="34" s="1"/>
  <c r="J185" i="34"/>
  <c r="K185" i="34"/>
  <c r="L185" i="34" s="1"/>
  <c r="J186" i="34"/>
  <c r="K186" i="34"/>
  <c r="L186" i="34" s="1"/>
  <c r="J187" i="34"/>
  <c r="K187" i="34"/>
  <c r="L187" i="34" s="1"/>
  <c r="J188" i="34"/>
  <c r="K188" i="34"/>
  <c r="L188" i="34" s="1"/>
  <c r="J189" i="34"/>
  <c r="K189" i="34"/>
  <c r="L189" i="34" s="1"/>
  <c r="J190" i="34"/>
  <c r="K190" i="34"/>
  <c r="L190" i="34" s="1"/>
  <c r="J191" i="34"/>
  <c r="K191" i="34"/>
  <c r="L191" i="34" s="1"/>
  <c r="J192" i="34"/>
  <c r="K192" i="34"/>
  <c r="L192" i="34" s="1"/>
  <c r="J193" i="34"/>
  <c r="K193" i="34"/>
  <c r="L193" i="34" s="1"/>
  <c r="J194" i="34"/>
  <c r="K194" i="34"/>
  <c r="L194" i="34" s="1"/>
  <c r="J195" i="34"/>
  <c r="K195" i="34"/>
  <c r="L195" i="34" s="1"/>
  <c r="J196" i="34"/>
  <c r="K196" i="34"/>
  <c r="L196" i="34" s="1"/>
  <c r="J197" i="34"/>
  <c r="K197" i="34"/>
  <c r="L197" i="34" s="1"/>
  <c r="J198" i="34"/>
  <c r="K198" i="34"/>
  <c r="L198" i="34" s="1"/>
  <c r="J199" i="34"/>
  <c r="K199" i="34"/>
  <c r="L199" i="34" s="1"/>
  <c r="J200" i="34"/>
  <c r="K200" i="34"/>
  <c r="L200" i="34" s="1"/>
  <c r="J201" i="34"/>
  <c r="K201" i="34"/>
  <c r="L201" i="34" s="1"/>
  <c r="J202" i="34"/>
  <c r="K202" i="34"/>
  <c r="L202" i="34" s="1"/>
  <c r="J203" i="34"/>
  <c r="K203" i="34"/>
  <c r="L203" i="34" s="1"/>
  <c r="J204" i="34"/>
  <c r="K204" i="34"/>
  <c r="L204" i="34" s="1"/>
  <c r="J205" i="34"/>
  <c r="K205" i="34"/>
  <c r="L205" i="34" s="1"/>
  <c r="J206" i="34"/>
  <c r="K206" i="34"/>
  <c r="L206" i="34" s="1"/>
  <c r="J207" i="34"/>
  <c r="K207" i="34"/>
  <c r="L207" i="34" s="1"/>
  <c r="J121" i="34"/>
  <c r="K121" i="34"/>
  <c r="L121" i="34" s="1"/>
  <c r="J129" i="34"/>
  <c r="K129" i="34"/>
  <c r="L129" i="34" s="1"/>
  <c r="J137" i="34"/>
  <c r="K137" i="34"/>
  <c r="L137" i="34" s="1"/>
  <c r="J145" i="34"/>
  <c r="K145" i="34"/>
  <c r="L145" i="34" s="1"/>
  <c r="K115" i="34"/>
  <c r="L115" i="34" s="1"/>
  <c r="J115" i="34"/>
  <c r="J116" i="34"/>
  <c r="K116" i="34"/>
  <c r="L116" i="34" s="1"/>
  <c r="J123" i="34"/>
  <c r="K123" i="34"/>
  <c r="L123" i="34" s="1"/>
  <c r="J131" i="34"/>
  <c r="K131" i="34"/>
  <c r="L131" i="34" s="1"/>
  <c r="J139" i="34"/>
  <c r="K139" i="34"/>
  <c r="L139" i="34" s="1"/>
  <c r="J147" i="34"/>
  <c r="K147" i="34"/>
  <c r="L147" i="34" s="1"/>
  <c r="J224" i="34"/>
  <c r="K224" i="34"/>
  <c r="L224" i="34" s="1"/>
  <c r="J2" i="34"/>
  <c r="J4" i="34"/>
  <c r="J6" i="34"/>
  <c r="J12" i="34"/>
  <c r="J13" i="34"/>
  <c r="J14" i="34"/>
  <c r="J15" i="34"/>
  <c r="J16" i="34"/>
  <c r="J18" i="34"/>
  <c r="J20" i="34"/>
  <c r="J21" i="34"/>
  <c r="J22" i="34"/>
  <c r="J23" i="34"/>
  <c r="J24" i="34"/>
  <c r="J25" i="34"/>
  <c r="J26" i="34"/>
  <c r="J27" i="34"/>
  <c r="J28" i="34"/>
  <c r="J29" i="34"/>
  <c r="J30" i="34"/>
  <c r="J31" i="34"/>
  <c r="J32" i="34"/>
  <c r="J33" i="34"/>
  <c r="J34" i="34"/>
  <c r="J35" i="34"/>
  <c r="J36" i="34"/>
  <c r="J37" i="34"/>
  <c r="J38" i="34"/>
  <c r="J39" i="34"/>
  <c r="J40" i="34"/>
  <c r="J41" i="34"/>
  <c r="J42" i="34"/>
  <c r="J43" i="34"/>
  <c r="J44" i="34"/>
  <c r="J45" i="34"/>
  <c r="J46" i="34"/>
  <c r="J47" i="34"/>
  <c r="J48" i="34"/>
  <c r="J49" i="34"/>
  <c r="J50" i="34"/>
  <c r="J51" i="34"/>
  <c r="J52" i="34"/>
  <c r="J53" i="34"/>
  <c r="J54" i="34"/>
  <c r="J55" i="34"/>
  <c r="J56" i="34"/>
  <c r="J57" i="34"/>
  <c r="J58" i="34"/>
  <c r="J59" i="34"/>
  <c r="J60" i="34"/>
  <c r="J61" i="34"/>
  <c r="J62" i="34"/>
  <c r="J63" i="34"/>
  <c r="J64" i="34"/>
  <c r="J65" i="34"/>
  <c r="J66" i="34"/>
  <c r="J67" i="34"/>
  <c r="J68" i="34"/>
  <c r="J69" i="34"/>
  <c r="J70" i="34"/>
  <c r="J71" i="34"/>
  <c r="J72" i="34"/>
  <c r="J73" i="34"/>
  <c r="J74" i="34"/>
  <c r="J75" i="34"/>
  <c r="J76" i="34"/>
  <c r="J77" i="34"/>
  <c r="J78" i="34"/>
  <c r="J79" i="34"/>
  <c r="J80" i="34"/>
  <c r="J81" i="34"/>
  <c r="J82" i="34"/>
  <c r="J83" i="34"/>
  <c r="J84" i="34"/>
  <c r="J85" i="34"/>
  <c r="J86" i="34"/>
  <c r="J87" i="34"/>
  <c r="J88" i="34"/>
  <c r="J89" i="34"/>
  <c r="J90" i="34"/>
  <c r="J91" i="34"/>
  <c r="J92" i="34"/>
  <c r="J93" i="34"/>
  <c r="J94" i="34"/>
  <c r="J95" i="34"/>
  <c r="J96" i="34"/>
  <c r="J97" i="34"/>
  <c r="J98" i="34"/>
  <c r="J99" i="34"/>
  <c r="J100" i="34"/>
  <c r="J101" i="34"/>
  <c r="J102" i="34"/>
  <c r="J103" i="34"/>
  <c r="J104" i="34"/>
  <c r="J105" i="34"/>
  <c r="J106" i="34"/>
  <c r="J114" i="34"/>
  <c r="K118" i="34"/>
  <c r="L118" i="34" s="1"/>
  <c r="K120" i="34"/>
  <c r="L120" i="34" s="1"/>
  <c r="K122" i="34"/>
  <c r="L122" i="34" s="1"/>
  <c r="K124" i="34"/>
  <c r="L124" i="34" s="1"/>
  <c r="K126" i="34"/>
  <c r="L126" i="34" s="1"/>
  <c r="K128" i="34"/>
  <c r="L128" i="34" s="1"/>
  <c r="K130" i="34"/>
  <c r="L130" i="34" s="1"/>
  <c r="K132" i="34"/>
  <c r="L132" i="34" s="1"/>
  <c r="K134" i="34"/>
  <c r="L134" i="34" s="1"/>
  <c r="K136" i="34"/>
  <c r="L136" i="34" s="1"/>
  <c r="K138" i="34"/>
  <c r="L138" i="34" s="1"/>
  <c r="K140" i="34"/>
  <c r="L140" i="34" s="1"/>
  <c r="K142" i="34"/>
  <c r="L142" i="34" s="1"/>
  <c r="K144" i="34"/>
  <c r="L144" i="34" s="1"/>
  <c r="K146" i="34"/>
  <c r="L146" i="34" s="1"/>
  <c r="K148" i="34"/>
  <c r="L148" i="34" s="1"/>
  <c r="K152" i="34"/>
  <c r="L152" i="34" s="1"/>
  <c r="J208" i="34"/>
  <c r="K208" i="34"/>
  <c r="L208" i="34" s="1"/>
  <c r="J209" i="34"/>
  <c r="K209" i="34"/>
  <c r="L209" i="34" s="1"/>
  <c r="J226" i="34"/>
  <c r="K226" i="34"/>
  <c r="L226" i="34" s="1"/>
  <c r="J3" i="34"/>
  <c r="J5" i="34"/>
  <c r="J7" i="34"/>
  <c r="J8" i="34"/>
  <c r="J9" i="34"/>
  <c r="J10" i="34"/>
  <c r="J11" i="34"/>
  <c r="J17" i="34"/>
  <c r="J19" i="34"/>
  <c r="J211" i="34"/>
  <c r="K211" i="34"/>
  <c r="L211" i="34" s="1"/>
  <c r="J213" i="34"/>
  <c r="K213" i="34"/>
  <c r="L213" i="34" s="1"/>
  <c r="J222" i="34"/>
  <c r="K222" i="34"/>
  <c r="L222" i="34" s="1"/>
  <c r="J217" i="34"/>
  <c r="L231" i="34"/>
  <c r="K234" i="34"/>
  <c r="L234" i="34" s="1"/>
  <c r="K238" i="34"/>
  <c r="L238" i="34" s="1"/>
  <c r="K242" i="34"/>
  <c r="L242" i="34" s="1"/>
  <c r="K246" i="34"/>
  <c r="L246" i="34" s="1"/>
  <c r="K250" i="34"/>
  <c r="L250" i="34" s="1"/>
  <c r="K254" i="34"/>
  <c r="L254" i="34" s="1"/>
  <c r="K258" i="34"/>
  <c r="L258" i="34" s="1"/>
  <c r="K262" i="34"/>
  <c r="L262" i="34" s="1"/>
  <c r="L221" i="34"/>
  <c r="K260" i="34"/>
  <c r="L260" i="34" s="1"/>
  <c r="J260" i="34"/>
  <c r="K264" i="34"/>
  <c r="L264" i="34" s="1"/>
  <c r="J264" i="34"/>
  <c r="K266" i="34"/>
  <c r="L266" i="34" s="1"/>
  <c r="J266" i="34"/>
  <c r="K232" i="34"/>
  <c r="L232" i="34" s="1"/>
  <c r="J232" i="34"/>
  <c r="K236" i="34"/>
  <c r="L236" i="34" s="1"/>
  <c r="J236" i="34"/>
  <c r="K240" i="34"/>
  <c r="L240" i="34" s="1"/>
  <c r="J240" i="34"/>
  <c r="K244" i="34"/>
  <c r="L244" i="34" s="1"/>
  <c r="J244" i="34"/>
  <c r="K248" i="34"/>
  <c r="L248" i="34" s="1"/>
  <c r="J248" i="34"/>
  <c r="K252" i="34"/>
  <c r="L252" i="34" s="1"/>
  <c r="J252" i="34"/>
  <c r="K256" i="34"/>
  <c r="L256" i="34" s="1"/>
  <c r="J256" i="34"/>
  <c r="J265" i="34"/>
  <c r="K270" i="34"/>
  <c r="L270" i="34" s="1"/>
  <c r="J270" i="34"/>
  <c r="K210" i="34"/>
  <c r="L210" i="34" s="1"/>
  <c r="K212" i="34"/>
  <c r="L212" i="34" s="1"/>
  <c r="K214" i="34"/>
  <c r="L214" i="34" s="1"/>
  <c r="K216" i="34"/>
  <c r="L216" i="34" s="1"/>
  <c r="L219" i="34"/>
  <c r="J221" i="34"/>
  <c r="L227" i="34"/>
  <c r="K228" i="34"/>
  <c r="L228" i="34" s="1"/>
  <c r="K230" i="34"/>
  <c r="L230" i="34" s="1"/>
  <c r="J233" i="34"/>
  <c r="J237" i="34"/>
  <c r="J241" i="34"/>
  <c r="J245" i="34"/>
  <c r="J249" i="34"/>
  <c r="J253" i="34"/>
  <c r="J257" i="34"/>
  <c r="K259" i="34"/>
  <c r="L259" i="34" s="1"/>
  <c r="J259" i="34"/>
  <c r="K263" i="34"/>
  <c r="L263" i="34" s="1"/>
  <c r="J263" i="34"/>
  <c r="L267" i="34"/>
  <c r="J269" i="34"/>
  <c r="L271" i="34"/>
  <c r="J273" i="34"/>
  <c r="L275" i="34"/>
  <c r="J277" i="34"/>
  <c r="L279" i="34"/>
  <c r="J281" i="34"/>
  <c r="L283" i="34"/>
  <c r="J285" i="34"/>
  <c r="L287" i="34"/>
  <c r="L268" i="34"/>
  <c r="L272" i="34"/>
  <c r="J274" i="34"/>
  <c r="J278" i="34"/>
  <c r="J282" i="34"/>
  <c r="J286" i="34"/>
  <c r="K288" i="34"/>
  <c r="L288" i="34" s="1"/>
  <c r="J288" i="34"/>
  <c r="K289" i="34"/>
  <c r="L289" i="34" s="1"/>
  <c r="J289" i="34"/>
  <c r="K290" i="34"/>
  <c r="L290" i="34" s="1"/>
  <c r="J290" i="34"/>
  <c r="K291" i="34"/>
  <c r="L291" i="34" s="1"/>
  <c r="J291" i="34"/>
  <c r="K292" i="34"/>
  <c r="L292" i="34" s="1"/>
  <c r="J292" i="34"/>
  <c r="K293" i="34"/>
  <c r="L293" i="34" s="1"/>
  <c r="J293" i="34"/>
  <c r="K294" i="34"/>
  <c r="L294" i="34" s="1"/>
  <c r="J294" i="34"/>
  <c r="K295" i="34"/>
  <c r="L295" i="34" s="1"/>
  <c r="J295" i="34"/>
  <c r="K296" i="34"/>
  <c r="L296" i="34" s="1"/>
  <c r="J296" i="34"/>
  <c r="K297" i="34"/>
  <c r="L297" i="34" s="1"/>
  <c r="J297" i="34"/>
  <c r="K298" i="34"/>
  <c r="L298" i="34" s="1"/>
  <c r="J298" i="34"/>
  <c r="J267" i="34"/>
  <c r="J271" i="34"/>
  <c r="L273" i="34"/>
  <c r="J275" i="34"/>
  <c r="L277" i="34"/>
  <c r="J279" i="34"/>
  <c r="L281" i="34"/>
  <c r="J287" i="34"/>
  <c r="L301" i="34" l="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BE303" i="30"/>
  <c r="BD303" i="30"/>
  <c r="B301" i="30"/>
  <c r="A301" i="30"/>
  <c r="B300" i="30"/>
  <c r="A300" i="30"/>
  <c r="B299" i="30"/>
  <c r="A299" i="30"/>
  <c r="B298" i="30"/>
  <c r="A298" i="30"/>
  <c r="B297" i="30"/>
  <c r="A297" i="30"/>
  <c r="B296" i="30"/>
  <c r="A296" i="30"/>
  <c r="B295" i="30"/>
  <c r="A295" i="30"/>
  <c r="B294" i="30"/>
  <c r="A294" i="30"/>
  <c r="B293" i="30"/>
  <c r="A293" i="30"/>
  <c r="B292" i="30"/>
  <c r="A292" i="30"/>
  <c r="B291" i="30"/>
  <c r="A291" i="30"/>
  <c r="B290" i="30"/>
  <c r="A290" i="30"/>
  <c r="B289" i="30"/>
  <c r="A289" i="30"/>
  <c r="B288" i="30"/>
  <c r="A288" i="30"/>
  <c r="B287" i="30"/>
  <c r="A287" i="30"/>
  <c r="B286" i="30"/>
  <c r="A286" i="30"/>
  <c r="B285" i="30"/>
  <c r="A285" i="30"/>
  <c r="B284" i="30"/>
  <c r="A284" i="30"/>
  <c r="B283" i="30"/>
  <c r="A283" i="30"/>
  <c r="B282" i="30"/>
  <c r="A282" i="30"/>
  <c r="B281" i="30"/>
  <c r="A281" i="30"/>
  <c r="B280" i="30"/>
  <c r="A280" i="30"/>
  <c r="B279" i="30"/>
  <c r="A279" i="30"/>
  <c r="B278" i="30"/>
  <c r="A278" i="30"/>
  <c r="B277" i="30"/>
  <c r="A277" i="30"/>
  <c r="B276" i="30"/>
  <c r="A276" i="30"/>
  <c r="B275" i="30"/>
  <c r="A275" i="30"/>
  <c r="B274" i="30"/>
  <c r="A274" i="30"/>
  <c r="B273" i="30"/>
  <c r="A273" i="30"/>
  <c r="B272" i="30"/>
  <c r="A272" i="30"/>
  <c r="B271" i="30"/>
  <c r="A271" i="30"/>
  <c r="B270" i="30"/>
  <c r="A270" i="30"/>
  <c r="B269" i="30"/>
  <c r="A269" i="30"/>
  <c r="B268" i="30"/>
  <c r="A268" i="30"/>
  <c r="B267" i="30"/>
  <c r="A267" i="30"/>
  <c r="B266" i="30"/>
  <c r="A266" i="30"/>
  <c r="B265" i="30"/>
  <c r="A265" i="30"/>
  <c r="B264" i="30"/>
  <c r="A264" i="30"/>
  <c r="B263" i="30"/>
  <c r="A263" i="30"/>
  <c r="B262" i="30"/>
  <c r="A262" i="30"/>
  <c r="B261" i="30"/>
  <c r="A261" i="30"/>
  <c r="B260" i="30"/>
  <c r="A260" i="30"/>
  <c r="B259" i="30"/>
  <c r="A259" i="30"/>
  <c r="B258" i="30"/>
  <c r="A258" i="30"/>
  <c r="B257" i="30"/>
  <c r="A257" i="30"/>
  <c r="B256" i="30"/>
  <c r="A256" i="30"/>
  <c r="B255" i="30"/>
  <c r="A255" i="30"/>
  <c r="B254" i="30"/>
  <c r="A254" i="30"/>
  <c r="B253" i="30"/>
  <c r="A253" i="30"/>
  <c r="B252" i="30"/>
  <c r="A252" i="30"/>
  <c r="B251" i="30"/>
  <c r="A251" i="30"/>
  <c r="B250" i="30"/>
  <c r="A250" i="30"/>
  <c r="B249" i="30"/>
  <c r="A249" i="30"/>
  <c r="B248" i="30"/>
  <c r="A248" i="30"/>
  <c r="B247" i="30"/>
  <c r="A247" i="30"/>
  <c r="B246" i="30"/>
  <c r="A246" i="30"/>
  <c r="B245" i="30"/>
  <c r="A245" i="30"/>
  <c r="B244" i="30"/>
  <c r="A244" i="30"/>
  <c r="B243" i="30"/>
  <c r="A243" i="30"/>
  <c r="B242" i="30"/>
  <c r="A242" i="30"/>
  <c r="B241" i="30"/>
  <c r="A241" i="30"/>
  <c r="B240" i="30"/>
  <c r="A240" i="30"/>
  <c r="B239" i="30"/>
  <c r="A239" i="30"/>
  <c r="B238" i="30"/>
  <c r="A238" i="30"/>
  <c r="B237" i="30"/>
  <c r="A237" i="30"/>
  <c r="B236" i="30"/>
  <c r="A236" i="30"/>
  <c r="B235" i="30"/>
  <c r="A235" i="30"/>
  <c r="B234" i="30"/>
  <c r="A234" i="30"/>
  <c r="B233" i="30"/>
  <c r="A233" i="30"/>
  <c r="B232" i="30"/>
  <c r="A232" i="30"/>
  <c r="B231" i="30"/>
  <c r="A231" i="30"/>
  <c r="B230" i="30"/>
  <c r="A230" i="30"/>
  <c r="B229" i="30"/>
  <c r="A229" i="30"/>
  <c r="B228" i="30"/>
  <c r="A228" i="30"/>
  <c r="B227" i="30"/>
  <c r="A227" i="30"/>
  <c r="B226" i="30"/>
  <c r="A226" i="30"/>
  <c r="B225" i="30"/>
  <c r="A225" i="30"/>
  <c r="B224" i="30"/>
  <c r="A224" i="30"/>
  <c r="B223" i="30"/>
  <c r="A223" i="30"/>
  <c r="B222" i="30"/>
  <c r="A222" i="30"/>
  <c r="B221" i="30"/>
  <c r="A221" i="30"/>
  <c r="B220" i="30"/>
  <c r="A220" i="30"/>
  <c r="B219" i="30"/>
  <c r="A219" i="30"/>
  <c r="B218" i="30"/>
  <c r="A218" i="30"/>
  <c r="B217" i="30"/>
  <c r="A217" i="30"/>
  <c r="B216" i="30"/>
  <c r="A216" i="30"/>
  <c r="B215" i="30"/>
  <c r="A215" i="30"/>
  <c r="B214" i="30"/>
  <c r="A214" i="30"/>
  <c r="B213" i="30"/>
  <c r="A213" i="30"/>
  <c r="B212" i="30"/>
  <c r="A212" i="30"/>
  <c r="B211" i="30"/>
  <c r="A211" i="30"/>
  <c r="B210" i="30"/>
  <c r="A210" i="30"/>
  <c r="B209" i="30"/>
  <c r="A209" i="30"/>
  <c r="B208" i="30"/>
  <c r="A208" i="30"/>
  <c r="B207" i="30"/>
  <c r="A207" i="30"/>
  <c r="B206" i="30"/>
  <c r="A206" i="30"/>
  <c r="B205" i="30"/>
  <c r="A205" i="30"/>
  <c r="B204" i="30"/>
  <c r="A204" i="30"/>
  <c r="B203" i="30"/>
  <c r="A203" i="30"/>
  <c r="B202" i="30"/>
  <c r="A202" i="30"/>
  <c r="B201" i="30"/>
  <c r="A201" i="30"/>
  <c r="B200" i="30"/>
  <c r="A200" i="30"/>
  <c r="B199" i="30"/>
  <c r="A199" i="30"/>
  <c r="B198" i="30"/>
  <c r="A198" i="30"/>
  <c r="B197" i="30"/>
  <c r="A197" i="30"/>
  <c r="B196" i="30"/>
  <c r="A196" i="30"/>
  <c r="B195" i="30"/>
  <c r="A195" i="30"/>
  <c r="B194" i="30"/>
  <c r="A194" i="30"/>
  <c r="B193" i="30"/>
  <c r="A193" i="30"/>
  <c r="B192" i="30"/>
  <c r="A192" i="30"/>
  <c r="B191" i="30"/>
  <c r="A191" i="30"/>
  <c r="B190" i="30"/>
  <c r="A190" i="30"/>
  <c r="B189" i="30"/>
  <c r="A189" i="30"/>
  <c r="B188" i="30"/>
  <c r="A188" i="30"/>
  <c r="B187" i="30"/>
  <c r="A187" i="30"/>
  <c r="B186" i="30"/>
  <c r="A186" i="30"/>
  <c r="B185" i="30"/>
  <c r="A185" i="30"/>
  <c r="B184" i="30"/>
  <c r="A184" i="30"/>
  <c r="B183" i="30"/>
  <c r="A183" i="30"/>
  <c r="B182" i="30"/>
  <c r="A182" i="30"/>
  <c r="B181" i="30"/>
  <c r="A181" i="30"/>
  <c r="B180" i="30"/>
  <c r="A180" i="30"/>
  <c r="B179" i="30"/>
  <c r="A179" i="30"/>
  <c r="B178" i="30"/>
  <c r="A178" i="30"/>
  <c r="B177" i="30"/>
  <c r="A177" i="30"/>
  <c r="B176" i="30"/>
  <c r="A176" i="30"/>
  <c r="B175" i="30"/>
  <c r="A175" i="30"/>
  <c r="B174" i="30"/>
  <c r="A174" i="30"/>
  <c r="B173" i="30"/>
  <c r="A173" i="30"/>
  <c r="B172" i="30"/>
  <c r="A172" i="30"/>
  <c r="B171" i="30"/>
  <c r="A171" i="30"/>
  <c r="B170" i="30"/>
  <c r="A170" i="30"/>
  <c r="B169" i="30"/>
  <c r="A169" i="30"/>
  <c r="B168" i="30"/>
  <c r="A168" i="30"/>
  <c r="B167" i="30"/>
  <c r="A167" i="30"/>
  <c r="B166" i="30"/>
  <c r="A166" i="30"/>
  <c r="B165" i="30"/>
  <c r="A165" i="30"/>
  <c r="B164" i="30"/>
  <c r="A164" i="30"/>
  <c r="B163" i="30"/>
  <c r="A163" i="30"/>
  <c r="B162" i="30"/>
  <c r="A162" i="30"/>
  <c r="B161" i="30"/>
  <c r="A161" i="30"/>
  <c r="B160" i="30"/>
  <c r="A160" i="30"/>
  <c r="B159" i="30"/>
  <c r="A159" i="30"/>
  <c r="B158" i="30"/>
  <c r="A158" i="30"/>
  <c r="B157" i="30"/>
  <c r="A157" i="30"/>
  <c r="B156" i="30"/>
  <c r="A156" i="30"/>
  <c r="B155" i="30"/>
  <c r="A155" i="30"/>
  <c r="B154" i="30"/>
  <c r="A154" i="30"/>
  <c r="B153" i="30"/>
  <c r="A153" i="30"/>
  <c r="B152" i="30"/>
  <c r="A152" i="30"/>
  <c r="B151" i="30"/>
  <c r="A151" i="30"/>
  <c r="B150" i="30"/>
  <c r="A150" i="30"/>
  <c r="B149" i="30"/>
  <c r="A149" i="30"/>
  <c r="B148" i="30"/>
  <c r="A148" i="30"/>
  <c r="B147" i="30"/>
  <c r="A147" i="30"/>
  <c r="B146" i="30"/>
  <c r="A146" i="30"/>
  <c r="B145" i="30"/>
  <c r="A145" i="30"/>
  <c r="B144" i="30"/>
  <c r="A144" i="30"/>
  <c r="B143" i="30"/>
  <c r="A143" i="30"/>
  <c r="B142" i="30"/>
  <c r="A142" i="30"/>
  <c r="B141" i="30"/>
  <c r="A141" i="30"/>
  <c r="B140" i="30"/>
  <c r="A140" i="30"/>
  <c r="B139" i="30"/>
  <c r="A139" i="30"/>
  <c r="B138" i="30"/>
  <c r="A138" i="30"/>
  <c r="B137" i="30"/>
  <c r="A137" i="30"/>
  <c r="B136" i="30"/>
  <c r="A136" i="30"/>
  <c r="B135" i="30"/>
  <c r="A135" i="30"/>
  <c r="B134" i="30"/>
  <c r="A134" i="30"/>
  <c r="B133" i="30"/>
  <c r="A133" i="30"/>
  <c r="B132" i="30"/>
  <c r="A132" i="30"/>
  <c r="B131" i="30"/>
  <c r="A131" i="30"/>
  <c r="B130" i="30"/>
  <c r="A130" i="30"/>
  <c r="B129" i="30"/>
  <c r="A129" i="30"/>
  <c r="B128" i="30"/>
  <c r="A128" i="30"/>
  <c r="B127" i="30"/>
  <c r="A127" i="30"/>
  <c r="B126" i="30"/>
  <c r="A126" i="30"/>
  <c r="B125" i="30"/>
  <c r="A125" i="30"/>
  <c r="B124" i="30"/>
  <c r="A124" i="30"/>
  <c r="B123" i="30"/>
  <c r="A123" i="30"/>
  <c r="B122" i="30"/>
  <c r="A122" i="30"/>
  <c r="B121" i="30"/>
  <c r="A121" i="30"/>
  <c r="B120" i="30"/>
  <c r="A120" i="30"/>
  <c r="B119" i="30"/>
  <c r="A119" i="30"/>
  <c r="B118" i="30"/>
  <c r="A118" i="30"/>
  <c r="B117" i="30"/>
  <c r="A117" i="30"/>
  <c r="B116" i="30"/>
  <c r="A116" i="30"/>
  <c r="B115" i="30"/>
  <c r="A115" i="30"/>
  <c r="B114" i="30"/>
  <c r="A114" i="30"/>
  <c r="B113" i="30"/>
  <c r="A113" i="30"/>
  <c r="B112" i="30"/>
  <c r="A112" i="30"/>
  <c r="B111" i="30"/>
  <c r="A111" i="30"/>
  <c r="B110" i="30"/>
  <c r="A110" i="30"/>
  <c r="B109" i="30"/>
  <c r="A109" i="30"/>
  <c r="B108" i="30"/>
  <c r="A108" i="30"/>
  <c r="B107" i="30"/>
  <c r="A107" i="30"/>
  <c r="B106" i="30"/>
  <c r="A106" i="30"/>
  <c r="B105" i="30"/>
  <c r="A105" i="30"/>
  <c r="B104" i="30"/>
  <c r="A104" i="30"/>
  <c r="B103" i="30"/>
  <c r="A103" i="30"/>
  <c r="B102" i="30"/>
  <c r="A102" i="30"/>
  <c r="B101" i="30"/>
  <c r="A101" i="30"/>
  <c r="B100" i="30"/>
  <c r="A100" i="30"/>
  <c r="B99" i="30"/>
  <c r="A99" i="30"/>
  <c r="B98" i="30"/>
  <c r="A98" i="30"/>
  <c r="B97" i="30"/>
  <c r="A97" i="30"/>
  <c r="B96" i="30"/>
  <c r="A96" i="30"/>
  <c r="B95" i="30"/>
  <c r="A95" i="30"/>
  <c r="B94" i="30"/>
  <c r="A94" i="30"/>
  <c r="B93" i="30"/>
  <c r="A93" i="30"/>
  <c r="B92" i="30"/>
  <c r="A92" i="30"/>
  <c r="B91" i="30"/>
  <c r="A91" i="30"/>
  <c r="B90" i="30"/>
  <c r="A90" i="30"/>
  <c r="B89" i="30"/>
  <c r="A89" i="30"/>
  <c r="B88" i="30"/>
  <c r="A88" i="30"/>
  <c r="B87" i="30"/>
  <c r="A87" i="30"/>
  <c r="B86" i="30"/>
  <c r="A86" i="30"/>
  <c r="B85" i="30"/>
  <c r="A85" i="30"/>
  <c r="B84" i="30"/>
  <c r="A84" i="30"/>
  <c r="B83" i="30"/>
  <c r="A83" i="30"/>
  <c r="B82" i="30"/>
  <c r="A82" i="30"/>
  <c r="B81" i="30"/>
  <c r="A81" i="30"/>
  <c r="B80" i="30"/>
  <c r="A80" i="30"/>
  <c r="B79" i="30"/>
  <c r="A79" i="30"/>
  <c r="B78" i="30"/>
  <c r="A78" i="30"/>
  <c r="B77" i="30"/>
  <c r="A77" i="30"/>
  <c r="B76" i="30"/>
  <c r="A76" i="30"/>
  <c r="B75" i="30"/>
  <c r="A75" i="30"/>
  <c r="B74" i="30"/>
  <c r="A74" i="30"/>
  <c r="B73" i="30"/>
  <c r="A73" i="30"/>
  <c r="B72" i="30"/>
  <c r="A72" i="30"/>
  <c r="B71" i="30"/>
  <c r="A71" i="30"/>
  <c r="B70" i="30"/>
  <c r="A70" i="30"/>
  <c r="B69" i="30"/>
  <c r="A69" i="30"/>
  <c r="B68" i="30"/>
  <c r="A68" i="30"/>
  <c r="B67" i="30"/>
  <c r="A67" i="30"/>
  <c r="B66" i="30"/>
  <c r="A66" i="30"/>
  <c r="B65" i="30"/>
  <c r="A65" i="30"/>
  <c r="B64" i="30"/>
  <c r="A64" i="30"/>
  <c r="B63" i="30"/>
  <c r="A63" i="30"/>
  <c r="B62" i="30"/>
  <c r="A62" i="30"/>
  <c r="B61" i="30"/>
  <c r="A61" i="30"/>
  <c r="B60" i="30"/>
  <c r="A60" i="30"/>
  <c r="B59" i="30"/>
  <c r="A59" i="30"/>
  <c r="B58" i="30"/>
  <c r="A58" i="30"/>
  <c r="B57" i="30"/>
  <c r="A57" i="30"/>
  <c r="B56" i="30"/>
  <c r="A56" i="30"/>
  <c r="B55" i="30"/>
  <c r="A55" i="30"/>
  <c r="B54" i="30"/>
  <c r="A54" i="30"/>
  <c r="B53" i="30"/>
  <c r="A53" i="30"/>
  <c r="B52" i="30"/>
  <c r="A52" i="30"/>
  <c r="B51" i="30"/>
  <c r="A51" i="30"/>
  <c r="B50" i="30"/>
  <c r="A50" i="30"/>
  <c r="B49" i="30"/>
  <c r="A49" i="30"/>
  <c r="B48" i="30"/>
  <c r="A48" i="30"/>
  <c r="B47" i="30"/>
  <c r="A47" i="30"/>
  <c r="B46" i="30"/>
  <c r="A46" i="30"/>
  <c r="B45" i="30"/>
  <c r="A45" i="30"/>
  <c r="B44" i="30"/>
  <c r="A44" i="30"/>
  <c r="B43" i="30"/>
  <c r="A43" i="30"/>
  <c r="B42" i="30"/>
  <c r="A42" i="30"/>
  <c r="B41" i="30"/>
  <c r="A41" i="30"/>
  <c r="B40" i="30"/>
  <c r="A40" i="30"/>
  <c r="B39" i="30"/>
  <c r="A39" i="30"/>
  <c r="B38" i="30"/>
  <c r="A38" i="30"/>
  <c r="B37" i="30"/>
  <c r="A37" i="30"/>
  <c r="B36" i="30"/>
  <c r="A36" i="30"/>
  <c r="B35" i="30"/>
  <c r="A35" i="30"/>
  <c r="B34" i="30"/>
  <c r="A34" i="30"/>
  <c r="B33" i="30"/>
  <c r="A33" i="30"/>
  <c r="B32" i="30"/>
  <c r="A32" i="30"/>
  <c r="B31" i="30"/>
  <c r="A31" i="30"/>
  <c r="B30" i="30"/>
  <c r="A30" i="30"/>
  <c r="B29" i="30"/>
  <c r="A29" i="30"/>
  <c r="B28" i="30"/>
  <c r="A28" i="30"/>
  <c r="B27" i="30"/>
  <c r="A27" i="30"/>
  <c r="B26" i="30"/>
  <c r="A26" i="30"/>
  <c r="B25" i="30"/>
  <c r="A25" i="30"/>
  <c r="B24" i="30"/>
  <c r="A24" i="30"/>
  <c r="B23" i="30"/>
  <c r="A23" i="30"/>
  <c r="B22" i="30"/>
  <c r="A22" i="30"/>
  <c r="B21" i="30"/>
  <c r="A21" i="30"/>
  <c r="B20" i="30"/>
  <c r="A20" i="30"/>
  <c r="B19" i="30"/>
  <c r="A19" i="30"/>
  <c r="B18" i="30"/>
  <c r="A18" i="30"/>
  <c r="B17" i="30"/>
  <c r="A17" i="30"/>
  <c r="B16" i="30"/>
  <c r="A16" i="30"/>
  <c r="B15" i="30"/>
  <c r="A15" i="30"/>
  <c r="B14" i="30"/>
  <c r="A14" i="30"/>
  <c r="B13" i="30"/>
  <c r="A13" i="30"/>
  <c r="B12" i="30"/>
  <c r="A12" i="30"/>
  <c r="B11" i="30"/>
  <c r="A11" i="30"/>
  <c r="B10" i="30"/>
  <c r="A10" i="30"/>
  <c r="B9" i="30"/>
  <c r="A9" i="30"/>
  <c r="B8" i="30"/>
  <c r="A8" i="30"/>
  <c r="B7" i="30"/>
  <c r="A7" i="30"/>
  <c r="B6" i="30"/>
  <c r="A6" i="30"/>
  <c r="B5" i="30"/>
  <c r="A5" i="30"/>
  <c r="B4" i="30"/>
  <c r="A4" i="30"/>
  <c r="B3" i="30"/>
  <c r="A3" i="30"/>
  <c r="CC7" i="30" l="1"/>
  <c r="BZ7" i="30" s="1"/>
  <c r="CD7" i="30"/>
  <c r="CC11" i="30"/>
  <c r="CD11" i="30"/>
  <c r="CA11" i="30" s="1"/>
  <c r="CC19" i="30"/>
  <c r="BZ19" i="30" s="1"/>
  <c r="CD19" i="30"/>
  <c r="CC23" i="30"/>
  <c r="BZ23" i="30" s="1"/>
  <c r="CD23" i="30"/>
  <c r="CC29" i="30"/>
  <c r="CD29" i="30"/>
  <c r="CC37" i="30"/>
  <c r="CD37" i="30"/>
  <c r="CA37" i="30" s="1"/>
  <c r="CC41" i="30"/>
  <c r="BZ41" i="30" s="1"/>
  <c r="CD41" i="30"/>
  <c r="CC49" i="30"/>
  <c r="CD49" i="30"/>
  <c r="CA49" i="30" s="1"/>
  <c r="CC55" i="30"/>
  <c r="BZ55" i="30" s="1"/>
  <c r="CD55" i="30"/>
  <c r="CC59" i="30"/>
  <c r="BZ59" i="30" s="1"/>
  <c r="CD59" i="30"/>
  <c r="CC65" i="30"/>
  <c r="BZ65" i="30" s="1"/>
  <c r="CD65" i="30"/>
  <c r="CC73" i="30"/>
  <c r="BZ73" i="30" s="1"/>
  <c r="CD73" i="30"/>
  <c r="CC77" i="30"/>
  <c r="CD77" i="30"/>
  <c r="CC85" i="30"/>
  <c r="CD85" i="30"/>
  <c r="CD91" i="30"/>
  <c r="CA91" i="30" s="1"/>
  <c r="CC91" i="30"/>
  <c r="CD99" i="30"/>
  <c r="CC99" i="30"/>
  <c r="BZ99" i="30" s="1"/>
  <c r="CC105" i="30"/>
  <c r="CD105" i="30"/>
  <c r="CD111" i="30"/>
  <c r="CC111" i="30"/>
  <c r="CC117" i="30"/>
  <c r="CD117" i="30"/>
  <c r="CC5" i="30"/>
  <c r="CD5" i="30"/>
  <c r="CC13" i="30"/>
  <c r="BZ13" i="30" s="1"/>
  <c r="CD13" i="30"/>
  <c r="CA13" i="30" s="1"/>
  <c r="CC17" i="30"/>
  <c r="CD17" i="30"/>
  <c r="CA17" i="30" s="1"/>
  <c r="CC25" i="30"/>
  <c r="BZ25" i="30" s="1"/>
  <c r="CD25" i="30"/>
  <c r="CA25" i="30" s="1"/>
  <c r="CD31" i="30"/>
  <c r="CC31" i="30"/>
  <c r="BZ31" i="30" s="1"/>
  <c r="CD35" i="30"/>
  <c r="CA35" i="30" s="1"/>
  <c r="CC35" i="30"/>
  <c r="BZ35" i="30" s="1"/>
  <c r="CC43" i="30"/>
  <c r="BZ43" i="30" s="1"/>
  <c r="CD43" i="30"/>
  <c r="CA43" i="30" s="1"/>
  <c r="CC47" i="30"/>
  <c r="BZ47" i="30" s="1"/>
  <c r="CD47" i="30"/>
  <c r="CA47" i="30" s="1"/>
  <c r="CC53" i="30"/>
  <c r="CD53" i="30"/>
  <c r="CC61" i="30"/>
  <c r="BZ61" i="30" s="1"/>
  <c r="CD61" i="30"/>
  <c r="CA61" i="30" s="1"/>
  <c r="CC67" i="30"/>
  <c r="BZ67" i="30" s="1"/>
  <c r="CD67" i="30"/>
  <c r="CA67" i="30" s="1"/>
  <c r="CC71" i="30"/>
  <c r="BZ71" i="30" s="1"/>
  <c r="CD71" i="30"/>
  <c r="CA71" i="30" s="1"/>
  <c r="CC79" i="30"/>
  <c r="BZ79" i="30" s="1"/>
  <c r="CD79" i="30"/>
  <c r="CC83" i="30"/>
  <c r="BZ83" i="30" s="1"/>
  <c r="CD83" i="30"/>
  <c r="CA83" i="30" s="1"/>
  <c r="CC89" i="30"/>
  <c r="BZ89" i="30" s="1"/>
  <c r="CD89" i="30"/>
  <c r="CA89" i="30" s="1"/>
  <c r="CC97" i="30"/>
  <c r="BZ97" i="30" s="1"/>
  <c r="CD97" i="30"/>
  <c r="CA97" i="30" s="1"/>
  <c r="CD103" i="30"/>
  <c r="CA103" i="30" s="1"/>
  <c r="CC103" i="30"/>
  <c r="BZ103" i="30" s="1"/>
  <c r="CC109" i="30"/>
  <c r="BZ109" i="30" s="1"/>
  <c r="CD109" i="30"/>
  <c r="CA109" i="30" s="1"/>
  <c r="CD115" i="30"/>
  <c r="CA115" i="30" s="1"/>
  <c r="CC115" i="30"/>
  <c r="BZ115" i="30" s="1"/>
  <c r="CA5" i="30"/>
  <c r="BZ5" i="30"/>
  <c r="BZ17" i="30"/>
  <c r="CA29" i="30"/>
  <c r="BZ29" i="30"/>
  <c r="CA31" i="30"/>
  <c r="CA55" i="30"/>
  <c r="CA59" i="30"/>
  <c r="CA65" i="30"/>
  <c r="CA73" i="30"/>
  <c r="CA77" i="30"/>
  <c r="BZ77" i="30"/>
  <c r="CA79" i="30"/>
  <c r="CA85" i="30"/>
  <c r="BZ85" i="30"/>
  <c r="BZ91" i="30"/>
  <c r="CA105" i="30"/>
  <c r="BZ105" i="30"/>
  <c r="CA119" i="30"/>
  <c r="BZ119" i="30"/>
  <c r="CA123" i="30"/>
  <c r="BZ123" i="30"/>
  <c r="CA127" i="30"/>
  <c r="BZ127" i="30"/>
  <c r="CA129" i="30"/>
  <c r="BZ129" i="30"/>
  <c r="CA131" i="30"/>
  <c r="BZ131" i="30"/>
  <c r="CA135" i="30"/>
  <c r="BZ135" i="30"/>
  <c r="BZ137" i="30"/>
  <c r="CA137" i="30"/>
  <c r="CA139" i="30"/>
  <c r="BZ139" i="30"/>
  <c r="BZ141" i="30"/>
  <c r="CA141" i="30"/>
  <c r="CA143" i="30"/>
  <c r="BZ143" i="30"/>
  <c r="BZ145" i="30"/>
  <c r="CA145" i="30"/>
  <c r="CA147" i="30"/>
  <c r="BZ147" i="30"/>
  <c r="BZ149" i="30"/>
  <c r="CA149" i="30"/>
  <c r="CA151" i="30"/>
  <c r="BZ151" i="30"/>
  <c r="BZ153" i="30"/>
  <c r="CA153" i="30"/>
  <c r="CA155" i="30"/>
  <c r="BZ155" i="30"/>
  <c r="BZ157" i="30"/>
  <c r="CA157" i="30"/>
  <c r="CA159" i="30"/>
  <c r="BZ159" i="30"/>
  <c r="BZ161" i="30"/>
  <c r="CA161" i="30"/>
  <c r="CA163" i="30"/>
  <c r="BZ163" i="30"/>
  <c r="BZ165" i="30"/>
  <c r="CA165" i="30"/>
  <c r="CA167" i="30"/>
  <c r="BZ167" i="30"/>
  <c r="BZ169" i="30"/>
  <c r="CA169" i="30"/>
  <c r="CA171" i="30"/>
  <c r="BZ171" i="30"/>
  <c r="BZ173" i="30"/>
  <c r="CA173" i="30"/>
  <c r="CA175" i="30"/>
  <c r="BZ175" i="30"/>
  <c r="BZ177" i="30"/>
  <c r="CA177" i="30"/>
  <c r="CA179" i="30"/>
  <c r="BZ179" i="30"/>
  <c r="BZ181" i="30"/>
  <c r="CA181" i="30"/>
  <c r="CA183" i="30"/>
  <c r="BZ183" i="30"/>
  <c r="BZ185" i="30"/>
  <c r="CA185" i="30"/>
  <c r="CA187" i="30"/>
  <c r="BZ187" i="30"/>
  <c r="BZ189" i="30"/>
  <c r="CA189" i="30"/>
  <c r="CA191" i="30"/>
  <c r="BZ191" i="30"/>
  <c r="BZ193" i="30"/>
  <c r="CA193" i="30"/>
  <c r="CA195" i="30"/>
  <c r="BZ195" i="30"/>
  <c r="BZ197" i="30"/>
  <c r="CA197" i="30"/>
  <c r="CA199" i="30"/>
  <c r="BZ199" i="30"/>
  <c r="BZ201" i="30"/>
  <c r="CA201" i="30"/>
  <c r="CA203" i="30"/>
  <c r="BZ203" i="30"/>
  <c r="BZ205" i="30"/>
  <c r="CA205" i="30"/>
  <c r="CA207" i="30"/>
  <c r="BZ207" i="30"/>
  <c r="BZ209" i="30"/>
  <c r="CA209" i="30"/>
  <c r="CA211" i="30"/>
  <c r="BZ211" i="30"/>
  <c r="BZ213" i="30"/>
  <c r="CA213" i="30"/>
  <c r="CA215" i="30"/>
  <c r="BZ215" i="30"/>
  <c r="BZ217" i="30"/>
  <c r="CA217" i="30"/>
  <c r="CA219" i="30"/>
  <c r="BZ219" i="30"/>
  <c r="BZ221" i="30"/>
  <c r="CA221" i="30"/>
  <c r="CA223" i="30"/>
  <c r="BZ223" i="30"/>
  <c r="BZ225" i="30"/>
  <c r="CA225" i="30"/>
  <c r="CA227" i="30"/>
  <c r="BZ227" i="30"/>
  <c r="BZ229" i="30"/>
  <c r="CA229" i="30"/>
  <c r="CA231" i="30"/>
  <c r="BZ231" i="30"/>
  <c r="BZ233" i="30"/>
  <c r="CA233" i="30"/>
  <c r="CA235" i="30"/>
  <c r="BZ235" i="30"/>
  <c r="BZ237" i="30"/>
  <c r="CA237" i="30"/>
  <c r="CA239" i="30"/>
  <c r="BZ239" i="30"/>
  <c r="BZ241" i="30"/>
  <c r="CA241" i="30"/>
  <c r="CA243" i="30"/>
  <c r="BZ243" i="30"/>
  <c r="BZ245" i="30"/>
  <c r="CA245" i="30"/>
  <c r="CA247" i="30"/>
  <c r="BZ247" i="30"/>
  <c r="BZ249" i="30"/>
  <c r="CA249" i="30"/>
  <c r="CA251" i="30"/>
  <c r="BZ251" i="30"/>
  <c r="BZ253" i="30"/>
  <c r="CA253" i="30"/>
  <c r="CA255" i="30"/>
  <c r="BZ255" i="30"/>
  <c r="BZ257" i="30"/>
  <c r="CA257" i="30"/>
  <c r="CA259" i="30"/>
  <c r="BZ259" i="30"/>
  <c r="BZ261" i="30"/>
  <c r="CA261" i="30"/>
  <c r="CA263" i="30"/>
  <c r="BZ263" i="30"/>
  <c r="BZ265" i="30"/>
  <c r="CA265" i="30"/>
  <c r="CA267" i="30"/>
  <c r="BZ267" i="30"/>
  <c r="BZ269" i="30"/>
  <c r="CA269" i="30"/>
  <c r="CA271" i="30"/>
  <c r="BZ271" i="30"/>
  <c r="BZ273" i="30"/>
  <c r="CA273" i="30"/>
  <c r="CA275" i="30"/>
  <c r="BZ275" i="30"/>
  <c r="BZ277" i="30"/>
  <c r="CA277" i="30"/>
  <c r="CA279" i="30"/>
  <c r="BZ279" i="30"/>
  <c r="BZ281" i="30"/>
  <c r="CA281" i="30"/>
  <c r="CA283" i="30"/>
  <c r="BZ283" i="30"/>
  <c r="BZ285" i="30"/>
  <c r="CA285" i="30"/>
  <c r="CA287" i="30"/>
  <c r="BZ287" i="30"/>
  <c r="BZ289" i="30"/>
  <c r="CA289" i="30"/>
  <c r="CA291" i="30"/>
  <c r="BZ291" i="30"/>
  <c r="BZ293" i="30"/>
  <c r="CA293" i="30"/>
  <c r="CA295" i="30"/>
  <c r="BZ295" i="30"/>
  <c r="BZ297" i="30"/>
  <c r="CA297" i="30"/>
  <c r="CA299" i="30"/>
  <c r="BZ299" i="30"/>
  <c r="CA301" i="30"/>
  <c r="BZ301" i="30"/>
  <c r="CA7" i="30"/>
  <c r="BZ11" i="30"/>
  <c r="CA19" i="30"/>
  <c r="CA23" i="30"/>
  <c r="BZ37" i="30"/>
  <c r="CA41" i="30"/>
  <c r="BZ49" i="30"/>
  <c r="CA53" i="30"/>
  <c r="BZ53" i="30"/>
  <c r="CA99" i="30"/>
  <c r="CA111" i="30"/>
  <c r="BZ111" i="30"/>
  <c r="CA117" i="30"/>
  <c r="BZ117" i="30"/>
  <c r="CA121" i="30"/>
  <c r="BZ121" i="30"/>
  <c r="CA125" i="30"/>
  <c r="BZ125" i="30"/>
  <c r="BZ133" i="30"/>
  <c r="CA133" i="30"/>
  <c r="CD4" i="30"/>
  <c r="CC4" i="30"/>
  <c r="BZ4" i="30" s="1"/>
  <c r="CD6" i="30"/>
  <c r="CA6" i="30" s="1"/>
  <c r="CC6" i="30"/>
  <c r="BZ6" i="30" s="1"/>
  <c r="CD8" i="30"/>
  <c r="CA8" i="30" s="1"/>
  <c r="CC8" i="30"/>
  <c r="BZ8" i="30" s="1"/>
  <c r="CD10" i="30"/>
  <c r="CA10" i="30" s="1"/>
  <c r="CC10" i="30"/>
  <c r="BZ10" i="30" s="1"/>
  <c r="CD12" i="30"/>
  <c r="CA12" i="30" s="1"/>
  <c r="CC12" i="30"/>
  <c r="BZ12" i="30" s="1"/>
  <c r="CD14" i="30"/>
  <c r="CA14" i="30" s="1"/>
  <c r="CC14" i="30"/>
  <c r="BZ14" i="30" s="1"/>
  <c r="CD16" i="30"/>
  <c r="CA16" i="30" s="1"/>
  <c r="CC16" i="30"/>
  <c r="BZ16" i="30" s="1"/>
  <c r="CD18" i="30"/>
  <c r="CA18" i="30" s="1"/>
  <c r="CC18" i="30"/>
  <c r="BZ18" i="30" s="1"/>
  <c r="CD20" i="30"/>
  <c r="CA20" i="30" s="1"/>
  <c r="CC20" i="30"/>
  <c r="BZ20" i="30" s="1"/>
  <c r="CD22" i="30"/>
  <c r="CA22" i="30" s="1"/>
  <c r="CC22" i="30"/>
  <c r="BZ22" i="30" s="1"/>
  <c r="CD24" i="30"/>
  <c r="CA24" i="30" s="1"/>
  <c r="CC24" i="30"/>
  <c r="BZ24" i="30" s="1"/>
  <c r="CD26" i="30"/>
  <c r="CA26" i="30" s="1"/>
  <c r="CC26" i="30"/>
  <c r="BZ26" i="30" s="1"/>
  <c r="CD28" i="30"/>
  <c r="CA28" i="30" s="1"/>
  <c r="CC28" i="30"/>
  <c r="BZ28" i="30" s="1"/>
  <c r="CD30" i="30"/>
  <c r="CA30" i="30" s="1"/>
  <c r="CC30" i="30"/>
  <c r="BZ30" i="30" s="1"/>
  <c r="CD32" i="30"/>
  <c r="CA32" i="30" s="1"/>
  <c r="CC32" i="30"/>
  <c r="BZ32" i="30" s="1"/>
  <c r="CD34" i="30"/>
  <c r="CA34" i="30" s="1"/>
  <c r="CC34" i="30"/>
  <c r="BZ34" i="30" s="1"/>
  <c r="CD36" i="30"/>
  <c r="CA36" i="30" s="1"/>
  <c r="CC36" i="30"/>
  <c r="BZ36" i="30" s="1"/>
  <c r="CD38" i="30"/>
  <c r="CA38" i="30" s="1"/>
  <c r="CC38" i="30"/>
  <c r="BZ38" i="30" s="1"/>
  <c r="CD40" i="30"/>
  <c r="CA40" i="30" s="1"/>
  <c r="CC40" i="30"/>
  <c r="BZ40" i="30" s="1"/>
  <c r="CD42" i="30"/>
  <c r="CA42" i="30" s="1"/>
  <c r="CC42" i="30"/>
  <c r="BZ42" i="30" s="1"/>
  <c r="CD44" i="30"/>
  <c r="CA44" i="30" s="1"/>
  <c r="CC44" i="30"/>
  <c r="BZ44" i="30" s="1"/>
  <c r="CD46" i="30"/>
  <c r="CA46" i="30" s="1"/>
  <c r="CC46" i="30"/>
  <c r="BZ46" i="30" s="1"/>
  <c r="CD48" i="30"/>
  <c r="CA48" i="30" s="1"/>
  <c r="CC48" i="30"/>
  <c r="BZ48" i="30" s="1"/>
  <c r="CD50" i="30"/>
  <c r="CA50" i="30" s="1"/>
  <c r="CC50" i="30"/>
  <c r="BZ50" i="30" s="1"/>
  <c r="CD52" i="30"/>
  <c r="CA52" i="30" s="1"/>
  <c r="CC52" i="30"/>
  <c r="BZ52" i="30" s="1"/>
  <c r="CD54" i="30"/>
  <c r="CA54" i="30" s="1"/>
  <c r="CC54" i="30"/>
  <c r="BZ54" i="30" s="1"/>
  <c r="CD56" i="30"/>
  <c r="CA56" i="30" s="1"/>
  <c r="CC56" i="30"/>
  <c r="BZ56" i="30" s="1"/>
  <c r="CD58" i="30"/>
  <c r="CA58" i="30" s="1"/>
  <c r="CC58" i="30"/>
  <c r="BZ58" i="30" s="1"/>
  <c r="CD60" i="30"/>
  <c r="CA60" i="30" s="1"/>
  <c r="CC60" i="30"/>
  <c r="BZ60" i="30" s="1"/>
  <c r="CD62" i="30"/>
  <c r="CA62" i="30" s="1"/>
  <c r="CC62" i="30"/>
  <c r="BZ62" i="30" s="1"/>
  <c r="CD64" i="30"/>
  <c r="CA64" i="30" s="1"/>
  <c r="CC64" i="30"/>
  <c r="BZ64" i="30" s="1"/>
  <c r="CD66" i="30"/>
  <c r="CA66" i="30" s="1"/>
  <c r="CC66" i="30"/>
  <c r="CD68" i="30"/>
  <c r="CA68" i="30" s="1"/>
  <c r="CC68" i="30"/>
  <c r="BZ68" i="30" s="1"/>
  <c r="CD70" i="30"/>
  <c r="CA70" i="30" s="1"/>
  <c r="CC70" i="30"/>
  <c r="BZ70" i="30" s="1"/>
  <c r="CD72" i="30"/>
  <c r="CA72" i="30" s="1"/>
  <c r="CC72" i="30"/>
  <c r="BZ72" i="30" s="1"/>
  <c r="CD74" i="30"/>
  <c r="CA74" i="30" s="1"/>
  <c r="CC74" i="30"/>
  <c r="BZ74" i="30" s="1"/>
  <c r="CD76" i="30"/>
  <c r="CA76" i="30" s="1"/>
  <c r="CC76" i="30"/>
  <c r="BZ76" i="30" s="1"/>
  <c r="CD78" i="30"/>
  <c r="CA78" i="30" s="1"/>
  <c r="CC78" i="30"/>
  <c r="BZ78" i="30" s="1"/>
  <c r="CD80" i="30"/>
  <c r="CA80" i="30" s="1"/>
  <c r="CC80" i="30"/>
  <c r="BZ80" i="30" s="1"/>
  <c r="CD82" i="30"/>
  <c r="CA82" i="30" s="1"/>
  <c r="CC82" i="30"/>
  <c r="BZ82" i="30" s="1"/>
  <c r="CD84" i="30"/>
  <c r="CA84" i="30" s="1"/>
  <c r="CC84" i="30"/>
  <c r="BZ84" i="30" s="1"/>
  <c r="CD86" i="30"/>
  <c r="CA86" i="30" s="1"/>
  <c r="CC86" i="30"/>
  <c r="BZ86" i="30" s="1"/>
  <c r="CD88" i="30"/>
  <c r="CA88" i="30" s="1"/>
  <c r="CC88" i="30"/>
  <c r="BZ88" i="30" s="1"/>
  <c r="CD90" i="30"/>
  <c r="CA90" i="30" s="1"/>
  <c r="CC90" i="30"/>
  <c r="BZ90" i="30" s="1"/>
  <c r="CD92" i="30"/>
  <c r="CA92" i="30" s="1"/>
  <c r="CC92" i="30"/>
  <c r="BZ92" i="30" s="1"/>
  <c r="CD94" i="30"/>
  <c r="CA94" i="30" s="1"/>
  <c r="CC94" i="30"/>
  <c r="BZ94" i="30" s="1"/>
  <c r="CD96" i="30"/>
  <c r="CA96" i="30" s="1"/>
  <c r="CC96" i="30"/>
  <c r="BZ96" i="30" s="1"/>
  <c r="CD98" i="30"/>
  <c r="CA98" i="30" s="1"/>
  <c r="CC98" i="30"/>
  <c r="BZ98" i="30" s="1"/>
  <c r="CD100" i="30"/>
  <c r="CA100" i="30" s="1"/>
  <c r="CC100" i="30"/>
  <c r="BZ100" i="30" s="1"/>
  <c r="CD102" i="30"/>
  <c r="CA102" i="30" s="1"/>
  <c r="CC102" i="30"/>
  <c r="BZ102" i="30" s="1"/>
  <c r="CD104" i="30"/>
  <c r="CA104" i="30" s="1"/>
  <c r="CC104" i="30"/>
  <c r="BZ104" i="30" s="1"/>
  <c r="CD106" i="30"/>
  <c r="CA106" i="30" s="1"/>
  <c r="CC106" i="30"/>
  <c r="BZ106" i="30" s="1"/>
  <c r="CD108" i="30"/>
  <c r="CA108" i="30" s="1"/>
  <c r="CC108" i="30"/>
  <c r="BZ108" i="30" s="1"/>
  <c r="CD110" i="30"/>
  <c r="CA110" i="30" s="1"/>
  <c r="CC110" i="30"/>
  <c r="BZ110" i="30" s="1"/>
  <c r="CD112" i="30"/>
  <c r="CA112" i="30" s="1"/>
  <c r="CC112" i="30"/>
  <c r="BZ112" i="30" s="1"/>
  <c r="CD114" i="30"/>
  <c r="CA114" i="30" s="1"/>
  <c r="CC114" i="30"/>
  <c r="BZ114" i="30" s="1"/>
  <c r="CD116" i="30"/>
  <c r="CC116" i="30"/>
  <c r="CD118" i="30"/>
  <c r="CC118" i="30"/>
  <c r="CC3" i="30"/>
  <c r="BZ3" i="30" s="1"/>
  <c r="CD3" i="30"/>
  <c r="CA3" i="30" s="1"/>
  <c r="CC9" i="30"/>
  <c r="BZ9" i="30" s="1"/>
  <c r="CD9" i="30"/>
  <c r="CA9" i="30" s="1"/>
  <c r="CC15" i="30"/>
  <c r="BZ15" i="30" s="1"/>
  <c r="CD15" i="30"/>
  <c r="CA15" i="30" s="1"/>
  <c r="CC21" i="30"/>
  <c r="BZ21" i="30" s="1"/>
  <c r="CD21" i="30"/>
  <c r="CA21" i="30" s="1"/>
  <c r="CC27" i="30"/>
  <c r="BZ27" i="30" s="1"/>
  <c r="CD27" i="30"/>
  <c r="CA27" i="30" s="1"/>
  <c r="CC33" i="30"/>
  <c r="BZ33" i="30" s="1"/>
  <c r="CD33" i="30"/>
  <c r="CA33" i="30" s="1"/>
  <c r="CD39" i="30"/>
  <c r="CA39" i="30" s="1"/>
  <c r="CC39" i="30"/>
  <c r="BZ39" i="30" s="1"/>
  <c r="CC45" i="30"/>
  <c r="BZ45" i="30" s="1"/>
  <c r="CD45" i="30"/>
  <c r="CA45" i="30" s="1"/>
  <c r="CC51" i="30"/>
  <c r="BZ51" i="30" s="1"/>
  <c r="CD51" i="30"/>
  <c r="CA51" i="30" s="1"/>
  <c r="CC57" i="30"/>
  <c r="BZ57" i="30" s="1"/>
  <c r="CD57" i="30"/>
  <c r="CA57" i="30" s="1"/>
  <c r="CC63" i="30"/>
  <c r="BZ63" i="30" s="1"/>
  <c r="CD63" i="30"/>
  <c r="CA63" i="30" s="1"/>
  <c r="CC69" i="30"/>
  <c r="BZ69" i="30" s="1"/>
  <c r="CD69" i="30"/>
  <c r="CA69" i="30" s="1"/>
  <c r="CC75" i="30"/>
  <c r="BZ75" i="30" s="1"/>
  <c r="CD75" i="30"/>
  <c r="CA75" i="30" s="1"/>
  <c r="CC81" i="30"/>
  <c r="BZ81" i="30" s="1"/>
  <c r="CD81" i="30"/>
  <c r="CA81" i="30" s="1"/>
  <c r="CC87" i="30"/>
  <c r="BZ87" i="30" s="1"/>
  <c r="CD87" i="30"/>
  <c r="CA87" i="30" s="1"/>
  <c r="CC93" i="30"/>
  <c r="BZ93" i="30" s="1"/>
  <c r="CD93" i="30"/>
  <c r="CA93" i="30" s="1"/>
  <c r="CD95" i="30"/>
  <c r="CA95" i="30" s="1"/>
  <c r="CC95" i="30"/>
  <c r="BZ95" i="30" s="1"/>
  <c r="CC101" i="30"/>
  <c r="BZ101" i="30" s="1"/>
  <c r="CD101" i="30"/>
  <c r="CA101" i="30" s="1"/>
  <c r="CD107" i="30"/>
  <c r="CA107" i="30" s="1"/>
  <c r="CC107" i="30"/>
  <c r="BZ107" i="30" s="1"/>
  <c r="CC113" i="30"/>
  <c r="BZ113" i="30" s="1"/>
  <c r="CD113" i="30"/>
  <c r="CA113" i="30" s="1"/>
  <c r="CA4" i="30"/>
  <c r="BZ66" i="30"/>
  <c r="BZ116" i="30"/>
  <c r="CA116" i="30"/>
  <c r="CA118" i="30"/>
  <c r="BZ118" i="30"/>
  <c r="CA120" i="30"/>
  <c r="BZ120" i="30"/>
  <c r="BZ122" i="30"/>
  <c r="CA122" i="30"/>
  <c r="CA124" i="30"/>
  <c r="BZ124" i="30"/>
  <c r="BZ126" i="30"/>
  <c r="CA126" i="30"/>
  <c r="CA128" i="30"/>
  <c r="BZ128" i="30"/>
  <c r="BZ130" i="30"/>
  <c r="CA130" i="30"/>
  <c r="CA132" i="30"/>
  <c r="BZ132" i="30"/>
  <c r="CA134" i="30"/>
  <c r="BZ134" i="30"/>
  <c r="CA136" i="30"/>
  <c r="BZ136" i="30"/>
  <c r="CA138" i="30"/>
  <c r="BZ138" i="30"/>
  <c r="CA140" i="30"/>
  <c r="BZ140" i="30"/>
  <c r="CA142" i="30"/>
  <c r="BZ142" i="30"/>
  <c r="CA144" i="30"/>
  <c r="BZ144" i="30"/>
  <c r="CA146" i="30"/>
  <c r="BZ146" i="30"/>
  <c r="CA148" i="30"/>
  <c r="BZ148" i="30"/>
  <c r="CA150" i="30"/>
  <c r="BZ150" i="30"/>
  <c r="CA152" i="30"/>
  <c r="BZ152" i="30"/>
  <c r="CA154" i="30"/>
  <c r="BZ154" i="30"/>
  <c r="CA156" i="30"/>
  <c r="BZ156" i="30"/>
  <c r="CA158" i="30"/>
  <c r="BZ158" i="30"/>
  <c r="CA160" i="30"/>
  <c r="BZ160" i="30"/>
  <c r="CA162" i="30"/>
  <c r="BZ162" i="30"/>
  <c r="CA164" i="30"/>
  <c r="BZ164" i="30"/>
  <c r="CA166" i="30"/>
  <c r="BZ166" i="30"/>
  <c r="CA168" i="30"/>
  <c r="BZ168" i="30"/>
  <c r="CA170" i="30"/>
  <c r="BZ170" i="30"/>
  <c r="CA172" i="30"/>
  <c r="BZ172" i="30"/>
  <c r="CA174" i="30"/>
  <c r="BZ174" i="30"/>
  <c r="CA176" i="30"/>
  <c r="BZ176" i="30"/>
  <c r="CA178" i="30"/>
  <c r="BZ178" i="30"/>
  <c r="CA180" i="30"/>
  <c r="BZ180" i="30"/>
  <c r="CA182" i="30"/>
  <c r="BZ182" i="30"/>
  <c r="CA184" i="30"/>
  <c r="BZ184" i="30"/>
  <c r="CA186" i="30"/>
  <c r="BZ186" i="30"/>
  <c r="CA188" i="30"/>
  <c r="BZ188" i="30"/>
  <c r="CA190" i="30"/>
  <c r="BZ190" i="30"/>
  <c r="CA192" i="30"/>
  <c r="BZ192" i="30"/>
  <c r="CA194" i="30"/>
  <c r="BZ194" i="30"/>
  <c r="CA196" i="30"/>
  <c r="BZ196" i="30"/>
  <c r="CA198" i="30"/>
  <c r="BZ198" i="30"/>
  <c r="CA200" i="30"/>
  <c r="BZ200" i="30"/>
  <c r="CA202" i="30"/>
  <c r="BZ202" i="30"/>
  <c r="CA204" i="30"/>
  <c r="BZ204" i="30"/>
  <c r="CA206" i="30"/>
  <c r="BZ206" i="30"/>
  <c r="CA208" i="30"/>
  <c r="BZ208" i="30"/>
  <c r="CA210" i="30"/>
  <c r="BZ210" i="30"/>
  <c r="CA212" i="30"/>
  <c r="BZ212" i="30"/>
  <c r="CA214" i="30"/>
  <c r="BZ214" i="30"/>
  <c r="CA216" i="30"/>
  <c r="BZ216" i="30"/>
  <c r="CA218" i="30"/>
  <c r="BZ218" i="30"/>
  <c r="CA220" i="30"/>
  <c r="BZ220" i="30"/>
  <c r="CA222" i="30"/>
  <c r="BZ222" i="30"/>
  <c r="CA224" i="30"/>
  <c r="BZ224" i="30"/>
  <c r="CA226" i="30"/>
  <c r="BZ226" i="30"/>
  <c r="CA228" i="30"/>
  <c r="BZ228" i="30"/>
  <c r="CA230" i="30"/>
  <c r="BZ230" i="30"/>
  <c r="CA232" i="30"/>
  <c r="BZ232" i="30"/>
  <c r="CA234" i="30"/>
  <c r="BZ234" i="30"/>
  <c r="CA236" i="30"/>
  <c r="BZ236" i="30"/>
  <c r="CA238" i="30"/>
  <c r="BZ238" i="30"/>
  <c r="CA240" i="30"/>
  <c r="BZ240" i="30"/>
  <c r="CA242" i="30"/>
  <c r="BZ242" i="30"/>
  <c r="CA244" i="30"/>
  <c r="BZ244" i="30"/>
  <c r="CA246" i="30"/>
  <c r="BZ246" i="30"/>
  <c r="CA248" i="30"/>
  <c r="BZ248" i="30"/>
  <c r="CA250" i="30"/>
  <c r="BZ250" i="30"/>
  <c r="CA252" i="30"/>
  <c r="BZ252" i="30"/>
  <c r="CA254" i="30"/>
  <c r="BZ254" i="30"/>
  <c r="CA256" i="30"/>
  <c r="BZ256" i="30"/>
  <c r="CA258" i="30"/>
  <c r="BZ258" i="30"/>
  <c r="CA260" i="30"/>
  <c r="BZ260" i="30"/>
  <c r="CA262" i="30"/>
  <c r="BZ262" i="30"/>
  <c r="CA264" i="30"/>
  <c r="BZ264" i="30"/>
  <c r="CA266" i="30"/>
  <c r="BZ266" i="30"/>
  <c r="CA268" i="30"/>
  <c r="BZ268" i="30"/>
  <c r="CA270" i="30"/>
  <c r="BZ270" i="30"/>
  <c r="CA272" i="30"/>
  <c r="BZ272" i="30"/>
  <c r="CA274" i="30"/>
  <c r="BZ274" i="30"/>
  <c r="CA276" i="30"/>
  <c r="BZ276" i="30"/>
  <c r="CA278" i="30"/>
  <c r="BZ278" i="30"/>
  <c r="CA280" i="30"/>
  <c r="BZ280" i="30"/>
  <c r="CA282" i="30"/>
  <c r="BZ282" i="30"/>
  <c r="CA284" i="30"/>
  <c r="BZ284" i="30"/>
  <c r="CA286" i="30"/>
  <c r="BZ286" i="30"/>
  <c r="CA288" i="30"/>
  <c r="BZ288" i="30"/>
  <c r="CA290" i="30"/>
  <c r="BZ290" i="30"/>
  <c r="CA292" i="30"/>
  <c r="BZ292" i="30"/>
  <c r="CA294" i="30"/>
  <c r="BZ294" i="30"/>
  <c r="CA296" i="30"/>
  <c r="BZ296" i="30"/>
  <c r="CA298" i="30"/>
  <c r="BZ298" i="30"/>
  <c r="CB303" i="30"/>
  <c r="BZ303" i="30" l="1"/>
  <c r="CA303" i="30"/>
  <c r="A3" i="28" l="1"/>
  <c r="E3" i="28"/>
  <c r="D3" i="28" s="1"/>
  <c r="G3" i="28"/>
  <c r="H3" i="28"/>
  <c r="X3" i="28" s="1"/>
  <c r="L3" i="28"/>
  <c r="M3" i="28"/>
  <c r="N3" i="28"/>
  <c r="U3" i="28"/>
  <c r="AB3" i="28"/>
  <c r="AF3" i="28"/>
  <c r="A4" i="28"/>
  <c r="D4" i="28"/>
  <c r="E4" i="28"/>
  <c r="G4" i="28"/>
  <c r="H4" i="28"/>
  <c r="L4" i="28"/>
  <c r="M4" i="28"/>
  <c r="N4" i="28"/>
  <c r="W4" i="28"/>
  <c r="AB4" i="28"/>
  <c r="AF4" i="28"/>
  <c r="A5" i="28"/>
  <c r="E5" i="28"/>
  <c r="D5" i="28" s="1"/>
  <c r="G5" i="28"/>
  <c r="H5" i="28"/>
  <c r="L5" i="28"/>
  <c r="M5" i="28"/>
  <c r="N5" i="28"/>
  <c r="X5" i="28"/>
  <c r="AB5" i="28"/>
  <c r="AF5" i="28"/>
  <c r="A6" i="28"/>
  <c r="E6" i="28"/>
  <c r="D6" i="28" s="1"/>
  <c r="G6" i="28"/>
  <c r="H6" i="28"/>
  <c r="U6" i="28" s="1"/>
  <c r="L6" i="28"/>
  <c r="M6" i="28"/>
  <c r="N6" i="28"/>
  <c r="AB6" i="28"/>
  <c r="AF6" i="28"/>
  <c r="A7" i="28"/>
  <c r="D7" i="28"/>
  <c r="E7" i="28"/>
  <c r="G7" i="28"/>
  <c r="H7" i="28"/>
  <c r="X7" i="28" s="1"/>
  <c r="L7" i="28"/>
  <c r="M7" i="28"/>
  <c r="N7" i="28"/>
  <c r="U7" i="28"/>
  <c r="AB7" i="28"/>
  <c r="AF7" i="28"/>
  <c r="A8" i="28"/>
  <c r="E8" i="28"/>
  <c r="D8" i="28" s="1"/>
  <c r="G8" i="28"/>
  <c r="H8" i="28"/>
  <c r="L8" i="28"/>
  <c r="M8" i="28"/>
  <c r="N8" i="28"/>
  <c r="W8" i="28"/>
  <c r="AB8" i="28"/>
  <c r="AF8" i="28"/>
  <c r="A9" i="28"/>
  <c r="E9" i="28"/>
  <c r="D9" i="28" s="1"/>
  <c r="G9" i="28"/>
  <c r="H9" i="28"/>
  <c r="L9" i="28"/>
  <c r="M9" i="28"/>
  <c r="N9" i="28"/>
  <c r="AB9" i="28"/>
  <c r="AF9" i="28"/>
  <c r="A10" i="28"/>
  <c r="E10" i="28"/>
  <c r="D10" i="28" s="1"/>
  <c r="G10" i="28"/>
  <c r="H10" i="28"/>
  <c r="L10" i="28"/>
  <c r="M10" i="28"/>
  <c r="N10" i="28"/>
  <c r="AB10" i="28"/>
  <c r="W10" i="28" s="1"/>
  <c r="AF10" i="28"/>
  <c r="A11" i="28"/>
  <c r="D11" i="28"/>
  <c r="E11" i="28"/>
  <c r="G11" i="28"/>
  <c r="H11" i="28"/>
  <c r="L11" i="28"/>
  <c r="M11" i="28"/>
  <c r="N11" i="28"/>
  <c r="AB11" i="28"/>
  <c r="AF11" i="28"/>
  <c r="A12" i="28"/>
  <c r="E12" i="28"/>
  <c r="D12" i="28" s="1"/>
  <c r="G12" i="28"/>
  <c r="H12" i="28"/>
  <c r="L12" i="28"/>
  <c r="M12" i="28"/>
  <c r="N12" i="28"/>
  <c r="W12" i="28"/>
  <c r="AB12" i="28"/>
  <c r="AF12" i="28"/>
  <c r="A13" i="28"/>
  <c r="E13" i="28"/>
  <c r="D13" i="28" s="1"/>
  <c r="G13" i="28"/>
  <c r="H13" i="28"/>
  <c r="L13" i="28"/>
  <c r="M13" i="28"/>
  <c r="N13" i="28"/>
  <c r="W13" i="28"/>
  <c r="AB13" i="28"/>
  <c r="AF13" i="28"/>
  <c r="A14" i="28"/>
  <c r="E14" i="28"/>
  <c r="D14" i="28" s="1"/>
  <c r="G14" i="28"/>
  <c r="H14" i="28"/>
  <c r="U14" i="28" s="1"/>
  <c r="L14" i="28"/>
  <c r="M14" i="28"/>
  <c r="N14" i="28"/>
  <c r="W14" i="28"/>
  <c r="AB14" i="28"/>
  <c r="AF14" i="28"/>
  <c r="A15" i="28"/>
  <c r="E15" i="28"/>
  <c r="D15" i="28" s="1"/>
  <c r="G15" i="28"/>
  <c r="H15" i="28"/>
  <c r="U15" i="28" s="1"/>
  <c r="L15" i="28"/>
  <c r="M15" i="28"/>
  <c r="N15" i="28"/>
  <c r="W15" i="28"/>
  <c r="AB15" i="28"/>
  <c r="AF15" i="28"/>
  <c r="A16" i="28"/>
  <c r="E16" i="28"/>
  <c r="D16" i="28" s="1"/>
  <c r="G16" i="28"/>
  <c r="H16" i="28"/>
  <c r="L16" i="28"/>
  <c r="M16" i="28"/>
  <c r="N16" i="28"/>
  <c r="AB16" i="28"/>
  <c r="U16" i="28" s="1"/>
  <c r="AF16" i="28"/>
  <c r="A17" i="28"/>
  <c r="E17" i="28"/>
  <c r="D17" i="28" s="1"/>
  <c r="G17" i="28"/>
  <c r="H17" i="28"/>
  <c r="L17" i="28"/>
  <c r="M17" i="28"/>
  <c r="N17" i="28"/>
  <c r="AB17" i="28"/>
  <c r="W17" i="28" s="1"/>
  <c r="AF17" i="28"/>
  <c r="A18" i="28"/>
  <c r="D18" i="28"/>
  <c r="G18" i="28"/>
  <c r="H18" i="28"/>
  <c r="U18" i="28" s="1"/>
  <c r="L18" i="28"/>
  <c r="M18" i="28"/>
  <c r="N18" i="28"/>
  <c r="AB18" i="28"/>
  <c r="AF18" i="28"/>
  <c r="A19" i="28"/>
  <c r="D19" i="28"/>
  <c r="E19" i="28"/>
  <c r="G19" i="28"/>
  <c r="H19" i="28"/>
  <c r="L19" i="28"/>
  <c r="M19" i="28"/>
  <c r="N19" i="28"/>
  <c r="AB19" i="28"/>
  <c r="W19" i="28" s="1"/>
  <c r="AF19" i="28"/>
  <c r="A20" i="28"/>
  <c r="D20" i="28"/>
  <c r="G20" i="28"/>
  <c r="J20" i="28" s="1"/>
  <c r="L20" i="28"/>
  <c r="M20" i="28"/>
  <c r="N20" i="28"/>
  <c r="U20" i="28"/>
  <c r="W20" i="28"/>
  <c r="X20" i="28"/>
  <c r="Y20" i="28"/>
  <c r="AB20" i="28"/>
  <c r="AF20" i="28"/>
  <c r="A21" i="28"/>
  <c r="E21" i="28"/>
  <c r="D21" i="28" s="1"/>
  <c r="G21" i="28"/>
  <c r="H21" i="28"/>
  <c r="L21" i="28"/>
  <c r="M21" i="28"/>
  <c r="N21" i="28"/>
  <c r="AB21" i="28"/>
  <c r="U21" i="28" s="1"/>
  <c r="AF21" i="28"/>
  <c r="A22" i="28"/>
  <c r="D22" i="28"/>
  <c r="G22" i="28"/>
  <c r="H22" i="28"/>
  <c r="L22" i="28"/>
  <c r="M22" i="28"/>
  <c r="N22" i="28"/>
  <c r="U22" i="28"/>
  <c r="AB22" i="28"/>
  <c r="AF22" i="28"/>
  <c r="A23" i="28"/>
  <c r="E23" i="28"/>
  <c r="D23" i="28" s="1"/>
  <c r="G23" i="28"/>
  <c r="H23" i="28"/>
  <c r="L23" i="28"/>
  <c r="M23" i="28"/>
  <c r="N23" i="28"/>
  <c r="AB23" i="28"/>
  <c r="AF23" i="28"/>
  <c r="A24" i="28"/>
  <c r="E24" i="28"/>
  <c r="D24" i="28" s="1"/>
  <c r="G24" i="28"/>
  <c r="H24" i="28"/>
  <c r="Y24" i="28" s="1"/>
  <c r="L24" i="28"/>
  <c r="M24" i="28"/>
  <c r="N24" i="28"/>
  <c r="U24" i="28"/>
  <c r="AB24" i="28"/>
  <c r="AF24" i="28"/>
  <c r="A25" i="28"/>
  <c r="E25" i="28"/>
  <c r="D25" i="28" s="1"/>
  <c r="G25" i="28"/>
  <c r="H25" i="28"/>
  <c r="W25" i="28" s="1"/>
  <c r="L25" i="28"/>
  <c r="M25" i="28"/>
  <c r="N25" i="28"/>
  <c r="AB25" i="28"/>
  <c r="AF25" i="28"/>
  <c r="A26" i="28"/>
  <c r="D26" i="28"/>
  <c r="E26" i="28"/>
  <c r="G26" i="28"/>
  <c r="H26" i="28"/>
  <c r="L26" i="28"/>
  <c r="M26" i="28"/>
  <c r="N26" i="28"/>
  <c r="AB26" i="28"/>
  <c r="AF26" i="28"/>
  <c r="A27" i="28"/>
  <c r="E27" i="28"/>
  <c r="D27" i="28" s="1"/>
  <c r="G27" i="28"/>
  <c r="H27" i="28"/>
  <c r="U27" i="28" s="1"/>
  <c r="L27" i="28"/>
  <c r="M27" i="28"/>
  <c r="N27" i="28"/>
  <c r="W27" i="28"/>
  <c r="AB27" i="28"/>
  <c r="AF27" i="28"/>
  <c r="A28" i="28"/>
  <c r="D28" i="28"/>
  <c r="E28" i="28"/>
  <c r="G28" i="28"/>
  <c r="H28" i="28"/>
  <c r="Y28" i="28" s="1"/>
  <c r="L28" i="28"/>
  <c r="M28" i="28"/>
  <c r="N28" i="28"/>
  <c r="U28" i="28"/>
  <c r="AB28" i="28"/>
  <c r="AF28" i="28"/>
  <c r="A29" i="28"/>
  <c r="E29" i="28"/>
  <c r="D29" i="28" s="1"/>
  <c r="G29" i="28"/>
  <c r="H29" i="28"/>
  <c r="L29" i="28"/>
  <c r="M29" i="28"/>
  <c r="N29" i="28"/>
  <c r="W29" i="28"/>
  <c r="AB29" i="28"/>
  <c r="AF29" i="28"/>
  <c r="A30" i="28"/>
  <c r="D30" i="28"/>
  <c r="G30" i="28"/>
  <c r="J30" i="28" s="1"/>
  <c r="L30" i="28"/>
  <c r="M30" i="28"/>
  <c r="N30" i="28"/>
  <c r="U30" i="28"/>
  <c r="W30" i="28"/>
  <c r="X30" i="28"/>
  <c r="Y30" i="28"/>
  <c r="AB30" i="28"/>
  <c r="AF30" i="28"/>
  <c r="A31" i="28"/>
  <c r="E31" i="28"/>
  <c r="D31" i="28" s="1"/>
  <c r="G31" i="28"/>
  <c r="H31" i="28"/>
  <c r="L31" i="28"/>
  <c r="M31" i="28"/>
  <c r="N31" i="28"/>
  <c r="W31" i="28"/>
  <c r="AB31" i="28"/>
  <c r="AF31" i="28"/>
  <c r="A32" i="28"/>
  <c r="E32" i="28"/>
  <c r="D32" i="28" s="1"/>
  <c r="G32" i="28"/>
  <c r="H32" i="28"/>
  <c r="Y32" i="28" s="1"/>
  <c r="L32" i="28"/>
  <c r="M32" i="28"/>
  <c r="N32" i="28"/>
  <c r="X32" i="28"/>
  <c r="AB32" i="28"/>
  <c r="AF32" i="28"/>
  <c r="A33" i="28"/>
  <c r="E33" i="28"/>
  <c r="D33" i="28" s="1"/>
  <c r="G33" i="28"/>
  <c r="H33" i="28"/>
  <c r="U33" i="28" s="1"/>
  <c r="L33" i="28"/>
  <c r="M33" i="28"/>
  <c r="N33" i="28"/>
  <c r="W33" i="28"/>
  <c r="AB33" i="28"/>
  <c r="AF33" i="28"/>
  <c r="A34" i="28"/>
  <c r="D34" i="28"/>
  <c r="E34" i="28"/>
  <c r="G34" i="28"/>
  <c r="H34" i="28"/>
  <c r="L34" i="28"/>
  <c r="M34" i="28"/>
  <c r="N34" i="28"/>
  <c r="AB34" i="28"/>
  <c r="AF34" i="28"/>
  <c r="A35" i="28"/>
  <c r="E35" i="28"/>
  <c r="D35" i="28" s="1"/>
  <c r="G35" i="28"/>
  <c r="H35" i="28"/>
  <c r="L35" i="28"/>
  <c r="M35" i="28"/>
  <c r="N35" i="28"/>
  <c r="W35" i="28"/>
  <c r="AB35" i="28"/>
  <c r="AF35" i="28"/>
  <c r="A36" i="28"/>
  <c r="D36" i="28"/>
  <c r="E36" i="28"/>
  <c r="G36" i="28"/>
  <c r="H36" i="28"/>
  <c r="L36" i="28"/>
  <c r="M36" i="28"/>
  <c r="N36" i="28"/>
  <c r="AB36" i="28"/>
  <c r="AF36" i="28"/>
  <c r="A37" i="28"/>
  <c r="E37" i="28"/>
  <c r="D37" i="28" s="1"/>
  <c r="G37" i="28"/>
  <c r="H37" i="28"/>
  <c r="U37" i="28" s="1"/>
  <c r="L37" i="28"/>
  <c r="M37" i="28"/>
  <c r="N37" i="28"/>
  <c r="AB37" i="28"/>
  <c r="AF37" i="28"/>
  <c r="A38" i="28"/>
  <c r="D38" i="28"/>
  <c r="E38" i="28"/>
  <c r="G38" i="28"/>
  <c r="H38" i="28"/>
  <c r="Y38" i="28" s="1"/>
  <c r="L38" i="28"/>
  <c r="M38" i="28"/>
  <c r="N38" i="28"/>
  <c r="U38" i="28"/>
  <c r="AB38" i="28"/>
  <c r="AF38" i="28"/>
  <c r="A39" i="28"/>
  <c r="E39" i="28"/>
  <c r="D39" i="28" s="1"/>
  <c r="G39" i="28"/>
  <c r="H39" i="28"/>
  <c r="L39" i="28"/>
  <c r="M39" i="28"/>
  <c r="N39" i="28"/>
  <c r="W39" i="28"/>
  <c r="AB39" i="28"/>
  <c r="AF39" i="28"/>
  <c r="A40" i="28"/>
  <c r="E40" i="28"/>
  <c r="D40" i="28" s="1"/>
  <c r="G40" i="28"/>
  <c r="H40" i="28"/>
  <c r="L40" i="28"/>
  <c r="M40" i="28"/>
  <c r="N40" i="28"/>
  <c r="Y40" i="28"/>
  <c r="AB40" i="28"/>
  <c r="AF40" i="28"/>
  <c r="A41" i="28"/>
  <c r="E41" i="28"/>
  <c r="D41" i="28" s="1"/>
  <c r="G41" i="28"/>
  <c r="H41" i="28"/>
  <c r="U41" i="28" s="1"/>
  <c r="L41" i="28"/>
  <c r="M41" i="28"/>
  <c r="N41" i="28"/>
  <c r="W41" i="28"/>
  <c r="AB41" i="28"/>
  <c r="AF41" i="28"/>
  <c r="A42" i="28"/>
  <c r="E42" i="28"/>
  <c r="D42" i="28" s="1"/>
  <c r="G42" i="28"/>
  <c r="H42" i="28"/>
  <c r="W42" i="28" s="1"/>
  <c r="L42" i="28"/>
  <c r="M42" i="28"/>
  <c r="N42" i="28"/>
  <c r="U42" i="28"/>
  <c r="AB42" i="28"/>
  <c r="AF42" i="28"/>
  <c r="A43" i="28"/>
  <c r="E43" i="28"/>
  <c r="D43" i="28" s="1"/>
  <c r="G43" i="28"/>
  <c r="H43" i="28"/>
  <c r="L43" i="28"/>
  <c r="M43" i="28"/>
  <c r="N43" i="28"/>
  <c r="Y43" i="28"/>
  <c r="AB43" i="28"/>
  <c r="AF43" i="28"/>
  <c r="A44" i="28"/>
  <c r="E44" i="28"/>
  <c r="D44" i="28" s="1"/>
  <c r="G44" i="28"/>
  <c r="H44" i="28"/>
  <c r="W44" i="28" s="1"/>
  <c r="L44" i="28"/>
  <c r="M44" i="28"/>
  <c r="N44" i="28"/>
  <c r="U44" i="28"/>
  <c r="AB44" i="28"/>
  <c r="AF44" i="28"/>
  <c r="A45" i="28"/>
  <c r="E45" i="28"/>
  <c r="D45" i="28" s="1"/>
  <c r="G45" i="28"/>
  <c r="H45" i="28"/>
  <c r="L45" i="28"/>
  <c r="M45" i="28"/>
  <c r="N45" i="28"/>
  <c r="W45" i="28"/>
  <c r="AB45" i="28"/>
  <c r="AF45" i="28"/>
  <c r="A46" i="28"/>
  <c r="E46" i="28"/>
  <c r="D46" i="28" s="1"/>
  <c r="G46" i="28"/>
  <c r="H46" i="28"/>
  <c r="Y46" i="28" s="1"/>
  <c r="L46" i="28"/>
  <c r="M46" i="28"/>
  <c r="N46" i="28"/>
  <c r="W46" i="28"/>
  <c r="AB46" i="28"/>
  <c r="AF46" i="28"/>
  <c r="A47" i="28"/>
  <c r="E47" i="28"/>
  <c r="D47" i="28" s="1"/>
  <c r="G47" i="28"/>
  <c r="H47" i="28"/>
  <c r="L47" i="28"/>
  <c r="M47" i="28"/>
  <c r="N47" i="28"/>
  <c r="AB47" i="28"/>
  <c r="AF47" i="28"/>
  <c r="A48" i="28"/>
  <c r="E48" i="28"/>
  <c r="D48" i="28" s="1"/>
  <c r="G48" i="28"/>
  <c r="H48" i="28"/>
  <c r="W48" i="28" s="1"/>
  <c r="L48" i="28"/>
  <c r="M48" i="28"/>
  <c r="N48" i="28"/>
  <c r="U48" i="28"/>
  <c r="AB48" i="28"/>
  <c r="AF48" i="28"/>
  <c r="A49" i="28"/>
  <c r="E49" i="28"/>
  <c r="D49" i="28" s="1"/>
  <c r="G49" i="28"/>
  <c r="H49" i="28"/>
  <c r="L49" i="28"/>
  <c r="M49" i="28"/>
  <c r="N49" i="28"/>
  <c r="W49" i="28"/>
  <c r="AB49" i="28"/>
  <c r="AF49" i="28"/>
  <c r="A50" i="28"/>
  <c r="D50" i="28"/>
  <c r="G50" i="28"/>
  <c r="H50" i="28"/>
  <c r="U50" i="28" s="1"/>
  <c r="L50" i="28"/>
  <c r="M50" i="28"/>
  <c r="N50" i="28"/>
  <c r="X50" i="28"/>
  <c r="AB50" i="28"/>
  <c r="AF50" i="28"/>
  <c r="A51" i="28"/>
  <c r="E51" i="28"/>
  <c r="D51" i="28" s="1"/>
  <c r="G51" i="28"/>
  <c r="H51" i="28"/>
  <c r="L51" i="28"/>
  <c r="M51" i="28"/>
  <c r="N51" i="28"/>
  <c r="AB51" i="28"/>
  <c r="Y51" i="28" s="1"/>
  <c r="AF51" i="28"/>
  <c r="A52" i="28"/>
  <c r="E52" i="28"/>
  <c r="D52" i="28" s="1"/>
  <c r="G52" i="28"/>
  <c r="H52" i="28"/>
  <c r="W52" i="28" s="1"/>
  <c r="L52" i="28"/>
  <c r="M52" i="28"/>
  <c r="N52" i="28"/>
  <c r="AB52" i="28"/>
  <c r="AF52" i="28"/>
  <c r="A53" i="28"/>
  <c r="D53" i="28"/>
  <c r="E53" i="28"/>
  <c r="G53" i="28"/>
  <c r="H53" i="28"/>
  <c r="L53" i="28"/>
  <c r="M53" i="28"/>
  <c r="N53" i="28"/>
  <c r="X53" i="28"/>
  <c r="AB53" i="28"/>
  <c r="AF53" i="28"/>
  <c r="A54" i="28"/>
  <c r="E54" i="28"/>
  <c r="D54" i="28" s="1"/>
  <c r="G54" i="28"/>
  <c r="H54" i="28"/>
  <c r="U54" i="28" s="1"/>
  <c r="L54" i="28"/>
  <c r="M54" i="28"/>
  <c r="N54" i="28"/>
  <c r="W54" i="28"/>
  <c r="AB54" i="28"/>
  <c r="AF54" i="28"/>
  <c r="A55" i="28"/>
  <c r="E55" i="28"/>
  <c r="D55" i="28" s="1"/>
  <c r="G55" i="28"/>
  <c r="H55" i="28"/>
  <c r="L55" i="28"/>
  <c r="M55" i="28"/>
  <c r="N55" i="28"/>
  <c r="U55" i="28"/>
  <c r="AB55" i="28"/>
  <c r="AF55" i="28"/>
  <c r="A56" i="28"/>
  <c r="D56" i="28"/>
  <c r="G56" i="28"/>
  <c r="H56" i="28"/>
  <c r="Y56" i="28" s="1"/>
  <c r="L56" i="28"/>
  <c r="M56" i="28"/>
  <c r="N56" i="28"/>
  <c r="W56" i="28"/>
  <c r="AB56" i="28"/>
  <c r="AF56" i="28"/>
  <c r="A57" i="28"/>
  <c r="E57" i="28"/>
  <c r="D57" i="28" s="1"/>
  <c r="G57" i="28"/>
  <c r="H57" i="28"/>
  <c r="W57" i="28" s="1"/>
  <c r="L57" i="28"/>
  <c r="M57" i="28"/>
  <c r="N57" i="28"/>
  <c r="U57" i="28"/>
  <c r="AB57" i="28"/>
  <c r="AF57" i="28"/>
  <c r="A58" i="28"/>
  <c r="E58" i="28"/>
  <c r="D58" i="28" s="1"/>
  <c r="G58" i="28"/>
  <c r="H58" i="28"/>
  <c r="X58" i="28" s="1"/>
  <c r="L58" i="28"/>
  <c r="M58" i="28"/>
  <c r="N58" i="28"/>
  <c r="U58" i="28"/>
  <c r="AB58" i="28"/>
  <c r="AF58" i="28"/>
  <c r="A59" i="28"/>
  <c r="E59" i="28"/>
  <c r="D59" i="28" s="1"/>
  <c r="G59" i="28"/>
  <c r="H59" i="28"/>
  <c r="L59" i="28"/>
  <c r="M59" i="28"/>
  <c r="N59" i="28"/>
  <c r="W59" i="28"/>
  <c r="AB59" i="28"/>
  <c r="AF59" i="28"/>
  <c r="A60" i="28"/>
  <c r="D60" i="28"/>
  <c r="G60" i="28"/>
  <c r="H60" i="28"/>
  <c r="L60" i="28"/>
  <c r="M60" i="28"/>
  <c r="N60" i="28"/>
  <c r="X60" i="28"/>
  <c r="AB60" i="28"/>
  <c r="AF60" i="28"/>
  <c r="A61" i="28"/>
  <c r="E61" i="28"/>
  <c r="D61" i="28" s="1"/>
  <c r="G61" i="28"/>
  <c r="H61" i="28"/>
  <c r="L61" i="28"/>
  <c r="M61" i="28"/>
  <c r="N61" i="28"/>
  <c r="AB61" i="28"/>
  <c r="W61" i="28" s="1"/>
  <c r="AF61" i="28"/>
  <c r="A62" i="28"/>
  <c r="D62" i="28"/>
  <c r="G62" i="28"/>
  <c r="H62" i="28"/>
  <c r="L62" i="28"/>
  <c r="M62" i="28"/>
  <c r="N62" i="28"/>
  <c r="AB62" i="28"/>
  <c r="AF62" i="28"/>
  <c r="A63" i="28"/>
  <c r="E63" i="28"/>
  <c r="D63" i="28" s="1"/>
  <c r="G63" i="28"/>
  <c r="H63" i="28"/>
  <c r="X63" i="28" s="1"/>
  <c r="L63" i="28"/>
  <c r="M63" i="28"/>
  <c r="N63" i="28"/>
  <c r="U63" i="28"/>
  <c r="AB63" i="28"/>
  <c r="AF63" i="28"/>
  <c r="A64" i="28"/>
  <c r="E64" i="28"/>
  <c r="D64" i="28" s="1"/>
  <c r="G64" i="28"/>
  <c r="H64" i="28"/>
  <c r="L64" i="28"/>
  <c r="M64" i="28"/>
  <c r="N64" i="28"/>
  <c r="AB64" i="28"/>
  <c r="U64" i="28" s="1"/>
  <c r="AF64" i="28"/>
  <c r="A65" i="28"/>
  <c r="E65" i="28"/>
  <c r="D65" i="28" s="1"/>
  <c r="G65" i="28"/>
  <c r="H65" i="28"/>
  <c r="W65" i="28" s="1"/>
  <c r="L65" i="28"/>
  <c r="M65" i="28"/>
  <c r="N65" i="28"/>
  <c r="U65" i="28"/>
  <c r="AB65" i="28"/>
  <c r="AF65" i="28"/>
  <c r="A66" i="28"/>
  <c r="E66" i="28"/>
  <c r="D66" i="28" s="1"/>
  <c r="G66" i="28"/>
  <c r="H66" i="28"/>
  <c r="L66" i="28"/>
  <c r="M66" i="28"/>
  <c r="N66" i="28"/>
  <c r="AB66" i="28"/>
  <c r="AF66" i="28"/>
  <c r="A67" i="28"/>
  <c r="E67" i="28"/>
  <c r="D67" i="28" s="1"/>
  <c r="G67" i="28"/>
  <c r="H67" i="28"/>
  <c r="L67" i="28"/>
  <c r="M67" i="28"/>
  <c r="N67" i="28"/>
  <c r="AB67" i="28"/>
  <c r="AF67" i="28"/>
  <c r="A68" i="28"/>
  <c r="E68" i="28"/>
  <c r="D68" i="28" s="1"/>
  <c r="G68" i="28"/>
  <c r="H68" i="28"/>
  <c r="L68" i="28"/>
  <c r="M68" i="28"/>
  <c r="N68" i="28"/>
  <c r="AB68" i="28"/>
  <c r="W68" i="28" s="1"/>
  <c r="AF68" i="28"/>
  <c r="A69" i="28"/>
  <c r="E69" i="28"/>
  <c r="D69" i="28" s="1"/>
  <c r="G69" i="28"/>
  <c r="H69" i="28"/>
  <c r="W69" i="28" s="1"/>
  <c r="L69" i="28"/>
  <c r="M69" i="28"/>
  <c r="N69" i="28"/>
  <c r="AB69" i="28"/>
  <c r="AF69" i="28"/>
  <c r="A70" i="28"/>
  <c r="E70" i="28"/>
  <c r="D70" i="28" s="1"/>
  <c r="G70" i="28"/>
  <c r="H70" i="28"/>
  <c r="L70" i="28"/>
  <c r="M70" i="28"/>
  <c r="N70" i="28"/>
  <c r="AB70" i="28"/>
  <c r="AF70" i="28"/>
  <c r="A71" i="28"/>
  <c r="E71" i="28"/>
  <c r="D71" i="28" s="1"/>
  <c r="G71" i="28"/>
  <c r="H71" i="28"/>
  <c r="L71" i="28"/>
  <c r="M71" i="28"/>
  <c r="N71" i="28"/>
  <c r="AB71" i="28"/>
  <c r="AF71" i="28"/>
  <c r="A72" i="28"/>
  <c r="E72" i="28"/>
  <c r="D72" i="28" s="1"/>
  <c r="G72" i="28"/>
  <c r="H72" i="28"/>
  <c r="L72" i="28"/>
  <c r="M72" i="28"/>
  <c r="N72" i="28"/>
  <c r="AB72" i="28"/>
  <c r="AF72" i="28"/>
  <c r="A73" i="28"/>
  <c r="E73" i="28"/>
  <c r="D73" i="28" s="1"/>
  <c r="G73" i="28"/>
  <c r="H73" i="28"/>
  <c r="L73" i="28"/>
  <c r="M73" i="28"/>
  <c r="N73" i="28"/>
  <c r="W73" i="28"/>
  <c r="AB73" i="28"/>
  <c r="AF73" i="28"/>
  <c r="A74" i="28"/>
  <c r="E74" i="28"/>
  <c r="D74" i="28" s="1"/>
  <c r="G74" i="28"/>
  <c r="H74" i="28"/>
  <c r="U74" i="28" s="1"/>
  <c r="L74" i="28"/>
  <c r="M74" i="28"/>
  <c r="N74" i="28"/>
  <c r="W74" i="28"/>
  <c r="AB74" i="28"/>
  <c r="AF74" i="28"/>
  <c r="A75" i="28"/>
  <c r="E75" i="28"/>
  <c r="D75" i="28" s="1"/>
  <c r="G75" i="28"/>
  <c r="H75" i="28"/>
  <c r="L75" i="28"/>
  <c r="M75" i="28"/>
  <c r="N75" i="28"/>
  <c r="AB75" i="28"/>
  <c r="AF75" i="28"/>
  <c r="A76" i="28"/>
  <c r="E76" i="28"/>
  <c r="D76" i="28" s="1"/>
  <c r="G76" i="28"/>
  <c r="H76" i="28"/>
  <c r="X76" i="28" s="1"/>
  <c r="L76" i="28"/>
  <c r="M76" i="28"/>
  <c r="N76" i="28"/>
  <c r="V76" i="28"/>
  <c r="AB76" i="28"/>
  <c r="AF76" i="28"/>
  <c r="A77" i="28"/>
  <c r="D77" i="28"/>
  <c r="E77" i="28"/>
  <c r="G77" i="28"/>
  <c r="H77" i="28"/>
  <c r="W77" i="28" s="1"/>
  <c r="L77" i="28"/>
  <c r="M77" i="28"/>
  <c r="N77" i="28"/>
  <c r="AB77" i="28"/>
  <c r="AF77" i="28"/>
  <c r="A78" i="28"/>
  <c r="D78" i="28"/>
  <c r="G78" i="28"/>
  <c r="J78" i="28" s="1"/>
  <c r="L78" i="28"/>
  <c r="M78" i="28"/>
  <c r="N78" i="28"/>
  <c r="V78" i="28"/>
  <c r="W78" i="28"/>
  <c r="X78" i="28"/>
  <c r="Y78" i="28"/>
  <c r="AB78" i="28"/>
  <c r="AF78" i="28"/>
  <c r="A79" i="28"/>
  <c r="E79" i="28"/>
  <c r="D79" i="28" s="1"/>
  <c r="G79" i="28"/>
  <c r="H79" i="28"/>
  <c r="L79" i="28"/>
  <c r="M79" i="28"/>
  <c r="N79" i="28"/>
  <c r="W79" i="28"/>
  <c r="AB79" i="28"/>
  <c r="AF79" i="28"/>
  <c r="A80" i="28"/>
  <c r="E80" i="28"/>
  <c r="D80" i="28" s="1"/>
  <c r="G80" i="28"/>
  <c r="H80" i="28"/>
  <c r="Y80" i="28" s="1"/>
  <c r="L80" i="28"/>
  <c r="M80" i="28"/>
  <c r="N80" i="28"/>
  <c r="AB80" i="28"/>
  <c r="AF80" i="28"/>
  <c r="A81" i="28"/>
  <c r="E81" i="28"/>
  <c r="D81" i="28" s="1"/>
  <c r="G81" i="28"/>
  <c r="H81" i="28"/>
  <c r="W81" i="28" s="1"/>
  <c r="L81" i="28"/>
  <c r="M81" i="28"/>
  <c r="N81" i="28"/>
  <c r="AB81" i="28"/>
  <c r="AF81" i="28"/>
  <c r="A82" i="28"/>
  <c r="E82" i="28"/>
  <c r="D82" i="28" s="1"/>
  <c r="G82" i="28"/>
  <c r="H82" i="28"/>
  <c r="W82" i="28" s="1"/>
  <c r="L82" i="28"/>
  <c r="M82" i="28"/>
  <c r="N82" i="28"/>
  <c r="V82" i="28"/>
  <c r="AB82" i="28"/>
  <c r="AF82" i="28"/>
  <c r="A83" i="28"/>
  <c r="E83" i="28"/>
  <c r="D83" i="28" s="1"/>
  <c r="G83" i="28"/>
  <c r="H83" i="28"/>
  <c r="L83" i="28"/>
  <c r="M83" i="28"/>
  <c r="N83" i="28"/>
  <c r="AB83" i="28"/>
  <c r="AF83" i="28"/>
  <c r="A84" i="28"/>
  <c r="E84" i="28"/>
  <c r="D84" i="28" s="1"/>
  <c r="G84" i="28"/>
  <c r="H84" i="28"/>
  <c r="V84" i="28" s="1"/>
  <c r="L84" i="28"/>
  <c r="M84" i="28"/>
  <c r="N84" i="28"/>
  <c r="X84" i="28"/>
  <c r="AB84" i="28"/>
  <c r="AF84" i="28"/>
  <c r="A85" i="28"/>
  <c r="E85" i="28"/>
  <c r="D85" i="28" s="1"/>
  <c r="G85" i="28"/>
  <c r="H85" i="28"/>
  <c r="W85" i="28" s="1"/>
  <c r="L85" i="28"/>
  <c r="M85" i="28"/>
  <c r="N85" i="28"/>
  <c r="AB85" i="28"/>
  <c r="AF85" i="28"/>
  <c r="A86" i="28"/>
  <c r="E86" i="28"/>
  <c r="D86" i="28" s="1"/>
  <c r="G86" i="28"/>
  <c r="H86" i="28"/>
  <c r="W86" i="28" s="1"/>
  <c r="L86" i="28"/>
  <c r="M86" i="28"/>
  <c r="N86" i="28"/>
  <c r="V86" i="28"/>
  <c r="AB86" i="28"/>
  <c r="AF86" i="28"/>
  <c r="A87" i="28"/>
  <c r="E87" i="28"/>
  <c r="D87" i="28" s="1"/>
  <c r="G87" i="28"/>
  <c r="H87" i="28"/>
  <c r="L87" i="28"/>
  <c r="M87" i="28"/>
  <c r="N87" i="28"/>
  <c r="AB87" i="28"/>
  <c r="W87" i="28" s="1"/>
  <c r="AF87" i="28"/>
  <c r="A88" i="28"/>
  <c r="E88" i="28"/>
  <c r="D88" i="28" s="1"/>
  <c r="G88" i="28"/>
  <c r="H88" i="28"/>
  <c r="L88" i="28"/>
  <c r="M88" i="28"/>
  <c r="N88" i="28"/>
  <c r="AB88" i="28"/>
  <c r="W88" i="28" s="1"/>
  <c r="AF88" i="28"/>
  <c r="A89" i="28"/>
  <c r="E89" i="28"/>
  <c r="D89" i="28" s="1"/>
  <c r="G89" i="28"/>
  <c r="H89" i="28"/>
  <c r="L89" i="28"/>
  <c r="M89" i="28"/>
  <c r="N89" i="28"/>
  <c r="AB89" i="28"/>
  <c r="AF89" i="28"/>
  <c r="A90" i="28"/>
  <c r="E90" i="28"/>
  <c r="D90" i="28" s="1"/>
  <c r="G90" i="28"/>
  <c r="H90" i="28"/>
  <c r="L90" i="28"/>
  <c r="M90" i="28"/>
  <c r="N90" i="28"/>
  <c r="AB90" i="28"/>
  <c r="U90" i="28" s="1"/>
  <c r="AF90" i="28"/>
  <c r="A91" i="28"/>
  <c r="D91" i="28"/>
  <c r="G91" i="28"/>
  <c r="H91" i="28"/>
  <c r="L91" i="28"/>
  <c r="M91" i="28"/>
  <c r="N91" i="28"/>
  <c r="AB91" i="28"/>
  <c r="AF91" i="28"/>
  <c r="A92" i="28"/>
  <c r="E92" i="28"/>
  <c r="D92" i="28" s="1"/>
  <c r="G92" i="28"/>
  <c r="H92" i="28"/>
  <c r="L92" i="28"/>
  <c r="M92" i="28"/>
  <c r="N92" i="28"/>
  <c r="AB92" i="28"/>
  <c r="U92" i="28" s="1"/>
  <c r="AF92" i="28"/>
  <c r="A93" i="28"/>
  <c r="E93" i="28"/>
  <c r="D93" i="28" s="1"/>
  <c r="G93" i="28"/>
  <c r="H93" i="28"/>
  <c r="L93" i="28"/>
  <c r="M93" i="28"/>
  <c r="N93" i="28"/>
  <c r="AB93" i="28"/>
  <c r="U93" i="28" s="1"/>
  <c r="AF93" i="28"/>
  <c r="A94" i="28"/>
  <c r="E94" i="28"/>
  <c r="D94" i="28" s="1"/>
  <c r="G94" i="28"/>
  <c r="H94" i="28"/>
  <c r="L94" i="28"/>
  <c r="M94" i="28"/>
  <c r="N94" i="28"/>
  <c r="U94" i="28"/>
  <c r="AB94" i="28"/>
  <c r="AF94" i="28"/>
  <c r="A95" i="28"/>
  <c r="D95" i="28"/>
  <c r="G95" i="28"/>
  <c r="H95" i="28"/>
  <c r="W95" i="28" s="1"/>
  <c r="L95" i="28"/>
  <c r="M95" i="28"/>
  <c r="N95" i="28"/>
  <c r="U95" i="28"/>
  <c r="AB95" i="28"/>
  <c r="AF95" i="28"/>
  <c r="A96" i="28"/>
  <c r="E96" i="28"/>
  <c r="D96" i="28" s="1"/>
  <c r="G96" i="28"/>
  <c r="H96" i="28"/>
  <c r="L96" i="28"/>
  <c r="M96" i="28"/>
  <c r="N96" i="28"/>
  <c r="AB96" i="28"/>
  <c r="U96" i="28" s="1"/>
  <c r="AF96" i="28"/>
  <c r="A97" i="28"/>
  <c r="D97" i="28"/>
  <c r="E97" i="28"/>
  <c r="G97" i="28"/>
  <c r="H97" i="28"/>
  <c r="L97" i="28"/>
  <c r="M97" i="28"/>
  <c r="N97" i="28"/>
  <c r="AB97" i="28"/>
  <c r="X97" i="28" s="1"/>
  <c r="AF97" i="28"/>
  <c r="A98" i="28"/>
  <c r="E98" i="28"/>
  <c r="D98" i="28" s="1"/>
  <c r="G98" i="28"/>
  <c r="H98" i="28"/>
  <c r="L98" i="28"/>
  <c r="M98" i="28"/>
  <c r="N98" i="28"/>
  <c r="AB98" i="28"/>
  <c r="X98" i="28" s="1"/>
  <c r="AF98" i="28"/>
  <c r="A99" i="28"/>
  <c r="E99" i="28"/>
  <c r="D99" i="28" s="1"/>
  <c r="G99" i="28"/>
  <c r="H99" i="28"/>
  <c r="L99" i="28"/>
  <c r="M99" i="28"/>
  <c r="N99" i="28"/>
  <c r="U99" i="28"/>
  <c r="AB99" i="28"/>
  <c r="AF99" i="28"/>
  <c r="A100" i="28"/>
  <c r="E100" i="28"/>
  <c r="G100" i="28"/>
  <c r="H100" i="28"/>
  <c r="L100" i="28"/>
  <c r="M100" i="28"/>
  <c r="N100" i="28"/>
  <c r="AB100" i="28"/>
  <c r="AF100" i="28"/>
  <c r="A101" i="28"/>
  <c r="E101" i="28"/>
  <c r="D101" i="28" s="1"/>
  <c r="G101" i="28"/>
  <c r="H101" i="28"/>
  <c r="L101" i="28"/>
  <c r="M101" i="28"/>
  <c r="N101" i="28"/>
  <c r="AB101" i="28"/>
  <c r="AF101" i="28"/>
  <c r="A102" i="28"/>
  <c r="E102" i="28"/>
  <c r="D102" i="28" s="1"/>
  <c r="G102" i="28"/>
  <c r="H102" i="28"/>
  <c r="L102" i="28"/>
  <c r="M102" i="28"/>
  <c r="N102" i="28"/>
  <c r="AB102" i="28"/>
  <c r="U102" i="28" s="1"/>
  <c r="AF102" i="28"/>
  <c r="A103" i="28"/>
  <c r="D103" i="28"/>
  <c r="G103" i="28"/>
  <c r="H103" i="28"/>
  <c r="U103" i="28" s="1"/>
  <c r="L103" i="28"/>
  <c r="M103" i="28"/>
  <c r="N103" i="28"/>
  <c r="AB103" i="28"/>
  <c r="AF103" i="28"/>
  <c r="A104" i="28"/>
  <c r="E104" i="28"/>
  <c r="D104" i="28" s="1"/>
  <c r="G104" i="28"/>
  <c r="H104" i="28"/>
  <c r="L104" i="28"/>
  <c r="M104" i="28"/>
  <c r="N104" i="28"/>
  <c r="AB104" i="28"/>
  <c r="AF104" i="28"/>
  <c r="A105" i="28"/>
  <c r="E105" i="28"/>
  <c r="D105" i="28" s="1"/>
  <c r="G105" i="28"/>
  <c r="H105" i="28"/>
  <c r="X105" i="28" s="1"/>
  <c r="L105" i="28"/>
  <c r="M105" i="28"/>
  <c r="N105" i="28"/>
  <c r="U105" i="28"/>
  <c r="AB105" i="28"/>
  <c r="AF105" i="28"/>
  <c r="A106" i="28"/>
  <c r="E106" i="28"/>
  <c r="D106" i="28" s="1"/>
  <c r="G106" i="28"/>
  <c r="H106" i="28"/>
  <c r="L106" i="28"/>
  <c r="M106" i="28"/>
  <c r="N106" i="28"/>
  <c r="AB106" i="28"/>
  <c r="W106" i="28" s="1"/>
  <c r="AF106" i="28"/>
  <c r="A107" i="28"/>
  <c r="E107" i="28"/>
  <c r="D107" i="28" s="1"/>
  <c r="G107" i="28"/>
  <c r="H107" i="28"/>
  <c r="L107" i="28"/>
  <c r="M107" i="28"/>
  <c r="N107" i="28"/>
  <c r="AB107" i="28"/>
  <c r="X107" i="28" s="1"/>
  <c r="AF107" i="28"/>
  <c r="A108" i="28"/>
  <c r="E108" i="28"/>
  <c r="D108" i="28" s="1"/>
  <c r="G108" i="28"/>
  <c r="H108" i="28"/>
  <c r="L108" i="28"/>
  <c r="M108" i="28"/>
  <c r="N108" i="28"/>
  <c r="AB108" i="28"/>
  <c r="U108" i="28" s="1"/>
  <c r="AF108" i="28"/>
  <c r="A109" i="28"/>
  <c r="E109" i="28"/>
  <c r="D109" i="28" s="1"/>
  <c r="G109" i="28"/>
  <c r="H109" i="28"/>
  <c r="L109" i="28"/>
  <c r="M109" i="28"/>
  <c r="N109" i="28"/>
  <c r="AB109" i="28"/>
  <c r="W109" i="28" s="1"/>
  <c r="AF109" i="28"/>
  <c r="A110" i="28"/>
  <c r="E110" i="28"/>
  <c r="D110" i="28" s="1"/>
  <c r="G110" i="28"/>
  <c r="H110" i="28"/>
  <c r="W110" i="28" s="1"/>
  <c r="L110" i="28"/>
  <c r="M110" i="28"/>
  <c r="N110" i="28"/>
  <c r="AB110" i="28"/>
  <c r="AF110" i="28"/>
  <c r="A111" i="28"/>
  <c r="D111" i="28"/>
  <c r="E111" i="28"/>
  <c r="G111" i="28"/>
  <c r="H111" i="28"/>
  <c r="U111" i="28" s="1"/>
  <c r="L111" i="28"/>
  <c r="M111" i="28"/>
  <c r="N111" i="28"/>
  <c r="X111" i="28"/>
  <c r="AB111" i="28"/>
  <c r="AF111" i="28"/>
  <c r="A112" i="28"/>
  <c r="E112" i="28"/>
  <c r="D112" i="28" s="1"/>
  <c r="G112" i="28"/>
  <c r="H112" i="28"/>
  <c r="Y112" i="28" s="1"/>
  <c r="L112" i="28"/>
  <c r="M112" i="28"/>
  <c r="N112" i="28"/>
  <c r="U112" i="28"/>
  <c r="AB112" i="28"/>
  <c r="AF112" i="28"/>
  <c r="A113" i="28"/>
  <c r="E113" i="28"/>
  <c r="D113" i="28" s="1"/>
  <c r="G113" i="28"/>
  <c r="H113" i="28"/>
  <c r="L113" i="28"/>
  <c r="M113" i="28"/>
  <c r="N113" i="28"/>
  <c r="AB113" i="28"/>
  <c r="U113" i="28" s="1"/>
  <c r="AF113" i="28"/>
  <c r="A114" i="28"/>
  <c r="E114" i="28"/>
  <c r="D114" i="28" s="1"/>
  <c r="G114" i="28"/>
  <c r="H114" i="28"/>
  <c r="L114" i="28"/>
  <c r="M114" i="28"/>
  <c r="N114" i="28"/>
  <c r="AB114" i="28"/>
  <c r="W114" i="28" s="1"/>
  <c r="AF114" i="28"/>
  <c r="A115" i="28"/>
  <c r="D115" i="28"/>
  <c r="G115" i="28"/>
  <c r="H115" i="28"/>
  <c r="W115" i="28" s="1"/>
  <c r="L115" i="28"/>
  <c r="M115" i="28"/>
  <c r="N115" i="28"/>
  <c r="U115" i="28"/>
  <c r="AB115" i="28"/>
  <c r="AF115" i="28"/>
  <c r="A116" i="28"/>
  <c r="D116" i="28"/>
  <c r="G116" i="28"/>
  <c r="H116" i="28"/>
  <c r="W116" i="28" s="1"/>
  <c r="L116" i="28"/>
  <c r="M116" i="28"/>
  <c r="N116" i="28"/>
  <c r="AB116" i="28"/>
  <c r="AF116" i="28"/>
  <c r="A117" i="28"/>
  <c r="E117" i="28"/>
  <c r="D117" i="28" s="1"/>
  <c r="G117" i="28"/>
  <c r="H117" i="28"/>
  <c r="L117" i="28"/>
  <c r="M117" i="28"/>
  <c r="N117" i="28"/>
  <c r="AB117" i="28"/>
  <c r="AF117" i="28"/>
  <c r="A118" i="28"/>
  <c r="E118" i="28"/>
  <c r="D118" i="28" s="1"/>
  <c r="G118" i="28"/>
  <c r="H118" i="28"/>
  <c r="W118" i="28" s="1"/>
  <c r="L118" i="28"/>
  <c r="M118" i="28"/>
  <c r="N118" i="28"/>
  <c r="U118" i="28"/>
  <c r="AB118" i="28"/>
  <c r="AF118" i="28"/>
  <c r="A119" i="28"/>
  <c r="E119" i="28"/>
  <c r="D119" i="28" s="1"/>
  <c r="G119" i="28"/>
  <c r="H119" i="28"/>
  <c r="X119" i="28" s="1"/>
  <c r="L119" i="28"/>
  <c r="M119" i="28"/>
  <c r="N119" i="28"/>
  <c r="U119" i="28"/>
  <c r="AB119" i="28"/>
  <c r="AF119" i="28"/>
  <c r="A120" i="28"/>
  <c r="E120" i="28"/>
  <c r="D120" i="28" s="1"/>
  <c r="G120" i="28"/>
  <c r="H120" i="28"/>
  <c r="W120" i="28" s="1"/>
  <c r="L120" i="28"/>
  <c r="M120" i="28"/>
  <c r="N120" i="28"/>
  <c r="AB120" i="28"/>
  <c r="AF120" i="28"/>
  <c r="A121" i="28"/>
  <c r="D121" i="28"/>
  <c r="E121" i="28"/>
  <c r="G121" i="28"/>
  <c r="H121" i="28"/>
  <c r="L121" i="28"/>
  <c r="M121" i="28"/>
  <c r="N121" i="28"/>
  <c r="AB121" i="28"/>
  <c r="AF121" i="28"/>
  <c r="A122" i="28"/>
  <c r="E122" i="28"/>
  <c r="D122" i="28" s="1"/>
  <c r="G122" i="28"/>
  <c r="H122" i="28"/>
  <c r="L122" i="28"/>
  <c r="M122" i="28"/>
  <c r="N122" i="28"/>
  <c r="AB122" i="28"/>
  <c r="AF122" i="28"/>
  <c r="A123" i="28"/>
  <c r="E123" i="28"/>
  <c r="D123" i="28" s="1"/>
  <c r="G123" i="28"/>
  <c r="H123" i="28"/>
  <c r="L123" i="28"/>
  <c r="M123" i="28"/>
  <c r="N123" i="28"/>
  <c r="U123" i="28"/>
  <c r="AB123" i="28"/>
  <c r="AF123" i="28"/>
  <c r="A124" i="28"/>
  <c r="E124" i="28"/>
  <c r="D124" i="28" s="1"/>
  <c r="G124" i="28"/>
  <c r="H124" i="28"/>
  <c r="L124" i="28"/>
  <c r="M124" i="28"/>
  <c r="N124" i="28"/>
  <c r="AB124" i="28"/>
  <c r="AF124" i="28"/>
  <c r="A125" i="28"/>
  <c r="E125" i="28"/>
  <c r="D125" i="28" s="1"/>
  <c r="G125" i="28"/>
  <c r="H125" i="28"/>
  <c r="U125" i="28" s="1"/>
  <c r="L125" i="28"/>
  <c r="M125" i="28"/>
  <c r="N125" i="28"/>
  <c r="W125" i="28"/>
  <c r="AB125" i="28"/>
  <c r="AF125" i="28"/>
  <c r="A126" i="28"/>
  <c r="E126" i="28"/>
  <c r="D126" i="28" s="1"/>
  <c r="G126" i="28"/>
  <c r="H126" i="28"/>
  <c r="Y126" i="28" s="1"/>
  <c r="L126" i="28"/>
  <c r="M126" i="28"/>
  <c r="N126" i="28"/>
  <c r="AB126" i="28"/>
  <c r="AF126" i="28"/>
  <c r="A127" i="28"/>
  <c r="E127" i="28"/>
  <c r="D127" i="28" s="1"/>
  <c r="G127" i="28"/>
  <c r="H127" i="28"/>
  <c r="X127" i="28" s="1"/>
  <c r="L127" i="28"/>
  <c r="M127" i="28"/>
  <c r="N127" i="28"/>
  <c r="U127" i="28"/>
  <c r="AB127" i="28"/>
  <c r="AF127" i="28"/>
  <c r="A128" i="28"/>
  <c r="D128" i="28"/>
  <c r="G128" i="28"/>
  <c r="H128" i="28"/>
  <c r="U128" i="28" s="1"/>
  <c r="L128" i="28"/>
  <c r="M128" i="28"/>
  <c r="N128" i="28"/>
  <c r="AB128" i="28"/>
  <c r="AF128" i="28"/>
  <c r="A129" i="28"/>
  <c r="D129" i="28"/>
  <c r="E129" i="28"/>
  <c r="G129" i="28"/>
  <c r="H129" i="28"/>
  <c r="Y129" i="28" s="1"/>
  <c r="L129" i="28"/>
  <c r="M129" i="28"/>
  <c r="N129" i="28"/>
  <c r="AB129" i="28"/>
  <c r="AF129" i="28"/>
  <c r="A130" i="28"/>
  <c r="E130" i="28"/>
  <c r="D130" i="28" s="1"/>
  <c r="G130" i="28"/>
  <c r="H130" i="28"/>
  <c r="L130" i="28"/>
  <c r="M130" i="28"/>
  <c r="N130" i="28"/>
  <c r="AB130" i="28"/>
  <c r="AF130" i="28"/>
  <c r="A131" i="28"/>
  <c r="E131" i="28"/>
  <c r="D131" i="28" s="1"/>
  <c r="G131" i="28"/>
  <c r="H131" i="28"/>
  <c r="U131" i="28" s="1"/>
  <c r="L131" i="28"/>
  <c r="M131" i="28"/>
  <c r="N131" i="28"/>
  <c r="AB131" i="28"/>
  <c r="AF131" i="28"/>
  <c r="A132" i="28"/>
  <c r="E132" i="28"/>
  <c r="D132" i="28" s="1"/>
  <c r="G132" i="28"/>
  <c r="H132" i="28"/>
  <c r="L132" i="28"/>
  <c r="M132" i="28"/>
  <c r="N132" i="28"/>
  <c r="AB132" i="28"/>
  <c r="W132" i="28" s="1"/>
  <c r="AF132" i="28"/>
  <c r="A133" i="28"/>
  <c r="E133" i="28"/>
  <c r="D133" i="28" s="1"/>
  <c r="G133" i="28"/>
  <c r="H133" i="28"/>
  <c r="Y133" i="28" s="1"/>
  <c r="L133" i="28"/>
  <c r="M133" i="28"/>
  <c r="N133" i="28"/>
  <c r="AB133" i="28"/>
  <c r="AF133" i="28"/>
  <c r="A134" i="28"/>
  <c r="E134" i="28"/>
  <c r="D134" i="28" s="1"/>
  <c r="G134" i="28"/>
  <c r="H134" i="28"/>
  <c r="L134" i="28"/>
  <c r="M134" i="28"/>
  <c r="N134" i="28"/>
  <c r="AB134" i="28"/>
  <c r="W134" i="28" s="1"/>
  <c r="AF134" i="28"/>
  <c r="A135" i="28"/>
  <c r="E135" i="28"/>
  <c r="D135" i="28" s="1"/>
  <c r="G135" i="28"/>
  <c r="H135" i="28"/>
  <c r="W135" i="28" s="1"/>
  <c r="L135" i="28"/>
  <c r="M135" i="28"/>
  <c r="N135" i="28"/>
  <c r="AB135" i="28"/>
  <c r="AF135" i="28"/>
  <c r="A136" i="28"/>
  <c r="E136" i="28"/>
  <c r="D136" i="28" s="1"/>
  <c r="G136" i="28"/>
  <c r="H136" i="28"/>
  <c r="L136" i="28"/>
  <c r="M136" i="28"/>
  <c r="N136" i="28"/>
  <c r="AB136" i="28"/>
  <c r="W136" i="28" s="1"/>
  <c r="AF136" i="28"/>
  <c r="A137" i="28"/>
  <c r="D137" i="28"/>
  <c r="E137" i="28"/>
  <c r="G137" i="28"/>
  <c r="H137" i="28"/>
  <c r="L137" i="28"/>
  <c r="M137" i="28"/>
  <c r="N137" i="28"/>
  <c r="AB137" i="28"/>
  <c r="AF137" i="28"/>
  <c r="A138" i="28"/>
  <c r="E138" i="28"/>
  <c r="D138" i="28" s="1"/>
  <c r="G138" i="28"/>
  <c r="H138" i="28"/>
  <c r="L138" i="28"/>
  <c r="M138" i="28"/>
  <c r="N138" i="28"/>
  <c r="AB138" i="28"/>
  <c r="AF138" i="28"/>
  <c r="A139" i="28"/>
  <c r="D139" i="28"/>
  <c r="G139" i="28"/>
  <c r="J139" i="28" s="1"/>
  <c r="L139" i="28"/>
  <c r="M139" i="28"/>
  <c r="N139" i="28"/>
  <c r="U139" i="28"/>
  <c r="W139" i="28"/>
  <c r="X139" i="28"/>
  <c r="Y139" i="28"/>
  <c r="AB139" i="28"/>
  <c r="AF139" i="28"/>
  <c r="A140" i="28"/>
  <c r="E140" i="28"/>
  <c r="D140" i="28" s="1"/>
  <c r="G140" i="28"/>
  <c r="H140" i="28"/>
  <c r="X140" i="28" s="1"/>
  <c r="L140" i="28"/>
  <c r="M140" i="28"/>
  <c r="N140" i="28"/>
  <c r="U140" i="28"/>
  <c r="AB140" i="28"/>
  <c r="AF140" i="28"/>
  <c r="A141" i="28"/>
  <c r="D141" i="28"/>
  <c r="G141" i="28"/>
  <c r="J141" i="28" s="1"/>
  <c r="L141" i="28"/>
  <c r="M141" i="28"/>
  <c r="N141" i="28"/>
  <c r="U141" i="28"/>
  <c r="W141" i="28"/>
  <c r="X141" i="28"/>
  <c r="Y141" i="28"/>
  <c r="AB141" i="28"/>
  <c r="AF141" i="28"/>
  <c r="A142" i="28"/>
  <c r="E142" i="28"/>
  <c r="D142" i="28" s="1"/>
  <c r="G142" i="28"/>
  <c r="H142" i="28"/>
  <c r="X142" i="28" s="1"/>
  <c r="L142" i="28"/>
  <c r="M142" i="28"/>
  <c r="N142" i="28"/>
  <c r="AB142" i="28"/>
  <c r="AF142" i="28"/>
  <c r="A143" i="28"/>
  <c r="D143" i="28"/>
  <c r="E143" i="28"/>
  <c r="G143" i="28"/>
  <c r="H143" i="28"/>
  <c r="U143" i="28" s="1"/>
  <c r="L143" i="28"/>
  <c r="M143" i="28"/>
  <c r="N143" i="28"/>
  <c r="AB143" i="28"/>
  <c r="AF143" i="28"/>
  <c r="A144" i="28"/>
  <c r="D144" i="28"/>
  <c r="G144" i="28"/>
  <c r="H144" i="28"/>
  <c r="U144" i="28" s="1"/>
  <c r="L144" i="28"/>
  <c r="M144" i="28"/>
  <c r="N144" i="28"/>
  <c r="AB144" i="28"/>
  <c r="AF144" i="28"/>
  <c r="A145" i="28"/>
  <c r="D145" i="28"/>
  <c r="E145" i="28"/>
  <c r="G145" i="28"/>
  <c r="H145" i="28"/>
  <c r="X145" i="28" s="1"/>
  <c r="L145" i="28"/>
  <c r="M145" i="28"/>
  <c r="N145" i="28"/>
  <c r="W145" i="28"/>
  <c r="AB145" i="28"/>
  <c r="AF145" i="28"/>
  <c r="A146" i="28"/>
  <c r="E146" i="28"/>
  <c r="D146" i="28" s="1"/>
  <c r="G146" i="28"/>
  <c r="H146" i="28"/>
  <c r="L146" i="28"/>
  <c r="M146" i="28"/>
  <c r="N146" i="28"/>
  <c r="AB146" i="28"/>
  <c r="AF146" i="28"/>
  <c r="A147" i="28"/>
  <c r="E147" i="28"/>
  <c r="D147" i="28" s="1"/>
  <c r="G147" i="28"/>
  <c r="H147" i="28"/>
  <c r="L147" i="28"/>
  <c r="M147" i="28"/>
  <c r="N147" i="28"/>
  <c r="AB147" i="28"/>
  <c r="AF147" i="28"/>
  <c r="A148" i="28"/>
  <c r="E148" i="28"/>
  <c r="D148" i="28" s="1"/>
  <c r="G148" i="28"/>
  <c r="H148" i="28"/>
  <c r="L148" i="28"/>
  <c r="M148" i="28"/>
  <c r="N148" i="28"/>
  <c r="AB148" i="28"/>
  <c r="Y148" i="28" s="1"/>
  <c r="AF148" i="28"/>
  <c r="A149" i="28"/>
  <c r="E149" i="28"/>
  <c r="D149" i="28" s="1"/>
  <c r="G149" i="28"/>
  <c r="H149" i="28"/>
  <c r="L149" i="28"/>
  <c r="M149" i="28"/>
  <c r="N149" i="28"/>
  <c r="AB149" i="28"/>
  <c r="W149" i="28" s="1"/>
  <c r="AF149" i="28"/>
  <c r="A150" i="28"/>
  <c r="E150" i="28"/>
  <c r="D150" i="28" s="1"/>
  <c r="G150" i="28"/>
  <c r="H150" i="28"/>
  <c r="L150" i="28"/>
  <c r="M150" i="28"/>
  <c r="N150" i="28"/>
  <c r="AB150" i="28"/>
  <c r="AF150" i="28"/>
  <c r="A151" i="28"/>
  <c r="E151" i="28"/>
  <c r="D151" i="28" s="1"/>
  <c r="G151" i="28"/>
  <c r="H151" i="28"/>
  <c r="L151" i="28"/>
  <c r="M151" i="28"/>
  <c r="N151" i="28"/>
  <c r="AB151" i="28"/>
  <c r="AF151" i="28"/>
  <c r="A152" i="28"/>
  <c r="E152" i="28"/>
  <c r="D152" i="28" s="1"/>
  <c r="G152" i="28"/>
  <c r="H152" i="28"/>
  <c r="L152" i="28"/>
  <c r="M152" i="28"/>
  <c r="N152" i="28"/>
  <c r="AB152" i="28"/>
  <c r="U152" i="28" s="1"/>
  <c r="AF152" i="28"/>
  <c r="A153" i="28"/>
  <c r="E153" i="28"/>
  <c r="D153" i="28" s="1"/>
  <c r="G153" i="28"/>
  <c r="H153" i="28"/>
  <c r="X153" i="28" s="1"/>
  <c r="L153" i="28"/>
  <c r="M153" i="28"/>
  <c r="N153" i="28"/>
  <c r="AB153" i="28"/>
  <c r="AF153" i="28"/>
  <c r="A154" i="28"/>
  <c r="D154" i="28"/>
  <c r="E154" i="28"/>
  <c r="G154" i="28"/>
  <c r="H154" i="28"/>
  <c r="L154" i="28"/>
  <c r="M154" i="28"/>
  <c r="N154" i="28"/>
  <c r="AB154" i="28"/>
  <c r="AF154" i="28"/>
  <c r="A155" i="28"/>
  <c r="E155" i="28"/>
  <c r="D155" i="28" s="1"/>
  <c r="G155" i="28"/>
  <c r="H155" i="28"/>
  <c r="L155" i="28"/>
  <c r="M155" i="28"/>
  <c r="N155" i="28"/>
  <c r="AB155" i="28"/>
  <c r="AF155" i="28"/>
  <c r="A156" i="28"/>
  <c r="E156" i="28"/>
  <c r="D156" i="28" s="1"/>
  <c r="G156" i="28"/>
  <c r="H156" i="28"/>
  <c r="L156" i="28"/>
  <c r="M156" i="28"/>
  <c r="N156" i="28"/>
  <c r="U156" i="28"/>
  <c r="AB156" i="28"/>
  <c r="AF156" i="28"/>
  <c r="A157" i="28"/>
  <c r="E157" i="28"/>
  <c r="D157" i="28" s="1"/>
  <c r="G157" i="28"/>
  <c r="H157" i="28"/>
  <c r="L157" i="28"/>
  <c r="M157" i="28"/>
  <c r="N157" i="28"/>
  <c r="AB157" i="28"/>
  <c r="AF157" i="28"/>
  <c r="A158" i="28"/>
  <c r="E158" i="28"/>
  <c r="D158" i="28" s="1"/>
  <c r="G158" i="28"/>
  <c r="H158" i="28"/>
  <c r="L158" i="28"/>
  <c r="M158" i="28"/>
  <c r="N158" i="28"/>
  <c r="AB158" i="28"/>
  <c r="AF158" i="28"/>
  <c r="A159" i="28"/>
  <c r="D159" i="28"/>
  <c r="G159" i="28"/>
  <c r="H159" i="28"/>
  <c r="W159" i="28" s="1"/>
  <c r="L159" i="28"/>
  <c r="M159" i="28"/>
  <c r="N159" i="28"/>
  <c r="AB159" i="28"/>
  <c r="AF159" i="28"/>
  <c r="A160" i="28"/>
  <c r="D160" i="28"/>
  <c r="G160" i="28"/>
  <c r="H160" i="28"/>
  <c r="L160" i="28"/>
  <c r="M160" i="28"/>
  <c r="N160" i="28"/>
  <c r="AB160" i="28"/>
  <c r="AF160" i="28"/>
  <c r="A161" i="28"/>
  <c r="E161" i="28"/>
  <c r="D161" i="28" s="1"/>
  <c r="G161" i="28"/>
  <c r="H161" i="28"/>
  <c r="L161" i="28"/>
  <c r="M161" i="28"/>
  <c r="N161" i="28"/>
  <c r="AB161" i="28"/>
  <c r="AF161" i="28"/>
  <c r="A162" i="28"/>
  <c r="D162" i="28"/>
  <c r="E162" i="28"/>
  <c r="G162" i="28"/>
  <c r="H162" i="28"/>
  <c r="X162" i="28" s="1"/>
  <c r="L162" i="28"/>
  <c r="M162" i="28"/>
  <c r="N162" i="28"/>
  <c r="U162" i="28"/>
  <c r="AB162" i="28"/>
  <c r="AF162" i="28"/>
  <c r="A163" i="28"/>
  <c r="E163" i="28"/>
  <c r="D163" i="28" s="1"/>
  <c r="G163" i="28"/>
  <c r="H163" i="28"/>
  <c r="L163" i="28"/>
  <c r="M163" i="28"/>
  <c r="N163" i="28"/>
  <c r="AB163" i="28"/>
  <c r="W163" i="28" s="1"/>
  <c r="AF163" i="28"/>
  <c r="A164" i="28"/>
  <c r="D164" i="28"/>
  <c r="G164" i="28"/>
  <c r="H164" i="28"/>
  <c r="Y164" i="28" s="1"/>
  <c r="L164" i="28"/>
  <c r="M164" i="28"/>
  <c r="N164" i="28"/>
  <c r="U164" i="28"/>
  <c r="AB164" i="28"/>
  <c r="AF164" i="28"/>
  <c r="A165" i="28"/>
  <c r="E165" i="28"/>
  <c r="D165" i="28" s="1"/>
  <c r="G165" i="28"/>
  <c r="H165" i="28"/>
  <c r="L165" i="28"/>
  <c r="M165" i="28"/>
  <c r="N165" i="28"/>
  <c r="AB165" i="28"/>
  <c r="U165" i="28" s="1"/>
  <c r="AF165" i="28"/>
  <c r="A166" i="28"/>
  <c r="D166" i="28"/>
  <c r="E166" i="28"/>
  <c r="G166" i="28"/>
  <c r="H166" i="28"/>
  <c r="L166" i="28"/>
  <c r="M166" i="28"/>
  <c r="N166" i="28"/>
  <c r="AB166" i="28"/>
  <c r="W166" i="28" s="1"/>
  <c r="AF166" i="28"/>
  <c r="A167" i="28"/>
  <c r="E167" i="28"/>
  <c r="D167" i="28" s="1"/>
  <c r="G167" i="28"/>
  <c r="H167" i="28"/>
  <c r="L167" i="28"/>
  <c r="M167" i="28"/>
  <c r="N167" i="28"/>
  <c r="AB167" i="28"/>
  <c r="AF167" i="28"/>
  <c r="A168" i="28"/>
  <c r="E168" i="28"/>
  <c r="D168" i="28" s="1"/>
  <c r="G168" i="28"/>
  <c r="H168" i="28"/>
  <c r="L168" i="28"/>
  <c r="M168" i="28"/>
  <c r="N168" i="28"/>
  <c r="AB168" i="28"/>
  <c r="AF168" i="28"/>
  <c r="A169" i="28"/>
  <c r="E169" i="28"/>
  <c r="D169" i="28" s="1"/>
  <c r="G169" i="28"/>
  <c r="H169" i="28"/>
  <c r="L169" i="28"/>
  <c r="M169" i="28"/>
  <c r="N169" i="28"/>
  <c r="AB169" i="28"/>
  <c r="AF169" i="28"/>
  <c r="A170" i="28"/>
  <c r="E170" i="28"/>
  <c r="D170" i="28" s="1"/>
  <c r="G170" i="28"/>
  <c r="H170" i="28"/>
  <c r="L170" i="28"/>
  <c r="M170" i="28"/>
  <c r="N170" i="28"/>
  <c r="AB170" i="28"/>
  <c r="AF170" i="28"/>
  <c r="A171" i="28"/>
  <c r="E171" i="28"/>
  <c r="D171" i="28" s="1"/>
  <c r="G171" i="28"/>
  <c r="H171" i="28"/>
  <c r="L171" i="28"/>
  <c r="M171" i="28"/>
  <c r="N171" i="28"/>
  <c r="AB171" i="28"/>
  <c r="AF171" i="28"/>
  <c r="A172" i="28"/>
  <c r="E172" i="28"/>
  <c r="D172" i="28" s="1"/>
  <c r="G172" i="28"/>
  <c r="H172" i="28"/>
  <c r="L172" i="28"/>
  <c r="M172" i="28"/>
  <c r="N172" i="28"/>
  <c r="AB172" i="28"/>
  <c r="AF172" i="28"/>
  <c r="A173" i="28"/>
  <c r="E173" i="28"/>
  <c r="D173" i="28" s="1"/>
  <c r="G173" i="28"/>
  <c r="H173" i="28"/>
  <c r="L173" i="28"/>
  <c r="M173" i="28"/>
  <c r="N173" i="28"/>
  <c r="AB173" i="28"/>
  <c r="AF173" i="28"/>
  <c r="A174" i="28"/>
  <c r="E174" i="28"/>
  <c r="D174" i="28" s="1"/>
  <c r="G174" i="28"/>
  <c r="H174" i="28"/>
  <c r="W174" i="28" s="1"/>
  <c r="L174" i="28"/>
  <c r="M174" i="28"/>
  <c r="N174" i="28"/>
  <c r="AB174" i="28"/>
  <c r="AF174" i="28"/>
  <c r="A175" i="28"/>
  <c r="D175" i="28"/>
  <c r="E175" i="28"/>
  <c r="G175" i="28"/>
  <c r="H175" i="28"/>
  <c r="W175" i="28" s="1"/>
  <c r="L175" i="28"/>
  <c r="M175" i="28"/>
  <c r="N175" i="28"/>
  <c r="AB175" i="28"/>
  <c r="AF175" i="28"/>
  <c r="A176" i="28"/>
  <c r="E176" i="28"/>
  <c r="D176" i="28" s="1"/>
  <c r="G176" i="28"/>
  <c r="H176" i="28"/>
  <c r="X176" i="28" s="1"/>
  <c r="L176" i="28"/>
  <c r="M176" i="28"/>
  <c r="N176" i="28"/>
  <c r="V176" i="28"/>
  <c r="AB176" i="28"/>
  <c r="AF176" i="28"/>
  <c r="A177" i="28"/>
  <c r="E177" i="28"/>
  <c r="D177" i="28" s="1"/>
  <c r="G177" i="28"/>
  <c r="H177" i="28"/>
  <c r="X177" i="28" s="1"/>
  <c r="L177" i="28"/>
  <c r="M177" i="28"/>
  <c r="N177" i="28"/>
  <c r="AB177" i="28"/>
  <c r="AF177" i="28"/>
  <c r="A178" i="28"/>
  <c r="D178" i="28"/>
  <c r="E178" i="28"/>
  <c r="G178" i="28"/>
  <c r="H178" i="28"/>
  <c r="W178" i="28" s="1"/>
  <c r="L178" i="28"/>
  <c r="M178" i="28"/>
  <c r="N178" i="28"/>
  <c r="AB178" i="28"/>
  <c r="AF178" i="28"/>
  <c r="A179" i="28"/>
  <c r="E179" i="28"/>
  <c r="D179" i="28" s="1"/>
  <c r="G179" i="28"/>
  <c r="H179" i="28"/>
  <c r="V179" i="28" s="1"/>
  <c r="L179" i="28"/>
  <c r="M179" i="28"/>
  <c r="N179" i="28"/>
  <c r="AB179" i="28"/>
  <c r="AF179" i="28"/>
  <c r="A180" i="28"/>
  <c r="E180" i="28"/>
  <c r="D180" i="28" s="1"/>
  <c r="G180" i="28"/>
  <c r="H180" i="28"/>
  <c r="X180" i="28" s="1"/>
  <c r="L180" i="28"/>
  <c r="M180" i="28"/>
  <c r="N180" i="28"/>
  <c r="V180" i="28"/>
  <c r="AB180" i="28"/>
  <c r="AF180" i="28"/>
  <c r="A181" i="28"/>
  <c r="E181" i="28"/>
  <c r="D181" i="28" s="1"/>
  <c r="G181" i="28"/>
  <c r="H181" i="28"/>
  <c r="X181" i="28" s="1"/>
  <c r="L181" i="28"/>
  <c r="M181" i="28"/>
  <c r="N181" i="28"/>
  <c r="V181" i="28"/>
  <c r="AB181" i="28"/>
  <c r="AF181" i="28"/>
  <c r="A182" i="28"/>
  <c r="E182" i="28"/>
  <c r="D182" i="28" s="1"/>
  <c r="G182" i="28"/>
  <c r="H182" i="28"/>
  <c r="W182" i="28" s="1"/>
  <c r="L182" i="28"/>
  <c r="M182" i="28"/>
  <c r="N182" i="28"/>
  <c r="AB182" i="28"/>
  <c r="AF182" i="28"/>
  <c r="A183" i="28"/>
  <c r="D183" i="28"/>
  <c r="E183" i="28"/>
  <c r="G183" i="28"/>
  <c r="H183" i="28"/>
  <c r="L183" i="28"/>
  <c r="M183" i="28"/>
  <c r="N183" i="28"/>
  <c r="P183" i="28"/>
  <c r="AB183" i="28"/>
  <c r="AF183" i="28"/>
  <c r="A184" i="28"/>
  <c r="E184" i="28"/>
  <c r="D184" i="28" s="1"/>
  <c r="G184" i="28"/>
  <c r="H184" i="28"/>
  <c r="X184" i="28" s="1"/>
  <c r="L184" i="28"/>
  <c r="M184" i="28"/>
  <c r="N184" i="28"/>
  <c r="V184" i="28"/>
  <c r="AB184" i="28"/>
  <c r="AF184" i="28"/>
  <c r="A185" i="28"/>
  <c r="E185" i="28"/>
  <c r="D185" i="28" s="1"/>
  <c r="G185" i="28"/>
  <c r="H185" i="28"/>
  <c r="X185" i="28" s="1"/>
  <c r="L185" i="28"/>
  <c r="M185" i="28"/>
  <c r="N185" i="28"/>
  <c r="AB185" i="28"/>
  <c r="AF185" i="28"/>
  <c r="A186" i="28"/>
  <c r="E186" i="28"/>
  <c r="D186" i="28" s="1"/>
  <c r="G186" i="28"/>
  <c r="H186" i="28"/>
  <c r="L186" i="28"/>
  <c r="M186" i="28"/>
  <c r="N186" i="28"/>
  <c r="W186" i="28"/>
  <c r="AB186" i="28"/>
  <c r="AF186" i="28"/>
  <c r="A187" i="28"/>
  <c r="E187" i="28"/>
  <c r="D187" i="28" s="1"/>
  <c r="G187" i="28"/>
  <c r="H187" i="28"/>
  <c r="V187" i="28" s="1"/>
  <c r="L187" i="28"/>
  <c r="M187" i="28"/>
  <c r="N187" i="28"/>
  <c r="W187" i="28"/>
  <c r="AB187" i="28"/>
  <c r="AF187" i="28"/>
  <c r="A188" i="28"/>
  <c r="E188" i="28"/>
  <c r="D188" i="28" s="1"/>
  <c r="G188" i="28"/>
  <c r="H188" i="28"/>
  <c r="X188" i="28" s="1"/>
  <c r="L188" i="28"/>
  <c r="M188" i="28"/>
  <c r="N188" i="28"/>
  <c r="AB188" i="28"/>
  <c r="AF188" i="28"/>
  <c r="A189" i="28"/>
  <c r="E189" i="28"/>
  <c r="D189" i="28" s="1"/>
  <c r="G189" i="28"/>
  <c r="H189" i="28"/>
  <c r="X189" i="28" s="1"/>
  <c r="L189" i="28"/>
  <c r="M189" i="28"/>
  <c r="N189" i="28"/>
  <c r="V189" i="28"/>
  <c r="AB189" i="28"/>
  <c r="AF189" i="28"/>
  <c r="A190" i="28"/>
  <c r="E190" i="28"/>
  <c r="D190" i="28" s="1"/>
  <c r="G190" i="28"/>
  <c r="H190" i="28"/>
  <c r="L190" i="28"/>
  <c r="M190" i="28"/>
  <c r="N190" i="28"/>
  <c r="AB190" i="28"/>
  <c r="W190" i="28" s="1"/>
  <c r="AF190" i="28"/>
  <c r="A191" i="28"/>
  <c r="E191" i="28"/>
  <c r="D191" i="28" s="1"/>
  <c r="G191" i="28"/>
  <c r="H191" i="28"/>
  <c r="U191" i="28" s="1"/>
  <c r="L191" i="28"/>
  <c r="M191" i="28"/>
  <c r="N191" i="28"/>
  <c r="AB191" i="28"/>
  <c r="AF191" i="28"/>
  <c r="A192" i="28"/>
  <c r="E192" i="28"/>
  <c r="D192" i="28" s="1"/>
  <c r="G192" i="28"/>
  <c r="H192" i="28"/>
  <c r="X192" i="28" s="1"/>
  <c r="L192" i="28"/>
  <c r="M192" i="28"/>
  <c r="N192" i="28"/>
  <c r="AB192" i="28"/>
  <c r="AF192" i="28"/>
  <c r="A193" i="28"/>
  <c r="E193" i="28"/>
  <c r="D193" i="28" s="1"/>
  <c r="G193" i="28"/>
  <c r="H193" i="28"/>
  <c r="L193" i="28"/>
  <c r="M193" i="28"/>
  <c r="N193" i="28"/>
  <c r="AB193" i="28"/>
  <c r="AF193" i="28"/>
  <c r="A194" i="28"/>
  <c r="E194" i="28"/>
  <c r="D194" i="28" s="1"/>
  <c r="G194" i="28"/>
  <c r="H194" i="28"/>
  <c r="L194" i="28"/>
  <c r="M194" i="28"/>
  <c r="N194" i="28"/>
  <c r="AB194" i="28"/>
  <c r="W194" i="28" s="1"/>
  <c r="AF194" i="28"/>
  <c r="A195" i="28"/>
  <c r="E195" i="28"/>
  <c r="D195" i="28" s="1"/>
  <c r="G195" i="28"/>
  <c r="H195" i="28"/>
  <c r="L195" i="28"/>
  <c r="M195" i="28"/>
  <c r="N195" i="28"/>
  <c r="AB195" i="28"/>
  <c r="AF195" i="28"/>
  <c r="A196" i="28"/>
  <c r="E196" i="28"/>
  <c r="D196" i="28" s="1"/>
  <c r="G196" i="28"/>
  <c r="H196" i="28"/>
  <c r="L196" i="28"/>
  <c r="M196" i="28"/>
  <c r="N196" i="28"/>
  <c r="AB196" i="28"/>
  <c r="U196" i="28" s="1"/>
  <c r="AF196" i="28"/>
  <c r="A197" i="28"/>
  <c r="E197" i="28"/>
  <c r="D197" i="28" s="1"/>
  <c r="G197" i="28"/>
  <c r="H197" i="28"/>
  <c r="X197" i="28" s="1"/>
  <c r="L197" i="28"/>
  <c r="M197" i="28"/>
  <c r="N197" i="28"/>
  <c r="AB197" i="28"/>
  <c r="AF197" i="28"/>
  <c r="A198" i="28"/>
  <c r="D198" i="28"/>
  <c r="E198" i="28"/>
  <c r="G198" i="28"/>
  <c r="H198" i="28"/>
  <c r="L198" i="28"/>
  <c r="M198" i="28"/>
  <c r="N198" i="28"/>
  <c r="AB198" i="28"/>
  <c r="AF198" i="28"/>
  <c r="A199" i="28"/>
  <c r="E199" i="28"/>
  <c r="D199" i="28" s="1"/>
  <c r="G199" i="28"/>
  <c r="H199" i="28"/>
  <c r="Y199" i="28" s="1"/>
  <c r="L199" i="28"/>
  <c r="M199" i="28"/>
  <c r="N199" i="28"/>
  <c r="AB199" i="28"/>
  <c r="AF199" i="28"/>
  <c r="A200" i="28"/>
  <c r="E200" i="28"/>
  <c r="D200" i="28" s="1"/>
  <c r="G200" i="28"/>
  <c r="H200" i="28"/>
  <c r="L200" i="28"/>
  <c r="M200" i="28"/>
  <c r="N200" i="28"/>
  <c r="AB200" i="28"/>
  <c r="U200" i="28" s="1"/>
  <c r="AF200" i="28"/>
  <c r="A201" i="28"/>
  <c r="E201" i="28"/>
  <c r="D201" i="28" s="1"/>
  <c r="G201" i="28"/>
  <c r="H201" i="28"/>
  <c r="L201" i="28"/>
  <c r="M201" i="28"/>
  <c r="N201" i="28"/>
  <c r="AB201" i="28"/>
  <c r="AF201" i="28"/>
  <c r="A202" i="28"/>
  <c r="D202" i="28"/>
  <c r="G202" i="28"/>
  <c r="H202" i="28"/>
  <c r="X202" i="28" s="1"/>
  <c r="L202" i="28"/>
  <c r="M202" i="28"/>
  <c r="N202" i="28"/>
  <c r="AB202" i="28"/>
  <c r="AF202" i="28"/>
  <c r="A203" i="28"/>
  <c r="D203" i="28"/>
  <c r="E203" i="28"/>
  <c r="G203" i="28"/>
  <c r="H203" i="28"/>
  <c r="L203" i="28"/>
  <c r="M203" i="28"/>
  <c r="N203" i="28"/>
  <c r="AB203" i="28"/>
  <c r="AF203" i="28"/>
  <c r="A204" i="28"/>
  <c r="E204" i="28"/>
  <c r="D204" i="28" s="1"/>
  <c r="G204" i="28"/>
  <c r="H204" i="28"/>
  <c r="L204" i="28"/>
  <c r="M204" i="28"/>
  <c r="N204" i="28"/>
  <c r="AB204" i="28"/>
  <c r="AF204" i="28"/>
  <c r="A205" i="28"/>
  <c r="D205" i="28"/>
  <c r="E205" i="28"/>
  <c r="G205" i="28"/>
  <c r="H205" i="28"/>
  <c r="L205" i="28"/>
  <c r="M205" i="28"/>
  <c r="N205" i="28"/>
  <c r="AB205" i="28"/>
  <c r="AF205" i="28"/>
  <c r="A206" i="28"/>
  <c r="E206" i="28"/>
  <c r="D206" i="28" s="1"/>
  <c r="G206" i="28"/>
  <c r="H206" i="28"/>
  <c r="L206" i="28"/>
  <c r="M206" i="28"/>
  <c r="N206" i="28"/>
  <c r="AB206" i="28"/>
  <c r="AF206" i="28"/>
  <c r="A207" i="28"/>
  <c r="E207" i="28"/>
  <c r="D207" i="28" s="1"/>
  <c r="G207" i="28"/>
  <c r="H207" i="28"/>
  <c r="U207" i="28" s="1"/>
  <c r="L207" i="28"/>
  <c r="M207" i="28"/>
  <c r="N207" i="28"/>
  <c r="W207" i="28"/>
  <c r="AB207" i="28"/>
  <c r="AF207" i="28"/>
  <c r="A208" i="28"/>
  <c r="E208" i="28"/>
  <c r="D208" i="28" s="1"/>
  <c r="G208" i="28"/>
  <c r="H208" i="28"/>
  <c r="L208" i="28"/>
  <c r="M208" i="28"/>
  <c r="N208" i="28"/>
  <c r="AB208" i="28"/>
  <c r="AF208" i="28"/>
  <c r="A209" i="28"/>
  <c r="D209" i="28"/>
  <c r="G209" i="28"/>
  <c r="H209" i="28"/>
  <c r="X209" i="28" s="1"/>
  <c r="L209" i="28"/>
  <c r="M209" i="28"/>
  <c r="N209" i="28"/>
  <c r="U209" i="28"/>
  <c r="AB209" i="28"/>
  <c r="AF209" i="28"/>
  <c r="A210" i="28"/>
  <c r="E210" i="28"/>
  <c r="D210" i="28" s="1"/>
  <c r="G210" i="28"/>
  <c r="H210" i="28"/>
  <c r="L210" i="28"/>
  <c r="M210" i="28"/>
  <c r="N210" i="28"/>
  <c r="AB210" i="28"/>
  <c r="W210" i="28" s="1"/>
  <c r="AF210" i="28"/>
  <c r="A211" i="28"/>
  <c r="D211" i="28"/>
  <c r="E211" i="28"/>
  <c r="G211" i="28"/>
  <c r="H211" i="28"/>
  <c r="W211" i="28" s="1"/>
  <c r="L211" i="28"/>
  <c r="M211" i="28"/>
  <c r="N211" i="28"/>
  <c r="AB211" i="28"/>
  <c r="AF211" i="28"/>
  <c r="A212" i="28"/>
  <c r="E212" i="28"/>
  <c r="D212" i="28" s="1"/>
  <c r="G212" i="28"/>
  <c r="H212" i="28"/>
  <c r="L212" i="28"/>
  <c r="M212" i="28"/>
  <c r="N212" i="28"/>
  <c r="AB212" i="28"/>
  <c r="AF212" i="28"/>
  <c r="A213" i="28"/>
  <c r="E213" i="28"/>
  <c r="D213" i="28" s="1"/>
  <c r="G213" i="28"/>
  <c r="H213" i="28"/>
  <c r="L213" i="28"/>
  <c r="M213" i="28"/>
  <c r="N213" i="28"/>
  <c r="AB213" i="28"/>
  <c r="AF213" i="28"/>
  <c r="A214" i="28"/>
  <c r="E214" i="28"/>
  <c r="D214" i="28" s="1"/>
  <c r="G214" i="28"/>
  <c r="H214" i="28"/>
  <c r="L214" i="28"/>
  <c r="M214" i="28"/>
  <c r="N214" i="28"/>
  <c r="AB214" i="28"/>
  <c r="AF214" i="28"/>
  <c r="A215" i="28"/>
  <c r="E215" i="28"/>
  <c r="D215" i="28" s="1"/>
  <c r="G215" i="28"/>
  <c r="H215" i="28"/>
  <c r="L215" i="28"/>
  <c r="M215" i="28"/>
  <c r="N215" i="28"/>
  <c r="AB215" i="28"/>
  <c r="AF215" i="28"/>
  <c r="A216" i="28"/>
  <c r="E216" i="28"/>
  <c r="D216" i="28" s="1"/>
  <c r="G216" i="28"/>
  <c r="H216" i="28"/>
  <c r="W216" i="28" s="1"/>
  <c r="L216" i="28"/>
  <c r="M216" i="28"/>
  <c r="N216" i="28"/>
  <c r="AB216" i="28"/>
  <c r="AF216" i="28"/>
  <c r="A217" i="28"/>
  <c r="E217" i="28"/>
  <c r="D217" i="28" s="1"/>
  <c r="G217" i="28"/>
  <c r="H217" i="28"/>
  <c r="X217" i="28" s="1"/>
  <c r="L217" i="28"/>
  <c r="M217" i="28"/>
  <c r="N217" i="28"/>
  <c r="AB217" i="28"/>
  <c r="AF217" i="28"/>
  <c r="A218" i="28"/>
  <c r="D218" i="28"/>
  <c r="E218" i="28"/>
  <c r="G218" i="28"/>
  <c r="H218" i="28"/>
  <c r="X218" i="28" s="1"/>
  <c r="L218" i="28"/>
  <c r="M218" i="28"/>
  <c r="N218" i="28"/>
  <c r="AB218" i="28"/>
  <c r="AF218" i="28"/>
  <c r="A219" i="28"/>
  <c r="E219" i="28"/>
  <c r="D219" i="28" s="1"/>
  <c r="G219" i="28"/>
  <c r="H219" i="28"/>
  <c r="W219" i="28" s="1"/>
  <c r="L219" i="28"/>
  <c r="M219" i="28"/>
  <c r="N219" i="28"/>
  <c r="AB219" i="28"/>
  <c r="AF219" i="28"/>
  <c r="A220" i="28"/>
  <c r="D220" i="28"/>
  <c r="E220" i="28"/>
  <c r="G220" i="28"/>
  <c r="H220" i="28"/>
  <c r="L220" i="28"/>
  <c r="M220" i="28"/>
  <c r="N220" i="28"/>
  <c r="AB220" i="28"/>
  <c r="AF220" i="28"/>
  <c r="A221" i="28"/>
  <c r="E221" i="28"/>
  <c r="D221" i="28" s="1"/>
  <c r="G221" i="28"/>
  <c r="H221" i="28"/>
  <c r="L221" i="28"/>
  <c r="M221" i="28"/>
  <c r="N221" i="28"/>
  <c r="AB221" i="28"/>
  <c r="AF221" i="28"/>
  <c r="A222" i="28"/>
  <c r="E222" i="28"/>
  <c r="D222" i="28" s="1"/>
  <c r="G222" i="28"/>
  <c r="H222" i="28"/>
  <c r="L222" i="28"/>
  <c r="M222" i="28"/>
  <c r="N222" i="28"/>
  <c r="AB222" i="28"/>
  <c r="AF222" i="28"/>
  <c r="A223" i="28"/>
  <c r="E223" i="28"/>
  <c r="D223" i="28" s="1"/>
  <c r="G223" i="28"/>
  <c r="H223" i="28"/>
  <c r="L223" i="28"/>
  <c r="M223" i="28"/>
  <c r="N223" i="28"/>
  <c r="AB223" i="28"/>
  <c r="AF223" i="28"/>
  <c r="A224" i="28"/>
  <c r="E224" i="28"/>
  <c r="D224" i="28" s="1"/>
  <c r="G224" i="28"/>
  <c r="H224" i="28"/>
  <c r="U224" i="28" s="1"/>
  <c r="L224" i="28"/>
  <c r="M224" i="28"/>
  <c r="N224" i="28"/>
  <c r="AB224" i="28"/>
  <c r="AF224" i="28"/>
  <c r="A225" i="28"/>
  <c r="E225" i="28"/>
  <c r="D225" i="28" s="1"/>
  <c r="G225" i="28"/>
  <c r="H225" i="28"/>
  <c r="X225" i="28" s="1"/>
  <c r="L225" i="28"/>
  <c r="M225" i="28"/>
  <c r="N225" i="28"/>
  <c r="AB225" i="28"/>
  <c r="AF225" i="28"/>
  <c r="A226" i="28"/>
  <c r="D226" i="28"/>
  <c r="G226" i="28"/>
  <c r="H226" i="28"/>
  <c r="X226" i="28" s="1"/>
  <c r="L226" i="28"/>
  <c r="M226" i="28"/>
  <c r="N226" i="28"/>
  <c r="AB226" i="28"/>
  <c r="AF226" i="28"/>
  <c r="A227" i="28"/>
  <c r="E227" i="28"/>
  <c r="D227" i="28" s="1"/>
  <c r="G227" i="28"/>
  <c r="H227" i="28"/>
  <c r="U227" i="28" s="1"/>
  <c r="L227" i="28"/>
  <c r="M227" i="28"/>
  <c r="N227" i="28"/>
  <c r="AB227" i="28"/>
  <c r="AF227" i="28"/>
  <c r="A228" i="28"/>
  <c r="D228" i="28"/>
  <c r="E228" i="28"/>
  <c r="G228" i="28"/>
  <c r="H228" i="28"/>
  <c r="L228" i="28"/>
  <c r="M228" i="28"/>
  <c r="N228" i="28"/>
  <c r="AB228" i="28"/>
  <c r="AF228" i="28"/>
  <c r="A229" i="28"/>
  <c r="E229" i="28"/>
  <c r="D229" i="28" s="1"/>
  <c r="G229" i="28"/>
  <c r="H229" i="28"/>
  <c r="Y229" i="28" s="1"/>
  <c r="L229" i="28"/>
  <c r="M229" i="28"/>
  <c r="N229" i="28"/>
  <c r="AB229" i="28"/>
  <c r="AF229" i="28"/>
  <c r="A230" i="28"/>
  <c r="E230" i="28"/>
  <c r="D230" i="28" s="1"/>
  <c r="G230" i="28"/>
  <c r="H230" i="28"/>
  <c r="U230" i="28" s="1"/>
  <c r="L230" i="28"/>
  <c r="M230" i="28"/>
  <c r="N230" i="28"/>
  <c r="AB230" i="28"/>
  <c r="AF230" i="28"/>
  <c r="A231" i="28"/>
  <c r="E231" i="28"/>
  <c r="D231" i="28" s="1"/>
  <c r="G231" i="28"/>
  <c r="H231" i="28"/>
  <c r="X231" i="28" s="1"/>
  <c r="L231" i="28"/>
  <c r="M231" i="28"/>
  <c r="N231" i="28"/>
  <c r="AB231" i="28"/>
  <c r="AF231" i="28"/>
  <c r="A232" i="28"/>
  <c r="E232" i="28"/>
  <c r="D232" i="28" s="1"/>
  <c r="G232" i="28"/>
  <c r="H232" i="28"/>
  <c r="Y232" i="28" s="1"/>
  <c r="L232" i="28"/>
  <c r="M232" i="28"/>
  <c r="N232" i="28"/>
  <c r="AB232" i="28"/>
  <c r="AF232" i="28"/>
  <c r="A233" i="28"/>
  <c r="E233" i="28"/>
  <c r="D233" i="28" s="1"/>
  <c r="G233" i="28"/>
  <c r="H233" i="28"/>
  <c r="L233" i="28"/>
  <c r="M233" i="28"/>
  <c r="N233" i="28"/>
  <c r="AB233" i="28"/>
  <c r="AF233" i="28"/>
  <c r="A234" i="28"/>
  <c r="E234" i="28"/>
  <c r="D234" i="28" s="1"/>
  <c r="G234" i="28"/>
  <c r="H234" i="28"/>
  <c r="L234" i="28"/>
  <c r="M234" i="28"/>
  <c r="N234" i="28"/>
  <c r="AB234" i="28"/>
  <c r="AF234" i="28"/>
  <c r="A235" i="28"/>
  <c r="D235" i="28"/>
  <c r="E235" i="28"/>
  <c r="G235" i="28"/>
  <c r="H235" i="28"/>
  <c r="L235" i="28"/>
  <c r="M235" i="28"/>
  <c r="N235" i="28"/>
  <c r="AB235" i="28"/>
  <c r="AF235" i="28"/>
  <c r="A236" i="28"/>
  <c r="E236" i="28"/>
  <c r="D236" i="28" s="1"/>
  <c r="G236" i="28"/>
  <c r="H236" i="28"/>
  <c r="L236" i="28"/>
  <c r="M236" i="28"/>
  <c r="N236" i="28"/>
  <c r="AB236" i="28"/>
  <c r="AF236" i="28"/>
  <c r="A237" i="28"/>
  <c r="E237" i="28"/>
  <c r="D237" i="28" s="1"/>
  <c r="G237" i="28"/>
  <c r="H237" i="28"/>
  <c r="U237" i="28" s="1"/>
  <c r="L237" i="28"/>
  <c r="M237" i="28"/>
  <c r="N237" i="28"/>
  <c r="W237" i="28"/>
  <c r="AB237" i="28"/>
  <c r="AF237" i="28"/>
  <c r="A238" i="28"/>
  <c r="E238" i="28"/>
  <c r="D238" i="28" s="1"/>
  <c r="G238" i="28"/>
  <c r="H238" i="28"/>
  <c r="X238" i="28" s="1"/>
  <c r="L238" i="28"/>
  <c r="M238" i="28"/>
  <c r="N238" i="28"/>
  <c r="AB238" i="28"/>
  <c r="AF238" i="28"/>
  <c r="A239" i="28"/>
  <c r="E239" i="28"/>
  <c r="D239" i="28" s="1"/>
  <c r="G239" i="28"/>
  <c r="H239" i="28"/>
  <c r="L239" i="28"/>
  <c r="M239" i="28"/>
  <c r="N239" i="28"/>
  <c r="AB239" i="28"/>
  <c r="AF239" i="28"/>
  <c r="A240" i="28"/>
  <c r="E240" i="28"/>
  <c r="D240" i="28" s="1"/>
  <c r="G240" i="28"/>
  <c r="H240" i="28"/>
  <c r="L240" i="28"/>
  <c r="M240" i="28"/>
  <c r="N240" i="28"/>
  <c r="AB240" i="28"/>
  <c r="AF240" i="28"/>
  <c r="A241" i="28"/>
  <c r="E241" i="28"/>
  <c r="D241" i="28" s="1"/>
  <c r="G241" i="28"/>
  <c r="H241" i="28"/>
  <c r="L241" i="28"/>
  <c r="M241" i="28"/>
  <c r="N241" i="28"/>
  <c r="AB241" i="28"/>
  <c r="U241" i="28" s="1"/>
  <c r="AF241" i="28"/>
  <c r="A242" i="28"/>
  <c r="E242" i="28"/>
  <c r="D242" i="28" s="1"/>
  <c r="G242" i="28"/>
  <c r="H242" i="28"/>
  <c r="U242" i="28" s="1"/>
  <c r="L242" i="28"/>
  <c r="M242" i="28"/>
  <c r="N242" i="28"/>
  <c r="AB242" i="28"/>
  <c r="AF242" i="28"/>
  <c r="A243" i="28"/>
  <c r="E243" i="28"/>
  <c r="D243" i="28" s="1"/>
  <c r="G243" i="28"/>
  <c r="H243" i="28"/>
  <c r="W243" i="28" s="1"/>
  <c r="L243" i="28"/>
  <c r="M243" i="28"/>
  <c r="N243" i="28"/>
  <c r="AB243" i="28"/>
  <c r="AF243" i="28"/>
  <c r="A244" i="28"/>
  <c r="E244" i="28"/>
  <c r="D244" i="28" s="1"/>
  <c r="G244" i="28"/>
  <c r="H244" i="28"/>
  <c r="U244" i="28" s="1"/>
  <c r="L244" i="28"/>
  <c r="M244" i="28"/>
  <c r="N244" i="28"/>
  <c r="AB244" i="28"/>
  <c r="AF244" i="28"/>
  <c r="A245" i="28"/>
  <c r="E245" i="28"/>
  <c r="D245" i="28" s="1"/>
  <c r="G245" i="28"/>
  <c r="H245" i="28"/>
  <c r="U245" i="28" s="1"/>
  <c r="L245" i="28"/>
  <c r="M245" i="28"/>
  <c r="N245" i="28"/>
  <c r="AB245" i="28"/>
  <c r="AF245" i="28"/>
  <c r="A246" i="28"/>
  <c r="E246" i="28"/>
  <c r="D246" i="28" s="1"/>
  <c r="G246" i="28"/>
  <c r="H246" i="28"/>
  <c r="X246" i="28" s="1"/>
  <c r="L246" i="28"/>
  <c r="M246" i="28"/>
  <c r="N246" i="28"/>
  <c r="AB246" i="28"/>
  <c r="AF246" i="28"/>
  <c r="A247" i="28"/>
  <c r="E247" i="28"/>
  <c r="D247" i="28" s="1"/>
  <c r="G247" i="28"/>
  <c r="H247" i="28"/>
  <c r="W247" i="28" s="1"/>
  <c r="L247" i="28"/>
  <c r="M247" i="28"/>
  <c r="N247" i="28"/>
  <c r="AB247" i="28"/>
  <c r="AF247" i="28"/>
  <c r="A248" i="28"/>
  <c r="E248" i="28"/>
  <c r="D248" i="28" s="1"/>
  <c r="G248" i="28"/>
  <c r="H248" i="28"/>
  <c r="L248" i="28"/>
  <c r="M248" i="28"/>
  <c r="N248" i="28"/>
  <c r="AB248" i="28"/>
  <c r="AF248" i="28"/>
  <c r="A249" i="28"/>
  <c r="E249" i="28"/>
  <c r="D249" i="28" s="1"/>
  <c r="G249" i="28"/>
  <c r="H249" i="28"/>
  <c r="L249" i="28"/>
  <c r="M249" i="28"/>
  <c r="N249" i="28"/>
  <c r="AB249" i="28"/>
  <c r="AF249" i="28"/>
  <c r="A250" i="28"/>
  <c r="E250" i="28"/>
  <c r="D250" i="28" s="1"/>
  <c r="G250" i="28"/>
  <c r="H250" i="28"/>
  <c r="L250" i="28"/>
  <c r="M250" i="28"/>
  <c r="N250" i="28"/>
  <c r="AB250" i="28"/>
  <c r="AF250" i="28"/>
  <c r="A251" i="28"/>
  <c r="D251" i="28"/>
  <c r="G251" i="28"/>
  <c r="H251" i="28"/>
  <c r="U251" i="28" s="1"/>
  <c r="L251" i="28"/>
  <c r="M251" i="28"/>
  <c r="N251" i="28"/>
  <c r="AB251" i="28"/>
  <c r="AF251" i="28"/>
  <c r="A252" i="28"/>
  <c r="E252" i="28"/>
  <c r="D252" i="28" s="1"/>
  <c r="G252" i="28"/>
  <c r="H252" i="28"/>
  <c r="L252" i="28"/>
  <c r="M252" i="28"/>
  <c r="N252" i="28"/>
  <c r="AB252" i="28"/>
  <c r="U252" i="28" s="1"/>
  <c r="AF252" i="28"/>
  <c r="A253" i="28"/>
  <c r="E253" i="28"/>
  <c r="D253" i="28" s="1"/>
  <c r="G253" i="28"/>
  <c r="H253" i="28"/>
  <c r="X253" i="28" s="1"/>
  <c r="L253" i="28"/>
  <c r="M253" i="28"/>
  <c r="N253" i="28"/>
  <c r="AB253" i="28"/>
  <c r="AF253" i="28"/>
  <c r="A254" i="28"/>
  <c r="E254" i="28"/>
  <c r="D254" i="28" s="1"/>
  <c r="G254" i="28"/>
  <c r="H254" i="28"/>
  <c r="L254" i="28"/>
  <c r="M254" i="28"/>
  <c r="N254" i="28"/>
  <c r="AB254" i="28"/>
  <c r="AF254" i="28"/>
  <c r="A255" i="28"/>
  <c r="E255" i="28"/>
  <c r="D255" i="28" s="1"/>
  <c r="G255" i="28"/>
  <c r="H255" i="28"/>
  <c r="L255" i="28"/>
  <c r="M255" i="28"/>
  <c r="N255" i="28"/>
  <c r="AB255" i="28"/>
  <c r="AF255" i="28"/>
  <c r="A256" i="28"/>
  <c r="E256" i="28"/>
  <c r="D256" i="28" s="1"/>
  <c r="G256" i="28"/>
  <c r="H256" i="28"/>
  <c r="W256" i="28" s="1"/>
  <c r="L256" i="28"/>
  <c r="M256" i="28"/>
  <c r="N256" i="28"/>
  <c r="AB256" i="28"/>
  <c r="AF256" i="28"/>
  <c r="A257" i="28"/>
  <c r="E257" i="28"/>
  <c r="D257" i="28" s="1"/>
  <c r="G257" i="28"/>
  <c r="H257" i="28"/>
  <c r="L257" i="28"/>
  <c r="M257" i="28"/>
  <c r="N257" i="28"/>
  <c r="AB257" i="28"/>
  <c r="AF257" i="28"/>
  <c r="A258" i="28"/>
  <c r="E258" i="28"/>
  <c r="D258" i="28" s="1"/>
  <c r="G258" i="28"/>
  <c r="H258" i="28"/>
  <c r="L258" i="28"/>
  <c r="M258" i="28"/>
  <c r="N258" i="28"/>
  <c r="AB258" i="28"/>
  <c r="AF258" i="28"/>
  <c r="A259" i="28"/>
  <c r="E259" i="28"/>
  <c r="D259" i="28" s="1"/>
  <c r="G259" i="28"/>
  <c r="H259" i="28"/>
  <c r="Y259" i="28" s="1"/>
  <c r="L259" i="28"/>
  <c r="M259" i="28"/>
  <c r="N259" i="28"/>
  <c r="AB259" i="28"/>
  <c r="AF259" i="28"/>
  <c r="A260" i="28"/>
  <c r="E260" i="28"/>
  <c r="D260" i="28" s="1"/>
  <c r="G260" i="28"/>
  <c r="H260" i="28"/>
  <c r="L260" i="28"/>
  <c r="M260" i="28"/>
  <c r="N260" i="28"/>
  <c r="AB260" i="28"/>
  <c r="AF260" i="28"/>
  <c r="A261" i="28"/>
  <c r="E261" i="28"/>
  <c r="D261" i="28" s="1"/>
  <c r="G261" i="28"/>
  <c r="H261" i="28"/>
  <c r="L261" i="28"/>
  <c r="M261" i="28"/>
  <c r="N261" i="28"/>
  <c r="AB261" i="28"/>
  <c r="AF261" i="28"/>
  <c r="A262" i="28"/>
  <c r="E262" i="28"/>
  <c r="D262" i="28" s="1"/>
  <c r="G262" i="28"/>
  <c r="H262" i="28"/>
  <c r="L262" i="28"/>
  <c r="M262" i="28"/>
  <c r="N262" i="28"/>
  <c r="AB262" i="28"/>
  <c r="AF262" i="28"/>
  <c r="A263" i="28"/>
  <c r="E263" i="28"/>
  <c r="D263" i="28" s="1"/>
  <c r="G263" i="28"/>
  <c r="H263" i="28"/>
  <c r="L263" i="28"/>
  <c r="M263" i="28"/>
  <c r="N263" i="28"/>
  <c r="AB263" i="28"/>
  <c r="AF263" i="28"/>
  <c r="A264" i="28"/>
  <c r="E264" i="28"/>
  <c r="D264" i="28" s="1"/>
  <c r="G264" i="28"/>
  <c r="H264" i="28"/>
  <c r="X264" i="28" s="1"/>
  <c r="L264" i="28"/>
  <c r="M264" i="28"/>
  <c r="N264" i="28"/>
  <c r="AB264" i="28"/>
  <c r="AF264" i="28"/>
  <c r="A265" i="28"/>
  <c r="E265" i="28"/>
  <c r="D265" i="28" s="1"/>
  <c r="G265" i="28"/>
  <c r="H265" i="28"/>
  <c r="L265" i="28"/>
  <c r="M265" i="28"/>
  <c r="N265" i="28"/>
  <c r="AB265" i="28"/>
  <c r="AF265" i="28"/>
  <c r="A266" i="28"/>
  <c r="E266" i="28"/>
  <c r="D266" i="28" s="1"/>
  <c r="G266" i="28"/>
  <c r="H266" i="28"/>
  <c r="L266" i="28"/>
  <c r="M266" i="28"/>
  <c r="N266" i="28"/>
  <c r="AB266" i="28"/>
  <c r="AF266" i="28"/>
  <c r="A267" i="28"/>
  <c r="E267" i="28"/>
  <c r="D267" i="28" s="1"/>
  <c r="G267" i="28"/>
  <c r="H267" i="28"/>
  <c r="L267" i="28"/>
  <c r="M267" i="28"/>
  <c r="N267" i="28"/>
  <c r="AB267" i="28"/>
  <c r="AF267" i="28"/>
  <c r="A268" i="28"/>
  <c r="E268" i="28"/>
  <c r="D268" i="28" s="1"/>
  <c r="G268" i="28"/>
  <c r="H268" i="28"/>
  <c r="X268" i="28" s="1"/>
  <c r="L268" i="28"/>
  <c r="M268" i="28"/>
  <c r="N268" i="28"/>
  <c r="AB268" i="28"/>
  <c r="AF268" i="28"/>
  <c r="A269" i="28"/>
  <c r="E269" i="28"/>
  <c r="D269" i="28" s="1"/>
  <c r="G269" i="28"/>
  <c r="H269" i="28"/>
  <c r="L269" i="28"/>
  <c r="M269" i="28"/>
  <c r="N269" i="28"/>
  <c r="AB269" i="28"/>
  <c r="AF269" i="28"/>
  <c r="A270" i="28"/>
  <c r="E270" i="28"/>
  <c r="D270" i="28" s="1"/>
  <c r="G270" i="28"/>
  <c r="H270" i="28"/>
  <c r="L270" i="28"/>
  <c r="M270" i="28"/>
  <c r="N270" i="28"/>
  <c r="AB270" i="28"/>
  <c r="AF270" i="28"/>
  <c r="A271" i="28"/>
  <c r="E271" i="28"/>
  <c r="D271" i="28" s="1"/>
  <c r="G271" i="28"/>
  <c r="H271" i="28"/>
  <c r="L271" i="28"/>
  <c r="M271" i="28"/>
  <c r="N271" i="28"/>
  <c r="AB271" i="28"/>
  <c r="AF271" i="28"/>
  <c r="A272" i="28"/>
  <c r="E272" i="28"/>
  <c r="D272" i="28" s="1"/>
  <c r="G272" i="28"/>
  <c r="H272" i="28"/>
  <c r="L272" i="28"/>
  <c r="M272" i="28"/>
  <c r="N272" i="28"/>
  <c r="AB272" i="28"/>
  <c r="AF272" i="28"/>
  <c r="A273" i="28"/>
  <c r="E273" i="28"/>
  <c r="D273" i="28" s="1"/>
  <c r="G273" i="28"/>
  <c r="H273" i="28"/>
  <c r="W273" i="28" s="1"/>
  <c r="L273" i="28"/>
  <c r="M273" i="28"/>
  <c r="N273" i="28"/>
  <c r="AB273" i="28"/>
  <c r="AF273" i="28"/>
  <c r="A274" i="28"/>
  <c r="E274" i="28"/>
  <c r="D274" i="28" s="1"/>
  <c r="G274" i="28"/>
  <c r="H274" i="28"/>
  <c r="Y274" i="28" s="1"/>
  <c r="L274" i="28"/>
  <c r="M274" i="28"/>
  <c r="N274" i="28"/>
  <c r="AB274" i="28"/>
  <c r="AF274" i="28"/>
  <c r="A275" i="28"/>
  <c r="E275" i="28"/>
  <c r="D275" i="28" s="1"/>
  <c r="G275" i="28"/>
  <c r="H275" i="28"/>
  <c r="L275" i="28"/>
  <c r="M275" i="28"/>
  <c r="N275" i="28"/>
  <c r="AB275" i="28"/>
  <c r="AF275" i="28"/>
  <c r="A276" i="28"/>
  <c r="E276" i="28"/>
  <c r="D276" i="28" s="1"/>
  <c r="G276" i="28"/>
  <c r="H276" i="28"/>
  <c r="X276" i="28" s="1"/>
  <c r="L276" i="28"/>
  <c r="M276" i="28"/>
  <c r="N276" i="28"/>
  <c r="AB276" i="28"/>
  <c r="AF276" i="28"/>
  <c r="A277" i="28"/>
  <c r="D277" i="28"/>
  <c r="E277" i="28"/>
  <c r="G277" i="28"/>
  <c r="H277" i="28"/>
  <c r="W277" i="28" s="1"/>
  <c r="L277" i="28"/>
  <c r="M277" i="28"/>
  <c r="N277" i="28"/>
  <c r="AB277" i="28"/>
  <c r="AF277" i="28"/>
  <c r="A278" i="28"/>
  <c r="E278" i="28"/>
  <c r="D278" i="28" s="1"/>
  <c r="G278" i="28"/>
  <c r="H278" i="28"/>
  <c r="L278" i="28"/>
  <c r="M278" i="28"/>
  <c r="N278" i="28"/>
  <c r="AB278" i="28"/>
  <c r="AF278" i="28"/>
  <c r="A279" i="28"/>
  <c r="E279" i="28"/>
  <c r="D279" i="28" s="1"/>
  <c r="G279" i="28"/>
  <c r="H279" i="28"/>
  <c r="X279" i="28" s="1"/>
  <c r="L279" i="28"/>
  <c r="M279" i="28"/>
  <c r="N279" i="28"/>
  <c r="AB279" i="28"/>
  <c r="AF279" i="28"/>
  <c r="A280" i="28"/>
  <c r="E280" i="28"/>
  <c r="D280" i="28" s="1"/>
  <c r="G280" i="28"/>
  <c r="H280" i="28"/>
  <c r="X280" i="28" s="1"/>
  <c r="L280" i="28"/>
  <c r="M280" i="28"/>
  <c r="N280" i="28"/>
  <c r="AB280" i="28"/>
  <c r="AF280" i="28"/>
  <c r="A281" i="28"/>
  <c r="E281" i="28"/>
  <c r="D281" i="28" s="1"/>
  <c r="G281" i="28"/>
  <c r="H281" i="28"/>
  <c r="W281" i="28" s="1"/>
  <c r="L281" i="28"/>
  <c r="M281" i="28"/>
  <c r="N281" i="28"/>
  <c r="AB281" i="28"/>
  <c r="AF281" i="28"/>
  <c r="A282" i="28"/>
  <c r="E282" i="28"/>
  <c r="D282" i="28" s="1"/>
  <c r="G282" i="28"/>
  <c r="H282" i="28"/>
  <c r="X282" i="28" s="1"/>
  <c r="L282" i="28"/>
  <c r="M282" i="28"/>
  <c r="N282" i="28"/>
  <c r="AB282" i="28"/>
  <c r="AF282" i="28"/>
  <c r="A283" i="28"/>
  <c r="E283" i="28"/>
  <c r="D283" i="28" s="1"/>
  <c r="G283" i="28"/>
  <c r="H283" i="28"/>
  <c r="W283" i="28" s="1"/>
  <c r="L283" i="28"/>
  <c r="M283" i="28"/>
  <c r="M341" i="28" s="1"/>
  <c r="N283" i="28"/>
  <c r="AB283" i="28"/>
  <c r="AF283" i="28"/>
  <c r="A284" i="28"/>
  <c r="E284" i="28"/>
  <c r="D284" i="28" s="1"/>
  <c r="G284" i="28"/>
  <c r="H284" i="28"/>
  <c r="V284" i="28" s="1"/>
  <c r="L284" i="28"/>
  <c r="M284" i="28"/>
  <c r="N284" i="28"/>
  <c r="AB284" i="28"/>
  <c r="AF284" i="28"/>
  <c r="A285" i="28"/>
  <c r="E285" i="28"/>
  <c r="D285" i="28" s="1"/>
  <c r="G285" i="28"/>
  <c r="H285" i="28"/>
  <c r="L285" i="28"/>
  <c r="M285" i="28"/>
  <c r="N285" i="28"/>
  <c r="P285" i="28"/>
  <c r="AB285" i="28"/>
  <c r="AF285" i="28"/>
  <c r="A286" i="28"/>
  <c r="D286" i="28"/>
  <c r="E286" i="28"/>
  <c r="G286" i="28"/>
  <c r="H286" i="28"/>
  <c r="L286" i="28"/>
  <c r="M286" i="28"/>
  <c r="N286" i="28"/>
  <c r="P286" i="28"/>
  <c r="AB286" i="28"/>
  <c r="AF286" i="28"/>
  <c r="A287" i="28"/>
  <c r="E287" i="28"/>
  <c r="D287" i="28" s="1"/>
  <c r="G287" i="28"/>
  <c r="H287" i="28"/>
  <c r="X287" i="28" s="1"/>
  <c r="L287" i="28"/>
  <c r="M287" i="28"/>
  <c r="N287" i="28"/>
  <c r="AB287" i="28"/>
  <c r="AF287" i="28"/>
  <c r="A288" i="28"/>
  <c r="D288" i="28"/>
  <c r="E288" i="28"/>
  <c r="G288" i="28"/>
  <c r="H288" i="28"/>
  <c r="W288" i="28" s="1"/>
  <c r="L288" i="28"/>
  <c r="M288" i="28"/>
  <c r="N288" i="28"/>
  <c r="AB288" i="28"/>
  <c r="AF288" i="28"/>
  <c r="A289" i="28"/>
  <c r="E289" i="28"/>
  <c r="D289" i="28" s="1"/>
  <c r="G289" i="28"/>
  <c r="H289" i="28"/>
  <c r="V289" i="28" s="1"/>
  <c r="L289" i="28"/>
  <c r="M289" i="28"/>
  <c r="N289" i="28"/>
  <c r="AB289" i="28"/>
  <c r="AF289" i="28"/>
  <c r="A290" i="28"/>
  <c r="E290" i="28"/>
  <c r="D290" i="28" s="1"/>
  <c r="G290" i="28"/>
  <c r="H290" i="28"/>
  <c r="X290" i="28" s="1"/>
  <c r="L290" i="28"/>
  <c r="M290" i="28"/>
  <c r="N290" i="28"/>
  <c r="AB290" i="28"/>
  <c r="AF290" i="28"/>
  <c r="A291" i="28"/>
  <c r="D291" i="28"/>
  <c r="G291" i="28"/>
  <c r="H291" i="28"/>
  <c r="L291" i="28"/>
  <c r="M291" i="28"/>
  <c r="N291" i="28"/>
  <c r="AB291" i="28"/>
  <c r="AF291" i="28"/>
  <c r="A292" i="28"/>
  <c r="E292" i="28"/>
  <c r="D292" i="28" s="1"/>
  <c r="G292" i="28"/>
  <c r="H292" i="28"/>
  <c r="W292" i="28" s="1"/>
  <c r="L292" i="28"/>
  <c r="M292" i="28"/>
  <c r="N292" i="28"/>
  <c r="AB292" i="28"/>
  <c r="AF292" i="28"/>
  <c r="A293" i="28"/>
  <c r="E293" i="28"/>
  <c r="D293" i="28" s="1"/>
  <c r="G293" i="28"/>
  <c r="H293" i="28"/>
  <c r="L293" i="28"/>
  <c r="M293" i="28"/>
  <c r="N293" i="28"/>
  <c r="P293" i="28"/>
  <c r="AB293" i="28"/>
  <c r="AF293" i="28"/>
  <c r="A294" i="28"/>
  <c r="E294" i="28"/>
  <c r="D294" i="28" s="1"/>
  <c r="G294" i="28"/>
  <c r="H294" i="28"/>
  <c r="X294" i="28" s="1"/>
  <c r="L294" i="28"/>
  <c r="M294" i="28"/>
  <c r="N294" i="28"/>
  <c r="AB294" i="28"/>
  <c r="AF294" i="28"/>
  <c r="A295" i="28"/>
  <c r="E295" i="28"/>
  <c r="D295" i="28" s="1"/>
  <c r="G295" i="28"/>
  <c r="H295" i="28"/>
  <c r="X295" i="28" s="1"/>
  <c r="L295" i="28"/>
  <c r="M295" i="28"/>
  <c r="N295" i="28"/>
  <c r="AB295" i="28"/>
  <c r="AF295" i="28"/>
  <c r="A296" i="28"/>
  <c r="E296" i="28"/>
  <c r="D296" i="28" s="1"/>
  <c r="G296" i="28"/>
  <c r="H296" i="28"/>
  <c r="W296" i="28" s="1"/>
  <c r="L296" i="28"/>
  <c r="M296" i="28"/>
  <c r="N296" i="28"/>
  <c r="AB296" i="28"/>
  <c r="AF296" i="28"/>
  <c r="A297" i="28"/>
  <c r="E297" i="28"/>
  <c r="D297" i="28" s="1"/>
  <c r="G297" i="28"/>
  <c r="H297" i="28"/>
  <c r="W297" i="28" s="1"/>
  <c r="L297" i="28"/>
  <c r="M297" i="28"/>
  <c r="N297" i="28"/>
  <c r="AB297" i="28"/>
  <c r="AF297" i="28"/>
  <c r="A298" i="28"/>
  <c r="E298" i="28"/>
  <c r="D298" i="28" s="1"/>
  <c r="G298" i="28"/>
  <c r="H298" i="28"/>
  <c r="X298" i="28" s="1"/>
  <c r="L298" i="28"/>
  <c r="M298" i="28"/>
  <c r="N298" i="28"/>
  <c r="AB298" i="28"/>
  <c r="AF298" i="28"/>
  <c r="A299" i="28"/>
  <c r="E299" i="28"/>
  <c r="D299" i="28" s="1"/>
  <c r="G299" i="28"/>
  <c r="H299" i="28"/>
  <c r="L299" i="28"/>
  <c r="M299" i="28"/>
  <c r="N299" i="28"/>
  <c r="AB299" i="28"/>
  <c r="AF299" i="28"/>
  <c r="A300" i="28"/>
  <c r="E300" i="28"/>
  <c r="D300" i="28" s="1"/>
  <c r="G300" i="28"/>
  <c r="H300" i="28"/>
  <c r="Y300" i="28" s="1"/>
  <c r="L300" i="28"/>
  <c r="M300" i="28"/>
  <c r="N300" i="28"/>
  <c r="AB300" i="28"/>
  <c r="AF300" i="28"/>
  <c r="A301" i="28"/>
  <c r="E301" i="28"/>
  <c r="D301" i="28" s="1"/>
  <c r="G301" i="28"/>
  <c r="H301" i="28"/>
  <c r="W301" i="28" s="1"/>
  <c r="L301" i="28"/>
  <c r="M301" i="28"/>
  <c r="N301" i="28"/>
  <c r="AB301" i="28"/>
  <c r="AF301" i="28"/>
  <c r="A302" i="28"/>
  <c r="E302" i="28"/>
  <c r="D302" i="28" s="1"/>
  <c r="L302" i="28"/>
  <c r="M302" i="28"/>
  <c r="N302" i="28"/>
  <c r="A303" i="28"/>
  <c r="L303" i="28"/>
  <c r="M303" i="28"/>
  <c r="N303" i="28"/>
  <c r="A304" i="28"/>
  <c r="E304" i="28"/>
  <c r="G335" i="28" s="1"/>
  <c r="H304" i="28"/>
  <c r="L304" i="28"/>
  <c r="M304" i="28"/>
  <c r="N304" i="28"/>
  <c r="A305" i="28"/>
  <c r="D305" i="28"/>
  <c r="H305" i="28"/>
  <c r="L305" i="28"/>
  <c r="M305" i="28"/>
  <c r="N305" i="28"/>
  <c r="A306" i="28"/>
  <c r="D306" i="28"/>
  <c r="E306" i="28"/>
  <c r="H306" i="28"/>
  <c r="L306" i="28"/>
  <c r="M306" i="28"/>
  <c r="N306" i="28"/>
  <c r="A307" i="28"/>
  <c r="E307" i="28"/>
  <c r="D307" i="28" s="1"/>
  <c r="H307" i="28"/>
  <c r="L307" i="28"/>
  <c r="M307" i="28"/>
  <c r="N307" i="28"/>
  <c r="A308" i="28"/>
  <c r="E308" i="28"/>
  <c r="D308" i="28" s="1"/>
  <c r="H308" i="28"/>
  <c r="L308" i="28"/>
  <c r="M308" i="28"/>
  <c r="N308" i="28"/>
  <c r="A309" i="28"/>
  <c r="D309" i="28"/>
  <c r="E309" i="28"/>
  <c r="H309" i="28"/>
  <c r="L309" i="28"/>
  <c r="M309" i="28"/>
  <c r="N309" i="28"/>
  <c r="A310" i="28"/>
  <c r="D310" i="28"/>
  <c r="H310" i="28"/>
  <c r="L310" i="28"/>
  <c r="M310" i="28"/>
  <c r="N310" i="28"/>
  <c r="A311" i="28"/>
  <c r="E311" i="28"/>
  <c r="D311" i="28" s="1"/>
  <c r="H311" i="28"/>
  <c r="L311" i="28"/>
  <c r="M311" i="28"/>
  <c r="N311" i="28"/>
  <c r="A312" i="28"/>
  <c r="D312" i="28"/>
  <c r="E312" i="28"/>
  <c r="H312" i="28"/>
  <c r="L312" i="28"/>
  <c r="M312" i="28"/>
  <c r="N312" i="28"/>
  <c r="A313" i="28"/>
  <c r="E313" i="28"/>
  <c r="D313" i="28" s="1"/>
  <c r="H313" i="28"/>
  <c r="L313" i="28"/>
  <c r="M313" i="28"/>
  <c r="N313" i="28"/>
  <c r="A314" i="28"/>
  <c r="E314" i="28"/>
  <c r="D314" i="28" s="1"/>
  <c r="H314" i="28"/>
  <c r="L314" i="28"/>
  <c r="M314" i="28"/>
  <c r="N314" i="28"/>
  <c r="A315" i="28"/>
  <c r="D315" i="28"/>
  <c r="E315" i="28"/>
  <c r="H315" i="28"/>
  <c r="L315" i="28"/>
  <c r="M315" i="28"/>
  <c r="N315" i="28"/>
  <c r="A316" i="28"/>
  <c r="E316" i="28"/>
  <c r="D316" i="28" s="1"/>
  <c r="H316" i="28"/>
  <c r="L316" i="28"/>
  <c r="M316" i="28"/>
  <c r="N316" i="28"/>
  <c r="A317" i="28"/>
  <c r="E317" i="28"/>
  <c r="D317" i="28" s="1"/>
  <c r="H317" i="28"/>
  <c r="L317" i="28"/>
  <c r="M317" i="28"/>
  <c r="N317" i="28"/>
  <c r="A318" i="28"/>
  <c r="E318" i="28"/>
  <c r="D318" i="28" s="1"/>
  <c r="H318" i="28"/>
  <c r="L318" i="28"/>
  <c r="M318" i="28"/>
  <c r="N318" i="28"/>
  <c r="A319" i="28"/>
  <c r="E319" i="28"/>
  <c r="D319" i="28" s="1"/>
  <c r="H319" i="28"/>
  <c r="L319" i="28"/>
  <c r="M319" i="28"/>
  <c r="N319" i="28"/>
  <c r="A320" i="28"/>
  <c r="E320" i="28"/>
  <c r="D320" i="28" s="1"/>
  <c r="H320" i="28"/>
  <c r="L320" i="28"/>
  <c r="M320" i="28"/>
  <c r="N320" i="28"/>
  <c r="A321" i="28"/>
  <c r="E321" i="28"/>
  <c r="D321" i="28" s="1"/>
  <c r="H321" i="28"/>
  <c r="L321" i="28"/>
  <c r="M321" i="28"/>
  <c r="N321" i="28"/>
  <c r="A322" i="28"/>
  <c r="D322" i="28"/>
  <c r="H322" i="28"/>
  <c r="L322" i="28"/>
  <c r="M322" i="28"/>
  <c r="N322" i="28"/>
  <c r="A323" i="28"/>
  <c r="E323" i="28"/>
  <c r="D323" i="28" s="1"/>
  <c r="H323" i="28"/>
  <c r="L323" i="28"/>
  <c r="M323" i="28"/>
  <c r="N323" i="28"/>
  <c r="A324" i="28"/>
  <c r="D324" i="28"/>
  <c r="H324" i="28"/>
  <c r="L324" i="28"/>
  <c r="M324" i="28"/>
  <c r="N324" i="28"/>
  <c r="A325" i="28"/>
  <c r="E325" i="28"/>
  <c r="D325" i="28" s="1"/>
  <c r="H325" i="28"/>
  <c r="H337" i="28" s="1"/>
  <c r="L325" i="28"/>
  <c r="L337" i="28" s="1"/>
  <c r="M325" i="28"/>
  <c r="M337" i="28" s="1"/>
  <c r="N325" i="28"/>
  <c r="N337" i="28" s="1"/>
  <c r="A326" i="28"/>
  <c r="A327" i="28"/>
  <c r="A328" i="28"/>
  <c r="E328" i="28"/>
  <c r="I328" i="28"/>
  <c r="K328" i="28"/>
  <c r="A329" i="28"/>
  <c r="E329" i="28"/>
  <c r="E330" i="28" s="1"/>
  <c r="A330" i="28"/>
  <c r="H333" i="28"/>
  <c r="J333" i="28"/>
  <c r="M333" i="28"/>
  <c r="N333" i="28"/>
  <c r="Q333" i="28"/>
  <c r="K334" i="28"/>
  <c r="L335" i="28"/>
  <c r="J336" i="28"/>
  <c r="G337" i="28"/>
  <c r="J337" i="28"/>
  <c r="K337" i="28"/>
  <c r="P337" i="28"/>
  <c r="P341" i="28"/>
  <c r="K342" i="28"/>
  <c r="K343" i="28"/>
  <c r="K350" i="28"/>
  <c r="P350" i="28"/>
  <c r="G351" i="28"/>
  <c r="H351" i="28"/>
  <c r="J351" i="28"/>
  <c r="K351" i="28"/>
  <c r="N351" i="28"/>
  <c r="P351" i="28"/>
  <c r="P352" i="28"/>
  <c r="I356" i="28"/>
  <c r="I358" i="28" s="1"/>
  <c r="W365" i="28"/>
  <c r="U169" i="28" l="1"/>
  <c r="W157" i="28"/>
  <c r="W138" i="28"/>
  <c r="X126" i="28"/>
  <c r="W18" i="28"/>
  <c r="W6" i="28"/>
  <c r="J343" i="28"/>
  <c r="H335" i="28"/>
  <c r="D304" i="28"/>
  <c r="U192" i="28"/>
  <c r="W130" i="28"/>
  <c r="U104" i="28"/>
  <c r="X80" i="28"/>
  <c r="P344" i="28"/>
  <c r="G336" i="28"/>
  <c r="W198" i="28"/>
  <c r="Y175" i="28"/>
  <c r="G344" i="28"/>
  <c r="V177" i="28"/>
  <c r="W153" i="28"/>
  <c r="W150" i="28"/>
  <c r="W142" i="28"/>
  <c r="W128" i="28"/>
  <c r="W37" i="28"/>
  <c r="K335" i="28"/>
  <c r="G343" i="28"/>
  <c r="L341" i="28"/>
  <c r="P335" i="28"/>
  <c r="J335" i="28"/>
  <c r="P333" i="28"/>
  <c r="L333" i="28"/>
  <c r="G333" i="28"/>
  <c r="P343" i="28"/>
  <c r="P342" i="28"/>
  <c r="K341" i="28"/>
  <c r="M335" i="28"/>
  <c r="O333" i="28"/>
  <c r="K333" i="28"/>
  <c r="P354" i="28"/>
  <c r="K344" i="28"/>
  <c r="K346" i="28" s="1"/>
  <c r="P336" i="28"/>
  <c r="J344" i="28"/>
  <c r="K336" i="28"/>
  <c r="K332" i="28"/>
  <c r="K340" i="28"/>
  <c r="P332" i="28"/>
  <c r="D100" i="28"/>
  <c r="P340" i="28"/>
  <c r="P346" i="28" s="1"/>
  <c r="K354" i="28"/>
  <c r="W228" i="28"/>
  <c r="U221" i="28"/>
  <c r="V185" i="28"/>
  <c r="U173" i="28"/>
  <c r="W170" i="28"/>
  <c r="U135" i="28"/>
  <c r="U133" i="28"/>
  <c r="U129" i="28"/>
  <c r="W103" i="28"/>
  <c r="V85" i="28"/>
  <c r="U69" i="28"/>
  <c r="X191" i="28"/>
  <c r="X179" i="28"/>
  <c r="U159" i="28"/>
  <c r="V81" i="28"/>
  <c r="U197" i="28"/>
  <c r="V188" i="28"/>
  <c r="U168" i="28"/>
  <c r="W121" i="28"/>
  <c r="V297" i="28"/>
  <c r="Y267" i="28"/>
  <c r="W235" i="28"/>
  <c r="U225" i="28"/>
  <c r="X220" i="28"/>
  <c r="W231" i="28"/>
  <c r="J259" i="28"/>
  <c r="J137" i="28"/>
  <c r="W7" i="28"/>
  <c r="J196" i="28"/>
  <c r="W188" i="28"/>
  <c r="W269" i="28"/>
  <c r="H332" i="28"/>
  <c r="N332" i="28"/>
  <c r="U276" i="28"/>
  <c r="U274" i="28"/>
  <c r="W208" i="28"/>
  <c r="M342" i="28"/>
  <c r="P328" i="28"/>
  <c r="U272" i="28"/>
  <c r="W261" i="28"/>
  <c r="W223" i="28"/>
  <c r="W204" i="28"/>
  <c r="U216" i="28"/>
  <c r="W214" i="28"/>
  <c r="U206" i="28"/>
  <c r="X195" i="28"/>
  <c r="P334" i="28"/>
  <c r="M334" i="28"/>
  <c r="G340" i="28"/>
  <c r="U279" i="28"/>
  <c r="U256" i="28"/>
  <c r="U233" i="28"/>
  <c r="U218" i="28"/>
  <c r="N340" i="28"/>
  <c r="U280" i="28"/>
  <c r="U275" i="28"/>
  <c r="U249" i="28"/>
  <c r="W239" i="28"/>
  <c r="L351" i="28"/>
  <c r="N342" i="28"/>
  <c r="G342" i="28"/>
  <c r="H334" i="28"/>
  <c r="J240" i="28"/>
  <c r="J185" i="28"/>
  <c r="Y180" i="28"/>
  <c r="O116" i="28"/>
  <c r="X103" i="28"/>
  <c r="J87" i="28"/>
  <c r="U246" i="28"/>
  <c r="U238" i="28"/>
  <c r="U202" i="28"/>
  <c r="V294" i="28"/>
  <c r="X289" i="28"/>
  <c r="J44" i="28"/>
  <c r="U268" i="28"/>
  <c r="Y224" i="28"/>
  <c r="U222" i="28"/>
  <c r="X205" i="28"/>
  <c r="U199" i="28"/>
  <c r="N350" i="28"/>
  <c r="V283" i="28"/>
  <c r="U260" i="28"/>
  <c r="W232" i="28"/>
  <c r="U217" i="28"/>
  <c r="U213" i="28"/>
  <c r="U193" i="28"/>
  <c r="J293" i="28"/>
  <c r="N341" i="28"/>
  <c r="G341" i="28"/>
  <c r="J199" i="28"/>
  <c r="J161" i="28"/>
  <c r="J118" i="28"/>
  <c r="Y68" i="28"/>
  <c r="Y61" i="28"/>
  <c r="Y57" i="28"/>
  <c r="J57" i="28"/>
  <c r="J51" i="28"/>
  <c r="J5" i="28"/>
  <c r="J3" i="28"/>
  <c r="L342" i="28"/>
  <c r="W253" i="28"/>
  <c r="U234" i="28"/>
  <c r="U226" i="28"/>
  <c r="W215" i="28"/>
  <c r="W203" i="28"/>
  <c r="U201" i="28"/>
  <c r="L336" i="28"/>
  <c r="L332" i="28"/>
  <c r="M340" i="28"/>
  <c r="M332" i="28"/>
  <c r="L340" i="28"/>
  <c r="X57" i="28"/>
  <c r="Z57" i="28" s="1"/>
  <c r="AA57" i="28" s="1"/>
  <c r="X44" i="28"/>
  <c r="X24" i="28"/>
  <c r="Y3" i="28"/>
  <c r="W265" i="28"/>
  <c r="W257" i="28"/>
  <c r="W251" i="28"/>
  <c r="W236" i="28"/>
  <c r="H341" i="28"/>
  <c r="H340" i="28"/>
  <c r="L343" i="28"/>
  <c r="N343" i="28"/>
  <c r="M351" i="28"/>
  <c r="L350" i="28"/>
  <c r="L334" i="28"/>
  <c r="G332" i="28"/>
  <c r="X118" i="28"/>
  <c r="W3" i="28"/>
  <c r="V292" i="28"/>
  <c r="V287" i="28"/>
  <c r="X199" i="28"/>
  <c r="O171" i="28"/>
  <c r="O152" i="28"/>
  <c r="J150" i="28"/>
  <c r="W148" i="28"/>
  <c r="O146" i="28"/>
  <c r="O137" i="28"/>
  <c r="O70" i="28"/>
  <c r="Y48" i="28"/>
  <c r="X38" i="28"/>
  <c r="Y33" i="28"/>
  <c r="J32" i="28"/>
  <c r="J22" i="28"/>
  <c r="V298" i="28"/>
  <c r="O312" i="28"/>
  <c r="Q312" i="28" s="1"/>
  <c r="O306" i="28"/>
  <c r="Q306" i="28" s="1"/>
  <c r="J292" i="28"/>
  <c r="W199" i="28"/>
  <c r="J174" i="28"/>
  <c r="Y6" i="28"/>
  <c r="W295" i="28"/>
  <c r="V290" i="28"/>
  <c r="W284" i="28"/>
  <c r="U264" i="28"/>
  <c r="X297" i="28"/>
  <c r="Y283" i="28"/>
  <c r="X187" i="28"/>
  <c r="Y179" i="28"/>
  <c r="Y162" i="28"/>
  <c r="J70" i="28"/>
  <c r="Y21" i="28"/>
  <c r="Y14" i="28"/>
  <c r="W298" i="28"/>
  <c r="Y292" i="28"/>
  <c r="W244" i="28"/>
  <c r="J244" i="28"/>
  <c r="J243" i="28"/>
  <c r="O46" i="28"/>
  <c r="X257" i="28"/>
  <c r="X251" i="28"/>
  <c r="J227" i="28"/>
  <c r="J216" i="28"/>
  <c r="J204" i="28"/>
  <c r="Y192" i="28"/>
  <c r="W180" i="28"/>
  <c r="J171" i="28"/>
  <c r="Q171" i="28" s="1"/>
  <c r="O167" i="28"/>
  <c r="O126" i="28"/>
  <c r="X81" i="28"/>
  <c r="J62" i="28"/>
  <c r="W24" i="28"/>
  <c r="Z24" i="28" s="1"/>
  <c r="AA24" i="28" s="1"/>
  <c r="J23" i="28"/>
  <c r="O22" i="28"/>
  <c r="X14" i="28"/>
  <c r="O14" i="28"/>
  <c r="Y7" i="28"/>
  <c r="P338" i="28"/>
  <c r="L344" i="28"/>
  <c r="N352" i="28"/>
  <c r="O307" i="28"/>
  <c r="Q307" i="28" s="1"/>
  <c r="H343" i="28"/>
  <c r="J287" i="28"/>
  <c r="V285" i="28"/>
  <c r="O272" i="28"/>
  <c r="J270" i="28"/>
  <c r="Y268" i="28"/>
  <c r="J258" i="28"/>
  <c r="J254" i="28"/>
  <c r="J239" i="28"/>
  <c r="W225" i="28"/>
  <c r="J215" i="28"/>
  <c r="W197" i="28"/>
  <c r="W176" i="28"/>
  <c r="J175" i="28"/>
  <c r="O166" i="28"/>
  <c r="Z139" i="28"/>
  <c r="AA139" i="28" s="1"/>
  <c r="Y84" i="28"/>
  <c r="J24" i="28"/>
  <c r="J14" i="28"/>
  <c r="Q14" i="28" s="1"/>
  <c r="U10" i="28"/>
  <c r="O9" i="28"/>
  <c r="J300" i="28"/>
  <c r="O298" i="28"/>
  <c r="J263" i="28"/>
  <c r="J225" i="28"/>
  <c r="J154" i="28"/>
  <c r="X133" i="28"/>
  <c r="J84" i="28"/>
  <c r="J82" i="28"/>
  <c r="Z78" i="28"/>
  <c r="AA78" i="28" s="1"/>
  <c r="O78" i="28"/>
  <c r="Q78" i="28" s="1"/>
  <c r="Y74" i="28"/>
  <c r="W70" i="28"/>
  <c r="O62" i="28"/>
  <c r="O325" i="28"/>
  <c r="Q325" i="28" s="1"/>
  <c r="Q337" i="28" s="1"/>
  <c r="M328" i="28"/>
  <c r="Y297" i="28"/>
  <c r="J296" i="28"/>
  <c r="J283" i="28"/>
  <c r="J280" i="28"/>
  <c r="J278" i="28"/>
  <c r="J275" i="28"/>
  <c r="J261" i="28"/>
  <c r="U259" i="28"/>
  <c r="X252" i="28"/>
  <c r="J251" i="28"/>
  <c r="O247" i="28"/>
  <c r="J229" i="28"/>
  <c r="W226" i="28"/>
  <c r="W218" i="28"/>
  <c r="Y217" i="28"/>
  <c r="X213" i="28"/>
  <c r="J207" i="28"/>
  <c r="J203" i="28"/>
  <c r="W202" i="28"/>
  <c r="Y191" i="28"/>
  <c r="J190" i="28"/>
  <c r="X183" i="28"/>
  <c r="J179" i="28"/>
  <c r="O177" i="28"/>
  <c r="Y176" i="28"/>
  <c r="J170" i="28"/>
  <c r="J157" i="28"/>
  <c r="J151" i="28"/>
  <c r="W140" i="28"/>
  <c r="U136" i="28"/>
  <c r="W129" i="28"/>
  <c r="W119" i="28"/>
  <c r="J111" i="28"/>
  <c r="U109" i="28"/>
  <c r="O109" i="28"/>
  <c r="Y103" i="28"/>
  <c r="J102" i="28"/>
  <c r="W90" i="28"/>
  <c r="X85" i="28"/>
  <c r="J66" i="28"/>
  <c r="W63" i="28"/>
  <c r="O36" i="28"/>
  <c r="J34" i="28"/>
  <c r="O32" i="28"/>
  <c r="X28" i="28"/>
  <c r="U100" i="28"/>
  <c r="X22" i="28"/>
  <c r="O324" i="28"/>
  <c r="Q324" i="28" s="1"/>
  <c r="O320" i="28"/>
  <c r="Q320" i="28" s="1"/>
  <c r="V286" i="28"/>
  <c r="J276" i="28"/>
  <c r="J274" i="28"/>
  <c r="J260" i="28"/>
  <c r="J253" i="28"/>
  <c r="Y249" i="28"/>
  <c r="O240" i="28"/>
  <c r="Q240" i="28" s="1"/>
  <c r="X235" i="28"/>
  <c r="J233" i="28"/>
  <c r="J226" i="28"/>
  <c r="J218" i="28"/>
  <c r="J217" i="28"/>
  <c r="J214" i="28"/>
  <c r="J212" i="28"/>
  <c r="J206" i="28"/>
  <c r="Y202" i="28"/>
  <c r="J202" i="28"/>
  <c r="J195" i="28"/>
  <c r="W193" i="28"/>
  <c r="J191" i="28"/>
  <c r="O188" i="28"/>
  <c r="J183" i="28"/>
  <c r="X168" i="28"/>
  <c r="W152" i="28"/>
  <c r="J140" i="28"/>
  <c r="J129" i="28"/>
  <c r="J122" i="28"/>
  <c r="J119" i="28"/>
  <c r="O111" i="28"/>
  <c r="Y104" i="28"/>
  <c r="J100" i="28"/>
  <c r="J92" i="28"/>
  <c r="Y63" i="28"/>
  <c r="J63" i="28"/>
  <c r="J61" i="28"/>
  <c r="O53" i="28"/>
  <c r="O42" i="28"/>
  <c r="O304" i="28"/>
  <c r="Q304" i="28" s="1"/>
  <c r="O302" i="28"/>
  <c r="Q302" i="28" s="1"/>
  <c r="O291" i="28"/>
  <c r="O290" i="28"/>
  <c r="J289" i="28"/>
  <c r="J272" i="28"/>
  <c r="Q272" i="28" s="1"/>
  <c r="J268" i="28"/>
  <c r="O258" i="28"/>
  <c r="J224" i="28"/>
  <c r="U210" i="28"/>
  <c r="J205" i="28"/>
  <c r="O199" i="28"/>
  <c r="J197" i="28"/>
  <c r="O191" i="28"/>
  <c r="J176" i="28"/>
  <c r="X169" i="28"/>
  <c r="J162" i="28"/>
  <c r="X157" i="28"/>
  <c r="O154" i="28"/>
  <c r="J149" i="28"/>
  <c r="J145" i="28"/>
  <c r="J143" i="28"/>
  <c r="W137" i="28"/>
  <c r="X129" i="28"/>
  <c r="J103" i="28"/>
  <c r="O100" i="28"/>
  <c r="J88" i="28"/>
  <c r="O80" i="28"/>
  <c r="J76" i="28"/>
  <c r="J67" i="28"/>
  <c r="J46" i="28"/>
  <c r="J43" i="28"/>
  <c r="J9" i="28"/>
  <c r="J7" i="28"/>
  <c r="O5" i="28"/>
  <c r="O309" i="28"/>
  <c r="Q309" i="28" s="1"/>
  <c r="V301" i="28"/>
  <c r="J301" i="28"/>
  <c r="O300" i="28"/>
  <c r="G350" i="28"/>
  <c r="G354" i="28" s="1"/>
  <c r="J291" i="28"/>
  <c r="W290" i="28"/>
  <c r="Y286" i="28"/>
  <c r="Y278" i="28"/>
  <c r="W275" i="28"/>
  <c r="Y270" i="28"/>
  <c r="J265" i="28"/>
  <c r="Y263" i="28"/>
  <c r="X261" i="28"/>
  <c r="W258" i="28"/>
  <c r="Y255" i="28"/>
  <c r="J246" i="28"/>
  <c r="O244" i="28"/>
  <c r="J241" i="28"/>
  <c r="W240" i="28"/>
  <c r="J237" i="28"/>
  <c r="X229" i="28"/>
  <c r="W227" i="28"/>
  <c r="Y226" i="28"/>
  <c r="Y225" i="28"/>
  <c r="O223" i="28"/>
  <c r="X221" i="28"/>
  <c r="O220" i="28"/>
  <c r="O215" i="28"/>
  <c r="W209" i="28"/>
  <c r="O209" i="28"/>
  <c r="O208" i="28"/>
  <c r="O207" i="28"/>
  <c r="W206" i="28"/>
  <c r="U203" i="28"/>
  <c r="J201" i="28"/>
  <c r="J192" i="28"/>
  <c r="O190" i="28"/>
  <c r="Y187" i="28"/>
  <c r="M350" i="28"/>
  <c r="Y266" i="28"/>
  <c r="U248" i="28"/>
  <c r="Y237" i="28"/>
  <c r="W229" i="28"/>
  <c r="O229" i="28"/>
  <c r="W222" i="28"/>
  <c r="O212" i="28"/>
  <c r="O321" i="28"/>
  <c r="Q321" i="28" s="1"/>
  <c r="O316" i="28"/>
  <c r="Q316" i="28" s="1"/>
  <c r="N336" i="28"/>
  <c r="O314" i="28"/>
  <c r="Q314" i="28" s="1"/>
  <c r="H336" i="28"/>
  <c r="O310" i="28"/>
  <c r="Q310" i="28" s="1"/>
  <c r="O308" i="28"/>
  <c r="Q308" i="28" s="1"/>
  <c r="Y301" i="28"/>
  <c r="J299" i="28"/>
  <c r="W293" i="28"/>
  <c r="Y290" i="28"/>
  <c r="J290" i="28"/>
  <c r="J286" i="28"/>
  <c r="O284" i="28"/>
  <c r="X283" i="28"/>
  <c r="J282" i="28"/>
  <c r="O279" i="28"/>
  <c r="O278" i="28"/>
  <c r="X274" i="28"/>
  <c r="W272" i="28"/>
  <c r="J266" i="28"/>
  <c r="O264" i="28"/>
  <c r="O256" i="28"/>
  <c r="O254" i="28"/>
  <c r="Q254" i="28" s="1"/>
  <c r="Y251" i="28"/>
  <c r="J250" i="28"/>
  <c r="W238" i="28"/>
  <c r="O238" i="28"/>
  <c r="X237" i="28"/>
  <c r="O233" i="28"/>
  <c r="Q233" i="28" s="1"/>
  <c r="U229" i="28"/>
  <c r="O224" i="28"/>
  <c r="J222" i="28"/>
  <c r="J220" i="28"/>
  <c r="O218" i="28"/>
  <c r="Y216" i="28"/>
  <c r="U214" i="28"/>
  <c r="X212" i="28"/>
  <c r="J211" i="28"/>
  <c r="O204" i="28"/>
  <c r="X200" i="28"/>
  <c r="O197" i="28"/>
  <c r="W196" i="28"/>
  <c r="O195" i="28"/>
  <c r="J194" i="28"/>
  <c r="X193" i="28"/>
  <c r="W192" i="28"/>
  <c r="H344" i="28"/>
  <c r="N344" i="28"/>
  <c r="M344" i="28"/>
  <c r="O305" i="28"/>
  <c r="Q305" i="28" s="1"/>
  <c r="X301" i="28"/>
  <c r="W300" i="28"/>
  <c r="W294" i="28"/>
  <c r="O294" i="28"/>
  <c r="N328" i="28"/>
  <c r="AB328" i="28"/>
  <c r="Y289" i="28"/>
  <c r="O289" i="28"/>
  <c r="Q289" i="28" s="1"/>
  <c r="O282" i="28"/>
  <c r="W274" i="28"/>
  <c r="O274" i="28"/>
  <c r="J271" i="28"/>
  <c r="O267" i="28"/>
  <c r="O266" i="28"/>
  <c r="Q266" i="28" s="1"/>
  <c r="W252" i="28"/>
  <c r="O252" i="28"/>
  <c r="O249" i="28"/>
  <c r="Y241" i="28"/>
  <c r="W181" i="28"/>
  <c r="J172" i="28"/>
  <c r="O163" i="28"/>
  <c r="U148" i="28"/>
  <c r="O143" i="28"/>
  <c r="O136" i="28"/>
  <c r="X135" i="28"/>
  <c r="J134" i="28"/>
  <c r="J133" i="28"/>
  <c r="O132" i="28"/>
  <c r="W127" i="28"/>
  <c r="J126" i="28"/>
  <c r="J124" i="28"/>
  <c r="O121" i="28"/>
  <c r="J113" i="28"/>
  <c r="Y111" i="28"/>
  <c r="Z111" i="28" s="1"/>
  <c r="AA111" i="28" s="1"/>
  <c r="Y108" i="28"/>
  <c r="O107" i="28"/>
  <c r="J105" i="28"/>
  <c r="W102" i="28"/>
  <c r="J97" i="28"/>
  <c r="O95" i="28"/>
  <c r="Y92" i="28"/>
  <c r="J90" i="28"/>
  <c r="U89" i="28"/>
  <c r="Y85" i="28"/>
  <c r="J85" i="28"/>
  <c r="O83" i="28"/>
  <c r="Y81" i="28"/>
  <c r="J81" i="28"/>
  <c r="J74" i="28"/>
  <c r="J68" i="28"/>
  <c r="O66" i="28"/>
  <c r="O63" i="28"/>
  <c r="W62" i="28"/>
  <c r="J58" i="28"/>
  <c r="O57" i="28"/>
  <c r="X56" i="28"/>
  <c r="O56" i="28"/>
  <c r="J54" i="28"/>
  <c r="Y50" i="28"/>
  <c r="O50" i="28"/>
  <c r="J48" i="28"/>
  <c r="Y42" i="28"/>
  <c r="J42" i="28"/>
  <c r="Q42" i="28" s="1"/>
  <c r="W38" i="28"/>
  <c r="Y37" i="28"/>
  <c r="O37" i="28"/>
  <c r="W28" i="28"/>
  <c r="Y27" i="28"/>
  <c r="O27" i="28"/>
  <c r="O24" i="28"/>
  <c r="W22" i="28"/>
  <c r="J19" i="28"/>
  <c r="Y10" i="28"/>
  <c r="O10" i="28"/>
  <c r="X9" i="28"/>
  <c r="J184" i="28"/>
  <c r="O183" i="28"/>
  <c r="U167" i="28"/>
  <c r="Y158" i="28"/>
  <c r="O104" i="28"/>
  <c r="U68" i="28"/>
  <c r="Y54" i="28"/>
  <c r="X42" i="28"/>
  <c r="O33" i="28"/>
  <c r="J187" i="28"/>
  <c r="W179" i="28"/>
  <c r="O176" i="28"/>
  <c r="X175" i="28"/>
  <c r="U171" i="28"/>
  <c r="O170" i="28"/>
  <c r="J167" i="28"/>
  <c r="O160" i="28"/>
  <c r="J148" i="28"/>
  <c r="J144" i="28"/>
  <c r="Y140" i="28"/>
  <c r="J135" i="28"/>
  <c r="W133" i="28"/>
  <c r="J132" i="28"/>
  <c r="J127" i="28"/>
  <c r="J121" i="28"/>
  <c r="Y118" i="28"/>
  <c r="O117" i="28"/>
  <c r="O115" i="28"/>
  <c r="O114" i="28"/>
  <c r="W111" i="28"/>
  <c r="J110" i="28"/>
  <c r="X109" i="28"/>
  <c r="J107" i="28"/>
  <c r="Q107" i="28" s="1"/>
  <c r="W105" i="28"/>
  <c r="U97" i="28"/>
  <c r="O97" i="28"/>
  <c r="X88" i="28"/>
  <c r="O87" i="28"/>
  <c r="O81" i="28"/>
  <c r="J80" i="28"/>
  <c r="Q80" i="28" s="1"/>
  <c r="O75" i="28"/>
  <c r="X74" i="28"/>
  <c r="O74" i="28"/>
  <c r="Q74" i="28" s="1"/>
  <c r="J71" i="28"/>
  <c r="J65" i="28"/>
  <c r="U61" i="28"/>
  <c r="Y58" i="28"/>
  <c r="J56" i="28"/>
  <c r="O55" i="28"/>
  <c r="X54" i="28"/>
  <c r="O54" i="28"/>
  <c r="J53" i="28"/>
  <c r="J50" i="28"/>
  <c r="O49" i="28"/>
  <c r="X48" i="28"/>
  <c r="X46" i="28"/>
  <c r="Y44" i="28"/>
  <c r="Y41" i="28"/>
  <c r="O40" i="28"/>
  <c r="J38" i="28"/>
  <c r="J37" i="28"/>
  <c r="Z30" i="28"/>
  <c r="AA30" i="28" s="1"/>
  <c r="J28" i="28"/>
  <c r="J26" i="28"/>
  <c r="Y22" i="28"/>
  <c r="J21" i="28"/>
  <c r="Z20" i="28"/>
  <c r="AA20" i="28" s="1"/>
  <c r="O20" i="28"/>
  <c r="Q20" i="28" s="1"/>
  <c r="Y18" i="28"/>
  <c r="W185" i="28"/>
  <c r="Y184" i="28"/>
  <c r="J180" i="28"/>
  <c r="J178" i="28"/>
  <c r="V175" i="28"/>
  <c r="W168" i="28"/>
  <c r="O168" i="28"/>
  <c r="O159" i="28"/>
  <c r="Y154" i="28"/>
  <c r="Y146" i="28"/>
  <c r="Y135" i="28"/>
  <c r="Y127" i="28"/>
  <c r="O119" i="28"/>
  <c r="Z48" i="28"/>
  <c r="AA48" i="28" s="1"/>
  <c r="O26" i="28"/>
  <c r="J16" i="28"/>
  <c r="O6" i="28"/>
  <c r="W299" i="28"/>
  <c r="H350" i="28"/>
  <c r="H354" i="28" s="1"/>
  <c r="N335" i="28"/>
  <c r="N334" i="28"/>
  <c r="O318" i="28"/>
  <c r="Q318" i="28" s="1"/>
  <c r="O315" i="28"/>
  <c r="Q315" i="28" s="1"/>
  <c r="O313" i="28"/>
  <c r="Q313" i="28" s="1"/>
  <c r="O311" i="28"/>
  <c r="Q311" i="28" s="1"/>
  <c r="O303" i="28"/>
  <c r="Q303" i="28" s="1"/>
  <c r="O299" i="28"/>
  <c r="J298" i="28"/>
  <c r="J297" i="28"/>
  <c r="O296" i="28"/>
  <c r="O295" i="28"/>
  <c r="J294" i="28"/>
  <c r="Y293" i="28"/>
  <c r="O293" i="28"/>
  <c r="Q293" i="28" s="1"/>
  <c r="X292" i="28"/>
  <c r="W289" i="28"/>
  <c r="W287" i="28"/>
  <c r="O287" i="28"/>
  <c r="O286" i="28"/>
  <c r="Y285" i="28"/>
  <c r="J285" i="28"/>
  <c r="J284" i="28"/>
  <c r="Q284" i="28" s="1"/>
  <c r="W282" i="28"/>
  <c r="O281" i="28"/>
  <c r="J279" i="28"/>
  <c r="Q279" i="28" s="1"/>
  <c r="X278" i="28"/>
  <c r="W276" i="28"/>
  <c r="O276" i="28"/>
  <c r="Y275" i="28"/>
  <c r="J273" i="28"/>
  <c r="X272" i="28"/>
  <c r="X270" i="28"/>
  <c r="J269" i="28"/>
  <c r="W268" i="28"/>
  <c r="O268" i="28"/>
  <c r="J267" i="28"/>
  <c r="X266" i="28"/>
  <c r="W264" i="28"/>
  <c r="O262" i="28"/>
  <c r="J262" i="28"/>
  <c r="O261" i="28"/>
  <c r="W260" i="28"/>
  <c r="W259" i="28"/>
  <c r="X259" i="28"/>
  <c r="J255" i="28"/>
  <c r="O248" i="28"/>
  <c r="H342" i="28"/>
  <c r="M343" i="28"/>
  <c r="M336" i="28"/>
  <c r="G334" i="28"/>
  <c r="O319" i="28"/>
  <c r="Q319" i="28" s="1"/>
  <c r="O317" i="28"/>
  <c r="Q317" i="28" s="1"/>
  <c r="O301" i="28"/>
  <c r="X300" i="28"/>
  <c r="Y298" i="28"/>
  <c r="Y294" i="28"/>
  <c r="O292" i="28"/>
  <c r="J288" i="28"/>
  <c r="W286" i="28"/>
  <c r="W285" i="28"/>
  <c r="O285" i="28"/>
  <c r="V282" i="28"/>
  <c r="W280" i="28"/>
  <c r="O280" i="28"/>
  <c r="Q280" i="28" s="1"/>
  <c r="Y279" i="28"/>
  <c r="J277" i="28"/>
  <c r="O275" i="28"/>
  <c r="U271" i="28"/>
  <c r="O271" i="28"/>
  <c r="O270" i="28"/>
  <c r="O288" i="28"/>
  <c r="Y284" i="28"/>
  <c r="Y282" i="28"/>
  <c r="J281" i="28"/>
  <c r="W279" i="28"/>
  <c r="O277" i="28"/>
  <c r="X275" i="28"/>
  <c r="O273" i="28"/>
  <c r="Y271" i="28"/>
  <c r="O269" i="28"/>
  <c r="U267" i="28"/>
  <c r="O265" i="28"/>
  <c r="X256" i="28"/>
  <c r="Y256" i="28"/>
  <c r="Y254" i="28"/>
  <c r="W254" i="28"/>
  <c r="X254" i="28"/>
  <c r="U250" i="28"/>
  <c r="W250" i="28"/>
  <c r="W245" i="28"/>
  <c r="X245" i="28"/>
  <c r="Y245" i="28"/>
  <c r="X230" i="28"/>
  <c r="W230" i="28"/>
  <c r="H328" i="28"/>
  <c r="W291" i="28"/>
  <c r="L328" i="28"/>
  <c r="G328" i="28"/>
  <c r="G330" i="28" s="1"/>
  <c r="O323" i="28"/>
  <c r="Q323" i="28" s="1"/>
  <c r="O322" i="28"/>
  <c r="Q322" i="28" s="1"/>
  <c r="O297" i="28"/>
  <c r="J295" i="28"/>
  <c r="X285" i="28"/>
  <c r="Y262" i="28"/>
  <c r="W262" i="28"/>
  <c r="X262" i="28"/>
  <c r="Y258" i="28"/>
  <c r="X258" i="28"/>
  <c r="J257" i="28"/>
  <c r="J248" i="28"/>
  <c r="X242" i="28"/>
  <c r="W242" i="28"/>
  <c r="X234" i="28"/>
  <c r="W234" i="28"/>
  <c r="X173" i="28"/>
  <c r="W173" i="28"/>
  <c r="U161" i="28"/>
  <c r="W161" i="28"/>
  <c r="Y161" i="28"/>
  <c r="W160" i="28"/>
  <c r="X160" i="28"/>
  <c r="W147" i="28"/>
  <c r="X147" i="28"/>
  <c r="W131" i="28"/>
  <c r="X131" i="28"/>
  <c r="U117" i="28"/>
  <c r="W117" i="28"/>
  <c r="X117" i="28"/>
  <c r="W99" i="28"/>
  <c r="X99" i="28"/>
  <c r="Y99" i="28"/>
  <c r="Y94" i="28"/>
  <c r="X94" i="28"/>
  <c r="W94" i="28"/>
  <c r="X93" i="28"/>
  <c r="Y93" i="28"/>
  <c r="W75" i="28"/>
  <c r="X75" i="28"/>
  <c r="U75" i="28"/>
  <c r="Y75" i="28"/>
  <c r="U47" i="28"/>
  <c r="W47" i="28"/>
  <c r="X47" i="28"/>
  <c r="J47" i="28"/>
  <c r="Y47" i="28"/>
  <c r="U36" i="28"/>
  <c r="W36" i="28"/>
  <c r="X36" i="28"/>
  <c r="Y36" i="28"/>
  <c r="W34" i="28"/>
  <c r="U34" i="28"/>
  <c r="O251" i="28"/>
  <c r="O250" i="28"/>
  <c r="J245" i="28"/>
  <c r="J242" i="28"/>
  <c r="O241" i="28"/>
  <c r="O237" i="28"/>
  <c r="Y236" i="28"/>
  <c r="J235" i="28"/>
  <c r="J234" i="28"/>
  <c r="J231" i="28"/>
  <c r="J230" i="28"/>
  <c r="Y228" i="28"/>
  <c r="O226" i="28"/>
  <c r="O225" i="28"/>
  <c r="X224" i="28"/>
  <c r="O222" i="28"/>
  <c r="J221" i="28"/>
  <c r="O214" i="28"/>
  <c r="J213" i="28"/>
  <c r="J210" i="28"/>
  <c r="Y206" i="28"/>
  <c r="U205" i="28"/>
  <c r="O202" i="28"/>
  <c r="Q202" i="28" s="1"/>
  <c r="O201" i="28"/>
  <c r="J200" i="28"/>
  <c r="Y196" i="28"/>
  <c r="O192" i="28"/>
  <c r="Q192" i="28" s="1"/>
  <c r="J189" i="28"/>
  <c r="O187" i="28"/>
  <c r="O186" i="28"/>
  <c r="O185" i="28"/>
  <c r="O181" i="28"/>
  <c r="J173" i="28"/>
  <c r="W172" i="28"/>
  <c r="U172" i="28"/>
  <c r="O172" i="28"/>
  <c r="J169" i="28"/>
  <c r="W164" i="28"/>
  <c r="X164" i="28"/>
  <c r="J158" i="28"/>
  <c r="O157" i="28"/>
  <c r="X152" i="28"/>
  <c r="Y152" i="28"/>
  <c r="Z141" i="28"/>
  <c r="AA141" i="28" s="1"/>
  <c r="O140" i="28"/>
  <c r="Y138" i="28"/>
  <c r="Y134" i="28"/>
  <c r="O133" i="28"/>
  <c r="J131" i="28"/>
  <c r="O128" i="28"/>
  <c r="O127" i="28"/>
  <c r="Y121" i="28"/>
  <c r="X121" i="28"/>
  <c r="W112" i="28"/>
  <c r="X112" i="28"/>
  <c r="J108" i="28"/>
  <c r="O103" i="28"/>
  <c r="W101" i="28"/>
  <c r="U101" i="28"/>
  <c r="Y101" i="28"/>
  <c r="J99" i="28"/>
  <c r="J94" i="28"/>
  <c r="O84" i="28"/>
  <c r="Q84" i="28" s="1"/>
  <c r="O71" i="28"/>
  <c r="U60" i="28"/>
  <c r="W60" i="28"/>
  <c r="Y60" i="28"/>
  <c r="U40" i="28"/>
  <c r="W40" i="28"/>
  <c r="J40" i="28"/>
  <c r="X40" i="28"/>
  <c r="J264" i="28"/>
  <c r="U263" i="28"/>
  <c r="O263" i="28"/>
  <c r="Q263" i="28" s="1"/>
  <c r="O260" i="28"/>
  <c r="O257" i="28"/>
  <c r="J256" i="28"/>
  <c r="U255" i="28"/>
  <c r="O255" i="28"/>
  <c r="O253" i="28"/>
  <c r="J252" i="28"/>
  <c r="X250" i="28"/>
  <c r="J249" i="28"/>
  <c r="Y248" i="28"/>
  <c r="W246" i="28"/>
  <c r="O246" i="28"/>
  <c r="Y244" i="28"/>
  <c r="O243" i="28"/>
  <c r="Y240" i="28"/>
  <c r="O239" i="28"/>
  <c r="J238" i="28"/>
  <c r="O236" i="28"/>
  <c r="O235" i="28"/>
  <c r="O232" i="28"/>
  <c r="O231" i="28"/>
  <c r="O228" i="28"/>
  <c r="W224" i="28"/>
  <c r="Y221" i="28"/>
  <c r="J219" i="28"/>
  <c r="W217" i="28"/>
  <c r="O217" i="28"/>
  <c r="X216" i="28"/>
  <c r="Z216" i="28" s="1"/>
  <c r="AA216" i="28" s="1"/>
  <c r="Y213" i="28"/>
  <c r="U212" i="28"/>
  <c r="O211" i="28"/>
  <c r="J209" i="28"/>
  <c r="O206" i="28"/>
  <c r="O203" i="28"/>
  <c r="Y200" i="28"/>
  <c r="J198" i="28"/>
  <c r="O196" i="28"/>
  <c r="Q196" i="28" s="1"/>
  <c r="O194" i="28"/>
  <c r="J193" i="28"/>
  <c r="W191" i="28"/>
  <c r="O189" i="28"/>
  <c r="J188" i="28"/>
  <c r="J186" i="28"/>
  <c r="W184" i="28"/>
  <c r="O184" i="28"/>
  <c r="J182" i="28"/>
  <c r="O180" i="28"/>
  <c r="O174" i="28"/>
  <c r="Y172" i="28"/>
  <c r="X165" i="28"/>
  <c r="W165" i="28"/>
  <c r="J164" i="28"/>
  <c r="Y160" i="28"/>
  <c r="O158" i="28"/>
  <c r="X156" i="28"/>
  <c r="W156" i="28"/>
  <c r="Y156" i="28"/>
  <c r="O155" i="28"/>
  <c r="J153" i="28"/>
  <c r="U151" i="28"/>
  <c r="Y151" i="28"/>
  <c r="O150" i="28"/>
  <c r="Q150" i="28" s="1"/>
  <c r="Y147" i="28"/>
  <c r="J146" i="28"/>
  <c r="Y143" i="28"/>
  <c r="W143" i="28"/>
  <c r="X143" i="28"/>
  <c r="J142" i="28"/>
  <c r="O129" i="28"/>
  <c r="Y117" i="28"/>
  <c r="X115" i="28"/>
  <c r="Y115" i="28"/>
  <c r="W113" i="28"/>
  <c r="J112" i="28"/>
  <c r="O105" i="28"/>
  <c r="Q105" i="28" s="1"/>
  <c r="X95" i="28"/>
  <c r="Y95" i="28"/>
  <c r="X64" i="28"/>
  <c r="W64" i="28"/>
  <c r="Y64" i="28"/>
  <c r="J60" i="28"/>
  <c r="O59" i="28"/>
  <c r="W23" i="28"/>
  <c r="Y23" i="28"/>
  <c r="X260" i="28"/>
  <c r="O259" i="28"/>
  <c r="Y252" i="28"/>
  <c r="W249" i="28"/>
  <c r="J247" i="28"/>
  <c r="O245" i="28"/>
  <c r="X244" i="28"/>
  <c r="O242" i="28"/>
  <c r="O234" i="28"/>
  <c r="O230" i="28"/>
  <c r="O227" i="28"/>
  <c r="J223" i="28"/>
  <c r="X222" i="28"/>
  <c r="W221" i="28"/>
  <c r="O221" i="28"/>
  <c r="U220" i="28"/>
  <c r="O219" i="28"/>
  <c r="O216" i="28"/>
  <c r="W213" i="28"/>
  <c r="O213" i="28"/>
  <c r="O210" i="28"/>
  <c r="Y209" i="28"/>
  <c r="J208" i="28"/>
  <c r="X206" i="28"/>
  <c r="O205" i="28"/>
  <c r="W200" i="28"/>
  <c r="O200" i="28"/>
  <c r="O198" i="28"/>
  <c r="X196" i="28"/>
  <c r="O193" i="28"/>
  <c r="W189" i="28"/>
  <c r="Y188" i="28"/>
  <c r="O182" i="28"/>
  <c r="J181" i="28"/>
  <c r="O179" i="28"/>
  <c r="W177" i="28"/>
  <c r="Y171" i="28"/>
  <c r="W169" i="28"/>
  <c r="O169" i="28"/>
  <c r="Y168" i="28"/>
  <c r="J166" i="28"/>
  <c r="J165" i="28"/>
  <c r="U160" i="28"/>
  <c r="J160" i="28"/>
  <c r="X159" i="28"/>
  <c r="Y159" i="28"/>
  <c r="J156" i="28"/>
  <c r="W155" i="28"/>
  <c r="Y155" i="28"/>
  <c r="O149" i="28"/>
  <c r="U147" i="28"/>
  <c r="J147" i="28"/>
  <c r="X144" i="28"/>
  <c r="W144" i="28"/>
  <c r="Y144" i="28"/>
  <c r="Y131" i="28"/>
  <c r="J130" i="28"/>
  <c r="Y130" i="28"/>
  <c r="U126" i="28"/>
  <c r="W126" i="28"/>
  <c r="W122" i="28"/>
  <c r="U122" i="28"/>
  <c r="Y122" i="28"/>
  <c r="J117" i="28"/>
  <c r="J116" i="28"/>
  <c r="X96" i="28"/>
  <c r="W96" i="28"/>
  <c r="W93" i="28"/>
  <c r="U91" i="28"/>
  <c r="Y91" i="28"/>
  <c r="J91" i="28"/>
  <c r="W91" i="28"/>
  <c r="X91" i="28"/>
  <c r="Y89" i="28"/>
  <c r="W83" i="28"/>
  <c r="J83" i="28"/>
  <c r="U67" i="28"/>
  <c r="W67" i="28"/>
  <c r="X67" i="28"/>
  <c r="Y67" i="28"/>
  <c r="J64" i="28"/>
  <c r="X55" i="28"/>
  <c r="Y55" i="28"/>
  <c r="W55" i="28"/>
  <c r="J36" i="28"/>
  <c r="Q36" i="28" s="1"/>
  <c r="O30" i="28"/>
  <c r="Q30" i="28" s="1"/>
  <c r="W11" i="28"/>
  <c r="U11" i="28"/>
  <c r="O178" i="28"/>
  <c r="J177" i="28"/>
  <c r="Q177" i="28" s="1"/>
  <c r="O175" i="28"/>
  <c r="O173" i="28"/>
  <c r="J168" i="28"/>
  <c r="Y167" i="28"/>
  <c r="O165" i="28"/>
  <c r="J163" i="28"/>
  <c r="Q163" i="28" s="1"/>
  <c r="W162" i="28"/>
  <c r="O162" i="28"/>
  <c r="O161" i="28"/>
  <c r="Q161" i="28" s="1"/>
  <c r="J159" i="28"/>
  <c r="W158" i="28"/>
  <c r="U155" i="28"/>
  <c r="J152" i="28"/>
  <c r="W151" i="28"/>
  <c r="O151" i="28"/>
  <c r="X149" i="28"/>
  <c r="O148" i="28"/>
  <c r="W146" i="28"/>
  <c r="O145" i="28"/>
  <c r="O141" i="28"/>
  <c r="Q141" i="28" s="1"/>
  <c r="O139" i="28"/>
  <c r="Q139" i="28" s="1"/>
  <c r="O138" i="28"/>
  <c r="Y137" i="28"/>
  <c r="O135" i="28"/>
  <c r="O134" i="28"/>
  <c r="U132" i="28"/>
  <c r="O131" i="28"/>
  <c r="O124" i="28"/>
  <c r="O118" i="28"/>
  <c r="J115" i="28"/>
  <c r="O113" i="28"/>
  <c r="O110" i="28"/>
  <c r="J109" i="28"/>
  <c r="Q109" i="28" s="1"/>
  <c r="W108" i="28"/>
  <c r="J106" i="28"/>
  <c r="J104" i="28"/>
  <c r="O101" i="28"/>
  <c r="U98" i="28"/>
  <c r="Y97" i="28"/>
  <c r="J95" i="28"/>
  <c r="O91" i="28"/>
  <c r="J89" i="28"/>
  <c r="O88" i="28"/>
  <c r="O77" i="28"/>
  <c r="X71" i="28"/>
  <c r="Y53" i="28"/>
  <c r="W53" i="28"/>
  <c r="W51" i="28"/>
  <c r="U51" i="28"/>
  <c r="O51" i="28"/>
  <c r="Q51" i="28" s="1"/>
  <c r="U43" i="28"/>
  <c r="W43" i="28"/>
  <c r="X43" i="28"/>
  <c r="O41" i="28"/>
  <c r="O38" i="28"/>
  <c r="U32" i="28"/>
  <c r="W32" i="28"/>
  <c r="O28" i="28"/>
  <c r="U5" i="28"/>
  <c r="W5" i="28"/>
  <c r="O164" i="28"/>
  <c r="X161" i="28"/>
  <c r="O156" i="28"/>
  <c r="W154" i="28"/>
  <c r="O153" i="28"/>
  <c r="Y150" i="28"/>
  <c r="X148" i="28"/>
  <c r="O147" i="28"/>
  <c r="O144" i="28"/>
  <c r="O142" i="28"/>
  <c r="J138" i="28"/>
  <c r="X134" i="28"/>
  <c r="O130" i="28"/>
  <c r="O125" i="28"/>
  <c r="U121" i="28"/>
  <c r="O120" i="28"/>
  <c r="J114" i="28"/>
  <c r="X113" i="28"/>
  <c r="O112" i="28"/>
  <c r="O108" i="28"/>
  <c r="U107" i="28"/>
  <c r="O106" i="28"/>
  <c r="W104" i="28"/>
  <c r="O102" i="28"/>
  <c r="W89" i="28"/>
  <c r="V80" i="28"/>
  <c r="W80" i="28"/>
  <c r="O79" i="28"/>
  <c r="O34" i="28"/>
  <c r="O19" i="28"/>
  <c r="O16" i="28"/>
  <c r="O7" i="28"/>
  <c r="Y5" i="28"/>
  <c r="X102" i="28"/>
  <c r="J101" i="28"/>
  <c r="X100" i="28"/>
  <c r="O99" i="28"/>
  <c r="O98" i="28"/>
  <c r="O96" i="28"/>
  <c r="O94" i="28"/>
  <c r="J93" i="28"/>
  <c r="W92" i="28"/>
  <c r="O89" i="28"/>
  <c r="W84" i="28"/>
  <c r="W76" i="28"/>
  <c r="J75" i="28"/>
  <c r="J69" i="28"/>
  <c r="X68" i="28"/>
  <c r="W66" i="28"/>
  <c r="X61" i="28"/>
  <c r="O60" i="28"/>
  <c r="W58" i="28"/>
  <c r="J55" i="28"/>
  <c r="O52" i="28"/>
  <c r="W50" i="28"/>
  <c r="J45" i="28"/>
  <c r="O44" i="28"/>
  <c r="O43" i="28"/>
  <c r="Q43" i="28" s="1"/>
  <c r="O23" i="28"/>
  <c r="Q23" i="28" s="1"/>
  <c r="O21" i="28"/>
  <c r="O18" i="28"/>
  <c r="J17" i="28"/>
  <c r="W16" i="28"/>
  <c r="Y15" i="28"/>
  <c r="O15" i="28"/>
  <c r="J11" i="28"/>
  <c r="Z74" i="28"/>
  <c r="AA74" i="28" s="1"/>
  <c r="O73" i="28"/>
  <c r="O72" i="28"/>
  <c r="O67" i="28"/>
  <c r="O47" i="28"/>
  <c r="O35" i="28"/>
  <c r="O31" i="28"/>
  <c r="O29" i="28"/>
  <c r="O25" i="28"/>
  <c r="U23" i="28"/>
  <c r="W21" i="28"/>
  <c r="U19" i="28"/>
  <c r="O11" i="28"/>
  <c r="O8" i="28"/>
  <c r="V299" i="28"/>
  <c r="V295" i="28"/>
  <c r="X293" i="28"/>
  <c r="V300" i="28"/>
  <c r="Y299" i="28"/>
  <c r="V296" i="28"/>
  <c r="Y295" i="28"/>
  <c r="V291" i="28"/>
  <c r="V288" i="28"/>
  <c r="Y287" i="28"/>
  <c r="X286" i="28"/>
  <c r="X284" i="28"/>
  <c r="X299" i="28"/>
  <c r="Y296" i="28"/>
  <c r="V293" i="28"/>
  <c r="Y291" i="28"/>
  <c r="Y288" i="28"/>
  <c r="O283" i="28"/>
  <c r="O341" i="28" s="1"/>
  <c r="X296" i="28"/>
  <c r="X291" i="28"/>
  <c r="X288" i="28"/>
  <c r="U281" i="28"/>
  <c r="Y280" i="28"/>
  <c r="W278" i="28"/>
  <c r="U277" i="28"/>
  <c r="Y276" i="28"/>
  <c r="U273" i="28"/>
  <c r="Y272" i="28"/>
  <c r="X271" i="28"/>
  <c r="W270" i="28"/>
  <c r="U269" i="28"/>
  <c r="X267" i="28"/>
  <c r="W266" i="28"/>
  <c r="U265" i="28"/>
  <c r="Y264" i="28"/>
  <c r="X263" i="28"/>
  <c r="U261" i="28"/>
  <c r="Y260" i="28"/>
  <c r="U257" i="28"/>
  <c r="X255" i="28"/>
  <c r="U253" i="28"/>
  <c r="X248" i="28"/>
  <c r="X240" i="28"/>
  <c r="X236" i="28"/>
  <c r="J236" i="28"/>
  <c r="Y233" i="28"/>
  <c r="X232" i="28"/>
  <c r="J232" i="28"/>
  <c r="X228" i="28"/>
  <c r="J228" i="28"/>
  <c r="U223" i="28"/>
  <c r="Y222" i="28"/>
  <c r="W220" i="28"/>
  <c r="U219" i="28"/>
  <c r="Y218" i="28"/>
  <c r="U215" i="28"/>
  <c r="Y214" i="28"/>
  <c r="W212" i="28"/>
  <c r="U211" i="28"/>
  <c r="Y210" i="28"/>
  <c r="U208" i="28"/>
  <c r="Y207" i="28"/>
  <c r="W205" i="28"/>
  <c r="U204" i="28"/>
  <c r="Y203" i="28"/>
  <c r="Y281" i="28"/>
  <c r="U278" i="28"/>
  <c r="Y277" i="28"/>
  <c r="Y273" i="28"/>
  <c r="W271" i="28"/>
  <c r="U270" i="28"/>
  <c r="Y269" i="28"/>
  <c r="W267" i="28"/>
  <c r="U266" i="28"/>
  <c r="Y265" i="28"/>
  <c r="W263" i="28"/>
  <c r="U262" i="28"/>
  <c r="Y261" i="28"/>
  <c r="U258" i="28"/>
  <c r="Y257" i="28"/>
  <c r="W255" i="28"/>
  <c r="U254" i="28"/>
  <c r="Y253" i="28"/>
  <c r="Y250" i="28"/>
  <c r="X249" i="28"/>
  <c r="W248" i="28"/>
  <c r="U247" i="28"/>
  <c r="Y246" i="28"/>
  <c r="U243" i="28"/>
  <c r="Y242" i="28"/>
  <c r="X241" i="28"/>
  <c r="U239" i="28"/>
  <c r="Y238" i="28"/>
  <c r="U235" i="28"/>
  <c r="Y234" i="28"/>
  <c r="X233" i="28"/>
  <c r="U231" i="28"/>
  <c r="Y230" i="28"/>
  <c r="Y223" i="28"/>
  <c r="Y219" i="28"/>
  <c r="Y215" i="28"/>
  <c r="X214" i="28"/>
  <c r="Y211" i="28"/>
  <c r="X210" i="28"/>
  <c r="Y208" i="28"/>
  <c r="X207" i="28"/>
  <c r="Y204" i="28"/>
  <c r="X203" i="28"/>
  <c r="W201" i="28"/>
  <c r="X281" i="28"/>
  <c r="X277" i="28"/>
  <c r="X273" i="28"/>
  <c r="X269" i="28"/>
  <c r="X265" i="28"/>
  <c r="Y247" i="28"/>
  <c r="Y243" i="28"/>
  <c r="W241" i="28"/>
  <c r="U240" i="28"/>
  <c r="Y239" i="28"/>
  <c r="U236" i="28"/>
  <c r="Y235" i="28"/>
  <c r="W233" i="28"/>
  <c r="U232" i="28"/>
  <c r="Y231" i="28"/>
  <c r="U228" i="28"/>
  <c r="Y227" i="28"/>
  <c r="X223" i="28"/>
  <c r="Y220" i="28"/>
  <c r="X219" i="28"/>
  <c r="X215" i="28"/>
  <c r="Y212" i="28"/>
  <c r="X211" i="28"/>
  <c r="X208" i="28"/>
  <c r="Y205" i="28"/>
  <c r="X204" i="28"/>
  <c r="X201" i="28"/>
  <c r="X247" i="28"/>
  <c r="X243" i="28"/>
  <c r="X239" i="28"/>
  <c r="X227" i="28"/>
  <c r="Y201" i="28"/>
  <c r="U198" i="28"/>
  <c r="Y197" i="28"/>
  <c r="W195" i="28"/>
  <c r="U194" i="28"/>
  <c r="Y193" i="28"/>
  <c r="U190" i="28"/>
  <c r="Y189" i="28"/>
  <c r="V186" i="28"/>
  <c r="Y185" i="28"/>
  <c r="W183" i="28"/>
  <c r="X171" i="28"/>
  <c r="X167" i="28"/>
  <c r="X158" i="28"/>
  <c r="X154" i="28"/>
  <c r="X150" i="28"/>
  <c r="X146" i="28"/>
  <c r="U137" i="28"/>
  <c r="Y136" i="28"/>
  <c r="Y132" i="28"/>
  <c r="Y128" i="28"/>
  <c r="Y125" i="28"/>
  <c r="W124" i="28"/>
  <c r="X123" i="28"/>
  <c r="Y123" i="28"/>
  <c r="O122" i="28"/>
  <c r="Y198" i="28"/>
  <c r="U195" i="28"/>
  <c r="Y194" i="28"/>
  <c r="Y190" i="28"/>
  <c r="Y186" i="28"/>
  <c r="V183" i="28"/>
  <c r="V182" i="28"/>
  <c r="Y181" i="28"/>
  <c r="V178" i="28"/>
  <c r="Y177" i="28"/>
  <c r="V174" i="28"/>
  <c r="Y173" i="28"/>
  <c r="X172" i="28"/>
  <c r="W171" i="28"/>
  <c r="U170" i="28"/>
  <c r="Y169" i="28"/>
  <c r="W167" i="28"/>
  <c r="U166" i="28"/>
  <c r="Y165" i="28"/>
  <c r="U163" i="28"/>
  <c r="U157" i="28"/>
  <c r="X155" i="28"/>
  <c r="J155" i="28"/>
  <c r="U153" i="28"/>
  <c r="X151" i="28"/>
  <c r="U149" i="28"/>
  <c r="U145" i="28"/>
  <c r="U142" i="28"/>
  <c r="U138" i="28"/>
  <c r="X136" i="28"/>
  <c r="J136" i="28"/>
  <c r="Q136" i="28" s="1"/>
  <c r="U134" i="28"/>
  <c r="X132" i="28"/>
  <c r="U130" i="28"/>
  <c r="X128" i="28"/>
  <c r="J128" i="28"/>
  <c r="X125" i="28"/>
  <c r="J125" i="28"/>
  <c r="J123" i="28"/>
  <c r="X198" i="28"/>
  <c r="Y195" i="28"/>
  <c r="X194" i="28"/>
  <c r="X190" i="28"/>
  <c r="X186" i="28"/>
  <c r="Y183" i="28"/>
  <c r="Y182" i="28"/>
  <c r="Y178" i="28"/>
  <c r="Y174" i="28"/>
  <c r="Y170" i="28"/>
  <c r="Y166" i="28"/>
  <c r="Y163" i="28"/>
  <c r="U158" i="28"/>
  <c r="Y157" i="28"/>
  <c r="U154" i="28"/>
  <c r="Y153" i="28"/>
  <c r="U150" i="28"/>
  <c r="Y149" i="28"/>
  <c r="U146" i="28"/>
  <c r="Y145" i="28"/>
  <c r="Y142" i="28"/>
  <c r="X137" i="28"/>
  <c r="Y124" i="28"/>
  <c r="U124" i="28"/>
  <c r="X182" i="28"/>
  <c r="X178" i="28"/>
  <c r="X174" i="28"/>
  <c r="X170" i="28"/>
  <c r="X166" i="28"/>
  <c r="X163" i="28"/>
  <c r="X138" i="28"/>
  <c r="X130" i="28"/>
  <c r="X124" i="28"/>
  <c r="W123" i="28"/>
  <c r="O123" i="28"/>
  <c r="J120" i="28"/>
  <c r="X120" i="28"/>
  <c r="Y120" i="28"/>
  <c r="U120" i="28"/>
  <c r="X122" i="28"/>
  <c r="Y119" i="28"/>
  <c r="U116" i="28"/>
  <c r="U114" i="28"/>
  <c r="Y113" i="28"/>
  <c r="U110" i="28"/>
  <c r="Y109" i="28"/>
  <c r="Z109" i="28" s="1"/>
  <c r="AA109" i="28" s="1"/>
  <c r="X108" i="28"/>
  <c r="W107" i="28"/>
  <c r="U106" i="28"/>
  <c r="Y105" i="28"/>
  <c r="Z105" i="28" s="1"/>
  <c r="AA105" i="28" s="1"/>
  <c r="X104" i="28"/>
  <c r="Y102" i="28"/>
  <c r="X101" i="28"/>
  <c r="W100" i="28"/>
  <c r="W98" i="28"/>
  <c r="O93" i="28"/>
  <c r="Y87" i="28"/>
  <c r="U87" i="28"/>
  <c r="O85" i="28"/>
  <c r="Q85" i="28" s="1"/>
  <c r="X83" i="28"/>
  <c r="O82" i="28"/>
  <c r="J73" i="28"/>
  <c r="X73" i="28"/>
  <c r="Y73" i="28"/>
  <c r="U73" i="28"/>
  <c r="X72" i="28"/>
  <c r="U72" i="28"/>
  <c r="W72" i="28"/>
  <c r="Y72" i="28"/>
  <c r="X52" i="28"/>
  <c r="Y52" i="28"/>
  <c r="U52" i="28"/>
  <c r="Y116" i="28"/>
  <c r="Y114" i="28"/>
  <c r="Y110" i="28"/>
  <c r="Y106" i="28"/>
  <c r="W97" i="28"/>
  <c r="Y96" i="28"/>
  <c r="J96" i="28"/>
  <c r="O92" i="28"/>
  <c r="O90" i="28"/>
  <c r="Y88" i="28"/>
  <c r="U88" i="28"/>
  <c r="X87" i="28"/>
  <c r="O86" i="28"/>
  <c r="X82" i="28"/>
  <c r="Y82" i="28"/>
  <c r="X116" i="28"/>
  <c r="X114" i="28"/>
  <c r="X110" i="28"/>
  <c r="Y107" i="28"/>
  <c r="X106" i="28"/>
  <c r="Y100" i="28"/>
  <c r="Y98" i="28"/>
  <c r="J98" i="28"/>
  <c r="X90" i="28"/>
  <c r="Y90" i="28"/>
  <c r="X86" i="28"/>
  <c r="Y86" i="28"/>
  <c r="J79" i="28"/>
  <c r="X79" i="28"/>
  <c r="Y79" i="28"/>
  <c r="V79" i="28"/>
  <c r="J86" i="28"/>
  <c r="Y83" i="28"/>
  <c r="V83" i="28"/>
  <c r="J77" i="28"/>
  <c r="X77" i="28"/>
  <c r="Y77" i="28"/>
  <c r="V77" i="28"/>
  <c r="O76" i="28"/>
  <c r="X92" i="28"/>
  <c r="X89" i="28"/>
  <c r="Y76" i="28"/>
  <c r="J72" i="28"/>
  <c r="U71" i="28"/>
  <c r="W71" i="28"/>
  <c r="Y70" i="28"/>
  <c r="U70" i="28"/>
  <c r="O68" i="28"/>
  <c r="Y66" i="28"/>
  <c r="U66" i="28"/>
  <c r="O64" i="28"/>
  <c r="Y62" i="28"/>
  <c r="U62" i="28"/>
  <c r="X59" i="28"/>
  <c r="Y59" i="28"/>
  <c r="U59" i="28"/>
  <c r="O58" i="28"/>
  <c r="J52" i="28"/>
  <c r="X49" i="28"/>
  <c r="Y49" i="28"/>
  <c r="U49" i="28"/>
  <c r="O45" i="28"/>
  <c r="Y71" i="28"/>
  <c r="X70" i="28"/>
  <c r="O69" i="28"/>
  <c r="X66" i="28"/>
  <c r="O65" i="28"/>
  <c r="X62" i="28"/>
  <c r="O61" i="28"/>
  <c r="Q61" i="28" s="1"/>
  <c r="J59" i="28"/>
  <c r="J49" i="28"/>
  <c r="O48" i="28"/>
  <c r="Q48" i="28" s="1"/>
  <c r="X45" i="28"/>
  <c r="Y45" i="28"/>
  <c r="U45" i="28"/>
  <c r="X69" i="28"/>
  <c r="Y69" i="28"/>
  <c r="X65" i="28"/>
  <c r="Y65" i="28"/>
  <c r="X31" i="28"/>
  <c r="Y31" i="28"/>
  <c r="U31" i="28"/>
  <c r="J25" i="28"/>
  <c r="X25" i="28"/>
  <c r="Y25" i="28"/>
  <c r="U25" i="28"/>
  <c r="O13" i="28"/>
  <c r="J12" i="28"/>
  <c r="X12" i="28"/>
  <c r="Y12" i="28"/>
  <c r="U12" i="28"/>
  <c r="X8" i="28"/>
  <c r="Y8" i="28"/>
  <c r="U8" i="28"/>
  <c r="U56" i="28"/>
  <c r="U53" i="28"/>
  <c r="X51" i="28"/>
  <c r="U46" i="28"/>
  <c r="J35" i="28"/>
  <c r="X35" i="28"/>
  <c r="Y35" i="28"/>
  <c r="U35" i="28"/>
  <c r="J31" i="28"/>
  <c r="J29" i="28"/>
  <c r="X29" i="28"/>
  <c r="Y29" i="28"/>
  <c r="U29" i="28"/>
  <c r="Y26" i="28"/>
  <c r="U26" i="28"/>
  <c r="W26" i="28"/>
  <c r="O17" i="28"/>
  <c r="X13" i="28"/>
  <c r="Y13" i="28"/>
  <c r="U13" i="28"/>
  <c r="Y9" i="28"/>
  <c r="U9" i="28"/>
  <c r="W9" i="28"/>
  <c r="J8" i="28"/>
  <c r="O4" i="28"/>
  <c r="O39" i="28"/>
  <c r="X26" i="28"/>
  <c r="X17" i="28"/>
  <c r="Y17" i="28"/>
  <c r="U17" i="28"/>
  <c r="J13" i="28"/>
  <c r="X4" i="28"/>
  <c r="Y4" i="28"/>
  <c r="U4" i="28"/>
  <c r="J39" i="28"/>
  <c r="X39" i="28"/>
  <c r="Y39" i="28"/>
  <c r="U39" i="28"/>
  <c r="Q26" i="28"/>
  <c r="O12" i="28"/>
  <c r="J4" i="28"/>
  <c r="O3" i="28"/>
  <c r="X41" i="28"/>
  <c r="J41" i="28"/>
  <c r="X37" i="28"/>
  <c r="Z37" i="28" s="1"/>
  <c r="AA37" i="28" s="1"/>
  <c r="Y34" i="28"/>
  <c r="X33" i="28"/>
  <c r="J33" i="28"/>
  <c r="X27" i="28"/>
  <c r="J27" i="28"/>
  <c r="X23" i="28"/>
  <c r="Y19" i="28"/>
  <c r="X18" i="28"/>
  <c r="J18" i="28"/>
  <c r="Y16" i="28"/>
  <c r="X15" i="28"/>
  <c r="J15" i="28"/>
  <c r="Y11" i="28"/>
  <c r="X10" i="28"/>
  <c r="Z10" i="28" s="1"/>
  <c r="AA10" i="28" s="1"/>
  <c r="J10" i="28"/>
  <c r="X6" i="28"/>
  <c r="Z6" i="28" s="1"/>
  <c r="AA6" i="28" s="1"/>
  <c r="J6" i="28"/>
  <c r="X34" i="28"/>
  <c r="X21" i="28"/>
  <c r="X19" i="28"/>
  <c r="X16" i="28"/>
  <c r="X11" i="28"/>
  <c r="Q259" i="28" l="1"/>
  <c r="Q274" i="28"/>
  <c r="Q258" i="28"/>
  <c r="Z103" i="28"/>
  <c r="AA103" i="28" s="1"/>
  <c r="K338" i="28"/>
  <c r="K356" i="28" s="1"/>
  <c r="K358" i="28" s="1"/>
  <c r="G338" i="28"/>
  <c r="P356" i="28"/>
  <c r="P358" i="28" s="1"/>
  <c r="Q214" i="28"/>
  <c r="Q170" i="28"/>
  <c r="Z179" i="28"/>
  <c r="AA179" i="28" s="1"/>
  <c r="Q24" i="28"/>
  <c r="Q154" i="28"/>
  <c r="Q207" i="28"/>
  <c r="Z180" i="28"/>
  <c r="AA180" i="28" s="1"/>
  <c r="Q246" i="28"/>
  <c r="Q237" i="28"/>
  <c r="Q175" i="28"/>
  <c r="Q140" i="28"/>
  <c r="Q251" i="28"/>
  <c r="G346" i="28"/>
  <c r="Q115" i="28"/>
  <c r="Q149" i="28"/>
  <c r="Q188" i="28"/>
  <c r="Q203" i="28"/>
  <c r="Q253" i="28"/>
  <c r="Z44" i="28"/>
  <c r="AA44" i="28" s="1"/>
  <c r="Z47" i="28"/>
  <c r="AA47" i="28" s="1"/>
  <c r="Z14" i="28"/>
  <c r="AA14" i="28" s="1"/>
  <c r="Q32" i="28"/>
  <c r="Z3" i="28"/>
  <c r="AA3" i="28" s="1"/>
  <c r="Z38" i="28"/>
  <c r="AA38" i="28" s="1"/>
  <c r="Z197" i="28"/>
  <c r="AA197" i="28" s="1"/>
  <c r="Q6" i="28"/>
  <c r="Q27" i="28"/>
  <c r="Z119" i="28"/>
  <c r="AA119" i="28" s="1"/>
  <c r="Z181" i="28"/>
  <c r="AA181" i="28" s="1"/>
  <c r="Q113" i="28"/>
  <c r="Q151" i="28"/>
  <c r="Z162" i="28"/>
  <c r="AA162" i="28" s="1"/>
  <c r="Q234" i="28"/>
  <c r="Q238" i="28"/>
  <c r="Q249" i="28"/>
  <c r="Z192" i="28"/>
  <c r="AA192" i="28" s="1"/>
  <c r="Q218" i="28"/>
  <c r="Q244" i="28"/>
  <c r="Q137" i="28"/>
  <c r="Z191" i="28"/>
  <c r="AA191" i="28" s="1"/>
  <c r="Z135" i="28"/>
  <c r="AA135" i="28" s="1"/>
  <c r="Q56" i="28"/>
  <c r="Q66" i="28"/>
  <c r="L354" i="28"/>
  <c r="O351" i="28"/>
  <c r="Z121" i="28"/>
  <c r="AA121" i="28" s="1"/>
  <c r="Q128" i="28"/>
  <c r="Q153" i="28"/>
  <c r="Z297" i="28"/>
  <c r="AA297" i="28" s="1"/>
  <c r="Q239" i="28"/>
  <c r="Q194" i="28"/>
  <c r="Z226" i="28"/>
  <c r="AA226" i="28" s="1"/>
  <c r="Q22" i="28"/>
  <c r="Z7" i="28"/>
  <c r="AA7" i="28" s="1"/>
  <c r="Z246" i="28"/>
  <c r="AA246" i="28" s="1"/>
  <c r="Z287" i="28"/>
  <c r="AA287" i="28" s="1"/>
  <c r="Q201" i="28"/>
  <c r="Q222" i="28"/>
  <c r="Z289" i="28"/>
  <c r="AA289" i="28" s="1"/>
  <c r="Z184" i="28"/>
  <c r="AA184" i="28" s="1"/>
  <c r="Z280" i="28"/>
  <c r="AA280" i="28" s="1"/>
  <c r="Z58" i="28"/>
  <c r="AA58" i="28" s="1"/>
  <c r="Z84" i="28"/>
  <c r="AA84" i="28" s="1"/>
  <c r="Q117" i="28"/>
  <c r="Q181" i="28"/>
  <c r="Q208" i="28"/>
  <c r="Q227" i="28"/>
  <c r="Q217" i="28"/>
  <c r="Z224" i="28"/>
  <c r="AA224" i="28" s="1"/>
  <c r="Q185" i="28"/>
  <c r="Q87" i="28"/>
  <c r="Q58" i="28"/>
  <c r="Z241" i="28"/>
  <c r="AA241" i="28" s="1"/>
  <c r="Q101" i="28"/>
  <c r="Q118" i="28"/>
  <c r="Q243" i="28"/>
  <c r="Q225" i="28"/>
  <c r="Q292" i="28"/>
  <c r="Q190" i="28"/>
  <c r="N354" i="28"/>
  <c r="Q90" i="28"/>
  <c r="Z189" i="28"/>
  <c r="AA189" i="28" s="1"/>
  <c r="Q28" i="28"/>
  <c r="Q57" i="28"/>
  <c r="Q189" i="28"/>
  <c r="Q220" i="28"/>
  <c r="Q294" i="28"/>
  <c r="Q335" i="28"/>
  <c r="Q224" i="28"/>
  <c r="Q116" i="28"/>
  <c r="Q104" i="28"/>
  <c r="Q211" i="28"/>
  <c r="Q252" i="28"/>
  <c r="Q256" i="28"/>
  <c r="Q167" i="28"/>
  <c r="Z188" i="28"/>
  <c r="AA188" i="28" s="1"/>
  <c r="Q276" i="28"/>
  <c r="Q298" i="28"/>
  <c r="Z34" i="28"/>
  <c r="AA34" i="28" s="1"/>
  <c r="Z33" i="28"/>
  <c r="AA33" i="28" s="1"/>
  <c r="Q35" i="28"/>
  <c r="Z56" i="28"/>
  <c r="AA56" i="28" s="1"/>
  <c r="Q45" i="28"/>
  <c r="Z169" i="28"/>
  <c r="AA169" i="28" s="1"/>
  <c r="Q44" i="28"/>
  <c r="Q271" i="28"/>
  <c r="Q290" i="28"/>
  <c r="Q81" i="28"/>
  <c r="Q132" i="28"/>
  <c r="Z274" i="28"/>
  <c r="AA274" i="28" s="1"/>
  <c r="O335" i="28"/>
  <c r="Q103" i="28"/>
  <c r="J334" i="28"/>
  <c r="Q34" i="28"/>
  <c r="Z129" i="28"/>
  <c r="AA129" i="28" s="1"/>
  <c r="Q261" i="28"/>
  <c r="Q215" i="28"/>
  <c r="Z251" i="28"/>
  <c r="AA251" i="28" s="1"/>
  <c r="Q199" i="28"/>
  <c r="N346" i="28"/>
  <c r="Q79" i="28"/>
  <c r="Z15" i="28"/>
  <c r="AA15" i="28" s="1"/>
  <c r="Q29" i="28"/>
  <c r="Z300" i="28"/>
  <c r="AA300" i="28" s="1"/>
  <c r="Q11" i="28"/>
  <c r="Q144" i="28"/>
  <c r="Q297" i="28"/>
  <c r="Q270" i="28"/>
  <c r="Q127" i="28"/>
  <c r="Z81" i="28"/>
  <c r="AA81" i="28" s="1"/>
  <c r="Q97" i="28"/>
  <c r="Q286" i="28"/>
  <c r="Z134" i="28"/>
  <c r="AA134" i="28" s="1"/>
  <c r="Q110" i="28"/>
  <c r="Q40" i="28"/>
  <c r="Q230" i="28"/>
  <c r="Z118" i="28"/>
  <c r="AA118" i="28" s="1"/>
  <c r="Q64" i="28"/>
  <c r="Z286" i="28"/>
  <c r="AA286" i="28" s="1"/>
  <c r="O337" i="28"/>
  <c r="Q38" i="28"/>
  <c r="Q152" i="28"/>
  <c r="Q166" i="28"/>
  <c r="Q247" i="28"/>
  <c r="Q129" i="28"/>
  <c r="Z217" i="28"/>
  <c r="AA217" i="28" s="1"/>
  <c r="Q265" i="28"/>
  <c r="Z279" i="28"/>
  <c r="AA279" i="28" s="1"/>
  <c r="M338" i="28"/>
  <c r="Z292" i="28"/>
  <c r="AA292" i="28" s="1"/>
  <c r="Q299" i="28"/>
  <c r="Q126" i="28"/>
  <c r="Q93" i="28"/>
  <c r="Q125" i="28"/>
  <c r="Z50" i="28"/>
  <c r="AA50" i="28" s="1"/>
  <c r="Q106" i="28"/>
  <c r="Q124" i="28"/>
  <c r="Q162" i="28"/>
  <c r="Q193" i="28"/>
  <c r="Q223" i="28"/>
  <c r="Q164" i="28"/>
  <c r="Q174" i="28"/>
  <c r="Q71" i="28"/>
  <c r="Q133" i="28"/>
  <c r="Q157" i="28"/>
  <c r="Q226" i="28"/>
  <c r="Z133" i="28"/>
  <c r="AA133" i="28" s="1"/>
  <c r="H338" i="28"/>
  <c r="Q5" i="28"/>
  <c r="L338" i="28"/>
  <c r="Q15" i="28"/>
  <c r="Z21" i="28"/>
  <c r="AA21" i="28" s="1"/>
  <c r="Z46" i="28"/>
  <c r="AA46" i="28" s="1"/>
  <c r="Q59" i="28"/>
  <c r="Z89" i="28"/>
  <c r="AA89" i="28" s="1"/>
  <c r="Q73" i="28"/>
  <c r="Z104" i="28"/>
  <c r="AA104" i="28" s="1"/>
  <c r="Z108" i="28"/>
  <c r="AA108" i="28" s="1"/>
  <c r="Z238" i="28"/>
  <c r="AA238" i="28" s="1"/>
  <c r="Z61" i="28"/>
  <c r="AA61" i="28" s="1"/>
  <c r="Q145" i="28"/>
  <c r="Q168" i="28"/>
  <c r="Q156" i="28"/>
  <c r="Q179" i="28"/>
  <c r="Z209" i="28"/>
  <c r="AA209" i="28" s="1"/>
  <c r="Q180" i="28"/>
  <c r="Z127" i="28"/>
  <c r="AA127" i="28" s="1"/>
  <c r="Z22" i="28"/>
  <c r="AA22" i="28" s="1"/>
  <c r="Z175" i="28"/>
  <c r="AA175" i="28" s="1"/>
  <c r="Q63" i="28"/>
  <c r="Z85" i="28"/>
  <c r="AA85" i="28" s="1"/>
  <c r="Z301" i="28"/>
  <c r="AA301" i="28" s="1"/>
  <c r="Q195" i="28"/>
  <c r="Q204" i="28"/>
  <c r="Z237" i="28"/>
  <c r="AA237" i="28" s="1"/>
  <c r="Z187" i="28"/>
  <c r="AA187" i="28" s="1"/>
  <c r="Q69" i="28"/>
  <c r="Q8" i="28"/>
  <c r="Q31" i="28"/>
  <c r="Q72" i="28"/>
  <c r="Q86" i="28"/>
  <c r="Z90" i="28"/>
  <c r="AA90" i="28" s="1"/>
  <c r="Z126" i="28"/>
  <c r="AA126" i="28" s="1"/>
  <c r="Q213" i="28"/>
  <c r="Q231" i="28"/>
  <c r="Z285" i="28"/>
  <c r="AA285" i="28" s="1"/>
  <c r="Q183" i="28"/>
  <c r="M354" i="28"/>
  <c r="Q300" i="28"/>
  <c r="Z202" i="28"/>
  <c r="AA202" i="28" s="1"/>
  <c r="Z63" i="28"/>
  <c r="AA63" i="28" s="1"/>
  <c r="Q102" i="28"/>
  <c r="Q111" i="28"/>
  <c r="Z140" i="28"/>
  <c r="AA140" i="28" s="1"/>
  <c r="Z176" i="28"/>
  <c r="AA176" i="28" s="1"/>
  <c r="Q82" i="28"/>
  <c r="Q9" i="28"/>
  <c r="Z225" i="28"/>
  <c r="AA225" i="28" s="1"/>
  <c r="L346" i="28"/>
  <c r="Q62" i="28"/>
  <c r="Q70" i="28"/>
  <c r="Z283" i="28"/>
  <c r="AA283" i="28" s="1"/>
  <c r="Z199" i="28"/>
  <c r="AA199" i="28" s="1"/>
  <c r="Z298" i="28"/>
  <c r="AA298" i="28" s="1"/>
  <c r="Q169" i="28"/>
  <c r="Q55" i="28"/>
  <c r="Q114" i="28"/>
  <c r="Q135" i="28"/>
  <c r="Q184" i="28"/>
  <c r="Q172" i="28"/>
  <c r="Q267" i="28"/>
  <c r="Q282" i="28"/>
  <c r="Q100" i="28"/>
  <c r="Q285" i="28"/>
  <c r="Z161" i="28"/>
  <c r="AA161" i="28" s="1"/>
  <c r="Z259" i="28"/>
  <c r="AA259" i="28" s="1"/>
  <c r="Z177" i="28"/>
  <c r="AA177" i="28" s="1"/>
  <c r="O350" i="28"/>
  <c r="O354" i="28" s="1"/>
  <c r="Q75" i="28"/>
  <c r="Q19" i="28"/>
  <c r="H346" i="28"/>
  <c r="Z268" i="28"/>
  <c r="AA268" i="28" s="1"/>
  <c r="Q287" i="28"/>
  <c r="Z28" i="28"/>
  <c r="AA28" i="28" s="1"/>
  <c r="Q143" i="28"/>
  <c r="Z18" i="28"/>
  <c r="AA18" i="28" s="1"/>
  <c r="Z27" i="28"/>
  <c r="AA27" i="28" s="1"/>
  <c r="Q25" i="28"/>
  <c r="Q65" i="28"/>
  <c r="Z242" i="28"/>
  <c r="AA242" i="28" s="1"/>
  <c r="Q336" i="28"/>
  <c r="Q67" i="28"/>
  <c r="Q198" i="28"/>
  <c r="Q216" i="28"/>
  <c r="Q146" i="28"/>
  <c r="Q241" i="28"/>
  <c r="Q248" i="28"/>
  <c r="N338" i="28"/>
  <c r="J341" i="28"/>
  <c r="Q197" i="28"/>
  <c r="Q278" i="28"/>
  <c r="Q33" i="28"/>
  <c r="Q41" i="28"/>
  <c r="Z53" i="28"/>
  <c r="AA53" i="28" s="1"/>
  <c r="Q96" i="28"/>
  <c r="Z122" i="28"/>
  <c r="AA122" i="28" s="1"/>
  <c r="Z173" i="28"/>
  <c r="AA173" i="28" s="1"/>
  <c r="Q122" i="28"/>
  <c r="Q7" i="28"/>
  <c r="Q95" i="28"/>
  <c r="Q138" i="28"/>
  <c r="Q160" i="28"/>
  <c r="Z168" i="28"/>
  <c r="AA168" i="28" s="1"/>
  <c r="Q210" i="28"/>
  <c r="Q221" i="28"/>
  <c r="Z95" i="28"/>
  <c r="AA95" i="28" s="1"/>
  <c r="Q206" i="28"/>
  <c r="Q46" i="28"/>
  <c r="Q191" i="28"/>
  <c r="Q235" i="28"/>
  <c r="Q212" i="28"/>
  <c r="Q209" i="28"/>
  <c r="Z67" i="28"/>
  <c r="AA67" i="28" s="1"/>
  <c r="Q200" i="28"/>
  <c r="Z164" i="28"/>
  <c r="AA164" i="28" s="1"/>
  <c r="Z69" i="28"/>
  <c r="AA69" i="28" s="1"/>
  <c r="Z125" i="28"/>
  <c r="AA125" i="28" s="1"/>
  <c r="Z244" i="28"/>
  <c r="AA244" i="28" s="1"/>
  <c r="Q182" i="28"/>
  <c r="Z60" i="28"/>
  <c r="AA60" i="28" s="1"/>
  <c r="Q281" i="28"/>
  <c r="Z54" i="28"/>
  <c r="AA54" i="28" s="1"/>
  <c r="Z68" i="28"/>
  <c r="AA68" i="28" s="1"/>
  <c r="Q37" i="28"/>
  <c r="Z42" i="28"/>
  <c r="AA42" i="28" s="1"/>
  <c r="Q54" i="28"/>
  <c r="Q83" i="28"/>
  <c r="Q250" i="28"/>
  <c r="Q229" i="28"/>
  <c r="Q273" i="28"/>
  <c r="Q16" i="28"/>
  <c r="Q159" i="28"/>
  <c r="Q178" i="28"/>
  <c r="Q176" i="28"/>
  <c r="Q53" i="28"/>
  <c r="Q119" i="28"/>
  <c r="Q260" i="28"/>
  <c r="Q275" i="28"/>
  <c r="Q296" i="28"/>
  <c r="Z146" i="28"/>
  <c r="AA146" i="28" s="1"/>
  <c r="Z222" i="28"/>
  <c r="AA222" i="28" s="1"/>
  <c r="Q232" i="28"/>
  <c r="Q351" i="28"/>
  <c r="Q21" i="28"/>
  <c r="Q91" i="28"/>
  <c r="Z221" i="28"/>
  <c r="AA221" i="28" s="1"/>
  <c r="Q187" i="28"/>
  <c r="Z256" i="28"/>
  <c r="AA256" i="28" s="1"/>
  <c r="Q291" i="28"/>
  <c r="Q92" i="28"/>
  <c r="Z41" i="28"/>
  <c r="AA41" i="28" s="1"/>
  <c r="Z35" i="28"/>
  <c r="AA35" i="28" s="1"/>
  <c r="Z8" i="28"/>
  <c r="AA8" i="28" s="1"/>
  <c r="Z45" i="28"/>
  <c r="AA45" i="28" s="1"/>
  <c r="Q49" i="28"/>
  <c r="Q98" i="28"/>
  <c r="Z102" i="28"/>
  <c r="AA102" i="28" s="1"/>
  <c r="Q120" i="28"/>
  <c r="Z132" i="28"/>
  <c r="AA132" i="28" s="1"/>
  <c r="Z151" i="28"/>
  <c r="AA151" i="28" s="1"/>
  <c r="Z167" i="28"/>
  <c r="AA167" i="28" s="1"/>
  <c r="Z172" i="28"/>
  <c r="AA172" i="28" s="1"/>
  <c r="Z218" i="28"/>
  <c r="AA218" i="28" s="1"/>
  <c r="Z264" i="28"/>
  <c r="AA264" i="28" s="1"/>
  <c r="J350" i="28"/>
  <c r="J354" i="28" s="1"/>
  <c r="Q344" i="28"/>
  <c r="Q343" i="28"/>
  <c r="Z148" i="28"/>
  <c r="AA148" i="28" s="1"/>
  <c r="Z252" i="28"/>
  <c r="AA252" i="28" s="1"/>
  <c r="Z64" i="28"/>
  <c r="AA64" i="28" s="1"/>
  <c r="Z143" i="28"/>
  <c r="AA143" i="28" s="1"/>
  <c r="Q219" i="28"/>
  <c r="Q264" i="28"/>
  <c r="Q245" i="28"/>
  <c r="Z94" i="28"/>
  <c r="AA94" i="28" s="1"/>
  <c r="Z99" i="28"/>
  <c r="AA99" i="28" s="1"/>
  <c r="Z147" i="28"/>
  <c r="AA147" i="28" s="1"/>
  <c r="Z294" i="28"/>
  <c r="AA294" i="28" s="1"/>
  <c r="Q301" i="28"/>
  <c r="Q52" i="28"/>
  <c r="Q18" i="28"/>
  <c r="Q68" i="28"/>
  <c r="Z92" i="28"/>
  <c r="AA92" i="28" s="1"/>
  <c r="Z98" i="28"/>
  <c r="AA98" i="28" s="1"/>
  <c r="Z185" i="28"/>
  <c r="AA185" i="28" s="1"/>
  <c r="Z193" i="28"/>
  <c r="AA193" i="28" s="1"/>
  <c r="Z258" i="28"/>
  <c r="AA258" i="28" s="1"/>
  <c r="Z270" i="28"/>
  <c r="AA270" i="28" s="1"/>
  <c r="Z278" i="28"/>
  <c r="AA278" i="28" s="1"/>
  <c r="Z260" i="28"/>
  <c r="AA260" i="28" s="1"/>
  <c r="Z284" i="28"/>
  <c r="AA284" i="28" s="1"/>
  <c r="O344" i="28"/>
  <c r="O343" i="28"/>
  <c r="Q60" i="28"/>
  <c r="Z32" i="28"/>
  <c r="AA32" i="28" s="1"/>
  <c r="Q88" i="28"/>
  <c r="Q134" i="28"/>
  <c r="Q148" i="28"/>
  <c r="Z55" i="28"/>
  <c r="AA55" i="28" s="1"/>
  <c r="Z93" i="28"/>
  <c r="AA93" i="28" s="1"/>
  <c r="Q205" i="28"/>
  <c r="M346" i="28"/>
  <c r="Q268" i="28"/>
  <c r="Z79" i="28"/>
  <c r="AA79" i="28" s="1"/>
  <c r="Z154" i="28"/>
  <c r="AA154" i="28" s="1"/>
  <c r="Z136" i="28"/>
  <c r="AA136" i="28" s="1"/>
  <c r="Z233" i="28"/>
  <c r="AA233" i="28" s="1"/>
  <c r="Z203" i="28"/>
  <c r="AA203" i="28" s="1"/>
  <c r="Q89" i="28"/>
  <c r="Z159" i="28"/>
  <c r="AA159" i="28" s="1"/>
  <c r="Z213" i="28"/>
  <c r="AA213" i="28" s="1"/>
  <c r="Z249" i="28"/>
  <c r="AA249" i="28" s="1"/>
  <c r="Z115" i="28"/>
  <c r="AA115" i="28" s="1"/>
  <c r="Q255" i="28"/>
  <c r="Q50" i="28"/>
  <c r="Q121" i="28"/>
  <c r="Z229" i="28"/>
  <c r="AA229" i="28" s="1"/>
  <c r="Q131" i="28"/>
  <c r="Q13" i="28"/>
  <c r="Z65" i="28"/>
  <c r="AA65" i="28" s="1"/>
  <c r="Z86" i="28"/>
  <c r="AA86" i="28" s="1"/>
  <c r="Z82" i="28"/>
  <c r="AA82" i="28" s="1"/>
  <c r="Z120" i="28"/>
  <c r="AA120" i="28" s="1"/>
  <c r="Z207" i="28"/>
  <c r="AA207" i="28" s="1"/>
  <c r="Z248" i="28"/>
  <c r="AA248" i="28" s="1"/>
  <c r="Z91" i="28"/>
  <c r="AA91" i="28" s="1"/>
  <c r="Z206" i="28"/>
  <c r="AA206" i="28" s="1"/>
  <c r="Q94" i="28"/>
  <c r="Z112" i="28"/>
  <c r="AA112" i="28" s="1"/>
  <c r="Z234" i="28"/>
  <c r="AA234" i="28" s="1"/>
  <c r="Z107" i="28"/>
  <c r="AA107" i="28" s="1"/>
  <c r="Z157" i="28"/>
  <c r="AA157" i="28" s="1"/>
  <c r="Z212" i="28"/>
  <c r="AA212" i="28" s="1"/>
  <c r="Z255" i="28"/>
  <c r="AA255" i="28" s="1"/>
  <c r="Z5" i="28"/>
  <c r="AA5" i="28" s="1"/>
  <c r="Z43" i="28"/>
  <c r="AA43" i="28" s="1"/>
  <c r="Z51" i="28"/>
  <c r="AA51" i="28" s="1"/>
  <c r="Z200" i="28"/>
  <c r="AA200" i="28" s="1"/>
  <c r="Z113" i="28"/>
  <c r="AA113" i="28" s="1"/>
  <c r="Z36" i="28"/>
  <c r="AA36" i="28" s="1"/>
  <c r="Q47" i="28"/>
  <c r="Z75" i="28"/>
  <c r="AA75" i="28" s="1"/>
  <c r="Z131" i="28"/>
  <c r="AA131" i="28" s="1"/>
  <c r="Z160" i="28"/>
  <c r="AA160" i="28" s="1"/>
  <c r="Q269" i="28"/>
  <c r="Z275" i="28"/>
  <c r="AA275" i="28" s="1"/>
  <c r="Z272" i="28"/>
  <c r="AA272" i="28" s="1"/>
  <c r="Z282" i="28"/>
  <c r="AA282" i="28" s="1"/>
  <c r="Z290" i="28"/>
  <c r="AA290" i="28" s="1"/>
  <c r="Z11" i="28"/>
  <c r="AA11" i="28" s="1"/>
  <c r="Z23" i="28"/>
  <c r="AA23" i="28" s="1"/>
  <c r="Z96" i="28"/>
  <c r="AA96" i="28" s="1"/>
  <c r="Z230" i="28"/>
  <c r="AA230" i="28" s="1"/>
  <c r="Z254" i="28"/>
  <c r="AA254" i="28" s="1"/>
  <c r="Z205" i="28"/>
  <c r="AA205" i="28" s="1"/>
  <c r="Z295" i="28"/>
  <c r="AA295" i="28" s="1"/>
  <c r="O336" i="28"/>
  <c r="Z80" i="28"/>
  <c r="AA80" i="28" s="1"/>
  <c r="Q147" i="28"/>
  <c r="Q186" i="28"/>
  <c r="Q99" i="28"/>
  <c r="Z152" i="28"/>
  <c r="AA152" i="28" s="1"/>
  <c r="Q173" i="28"/>
  <c r="Z117" i="28"/>
  <c r="AA117" i="28" s="1"/>
  <c r="Q257" i="28"/>
  <c r="Z245" i="28"/>
  <c r="AA245" i="28" s="1"/>
  <c r="Q130" i="28"/>
  <c r="Z26" i="28"/>
  <c r="AA26" i="28" s="1"/>
  <c r="Z16" i="28"/>
  <c r="AA16" i="28" s="1"/>
  <c r="Z62" i="28"/>
  <c r="AA62" i="28" s="1"/>
  <c r="Z70" i="28"/>
  <c r="AA70" i="28" s="1"/>
  <c r="Z97" i="28"/>
  <c r="AA97" i="28" s="1"/>
  <c r="Z100" i="28"/>
  <c r="AA100" i="28" s="1"/>
  <c r="Z150" i="28"/>
  <c r="AA150" i="28" s="1"/>
  <c r="Z128" i="28"/>
  <c r="AA128" i="28" s="1"/>
  <c r="Q155" i="28"/>
  <c r="Z165" i="28"/>
  <c r="AA165" i="28" s="1"/>
  <c r="Z227" i="28"/>
  <c r="AA227" i="28" s="1"/>
  <c r="Z232" i="28"/>
  <c r="AA232" i="28" s="1"/>
  <c r="Z201" i="28"/>
  <c r="AA201" i="28" s="1"/>
  <c r="Z262" i="28"/>
  <c r="AA262" i="28" s="1"/>
  <c r="Z267" i="28"/>
  <c r="AA267" i="28" s="1"/>
  <c r="Q228" i="28"/>
  <c r="Z276" i="28"/>
  <c r="AA276" i="28" s="1"/>
  <c r="Z293" i="28"/>
  <c r="AA293" i="28" s="1"/>
  <c r="Z196" i="28"/>
  <c r="AA196" i="28" s="1"/>
  <c r="Q142" i="28"/>
  <c r="Z40" i="28"/>
  <c r="AA40" i="28" s="1"/>
  <c r="Q108" i="28"/>
  <c r="Q242" i="28"/>
  <c r="Q295" i="28"/>
  <c r="Q277" i="28"/>
  <c r="Q288" i="28"/>
  <c r="Q158" i="28"/>
  <c r="Z9" i="28"/>
  <c r="AA9" i="28" s="1"/>
  <c r="Z19" i="28"/>
  <c r="AA19" i="28" s="1"/>
  <c r="Z17" i="28"/>
  <c r="AA17" i="28" s="1"/>
  <c r="Z25" i="28"/>
  <c r="AA25" i="28" s="1"/>
  <c r="Z76" i="28"/>
  <c r="AA76" i="28" s="1"/>
  <c r="Z88" i="28"/>
  <c r="AA88" i="28" s="1"/>
  <c r="Z101" i="28"/>
  <c r="AA101" i="28" s="1"/>
  <c r="Z106" i="28"/>
  <c r="AA106" i="28" s="1"/>
  <c r="Z124" i="28"/>
  <c r="AA124" i="28" s="1"/>
  <c r="Z149" i="28"/>
  <c r="AA149" i="28" s="1"/>
  <c r="Z155" i="28"/>
  <c r="AA155" i="28" s="1"/>
  <c r="Z166" i="28"/>
  <c r="AA166" i="28" s="1"/>
  <c r="Z171" i="28"/>
  <c r="AA171" i="28" s="1"/>
  <c r="Z183" i="28"/>
  <c r="AA183" i="28" s="1"/>
  <c r="Z195" i="28"/>
  <c r="AA195" i="28" s="1"/>
  <c r="Z137" i="28"/>
  <c r="AA137" i="28" s="1"/>
  <c r="Z198" i="28"/>
  <c r="AA198" i="28" s="1"/>
  <c r="Z240" i="28"/>
  <c r="AA240" i="28" s="1"/>
  <c r="Z210" i="28"/>
  <c r="AA210" i="28" s="1"/>
  <c r="Z250" i="28"/>
  <c r="AA250" i="28" s="1"/>
  <c r="Z263" i="28"/>
  <c r="AA263" i="28" s="1"/>
  <c r="Z208" i="28"/>
  <c r="AA208" i="28" s="1"/>
  <c r="Z214" i="28"/>
  <c r="AA214" i="28" s="1"/>
  <c r="Z220" i="28"/>
  <c r="AA220" i="28" s="1"/>
  <c r="Q236" i="28"/>
  <c r="Z253" i="28"/>
  <c r="AA253" i="28" s="1"/>
  <c r="Z261" i="28"/>
  <c r="AA261" i="28" s="1"/>
  <c r="Z271" i="28"/>
  <c r="AA271" i="28" s="1"/>
  <c r="Z288" i="28"/>
  <c r="AA288" i="28" s="1"/>
  <c r="Z144" i="28"/>
  <c r="AA144" i="28" s="1"/>
  <c r="Q165" i="28"/>
  <c r="Q112" i="28"/>
  <c r="Z156" i="28"/>
  <c r="AA156" i="28" s="1"/>
  <c r="O334" i="28"/>
  <c r="Q262" i="28"/>
  <c r="Z110" i="28"/>
  <c r="AA110" i="28" s="1"/>
  <c r="O332" i="28"/>
  <c r="Z72" i="28"/>
  <c r="AA72" i="28" s="1"/>
  <c r="Z138" i="28"/>
  <c r="AA138" i="28" s="1"/>
  <c r="Z186" i="28"/>
  <c r="AA186" i="28" s="1"/>
  <c r="Z247" i="28"/>
  <c r="AA247" i="28" s="1"/>
  <c r="Z204" i="28"/>
  <c r="AA204" i="28" s="1"/>
  <c r="Z215" i="28"/>
  <c r="AA215" i="28" s="1"/>
  <c r="Z291" i="28"/>
  <c r="AA291" i="28" s="1"/>
  <c r="Z299" i="28"/>
  <c r="AA299" i="28" s="1"/>
  <c r="Y328" i="28"/>
  <c r="Z130" i="28"/>
  <c r="AA130" i="28" s="1"/>
  <c r="Z277" i="28"/>
  <c r="AA277" i="28" s="1"/>
  <c r="O340" i="28"/>
  <c r="O328" i="28"/>
  <c r="Q12" i="28"/>
  <c r="AE12" i="28"/>
  <c r="Z66" i="28"/>
  <c r="AA66" i="28" s="1"/>
  <c r="Q4" i="28"/>
  <c r="J328" i="28"/>
  <c r="W366" i="28" s="1"/>
  <c r="J340" i="28"/>
  <c r="Q17" i="28"/>
  <c r="Q39" i="28"/>
  <c r="Z13" i="28"/>
  <c r="AA13" i="28" s="1"/>
  <c r="Z29" i="28"/>
  <c r="AA29" i="28" s="1"/>
  <c r="Z12" i="28"/>
  <c r="AA12" i="28" s="1"/>
  <c r="Z31" i="28"/>
  <c r="AA31" i="28" s="1"/>
  <c r="Z49" i="28"/>
  <c r="AA49" i="28" s="1"/>
  <c r="Z59" i="28"/>
  <c r="AA59" i="28" s="1"/>
  <c r="O342" i="28"/>
  <c r="Q77" i="28"/>
  <c r="J342" i="28"/>
  <c r="Q76" i="28"/>
  <c r="Z52" i="28"/>
  <c r="AA52" i="28" s="1"/>
  <c r="Z114" i="28"/>
  <c r="AA114" i="28" s="1"/>
  <c r="Z123" i="28"/>
  <c r="AA123" i="28" s="1"/>
  <c r="Z142" i="28"/>
  <c r="AA142" i="28" s="1"/>
  <c r="Z153" i="28"/>
  <c r="AA153" i="28" s="1"/>
  <c r="Z163" i="28"/>
  <c r="AA163" i="28" s="1"/>
  <c r="Z228" i="28"/>
  <c r="AA228" i="28" s="1"/>
  <c r="Z235" i="28"/>
  <c r="AA235" i="28" s="1"/>
  <c r="Z266" i="28"/>
  <c r="AA266" i="28" s="1"/>
  <c r="Z211" i="28"/>
  <c r="AA211" i="28" s="1"/>
  <c r="Z223" i="28"/>
  <c r="AA223" i="28" s="1"/>
  <c r="Z257" i="28"/>
  <c r="AA257" i="28" s="1"/>
  <c r="Z269" i="28"/>
  <c r="AA269" i="28" s="1"/>
  <c r="Z273" i="28"/>
  <c r="AA273" i="28" s="1"/>
  <c r="Q283" i="28"/>
  <c r="Q341" i="28" s="1"/>
  <c r="Z71" i="28"/>
  <c r="AA71" i="28" s="1"/>
  <c r="Z239" i="28"/>
  <c r="AA239" i="28" s="1"/>
  <c r="X328" i="28"/>
  <c r="Z178" i="28"/>
  <c r="AA178" i="28" s="1"/>
  <c r="Z194" i="28"/>
  <c r="AA194" i="28" s="1"/>
  <c r="Q10" i="28"/>
  <c r="J332" i="28"/>
  <c r="J338" i="28" s="1"/>
  <c r="Z39" i="28"/>
  <c r="AA39" i="28" s="1"/>
  <c r="Z4" i="28"/>
  <c r="AA4" i="28" s="1"/>
  <c r="U328" i="28"/>
  <c r="Q3" i="28"/>
  <c r="W328" i="28"/>
  <c r="Z77" i="28"/>
  <c r="AA77" i="28" s="1"/>
  <c r="V328" i="28"/>
  <c r="Z83" i="28"/>
  <c r="AA83" i="28" s="1"/>
  <c r="Z73" i="28"/>
  <c r="AA73" i="28" s="1"/>
  <c r="Z87" i="28"/>
  <c r="AA87" i="28" s="1"/>
  <c r="Z116" i="28"/>
  <c r="AA116" i="28" s="1"/>
  <c r="Z158" i="28"/>
  <c r="AA158" i="28" s="1"/>
  <c r="Q123" i="28"/>
  <c r="Z145" i="28"/>
  <c r="AA145" i="28" s="1"/>
  <c r="Z170" i="28"/>
  <c r="AA170" i="28" s="1"/>
  <c r="Z174" i="28"/>
  <c r="AA174" i="28" s="1"/>
  <c r="Z182" i="28"/>
  <c r="AA182" i="28" s="1"/>
  <c r="Z190" i="28"/>
  <c r="AA190" i="28" s="1"/>
  <c r="Z236" i="28"/>
  <c r="AA236" i="28" s="1"/>
  <c r="Z231" i="28"/>
  <c r="AA231" i="28" s="1"/>
  <c r="Z243" i="28"/>
  <c r="AA243" i="28" s="1"/>
  <c r="Z219" i="28"/>
  <c r="AA219" i="28" s="1"/>
  <c r="Z265" i="28"/>
  <c r="AA265" i="28" s="1"/>
  <c r="Z281" i="28"/>
  <c r="AA281" i="28" s="1"/>
  <c r="Z296" i="28"/>
  <c r="AA296" i="28" s="1"/>
  <c r="G356" i="28" l="1"/>
  <c r="G358" i="28" s="1"/>
  <c r="M356" i="28"/>
  <c r="M358" i="28" s="1"/>
  <c r="L356" i="28"/>
  <c r="L358" i="28" s="1"/>
  <c r="H356" i="28"/>
  <c r="H358" i="28" s="1"/>
  <c r="Q334" i="28"/>
  <c r="N356" i="28"/>
  <c r="N358" i="28" s="1"/>
  <c r="Q350" i="28"/>
  <c r="Q354" i="28" s="1"/>
  <c r="Q332" i="28"/>
  <c r="Q338" i="28" s="1"/>
  <c r="O338" i="28"/>
  <c r="Q342" i="28"/>
  <c r="J346" i="28"/>
  <c r="J356" i="28"/>
  <c r="J358" i="28" s="1"/>
  <c r="AA328" i="28"/>
  <c r="O346" i="28"/>
  <c r="Q340" i="28"/>
  <c r="Q328" i="28"/>
  <c r="Q329" i="28" s="1"/>
  <c r="Z328" i="28"/>
  <c r="O356" i="28" l="1"/>
  <c r="O358" i="28" s="1"/>
  <c r="Q346" i="28"/>
  <c r="Q356" i="28" s="1"/>
  <c r="Q358" i="28" s="1"/>
  <c r="P14" i="7"/>
  <c r="P13" i="7"/>
  <c r="J6" i="1" l="1"/>
  <c r="B301" i="20" l="1"/>
  <c r="CH301" i="20" s="1"/>
  <c r="A301" i="20"/>
  <c r="B300" i="20"/>
  <c r="A300" i="20"/>
  <c r="B299" i="20"/>
  <c r="CH299" i="20" s="1"/>
  <c r="A299" i="20"/>
  <c r="B298" i="20"/>
  <c r="CG298" i="20" s="1"/>
  <c r="A298" i="20"/>
  <c r="B297" i="20"/>
  <c r="CH297" i="20" s="1"/>
  <c r="A297" i="20"/>
  <c r="B296" i="20"/>
  <c r="A296" i="20"/>
  <c r="B295" i="20"/>
  <c r="CH295" i="20" s="1"/>
  <c r="A295" i="20"/>
  <c r="B294" i="20"/>
  <c r="CG294" i="20" s="1"/>
  <c r="A294" i="20"/>
  <c r="B293" i="20"/>
  <c r="CH293" i="20" s="1"/>
  <c r="A293" i="20"/>
  <c r="B292" i="20"/>
  <c r="A292" i="20"/>
  <c r="B291" i="20"/>
  <c r="CH291" i="20" s="1"/>
  <c r="A291" i="20"/>
  <c r="B290" i="20"/>
  <c r="CG290" i="20" s="1"/>
  <c r="A290" i="20"/>
  <c r="B289" i="20"/>
  <c r="CG289" i="20" s="1"/>
  <c r="A289" i="20"/>
  <c r="B288" i="20"/>
  <c r="A288" i="20"/>
  <c r="B287" i="20"/>
  <c r="CH287" i="20" s="1"/>
  <c r="A287" i="20"/>
  <c r="B286" i="20"/>
  <c r="CG286" i="20" s="1"/>
  <c r="A286" i="20"/>
  <c r="B285" i="20"/>
  <c r="CH285" i="20" s="1"/>
  <c r="A285" i="20"/>
  <c r="B284" i="20"/>
  <c r="A284" i="20"/>
  <c r="B283" i="20"/>
  <c r="CH283" i="20" s="1"/>
  <c r="A283" i="20"/>
  <c r="B282" i="20"/>
  <c r="CG282" i="20" s="1"/>
  <c r="A282" i="20"/>
  <c r="B281" i="20"/>
  <c r="CH281" i="20" s="1"/>
  <c r="A281" i="20"/>
  <c r="B280" i="20"/>
  <c r="A280" i="20"/>
  <c r="B279" i="20"/>
  <c r="A279" i="20"/>
  <c r="B278" i="20"/>
  <c r="CG278" i="20" s="1"/>
  <c r="A278" i="20"/>
  <c r="B277" i="20"/>
  <c r="CH277" i="20" s="1"/>
  <c r="A277" i="20"/>
  <c r="B276" i="20"/>
  <c r="CH276" i="20" s="1"/>
  <c r="A276" i="20"/>
  <c r="B275" i="20"/>
  <c r="A275" i="20"/>
  <c r="B274" i="20"/>
  <c r="CG274" i="20" s="1"/>
  <c r="A274" i="20"/>
  <c r="B273" i="20"/>
  <c r="CH273" i="20" s="1"/>
  <c r="A273" i="20"/>
  <c r="B272" i="20"/>
  <c r="A272" i="20"/>
  <c r="B271" i="20"/>
  <c r="CH271" i="20" s="1"/>
  <c r="A271" i="20"/>
  <c r="B270" i="20"/>
  <c r="CG270" i="20" s="1"/>
  <c r="A270" i="20"/>
  <c r="B269" i="20"/>
  <c r="A269" i="20"/>
  <c r="B268" i="20"/>
  <c r="A268" i="20"/>
  <c r="B267" i="20"/>
  <c r="A267" i="20"/>
  <c r="B266" i="20"/>
  <c r="CG266" i="20" s="1"/>
  <c r="A266" i="20"/>
  <c r="B265" i="20"/>
  <c r="CG265" i="20" s="1"/>
  <c r="A265" i="20"/>
  <c r="B264" i="20"/>
  <c r="A264" i="20"/>
  <c r="B263" i="20"/>
  <c r="A263" i="20"/>
  <c r="B262" i="20"/>
  <c r="CG262" i="20" s="1"/>
  <c r="A262" i="20"/>
  <c r="B261" i="20"/>
  <c r="A261" i="20"/>
  <c r="B260" i="20"/>
  <c r="A260" i="20"/>
  <c r="B259" i="20"/>
  <c r="A259" i="20"/>
  <c r="B258" i="20"/>
  <c r="CG258" i="20" s="1"/>
  <c r="A258" i="20"/>
  <c r="B257" i="20"/>
  <c r="CG257" i="20" s="1"/>
  <c r="A257" i="20"/>
  <c r="B256" i="20"/>
  <c r="A256" i="20"/>
  <c r="B255" i="20"/>
  <c r="A255" i="20"/>
  <c r="B254" i="20"/>
  <c r="CG254" i="20" s="1"/>
  <c r="A254" i="20"/>
  <c r="B253" i="20"/>
  <c r="A253" i="20"/>
  <c r="B252" i="20"/>
  <c r="A252" i="20"/>
  <c r="B251" i="20"/>
  <c r="A251" i="20"/>
  <c r="B250" i="20"/>
  <c r="CG250" i="20" s="1"/>
  <c r="A250" i="20"/>
  <c r="B249" i="20"/>
  <c r="CG249" i="20" s="1"/>
  <c r="A249" i="20"/>
  <c r="B248" i="20"/>
  <c r="A248" i="20"/>
  <c r="B247" i="20"/>
  <c r="A247" i="20"/>
  <c r="B246" i="20"/>
  <c r="CG246" i="20" s="1"/>
  <c r="A246" i="20"/>
  <c r="B245" i="20"/>
  <c r="A245" i="20"/>
  <c r="B244" i="20"/>
  <c r="A244" i="20"/>
  <c r="B243" i="20"/>
  <c r="A243" i="20"/>
  <c r="B242" i="20"/>
  <c r="CG242" i="20" s="1"/>
  <c r="A242" i="20"/>
  <c r="B241" i="20"/>
  <c r="CG241" i="20" s="1"/>
  <c r="A241" i="20"/>
  <c r="B240" i="20"/>
  <c r="A240" i="20"/>
  <c r="B239" i="20"/>
  <c r="A239" i="20"/>
  <c r="B238" i="20"/>
  <c r="CG238" i="20" s="1"/>
  <c r="A238" i="20"/>
  <c r="B237" i="20"/>
  <c r="A237" i="20"/>
  <c r="B236" i="20"/>
  <c r="A236" i="20"/>
  <c r="B235" i="20"/>
  <c r="A235" i="20"/>
  <c r="B234" i="20"/>
  <c r="CG234" i="20" s="1"/>
  <c r="A234" i="20"/>
  <c r="B233" i="20"/>
  <c r="CG233" i="20" s="1"/>
  <c r="A233" i="20"/>
  <c r="B232" i="20"/>
  <c r="A232" i="20"/>
  <c r="B231" i="20"/>
  <c r="A231" i="20"/>
  <c r="B230" i="20"/>
  <c r="CG230" i="20" s="1"/>
  <c r="A230" i="20"/>
  <c r="B229" i="20"/>
  <c r="A229" i="20"/>
  <c r="B228" i="20"/>
  <c r="A228" i="20"/>
  <c r="B227" i="20"/>
  <c r="A227" i="20"/>
  <c r="B226" i="20"/>
  <c r="CG226" i="20" s="1"/>
  <c r="A226" i="20"/>
  <c r="B225" i="20"/>
  <c r="CG225" i="20" s="1"/>
  <c r="A225" i="20"/>
  <c r="B224" i="20"/>
  <c r="A224" i="20"/>
  <c r="B223" i="20"/>
  <c r="A223" i="20"/>
  <c r="B222" i="20"/>
  <c r="CG222" i="20" s="1"/>
  <c r="A222" i="20"/>
  <c r="B221" i="20"/>
  <c r="A221" i="20"/>
  <c r="B220" i="20"/>
  <c r="A220" i="20"/>
  <c r="B219" i="20"/>
  <c r="A219" i="20"/>
  <c r="B218" i="20"/>
  <c r="CG218" i="20" s="1"/>
  <c r="A218" i="20"/>
  <c r="B217" i="20"/>
  <c r="CG217" i="20" s="1"/>
  <c r="A217" i="20"/>
  <c r="B216" i="20"/>
  <c r="A216" i="20"/>
  <c r="B215" i="20"/>
  <c r="CH215" i="20" s="1"/>
  <c r="A215" i="20"/>
  <c r="B214" i="20"/>
  <c r="A214" i="20"/>
  <c r="B213" i="20"/>
  <c r="CH213" i="20" s="1"/>
  <c r="A213" i="20"/>
  <c r="B212" i="20"/>
  <c r="A212" i="20"/>
  <c r="B211" i="20"/>
  <c r="A211" i="20"/>
  <c r="B210" i="20"/>
  <c r="A210" i="20"/>
  <c r="B209" i="20"/>
  <c r="CG209" i="20" s="1"/>
  <c r="A209" i="20"/>
  <c r="B208" i="20"/>
  <c r="A208" i="20"/>
  <c r="B207" i="20"/>
  <c r="CH207" i="20" s="1"/>
  <c r="A207" i="20"/>
  <c r="B206" i="20"/>
  <c r="A206" i="20"/>
  <c r="B205" i="20"/>
  <c r="CG205" i="20" s="1"/>
  <c r="A205" i="20"/>
  <c r="B204" i="20"/>
  <c r="A204" i="20"/>
  <c r="B203" i="20"/>
  <c r="A203" i="20"/>
  <c r="B202" i="20"/>
  <c r="A202" i="20"/>
  <c r="B201" i="20"/>
  <c r="CG201" i="20" s="1"/>
  <c r="A201" i="20"/>
  <c r="B200" i="20"/>
  <c r="A200" i="20"/>
  <c r="B199" i="20"/>
  <c r="CH199" i="20" s="1"/>
  <c r="A199" i="20"/>
  <c r="B198" i="20"/>
  <c r="A198" i="20"/>
  <c r="B197" i="20"/>
  <c r="CH197" i="20" s="1"/>
  <c r="A197" i="20"/>
  <c r="B196" i="20"/>
  <c r="A196" i="20"/>
  <c r="B195" i="20"/>
  <c r="A195" i="20"/>
  <c r="B194" i="20"/>
  <c r="A194" i="20"/>
  <c r="B193" i="20"/>
  <c r="CG193" i="20" s="1"/>
  <c r="A193" i="20"/>
  <c r="B192" i="20"/>
  <c r="A192" i="20"/>
  <c r="B191" i="20"/>
  <c r="CH191" i="20" s="1"/>
  <c r="A191" i="20"/>
  <c r="B190" i="20"/>
  <c r="A190" i="20"/>
  <c r="B189" i="20"/>
  <c r="CH189" i="20" s="1"/>
  <c r="A189" i="20"/>
  <c r="B188" i="20"/>
  <c r="A188" i="20"/>
  <c r="B187" i="20"/>
  <c r="A187" i="20"/>
  <c r="B186" i="20"/>
  <c r="A186" i="20"/>
  <c r="B185" i="20"/>
  <c r="CG185" i="20" s="1"/>
  <c r="A185" i="20"/>
  <c r="B184" i="20"/>
  <c r="A184" i="20"/>
  <c r="B183" i="20"/>
  <c r="CH183" i="20" s="1"/>
  <c r="A183" i="20"/>
  <c r="B182" i="20"/>
  <c r="A182" i="20"/>
  <c r="B181" i="20"/>
  <c r="CH181" i="20" s="1"/>
  <c r="A181" i="20"/>
  <c r="B180" i="20"/>
  <c r="CG180" i="20" s="1"/>
  <c r="A180" i="20"/>
  <c r="B179" i="20"/>
  <c r="CH179" i="20" s="1"/>
  <c r="A179" i="20"/>
  <c r="B178" i="20"/>
  <c r="A178" i="20"/>
  <c r="B177" i="20"/>
  <c r="CH177" i="20" s="1"/>
  <c r="A177" i="20"/>
  <c r="B176" i="20"/>
  <c r="CG176" i="20" s="1"/>
  <c r="A176" i="20"/>
  <c r="B175" i="20"/>
  <c r="CH175" i="20" s="1"/>
  <c r="A175" i="20"/>
  <c r="B174" i="20"/>
  <c r="A174" i="20"/>
  <c r="B173" i="20"/>
  <c r="CH173" i="20" s="1"/>
  <c r="A173" i="20"/>
  <c r="B172" i="20"/>
  <c r="CG172" i="20" s="1"/>
  <c r="A172" i="20"/>
  <c r="B171" i="20"/>
  <c r="CH171" i="20" s="1"/>
  <c r="A171" i="20"/>
  <c r="B170" i="20"/>
  <c r="CG170" i="20" s="1"/>
  <c r="A170" i="20"/>
  <c r="B169" i="20"/>
  <c r="CH169" i="20" s="1"/>
  <c r="A169" i="20"/>
  <c r="B168" i="20"/>
  <c r="CG168" i="20" s="1"/>
  <c r="A168" i="20"/>
  <c r="B167" i="20"/>
  <c r="A167" i="20"/>
  <c r="B166" i="20"/>
  <c r="CG166" i="20" s="1"/>
  <c r="A166" i="20"/>
  <c r="B165" i="20"/>
  <c r="CH165" i="20" s="1"/>
  <c r="A165" i="20"/>
  <c r="B164" i="20"/>
  <c r="A164" i="20"/>
  <c r="B163" i="20"/>
  <c r="A163" i="20"/>
  <c r="B162" i="20"/>
  <c r="CG162" i="20" s="1"/>
  <c r="A162" i="20"/>
  <c r="B161" i="20"/>
  <c r="CH161" i="20" s="1"/>
  <c r="A161" i="20"/>
  <c r="B160" i="20"/>
  <c r="A160" i="20"/>
  <c r="B159" i="20"/>
  <c r="CH159" i="20" s="1"/>
  <c r="A159" i="20"/>
  <c r="B158" i="20"/>
  <c r="A158" i="20"/>
  <c r="B157" i="20"/>
  <c r="CH157" i="20" s="1"/>
  <c r="A157" i="20"/>
  <c r="B156" i="20"/>
  <c r="CG156" i="20" s="1"/>
  <c r="A156" i="20"/>
  <c r="B155" i="20"/>
  <c r="CH155" i="20" s="1"/>
  <c r="A155" i="20"/>
  <c r="B154" i="20"/>
  <c r="A154" i="20"/>
  <c r="B153" i="20"/>
  <c r="CH153" i="20" s="1"/>
  <c r="A153" i="20"/>
  <c r="B152" i="20"/>
  <c r="CG152" i="20" s="1"/>
  <c r="A152" i="20"/>
  <c r="B151" i="20"/>
  <c r="CH151" i="20" s="1"/>
  <c r="A151" i="20"/>
  <c r="B150" i="20"/>
  <c r="CG150" i="20" s="1"/>
  <c r="A150" i="20"/>
  <c r="B149" i="20"/>
  <c r="CG149" i="20" s="1"/>
  <c r="A149" i="20"/>
  <c r="B148" i="20"/>
  <c r="CG148" i="20" s="1"/>
  <c r="A148" i="20"/>
  <c r="B147" i="20"/>
  <c r="CH147" i="20" s="1"/>
  <c r="A147" i="20"/>
  <c r="B146" i="20"/>
  <c r="CG146" i="20" s="1"/>
  <c r="A146" i="20"/>
  <c r="B145" i="20"/>
  <c r="CG145" i="20" s="1"/>
  <c r="A145" i="20"/>
  <c r="B144" i="20"/>
  <c r="A144" i="20"/>
  <c r="B143" i="20"/>
  <c r="CH143" i="20" s="1"/>
  <c r="A143" i="20"/>
  <c r="B142" i="20"/>
  <c r="CG142" i="20" s="1"/>
  <c r="A142" i="20"/>
  <c r="B141" i="20"/>
  <c r="CG141" i="20" s="1"/>
  <c r="A141" i="20"/>
  <c r="B140" i="20"/>
  <c r="CG140" i="20" s="1"/>
  <c r="A140" i="20"/>
  <c r="B139" i="20"/>
  <c r="CH139" i="20" s="1"/>
  <c r="A139" i="20"/>
  <c r="B138" i="20"/>
  <c r="CG138" i="20" s="1"/>
  <c r="A138" i="20"/>
  <c r="B137" i="20"/>
  <c r="CH137" i="20" s="1"/>
  <c r="A137" i="20"/>
  <c r="B136" i="20"/>
  <c r="CG136" i="20" s="1"/>
  <c r="A136" i="20"/>
  <c r="B135" i="20"/>
  <c r="A135" i="20"/>
  <c r="B134" i="20"/>
  <c r="CG134" i="20" s="1"/>
  <c r="A134" i="20"/>
  <c r="B133" i="20"/>
  <c r="CG133" i="20" s="1"/>
  <c r="A133" i="20"/>
  <c r="B132" i="20"/>
  <c r="A132" i="20"/>
  <c r="B131" i="20"/>
  <c r="A131" i="20"/>
  <c r="B130" i="20"/>
  <c r="CG130" i="20" s="1"/>
  <c r="A130" i="20"/>
  <c r="B129" i="20"/>
  <c r="CG129" i="20" s="1"/>
  <c r="A129" i="20"/>
  <c r="B128" i="20"/>
  <c r="A128" i="20"/>
  <c r="B127" i="20"/>
  <c r="CH127" i="20" s="1"/>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3" i="20"/>
  <c r="A3" i="20"/>
  <c r="CH180" i="20" l="1"/>
  <c r="CG179" i="20"/>
  <c r="CG181" i="20"/>
  <c r="CH104" i="20"/>
  <c r="CG175" i="20"/>
  <c r="CH176" i="20"/>
  <c r="CG177" i="20"/>
  <c r="CH205" i="20"/>
  <c r="CH230" i="20"/>
  <c r="CG47" i="20"/>
  <c r="CG59" i="20"/>
  <c r="CG67" i="20"/>
  <c r="CG71" i="20"/>
  <c r="CH19" i="20"/>
  <c r="CG20" i="20"/>
  <c r="CG22" i="20"/>
  <c r="CG19" i="20"/>
  <c r="CG155" i="20"/>
  <c r="CH156" i="20"/>
  <c r="CG171" i="20"/>
  <c r="CH172" i="20"/>
  <c r="CG173" i="20"/>
  <c r="CG169" i="20"/>
  <c r="CG100" i="20"/>
  <c r="CG123" i="20"/>
  <c r="CH290" i="20"/>
  <c r="CG11" i="20"/>
  <c r="CG15" i="20"/>
  <c r="CG63" i="20"/>
  <c r="CH74" i="20"/>
  <c r="CH80" i="20"/>
  <c r="CH124" i="20"/>
  <c r="CG197" i="20"/>
  <c r="CG215" i="20"/>
  <c r="CH222" i="20"/>
  <c r="CH262" i="20"/>
  <c r="CH286" i="20"/>
  <c r="CG75" i="20"/>
  <c r="CG80" i="20"/>
  <c r="CH150" i="20"/>
  <c r="CG151" i="20"/>
  <c r="CG153" i="20"/>
  <c r="CG165" i="20"/>
  <c r="CH193" i="20"/>
  <c r="CH282" i="20"/>
  <c r="CG35" i="20"/>
  <c r="CH96" i="20"/>
  <c r="CG112" i="20"/>
  <c r="CH146" i="20"/>
  <c r="CG147" i="20"/>
  <c r="CH148" i="20"/>
  <c r="CG199" i="20"/>
  <c r="CH217" i="20"/>
  <c r="CH218" i="20"/>
  <c r="CH249" i="20"/>
  <c r="CH250" i="20"/>
  <c r="CH116" i="20"/>
  <c r="CG121" i="20"/>
  <c r="CG125" i="20"/>
  <c r="CG127" i="20"/>
  <c r="CH133" i="20"/>
  <c r="CH134" i="20"/>
  <c r="CH141" i="20"/>
  <c r="CH289" i="20"/>
  <c r="CG23" i="20"/>
  <c r="CG27" i="20"/>
  <c r="CG31" i="20"/>
  <c r="CH39" i="20"/>
  <c r="CG43" i="20"/>
  <c r="CG55" i="20"/>
  <c r="CH241" i="20"/>
  <c r="CH242" i="20"/>
  <c r="CH254" i="20"/>
  <c r="CG281" i="20"/>
  <c r="CG285" i="20"/>
  <c r="CG297" i="20"/>
  <c r="CG301" i="20"/>
  <c r="CG6" i="20"/>
  <c r="CG12" i="20"/>
  <c r="CG39" i="20"/>
  <c r="CG51" i="20"/>
  <c r="CH59" i="20"/>
  <c r="CG69" i="20"/>
  <c r="CH70" i="20"/>
  <c r="CG84" i="20"/>
  <c r="CG108" i="20"/>
  <c r="CH120" i="20"/>
  <c r="CH130" i="20"/>
  <c r="CG137" i="20"/>
  <c r="CH185" i="20"/>
  <c r="CG189" i="20"/>
  <c r="CG191" i="20"/>
  <c r="CG213" i="20"/>
  <c r="CH233" i="20"/>
  <c r="CH234" i="20"/>
  <c r="CH246" i="20"/>
  <c r="CH265" i="20"/>
  <c r="CH266" i="20"/>
  <c r="CG273" i="20"/>
  <c r="CG277" i="20"/>
  <c r="CH278" i="20"/>
  <c r="CH298" i="20"/>
  <c r="CG7" i="20"/>
  <c r="CG10" i="20"/>
  <c r="CH31" i="20"/>
  <c r="CG32" i="20"/>
  <c r="CG33" i="20"/>
  <c r="CG34" i="20"/>
  <c r="CH42" i="20"/>
  <c r="CH43" i="20"/>
  <c r="CG53" i="20"/>
  <c r="CH54" i="20"/>
  <c r="CH71" i="20"/>
  <c r="CH138" i="20"/>
  <c r="CG139" i="20"/>
  <c r="CH140" i="20"/>
  <c r="CG159" i="20"/>
  <c r="CG161" i="20"/>
  <c r="CG183" i="20"/>
  <c r="CG207" i="20"/>
  <c r="CH225" i="20"/>
  <c r="CH226" i="20"/>
  <c r="CH238" i="20"/>
  <c r="CH257" i="20"/>
  <c r="CH258" i="20"/>
  <c r="CH270" i="20"/>
  <c r="CH274" i="20"/>
  <c r="CG293" i="20"/>
  <c r="CH6" i="20"/>
  <c r="CH10" i="20"/>
  <c r="CH11" i="20"/>
  <c r="CH22" i="20"/>
  <c r="CH26" i="20"/>
  <c r="CH38" i="20"/>
  <c r="CG46" i="20"/>
  <c r="CG66" i="20"/>
  <c r="CG78" i="20"/>
  <c r="CG103" i="20"/>
  <c r="CH103" i="20"/>
  <c r="CG104" i="20"/>
  <c r="CH112" i="20"/>
  <c r="CG118" i="20"/>
  <c r="CG158" i="20"/>
  <c r="CH158" i="20"/>
  <c r="CG174" i="20"/>
  <c r="CH174" i="20"/>
  <c r="CH187" i="20"/>
  <c r="CG187" i="20"/>
  <c r="CH195" i="20"/>
  <c r="CG195" i="20"/>
  <c r="CG3" i="20"/>
  <c r="CH18" i="20"/>
  <c r="CH30" i="20"/>
  <c r="CH34" i="20"/>
  <c r="CG50" i="20"/>
  <c r="CH55" i="20"/>
  <c r="CG62" i="20"/>
  <c r="CH75" i="20"/>
  <c r="CG124" i="20"/>
  <c r="CH129" i="20"/>
  <c r="CH131" i="20"/>
  <c r="CG131" i="20"/>
  <c r="CG164" i="20"/>
  <c r="CH164" i="20"/>
  <c r="CH3" i="20"/>
  <c r="CH15" i="20"/>
  <c r="CH35" i="20"/>
  <c r="CG36" i="20"/>
  <c r="CG37" i="20"/>
  <c r="CG42" i="20"/>
  <c r="CG45" i="20"/>
  <c r="CH47" i="20"/>
  <c r="CH50" i="20"/>
  <c r="CG54" i="20"/>
  <c r="CH62" i="20"/>
  <c r="CH67" i="20"/>
  <c r="CG74" i="20"/>
  <c r="CG77" i="20"/>
  <c r="CH87" i="20"/>
  <c r="CG88" i="20"/>
  <c r="CG96" i="20"/>
  <c r="CG126" i="20"/>
  <c r="CH126" i="20"/>
  <c r="CH149" i="20"/>
  <c r="CG154" i="20"/>
  <c r="CH154" i="20"/>
  <c r="CH162" i="20"/>
  <c r="CH163" i="20"/>
  <c r="CG163" i="20"/>
  <c r="CH170" i="20"/>
  <c r="CH201" i="20"/>
  <c r="CH203" i="20"/>
  <c r="CG203" i="20"/>
  <c r="CH209" i="20"/>
  <c r="CH211" i="20"/>
  <c r="CG211" i="20"/>
  <c r="CH221" i="20"/>
  <c r="CG221" i="20"/>
  <c r="CH229" i="20"/>
  <c r="CG229" i="20"/>
  <c r="CH237" i="20"/>
  <c r="CG237" i="20"/>
  <c r="CH245" i="20"/>
  <c r="CG245" i="20"/>
  <c r="CH253" i="20"/>
  <c r="CG253" i="20"/>
  <c r="CH261" i="20"/>
  <c r="CG261" i="20"/>
  <c r="CH269" i="20"/>
  <c r="CG269" i="20"/>
  <c r="CH7" i="20"/>
  <c r="CG14" i="20"/>
  <c r="CH58" i="20"/>
  <c r="CH135" i="20"/>
  <c r="CG135" i="20"/>
  <c r="CH14" i="20"/>
  <c r="CH23" i="20"/>
  <c r="CH27" i="20"/>
  <c r="CG29" i="20"/>
  <c r="CH46" i="20"/>
  <c r="CH51" i="20"/>
  <c r="CG58" i="20"/>
  <c r="CG61" i="20"/>
  <c r="CH63" i="20"/>
  <c r="CH66" i="20"/>
  <c r="CG70" i="20"/>
  <c r="CH78" i="20"/>
  <c r="CH88" i="20"/>
  <c r="CG122" i="20"/>
  <c r="CG132" i="20"/>
  <c r="CH132" i="20"/>
  <c r="CH142" i="20"/>
  <c r="CG143" i="20"/>
  <c r="CH145" i="20"/>
  <c r="CG157" i="20"/>
  <c r="CH166" i="20"/>
  <c r="CH167" i="20"/>
  <c r="CG167" i="20"/>
  <c r="CG178" i="20"/>
  <c r="CH178" i="20"/>
  <c r="CH294" i="20"/>
  <c r="CG4" i="20"/>
  <c r="CH4" i="20"/>
  <c r="CH8" i="20"/>
  <c r="CG8" i="20"/>
  <c r="CG18" i="20"/>
  <c r="CH41" i="20"/>
  <c r="CG41" i="20"/>
  <c r="CH73" i="20"/>
  <c r="CG73" i="20"/>
  <c r="CH94" i="20"/>
  <c r="CG25" i="20"/>
  <c r="CH64" i="20"/>
  <c r="CG9" i="20"/>
  <c r="CH57" i="20"/>
  <c r="CG57" i="20"/>
  <c r="CH84" i="20"/>
  <c r="CH20" i="20"/>
  <c r="CH24" i="20"/>
  <c r="CG24" i="20"/>
  <c r="CH48" i="20"/>
  <c r="CG79" i="20"/>
  <c r="CH79" i="20"/>
  <c r="CG97" i="20"/>
  <c r="CH97" i="20"/>
  <c r="CG116" i="20"/>
  <c r="CG119" i="20"/>
  <c r="CH119" i="20"/>
  <c r="CH223" i="20"/>
  <c r="CG223" i="20"/>
  <c r="CG224" i="20"/>
  <c r="CH224" i="20"/>
  <c r="CH251" i="20"/>
  <c r="CG251" i="20"/>
  <c r="CG252" i="20"/>
  <c r="CH252" i="20"/>
  <c r="CH259" i="20"/>
  <c r="CG259" i="20"/>
  <c r="CG260" i="20"/>
  <c r="CH260" i="20"/>
  <c r="CH267" i="20"/>
  <c r="CG267" i="20"/>
  <c r="CG268" i="20"/>
  <c r="CH268" i="20"/>
  <c r="CG13" i="20"/>
  <c r="CG16" i="20"/>
  <c r="CH44" i="20"/>
  <c r="CG49" i="20"/>
  <c r="CH60" i="20"/>
  <c r="CG65" i="20"/>
  <c r="CH76" i="20"/>
  <c r="CH86" i="20"/>
  <c r="CG89" i="20"/>
  <c r="CH89" i="20"/>
  <c r="CH95" i="20"/>
  <c r="CH108" i="20"/>
  <c r="CH118" i="20"/>
  <c r="CG144" i="20"/>
  <c r="CH144" i="20"/>
  <c r="CH239" i="20"/>
  <c r="CG239" i="20"/>
  <c r="CG240" i="20"/>
  <c r="CH240" i="20"/>
  <c r="CH12" i="20"/>
  <c r="CG17" i="20"/>
  <c r="CG28" i="20"/>
  <c r="CH28" i="20"/>
  <c r="CH32" i="20"/>
  <c r="CH36" i="20"/>
  <c r="CH40" i="20"/>
  <c r="CH56" i="20"/>
  <c r="CH72" i="20"/>
  <c r="CG81" i="20"/>
  <c r="CH81" i="20"/>
  <c r="CH100" i="20"/>
  <c r="CH110" i="20"/>
  <c r="CG113" i="20"/>
  <c r="CH113" i="20"/>
  <c r="CH122" i="20"/>
  <c r="CG5" i="20"/>
  <c r="CH16" i="20"/>
  <c r="CG21" i="20"/>
  <c r="CG26" i="20"/>
  <c r="CG30" i="20"/>
  <c r="CG38" i="20"/>
  <c r="CH52" i="20"/>
  <c r="CH68" i="20"/>
  <c r="CH92" i="20"/>
  <c r="CG92" i="20"/>
  <c r="CH102" i="20"/>
  <c r="CG105" i="20"/>
  <c r="CH105" i="20"/>
  <c r="CH111" i="20"/>
  <c r="CG128" i="20"/>
  <c r="CH128" i="20"/>
  <c r="CG160" i="20"/>
  <c r="CH160" i="20"/>
  <c r="CH5" i="20"/>
  <c r="CH9" i="20"/>
  <c r="CH13" i="20"/>
  <c r="CH17" i="20"/>
  <c r="CH21" i="20"/>
  <c r="CH25" i="20"/>
  <c r="CH29" i="20"/>
  <c r="CH33" i="20"/>
  <c r="CH37" i="20"/>
  <c r="CH45" i="20"/>
  <c r="CH49" i="20"/>
  <c r="CH53" i="20"/>
  <c r="CH61" i="20"/>
  <c r="CH65" i="20"/>
  <c r="CH69" i="20"/>
  <c r="CH77" i="20"/>
  <c r="CG82" i="20"/>
  <c r="CG83" i="20"/>
  <c r="CG87" i="20"/>
  <c r="CG90" i="20"/>
  <c r="CG91" i="20"/>
  <c r="CG95" i="20"/>
  <c r="CG98" i="20"/>
  <c r="CG99" i="20"/>
  <c r="CG106" i="20"/>
  <c r="CG107" i="20"/>
  <c r="CG111" i="20"/>
  <c r="CG114" i="20"/>
  <c r="CG115" i="20"/>
  <c r="CH125" i="20"/>
  <c r="CG182" i="20"/>
  <c r="CH182" i="20"/>
  <c r="CG186" i="20"/>
  <c r="CH186" i="20"/>
  <c r="CG190" i="20"/>
  <c r="CH190" i="20"/>
  <c r="CG194" i="20"/>
  <c r="CH194" i="20"/>
  <c r="CG198" i="20"/>
  <c r="CH198" i="20"/>
  <c r="CG202" i="20"/>
  <c r="CH202" i="20"/>
  <c r="CG206" i="20"/>
  <c r="CH206" i="20"/>
  <c r="CG210" i="20"/>
  <c r="CH210" i="20"/>
  <c r="CG214" i="20"/>
  <c r="CH214" i="20"/>
  <c r="CH219" i="20"/>
  <c r="CG219" i="20"/>
  <c r="CG220" i="20"/>
  <c r="CH220" i="20"/>
  <c r="CH235" i="20"/>
  <c r="CG235" i="20"/>
  <c r="CG236" i="20"/>
  <c r="CH236" i="20"/>
  <c r="CG85" i="20"/>
  <c r="CH85" i="20"/>
  <c r="CG93" i="20"/>
  <c r="CH93" i="20"/>
  <c r="CG101" i="20"/>
  <c r="CH101" i="20"/>
  <c r="CG109" i="20"/>
  <c r="CH109" i="20"/>
  <c r="CG117" i="20"/>
  <c r="CH117" i="20"/>
  <c r="CH121" i="20"/>
  <c r="CG184" i="20"/>
  <c r="CH184" i="20"/>
  <c r="CG188" i="20"/>
  <c r="CH188" i="20"/>
  <c r="CG192" i="20"/>
  <c r="CH192" i="20"/>
  <c r="CG196" i="20"/>
  <c r="CH196" i="20"/>
  <c r="CG200" i="20"/>
  <c r="CH200" i="20"/>
  <c r="CG204" i="20"/>
  <c r="CH204" i="20"/>
  <c r="CG208" i="20"/>
  <c r="CH208" i="20"/>
  <c r="CG212" i="20"/>
  <c r="CH212" i="20"/>
  <c r="CG216" i="20"/>
  <c r="CH216" i="20"/>
  <c r="CH231" i="20"/>
  <c r="CG231" i="20"/>
  <c r="CG232" i="20"/>
  <c r="CH232" i="20"/>
  <c r="CH247" i="20"/>
  <c r="CG247" i="20"/>
  <c r="CG248" i="20"/>
  <c r="CH248" i="20"/>
  <c r="CH255" i="20"/>
  <c r="CG255" i="20"/>
  <c r="CG256" i="20"/>
  <c r="CH256" i="20"/>
  <c r="CH263" i="20"/>
  <c r="CG263" i="20"/>
  <c r="CG264" i="20"/>
  <c r="CH264" i="20"/>
  <c r="CG40" i="20"/>
  <c r="CG44" i="20"/>
  <c r="CG48" i="20"/>
  <c r="CG52" i="20"/>
  <c r="CG56" i="20"/>
  <c r="CG60" i="20"/>
  <c r="CG64" i="20"/>
  <c r="CG68" i="20"/>
  <c r="CG72" i="20"/>
  <c r="CG76" i="20"/>
  <c r="CH82" i="20"/>
  <c r="CH83" i="20"/>
  <c r="CG86" i="20"/>
  <c r="CH90" i="20"/>
  <c r="CH91" i="20"/>
  <c r="CG94" i="20"/>
  <c r="CH98" i="20"/>
  <c r="CH99" i="20"/>
  <c r="CG102" i="20"/>
  <c r="CH106" i="20"/>
  <c r="CH107" i="20"/>
  <c r="CG110" i="20"/>
  <c r="CH114" i="20"/>
  <c r="CH115" i="20"/>
  <c r="CH123" i="20"/>
  <c r="CH136" i="20"/>
  <c r="CH152" i="20"/>
  <c r="CH168" i="20"/>
  <c r="CH227" i="20"/>
  <c r="CG227" i="20"/>
  <c r="CG228" i="20"/>
  <c r="CH228" i="20"/>
  <c r="CH243" i="20"/>
  <c r="CG243" i="20"/>
  <c r="CG244" i="20"/>
  <c r="CH244" i="20"/>
  <c r="CG120" i="20"/>
  <c r="CH272" i="20"/>
  <c r="CG272" i="20"/>
  <c r="CH275" i="20"/>
  <c r="CG275" i="20"/>
  <c r="CH279" i="20"/>
  <c r="CG279" i="20"/>
  <c r="CG280" i="20"/>
  <c r="CH280" i="20"/>
  <c r="CG288" i="20"/>
  <c r="CH288" i="20"/>
  <c r="CG296" i="20"/>
  <c r="CH296" i="20"/>
  <c r="CG276" i="20"/>
  <c r="CG271" i="20"/>
  <c r="CG284" i="20"/>
  <c r="CH284" i="20"/>
  <c r="CG292" i="20"/>
  <c r="CH292" i="20"/>
  <c r="CG300" i="20"/>
  <c r="CH300" i="20"/>
  <c r="CG283" i="20"/>
  <c r="CG287" i="20"/>
  <c r="CG291" i="20"/>
  <c r="CG295" i="20"/>
  <c r="CG299" i="20"/>
  <c r="L26" i="7" l="1"/>
  <c r="D36" i="2" l="1"/>
  <c r="C36" i="2"/>
  <c r="C35" i="2" l="1"/>
  <c r="C38" i="2" s="1"/>
  <c r="U97" i="4" l="1"/>
  <c r="AG97" i="4" s="1"/>
  <c r="S62" i="4"/>
  <c r="AE62" i="4" s="1"/>
  <c r="AI65" i="4" s="1"/>
  <c r="H36" i="4"/>
  <c r="F36" i="4"/>
  <c r="AH14" i="4"/>
  <c r="V14" i="4"/>
  <c r="X14" i="4" s="1"/>
  <c r="AH13" i="4"/>
  <c r="AJ13" i="4" s="1"/>
  <c r="X13" i="4"/>
  <c r="AH12" i="4"/>
  <c r="AM39" i="4" s="1"/>
  <c r="V12" i="4"/>
  <c r="AA39" i="4" s="1"/>
  <c r="D54" i="2"/>
  <c r="C54" i="2"/>
  <c r="B54" i="2"/>
  <c r="D35" i="2"/>
  <c r="D38" i="2" s="1"/>
  <c r="A2" i="2"/>
  <c r="A3" i="2" s="1"/>
  <c r="H1" i="5" s="1"/>
  <c r="B19" i="5" s="1"/>
  <c r="D10" i="5"/>
  <c r="C10" i="5"/>
  <c r="A1" i="5"/>
  <c r="J7" i="1"/>
  <c r="B21" i="5" l="1"/>
  <c r="B20" i="5"/>
  <c r="B9" i="5"/>
  <c r="B8" i="5"/>
  <c r="B7" i="5"/>
  <c r="X12" i="4"/>
  <c r="Y11" i="4" s="1"/>
  <c r="AJ12" i="4"/>
  <c r="AH52" i="4"/>
  <c r="AJ14" i="4"/>
  <c r="D3" i="4"/>
  <c r="S3" i="4" s="1"/>
  <c r="AE3" i="4" s="1"/>
  <c r="D4" i="4"/>
  <c r="M3" i="4" s="1"/>
  <c r="V51" i="4"/>
  <c r="V52" i="4"/>
  <c r="AH51" i="4"/>
  <c r="AH50" i="4"/>
  <c r="AE90" i="4"/>
  <c r="S90" i="4"/>
  <c r="V50" i="4"/>
  <c r="AK11" i="4" l="1"/>
  <c r="B36" i="2"/>
  <c r="B4" i="4"/>
  <c r="B49" i="2" s="1"/>
  <c r="S4" i="4"/>
  <c r="AE4" i="4" s="1"/>
  <c r="AE106" i="4"/>
  <c r="D21" i="2"/>
  <c r="D62" i="2" s="1"/>
  <c r="S106" i="4"/>
  <c r="AE76" i="4"/>
  <c r="C21" i="2"/>
  <c r="C62" i="2" s="1"/>
  <c r="AK46" i="4" l="1"/>
  <c r="AE46" i="4" s="1"/>
  <c r="Y45" i="4"/>
  <c r="Y46" i="4"/>
  <c r="S46" i="4" s="1"/>
  <c r="AK45" i="4"/>
  <c r="AK44" i="4"/>
  <c r="Y44" i="4"/>
  <c r="J46" i="4"/>
  <c r="D46" i="4" s="1"/>
  <c r="J45" i="4"/>
  <c r="J44" i="4"/>
  <c r="J41" i="4"/>
  <c r="G32" i="4"/>
  <c r="I32" i="4" s="1"/>
  <c r="G33" i="4"/>
  <c r="I33" i="4" s="1"/>
  <c r="G31" i="4"/>
  <c r="I31" i="4" s="1"/>
  <c r="G30" i="4"/>
  <c r="I30" i="4" s="1"/>
  <c r="H33" i="4"/>
  <c r="H31" i="4"/>
  <c r="H29" i="4"/>
  <c r="H30" i="4"/>
  <c r="H28" i="4"/>
  <c r="H32" i="4"/>
  <c r="G22" i="4"/>
  <c r="G20" i="4"/>
  <c r="H22" i="4"/>
  <c r="G24" i="4"/>
  <c r="G12" i="4"/>
  <c r="G13" i="4"/>
  <c r="I13" i="4" s="1"/>
  <c r="J37" i="4"/>
  <c r="H17" i="4"/>
  <c r="H24" i="4"/>
  <c r="G25" i="4"/>
  <c r="H20" i="4"/>
  <c r="J39" i="4"/>
  <c r="J38" i="4"/>
  <c r="H21" i="4"/>
  <c r="G28" i="4"/>
  <c r="I28" i="4" s="1"/>
  <c r="G14" i="4"/>
  <c r="I14" i="4" s="1"/>
  <c r="H23" i="4"/>
  <c r="G17" i="4"/>
  <c r="G18" i="4"/>
  <c r="G21" i="4"/>
  <c r="G23" i="4"/>
  <c r="G29" i="4"/>
  <c r="I29" i="4" s="1"/>
  <c r="J40" i="4"/>
  <c r="H18" i="4"/>
  <c r="H25" i="4"/>
  <c r="B7" i="2"/>
  <c r="C7" i="2" s="1"/>
  <c r="C11" i="2" s="1"/>
  <c r="AI33" i="4"/>
  <c r="AH32" i="4"/>
  <c r="AJ32" i="4" s="1"/>
  <c r="W32" i="4"/>
  <c r="AH33" i="4"/>
  <c r="AJ33" i="4" s="1"/>
  <c r="W33" i="4"/>
  <c r="V32" i="4"/>
  <c r="X32" i="4" s="1"/>
  <c r="V33" i="4"/>
  <c r="X33" i="4" s="1"/>
  <c r="AI32" i="4"/>
  <c r="M4" i="4"/>
  <c r="D16" i="2"/>
  <c r="D62" i="4"/>
  <c r="B10" i="5"/>
  <c r="B35" i="2"/>
  <c r="B38" i="2" s="1"/>
  <c r="C16" i="2"/>
  <c r="H65" i="4" l="1"/>
  <c r="F85" i="4"/>
  <c r="F95" i="4"/>
  <c r="F100" i="4" s="1"/>
  <c r="J36" i="4"/>
  <c r="H66" i="4"/>
  <c r="F70" i="4"/>
  <c r="F68" i="4"/>
  <c r="D76" i="4"/>
  <c r="H81" i="4"/>
  <c r="H111" i="4" s="1"/>
  <c r="H117" i="4"/>
  <c r="I12" i="4"/>
  <c r="J11" i="4" s="1"/>
  <c r="L39" i="4"/>
  <c r="D7" i="2"/>
  <c r="D11" i="2" s="1"/>
  <c r="D90" i="4"/>
  <c r="B11" i="2"/>
  <c r="F84" i="4"/>
  <c r="U84" i="4" s="1"/>
  <c r="AG84" i="4" s="1"/>
  <c r="U69" i="4"/>
  <c r="AG69" i="4" s="1"/>
  <c r="F83" i="4"/>
  <c r="Y32" i="4"/>
  <c r="C20" i="2" s="1"/>
  <c r="AK32" i="4"/>
  <c r="D20" i="2" s="1"/>
  <c r="J32" i="4"/>
  <c r="B20" i="2" s="1"/>
  <c r="G52" i="4"/>
  <c r="I52" i="4" s="1"/>
  <c r="W65" i="4"/>
  <c r="O13" i="4"/>
  <c r="O19" i="4" s="1"/>
  <c r="I19" i="4"/>
  <c r="G50" i="4"/>
  <c r="I50" i="4" s="1"/>
  <c r="N13" i="4"/>
  <c r="AJ52" i="4"/>
  <c r="AJ50" i="4"/>
  <c r="X52" i="4"/>
  <c r="X50" i="4"/>
  <c r="X51" i="4"/>
  <c r="AJ51" i="4"/>
  <c r="G51" i="4"/>
  <c r="I51" i="4" s="1"/>
  <c r="P13" i="4"/>
  <c r="P19" i="4" s="1"/>
  <c r="H72" i="4" l="1"/>
  <c r="H74" i="4" s="1"/>
  <c r="H78" i="4" s="1"/>
  <c r="H106" i="4" s="1"/>
  <c r="Y50" i="4"/>
  <c r="D106" i="4"/>
  <c r="B16" i="2"/>
  <c r="J50" i="4"/>
  <c r="B28" i="2" s="1"/>
  <c r="B21" i="2"/>
  <c r="U70" i="4"/>
  <c r="H86" i="4"/>
  <c r="H88" i="4" s="1"/>
  <c r="H92" i="4" s="1"/>
  <c r="U68" i="4"/>
  <c r="U83" i="4" s="1"/>
  <c r="AG68" i="4" s="1"/>
  <c r="AG83" i="4" s="1"/>
  <c r="O18" i="4"/>
  <c r="P17" i="4"/>
  <c r="O30" i="4"/>
  <c r="AH30" i="4" s="1"/>
  <c r="AJ30" i="4" s="1"/>
  <c r="O17" i="4"/>
  <c r="AH17" i="4" s="1"/>
  <c r="O22" i="4"/>
  <c r="AH22" i="4" s="1"/>
  <c r="O25" i="4"/>
  <c r="AH25" i="4" s="1"/>
  <c r="J30" i="4"/>
  <c r="B19" i="2" s="1"/>
  <c r="P22" i="4"/>
  <c r="AI22" i="4" s="1"/>
  <c r="P25" i="4"/>
  <c r="W25" i="4" s="1"/>
  <c r="P31" i="4"/>
  <c r="AH31" i="4" s="1"/>
  <c r="AJ31" i="4" s="1"/>
  <c r="P20" i="4"/>
  <c r="AI20" i="4" s="1"/>
  <c r="J28" i="4"/>
  <c r="B18" i="2" s="1"/>
  <c r="AK50" i="4"/>
  <c r="P21" i="4"/>
  <c r="AI21" i="4" s="1"/>
  <c r="P23" i="4"/>
  <c r="AI23" i="4" s="1"/>
  <c r="O23" i="4"/>
  <c r="V23" i="4" s="1"/>
  <c r="S76" i="4"/>
  <c r="AI19" i="4"/>
  <c r="W19" i="4"/>
  <c r="I25" i="4"/>
  <c r="I21" i="4"/>
  <c r="I18" i="4"/>
  <c r="I24" i="4"/>
  <c r="I23" i="4"/>
  <c r="I22" i="4"/>
  <c r="I20" i="4"/>
  <c r="I17" i="4"/>
  <c r="AH19" i="4"/>
  <c r="V19" i="4"/>
  <c r="P24" i="4"/>
  <c r="O24" i="4"/>
  <c r="P29" i="4"/>
  <c r="P18" i="4"/>
  <c r="O28" i="4"/>
  <c r="O21" i="4"/>
  <c r="O20" i="4"/>
  <c r="B60" i="2" l="1"/>
  <c r="O14" i="7"/>
  <c r="O13" i="7"/>
  <c r="X19" i="4"/>
  <c r="W72" i="4"/>
  <c r="AG70" i="4"/>
  <c r="U85" i="4"/>
  <c r="W86" i="4" s="1"/>
  <c r="AI17" i="4"/>
  <c r="AJ17" i="4" s="1"/>
  <c r="W17" i="4"/>
  <c r="AH18" i="4"/>
  <c r="V18" i="4"/>
  <c r="V30" i="4"/>
  <c r="X30" i="4" s="1"/>
  <c r="D28" i="2"/>
  <c r="AI117" i="4"/>
  <c r="C28" i="2"/>
  <c r="W117" i="4"/>
  <c r="V17" i="4"/>
  <c r="V22" i="4"/>
  <c r="V25" i="4"/>
  <c r="X25" i="4" s="1"/>
  <c r="AI25" i="4"/>
  <c r="AJ25" i="4" s="1"/>
  <c r="W22" i="4"/>
  <c r="W21" i="4"/>
  <c r="W20" i="4"/>
  <c r="V31" i="4"/>
  <c r="X31" i="4" s="1"/>
  <c r="W23" i="4"/>
  <c r="X23" i="4" s="1"/>
  <c r="AH23" i="4"/>
  <c r="AJ23" i="4" s="1"/>
  <c r="AJ22" i="4"/>
  <c r="AK30" i="4"/>
  <c r="D19" i="2" s="1"/>
  <c r="D56" i="2" s="1"/>
  <c r="AH20" i="4"/>
  <c r="AJ20" i="4" s="1"/>
  <c r="V20" i="4"/>
  <c r="V29" i="4"/>
  <c r="X29" i="4" s="1"/>
  <c r="AH29" i="4"/>
  <c r="AJ29" i="4" s="1"/>
  <c r="V21" i="4"/>
  <c r="AH21" i="4"/>
  <c r="AJ21" i="4" s="1"/>
  <c r="V24" i="4"/>
  <c r="AH24" i="4"/>
  <c r="AJ19" i="4"/>
  <c r="AH28" i="4"/>
  <c r="AJ28" i="4" s="1"/>
  <c r="V28" i="4"/>
  <c r="X28" i="4" s="1"/>
  <c r="J17" i="4"/>
  <c r="J43" i="4" s="1"/>
  <c r="J47" i="4" s="1"/>
  <c r="AI18" i="4"/>
  <c r="W18" i="4"/>
  <c r="AI24" i="4"/>
  <c r="W24" i="4"/>
  <c r="AJ18" i="4" l="1"/>
  <c r="F106" i="4"/>
  <c r="B17" i="2"/>
  <c r="O15" i="7"/>
  <c r="O16" i="7" s="1"/>
  <c r="O19" i="7" s="1"/>
  <c r="L41" i="4"/>
  <c r="L40" i="4" s="1"/>
  <c r="L38" i="4" s="1"/>
  <c r="X17" i="4"/>
  <c r="X22" i="4"/>
  <c r="X20" i="4"/>
  <c r="X18" i="4"/>
  <c r="AG85" i="4"/>
  <c r="AI86" i="4" s="1"/>
  <c r="AI72" i="4"/>
  <c r="X21" i="4"/>
  <c r="Y30" i="4"/>
  <c r="C19" i="2" s="1"/>
  <c r="C56" i="2" s="1"/>
  <c r="X24" i="4"/>
  <c r="Y28" i="4"/>
  <c r="C18" i="2" s="1"/>
  <c r="AJ24" i="4"/>
  <c r="AK28" i="4"/>
  <c r="D18" i="2" s="1"/>
  <c r="AK17" i="4" l="1"/>
  <c r="C60" i="2"/>
  <c r="C55" i="2"/>
  <c r="D60" i="2"/>
  <c r="D55" i="2"/>
  <c r="B61" i="2"/>
  <c r="B63" i="2" s="1"/>
  <c r="AM41" i="4"/>
  <c r="AM40" i="4" s="1"/>
  <c r="AM38" i="4" s="1"/>
  <c r="AM37" i="4" s="1"/>
  <c r="AM36" i="4" s="1"/>
  <c r="AK41" i="4" s="1"/>
  <c r="J106" i="4"/>
  <c r="G108" i="4" s="1"/>
  <c r="J54" i="4"/>
  <c r="O17" i="7"/>
  <c r="O18" i="7" s="1"/>
  <c r="L37" i="4"/>
  <c r="L36" i="4" s="1"/>
  <c r="Y17" i="4"/>
  <c r="AA41" i="4" s="1"/>
  <c r="AA40" i="4" s="1"/>
  <c r="AA38" i="4" s="1"/>
  <c r="AA37" i="4" s="1"/>
  <c r="AA36" i="4" s="1"/>
  <c r="Y41" i="4" s="1"/>
  <c r="D17" i="2"/>
  <c r="D61" i="2" s="1"/>
  <c r="D63" i="2" l="1"/>
  <c r="D26" i="2"/>
  <c r="C17" i="2"/>
  <c r="C61" i="2" s="1"/>
  <c r="C63" i="2" s="1"/>
  <c r="C26" i="2" l="1"/>
  <c r="Y38" i="4" l="1"/>
  <c r="B22" i="2"/>
  <c r="B25" i="2"/>
  <c r="Y40" i="4"/>
  <c r="B24" i="2"/>
  <c r="Y37" i="4"/>
  <c r="Y39" i="4"/>
  <c r="B23" i="2"/>
  <c r="B26" i="2"/>
  <c r="D95" i="4"/>
  <c r="B27" i="2"/>
  <c r="B30" i="2" l="1"/>
  <c r="B41" i="2" s="1"/>
  <c r="B47" i="2" s="1"/>
  <c r="Y43" i="4"/>
  <c r="Y47" i="4" s="1"/>
  <c r="H113" i="4"/>
  <c r="AK39" i="4"/>
  <c r="D23" i="2" s="1"/>
  <c r="C23" i="2"/>
  <c r="AK37" i="4"/>
  <c r="D24" i="2" s="1"/>
  <c r="C24" i="2"/>
  <c r="L28" i="7"/>
  <c r="L29" i="7" s="1"/>
  <c r="AK40" i="4"/>
  <c r="C25" i="2"/>
  <c r="AK38" i="4"/>
  <c r="C22" i="2"/>
  <c r="W81" i="4" l="1"/>
  <c r="W111" i="4" s="1"/>
  <c r="D25" i="2"/>
  <c r="AK43" i="4"/>
  <c r="AK47" i="4" s="1"/>
  <c r="H115" i="4"/>
  <c r="H120" i="4" s="1"/>
  <c r="D22" i="2"/>
  <c r="H127" i="4" l="1"/>
  <c r="W66" i="4"/>
  <c r="W74" i="4" s="1"/>
  <c r="W78" i="4" s="1"/>
  <c r="W106" i="4" s="1"/>
  <c r="W88" i="4"/>
  <c r="W92" i="4" s="1"/>
  <c r="U95" i="4" s="1"/>
  <c r="U100" i="4" s="1"/>
  <c r="AI81" i="4"/>
  <c r="AI88" i="4" s="1"/>
  <c r="AI92" i="4" s="1"/>
  <c r="AI111" i="4" l="1"/>
  <c r="U101" i="4"/>
  <c r="U106" i="4" s="1"/>
  <c r="Y106" i="4" s="1"/>
  <c r="V108" i="4" s="1"/>
  <c r="C27" i="2" l="1"/>
  <c r="C30" i="2" s="1"/>
  <c r="R106" i="4"/>
  <c r="W113" i="4"/>
  <c r="W115" i="4" s="1"/>
  <c r="W120" i="4" s="1"/>
  <c r="S95" i="4" l="1"/>
  <c r="Y54" i="4"/>
  <c r="AI66" i="4"/>
  <c r="AI74" i="4" s="1"/>
  <c r="AI78" i="4" s="1"/>
  <c r="AI106" i="4" l="1"/>
  <c r="AG95" i="4"/>
  <c r="AG100" i="4" l="1"/>
  <c r="AG101" i="4"/>
  <c r="AG106" i="4" l="1"/>
  <c r="AK106" i="4" s="1"/>
  <c r="AH108" i="4" s="1"/>
  <c r="AD106" i="4" l="1"/>
  <c r="AI113" i="4"/>
  <c r="AI115" i="4" s="1"/>
  <c r="AI120" i="4" s="1"/>
  <c r="AE95" i="4" l="1"/>
  <c r="AK54" i="4"/>
  <c r="D27" i="2"/>
  <c r="D30" i="2" s="1"/>
  <c r="B53" i="2" l="1"/>
  <c r="B57" i="2" s="1"/>
  <c r="C41" i="2"/>
  <c r="C47" i="2" s="1"/>
  <c r="C53" i="2" s="1"/>
  <c r="C57" i="2" s="1"/>
  <c r="D41" i="2"/>
  <c r="D47" i="2" s="1"/>
  <c r="D53" i="2" s="1"/>
  <c r="D5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Quinton</author>
  </authors>
  <commentList>
    <comment ref="AF2" authorId="0" shapeId="0" xr:uid="{00000000-0006-0000-0500-000001000000}">
      <text>
        <r>
          <rPr>
            <b/>
            <sz val="9"/>
            <color indexed="81"/>
            <rFont val="Tahoma"/>
            <family val="2"/>
          </rPr>
          <t>Michael Quinton:</t>
        </r>
        <r>
          <rPr>
            <sz val="9"/>
            <color indexed="81"/>
            <rFont val="Tahoma"/>
            <family val="2"/>
          </rPr>
          <t xml:space="preserve">
Check De-Delegation</t>
        </r>
      </text>
    </comment>
    <comment ref="K25" authorId="0" shapeId="0" xr:uid="{00000000-0006-0000-0500-000002000000}">
      <text>
        <r>
          <rPr>
            <b/>
            <sz val="9"/>
            <color indexed="81"/>
            <rFont val="Tahoma"/>
            <family val="2"/>
          </rPr>
          <t>Michael Quinton:</t>
        </r>
        <r>
          <rPr>
            <sz val="9"/>
            <color indexed="81"/>
            <rFont val="Tahoma"/>
            <family val="2"/>
          </rPr>
          <t xml:space="preserve">
Remove De-delegation 01.04.18</t>
        </r>
      </text>
    </comment>
    <comment ref="AF25" authorId="0" shapeId="0" xr:uid="{00000000-0006-0000-0500-000003000000}">
      <text>
        <r>
          <rPr>
            <b/>
            <sz val="9"/>
            <color indexed="81"/>
            <rFont val="Tahoma"/>
            <family val="2"/>
          </rPr>
          <t>Michael Quinton:</t>
        </r>
        <r>
          <rPr>
            <sz val="9"/>
            <color indexed="81"/>
            <rFont val="Tahoma"/>
            <family val="2"/>
          </rPr>
          <t xml:space="preserve">
Remove De-delegation 01.04.18</t>
        </r>
      </text>
    </comment>
    <comment ref="K27" authorId="0" shapeId="0" xr:uid="{00000000-0006-0000-0500-000004000000}">
      <text>
        <r>
          <rPr>
            <b/>
            <sz val="9"/>
            <color indexed="81"/>
            <rFont val="Tahoma"/>
            <family val="2"/>
          </rPr>
          <t>Michael Quinton:</t>
        </r>
        <r>
          <rPr>
            <sz val="9"/>
            <color indexed="81"/>
            <rFont val="Tahoma"/>
            <family val="2"/>
          </rPr>
          <t xml:space="preserve">
Remove De-delegation 01.04.18</t>
        </r>
      </text>
    </comment>
    <comment ref="AF27" authorId="0" shapeId="0" xr:uid="{00000000-0006-0000-0500-000005000000}">
      <text>
        <r>
          <rPr>
            <b/>
            <sz val="9"/>
            <color indexed="81"/>
            <rFont val="Tahoma"/>
            <family val="2"/>
          </rPr>
          <t>Michael Quinton:</t>
        </r>
        <r>
          <rPr>
            <sz val="9"/>
            <color indexed="81"/>
            <rFont val="Tahoma"/>
            <family val="2"/>
          </rPr>
          <t xml:space="preserve">
Remove De-delegation 01.04.18</t>
        </r>
      </text>
    </comment>
    <comment ref="K36" authorId="0" shapeId="0" xr:uid="{00000000-0006-0000-0500-000006000000}">
      <text>
        <r>
          <rPr>
            <b/>
            <sz val="9"/>
            <color indexed="81"/>
            <rFont val="Tahoma"/>
            <family val="2"/>
          </rPr>
          <t>Michael Quinton:</t>
        </r>
        <r>
          <rPr>
            <sz val="9"/>
            <color indexed="81"/>
            <rFont val="Tahoma"/>
            <family val="2"/>
          </rPr>
          <t xml:space="preserve">
Remove De-delegation 01.04.18</t>
        </r>
      </text>
    </comment>
    <comment ref="AF36" authorId="0" shapeId="0" xr:uid="{00000000-0006-0000-0500-000007000000}">
      <text>
        <r>
          <rPr>
            <b/>
            <sz val="9"/>
            <color indexed="81"/>
            <rFont val="Tahoma"/>
            <family val="2"/>
          </rPr>
          <t>Michael Quinton:</t>
        </r>
        <r>
          <rPr>
            <sz val="9"/>
            <color indexed="81"/>
            <rFont val="Tahoma"/>
            <family val="2"/>
          </rPr>
          <t xml:space="preserve">
Remove De-delegation 01.04.18</t>
        </r>
      </text>
    </comment>
    <comment ref="K50" authorId="0" shapeId="0" xr:uid="{00000000-0006-0000-0500-000008000000}">
      <text>
        <r>
          <rPr>
            <b/>
            <sz val="9"/>
            <color indexed="81"/>
            <rFont val="Tahoma"/>
            <family val="2"/>
          </rPr>
          <t>Michael Quinton:</t>
        </r>
        <r>
          <rPr>
            <sz val="9"/>
            <color indexed="81"/>
            <rFont val="Tahoma"/>
            <family val="2"/>
          </rPr>
          <t xml:space="preserve">
Remove De-delegation 01.04.18
</t>
        </r>
      </text>
    </comment>
    <comment ref="AF50" authorId="0" shapeId="0" xr:uid="{00000000-0006-0000-0500-000009000000}">
      <text>
        <r>
          <rPr>
            <b/>
            <sz val="9"/>
            <color indexed="81"/>
            <rFont val="Tahoma"/>
            <family val="2"/>
          </rPr>
          <t>Michael Quinton:</t>
        </r>
        <r>
          <rPr>
            <sz val="9"/>
            <color indexed="81"/>
            <rFont val="Tahoma"/>
            <family val="2"/>
          </rPr>
          <t xml:space="preserve">
Remove De-delegation 01.04.18
</t>
        </r>
      </text>
    </comment>
    <comment ref="K65" authorId="0" shapeId="0" xr:uid="{00000000-0006-0000-0500-00000A000000}">
      <text>
        <r>
          <rPr>
            <b/>
            <sz val="9"/>
            <color indexed="81"/>
            <rFont val="Tahoma"/>
            <family val="2"/>
          </rPr>
          <t>Michael Quinton:</t>
        </r>
        <r>
          <rPr>
            <sz val="9"/>
            <color indexed="81"/>
            <rFont val="Tahoma"/>
            <family val="2"/>
          </rPr>
          <t xml:space="preserve">
Remove De-delgation - 01.04.18
</t>
        </r>
      </text>
    </comment>
    <comment ref="AF65" authorId="0" shapeId="0" xr:uid="{00000000-0006-0000-0500-00000B000000}">
      <text>
        <r>
          <rPr>
            <b/>
            <sz val="9"/>
            <color indexed="81"/>
            <rFont val="Tahoma"/>
            <family val="2"/>
          </rPr>
          <t>Michael Quinton:</t>
        </r>
        <r>
          <rPr>
            <sz val="9"/>
            <color indexed="81"/>
            <rFont val="Tahoma"/>
            <family val="2"/>
          </rPr>
          <t xml:space="preserve">
Remove De-delgation - 01.04.18
</t>
        </r>
      </text>
    </comment>
    <comment ref="K73" authorId="0" shapeId="0" xr:uid="{00000000-0006-0000-0500-00000C000000}">
      <text>
        <r>
          <rPr>
            <b/>
            <sz val="9"/>
            <color indexed="81"/>
            <rFont val="Tahoma"/>
            <family val="2"/>
          </rPr>
          <t>Michael Quinton:</t>
        </r>
        <r>
          <rPr>
            <sz val="9"/>
            <color indexed="81"/>
            <rFont val="Tahoma"/>
            <family val="2"/>
          </rPr>
          <t xml:space="preserve">
Remove De-delegation - 01.04.18
</t>
        </r>
      </text>
    </comment>
    <comment ref="AF73" authorId="0" shapeId="0" xr:uid="{00000000-0006-0000-0500-00000D000000}">
      <text>
        <r>
          <rPr>
            <b/>
            <sz val="9"/>
            <color indexed="81"/>
            <rFont val="Tahoma"/>
            <family val="2"/>
          </rPr>
          <t>Michael Quinton:</t>
        </r>
        <r>
          <rPr>
            <sz val="9"/>
            <color indexed="81"/>
            <rFont val="Tahoma"/>
            <family val="2"/>
          </rPr>
          <t xml:space="preserve">
Remove De-delegation - 01.04.18
</t>
        </r>
      </text>
    </comment>
    <comment ref="K209" authorId="0" shapeId="0" xr:uid="{00000000-0006-0000-0500-00000E000000}">
      <text>
        <r>
          <rPr>
            <b/>
            <sz val="9"/>
            <color indexed="81"/>
            <rFont val="Tahoma"/>
            <family val="2"/>
          </rPr>
          <t>Michael Quinton:</t>
        </r>
        <r>
          <rPr>
            <sz val="9"/>
            <color indexed="81"/>
            <rFont val="Tahoma"/>
            <family val="2"/>
          </rPr>
          <t xml:space="preserve">
Remove De-delegation - 01.04.18</t>
        </r>
      </text>
    </comment>
    <comment ref="AF209" authorId="0" shapeId="0" xr:uid="{00000000-0006-0000-0500-00000F000000}">
      <text>
        <r>
          <rPr>
            <b/>
            <sz val="9"/>
            <color indexed="81"/>
            <rFont val="Tahoma"/>
            <family val="2"/>
          </rPr>
          <t>Michael Quinton:</t>
        </r>
        <r>
          <rPr>
            <sz val="9"/>
            <color indexed="81"/>
            <rFont val="Tahoma"/>
            <family val="2"/>
          </rPr>
          <t xml:space="preserve">
Remove De-delegation - 01.04.18</t>
        </r>
      </text>
    </comment>
    <comment ref="S328" authorId="0" shapeId="0" xr:uid="{00000000-0006-0000-0500-000010000000}">
      <text>
        <r>
          <rPr>
            <b/>
            <sz val="9"/>
            <color indexed="81"/>
            <rFont val="Tahoma"/>
            <family val="2"/>
          </rPr>
          <t>Michael Quinton:</t>
        </r>
        <r>
          <rPr>
            <sz val="9"/>
            <color indexed="81"/>
            <rFont val="Tahoma"/>
            <family val="2"/>
          </rPr>
          <t xml:space="preserve">
Removing full year de-delegation from 1st April Conversions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Quinton</author>
  </authors>
  <commentList>
    <comment ref="AF2" authorId="0" shapeId="0" xr:uid="{13A832E6-0B16-4F8D-96B4-BC3F63885EED}">
      <text>
        <r>
          <rPr>
            <b/>
            <sz val="9"/>
            <color indexed="81"/>
            <rFont val="Tahoma"/>
            <family val="2"/>
          </rPr>
          <t>Michael Quinton:</t>
        </r>
        <r>
          <rPr>
            <sz val="9"/>
            <color indexed="81"/>
            <rFont val="Tahoma"/>
            <family val="2"/>
          </rPr>
          <t xml:space="preserve">
Check De-Delegation</t>
        </r>
      </text>
    </comment>
    <comment ref="H20" authorId="0" shapeId="0" xr:uid="{1D3F292C-A9C9-4FD5-BCD6-0AE7CE997E3A}">
      <text>
        <r>
          <rPr>
            <b/>
            <sz val="9"/>
            <color indexed="81"/>
            <rFont val="Tahoma"/>
            <family val="2"/>
          </rPr>
          <t>Michael Quinton:</t>
        </r>
        <r>
          <rPr>
            <sz val="9"/>
            <color indexed="81"/>
            <rFont val="Tahoma"/>
            <family val="2"/>
          </rPr>
          <t xml:space="preserve">
Remove De-Delegation</t>
        </r>
      </text>
    </comment>
    <comment ref="AF25" authorId="0" shapeId="0" xr:uid="{1BD5F43E-1C08-4D11-BF8D-19944CF4F47F}">
      <text>
        <r>
          <rPr>
            <b/>
            <sz val="9"/>
            <color indexed="81"/>
            <rFont val="Tahoma"/>
            <family val="2"/>
          </rPr>
          <t>Michael Quinton:</t>
        </r>
        <r>
          <rPr>
            <sz val="9"/>
            <color indexed="81"/>
            <rFont val="Tahoma"/>
            <family val="2"/>
          </rPr>
          <t xml:space="preserve">
Remove De-delegation 01.04.18</t>
        </r>
      </text>
    </comment>
    <comment ref="AF27" authorId="0" shapeId="0" xr:uid="{812F90A5-6EF5-42C7-A8DA-A19BA3DE122C}">
      <text>
        <r>
          <rPr>
            <b/>
            <sz val="9"/>
            <color indexed="81"/>
            <rFont val="Tahoma"/>
            <family val="2"/>
          </rPr>
          <t>Michael Quinton:</t>
        </r>
        <r>
          <rPr>
            <sz val="9"/>
            <color indexed="81"/>
            <rFont val="Tahoma"/>
            <family val="2"/>
          </rPr>
          <t xml:space="preserve">
Remove De-delegation 01.04.18</t>
        </r>
      </text>
    </comment>
    <comment ref="H30" authorId="0" shapeId="0" xr:uid="{26169A30-BDC0-44C6-B27F-74CC73030586}">
      <text>
        <r>
          <rPr>
            <b/>
            <sz val="9"/>
            <color indexed="81"/>
            <rFont val="Tahoma"/>
            <family val="2"/>
          </rPr>
          <t>Michael Quinton:</t>
        </r>
        <r>
          <rPr>
            <sz val="9"/>
            <color indexed="81"/>
            <rFont val="Tahoma"/>
            <family val="2"/>
          </rPr>
          <t xml:space="preserve">
Remove De-Delegation</t>
        </r>
      </text>
    </comment>
    <comment ref="AF36" authorId="0" shapeId="0" xr:uid="{55D1E71E-7583-48BF-9FD9-AECA47B812D3}">
      <text>
        <r>
          <rPr>
            <b/>
            <sz val="9"/>
            <color indexed="81"/>
            <rFont val="Tahoma"/>
            <family val="2"/>
          </rPr>
          <t>Michael Quinton:</t>
        </r>
        <r>
          <rPr>
            <sz val="9"/>
            <color indexed="81"/>
            <rFont val="Tahoma"/>
            <family val="2"/>
          </rPr>
          <t xml:space="preserve">
Remove De-delegation 01.04.18</t>
        </r>
      </text>
    </comment>
    <comment ref="AF50" authorId="0" shapeId="0" xr:uid="{A133AB15-368A-4A93-9C30-722608BCFC8D}">
      <text>
        <r>
          <rPr>
            <b/>
            <sz val="9"/>
            <color indexed="81"/>
            <rFont val="Tahoma"/>
            <family val="2"/>
          </rPr>
          <t>Michael Quinton:</t>
        </r>
        <r>
          <rPr>
            <sz val="9"/>
            <color indexed="81"/>
            <rFont val="Tahoma"/>
            <family val="2"/>
          </rPr>
          <t xml:space="preserve">
Remove De-delegation 01.04.18
</t>
        </r>
      </text>
    </comment>
    <comment ref="AF65" authorId="0" shapeId="0" xr:uid="{E14204CA-BD32-48F8-AFBC-AF0AF631DF80}">
      <text>
        <r>
          <rPr>
            <b/>
            <sz val="9"/>
            <color indexed="81"/>
            <rFont val="Tahoma"/>
            <family val="2"/>
          </rPr>
          <t>Michael Quinton:</t>
        </r>
        <r>
          <rPr>
            <sz val="9"/>
            <color indexed="81"/>
            <rFont val="Tahoma"/>
            <family val="2"/>
          </rPr>
          <t xml:space="preserve">
Remove De-delgation - 01.04.18
</t>
        </r>
      </text>
    </comment>
    <comment ref="AF73" authorId="0" shapeId="0" xr:uid="{660A19DE-D804-440D-9A4E-1CB1F38372F6}">
      <text>
        <r>
          <rPr>
            <b/>
            <sz val="9"/>
            <color indexed="81"/>
            <rFont val="Tahoma"/>
            <family val="2"/>
          </rPr>
          <t>Michael Quinton:</t>
        </r>
        <r>
          <rPr>
            <sz val="9"/>
            <color indexed="81"/>
            <rFont val="Tahoma"/>
            <family val="2"/>
          </rPr>
          <t xml:space="preserve">
Remove De-delegation - 01.04.18
</t>
        </r>
      </text>
    </comment>
    <comment ref="H78" authorId="0" shapeId="0" xr:uid="{ACBC1739-0D12-40A3-917E-C0222AB7FC70}">
      <text>
        <r>
          <rPr>
            <b/>
            <sz val="9"/>
            <color indexed="81"/>
            <rFont val="Tahoma"/>
            <family val="2"/>
          </rPr>
          <t>Michael Quinton:</t>
        </r>
        <r>
          <rPr>
            <sz val="9"/>
            <color indexed="81"/>
            <rFont val="Tahoma"/>
            <family val="2"/>
          </rPr>
          <t xml:space="preserve">
Remove De-Delegation</t>
        </r>
      </text>
    </comment>
    <comment ref="H139" authorId="0" shapeId="0" xr:uid="{49F3C968-9697-4B5B-B064-6F7EDA9FBFDC}">
      <text>
        <r>
          <rPr>
            <b/>
            <sz val="9"/>
            <color indexed="81"/>
            <rFont val="Tahoma"/>
            <family val="2"/>
          </rPr>
          <t>Michael Quinton:</t>
        </r>
        <r>
          <rPr>
            <sz val="9"/>
            <color indexed="81"/>
            <rFont val="Tahoma"/>
            <family val="2"/>
          </rPr>
          <t xml:space="preserve">
Remove De-delegation
</t>
        </r>
      </text>
    </comment>
    <comment ref="I139" authorId="0" shapeId="0" xr:uid="{D13AC7A3-4338-496E-ADBF-59C0AEB5DF0C}">
      <text>
        <r>
          <rPr>
            <b/>
            <sz val="9"/>
            <color indexed="81"/>
            <rFont val="Tahoma"/>
            <family val="2"/>
          </rPr>
          <t>Michael Quinton:</t>
        </r>
        <r>
          <rPr>
            <sz val="9"/>
            <color indexed="81"/>
            <rFont val="Tahoma"/>
            <family val="2"/>
          </rPr>
          <t xml:space="preserve">
Remove De-delegation
</t>
        </r>
      </text>
    </comment>
    <comment ref="H141" authorId="0" shapeId="0" xr:uid="{71206F1F-DD1D-4D2B-B27B-ADB2B4BF6ADE}">
      <text>
        <r>
          <rPr>
            <b/>
            <sz val="9"/>
            <color indexed="81"/>
            <rFont val="Tahoma"/>
            <family val="2"/>
          </rPr>
          <t>Michael Quinton:</t>
        </r>
        <r>
          <rPr>
            <sz val="9"/>
            <color indexed="81"/>
            <rFont val="Tahoma"/>
            <family val="2"/>
          </rPr>
          <t xml:space="preserve">
Remove De-Delegation
</t>
        </r>
      </text>
    </comment>
    <comment ref="AF209" authorId="0" shapeId="0" xr:uid="{13456C2E-B4B4-43FD-B676-1080FA0F15CD}">
      <text>
        <r>
          <rPr>
            <b/>
            <sz val="9"/>
            <color indexed="81"/>
            <rFont val="Tahoma"/>
            <family val="2"/>
          </rPr>
          <t>Michael Quinton:</t>
        </r>
        <r>
          <rPr>
            <sz val="9"/>
            <color indexed="81"/>
            <rFont val="Tahoma"/>
            <family val="2"/>
          </rPr>
          <t xml:space="preserve">
Remove De-delegation - 01.04.18</t>
        </r>
      </text>
    </comment>
    <comment ref="Q328" authorId="0" shapeId="0" xr:uid="{BE5383FB-8948-4A7F-B4B9-5A9F13101751}">
      <text>
        <r>
          <rPr>
            <b/>
            <sz val="9"/>
            <color indexed="81"/>
            <rFont val="Tahoma"/>
            <family val="2"/>
          </rPr>
          <t>Michael Quinton:</t>
        </r>
        <r>
          <rPr>
            <sz val="9"/>
            <color indexed="81"/>
            <rFont val="Tahoma"/>
            <family val="2"/>
          </rPr>
          <t xml:space="preserve">
Removing full year de-delegation from March &amp; April Conversions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KONTIDOU, Fani</author>
  </authors>
  <commentList>
    <comment ref="D6" authorId="0" shapeId="0" xr:uid="{00000000-0006-0000-0800-000001000000}">
      <text>
        <r>
          <rPr>
            <sz val="8"/>
            <color indexed="81"/>
            <rFont val="Tahoma"/>
            <family val="2"/>
          </rPr>
          <t xml:space="preserve">The units refer to the eligible proportion of NOR multiplied by the fringe factor where applicable. For the Lump sum and Sparsity the units refer to the number of schools  multiplied by the fringe factor where applicable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jgilmore-pyle</author>
    <author>PAREKH, Mukesh</author>
    <author>BAXTER, William</author>
    <author>KONTIDOU, Fani</author>
  </authors>
  <commentList>
    <comment ref="AG4" authorId="0" shapeId="0" xr:uid="{00000000-0006-0000-0B00-000001000000}">
      <text>
        <r>
          <rPr>
            <sz val="8"/>
            <color indexed="81"/>
            <rFont val="Tahoma"/>
            <family val="2"/>
          </rPr>
          <t xml:space="preserve">The sum of the pupil-led factors (columns E:AD) plus lump sum and sparsity factor (columns AE, AF and AL)  multiplied by the Fringe Factor (Adjusted Factors column H)-1
</t>
        </r>
        <r>
          <rPr>
            <sz val="9"/>
            <color indexed="81"/>
            <rFont val="Tahoma"/>
            <family val="2"/>
          </rPr>
          <t xml:space="preserve">
</t>
        </r>
      </text>
    </comment>
    <comment ref="AR4" authorId="1" shapeId="0" xr:uid="{00000000-0006-0000-0B00-000002000000}">
      <text>
        <r>
          <rPr>
            <sz val="8"/>
            <color indexed="81"/>
            <rFont val="Tahoma"/>
            <family val="2"/>
          </rPr>
          <t xml:space="preserve">Sum of columns E to G
</t>
        </r>
      </text>
    </comment>
    <comment ref="AS4" authorId="1" shapeId="0" xr:uid="{00000000-0006-0000-0B00-000003000000}">
      <text>
        <r>
          <rPr>
            <sz val="8"/>
            <color indexed="81"/>
            <rFont val="Tahoma"/>
            <family val="2"/>
          </rPr>
          <t xml:space="preserve">Sum of columns H to AD
</t>
        </r>
      </text>
    </comment>
    <comment ref="AT4" authorId="1" shapeId="0" xr:uid="{00000000-0006-0000-0B00-000004000000}">
      <text>
        <r>
          <rPr>
            <sz val="8"/>
            <color indexed="81"/>
            <rFont val="Tahoma"/>
            <family val="2"/>
          </rPr>
          <t xml:space="preserve">Sum of columns AE to AP
</t>
        </r>
      </text>
    </comment>
    <comment ref="AU4" authorId="1" shapeId="0" xr:uid="{00000000-0006-0000-0B00-000005000000}">
      <text>
        <r>
          <rPr>
            <sz val="8"/>
            <color indexed="81"/>
            <rFont val="Tahoma"/>
            <family val="2"/>
          </rPr>
          <t>% Notional SEN entered in the Proforma tab multiplied by the relevant factors</t>
        </r>
      </text>
    </comment>
    <comment ref="AV4" authorId="1" shapeId="0" xr:uid="{00000000-0006-0000-0B00-000006000000}">
      <text>
        <r>
          <rPr>
            <sz val="8"/>
            <color indexed="81"/>
            <rFont val="Tahoma"/>
            <family val="2"/>
          </rPr>
          <t>Sum of columns AQ to AS plus column AA of the Local Factors sheet (Other Adjustment to 16-17 Budget shares)</t>
        </r>
      </text>
    </comment>
    <comment ref="AW4" authorId="1" shapeId="0" xr:uid="{00000000-0006-0000-0B00-000007000000}">
      <text>
        <r>
          <rPr>
            <sz val="8"/>
            <color indexed="81"/>
            <rFont val="Tahoma"/>
            <family val="2"/>
          </rPr>
          <t xml:space="preserve">Total Schools Block funding allocated to primary phase pupils. The proportion of Primary NOR (incl reception uplift if applicable) to Total NOR has been used to apportion the funding from all the non-pupil-led factors and LAC.
</t>
        </r>
      </text>
    </comment>
    <comment ref="AX4" authorId="1" shapeId="0" xr:uid="{00000000-0006-0000-0B00-000008000000}">
      <text>
        <r>
          <rPr>
            <sz val="8"/>
            <color indexed="81"/>
            <rFont val="Tahoma"/>
            <family val="2"/>
          </rPr>
          <t xml:space="preserve">Total Schools Block funding allocated to secondary phase pupils. The proportion of Secondary NOR to Total NOR has been used to apportion the funding from all the non-pupil-led factors and LAC.
</t>
        </r>
      </text>
    </comment>
    <comment ref="AY4" authorId="2" shapeId="0" xr:uid="{00000000-0006-0000-0B00-000009000000}">
      <text>
        <r>
          <rPr>
            <sz val="9"/>
            <color indexed="81"/>
            <rFont val="Tahoma"/>
            <family val="2"/>
          </rPr>
          <t>Post MFG Budget - rates, PFI and/or split-site funding where selected</t>
        </r>
      </text>
    </comment>
    <comment ref="AZ4" authorId="2" shapeId="0" xr:uid="{00000000-0006-0000-0B00-00000A000000}">
      <text>
        <r>
          <rPr>
            <sz val="8"/>
            <color indexed="81"/>
            <rFont val="Tahoma"/>
            <family val="2"/>
          </rPr>
          <t>This is the minimum per pupil rate applied to the school.</t>
        </r>
      </text>
    </comment>
    <comment ref="BA4" authorId="2" shapeId="0" xr:uid="{00000000-0006-0000-0B00-00000B000000}">
      <text>
        <r>
          <rPr>
            <sz val="8"/>
            <color indexed="81"/>
            <rFont val="Tahoma"/>
            <family val="2"/>
          </rPr>
          <t>Minimum per pupil rate * NOR (including reception uplift where applicable).
This value is the minimum funding the school can receive (less applicable premises costs).</t>
        </r>
      </text>
    </comment>
    <comment ref="BB4" authorId="2" shapeId="0" xr:uid="{00000000-0006-0000-0B00-00000C000000}">
      <text>
        <r>
          <rPr>
            <sz val="8"/>
            <color indexed="81"/>
            <rFont val="Tahoma"/>
            <family val="2"/>
          </rPr>
          <t>Minimum funding for 18-19 - Adjusted post MFG budget where the result is greater than zero.
For middle schools this is adjusted for the year groups present and for all throughs it is adjusted by multiplying by 7/12.</t>
        </r>
      </text>
    </comment>
    <comment ref="BC4" authorId="2" shapeId="0" xr:uid="{00000000-0006-0000-0B00-00000D000000}">
      <text>
        <r>
          <rPr>
            <sz val="8"/>
            <color indexed="81"/>
            <rFont val="Tahoma"/>
            <family val="2"/>
          </rPr>
          <t>Minimum funding for 18-19 - Adjusted post MFG budget where the result is greater than zero.
For middle schools this is adjusted for the year groups present and for all throughs it is adjusted by multiplying by 5/12.</t>
        </r>
      </text>
    </comment>
    <comment ref="BD4" authorId="2" shapeId="0" xr:uid="{00000000-0006-0000-0B00-00000E000000}">
      <text>
        <r>
          <rPr>
            <sz val="9"/>
            <color indexed="81"/>
            <rFont val="Tahoma"/>
            <family val="2"/>
          </rPr>
          <t xml:space="preserve">total allocation + </t>
        </r>
        <r>
          <rPr>
            <sz val="8"/>
            <color indexed="81"/>
            <rFont val="Tahoma"/>
            <family val="2"/>
          </rPr>
          <t xml:space="preserve">additional primary and secondary funding to meet the minimum level of funding.
</t>
        </r>
      </text>
    </comment>
    <comment ref="BE4" authorId="2" shapeId="0" xr:uid="{00000000-0006-0000-0B00-00000F000000}">
      <text>
        <r>
          <rPr>
            <sz val="8"/>
            <color indexed="81"/>
            <rFont val="Tahoma"/>
            <family val="2"/>
          </rPr>
          <t>This value is only used to prevent capping and scaling reducing the post MFG budget below the minimum funding level.</t>
        </r>
      </text>
    </comment>
    <comment ref="BF4" authorId="2" shapeId="0" xr:uid="{00000000-0006-0000-0B00-000010000000}">
      <text>
        <r>
          <rPr>
            <sz val="8"/>
            <color indexed="81"/>
            <rFont val="Tahoma"/>
            <family val="2"/>
          </rPr>
          <t>This value is only used to prevent capping and scaling reducing the post MFG budget below the minimum funding level.</t>
        </r>
      </text>
    </comment>
    <comment ref="BG4" authorId="1" shapeId="0" xr:uid="{00000000-0006-0000-0B00-000011000000}">
      <text>
        <r>
          <rPr>
            <sz val="8"/>
            <color indexed="81"/>
            <rFont val="Tahoma"/>
            <family val="2"/>
          </rPr>
          <t>Total 18-19 Allocation - (Lump sum + Sparsity funding) * fringe factor - Rates - 18-19 Total MFG Approved Exclusions</t>
        </r>
      </text>
    </comment>
    <comment ref="BH4" authorId="1" shapeId="0" xr:uid="{00000000-0006-0000-0B00-000012000000}">
      <text>
        <r>
          <rPr>
            <sz val="8"/>
            <color indexed="81"/>
            <rFont val="Tahoma"/>
            <family val="2"/>
          </rPr>
          <t>18-19 MFG Budget / 18-19 Base NOR</t>
        </r>
      </text>
    </comment>
    <comment ref="BJ4" authorId="1" shapeId="0" xr:uid="{00000000-0006-0000-0B00-000013000000}">
      <text>
        <r>
          <rPr>
            <sz val="8"/>
            <color indexed="81"/>
            <rFont val="Tahoma"/>
            <family val="2"/>
          </rPr>
          <t>(18-19 MFG Unit value- 17-18 MFG Unit Value) / 17-18 MFG Unit Value</t>
        </r>
      </text>
    </comment>
    <comment ref="BK4" authorId="3" shapeId="0" xr:uid="{00000000-0006-0000-0B00-000014000000}">
      <text>
        <r>
          <rPr>
            <sz val="8"/>
            <color indexed="81"/>
            <rFont val="Tahoma"/>
            <family val="2"/>
          </rPr>
          <t>The percentage by which the 17-18 MFG Unit Value is going to be adjusted depending on the capping and scaling factors selected</t>
        </r>
      </text>
    </comment>
    <comment ref="BL4" authorId="1" shapeId="0" xr:uid="{00000000-0006-0000-0B00-000015000000}">
      <text>
        <r>
          <rPr>
            <sz val="8"/>
            <color indexed="81"/>
            <rFont val="Tahoma"/>
            <family val="2"/>
          </rPr>
          <t xml:space="preserve">MFG Value adjustment * 17-18 MFG Unit Value * 18-19 Base NOR.
Where this would take a schools budget below the minimum pupil rate the adjustment is capped to the minimum.
</t>
        </r>
      </text>
    </comment>
    <comment ref="BM4" authorId="1" shapeId="0" xr:uid="{00000000-0006-0000-0B00-000016000000}">
      <text>
        <r>
          <rPr>
            <sz val="8"/>
            <color indexed="81"/>
            <rFont val="Tahoma"/>
            <family val="2"/>
          </rPr>
          <t xml:space="preserve"> Total Allocation + 18-19 MFG adjustment</t>
        </r>
      </text>
    </comment>
    <comment ref="BN4" authorId="2" shapeId="0" xr:uid="{00000000-0006-0000-0B00-000017000000}">
      <text>
        <r>
          <rPr>
            <sz val="8"/>
            <color indexed="81"/>
            <rFont val="Tahoma"/>
            <family val="2"/>
          </rPr>
          <t>This is the minimum per pupil rate calculated using the post MFG budget (less applicable premises costs).  The value is shown for confirmation that the school is receiving at least the minimum rate.</t>
        </r>
      </text>
    </comment>
    <comment ref="BO4" authorId="2" shapeId="0" xr:uid="{00000000-0006-0000-0B00-000018000000}">
      <text>
        <r>
          <rPr>
            <sz val="8"/>
            <color indexed="81"/>
            <rFont val="Tahoma"/>
            <family val="2"/>
          </rPr>
          <t>Check that the post MFG minimum pupil rate is at least equal to the minimum rate for the school.
All entries should be equal to Y.</t>
        </r>
      </text>
    </comment>
    <comment ref="BP4" authorId="3" shapeId="0" xr:uid="{00000000-0006-0000-0B00-000019000000}">
      <text>
        <r>
          <rPr>
            <sz val="8"/>
            <color indexed="81"/>
            <rFont val="Tahoma"/>
            <family val="2"/>
          </rPr>
          <t xml:space="preserve">Post MFG Budget / 18-19 Base NOR </t>
        </r>
      </text>
    </comment>
    <comment ref="BQ4" authorId="1" shapeId="0" xr:uid="{00000000-0006-0000-0B00-00001A000000}">
      <text>
        <r>
          <rPr>
            <sz val="8"/>
            <color indexed="81"/>
            <rFont val="Tahoma"/>
            <family val="2"/>
          </rPr>
          <t>(18-19 Post MFG per pupil Budget - 17-18 Post MFG per pupil SBS) / 17-18 Post MFG per pupil SBS</t>
        </r>
      </text>
    </comment>
    <comment ref="BR4" authorId="1" shapeId="0" xr:uid="{00000000-0006-0000-0B00-00001B000000}">
      <text>
        <r>
          <rPr>
            <sz val="8"/>
            <color indexed="81"/>
            <rFont val="Tahoma"/>
            <family val="2"/>
          </rPr>
          <t xml:space="preserve">Total De-delegation as a negative value as calculated in the De-delegation sheet
</t>
        </r>
      </text>
    </comment>
    <comment ref="BS4" authorId="1" shapeId="0" xr:uid="{00000000-0006-0000-0B00-00001C000000}">
      <text>
        <r>
          <rPr>
            <sz val="8"/>
            <color indexed="81"/>
            <rFont val="Tahoma"/>
            <family val="2"/>
          </rPr>
          <t>Post MFG Budget + De-delegation</t>
        </r>
      </text>
    </comment>
    <comment ref="BT4" authorId="2" shapeId="0" xr:uid="{00000000-0006-0000-0B00-00001D000000}">
      <text>
        <r>
          <rPr>
            <sz val="9"/>
            <color indexed="81"/>
            <rFont val="Tahoma"/>
            <family val="2"/>
          </rPr>
          <t>Total amount as a negative value as calculated in the Education Functions sheet</t>
        </r>
      </text>
    </comment>
    <comment ref="BU4" authorId="2" shapeId="0" xr:uid="{00000000-0006-0000-0B00-00001E000000}">
      <text>
        <r>
          <rPr>
            <sz val="9"/>
            <color indexed="81"/>
            <rFont val="Tahoma"/>
            <family val="2"/>
          </rPr>
          <t xml:space="preserve">Post De-delegation budget + Education functions for maintained schools
</t>
        </r>
      </text>
    </comment>
  </commentList>
</comments>
</file>

<file path=xl/sharedStrings.xml><?xml version="1.0" encoding="utf-8"?>
<sst xmlns="http://schemas.openxmlformats.org/spreadsheetml/2006/main" count="35321" uniqueCount="2007">
  <si>
    <t>SCHOOL</t>
  </si>
  <si>
    <t>ACADEMY</t>
  </si>
  <si>
    <t>LAC</t>
  </si>
  <si>
    <t>EAL Primary</t>
  </si>
  <si>
    <t>EAL Secondary</t>
  </si>
  <si>
    <t>Lump Sum</t>
  </si>
  <si>
    <t>Rates</t>
  </si>
  <si>
    <t>PFI</t>
  </si>
  <si>
    <t>PRU Places</t>
  </si>
  <si>
    <t>Schools Block Allocation</t>
  </si>
  <si>
    <t>School Name:</t>
  </si>
  <si>
    <t>Prim or Sec</t>
  </si>
  <si>
    <t>School Number:</t>
  </si>
  <si>
    <t/>
  </si>
  <si>
    <t>Academy</t>
  </si>
  <si>
    <t>Pupil Led Factors</t>
  </si>
  <si>
    <t>1) Basic Entitlement Age Weighted Pupil Unit (AWPU)</t>
  </si>
  <si>
    <t>Number of Pupils</t>
  </si>
  <si>
    <t>Sub Total (£)</t>
  </si>
  <si>
    <t>Total (£)</t>
  </si>
  <si>
    <t>Reception Uplift</t>
  </si>
  <si>
    <t>Not Applied To Suffolk Formula</t>
  </si>
  <si>
    <t>Amount (£) Per Pupil</t>
  </si>
  <si>
    <t>Pupil Units</t>
  </si>
  <si>
    <t>Key Stage 3</t>
  </si>
  <si>
    <t>Key Stage 4</t>
  </si>
  <si>
    <t>2) Deprivation</t>
  </si>
  <si>
    <t>Primary Amount Per Pupil (£)</t>
  </si>
  <si>
    <t>Secondary Amount Per Pupil (£)</t>
  </si>
  <si>
    <t>Number of Eligible
Primary 
Pupils</t>
  </si>
  <si>
    <t>Number of Eligible Secondary Pupils</t>
  </si>
  <si>
    <t>5) English As An Additional Language (EAL)</t>
  </si>
  <si>
    <t>Other Factors</t>
  </si>
  <si>
    <t>Lump Sum Per Primary School (£)</t>
  </si>
  <si>
    <t>Lump Sum Per Secondary School (£)</t>
  </si>
  <si>
    <t>Tapered Sparsity Lump Sum (£)</t>
  </si>
  <si>
    <t xml:space="preserve">Total Funding for Schools Block Formula (excluding MFG Funding Total) (£) : </t>
  </si>
  <si>
    <t xml:space="preserve">Total Funding for Schools Block Formula (including MFG Funding Total) (£) : </t>
  </si>
  <si>
    <t>New Delegation Included In Basic Entitlement (1)</t>
  </si>
  <si>
    <t>De Delegation - Funding Back To Local Authority</t>
  </si>
  <si>
    <t>Primary</t>
  </si>
  <si>
    <t>ALL</t>
  </si>
  <si>
    <t>PRI</t>
  </si>
  <si>
    <t>SEC</t>
  </si>
  <si>
    <t>Total</t>
  </si>
  <si>
    <t>MFG Value</t>
  </si>
  <si>
    <t>Estimated Schools Block Allocation</t>
  </si>
  <si>
    <t>Percentages &amp; Count</t>
  </si>
  <si>
    <t>£'s</t>
  </si>
  <si>
    <t>School Number</t>
  </si>
  <si>
    <t>=</t>
  </si>
  <si>
    <t>FUNDING BLOCKS</t>
  </si>
  <si>
    <t>DETAILS</t>
  </si>
  <si>
    <t>Early Years Block</t>
  </si>
  <si>
    <t>Total Early Years Block</t>
  </si>
  <si>
    <t>Schools Block</t>
  </si>
  <si>
    <t>Basic Entitlement</t>
  </si>
  <si>
    <t>Deprivation</t>
  </si>
  <si>
    <t>English As An Additional Language (EAL)</t>
  </si>
  <si>
    <t>Mobility</t>
  </si>
  <si>
    <t>London Fringe</t>
  </si>
  <si>
    <t>Sparsity Factor</t>
  </si>
  <si>
    <t>Exceptional Factor - Rent</t>
  </si>
  <si>
    <t>Minimum Funding Guarantee (MFG)</t>
  </si>
  <si>
    <t>Total Schools Block</t>
  </si>
  <si>
    <t>High Needs Block</t>
  </si>
  <si>
    <t>Specialist Support / Special Units</t>
  </si>
  <si>
    <t>Total High Needs Block</t>
  </si>
  <si>
    <t>TOTAL DSG FUNDING</t>
  </si>
  <si>
    <t>EFA Sixth Form Funding</t>
  </si>
  <si>
    <t>Enter EFA - Financial Year Allocation</t>
  </si>
  <si>
    <t>TOTAL SCHOOL DELEGATED FUNDING</t>
  </si>
  <si>
    <t>Funding By CFR Heading</t>
  </si>
  <si>
    <t>I01 Funds delegated by the local authority (LA)</t>
  </si>
  <si>
    <t>All Formula Factors Excludes Sixth Form</t>
  </si>
  <si>
    <t>I02 Funding for sixth form students</t>
  </si>
  <si>
    <t>Sixth Form Funding</t>
  </si>
  <si>
    <t>I03 Special educational needs (SEN) and high needs funding</t>
  </si>
  <si>
    <t xml:space="preserve">I04 Funding for minority ethnic pupils </t>
  </si>
  <si>
    <t>Formula EAL comes under I01</t>
  </si>
  <si>
    <t>Notional SEN Budget</t>
  </si>
  <si>
    <t>Funding Through Deprivation</t>
  </si>
  <si>
    <t>50% of Deprivation allocation</t>
  </si>
  <si>
    <t>Input School Estimated Pupil and Place Numbers</t>
  </si>
  <si>
    <t>Details</t>
  </si>
  <si>
    <t>See MFG For Detailed Calculation</t>
  </si>
  <si>
    <t>SCHOOL BUDGET ESTIMATION TOOL</t>
  </si>
  <si>
    <r>
      <t xml:space="preserve">1.  Complete the </t>
    </r>
    <r>
      <rPr>
        <b/>
        <sz val="10"/>
        <color theme="1"/>
        <rFont val="Arial"/>
        <family val="2"/>
      </rPr>
      <t>Pupils / Place Data Entry</t>
    </r>
    <r>
      <rPr>
        <sz val="10"/>
        <color theme="1"/>
        <rFont val="Arial"/>
        <family val="2"/>
      </rPr>
      <t xml:space="preserve"> cells with your estimated pupil and place numbers for the next two years.</t>
    </r>
  </si>
  <si>
    <r>
      <t>3.  Review your data on the</t>
    </r>
    <r>
      <rPr>
        <b/>
        <sz val="10"/>
        <color theme="1"/>
        <rFont val="Arial"/>
        <family val="2"/>
      </rPr>
      <t xml:space="preserve"> School Funding Summary</t>
    </r>
    <r>
      <rPr>
        <sz val="10"/>
        <color theme="1"/>
        <rFont val="Arial"/>
        <family val="2"/>
      </rPr>
      <t>, if you have a sixth form, include the estimated funding on the summary.</t>
    </r>
  </si>
  <si>
    <r>
      <t>4.  Complete your Strategic Financial Plan using the budget shown on the</t>
    </r>
    <r>
      <rPr>
        <b/>
        <sz val="10"/>
        <color theme="1"/>
        <rFont val="Arial"/>
        <family val="2"/>
      </rPr>
      <t xml:space="preserve"> School Funding Summary</t>
    </r>
    <r>
      <rPr>
        <sz val="10"/>
        <color theme="1"/>
        <rFont val="Arial"/>
        <family val="2"/>
      </rPr>
      <t>.</t>
    </r>
  </si>
  <si>
    <t>2.  Do not change the MFG / Capping value for future years unless specifically advised to by the Schools Accountancy Team.</t>
  </si>
  <si>
    <t>001</t>
  </si>
  <si>
    <t xml:space="preserve">Aldeburgh Primary School </t>
  </si>
  <si>
    <t>P</t>
  </si>
  <si>
    <t>S</t>
  </si>
  <si>
    <t>005</t>
  </si>
  <si>
    <t>006</t>
  </si>
  <si>
    <t>The Albert Pye Community Primary School</t>
  </si>
  <si>
    <t>007</t>
  </si>
  <si>
    <t>Ravensmere Infant School</t>
  </si>
  <si>
    <t>008</t>
  </si>
  <si>
    <t>009</t>
  </si>
  <si>
    <t>St Benet's Catholic Primary School</t>
  </si>
  <si>
    <t>010</t>
  </si>
  <si>
    <t>Bedfield C of E VCP School</t>
  </si>
  <si>
    <t>011</t>
  </si>
  <si>
    <t>Benhall St Mary's C of E VCP School</t>
  </si>
  <si>
    <t>012</t>
  </si>
  <si>
    <t>Blundeston C of E VCP School</t>
  </si>
  <si>
    <t>013</t>
  </si>
  <si>
    <t>Bramfield C of E VCP School</t>
  </si>
  <si>
    <t>014</t>
  </si>
  <si>
    <t>Brampton C of E VCP School</t>
  </si>
  <si>
    <t>015</t>
  </si>
  <si>
    <t>Bungay Primary School</t>
  </si>
  <si>
    <t>016</t>
  </si>
  <si>
    <t>St Edmund's Catholic Primary School, Bungay</t>
  </si>
  <si>
    <t>017</t>
  </si>
  <si>
    <t>St Botolph's CEVCP School</t>
  </si>
  <si>
    <t>019</t>
  </si>
  <si>
    <t>Carlton Colville Primary School</t>
  </si>
  <si>
    <t>020</t>
  </si>
  <si>
    <t>Charsfield CEVCP School</t>
  </si>
  <si>
    <t>022</t>
  </si>
  <si>
    <t>023</t>
  </si>
  <si>
    <t>Coldfair Green CP School</t>
  </si>
  <si>
    <t>025</t>
  </si>
  <si>
    <t>Sir Robert Hitcham's CEVAP School, Debenham</t>
  </si>
  <si>
    <t>026</t>
  </si>
  <si>
    <t>Dennington CEVCP School</t>
  </si>
  <si>
    <t>029</t>
  </si>
  <si>
    <t>Earl Soham Community Primary School</t>
  </si>
  <si>
    <t>030</t>
  </si>
  <si>
    <t>Easton Community Primary School</t>
  </si>
  <si>
    <t>031</t>
  </si>
  <si>
    <t>St Peter and St Paul CEVAP School</t>
  </si>
  <si>
    <t>035</t>
  </si>
  <si>
    <t>Sir Robert Hitcham's CEVAP School, Framlingham</t>
  </si>
  <si>
    <t>036</t>
  </si>
  <si>
    <t>Fressingfield CEVCP School</t>
  </si>
  <si>
    <t>038</t>
  </si>
  <si>
    <t>Gislingham CEVCP School</t>
  </si>
  <si>
    <t>041</t>
  </si>
  <si>
    <t>Edgar Sewter Community Primary School</t>
  </si>
  <si>
    <t>042</t>
  </si>
  <si>
    <t>Helmingham Community Primary School</t>
  </si>
  <si>
    <t>044</t>
  </si>
  <si>
    <t>Holton St Peter Community Primary School</t>
  </si>
  <si>
    <t>045</t>
  </si>
  <si>
    <t>St Edmund's Primary School, Hoxne</t>
  </si>
  <si>
    <t>048</t>
  </si>
  <si>
    <t>Ilketshall St Lawrence School</t>
  </si>
  <si>
    <t>050</t>
  </si>
  <si>
    <t>Kelsale CEVCP School</t>
  </si>
  <si>
    <t>052</t>
  </si>
  <si>
    <t>Kessingland CEVCP School</t>
  </si>
  <si>
    <t>056</t>
  </si>
  <si>
    <t>All Saints CEVAP School, Laxfield</t>
  </si>
  <si>
    <t>057</t>
  </si>
  <si>
    <t>Leiston Primary School</t>
  </si>
  <si>
    <t>059</t>
  </si>
  <si>
    <t>Dell Primary School</t>
  </si>
  <si>
    <t>060</t>
  </si>
  <si>
    <t>Elm Tree Community Primary School</t>
  </si>
  <si>
    <t>061</t>
  </si>
  <si>
    <t>062</t>
  </si>
  <si>
    <t>Gunton Community Primary School</t>
  </si>
  <si>
    <t>063</t>
  </si>
  <si>
    <t>Meadow Community Primary School</t>
  </si>
  <si>
    <t>064</t>
  </si>
  <si>
    <t>Northfield St Nicholas Primary School</t>
  </si>
  <si>
    <t>065</t>
  </si>
  <si>
    <t>Poplars Community Primary School</t>
  </si>
  <si>
    <t>067</t>
  </si>
  <si>
    <t>Pakefield Primary School</t>
  </si>
  <si>
    <t>068</t>
  </si>
  <si>
    <t>Roman Hill Primary School</t>
  </si>
  <si>
    <t>070</t>
  </si>
  <si>
    <t>St Margaret's Community Primary School, Lowestoft</t>
  </si>
  <si>
    <t>072</t>
  </si>
  <si>
    <t>St Mary's RC Primary School, Lowestoft</t>
  </si>
  <si>
    <t>073</t>
  </si>
  <si>
    <t>074</t>
  </si>
  <si>
    <t>Woods Loke Community Primary School</t>
  </si>
  <si>
    <t>075</t>
  </si>
  <si>
    <t>Oulton Broad Primary School</t>
  </si>
  <si>
    <t>077</t>
  </si>
  <si>
    <t>Grove Primary School</t>
  </si>
  <si>
    <t>080</t>
  </si>
  <si>
    <t>Mellis CEVCP School</t>
  </si>
  <si>
    <t>081</t>
  </si>
  <si>
    <t>Mendham Primary School</t>
  </si>
  <si>
    <t>082</t>
  </si>
  <si>
    <t>Middleton Community Primary School</t>
  </si>
  <si>
    <t>084</t>
  </si>
  <si>
    <t>Occold Primary School</t>
  </si>
  <si>
    <t>086</t>
  </si>
  <si>
    <t>Palgrave CEVCP School</t>
  </si>
  <si>
    <t>092</t>
  </si>
  <si>
    <t>Reydon Primary School</t>
  </si>
  <si>
    <t>093</t>
  </si>
  <si>
    <t>Ringsfield CEVCP School</t>
  </si>
  <si>
    <t>096</t>
  </si>
  <si>
    <t>Saxmundham Primary School</t>
  </si>
  <si>
    <t>097</t>
  </si>
  <si>
    <t>Snape Community Primary School</t>
  </si>
  <si>
    <t>098</t>
  </si>
  <si>
    <t>Somerleyton Primary School</t>
  </si>
  <si>
    <t>099</t>
  </si>
  <si>
    <t>Southwold Primary School</t>
  </si>
  <si>
    <t>Stonham Aspal CEVAP School</t>
  </si>
  <si>
    <t>Stradbroke CEVCP School</t>
  </si>
  <si>
    <t>Thorndon CEVCP School</t>
  </si>
  <si>
    <t>Wenhaston Primary School</t>
  </si>
  <si>
    <t>Wetheringsett CEVCP School</t>
  </si>
  <si>
    <t>Wickham Market Community Primary School</t>
  </si>
  <si>
    <t>Wilby CEVCP School</t>
  </si>
  <si>
    <t>Worlingham CEVCP School</t>
  </si>
  <si>
    <t>Worlingworth CEVCP School</t>
  </si>
  <si>
    <t>Wortham Primary School</t>
  </si>
  <si>
    <t>Yoxford Primary School</t>
  </si>
  <si>
    <t>Sir John Leman High School</t>
  </si>
  <si>
    <t>Bungay High School</t>
  </si>
  <si>
    <t>Pakefield High School</t>
  </si>
  <si>
    <t>Debenham High School</t>
  </si>
  <si>
    <t>Thomas Mills High School</t>
  </si>
  <si>
    <t>Hartismere High School</t>
  </si>
  <si>
    <t>Alde Valley High School</t>
  </si>
  <si>
    <t>East Point Academy</t>
  </si>
  <si>
    <t>Benjamin Britten High School</t>
  </si>
  <si>
    <t xml:space="preserve">Bawdsey CEVCP School </t>
  </si>
  <si>
    <t>Bentley CEVCP School</t>
  </si>
  <si>
    <t>Bildeston Primary School</t>
  </si>
  <si>
    <t>Bramford CEVCP School</t>
  </si>
  <si>
    <t>Brooklands Primary School</t>
  </si>
  <si>
    <t>Bucklesham Primary School</t>
  </si>
  <si>
    <t>Capel St Mary CEVCP School</t>
  </si>
  <si>
    <t>Chelmondiston CEVCP School</t>
  </si>
  <si>
    <t>Claydon Primary School</t>
  </si>
  <si>
    <t>Copdock Primary School</t>
  </si>
  <si>
    <t>East Bergholt CEVCP School</t>
  </si>
  <si>
    <t>Elmsett CEVCP School</t>
  </si>
  <si>
    <t>Eyke CEVCP School</t>
  </si>
  <si>
    <t>Causton Junior School</t>
  </si>
  <si>
    <t>Colneis Junior School</t>
  </si>
  <si>
    <t>Fairfield Infant School</t>
  </si>
  <si>
    <t>Grange Community Primary School</t>
  </si>
  <si>
    <t>Kingsfleet Primary School</t>
  </si>
  <si>
    <t>Langer Primary School</t>
  </si>
  <si>
    <t>Maidstone Infant School</t>
  </si>
  <si>
    <t>Grundisburgh Primary School</t>
  </si>
  <si>
    <t>Beaumont Community Primary School</t>
  </si>
  <si>
    <t>Hadleigh Community Primary School</t>
  </si>
  <si>
    <t>St Mary's CEVAP School, Hadleigh</t>
  </si>
  <si>
    <t>Henley Primary School</t>
  </si>
  <si>
    <t>Hintlesham and Chattisham CEVCP School</t>
  </si>
  <si>
    <t>Holbrook Primary School</t>
  </si>
  <si>
    <t>Hollesley Primary School</t>
  </si>
  <si>
    <t>Broke Hall Community Primary School</t>
  </si>
  <si>
    <t>Britannia Primary School and Nursery</t>
  </si>
  <si>
    <t>Castle Hill Infant School</t>
  </si>
  <si>
    <t>Castle Hill Junior School</t>
  </si>
  <si>
    <t>The Oaks Community Primary School</t>
  </si>
  <si>
    <t>Cliff Lane Primary School</t>
  </si>
  <si>
    <t>Clifford Road Primary School</t>
  </si>
  <si>
    <t>Dale Hall Community Primary School</t>
  </si>
  <si>
    <t>The Willows Primary School</t>
  </si>
  <si>
    <t>Halifax Primary School</t>
  </si>
  <si>
    <t>Handford Hall Primary School</t>
  </si>
  <si>
    <t>Hillside Community Primary School</t>
  </si>
  <si>
    <t>Murrayfield Community Primary School</t>
  </si>
  <si>
    <t>Ravenswood Primary School</t>
  </si>
  <si>
    <t>Pipers Vale Community Primary School</t>
  </si>
  <si>
    <t>Ranelagh Primary School</t>
  </si>
  <si>
    <t>Rose Hill Primary School</t>
  </si>
  <si>
    <t>Rushmere Hall Primary School</t>
  </si>
  <si>
    <t>St Helen's Primary School</t>
  </si>
  <si>
    <t>St John's CEVAP School</t>
  </si>
  <si>
    <t>St Margaret's CEVAP School, Ipswich</t>
  </si>
  <si>
    <t>St Mark's Catholic Primary School</t>
  </si>
  <si>
    <t>St Matthew's CEVAP School</t>
  </si>
  <si>
    <t>St Mary's Catholic Primary School, Ipswich</t>
  </si>
  <si>
    <t>St Pancras Catholic Primary School</t>
  </si>
  <si>
    <t>Sidegate Primary School</t>
  </si>
  <si>
    <t>Springfield Infant and Nursery School</t>
  </si>
  <si>
    <t>Springfield Junior School</t>
  </si>
  <si>
    <t>Sprites Primary School</t>
  </si>
  <si>
    <t>Whitehouse Community Primary School</t>
  </si>
  <si>
    <t>Whitton Community Primary School</t>
  </si>
  <si>
    <t>Cedarwood Community Primary School</t>
  </si>
  <si>
    <t>Kersey CEVCP School</t>
  </si>
  <si>
    <t>Heath Primary School</t>
  </si>
  <si>
    <t>Bealings School</t>
  </si>
  <si>
    <t>Birchwood Primary School</t>
  </si>
  <si>
    <t>Gorseland Primary School</t>
  </si>
  <si>
    <t>Melton Primary School</t>
  </si>
  <si>
    <t>Nacton CEVCP School</t>
  </si>
  <si>
    <t>Orford CEVAP School</t>
  </si>
  <si>
    <t>Otley Primary School</t>
  </si>
  <si>
    <t>Rendlesham Community Primary School</t>
  </si>
  <si>
    <t>Shotley Community Primary School</t>
  </si>
  <si>
    <t>Somersham Primary School</t>
  </si>
  <si>
    <t>Sproughton CEVCP School</t>
  </si>
  <si>
    <t>Stratford St Mary Primary School</t>
  </si>
  <si>
    <t>Stutton CEVCP School</t>
  </si>
  <si>
    <t>Tattingstone CEVCP School</t>
  </si>
  <si>
    <t>Trimley St Martin Primary School</t>
  </si>
  <si>
    <t>Trimley St Mary Primary School</t>
  </si>
  <si>
    <t>Waldringfield Primary School</t>
  </si>
  <si>
    <t>Whatfield CEVCP School</t>
  </si>
  <si>
    <t>Witnesham Primary School</t>
  </si>
  <si>
    <t>Sandlings Primary School</t>
  </si>
  <si>
    <t>Woodbridge Primary School</t>
  </si>
  <si>
    <t>Kyson Primary School</t>
  </si>
  <si>
    <t>St Mary's CEVAP School, Woodbridge</t>
  </si>
  <si>
    <t>Felixstowe Academy</t>
  </si>
  <si>
    <t>Claydon High School</t>
  </si>
  <si>
    <t>East Bergholt High School</t>
  </si>
  <si>
    <t>Hadleigh High School</t>
  </si>
  <si>
    <t>Holbrook High School</t>
  </si>
  <si>
    <t>Copleston High School</t>
  </si>
  <si>
    <t>Ipswich Academy</t>
  </si>
  <si>
    <t>Northgate High School</t>
  </si>
  <si>
    <t>Stoke High School</t>
  </si>
  <si>
    <t>St Alban's Catholic High School</t>
  </si>
  <si>
    <t>Ormiston Endeavour Academy</t>
  </si>
  <si>
    <t>Westbourne Sports College</t>
  </si>
  <si>
    <t>Kesgrave High School</t>
  </si>
  <si>
    <t>Farlingaye High School</t>
  </si>
  <si>
    <t xml:space="preserve">Acton CEVCP School </t>
  </si>
  <si>
    <t xml:space="preserve">Bacton Community Primary School </t>
  </si>
  <si>
    <t>Bardwell CEVCP School</t>
  </si>
  <si>
    <t>Barnham CEVCP School</t>
  </si>
  <si>
    <t>Barningham CEVCP School</t>
  </si>
  <si>
    <t xml:space="preserve">Barrow CEVCP School </t>
  </si>
  <si>
    <t>Boxford CEVCP School</t>
  </si>
  <si>
    <t>Forest Academy</t>
  </si>
  <si>
    <t>Bures CEVCP School</t>
  </si>
  <si>
    <t>The Glade Community Primary School</t>
  </si>
  <si>
    <t>Guildhall Feoffment Community Primary School</t>
  </si>
  <si>
    <t>Hardwick Primary School</t>
  </si>
  <si>
    <t>Howard Community Primary School</t>
  </si>
  <si>
    <t>Sebert Wood Community Primary School</t>
  </si>
  <si>
    <t>St Edmund's Catholic Primary School, Bury St Edmunds</t>
  </si>
  <si>
    <t>St Edmundsbury CEVAP School</t>
  </si>
  <si>
    <t>Sextons Manor Community Primary School</t>
  </si>
  <si>
    <t>Tollgate Primary School</t>
  </si>
  <si>
    <t>Westgate Community Primary School</t>
  </si>
  <si>
    <t>Abbots Green Community Primary School</t>
  </si>
  <si>
    <t>Cavendish CEVCP School</t>
  </si>
  <si>
    <t>Clare Community Primary School</t>
  </si>
  <si>
    <t>Cockfield CEVCP School</t>
  </si>
  <si>
    <t>Combs Ford Primary School</t>
  </si>
  <si>
    <t>Creeting St Mary CEVAP School</t>
  </si>
  <si>
    <t>Elmswell Community Primary School</t>
  </si>
  <si>
    <t>Elveden CEVAP School</t>
  </si>
  <si>
    <t>Glemsford Community Primary School</t>
  </si>
  <si>
    <t>Great Barton CEVCP School</t>
  </si>
  <si>
    <t>Wells Hall Community Primary School</t>
  </si>
  <si>
    <t>Pot Kiln Primary School</t>
  </si>
  <si>
    <t>Great Finborough CEVCP School</t>
  </si>
  <si>
    <t>Great Waldingfield CEVCP School</t>
  </si>
  <si>
    <t>Great Whelnetham CEVCP School</t>
  </si>
  <si>
    <t>Coupals Community Primary School</t>
  </si>
  <si>
    <t>Hartest CEVCP School</t>
  </si>
  <si>
    <t>Crawfords CEVCP School</t>
  </si>
  <si>
    <t>Burton End Community Primary School</t>
  </si>
  <si>
    <t>New Cangle Community Primary School</t>
  </si>
  <si>
    <t>Clements Community Primary School</t>
  </si>
  <si>
    <t>Westfield Community Primary School</t>
  </si>
  <si>
    <t>St Felix Roman Catholic Primary School</t>
  </si>
  <si>
    <t>Honington CEVCP School</t>
  </si>
  <si>
    <t>Hopton CEVCP School</t>
  </si>
  <si>
    <t>Hundon Community Primary School</t>
  </si>
  <si>
    <t>Ickworth Park Primary School</t>
  </si>
  <si>
    <t>Ixworth CEVCP School</t>
  </si>
  <si>
    <t>Kedington Primary School</t>
  </si>
  <si>
    <t>Lakenheath Community Primary School</t>
  </si>
  <si>
    <t>Lavenham Community Primary School</t>
  </si>
  <si>
    <t>All Saints CEVCP School, Lawshall</t>
  </si>
  <si>
    <t>Long Melford CEVCP School</t>
  </si>
  <si>
    <t>Mendlesham Community Primary School</t>
  </si>
  <si>
    <t>St Mary's CEVAP School, Mildenhall</t>
  </si>
  <si>
    <t xml:space="preserve">Beck Row Primary School </t>
  </si>
  <si>
    <t>Great Heath Primary School</t>
  </si>
  <si>
    <t>West Row Community Primary School</t>
  </si>
  <si>
    <t>Moulton CEVCP School</t>
  </si>
  <si>
    <t>Nayland Primary School</t>
  </si>
  <si>
    <t>Bosmere Community Primary School</t>
  </si>
  <si>
    <t xml:space="preserve">All Saints CEVAP School, Newmarket </t>
  </si>
  <si>
    <t>Exning Primary School</t>
  </si>
  <si>
    <t>Houldsworth Valley Primary School</t>
  </si>
  <si>
    <t>Laureate Community Primary School and Nursery</t>
  </si>
  <si>
    <t>Paddocks Primary School</t>
  </si>
  <si>
    <t>St Louis Roman Catholic Primary School</t>
  </si>
  <si>
    <t>Norton CEVCP School</t>
  </si>
  <si>
    <t>Old Newton CEVCP School</t>
  </si>
  <si>
    <t>Rattlesden CEVCP School</t>
  </si>
  <si>
    <t>Ringshall School</t>
  </si>
  <si>
    <t>Risby CEVCP School</t>
  </si>
  <si>
    <t>Rougham CEVCP School</t>
  </si>
  <si>
    <t>Stanton Community Primary School</t>
  </si>
  <si>
    <t>Stoke-by-Nayland CEVCP School</t>
  </si>
  <si>
    <t>Chilton Community Primary School</t>
  </si>
  <si>
    <t>Abbots Hall Community Primary School</t>
  </si>
  <si>
    <t>Wood Ley Community Primary School</t>
  </si>
  <si>
    <t>Cedars Park Primary School</t>
  </si>
  <si>
    <t>The Freeman Community Primary School</t>
  </si>
  <si>
    <t>St Gregory CEVCP School</t>
  </si>
  <si>
    <t>Trinity CEVAP School</t>
  </si>
  <si>
    <t>St Joseph's Roman Catholic Primary School</t>
  </si>
  <si>
    <t>Tudor CEVCP School</t>
  </si>
  <si>
    <t>Woodhall Community Primary School</t>
  </si>
  <si>
    <t>Thurlow CEVCP School</t>
  </si>
  <si>
    <t>Thurston CEVCP School</t>
  </si>
  <si>
    <t>St Christopher's CEVCP School</t>
  </si>
  <si>
    <t>Walsham-le-Willows CEVCP School</t>
  </si>
  <si>
    <t>Wickhambrook Community Primary School</t>
  </si>
  <si>
    <t>Woolpit Community Primary School</t>
  </si>
  <si>
    <t>Horringer Court Middle School</t>
  </si>
  <si>
    <t>Westley Middle School</t>
  </si>
  <si>
    <t>County Upper School</t>
  </si>
  <si>
    <t>King Edward VI CEVC Upper School</t>
  </si>
  <si>
    <t>St Benedict's Catholic School</t>
  </si>
  <si>
    <t>Samuel Ward Academy</t>
  </si>
  <si>
    <t>Thomas Gainsborough School</t>
  </si>
  <si>
    <t>Castle Manor Academy</t>
  </si>
  <si>
    <t>Newmarket College</t>
  </si>
  <si>
    <t>Stowmarket High School</t>
  </si>
  <si>
    <t>Orminston Sudbury Academy</t>
  </si>
  <si>
    <t>Thurston Community College</t>
  </si>
  <si>
    <t>Stowupland High School</t>
  </si>
  <si>
    <t>Stour Valley Community School</t>
  </si>
  <si>
    <t>IES Breckland</t>
  </si>
  <si>
    <t>Saxmundham Free School</t>
  </si>
  <si>
    <t>Beccles Free School</t>
  </si>
  <si>
    <t>Ixworth Free School</t>
  </si>
  <si>
    <t>The Ashley School</t>
  </si>
  <si>
    <t>Warren School</t>
  </si>
  <si>
    <t>Thomas Wolsey School</t>
  </si>
  <si>
    <t>The Bridge School</t>
  </si>
  <si>
    <t>Priory School</t>
  </si>
  <si>
    <t>Riverwalk School</t>
  </si>
  <si>
    <t>Hillside Special School</t>
  </si>
  <si>
    <t>Old Warren House Pupil Referral Unit</t>
  </si>
  <si>
    <t>PRU</t>
  </si>
  <si>
    <t>First Base (Lowestoft) Pupil Referral Unit</t>
  </si>
  <si>
    <t>Harbour Pupil Referral Unit</t>
  </si>
  <si>
    <t>Alderwood Pupil Referral Unit</t>
  </si>
  <si>
    <t>First Base (Ipswich) Pupil Referral Unit</t>
  </si>
  <si>
    <t>St Christopher's Pupil Referral Unit</t>
  </si>
  <si>
    <t>Parkside Pupil Referral Unit</t>
  </si>
  <si>
    <t>Westbridge Pupil Referral Unit</t>
  </si>
  <si>
    <t>Hampden House Pupil Referral Unit</t>
  </si>
  <si>
    <t>The Albany Centre Pupil Referral Unit</t>
  </si>
  <si>
    <t>The Kingsfield Centre Pupil Referral Unit</t>
  </si>
  <si>
    <t>First Base (BSE) Pupil Referral Unit</t>
  </si>
  <si>
    <t>Mill Meadow Pupil Referral Unit</t>
  </si>
  <si>
    <t>Highfield Nursery School</t>
  </si>
  <si>
    <t>Funded Financial Year</t>
  </si>
  <si>
    <t>Special Place Funding @ £10,000</t>
  </si>
  <si>
    <t>PRU Place Funding @ £10,000</t>
  </si>
  <si>
    <t>Suffolk County Council is the copyright owner of this document.  This document may not be published, distributed or reproduced in any permanent form except in accordance with permission from Suffolk County Council or as permitted by law.</t>
  </si>
  <si>
    <t>Schools Accountancy Team</t>
  </si>
  <si>
    <t>Email:   sat@suffolk.gov.uk</t>
  </si>
  <si>
    <t>Sybil Andrews Academy</t>
  </si>
  <si>
    <t>The Attic</t>
  </si>
  <si>
    <t>Stone Lodge Academy</t>
  </si>
  <si>
    <t>Churchill Free Special</t>
  </si>
  <si>
    <t>Mildenhall College Academy</t>
  </si>
  <si>
    <t xml:space="preserve">Place Farm Primary Academy </t>
  </si>
  <si>
    <t>Suffolk New Academy</t>
  </si>
  <si>
    <t>Morland Primary School</t>
  </si>
  <si>
    <t>Gusford Primary School</t>
  </si>
  <si>
    <t>Stradbroke High</t>
  </si>
  <si>
    <t>Ormiston Denes Academy</t>
  </si>
  <si>
    <t>Westwood Primary School</t>
  </si>
  <si>
    <t>Corton CEVCP School</t>
  </si>
  <si>
    <t>Beccles Primary Academy</t>
  </si>
  <si>
    <t xml:space="preserve">Barnby &amp; North Cover Community Primary </t>
  </si>
  <si>
    <t>000 - School</t>
  </si>
  <si>
    <t>VI FORM FORMULA FUNDING</t>
  </si>
  <si>
    <t>PRU Place Funding</t>
  </si>
  <si>
    <t>Spec Sch Place Funding</t>
  </si>
  <si>
    <t>TOTAL SCHOOL BLOCK FUNDING</t>
  </si>
  <si>
    <t>DE DELEGATION</t>
  </si>
  <si>
    <t>SCHOOL BLOCK WITH MFG</t>
  </si>
  <si>
    <t>Middleton County Primary</t>
  </si>
  <si>
    <t>St Felix RCVA Primary School</t>
  </si>
  <si>
    <t>Eyke Church of England Voluntary Controlled Primary School</t>
  </si>
  <si>
    <t>Murrayfield Primary School</t>
  </si>
  <si>
    <t>Woodhall C.P. School</t>
  </si>
  <si>
    <t>Houldsworth Valley Primary</t>
  </si>
  <si>
    <t>Holbrook Academy</t>
  </si>
  <si>
    <t>Westbourne Academy</t>
  </si>
  <si>
    <t>Stradbroke High School</t>
  </si>
  <si>
    <t>Benjamin Britten Academy of Music and Mathematics</t>
  </si>
  <si>
    <t>Alde Valley Academy</t>
  </si>
  <si>
    <t>Newmarket Academy</t>
  </si>
  <si>
    <t>Hartismere School</t>
  </si>
  <si>
    <t>Stoke High School - Ormiston Academy</t>
  </si>
  <si>
    <t>Ormiston Sudbury Academy</t>
  </si>
  <si>
    <t>Chantry Academy</t>
  </si>
  <si>
    <t>Cedars Park Community Primary</t>
  </si>
  <si>
    <t>The Oaks Primary School</t>
  </si>
  <si>
    <t>St Mary's RC Primary Lowestoft</t>
  </si>
  <si>
    <t>St Mary's Church Of England Primary School Woodbridge</t>
  </si>
  <si>
    <t>St Louis RCVAP School</t>
  </si>
  <si>
    <t>St Mary's CofE Academy</t>
  </si>
  <si>
    <t>Elveden Primary</t>
  </si>
  <si>
    <t>St Mary's Church of England Primary School</t>
  </si>
  <si>
    <t>Gislingham CEVC Primary School</t>
  </si>
  <si>
    <t>Sproughton Church of England Primary School</t>
  </si>
  <si>
    <t>Nacton Church of England Primary School</t>
  </si>
  <si>
    <t>Thurston CE Primary Academy</t>
  </si>
  <si>
    <t>Rattlesden C of E Primary Academy</t>
  </si>
  <si>
    <t>Great Barton Church of England Primary Academy</t>
  </si>
  <si>
    <t>Bardwell CEVC Primary</t>
  </si>
  <si>
    <t>Cliff Lane Primary</t>
  </si>
  <si>
    <t>Long Melford Church of England Primary School</t>
  </si>
  <si>
    <t>Bramfield Church of England Primary School</t>
  </si>
  <si>
    <t>Wickham Market Primary School</t>
  </si>
  <si>
    <t>St Edmund's Catholic Primary School</t>
  </si>
  <si>
    <t>Elm Tree Primary School (Academy)</t>
  </si>
  <si>
    <t>Gunton Primary Academy</t>
  </si>
  <si>
    <t>Great Heath Academy</t>
  </si>
  <si>
    <t>Tudor Church of England Primary</t>
  </si>
  <si>
    <t>Mendlesham CP</t>
  </si>
  <si>
    <t>Mendham Primary School &amp; Nursery</t>
  </si>
  <si>
    <t>Martlesham Primary Academy</t>
  </si>
  <si>
    <t>St Edmund's Primary School</t>
  </si>
  <si>
    <t>Easton Primary School</t>
  </si>
  <si>
    <t>Northfield St Nicholas Primary Academy</t>
  </si>
  <si>
    <t>Ravensmere Infants School</t>
  </si>
  <si>
    <t>The Albert Pye CP School</t>
  </si>
  <si>
    <t>Bacton Community Primary School</t>
  </si>
  <si>
    <t>Sprites Primary Academy</t>
  </si>
  <si>
    <t>St. Margarets Primary Academy</t>
  </si>
  <si>
    <t>Phoenix St. Peter Academy</t>
  </si>
  <si>
    <t>Kedington Primary</t>
  </si>
  <si>
    <t>The Dell Primary School (Academy)</t>
  </si>
  <si>
    <t>Glemsford Primary Academy</t>
  </si>
  <si>
    <t>Castle Hill Junior</t>
  </si>
  <si>
    <t>Coupals Primary Academy</t>
  </si>
  <si>
    <t>Kessingland CofE Primary Academy</t>
  </si>
  <si>
    <t>Burton End Primary Academy</t>
  </si>
  <si>
    <t>Place Farm Primary Academy</t>
  </si>
  <si>
    <t>Woolpit Primary Academy</t>
  </si>
  <si>
    <t>Wickhambrook Community Primary</t>
  </si>
  <si>
    <t>Hillside Primary</t>
  </si>
  <si>
    <t>Laureate Community Academy</t>
  </si>
  <si>
    <t>Red Oak Primary School</t>
  </si>
  <si>
    <t>Westfield Academy</t>
  </si>
  <si>
    <t>Langer Primary Academy</t>
  </si>
  <si>
    <t>Pakefield School</t>
  </si>
  <si>
    <t>St Benedict's School</t>
  </si>
  <si>
    <t>King Edward VI School</t>
  </si>
  <si>
    <t>THURSTON COMMUNITY COLLEGE</t>
  </si>
  <si>
    <t>Rendlesham Community Primary</t>
  </si>
  <si>
    <t>Abbots Green Community Primary</t>
  </si>
  <si>
    <t>St Marks Catholic Primary Schl</t>
  </si>
  <si>
    <t>St. Pancras Catholic Primary</t>
  </si>
  <si>
    <t>St. Mary's Catholic Primary</t>
  </si>
  <si>
    <t>Saint Matthew's CEVAP School</t>
  </si>
  <si>
    <t>St Margaret's CEVAP School</t>
  </si>
  <si>
    <t>St. John's CEVAP School</t>
  </si>
  <si>
    <t>All Saints CEVAP. Laxfield</t>
  </si>
  <si>
    <t>Framlingham Sir Robert Hitcham's CEVAP School</t>
  </si>
  <si>
    <t>Sir Robert Hitcham CEVAP</t>
  </si>
  <si>
    <t>Stonham Aspal Church of England Aided Primary School</t>
  </si>
  <si>
    <t>St Peter &amp; St  Paul CEVAP</t>
  </si>
  <si>
    <t>Creeting St Mary CEVAP</t>
  </si>
  <si>
    <t>St Edmunds Catholic Primary</t>
  </si>
  <si>
    <t>St. Joseph's RC Primary School</t>
  </si>
  <si>
    <t>St.Edmundsbury CEVA Primary School</t>
  </si>
  <si>
    <t>All Saints CEVA Primary</t>
  </si>
  <si>
    <t>Botesdale</t>
  </si>
  <si>
    <t>Rougham Primary School</t>
  </si>
  <si>
    <t>Bentley CEVCP</t>
  </si>
  <si>
    <t>Blundeston CEVCP School</t>
  </si>
  <si>
    <t>Worlingworth</t>
  </si>
  <si>
    <t>Capel St Mary CE Primary</t>
  </si>
  <si>
    <t>Worlingham C of E Primary School</t>
  </si>
  <si>
    <t>Wilby V.C. Primary School</t>
  </si>
  <si>
    <t>Wetheringsett V.C. Primary</t>
  </si>
  <si>
    <t>Stutton Primary</t>
  </si>
  <si>
    <t>Stradbroke VCP School</t>
  </si>
  <si>
    <t>Kelsale CEVCP</t>
  </si>
  <si>
    <t>Hintlesham and Chattisham VC</t>
  </si>
  <si>
    <t>Haughley</t>
  </si>
  <si>
    <t>Great Finborough CEVCP</t>
  </si>
  <si>
    <t>Fressingfield Primary</t>
  </si>
  <si>
    <t>East Bergholt VCP School</t>
  </si>
  <si>
    <t>Dennington CEVCP</t>
  </si>
  <si>
    <t>Corton V.A. Primary</t>
  </si>
  <si>
    <t>Charsfield C.E.V.C.P. School</t>
  </si>
  <si>
    <t>Brampton CEVCP</t>
  </si>
  <si>
    <t>Benhall St.Mary's Primary</t>
  </si>
  <si>
    <t>Bedfield CEVCP School</t>
  </si>
  <si>
    <t>Bawdsey VCP School</t>
  </si>
  <si>
    <t>Whatfield CEVC Primary School</t>
  </si>
  <si>
    <t>Walsham-le-Willows</t>
  </si>
  <si>
    <t>Moulton Primary</t>
  </si>
  <si>
    <t>All Saints' CEVCP</t>
  </si>
  <si>
    <t>Hopton CEVC Primary School</t>
  </si>
  <si>
    <t>Honington CEVCP</t>
  </si>
  <si>
    <t>Hartest CEVC Primary</t>
  </si>
  <si>
    <t>Great Whelnetham Primary School</t>
  </si>
  <si>
    <t>Gt. Waldingfield CEVCP</t>
  </si>
  <si>
    <t>Elmsett C of E VCP</t>
  </si>
  <si>
    <t>Cockfield CEVCP</t>
  </si>
  <si>
    <t xml:space="preserve"> Bures C E V C Primary School</t>
  </si>
  <si>
    <t>Boxford CEVC Primary</t>
  </si>
  <si>
    <t>Barrow Primary School</t>
  </si>
  <si>
    <t>Barningham CEVCP</t>
  </si>
  <si>
    <t>Barnham CEVC Primary School</t>
  </si>
  <si>
    <t>Acton CEVCP School</t>
  </si>
  <si>
    <t>Beaumont Community Primary Sch</t>
  </si>
  <si>
    <t>Cedarwood CP School</t>
  </si>
  <si>
    <t>Sebert Wood Comm.Primary Schoo</t>
  </si>
  <si>
    <t>Wood Ley CP School</t>
  </si>
  <si>
    <t>Stratford St. Mary Primary</t>
  </si>
  <si>
    <t>Bosmere C. P. School</t>
  </si>
  <si>
    <t>Broke Hall Primary School</t>
  </si>
  <si>
    <t>Dale Hall Community Primary</t>
  </si>
  <si>
    <t>Springfield Infant School &amp; Nursery</t>
  </si>
  <si>
    <t>Woods Loke Primary School</t>
  </si>
  <si>
    <t>The Poplars Primary School</t>
  </si>
  <si>
    <t>Abbot's Hall Primary School</t>
  </si>
  <si>
    <t>Coldfair Green C.P. School</t>
  </si>
  <si>
    <t>Chilton Community Primary</t>
  </si>
  <si>
    <t>Trimley St Martin Primary</t>
  </si>
  <si>
    <t>The Freeman CP School</t>
  </si>
  <si>
    <t>Somersham Primary</t>
  </si>
  <si>
    <t>Snape Community Primary</t>
  </si>
  <si>
    <t>Shotley C P School</t>
  </si>
  <si>
    <t>Melton Community Primary</t>
  </si>
  <si>
    <t>Ilketshall St Lawrence</t>
  </si>
  <si>
    <t>Holton St.Peter CP School</t>
  </si>
  <si>
    <t>Helmingham Primary School</t>
  </si>
  <si>
    <t>Edgar Sewter Primary School</t>
  </si>
  <si>
    <t>Fairfield Infants School</t>
  </si>
  <si>
    <t>Maidstone Infants School</t>
  </si>
  <si>
    <t>Earl Soham Community Primary</t>
  </si>
  <si>
    <t>Combs Ford County Primary</t>
  </si>
  <si>
    <t>Carlton Colville Primary</t>
  </si>
  <si>
    <t>Barnby and North Cove CP School</t>
  </si>
  <si>
    <t>Aldeburgh P School</t>
  </si>
  <si>
    <t>Glade Community Primary School</t>
  </si>
  <si>
    <t>Wells Hall Community Primary</t>
  </si>
  <si>
    <t>Howard Primary School</t>
  </si>
  <si>
    <t>Morland CEVA Primary School</t>
  </si>
  <si>
    <t>Sexton's Manor CP School</t>
  </si>
  <si>
    <t>Westgate Community Primary</t>
  </si>
  <si>
    <t>Guildhall Feoffment CP School</t>
  </si>
  <si>
    <t>Stanton Community Primary</t>
  </si>
  <si>
    <t>West Row County Primary</t>
  </si>
  <si>
    <t>Beck Row Primary</t>
  </si>
  <si>
    <t>Trinity Church of England Voluntary Aided Primary School</t>
  </si>
  <si>
    <t>Lavenham Com Primary School</t>
  </si>
  <si>
    <t>Lakenheath Community Primary</t>
  </si>
  <si>
    <t>Hundon County Primary School</t>
  </si>
  <si>
    <t>Elmswell C P School</t>
  </si>
  <si>
    <t>Capital Carryforward</t>
  </si>
  <si>
    <t>Revenue Carryforward</t>
  </si>
  <si>
    <t>Post De-delegation and Education functions budget</t>
  </si>
  <si>
    <t>Education functions for maintained schools</t>
  </si>
  <si>
    <t>Post De-delegation budget</t>
  </si>
  <si>
    <t>De-delegation</t>
  </si>
  <si>
    <t xml:space="preserve">Year on year % Change
</t>
  </si>
  <si>
    <t>MFG Value adjustment</t>
  </si>
  <si>
    <t>MFG % change</t>
  </si>
  <si>
    <t>17-18 MFG Unit Value</t>
  </si>
  <si>
    <t>Secondary Funding</t>
  </si>
  <si>
    <t>Primary Funding</t>
  </si>
  <si>
    <t>Total Allocation</t>
  </si>
  <si>
    <t>School Factors total</t>
  </si>
  <si>
    <t>AEN Total</t>
  </si>
  <si>
    <t>Basic Entitlement Total</t>
  </si>
  <si>
    <t>Split Sites</t>
  </si>
  <si>
    <t>Sparsity Funding</t>
  </si>
  <si>
    <t>Mobility (S)</t>
  </si>
  <si>
    <t>Mobility (P)</t>
  </si>
  <si>
    <t>Low Attainment (S)</t>
  </si>
  <si>
    <t>Low Attainment (P)</t>
  </si>
  <si>
    <t>EAL (S)</t>
  </si>
  <si>
    <t>EAL (P)</t>
  </si>
  <si>
    <t>IDACI (S A)</t>
  </si>
  <si>
    <t>IDACI (S B)</t>
  </si>
  <si>
    <t>IDACI (S C)</t>
  </si>
  <si>
    <t>IDACI (S D)</t>
  </si>
  <si>
    <t>IDACI (S E)</t>
  </si>
  <si>
    <t>IDACI (S F)</t>
  </si>
  <si>
    <t>IDACI (P A)</t>
  </si>
  <si>
    <t>IDACI (P B)</t>
  </si>
  <si>
    <t>IDACI (P C)</t>
  </si>
  <si>
    <t>IDACI (P D)</t>
  </si>
  <si>
    <t>IDACI (P E)</t>
  </si>
  <si>
    <t>IDACI (P F)</t>
  </si>
  <si>
    <t>Free School Meals
(Secondary)</t>
  </si>
  <si>
    <t>Free School Meals 
(Primary)</t>
  </si>
  <si>
    <t>Basic Entitlement (KS4)</t>
  </si>
  <si>
    <t>Basic Entitlement (KS3)</t>
  </si>
  <si>
    <t>Basic Entitlement (Primary)</t>
  </si>
  <si>
    <t>School Name</t>
  </si>
  <si>
    <t>LAESTAB</t>
  </si>
  <si>
    <t>URN</t>
  </si>
  <si>
    <t>Adjusted factors match</t>
  </si>
  <si>
    <t>ssssssssssssssssssssssssssssssssssssssssss</t>
  </si>
  <si>
    <t>Maintained Nursery</t>
  </si>
  <si>
    <t>Recoupment Academy</t>
  </si>
  <si>
    <t>Special</t>
  </si>
  <si>
    <t>Secondary</t>
  </si>
  <si>
    <t>Middle-deemed Secondary</t>
  </si>
  <si>
    <t>Special School Places</t>
  </si>
  <si>
    <t>High Needs Places (SSC, HIUs, SLUs)</t>
  </si>
  <si>
    <t>Proportion of total NOR in Secondary phase</t>
  </si>
  <si>
    <t>Proportion of total NOR in Primary phase</t>
  </si>
  <si>
    <t>Sparsity flag</t>
  </si>
  <si>
    <t>Secondary sparsity av. Distance to 2nd school
(miles)</t>
  </si>
  <si>
    <t>Primary sparsity av. Distance to 2nd school
(miles)</t>
  </si>
  <si>
    <t>Mobility Secondary Units</t>
  </si>
  <si>
    <t>Mobility Primary Units</t>
  </si>
  <si>
    <t>Low attainment total Secondary Units</t>
  </si>
  <si>
    <t>Low Attainment Secondary Units - Y7</t>
  </si>
  <si>
    <t>Low attainment total Primary Units</t>
  </si>
  <si>
    <t>Low Attainment under new EYFSP Proportion</t>
  </si>
  <si>
    <t>LAC X Units</t>
  </si>
  <si>
    <t>EAL 3 Secondary Units</t>
  </si>
  <si>
    <t>EAL 2 Secondary Units</t>
  </si>
  <si>
    <t>EAL 1 Secondary Units</t>
  </si>
  <si>
    <t>EAL 3 Primary Units</t>
  </si>
  <si>
    <t>EAL 2 Primary Units</t>
  </si>
  <si>
    <t>EAL 1 Primary Units</t>
  </si>
  <si>
    <t>IDACI Secondary Units Band A</t>
  </si>
  <si>
    <t>IDACI Secondary Units Band B</t>
  </si>
  <si>
    <t>IDACI Secondary Units Band C</t>
  </si>
  <si>
    <t>IDACI Secondary Units Band D</t>
  </si>
  <si>
    <t>IDACI Secondary Units Band E</t>
  </si>
  <si>
    <t>IDACI Secondary Units Band F</t>
  </si>
  <si>
    <t>IDACI Secondary Units Band G</t>
  </si>
  <si>
    <t>IDACI Primary Units Band A</t>
  </si>
  <si>
    <t>IDACI Primary Units Band B</t>
  </si>
  <si>
    <t>IDACI Primary Units Band C</t>
  </si>
  <si>
    <t>IDACI Primary Units Band D</t>
  </si>
  <si>
    <t>IDACI Primary Units Band E</t>
  </si>
  <si>
    <t>IDACI Primary Units Band F</t>
  </si>
  <si>
    <t>IDACI Primary Units Band G</t>
  </si>
  <si>
    <t>Secondary Ever 6 Units</t>
  </si>
  <si>
    <t>Secondary FSM Units</t>
  </si>
  <si>
    <t>Primary Ever 6 Units</t>
  </si>
  <si>
    <t>Primary FSM Units</t>
  </si>
  <si>
    <t>Average Year Group Size</t>
  </si>
  <si>
    <t>Reception Difference</t>
  </si>
  <si>
    <t>NOR Y7 for calculation of the eligible pupils for the secondary prior attainment factor ONLY</t>
  </si>
  <si>
    <t>NOR KS4</t>
  </si>
  <si>
    <t>NOR KS3</t>
  </si>
  <si>
    <t>NOR Secondary</t>
  </si>
  <si>
    <t>NOR Reception</t>
  </si>
  <si>
    <t>NOR Primary</t>
  </si>
  <si>
    <t>NOR</t>
  </si>
  <si>
    <t>Number of Secondary year groups for all schools</t>
  </si>
  <si>
    <t>Number of Primary year groups for all schools</t>
  </si>
  <si>
    <t>Number of Secondary year groups for middle schools</t>
  </si>
  <si>
    <t>Number of Primary year groups for middle schools</t>
  </si>
  <si>
    <t>Academy Type</t>
  </si>
  <si>
    <t>Phase</t>
  </si>
  <si>
    <t>MS</t>
  </si>
  <si>
    <t>Fringe factor</t>
  </si>
  <si>
    <t>Sparsity lump sum</t>
  </si>
  <si>
    <t>Low Attainment</t>
  </si>
  <si>
    <t>IDACI Score 0.5-1</t>
  </si>
  <si>
    <t>IDACI Score 0.4-0.5</t>
  </si>
  <si>
    <t>IDACI Score 0.35-0.4</t>
  </si>
  <si>
    <t>IDACI Score 0.3- 0.35</t>
  </si>
  <si>
    <t>IDACI Score 0.25-0.3</t>
  </si>
  <si>
    <t>IDACI Score 0.2 - 0.25</t>
  </si>
  <si>
    <t>FSM</t>
  </si>
  <si>
    <t>School-level de-delegation table</t>
  </si>
  <si>
    <t>Sparsity funding</t>
  </si>
  <si>
    <t>Mobility %</t>
  </si>
  <si>
    <t>EAL 1 Secondary</t>
  </si>
  <si>
    <t>EAL 1 Primary</t>
  </si>
  <si>
    <t>Secondary low prior attainment</t>
  </si>
  <si>
    <t>LAC X March 16</t>
  </si>
  <si>
    <t>IDACI Band A</t>
  </si>
  <si>
    <t>IDACI Band B</t>
  </si>
  <si>
    <t>IDACI Band C</t>
  </si>
  <si>
    <t>IDACI Band D</t>
  </si>
  <si>
    <t>IDACI Band E</t>
  </si>
  <si>
    <t>IDACI Band F</t>
  </si>
  <si>
    <t>Secondary AWPU</t>
  </si>
  <si>
    <t>Primary AWPU</t>
  </si>
  <si>
    <t>Additional school improvement services</t>
  </si>
  <si>
    <t>Behaviour support services</t>
  </si>
  <si>
    <t>Support to underperforming ethnic minority groups and bilingual learners</t>
  </si>
  <si>
    <t xml:space="preserve">Licences/ subscriptions </t>
  </si>
  <si>
    <t>Insurance</t>
  </si>
  <si>
    <t>Contingencies</t>
  </si>
  <si>
    <t>De-delegation unit value input table</t>
  </si>
  <si>
    <t>Please enter primary and secondary unit rates against appropriate indicators. For the sparsity factor only please enter percentages.  Academies cannot de-delegate.</t>
  </si>
  <si>
    <t xml:space="preserve">001 - Aldeburgh Primary School </t>
  </si>
  <si>
    <t xml:space="preserve">005 - Barnby &amp; North Cover Community Primary </t>
  </si>
  <si>
    <t>006 - The Albert Pye Community Primary School</t>
  </si>
  <si>
    <t>007 - Ravensmere Infant School</t>
  </si>
  <si>
    <t>008 - Beccles Primary Academy</t>
  </si>
  <si>
    <t>009 - St Benet's Catholic Primary School</t>
  </si>
  <si>
    <t>010 - Bedfield C of E VCP School</t>
  </si>
  <si>
    <t>011 - Benhall St Mary's C of E VCP School</t>
  </si>
  <si>
    <t>012 - Blundeston C of E VCP School</t>
  </si>
  <si>
    <t>013 - Bramfield C of E VCP School</t>
  </si>
  <si>
    <t>014 - Brampton C of E VCP School</t>
  </si>
  <si>
    <t>015 - Bungay Primary School</t>
  </si>
  <si>
    <t>016 - St Edmund's Catholic Primary School, Bungay</t>
  </si>
  <si>
    <t>017 - St Botolph's CEVCP School</t>
  </si>
  <si>
    <t>019 - Carlton Colville Primary School</t>
  </si>
  <si>
    <t>020 - Charsfield CEVCP School</t>
  </si>
  <si>
    <t>022 - Corton CEVCP School</t>
  </si>
  <si>
    <t>023 - Coldfair Green CP School</t>
  </si>
  <si>
    <t>025 - Sir Robert Hitcham's CEVAP School, Debenham</t>
  </si>
  <si>
    <t>026 - Dennington CEVCP School</t>
  </si>
  <si>
    <t>029 - Earl Soham Community Primary School</t>
  </si>
  <si>
    <t>030 - Easton Community Primary School</t>
  </si>
  <si>
    <t>031 - St Peter and St Paul CEVAP School</t>
  </si>
  <si>
    <t>035 - Sir Robert Hitcham's CEVAP School, Framlingham</t>
  </si>
  <si>
    <t>036 - Fressingfield CEVCP School</t>
  </si>
  <si>
    <t>038 - Gislingham CEVCP School</t>
  </si>
  <si>
    <t>041 - Edgar Sewter Community Primary School</t>
  </si>
  <si>
    <t>042 - Helmingham Community Primary School</t>
  </si>
  <si>
    <t>044 - Holton St Peter Community Primary School</t>
  </si>
  <si>
    <t>045 - St Edmund's Primary School, Hoxne</t>
  </si>
  <si>
    <t>048 - Ilketshall St Lawrence School</t>
  </si>
  <si>
    <t>050 - Kelsale CEVCP School</t>
  </si>
  <si>
    <t>052 - Kessingland CEVCP School</t>
  </si>
  <si>
    <t>056 - All Saints CEVAP School, Laxfield</t>
  </si>
  <si>
    <t>057 - Leiston Primary School</t>
  </si>
  <si>
    <t>059 - Dell Primary School</t>
  </si>
  <si>
    <t>060 - Elm Tree Community Primary School</t>
  </si>
  <si>
    <t>061 - Red Oak Primary</t>
  </si>
  <si>
    <t>062 - Gunton Community Primary School</t>
  </si>
  <si>
    <t>063 - Meadow Community Primary School</t>
  </si>
  <si>
    <t>064 - Northfield St Nicholas Primary School</t>
  </si>
  <si>
    <t>065 - Poplars Community Primary School</t>
  </si>
  <si>
    <t>067 - Pakefield Primary School</t>
  </si>
  <si>
    <t>068 - Roman Hill Primary School</t>
  </si>
  <si>
    <t>070 - St Margaret's Community Primary School, Lowestoft</t>
  </si>
  <si>
    <t>072 - St Mary's RC Primary School, Lowestoft</t>
  </si>
  <si>
    <t>073 - Westwood Primary School</t>
  </si>
  <si>
    <t>074 - Woods Loke Community Primary School</t>
  </si>
  <si>
    <t>075 - Oulton Broad Primary School</t>
  </si>
  <si>
    <t>077 - Grove Primary School</t>
  </si>
  <si>
    <t>080 - Mellis CEVCP School</t>
  </si>
  <si>
    <t>081 - Mendham Primary School</t>
  </si>
  <si>
    <t>082 - Middleton Community Primary School</t>
  </si>
  <si>
    <t>084 - Occold Primary School</t>
  </si>
  <si>
    <t>086 - Palgrave CEVCP School</t>
  </si>
  <si>
    <t>092 - Reydon Primary School</t>
  </si>
  <si>
    <t>093 - Ringsfield CEVCP School</t>
  </si>
  <si>
    <t>096 - Saxmundham Primary School</t>
  </si>
  <si>
    <t>097 - Snape Community Primary School</t>
  </si>
  <si>
    <t>098 - Somerleyton Primary School</t>
  </si>
  <si>
    <t>099 - Southwold Primary School</t>
  </si>
  <si>
    <t>101 - Stonham Aspal CEVAP School</t>
  </si>
  <si>
    <t>102 - Stradbroke CEVCP School</t>
  </si>
  <si>
    <t>106 - Thorndon CEVCP School</t>
  </si>
  <si>
    <t>109 - Wenhaston Primary School</t>
  </si>
  <si>
    <t>110 - Wetheringsett CEVCP School</t>
  </si>
  <si>
    <t>111 - Wickham Market Community Primary School</t>
  </si>
  <si>
    <t>112 - Wilby CEVCP School</t>
  </si>
  <si>
    <t>113 - Worlingham CEVCP School</t>
  </si>
  <si>
    <t>114 - Worlingworth CEVCP School</t>
  </si>
  <si>
    <t>115 - Wortham Primary School</t>
  </si>
  <si>
    <t>155 - Sir John Leman High School</t>
  </si>
  <si>
    <t>156 - Bungay High School</t>
  </si>
  <si>
    <t>157 - Pakefield High School</t>
  </si>
  <si>
    <t>159 - Debenham High School</t>
  </si>
  <si>
    <t>165 - Thomas Mills High School</t>
  </si>
  <si>
    <t>166 - Hartismere High School</t>
  </si>
  <si>
    <t>167 - Alde Valley High School</t>
  </si>
  <si>
    <t>169 - Ormiston Denes Academy</t>
  </si>
  <si>
    <t>170 - East Point Academy</t>
  </si>
  <si>
    <t>171 - Benjamin Britten High School</t>
  </si>
  <si>
    <t>175 - Stradbroke High</t>
  </si>
  <si>
    <t xml:space="preserve">202 - Bawdsey CEVCP School </t>
  </si>
  <si>
    <t>203 - Bentley CEVCP School</t>
  </si>
  <si>
    <t>205 - Bildeston Primary School</t>
  </si>
  <si>
    <t>206 - Bramford CEVCP School</t>
  </si>
  <si>
    <t>208 - Brooklands Primary School</t>
  </si>
  <si>
    <t>211 - Bucklesham Primary School</t>
  </si>
  <si>
    <t>216 - Capel St Mary CEVCP School</t>
  </si>
  <si>
    <t>217 - Chelmondiston CEVCP School</t>
  </si>
  <si>
    <t>219 - Claydon Primary School</t>
  </si>
  <si>
    <t>220 - Copdock Primary School</t>
  </si>
  <si>
    <t>223 - East Bergholt CEVCP School</t>
  </si>
  <si>
    <t>224 - Elmsett CEVCP School</t>
  </si>
  <si>
    <t>225 - Eyke CEVCP School</t>
  </si>
  <si>
    <t>228 - Causton Junior School</t>
  </si>
  <si>
    <t>229 - Colneis Junior School</t>
  </si>
  <si>
    <t>230 - Fairfield Infant School</t>
  </si>
  <si>
    <t>231 - Grange Community Primary School</t>
  </si>
  <si>
    <t>232 - Kingsfleet Primary School</t>
  </si>
  <si>
    <t>233 - Langer Primary School</t>
  </si>
  <si>
    <t>234 - Maidstone Infant School</t>
  </si>
  <si>
    <t>237 - Grundisburgh Primary School</t>
  </si>
  <si>
    <t>238 - Beaumont Community Primary School</t>
  </si>
  <si>
    <t>239 - Hadleigh Community Primary School</t>
  </si>
  <si>
    <t>240 - St Mary's CEVAP School, Hadleigh</t>
  </si>
  <si>
    <t>242 - Henley Primary School</t>
  </si>
  <si>
    <t>243 - Hintlesham and Chattisham CEVCP School</t>
  </si>
  <si>
    <t>245 - Holbrook Primary School</t>
  </si>
  <si>
    <t>246 - Hollesley Primary School</t>
  </si>
  <si>
    <t>249 - Broke Hall Community Primary School</t>
  </si>
  <si>
    <t>250 - Britannia Primary School and Nursery</t>
  </si>
  <si>
    <t>251 - Castle Hill Infant School</t>
  </si>
  <si>
    <t>252 - Castle Hill Junior School</t>
  </si>
  <si>
    <t>253 - The Oaks Community Primary School</t>
  </si>
  <si>
    <t>256 - Cliff Lane Primary School</t>
  </si>
  <si>
    <t>258 - Clifford Road Primary School</t>
  </si>
  <si>
    <t>259 - Dale Hall Community Primary School</t>
  </si>
  <si>
    <t>260 - The Willows Primary School</t>
  </si>
  <si>
    <t>262 - Gusford Primary School</t>
  </si>
  <si>
    <t>263 - Halifax Primary School</t>
  </si>
  <si>
    <t>264 - Handford Hall Primary School</t>
  </si>
  <si>
    <t>267 - Hillside Community Primary School</t>
  </si>
  <si>
    <t>269 - Morland Primary School</t>
  </si>
  <si>
    <t>270 - Murrayfield Community Primary School</t>
  </si>
  <si>
    <t>273 - Ravenswood Primary School</t>
  </si>
  <si>
    <t>274 - Pipers Vale Community Primary School</t>
  </si>
  <si>
    <t>275 - Ranelagh Primary School</t>
  </si>
  <si>
    <t>279 - Rose Hill Primary School</t>
  </si>
  <si>
    <t>281 - Rushmere Hall Primary School</t>
  </si>
  <si>
    <t>283 - St Helen's Primary School</t>
  </si>
  <si>
    <t>284 - St John's CEVAP School</t>
  </si>
  <si>
    <t>285 - St Margaret's CEVAP School, Ipswich</t>
  </si>
  <si>
    <t>287 - St Mark's Catholic Primary School</t>
  </si>
  <si>
    <t>288 - St Matthew's CEVAP School</t>
  </si>
  <si>
    <t>289 - St Mary's Catholic Primary School, Ipswich</t>
  </si>
  <si>
    <t>291 - St Pancras Catholic Primary School</t>
  </si>
  <si>
    <t>292 - Sidegate Primary School</t>
  </si>
  <si>
    <t>293 - Springfield Infant and Nursery School</t>
  </si>
  <si>
    <t>294 - Springfield Junior School</t>
  </si>
  <si>
    <t>295 - Sprites Primary School</t>
  </si>
  <si>
    <t>300 - Whitehouse Community Primary School</t>
  </si>
  <si>
    <t>303 - Whitton Community Primary School</t>
  </si>
  <si>
    <t>307 - Cedarwood Community Primary School</t>
  </si>
  <si>
    <t>308 - Kersey CEVCP School</t>
  </si>
  <si>
    <t>309 - Heath Primary School</t>
  </si>
  <si>
    <t>310 - Bealings School</t>
  </si>
  <si>
    <t>311 - Birchwood Primary School</t>
  </si>
  <si>
    <t>312 - Martlesham Primary School</t>
  </si>
  <si>
    <t>313 - Gorseland Primary School</t>
  </si>
  <si>
    <t>314 - Melton Primary School</t>
  </si>
  <si>
    <t>316 - Nacton CEVCP School</t>
  </si>
  <si>
    <t>317 - Orford CEVAP School</t>
  </si>
  <si>
    <t>318 - Otley Primary School</t>
  </si>
  <si>
    <t>320 - Rendlesham Community Primary School</t>
  </si>
  <si>
    <t>322 - Shotley Community Primary School</t>
  </si>
  <si>
    <t>324 - Somersham Primary School</t>
  </si>
  <si>
    <t>325 - Sproughton CEVCP School</t>
  </si>
  <si>
    <t>327 - Stratford St Mary Primary School</t>
  </si>
  <si>
    <t>328 - Stutton CEVCP School</t>
  </si>
  <si>
    <t>331 - Tattingstone CEVCP School</t>
  </si>
  <si>
    <t>332 - Trimley St Martin Primary School</t>
  </si>
  <si>
    <t>333 - Trimley St Mary Primary School</t>
  </si>
  <si>
    <t>337 - Waldringfield Primary School</t>
  </si>
  <si>
    <t>338 - Whatfield CEVCP School</t>
  </si>
  <si>
    <t>339 - Witnesham Primary School</t>
  </si>
  <si>
    <t>341 - Sandlings Primary School</t>
  </si>
  <si>
    <t>342 - Woodbridge Primary School</t>
  </si>
  <si>
    <t>343 - Kyson Primary School</t>
  </si>
  <si>
    <t>344 - St Mary's CEVAP School, Woodbridge</t>
  </si>
  <si>
    <t>350 - Felixstowe Academy</t>
  </si>
  <si>
    <t>356 - Claydon High School</t>
  </si>
  <si>
    <t>357 - East Bergholt High School</t>
  </si>
  <si>
    <t>361 - Hadleigh High School</t>
  </si>
  <si>
    <t>362 - Holbrook High School</t>
  </si>
  <si>
    <t>365 - Suffolk New Academy</t>
  </si>
  <si>
    <t>366 - Copleston High School</t>
  </si>
  <si>
    <t>368 - Ipswich Academy</t>
  </si>
  <si>
    <t>370 - Northgate High School</t>
  </si>
  <si>
    <t>371 - Stoke High School</t>
  </si>
  <si>
    <t>372 - St Alban's Catholic High School</t>
  </si>
  <si>
    <t>373 - Ormiston Endeavour Academy</t>
  </si>
  <si>
    <t>375 - Westbourne Sports College</t>
  </si>
  <si>
    <t>376 - Kesgrave High School</t>
  </si>
  <si>
    <t>378 - Farlingaye High School</t>
  </si>
  <si>
    <t xml:space="preserve">400 - Acton CEVCP School </t>
  </si>
  <si>
    <t xml:space="preserve">402 - Bacton Community Primary School </t>
  </si>
  <si>
    <t>404 - Bardwell CEVCP School</t>
  </si>
  <si>
    <t>405 - Barnham CEVCP School</t>
  </si>
  <si>
    <t>406 - Barningham CEVCP School</t>
  </si>
  <si>
    <t xml:space="preserve">407 - Barrow CEVCP School </t>
  </si>
  <si>
    <t>409 - Boxford CEVCP School</t>
  </si>
  <si>
    <t>411 - Forest Academy</t>
  </si>
  <si>
    <t>412 - Bures CEVCP School</t>
  </si>
  <si>
    <t>413 - The Glade Community Primary School</t>
  </si>
  <si>
    <t>415 - Guildhall Feoffment Community Primary School</t>
  </si>
  <si>
    <t>416 - Hardwick Primary School</t>
  </si>
  <si>
    <t>417 - Howard Community Primary School</t>
  </si>
  <si>
    <t>418 - Sebert Wood Community Primary School</t>
  </si>
  <si>
    <t>420 - St Edmund's Catholic Primary School, Bury St Edmunds</t>
  </si>
  <si>
    <t>421 - St Edmundsbury CEVAP School</t>
  </si>
  <si>
    <t>422 - Sextons Manor Community Primary School</t>
  </si>
  <si>
    <t>423 - Tollgate Primary School</t>
  </si>
  <si>
    <t>424 - Westgate Community Primary School</t>
  </si>
  <si>
    <t>425 - Abbots Green Community Primary School</t>
  </si>
  <si>
    <t>426 - Cavendish CEVCP School</t>
  </si>
  <si>
    <t>429 - Clare Community Primary School</t>
  </si>
  <si>
    <t>430 - Cockfield CEVCP School</t>
  </si>
  <si>
    <t>431 - Combs Ford Primary School</t>
  </si>
  <si>
    <t>432 - Creeting St Mary CEVAP School</t>
  </si>
  <si>
    <t>436 - Elmswell Community Primary School</t>
  </si>
  <si>
    <t>437 - Elveden CEVAP School</t>
  </si>
  <si>
    <t>440 - Glemsford Community Primary School</t>
  </si>
  <si>
    <t>441 - Great Barton CEVCP School</t>
  </si>
  <si>
    <t>442 - Wells Hall Community Primary School</t>
  </si>
  <si>
    <t>443 - Pot Kiln Primary School</t>
  </si>
  <si>
    <t>444 - Great Finborough CEVCP School</t>
  </si>
  <si>
    <t>445 - Great Waldingfield CEVCP School</t>
  </si>
  <si>
    <t>446 - Great Whelnetham CEVCP School</t>
  </si>
  <si>
    <t>447 - Coupals Community Primary School</t>
  </si>
  <si>
    <t>448 - Hartest CEVCP School</t>
  </si>
  <si>
    <t>449 - Crawfords CEVCP School</t>
  </si>
  <si>
    <t>450 - Burton End Community Primary School</t>
  </si>
  <si>
    <t>451 - New Cangle Community Primary School</t>
  </si>
  <si>
    <t>452 - Clements Community Primary School</t>
  </si>
  <si>
    <t>453 - Westfield Community Primary School</t>
  </si>
  <si>
    <t xml:space="preserve">454 - Place Farm Primary Academy </t>
  </si>
  <si>
    <t>455 - St Felix Roman Catholic Primary School</t>
  </si>
  <si>
    <t>457 - Honington CEVCP School</t>
  </si>
  <si>
    <t>458 - Hopton CEVCP School</t>
  </si>
  <si>
    <t>460 - Hundon Community Primary School</t>
  </si>
  <si>
    <t>461 - Ickworth Park Primary School</t>
  </si>
  <si>
    <t>464 - Ixworth CEVCP School</t>
  </si>
  <si>
    <t>465 - Kedington Primary School</t>
  </si>
  <si>
    <t>466 - Lakenheath Community Primary School</t>
  </si>
  <si>
    <t>467 - Lavenham Community Primary School</t>
  </si>
  <si>
    <t>468 - All Saints CEVCP School, Lawshall</t>
  </si>
  <si>
    <t>469 - Long Melford CEVCP School</t>
  </si>
  <si>
    <t>471 - Mendlesham Community Primary School</t>
  </si>
  <si>
    <t>472 - St Mary's CEVAP School, Mildenhall</t>
  </si>
  <si>
    <t xml:space="preserve">473 - Beck Row Primary School </t>
  </si>
  <si>
    <t>474 - Great Heath Primary School</t>
  </si>
  <si>
    <t>476 - West Row Community Primary School</t>
  </si>
  <si>
    <t>478 - Moulton CEVCP School</t>
  </si>
  <si>
    <t>479 - Nayland Primary School</t>
  </si>
  <si>
    <t>480 - Bosmere Community Primary School</t>
  </si>
  <si>
    <t xml:space="preserve">481 - All Saints CEVAP School, Newmarket </t>
  </si>
  <si>
    <t>482 - Exning Primary School</t>
  </si>
  <si>
    <t>483 - Houldsworth Valley Primary School</t>
  </si>
  <si>
    <t>484 - Laureate Community Primary School and Nursery</t>
  </si>
  <si>
    <t>486 - Paddocks Primary School</t>
  </si>
  <si>
    <t>487 - St Louis Roman Catholic Primary School</t>
  </si>
  <si>
    <t>488 - Norton CEVCP School</t>
  </si>
  <si>
    <t>489 - Old Newton CEVCP School</t>
  </si>
  <si>
    <t>492 - Rattlesden CEVCP School</t>
  </si>
  <si>
    <t>494 - Ringshall School</t>
  </si>
  <si>
    <t>495 - Risby CEVCP School</t>
  </si>
  <si>
    <t>496 - Rougham CEVCP School</t>
  </si>
  <si>
    <t>499 - Stanton Community Primary School</t>
  </si>
  <si>
    <t>501 - Stoke-by-Nayland CEVCP School</t>
  </si>
  <si>
    <t>502 - Chilton Community Primary School</t>
  </si>
  <si>
    <t>503 - Abbots Hall Community Primary School</t>
  </si>
  <si>
    <t>504 - Wood Ley Community Primary School</t>
  </si>
  <si>
    <t>505 - Cedars Park Primary School</t>
  </si>
  <si>
    <t>506 - The Freeman Community Primary School</t>
  </si>
  <si>
    <t>507 - St Gregory CEVCP School</t>
  </si>
  <si>
    <t>508 - Trinity CEVAP School</t>
  </si>
  <si>
    <t>509 - St Joseph's Roman Catholic Primary School</t>
  </si>
  <si>
    <t>511 - Tudor CEVCP School</t>
  </si>
  <si>
    <t>512 - Woodhall Community Primary School</t>
  </si>
  <si>
    <t>513 - Thurlow CEVCP School</t>
  </si>
  <si>
    <t>514 - Thurston CEVCP School</t>
  </si>
  <si>
    <t>515 - St Christopher's CEVCP School</t>
  </si>
  <si>
    <t>517 - Walsham-le-Willows CEVCP School</t>
  </si>
  <si>
    <t>521 - Wickhambrook Community Primary School</t>
  </si>
  <si>
    <t>522 - Woolpit Community Primary School</t>
  </si>
  <si>
    <t>527 - Horringer Court Middle School</t>
  </si>
  <si>
    <t>531 - Westley Middle School</t>
  </si>
  <si>
    <t>551 - County Upper School</t>
  </si>
  <si>
    <t>552 - King Edward VI CEVC Upper School</t>
  </si>
  <si>
    <t>553 - St Benedict's Catholic School</t>
  </si>
  <si>
    <t>554 - Samuel Ward Academy</t>
  </si>
  <si>
    <t>555 - Thomas Gainsborough School</t>
  </si>
  <si>
    <t>556 - Castle Manor Academy</t>
  </si>
  <si>
    <t>557 - Newmarket College</t>
  </si>
  <si>
    <t>558 - Stowmarket High School</t>
  </si>
  <si>
    <t>559 - Orminston Sudbury Academy</t>
  </si>
  <si>
    <t>560 - Thurston Community College</t>
  </si>
  <si>
    <t>561 - Mildenhall College Academy</t>
  </si>
  <si>
    <t>562 - Stowupland High School</t>
  </si>
  <si>
    <t>599 - Sybil Andrews Academy</t>
  </si>
  <si>
    <t>1001 - Churchill Free Special</t>
  </si>
  <si>
    <t>195 - The Ashley School</t>
  </si>
  <si>
    <t>196 - Warren School</t>
  </si>
  <si>
    <t>393 - Stone Lodge Academy</t>
  </si>
  <si>
    <t>395 - Thomas Wolsey School</t>
  </si>
  <si>
    <t>396 - The Bridge School</t>
  </si>
  <si>
    <t>575 - Priory School</t>
  </si>
  <si>
    <t>576 - Riverwalk School</t>
  </si>
  <si>
    <t>579 - Hillside Special School</t>
  </si>
  <si>
    <t>176 - Old Warren House Pupil Referral Unit</t>
  </si>
  <si>
    <t>187 - The Attic</t>
  </si>
  <si>
    <t>189 - First Base (Lowestoft) Pupil Referral Unit</t>
  </si>
  <si>
    <t>190 - Harbour Pupil Referral Unit</t>
  </si>
  <si>
    <t>351 - Alderwood Pupil Referral Unit</t>
  </si>
  <si>
    <t>352 - First Base (Ipswich) Pupil Referral Unit</t>
  </si>
  <si>
    <t>353 - St Christopher's Pupil Referral Unit</t>
  </si>
  <si>
    <t>367 - Parkside Pupil Referral Unit</t>
  </si>
  <si>
    <t>389 - Westbridge Pupil Referral Unit</t>
  </si>
  <si>
    <t>577 - Hampden House Pupil Referral Unit</t>
  </si>
  <si>
    <t>580 - The Albany Centre Pupil Referral Unit</t>
  </si>
  <si>
    <t>584 - The Kingsfield Centre Pupil Referral Unit</t>
  </si>
  <si>
    <t>597 - First Base (BSE) Pupil Referral Unit</t>
  </si>
  <si>
    <t>266 - Highfield Nursery School</t>
  </si>
  <si>
    <t>Primary (Years R-6)</t>
  </si>
  <si>
    <t>Key Stage 3  (Years 7-9)</t>
  </si>
  <si>
    <t>Key Stage 4 (Years 10-11)</t>
  </si>
  <si>
    <t>IDACI Band  G</t>
  </si>
  <si>
    <t>IDACI Band  F</t>
  </si>
  <si>
    <t>IDACI Band  E</t>
  </si>
  <si>
    <t>IDACI Band  D</t>
  </si>
  <si>
    <t>IDACI Band  C</t>
  </si>
  <si>
    <t>IDACI Band  B</t>
  </si>
  <si>
    <t>IDACI Band  A</t>
  </si>
  <si>
    <t>4) Prior Attainment</t>
  </si>
  <si>
    <t>Choose School From Dropdown List</t>
  </si>
  <si>
    <t>% Change In MFG £ per pupil</t>
  </si>
  <si>
    <t>MFG Level set at</t>
  </si>
  <si>
    <t>Capping set at</t>
  </si>
  <si>
    <t>x</t>
  </si>
  <si>
    <t>+ MFG  / - Capping Adjustment</t>
  </si>
  <si>
    <t>Less De Delegation</t>
  </si>
  <si>
    <t>Please then select file and 'save as'</t>
  </si>
  <si>
    <t>Web:    Suffolk Learning - SAT</t>
  </si>
  <si>
    <t>Budget Estimate for:</t>
  </si>
  <si>
    <t>Schools Block Pupil Numbers (Mainstream Schools Only)</t>
  </si>
  <si>
    <t>High Needs Block (Place Numbers)</t>
  </si>
  <si>
    <t>A</t>
  </si>
  <si>
    <t>Number On Roll (Oct 18)</t>
  </si>
  <si>
    <t>MFG Baseline Schools Block 2019-20</t>
  </si>
  <si>
    <t>MFG 2019-20 £ per pupil</t>
  </si>
  <si>
    <t>Early Years Places - Summer</t>
  </si>
  <si>
    <t>Early Years Places - Autumn</t>
  </si>
  <si>
    <t>Early Years Places - Spring</t>
  </si>
  <si>
    <t>Less 19-20 Rates</t>
  </si>
  <si>
    <r>
      <t>5.  If you wish to see the Schools Block calculation in more detail you can do so by clicking the</t>
    </r>
    <r>
      <rPr>
        <b/>
        <sz val="10"/>
        <color theme="1"/>
        <rFont val="Arial"/>
        <family val="2"/>
      </rPr>
      <t xml:space="preserve"> Detailed Schools Block and MFG Calculation</t>
    </r>
    <r>
      <rPr>
        <sz val="10"/>
        <color theme="1"/>
        <rFont val="Arial"/>
        <family val="2"/>
      </rPr>
      <t xml:space="preserve"> button (this applies to primary and high/upper schools only)</t>
    </r>
  </si>
  <si>
    <t>% MFG To Apply To School £ Per Pupil</t>
  </si>
  <si>
    <t>% Capping To Apply To School £ Per Pupil</t>
  </si>
  <si>
    <t>2020-2021 AMOUNT £</t>
  </si>
  <si>
    <t>2020-2021</t>
  </si>
  <si>
    <t>EAL 3 Primary</t>
  </si>
  <si>
    <t>EAL 3 Secondary</t>
  </si>
  <si>
    <t>3) Prior Attainment</t>
  </si>
  <si>
    <t>4) English As An Additional Language (EAL)</t>
  </si>
  <si>
    <t>6) Sparsity Factor *Assume Remain unchanged</t>
  </si>
  <si>
    <t>7) Split Sites *Assume Remain unchanged</t>
  </si>
  <si>
    <t>8) Rates *Assume Remain unchanged</t>
  </si>
  <si>
    <t>5) Lump Sum *Assume Remain unchanged</t>
  </si>
  <si>
    <t>19-20 DELEGATED BUDGET</t>
  </si>
  <si>
    <t>Less 20-21 Lump Sum</t>
  </si>
  <si>
    <t>Less 20-21  Sparsity</t>
  </si>
  <si>
    <t>20-21 NEW FORMULA FUNDING SCHOOLS BLOCK</t>
  </si>
  <si>
    <t>Less 20-21 Rates</t>
  </si>
  <si>
    <t>Less 20-21 Sparsity</t>
  </si>
  <si>
    <t>MFG Baseline Schools Block 2020-21</t>
  </si>
  <si>
    <t>Number On Roll (Oct 19)</t>
  </si>
  <si>
    <t>MFG 2020-21 £ per pupil</t>
  </si>
  <si>
    <t>Revised Final 20-21 Schools Block</t>
  </si>
  <si>
    <t>SCHOOL No - Apr 1st</t>
  </si>
  <si>
    <t>EARLY YEARS FUNDING</t>
  </si>
  <si>
    <t xml:space="preserve">HIGH NEEDS BLOCK FUNDING </t>
  </si>
  <si>
    <t>TOTAL FUNDING</t>
  </si>
  <si>
    <t>Red Oak Primary</t>
  </si>
  <si>
    <t>Yoxford &amp; Peasenhall Primary School</t>
  </si>
  <si>
    <t>Martlesham Primary School</t>
  </si>
  <si>
    <t>FREE SCH</t>
  </si>
  <si>
    <t>Free School Meals Ever 6
(Primary)</t>
  </si>
  <si>
    <t>Free School Meals Ever 6
(Secondary)</t>
  </si>
  <si>
    <t>Minimum per pupil funding: adjusted total allocation (excluding selected premises costs)</t>
  </si>
  <si>
    <t>Minimum per pupil funding: minimum per pupil rate</t>
  </si>
  <si>
    <t>Minimum per pupil funding: minimum funding level</t>
  </si>
  <si>
    <t>Minimum per pupil funding: additional funding to meet the secondary minimum funding level</t>
  </si>
  <si>
    <t>Total allocation including minimum funding level adjustment</t>
  </si>
  <si>
    <t>Minimum per pupil funding: minimum allocation after capping/scaling</t>
  </si>
  <si>
    <t>Minimum per pupil funding: post MFG minimum funding per pupil rate</t>
  </si>
  <si>
    <t>Minimum per pupil funding: per pupil rate is greater than or equal to the minimum entered on the Proforma sheet?</t>
  </si>
  <si>
    <t>Y</t>
  </si>
  <si>
    <t>Sexton's Manor Community Primary School</t>
  </si>
  <si>
    <t>Morland Church of England VA Primary School</t>
  </si>
  <si>
    <t>Heath Primary School, Kesgrave</t>
  </si>
  <si>
    <t>Freeman Community Primary School</t>
  </si>
  <si>
    <t>Coldfair Green Community Primary School</t>
  </si>
  <si>
    <t>Abbot's Hall Community Primary School</t>
  </si>
  <si>
    <t>Ravenswood Community Primary School</t>
  </si>
  <si>
    <t>Cedarwood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</si>
  <si>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</si>
  <si>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</si>
  <si>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</si>
  <si>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</si>
  <si>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</si>
  <si>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</si>
  <si>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</si>
  <si>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</si>
  <si>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</si>
  <si>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</si>
  <si>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</si>
  <si>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</si>
  <si>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</si>
  <si>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</si>
  <si>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</si>
  <si>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</si>
  <si>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</si>
  <si>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</si>
  <si>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</si>
  <si>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</si>
  <si>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</si>
  <si>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</si>
  <si>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</si>
  <si>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</si>
  <si>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</si>
  <si>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Charsfield Church of England Voluntary Controlled Primary School</t>
  </si>
  <si>
    <t>Corton Church of England Voluntary Aided Primary School</t>
  </si>
  <si>
    <t>Dennington Church of England Voluntary Controlled Primary School</t>
  </si>
  <si>
    <t>East Bergholt Church of England Voluntary Controlled Primary School</t>
  </si>
  <si>
    <t>Fressingfield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</si>
  <si>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</si>
  <si>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</si>
  <si>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</si>
  <si>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</si>
  <si>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Stradbroke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</si>
  <si>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</si>
  <si>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</si>
  <si>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</si>
  <si>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</si>
  <si>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</si>
  <si>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</si>
  <si>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</si>
  <si>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</si>
  <si>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</si>
  <si>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</si>
  <si>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</si>
  <si>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</si>
  <si>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All Saints Church of England Voluntary Aided Primary School, Newmarket</t>
  </si>
  <si>
    <t>St Edmundsbury Church of England Voluntary Aided Primary School</t>
  </si>
  <si>
    <t>Creeting St Mary Church of England Voluntary Aided Primary School</t>
  </si>
  <si>
    <t>St Peter and St Paul Church of England Voluntary Aided Primary School</t>
  </si>
  <si>
    <t>Stonham Aspal Church of England Voluntary Aided Primary School</t>
  </si>
  <si>
    <t>Sir Robert Hitcham Church of England Voluntary Aided School</t>
  </si>
  <si>
    <t>Sir Robert Hitcham's Church of England Voluntary Aided Primary School</t>
  </si>
  <si>
    <t>All Saints Church of England Voluntary Aided Primary School, Laxfield</t>
  </si>
  <si>
    <t>Orford Church of England Voluntary Aided Primary School</t>
  </si>
  <si>
    <t>St John's Church of England Voluntary Aided Primary School, Ipswich</t>
  </si>
  <si>
    <t>St Margaret's Church of England Voluntary Aided Primary School, Ipswich</t>
  </si>
  <si>
    <t>St Matthew's Church of England Voluntary Aided Primary School, Ipswich</t>
  </si>
  <si>
    <t>St Pancras Catholic Primary School, Ipswich</t>
  </si>
  <si>
    <t>St Mark's Catholic Primary School, Ipswich</t>
  </si>
  <si>
    <t>King Edward VI Church of England Voluntary Controlled Upper School</t>
  </si>
  <si>
    <t>Gusford Community Primary School</t>
  </si>
  <si>
    <t>Westfield Primary Academy</t>
  </si>
  <si>
    <t>Hillside Primary School</t>
  </si>
  <si>
    <t>Kessingland Church of England Primary Academy</t>
  </si>
  <si>
    <t>Kedington Primary Academy</t>
  </si>
  <si>
    <t>Phoenix St Peter Academy</t>
  </si>
  <si>
    <t>St Margaret's Primary Academy</t>
  </si>
  <si>
    <t>Aldeburgh Primary School</t>
  </si>
  <si>
    <t>Bacton Primary School</t>
  </si>
  <si>
    <t>Mendlesham Primary School</t>
  </si>
  <si>
    <t>Tudor Church of England Primary School, Sudbury</t>
  </si>
  <si>
    <t>Elm Tree Primary School</t>
  </si>
  <si>
    <t>Springfield Infant School and Nursery</t>
  </si>
  <si>
    <t>Eyke Church of England Primary School</t>
  </si>
  <si>
    <t>Yoxford &amp; Peasenhall Primary Academy</t>
  </si>
  <si>
    <t>Woodhall Primary School</t>
  </si>
  <si>
    <t>Houldsworth Valley Primary Academy</t>
  </si>
  <si>
    <t>Beck Row Primary School</t>
  </si>
  <si>
    <t>Clements Primary Academy</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</si>
  <si>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</si>
  <si>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</si>
  <si>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</si>
  <si>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</si>
  <si>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</si>
  <si>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</si>
  <si>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Piper's Vale Primary - A Paradigm Academy</t>
  </si>
  <si>
    <t>Bardwell Church of England Voluntary Controlled Primary School</t>
  </si>
  <si>
    <t>Rattlesden Church of England Primary Academy</t>
  </si>
  <si>
    <t>Thurston Church of England Primary Academy</t>
  </si>
  <si>
    <t>Mellis Church of England  Primary School</t>
  </si>
  <si>
    <t>Old Newton Church of England Voluntary Controlled Primary School</t>
  </si>
  <si>
    <t>Palgrave Church of England Voluntary Controlled Primary School</t>
  </si>
  <si>
    <t>Ringsfield Church of England Primary School</t>
  </si>
  <si>
    <t>Gislingham Church of England Voluntary Controlled Primary School</t>
  </si>
  <si>
    <t>St Mary's Church of England Primary School, Hadleigh</t>
  </si>
  <si>
    <t>Elveden Church of England Primary Academy</t>
  </si>
  <si>
    <t>St Mary's Church of England Academy</t>
  </si>
  <si>
    <t>St Louis Roman Catholic Academy</t>
  </si>
  <si>
    <t>St Felix Roman Catholic Primary School, Haverhill</t>
  </si>
  <si>
    <t>St Mary's Church of England Primary School, Woodbridge</t>
  </si>
  <si>
    <t>St Mary's Roman Catholic Primary School</t>
  </si>
  <si>
    <t>Cedars Park Community Primary School</t>
  </si>
  <si>
    <t>Bury St Edmunds County Upper School</t>
  </si>
  <si>
    <t>Alde Valley School</t>
  </si>
  <si>
    <t>REAch2 The Limes Primary Academy (Lowestoft) E3/previously Woods Meadow (Lowestoft) E3</t>
  </si>
  <si>
    <t>The Pines (formerly Red Lodge Primary School)</t>
  </si>
  <si>
    <t>Glade Primary School</t>
  </si>
  <si>
    <t>Ixworth Church of England Voluntary Controlled Primary School</t>
  </si>
  <si>
    <t>Rougham Church of England Voluntary Controlled Primary School</t>
  </si>
  <si>
    <t>NOR Y8 for calculation of the eligible pupils for the secondary prior attainment factor ONLY</t>
  </si>
  <si>
    <t>Low Attainment Secondary Units - Y8</t>
  </si>
  <si>
    <t>FSM Ever 6</t>
  </si>
  <si>
    <r>
      <t xml:space="preserve">For the Sparsity factor </t>
    </r>
    <r>
      <rPr>
        <b/>
        <sz val="11"/>
        <rFont val="Calibri"/>
        <family val="2"/>
      </rPr>
      <t xml:space="preserve">only </t>
    </r>
    <r>
      <rPr>
        <sz val="11"/>
        <rFont val="Calibri"/>
        <family val="2"/>
      </rPr>
      <t xml:space="preserve">please enter a </t>
    </r>
    <r>
      <rPr>
        <b/>
        <sz val="11"/>
        <rFont val="Calibri"/>
        <family val="2"/>
      </rPr>
      <t>percentage</t>
    </r>
    <r>
      <rPr>
        <sz val="11"/>
        <rFont val="Calibri"/>
        <family val="2"/>
      </rPr>
      <t xml:space="preserve"> and not a unit value</t>
    </r>
  </si>
  <si>
    <t>De Delegation</t>
  </si>
  <si>
    <t>-26.59</t>
  </si>
  <si>
    <t>-25.27</t>
  </si>
  <si>
    <t>9) Rent *Assume Remain unchanged</t>
  </si>
  <si>
    <t>Test</t>
  </si>
  <si>
    <t>10) Minimum Funding Level Adjustment</t>
  </si>
  <si>
    <t>Minimum per pupil funding: additional funding to meet the minimum funding level</t>
  </si>
  <si>
    <t>School A’s funding has increased from £5,000 to £5,500 per pupil</t>
  </si>
  <si>
    <t>How capping and scaling works:</t>
  </si>
  <si>
    <t>School B’s funding has increased from £5,000 to £5,500 per pupil</t>
  </si>
  <si>
    <t>School C’s funding has increased from £5,000 to £5,500 per pupil</t>
  </si>
  <si>
    <t>The local authority has set a cap at 5% with 50% scaling</t>
  </si>
  <si>
    <t>Funding increase capped at 5% of £5,000 (previous years per pupil funding) = £250</t>
  </si>
  <si>
    <t>Total increase following scaling = £125</t>
  </si>
  <si>
    <t>Total funding per pupil = £5,125</t>
  </si>
  <si>
    <t>The local authority has set a cap at 4% with 0% scaling</t>
  </si>
  <si>
    <t>Funding increase capped at 4% of £5,000 (previous years per pupil funding) = £200</t>
  </si>
  <si>
    <t>Increase above 4% (£500) not scaled back = £0</t>
  </si>
  <si>
    <t>Total increase following scaling = £200</t>
  </si>
  <si>
    <t>Total funding per pupil = £5,200</t>
  </si>
  <si>
    <t>1)</t>
  </si>
  <si>
    <t>2)</t>
  </si>
  <si>
    <t>3)</t>
  </si>
  <si>
    <t>Capping and Scaling examples</t>
  </si>
  <si>
    <t>Funding increase not capped. 0% of £5,000 (previous years per pupil funding) = £0</t>
  </si>
  <si>
    <t>Remaining increase above 5% (£250) scaled back by 50% = £125</t>
  </si>
  <si>
    <t>Local Authorities can cap and scale to control costs and remain within their overall budget (Affordability Adjustment)</t>
  </si>
  <si>
    <r>
      <rPr>
        <b/>
        <sz val="16"/>
        <color theme="1"/>
        <rFont val="Calibri"/>
        <family val="2"/>
      </rPr>
      <t>* Scale</t>
    </r>
    <r>
      <rPr>
        <sz val="16"/>
        <color theme="1"/>
        <rFont val="Calibri"/>
        <family val="2"/>
        <scheme val="minor"/>
      </rPr>
      <t>-the degree to which gains above the cap will be scaled back</t>
    </r>
  </si>
  <si>
    <r>
      <rPr>
        <b/>
        <sz val="16"/>
        <color theme="1"/>
        <rFont val="Calibri"/>
        <family val="2"/>
      </rPr>
      <t>* Cap</t>
    </r>
    <r>
      <rPr>
        <sz val="16"/>
        <color theme="1"/>
        <rFont val="Calibri"/>
        <family val="2"/>
        <scheme val="minor"/>
      </rPr>
      <t xml:space="preserve"> -the limit to which any per pupil gains in the School Budget Share will be kept by the school or academy</t>
    </r>
  </si>
  <si>
    <t>Capping and Scaling</t>
  </si>
  <si>
    <t>Click on the following link for:-</t>
  </si>
  <si>
    <t>Please note that the scaling of gains calculation can also be capped if a school is in danger of falling below the Minimum Funding Level (MFL) thresholds</t>
  </si>
  <si>
    <t>Everitt Academy</t>
  </si>
  <si>
    <t>Scaling</t>
  </si>
  <si>
    <t>3072.35 x 327 = 1,004,632</t>
  </si>
  <si>
    <t>Enter Estimated October 2020 Census</t>
  </si>
  <si>
    <t>2021-2022</t>
  </si>
  <si>
    <t>2021-2022 AMOUNT £</t>
  </si>
  <si>
    <t>Estimated MFG Calculation 2021-22</t>
  </si>
  <si>
    <t>20-21 DELEGATED BUDGET</t>
  </si>
  <si>
    <t>Less 21-22 Lump Sum</t>
  </si>
  <si>
    <t>Less 21-22  Sparsity</t>
  </si>
  <si>
    <t>21-22 NEW FORMULA FUNDING SCHOOLS BLOCK</t>
  </si>
  <si>
    <t>Less 21-22 Rates</t>
  </si>
  <si>
    <t>Less 21-22 Sparsity</t>
  </si>
  <si>
    <t>MFG Baseline Schools Block 2021-22</t>
  </si>
  <si>
    <t>Number On Roll (Oct 20)</t>
  </si>
  <si>
    <t>MFG 2021-22 £ per pupil</t>
  </si>
  <si>
    <t>NOR x % Change Required x 20-21 MFG £ Per Pupil</t>
  </si>
  <si>
    <t>Revised Final 21-22 Schools Block</t>
  </si>
  <si>
    <t>Estimated School Block Funding Pro Forma  2020-21</t>
  </si>
  <si>
    <t>Secondary pupils not achieving (KS2 English or Maths)</t>
  </si>
  <si>
    <t>Primary low prior attainment</t>
  </si>
  <si>
    <t>2018-2019 SCHOOL DELEGATED BUDGETS - No Sixth Form Data Yet</t>
  </si>
  <si>
    <t>Contingency - Primary</t>
  </si>
  <si>
    <t>Contingency - Secondary</t>
  </si>
  <si>
    <t>Behaviour Support Service</t>
  </si>
  <si>
    <t>Ethnic Minority</t>
  </si>
  <si>
    <t>Staff Costs</t>
  </si>
  <si>
    <t>Total De-Delegation</t>
  </si>
  <si>
    <t>Check</t>
  </si>
  <si>
    <t xml:space="preserve">   </t>
  </si>
  <si>
    <t>SCHOOL BLOCK (INC. MFL)</t>
  </si>
  <si>
    <t>MFG / CAPPING ADJUSTMENT</t>
  </si>
  <si>
    <t>SSC / SLU /HIU Place Funding</t>
  </si>
  <si>
    <t>Adjustment to balance De-Delegation</t>
  </si>
  <si>
    <t>Total All Schools</t>
  </si>
  <si>
    <t>Maintained</t>
  </si>
  <si>
    <t>Rounding Diff</t>
  </si>
  <si>
    <t>Primary School</t>
  </si>
  <si>
    <t>Middle School</t>
  </si>
  <si>
    <t>High Upper School</t>
  </si>
  <si>
    <t>Special School</t>
  </si>
  <si>
    <t>Pupil Referral Unit</t>
  </si>
  <si>
    <t>Highfield Nursery</t>
  </si>
  <si>
    <t>Total Maintained Schools</t>
  </si>
  <si>
    <t>Total Academies</t>
  </si>
  <si>
    <t>Free Sch</t>
  </si>
  <si>
    <t>Total Free School</t>
  </si>
  <si>
    <t>Total Suffolk</t>
  </si>
  <si>
    <t>NOR
(from Adjusted Factors column O)</t>
  </si>
  <si>
    <t>NOR Primary
(from Adjusted Factors column P)</t>
  </si>
  <si>
    <t>NOR Secondary
(from Adjusted Factors column S)</t>
  </si>
  <si>
    <t>Minimum per pupil funding: additional funding to meet the primary minimum funding level</t>
  </si>
  <si>
    <t>Total Allocation for funding floor comparison</t>
  </si>
  <si>
    <t>17-18 funding floor per pupil rate</t>
  </si>
  <si>
    <t>Funding floor % change</t>
  </si>
  <si>
    <t>Funding floor adjustment</t>
  </si>
  <si>
    <t>Total allocation including funding floor protection</t>
  </si>
  <si>
    <t>Minimum allocation after capping/scaling</t>
  </si>
  <si>
    <t>Alternative gains cap adjustment</t>
  </si>
  <si>
    <t>Revenue C/Fwd (Maintained)</t>
  </si>
  <si>
    <t>Capital C/Fwd (Maintained)</t>
  </si>
  <si>
    <t>Minimum per pupil funding level</t>
  </si>
  <si>
    <t>Revenue C/Fwd</t>
  </si>
  <si>
    <t>Capital C/Fwd</t>
  </si>
  <si>
    <t>Laureate Primary Academy</t>
  </si>
  <si>
    <t>Wickhambrook Primary Academy</t>
  </si>
  <si>
    <t>Rose Hill Primary</t>
  </si>
  <si>
    <t>Murrayfield Primary - A Paradigm Academy</t>
  </si>
  <si>
    <t>The Limes Primary Academy</t>
  </si>
  <si>
    <t>Beck Row Primary Academy</t>
  </si>
  <si>
    <t>The Pines</t>
  </si>
  <si>
    <t>Ixworth Church of England Primary School</t>
  </si>
  <si>
    <t>Rougham Church of England Primary School</t>
  </si>
  <si>
    <t>Glade Academy</t>
  </si>
  <si>
    <t>West Row Academy</t>
  </si>
  <si>
    <t>Morland Church of England Primary School</t>
  </si>
  <si>
    <t>Abbots Green Primary Academy</t>
  </si>
  <si>
    <t>Stutton Church of England Primary School</t>
  </si>
  <si>
    <t>All Saints Church of England Primary School, Newmarket</t>
  </si>
  <si>
    <t>Shotley Primary School</t>
  </si>
  <si>
    <t>Bardwell Church of England Primary School</t>
  </si>
  <si>
    <t>Charsfield Church of England Primary School</t>
  </si>
  <si>
    <t>Dennington Church of England Primary School</t>
  </si>
  <si>
    <t>Fressingfield Church of England Primary School</t>
  </si>
  <si>
    <t>Crawford's Churh of England Primary School</t>
  </si>
  <si>
    <t>Hintlesham and Chattisham Church of England  Primary School</t>
  </si>
  <si>
    <t>Mellis Church of England Primary School</t>
  </si>
  <si>
    <t>Old Newton Church of England  Primary School</t>
  </si>
  <si>
    <t>Palgrave Church of England Primary School</t>
  </si>
  <si>
    <t>Stradbroke Church of England Primary School</t>
  </si>
  <si>
    <t>Gislingham Church of England Primary School</t>
  </si>
  <si>
    <t>St Louis Catholic Academy</t>
  </si>
  <si>
    <t>St Peter and St Paul Church of England Primary School, Eye</t>
  </si>
  <si>
    <t>All Saints Church of England Primary School, Laxfield</t>
  </si>
  <si>
    <t>Rendlesham Primary School</t>
  </si>
  <si>
    <t>N</t>
  </si>
  <si>
    <t>Number of KS3 year groups for all schools</t>
  </si>
  <si>
    <t>Number of KS4 year groups for all schools</t>
  </si>
  <si>
    <t>NOR Y1-6 for calculation of the eligible pupils for the primary prior attainment factor ONLY</t>
  </si>
  <si>
    <t>NOR Y9 for calculation of the eligible pupils for the secondary prior attainment factor ONLY</t>
  </si>
  <si>
    <t>NOR Y10-11 for calculation of the eligible pupils for the secondary prior attainment factor ONLY</t>
  </si>
  <si>
    <t>19-20 Base NOR</t>
  </si>
  <si>
    <t>Low Attainment Secondary Units - Y9</t>
  </si>
  <si>
    <t>Low Attainment Secondary Units - Y10-11</t>
  </si>
  <si>
    <t>All-through</t>
  </si>
  <si>
    <t>Units including fringe uplift</t>
  </si>
  <si>
    <t>Free school meals eligibility</t>
  </si>
  <si>
    <t>Staff costs supply cover</t>
  </si>
  <si>
    <t>Museum and library services</t>
  </si>
  <si>
    <t>Total unit value</t>
  </si>
  <si>
    <t>Total de delegation</t>
  </si>
  <si>
    <t>AT</t>
  </si>
  <si>
    <t>Period Name:P13-18</t>
  </si>
  <si>
    <t>Hierarchy:&lt;All&gt;</t>
  </si>
  <si>
    <t>Hierarchy:S1_TOT</t>
  </si>
  <si>
    <t xml:space="preserve">COLUMN M ON ROLL OVER </t>
  </si>
  <si>
    <t xml:space="preserve">COLUMN N ON ROLL OVER </t>
  </si>
  <si>
    <t>COLUMN R ON ROLL OVER -this is not a manual entry</t>
  </si>
  <si>
    <t>Total cfwd</t>
  </si>
  <si>
    <t>Period Actual SUM</t>
  </si>
  <si>
    <t>YTD Actual</t>
  </si>
  <si>
    <t>Lm Full Year Budget SUM</t>
  </si>
  <si>
    <t>Variance LM FY Budget YTD Actual</t>
  </si>
  <si>
    <t>Cost Centre</t>
  </si>
  <si>
    <t>Cost Centre Description</t>
  </si>
  <si>
    <t>EE010</t>
  </si>
  <si>
    <t>EE011</t>
  </si>
  <si>
    <t>Benhall, St Marys C of E VCP</t>
  </si>
  <si>
    <t>EE012</t>
  </si>
  <si>
    <t>EE017</t>
  </si>
  <si>
    <t>St Botolphs CEVCP School</t>
  </si>
  <si>
    <t>EE019</t>
  </si>
  <si>
    <t>Carlton Colville Primary Schoo</t>
  </si>
  <si>
    <t>EE020</t>
  </si>
  <si>
    <t>Charsfield C of E VCP School</t>
  </si>
  <si>
    <t>EE022</t>
  </si>
  <si>
    <t>Corton C of E VCP School</t>
  </si>
  <si>
    <t>EE023</t>
  </si>
  <si>
    <t>Knodishall, Coldfair Green Com</t>
  </si>
  <si>
    <t>EE025</t>
  </si>
  <si>
    <t>Sir Robert Hitcham's C of E VAP School, Debenham</t>
  </si>
  <si>
    <t>EE026</t>
  </si>
  <si>
    <t>Dennington C of E VCP School</t>
  </si>
  <si>
    <t>EE029</t>
  </si>
  <si>
    <t>EE031</t>
  </si>
  <si>
    <t>Eye, St Peter &amp; St Paul C of E</t>
  </si>
  <si>
    <t>EE035</t>
  </si>
  <si>
    <t>Sir Robert Hitcham's C of E VAP School, Framlingham</t>
  </si>
  <si>
    <t>EE036</t>
  </si>
  <si>
    <t>Fressingfield C of E VCP Schoo</t>
  </si>
  <si>
    <t>EE042</t>
  </si>
  <si>
    <t>Helmingham Community Primary S</t>
  </si>
  <si>
    <t>EE050</t>
  </si>
  <si>
    <t>Kelsale C of E VCP School</t>
  </si>
  <si>
    <t>EE056</t>
  </si>
  <si>
    <t>All Saints C of E VAP School, Laxfield</t>
  </si>
  <si>
    <t>EE065</t>
  </si>
  <si>
    <t>Poplars Community Primary Scho</t>
  </si>
  <si>
    <t>EE068</t>
  </si>
  <si>
    <t>EE074</t>
  </si>
  <si>
    <t>Woods Loke Community Primary S</t>
  </si>
  <si>
    <t>EE075</t>
  </si>
  <si>
    <t>EE084</t>
  </si>
  <si>
    <t>EE096</t>
  </si>
  <si>
    <t>EE097</t>
  </si>
  <si>
    <t>EE098</t>
  </si>
  <si>
    <t>EE101</t>
  </si>
  <si>
    <t>Stonham Aspal C of E VAP Schoo</t>
  </si>
  <si>
    <t>EE102</t>
  </si>
  <si>
    <t>Stradbroke C of E VCP School</t>
  </si>
  <si>
    <t>EE106</t>
  </si>
  <si>
    <t>Thorndon C of E VCP School</t>
  </si>
  <si>
    <t>EE110</t>
  </si>
  <si>
    <t>Wetheringsett C of E VCP Schoo</t>
  </si>
  <si>
    <t>EE112</t>
  </si>
  <si>
    <t>Wilby C of E VCP School</t>
  </si>
  <si>
    <t>EE113</t>
  </si>
  <si>
    <t>Worlingham C of E VCP School</t>
  </si>
  <si>
    <t>EE114</t>
  </si>
  <si>
    <t>Worlingworth C of E VCP School</t>
  </si>
  <si>
    <t>EE115</t>
  </si>
  <si>
    <t>EE157</t>
  </si>
  <si>
    <t>EE176</t>
  </si>
  <si>
    <t>Old Warren House Special Unit</t>
  </si>
  <si>
    <t>EE187</t>
  </si>
  <si>
    <t>The Attic Pupil Referral Unit</t>
  </si>
  <si>
    <t>EE189</t>
  </si>
  <si>
    <t>First Base (Lowestoft)</t>
  </si>
  <si>
    <t>EE190</t>
  </si>
  <si>
    <t>Harbour (Lowestoft KS2/3 Centre)</t>
  </si>
  <si>
    <t>EE196</t>
  </si>
  <si>
    <t>EE202</t>
  </si>
  <si>
    <t>Bawdsey CEVCP School</t>
  </si>
  <si>
    <t>EE203</t>
  </si>
  <si>
    <t>EE205</t>
  </si>
  <si>
    <t>EE206</t>
  </si>
  <si>
    <t>EE208</t>
  </si>
  <si>
    <t>EE211</t>
  </si>
  <si>
    <t>EE216</t>
  </si>
  <si>
    <t>EE219</t>
  </si>
  <si>
    <t>EE220</t>
  </si>
  <si>
    <t>EE223</t>
  </si>
  <si>
    <t>EE224</t>
  </si>
  <si>
    <t>EE228</t>
  </si>
  <si>
    <t>EE229</t>
  </si>
  <si>
    <t>EE230</t>
  </si>
  <si>
    <t>EE231</t>
  </si>
  <si>
    <t>Grange Community Primary Schoo</t>
  </si>
  <si>
    <t>EE232</t>
  </si>
  <si>
    <t>EE234</t>
  </si>
  <si>
    <t>EE237</t>
  </si>
  <si>
    <t>EE238</t>
  </si>
  <si>
    <t>Beaumont Primary School</t>
  </si>
  <si>
    <t>EE239</t>
  </si>
  <si>
    <t>Hadleigh Community Primary Sch</t>
  </si>
  <si>
    <t>EE243</t>
  </si>
  <si>
    <t>Hintlesham &amp; Chattisham CEVCP</t>
  </si>
  <si>
    <t>EE245</t>
  </si>
  <si>
    <t>EE246</t>
  </si>
  <si>
    <t>EE249</t>
  </si>
  <si>
    <t>Broke Hall Community Primary S</t>
  </si>
  <si>
    <t>EE250</t>
  </si>
  <si>
    <t>Britannia Primary School &amp; Nur</t>
  </si>
  <si>
    <t>EE258</t>
  </si>
  <si>
    <t>EE259</t>
  </si>
  <si>
    <t>Dale Hall Community Primary Sc</t>
  </si>
  <si>
    <t>EE266</t>
  </si>
  <si>
    <t>EE269</t>
  </si>
  <si>
    <t>EE273</t>
  </si>
  <si>
    <t>EE275</t>
  </si>
  <si>
    <t>EE279</t>
  </si>
  <si>
    <t>EE281</t>
  </si>
  <si>
    <t>EE284</t>
  </si>
  <si>
    <t>St Johns CEVAP School, Ipswic</t>
  </si>
  <si>
    <t>EE285</t>
  </si>
  <si>
    <t>St Margarets CEVAP School, Ip</t>
  </si>
  <si>
    <t>EE287</t>
  </si>
  <si>
    <t>St Marks Catholic Primary Sch</t>
  </si>
  <si>
    <t>EE288</t>
  </si>
  <si>
    <t>St Matthews CEVAP School</t>
  </si>
  <si>
    <t>EE291</t>
  </si>
  <si>
    <t>St Pancras Catholic Primary Sc</t>
  </si>
  <si>
    <t>EE294</t>
  </si>
  <si>
    <t>EE300</t>
  </si>
  <si>
    <t>White House Community Infant S</t>
  </si>
  <si>
    <t>EE307</t>
  </si>
  <si>
    <t>EE308</t>
  </si>
  <si>
    <t>EE309</t>
  </si>
  <si>
    <t>EE310</t>
  </si>
  <si>
    <t>EE311</t>
  </si>
  <si>
    <t>EE313</t>
  </si>
  <si>
    <t>EE314</t>
  </si>
  <si>
    <t>EE317</t>
  </si>
  <si>
    <t>EE318</t>
  </si>
  <si>
    <t>EE320</t>
  </si>
  <si>
    <t>EE322</t>
  </si>
  <si>
    <t>Shotley Community Primary Scho</t>
  </si>
  <si>
    <t>EE324</t>
  </si>
  <si>
    <t>EE327</t>
  </si>
  <si>
    <t>Stratford St Mary Primary Scho</t>
  </si>
  <si>
    <t>EE328</t>
  </si>
  <si>
    <t>EE331</t>
  </si>
  <si>
    <t>EE332</t>
  </si>
  <si>
    <t>Trimley St Martin Primary Scho</t>
  </si>
  <si>
    <t>EE333</t>
  </si>
  <si>
    <t>EE337</t>
  </si>
  <si>
    <t>EE338</t>
  </si>
  <si>
    <t>EE339</t>
  </si>
  <si>
    <t>EE341</t>
  </si>
  <si>
    <t>EE342</t>
  </si>
  <si>
    <t>EE343</t>
  </si>
  <si>
    <t>EE370</t>
  </si>
  <si>
    <t>EE396</t>
  </si>
  <si>
    <t>EE400</t>
  </si>
  <si>
    <t>Acton C of E VC Primary School</t>
  </si>
  <si>
    <t>EE405</t>
  </si>
  <si>
    <t>Barnham C of E VCP School</t>
  </si>
  <si>
    <t>EE406</t>
  </si>
  <si>
    <t>Barningham C of E VCP School</t>
  </si>
  <si>
    <t>EE407</t>
  </si>
  <si>
    <t>Barrow C of E VCP School</t>
  </si>
  <si>
    <t>EE409</t>
  </si>
  <si>
    <t>Boxford C of E VCP School</t>
  </si>
  <si>
    <t>EE412</t>
  </si>
  <si>
    <t>Bures C of E VCP School</t>
  </si>
  <si>
    <t>EE415</t>
  </si>
  <si>
    <t>Guildhall Feoffment Community</t>
  </si>
  <si>
    <t>EE416</t>
  </si>
  <si>
    <t>EE417</t>
  </si>
  <si>
    <t>Howard Community Primary Schoo</t>
  </si>
  <si>
    <t>EE418</t>
  </si>
  <si>
    <t>Sebert Wood Community Primary</t>
  </si>
  <si>
    <t>EE420</t>
  </si>
  <si>
    <t>St Edmunds Catholic Primary School</t>
  </si>
  <si>
    <t>EE421</t>
  </si>
  <si>
    <t>EE422</t>
  </si>
  <si>
    <t>Sextons Manor Community Prima</t>
  </si>
  <si>
    <t>EE424</t>
  </si>
  <si>
    <t>Westgate Community Primary Sch</t>
  </si>
  <si>
    <t>EE425</t>
  </si>
  <si>
    <t>Abbotts Green CP</t>
  </si>
  <si>
    <t>EE426</t>
  </si>
  <si>
    <t>Cavendish C of E VCP School</t>
  </si>
  <si>
    <t>EE430</t>
  </si>
  <si>
    <t>Cockfield C of E VCP School</t>
  </si>
  <si>
    <t>EE431</t>
  </si>
  <si>
    <t>Combs ford Primary School</t>
  </si>
  <si>
    <t>EE432</t>
  </si>
  <si>
    <t>Creeting St Mary C of E VAP Sc</t>
  </si>
  <si>
    <t>EE436</t>
  </si>
  <si>
    <t>Elmswell Community Primary Sch</t>
  </si>
  <si>
    <t>EE443</t>
  </si>
  <si>
    <t>EE444</t>
  </si>
  <si>
    <t>Great Finborough C of E VCP Sc</t>
  </si>
  <si>
    <t>EE445</t>
  </si>
  <si>
    <t>Great Waldingfield C of E VCP</t>
  </si>
  <si>
    <t>EE446</t>
  </si>
  <si>
    <t>Great Whelnetham C of E VCP Sc</t>
  </si>
  <si>
    <t>EE449</t>
  </si>
  <si>
    <t>Crawfords C of E VC Primary S</t>
  </si>
  <si>
    <t>EE451</t>
  </si>
  <si>
    <t>New Cangle Community Primary S</t>
  </si>
  <si>
    <t>EE457</t>
  </si>
  <si>
    <t>Honington C of E VCP School</t>
  </si>
  <si>
    <t>EE458</t>
  </si>
  <si>
    <t>Hopton C of E VCP School</t>
  </si>
  <si>
    <t>EE460</t>
  </si>
  <si>
    <t>Hundon Community Primary Schoo</t>
  </si>
  <si>
    <t>EE461</t>
  </si>
  <si>
    <t>EE466</t>
  </si>
  <si>
    <t>Lakenheath Community Primary S</t>
  </si>
  <si>
    <t>EE467</t>
  </si>
  <si>
    <t>Lavenham Community Primary Sch</t>
  </si>
  <si>
    <t>EE468</t>
  </si>
  <si>
    <t>All Saints C of E VCP School,</t>
  </si>
  <si>
    <t>EE478</t>
  </si>
  <si>
    <t>Moulton C of E VCP School</t>
  </si>
  <si>
    <t>EE479</t>
  </si>
  <si>
    <t>EE480</t>
  </si>
  <si>
    <t>Bosmere Community Primary Scho</t>
  </si>
  <si>
    <t>EE481</t>
  </si>
  <si>
    <t>All Saints C of E VAP School, Newmarket</t>
  </si>
  <si>
    <t>EE482</t>
  </si>
  <si>
    <t>EE486</t>
  </si>
  <si>
    <t>EE488</t>
  </si>
  <si>
    <t>Norton C of E VCP School</t>
  </si>
  <si>
    <t>EE494</t>
  </si>
  <si>
    <t>EE495</t>
  </si>
  <si>
    <t>Risby C of E VCP School</t>
  </si>
  <si>
    <t>EE499</t>
  </si>
  <si>
    <t>Stanton Community Primary Scho</t>
  </si>
  <si>
    <t>EE502</t>
  </si>
  <si>
    <t>Chilton Primary School</t>
  </si>
  <si>
    <t>EE503</t>
  </si>
  <si>
    <t>Abbots Hall Community Primary</t>
  </si>
  <si>
    <t>EE504</t>
  </si>
  <si>
    <t>Wood Ley Community Primary Sch</t>
  </si>
  <si>
    <t>EE506</t>
  </si>
  <si>
    <t>Freeman Community Primary Scho</t>
  </si>
  <si>
    <t>EE507</t>
  </si>
  <si>
    <t>St Gregory C of E VCP School</t>
  </si>
  <si>
    <t>EE508</t>
  </si>
  <si>
    <t>EE509</t>
  </si>
  <si>
    <t>St Josephs RCP School</t>
  </si>
  <si>
    <t>EE513</t>
  </si>
  <si>
    <t>Thurlow C of E VCP School</t>
  </si>
  <si>
    <t>EE517</t>
  </si>
  <si>
    <t>Walsham-Le-Willows C of E VCP</t>
  </si>
  <si>
    <t>EE552</t>
  </si>
  <si>
    <t>King Edward VIC of EVC Upper S</t>
  </si>
  <si>
    <t>EE553</t>
  </si>
  <si>
    <t>St Benedicts Catholic School</t>
  </si>
  <si>
    <t>EE558</t>
  </si>
  <si>
    <t>EE560</t>
  </si>
  <si>
    <t>EE576</t>
  </si>
  <si>
    <t>EE577</t>
  </si>
  <si>
    <t>Hampden House Pru</t>
  </si>
  <si>
    <t>EE579</t>
  </si>
  <si>
    <t>EE580</t>
  </si>
  <si>
    <t>Albany Centre PRU</t>
  </si>
  <si>
    <t>EE597</t>
  </si>
  <si>
    <t>First Base (Brandon) PRU</t>
  </si>
  <si>
    <t>6,693.84</t>
  </si>
  <si>
    <t>-20,315.78</t>
  </si>
  <si>
    <t>1,447,745.00</t>
  </si>
  <si>
    <t>1,468,060.78</t>
  </si>
  <si>
    <t>15,940,872.90</t>
  </si>
  <si>
    <t>LM - Daily Business Report Balance for Schools less ERROR,BQ501, BQ500, BA800,BM429, BM430, 86404, 86403 subjective balances</t>
  </si>
  <si>
    <t>EE</t>
  </si>
  <si>
    <t>New Policy</t>
  </si>
  <si>
    <t>NOR - October 18 census</t>
  </si>
  <si>
    <t>Autumn 18 Top Up</t>
  </si>
  <si>
    <t>Notional SEN</t>
  </si>
  <si>
    <t>Total expected to support</t>
  </si>
  <si>
    <t>% on SEN</t>
  </si>
  <si>
    <t>Targeted SEN Total</t>
  </si>
  <si>
    <t>Place Funding</t>
  </si>
  <si>
    <t>High Needs Targeted Support</t>
  </si>
  <si>
    <t>Estimated Termly Funding (From EY)</t>
  </si>
  <si>
    <t>Per Pupil</t>
  </si>
  <si>
    <t>Difference</t>
  </si>
  <si>
    <t>Difference x Pupils</t>
  </si>
  <si>
    <t>The LA expects 70% of Notional SEN to be used in support of Pupils in receipt of top.</t>
  </si>
  <si>
    <t>The Dfe have set a £6,000 threshold for schools to support SEN learners before applying for top up</t>
  </si>
  <si>
    <t>If amount of learners high in proportion to notional SEN then possibility of targeted support</t>
  </si>
  <si>
    <t>19-20 Approved Exceptional  Circumstance 1:
Reserved for Additional lump sum for schools amalgamated during  FY18-19</t>
  </si>
  <si>
    <t>19-20 Approved Exceptional  Circumstance 2:
Reserved for additional sparsity lump sum</t>
  </si>
  <si>
    <t>19-20 Approved Exceptional  Circumstance 3</t>
  </si>
  <si>
    <t>19-20 Approved Exceptional  Circumstance 4</t>
  </si>
  <si>
    <t>19-20 Approved Exceptional  Circumstance 5</t>
  </si>
  <si>
    <t>19-20 Approved Exceptional  Circumstance 6</t>
  </si>
  <si>
    <t>19-20 Approved Exceptional  Circumstance 7</t>
  </si>
  <si>
    <t>19-20 funding floor per pupil rate</t>
  </si>
  <si>
    <t>19-20 MFG budget using minimum funding level and funding floor protection</t>
  </si>
  <si>
    <t>19-20 MFG Budget</t>
  </si>
  <si>
    <t>19-20 MFG Unit Value</t>
  </si>
  <si>
    <t>18-19 MFG Unit Value</t>
  </si>
  <si>
    <t>19-20 MFG Adjustment</t>
  </si>
  <si>
    <t>19-20 Post MFG Budget</t>
  </si>
  <si>
    <t>19-20 Post MFG per pupil Budget</t>
  </si>
  <si>
    <r>
      <t xml:space="preserve">The local authority has set a cap at 0% with 9.81373% scaling </t>
    </r>
    <r>
      <rPr>
        <b/>
        <sz val="16"/>
        <color theme="1"/>
        <rFont val="Calibri"/>
        <family val="2"/>
      </rPr>
      <t>(Suffolk NFF Formula)</t>
    </r>
  </si>
  <si>
    <t>Total increase following scaling = £451</t>
  </si>
  <si>
    <t>Total funding per pupil = £5,451</t>
  </si>
  <si>
    <t>NOR x % Change Required x 19-20 MFG £ Per Pupil</t>
  </si>
  <si>
    <t>Remaining increase above 0% (£500) scaled back by 9.81% = £49</t>
  </si>
  <si>
    <t>(Increase / -Decrease)</t>
  </si>
  <si>
    <t>Amount allowable to gain</t>
  </si>
  <si>
    <t>Scaling Cap total</t>
  </si>
  <si>
    <t>Scaling Cap / MFG per pupil</t>
  </si>
  <si>
    <t>Calculation of 2019 -20 MFG / Scaling</t>
  </si>
  <si>
    <t>Reference</t>
  </si>
  <si>
    <t>Cell: H76 3 Year Schools Block &amp; MFG</t>
  </si>
  <si>
    <t>Cell: H90 3 Year Schools Block &amp; MFG</t>
  </si>
  <si>
    <t>MFG 19-20 minus MFG 18-19</t>
  </si>
  <si>
    <t>Increase / Decrease x Scaling cap / MFG</t>
  </si>
  <si>
    <t>Pupil Led Funding</t>
  </si>
  <si>
    <t>18-19 Approved Exceptional  Circumstance 1:
Reserved for Additional lump sum for schools amalgamated during  FY17-18</t>
  </si>
  <si>
    <t>18-19 Approved Exceptional  Circumstance 2:
Reserved for additional sparsity lump sum</t>
  </si>
  <si>
    <t>18-19 Approved Exceptional  Circumstance 3: Reserved for additional funding under the minimum per pupil level of funding factor</t>
  </si>
  <si>
    <t>18-19 Approved Exceptional  Circumstance 4</t>
  </si>
  <si>
    <t>18-19 Approved Exceptional  Circumstance 5</t>
  </si>
  <si>
    <t>18-19 Approved Exceptional  Circumstance 6</t>
  </si>
  <si>
    <t>18-19 Approved Exceptional  Circumstance 7</t>
  </si>
  <si>
    <t>Minimum per pupil funding: 18-19 MFG budget using minimum funding level</t>
  </si>
  <si>
    <t>18-19 MFG Budget</t>
  </si>
  <si>
    <t>18-19 MFG Adjustment</t>
  </si>
  <si>
    <t>18-19 Post MFG Budget</t>
  </si>
  <si>
    <t>18-19 Post MFG per pupil Budget</t>
  </si>
  <si>
    <t>119 - Yoxford &amp; Peasenhall Primary School</t>
  </si>
  <si>
    <t>121 - REAch2 The Limes Primary Academy (Lowestoft) E3/previously Woods Meadow (Lowestoft) E3</t>
  </si>
  <si>
    <t>523 - The Pines (formerly Red Lodge Primary School)</t>
  </si>
  <si>
    <t>990 - Stour Valley Community School</t>
  </si>
  <si>
    <t>991 - IES Breckland</t>
  </si>
  <si>
    <t>992 - Saxmundham Free School</t>
  </si>
  <si>
    <t>993 - Beccles Free School</t>
  </si>
  <si>
    <t>994 - Ixworth Free School</t>
  </si>
  <si>
    <t>1002 - Everitt Academy</t>
  </si>
  <si>
    <t>0 - Adjustment to balance De-Delegation</t>
  </si>
  <si>
    <t xml:space="preserve">0 - </t>
  </si>
  <si>
    <t>0 - Total All Schools</t>
  </si>
  <si>
    <t>Paid as additional income - termly by EY Team</t>
  </si>
  <si>
    <t>2020-21</t>
  </si>
  <si>
    <t>Actual
 October 2019 Census</t>
  </si>
  <si>
    <t>Enter Estimated October 2021 Census</t>
  </si>
  <si>
    <t>2022-2023</t>
  </si>
  <si>
    <t>Summary of School Delegated Funding 2020-21, 2021-22 and 2022-23</t>
  </si>
  <si>
    <t>2022-2023 AMOUNT £</t>
  </si>
  <si>
    <t>Estimated School Block Funding Pro Forma  2021-22</t>
  </si>
  <si>
    <t>School Block Funding Pro Forma  2022-23</t>
  </si>
  <si>
    <t>MFG Calculation 2020-21</t>
  </si>
  <si>
    <t>Estimated MFG Calculation 2022-23</t>
  </si>
  <si>
    <t>Add in Free School HNB element seperately</t>
  </si>
  <si>
    <t>Add in Academy HNB element seperately</t>
  </si>
  <si>
    <t>EARLY YEARS FUNDING (Paid termly by EY)</t>
  </si>
  <si>
    <t>Academy De-Delegation to be removed</t>
  </si>
  <si>
    <t>SCHOOL NAME</t>
  </si>
  <si>
    <t>2019-2020 SCHOOL DELEGATED BUDGETS</t>
  </si>
  <si>
    <t>20-21 Approved Exceptional  Circumstance 1:
Reserved for Additional lump sum for schools amalgamated during  FY19-20</t>
  </si>
  <si>
    <t>20-21 Approved Exceptional  Circumstance 2:
Reserved for additional sparsity lump sum</t>
  </si>
  <si>
    <t>20-21 Approved Exceptional  Circumstance 3</t>
  </si>
  <si>
    <t>20-21 Approved Exceptional  Circumstance 4</t>
  </si>
  <si>
    <t>20-21 Approved Exceptional  Circumstance 5</t>
  </si>
  <si>
    <t>20-21 Approved Exceptional  Circumstance 6</t>
  </si>
  <si>
    <t>20-21 Approved Exceptional  Circumstance 7</t>
  </si>
  <si>
    <t>Minimum per pupil funding: adjusted total allocation (excluding premises costs)</t>
  </si>
  <si>
    <t>20-21 MFG budget using minimum funding level</t>
  </si>
  <si>
    <t>20-21 MFG Budget</t>
  </si>
  <si>
    <t>20-21 MFG Unit Value</t>
  </si>
  <si>
    <t>20-21 MFG Adjustment</t>
  </si>
  <si>
    <t>20-21 Post MFG Budget</t>
  </si>
  <si>
    <t>20-21 Post MFG per pupil Budget</t>
  </si>
  <si>
    <t>Westgate Community Primary School and Nursery</t>
  </si>
  <si>
    <t>Framlingham Sir Robert Hitcham's Church of England Voluntary Aided Primary School</t>
  </si>
  <si>
    <t>SET Causton</t>
  </si>
  <si>
    <t>SET Maidstone</t>
  </si>
  <si>
    <t>Helmingham Primary School and Nursery</t>
  </si>
  <si>
    <t>Crawford's Church of England Primary School</t>
  </si>
  <si>
    <t>St Matthew's Church of England Primary School, Ipswich</t>
  </si>
  <si>
    <t>Set Saxmundham School</t>
  </si>
  <si>
    <t>Set Beccles School</t>
  </si>
  <si>
    <t>Set Ixworth School</t>
  </si>
  <si>
    <t>Great Whelnetham Church of England Primary School</t>
  </si>
  <si>
    <t>NOR Y10 for calculation of the eligible pupils for the secondary prior attainment factor ONLY</t>
  </si>
  <si>
    <t>NOR Y11 for calculation of the eligible pupils for the secondary prior attainment factor ONLY</t>
  </si>
  <si>
    <t>20-21 Base NOR</t>
  </si>
  <si>
    <t>Low Attainment Secondary Units - Y10</t>
  </si>
  <si>
    <t>Low Attainment Secondary Units - Y11</t>
  </si>
  <si>
    <t>For the Sparsity factor only please enter a percentage and not a unit value</t>
  </si>
  <si>
    <t>LAC X March 19</t>
  </si>
  <si>
    <t>Capital
Carry Forward</t>
  </si>
  <si>
    <t>Rev Carry Forward</t>
  </si>
  <si>
    <t>101</t>
  </si>
  <si>
    <t>106</t>
  </si>
  <si>
    <t>110</t>
  </si>
  <si>
    <t>112</t>
  </si>
  <si>
    <t>113</t>
  </si>
  <si>
    <t>114</t>
  </si>
  <si>
    <t>202</t>
  </si>
  <si>
    <t>203</t>
  </si>
  <si>
    <t>205</t>
  </si>
  <si>
    <t>206</t>
  </si>
  <si>
    <t>211</t>
  </si>
  <si>
    <t>216</t>
  </si>
  <si>
    <t>220</t>
  </si>
  <si>
    <t>223</t>
  </si>
  <si>
    <t>224</t>
  </si>
  <si>
    <t>229</t>
  </si>
  <si>
    <t>230</t>
  </si>
  <si>
    <t>237</t>
  </si>
  <si>
    <t>238</t>
  </si>
  <si>
    <t>239</t>
  </si>
  <si>
    <t>245</t>
  </si>
  <si>
    <t>246</t>
  </si>
  <si>
    <t>259</t>
  </si>
  <si>
    <t>266</t>
  </si>
  <si>
    <t>273</t>
  </si>
  <si>
    <t>281</t>
  </si>
  <si>
    <t>284</t>
  </si>
  <si>
    <t>285</t>
  </si>
  <si>
    <t>287</t>
  </si>
  <si>
    <t>291</t>
  </si>
  <si>
    <t>300</t>
  </si>
  <si>
    <t>307</t>
  </si>
  <si>
    <t>308</t>
  </si>
  <si>
    <t>309</t>
  </si>
  <si>
    <t>310</t>
  </si>
  <si>
    <t>311</t>
  </si>
  <si>
    <t>313</t>
  </si>
  <si>
    <t>314</t>
  </si>
  <si>
    <t>317</t>
  </si>
  <si>
    <t>318</t>
  </si>
  <si>
    <t>324</t>
  </si>
  <si>
    <t>327</t>
  </si>
  <si>
    <t>331</t>
  </si>
  <si>
    <t>333</t>
  </si>
  <si>
    <t>337</t>
  </si>
  <si>
    <t>339</t>
  </si>
  <si>
    <t>341</t>
  </si>
  <si>
    <t>342</t>
  </si>
  <si>
    <t>343</t>
  </si>
  <si>
    <t>400</t>
  </si>
  <si>
    <t>405</t>
  </si>
  <si>
    <t>406</t>
  </si>
  <si>
    <t>407</t>
  </si>
  <si>
    <t>409</t>
  </si>
  <si>
    <t>412</t>
  </si>
  <si>
    <t>415</t>
  </si>
  <si>
    <t>416</t>
  </si>
  <si>
    <t>418</t>
  </si>
  <si>
    <t>420</t>
  </si>
  <si>
    <t>421</t>
  </si>
  <si>
    <t>422</t>
  </si>
  <si>
    <t>424</t>
  </si>
  <si>
    <t>426</t>
  </si>
  <si>
    <t>430</t>
  </si>
  <si>
    <t>431</t>
  </si>
  <si>
    <t>432</t>
  </si>
  <si>
    <t>436</t>
  </si>
  <si>
    <t>443</t>
  </si>
  <si>
    <t>444</t>
  </si>
  <si>
    <t>445</t>
  </si>
  <si>
    <t>446</t>
  </si>
  <si>
    <t>451</t>
  </si>
  <si>
    <t>457</t>
  </si>
  <si>
    <t>458</t>
  </si>
  <si>
    <t>460</t>
  </si>
  <si>
    <t>461</t>
  </si>
  <si>
    <t>466</t>
  </si>
  <si>
    <t>467</t>
  </si>
  <si>
    <t>468</t>
  </si>
  <si>
    <t>473</t>
  </si>
  <si>
    <t>479</t>
  </si>
  <si>
    <t>480</t>
  </si>
  <si>
    <t>486</t>
  </si>
  <si>
    <t>488</t>
  </si>
  <si>
    <t>494</t>
  </si>
  <si>
    <t>495</t>
  </si>
  <si>
    <t>502</t>
  </si>
  <si>
    <t>503</t>
  </si>
  <si>
    <t>504</t>
  </si>
  <si>
    <t>507</t>
  </si>
  <si>
    <t>517</t>
  </si>
  <si>
    <t>552</t>
  </si>
  <si>
    <t>553</t>
  </si>
  <si>
    <t>560</t>
  </si>
  <si>
    <t>579</t>
  </si>
  <si>
    <t>DfE no.</t>
  </si>
  <si>
    <t>School number</t>
  </si>
  <si>
    <t>School Type</t>
  </si>
  <si>
    <t>Top Up - Autumn</t>
  </si>
  <si>
    <t>5) Mobility</t>
  </si>
  <si>
    <t xml:space="preserve">Primary  </t>
  </si>
  <si>
    <t xml:space="preserve">Secondary  </t>
  </si>
  <si>
    <t>Less 22-23 Lump Sum</t>
  </si>
  <si>
    <t>Less 22-23  Sparsity</t>
  </si>
  <si>
    <t>21-22 DELEGATED BUDGET</t>
  </si>
  <si>
    <t>22-23 NEW FORMULA FUNDING SCHOOLS BLOCK</t>
  </si>
  <si>
    <t>Less 22-23 Sparsity</t>
  </si>
  <si>
    <t>MFG Baseline Schools Block 2022-23</t>
  </si>
  <si>
    <t>Number On Roll (Oct 21)</t>
  </si>
  <si>
    <t>MFG 2022-23 £ per pupil</t>
  </si>
  <si>
    <t>NOR x % Change Required x 21-22 MFG £ Per Pupil</t>
  </si>
  <si>
    <t>Revised Final 22-23 Schools Block</t>
  </si>
  <si>
    <t>6) Lump Sum</t>
  </si>
  <si>
    <t>8) Split Sites</t>
  </si>
  <si>
    <t>9) Rates</t>
  </si>
  <si>
    <t>10) Rent</t>
  </si>
  <si>
    <t>Check this should not be nil also</t>
  </si>
  <si>
    <t>12) Minimum Funding Guarantee total - set at +1.84%</t>
  </si>
  <si>
    <t xml:space="preserve">Total Funding for Schools Block Formula (including any MFG) (£) : </t>
  </si>
  <si>
    <t xml:space="preserve">Total Funding for Schools Block under the National Funding Formula (excluding any MFG): </t>
  </si>
  <si>
    <t>MFG %</t>
  </si>
  <si>
    <t>MFG % adjustment</t>
  </si>
  <si>
    <t>MFG Calculation</t>
  </si>
  <si>
    <t>19-20 Opening / Closing</t>
  </si>
  <si>
    <t>19-20 Reception Uplift flag</t>
  </si>
  <si>
    <t>19-20 Reception Difference</t>
  </si>
  <si>
    <t>19-20 NOR</t>
  </si>
  <si>
    <t>19-20 Rates</t>
  </si>
  <si>
    <t>Additional lump sum for schools amalgamated during FY18-19</t>
  </si>
  <si>
    <t>19-20 MFG NOR</t>
  </si>
  <si>
    <t>ESFA MPPF information</t>
  </si>
  <si>
    <t>ESFA MFG Guidance</t>
  </si>
  <si>
    <t>Less 22-23 Rates</t>
  </si>
  <si>
    <r>
      <t xml:space="preserve">Used In MFG Calculation
</t>
    </r>
    <r>
      <rPr>
        <sz val="11"/>
        <color theme="1"/>
        <rFont val="Arial"/>
        <family val="2"/>
      </rPr>
      <t xml:space="preserve">Assume MFG remains at +1.84%
</t>
    </r>
  </si>
  <si>
    <t>Specialist Support / Special Unit @ £6,000</t>
  </si>
  <si>
    <t>Version 2020</t>
  </si>
  <si>
    <t>MPPF</t>
  </si>
  <si>
    <t>Low Prior Attainment</t>
  </si>
  <si>
    <t>Minimum Per Pupil Funding</t>
  </si>
  <si>
    <t>Funding Through Low Prior Attainment</t>
  </si>
  <si>
    <t xml:space="preserve">The schools block calculation is based on the same data percentages and profiles that have been used to calculate your 2020-2021 Schools Block funding.  Please note this tool is intended only to use as a guide to calculating future years budget and changes to the budget are driven primarily by changes to your pupil and place numbers.  We cannot guarantee the value of funding that is calculated as funding arrangements can continue to change in relation to the New Funding Reforms.  </t>
  </si>
  <si>
    <t>See pages 21  - 24 of the attached link for more information:-</t>
  </si>
  <si>
    <t>See pages 27 - 31 of the attached link for more information:-</t>
  </si>
  <si>
    <t>Re adjusted pupil led (Lump sum added)</t>
  </si>
  <si>
    <t>Additional SEN Funding from High Needs Block.</t>
  </si>
  <si>
    <t>Budget Share</t>
  </si>
  <si>
    <t>High Needs Place funding</t>
  </si>
  <si>
    <t>7) Sparsity Factor (tapered for those schools eligible)</t>
  </si>
  <si>
    <r>
      <t xml:space="preserve">MPPF Calculation: </t>
    </r>
    <r>
      <rPr>
        <b/>
        <u/>
        <sz val="9"/>
        <color rgb="FF0000FF"/>
        <rFont val="Arial"/>
        <family val="2"/>
      </rPr>
      <t>Click for more info</t>
    </r>
  </si>
  <si>
    <t>Funding Through Lump Sum</t>
  </si>
  <si>
    <t>100% of Prior Attainment allocation</t>
  </si>
  <si>
    <t>8.7% of Lump Sum allocation</t>
  </si>
  <si>
    <t>Formula Prior Attainment comes under I01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</si>
</sst>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0.0"/>
    <numFmt numFmtId="165" formatCode="&quot;£&quot;#,##0.00"/>
    <numFmt numFmtId="166" formatCode="0.0"/>
    <numFmt numFmtId="167" formatCode="000"/>
    <numFmt numFmtId="168" formatCode="_(* #,##0.00_);_(* \(#,##0.00\);_(* &quot;-&quot;??_);_(@_)"/>
    <numFmt numFmtId="169" formatCode="_(&quot;£&quot;* #,##0.00_);_(&quot;£&quot;* \(#,##0.00\);_(&quot;£&quot;* &quot;-&quot;??_);_(@_)"/>
    <numFmt numFmtId="170" formatCode="&quot;£&quot;#,##0"/>
    <numFmt numFmtId="171" formatCode="&quot;£&quot;#,##0_);[Red]\(&quot;£&quot;#,##0\)"/>
    <numFmt numFmtId="172" formatCode="_-&quot;£&quot;* #,##0.0000000_-;\-&quot;£&quot;* #,##0.0000000_-;_-&quot;£&quot;* &quot;-&quot;??_-;_-@_-"/>
    <numFmt numFmtId="173" formatCode="_-* #,##0_-;\-* #,##0_-;_-* &quot;-&quot;??_-;_-@_-"/>
    <numFmt numFmtId="174" formatCode="#,##0_ ;\-#,##0\ "/>
    <numFmt numFmtId="175" formatCode="&quot;£&quot;#,##0.00000"/>
    <numFmt numFmtId="176" formatCode="&quot;£&quot;#,##0.00_);[Red]\(&quot;£&quot;#,##0.00\)"/>
    <numFmt numFmtId="177" formatCode="&quot;£&quot;#,##0_);\(&quot;£&quot;#,##0\)"/>
    <numFmt numFmtId="178" formatCode="#,##0.0_ ;\-#,##0.0\ "/>
    <numFmt numFmtId="179" formatCode="#,##0.0000000000"/>
    <numFmt numFmtId="180" formatCode="&quot;£&quot;#,##0.0;\-&quot;£&quot;#,##0.0"/>
    <numFmt numFmtId="181" formatCode="#,##0.00_ ;\-#,##0.00\ "/>
    <numFmt numFmtId="182" formatCode="##,###,###,###,###,###,###,###,###,###,###,###,##0.00;[Color3]\-##,###,###,###,###,###,###,###,###,###,###,###,##0.00"/>
    <numFmt numFmtId="183" formatCode="#,###,###,##0.00"/>
    <numFmt numFmtId="184" formatCode="##,###,###,###,###,###,###,###,###,###,###,###,##0.00"/>
    <numFmt numFmtId="185" formatCode="_(&quot;$&quot;* #,##0.00_);_(&quot;$&quot;* \(#,##0.00\);_(&quot;$&quot;* &quot;-&quot;??_);_(@_)"/>
  </numFmts>
  <fonts count="131" x14ac:knownFonts="1">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sz val="10"/>
      <name val="Arial"/>
      <family val="2"/>
    </font>
    <font>
      <sz val="8"/>
      <name val="Arial"/>
      <family val="2"/>
    </font>
    <font>
      <b/>
      <sz val="10"/>
      <name val="Arial"/>
      <family val="2"/>
    </font>
    <font>
      <b/>
      <sz val="16"/>
      <name val="Arial"/>
      <family val="2"/>
    </font>
    <font>
      <sz val="10"/>
      <name val="Arial"/>
      <family val="2"/>
    </font>
    <font>
      <b/>
      <sz val="16"/>
      <color indexed="8"/>
      <name val="Arial"/>
      <family val="2"/>
    </font>
    <font>
      <sz val="8"/>
      <name val="Arial"/>
      <family val="2"/>
    </font>
    <font>
      <b/>
      <sz val="9"/>
      <name val="Arial"/>
      <family val="2"/>
    </font>
    <font>
      <sz val="9"/>
      <name val="Arial"/>
      <family val="2"/>
    </font>
    <font>
      <b/>
      <sz val="13"/>
      <name val="Arial"/>
      <family val="2"/>
    </font>
    <font>
      <b/>
      <sz val="12"/>
      <name val="Arial"/>
      <family val="2"/>
    </font>
    <font>
      <sz val="9"/>
      <color theme="1"/>
      <name val="Calibri"/>
      <family val="2"/>
      <scheme val="minor"/>
    </font>
    <font>
      <sz val="9"/>
      <name val="Calibri"/>
      <family val="2"/>
      <scheme val="minor"/>
    </font>
    <font>
      <sz val="9"/>
      <color rgb="FFFFFF00"/>
      <name val="Calibri"/>
      <family val="2"/>
      <scheme val="minor"/>
    </font>
    <font>
      <sz val="20"/>
      <color theme="1"/>
      <name val="Arial"/>
      <family val="2"/>
    </font>
    <font>
      <sz val="8"/>
      <color theme="1"/>
      <name val="Arial"/>
      <family val="2"/>
    </font>
    <font>
      <sz val="14"/>
      <color theme="1"/>
      <name val="Arial"/>
      <family val="2"/>
    </font>
    <font>
      <sz val="9"/>
      <color theme="1"/>
      <name val="Arial"/>
      <family val="2"/>
    </font>
    <font>
      <sz val="10"/>
      <color theme="1"/>
      <name val="Arial"/>
      <family val="2"/>
    </font>
    <font>
      <b/>
      <sz val="10"/>
      <color theme="1"/>
      <name val="Arial"/>
      <family val="2"/>
    </font>
    <font>
      <b/>
      <sz val="8"/>
      <name val="Arial"/>
      <family val="2"/>
    </font>
    <font>
      <u/>
      <sz val="8"/>
      <color theme="10"/>
      <name val="Calibri"/>
      <family val="2"/>
      <scheme val="minor"/>
    </font>
    <font>
      <u/>
      <sz val="18"/>
      <color theme="10"/>
      <name val="Calibri"/>
      <family val="2"/>
      <scheme val="minor"/>
    </font>
    <font>
      <sz val="9"/>
      <color indexed="81"/>
      <name val="Tahoma"/>
      <family val="2"/>
    </font>
    <font>
      <b/>
      <sz val="9"/>
      <color indexed="81"/>
      <name val="Tahoma"/>
      <family val="2"/>
    </font>
    <font>
      <sz val="18"/>
      <color theme="1"/>
      <name val="Arial"/>
      <family val="2"/>
    </font>
    <font>
      <b/>
      <sz val="8"/>
      <color theme="3" tint="-0.499984740745262"/>
      <name val="Arial"/>
      <family val="2"/>
    </font>
    <font>
      <sz val="11"/>
      <color rgb="FFFF0000"/>
      <name val="Calibri"/>
      <family val="2"/>
      <scheme val="minor"/>
    </font>
    <font>
      <b/>
      <sz val="11"/>
      <color theme="1"/>
      <name val="Calibri"/>
      <family val="2"/>
      <scheme val="minor"/>
    </font>
    <font>
      <sz val="11"/>
      <color theme="0"/>
      <name val="Calibri"/>
      <family val="2"/>
      <scheme val="minor"/>
    </font>
    <font>
      <i/>
      <sz val="8"/>
      <color theme="1"/>
      <name val="Calibri"/>
      <family val="2"/>
      <scheme val="minor"/>
    </font>
    <font>
      <b/>
      <i/>
      <sz val="8"/>
      <name val="Arial"/>
      <family val="2"/>
    </font>
    <font>
      <sz val="11"/>
      <color indexed="8"/>
      <name val="Calibri"/>
      <family val="2"/>
    </font>
    <font>
      <sz val="11"/>
      <name val="Arial"/>
      <family val="2"/>
    </font>
    <font>
      <sz val="11"/>
      <name val="Calibri"/>
      <family val="2"/>
      <scheme val="minor"/>
    </font>
    <font>
      <b/>
      <sz val="11"/>
      <name val="Calibri"/>
      <family val="2"/>
      <scheme val="minor"/>
    </font>
    <font>
      <sz val="11"/>
      <color indexed="9"/>
      <name val="Calibri"/>
      <family val="2"/>
      <scheme val="minor"/>
    </font>
    <font>
      <sz val="8"/>
      <color indexed="81"/>
      <name val="Tahoma"/>
      <family val="2"/>
    </font>
    <font>
      <sz val="8"/>
      <color rgb="FFFF0000"/>
      <name val="Arial"/>
      <family val="2"/>
    </font>
    <font>
      <b/>
      <u/>
      <sz val="11"/>
      <name val="Calibri"/>
      <family val="2"/>
      <scheme val="minor"/>
    </font>
    <font>
      <b/>
      <sz val="18"/>
      <name val="Arial"/>
      <family val="2"/>
    </font>
    <font>
      <b/>
      <sz val="12"/>
      <color rgb="FF002060"/>
      <name val="Arial"/>
      <family val="2"/>
    </font>
    <font>
      <b/>
      <sz val="11"/>
      <name val="Arial"/>
      <family val="2"/>
    </font>
    <font>
      <b/>
      <sz val="11"/>
      <color theme="0"/>
      <name val="Arial"/>
      <family val="2"/>
    </font>
    <font>
      <u/>
      <sz val="11"/>
      <color theme="10"/>
      <name val="Arial"/>
      <family val="2"/>
    </font>
    <font>
      <i/>
      <sz val="9"/>
      <name val="Arial"/>
      <family val="2"/>
    </font>
    <font>
      <b/>
      <sz val="12"/>
      <color theme="3"/>
      <name val="Arial"/>
      <family val="2"/>
    </font>
    <font>
      <b/>
      <sz val="12"/>
      <color indexed="18"/>
      <name val="Arial"/>
      <family val="2"/>
    </font>
    <font>
      <b/>
      <sz val="9"/>
      <color theme="3"/>
      <name val="Arial"/>
      <family val="2"/>
    </font>
    <font>
      <b/>
      <sz val="10"/>
      <color indexed="18"/>
      <name val="Arial"/>
      <family val="2"/>
    </font>
    <font>
      <b/>
      <sz val="16"/>
      <color indexed="18"/>
      <name val="Arial"/>
      <family val="2"/>
    </font>
    <font>
      <sz val="11"/>
      <color theme="0"/>
      <name val="Arial"/>
      <family val="2"/>
    </font>
    <font>
      <sz val="10"/>
      <color theme="0"/>
      <name val="Arial"/>
      <family val="2"/>
    </font>
    <font>
      <sz val="12"/>
      <color theme="0"/>
      <name val="Arial"/>
      <family val="2"/>
    </font>
    <font>
      <sz val="8"/>
      <color theme="0"/>
      <name val="Calibri"/>
      <family val="2"/>
      <scheme val="minor"/>
    </font>
    <font>
      <sz val="8"/>
      <color theme="0"/>
      <name val="Arial"/>
      <family val="2"/>
    </font>
    <font>
      <b/>
      <sz val="10"/>
      <color theme="0"/>
      <name val="Arial"/>
      <family val="2"/>
    </font>
    <font>
      <sz val="20"/>
      <color theme="0"/>
      <name val="Arial"/>
      <family val="2"/>
    </font>
    <font>
      <sz val="14"/>
      <color theme="0"/>
      <name val="Arial"/>
      <family val="2"/>
    </font>
    <font>
      <b/>
      <sz val="11"/>
      <name val="Calibri"/>
      <family val="2"/>
    </font>
    <font>
      <sz val="11"/>
      <name val="Calibri"/>
      <family val="2"/>
    </font>
    <font>
      <sz val="12"/>
      <color theme="1"/>
      <name val="Arial"/>
      <family val="2"/>
    </font>
    <font>
      <sz val="11"/>
      <color theme="1"/>
      <name val="Arial"/>
      <family val="2"/>
    </font>
    <font>
      <b/>
      <sz val="12"/>
      <color theme="1"/>
      <name val="Arial"/>
      <family val="2"/>
    </font>
    <font>
      <u/>
      <sz val="11"/>
      <color theme="10"/>
      <name val="Calibri"/>
      <family val="2"/>
      <scheme val="minor"/>
    </font>
    <font>
      <sz val="16"/>
      <color theme="1"/>
      <name val="Calibri"/>
      <family val="2"/>
      <scheme val="minor"/>
    </font>
    <font>
      <b/>
      <u/>
      <sz val="16"/>
      <color theme="1"/>
      <name val="Calibri"/>
      <family val="2"/>
      <scheme val="minor"/>
    </font>
    <font>
      <b/>
      <sz val="16"/>
      <color theme="1"/>
      <name val="Calibri"/>
      <family val="2"/>
    </font>
    <font>
      <sz val="24"/>
      <color theme="1"/>
      <name val="Calibri"/>
      <family val="2"/>
      <scheme val="minor"/>
    </font>
    <font>
      <b/>
      <u/>
      <sz val="18"/>
      <color theme="1"/>
      <name val="Calibri"/>
      <family val="2"/>
      <scheme val="minor"/>
    </font>
    <font>
      <i/>
      <sz val="11"/>
      <name val="Arial"/>
      <family val="2"/>
    </font>
    <font>
      <sz val="14"/>
      <color theme="1"/>
      <name val="Calibri"/>
      <family val="2"/>
      <scheme val="minor"/>
    </font>
    <font>
      <sz val="10"/>
      <color rgb="FF000000"/>
      <name val="Arial"/>
      <family val="2"/>
    </font>
    <font>
      <b/>
      <sz val="8"/>
      <color theme="1"/>
      <name val="Calibri"/>
      <family val="2"/>
      <scheme val="minor"/>
    </font>
    <font>
      <b/>
      <sz val="8"/>
      <name val="Cambria"/>
      <family val="1"/>
      <scheme val="major"/>
    </font>
    <font>
      <sz val="8"/>
      <name val="Cambria"/>
      <family val="1"/>
      <scheme val="major"/>
    </font>
    <font>
      <sz val="11"/>
      <color indexed="8"/>
      <name val="Arial"/>
      <family val="2"/>
    </font>
    <font>
      <sz val="1"/>
      <color indexed="8"/>
      <name val="Arial"/>
      <family val="2"/>
    </font>
    <font>
      <sz val="10"/>
      <color indexed="8"/>
      <name val="Arial"/>
      <family val="2"/>
    </font>
    <font>
      <b/>
      <sz val="10"/>
      <color indexed="8"/>
      <name val="Arial"/>
      <family val="2"/>
    </font>
    <font>
      <b/>
      <sz val="12"/>
      <color indexed="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10.7"/>
      <color indexed="8"/>
      <name val="Arial"/>
      <family val="2"/>
    </font>
    <font>
      <sz val="10"/>
      <color theme="1"/>
      <name val="Calibri"/>
      <family val="2"/>
      <scheme val="minor"/>
    </font>
    <font>
      <sz val="10"/>
      <color indexed="21"/>
      <name val="System"/>
      <family val="2"/>
    </font>
    <font>
      <i/>
      <sz val="11"/>
      <color indexed="23"/>
      <name val="Calibri"/>
      <family val="2"/>
    </font>
    <font>
      <sz val="9"/>
      <color indexed="18"/>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0"/>
      <color theme="10"/>
      <name val="Calibri"/>
      <family val="2"/>
      <scheme val="minor"/>
    </font>
    <font>
      <u/>
      <sz val="10"/>
      <color theme="10"/>
      <name val="Arial"/>
      <family val="2"/>
    </font>
    <font>
      <sz val="10"/>
      <color indexed="18"/>
      <name val="System"/>
      <family val="2"/>
    </font>
    <font>
      <sz val="9"/>
      <color indexed="12"/>
      <name val="Arial"/>
      <family val="2"/>
    </font>
    <font>
      <sz val="11"/>
      <color indexed="52"/>
      <name val="Calibri"/>
      <family val="2"/>
    </font>
    <font>
      <i/>
      <sz val="10"/>
      <color indexed="17"/>
      <name val="System"/>
      <family val="2"/>
    </font>
    <font>
      <sz val="11"/>
      <color indexed="60"/>
      <name val="Calibri"/>
      <family val="2"/>
    </font>
    <font>
      <sz val="11"/>
      <color rgb="FF000000"/>
      <name val="Calibri"/>
      <family val="2"/>
      <scheme val="minor"/>
    </font>
    <font>
      <sz val="10"/>
      <color indexed="8"/>
      <name val="MS Sans Serif"/>
      <family val="2"/>
    </font>
    <font>
      <b/>
      <sz val="11"/>
      <color indexed="63"/>
      <name val="Calibri"/>
      <family val="2"/>
    </font>
    <font>
      <sz val="10"/>
      <name val="Tahoma"/>
      <family val="2"/>
    </font>
    <font>
      <sz val="10"/>
      <color indexed="14"/>
      <name val="System"/>
      <family val="2"/>
    </font>
    <font>
      <b/>
      <sz val="18"/>
      <color indexed="56"/>
      <name val="Cambria"/>
      <family val="2"/>
    </font>
    <font>
      <b/>
      <sz val="11"/>
      <color indexed="8"/>
      <name val="Calibri"/>
      <family val="2"/>
    </font>
    <font>
      <sz val="10"/>
      <color indexed="17"/>
      <name val="System"/>
      <family val="2"/>
    </font>
    <font>
      <sz val="11"/>
      <color indexed="10"/>
      <name val="Calibri"/>
      <family val="2"/>
    </font>
    <font>
      <sz val="14"/>
      <name val="Arial"/>
      <family val="2"/>
    </font>
    <font>
      <sz val="12"/>
      <color theme="1"/>
      <name val="Calibri"/>
      <family val="2"/>
      <scheme val="minor"/>
    </font>
    <font>
      <b/>
      <sz val="11"/>
      <color rgb="FFFF0000"/>
      <name val="Arial"/>
      <family val="2"/>
    </font>
    <font>
      <u/>
      <sz val="20"/>
      <color theme="3" tint="-0.249977111117893"/>
      <name val="Arial"/>
      <family val="2"/>
    </font>
    <font>
      <b/>
      <sz val="20"/>
      <color theme="0"/>
      <name val="Arial"/>
      <family val="2"/>
    </font>
    <font>
      <sz val="18"/>
      <color theme="0"/>
      <name val="Arial"/>
      <family val="2"/>
    </font>
    <font>
      <sz val="18"/>
      <color theme="1"/>
      <name val="Calibri"/>
      <family val="2"/>
      <scheme val="minor"/>
    </font>
    <font>
      <sz val="12"/>
      <name val="Arial"/>
      <family val="2"/>
    </font>
    <font>
      <sz val="11"/>
      <color theme="9" tint="-0.249977111117893"/>
      <name val="Calibri"/>
      <family val="2"/>
      <scheme val="minor"/>
    </font>
    <font>
      <sz val="11"/>
      <color rgb="FFFF0000"/>
      <name val="Arial"/>
      <family val="2"/>
    </font>
    <font>
      <sz val="10"/>
      <color rgb="FFFF0000"/>
      <name val="Arial"/>
      <family val="2"/>
    </font>
    <font>
      <b/>
      <u/>
      <sz val="9"/>
      <name val="Arial"/>
      <family val="2"/>
    </font>
    <font>
      <b/>
      <u/>
      <sz val="9"/>
      <color rgb="FF0000FF"/>
      <name val="Arial"/>
      <family val="2"/>
    </font>
    <font>
      <sz val="14"/>
      <color rgb="FFFF0000"/>
      <name val="Arial"/>
      <family val="2"/>
    </font>
  </fonts>
  <fills count="59">
    <fill>
      <patternFill patternType="none"/>
    </fill>
    <fill>
      <patternFill patternType="gray125"/>
    </fill>
    <fill>
      <patternFill patternType="solid">
        <fgColor indexed="31"/>
        <bgColor indexed="64"/>
      </patternFill>
    </fill>
    <fill>
      <patternFill patternType="solid">
        <fgColor indexed="43"/>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CCFFFF"/>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249977111117893"/>
        <bgColor indexed="64"/>
      </patternFill>
    </fill>
    <fill>
      <patternFill patternType="solid">
        <fgColor indexed="44"/>
        <bgColor indexed="64"/>
      </patternFill>
    </fill>
    <fill>
      <patternFill patternType="solid">
        <fgColor theme="0"/>
        <bgColor indexed="64"/>
      </patternFill>
    </fill>
    <fill>
      <patternFill patternType="solid">
        <fgColor rgb="FFCCCCFF"/>
        <bgColor indexed="64"/>
      </patternFill>
    </fill>
    <fill>
      <patternFill patternType="solid">
        <fgColor rgb="FF92D050"/>
        <bgColor indexed="64"/>
      </patternFill>
    </fill>
    <fill>
      <patternFill patternType="solid">
        <fgColor rgb="FF9999FF"/>
        <bgColor indexed="64"/>
      </patternFill>
    </fill>
    <fill>
      <patternFill patternType="solid">
        <fgColor theme="1"/>
        <bgColor indexed="64"/>
      </patternFill>
    </fill>
    <fill>
      <patternFill patternType="solid">
        <fgColor rgb="FFC0C0C0"/>
        <bgColor indexed="64"/>
      </patternFill>
    </fill>
    <fill>
      <patternFill patternType="solid">
        <fgColor theme="0" tint="-0.249977111117893"/>
        <bgColor indexed="64"/>
      </patternFill>
    </fill>
    <fill>
      <patternFill patternType="solid">
        <fgColor rgb="FFCCFFFF"/>
        <bgColor theme="3" tint="0.79998168889431442"/>
      </patternFill>
    </fill>
    <fill>
      <patternFill patternType="darkGray">
        <fgColor theme="1" tint="0.34998626667073579"/>
        <bgColor rgb="FFCCCCFF"/>
      </patternFill>
    </fill>
    <fill>
      <patternFill patternType="darkGray">
        <fgColor theme="1" tint="0.34998626667073579"/>
        <bgColor rgb="FFCCFFFF"/>
      </patternFill>
    </fill>
    <fill>
      <patternFill patternType="solid">
        <fgColor theme="3" tint="0.59999389629810485"/>
        <bgColor indexed="64"/>
      </patternFill>
    </fill>
    <fill>
      <patternFill patternType="gray125">
        <bgColor theme="0" tint="-4.9989318521683403E-2"/>
      </patternFill>
    </fill>
    <fill>
      <patternFill patternType="solid">
        <fgColor theme="1" tint="0.249977111117893"/>
        <bgColor indexed="64"/>
      </patternFill>
    </fill>
    <fill>
      <patternFill patternType="solid">
        <fgColor indexed="9"/>
        <bgColor indexed="64"/>
      </patternFill>
    </fill>
    <fill>
      <patternFill patternType="solid">
        <fgColor indexed="12"/>
        <bgColor indexed="64"/>
      </patternFill>
    </fill>
    <fill>
      <patternFill patternType="solid">
        <fgColor rgb="FFFFC000"/>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rgb="FFFFFF99"/>
        <bgColor rgb="FFFFFF99"/>
      </patternFill>
    </fill>
    <fill>
      <patternFill patternType="solid">
        <fgColor rgb="FFFF0000"/>
        <bgColor rgb="FFFF0000"/>
      </patternFill>
    </fill>
    <fill>
      <patternFill patternType="solid">
        <fgColor rgb="FFCCFFFF"/>
        <bgColor rgb="FFCCFFFF"/>
      </patternFill>
    </fill>
    <fill>
      <patternFill patternType="solid">
        <fgColor rgb="FFFFFF00"/>
        <bgColor rgb="FFFFFF00"/>
      </patternFill>
    </fill>
    <fill>
      <patternFill patternType="solid">
        <fgColor indexed="55"/>
      </patternFill>
    </fill>
    <fill>
      <patternFill patternType="solid">
        <fgColor indexed="43"/>
      </patternFill>
    </fill>
    <fill>
      <patternFill patternType="solid">
        <fgColor indexed="26"/>
      </patternFill>
    </fill>
    <fill>
      <patternFill patternType="solid">
        <fgColor theme="3" tint="-0.499984740745262"/>
        <bgColor indexed="64"/>
      </patternFill>
    </fill>
    <fill>
      <patternFill patternType="solid">
        <fgColor rgb="FFFFFF99"/>
        <bgColor indexed="64"/>
      </patternFill>
    </fill>
    <fill>
      <patternFill patternType="solid">
        <fgColor rgb="FFFFFFCC"/>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hair">
        <color indexed="64"/>
      </bottom>
      <diagonal/>
    </border>
  </borders>
  <cellStyleXfs count="154">
    <xf numFmtId="0" fontId="0" fillId="0" borderId="0"/>
    <xf numFmtId="9" fontId="5" fillId="0" borderId="0" applyFont="0" applyFill="0" applyBorder="0" applyAlignment="0" applyProtection="0"/>
    <xf numFmtId="0" fontId="6" fillId="0" borderId="0"/>
    <xf numFmtId="0" fontId="10" fillId="0" borderId="0"/>
    <xf numFmtId="43" fontId="7" fillId="0" borderId="0" applyFont="0" applyFill="0" applyBorder="0" applyAlignment="0" applyProtection="0"/>
    <xf numFmtId="43" fontId="10"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10"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27" fillId="0" borderId="0" applyNumberFormat="0" applyFill="0" applyBorder="0" applyAlignment="0" applyProtection="0"/>
    <xf numFmtId="0" fontId="4" fillId="0" borderId="0"/>
    <xf numFmtId="0" fontId="6" fillId="0" borderId="0"/>
    <xf numFmtId="168"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0" fontId="38" fillId="0" borderId="0"/>
    <xf numFmtId="0" fontId="7" fillId="0" borderId="0"/>
    <xf numFmtId="0" fontId="38" fillId="0" borderId="0"/>
    <xf numFmtId="0" fontId="6" fillId="0" borderId="0"/>
    <xf numFmtId="0" fontId="7" fillId="0" borderId="0"/>
    <xf numFmtId="0" fontId="6" fillId="0" borderId="0"/>
    <xf numFmtId="0" fontId="6" fillId="0" borderId="0"/>
    <xf numFmtId="0" fontId="5" fillId="0" borderId="0"/>
    <xf numFmtId="0" fontId="4" fillId="0" borderId="0"/>
    <xf numFmtId="0" fontId="39" fillId="0" borderId="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0" fontId="67" fillId="0" borderId="0"/>
    <xf numFmtId="43" fontId="5" fillId="0" borderId="0" applyFont="0" applyFill="0" applyBorder="0" applyAlignment="0" applyProtection="0"/>
    <xf numFmtId="0" fontId="5" fillId="0" borderId="0"/>
    <xf numFmtId="0" fontId="7" fillId="0" borderId="0"/>
    <xf numFmtId="44" fontId="2" fillId="0" borderId="0" applyFont="0" applyFill="0" applyBorder="0" applyAlignment="0" applyProtection="0"/>
    <xf numFmtId="0" fontId="78" fillId="0" borderId="0"/>
    <xf numFmtId="43" fontId="2" fillId="0" borderId="0" applyFont="0" applyFill="0" applyBorder="0" applyAlignment="0" applyProtection="0"/>
    <xf numFmtId="9" fontId="78" fillId="0" borderId="0" applyFont="0" applyFill="0" applyBorder="0" applyAlignment="0" applyProtection="0"/>
    <xf numFmtId="0" fontId="5" fillId="0" borderId="0"/>
    <xf numFmtId="0" fontId="6" fillId="0" borderId="0"/>
    <xf numFmtId="0" fontId="6" fillId="0" borderId="0"/>
    <xf numFmtId="0" fontId="6" fillId="0" borderId="0"/>
    <xf numFmtId="3" fontId="86" fillId="29" borderId="0" applyFill="0" applyProtection="0">
      <alignment vertical="center" wrapText="1"/>
    </xf>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33" borderId="0" applyNumberFormat="0" applyBorder="0" applyAlignment="0" applyProtection="0"/>
    <xf numFmtId="0" fontId="38" fillId="36" borderId="0" applyNumberFormat="0" applyBorder="0" applyAlignment="0" applyProtection="0"/>
    <xf numFmtId="0" fontId="38" fillId="39" borderId="0" applyNumberFormat="0" applyBorder="0" applyAlignment="0" applyProtection="0"/>
    <xf numFmtId="0" fontId="87" fillId="40"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87" fillId="47" borderId="0" applyNumberFormat="0" applyBorder="0" applyAlignment="0" applyProtection="0"/>
    <xf numFmtId="0" fontId="88" fillId="31" borderId="0" applyNumberFormat="0" applyBorder="0" applyAlignment="0" applyProtection="0"/>
    <xf numFmtId="0" fontId="89" fillId="48" borderId="43" applyNumberFormat="0" applyAlignment="0" applyProtection="0"/>
    <xf numFmtId="0" fontId="78" fillId="49" borderId="0" applyNumberFormat="0" applyFont="0" applyBorder="0" applyAlignment="0" applyProtection="0"/>
    <xf numFmtId="0" fontId="78" fillId="50" borderId="0" applyNumberFormat="0" applyFont="0" applyBorder="0" applyAlignment="0" applyProtection="0"/>
    <xf numFmtId="0" fontId="78" fillId="49" borderId="0" applyNumberFormat="0" applyFont="0" applyBorder="0" applyAlignment="0" applyProtection="0"/>
    <xf numFmtId="0" fontId="78" fillId="49" borderId="0" applyNumberFormat="0" applyFont="0" applyBorder="0" applyAlignment="0" applyProtection="0"/>
    <xf numFmtId="0" fontId="78" fillId="51" borderId="0" applyNumberFormat="0" applyFont="0" applyBorder="0" applyAlignment="0" applyProtection="0"/>
    <xf numFmtId="0" fontId="78" fillId="52" borderId="0" applyNumberFormat="0" applyFont="0" applyBorder="0" applyAlignment="0" applyProtection="0"/>
    <xf numFmtId="0" fontId="90" fillId="53" borderId="44" applyNumberFormat="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9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92" fillId="0" borderId="0" applyFont="0" applyFill="0" applyBorder="0" applyAlignment="0" applyProtection="0"/>
    <xf numFmtId="0" fontId="93" fillId="0" borderId="0" applyNumberFormat="0" applyFill="0" applyBorder="0" applyAlignment="0" applyProtection="0">
      <protection locked="0"/>
    </xf>
    <xf numFmtId="0" fontId="94" fillId="0" borderId="0" applyNumberFormat="0" applyFill="0" applyBorder="0" applyAlignment="0" applyProtection="0"/>
    <xf numFmtId="1" fontId="95" fillId="0" borderId="0" applyNumberFormat="0" applyFill="0" applyBorder="0" applyAlignment="0" applyProtection="0"/>
    <xf numFmtId="0" fontId="96" fillId="32" borderId="0" applyNumberFormat="0" applyBorder="0" applyAlignment="0" applyProtection="0"/>
    <xf numFmtId="0" fontId="26" fillId="0" borderId="0">
      <alignment horizontal="center" vertical="center" wrapText="1"/>
    </xf>
    <xf numFmtId="0" fontId="7" fillId="0" borderId="9">
      <alignment horizontal="center" vertical="center" wrapText="1"/>
    </xf>
    <xf numFmtId="0" fontId="26" fillId="0" borderId="0">
      <alignment horizontal="left" wrapText="1"/>
    </xf>
    <xf numFmtId="0" fontId="97" fillId="0" borderId="45" applyNumberFormat="0" applyFill="0" applyAlignment="0" applyProtection="0"/>
    <xf numFmtId="0" fontId="98" fillId="0" borderId="46" applyNumberFormat="0" applyFill="0" applyAlignment="0" applyProtection="0"/>
    <xf numFmtId="0" fontId="99" fillId="0" borderId="47" applyNumberFormat="0" applyFill="0" applyAlignment="0" applyProtection="0"/>
    <xf numFmtId="0" fontId="99" fillId="0" borderId="0" applyNumberFormat="0" applyFill="0" applyBorder="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alignment vertical="top"/>
      <protection locked="0"/>
    </xf>
    <xf numFmtId="1" fontId="103" fillId="0" borderId="0" applyNumberFormat="0" applyFill="0" applyBorder="0" applyAlignment="0" applyProtection="0"/>
    <xf numFmtId="1" fontId="104" fillId="27" borderId="0" applyNumberFormat="0" applyFill="0" applyBorder="0" applyAlignment="0" applyProtection="0"/>
    <xf numFmtId="0" fontId="7" fillId="0" borderId="0">
      <alignment horizontal="left" vertical="center"/>
    </xf>
    <xf numFmtId="0" fontId="7" fillId="0" borderId="0">
      <alignment horizontal="center" vertical="center"/>
    </xf>
    <xf numFmtId="0" fontId="105" fillId="0" borderId="48" applyNumberFormat="0" applyFill="0" applyAlignment="0" applyProtection="0"/>
    <xf numFmtId="10" fontId="106" fillId="0" borderId="49" applyFill="0" applyAlignment="0" applyProtection="0">
      <protection locked="0"/>
    </xf>
    <xf numFmtId="3" fontId="86" fillId="29" borderId="0" applyNumberFormat="0" applyFont="0" applyFill="0" applyBorder="0" applyAlignment="0">
      <alignment vertical="center" wrapText="1"/>
    </xf>
    <xf numFmtId="0" fontId="107" fillId="54" borderId="0" applyNumberFormat="0" applyBorder="0" applyAlignment="0" applyProtection="0"/>
    <xf numFmtId="0" fontId="2" fillId="0" borderId="0"/>
    <xf numFmtId="0" fontId="7" fillId="0" borderId="0"/>
    <xf numFmtId="0" fontId="108" fillId="0" borderId="0"/>
    <xf numFmtId="0" fontId="78" fillId="0" borderId="0" applyNumberFormat="0" applyFont="0" applyBorder="0" applyProtection="0"/>
    <xf numFmtId="0" fontId="2" fillId="0" borderId="0"/>
    <xf numFmtId="0" fontId="2" fillId="0" borderId="0"/>
    <xf numFmtId="0" fontId="2" fillId="0" borderId="0"/>
    <xf numFmtId="0" fontId="2" fillId="0" borderId="0"/>
    <xf numFmtId="0" fontId="6" fillId="0" borderId="0"/>
    <xf numFmtId="0" fontId="109" fillId="0" borderId="0"/>
    <xf numFmtId="0" fontId="67" fillId="0" borderId="0"/>
    <xf numFmtId="0" fontId="5" fillId="0" borderId="0"/>
    <xf numFmtId="0" fontId="2" fillId="0" borderId="0"/>
    <xf numFmtId="0" fontId="6" fillId="0" borderId="0"/>
    <xf numFmtId="0" fontId="6" fillId="55" borderId="50" applyNumberFormat="0" applyFont="0" applyAlignment="0" applyProtection="0"/>
    <xf numFmtId="0" fontId="6" fillId="55" borderId="50" applyNumberFormat="0" applyFont="0" applyAlignment="0" applyProtection="0"/>
    <xf numFmtId="3" fontId="7" fillId="0" borderId="0">
      <alignment horizontal="right"/>
    </xf>
    <xf numFmtId="0" fontId="110" fillId="48" borderId="51"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1" fillId="0" borderId="0" applyFont="0" applyFill="0" applyBorder="0" applyAlignment="0" applyProtection="0"/>
    <xf numFmtId="9" fontId="2" fillId="0" borderId="0" applyFont="0" applyFill="0" applyBorder="0" applyAlignment="0" applyProtection="0"/>
    <xf numFmtId="1" fontId="112" fillId="0" borderId="52" applyNumberFormat="0" applyFill="0" applyBorder="0" applyAlignment="0" applyProtection="0"/>
    <xf numFmtId="0" fontId="78" fillId="0" borderId="0" applyNumberFormat="0" applyBorder="0" applyProtection="0"/>
    <xf numFmtId="0" fontId="6" fillId="0" borderId="0"/>
    <xf numFmtId="0" fontId="7" fillId="0" borderId="3" applyBorder="0">
      <alignment horizontal="right"/>
    </xf>
    <xf numFmtId="0" fontId="7" fillId="0" borderId="3" applyBorder="0">
      <alignment horizontal="right"/>
    </xf>
    <xf numFmtId="185" fontId="6" fillId="0" borderId="0"/>
    <xf numFmtId="185" fontId="6" fillId="0" borderId="0"/>
    <xf numFmtId="185" fontId="6" fillId="0" borderId="0"/>
    <xf numFmtId="185" fontId="6" fillId="0" borderId="0"/>
    <xf numFmtId="185" fontId="6" fillId="0" borderId="0"/>
    <xf numFmtId="185" fontId="6" fillId="0" borderId="0"/>
    <xf numFmtId="0" fontId="113" fillId="0" borderId="0" applyNumberFormat="0" applyFill="0" applyBorder="0" applyAlignment="0" applyProtection="0"/>
    <xf numFmtId="0" fontId="114" fillId="0" borderId="53" applyNumberFormat="0" applyFill="0" applyAlignment="0" applyProtection="0"/>
    <xf numFmtId="0" fontId="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6" fillId="0" borderId="0" applyFont="0" applyFill="0" applyBorder="0" applyAlignment="0" applyProtection="0"/>
  </cellStyleXfs>
  <cellXfs count="976">
    <xf numFmtId="0" fontId="0" fillId="0" borderId="0" xfId="0"/>
    <xf numFmtId="0" fontId="10" fillId="0" borderId="0" xfId="8" applyAlignment="1">
      <alignment vertical="center"/>
    </xf>
    <xf numFmtId="0" fontId="10" fillId="0" borderId="0" xfId="3" applyFont="1" applyFill="1" applyAlignment="1" applyProtection="1">
      <alignment vertical="center"/>
    </xf>
    <xf numFmtId="0" fontId="10" fillId="0" borderId="0" xfId="3" applyFont="1" applyFill="1" applyBorder="1" applyAlignment="1" applyProtection="1"/>
    <xf numFmtId="0" fontId="17" fillId="0" borderId="0" xfId="0" applyFont="1"/>
    <xf numFmtId="166" fontId="17" fillId="0" borderId="0" xfId="0" applyNumberFormat="1" applyFont="1"/>
    <xf numFmtId="0" fontId="18" fillId="0" borderId="0" xfId="3" applyFont="1" applyFill="1" applyAlignment="1" applyProtection="1">
      <alignment vertical="center"/>
    </xf>
    <xf numFmtId="0" fontId="5" fillId="5" borderId="1" xfId="0" applyFont="1" applyFill="1" applyBorder="1" applyAlignment="1">
      <alignment horizontal="right" vertical="center"/>
    </xf>
    <xf numFmtId="0" fontId="18" fillId="5" borderId="1" xfId="3" applyFont="1" applyFill="1" applyBorder="1" applyAlignment="1" applyProtection="1">
      <alignment horizontal="right" vertical="center"/>
    </xf>
    <xf numFmtId="2" fontId="19" fillId="5" borderId="1" xfId="3" applyNumberFormat="1" applyFont="1" applyFill="1" applyBorder="1" applyAlignment="1" applyProtection="1">
      <alignment horizontal="center" vertical="center"/>
    </xf>
    <xf numFmtId="2" fontId="19" fillId="5" borderId="1" xfId="0" applyNumberFormat="1" applyFont="1" applyFill="1" applyBorder="1" applyAlignment="1">
      <alignment horizontal="center" vertical="center"/>
    </xf>
    <xf numFmtId="166" fontId="18" fillId="4" borderId="1" xfId="3" applyNumberFormat="1" applyFont="1" applyFill="1" applyBorder="1" applyAlignment="1" applyProtection="1">
      <alignment vertical="center"/>
    </xf>
    <xf numFmtId="10" fontId="18" fillId="4" borderId="1" xfId="1" applyNumberFormat="1" applyFont="1" applyFill="1" applyBorder="1" applyAlignment="1" applyProtection="1">
      <alignment horizontal="right" vertical="center"/>
    </xf>
    <xf numFmtId="0" fontId="20" fillId="0" borderId="0" xfId="0" applyFont="1"/>
    <xf numFmtId="0" fontId="20" fillId="0" borderId="0" xfId="0" applyFont="1" applyBorder="1" applyAlignment="1">
      <alignment horizontal="center"/>
    </xf>
    <xf numFmtId="0" fontId="21" fillId="0" borderId="0" xfId="0" applyFont="1"/>
    <xf numFmtId="0" fontId="22" fillId="0" borderId="0" xfId="0" applyFont="1"/>
    <xf numFmtId="0" fontId="23" fillId="0" borderId="0" xfId="0" applyFont="1"/>
    <xf numFmtId="4" fontId="23" fillId="0" borderId="0" xfId="0" applyNumberFormat="1" applyFont="1"/>
    <xf numFmtId="0" fontId="14" fillId="0" borderId="1" xfId="3" applyFont="1" applyBorder="1" applyAlignment="1" applyProtection="1">
      <alignment horizontal="center" vertical="center" wrapText="1"/>
    </xf>
    <xf numFmtId="0" fontId="13" fillId="0" borderId="1" xfId="3" applyFont="1" applyBorder="1" applyAlignment="1" applyProtection="1">
      <alignment horizontal="center" vertical="center" wrapText="1"/>
    </xf>
    <xf numFmtId="0" fontId="14" fillId="0" borderId="1" xfId="3" applyFont="1" applyBorder="1" applyAlignment="1" applyProtection="1">
      <alignment horizontal="center" vertical="center"/>
    </xf>
    <xf numFmtId="0" fontId="14" fillId="0" borderId="1" xfId="3" applyFont="1" applyBorder="1" applyAlignment="1" applyProtection="1">
      <alignment vertical="center"/>
    </xf>
    <xf numFmtId="0" fontId="14" fillId="0" borderId="10" xfId="3" applyFont="1" applyBorder="1" applyAlignment="1" applyProtection="1">
      <alignment horizontal="center" vertical="center" wrapText="1"/>
    </xf>
    <xf numFmtId="0" fontId="14" fillId="0" borderId="25" xfId="3" applyFont="1" applyBorder="1" applyAlignment="1" applyProtection="1">
      <alignment horizontal="center" vertical="center"/>
    </xf>
    <xf numFmtId="0" fontId="14" fillId="0" borderId="10" xfId="3" applyFont="1" applyBorder="1" applyAlignment="1" applyProtection="1">
      <alignment horizontal="center" vertical="center"/>
    </xf>
    <xf numFmtId="0" fontId="14" fillId="0" borderId="2" xfId="3" applyFont="1" applyBorder="1" applyAlignment="1" applyProtection="1">
      <alignment vertical="center"/>
    </xf>
    <xf numFmtId="0" fontId="13" fillId="0" borderId="2" xfId="3" applyFont="1" applyBorder="1" applyAlignment="1" applyProtection="1">
      <alignment horizontal="center" vertical="center" wrapText="1"/>
    </xf>
    <xf numFmtId="0" fontId="14" fillId="0" borderId="22" xfId="3" applyFont="1" applyBorder="1" applyAlignment="1" applyProtection="1">
      <alignment horizontal="center" vertical="center"/>
    </xf>
    <xf numFmtId="0" fontId="14" fillId="0" borderId="2" xfId="3" applyFont="1" applyBorder="1" applyAlignment="1" applyProtection="1">
      <alignment horizontal="center" vertical="center"/>
    </xf>
    <xf numFmtId="0" fontId="14" fillId="0" borderId="21" xfId="3" applyFont="1" applyBorder="1" applyAlignment="1" applyProtection="1">
      <alignment horizontal="center" vertical="center"/>
    </xf>
    <xf numFmtId="0" fontId="14" fillId="0" borderId="2" xfId="3" applyFont="1" applyBorder="1" applyAlignment="1" applyProtection="1">
      <alignment horizontal="center" vertical="center" wrapText="1"/>
    </xf>
    <xf numFmtId="0" fontId="14" fillId="0" borderId="14" xfId="3" applyFont="1" applyBorder="1" applyAlignment="1" applyProtection="1">
      <alignment horizontal="center" vertical="center"/>
    </xf>
    <xf numFmtId="0" fontId="13" fillId="0" borderId="9" xfId="3" applyFont="1" applyBorder="1" applyAlignment="1" applyProtection="1">
      <alignment horizontal="center" vertical="center" wrapText="1"/>
    </xf>
    <xf numFmtId="0" fontId="8" fillId="0" borderId="20" xfId="3" applyFont="1" applyBorder="1" applyAlignment="1" applyProtection="1">
      <alignment vertical="center"/>
    </xf>
    <xf numFmtId="2" fontId="8" fillId="0" borderId="0" xfId="3" applyNumberFormat="1" applyFont="1" applyBorder="1" applyAlignment="1" applyProtection="1">
      <alignment vertical="center"/>
    </xf>
    <xf numFmtId="2" fontId="8" fillId="0" borderId="18" xfId="3" applyNumberFormat="1" applyFont="1" applyBorder="1" applyAlignment="1" applyProtection="1">
      <alignment vertical="center"/>
    </xf>
    <xf numFmtId="0" fontId="10" fillId="0" borderId="20" xfId="8" applyBorder="1" applyAlignment="1">
      <alignment vertical="center"/>
    </xf>
    <xf numFmtId="0" fontId="10" fillId="0" borderId="0" xfId="8" applyBorder="1" applyAlignment="1">
      <alignment vertical="center"/>
    </xf>
    <xf numFmtId="0" fontId="10" fillId="0" borderId="18" xfId="8" applyBorder="1" applyAlignment="1">
      <alignment vertical="center"/>
    </xf>
    <xf numFmtId="0" fontId="14" fillId="0" borderId="0" xfId="3" applyFont="1" applyBorder="1" applyAlignment="1" applyProtection="1">
      <alignment vertical="center"/>
    </xf>
    <xf numFmtId="0" fontId="10" fillId="0" borderId="0" xfId="3" applyFont="1" applyBorder="1" applyAlignment="1" applyProtection="1"/>
    <xf numFmtId="0" fontId="8" fillId="0" borderId="1" xfId="3" applyFont="1" applyBorder="1" applyAlignment="1" applyProtection="1">
      <alignment horizontal="center" vertical="center"/>
    </xf>
    <xf numFmtId="0" fontId="8" fillId="0" borderId="22" xfId="3" applyFont="1" applyBorder="1" applyAlignment="1" applyProtection="1">
      <alignment vertical="center"/>
    </xf>
    <xf numFmtId="0" fontId="8" fillId="0" borderId="10" xfId="3" applyFont="1" applyBorder="1" applyAlignment="1" applyProtection="1">
      <alignment vertical="center"/>
    </xf>
    <xf numFmtId="0" fontId="26" fillId="0" borderId="6" xfId="3" applyFont="1" applyBorder="1" applyAlignment="1" applyProtection="1">
      <alignment vertical="center"/>
    </xf>
    <xf numFmtId="0" fontId="26" fillId="0" borderId="8" xfId="3" applyFont="1" applyBorder="1" applyAlignment="1" applyProtection="1">
      <alignment vertical="center"/>
    </xf>
    <xf numFmtId="0" fontId="21" fillId="0" borderId="10" xfId="3" applyFont="1" applyBorder="1" applyAlignment="1" applyProtection="1">
      <alignment vertical="center"/>
    </xf>
    <xf numFmtId="0" fontId="21" fillId="0" borderId="0" xfId="3" applyFont="1" applyBorder="1" applyAlignment="1" applyProtection="1">
      <alignment vertical="center"/>
    </xf>
    <xf numFmtId="0" fontId="21" fillId="0" borderId="11" xfId="3" applyFont="1" applyBorder="1" applyAlignment="1" applyProtection="1">
      <alignment vertical="center"/>
    </xf>
    <xf numFmtId="0" fontId="21" fillId="0" borderId="0" xfId="3" applyFont="1" applyAlignment="1" applyProtection="1">
      <alignment vertical="center"/>
    </xf>
    <xf numFmtId="0" fontId="21" fillId="0" borderId="14" xfId="3" applyFont="1" applyBorder="1" applyAlignment="1" applyProtection="1">
      <alignment vertical="center"/>
    </xf>
    <xf numFmtId="0" fontId="21" fillId="0" borderId="5" xfId="3" applyFont="1" applyBorder="1" applyAlignment="1" applyProtection="1">
      <alignment vertical="center"/>
    </xf>
    <xf numFmtId="0" fontId="21" fillId="0" borderId="22" xfId="3" applyFont="1" applyBorder="1" applyAlignment="1" applyProtection="1">
      <alignment horizontal="center" vertical="center" wrapText="1"/>
    </xf>
    <xf numFmtId="0" fontId="21" fillId="0" borderId="11" xfId="3" applyFont="1" applyBorder="1" applyAlignment="1" applyProtection="1">
      <alignment horizontal="center" vertical="center" wrapText="1"/>
    </xf>
    <xf numFmtId="0" fontId="21" fillId="0" borderId="0" xfId="3" applyFont="1" applyAlignment="1" applyProtection="1">
      <alignment horizontal="center" vertical="center" wrapText="1"/>
    </xf>
    <xf numFmtId="0" fontId="21" fillId="0" borderId="22" xfId="3" applyFont="1" applyBorder="1" applyAlignment="1" applyProtection="1">
      <alignment vertical="center"/>
    </xf>
    <xf numFmtId="0" fontId="12" fillId="0" borderId="11" xfId="3" applyFont="1" applyBorder="1" applyAlignment="1" applyProtection="1">
      <alignment horizontal="center" vertical="center"/>
    </xf>
    <xf numFmtId="0" fontId="21" fillId="0" borderId="2" xfId="3" applyFont="1" applyBorder="1" applyAlignment="1" applyProtection="1">
      <alignment vertical="center"/>
    </xf>
    <xf numFmtId="0" fontId="21" fillId="0" borderId="7" xfId="3" applyFont="1" applyBorder="1" applyAlignment="1" applyProtection="1">
      <alignment vertical="center"/>
    </xf>
    <xf numFmtId="4" fontId="21" fillId="0" borderId="2" xfId="3" applyNumberFormat="1" applyFont="1" applyBorder="1" applyAlignment="1" applyProtection="1">
      <alignment vertical="center"/>
    </xf>
    <xf numFmtId="0" fontId="21" fillId="0" borderId="8" xfId="3" applyFont="1" applyBorder="1" applyAlignment="1" applyProtection="1">
      <alignment vertical="center"/>
    </xf>
    <xf numFmtId="0" fontId="21" fillId="0" borderId="6" xfId="3" applyFont="1" applyBorder="1" applyAlignment="1" applyProtection="1">
      <alignment vertical="center"/>
    </xf>
    <xf numFmtId="4" fontId="21" fillId="0" borderId="0" xfId="3" applyNumberFormat="1" applyFont="1" applyAlignment="1" applyProtection="1">
      <alignment vertical="center"/>
    </xf>
    <xf numFmtId="0" fontId="12" fillId="0" borderId="10" xfId="3" applyFont="1" applyBorder="1" applyAlignment="1" applyProtection="1">
      <alignment vertical="center"/>
    </xf>
    <xf numFmtId="0" fontId="12" fillId="0" borderId="7" xfId="3" applyFont="1" applyBorder="1" applyAlignment="1" applyProtection="1">
      <alignment vertical="center"/>
    </xf>
    <xf numFmtId="0" fontId="12" fillId="0" borderId="10" xfId="3" applyFont="1" applyFill="1" applyBorder="1" applyAlignment="1" applyProtection="1">
      <alignment vertical="center"/>
    </xf>
    <xf numFmtId="4" fontId="21" fillId="0" borderId="7" xfId="3" applyNumberFormat="1" applyFont="1" applyBorder="1" applyAlignment="1" applyProtection="1">
      <alignment vertical="center"/>
    </xf>
    <xf numFmtId="0" fontId="8" fillId="0" borderId="1" xfId="3" applyFont="1" applyBorder="1" applyAlignment="1" applyProtection="1">
      <alignment horizontal="center" vertical="center" wrapText="1"/>
    </xf>
    <xf numFmtId="0" fontId="12" fillId="0" borderId="0" xfId="3" applyFont="1" applyBorder="1" applyAlignment="1" applyProtection="1">
      <alignment horizontal="center" vertical="center"/>
    </xf>
    <xf numFmtId="0" fontId="12" fillId="0" borderId="0" xfId="3" applyFont="1" applyBorder="1" applyAlignment="1" applyProtection="1">
      <alignment vertical="center"/>
    </xf>
    <xf numFmtId="6" fontId="12" fillId="0" borderId="0" xfId="3" applyNumberFormat="1" applyFont="1" applyBorder="1" applyAlignment="1" applyProtection="1">
      <alignment horizontal="center" vertical="center"/>
    </xf>
    <xf numFmtId="0" fontId="24" fillId="0" borderId="22" xfId="3" applyFont="1" applyBorder="1" applyAlignment="1" applyProtection="1">
      <alignment vertical="center"/>
    </xf>
    <xf numFmtId="49" fontId="10" fillId="0" borderId="0" xfId="3" applyNumberFormat="1" applyFont="1" applyFill="1" applyBorder="1" applyAlignment="1" applyProtection="1"/>
    <xf numFmtId="0" fontId="22" fillId="8" borderId="0" xfId="0" applyFont="1" applyFill="1" applyBorder="1"/>
    <xf numFmtId="0" fontId="22" fillId="9" borderId="4" xfId="0" applyFont="1" applyFill="1" applyBorder="1"/>
    <xf numFmtId="0" fontId="22" fillId="9" borderId="5" xfId="0" applyFont="1" applyFill="1" applyBorder="1"/>
    <xf numFmtId="0" fontId="22" fillId="9" borderId="0" xfId="0" applyFont="1" applyFill="1" applyBorder="1"/>
    <xf numFmtId="0" fontId="22" fillId="9" borderId="11" xfId="0" applyFont="1" applyFill="1" applyBorder="1"/>
    <xf numFmtId="0" fontId="24" fillId="9" borderId="8" xfId="0" applyFont="1" applyFill="1" applyBorder="1" applyAlignment="1">
      <alignment vertical="center"/>
    </xf>
    <xf numFmtId="0" fontId="24" fillId="9" borderId="10" xfId="0" applyFont="1" applyFill="1" applyBorder="1" applyAlignment="1">
      <alignment vertical="center"/>
    </xf>
    <xf numFmtId="0" fontId="9" fillId="0" borderId="0" xfId="3" applyNumberFormat="1" applyFont="1" applyBorder="1" applyAlignment="1" applyProtection="1">
      <alignment horizontal="center" vertical="center"/>
    </xf>
    <xf numFmtId="1" fontId="9" fillId="0" borderId="0" xfId="3" applyNumberFormat="1" applyFont="1" applyBorder="1" applyAlignment="1" applyProtection="1">
      <alignment horizontal="center" vertical="center"/>
    </xf>
    <xf numFmtId="0" fontId="17" fillId="0" borderId="0" xfId="0" applyFont="1" applyAlignment="1">
      <alignment horizontal="center" vertical="center"/>
    </xf>
    <xf numFmtId="2" fontId="18" fillId="0" borderId="0" xfId="3" applyNumberFormat="1" applyFont="1" applyFill="1" applyAlignment="1" applyProtection="1">
      <alignment vertical="center"/>
    </xf>
    <xf numFmtId="0" fontId="9" fillId="0" borderId="0" xfId="3" applyFont="1" applyBorder="1" applyAlignment="1" applyProtection="1">
      <alignment horizontal="center" vertical="center"/>
    </xf>
    <xf numFmtId="0" fontId="13" fillId="0" borderId="0" xfId="3" applyFont="1" applyBorder="1" applyAlignment="1" applyProtection="1">
      <alignment horizontal="center" vertical="center" wrapText="1"/>
    </xf>
    <xf numFmtId="7" fontId="14" fillId="0" borderId="0" xfId="10" applyNumberFormat="1" applyFont="1" applyBorder="1" applyAlignment="1" applyProtection="1">
      <alignment vertical="center"/>
    </xf>
    <xf numFmtId="7" fontId="14" fillId="0" borderId="0" xfId="3" applyNumberFormat="1" applyFont="1" applyBorder="1" applyAlignment="1" applyProtection="1">
      <alignment vertical="center"/>
    </xf>
    <xf numFmtId="7" fontId="13" fillId="0" borderId="0" xfId="3" applyNumberFormat="1" applyFont="1" applyBorder="1" applyAlignment="1" applyProtection="1">
      <alignment vertical="center"/>
    </xf>
    <xf numFmtId="0" fontId="10" fillId="0" borderId="0" xfId="3" applyFont="1" applyBorder="1" applyAlignment="1" applyProtection="1">
      <alignment vertical="center"/>
    </xf>
    <xf numFmtId="0" fontId="13" fillId="0" borderId="0" xfId="3" applyFont="1" applyBorder="1" applyAlignment="1" applyProtection="1">
      <alignment vertical="center"/>
    </xf>
    <xf numFmtId="0" fontId="16" fillId="0" borderId="0" xfId="3" applyFont="1" applyFill="1" applyBorder="1" applyAlignment="1" applyProtection="1">
      <alignment horizontal="center" vertical="center"/>
    </xf>
    <xf numFmtId="7" fontId="13" fillId="0" borderId="0" xfId="3" applyNumberFormat="1" applyFont="1" applyFill="1" applyBorder="1" applyAlignment="1" applyProtection="1">
      <alignment vertical="center"/>
    </xf>
    <xf numFmtId="0" fontId="10" fillId="0" borderId="0" xfId="8" applyFill="1" applyBorder="1" applyAlignment="1">
      <alignment vertical="center"/>
    </xf>
    <xf numFmtId="0" fontId="14" fillId="0" borderId="0" xfId="3" applyFont="1" applyFill="1" applyBorder="1" applyAlignment="1" applyProtection="1">
      <alignment vertical="center"/>
    </xf>
    <xf numFmtId="0" fontId="13" fillId="0" borderId="0" xfId="3" applyFont="1" applyFill="1" applyBorder="1" applyAlignment="1" applyProtection="1">
      <alignment horizontal="center" vertical="center" wrapText="1"/>
    </xf>
    <xf numFmtId="7" fontId="15" fillId="0" borderId="0" xfId="3" applyNumberFormat="1" applyFont="1" applyFill="1" applyBorder="1" applyAlignment="1" applyProtection="1">
      <alignment vertical="center"/>
    </xf>
    <xf numFmtId="0" fontId="0" fillId="0" borderId="0" xfId="0" applyFill="1"/>
    <xf numFmtId="0" fontId="24" fillId="0" borderId="0" xfId="0" applyFont="1" applyFill="1" applyBorder="1" applyAlignment="1">
      <alignment horizontal="center"/>
    </xf>
    <xf numFmtId="0" fontId="24" fillId="0" borderId="0" xfId="0" applyFont="1" applyFill="1" applyBorder="1"/>
    <xf numFmtId="4" fontId="24" fillId="0" borderId="0" xfId="0" applyNumberFormat="1" applyFont="1" applyFill="1" applyBorder="1" applyAlignment="1">
      <alignment horizontal="center"/>
    </xf>
    <xf numFmtId="0" fontId="0" fillId="0" borderId="0" xfId="0" applyFill="1" applyBorder="1"/>
    <xf numFmtId="0" fontId="0" fillId="11" borderId="0" xfId="0" applyFill="1"/>
    <xf numFmtId="0" fontId="21" fillId="11" borderId="0" xfId="0" applyFont="1" applyFill="1"/>
    <xf numFmtId="0" fontId="23" fillId="11" borderId="0" xfId="0" applyFont="1" applyFill="1"/>
    <xf numFmtId="0" fontId="17" fillId="11" borderId="0" xfId="0" applyFont="1" applyFill="1"/>
    <xf numFmtId="0" fontId="22" fillId="8" borderId="8" xfId="0" applyFont="1" applyFill="1" applyBorder="1"/>
    <xf numFmtId="0" fontId="22" fillId="8" borderId="4" xfId="0" applyFont="1" applyFill="1" applyBorder="1"/>
    <xf numFmtId="0" fontId="22" fillId="8" borderId="5" xfId="0" applyFont="1" applyFill="1" applyBorder="1"/>
    <xf numFmtId="0" fontId="22" fillId="8" borderId="10" xfId="0" applyFont="1" applyFill="1" applyBorder="1"/>
    <xf numFmtId="0" fontId="22" fillId="8" borderId="11" xfId="0" applyFont="1" applyFill="1" applyBorder="1"/>
    <xf numFmtId="0" fontId="22" fillId="8" borderId="6" xfId="0" applyFont="1" applyFill="1" applyBorder="1"/>
    <xf numFmtId="0" fontId="22" fillId="8" borderId="3" xfId="0" applyFont="1" applyFill="1" applyBorder="1"/>
    <xf numFmtId="0" fontId="22" fillId="8" borderId="3" xfId="0" applyFont="1" applyFill="1" applyBorder="1" applyAlignment="1">
      <alignment vertical="center"/>
    </xf>
    <xf numFmtId="0" fontId="28" fillId="8" borderId="3" xfId="12" applyFont="1" applyFill="1" applyBorder="1" applyAlignment="1">
      <alignment vertical="center"/>
    </xf>
    <xf numFmtId="0" fontId="24" fillId="8" borderId="3" xfId="0" applyFont="1" applyFill="1" applyBorder="1" applyAlignment="1">
      <alignment vertical="center"/>
    </xf>
    <xf numFmtId="0" fontId="22" fillId="8" borderId="7" xfId="0" applyFont="1" applyFill="1" applyBorder="1" applyAlignment="1">
      <alignment vertical="center"/>
    </xf>
    <xf numFmtId="49" fontId="20" fillId="0" borderId="0" xfId="0" applyNumberFormat="1" applyFont="1"/>
    <xf numFmtId="0" fontId="22" fillId="0" borderId="0" xfId="0" applyFont="1" applyFill="1"/>
    <xf numFmtId="0" fontId="31" fillId="0" borderId="14" xfId="0" applyFont="1" applyBorder="1" applyAlignment="1">
      <alignment horizontal="center" vertical="center" wrapText="1"/>
    </xf>
    <xf numFmtId="0" fontId="31" fillId="0" borderId="1" xfId="0" applyFont="1" applyBorder="1" applyAlignment="1">
      <alignment horizontal="center"/>
    </xf>
    <xf numFmtId="0" fontId="31" fillId="0" borderId="1" xfId="0" applyFont="1" applyBorder="1"/>
    <xf numFmtId="0" fontId="31" fillId="0" borderId="0" xfId="0" applyFont="1"/>
    <xf numFmtId="164" fontId="31" fillId="0" borderId="2" xfId="0" applyNumberFormat="1" applyFont="1" applyBorder="1" applyAlignment="1">
      <alignment vertical="center"/>
    </xf>
    <xf numFmtId="164" fontId="31" fillId="0" borderId="1" xfId="0" applyNumberFormat="1" applyFont="1" applyBorder="1" applyAlignment="1">
      <alignment vertical="center"/>
    </xf>
    <xf numFmtId="10" fontId="31" fillId="0" borderId="1" xfId="0" applyNumberFormat="1" applyFont="1" applyBorder="1"/>
    <xf numFmtId="0" fontId="32" fillId="8" borderId="3" xfId="0" applyFont="1" applyFill="1" applyBorder="1" applyAlignment="1">
      <alignment horizontal="left" vertical="center"/>
    </xf>
    <xf numFmtId="165" fontId="41" fillId="13" borderId="0" xfId="33" applyNumberFormat="1" applyFont="1" applyFill="1" applyAlignment="1" applyProtection="1">
      <alignment horizontal="right"/>
    </xf>
    <xf numFmtId="165" fontId="40" fillId="13" borderId="0" xfId="33" applyNumberFormat="1" applyFont="1" applyFill="1" applyAlignment="1" applyProtection="1">
      <alignment horizontal="right"/>
    </xf>
    <xf numFmtId="165" fontId="42" fillId="13" borderId="0" xfId="33" applyNumberFormat="1" applyFont="1" applyFill="1" applyAlignment="1" applyProtection="1">
      <alignment horizontal="right"/>
    </xf>
    <xf numFmtId="165" fontId="40" fillId="13" borderId="0" xfId="33" applyNumberFormat="1" applyFont="1" applyFill="1" applyBorder="1" applyAlignment="1" applyProtection="1">
      <alignment horizontal="right"/>
    </xf>
    <xf numFmtId="165" fontId="40" fillId="14" borderId="1" xfId="30" applyNumberFormat="1" applyFont="1" applyFill="1" applyBorder="1" applyAlignment="1" applyProtection="1">
      <alignment horizontal="right"/>
    </xf>
    <xf numFmtId="10" fontId="40" fillId="14" borderId="1" xfId="30" applyNumberFormat="1" applyFont="1" applyFill="1" applyBorder="1" applyAlignment="1" applyProtection="1">
      <alignment horizontal="right"/>
    </xf>
    <xf numFmtId="0" fontId="40" fillId="14" borderId="1" xfId="2" applyFont="1" applyFill="1" applyBorder="1" applyAlignment="1" applyProtection="1">
      <alignment horizontal="left"/>
    </xf>
    <xf numFmtId="1" fontId="40" fillId="14" borderId="1" xfId="2" applyNumberFormat="1" applyFont="1" applyFill="1" applyBorder="1" applyAlignment="1" applyProtection="1">
      <alignment horizontal="left"/>
    </xf>
    <xf numFmtId="0" fontId="6" fillId="0" borderId="0" xfId="2"/>
    <xf numFmtId="10" fontId="40" fillId="18" borderId="1" xfId="30" applyNumberFormat="1" applyFont="1" applyFill="1" applyBorder="1" applyAlignment="1" applyProtection="1">
      <alignment horizontal="center" vertical="center" wrapText="1"/>
    </xf>
    <xf numFmtId="171" fontId="40" fillId="18" borderId="1" xfId="33" applyNumberFormat="1" applyFont="1" applyFill="1" applyBorder="1" applyAlignment="1" applyProtection="1">
      <alignment horizontal="center" vertical="center" wrapText="1"/>
    </xf>
    <xf numFmtId="171" fontId="40" fillId="18" borderId="13" xfId="33" applyNumberFormat="1" applyFont="1" applyFill="1" applyBorder="1" applyAlignment="1" applyProtection="1">
      <alignment horizontal="center" vertical="center" wrapText="1"/>
    </xf>
    <xf numFmtId="0" fontId="40" fillId="18" borderId="1" xfId="2" applyFont="1" applyFill="1" applyBorder="1" applyAlignment="1" applyProtection="1">
      <alignment horizontal="center" vertical="center" wrapText="1"/>
    </xf>
    <xf numFmtId="169" fontId="41" fillId="13" borderId="0" xfId="33" applyFont="1" applyFill="1" applyAlignment="1" applyProtection="1">
      <alignment horizontal="right"/>
    </xf>
    <xf numFmtId="169" fontId="40" fillId="13" borderId="0" xfId="33" applyFont="1" applyFill="1" applyAlignment="1" applyProtection="1">
      <alignment horizontal="right"/>
    </xf>
    <xf numFmtId="169" fontId="42" fillId="13" borderId="0" xfId="33" applyFont="1" applyFill="1" applyAlignment="1" applyProtection="1">
      <alignment horizontal="right"/>
    </xf>
    <xf numFmtId="169" fontId="40" fillId="13" borderId="0" xfId="33" applyNumberFormat="1" applyFont="1" applyFill="1" applyAlignment="1" applyProtection="1">
      <alignment horizontal="right"/>
    </xf>
    <xf numFmtId="170" fontId="40" fillId="13" borderId="0" xfId="33" applyNumberFormat="1" applyFont="1" applyFill="1" applyAlignment="1" applyProtection="1">
      <alignment horizontal="right"/>
    </xf>
    <xf numFmtId="169" fontId="40" fillId="13" borderId="0" xfId="33" applyFont="1" applyFill="1" applyBorder="1" applyAlignment="1" applyProtection="1">
      <alignment horizontal="right"/>
    </xf>
    <xf numFmtId="170" fontId="41" fillId="13" borderId="0" xfId="33" applyNumberFormat="1" applyFont="1" applyFill="1" applyAlignment="1" applyProtection="1">
      <alignment horizontal="right"/>
    </xf>
    <xf numFmtId="172" fontId="40" fillId="13" borderId="0" xfId="33" applyNumberFormat="1" applyFont="1" applyFill="1" applyAlignment="1" applyProtection="1">
      <alignment horizontal="right"/>
    </xf>
    <xf numFmtId="174" fontId="41" fillId="16" borderId="1" xfId="15" applyNumberFormat="1" applyFont="1" applyFill="1" applyBorder="1" applyAlignment="1" applyProtection="1">
      <alignment horizontal="right" vertical="center" wrapText="1"/>
    </xf>
    <xf numFmtId="165" fontId="40" fillId="14" borderId="1" xfId="2" applyNumberFormat="1" applyFont="1" applyFill="1" applyBorder="1" applyAlignment="1" applyProtection="1">
      <alignment horizontal="right" vertical="center"/>
    </xf>
    <xf numFmtId="165" fontId="41" fillId="16" borderId="14" xfId="2" applyNumberFormat="1" applyFont="1" applyFill="1" applyBorder="1" applyAlignment="1" applyProtection="1">
      <alignment horizontal="right" vertical="center" wrapText="1"/>
    </xf>
    <xf numFmtId="0" fontId="40" fillId="19" borderId="14" xfId="2" applyFont="1" applyFill="1" applyBorder="1" applyAlignment="1" applyProtection="1">
      <alignment horizontal="center" vertical="center" wrapText="1"/>
    </xf>
    <xf numFmtId="0" fontId="40" fillId="18" borderId="14" xfId="2" applyFont="1" applyFill="1" applyBorder="1" applyAlignment="1" applyProtection="1">
      <alignment horizontal="center" vertical="center" wrapText="1"/>
    </xf>
    <xf numFmtId="168" fontId="40" fillId="13" borderId="0" xfId="15" applyFont="1" applyFill="1" applyBorder="1" applyAlignment="1" applyProtection="1">
      <alignment horizontal="left" vertical="center"/>
    </xf>
    <xf numFmtId="177" fontId="40" fillId="14" borderId="1" xfId="15" applyNumberFormat="1" applyFont="1" applyFill="1" applyBorder="1" applyAlignment="1" applyProtection="1">
      <alignment horizontal="right" vertical="center"/>
    </xf>
    <xf numFmtId="10" fontId="40" fillId="14" borderId="1" xfId="2" applyNumberFormat="1" applyFont="1" applyFill="1" applyBorder="1" applyAlignment="1" applyProtection="1">
      <alignment horizontal="right" vertical="center"/>
    </xf>
    <xf numFmtId="10" fontId="40" fillId="6" borderId="1" xfId="15" applyNumberFormat="1" applyFont="1" applyFill="1" applyBorder="1" applyAlignment="1" applyProtection="1">
      <alignment vertical="center"/>
      <protection locked="0"/>
    </xf>
    <xf numFmtId="168" fontId="40" fillId="14" borderId="1" xfId="15" applyFont="1" applyFill="1" applyBorder="1" applyAlignment="1" applyProtection="1">
      <alignment horizontal="left" vertical="center"/>
    </xf>
    <xf numFmtId="170" fontId="40" fillId="14" borderId="1" xfId="2" applyNumberFormat="1" applyFont="1" applyFill="1" applyBorder="1" applyAlignment="1" applyProtection="1">
      <alignment horizontal="right" vertical="center"/>
    </xf>
    <xf numFmtId="165" fontId="40" fillId="6" borderId="1" xfId="2" applyNumberFormat="1" applyFont="1" applyFill="1" applyBorder="1" applyAlignment="1" applyProtection="1">
      <protection locked="0"/>
    </xf>
    <xf numFmtId="165" fontId="40" fillId="6" borderId="1" xfId="15" applyNumberFormat="1" applyFont="1" applyFill="1" applyBorder="1" applyAlignment="1" applyProtection="1">
      <alignment vertical="center"/>
      <protection locked="0"/>
    </xf>
    <xf numFmtId="165" fontId="40" fillId="6" borderId="1" xfId="2" applyNumberFormat="1" applyFont="1" applyFill="1" applyBorder="1" applyAlignment="1" applyProtection="1">
      <alignment vertical="center"/>
      <protection locked="0"/>
    </xf>
    <xf numFmtId="165" fontId="40" fillId="20" borderId="1" xfId="15" applyNumberFormat="1" applyFont="1" applyFill="1" applyBorder="1" applyAlignment="1" applyProtection="1">
      <alignment vertical="center"/>
      <protection locked="0"/>
    </xf>
    <xf numFmtId="170" fontId="40" fillId="21" borderId="1" xfId="2" applyNumberFormat="1" applyFont="1" applyFill="1" applyBorder="1" applyAlignment="1" applyProtection="1">
      <alignment horizontal="right" vertical="center"/>
    </xf>
    <xf numFmtId="165" fontId="40" fillId="21" borderId="1" xfId="2" applyNumberFormat="1" applyFont="1" applyFill="1" applyBorder="1" applyAlignment="1" applyProtection="1">
      <alignment horizontal="right" vertical="center"/>
    </xf>
    <xf numFmtId="165" fontId="40" fillId="22" borderId="1" xfId="2" applyNumberFormat="1" applyFont="1" applyFill="1" applyBorder="1" applyAlignment="1" applyProtection="1">
      <protection locked="0"/>
    </xf>
    <xf numFmtId="176" fontId="40" fillId="21" borderId="1" xfId="2" applyNumberFormat="1" applyFont="1" applyFill="1" applyBorder="1" applyAlignment="1" applyProtection="1">
      <alignment horizontal="left"/>
    </xf>
    <xf numFmtId="165" fontId="40" fillId="22" borderId="1" xfId="2" applyNumberFormat="1" applyFont="1" applyFill="1" applyBorder="1" applyAlignment="1" applyProtection="1">
      <alignment vertical="center"/>
      <protection locked="0"/>
    </xf>
    <xf numFmtId="0" fontId="40" fillId="21" borderId="1" xfId="2" applyFont="1" applyFill="1" applyBorder="1" applyAlignment="1" applyProtection="1">
      <alignment horizontal="left" vertical="center"/>
    </xf>
    <xf numFmtId="0" fontId="7" fillId="0" borderId="0" xfId="24"/>
    <xf numFmtId="5" fontId="14" fillId="0" borderId="21" xfId="6" applyNumberFormat="1" applyFont="1" applyBorder="1" applyAlignment="1" applyProtection="1">
      <alignment horizontal="center" vertical="center"/>
    </xf>
    <xf numFmtId="7" fontId="14" fillId="0" borderId="22" xfId="6" applyNumberFormat="1" applyFont="1" applyBorder="1" applyAlignment="1" applyProtection="1">
      <alignment vertical="center"/>
    </xf>
    <xf numFmtId="5" fontId="14" fillId="0" borderId="22" xfId="3" applyNumberFormat="1" applyFont="1" applyBorder="1" applyAlignment="1" applyProtection="1">
      <alignment horizontal="center" vertical="center"/>
    </xf>
    <xf numFmtId="5" fontId="14" fillId="0" borderId="23" xfId="3" applyNumberFormat="1" applyFont="1" applyBorder="1" applyAlignment="1" applyProtection="1">
      <alignment horizontal="center" vertical="center"/>
    </xf>
    <xf numFmtId="5" fontId="14" fillId="0" borderId="25" xfId="3" applyNumberFormat="1" applyFont="1" applyBorder="1" applyAlignment="1" applyProtection="1">
      <alignment horizontal="center" vertical="center"/>
    </xf>
    <xf numFmtId="0" fontId="0" fillId="0" borderId="13" xfId="3" applyFont="1" applyBorder="1" applyAlignment="1" applyProtection="1">
      <alignment horizontal="center" vertical="center" wrapText="1"/>
    </xf>
    <xf numFmtId="0" fontId="0" fillId="0" borderId="9" xfId="3" applyFont="1" applyBorder="1" applyAlignment="1" applyProtection="1">
      <alignment vertical="center"/>
    </xf>
    <xf numFmtId="5" fontId="14" fillId="0" borderId="14" xfId="3" applyNumberFormat="1" applyFont="1" applyBorder="1" applyAlignment="1" applyProtection="1">
      <alignment horizontal="center" vertical="center"/>
    </xf>
    <xf numFmtId="166" fontId="14" fillId="3" borderId="25" xfId="3" applyNumberFormat="1" applyFont="1" applyFill="1" applyBorder="1" applyAlignment="1" applyProtection="1">
      <alignment horizontal="center" vertical="center"/>
    </xf>
    <xf numFmtId="166" fontId="14" fillId="3" borderId="22" xfId="3" applyNumberFormat="1" applyFont="1" applyFill="1" applyBorder="1" applyAlignment="1" applyProtection="1">
      <alignment horizontal="center" vertical="center"/>
    </xf>
    <xf numFmtId="5" fontId="14" fillId="0" borderId="2" xfId="3" applyNumberFormat="1" applyFont="1" applyBorder="1" applyAlignment="1" applyProtection="1">
      <alignment horizontal="center" vertical="center"/>
    </xf>
    <xf numFmtId="166" fontId="14" fillId="3" borderId="2" xfId="3" applyNumberFormat="1" applyFont="1" applyFill="1" applyBorder="1" applyAlignment="1" applyProtection="1">
      <alignment horizontal="center" vertical="center"/>
    </xf>
    <xf numFmtId="0" fontId="0" fillId="0" borderId="13" xfId="3" applyFont="1" applyBorder="1" applyAlignment="1" applyProtection="1">
      <alignment vertical="center"/>
    </xf>
    <xf numFmtId="5" fontId="14" fillId="0" borderId="21" xfId="3" applyNumberFormat="1" applyFont="1" applyBorder="1" applyAlignment="1" applyProtection="1">
      <alignment horizontal="center" vertical="center"/>
    </xf>
    <xf numFmtId="0" fontId="14" fillId="0" borderId="13" xfId="3" applyFont="1" applyBorder="1" applyAlignment="1" applyProtection="1">
      <alignment vertical="center"/>
    </xf>
    <xf numFmtId="5" fontId="13" fillId="3" borderId="12" xfId="3" applyNumberFormat="1" applyFont="1" applyFill="1" applyBorder="1" applyAlignment="1" applyProtection="1">
      <alignment horizontal="center" vertical="center"/>
    </xf>
    <xf numFmtId="0" fontId="0" fillId="0" borderId="0" xfId="3" applyFont="1" applyAlignment="1" applyProtection="1">
      <alignment vertical="center"/>
    </xf>
    <xf numFmtId="5" fontId="0" fillId="0" borderId="0" xfId="3" applyNumberFormat="1" applyFont="1" applyAlignment="1" applyProtection="1">
      <alignment vertical="center"/>
    </xf>
    <xf numFmtId="5" fontId="14" fillId="0" borderId="0" xfId="3" applyNumberFormat="1" applyFont="1" applyAlignment="1" applyProtection="1">
      <alignment vertical="center"/>
    </xf>
    <xf numFmtId="5" fontId="13" fillId="3" borderId="1" xfId="3" applyNumberFormat="1" applyFont="1" applyFill="1" applyBorder="1" applyAlignment="1" applyProtection="1">
      <alignment horizontal="center" vertical="center"/>
    </xf>
    <xf numFmtId="0" fontId="14" fillId="0" borderId="0" xfId="3" applyFont="1" applyAlignment="1" applyProtection="1">
      <alignment vertical="center"/>
    </xf>
    <xf numFmtId="5" fontId="13" fillId="0" borderId="1" xfId="3" applyNumberFormat="1" applyFont="1" applyBorder="1" applyAlignment="1" applyProtection="1">
      <alignment horizontal="center" vertical="center" wrapText="1"/>
    </xf>
    <xf numFmtId="5" fontId="15" fillId="3" borderId="1" xfId="3" applyNumberFormat="1" applyFont="1" applyFill="1" applyBorder="1" applyAlignment="1" applyProtection="1">
      <alignment horizontal="center" vertical="center"/>
    </xf>
    <xf numFmtId="0" fontId="6" fillId="0" borderId="0" xfId="0" applyFont="1"/>
    <xf numFmtId="4" fontId="6" fillId="0" borderId="0" xfId="0" applyNumberFormat="1" applyFont="1"/>
    <xf numFmtId="0" fontId="39" fillId="0" borderId="0" xfId="0" applyFont="1"/>
    <xf numFmtId="4" fontId="39" fillId="0" borderId="0" xfId="0" applyNumberFormat="1" applyFont="1"/>
    <xf numFmtId="4" fontId="39" fillId="0" borderId="1" xfId="0" applyNumberFormat="1" applyFont="1" applyBorder="1" applyAlignment="1">
      <alignment horizontal="center"/>
    </xf>
    <xf numFmtId="4" fontId="39" fillId="0" borderId="0" xfId="0" applyNumberFormat="1" applyFont="1" applyBorder="1" applyAlignment="1">
      <alignment horizontal="center"/>
    </xf>
    <xf numFmtId="0" fontId="39" fillId="0" borderId="8" xfId="0" applyFont="1" applyBorder="1"/>
    <xf numFmtId="3" fontId="39" fillId="0" borderId="4" xfId="0" applyNumberFormat="1" applyFont="1" applyBorder="1"/>
    <xf numFmtId="3" fontId="39" fillId="0" borderId="4" xfId="0" applyNumberFormat="1" applyFont="1" applyBorder="1" applyAlignment="1">
      <alignment horizontal="center"/>
    </xf>
    <xf numFmtId="4" fontId="39" fillId="0" borderId="4" xfId="0" applyNumberFormat="1" applyFont="1" applyBorder="1"/>
    <xf numFmtId="0" fontId="39" fillId="0" borderId="5" xfId="0" applyFont="1" applyBorder="1"/>
    <xf numFmtId="0" fontId="39" fillId="0" borderId="10" xfId="0" applyFont="1" applyBorder="1"/>
    <xf numFmtId="3" fontId="39" fillId="0" borderId="0" xfId="0" applyNumberFormat="1" applyFont="1" applyBorder="1"/>
    <xf numFmtId="3" fontId="39" fillId="0" borderId="0" xfId="0" applyNumberFormat="1" applyFont="1" applyBorder="1" applyAlignment="1">
      <alignment horizontal="center"/>
    </xf>
    <xf numFmtId="4" fontId="39" fillId="0" borderId="0" xfId="0" applyNumberFormat="1" applyFont="1" applyBorder="1"/>
    <xf numFmtId="0" fontId="39" fillId="0" borderId="11" xfId="0" applyFont="1" applyBorder="1"/>
    <xf numFmtId="3" fontId="39" fillId="0" borderId="3" xfId="0" applyNumberFormat="1" applyFont="1" applyBorder="1" applyAlignment="1">
      <alignment horizontal="center"/>
    </xf>
    <xf numFmtId="3" fontId="48" fillId="0" borderId="1" xfId="0" applyNumberFormat="1" applyFont="1" applyBorder="1" applyAlignment="1">
      <alignment horizontal="center"/>
    </xf>
    <xf numFmtId="4" fontId="48" fillId="0" borderId="0" xfId="0" applyNumberFormat="1" applyFont="1" applyBorder="1"/>
    <xf numFmtId="0" fontId="39" fillId="0" borderId="6" xfId="0" applyFont="1" applyBorder="1"/>
    <xf numFmtId="0" fontId="39" fillId="0" borderId="3" xfId="0" applyFont="1" applyBorder="1"/>
    <xf numFmtId="4" fontId="39" fillId="0" borderId="3" xfId="0" applyNumberFormat="1" applyFont="1" applyBorder="1"/>
    <xf numFmtId="0" fontId="39" fillId="0" borderId="7" xfId="0" applyFont="1" applyBorder="1"/>
    <xf numFmtId="0" fontId="39" fillId="0" borderId="4" xfId="0" applyFont="1" applyBorder="1"/>
    <xf numFmtId="3" fontId="39" fillId="0" borderId="0" xfId="0" applyNumberFormat="1" applyFont="1"/>
    <xf numFmtId="0" fontId="39" fillId="0" borderId="0" xfId="0" applyFont="1" applyBorder="1"/>
    <xf numFmtId="10" fontId="48" fillId="0" borderId="1" xfId="7" applyNumberFormat="1" applyFont="1" applyBorder="1" applyAlignment="1">
      <alignment horizontal="center"/>
    </xf>
    <xf numFmtId="10" fontId="39" fillId="0" borderId="0" xfId="0" applyNumberFormat="1" applyFont="1" applyBorder="1" applyAlignment="1">
      <alignment horizontal="center"/>
    </xf>
    <xf numFmtId="10" fontId="39" fillId="12" borderId="1" xfId="0" applyNumberFormat="1" applyFont="1" applyFill="1" applyBorder="1" applyAlignment="1" applyProtection="1">
      <alignment horizontal="center"/>
    </xf>
    <xf numFmtId="10" fontId="39" fillId="3" borderId="1" xfId="0" applyNumberFormat="1" applyFont="1" applyFill="1" applyBorder="1" applyAlignment="1" applyProtection="1">
      <alignment horizontal="center"/>
    </xf>
    <xf numFmtId="10" fontId="39" fillId="0" borderId="0" xfId="7" applyNumberFormat="1" applyFont="1" applyBorder="1" applyAlignment="1">
      <alignment horizontal="center"/>
    </xf>
    <xf numFmtId="4" fontId="39" fillId="0" borderId="0" xfId="0" quotePrefix="1" applyNumberFormat="1" applyFont="1" applyBorder="1"/>
    <xf numFmtId="3" fontId="39" fillId="0" borderId="11" xfId="0" applyNumberFormat="1" applyFont="1" applyBorder="1"/>
    <xf numFmtId="4" fontId="39" fillId="0" borderId="5" xfId="0" applyNumberFormat="1" applyFont="1" applyBorder="1"/>
    <xf numFmtId="0" fontId="48" fillId="0" borderId="10" xfId="0" applyFont="1" applyBorder="1"/>
    <xf numFmtId="0" fontId="48" fillId="0" borderId="0" xfId="0" applyFont="1" applyBorder="1"/>
    <xf numFmtId="3" fontId="48" fillId="0" borderId="0" xfId="0" applyNumberFormat="1" applyFont="1" applyBorder="1"/>
    <xf numFmtId="0" fontId="48" fillId="0" borderId="10" xfId="0" quotePrefix="1" applyFont="1" applyBorder="1"/>
    <xf numFmtId="0" fontId="48" fillId="0" borderId="6" xfId="0" applyFont="1" applyBorder="1"/>
    <xf numFmtId="0" fontId="48" fillId="0" borderId="3" xfId="0" applyFont="1" applyBorder="1"/>
    <xf numFmtId="4" fontId="48" fillId="0" borderId="3" xfId="0" applyNumberFormat="1" applyFont="1" applyBorder="1"/>
    <xf numFmtId="3" fontId="48" fillId="0" borderId="3" xfId="0" applyNumberFormat="1" applyFont="1" applyBorder="1"/>
    <xf numFmtId="0" fontId="39" fillId="0" borderId="13" xfId="0" applyFont="1" applyBorder="1" applyAlignment="1">
      <alignment vertical="center"/>
    </xf>
    <xf numFmtId="0" fontId="50" fillId="0" borderId="9" xfId="12" applyFont="1" applyBorder="1" applyAlignment="1">
      <alignment vertical="center"/>
    </xf>
    <xf numFmtId="0" fontId="39" fillId="0" borderId="9" xfId="0" applyFont="1" applyBorder="1"/>
    <xf numFmtId="4" fontId="39" fillId="0" borderId="9" xfId="0" applyNumberFormat="1" applyFont="1" applyBorder="1"/>
    <xf numFmtId="0" fontId="39" fillId="0" borderId="12" xfId="0" applyFont="1" applyBorder="1"/>
    <xf numFmtId="0" fontId="51" fillId="0" borderId="0" xfId="0" applyFont="1"/>
    <xf numFmtId="0" fontId="0" fillId="8" borderId="0" xfId="3" applyFont="1" applyFill="1" applyAlignment="1" applyProtection="1">
      <alignment vertical="center"/>
    </xf>
    <xf numFmtId="0" fontId="53" fillId="8" borderId="9" xfId="3" applyFont="1" applyFill="1" applyBorder="1" applyAlignment="1" applyProtection="1">
      <alignment vertical="center"/>
    </xf>
    <xf numFmtId="0" fontId="0" fillId="8" borderId="13" xfId="3" applyFont="1" applyFill="1" applyBorder="1" applyAlignment="1" applyProtection="1">
      <alignment vertical="center"/>
    </xf>
    <xf numFmtId="0" fontId="0" fillId="8" borderId="9" xfId="3" applyFont="1" applyFill="1" applyBorder="1" applyAlignment="1" applyProtection="1">
      <alignment vertical="center"/>
    </xf>
    <xf numFmtId="0" fontId="0" fillId="8" borderId="12" xfId="3" applyFont="1" applyFill="1" applyBorder="1" applyAlignment="1" applyProtection="1">
      <alignment vertical="center"/>
    </xf>
    <xf numFmtId="0" fontId="0" fillId="0" borderId="0" xfId="3" applyFont="1" applyBorder="1" applyAlignment="1" applyProtection="1">
      <alignment vertical="center"/>
    </xf>
    <xf numFmtId="0" fontId="54" fillId="8" borderId="0" xfId="3" applyFont="1" applyFill="1" applyBorder="1" applyAlignment="1" applyProtection="1"/>
    <xf numFmtId="0" fontId="52" fillId="8" borderId="0" xfId="3" applyFont="1" applyFill="1" applyBorder="1" applyAlignment="1" applyProtection="1">
      <alignment vertical="center"/>
    </xf>
    <xf numFmtId="167" fontId="55" fillId="8" borderId="0" xfId="3" quotePrefix="1" applyNumberFormat="1" applyFont="1" applyFill="1" applyBorder="1" applyAlignment="1" applyProtection="1">
      <alignment horizontal="left" vertical="center"/>
    </xf>
    <xf numFmtId="0" fontId="54" fillId="8" borderId="0" xfId="3" applyFont="1" applyFill="1" applyBorder="1" applyAlignment="1" applyProtection="1">
      <alignment horizontal="left"/>
    </xf>
    <xf numFmtId="0" fontId="0" fillId="8" borderId="0" xfId="3" applyFont="1" applyFill="1" applyBorder="1" applyAlignment="1" applyProtection="1">
      <alignment horizontal="center"/>
    </xf>
    <xf numFmtId="0" fontId="0" fillId="8" borderId="0" xfId="3" applyFont="1" applyFill="1" applyAlignment="1" applyProtection="1"/>
    <xf numFmtId="0" fontId="0" fillId="8" borderId="11" xfId="3" applyFont="1" applyFill="1" applyBorder="1" applyAlignment="1" applyProtection="1">
      <alignment vertical="center"/>
    </xf>
    <xf numFmtId="167" fontId="56" fillId="8" borderId="0" xfId="3" quotePrefix="1" applyNumberFormat="1" applyFont="1" applyFill="1" applyBorder="1" applyAlignment="1" applyProtection="1">
      <alignment horizontal="center" vertical="center"/>
    </xf>
    <xf numFmtId="0" fontId="57" fillId="13" borderId="0" xfId="0" applyFont="1" applyFill="1" applyBorder="1"/>
    <xf numFmtId="0" fontId="39" fillId="0" borderId="0" xfId="0" applyFont="1" applyBorder="1" applyAlignment="1">
      <alignment vertical="center"/>
    </xf>
    <xf numFmtId="0" fontId="50" fillId="0" borderId="0" xfId="12" applyFont="1" applyBorder="1" applyAlignment="1">
      <alignment vertical="center"/>
    </xf>
    <xf numFmtId="0" fontId="50" fillId="0" borderId="0" xfId="12" applyFont="1" applyBorder="1" applyAlignment="1">
      <alignment horizontal="left" vertical="center"/>
    </xf>
    <xf numFmtId="0" fontId="0" fillId="0" borderId="0" xfId="0" applyBorder="1"/>
    <xf numFmtId="0" fontId="6" fillId="0" borderId="0" xfId="0" applyFont="1" applyBorder="1"/>
    <xf numFmtId="4" fontId="6" fillId="0" borderId="0" xfId="0" applyNumberFormat="1" applyFont="1" applyBorder="1"/>
    <xf numFmtId="0" fontId="58" fillId="0" borderId="0" xfId="0" applyFont="1"/>
    <xf numFmtId="2" fontId="58" fillId="0" borderId="0" xfId="0" applyNumberFormat="1" applyFont="1"/>
    <xf numFmtId="4" fontId="58" fillId="0" borderId="0" xfId="0" applyNumberFormat="1" applyFont="1"/>
    <xf numFmtId="0" fontId="59" fillId="0" borderId="0" xfId="3" applyFont="1" applyFill="1" applyBorder="1" applyAlignment="1" applyProtection="1">
      <alignment vertical="center"/>
    </xf>
    <xf numFmtId="0" fontId="58" fillId="0" borderId="0" xfId="8" applyFont="1" applyAlignment="1">
      <alignment vertical="center"/>
    </xf>
    <xf numFmtId="0" fontId="60" fillId="0" borderId="0" xfId="0" applyFont="1"/>
    <xf numFmtId="0" fontId="61" fillId="0" borderId="0" xfId="0" applyFont="1"/>
    <xf numFmtId="2" fontId="62" fillId="0" borderId="0" xfId="3" applyNumberFormat="1" applyFont="1" applyBorder="1" applyAlignment="1" applyProtection="1">
      <alignment vertical="center"/>
    </xf>
    <xf numFmtId="3" fontId="24" fillId="0" borderId="22" xfId="3" applyNumberFormat="1" applyFont="1" applyBorder="1" applyAlignment="1" applyProtection="1">
      <alignment horizontal="center" vertical="center"/>
    </xf>
    <xf numFmtId="3" fontId="21" fillId="0" borderId="22" xfId="3" applyNumberFormat="1" applyFont="1" applyBorder="1" applyAlignment="1" applyProtection="1">
      <alignment horizontal="center" vertical="center"/>
    </xf>
    <xf numFmtId="3" fontId="21" fillId="0" borderId="11" xfId="3" applyNumberFormat="1" applyFont="1" applyBorder="1" applyAlignment="1" applyProtection="1">
      <alignment horizontal="center" vertical="center"/>
    </xf>
    <xf numFmtId="3" fontId="8" fillId="0" borderId="22" xfId="3" applyNumberFormat="1" applyFont="1" applyBorder="1" applyAlignment="1" applyProtection="1">
      <alignment horizontal="center" vertical="center"/>
    </xf>
    <xf numFmtId="3" fontId="21" fillId="0" borderId="2" xfId="3" applyNumberFormat="1" applyFont="1" applyBorder="1" applyAlignment="1" applyProtection="1">
      <alignment horizontal="center" vertical="center"/>
    </xf>
    <xf numFmtId="3" fontId="21" fillId="0" borderId="7" xfId="3" applyNumberFormat="1" applyFont="1" applyBorder="1" applyAlignment="1" applyProtection="1">
      <alignment horizontal="center" vertical="center"/>
    </xf>
    <xf numFmtId="3" fontId="21" fillId="0" borderId="14" xfId="3" applyNumberFormat="1" applyFont="1" applyBorder="1" applyAlignment="1" applyProtection="1">
      <alignment horizontal="center" vertical="center"/>
    </xf>
    <xf numFmtId="3" fontId="21" fillId="0" borderId="5" xfId="3" applyNumberFormat="1" applyFont="1" applyBorder="1" applyAlignment="1" applyProtection="1">
      <alignment horizontal="center" vertical="center"/>
    </xf>
    <xf numFmtId="3" fontId="24" fillId="0" borderId="22" xfId="3" applyNumberFormat="1" applyFont="1" applyFill="1" applyBorder="1" applyAlignment="1" applyProtection="1">
      <alignment horizontal="center" vertical="center"/>
    </xf>
    <xf numFmtId="4" fontId="12" fillId="0" borderId="0" xfId="3" applyNumberFormat="1" applyFont="1" applyAlignment="1" applyProtection="1">
      <alignment horizontal="center" vertical="center"/>
    </xf>
    <xf numFmtId="4" fontId="12" fillId="0" borderId="4" xfId="3" applyNumberFormat="1" applyFont="1" applyBorder="1" applyAlignment="1" applyProtection="1">
      <alignment horizontal="center" vertical="center"/>
    </xf>
    <xf numFmtId="0" fontId="0" fillId="8" borderId="0" xfId="3" applyFont="1" applyFill="1" applyBorder="1" applyAlignment="1" applyProtection="1"/>
    <xf numFmtId="1" fontId="7" fillId="13" borderId="0" xfId="0" applyNumberFormat="1" applyFont="1" applyFill="1" applyBorder="1" applyAlignment="1" applyProtection="1">
      <alignment horizontal="left"/>
    </xf>
    <xf numFmtId="4" fontId="40" fillId="14" borderId="1" xfId="0" applyNumberFormat="1" applyFont="1" applyFill="1" applyBorder="1" applyAlignment="1" applyProtection="1">
      <alignment horizontal="right"/>
    </xf>
    <xf numFmtId="4" fontId="7" fillId="13" borderId="0" xfId="0" applyNumberFormat="1" applyFont="1" applyFill="1" applyBorder="1" applyAlignment="1" applyProtection="1">
      <alignment horizontal="left"/>
    </xf>
    <xf numFmtId="0" fontId="31" fillId="0" borderId="0" xfId="0" applyFont="1" applyBorder="1" applyAlignment="1">
      <alignment horizontal="center" vertical="center"/>
    </xf>
    <xf numFmtId="0" fontId="63" fillId="0" borderId="0" xfId="0" applyFont="1"/>
    <xf numFmtId="3" fontId="12" fillId="0" borderId="0" xfId="3" applyNumberFormat="1" applyFont="1" applyBorder="1" applyAlignment="1" applyProtection="1">
      <alignment horizontal="center" vertical="center"/>
    </xf>
    <xf numFmtId="3" fontId="26" fillId="0" borderId="3" xfId="3" applyNumberFormat="1" applyFont="1" applyBorder="1" applyAlignment="1" applyProtection="1">
      <alignment horizontal="center" vertical="center"/>
    </xf>
    <xf numFmtId="3" fontId="12" fillId="0" borderId="3" xfId="3" applyNumberFormat="1" applyFont="1" applyBorder="1" applyAlignment="1" applyProtection="1">
      <alignment horizontal="center" vertical="center"/>
    </xf>
    <xf numFmtId="0" fontId="64" fillId="0" borderId="0" xfId="0" applyFont="1"/>
    <xf numFmtId="0" fontId="24" fillId="0" borderId="0" xfId="0" applyFont="1" applyBorder="1"/>
    <xf numFmtId="10" fontId="24" fillId="0" borderId="0" xfId="1" applyNumberFormat="1" applyFont="1" applyFill="1" applyBorder="1"/>
    <xf numFmtId="0" fontId="0" fillId="0" borderId="0" xfId="0" applyAlignment="1">
      <alignment vertical="center"/>
    </xf>
    <xf numFmtId="0" fontId="40" fillId="13" borderId="0" xfId="0" applyFont="1" applyFill="1" applyProtection="1"/>
    <xf numFmtId="0" fontId="40" fillId="13" borderId="0" xfId="0" applyFont="1" applyFill="1" applyAlignment="1" applyProtection="1">
      <alignment horizontal="left"/>
    </xf>
    <xf numFmtId="165" fontId="40" fillId="13" borderId="0" xfId="0" applyNumberFormat="1" applyFont="1" applyFill="1" applyAlignment="1" applyProtection="1">
      <alignment horizontal="right"/>
    </xf>
    <xf numFmtId="0" fontId="40" fillId="13" borderId="0" xfId="0" applyFont="1" applyFill="1" applyAlignment="1" applyProtection="1">
      <alignment horizontal="right"/>
    </xf>
    <xf numFmtId="44" fontId="40" fillId="13" borderId="0" xfId="6" applyFont="1" applyFill="1" applyAlignment="1" applyProtection="1">
      <alignment horizontal="right"/>
    </xf>
    <xf numFmtId="9" fontId="40" fillId="13" borderId="0" xfId="7" applyFont="1" applyFill="1" applyAlignment="1" applyProtection="1">
      <alignment horizontal="right"/>
    </xf>
    <xf numFmtId="169" fontId="3" fillId="13" borderId="0" xfId="33" applyFont="1" applyFill="1" applyAlignment="1" applyProtection="1">
      <alignment horizontal="right"/>
    </xf>
    <xf numFmtId="44" fontId="40" fillId="13" borderId="0" xfId="6" applyFont="1" applyFill="1" applyProtection="1"/>
    <xf numFmtId="44" fontId="40" fillId="13" borderId="0" xfId="6" applyFont="1" applyFill="1" applyAlignment="1" applyProtection="1">
      <alignment horizontal="left"/>
    </xf>
    <xf numFmtId="9" fontId="40" fillId="13" borderId="0" xfId="7" applyFont="1" applyFill="1" applyProtection="1"/>
    <xf numFmtId="9" fontId="40" fillId="13" borderId="0" xfId="7" applyFont="1" applyFill="1" applyAlignment="1" applyProtection="1">
      <alignment horizontal="left"/>
    </xf>
    <xf numFmtId="0" fontId="40" fillId="13" borderId="0" xfId="0" applyFont="1" applyFill="1" applyAlignment="1" applyProtection="1">
      <alignment horizontal="center" vertical="center" wrapText="1"/>
    </xf>
    <xf numFmtId="0" fontId="40" fillId="18" borderId="1" xfId="0" applyFont="1" applyFill="1" applyBorder="1" applyAlignment="1" applyProtection="1">
      <alignment horizontal="center" vertical="center" wrapText="1"/>
    </xf>
    <xf numFmtId="171" fontId="40" fillId="18" borderId="1" xfId="0" applyNumberFormat="1" applyFont="1" applyFill="1" applyBorder="1" applyAlignment="1" applyProtection="1">
      <alignment horizontal="center" vertical="center" wrapText="1"/>
    </xf>
    <xf numFmtId="171" fontId="40" fillId="19" borderId="1" xfId="0" applyNumberFormat="1" applyFont="1" applyFill="1" applyBorder="1" applyAlignment="1" applyProtection="1">
      <alignment horizontal="center" vertical="center" wrapText="1"/>
    </xf>
    <xf numFmtId="44" fontId="40" fillId="19" borderId="1" xfId="6" applyFont="1" applyFill="1" applyBorder="1" applyAlignment="1" applyProtection="1">
      <alignment horizontal="center" vertical="center" wrapText="1"/>
    </xf>
    <xf numFmtId="9" fontId="40" fillId="19" borderId="1" xfId="7" applyFont="1" applyFill="1" applyBorder="1" applyAlignment="1" applyProtection="1">
      <alignment horizontal="center" vertical="center" wrapText="1"/>
    </xf>
    <xf numFmtId="9" fontId="40" fillId="18" borderId="1" xfId="7" applyFont="1" applyFill="1" applyBorder="1" applyAlignment="1" applyProtection="1">
      <alignment horizontal="center" vertical="center" wrapText="1"/>
    </xf>
    <xf numFmtId="171" fontId="40" fillId="15" borderId="1" xfId="0" applyNumberFormat="1" applyFont="1" applyFill="1" applyBorder="1" applyAlignment="1" applyProtection="1">
      <alignment horizontal="center" vertical="center" wrapText="1"/>
    </xf>
    <xf numFmtId="170" fontId="41" fillId="16" borderId="1" xfId="0" applyNumberFormat="1" applyFont="1" applyFill="1" applyBorder="1" applyAlignment="1" applyProtection="1">
      <alignment horizontal="right" wrapText="1"/>
    </xf>
    <xf numFmtId="44" fontId="41" fillId="16" borderId="1" xfId="6" applyFont="1" applyFill="1" applyBorder="1" applyAlignment="1" applyProtection="1">
      <alignment horizontal="right" wrapText="1"/>
    </xf>
    <xf numFmtId="9" fontId="41" fillId="16" borderId="1" xfId="7" applyFont="1" applyFill="1" applyBorder="1" applyAlignment="1" applyProtection="1">
      <alignment horizontal="right" wrapText="1"/>
    </xf>
    <xf numFmtId="1" fontId="40" fillId="14" borderId="1" xfId="0" applyNumberFormat="1" applyFont="1" applyFill="1" applyBorder="1" applyAlignment="1" applyProtection="1">
      <alignment horizontal="left"/>
    </xf>
    <xf numFmtId="0" fontId="40" fillId="14" borderId="1" xfId="0" applyFont="1" applyFill="1" applyBorder="1" applyAlignment="1" applyProtection="1">
      <alignment horizontal="left"/>
    </xf>
    <xf numFmtId="165" fontId="40" fillId="14" borderId="1" xfId="0" applyNumberFormat="1" applyFont="1" applyFill="1" applyBorder="1" applyAlignment="1" applyProtection="1">
      <alignment horizontal="right"/>
    </xf>
    <xf numFmtId="44" fontId="40" fillId="14" borderId="1" xfId="6" applyFont="1" applyFill="1" applyBorder="1" applyAlignment="1" applyProtection="1">
      <alignment horizontal="right"/>
    </xf>
    <xf numFmtId="9" fontId="40" fillId="14" borderId="1" xfId="7" applyFont="1" applyFill="1" applyBorder="1" applyAlignment="1" applyProtection="1">
      <alignment horizontal="right"/>
    </xf>
    <xf numFmtId="1" fontId="40" fillId="15" borderId="12" xfId="0" applyNumberFormat="1" applyFont="1" applyFill="1" applyBorder="1" applyAlignment="1" applyProtection="1">
      <alignment horizontal="left"/>
    </xf>
    <xf numFmtId="0" fontId="40" fillId="15" borderId="12" xfId="0" applyNumberFormat="1" applyFont="1" applyFill="1" applyBorder="1" applyAlignment="1" applyProtection="1">
      <alignment horizontal="left"/>
    </xf>
    <xf numFmtId="1" fontId="40" fillId="13" borderId="0" xfId="0" applyNumberFormat="1" applyFont="1" applyFill="1" applyAlignment="1" applyProtection="1">
      <alignment horizontal="left"/>
    </xf>
    <xf numFmtId="2" fontId="7" fillId="13" borderId="0" xfId="0" applyNumberFormat="1" applyFont="1" applyFill="1" applyBorder="1" applyAlignment="1" applyProtection="1">
      <alignment horizontal="left"/>
    </xf>
    <xf numFmtId="2" fontId="44" fillId="13" borderId="0" xfId="0" applyNumberFormat="1" applyFont="1" applyFill="1" applyBorder="1" applyAlignment="1" applyProtection="1">
      <alignment horizontal="left"/>
    </xf>
    <xf numFmtId="1" fontId="7" fillId="13" borderId="0" xfId="0" applyNumberFormat="1" applyFont="1" applyFill="1" applyBorder="1" applyAlignment="1" applyProtection="1">
      <alignment horizontal="right"/>
    </xf>
    <xf numFmtId="1" fontId="40" fillId="18" borderId="12" xfId="0" applyNumberFormat="1" applyFont="1" applyFill="1" applyBorder="1" applyAlignment="1" applyProtection="1">
      <alignment horizontal="center" vertical="center" wrapText="1"/>
    </xf>
    <xf numFmtId="1" fontId="40" fillId="18" borderId="1" xfId="0" applyNumberFormat="1" applyFont="1" applyFill="1" applyBorder="1" applyAlignment="1" applyProtection="1">
      <alignment horizontal="center" vertical="center" wrapText="1"/>
    </xf>
    <xf numFmtId="1" fontId="41" fillId="17" borderId="9" xfId="0" applyNumberFormat="1" applyFont="1" applyFill="1" applyBorder="1" applyAlignment="1" applyProtection="1">
      <alignment vertical="center" wrapText="1"/>
    </xf>
    <xf numFmtId="1" fontId="40" fillId="14" borderId="12" xfId="0" applyNumberFormat="1" applyFont="1" applyFill="1" applyBorder="1" applyAlignment="1" applyProtection="1">
      <alignment horizontal="left"/>
    </xf>
    <xf numFmtId="0" fontId="40" fillId="14" borderId="12" xfId="0" applyNumberFormat="1" applyFont="1" applyFill="1" applyBorder="1" applyAlignment="1" applyProtection="1">
      <alignment horizontal="left"/>
    </xf>
    <xf numFmtId="4" fontId="40" fillId="14" borderId="1" xfId="0" applyNumberFormat="1" applyFont="1" applyFill="1" applyBorder="1" applyAlignment="1" applyProtection="1">
      <alignment horizontal="left"/>
    </xf>
    <xf numFmtId="0" fontId="40" fillId="15" borderId="1" xfId="0" applyNumberFormat="1" applyFont="1" applyFill="1" applyBorder="1" applyAlignment="1" applyProtection="1">
      <alignment horizontal="left"/>
    </xf>
    <xf numFmtId="4" fontId="7" fillId="13" borderId="0" xfId="0" applyNumberFormat="1" applyFont="1" applyFill="1" applyBorder="1" applyAlignment="1" applyProtection="1">
      <alignment horizontal="right"/>
    </xf>
    <xf numFmtId="0" fontId="40" fillId="10" borderId="0" xfId="0" applyFont="1" applyFill="1" applyProtection="1"/>
    <xf numFmtId="1" fontId="40" fillId="10" borderId="1" xfId="0" applyNumberFormat="1" applyFont="1" applyFill="1" applyBorder="1" applyAlignment="1" applyProtection="1">
      <alignment horizontal="left"/>
    </xf>
    <xf numFmtId="0" fontId="40" fillId="10" borderId="1" xfId="0" applyFont="1" applyFill="1" applyBorder="1" applyAlignment="1" applyProtection="1">
      <alignment horizontal="left"/>
    </xf>
    <xf numFmtId="165" fontId="40" fillId="10" borderId="1" xfId="30" applyNumberFormat="1" applyFont="1" applyFill="1" applyBorder="1" applyAlignment="1" applyProtection="1">
      <alignment horizontal="right"/>
    </xf>
    <xf numFmtId="165" fontId="40" fillId="10" borderId="1" xfId="0" applyNumberFormat="1" applyFont="1" applyFill="1" applyBorder="1" applyAlignment="1" applyProtection="1">
      <alignment horizontal="right"/>
    </xf>
    <xf numFmtId="44" fontId="40" fillId="10" borderId="1" xfId="6" applyFont="1" applyFill="1" applyBorder="1" applyAlignment="1" applyProtection="1">
      <alignment horizontal="right"/>
    </xf>
    <xf numFmtId="9" fontId="40" fillId="10" borderId="1" xfId="7" applyFont="1" applyFill="1" applyBorder="1" applyAlignment="1" applyProtection="1">
      <alignment horizontal="right"/>
    </xf>
    <xf numFmtId="0" fontId="0" fillId="10" borderId="0" xfId="0" applyFill="1" applyAlignment="1">
      <alignment vertical="center"/>
    </xf>
    <xf numFmtId="179" fontId="39" fillId="0" borderId="11" xfId="0" applyNumberFormat="1" applyFont="1" applyBorder="1"/>
    <xf numFmtId="0" fontId="13" fillId="0" borderId="2" xfId="3" applyFont="1" applyBorder="1" applyAlignment="1" applyProtection="1">
      <alignment horizontal="center" vertical="center" wrapText="1"/>
    </xf>
    <xf numFmtId="7" fontId="14" fillId="0" borderId="0" xfId="3" applyNumberFormat="1" applyFont="1" applyAlignment="1" applyProtection="1">
      <alignment vertical="center"/>
    </xf>
    <xf numFmtId="7" fontId="13" fillId="0" borderId="1" xfId="3" applyNumberFormat="1" applyFont="1" applyBorder="1" applyAlignment="1" applyProtection="1">
      <alignment horizontal="center" vertical="center" wrapText="1"/>
    </xf>
    <xf numFmtId="0" fontId="31" fillId="0" borderId="1" xfId="0" applyFont="1" applyBorder="1" applyAlignment="1">
      <alignment horizontal="left" vertical="center"/>
    </xf>
    <xf numFmtId="0" fontId="69" fillId="0" borderId="0" xfId="0" applyFont="1" applyBorder="1" applyAlignment="1">
      <alignment vertical="center"/>
    </xf>
    <xf numFmtId="0" fontId="67" fillId="0" borderId="0" xfId="0" applyFont="1" applyBorder="1" applyAlignment="1">
      <alignment vertical="center"/>
    </xf>
    <xf numFmtId="0" fontId="13" fillId="0" borderId="1" xfId="3" applyFont="1" applyBorder="1" applyAlignment="1" applyProtection="1">
      <alignment horizontal="left" vertical="center"/>
    </xf>
    <xf numFmtId="0" fontId="13" fillId="0" borderId="1" xfId="3" applyFont="1" applyBorder="1" applyAlignment="1" applyProtection="1">
      <alignment horizontal="left" vertical="center" wrapText="1"/>
    </xf>
    <xf numFmtId="0" fontId="13" fillId="7" borderId="1" xfId="3" applyFont="1" applyFill="1" applyBorder="1" applyAlignment="1" applyProtection="1">
      <alignment horizontal="left" vertical="center" wrapText="1"/>
    </xf>
    <xf numFmtId="0" fontId="70" fillId="0" borderId="9" xfId="12" applyFont="1" applyBorder="1" applyAlignment="1">
      <alignment horizontal="left" vertical="center"/>
    </xf>
    <xf numFmtId="171" fontId="40" fillId="10" borderId="1" xfId="0" applyNumberFormat="1" applyFont="1" applyFill="1" applyBorder="1" applyAlignment="1" applyProtection="1">
      <alignment horizontal="center" vertical="center" wrapText="1"/>
    </xf>
    <xf numFmtId="0" fontId="13" fillId="24" borderId="13" xfId="3" applyFont="1" applyFill="1" applyBorder="1" applyAlignment="1" applyProtection="1">
      <alignment horizontal="center" vertical="center"/>
    </xf>
    <xf numFmtId="0" fontId="14" fillId="24" borderId="13" xfId="3" applyFont="1" applyFill="1" applyBorder="1" applyAlignment="1" applyProtection="1">
      <alignment horizontal="right" vertical="center"/>
    </xf>
    <xf numFmtId="0" fontId="71" fillId="13" borderId="0" xfId="0" applyFont="1" applyFill="1"/>
    <xf numFmtId="0" fontId="0" fillId="13" borderId="0" xfId="0" applyFill="1"/>
    <xf numFmtId="0" fontId="0" fillId="13" borderId="8" xfId="0" applyFill="1" applyBorder="1"/>
    <xf numFmtId="0" fontId="0" fillId="13" borderId="4" xfId="0" applyFill="1" applyBorder="1"/>
    <xf numFmtId="0" fontId="0" fillId="13" borderId="5" xfId="0" applyFill="1" applyBorder="1"/>
    <xf numFmtId="0" fontId="0" fillId="13" borderId="10" xfId="0" applyFill="1" applyBorder="1"/>
    <xf numFmtId="0" fontId="71" fillId="13" borderId="0" xfId="0" applyFont="1" applyFill="1" applyBorder="1" applyAlignment="1">
      <alignment horizontal="left" vertical="center" wrapText="1"/>
    </xf>
    <xf numFmtId="0" fontId="0" fillId="13" borderId="11" xfId="0" applyFill="1" applyBorder="1"/>
    <xf numFmtId="0" fontId="72" fillId="13" borderId="0" xfId="0" applyFont="1" applyFill="1" applyBorder="1"/>
    <xf numFmtId="0" fontId="71" fillId="13" borderId="0" xfId="0" applyFont="1" applyFill="1" applyBorder="1"/>
    <xf numFmtId="0" fontId="0" fillId="13" borderId="0" xfId="0" applyFill="1" applyBorder="1"/>
    <xf numFmtId="0" fontId="0" fillId="13" borderId="6" xfId="0" applyFill="1" applyBorder="1"/>
    <xf numFmtId="0" fontId="0" fillId="13" borderId="3" xfId="0" applyFill="1" applyBorder="1"/>
    <xf numFmtId="0" fontId="0" fillId="13" borderId="7" xfId="0" applyFill="1" applyBorder="1"/>
    <xf numFmtId="0" fontId="71" fillId="13" borderId="0" xfId="0" applyFont="1" applyFill="1" applyAlignment="1">
      <alignment horizontal="left" indent="2"/>
    </xf>
    <xf numFmtId="0" fontId="75" fillId="13" borderId="0" xfId="0" applyFont="1" applyFill="1" applyBorder="1"/>
    <xf numFmtId="3" fontId="0" fillId="0" borderId="0" xfId="0" applyNumberFormat="1"/>
    <xf numFmtId="3" fontId="76" fillId="0" borderId="11" xfId="0" applyNumberFormat="1" applyFont="1" applyBorder="1" applyAlignment="1">
      <alignment horizontal="right"/>
    </xf>
    <xf numFmtId="0" fontId="35" fillId="0" borderId="0" xfId="0" applyFont="1"/>
    <xf numFmtId="180" fontId="35" fillId="0" borderId="0" xfId="0" applyNumberFormat="1" applyFont="1"/>
    <xf numFmtId="0" fontId="77" fillId="13" borderId="0" xfId="0" applyFont="1" applyFill="1"/>
    <xf numFmtId="43" fontId="77" fillId="13" borderId="0" xfId="0" applyNumberFormat="1" applyFont="1" applyFill="1"/>
    <xf numFmtId="4" fontId="39" fillId="0" borderId="11" xfId="0" applyNumberFormat="1" applyFont="1" applyBorder="1"/>
    <xf numFmtId="0" fontId="71" fillId="13" borderId="10" xfId="0" applyFont="1" applyFill="1" applyBorder="1" applyAlignment="1">
      <alignment horizontal="left" vertical="center" wrapText="1"/>
    </xf>
    <xf numFmtId="0" fontId="71" fillId="13" borderId="10" xfId="0" applyFont="1" applyFill="1" applyBorder="1"/>
    <xf numFmtId="43" fontId="71" fillId="13" borderId="0" xfId="36" applyFont="1" applyFill="1"/>
    <xf numFmtId="173" fontId="71" fillId="13" borderId="0" xfId="36" applyNumberFormat="1" applyFont="1" applyFill="1"/>
    <xf numFmtId="43" fontId="71" fillId="13" borderId="0" xfId="0" applyNumberFormat="1" applyFont="1" applyFill="1"/>
    <xf numFmtId="5" fontId="71" fillId="13" borderId="0" xfId="0" applyNumberFormat="1" applyFont="1" applyFill="1"/>
    <xf numFmtId="174" fontId="71" fillId="13" borderId="0" xfId="36" applyNumberFormat="1" applyFont="1" applyFill="1"/>
    <xf numFmtId="1" fontId="9" fillId="0" borderId="0" xfId="3" applyNumberFormat="1" applyFont="1" applyBorder="1" applyAlignment="1" applyProtection="1">
      <alignment horizontal="left" vertical="center"/>
    </xf>
    <xf numFmtId="1" fontId="9" fillId="0" borderId="0" xfId="3" applyNumberFormat="1" applyFont="1" applyBorder="1" applyAlignment="1" applyProtection="1">
      <alignment horizontal="center" vertical="center"/>
    </xf>
    <xf numFmtId="1" fontId="41" fillId="16" borderId="9" xfId="0" applyNumberFormat="1" applyFont="1" applyFill="1" applyBorder="1" applyAlignment="1" applyProtection="1">
      <alignment horizontal="left" vertical="center" wrapText="1"/>
    </xf>
    <xf numFmtId="0" fontId="40" fillId="18" borderId="1" xfId="0" applyFont="1" applyFill="1" applyBorder="1" applyAlignment="1" applyProtection="1">
      <alignment horizontal="center" vertical="center" wrapText="1"/>
    </xf>
    <xf numFmtId="0" fontId="5" fillId="0" borderId="0" xfId="37" applyFill="1"/>
    <xf numFmtId="0" fontId="7" fillId="0" borderId="0" xfId="38"/>
    <xf numFmtId="0" fontId="26" fillId="0" borderId="1" xfId="38" applyFont="1" applyBorder="1" applyAlignment="1">
      <alignment horizontal="center" vertical="center" wrapText="1"/>
    </xf>
    <xf numFmtId="0" fontId="5" fillId="0" borderId="0" xfId="37"/>
    <xf numFmtId="0" fontId="26" fillId="0" borderId="1" xfId="38" applyNumberFormat="1" applyFont="1" applyBorder="1" applyAlignment="1">
      <alignment horizontal="center" vertical="center" wrapText="1"/>
    </xf>
    <xf numFmtId="0" fontId="37" fillId="0" borderId="1" xfId="38" applyNumberFormat="1" applyFont="1" applyBorder="1" applyAlignment="1">
      <alignment horizontal="center" vertical="center" wrapText="1"/>
    </xf>
    <xf numFmtId="49" fontId="26" fillId="0" borderId="1" xfId="38" applyNumberFormat="1" applyFont="1" applyBorder="1" applyAlignment="1">
      <alignment horizontal="center" vertical="center" wrapText="1"/>
    </xf>
    <xf numFmtId="4" fontId="26" fillId="0" borderId="1" xfId="38" applyNumberFormat="1" applyFont="1" applyBorder="1" applyAlignment="1">
      <alignment horizontal="center" vertical="center" wrapText="1"/>
    </xf>
    <xf numFmtId="4" fontId="26" fillId="0" borderId="1" xfId="38" applyNumberFormat="1" applyFont="1" applyFill="1" applyBorder="1" applyAlignment="1">
      <alignment horizontal="center" vertical="center" wrapText="1"/>
    </xf>
    <xf numFmtId="3" fontId="26" fillId="0" borderId="1" xfId="38" applyNumberFormat="1" applyFont="1" applyFill="1" applyBorder="1" applyAlignment="1">
      <alignment horizontal="center" vertical="center" wrapText="1"/>
    </xf>
    <xf numFmtId="3" fontId="26" fillId="0" borderId="1" xfId="38" applyNumberFormat="1" applyFont="1" applyBorder="1" applyAlignment="1">
      <alignment horizontal="center" vertical="center" wrapText="1"/>
    </xf>
    <xf numFmtId="0" fontId="26" fillId="0" borderId="0" xfId="38" applyFont="1" applyAlignment="1">
      <alignment horizontal="center" vertical="center" wrapText="1"/>
    </xf>
    <xf numFmtId="44" fontId="26" fillId="0" borderId="1" xfId="39" applyFont="1" applyBorder="1" applyAlignment="1">
      <alignment horizontal="center" vertical="center" wrapText="1"/>
    </xf>
    <xf numFmtId="0" fontId="7" fillId="15" borderId="0" xfId="40" applyFont="1" applyFill="1" applyAlignment="1">
      <alignment horizontal="center" vertical="center" wrapText="1"/>
    </xf>
    <xf numFmtId="167" fontId="5" fillId="0" borderId="0" xfId="37" applyNumberFormat="1" applyAlignment="1">
      <alignment horizontal="center"/>
    </xf>
    <xf numFmtId="0" fontId="36" fillId="0" borderId="0" xfId="37" applyFont="1" applyAlignment="1">
      <alignment horizontal="center"/>
    </xf>
    <xf numFmtId="4" fontId="5" fillId="0" borderId="0" xfId="37" applyNumberFormat="1" applyAlignment="1">
      <alignment horizontal="center"/>
    </xf>
    <xf numFmtId="3" fontId="5" fillId="0" borderId="0" xfId="37" applyNumberFormat="1" applyAlignment="1">
      <alignment horizontal="center"/>
    </xf>
    <xf numFmtId="4" fontId="5" fillId="0" borderId="0" xfId="37" applyNumberFormat="1"/>
    <xf numFmtId="167" fontId="5" fillId="0" borderId="0" xfId="37" applyNumberFormat="1" applyFill="1" applyAlignment="1">
      <alignment horizontal="center"/>
    </xf>
    <xf numFmtId="4" fontId="5" fillId="0" borderId="0" xfId="37" applyNumberFormat="1" applyFill="1" applyAlignment="1">
      <alignment horizontal="center"/>
    </xf>
    <xf numFmtId="3" fontId="5" fillId="0" borderId="0" xfId="37" applyNumberFormat="1" applyFill="1" applyAlignment="1">
      <alignment horizontal="center"/>
    </xf>
    <xf numFmtId="43" fontId="5" fillId="0" borderId="0" xfId="41" applyFont="1" applyFill="1"/>
    <xf numFmtId="167" fontId="5" fillId="0" borderId="0" xfId="37" applyNumberFormat="1" applyFill="1"/>
    <xf numFmtId="0" fontId="36" fillId="0" borderId="0" xfId="37" applyFont="1"/>
    <xf numFmtId="0" fontId="5" fillId="0" borderId="0" xfId="37" applyFill="1" applyAlignment="1">
      <alignment horizontal="center"/>
    </xf>
    <xf numFmtId="0" fontId="5" fillId="0" borderId="0" xfId="37" applyAlignment="1">
      <alignment horizontal="center"/>
    </xf>
    <xf numFmtId="44" fontId="5" fillId="0" borderId="0" xfId="37" applyNumberFormat="1"/>
    <xf numFmtId="167" fontId="5" fillId="0" borderId="8" xfId="37" applyNumberFormat="1" applyBorder="1" applyAlignment="1">
      <alignment horizontal="center"/>
    </xf>
    <xf numFmtId="0" fontId="36" fillId="0" borderId="5" xfId="37" applyFont="1" applyBorder="1" applyAlignment="1">
      <alignment horizontal="center"/>
    </xf>
    <xf numFmtId="44" fontId="5" fillId="0" borderId="37" xfId="37" applyNumberFormat="1" applyBorder="1"/>
    <xf numFmtId="167" fontId="5" fillId="0" borderId="10" xfId="37" applyNumberFormat="1" applyBorder="1" applyAlignment="1">
      <alignment horizontal="center"/>
    </xf>
    <xf numFmtId="0" fontId="36" fillId="0" borderId="11" xfId="37" applyFont="1" applyBorder="1" applyAlignment="1">
      <alignment horizontal="center"/>
    </xf>
    <xf numFmtId="0" fontId="5" fillId="0" borderId="0" xfId="37" applyAlignment="1">
      <alignment horizontal="right"/>
    </xf>
    <xf numFmtId="43" fontId="5" fillId="0" borderId="0" xfId="41" applyFont="1" applyAlignment="1">
      <alignment horizontal="center"/>
    </xf>
    <xf numFmtId="0" fontId="5" fillId="0" borderId="6" xfId="37" applyBorder="1" applyAlignment="1">
      <alignment horizontal="center"/>
    </xf>
    <xf numFmtId="0" fontId="36" fillId="0" borderId="7" xfId="37" applyFont="1" applyBorder="1" applyAlignment="1">
      <alignment horizontal="center"/>
    </xf>
    <xf numFmtId="0" fontId="79" fillId="0" borderId="0" xfId="37" applyFont="1"/>
    <xf numFmtId="10" fontId="5" fillId="0" borderId="0" xfId="42" applyNumberFormat="1" applyFont="1"/>
    <xf numFmtId="0" fontId="80" fillId="0" borderId="0" xfId="38" applyNumberFormat="1" applyFont="1" applyAlignment="1">
      <alignment horizontal="center" vertical="center"/>
    </xf>
    <xf numFmtId="0" fontId="81" fillId="0" borderId="0" xfId="38" applyNumberFormat="1" applyFont="1" applyAlignment="1">
      <alignment horizontal="center" vertical="center"/>
    </xf>
    <xf numFmtId="4" fontId="79" fillId="0" borderId="0" xfId="37" applyNumberFormat="1" applyFont="1" applyAlignment="1">
      <alignment horizontal="center"/>
    </xf>
    <xf numFmtId="3" fontId="79" fillId="0" borderId="0" xfId="37" applyNumberFormat="1" applyFont="1" applyAlignment="1">
      <alignment horizontal="center"/>
    </xf>
    <xf numFmtId="0" fontId="79" fillId="0" borderId="0" xfId="37" applyFont="1" applyFill="1"/>
    <xf numFmtId="3" fontId="36" fillId="0" borderId="0" xfId="37" applyNumberFormat="1" applyFont="1" applyAlignment="1">
      <alignment horizontal="center"/>
    </xf>
    <xf numFmtId="3" fontId="5" fillId="0" borderId="0" xfId="37" applyNumberFormat="1"/>
    <xf numFmtId="43" fontId="5" fillId="0" borderId="0" xfId="41" applyFont="1"/>
    <xf numFmtId="43" fontId="5" fillId="0" borderId="0" xfId="37" applyNumberFormat="1"/>
    <xf numFmtId="1" fontId="40" fillId="18" borderId="1" xfId="2" applyNumberFormat="1" applyFont="1" applyFill="1" applyBorder="1" applyAlignment="1" applyProtection="1">
      <alignment horizontal="center" vertical="center" wrapText="1"/>
    </xf>
    <xf numFmtId="171" fontId="40" fillId="19" borderId="1" xfId="2" applyNumberFormat="1" applyFont="1" applyFill="1" applyBorder="1" applyAlignment="1" applyProtection="1">
      <alignment horizontal="center" vertical="center" wrapText="1"/>
    </xf>
    <xf numFmtId="171" fontId="40" fillId="18" borderId="1" xfId="2" applyNumberFormat="1" applyFont="1" applyFill="1" applyBorder="1" applyAlignment="1" applyProtection="1">
      <alignment horizontal="center" vertical="center" wrapText="1"/>
    </xf>
    <xf numFmtId="10" fontId="40" fillId="19" borderId="1" xfId="30" applyNumberFormat="1" applyFont="1" applyFill="1" applyBorder="1" applyAlignment="1" applyProtection="1">
      <alignment horizontal="center" vertical="center" wrapText="1"/>
    </xf>
    <xf numFmtId="171" fontId="35" fillId="25" borderId="1" xfId="2" applyNumberFormat="1" applyFont="1" applyFill="1" applyBorder="1" applyAlignment="1" applyProtection="1">
      <alignment horizontal="center" vertical="center" wrapText="1"/>
    </xf>
    <xf numFmtId="0" fontId="40" fillId="18" borderId="13" xfId="2" applyFont="1" applyFill="1" applyBorder="1" applyAlignment="1" applyProtection="1">
      <alignment horizontal="center" vertical="center" wrapText="1"/>
    </xf>
    <xf numFmtId="0" fontId="41" fillId="16" borderId="13" xfId="2" applyFont="1" applyFill="1" applyBorder="1" applyAlignment="1" applyProtection="1">
      <alignment wrapText="1"/>
    </xf>
    <xf numFmtId="0" fontId="41" fillId="16" borderId="9" xfId="2" applyFont="1" applyFill="1" applyBorder="1" applyAlignment="1" applyProtection="1">
      <alignment wrapText="1"/>
    </xf>
    <xf numFmtId="0" fontId="41" fillId="16" borderId="12" xfId="2" applyFont="1" applyFill="1" applyBorder="1" applyAlignment="1" applyProtection="1">
      <alignment wrapText="1"/>
    </xf>
    <xf numFmtId="3" fontId="41" fillId="16" borderId="1" xfId="2" applyNumberFormat="1" applyFont="1" applyFill="1" applyBorder="1" applyAlignment="1" applyProtection="1">
      <alignment horizontal="right" wrapText="1"/>
    </xf>
    <xf numFmtId="170" fontId="41" fillId="16" borderId="1" xfId="2" applyNumberFormat="1" applyFont="1" applyFill="1" applyBorder="1" applyAlignment="1" applyProtection="1">
      <alignment horizontal="right" wrapText="1"/>
    </xf>
    <xf numFmtId="170" fontId="41" fillId="17" borderId="1" xfId="2" applyNumberFormat="1" applyFont="1" applyFill="1" applyBorder="1" applyAlignment="1" applyProtection="1">
      <alignment horizontal="right" wrapText="1"/>
    </xf>
    <xf numFmtId="4" fontId="40" fillId="14" borderId="1" xfId="30" applyNumberFormat="1" applyFont="1" applyFill="1" applyBorder="1" applyAlignment="1" applyProtection="1">
      <alignment horizontal="right"/>
    </xf>
    <xf numFmtId="165" fontId="40" fillId="14" borderId="1" xfId="2" applyNumberFormat="1" applyFont="1" applyFill="1" applyBorder="1" applyAlignment="1" applyProtection="1">
      <alignment horizontal="right"/>
    </xf>
    <xf numFmtId="165" fontId="40" fillId="14" borderId="1" xfId="2" applyNumberFormat="1" applyFont="1" applyFill="1" applyBorder="1" applyAlignment="1" applyProtection="1">
      <alignment horizontal="right" wrapText="1"/>
    </xf>
    <xf numFmtId="1" fontId="40" fillId="18" borderId="12" xfId="2" applyNumberFormat="1" applyFont="1" applyFill="1" applyBorder="1" applyAlignment="1" applyProtection="1">
      <alignment horizontal="center" vertical="center" wrapText="1"/>
    </xf>
    <xf numFmtId="2" fontId="40" fillId="18" borderId="1" xfId="2" applyNumberFormat="1" applyFont="1" applyFill="1" applyBorder="1" applyAlignment="1" applyProtection="1">
      <alignment horizontal="center" vertical="center" wrapText="1"/>
    </xf>
    <xf numFmtId="1" fontId="40" fillId="19" borderId="1" xfId="2" applyNumberFormat="1" applyFont="1" applyFill="1" applyBorder="1" applyAlignment="1" applyProtection="1">
      <alignment horizontal="center" vertical="center" wrapText="1"/>
    </xf>
    <xf numFmtId="2" fontId="40" fillId="19" borderId="1" xfId="2" applyNumberFormat="1" applyFont="1" applyFill="1" applyBorder="1" applyAlignment="1" applyProtection="1">
      <alignment horizontal="center" vertical="center" wrapText="1"/>
    </xf>
    <xf numFmtId="2" fontId="40" fillId="15" borderId="1" xfId="2" applyNumberFormat="1" applyFont="1" applyFill="1" applyBorder="1" applyAlignment="1" applyProtection="1">
      <alignment horizontal="center" vertical="center" wrapText="1"/>
    </xf>
    <xf numFmtId="0" fontId="6" fillId="0" borderId="0" xfId="2" applyAlignment="1">
      <alignment vertical="center"/>
    </xf>
    <xf numFmtId="1" fontId="41" fillId="16" borderId="9" xfId="2" applyNumberFormat="1" applyFont="1" applyFill="1" applyBorder="1" applyAlignment="1" applyProtection="1">
      <alignment vertical="center" wrapText="1"/>
    </xf>
    <xf numFmtId="1" fontId="41" fillId="17" borderId="9" xfId="2" applyNumberFormat="1" applyFont="1" applyFill="1" applyBorder="1" applyAlignment="1" applyProtection="1">
      <alignment vertical="center" wrapText="1"/>
    </xf>
    <xf numFmtId="1" fontId="41" fillId="17" borderId="12" xfId="2" applyNumberFormat="1" applyFont="1" applyFill="1" applyBorder="1" applyAlignment="1" applyProtection="1">
      <alignment vertical="center" wrapText="1"/>
    </xf>
    <xf numFmtId="181" fontId="41" fillId="16" borderId="1" xfId="15" applyNumberFormat="1" applyFont="1" applyFill="1" applyBorder="1" applyAlignment="1" applyProtection="1">
      <alignment horizontal="right" vertical="center" wrapText="1"/>
    </xf>
    <xf numFmtId="173" fontId="34" fillId="17" borderId="1" xfId="2" applyNumberFormat="1" applyFont="1" applyFill="1" applyBorder="1" applyAlignment="1" applyProtection="1">
      <alignment horizontal="right" vertical="center" wrapText="1"/>
    </xf>
    <xf numFmtId="173" fontId="7" fillId="17" borderId="1" xfId="2" applyNumberFormat="1" applyFont="1" applyFill="1" applyBorder="1" applyAlignment="1" applyProtection="1">
      <alignment horizontal="center" vertical="center" wrapText="1"/>
    </xf>
    <xf numFmtId="1" fontId="40" fillId="14" borderId="12" xfId="2" applyNumberFormat="1" applyFont="1" applyFill="1" applyBorder="1" applyAlignment="1" applyProtection="1">
      <alignment horizontal="left"/>
    </xf>
    <xf numFmtId="0" fontId="40" fillId="14" borderId="12" xfId="2" applyNumberFormat="1" applyFont="1" applyFill="1" applyBorder="1" applyAlignment="1" applyProtection="1">
      <alignment horizontal="left"/>
    </xf>
    <xf numFmtId="0" fontId="40" fillId="14" borderId="1" xfId="2" applyNumberFormat="1" applyFont="1" applyFill="1" applyBorder="1" applyAlignment="1" applyProtection="1">
      <alignment horizontal="left"/>
    </xf>
    <xf numFmtId="4" fontId="40" fillId="14" borderId="1" xfId="2" applyNumberFormat="1" applyFont="1" applyFill="1" applyBorder="1" applyAlignment="1" applyProtection="1">
      <alignment horizontal="left"/>
    </xf>
    <xf numFmtId="4" fontId="40" fillId="14" borderId="1" xfId="2" applyNumberFormat="1" applyFont="1" applyFill="1" applyBorder="1" applyAlignment="1" applyProtection="1">
      <alignment horizontal="right"/>
    </xf>
    <xf numFmtId="0" fontId="40" fillId="13" borderId="0" xfId="2" applyFont="1" applyFill="1" applyProtection="1"/>
    <xf numFmtId="0" fontId="40" fillId="13" borderId="0" xfId="2" applyFont="1" applyFill="1" applyBorder="1" applyProtection="1"/>
    <xf numFmtId="0" fontId="45" fillId="13" borderId="0" xfId="2" applyFont="1" applyFill="1" applyBorder="1" applyProtection="1"/>
    <xf numFmtId="0" fontId="33" fillId="13" borderId="0" xfId="2" applyFont="1" applyFill="1" applyAlignment="1" applyProtection="1">
      <alignment wrapText="1"/>
    </xf>
    <xf numFmtId="0" fontId="40" fillId="18" borderId="1" xfId="2" applyFont="1" applyFill="1" applyBorder="1" applyAlignment="1" applyProtection="1">
      <alignment horizontal="center" vertical="center"/>
    </xf>
    <xf numFmtId="0" fontId="40" fillId="18" borderId="12" xfId="2" applyFont="1" applyFill="1" applyBorder="1" applyAlignment="1" applyProtection="1">
      <alignment horizontal="center" vertical="center"/>
    </xf>
    <xf numFmtId="0" fontId="40" fillId="13" borderId="0" xfId="2" applyFont="1" applyFill="1" applyAlignment="1" applyProtection="1"/>
    <xf numFmtId="0" fontId="40" fillId="13" borderId="13" xfId="2" applyFont="1" applyFill="1" applyBorder="1" applyAlignment="1" applyProtection="1"/>
    <xf numFmtId="0" fontId="40" fillId="13" borderId="9" xfId="2" applyFont="1" applyFill="1" applyBorder="1" applyAlignment="1" applyProtection="1"/>
    <xf numFmtId="10" fontId="40" fillId="6" borderId="1" xfId="2" applyNumberFormat="1" applyFont="1" applyFill="1" applyBorder="1" applyAlignment="1" applyProtection="1">
      <protection locked="0"/>
    </xf>
    <xf numFmtId="0" fontId="40" fillId="13" borderId="0" xfId="2" applyFont="1" applyFill="1" applyBorder="1" applyAlignment="1" applyProtection="1">
      <alignment horizontal="left"/>
    </xf>
    <xf numFmtId="165" fontId="40" fillId="13" borderId="0" xfId="2" applyNumberFormat="1" applyFont="1" applyFill="1" applyBorder="1" applyAlignment="1" applyProtection="1"/>
    <xf numFmtId="165" fontId="41" fillId="16" borderId="1" xfId="2" applyNumberFormat="1" applyFont="1" applyFill="1" applyBorder="1" applyAlignment="1" applyProtection="1">
      <alignment horizontal="right" vertical="center" wrapText="1"/>
    </xf>
    <xf numFmtId="0" fontId="45" fillId="13" borderId="0" xfId="2" applyFont="1" applyFill="1" applyProtection="1"/>
    <xf numFmtId="176" fontId="40" fillId="13" borderId="0" xfId="2" applyNumberFormat="1" applyFont="1" applyFill="1" applyProtection="1"/>
    <xf numFmtId="0" fontId="35" fillId="13" borderId="0" xfId="2" applyFont="1" applyFill="1" applyProtection="1"/>
    <xf numFmtId="165" fontId="35" fillId="13" borderId="0" xfId="2" applyNumberFormat="1" applyFont="1" applyFill="1" applyProtection="1"/>
    <xf numFmtId="176" fontId="35" fillId="13" borderId="0" xfId="2" applyNumberFormat="1" applyFont="1" applyFill="1" applyProtection="1"/>
    <xf numFmtId="175" fontId="35" fillId="13" borderId="0" xfId="2" applyNumberFormat="1" applyFont="1" applyFill="1" applyProtection="1"/>
    <xf numFmtId="0" fontId="40" fillId="13" borderId="0" xfId="2" applyFont="1" applyFill="1" applyAlignment="1" applyProtection="1">
      <alignment horizontal="center" vertical="center"/>
    </xf>
    <xf numFmtId="0" fontId="41" fillId="17" borderId="5" xfId="2" applyFont="1" applyFill="1" applyBorder="1" applyAlignment="1" applyProtection="1">
      <alignment horizontal="left" vertical="center" wrapText="1"/>
    </xf>
    <xf numFmtId="0" fontId="40" fillId="13" borderId="0" xfId="2" applyFont="1" applyFill="1" applyAlignment="1" applyProtection="1">
      <alignment horizontal="left"/>
    </xf>
    <xf numFmtId="0" fontId="40" fillId="13" borderId="0" xfId="2" applyFont="1" applyFill="1" applyAlignment="1" applyProtection="1">
      <alignment horizontal="right"/>
    </xf>
    <xf numFmtId="165" fontId="40" fillId="13" borderId="0" xfId="2" applyNumberFormat="1" applyFont="1" applyFill="1" applyAlignment="1" applyProtection="1">
      <alignment horizontal="right"/>
    </xf>
    <xf numFmtId="165" fontId="40" fillId="13" borderId="0" xfId="2" applyNumberFormat="1" applyFont="1" applyFill="1" applyProtection="1"/>
    <xf numFmtId="0" fontId="6" fillId="0" borderId="0" xfId="2" applyFill="1"/>
    <xf numFmtId="0" fontId="82" fillId="0" borderId="38" xfId="2" applyFont="1" applyFill="1" applyBorder="1" applyAlignment="1">
      <alignment horizontal="left" vertical="top"/>
    </xf>
    <xf numFmtId="0" fontId="6" fillId="10" borderId="1" xfId="2" applyFill="1" applyBorder="1" applyAlignment="1">
      <alignment horizontal="center" vertical="center" wrapText="1"/>
    </xf>
    <xf numFmtId="0" fontId="6" fillId="10" borderId="1" xfId="2" applyFill="1" applyBorder="1" applyAlignment="1">
      <alignment horizontal="center"/>
    </xf>
    <xf numFmtId="0" fontId="83" fillId="0" borderId="39" xfId="2" applyFont="1" applyFill="1" applyBorder="1" applyAlignment="1">
      <alignment horizontal="right" vertical="top"/>
    </xf>
    <xf numFmtId="0" fontId="83" fillId="0" borderId="40" xfId="2" applyFont="1" applyFill="1" applyBorder="1" applyAlignment="1">
      <alignment horizontal="right" vertical="top"/>
    </xf>
    <xf numFmtId="0" fontId="83" fillId="0" borderId="41" xfId="2" applyFont="1" applyFill="1" applyBorder="1" applyAlignment="1">
      <alignment horizontal="right" vertical="top"/>
    </xf>
    <xf numFmtId="0" fontId="84" fillId="0" borderId="38" xfId="2" applyFont="1" applyFill="1" applyBorder="1" applyAlignment="1">
      <alignment horizontal="left" vertical="top"/>
    </xf>
    <xf numFmtId="0" fontId="84" fillId="0" borderId="42" xfId="2" applyFont="1" applyFill="1" applyBorder="1" applyAlignment="1">
      <alignment horizontal="left" vertical="top"/>
    </xf>
    <xf numFmtId="0" fontId="83" fillId="0" borderId="38" xfId="2" applyFont="1" applyFill="1" applyBorder="1" applyAlignment="1">
      <alignment horizontal="right" vertical="top"/>
    </xf>
    <xf numFmtId="0" fontId="82" fillId="0" borderId="38" xfId="2" applyNumberFormat="1" applyFont="1" applyFill="1" applyBorder="1" applyAlignment="1">
      <alignment horizontal="left" vertical="top"/>
    </xf>
    <xf numFmtId="182" fontId="84" fillId="0" borderId="38" xfId="2" applyNumberFormat="1" applyFont="1" applyFill="1" applyBorder="1" applyAlignment="1">
      <alignment horizontal="right" vertical="top"/>
    </xf>
    <xf numFmtId="183" fontId="84" fillId="26" borderId="38" xfId="2" applyNumberFormat="1" applyFont="1" applyFill="1" applyBorder="1" applyAlignment="1">
      <alignment horizontal="right" vertical="top"/>
    </xf>
    <xf numFmtId="184" fontId="84" fillId="26" borderId="38" xfId="2" applyNumberFormat="1" applyFont="1" applyFill="1" applyBorder="1" applyAlignment="1">
      <alignment horizontal="right" vertical="top"/>
    </xf>
    <xf numFmtId="182" fontId="84" fillId="26" borderId="38" xfId="2" applyNumberFormat="1" applyFont="1" applyFill="1" applyBorder="1" applyAlignment="1">
      <alignment horizontal="right" vertical="top"/>
    </xf>
    <xf numFmtId="181" fontId="6" fillId="0" borderId="0" xfId="2" applyNumberFormat="1"/>
    <xf numFmtId="0" fontId="85" fillId="0" borderId="39" xfId="2" applyFont="1" applyFill="1" applyBorder="1" applyAlignment="1">
      <alignment horizontal="left" vertical="top" wrapText="1"/>
    </xf>
    <xf numFmtId="0" fontId="85" fillId="0" borderId="40" xfId="2" applyFont="1" applyFill="1" applyBorder="1" applyAlignment="1">
      <alignment horizontal="left" vertical="top" wrapText="1"/>
    </xf>
    <xf numFmtId="0" fontId="85" fillId="0" borderId="41" xfId="2" applyFont="1" applyFill="1" applyBorder="1" applyAlignment="1">
      <alignment horizontal="left" vertical="top" wrapText="1"/>
    </xf>
    <xf numFmtId="183" fontId="84" fillId="27" borderId="38" xfId="2" applyNumberFormat="1" applyFont="1" applyFill="1" applyBorder="1" applyAlignment="1">
      <alignment horizontal="right" vertical="top"/>
    </xf>
    <xf numFmtId="184" fontId="84" fillId="27" borderId="38" xfId="2" applyNumberFormat="1" applyFont="1" applyFill="1" applyBorder="1" applyAlignment="1">
      <alignment horizontal="right" vertical="top"/>
    </xf>
    <xf numFmtId="182" fontId="84" fillId="27" borderId="38" xfId="2" applyNumberFormat="1" applyFont="1" applyFill="1" applyBorder="1" applyAlignment="1">
      <alignment horizontal="right" vertical="top"/>
    </xf>
    <xf numFmtId="9" fontId="40" fillId="19" borderId="1" xfId="31" applyFont="1" applyFill="1" applyBorder="1" applyAlignment="1" applyProtection="1">
      <alignment horizontal="center" vertical="center"/>
    </xf>
    <xf numFmtId="9" fontId="40" fillId="14" borderId="1" xfId="31" applyFont="1" applyFill="1" applyBorder="1" applyAlignment="1" applyProtection="1">
      <alignment horizontal="right"/>
    </xf>
    <xf numFmtId="9" fontId="0" fillId="13" borderId="0" xfId="31" applyFont="1" applyFill="1"/>
    <xf numFmtId="0" fontId="117" fillId="0" borderId="0" xfId="0" applyFont="1"/>
    <xf numFmtId="0" fontId="118" fillId="13" borderId="0" xfId="0" applyFont="1" applyFill="1"/>
    <xf numFmtId="4" fontId="48" fillId="0" borderId="1" xfId="0" applyNumberFormat="1" applyFont="1" applyBorder="1" applyAlignment="1">
      <alignment horizontal="center"/>
    </xf>
    <xf numFmtId="4" fontId="119" fillId="0" borderId="0" xfId="0" quotePrefix="1" applyNumberFormat="1" applyFont="1" applyBorder="1"/>
    <xf numFmtId="0" fontId="0" fillId="0" borderId="0" xfId="0" applyBorder="1" applyAlignment="1">
      <alignment horizontal="center"/>
    </xf>
    <xf numFmtId="0" fontId="11" fillId="2" borderId="0" xfId="3" applyFont="1" applyFill="1" applyBorder="1" applyAlignment="1" applyProtection="1">
      <alignment horizontal="center" vertical="center"/>
    </xf>
    <xf numFmtId="49" fontId="9" fillId="0" borderId="0" xfId="3" applyNumberFormat="1" applyFont="1" applyBorder="1" applyAlignment="1" applyProtection="1">
      <alignment horizontal="left" vertical="center"/>
    </xf>
    <xf numFmtId="7" fontId="14" fillId="0" borderId="0" xfId="6" applyNumberFormat="1" applyFont="1" applyBorder="1" applyAlignment="1" applyProtection="1">
      <alignment vertical="center"/>
    </xf>
    <xf numFmtId="5" fontId="13" fillId="0" borderId="0" xfId="3" applyNumberFormat="1" applyFont="1" applyBorder="1" applyAlignment="1" applyProtection="1">
      <alignment horizontal="center" vertical="center"/>
    </xf>
    <xf numFmtId="0" fontId="46" fillId="23" borderId="0" xfId="0" applyFont="1" applyFill="1" applyBorder="1" applyAlignment="1">
      <alignment horizontal="center"/>
    </xf>
    <xf numFmtId="0" fontId="18" fillId="5" borderId="12" xfId="3" applyFont="1" applyFill="1" applyBorder="1" applyAlignment="1" applyProtection="1">
      <alignment horizontal="right" vertical="center"/>
    </xf>
    <xf numFmtId="164" fontId="122" fillId="56" borderId="2" xfId="0" applyNumberFormat="1" applyFont="1" applyFill="1" applyBorder="1" applyAlignment="1" applyProtection="1">
      <alignment vertical="center"/>
      <protection locked="0"/>
    </xf>
    <xf numFmtId="10" fontId="122" fillId="56" borderId="1" xfId="0" applyNumberFormat="1" applyFont="1" applyFill="1" applyBorder="1" applyProtection="1">
      <protection locked="0"/>
    </xf>
    <xf numFmtId="164" fontId="122" fillId="56" borderId="1" xfId="0" applyNumberFormat="1" applyFont="1" applyFill="1" applyBorder="1" applyAlignment="1" applyProtection="1">
      <alignment vertical="center"/>
      <protection locked="0"/>
    </xf>
    <xf numFmtId="3" fontId="62" fillId="56" borderId="1" xfId="3" applyNumberFormat="1" applyFont="1" applyFill="1" applyBorder="1" applyAlignment="1" applyProtection="1">
      <alignment horizontal="center" vertical="center"/>
      <protection locked="0"/>
    </xf>
    <xf numFmtId="3" fontId="40" fillId="14" borderId="2" xfId="0" applyNumberFormat="1" applyFont="1" applyFill="1" applyBorder="1" applyAlignment="1" applyProtection="1">
      <alignment horizontal="center"/>
    </xf>
    <xf numFmtId="3" fontId="40" fillId="14" borderId="1" xfId="0" applyNumberFormat="1" applyFont="1" applyFill="1" applyBorder="1" applyAlignment="1" applyProtection="1">
      <alignment horizontal="left"/>
    </xf>
    <xf numFmtId="4" fontId="0" fillId="13" borderId="0" xfId="0" applyNumberFormat="1" applyFill="1"/>
    <xf numFmtId="0" fontId="0" fillId="13" borderId="0" xfId="0" applyFill="1" applyBorder="1" applyAlignment="1">
      <alignment horizontal="center"/>
    </xf>
    <xf numFmtId="0" fontId="11" fillId="13" borderId="0" xfId="3" applyFont="1" applyFill="1" applyBorder="1" applyAlignment="1" applyProtection="1">
      <alignment horizontal="center" vertical="center"/>
    </xf>
    <xf numFmtId="49" fontId="9" fillId="13" borderId="0" xfId="3" applyNumberFormat="1" applyFont="1" applyFill="1" applyBorder="1" applyAlignment="1" applyProtection="1">
      <alignment horizontal="left" vertical="center"/>
    </xf>
    <xf numFmtId="1" fontId="9" fillId="13" borderId="0" xfId="3" applyNumberFormat="1" applyFont="1" applyFill="1" applyBorder="1" applyAlignment="1" applyProtection="1">
      <alignment horizontal="left" vertical="center"/>
    </xf>
    <xf numFmtId="2" fontId="8" fillId="13" borderId="0" xfId="3" applyNumberFormat="1" applyFont="1" applyFill="1" applyBorder="1" applyAlignment="1" applyProtection="1">
      <alignment vertical="center"/>
    </xf>
    <xf numFmtId="0" fontId="9" fillId="13" borderId="0" xfId="3" applyFont="1" applyFill="1" applyBorder="1" applyAlignment="1" applyProtection="1">
      <alignment horizontal="center" vertical="center"/>
    </xf>
    <xf numFmtId="0" fontId="10" fillId="13" borderId="0" xfId="8" applyFill="1" applyBorder="1" applyAlignment="1">
      <alignment vertical="center"/>
    </xf>
    <xf numFmtId="0" fontId="13" fillId="13" borderId="0" xfId="3" applyFont="1" applyFill="1" applyBorder="1" applyAlignment="1" applyProtection="1">
      <alignment horizontal="center" vertical="center" wrapText="1"/>
    </xf>
    <xf numFmtId="7" fontId="14" fillId="13" borderId="0" xfId="6" applyNumberFormat="1" applyFont="1" applyFill="1" applyBorder="1" applyAlignment="1" applyProtection="1">
      <alignment vertical="center"/>
    </xf>
    <xf numFmtId="5" fontId="13" fillId="13" borderId="0" xfId="3" applyNumberFormat="1" applyFont="1" applyFill="1" applyBorder="1" applyAlignment="1" applyProtection="1">
      <alignment horizontal="center" vertical="center"/>
    </xf>
    <xf numFmtId="0" fontId="0" fillId="13" borderId="0" xfId="3" applyFont="1" applyFill="1" applyBorder="1" applyAlignment="1" applyProtection="1">
      <alignment vertical="center"/>
    </xf>
    <xf numFmtId="5" fontId="0" fillId="13" borderId="0" xfId="3" applyNumberFormat="1" applyFont="1" applyFill="1" applyAlignment="1" applyProtection="1">
      <alignment vertical="center"/>
    </xf>
    <xf numFmtId="5" fontId="14" fillId="13" borderId="0" xfId="3" applyNumberFormat="1" applyFont="1" applyFill="1" applyAlignment="1" applyProtection="1">
      <alignment vertical="center"/>
    </xf>
    <xf numFmtId="5" fontId="13" fillId="13" borderId="0" xfId="3" applyNumberFormat="1" applyFont="1" applyFill="1" applyBorder="1" applyAlignment="1" applyProtection="1">
      <alignment horizontal="center" vertical="center" wrapText="1"/>
    </xf>
    <xf numFmtId="5" fontId="15" fillId="13" borderId="0" xfId="3" applyNumberFormat="1" applyFont="1" applyFill="1" applyBorder="1" applyAlignment="1" applyProtection="1">
      <alignment horizontal="center" vertical="center"/>
    </xf>
    <xf numFmtId="0" fontId="10" fillId="13" borderId="0" xfId="3" applyFont="1" applyFill="1" applyAlignment="1" applyProtection="1">
      <alignment vertical="center"/>
    </xf>
    <xf numFmtId="0" fontId="46" fillId="13" borderId="0" xfId="0" applyFont="1" applyFill="1" applyBorder="1" applyAlignment="1">
      <alignment horizontal="center"/>
    </xf>
    <xf numFmtId="0" fontId="58" fillId="13" borderId="0" xfId="0" applyFont="1" applyFill="1"/>
    <xf numFmtId="0" fontId="39" fillId="13" borderId="0" xfId="0" applyFont="1" applyFill="1"/>
    <xf numFmtId="4" fontId="39" fillId="13" borderId="0" xfId="0" applyNumberFormat="1" applyFont="1" applyFill="1" applyBorder="1" applyAlignment="1">
      <alignment horizontal="center"/>
    </xf>
    <xf numFmtId="0" fontId="39" fillId="13" borderId="0" xfId="0" applyFont="1" applyFill="1" applyBorder="1"/>
    <xf numFmtId="3" fontId="39" fillId="13" borderId="0" xfId="0" applyNumberFormat="1" applyFont="1" applyFill="1" applyBorder="1"/>
    <xf numFmtId="4" fontId="39" fillId="13" borderId="0" xfId="0" applyNumberFormat="1" applyFont="1" applyFill="1" applyBorder="1"/>
    <xf numFmtId="0" fontId="6" fillId="13" borderId="0" xfId="0" applyFont="1" applyFill="1" applyBorder="1"/>
    <xf numFmtId="0" fontId="123" fillId="13" borderId="0" xfId="0" applyFont="1" applyFill="1"/>
    <xf numFmtId="4" fontId="71" fillId="13" borderId="1" xfId="0" applyNumberFormat="1" applyFont="1" applyFill="1" applyBorder="1"/>
    <xf numFmtId="2" fontId="71" fillId="13" borderId="1" xfId="0" applyNumberFormat="1" applyFont="1" applyFill="1" applyBorder="1"/>
    <xf numFmtId="0" fontId="71" fillId="13" borderId="1" xfId="0" applyFont="1" applyFill="1" applyBorder="1"/>
    <xf numFmtId="3" fontId="71" fillId="13" borderId="1" xfId="0" applyNumberFormat="1" applyFont="1" applyFill="1" applyBorder="1"/>
    <xf numFmtId="0" fontId="18" fillId="5" borderId="13" xfId="3" applyFont="1" applyFill="1" applyBorder="1" applyAlignment="1" applyProtection="1">
      <alignment horizontal="right" vertical="center"/>
    </xf>
    <xf numFmtId="2" fontId="19" fillId="0" borderId="0" xfId="3" applyNumberFormat="1" applyFont="1" applyFill="1" applyBorder="1" applyAlignment="1" applyProtection="1">
      <alignment horizontal="center" vertical="center"/>
    </xf>
    <xf numFmtId="0" fontId="17" fillId="0" borderId="0" xfId="0" applyFont="1" applyFill="1"/>
    <xf numFmtId="0" fontId="17" fillId="0" borderId="0" xfId="0" applyFont="1" applyFill="1" applyAlignment="1">
      <alignment horizontal="center" vertical="center"/>
    </xf>
    <xf numFmtId="2" fontId="19" fillId="5" borderId="13" xfId="0" applyNumberFormat="1" applyFont="1" applyFill="1" applyBorder="1" applyAlignment="1">
      <alignment horizontal="center" vertical="center"/>
    </xf>
    <xf numFmtId="166" fontId="18" fillId="4" borderId="13" xfId="3" applyNumberFormat="1" applyFont="1" applyFill="1" applyBorder="1" applyAlignment="1" applyProtection="1">
      <alignment vertical="center"/>
    </xf>
    <xf numFmtId="10" fontId="18" fillId="4" borderId="13" xfId="1" applyNumberFormat="1" applyFont="1" applyFill="1" applyBorder="1" applyAlignment="1" applyProtection="1">
      <alignment horizontal="right" vertical="center"/>
    </xf>
    <xf numFmtId="0" fontId="8" fillId="0" borderId="0" xfId="3" applyFont="1" applyBorder="1" applyAlignment="1" applyProtection="1">
      <alignment vertical="center"/>
    </xf>
    <xf numFmtId="0" fontId="0" fillId="0" borderId="9" xfId="3" applyFont="1" applyBorder="1" applyAlignment="1" applyProtection="1">
      <alignment horizontal="center" vertical="center" wrapText="1"/>
    </xf>
    <xf numFmtId="0" fontId="14" fillId="0" borderId="9" xfId="3" applyFont="1" applyBorder="1" applyAlignment="1" applyProtection="1">
      <alignment vertical="center"/>
    </xf>
    <xf numFmtId="0" fontId="0" fillId="0" borderId="11" xfId="0" applyFill="1" applyBorder="1"/>
    <xf numFmtId="2" fontId="19" fillId="0" borderId="11" xfId="3" applyNumberFormat="1" applyFont="1" applyFill="1" applyBorder="1" applyAlignment="1" applyProtection="1">
      <alignment horizontal="center" vertical="center"/>
    </xf>
    <xf numFmtId="2" fontId="19" fillId="0" borderId="11" xfId="0" applyNumberFormat="1" applyFont="1" applyFill="1" applyBorder="1" applyAlignment="1">
      <alignment horizontal="center" vertical="center"/>
    </xf>
    <xf numFmtId="0" fontId="17" fillId="0" borderId="11" xfId="0" applyFont="1" applyFill="1" applyBorder="1"/>
    <xf numFmtId="166" fontId="18" fillId="0" borderId="11" xfId="3" applyNumberFormat="1" applyFont="1" applyFill="1" applyBorder="1" applyAlignment="1" applyProtection="1">
      <alignment vertical="center"/>
    </xf>
    <xf numFmtId="166" fontId="17" fillId="0" borderId="11" xfId="0" applyNumberFormat="1" applyFont="1" applyFill="1" applyBorder="1"/>
    <xf numFmtId="10" fontId="18" fillId="0" borderId="11" xfId="1" applyNumberFormat="1" applyFont="1" applyFill="1" applyBorder="1" applyAlignment="1" applyProtection="1">
      <alignment horizontal="right" vertical="center"/>
    </xf>
    <xf numFmtId="0" fontId="18" fillId="0" borderId="11" xfId="3" applyFont="1" applyFill="1" applyBorder="1" applyAlignment="1" applyProtection="1">
      <alignment horizontal="right" vertical="center"/>
    </xf>
    <xf numFmtId="0" fontId="58" fillId="0" borderId="0" xfId="3" applyFont="1" applyFill="1" applyAlignment="1" applyProtection="1">
      <alignment horizontal="center" vertical="center"/>
    </xf>
    <xf numFmtId="5" fontId="14" fillId="57" borderId="54" xfId="0" applyNumberFormat="1" applyFont="1" applyFill="1" applyBorder="1" applyAlignment="1">
      <alignment vertical="center"/>
    </xf>
    <xf numFmtId="0" fontId="14" fillId="13" borderId="55" xfId="0" applyFont="1" applyFill="1" applyBorder="1" applyAlignment="1">
      <alignment horizontal="left" vertical="center"/>
    </xf>
    <xf numFmtId="5" fontId="14" fillId="57" borderId="56" xfId="0" applyNumberFormat="1" applyFont="1" applyFill="1" applyBorder="1" applyAlignment="1">
      <alignment vertical="center"/>
    </xf>
    <xf numFmtId="0" fontId="14" fillId="13" borderId="57" xfId="0" applyFont="1" applyFill="1" applyBorder="1" applyAlignment="1">
      <alignment horizontal="left" vertical="center"/>
    </xf>
    <xf numFmtId="5" fontId="14" fillId="57" borderId="56" xfId="36" applyNumberFormat="1" applyFont="1" applyFill="1" applyBorder="1" applyAlignment="1" applyProtection="1">
      <alignment vertical="center"/>
    </xf>
    <xf numFmtId="5" fontId="14" fillId="57" borderId="56" xfId="3" applyNumberFormat="1" applyFont="1" applyFill="1" applyBorder="1" applyAlignment="1" applyProtection="1">
      <alignment vertical="center"/>
    </xf>
    <xf numFmtId="5" fontId="14" fillId="57" borderId="58" xfId="3" applyNumberFormat="1" applyFont="1" applyFill="1" applyBorder="1" applyAlignment="1" applyProtection="1">
      <alignment vertical="center"/>
    </xf>
    <xf numFmtId="0" fontId="14" fillId="13" borderId="59" xfId="0" applyFont="1" applyFill="1" applyBorder="1" applyAlignment="1">
      <alignment horizontal="left" vertical="center"/>
    </xf>
    <xf numFmtId="3" fontId="8" fillId="0" borderId="11" xfId="3" applyNumberFormat="1" applyFont="1" applyBorder="1" applyAlignment="1" applyProtection="1">
      <alignment horizontal="center" vertical="center" wrapText="1"/>
    </xf>
    <xf numFmtId="3" fontId="25" fillId="0" borderId="22" xfId="3" applyNumberFormat="1" applyFont="1" applyBorder="1" applyAlignment="1" applyProtection="1">
      <alignment horizontal="center" vertical="center"/>
    </xf>
    <xf numFmtId="0" fontId="24" fillId="0" borderId="1" xfId="3" applyFont="1" applyBorder="1" applyAlignment="1" applyProtection="1">
      <alignment vertical="center"/>
    </xf>
    <xf numFmtId="3" fontId="24" fillId="0" borderId="1" xfId="3" applyNumberFormat="1" applyFont="1" applyBorder="1" applyAlignment="1" applyProtection="1">
      <alignment horizontal="center" vertical="center"/>
    </xf>
    <xf numFmtId="0" fontId="21" fillId="0" borderId="12" xfId="3" applyFont="1" applyBorder="1" applyAlignment="1" applyProtection="1">
      <alignment horizontal="center" vertical="center"/>
    </xf>
    <xf numFmtId="43" fontId="5" fillId="0" borderId="0" xfId="151" applyFont="1"/>
    <xf numFmtId="0" fontId="81" fillId="0" borderId="0" xfId="38" applyFont="1" applyAlignment="1">
      <alignment horizontal="center" vertical="center"/>
    </xf>
    <xf numFmtId="4" fontId="79" fillId="9" borderId="0" xfId="37" applyNumberFormat="1" applyFont="1" applyFill="1" applyAlignment="1">
      <alignment horizontal="center"/>
    </xf>
    <xf numFmtId="0" fontId="80" fillId="0" borderId="0" xfId="38" applyFont="1" applyAlignment="1">
      <alignment horizontal="center" vertical="center"/>
    </xf>
    <xf numFmtId="0" fontId="5" fillId="9" borderId="0" xfId="37" applyFill="1" applyAlignment="1">
      <alignment horizontal="center"/>
    </xf>
    <xf numFmtId="4" fontId="5" fillId="9" borderId="0" xfId="37" applyNumberFormat="1" applyFill="1" applyAlignment="1">
      <alignment horizontal="center"/>
    </xf>
    <xf numFmtId="3" fontId="5" fillId="7" borderId="0" xfId="37" applyNumberFormat="1" applyFill="1" applyAlignment="1">
      <alignment horizontal="center"/>
    </xf>
    <xf numFmtId="4" fontId="5" fillId="7" borderId="0" xfId="37" applyNumberFormat="1" applyFill="1" applyAlignment="1">
      <alignment horizontal="center"/>
    </xf>
    <xf numFmtId="0" fontId="5" fillId="7" borderId="0" xfId="37" applyFill="1"/>
    <xf numFmtId="3" fontId="5" fillId="0" borderId="0" xfId="37" applyNumberFormat="1" applyAlignment="1">
      <alignment horizontal="left"/>
    </xf>
    <xf numFmtId="43" fontId="5" fillId="0" borderId="0" xfId="151" applyFont="1" applyAlignment="1">
      <alignment horizontal="center"/>
    </xf>
    <xf numFmtId="44" fontId="26" fillId="0" borderId="1" xfId="152" applyFont="1" applyBorder="1" applyAlignment="1">
      <alignment horizontal="center" vertical="center" wrapText="1"/>
    </xf>
    <xf numFmtId="3" fontId="26" fillId="0" borderId="0" xfId="38" applyNumberFormat="1" applyFont="1" applyAlignment="1">
      <alignment horizontal="center" vertical="center" wrapText="1"/>
    </xf>
    <xf numFmtId="0" fontId="37" fillId="0" borderId="1" xfId="38" applyFont="1" applyBorder="1" applyAlignment="1">
      <alignment horizontal="center" vertical="center" wrapText="1"/>
    </xf>
    <xf numFmtId="0" fontId="8" fillId="12" borderId="0" xfId="38" applyFont="1" applyFill="1" applyAlignment="1">
      <alignment horizontal="center" vertical="center"/>
    </xf>
    <xf numFmtId="0" fontId="40" fillId="18" borderId="1" xfId="2" applyFont="1" applyFill="1" applyBorder="1" applyAlignment="1">
      <alignment horizontal="center" vertical="center" wrapText="1"/>
    </xf>
    <xf numFmtId="1" fontId="40" fillId="18" borderId="1" xfId="2" applyNumberFormat="1" applyFont="1" applyFill="1" applyBorder="1" applyAlignment="1">
      <alignment horizontal="center" vertical="center" wrapText="1"/>
    </xf>
    <xf numFmtId="171" fontId="40" fillId="18" borderId="1" xfId="33" applyNumberFormat="1" applyFont="1" applyFill="1" applyBorder="1" applyAlignment="1">
      <alignment horizontal="center" vertical="center" wrapText="1"/>
    </xf>
    <xf numFmtId="171" fontId="40" fillId="18" borderId="13" xfId="33" applyNumberFormat="1" applyFont="1" applyFill="1" applyBorder="1" applyAlignment="1">
      <alignment horizontal="center" vertical="center" wrapText="1"/>
    </xf>
    <xf numFmtId="171" fontId="40" fillId="19" borderId="1" xfId="2" applyNumberFormat="1" applyFont="1" applyFill="1" applyBorder="1" applyAlignment="1">
      <alignment horizontal="center" vertical="center" wrapText="1"/>
    </xf>
    <xf numFmtId="171" fontId="40" fillId="18" borderId="1" xfId="2" applyNumberFormat="1" applyFont="1" applyFill="1" applyBorder="1" applyAlignment="1">
      <alignment horizontal="center" vertical="center" wrapText="1"/>
    </xf>
    <xf numFmtId="10" fontId="40" fillId="19" borderId="1" xfId="30" applyNumberFormat="1" applyFont="1" applyFill="1" applyBorder="1" applyAlignment="1">
      <alignment horizontal="center" vertical="center" wrapText="1"/>
    </xf>
    <xf numFmtId="10" fontId="40" fillId="18" borderId="1" xfId="30" applyNumberFormat="1" applyFont="1" applyFill="1" applyBorder="1" applyAlignment="1">
      <alignment horizontal="center" vertical="center" wrapText="1"/>
    </xf>
    <xf numFmtId="171" fontId="35" fillId="25" borderId="1" xfId="2" applyNumberFormat="1" applyFont="1" applyFill="1" applyBorder="1" applyAlignment="1">
      <alignment horizontal="center" vertical="center" wrapText="1"/>
    </xf>
    <xf numFmtId="3" fontId="41" fillId="16" borderId="1" xfId="2" applyNumberFormat="1" applyFont="1" applyFill="1" applyBorder="1" applyAlignment="1">
      <alignment horizontal="right" wrapText="1"/>
    </xf>
    <xf numFmtId="170" fontId="41" fillId="16" borderId="1" xfId="2" applyNumberFormat="1" applyFont="1" applyFill="1" applyBorder="1" applyAlignment="1">
      <alignment horizontal="right" wrapText="1"/>
    </xf>
    <xf numFmtId="170" fontId="41" fillId="17" borderId="1" xfId="2" applyNumberFormat="1" applyFont="1" applyFill="1" applyBorder="1" applyAlignment="1">
      <alignment horizontal="right" wrapText="1"/>
    </xf>
    <xf numFmtId="1" fontId="40" fillId="14" borderId="1" xfId="2" applyNumberFormat="1" applyFont="1" applyFill="1" applyBorder="1" applyAlignment="1">
      <alignment horizontal="left"/>
    </xf>
    <xf numFmtId="0" fontId="40" fillId="14" borderId="1" xfId="2" applyFont="1" applyFill="1" applyBorder="1" applyAlignment="1">
      <alignment horizontal="left"/>
    </xf>
    <xf numFmtId="4" fontId="40" fillId="14" borderId="1" xfId="30" applyNumberFormat="1" applyFont="1" applyFill="1" applyBorder="1" applyAlignment="1">
      <alignment horizontal="right"/>
    </xf>
    <xf numFmtId="165" fontId="40" fillId="14" borderId="1" xfId="30" applyNumberFormat="1" applyFont="1" applyFill="1" applyBorder="1" applyAlignment="1">
      <alignment horizontal="right"/>
    </xf>
    <xf numFmtId="10" fontId="40" fillId="14" borderId="1" xfId="30" applyNumberFormat="1" applyFont="1" applyFill="1" applyBorder="1" applyAlignment="1">
      <alignment horizontal="right"/>
    </xf>
    <xf numFmtId="165" fontId="6" fillId="0" borderId="0" xfId="2" applyNumberFormat="1" applyAlignment="1">
      <alignment vertical="center"/>
    </xf>
    <xf numFmtId="1" fontId="40" fillId="18" borderId="12" xfId="2" applyNumberFormat="1" applyFont="1" applyFill="1" applyBorder="1" applyAlignment="1">
      <alignment horizontal="center" vertical="center" wrapText="1"/>
    </xf>
    <xf numFmtId="2" fontId="40" fillId="18" borderId="1" xfId="2" applyNumberFormat="1" applyFont="1" applyFill="1" applyBorder="1" applyAlignment="1">
      <alignment horizontal="center" vertical="center" wrapText="1"/>
    </xf>
    <xf numFmtId="1" fontId="40" fillId="19" borderId="1" xfId="2" applyNumberFormat="1" applyFont="1" applyFill="1" applyBorder="1" applyAlignment="1">
      <alignment horizontal="center" vertical="center" wrapText="1"/>
    </xf>
    <xf numFmtId="2" fontId="40" fillId="19" borderId="1" xfId="2" applyNumberFormat="1" applyFont="1" applyFill="1" applyBorder="1" applyAlignment="1">
      <alignment horizontal="center" vertical="center" wrapText="1"/>
    </xf>
    <xf numFmtId="2" fontId="40" fillId="15" borderId="1" xfId="2" applyNumberFormat="1" applyFont="1" applyFill="1" applyBorder="1" applyAlignment="1">
      <alignment horizontal="center" vertical="center" wrapText="1"/>
    </xf>
    <xf numFmtId="1" fontId="41" fillId="17" borderId="9" xfId="2" applyNumberFormat="1" applyFont="1" applyFill="1" applyBorder="1" applyAlignment="1">
      <alignment vertical="center" wrapText="1"/>
    </xf>
    <xf numFmtId="1" fontId="41" fillId="17" borderId="12" xfId="2" applyNumberFormat="1" applyFont="1" applyFill="1" applyBorder="1" applyAlignment="1">
      <alignment vertical="center" wrapText="1"/>
    </xf>
    <xf numFmtId="174" fontId="41" fillId="16" borderId="1" xfId="15" applyNumberFormat="1" applyFont="1" applyFill="1" applyBorder="1" applyAlignment="1">
      <alignment horizontal="right" vertical="center" wrapText="1"/>
    </xf>
    <xf numFmtId="181" fontId="41" fillId="16" borderId="1" xfId="15" applyNumberFormat="1" applyFont="1" applyFill="1" applyBorder="1" applyAlignment="1">
      <alignment horizontal="right" vertical="center" wrapText="1"/>
    </xf>
    <xf numFmtId="173" fontId="34" fillId="17" borderId="1" xfId="2" applyNumberFormat="1" applyFont="1" applyFill="1" applyBorder="1" applyAlignment="1">
      <alignment horizontal="right" vertical="center" wrapText="1"/>
    </xf>
    <xf numFmtId="173" fontId="7" fillId="17" borderId="1" xfId="2" applyNumberFormat="1" applyFont="1" applyFill="1" applyBorder="1" applyAlignment="1">
      <alignment horizontal="center" vertical="center" wrapText="1"/>
    </xf>
    <xf numFmtId="1" fontId="40" fillId="14" borderId="12" xfId="2" applyNumberFormat="1" applyFont="1" applyFill="1" applyBorder="1" applyAlignment="1">
      <alignment horizontal="left"/>
    </xf>
    <xf numFmtId="0" fontId="40" fillId="14" borderId="12" xfId="2" applyFont="1" applyFill="1" applyBorder="1" applyAlignment="1">
      <alignment horizontal="left"/>
    </xf>
    <xf numFmtId="4" fontId="40" fillId="14" borderId="1" xfId="2" applyNumberFormat="1" applyFont="1" applyFill="1" applyBorder="1" applyAlignment="1">
      <alignment horizontal="left"/>
    </xf>
    <xf numFmtId="4" fontId="40" fillId="14" borderId="1" xfId="2" applyNumberFormat="1" applyFont="1" applyFill="1" applyBorder="1" applyAlignment="1">
      <alignment horizontal="right"/>
    </xf>
    <xf numFmtId="1" fontId="40" fillId="15" borderId="12" xfId="2" applyNumberFormat="1" applyFont="1" applyFill="1" applyBorder="1" applyAlignment="1">
      <alignment horizontal="left"/>
    </xf>
    <xf numFmtId="0" fontId="40" fillId="15" borderId="12" xfId="2" applyFont="1" applyFill="1" applyBorder="1" applyAlignment="1">
      <alignment horizontal="left"/>
    </xf>
    <xf numFmtId="0" fontId="40" fillId="15" borderId="1" xfId="2" applyFont="1" applyFill="1" applyBorder="1" applyAlignment="1">
      <alignment horizontal="left"/>
    </xf>
    <xf numFmtId="0" fontId="40" fillId="13" borderId="0" xfId="2" applyFont="1" applyFill="1"/>
    <xf numFmtId="165" fontId="40" fillId="13" borderId="0" xfId="2" applyNumberFormat="1" applyFont="1" applyFill="1"/>
    <xf numFmtId="165" fontId="40" fillId="13" borderId="0" xfId="2" applyNumberFormat="1" applyFont="1" applyFill="1" applyAlignment="1">
      <alignment horizontal="right"/>
    </xf>
    <xf numFmtId="0" fontId="40" fillId="13" borderId="0" xfId="2" applyFont="1" applyFill="1" applyAlignment="1">
      <alignment horizontal="right"/>
    </xf>
    <xf numFmtId="0" fontId="40" fillId="13" borderId="0" xfId="2" applyFont="1" applyFill="1" applyAlignment="1">
      <alignment horizontal="left"/>
    </xf>
    <xf numFmtId="165" fontId="40" fillId="14" borderId="1" xfId="2" applyNumberFormat="1" applyFont="1" applyFill="1" applyBorder="1" applyAlignment="1">
      <alignment horizontal="right" vertical="center"/>
    </xf>
    <xf numFmtId="165" fontId="41" fillId="16" borderId="14" xfId="2" applyNumberFormat="1" applyFont="1" applyFill="1" applyBorder="1" applyAlignment="1">
      <alignment horizontal="right" vertical="center" wrapText="1"/>
    </xf>
    <xf numFmtId="0" fontId="41" fillId="17" borderId="5" xfId="2" applyFont="1" applyFill="1" applyBorder="1" applyAlignment="1">
      <alignment horizontal="left" vertical="center" wrapText="1"/>
    </xf>
    <xf numFmtId="0" fontId="40" fillId="13" borderId="0" xfId="2" applyFont="1" applyFill="1" applyAlignment="1">
      <alignment horizontal="center" vertical="center"/>
    </xf>
    <xf numFmtId="0" fontId="40" fillId="19" borderId="14" xfId="2" applyFont="1" applyFill="1" applyBorder="1" applyAlignment="1">
      <alignment horizontal="center" vertical="center" wrapText="1"/>
    </xf>
    <xf numFmtId="0" fontId="40" fillId="18" borderId="14" xfId="2" applyFont="1" applyFill="1" applyBorder="1" applyAlignment="1">
      <alignment horizontal="center" vertical="center" wrapText="1"/>
    </xf>
    <xf numFmtId="0" fontId="35" fillId="13" borderId="0" xfId="2" applyFont="1" applyFill="1"/>
    <xf numFmtId="175" fontId="35" fillId="13" borderId="0" xfId="2" applyNumberFormat="1" applyFont="1" applyFill="1"/>
    <xf numFmtId="165" fontId="35" fillId="13" borderId="0" xfId="2" applyNumberFormat="1" applyFont="1" applyFill="1"/>
    <xf numFmtId="176" fontId="35" fillId="13" borderId="0" xfId="2" applyNumberFormat="1" applyFont="1" applyFill="1"/>
    <xf numFmtId="176" fontId="40" fillId="13" borderId="0" xfId="2" applyNumberFormat="1" applyFont="1" applyFill="1"/>
    <xf numFmtId="0" fontId="45" fillId="13" borderId="0" xfId="2" applyFont="1" applyFill="1"/>
    <xf numFmtId="165" fontId="40" fillId="13" borderId="0" xfId="2" applyNumberFormat="1" applyFont="1" applyFill="1" applyAlignment="1">
      <alignment horizontal="left" vertical="center"/>
    </xf>
    <xf numFmtId="165" fontId="41" fillId="16" borderId="1" xfId="2" applyNumberFormat="1" applyFont="1" applyFill="1" applyBorder="1" applyAlignment="1">
      <alignment horizontal="right" vertical="center" wrapText="1"/>
    </xf>
    <xf numFmtId="168" fontId="40" fillId="13" borderId="0" xfId="15" applyFont="1" applyFill="1" applyAlignment="1">
      <alignment horizontal="left" vertical="center"/>
    </xf>
    <xf numFmtId="177" fontId="40" fillId="14" borderId="1" xfId="15" applyNumberFormat="1" applyFont="1" applyFill="1" applyBorder="1" applyAlignment="1">
      <alignment horizontal="right" vertical="center"/>
    </xf>
    <xf numFmtId="10" fontId="40" fillId="14" borderId="1" xfId="2" applyNumberFormat="1" applyFont="1" applyFill="1" applyBorder="1" applyAlignment="1">
      <alignment horizontal="right" vertical="center"/>
    </xf>
    <xf numFmtId="10" fontId="40" fillId="6" borderId="1" xfId="2" applyNumberFormat="1" applyFont="1" applyFill="1" applyBorder="1" applyProtection="1">
      <protection locked="0"/>
    </xf>
    <xf numFmtId="168" fontId="40" fillId="14" borderId="1" xfId="15" applyFont="1" applyFill="1" applyBorder="1" applyAlignment="1">
      <alignment horizontal="left" vertical="center"/>
    </xf>
    <xf numFmtId="0" fontId="40" fillId="13" borderId="9" xfId="2" applyFont="1" applyFill="1" applyBorder="1"/>
    <xf numFmtId="0" fontId="40" fillId="13" borderId="13" xfId="2" applyFont="1" applyFill="1" applyBorder="1"/>
    <xf numFmtId="170" fontId="40" fillId="14" borderId="1" xfId="2" applyNumberFormat="1" applyFont="1" applyFill="1" applyBorder="1" applyAlignment="1">
      <alignment horizontal="right" vertical="center"/>
    </xf>
    <xf numFmtId="165" fontId="40" fillId="6" borderId="1" xfId="2" applyNumberFormat="1" applyFont="1" applyFill="1" applyBorder="1" applyProtection="1">
      <protection locked="0"/>
    </xf>
    <xf numFmtId="170" fontId="40" fillId="21" borderId="1" xfId="2" applyNumberFormat="1" applyFont="1" applyFill="1" applyBorder="1" applyAlignment="1">
      <alignment horizontal="right" vertical="center"/>
    </xf>
    <xf numFmtId="165" fontId="40" fillId="21" borderId="1" xfId="2" applyNumberFormat="1" applyFont="1" applyFill="1" applyBorder="1" applyAlignment="1">
      <alignment horizontal="right" vertical="center"/>
    </xf>
    <xf numFmtId="165" fontId="40" fillId="22" borderId="1" xfId="2" applyNumberFormat="1" applyFont="1" applyFill="1" applyBorder="1" applyProtection="1">
      <protection locked="0"/>
    </xf>
    <xf numFmtId="176" fontId="40" fillId="21" borderId="1" xfId="2" applyNumberFormat="1" applyFont="1" applyFill="1" applyBorder="1" applyAlignment="1">
      <alignment horizontal="left"/>
    </xf>
    <xf numFmtId="0" fontId="40" fillId="21" borderId="1" xfId="2" applyFont="1" applyFill="1" applyBorder="1" applyAlignment="1">
      <alignment horizontal="left" vertical="center"/>
    </xf>
    <xf numFmtId="0" fontId="40" fillId="18" borderId="1" xfId="2" applyFont="1" applyFill="1" applyBorder="1" applyAlignment="1">
      <alignment horizontal="center" vertical="center"/>
    </xf>
    <xf numFmtId="0" fontId="40" fillId="18" borderId="12" xfId="2" applyFont="1" applyFill="1" applyBorder="1" applyAlignment="1">
      <alignment horizontal="center" vertical="center"/>
    </xf>
    <xf numFmtId="0" fontId="33" fillId="13" borderId="0" xfId="2" applyFont="1" applyFill="1" applyAlignment="1">
      <alignment wrapText="1"/>
    </xf>
    <xf numFmtId="0" fontId="83" fillId="13" borderId="39" xfId="2" applyFont="1" applyFill="1" applyBorder="1" applyAlignment="1">
      <alignment horizontal="right" vertical="top"/>
    </xf>
    <xf numFmtId="0" fontId="83" fillId="13" borderId="41" xfId="2" applyFont="1" applyFill="1" applyBorder="1" applyAlignment="1">
      <alignment horizontal="right" vertical="top"/>
    </xf>
    <xf numFmtId="0" fontId="84" fillId="13" borderId="42" xfId="2" applyFont="1" applyFill="1" applyBorder="1" applyAlignment="1">
      <alignment horizontal="left" vertical="top" wrapText="1"/>
    </xf>
    <xf numFmtId="0" fontId="84" fillId="13" borderId="42" xfId="2" applyFont="1" applyFill="1" applyBorder="1" applyAlignment="1">
      <alignment horizontal="left" vertical="top"/>
    </xf>
    <xf numFmtId="0" fontId="82" fillId="13" borderId="38" xfId="2" applyFont="1" applyFill="1" applyBorder="1" applyAlignment="1">
      <alignment horizontal="left" vertical="top"/>
    </xf>
    <xf numFmtId="0" fontId="83" fillId="13" borderId="38" xfId="2" applyFont="1" applyFill="1" applyBorder="1" applyAlignment="1">
      <alignment horizontal="right" vertical="top"/>
    </xf>
    <xf numFmtId="167" fontId="124" fillId="29" borderId="60" xfId="2" applyNumberFormat="1" applyFont="1" applyFill="1" applyBorder="1" applyAlignment="1">
      <alignment horizontal="center" vertical="center" wrapText="1"/>
    </xf>
    <xf numFmtId="182" fontId="84" fillId="13" borderId="38" xfId="2" applyNumberFormat="1" applyFont="1" applyFill="1" applyBorder="1" applyAlignment="1">
      <alignment horizontal="right" vertical="top"/>
    </xf>
    <xf numFmtId="0" fontId="85" fillId="13" borderId="39" xfId="2" applyFont="1" applyFill="1" applyBorder="1" applyAlignment="1">
      <alignment horizontal="left" vertical="top" wrapText="1"/>
    </xf>
    <xf numFmtId="0" fontId="85" fillId="13" borderId="41" xfId="2" applyFont="1" applyFill="1" applyBorder="1" applyAlignment="1">
      <alignment horizontal="left" vertical="top" wrapText="1"/>
    </xf>
    <xf numFmtId="183" fontId="84" fillId="13" borderId="38" xfId="2" applyNumberFormat="1" applyFont="1" applyFill="1" applyBorder="1" applyAlignment="1">
      <alignment horizontal="right" vertical="top"/>
    </xf>
    <xf numFmtId="0" fontId="6" fillId="13" borderId="0" xfId="2" applyFill="1"/>
    <xf numFmtId="43" fontId="40" fillId="18" borderId="1" xfId="4" applyFont="1" applyFill="1" applyBorder="1" applyAlignment="1">
      <alignment horizontal="center" vertical="center" wrapText="1"/>
    </xf>
    <xf numFmtId="9" fontId="40" fillId="18" borderId="1" xfId="7" applyFont="1" applyFill="1" applyBorder="1" applyAlignment="1">
      <alignment horizontal="center" vertical="center" wrapText="1"/>
    </xf>
    <xf numFmtId="1" fontId="40" fillId="14" borderId="1" xfId="20" applyNumberFormat="1" applyFont="1" applyFill="1" applyBorder="1" applyAlignment="1">
      <alignment horizontal="left"/>
    </xf>
    <xf numFmtId="0" fontId="38" fillId="0" borderId="0" xfId="20"/>
    <xf numFmtId="43" fontId="6" fillId="0" borderId="0" xfId="4" applyFont="1"/>
    <xf numFmtId="4" fontId="125" fillId="14" borderId="1" xfId="2" applyNumberFormat="1" applyFont="1" applyFill="1" applyBorder="1" applyAlignment="1">
      <alignment horizontal="right"/>
    </xf>
    <xf numFmtId="9" fontId="6" fillId="0" borderId="0" xfId="7" applyFont="1"/>
    <xf numFmtId="1" fontId="40" fillId="14" borderId="0" xfId="20" applyNumberFormat="1" applyFont="1" applyFill="1" applyAlignment="1">
      <alignment horizontal="left"/>
    </xf>
    <xf numFmtId="5" fontId="14" fillId="0" borderId="2" xfId="44" applyNumberFormat="1" applyFont="1" applyBorder="1" applyAlignment="1">
      <alignment horizontal="center" vertical="center"/>
    </xf>
    <xf numFmtId="0" fontId="14" fillId="0" borderId="21" xfId="44" applyFont="1" applyBorder="1" applyAlignment="1">
      <alignment horizontal="center" vertical="center"/>
    </xf>
    <xf numFmtId="0" fontId="14" fillId="0" borderId="2" xfId="44" applyFont="1" applyBorder="1" applyAlignment="1">
      <alignment horizontal="center" vertical="center" wrapText="1"/>
    </xf>
    <xf numFmtId="0" fontId="126" fillId="0" borderId="10" xfId="0" applyFont="1" applyBorder="1"/>
    <xf numFmtId="1" fontId="40" fillId="14" borderId="1" xfId="0" applyNumberFormat="1" applyFont="1" applyFill="1" applyBorder="1" applyAlignment="1">
      <alignment horizontal="left"/>
    </xf>
    <xf numFmtId="0" fontId="40" fillId="14" borderId="1" xfId="0" applyFont="1" applyFill="1" applyBorder="1" applyAlignment="1">
      <alignment horizontal="left"/>
    </xf>
    <xf numFmtId="165" fontId="40" fillId="14" borderId="1" xfId="0" applyNumberFormat="1" applyFont="1" applyFill="1" applyBorder="1" applyAlignment="1">
      <alignment horizontal="right"/>
    </xf>
    <xf numFmtId="5" fontId="13" fillId="0" borderId="14" xfId="44" applyNumberFormat="1" applyFont="1" applyBorder="1" applyAlignment="1">
      <alignment horizontal="center" vertical="center"/>
    </xf>
    <xf numFmtId="10" fontId="127" fillId="0" borderId="0" xfId="1" applyNumberFormat="1" applyFont="1" applyFill="1" applyBorder="1"/>
    <xf numFmtId="4" fontId="126" fillId="0" borderId="0" xfId="0" applyNumberFormat="1" applyFont="1" applyBorder="1" applyAlignment="1">
      <alignment horizontal="left"/>
    </xf>
    <xf numFmtId="0" fontId="13" fillId="0" borderId="1" xfId="44" applyFont="1" applyBorder="1" applyAlignment="1">
      <alignment horizontal="left" vertical="center" wrapText="1" indent="2"/>
    </xf>
    <xf numFmtId="10" fontId="13" fillId="9" borderId="1" xfId="7" applyNumberFormat="1" applyFont="1" applyFill="1" applyBorder="1" applyAlignment="1" applyProtection="1">
      <alignment horizontal="center" vertical="center"/>
    </xf>
    <xf numFmtId="0" fontId="13" fillId="0" borderId="1" xfId="44" applyFont="1" applyBorder="1" applyAlignment="1">
      <alignment horizontal="left" vertical="center" indent="2"/>
    </xf>
    <xf numFmtId="0" fontId="13" fillId="0" borderId="1" xfId="44" applyFont="1" applyBorder="1" applyAlignment="1">
      <alignment horizontal="left" vertical="center" wrapText="1"/>
    </xf>
    <xf numFmtId="5" fontId="13" fillId="3" borderId="1" xfId="44" applyNumberFormat="1" applyFont="1" applyFill="1" applyBorder="1" applyAlignment="1">
      <alignment horizontal="center" vertical="center"/>
    </xf>
    <xf numFmtId="5" fontId="13" fillId="0" borderId="1" xfId="44" applyNumberFormat="1" applyFont="1" applyBorder="1" applyAlignment="1">
      <alignment horizontal="center" vertical="center"/>
    </xf>
    <xf numFmtId="4" fontId="49" fillId="13" borderId="0" xfId="0" applyNumberFormat="1" applyFont="1" applyFill="1" applyBorder="1" applyAlignment="1">
      <alignment horizontal="center"/>
    </xf>
    <xf numFmtId="0" fontId="40" fillId="18" borderId="1" xfId="14" applyFont="1" applyFill="1" applyBorder="1" applyAlignment="1">
      <alignment horizontal="center" vertical="center" wrapText="1"/>
    </xf>
    <xf numFmtId="171" fontId="40" fillId="18" borderId="1" xfId="153" applyNumberFormat="1" applyFont="1" applyFill="1" applyBorder="1" applyAlignment="1" applyProtection="1">
      <alignment horizontal="center" vertical="center" wrapText="1"/>
    </xf>
    <xf numFmtId="4" fontId="40" fillId="58" borderId="1" xfId="2" applyNumberFormat="1" applyFont="1" applyFill="1" applyBorder="1" applyAlignment="1">
      <alignment horizontal="right"/>
    </xf>
    <xf numFmtId="165" fontId="40" fillId="58" borderId="1" xfId="15" applyNumberFormat="1" applyFont="1" applyFill="1" applyBorder="1" applyAlignment="1" applyProtection="1">
      <alignment horizontal="right"/>
    </xf>
    <xf numFmtId="4" fontId="40" fillId="14" borderId="1" xfId="15" applyNumberFormat="1" applyFont="1" applyFill="1" applyBorder="1" applyAlignment="1" applyProtection="1">
      <alignment horizontal="right"/>
    </xf>
    <xf numFmtId="0" fontId="40" fillId="18" borderId="12" xfId="0" applyFont="1" applyFill="1" applyBorder="1" applyAlignment="1">
      <alignment horizontal="center" vertical="center" wrapText="1"/>
    </xf>
    <xf numFmtId="0" fontId="40" fillId="18" borderId="1" xfId="0" applyFont="1" applyFill="1" applyBorder="1" applyAlignment="1">
      <alignment horizontal="center" vertical="center" wrapText="1"/>
    </xf>
    <xf numFmtId="1" fontId="40" fillId="58" borderId="1" xfId="0" applyNumberFormat="1" applyFont="1" applyFill="1" applyBorder="1" applyAlignment="1">
      <alignment horizontal="left"/>
    </xf>
    <xf numFmtId="0" fontId="40" fillId="58" borderId="1" xfId="0" applyFont="1" applyFill="1" applyBorder="1" applyAlignment="1">
      <alignment horizontal="left"/>
    </xf>
    <xf numFmtId="4" fontId="40" fillId="58" borderId="1" xfId="0" applyNumberFormat="1" applyFont="1" applyFill="1" applyBorder="1" applyAlignment="1">
      <alignment horizontal="right"/>
    </xf>
    <xf numFmtId="165" fontId="40" fillId="58" borderId="1" xfId="0" applyNumberFormat="1" applyFont="1" applyFill="1" applyBorder="1" applyAlignment="1">
      <alignment horizontal="right"/>
    </xf>
    <xf numFmtId="0" fontId="31" fillId="0" borderId="1" xfId="0" applyFont="1" applyBorder="1" applyAlignment="1">
      <alignment horizontal="left" vertical="center" wrapText="1"/>
    </xf>
    <xf numFmtId="0" fontId="7" fillId="0" borderId="10" xfId="3" applyFont="1" applyBorder="1" applyAlignment="1" applyProtection="1">
      <alignment vertical="center"/>
    </xf>
    <xf numFmtId="0" fontId="6" fillId="0" borderId="22" xfId="3" applyFont="1" applyBorder="1" applyAlignment="1" applyProtection="1">
      <alignment vertical="center"/>
    </xf>
    <xf numFmtId="0" fontId="31" fillId="0" borderId="1" xfId="0" applyFont="1" applyBorder="1" applyAlignment="1"/>
    <xf numFmtId="3" fontId="7" fillId="0" borderId="0" xfId="3" applyNumberFormat="1" applyFont="1" applyBorder="1" applyAlignment="1" applyProtection="1">
      <alignment horizontal="center" vertical="center"/>
    </xf>
    <xf numFmtId="0" fontId="57" fillId="0" borderId="0" xfId="0" applyFont="1" applyFill="1" applyBorder="1"/>
    <xf numFmtId="0" fontId="14" fillId="13" borderId="57" xfId="0" applyFont="1" applyFill="1" applyBorder="1" applyAlignment="1">
      <alignment horizontal="left" vertical="center" wrapText="1"/>
    </xf>
    <xf numFmtId="0" fontId="21" fillId="0" borderId="11" xfId="3" applyFont="1" applyBorder="1" applyAlignment="1" applyProtection="1">
      <alignment horizontal="center" vertical="center"/>
    </xf>
    <xf numFmtId="0" fontId="27" fillId="0" borderId="9" xfId="12" applyBorder="1" applyAlignment="1">
      <alignment horizontal="left" vertical="center"/>
    </xf>
    <xf numFmtId="0" fontId="7" fillId="0" borderId="11" xfId="44" applyFont="1" applyBorder="1" applyAlignment="1">
      <alignment horizontal="center" vertical="center"/>
    </xf>
    <xf numFmtId="6" fontId="7" fillId="0" borderId="11" xfId="44" applyNumberFormat="1" applyFont="1" applyBorder="1" applyAlignment="1">
      <alignment horizontal="center" vertical="center"/>
    </xf>
    <xf numFmtId="0" fontId="130" fillId="0" borderId="0" xfId="0" applyFont="1"/>
    <xf numFmtId="0" fontId="64" fillId="0" borderId="0" xfId="0" applyFont="1" applyAlignment="1">
      <alignment vertical="center"/>
    </xf>
    <xf numFmtId="0" fontId="53" fillId="8" borderId="9" xfId="3" applyFont="1" applyFill="1" applyBorder="1" applyAlignment="1" applyProtection="1">
      <alignment horizontal="center" vertical="center"/>
    </xf>
    <xf numFmtId="0" fontId="47" fillId="8" borderId="9" xfId="12" applyFont="1" applyFill="1" applyBorder="1" applyAlignment="1" applyProtection="1">
      <alignment horizontal="center" vertical="center"/>
    </xf>
    <xf numFmtId="0" fontId="53" fillId="8" borderId="9" xfId="3" applyFont="1" applyFill="1" applyBorder="1" applyAlignment="1" applyProtection="1">
      <alignment horizontal="right" vertical="center"/>
    </xf>
    <xf numFmtId="167" fontId="56" fillId="8" borderId="0" xfId="3" quotePrefix="1" applyNumberFormat="1" applyFont="1" applyFill="1" applyBorder="1" applyAlignment="1" applyProtection="1">
      <alignment horizontal="center" vertical="center"/>
    </xf>
    <xf numFmtId="0" fontId="120" fillId="0" borderId="13" xfId="0" applyFont="1" applyFill="1" applyBorder="1" applyAlignment="1">
      <alignment horizontal="center" vertical="center"/>
    </xf>
    <xf numFmtId="0" fontId="120" fillId="0" borderId="9" xfId="0" applyFont="1" applyFill="1" applyBorder="1" applyAlignment="1">
      <alignment horizontal="center" vertical="center"/>
    </xf>
    <xf numFmtId="0" fontId="120" fillId="0" borderId="12" xfId="0" applyFont="1" applyFill="1" applyBorder="1" applyAlignment="1">
      <alignment horizontal="center" vertical="center"/>
    </xf>
    <xf numFmtId="0" fontId="24" fillId="9" borderId="6" xfId="0" applyFont="1" applyFill="1" applyBorder="1" applyAlignment="1">
      <alignment horizontal="left" vertical="center" wrapText="1"/>
    </xf>
    <xf numFmtId="0" fontId="24" fillId="9" borderId="3" xfId="0" applyFont="1" applyFill="1" applyBorder="1" applyAlignment="1">
      <alignment horizontal="left" vertical="center" wrapText="1"/>
    </xf>
    <xf numFmtId="0" fontId="24" fillId="9" borderId="7"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4" fillId="0" borderId="12" xfId="0" applyFont="1" applyFill="1" applyBorder="1" applyAlignment="1">
      <alignment horizontal="left" vertical="center" wrapText="1"/>
    </xf>
    <xf numFmtId="0" fontId="68" fillId="9" borderId="13" xfId="0" applyFont="1" applyFill="1" applyBorder="1" applyAlignment="1">
      <alignment horizontal="left" vertical="center" wrapText="1"/>
    </xf>
    <xf numFmtId="0" fontId="68" fillId="9" borderId="9" xfId="0" applyFont="1" applyFill="1" applyBorder="1" applyAlignment="1">
      <alignment horizontal="left" vertical="center" wrapText="1"/>
    </xf>
    <xf numFmtId="0" fontId="68" fillId="9" borderId="12" xfId="0" applyFont="1" applyFill="1" applyBorder="1" applyAlignment="1">
      <alignment horizontal="left" vertical="center" wrapText="1"/>
    </xf>
    <xf numFmtId="167" fontId="55" fillId="0" borderId="26" xfId="3" quotePrefix="1" applyNumberFormat="1" applyFont="1" applyFill="1" applyBorder="1" applyAlignment="1" applyProtection="1">
      <alignment horizontal="left" vertical="center"/>
    </xf>
    <xf numFmtId="167" fontId="55" fillId="0" borderId="15" xfId="3" quotePrefix="1" applyNumberFormat="1" applyFont="1" applyFill="1" applyBorder="1" applyAlignment="1" applyProtection="1">
      <alignment horizontal="left" vertical="center"/>
    </xf>
    <xf numFmtId="167" fontId="55" fillId="0" borderId="17" xfId="3" quotePrefix="1" applyNumberFormat="1" applyFont="1" applyFill="1" applyBorder="1" applyAlignment="1" applyProtection="1">
      <alignment horizontal="left" vertical="center"/>
    </xf>
    <xf numFmtId="0" fontId="121" fillId="56" borderId="1" xfId="0" applyFont="1" applyFill="1" applyBorder="1" applyAlignment="1">
      <alignment horizontal="center"/>
    </xf>
    <xf numFmtId="0" fontId="31" fillId="0" borderId="14" xfId="0" applyFont="1" applyBorder="1" applyAlignment="1">
      <alignment horizontal="left" vertical="center" wrapText="1"/>
    </xf>
    <xf numFmtId="0" fontId="31" fillId="0" borderId="22" xfId="0" applyFont="1" applyBorder="1" applyAlignment="1">
      <alignment horizontal="left" vertical="center" wrapText="1"/>
    </xf>
    <xf numFmtId="0" fontId="31" fillId="0" borderId="2" xfId="0" applyFont="1" applyBorder="1" applyAlignment="1">
      <alignment horizontal="left" vertical="center" wrapText="1"/>
    </xf>
    <xf numFmtId="0" fontId="20" fillId="7" borderId="13" xfId="0" applyFont="1" applyFill="1" applyBorder="1" applyAlignment="1">
      <alignment horizontal="center"/>
    </xf>
    <xf numFmtId="0" fontId="20" fillId="7" borderId="9" xfId="0" applyFont="1" applyFill="1" applyBorder="1" applyAlignment="1">
      <alignment horizontal="center"/>
    </xf>
    <xf numFmtId="0" fontId="20" fillId="7" borderId="12" xfId="0" applyFont="1" applyFill="1" applyBorder="1" applyAlignment="1">
      <alignment horizontal="center"/>
    </xf>
    <xf numFmtId="2" fontId="11" fillId="0" borderId="13" xfId="3" applyNumberFormat="1" applyFont="1" applyFill="1" applyBorder="1" applyAlignment="1" applyProtection="1">
      <alignment horizontal="center" vertical="center"/>
    </xf>
    <xf numFmtId="2" fontId="11" fillId="0" borderId="9" xfId="3" applyNumberFormat="1" applyFont="1" applyFill="1" applyBorder="1" applyAlignment="1" applyProtection="1">
      <alignment horizontal="center" vertical="center"/>
    </xf>
    <xf numFmtId="2" fontId="11" fillId="0" borderId="12" xfId="3" applyNumberFormat="1" applyFont="1" applyFill="1" applyBorder="1" applyAlignment="1" applyProtection="1">
      <alignment horizontal="center" vertical="center"/>
    </xf>
    <xf numFmtId="1" fontId="11" fillId="0" borderId="13" xfId="3" applyNumberFormat="1" applyFont="1" applyFill="1" applyBorder="1" applyAlignment="1" applyProtection="1">
      <alignment horizontal="center" vertical="center"/>
    </xf>
    <xf numFmtId="0" fontId="11" fillId="0" borderId="9" xfId="3" applyFont="1" applyFill="1" applyBorder="1" applyAlignment="1" applyProtection="1">
      <alignment horizontal="center" vertical="center"/>
    </xf>
    <xf numFmtId="0" fontId="11" fillId="0" borderId="12" xfId="3" applyFont="1" applyFill="1" applyBorder="1" applyAlignment="1" applyProtection="1">
      <alignment horizontal="center" vertical="center"/>
    </xf>
    <xf numFmtId="0" fontId="26" fillId="0" borderId="8" xfId="3" applyFont="1" applyBorder="1" applyAlignment="1" applyProtection="1">
      <alignment vertical="center"/>
    </xf>
    <xf numFmtId="0" fontId="26" fillId="0" borderId="4" xfId="3" applyFont="1" applyBorder="1" applyAlignment="1" applyProtection="1">
      <alignment vertical="center"/>
    </xf>
    <xf numFmtId="0" fontId="26" fillId="0" borderId="5" xfId="3" applyFont="1" applyBorder="1" applyAlignment="1" applyProtection="1">
      <alignment vertical="center"/>
    </xf>
    <xf numFmtId="0" fontId="11" fillId="7" borderId="13" xfId="3" applyFont="1" applyFill="1" applyBorder="1" applyAlignment="1" applyProtection="1">
      <alignment horizontal="center" vertical="center"/>
    </xf>
    <xf numFmtId="0" fontId="11" fillId="7" borderId="9"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4" fillId="24" borderId="13" xfId="44" applyFont="1" applyFill="1" applyBorder="1" applyAlignment="1">
      <alignment horizontal="center" vertical="center"/>
    </xf>
    <xf numFmtId="0" fontId="14" fillId="24" borderId="9" xfId="44" applyFont="1" applyFill="1" applyBorder="1" applyAlignment="1">
      <alignment horizontal="center" vertical="center"/>
    </xf>
    <xf numFmtId="0" fontId="14" fillId="24" borderId="12" xfId="44" applyFont="1" applyFill="1" applyBorder="1" applyAlignment="1">
      <alignment horizontal="center" vertical="center"/>
    </xf>
    <xf numFmtId="0" fontId="14" fillId="0" borderId="13" xfId="44" applyFont="1" applyBorder="1" applyAlignment="1">
      <alignment horizontal="center" vertical="center"/>
    </xf>
    <xf numFmtId="0" fontId="14" fillId="0" borderId="9" xfId="44" applyFont="1" applyBorder="1" applyAlignment="1">
      <alignment horizontal="center" vertical="center"/>
    </xf>
    <xf numFmtId="0" fontId="14" fillId="0" borderId="12" xfId="44" applyFont="1" applyBorder="1" applyAlignment="1">
      <alignment horizontal="center" vertical="center"/>
    </xf>
    <xf numFmtId="49" fontId="9" fillId="0" borderId="33" xfId="3" applyNumberFormat="1" applyFont="1" applyBorder="1" applyAlignment="1" applyProtection="1">
      <alignment horizontal="center" vertical="center"/>
    </xf>
    <xf numFmtId="49" fontId="9" fillId="0" borderId="32" xfId="3" applyNumberFormat="1" applyFont="1" applyBorder="1" applyAlignment="1" applyProtection="1">
      <alignment horizontal="center" vertical="center"/>
    </xf>
    <xf numFmtId="1" fontId="9" fillId="0" borderId="0" xfId="3" applyNumberFormat="1" applyFont="1" applyBorder="1" applyAlignment="1" applyProtection="1">
      <alignment horizontal="center" vertical="center"/>
    </xf>
    <xf numFmtId="1" fontId="9" fillId="0" borderId="18" xfId="3" applyNumberFormat="1" applyFont="1" applyBorder="1" applyAlignment="1" applyProtection="1">
      <alignment horizontal="center" vertical="center"/>
    </xf>
    <xf numFmtId="5" fontId="13" fillId="0" borderId="14" xfId="3" applyNumberFormat="1" applyFont="1" applyBorder="1" applyAlignment="1" applyProtection="1">
      <alignment horizontal="center" vertical="center"/>
    </xf>
    <xf numFmtId="5" fontId="13" fillId="0" borderId="22" xfId="3" applyNumberFormat="1" applyFont="1" applyBorder="1" applyAlignment="1" applyProtection="1">
      <alignment horizontal="center" vertical="center"/>
    </xf>
    <xf numFmtId="5" fontId="13" fillId="0" borderId="2" xfId="3" applyNumberFormat="1" applyFont="1" applyBorder="1" applyAlignment="1" applyProtection="1">
      <alignment horizontal="center" vertical="center"/>
    </xf>
    <xf numFmtId="178" fontId="14" fillId="3" borderId="29" xfId="3" applyNumberFormat="1" applyFont="1" applyFill="1" applyBorder="1" applyAlignment="1" applyProtection="1">
      <alignment horizontal="center" vertical="center"/>
    </xf>
    <xf numFmtId="178" fontId="14" fillId="3" borderId="30" xfId="3" applyNumberFormat="1" applyFont="1" applyFill="1" applyBorder="1" applyAlignment="1" applyProtection="1">
      <alignment horizontal="center" vertical="center"/>
    </xf>
    <xf numFmtId="0" fontId="10" fillId="0" borderId="0" xfId="3" applyFont="1" applyFill="1" applyAlignment="1" applyProtection="1">
      <alignment horizontal="center" vertical="center"/>
    </xf>
    <xf numFmtId="0" fontId="128" fillId="0" borderId="26" xfId="12" applyFont="1" applyBorder="1" applyAlignment="1" applyProtection="1">
      <alignment horizontal="center" vertical="center" wrapText="1"/>
    </xf>
    <xf numFmtId="0" fontId="128" fillId="0" borderId="17" xfId="12" applyFont="1" applyBorder="1" applyAlignment="1" applyProtection="1">
      <alignment horizontal="center" vertical="center" wrapText="1"/>
    </xf>
    <xf numFmtId="5" fontId="14" fillId="0" borderId="35" xfId="6" applyNumberFormat="1" applyFont="1" applyBorder="1" applyAlignment="1" applyProtection="1">
      <alignment horizontal="center" vertical="center"/>
    </xf>
    <xf numFmtId="5" fontId="14" fillId="0" borderId="36" xfId="6" applyNumberFormat="1" applyFont="1" applyBorder="1" applyAlignment="1" applyProtection="1">
      <alignment horizontal="center" vertical="center"/>
    </xf>
    <xf numFmtId="178" fontId="14" fillId="3" borderId="6" xfId="44" applyNumberFormat="1" applyFont="1" applyFill="1" applyBorder="1" applyAlignment="1">
      <alignment horizontal="center" vertical="center"/>
    </xf>
    <xf numFmtId="178" fontId="14" fillId="3" borderId="7" xfId="44" applyNumberFormat="1" applyFont="1" applyFill="1" applyBorder="1" applyAlignment="1">
      <alignment horizontal="center" vertical="center"/>
    </xf>
    <xf numFmtId="0" fontId="13" fillId="0" borderId="13" xfId="3" applyFont="1" applyBorder="1" applyAlignment="1" applyProtection="1">
      <alignment horizontal="center" vertical="center" wrapText="1"/>
    </xf>
    <xf numFmtId="0" fontId="13" fillId="0" borderId="12" xfId="3" applyFont="1" applyBorder="1" applyAlignment="1" applyProtection="1">
      <alignment horizontal="center" vertical="center" wrapText="1"/>
    </xf>
    <xf numFmtId="0" fontId="14" fillId="24" borderId="13" xfId="3" applyFont="1" applyFill="1" applyBorder="1" applyAlignment="1" applyProtection="1">
      <alignment horizontal="center" vertical="center"/>
    </xf>
    <xf numFmtId="0" fontId="14" fillId="24" borderId="9" xfId="3" applyFont="1" applyFill="1" applyBorder="1" applyAlignment="1" applyProtection="1">
      <alignment horizontal="center" vertical="center"/>
    </xf>
    <xf numFmtId="0" fontId="14" fillId="24" borderId="12" xfId="3" applyFont="1" applyFill="1" applyBorder="1" applyAlignment="1" applyProtection="1">
      <alignment horizontal="center" vertical="center"/>
    </xf>
    <xf numFmtId="0" fontId="9" fillId="0" borderId="13" xfId="3" applyFont="1" applyBorder="1" applyAlignment="1" applyProtection="1">
      <alignment horizontal="center" vertical="center"/>
    </xf>
    <xf numFmtId="0" fontId="9" fillId="0" borderId="9" xfId="3" applyFont="1" applyBorder="1" applyAlignment="1" applyProtection="1">
      <alignment horizontal="center" vertical="center"/>
    </xf>
    <xf numFmtId="0" fontId="9" fillId="0" borderId="12" xfId="3" applyFont="1" applyBorder="1" applyAlignment="1" applyProtection="1">
      <alignment horizontal="center" vertical="center"/>
    </xf>
    <xf numFmtId="1" fontId="9" fillId="0" borderId="0" xfId="3" applyNumberFormat="1" applyFont="1" applyBorder="1" applyAlignment="1" applyProtection="1">
      <alignment horizontal="left" vertical="center"/>
    </xf>
    <xf numFmtId="1" fontId="9" fillId="0" borderId="18" xfId="3" applyNumberFormat="1" applyFont="1" applyBorder="1" applyAlignment="1" applyProtection="1">
      <alignment horizontal="left" vertical="center"/>
    </xf>
    <xf numFmtId="0" fontId="9" fillId="0" borderId="27" xfId="3" applyFont="1" applyBorder="1" applyAlignment="1" applyProtection="1">
      <alignment horizontal="center" vertical="center"/>
    </xf>
    <xf numFmtId="0" fontId="9" fillId="0" borderId="31" xfId="3" applyFont="1" applyBorder="1" applyAlignment="1" applyProtection="1">
      <alignment horizontal="center" vertical="center"/>
    </xf>
    <xf numFmtId="0" fontId="11" fillId="2" borderId="15" xfId="3" applyFont="1" applyFill="1" applyBorder="1" applyAlignment="1" applyProtection="1">
      <alignment horizontal="center" vertical="center"/>
    </xf>
    <xf numFmtId="0" fontId="11" fillId="2" borderId="17" xfId="3" applyFont="1" applyFill="1" applyBorder="1" applyAlignment="1" applyProtection="1">
      <alignment horizontal="center" vertical="center"/>
    </xf>
    <xf numFmtId="0" fontId="11" fillId="2" borderId="26" xfId="3" applyFont="1" applyFill="1" applyBorder="1" applyAlignment="1" applyProtection="1">
      <alignment horizontal="center" vertical="center"/>
    </xf>
    <xf numFmtId="5" fontId="14" fillId="0" borderId="10" xfId="6" applyNumberFormat="1" applyFont="1" applyBorder="1" applyAlignment="1" applyProtection="1">
      <alignment horizontal="center" vertical="center"/>
    </xf>
    <xf numFmtId="5" fontId="14" fillId="0" borderId="11" xfId="6" applyNumberFormat="1" applyFont="1" applyBorder="1" applyAlignment="1" applyProtection="1">
      <alignment horizontal="center" vertical="center"/>
    </xf>
    <xf numFmtId="166" fontId="14" fillId="3" borderId="35" xfId="3" applyNumberFormat="1" applyFont="1" applyFill="1" applyBorder="1" applyAlignment="1" applyProtection="1">
      <alignment horizontal="center" vertical="center"/>
    </xf>
    <xf numFmtId="166" fontId="14" fillId="3" borderId="36" xfId="3" applyNumberFormat="1" applyFont="1" applyFill="1" applyBorder="1" applyAlignment="1" applyProtection="1">
      <alignment horizontal="center" vertical="center"/>
    </xf>
    <xf numFmtId="0" fontId="13" fillId="0" borderId="14" xfId="3" applyFont="1" applyBorder="1" applyAlignment="1" applyProtection="1">
      <alignment horizontal="left" vertical="center"/>
    </xf>
    <xf numFmtId="0" fontId="13" fillId="0" borderId="22" xfId="3" applyFont="1" applyBorder="1" applyAlignment="1" applyProtection="1">
      <alignment horizontal="left" vertical="center"/>
    </xf>
    <xf numFmtId="0" fontId="13" fillId="0" borderId="2" xfId="3" applyFont="1" applyBorder="1" applyAlignment="1" applyProtection="1">
      <alignment horizontal="left" vertical="center"/>
    </xf>
    <xf numFmtId="0" fontId="13" fillId="0" borderId="14" xfId="3" applyFont="1" applyBorder="1" applyAlignment="1" applyProtection="1">
      <alignment horizontal="left" vertical="center" wrapText="1"/>
    </xf>
    <xf numFmtId="0" fontId="13" fillId="0" borderId="22" xfId="3" applyFont="1" applyBorder="1" applyAlignment="1" applyProtection="1">
      <alignment horizontal="left" vertical="center" wrapText="1"/>
    </xf>
    <xf numFmtId="0" fontId="13" fillId="0" borderId="2" xfId="3" applyFont="1" applyBorder="1" applyAlignment="1" applyProtection="1">
      <alignment horizontal="left" vertical="center" wrapText="1"/>
    </xf>
    <xf numFmtId="0" fontId="14" fillId="0" borderId="13" xfId="3" applyFont="1" applyBorder="1" applyAlignment="1" applyProtection="1">
      <alignment horizontal="center" vertical="center" wrapText="1"/>
    </xf>
    <xf numFmtId="0" fontId="14" fillId="0" borderId="12" xfId="3" applyFont="1" applyBorder="1" applyAlignment="1" applyProtection="1">
      <alignment horizontal="center" vertical="center" wrapText="1"/>
    </xf>
    <xf numFmtId="0" fontId="14" fillId="0" borderId="13" xfId="3" applyFont="1" applyBorder="1" applyAlignment="1" applyProtection="1">
      <alignment horizontal="center" vertical="center"/>
    </xf>
    <xf numFmtId="0" fontId="14" fillId="0" borderId="12" xfId="3" applyFont="1" applyBorder="1" applyAlignment="1" applyProtection="1">
      <alignment horizontal="center" vertical="center"/>
    </xf>
    <xf numFmtId="0" fontId="13" fillId="0" borderId="13" xfId="3" applyFont="1" applyBorder="1" applyAlignment="1" applyProtection="1">
      <alignment horizontal="center" vertical="center"/>
    </xf>
    <xf numFmtId="0" fontId="13" fillId="0" borderId="12" xfId="3" applyFont="1" applyBorder="1" applyAlignment="1" applyProtection="1">
      <alignment horizontal="center" vertical="center"/>
    </xf>
    <xf numFmtId="5" fontId="14" fillId="0" borderId="8" xfId="6" applyNumberFormat="1" applyFont="1" applyBorder="1" applyAlignment="1" applyProtection="1">
      <alignment horizontal="center" vertical="center"/>
    </xf>
    <xf numFmtId="5" fontId="14" fillId="0" borderId="5" xfId="6" applyNumberFormat="1" applyFont="1" applyBorder="1" applyAlignment="1" applyProtection="1">
      <alignment horizontal="center" vertical="center"/>
    </xf>
    <xf numFmtId="166" fontId="14" fillId="3" borderId="29" xfId="3" applyNumberFormat="1" applyFont="1" applyFill="1" applyBorder="1" applyAlignment="1" applyProtection="1">
      <alignment horizontal="center" vertical="center"/>
    </xf>
    <xf numFmtId="166" fontId="14" fillId="3" borderId="30" xfId="3" applyNumberFormat="1" applyFont="1" applyFill="1" applyBorder="1" applyAlignment="1" applyProtection="1">
      <alignment horizontal="center" vertical="center"/>
    </xf>
    <xf numFmtId="0" fontId="13" fillId="0" borderId="5" xfId="3" applyFont="1" applyBorder="1" applyAlignment="1" applyProtection="1">
      <alignment horizontal="left" vertical="center" wrapText="1"/>
    </xf>
    <xf numFmtId="0" fontId="13" fillId="0" borderId="7" xfId="3" applyFont="1" applyBorder="1" applyAlignment="1" applyProtection="1">
      <alignment horizontal="left" vertical="center" wrapText="1"/>
    </xf>
    <xf numFmtId="178" fontId="14" fillId="3" borderId="35" xfId="3" applyNumberFormat="1" applyFont="1" applyFill="1" applyBorder="1" applyAlignment="1" applyProtection="1">
      <alignment horizontal="center" vertical="center"/>
    </xf>
    <xf numFmtId="178" fontId="14" fillId="3" borderId="36" xfId="3" applyNumberFormat="1" applyFont="1" applyFill="1" applyBorder="1" applyAlignment="1" applyProtection="1">
      <alignment horizontal="center" vertical="center"/>
    </xf>
    <xf numFmtId="5" fontId="14" fillId="0" borderId="29" xfId="6" applyNumberFormat="1" applyFont="1" applyBorder="1" applyAlignment="1" applyProtection="1">
      <alignment horizontal="center" vertical="center"/>
    </xf>
    <xf numFmtId="5" fontId="14" fillId="0" borderId="30" xfId="6" applyNumberFormat="1" applyFont="1" applyBorder="1" applyAlignment="1" applyProtection="1">
      <alignment horizontal="center" vertical="center"/>
    </xf>
    <xf numFmtId="0" fontId="13" fillId="0" borderId="13" xfId="44" applyFont="1" applyBorder="1" applyAlignment="1">
      <alignment horizontal="left" vertical="center"/>
    </xf>
    <xf numFmtId="0" fontId="13" fillId="0" borderId="4" xfId="44" applyFont="1" applyBorder="1" applyAlignment="1">
      <alignment horizontal="left" vertical="center"/>
    </xf>
    <xf numFmtId="0" fontId="13" fillId="0" borderId="5" xfId="44" applyFont="1" applyBorder="1" applyAlignment="1">
      <alignment horizontal="left" vertical="center"/>
    </xf>
    <xf numFmtId="49" fontId="9" fillId="0" borderId="33" xfId="3" applyNumberFormat="1" applyFont="1" applyBorder="1" applyAlignment="1" applyProtection="1">
      <alignment horizontal="left" vertical="center"/>
    </xf>
    <xf numFmtId="49" fontId="9" fillId="0" borderId="32" xfId="3" applyNumberFormat="1" applyFont="1" applyBorder="1" applyAlignment="1" applyProtection="1">
      <alignment horizontal="left" vertical="center"/>
    </xf>
    <xf numFmtId="0" fontId="13" fillId="0" borderId="11" xfId="3" applyFont="1" applyBorder="1" applyAlignment="1" applyProtection="1">
      <alignment horizontal="left" vertical="center" wrapText="1"/>
    </xf>
    <xf numFmtId="5" fontId="14" fillId="0" borderId="23" xfId="6" applyNumberFormat="1" applyFont="1" applyBorder="1" applyAlignment="1" applyProtection="1">
      <alignment horizontal="center" vertical="center"/>
    </xf>
    <xf numFmtId="5" fontId="14" fillId="0" borderId="24" xfId="6" applyNumberFormat="1" applyFont="1" applyBorder="1" applyAlignment="1" applyProtection="1">
      <alignment horizontal="center" vertical="center"/>
    </xf>
    <xf numFmtId="166" fontId="14" fillId="3" borderId="23" xfId="3" applyNumberFormat="1" applyFont="1" applyFill="1" applyBorder="1" applyAlignment="1" applyProtection="1">
      <alignment horizontal="center" vertical="center"/>
    </xf>
    <xf numFmtId="166" fontId="14" fillId="3" borderId="24" xfId="3" applyNumberFormat="1" applyFont="1" applyFill="1" applyBorder="1" applyAlignment="1" applyProtection="1">
      <alignment horizontal="center" vertical="center"/>
    </xf>
    <xf numFmtId="5" fontId="13" fillId="0" borderId="14" xfId="44" applyNumberFormat="1" applyFont="1" applyBorder="1" applyAlignment="1">
      <alignment horizontal="center" vertical="center"/>
    </xf>
    <xf numFmtId="5" fontId="13" fillId="0" borderId="2" xfId="44" applyNumberFormat="1" applyFont="1" applyBorder="1" applyAlignment="1">
      <alignment horizontal="center" vertical="center"/>
    </xf>
    <xf numFmtId="0" fontId="46" fillId="23" borderId="13" xfId="0" applyFont="1" applyFill="1" applyBorder="1" applyAlignment="1">
      <alignment horizontal="center"/>
    </xf>
    <xf numFmtId="0" fontId="46" fillId="23" borderId="9" xfId="0" applyFont="1" applyFill="1" applyBorder="1" applyAlignment="1">
      <alignment horizontal="center"/>
    </xf>
    <xf numFmtId="0" fontId="46" fillId="23" borderId="12" xfId="0" applyFont="1" applyFill="1" applyBorder="1" applyAlignment="1">
      <alignment horizontal="center"/>
    </xf>
    <xf numFmtId="0" fontId="15" fillId="3" borderId="13" xfId="3" applyFont="1" applyFill="1" applyBorder="1" applyAlignment="1" applyProtection="1">
      <alignment horizontal="left" vertical="center"/>
    </xf>
    <xf numFmtId="0" fontId="15" fillId="3" borderId="9" xfId="3" applyFont="1" applyFill="1" applyBorder="1" applyAlignment="1" applyProtection="1">
      <alignment horizontal="left" vertical="center"/>
    </xf>
    <xf numFmtId="0" fontId="15" fillId="3" borderId="12" xfId="3" applyFont="1" applyFill="1" applyBorder="1" applyAlignment="1" applyProtection="1">
      <alignment horizontal="left" vertical="center"/>
    </xf>
    <xf numFmtId="7" fontId="14" fillId="0" borderId="35" xfId="6" applyNumberFormat="1" applyFont="1" applyBorder="1" applyAlignment="1" applyProtection="1">
      <alignment horizontal="center" vertical="center"/>
    </xf>
    <xf numFmtId="7" fontId="14" fillId="0" borderId="36" xfId="6" applyNumberFormat="1" applyFont="1" applyBorder="1" applyAlignment="1" applyProtection="1">
      <alignment horizontal="center" vertical="center"/>
    </xf>
    <xf numFmtId="7" fontId="14" fillId="0" borderId="29" xfId="6" applyNumberFormat="1" applyFont="1" applyBorder="1" applyAlignment="1" applyProtection="1">
      <alignment horizontal="center" vertical="center"/>
    </xf>
    <xf numFmtId="7" fontId="14" fillId="0" borderId="30" xfId="6" applyNumberFormat="1" applyFont="1" applyBorder="1" applyAlignment="1" applyProtection="1">
      <alignment horizontal="center" vertical="center"/>
    </xf>
    <xf numFmtId="7" fontId="14" fillId="0" borderId="23" xfId="6" applyNumberFormat="1" applyFont="1" applyBorder="1" applyAlignment="1" applyProtection="1">
      <alignment horizontal="center" vertical="center"/>
    </xf>
    <xf numFmtId="7" fontId="14" fillId="0" borderId="24" xfId="6" applyNumberFormat="1" applyFont="1" applyBorder="1" applyAlignment="1" applyProtection="1">
      <alignment horizontal="center" vertical="center"/>
    </xf>
    <xf numFmtId="0" fontId="13" fillId="0" borderId="14" xfId="3" applyFont="1" applyBorder="1" applyAlignment="1" applyProtection="1">
      <alignment horizontal="center" vertical="center" wrapText="1"/>
    </xf>
    <xf numFmtId="0" fontId="13" fillId="0" borderId="22" xfId="3" applyFont="1" applyBorder="1" applyAlignment="1" applyProtection="1">
      <alignment horizontal="center" vertical="center" wrapText="1"/>
    </xf>
    <xf numFmtId="0" fontId="13" fillId="0" borderId="2" xfId="3" applyFont="1" applyBorder="1" applyAlignment="1" applyProtection="1">
      <alignment horizontal="center" vertical="center" wrapText="1"/>
    </xf>
    <xf numFmtId="7" fontId="14" fillId="0" borderId="6" xfId="6" applyNumberFormat="1" applyFont="1" applyBorder="1" applyAlignment="1" applyProtection="1">
      <alignment horizontal="center" vertical="center"/>
    </xf>
    <xf numFmtId="7" fontId="14" fillId="0" borderId="7" xfId="6" applyNumberFormat="1" applyFont="1" applyBorder="1" applyAlignment="1" applyProtection="1">
      <alignment horizontal="center" vertical="center"/>
    </xf>
    <xf numFmtId="178" fontId="14" fillId="3" borderId="29" xfId="44" applyNumberFormat="1" applyFont="1" applyFill="1" applyBorder="1" applyAlignment="1">
      <alignment horizontal="center" vertical="center"/>
    </xf>
    <xf numFmtId="178" fontId="14" fillId="3" borderId="30" xfId="44" applyNumberFormat="1" applyFont="1" applyFill="1" applyBorder="1" applyAlignment="1">
      <alignment horizontal="center" vertical="center"/>
    </xf>
    <xf numFmtId="170" fontId="14" fillId="0" borderId="13" xfId="3" applyNumberFormat="1" applyFont="1" applyBorder="1" applyAlignment="1" applyProtection="1">
      <alignment horizontal="center" vertical="center"/>
    </xf>
    <xf numFmtId="170" fontId="14" fillId="0" borderId="12" xfId="3" applyNumberFormat="1" applyFont="1" applyBorder="1" applyAlignment="1" applyProtection="1">
      <alignment horizontal="center" vertical="center"/>
    </xf>
    <xf numFmtId="0" fontId="13" fillId="0" borderId="9" xfId="44" applyFont="1" applyBorder="1" applyAlignment="1">
      <alignment horizontal="left" vertical="center"/>
    </xf>
    <xf numFmtId="0" fontId="13" fillId="0" borderId="12" xfId="44" applyFont="1" applyBorder="1" applyAlignment="1">
      <alignment horizontal="left" vertical="center"/>
    </xf>
    <xf numFmtId="0" fontId="15" fillId="3" borderId="1" xfId="3" applyFont="1" applyFill="1" applyBorder="1" applyAlignment="1" applyProtection="1">
      <alignment horizontal="left" vertical="center"/>
    </xf>
    <xf numFmtId="0" fontId="13" fillId="0" borderId="1" xfId="3" applyFont="1" applyBorder="1" applyAlignment="1" applyProtection="1">
      <alignment horizontal="center" vertical="center"/>
    </xf>
    <xf numFmtId="7" fontId="14" fillId="0" borderId="8" xfId="6" applyNumberFormat="1" applyFont="1" applyBorder="1" applyAlignment="1" applyProtection="1">
      <alignment horizontal="center" vertical="center"/>
    </xf>
    <xf numFmtId="7" fontId="14" fillId="0" borderId="5" xfId="6" applyNumberFormat="1" applyFont="1" applyBorder="1" applyAlignment="1" applyProtection="1">
      <alignment horizontal="center" vertical="center"/>
    </xf>
    <xf numFmtId="165" fontId="14" fillId="0" borderId="8" xfId="6" applyNumberFormat="1" applyFont="1" applyBorder="1" applyAlignment="1" applyProtection="1">
      <alignment horizontal="center" vertical="center"/>
    </xf>
    <xf numFmtId="165" fontId="14" fillId="0" borderId="5" xfId="6" applyNumberFormat="1" applyFont="1" applyBorder="1" applyAlignment="1" applyProtection="1">
      <alignment horizontal="center" vertical="center"/>
    </xf>
    <xf numFmtId="7" fontId="14" fillId="0" borderId="10" xfId="6" applyNumberFormat="1" applyFont="1" applyBorder="1" applyAlignment="1" applyProtection="1">
      <alignment horizontal="center" vertical="center"/>
    </xf>
    <xf numFmtId="7" fontId="14" fillId="0" borderId="11" xfId="6" applyNumberFormat="1" applyFont="1" applyBorder="1" applyAlignment="1" applyProtection="1">
      <alignment horizontal="center" vertical="center"/>
    </xf>
    <xf numFmtId="0" fontId="0" fillId="0" borderId="26" xfId="0" applyBorder="1" applyAlignment="1">
      <alignment horizontal="center"/>
    </xf>
    <xf numFmtId="0" fontId="0" fillId="0" borderId="15" xfId="0" applyBorder="1" applyAlignment="1">
      <alignment horizontal="center"/>
    </xf>
    <xf numFmtId="0" fontId="0" fillId="0" borderId="17" xfId="0" applyBorder="1" applyAlignment="1">
      <alignment horizontal="center"/>
    </xf>
    <xf numFmtId="2" fontId="19" fillId="5" borderId="13" xfId="3" applyNumberFormat="1" applyFont="1" applyFill="1" applyBorder="1" applyAlignment="1" applyProtection="1">
      <alignment horizontal="center" vertical="center"/>
    </xf>
    <xf numFmtId="2" fontId="19" fillId="5" borderId="9" xfId="3" applyNumberFormat="1" applyFont="1" applyFill="1" applyBorder="1" applyAlignment="1" applyProtection="1">
      <alignment horizontal="center" vertical="center"/>
    </xf>
    <xf numFmtId="0" fontId="14" fillId="0" borderId="9" xfId="3" applyFont="1" applyBorder="1" applyAlignment="1" applyProtection="1">
      <alignment horizontal="center" vertical="center"/>
    </xf>
    <xf numFmtId="2" fontId="9" fillId="0" borderId="0" xfId="3" applyNumberFormat="1" applyFont="1" applyBorder="1" applyAlignment="1" applyProtection="1">
      <alignment horizontal="left" vertical="center"/>
    </xf>
    <xf numFmtId="2" fontId="9" fillId="0" borderId="18" xfId="3" applyNumberFormat="1" applyFont="1" applyBorder="1" applyAlignment="1" applyProtection="1">
      <alignment horizontal="left" vertical="center"/>
    </xf>
    <xf numFmtId="0" fontId="13" fillId="0" borderId="14" xfId="44" applyFont="1" applyBorder="1" applyAlignment="1">
      <alignment horizontal="left" vertical="center" wrapText="1"/>
    </xf>
    <xf numFmtId="0" fontId="13" fillId="0" borderId="2" xfId="44" applyFont="1" applyBorder="1" applyAlignment="1">
      <alignment horizontal="left" vertical="center" wrapText="1"/>
    </xf>
    <xf numFmtId="5" fontId="14" fillId="0" borderId="61" xfId="6" applyNumberFormat="1" applyFont="1" applyBorder="1" applyAlignment="1" applyProtection="1">
      <alignment horizontal="center" vertical="center"/>
    </xf>
    <xf numFmtId="0" fontId="13" fillId="0" borderId="5" xfId="3" applyFont="1" applyBorder="1" applyAlignment="1" applyProtection="1">
      <alignment horizontal="left" vertical="center"/>
    </xf>
    <xf numFmtId="0" fontId="13" fillId="0" borderId="11" xfId="3" applyFont="1" applyBorder="1" applyAlignment="1" applyProtection="1">
      <alignment horizontal="left" vertical="center"/>
    </xf>
    <xf numFmtId="0" fontId="13" fillId="0" borderId="7" xfId="3" applyFont="1" applyBorder="1" applyAlignment="1" applyProtection="1">
      <alignment horizontal="left" vertical="center"/>
    </xf>
    <xf numFmtId="5" fontId="14" fillId="0" borderId="3" xfId="6" applyNumberFormat="1" applyFont="1" applyBorder="1" applyAlignment="1" applyProtection="1">
      <alignment horizontal="center" vertical="center"/>
    </xf>
    <xf numFmtId="0" fontId="71" fillId="13" borderId="13" xfId="0" applyFont="1" applyFill="1" applyBorder="1" applyAlignment="1">
      <alignment horizontal="center" vertical="center"/>
    </xf>
    <xf numFmtId="0" fontId="71" fillId="13" borderId="12" xfId="0" applyFont="1" applyFill="1" applyBorder="1" applyAlignment="1">
      <alignment horizontal="center" vertical="center"/>
    </xf>
    <xf numFmtId="0" fontId="71" fillId="7" borderId="14" xfId="0" applyFont="1" applyFill="1" applyBorder="1" applyAlignment="1">
      <alignment horizontal="center" vertical="center" wrapText="1"/>
    </xf>
    <xf numFmtId="0" fontId="71" fillId="7" borderId="2" xfId="0" applyFont="1" applyFill="1" applyBorder="1" applyAlignment="1">
      <alignment horizontal="center" vertical="center" wrapText="1"/>
    </xf>
    <xf numFmtId="0" fontId="74" fillId="13" borderId="14" xfId="0" applyFont="1" applyFill="1" applyBorder="1" applyAlignment="1">
      <alignment horizontal="center" vertical="center"/>
    </xf>
    <xf numFmtId="0" fontId="74" fillId="13" borderId="22" xfId="0" applyFont="1" applyFill="1" applyBorder="1" applyAlignment="1">
      <alignment horizontal="center" vertical="center"/>
    </xf>
    <xf numFmtId="0" fontId="74" fillId="13" borderId="2" xfId="0" applyFont="1" applyFill="1" applyBorder="1" applyAlignment="1">
      <alignment horizontal="center" vertical="center"/>
    </xf>
    <xf numFmtId="0" fontId="8" fillId="12" borderId="13" xfId="38" applyNumberFormat="1" applyFont="1" applyFill="1" applyBorder="1" applyAlignment="1">
      <alignment horizontal="center" vertical="center"/>
    </xf>
    <xf numFmtId="0" fontId="8" fillId="12" borderId="9" xfId="38" applyNumberFormat="1" applyFont="1" applyFill="1" applyBorder="1" applyAlignment="1">
      <alignment horizontal="center" vertical="center"/>
    </xf>
    <xf numFmtId="0" fontId="8" fillId="12" borderId="12" xfId="38" applyNumberFormat="1" applyFont="1" applyFill="1" applyBorder="1" applyAlignment="1">
      <alignment horizontal="center" vertical="center"/>
    </xf>
    <xf numFmtId="0" fontId="8" fillId="12" borderId="13" xfId="38" applyFont="1" applyFill="1" applyBorder="1" applyAlignment="1">
      <alignment horizontal="center" vertical="center"/>
    </xf>
    <xf numFmtId="0" fontId="8" fillId="12" borderId="9" xfId="38" applyFont="1" applyFill="1" applyBorder="1" applyAlignment="1">
      <alignment horizontal="center" vertical="center"/>
    </xf>
    <xf numFmtId="0" fontId="8" fillId="12" borderId="12" xfId="38" applyFont="1" applyFill="1" applyBorder="1" applyAlignment="1">
      <alignment horizontal="center" vertical="center"/>
    </xf>
    <xf numFmtId="0" fontId="41" fillId="16" borderId="13" xfId="2" applyFont="1" applyFill="1" applyBorder="1" applyAlignment="1">
      <alignment horizontal="left" wrapText="1"/>
    </xf>
    <xf numFmtId="0" fontId="41" fillId="16" borderId="9" xfId="2" applyFont="1" applyFill="1" applyBorder="1" applyAlignment="1">
      <alignment horizontal="left" wrapText="1"/>
    </xf>
    <xf numFmtId="0" fontId="41" fillId="16" borderId="12" xfId="2" applyFont="1" applyFill="1" applyBorder="1" applyAlignment="1">
      <alignment horizontal="left" wrapText="1"/>
    </xf>
    <xf numFmtId="1" fontId="41" fillId="16" borderId="9" xfId="2" applyNumberFormat="1" applyFont="1" applyFill="1" applyBorder="1" applyAlignment="1">
      <alignment horizontal="left" vertical="center" wrapText="1"/>
    </xf>
    <xf numFmtId="165" fontId="41" fillId="16" borderId="1" xfId="2" applyNumberFormat="1" applyFont="1" applyFill="1" applyBorder="1" applyAlignment="1" applyProtection="1">
      <alignment vertical="center" wrapText="1"/>
    </xf>
    <xf numFmtId="0" fontId="41" fillId="16" borderId="13" xfId="2" applyFont="1" applyFill="1" applyBorder="1" applyAlignment="1" applyProtection="1">
      <alignment horizontal="left" vertical="center" wrapText="1"/>
    </xf>
    <xf numFmtId="0" fontId="41" fillId="16" borderId="12" xfId="2" applyFont="1" applyFill="1" applyBorder="1" applyAlignment="1" applyProtection="1">
      <alignment horizontal="left" vertical="center" wrapText="1"/>
    </xf>
    <xf numFmtId="176" fontId="40" fillId="0" borderId="1" xfId="2" applyNumberFormat="1" applyFont="1" applyFill="1" applyBorder="1" applyAlignment="1" applyProtection="1">
      <alignment horizontal="left"/>
    </xf>
    <xf numFmtId="0" fontId="40" fillId="13" borderId="1" xfId="2" applyFont="1" applyFill="1" applyBorder="1" applyAlignment="1" applyProtection="1">
      <alignment horizontal="left" vertical="center"/>
    </xf>
    <xf numFmtId="176" fontId="40" fillId="14" borderId="1" xfId="2" applyNumberFormat="1" applyFont="1" applyFill="1" applyBorder="1" applyAlignment="1" applyProtection="1">
      <alignment horizontal="left"/>
    </xf>
    <xf numFmtId="0" fontId="40" fillId="0" borderId="1" xfId="2" applyFont="1" applyFill="1" applyBorder="1" applyAlignment="1" applyProtection="1">
      <alignment horizontal="left"/>
    </xf>
    <xf numFmtId="0" fontId="40" fillId="13" borderId="9" xfId="2" applyFont="1" applyFill="1" applyBorder="1" applyAlignment="1" applyProtection="1">
      <alignment horizontal="center"/>
    </xf>
    <xf numFmtId="0" fontId="40" fillId="13" borderId="12" xfId="2" applyFont="1" applyFill="1" applyBorder="1" applyAlignment="1" applyProtection="1">
      <alignment horizontal="center"/>
    </xf>
    <xf numFmtId="0" fontId="40" fillId="18" borderId="13" xfId="2" applyFont="1" applyFill="1" applyBorder="1" applyAlignment="1" applyProtection="1">
      <alignment horizontal="center" vertical="center"/>
    </xf>
    <xf numFmtId="0" fontId="40" fillId="18" borderId="12" xfId="2" applyFont="1" applyFill="1" applyBorder="1" applyAlignment="1" applyProtection="1">
      <alignment horizontal="center" vertical="center"/>
    </xf>
    <xf numFmtId="0" fontId="40" fillId="18" borderId="13" xfId="29" applyFont="1" applyFill="1" applyBorder="1" applyAlignment="1" applyProtection="1">
      <alignment horizontal="center" vertical="center" wrapText="1"/>
    </xf>
    <xf numFmtId="0" fontId="40" fillId="18" borderId="12" xfId="29" applyFont="1" applyFill="1" applyBorder="1" applyAlignment="1" applyProtection="1">
      <alignment horizontal="center" vertical="center" wrapText="1"/>
    </xf>
    <xf numFmtId="0" fontId="40" fillId="18" borderId="1" xfId="29" applyFont="1" applyFill="1" applyBorder="1" applyAlignment="1" applyProtection="1">
      <alignment horizontal="center" vertical="center" wrapText="1"/>
    </xf>
    <xf numFmtId="0" fontId="41" fillId="13" borderId="34" xfId="2" applyFont="1" applyFill="1" applyBorder="1" applyAlignment="1" applyProtection="1">
      <alignment horizontal="left" wrapText="1"/>
    </xf>
    <xf numFmtId="0" fontId="41" fillId="13" borderId="33" xfId="2" applyFont="1" applyFill="1" applyBorder="1" applyAlignment="1" applyProtection="1">
      <alignment horizontal="left" wrapText="1"/>
    </xf>
    <xf numFmtId="0" fontId="41" fillId="13" borderId="32" xfId="2" applyFont="1" applyFill="1" applyBorder="1" applyAlignment="1" applyProtection="1">
      <alignment horizontal="left" wrapText="1"/>
    </xf>
    <xf numFmtId="0" fontId="41" fillId="13" borderId="28" xfId="2" applyFont="1" applyFill="1" applyBorder="1" applyAlignment="1" applyProtection="1">
      <alignment horizontal="left" wrapText="1"/>
    </xf>
    <xf numFmtId="0" fontId="41" fillId="13" borderId="16" xfId="2" applyFont="1" applyFill="1" applyBorder="1" applyAlignment="1" applyProtection="1">
      <alignment horizontal="left" wrapText="1"/>
    </xf>
    <xf numFmtId="0" fontId="41" fillId="13" borderId="19" xfId="2" applyFont="1" applyFill="1" applyBorder="1" applyAlignment="1" applyProtection="1">
      <alignment horizontal="left" wrapText="1"/>
    </xf>
    <xf numFmtId="0" fontId="40" fillId="18" borderId="1" xfId="2" applyFont="1" applyFill="1" applyBorder="1" applyAlignment="1" applyProtection="1">
      <alignment horizontal="center" vertical="center" wrapText="1"/>
    </xf>
    <xf numFmtId="0" fontId="40" fillId="0" borderId="1" xfId="2" applyFont="1" applyFill="1" applyBorder="1" applyAlignment="1" applyProtection="1">
      <alignment horizontal="left" vertical="center"/>
    </xf>
    <xf numFmtId="0" fontId="40" fillId="0" borderId="1" xfId="2" applyFont="1" applyBorder="1" applyAlignment="1">
      <alignment horizontal="left" vertical="center"/>
    </xf>
    <xf numFmtId="0" fontId="41" fillId="13" borderId="34" xfId="2" applyFont="1" applyFill="1" applyBorder="1" applyAlignment="1">
      <alignment horizontal="left" wrapText="1"/>
    </xf>
    <xf numFmtId="0" fontId="41" fillId="13" borderId="33" xfId="2" applyFont="1" applyFill="1" applyBorder="1" applyAlignment="1">
      <alignment horizontal="left" wrapText="1"/>
    </xf>
    <xf numFmtId="0" fontId="41" fillId="13" borderId="32" xfId="2" applyFont="1" applyFill="1" applyBorder="1" applyAlignment="1">
      <alignment horizontal="left" wrapText="1"/>
    </xf>
    <xf numFmtId="0" fontId="41" fillId="13" borderId="28" xfId="2" applyFont="1" applyFill="1" applyBorder="1" applyAlignment="1">
      <alignment horizontal="left" wrapText="1"/>
    </xf>
    <xf numFmtId="0" fontId="41" fillId="13" borderId="16" xfId="2" applyFont="1" applyFill="1" applyBorder="1" applyAlignment="1">
      <alignment horizontal="left" wrapText="1"/>
    </xf>
    <xf numFmtId="0" fontId="41" fillId="13" borderId="19" xfId="2" applyFont="1" applyFill="1" applyBorder="1" applyAlignment="1">
      <alignment horizontal="left" wrapText="1"/>
    </xf>
    <xf numFmtId="0" fontId="40" fillId="18" borderId="1" xfId="2" applyFont="1" applyFill="1" applyBorder="1" applyAlignment="1">
      <alignment horizontal="center" vertical="center" wrapText="1"/>
    </xf>
    <xf numFmtId="0" fontId="40" fillId="18" borderId="13" xfId="29" applyFont="1" applyFill="1" applyBorder="1" applyAlignment="1">
      <alignment horizontal="center" vertical="center" wrapText="1"/>
    </xf>
    <xf numFmtId="0" fontId="40" fillId="18" borderId="12" xfId="29" applyFont="1" applyFill="1" applyBorder="1" applyAlignment="1">
      <alignment horizontal="center" vertical="center" wrapText="1"/>
    </xf>
    <xf numFmtId="0" fontId="40" fillId="18" borderId="13" xfId="2" applyFont="1" applyFill="1" applyBorder="1" applyAlignment="1">
      <alignment horizontal="center" vertical="center"/>
    </xf>
    <xf numFmtId="0" fontId="40" fillId="18" borderId="12" xfId="2" applyFont="1" applyFill="1" applyBorder="1" applyAlignment="1">
      <alignment horizontal="center" vertical="center"/>
    </xf>
    <xf numFmtId="0" fontId="40" fillId="13" borderId="1" xfId="2" applyFont="1" applyFill="1" applyBorder="1" applyAlignment="1">
      <alignment horizontal="left" vertical="center"/>
    </xf>
    <xf numFmtId="176" fontId="40" fillId="0" borderId="1" xfId="2" applyNumberFormat="1" applyFont="1" applyBorder="1" applyAlignment="1">
      <alignment horizontal="left"/>
    </xf>
    <xf numFmtId="0" fontId="40" fillId="18" borderId="1" xfId="29" applyFont="1" applyFill="1" applyBorder="1" applyAlignment="1">
      <alignment horizontal="center" vertical="center" wrapText="1"/>
    </xf>
    <xf numFmtId="165" fontId="41" fillId="16" borderId="1" xfId="2" applyNumberFormat="1" applyFont="1" applyFill="1" applyBorder="1" applyAlignment="1">
      <alignment vertical="center" wrapText="1"/>
    </xf>
    <xf numFmtId="0" fontId="41" fillId="16" borderId="13" xfId="2" applyFont="1" applyFill="1" applyBorder="1" applyAlignment="1">
      <alignment horizontal="left" vertical="center" wrapText="1"/>
    </xf>
    <xf numFmtId="0" fontId="41" fillId="16" borderId="12" xfId="2" applyFont="1" applyFill="1" applyBorder="1" applyAlignment="1">
      <alignment horizontal="left" vertical="center" wrapText="1"/>
    </xf>
    <xf numFmtId="176" fontId="40" fillId="14" borderId="1" xfId="2" applyNumberFormat="1" applyFont="1" applyFill="1" applyBorder="1" applyAlignment="1">
      <alignment horizontal="left"/>
    </xf>
    <xf numFmtId="0" fontId="40" fillId="0" borderId="1" xfId="2" applyFont="1" applyBorder="1" applyAlignment="1">
      <alignment horizontal="left"/>
    </xf>
    <xf numFmtId="0" fontId="40" fillId="13" borderId="9" xfId="2" applyFont="1" applyFill="1" applyBorder="1" applyAlignment="1">
      <alignment horizontal="center"/>
    </xf>
    <xf numFmtId="0" fontId="40" fillId="13" borderId="12" xfId="2" applyFont="1" applyFill="1" applyBorder="1" applyAlignment="1">
      <alignment horizontal="center"/>
    </xf>
    <xf numFmtId="0" fontId="41" fillId="16" borderId="13" xfId="0" applyFont="1" applyFill="1" applyBorder="1" applyAlignment="1" applyProtection="1">
      <alignment horizontal="left" wrapText="1"/>
    </xf>
    <xf numFmtId="0" fontId="41" fillId="16" borderId="9" xfId="0" applyFont="1" applyFill="1" applyBorder="1" applyAlignment="1" applyProtection="1">
      <alignment horizontal="left" wrapText="1"/>
    </xf>
    <xf numFmtId="0" fontId="41" fillId="16" borderId="12" xfId="0" applyFont="1" applyFill="1" applyBorder="1" applyAlignment="1" applyProtection="1">
      <alignment horizontal="left" wrapText="1"/>
    </xf>
    <xf numFmtId="1" fontId="26" fillId="28" borderId="13" xfId="0" applyNumberFormat="1" applyFont="1" applyFill="1" applyBorder="1" applyAlignment="1" applyProtection="1">
      <alignment horizontal="center" wrapText="1"/>
    </xf>
    <xf numFmtId="1" fontId="26" fillId="28" borderId="9" xfId="0" applyNumberFormat="1" applyFont="1" applyFill="1" applyBorder="1" applyAlignment="1" applyProtection="1">
      <alignment horizontal="center" wrapText="1"/>
    </xf>
    <xf numFmtId="1" fontId="26" fillId="28" borderId="12" xfId="0" applyNumberFormat="1" applyFont="1" applyFill="1" applyBorder="1" applyAlignment="1" applyProtection="1">
      <alignment horizontal="center" wrapText="1"/>
    </xf>
    <xf numFmtId="1" fontId="41" fillId="16" borderId="9" xfId="0" applyNumberFormat="1" applyFont="1" applyFill="1" applyBorder="1" applyAlignment="1" applyProtection="1">
      <alignment horizontal="left" vertical="center" wrapText="1"/>
    </xf>
  </cellXfs>
  <cellStyles count="154">
    <cellStyle name="%" xfId="3" xr:uid="{00000000-0005-0000-0000-000000000000}"/>
    <cellStyle name="% 2" xfId="44" xr:uid="{00000000-0005-0000-0000-000001000000}"/>
    <cellStyle name="]_x000d__x000a_Zoomed=1_x000d__x000a_Row=0_x000d__x000a_Column=0_x000d__x000a_Height=0_x000d__x000a_Width=0_x000d__x000a_FontName=FoxFont_x000d__x000a_FontStyle=0_x000d__x000a_FontSize=9_x000d__x000a_PrtFontName=FoxPrin" xfId="45" xr:uid="{00000000-0005-0000-0000-000002000000}"/>
    <cellStyle name="]_x000d__x000a_Zoomed=1_x000d__x000a_Row=0_x000d__x000a_Column=0_x000d__x000a_Height=0_x000d__x000a_Width=0_x000d__x000a_FontName=FoxFont_x000d__x000a_FontStyle=0_x000d__x000a_FontSize=9_x000d__x000a_PrtFontName=FoxPrin 2" xfId="46" xr:uid="{00000000-0005-0000-0000-000003000000}"/>
    <cellStyle name="=mtpl" xfId="47" xr:uid="{00000000-0005-0000-0000-000004000000}"/>
    <cellStyle name="20% - Accent1 2" xfId="48" xr:uid="{00000000-0005-0000-0000-000005000000}"/>
    <cellStyle name="20% - Accent2 2" xfId="49" xr:uid="{00000000-0005-0000-0000-000006000000}"/>
    <cellStyle name="20% - Accent3 2" xfId="50" xr:uid="{00000000-0005-0000-0000-000007000000}"/>
    <cellStyle name="20% - Accent4 2" xfId="51" xr:uid="{00000000-0005-0000-0000-000008000000}"/>
    <cellStyle name="20% - Accent5 2" xfId="52" xr:uid="{00000000-0005-0000-0000-000009000000}"/>
    <cellStyle name="20% - Accent6 2" xfId="53" xr:uid="{00000000-0005-0000-0000-00000A000000}"/>
    <cellStyle name="40% - Accent1 2" xfId="54" xr:uid="{00000000-0005-0000-0000-00000B000000}"/>
    <cellStyle name="40% - Accent2 2" xfId="55" xr:uid="{00000000-0005-0000-0000-00000C000000}"/>
    <cellStyle name="40% - Accent3 2" xfId="56" xr:uid="{00000000-0005-0000-0000-00000D000000}"/>
    <cellStyle name="40% - Accent4 2" xfId="57" xr:uid="{00000000-0005-0000-0000-00000E000000}"/>
    <cellStyle name="40% - Accent5 2" xfId="58" xr:uid="{00000000-0005-0000-0000-00000F000000}"/>
    <cellStyle name="40% - Accent6 2" xfId="59" xr:uid="{00000000-0005-0000-0000-000010000000}"/>
    <cellStyle name="60% - Accent1 2" xfId="60" xr:uid="{00000000-0005-0000-0000-000011000000}"/>
    <cellStyle name="60% - Accent2 2" xfId="61" xr:uid="{00000000-0005-0000-0000-000012000000}"/>
    <cellStyle name="60% - Accent3 2" xfId="62" xr:uid="{00000000-0005-0000-0000-000013000000}"/>
    <cellStyle name="60% - Accent4 2" xfId="63" xr:uid="{00000000-0005-0000-0000-000014000000}"/>
    <cellStyle name="60% - Accent5 2" xfId="64" xr:uid="{00000000-0005-0000-0000-000015000000}"/>
    <cellStyle name="60% - Accent6 2" xfId="65" xr:uid="{00000000-0005-0000-0000-000016000000}"/>
    <cellStyle name="Accent1 2" xfId="66" xr:uid="{00000000-0005-0000-0000-000017000000}"/>
    <cellStyle name="Accent2 2" xfId="67" xr:uid="{00000000-0005-0000-0000-000018000000}"/>
    <cellStyle name="Accent3 2" xfId="68" xr:uid="{00000000-0005-0000-0000-000019000000}"/>
    <cellStyle name="Accent4 2" xfId="69" xr:uid="{00000000-0005-0000-0000-00001A000000}"/>
    <cellStyle name="Accent5 2" xfId="70" xr:uid="{00000000-0005-0000-0000-00001B000000}"/>
    <cellStyle name="Accent6 2" xfId="71" xr:uid="{00000000-0005-0000-0000-00001C000000}"/>
    <cellStyle name="Bad 2" xfId="72" xr:uid="{00000000-0005-0000-0000-00001D000000}"/>
    <cellStyle name="Calculation 2" xfId="73" xr:uid="{00000000-0005-0000-0000-00001E000000}"/>
    <cellStyle name="cf1" xfId="74" xr:uid="{00000000-0005-0000-0000-00001F000000}"/>
    <cellStyle name="cf2" xfId="75" xr:uid="{00000000-0005-0000-0000-000020000000}"/>
    <cellStyle name="cf3" xfId="76" xr:uid="{00000000-0005-0000-0000-000021000000}"/>
    <cellStyle name="cf4" xfId="77" xr:uid="{00000000-0005-0000-0000-000022000000}"/>
    <cellStyle name="cf5" xfId="78" xr:uid="{00000000-0005-0000-0000-000023000000}"/>
    <cellStyle name="cf6" xfId="79" xr:uid="{00000000-0005-0000-0000-000024000000}"/>
    <cellStyle name="Check Cell 2" xfId="80" xr:uid="{00000000-0005-0000-0000-000025000000}"/>
    <cellStyle name="Comma" xfId="36" builtinId="3"/>
    <cellStyle name="Comma 10" xfId="81" xr:uid="{00000000-0005-0000-0000-000027000000}"/>
    <cellStyle name="Comma 11" xfId="151" xr:uid="{14E91E0D-2FE5-4882-991A-7162D2AA6B95}"/>
    <cellStyle name="Comma 2" xfId="5" xr:uid="{00000000-0005-0000-0000-000028000000}"/>
    <cellStyle name="Comma 2 2" xfId="15" xr:uid="{00000000-0005-0000-0000-000029000000}"/>
    <cellStyle name="Comma 3" xfId="4" xr:uid="{00000000-0005-0000-0000-00002A000000}"/>
    <cellStyle name="Comma 3 2" xfId="82" xr:uid="{00000000-0005-0000-0000-00002B000000}"/>
    <cellStyle name="Comma 3 3" xfId="83" xr:uid="{00000000-0005-0000-0000-00002C000000}"/>
    <cellStyle name="Comma 4" xfId="9" xr:uid="{00000000-0005-0000-0000-00002D000000}"/>
    <cellStyle name="Comma 4 2" xfId="84" xr:uid="{00000000-0005-0000-0000-00002E000000}"/>
    <cellStyle name="Comma 5" xfId="16" xr:uid="{00000000-0005-0000-0000-00002F000000}"/>
    <cellStyle name="Comma 6" xfId="17" xr:uid="{00000000-0005-0000-0000-000030000000}"/>
    <cellStyle name="Comma 7" xfId="41" xr:uid="{00000000-0005-0000-0000-000031000000}"/>
    <cellStyle name="Comma 8" xfId="85" xr:uid="{00000000-0005-0000-0000-000032000000}"/>
    <cellStyle name="Comma 9" xfId="86" xr:uid="{00000000-0005-0000-0000-000033000000}"/>
    <cellStyle name="Currency 2" xfId="6" xr:uid="{00000000-0005-0000-0000-000034000000}"/>
    <cellStyle name="Currency 2 2" xfId="87" xr:uid="{00000000-0005-0000-0000-000035000000}"/>
    <cellStyle name="Currency 2 3" xfId="88" xr:uid="{00000000-0005-0000-0000-000036000000}"/>
    <cellStyle name="Currency 2 4" xfId="153" xr:uid="{74EA4F25-D521-4BBA-8DAD-49EC4581C2FD}"/>
    <cellStyle name="Currency 3" xfId="10" xr:uid="{00000000-0005-0000-0000-000037000000}"/>
    <cellStyle name="Currency 3 2" xfId="33" xr:uid="{00000000-0005-0000-0000-000038000000}"/>
    <cellStyle name="Currency 3 3" xfId="34" xr:uid="{00000000-0005-0000-0000-000039000000}"/>
    <cellStyle name="Currency 4" xfId="18" xr:uid="{00000000-0005-0000-0000-00003A000000}"/>
    <cellStyle name="Currency 5" xfId="19" xr:uid="{00000000-0005-0000-0000-00003B000000}"/>
    <cellStyle name="Currency 6" xfId="39" xr:uid="{00000000-0005-0000-0000-00003C000000}"/>
    <cellStyle name="Currency 7" xfId="152" xr:uid="{B436DAE7-C310-4F8A-9BBA-9958953DAB89}"/>
    <cellStyle name="Estimated" xfId="89" xr:uid="{00000000-0005-0000-0000-00003D000000}"/>
    <cellStyle name="Explanatory Text 2" xfId="90" xr:uid="{00000000-0005-0000-0000-00003E000000}"/>
    <cellStyle name="external input" xfId="91" xr:uid="{00000000-0005-0000-0000-00003F000000}"/>
    <cellStyle name="Good 2" xfId="92" xr:uid="{00000000-0005-0000-0000-000040000000}"/>
    <cellStyle name="Header" xfId="93" xr:uid="{00000000-0005-0000-0000-000041000000}"/>
    <cellStyle name="HeaderGrant" xfId="94" xr:uid="{00000000-0005-0000-0000-000042000000}"/>
    <cellStyle name="HeaderLEA" xfId="95" xr:uid="{00000000-0005-0000-0000-000043000000}"/>
    <cellStyle name="Heading 1 2" xfId="96" xr:uid="{00000000-0005-0000-0000-000044000000}"/>
    <cellStyle name="Heading 2 2" xfId="97" xr:uid="{00000000-0005-0000-0000-000045000000}"/>
    <cellStyle name="Heading 3 2" xfId="98" xr:uid="{00000000-0005-0000-0000-000046000000}"/>
    <cellStyle name="Heading 4 2" xfId="99" xr:uid="{00000000-0005-0000-0000-000047000000}"/>
    <cellStyle name="Hyperlink" xfId="12" builtinId="8"/>
    <cellStyle name="Hyperlink 2" xfId="100" xr:uid="{00000000-0005-0000-0000-000049000000}"/>
    <cellStyle name="Hyperlink 2 2" xfId="101" xr:uid="{00000000-0005-0000-0000-00004A000000}"/>
    <cellStyle name="Hyperlink 3" xfId="102" xr:uid="{00000000-0005-0000-0000-00004B000000}"/>
    <cellStyle name="Hyperlink 4" xfId="103" xr:uid="{00000000-0005-0000-0000-00004C000000}"/>
    <cellStyle name="Imported" xfId="104" xr:uid="{00000000-0005-0000-0000-00004D000000}"/>
    <cellStyle name="input 2" xfId="105" xr:uid="{00000000-0005-0000-0000-00004E000000}"/>
    <cellStyle name="LEAName" xfId="106" xr:uid="{00000000-0005-0000-0000-00004F000000}"/>
    <cellStyle name="LEANumber" xfId="107" xr:uid="{00000000-0005-0000-0000-000050000000}"/>
    <cellStyle name="Linked Cell 2" xfId="108" xr:uid="{00000000-0005-0000-0000-000051000000}"/>
    <cellStyle name="log projection" xfId="109" xr:uid="{00000000-0005-0000-0000-000052000000}"/>
    <cellStyle name="mtpl" xfId="110" xr:uid="{00000000-0005-0000-0000-000053000000}"/>
    <cellStyle name="Neutral 2" xfId="111" xr:uid="{00000000-0005-0000-0000-000054000000}"/>
    <cellStyle name="Normal" xfId="0" builtinId="0"/>
    <cellStyle name="Normal 10" xfId="40" xr:uid="{00000000-0005-0000-0000-000056000000}"/>
    <cellStyle name="Normal 11" xfId="112" xr:uid="{00000000-0005-0000-0000-000057000000}"/>
    <cellStyle name="Normal 12" xfId="113" xr:uid="{00000000-0005-0000-0000-000058000000}"/>
    <cellStyle name="Normal 13" xfId="114" xr:uid="{00000000-0005-0000-0000-000059000000}"/>
    <cellStyle name="Normal 14" xfId="115" xr:uid="{00000000-0005-0000-0000-00005A000000}"/>
    <cellStyle name="Normal 15" xfId="116" xr:uid="{00000000-0005-0000-0000-00005B000000}"/>
    <cellStyle name="Normal 2" xfId="2" xr:uid="{00000000-0005-0000-0000-00005C000000}"/>
    <cellStyle name="Normal 2 2" xfId="20" xr:uid="{00000000-0005-0000-0000-00005D000000}"/>
    <cellStyle name="Normal 2 2 2" xfId="21" xr:uid="{00000000-0005-0000-0000-00005E000000}"/>
    <cellStyle name="Normal 2 2 3" xfId="22" xr:uid="{00000000-0005-0000-0000-00005F000000}"/>
    <cellStyle name="Normal 2 3" xfId="35" xr:uid="{00000000-0005-0000-0000-000060000000}"/>
    <cellStyle name="Normal 2 4" xfId="117" xr:uid="{00000000-0005-0000-0000-000061000000}"/>
    <cellStyle name="Normal 2 5" xfId="118" xr:uid="{00000000-0005-0000-0000-000062000000}"/>
    <cellStyle name="Normal 3" xfId="8" xr:uid="{00000000-0005-0000-0000-000063000000}"/>
    <cellStyle name="Normal 3 2" xfId="14" xr:uid="{00000000-0005-0000-0000-000064000000}"/>
    <cellStyle name="Normal 3 2 2" xfId="43" xr:uid="{00000000-0005-0000-0000-000065000000}"/>
    <cellStyle name="Normal 3 2 7" xfId="119" xr:uid="{00000000-0005-0000-0000-000066000000}"/>
    <cellStyle name="Normal 3 3" xfId="23" xr:uid="{00000000-0005-0000-0000-000067000000}"/>
    <cellStyle name="Normal 3 3 2" xfId="120" xr:uid="{00000000-0005-0000-0000-000068000000}"/>
    <cellStyle name="Normal 3 4" xfId="38" xr:uid="{00000000-0005-0000-0000-000069000000}"/>
    <cellStyle name="Normal 4" xfId="13" xr:uid="{00000000-0005-0000-0000-00006A000000}"/>
    <cellStyle name="Normal 4 2" xfId="37" xr:uid="{00000000-0005-0000-0000-00006B000000}"/>
    <cellStyle name="Normal 4 3" xfId="121" xr:uid="{00000000-0005-0000-0000-00006C000000}"/>
    <cellStyle name="Normal 5" xfId="24" xr:uid="{00000000-0005-0000-0000-00006D000000}"/>
    <cellStyle name="Normal 5 2" xfId="122" xr:uid="{00000000-0005-0000-0000-00006E000000}"/>
    <cellStyle name="Normal 5 3" xfId="123" xr:uid="{00000000-0005-0000-0000-00006F000000}"/>
    <cellStyle name="Normal 6" xfId="25" xr:uid="{00000000-0005-0000-0000-000070000000}"/>
    <cellStyle name="Normal 7" xfId="26" xr:uid="{00000000-0005-0000-0000-000071000000}"/>
    <cellStyle name="Normal 8" xfId="27" xr:uid="{00000000-0005-0000-0000-000072000000}"/>
    <cellStyle name="Normal 8 2" xfId="124" xr:uid="{00000000-0005-0000-0000-000073000000}"/>
    <cellStyle name="Normal 8 3" xfId="125" xr:uid="{00000000-0005-0000-0000-000074000000}"/>
    <cellStyle name="Normal 9" xfId="28" xr:uid="{00000000-0005-0000-0000-000075000000}"/>
    <cellStyle name="Normal_Sheet1" xfId="29" xr:uid="{00000000-0005-0000-0000-000076000000}"/>
    <cellStyle name="Note 2" xfId="126" xr:uid="{00000000-0005-0000-0000-000077000000}"/>
    <cellStyle name="Note 3" xfId="127" xr:uid="{00000000-0005-0000-0000-000078000000}"/>
    <cellStyle name="Number" xfId="128" xr:uid="{00000000-0005-0000-0000-000079000000}"/>
    <cellStyle name="Output 2" xfId="129" xr:uid="{00000000-0005-0000-0000-00007A000000}"/>
    <cellStyle name="Percent" xfId="1" builtinId="5"/>
    <cellStyle name="Percent 2" xfId="7" xr:uid="{00000000-0005-0000-0000-00007C000000}"/>
    <cellStyle name="Percent 2 2" xfId="30" xr:uid="{00000000-0005-0000-0000-00007D000000}"/>
    <cellStyle name="Percent 2 3" xfId="31" xr:uid="{00000000-0005-0000-0000-00007E000000}"/>
    <cellStyle name="Percent 3" xfId="11" xr:uid="{00000000-0005-0000-0000-00007F000000}"/>
    <cellStyle name="Percent 3 2" xfId="130" xr:uid="{00000000-0005-0000-0000-000080000000}"/>
    <cellStyle name="Percent 4" xfId="32" xr:uid="{00000000-0005-0000-0000-000081000000}"/>
    <cellStyle name="Percent 4 2" xfId="131" xr:uid="{00000000-0005-0000-0000-000082000000}"/>
    <cellStyle name="Percent 5" xfId="42" xr:uid="{00000000-0005-0000-0000-000083000000}"/>
    <cellStyle name="Percent 6" xfId="132" xr:uid="{00000000-0005-0000-0000-000084000000}"/>
    <cellStyle name="Percent 7" xfId="133" xr:uid="{00000000-0005-0000-0000-000085000000}"/>
    <cellStyle name="Percent 8" xfId="134" xr:uid="{00000000-0005-0000-0000-000086000000}"/>
    <cellStyle name="provisional PN158/97" xfId="135" xr:uid="{00000000-0005-0000-0000-000087000000}"/>
    <cellStyle name="Style 1" xfId="136" xr:uid="{00000000-0005-0000-0000-000088000000}"/>
    <cellStyle name="Style 1 2" xfId="137" xr:uid="{00000000-0005-0000-0000-000089000000}"/>
    <cellStyle name="sub" xfId="138" xr:uid="{00000000-0005-0000-0000-00008A000000}"/>
    <cellStyle name="sub 2" xfId="139" xr:uid="{00000000-0005-0000-0000-00008B000000}"/>
    <cellStyle name="table imported" xfId="140" xr:uid="{00000000-0005-0000-0000-00008C000000}"/>
    <cellStyle name="table imported 2" xfId="141" xr:uid="{00000000-0005-0000-0000-00008D000000}"/>
    <cellStyle name="table sum" xfId="142" xr:uid="{00000000-0005-0000-0000-00008E000000}"/>
    <cellStyle name="table sum 2" xfId="143" xr:uid="{00000000-0005-0000-0000-00008F000000}"/>
    <cellStyle name="table values" xfId="144" xr:uid="{00000000-0005-0000-0000-000090000000}"/>
    <cellStyle name="table values 2" xfId="145" xr:uid="{00000000-0005-0000-0000-000091000000}"/>
    <cellStyle name="Title 2" xfId="146" xr:uid="{00000000-0005-0000-0000-000092000000}"/>
    <cellStyle name="Total 2" xfId="147" xr:uid="{00000000-0005-0000-0000-000093000000}"/>
    <cellStyle name="u5shares" xfId="148" xr:uid="{00000000-0005-0000-0000-000094000000}"/>
    <cellStyle name="Variable assumptions" xfId="149" xr:uid="{00000000-0005-0000-0000-000095000000}"/>
    <cellStyle name="Warning Text 2" xfId="150" xr:uid="{00000000-0005-0000-0000-000096000000}"/>
  </cellStyles>
  <dxfs count="13">
    <dxf>
      <font>
        <b/>
        <i val="0"/>
        <color rgb="FFFF0000"/>
      </font>
    </dxf>
    <dxf>
      <font>
        <b/>
        <i val="0"/>
        <color rgb="FFFF0000"/>
      </font>
    </dxf>
    <dxf>
      <fill>
        <patternFill patternType="darkGray">
          <fgColor theme="1" tint="0.34998626667073579"/>
          <bgColor rgb="FFCCCCFF"/>
        </patternFill>
      </fill>
    </dxf>
    <dxf>
      <fill>
        <patternFill patternType="darkGray">
          <fgColor theme="1" tint="0.34998626667073579"/>
          <bgColor rgb="FFCCCCFF"/>
        </patternFill>
      </fill>
    </dxf>
    <dxf>
      <fill>
        <patternFill patternType="darkGray">
          <fgColor theme="1" tint="0.34998626667073579"/>
          <bgColor rgb="FFCCCCFF"/>
        </patternFill>
      </fill>
    </dxf>
    <dxf>
      <fill>
        <patternFill patternType="darkGray">
          <fgColor theme="1" tint="0.34998626667073579"/>
          <bgColor rgb="FFCCCCFF"/>
        </patternFill>
      </fill>
    </dxf>
    <dxf>
      <fill>
        <patternFill patternType="darkGray">
          <fgColor theme="1" tint="0.34998626667073579"/>
          <bgColor rgb="FFCCCCFF"/>
        </patternFill>
      </fill>
    </dxf>
    <dxf>
      <fill>
        <patternFill patternType="darkGray">
          <fgColor theme="1" tint="0.34998626667073579"/>
        </patternFill>
      </fill>
    </dxf>
    <dxf>
      <fill>
        <patternFill patternType="darkGray">
          <fgColor theme="1" tint="0.34998626667073579"/>
          <bgColor rgb="FFCCCCFF"/>
        </patternFill>
      </fill>
    </dxf>
    <dxf>
      <fill>
        <patternFill patternType="darkGray">
          <fgColor theme="1" tint="0.34998626667073579"/>
          <bgColor rgb="FFCCCCFF"/>
        </patternFill>
      </fill>
    </dxf>
    <dxf>
      <fill>
        <patternFill patternType="darkGray">
          <fgColor theme="1" tint="0.34998626667073579"/>
        </patternFill>
      </fill>
    </dxf>
    <dxf>
      <font>
        <color theme="0"/>
      </font>
      <fill>
        <patternFill>
          <bgColor theme="1" tint="0.24994659260841701"/>
        </patternFill>
      </fill>
    </dxf>
    <dxf>
      <font>
        <color theme="0"/>
      </font>
      <fill>
        <patternFill>
          <bgColor theme="1" tint="0.24994659260841701"/>
        </patternFill>
      </fill>
    </dxf>
  </dxfs>
  <tableStyles count="0" defaultTableStyle="TableStyleMedium2" defaultPivotStyle="PivotStyleLight16"/>
  <colors>
    <mruColors>
      <color rgb="FF0000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tyles" Target="styles.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Data Input'!A1"/><Relationship Id="rId2" Type="http://schemas.openxmlformats.org/officeDocument/2006/relationships/hyperlink" Target="#'School Funding Summary'!A1"/><Relationship Id="rId1" Type="http://schemas.openxmlformats.org/officeDocument/2006/relationships/hyperlink" Target="#'3 Year Schools Block &amp; MFG'!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3 Year Schools Block &amp; MFG'!A1"/><Relationship Id="rId1" Type="http://schemas.openxmlformats.org/officeDocument/2006/relationships/hyperlink" Target="#'School Funding Summary'!A1"/></Relationships>
</file>

<file path=xl/drawings/_rels/drawing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4.xml.rels><?xml version="1.0" encoding="UTF-8" standalone="yes"?>
<Relationships xmlns="http://schemas.openxmlformats.org/package/2006/relationships"><Relationship Id="rId1" Type="http://schemas.openxmlformats.org/officeDocument/2006/relationships/hyperlink" Target="#'Main Menu'!A1"/></Relationships>
</file>

<file path=xl/drawings/drawing1.xml><?xml version="1.0" encoding="utf-8"?>
<xdr:wsDr xmlns:xdr="http://schemas.openxmlformats.org/drawingml/2006/spreadsheetDrawing" xmlns:a="http://schemas.openxmlformats.org/drawingml/2006/main">
  <xdr:twoCellAnchor>
    <xdr:from>
      <xdr:col>12</xdr:col>
      <xdr:colOff>219074</xdr:colOff>
      <xdr:row>16</xdr:row>
      <xdr:rowOff>19050</xdr:rowOff>
    </xdr:from>
    <xdr:to>
      <xdr:col>16</xdr:col>
      <xdr:colOff>245474</xdr:colOff>
      <xdr:row>22</xdr:row>
      <xdr:rowOff>87450</xdr:rowOff>
    </xdr:to>
    <xdr:sp macro="" textlink="">
      <xdr:nvSpPr>
        <xdr:cNvPr id="3" name="Flowchart: Alternate Process 2">
          <a:hlinkClick xmlns:r="http://schemas.openxmlformats.org/officeDocument/2006/relationships" r:id="rId1" tooltip="Click for Detailed Schools Block and MFG Calculation "/>
          <a:extLst>
            <a:ext uri="{FF2B5EF4-FFF2-40B4-BE49-F238E27FC236}">
              <a16:creationId xmlns:a16="http://schemas.microsoft.com/office/drawing/2014/main" id="{00000000-0008-0000-0000-000003000000}"/>
            </a:ext>
          </a:extLst>
        </xdr:cNvPr>
        <xdr:cNvSpPr/>
      </xdr:nvSpPr>
      <xdr:spPr>
        <a:xfrm>
          <a:off x="6619874" y="33147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Detailed</a:t>
          </a:r>
          <a:r>
            <a:rPr lang="en-GB" sz="2000" baseline="0">
              <a:solidFill>
                <a:schemeClr val="bg1"/>
              </a:solidFill>
              <a:latin typeface="Arial" panose="020B0604020202020204" pitchFamily="34" charset="0"/>
              <a:cs typeface="Arial" panose="020B0604020202020204" pitchFamily="34" charset="0"/>
            </a:rPr>
            <a:t> Schools Block and MFG Calculation</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104775</xdr:colOff>
      <xdr:row>16</xdr:row>
      <xdr:rowOff>19050</xdr:rowOff>
    </xdr:from>
    <xdr:to>
      <xdr:col>11</xdr:col>
      <xdr:colOff>131175</xdr:colOff>
      <xdr:row>22</xdr:row>
      <xdr:rowOff>87450</xdr:rowOff>
    </xdr:to>
    <xdr:sp macro="" textlink="">
      <xdr:nvSpPr>
        <xdr:cNvPr id="4" name="Flowchart: Alternate Process 3">
          <a:hlinkClick xmlns:r="http://schemas.openxmlformats.org/officeDocument/2006/relationships" r:id="rId2" tooltip="Click for School Funding Summary"/>
          <a:extLst>
            <a:ext uri="{FF2B5EF4-FFF2-40B4-BE49-F238E27FC236}">
              <a16:creationId xmlns:a16="http://schemas.microsoft.com/office/drawing/2014/main" id="{00000000-0008-0000-0000-000004000000}"/>
            </a:ext>
          </a:extLst>
        </xdr:cNvPr>
        <xdr:cNvSpPr/>
      </xdr:nvSpPr>
      <xdr:spPr>
        <a:xfrm>
          <a:off x="3838575" y="33147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School Funding</a:t>
          </a:r>
          <a:r>
            <a:rPr lang="en-GB" sz="2000" baseline="0">
              <a:solidFill>
                <a:schemeClr val="bg1"/>
              </a:solidFill>
              <a:latin typeface="Arial" panose="020B0604020202020204" pitchFamily="34" charset="0"/>
              <a:cs typeface="Arial" panose="020B0604020202020204" pitchFamily="34" charset="0"/>
            </a:rPr>
            <a:t> Summary</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466725</xdr:colOff>
      <xdr:row>16</xdr:row>
      <xdr:rowOff>28574</xdr:rowOff>
    </xdr:from>
    <xdr:to>
      <xdr:col>5</xdr:col>
      <xdr:colOff>493125</xdr:colOff>
      <xdr:row>22</xdr:row>
      <xdr:rowOff>96974</xdr:rowOff>
    </xdr:to>
    <xdr:sp macro="" textlink="">
      <xdr:nvSpPr>
        <xdr:cNvPr id="6" name="Flowchart: Alternate Process 5">
          <a:hlinkClick xmlns:r="http://schemas.openxmlformats.org/officeDocument/2006/relationships" r:id="rId3" tooltip="Click for Data Input"/>
          <a:extLst>
            <a:ext uri="{FF2B5EF4-FFF2-40B4-BE49-F238E27FC236}">
              <a16:creationId xmlns:a16="http://schemas.microsoft.com/office/drawing/2014/main" id="{00000000-0008-0000-0000-000006000000}"/>
            </a:ext>
          </a:extLst>
        </xdr:cNvPr>
        <xdr:cNvSpPr/>
      </xdr:nvSpPr>
      <xdr:spPr>
        <a:xfrm>
          <a:off x="1000125" y="3324224"/>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Pupils / Place Data</a:t>
          </a:r>
          <a:r>
            <a:rPr lang="en-GB" sz="2000" baseline="0">
              <a:solidFill>
                <a:schemeClr val="bg1"/>
              </a:solidFill>
              <a:latin typeface="Arial" panose="020B0604020202020204" pitchFamily="34" charset="0"/>
              <a:cs typeface="Arial" panose="020B0604020202020204" pitchFamily="34" charset="0"/>
            </a:rPr>
            <a:t> Entry</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104775</xdr:colOff>
      <xdr:row>2</xdr:row>
      <xdr:rowOff>123825</xdr:rowOff>
    </xdr:from>
    <xdr:to>
      <xdr:col>5</xdr:col>
      <xdr:colOff>485775</xdr:colOff>
      <xdr:row>2</xdr:row>
      <xdr:rowOff>123826</xdr:rowOff>
    </xdr:to>
    <xdr:cxnSp macro="">
      <xdr:nvCxnSpPr>
        <xdr:cNvPr id="7" name="Straight Arrow Connector 6">
          <a:extLst>
            <a:ext uri="{FF2B5EF4-FFF2-40B4-BE49-F238E27FC236}">
              <a16:creationId xmlns:a16="http://schemas.microsoft.com/office/drawing/2014/main" id="{00000000-0008-0000-0000-000007000000}"/>
            </a:ext>
          </a:extLst>
        </xdr:cNvPr>
        <xdr:cNvCxnSpPr/>
      </xdr:nvCxnSpPr>
      <xdr:spPr bwMode="auto">
        <a:xfrm flipV="1">
          <a:off x="3152775" y="819150"/>
          <a:ext cx="381000" cy="1"/>
        </a:xfrm>
        <a:prstGeom prst="straightConnector1">
          <a:avLst/>
        </a:prstGeom>
        <a:ln>
          <a:solidFill>
            <a:schemeClr val="accent1"/>
          </a:solidFill>
          <a:headEnd type="none" w="med" len="me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15</xdr:col>
      <xdr:colOff>8466</xdr:colOff>
      <xdr:row>0</xdr:row>
      <xdr:rowOff>25400</xdr:rowOff>
    </xdr:from>
    <xdr:to>
      <xdr:col>18</xdr:col>
      <xdr:colOff>365110</xdr:colOff>
      <xdr:row>0</xdr:row>
      <xdr:rowOff>583494</xdr:rowOff>
    </xdr:to>
    <xdr:pic>
      <xdr:nvPicPr>
        <xdr:cNvPr id="12" name="Picture 11">
          <a:extLst>
            <a:ext uri="{FF2B5EF4-FFF2-40B4-BE49-F238E27FC236}">
              <a16:creationId xmlns:a16="http://schemas.microsoft.com/office/drawing/2014/main" id="{C11719C9-1679-4582-AA8B-EB0CDCA0BCD8}"/>
            </a:ext>
          </a:extLst>
        </xdr:cNvPr>
        <xdr:cNvPicPr>
          <a:picLocks noChangeAspect="1"/>
        </xdr:cNvPicPr>
      </xdr:nvPicPr>
      <xdr:blipFill>
        <a:blip xmlns:r="http://schemas.openxmlformats.org/officeDocument/2006/relationships" r:embed="rId4"/>
        <a:stretch>
          <a:fillRect/>
        </a:stretch>
      </xdr:blipFill>
      <xdr:spPr>
        <a:xfrm>
          <a:off x="7382933" y="25400"/>
          <a:ext cx="1855244" cy="558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1041400</xdr:colOff>
      <xdr:row>22</xdr:row>
      <xdr:rowOff>25400</xdr:rowOff>
    </xdr:from>
    <xdr:to>
      <xdr:col>2</xdr:col>
      <xdr:colOff>1385300</xdr:colOff>
      <xdr:row>26</xdr:row>
      <xdr:rowOff>144600</xdr:rowOff>
    </xdr:to>
    <xdr:sp macro="" textlink="">
      <xdr:nvSpPr>
        <xdr:cNvPr id="2" name="Flowchart: Alternate Process 1">
          <a:hlinkClick xmlns:r="http://schemas.openxmlformats.org/officeDocument/2006/relationships" r:id="rId1" tooltip="Click for School Funding Summary"/>
          <a:extLst>
            <a:ext uri="{FF2B5EF4-FFF2-40B4-BE49-F238E27FC236}">
              <a16:creationId xmlns:a16="http://schemas.microsoft.com/office/drawing/2014/main" id="{00000000-0008-0000-0100-000002000000}"/>
            </a:ext>
          </a:extLst>
        </xdr:cNvPr>
        <xdr:cNvSpPr/>
      </xdr:nvSpPr>
      <xdr:spPr>
        <a:xfrm>
          <a:off x="4991100" y="79502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School Funding</a:t>
          </a:r>
          <a:r>
            <a:rPr lang="en-GB" sz="2000" baseline="0">
              <a:solidFill>
                <a:schemeClr val="bg1"/>
              </a:solidFill>
              <a:latin typeface="Arial" panose="020B0604020202020204" pitchFamily="34" charset="0"/>
              <a:cs typeface="Arial" panose="020B0604020202020204" pitchFamily="34" charset="0"/>
            </a:rPr>
            <a:t> Summary</a:t>
          </a:r>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1511300</xdr:colOff>
      <xdr:row>22</xdr:row>
      <xdr:rowOff>0</xdr:rowOff>
    </xdr:from>
    <xdr:to>
      <xdr:col>4</xdr:col>
      <xdr:colOff>39100</xdr:colOff>
      <xdr:row>26</xdr:row>
      <xdr:rowOff>119200</xdr:rowOff>
    </xdr:to>
    <xdr:sp macro="" textlink="">
      <xdr:nvSpPr>
        <xdr:cNvPr id="3" name="Flowchart: Alternate Process 2">
          <a:hlinkClick xmlns:r="http://schemas.openxmlformats.org/officeDocument/2006/relationships" r:id="rId2" tooltip="Click for Detailed Schools Block and MFG Calculation "/>
          <a:extLst>
            <a:ext uri="{FF2B5EF4-FFF2-40B4-BE49-F238E27FC236}">
              <a16:creationId xmlns:a16="http://schemas.microsoft.com/office/drawing/2014/main" id="{00000000-0008-0000-0100-000003000000}"/>
            </a:ext>
          </a:extLst>
        </xdr:cNvPr>
        <xdr:cNvSpPr/>
      </xdr:nvSpPr>
      <xdr:spPr>
        <a:xfrm>
          <a:off x="7277100" y="7924800"/>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Detailed</a:t>
          </a:r>
          <a:r>
            <a:rPr lang="en-GB" sz="2000" baseline="0">
              <a:solidFill>
                <a:schemeClr val="bg1"/>
              </a:solidFill>
              <a:latin typeface="Arial" panose="020B0604020202020204" pitchFamily="34" charset="0"/>
              <a:cs typeface="Arial" panose="020B0604020202020204" pitchFamily="34" charset="0"/>
            </a:rPr>
            <a:t> Schools Block and MFG Calculation</a:t>
          </a:r>
          <a:endParaRPr lang="en-GB" sz="20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0</xdr:row>
      <xdr:rowOff>180975</xdr:rowOff>
    </xdr:from>
    <xdr:to>
      <xdr:col>10</xdr:col>
      <xdr:colOff>26400</xdr:colOff>
      <xdr:row>4</xdr:row>
      <xdr:rowOff>306525</xdr:rowOff>
    </xdr:to>
    <xdr:sp macro="" textlink="">
      <xdr:nvSpPr>
        <xdr:cNvPr id="5" name="Flowchart: Alternate Process 4">
          <a:hlinkClick xmlns:r="http://schemas.openxmlformats.org/officeDocument/2006/relationships" r:id="rId1" tooltip="Click for Main Menu"/>
          <a:extLst>
            <a:ext uri="{FF2B5EF4-FFF2-40B4-BE49-F238E27FC236}">
              <a16:creationId xmlns:a16="http://schemas.microsoft.com/office/drawing/2014/main" id="{00000000-0008-0000-0200-000005000000}"/>
            </a:ext>
          </a:extLst>
        </xdr:cNvPr>
        <xdr:cNvSpPr/>
      </xdr:nvSpPr>
      <xdr:spPr>
        <a:xfrm>
          <a:off x="9105900" y="180975"/>
          <a:ext cx="2160000" cy="1440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a:solidFill>
                <a:schemeClr val="bg1"/>
              </a:solidFill>
              <a:latin typeface="Arial" panose="020B0604020202020204" pitchFamily="34" charset="0"/>
              <a:cs typeface="Arial" panose="020B0604020202020204" pitchFamily="34" charset="0"/>
            </a:rPr>
            <a:t>Return</a:t>
          </a:r>
          <a:r>
            <a:rPr lang="en-GB" sz="2000" baseline="0">
              <a:solidFill>
                <a:schemeClr val="bg1"/>
              </a:solidFill>
              <a:latin typeface="Arial" panose="020B0604020202020204" pitchFamily="34" charset="0"/>
              <a:cs typeface="Arial" panose="020B0604020202020204" pitchFamily="34" charset="0"/>
            </a:rPr>
            <a:t> To </a:t>
          </a:r>
        </a:p>
        <a:p>
          <a:pPr algn="ctr"/>
          <a:r>
            <a:rPr lang="en-GB" sz="2000" baseline="0">
              <a:solidFill>
                <a:schemeClr val="bg1"/>
              </a:solidFill>
              <a:latin typeface="Arial" panose="020B0604020202020204" pitchFamily="34" charset="0"/>
              <a:cs typeface="Arial" panose="020B0604020202020204" pitchFamily="34" charset="0"/>
            </a:rPr>
            <a:t>Main Menu</a:t>
          </a:r>
          <a:endParaRPr lang="en-GB" sz="20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179917</xdr:rowOff>
    </xdr:from>
    <xdr:to>
      <xdr:col>0</xdr:col>
      <xdr:colOff>931333</xdr:colOff>
      <xdr:row>0</xdr:row>
      <xdr:rowOff>941917</xdr:rowOff>
    </xdr:to>
    <xdr:sp macro="" textlink="">
      <xdr:nvSpPr>
        <xdr:cNvPr id="6" name="Flowchart: Alternate Process 5">
          <a:hlinkClick xmlns:r="http://schemas.openxmlformats.org/officeDocument/2006/relationships" r:id="rId1" tooltip="Click for Main Menu"/>
          <a:extLst>
            <a:ext uri="{FF2B5EF4-FFF2-40B4-BE49-F238E27FC236}">
              <a16:creationId xmlns:a16="http://schemas.microsoft.com/office/drawing/2014/main" id="{00000000-0008-0000-0300-000006000000}"/>
            </a:ext>
          </a:extLst>
        </xdr:cNvPr>
        <xdr:cNvSpPr/>
      </xdr:nvSpPr>
      <xdr:spPr>
        <a:xfrm>
          <a:off x="0" y="179917"/>
          <a:ext cx="931333" cy="762000"/>
        </a:xfrm>
        <a:prstGeom prst="flowChartAlternateProcess">
          <a:avLst/>
        </a:prstGeom>
        <a:solidFill>
          <a:schemeClr val="tx2">
            <a:lumMod val="50000"/>
          </a:schemeClr>
        </a:solidFill>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a:solidFill>
                <a:schemeClr val="bg1"/>
              </a:solidFill>
              <a:latin typeface="Arial" panose="020B0604020202020204" pitchFamily="34" charset="0"/>
              <a:cs typeface="Arial" panose="020B0604020202020204" pitchFamily="34" charset="0"/>
            </a:rPr>
            <a:t>Return</a:t>
          </a:r>
          <a:r>
            <a:rPr lang="en-GB" sz="1050" baseline="0">
              <a:solidFill>
                <a:schemeClr val="bg1"/>
              </a:solidFill>
              <a:latin typeface="Arial" panose="020B0604020202020204" pitchFamily="34" charset="0"/>
              <a:cs typeface="Arial" panose="020B0604020202020204" pitchFamily="34" charset="0"/>
            </a:rPr>
            <a:t> To </a:t>
          </a:r>
        </a:p>
        <a:p>
          <a:pPr algn="ctr"/>
          <a:r>
            <a:rPr lang="en-GB" sz="1050" baseline="0">
              <a:solidFill>
                <a:schemeClr val="bg1"/>
              </a:solidFill>
              <a:latin typeface="Arial" panose="020B0604020202020204" pitchFamily="34" charset="0"/>
              <a:cs typeface="Arial" panose="020B0604020202020204" pitchFamily="34" charset="0"/>
            </a:rPr>
            <a:t>Main Menu</a:t>
          </a:r>
          <a:endParaRPr lang="en-GB" sz="1050">
            <a:solidFill>
              <a:schemeClr val="bg1"/>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17-18\APT%20Final%20December%20Issue\Scenarios\2017-18%20APT%20MFG%20Disapplic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Finance\Financial%20Mangement\FM%20Teams%20CYP%20Districts\CYP\2015-16\2015-16%20Closing\Copy%20of%20School%20Carryforward%202015-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Accounting%20Services\Schools%20Accountancy%20Team\Funding\2020-21\Toolkits\All%20Toolkit%202020-21%20v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20-21\Toolkits\All%20Toolkit%202020-21%20v2.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Banking\2019-20\Budget%20Shares%20-%201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19-20\6th%20Form\Sixth%20Form%20Formula%20Funding%2019-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19-20/APT%20December%2018/201920_P3_APT_935_Suffolk%20Final%2030.01.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Accounting%20Services/Schools%20Accountancy%20Team/Funding/2020-21/APT%20&amp;%20Supporting%20info/202021_P2_APT_935_Suffolk%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Targeted%20Support%20SEN\Targeted%20Support%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edicated%20Schools%20Grant\2017-18%20Allocations\Pupil%20Premium\Outputs\June%2017\Models\Primary\201415_Pupil_Premium_allocations_Fani_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ccounting%20Services\Schools%20Accountancy%20Team\Funding\2014-15\S251\s251%20Budget%2014-15%20final%2021.2.14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15-16\S251\Budget\S251%20MDQ%2015-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20-21\APT%20&amp;%20Supporting%20info\202021_P2_APT_935_Suffolk%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Finance%20General\RA%20Returns\2016-17\Form\RA%202016-17%20For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Funding\2016-17\S.251\16-17%20Budget\s251%20Budget%2016-17%20table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Finance\Accounting%20Services\Schools%20Accountancy%20Team\3%20Way%20Recs\2018_19\reports%20for%20roll%20over%2018-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csd\Data\Finance\Financial%20Mangement\FM%20Teams%20CYP%20Districts\CYP\2015-16\RA%202016-17\210316%20RA%20Row%20allocation%20Cost%20Centre%20Total%20Service%20Summary%20Expand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6-17 submitted baselines"/>
      <sheetName val="16-17 submitted HN places"/>
      <sheetName val="Proposed Free Schools"/>
      <sheetName val="Inputs &amp; Adjustments"/>
      <sheetName val="Local Factors"/>
      <sheetName val="Adjusted Factors"/>
      <sheetName val="16-17 final baselines"/>
      <sheetName val="Commentary"/>
      <sheetName val="Proforma"/>
      <sheetName val="De Delegation"/>
      <sheetName val="Education Functions"/>
      <sheetName val="New ISB"/>
      <sheetName val="School level SB"/>
      <sheetName val="Recoupment"/>
      <sheetName val="Validation sheet"/>
    </sheetNames>
    <sheetDataSet>
      <sheetData sheetId="0"/>
      <sheetData sheetId="1">
        <row r="6">
          <cell r="T6" t="str">
            <v>Current year</v>
          </cell>
        </row>
      </sheetData>
      <sheetData sheetId="2"/>
      <sheetData sheetId="3"/>
      <sheetData sheetId="4"/>
      <sheetData sheetId="5"/>
      <sheetData sheetId="6">
        <row r="6">
          <cell r="CO6" t="str">
            <v>School closed prior to 1 April 2017</v>
          </cell>
        </row>
        <row r="7">
          <cell r="CO7" t="str">
            <v>New School opening prior to 1 April 2017</v>
          </cell>
        </row>
        <row r="8">
          <cell r="CO8" t="str">
            <v>New School opening after 1 April 2017</v>
          </cell>
        </row>
        <row r="9">
          <cell r="CO9" t="str">
            <v>Amalgamation of schools by 1 April 2017</v>
          </cell>
        </row>
        <row r="10">
          <cell r="CO10" t="str">
            <v>Change in pupil numbers/factors</v>
          </cell>
        </row>
        <row r="11">
          <cell r="CO11" t="str">
            <v>Conversion to academy status prior to 9 January 2017</v>
          </cell>
        </row>
        <row r="12">
          <cell r="CO12" t="str">
            <v>New Academy/Free School</v>
          </cell>
        </row>
        <row r="13">
          <cell r="CO13" t="str">
            <v>Other</v>
          </cell>
        </row>
      </sheetData>
      <sheetData sheetId="7">
        <row r="5">
          <cell r="AA5">
            <v>0</v>
          </cell>
        </row>
      </sheetData>
      <sheetData sheetId="8"/>
      <sheetData sheetId="9"/>
      <sheetData sheetId="10"/>
      <sheetData sheetId="11">
        <row r="9">
          <cell r="E9" t="str">
            <v>No</v>
          </cell>
        </row>
        <row r="11">
          <cell r="E11">
            <v>2727</v>
          </cell>
        </row>
        <row r="12">
          <cell r="E12">
            <v>3931</v>
          </cell>
        </row>
        <row r="13">
          <cell r="E13">
            <v>4335</v>
          </cell>
        </row>
        <row r="15">
          <cell r="D15" t="str">
            <v>FSM % Primary</v>
          </cell>
          <cell r="E15">
            <v>400</v>
          </cell>
          <cell r="L15">
            <v>0.5</v>
          </cell>
        </row>
        <row r="16">
          <cell r="D16" t="str">
            <v>FSM % Secondary</v>
          </cell>
          <cell r="F16">
            <v>400</v>
          </cell>
          <cell r="M16">
            <v>0.5</v>
          </cell>
        </row>
        <row r="17">
          <cell r="E17">
            <v>155</v>
          </cell>
          <cell r="F17">
            <v>155</v>
          </cell>
          <cell r="L17">
            <v>0.5</v>
          </cell>
          <cell r="M17">
            <v>0.5</v>
          </cell>
        </row>
        <row r="18">
          <cell r="E18">
            <v>508</v>
          </cell>
          <cell r="F18">
            <v>508</v>
          </cell>
          <cell r="L18">
            <v>0.5</v>
          </cell>
          <cell r="M18">
            <v>0.5</v>
          </cell>
        </row>
        <row r="19">
          <cell r="E19">
            <v>1156</v>
          </cell>
          <cell r="F19">
            <v>1156</v>
          </cell>
          <cell r="L19">
            <v>0.5</v>
          </cell>
          <cell r="M19">
            <v>0.5</v>
          </cell>
        </row>
        <row r="20">
          <cell r="E20">
            <v>1203</v>
          </cell>
          <cell r="F20">
            <v>1203</v>
          </cell>
          <cell r="L20">
            <v>0.5</v>
          </cell>
          <cell r="M20">
            <v>0.5</v>
          </cell>
        </row>
        <row r="21">
          <cell r="E21">
            <v>1283</v>
          </cell>
          <cell r="F21">
            <v>1283</v>
          </cell>
          <cell r="L21">
            <v>0.5</v>
          </cell>
          <cell r="M21">
            <v>0.5</v>
          </cell>
        </row>
        <row r="22">
          <cell r="E22">
            <v>1509</v>
          </cell>
          <cell r="F22">
            <v>1509</v>
          </cell>
          <cell r="L22">
            <v>0.5</v>
          </cell>
          <cell r="M22">
            <v>0.5</v>
          </cell>
        </row>
        <row r="24">
          <cell r="E24">
            <v>925</v>
          </cell>
          <cell r="L24">
            <v>0</v>
          </cell>
        </row>
        <row r="25">
          <cell r="D25" t="str">
            <v>EAL 1 Primary</v>
          </cell>
          <cell r="E25">
            <v>1500</v>
          </cell>
          <cell r="L25">
            <v>0</v>
          </cell>
        </row>
        <row r="26">
          <cell r="D26" t="str">
            <v>EAL 1 Secondary</v>
          </cell>
          <cell r="F26">
            <v>1500</v>
          </cell>
        </row>
        <row r="27">
          <cell r="L27">
            <v>0</v>
          </cell>
        </row>
        <row r="29">
          <cell r="F29">
            <v>885</v>
          </cell>
          <cell r="L29">
            <v>1</v>
          </cell>
        </row>
        <row r="30">
          <cell r="D30" t="str">
            <v>Low Attainment % old FSP 78</v>
          </cell>
        </row>
        <row r="31">
          <cell r="F31">
            <v>1110</v>
          </cell>
          <cell r="M31">
            <v>1</v>
          </cell>
        </row>
        <row r="38">
          <cell r="F38">
            <v>114000</v>
          </cell>
          <cell r="G38">
            <v>114000</v>
          </cell>
          <cell r="L38">
            <v>8.77E-2</v>
          </cell>
          <cell r="M38">
            <v>8.77E-2</v>
          </cell>
        </row>
        <row r="39">
          <cell r="F39">
            <v>100000</v>
          </cell>
          <cell r="G39">
            <v>100000</v>
          </cell>
          <cell r="H39">
            <v>100000</v>
          </cell>
          <cell r="I39">
            <v>100000</v>
          </cell>
        </row>
        <row r="41">
          <cell r="D41">
            <v>2</v>
          </cell>
          <cell r="G41">
            <v>21.4</v>
          </cell>
          <cell r="K41" t="str">
            <v>Tapered</v>
          </cell>
        </row>
        <row r="42">
          <cell r="D42">
            <v>3</v>
          </cell>
          <cell r="G42">
            <v>120</v>
          </cell>
          <cell r="K42" t="str">
            <v>Tapered</v>
          </cell>
        </row>
        <row r="43">
          <cell r="D43">
            <v>2</v>
          </cell>
          <cell r="G43">
            <v>69.2</v>
          </cell>
          <cell r="K43" t="str">
            <v>Tapered</v>
          </cell>
        </row>
        <row r="44">
          <cell r="D44">
            <v>2</v>
          </cell>
          <cell r="G44">
            <v>62.5</v>
          </cell>
          <cell r="K44" t="str">
            <v>Tapered</v>
          </cell>
        </row>
        <row r="61">
          <cell r="J61" t="str">
            <v>Yes</v>
          </cell>
        </row>
        <row r="62">
          <cell r="D62">
            <v>1.0686899999999999E-2</v>
          </cell>
          <cell r="G62">
            <v>1</v>
          </cell>
        </row>
      </sheetData>
      <sheetData sheetId="12">
        <row r="8">
          <cell r="X8">
            <v>30.259999999999998</v>
          </cell>
        </row>
        <row r="9">
          <cell r="Y9">
            <v>30.259999999999998</v>
          </cell>
        </row>
        <row r="10">
          <cell r="X10">
            <v>0</v>
          </cell>
        </row>
        <row r="11">
          <cell r="Y11">
            <v>0</v>
          </cell>
        </row>
        <row r="12">
          <cell r="X12">
            <v>0</v>
          </cell>
          <cell r="Y12">
            <v>0</v>
          </cell>
        </row>
        <row r="13">
          <cell r="X13">
            <v>0</v>
          </cell>
          <cell r="Y13">
            <v>0</v>
          </cell>
        </row>
        <row r="14">
          <cell r="X14">
            <v>0</v>
          </cell>
          <cell r="Y14">
            <v>0</v>
          </cell>
        </row>
        <row r="15">
          <cell r="X15">
            <v>0</v>
          </cell>
          <cell r="Y15">
            <v>0</v>
          </cell>
        </row>
        <row r="16">
          <cell r="X16">
            <v>0</v>
          </cell>
          <cell r="Y16">
            <v>0</v>
          </cell>
        </row>
        <row r="17">
          <cell r="X17">
            <v>0</v>
          </cell>
          <cell r="Y17">
            <v>0</v>
          </cell>
        </row>
        <row r="18">
          <cell r="X18">
            <v>0</v>
          </cell>
          <cell r="Y18">
            <v>0</v>
          </cell>
        </row>
        <row r="19">
          <cell r="X19">
            <v>0</v>
          </cell>
        </row>
        <row r="20">
          <cell r="Y20">
            <v>0</v>
          </cell>
        </row>
        <row r="21">
          <cell r="X21">
            <v>0</v>
          </cell>
        </row>
        <row r="22">
          <cell r="Y22">
            <v>0</v>
          </cell>
        </row>
        <row r="23">
          <cell r="X23">
            <v>0</v>
          </cell>
          <cell r="Y23">
            <v>0</v>
          </cell>
        </row>
        <row r="24">
          <cell r="X24">
            <v>0</v>
          </cell>
          <cell r="Y24">
            <v>0</v>
          </cell>
        </row>
        <row r="26">
          <cell r="X26">
            <v>0</v>
          </cell>
          <cell r="Y26">
            <v>0</v>
          </cell>
        </row>
      </sheetData>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073 Reconciliation"/>
      <sheetName val="YZ001-BR301"/>
      <sheetName val="School Balances"/>
      <sheetName val="Summary 15-16"/>
      <sheetName val="Schs Cfwd 14-15 REVISED V4"/>
      <sheetName val="Pivot (2)"/>
      <sheetName val="Pivot"/>
      <sheetName val="Code Detail (2)"/>
      <sheetName val="Schools Balances 15.04.16"/>
      <sheetName val="Schools Balances 14.04.16 (2)"/>
      <sheetName val="Schools Balances 13.04.16 (2)"/>
      <sheetName val="Sheet4"/>
      <sheetName val="Code Detail"/>
      <sheetName val="Capital"/>
      <sheetName val="Mutual Loan 310315"/>
      <sheetName val="Mutual Loan 310314"/>
    </sheetNames>
    <sheetDataSet>
      <sheetData sheetId="0"/>
      <sheetData sheetId="1"/>
      <sheetData sheetId="2">
        <row r="1">
          <cell r="A1">
            <v>0</v>
          </cell>
        </row>
      </sheetData>
      <sheetData sheetId="3">
        <row r="1">
          <cell r="A1">
            <v>0</v>
          </cell>
        </row>
      </sheetData>
      <sheetData sheetId="4">
        <row r="1">
          <cell r="B1">
            <v>2</v>
          </cell>
        </row>
      </sheetData>
      <sheetData sheetId="5"/>
      <sheetData sheetId="6"/>
      <sheetData sheetId="7"/>
      <sheetData sheetId="8">
        <row r="1">
          <cell r="B1">
            <v>2</v>
          </cell>
          <cell r="C1">
            <v>3</v>
          </cell>
          <cell r="D1">
            <v>4</v>
          </cell>
          <cell r="E1">
            <v>5</v>
          </cell>
          <cell r="F1">
            <v>6</v>
          </cell>
          <cell r="G1">
            <v>7</v>
          </cell>
        </row>
        <row r="3">
          <cell r="C3" t="str">
            <v>Sum of YTD Actual</v>
          </cell>
          <cell r="D3" t="str">
            <v>Subjective Parent + Description</v>
          </cell>
          <cell r="E3">
            <v>0</v>
          </cell>
          <cell r="F3">
            <v>0</v>
          </cell>
          <cell r="G3">
            <v>0</v>
          </cell>
          <cell r="H3">
            <v>0</v>
          </cell>
        </row>
        <row r="4">
          <cell r="C4" t="str">
            <v>CC&amp;Desc</v>
          </cell>
          <cell r="D4" t="str">
            <v>Revenue</v>
          </cell>
          <cell r="E4" t="str">
            <v>S1_CAP</v>
          </cell>
          <cell r="F4" t="str">
            <v>B1_AE-Current Assets</v>
          </cell>
          <cell r="G4" t="str">
            <v>B1_AF-Current Liabilities</v>
          </cell>
          <cell r="H4" t="str">
            <v>Grand Total</v>
          </cell>
        </row>
        <row r="5">
          <cell r="A5">
            <v>1</v>
          </cell>
          <cell r="B5" t="str">
            <v>EE001</v>
          </cell>
          <cell r="C5" t="str">
            <v>EE001 - Aldeburgh Primary School</v>
          </cell>
          <cell r="D5">
            <v>384879.87999999995</v>
          </cell>
          <cell r="E5">
            <v>-4788.75</v>
          </cell>
          <cell r="F5">
            <v>106045.42</v>
          </cell>
          <cell r="G5">
            <v>0</v>
          </cell>
          <cell r="H5">
            <v>486136.54999999993</v>
          </cell>
        </row>
        <row r="6">
          <cell r="A6">
            <v>5</v>
          </cell>
          <cell r="B6" t="str">
            <v>EE005</v>
          </cell>
          <cell r="C6" t="str">
            <v>EE005 - Barnby &amp; North Cove Community</v>
          </cell>
          <cell r="D6">
            <v>295257.49999999994</v>
          </cell>
          <cell r="E6">
            <v>-2753.5099999999998</v>
          </cell>
          <cell r="F6">
            <v>52387.700000000004</v>
          </cell>
          <cell r="G6">
            <v>0</v>
          </cell>
          <cell r="H6">
            <v>344891.68999999994</v>
          </cell>
        </row>
        <row r="7">
          <cell r="A7">
            <v>6</v>
          </cell>
          <cell r="B7" t="str">
            <v>EE006</v>
          </cell>
          <cell r="C7" t="str">
            <v>EE006 - The Albert Pye Community Prima</v>
          </cell>
          <cell r="D7">
            <v>1280545.5500000005</v>
          </cell>
          <cell r="E7">
            <v>-2438.5500000000002</v>
          </cell>
          <cell r="F7">
            <v>103949.07</v>
          </cell>
          <cell r="G7">
            <v>0</v>
          </cell>
          <cell r="H7">
            <v>1382056.0700000005</v>
          </cell>
        </row>
        <row r="8">
          <cell r="A8">
            <v>7</v>
          </cell>
          <cell r="B8" t="str">
            <v>EE007</v>
          </cell>
          <cell r="C8" t="str">
            <v>EE007 - Ravensmere Infant School</v>
          </cell>
          <cell r="D8">
            <v>353103.38</v>
          </cell>
          <cell r="E8">
            <v>2696.5</v>
          </cell>
          <cell r="F8">
            <v>55278.5</v>
          </cell>
          <cell r="G8">
            <v>0</v>
          </cell>
          <cell r="H8">
            <v>411078.38</v>
          </cell>
        </row>
        <row r="9">
          <cell r="A9">
            <v>8</v>
          </cell>
          <cell r="B9" t="str">
            <v>EE008</v>
          </cell>
          <cell r="C9" t="str">
            <v>EE008 - Crowfoot Community Primary Sch</v>
          </cell>
          <cell r="D9">
            <v>498834.03</v>
          </cell>
          <cell r="E9">
            <v>5543.75</v>
          </cell>
          <cell r="F9">
            <v>0</v>
          </cell>
          <cell r="G9">
            <v>0</v>
          </cell>
          <cell r="H9">
            <v>504377.78</v>
          </cell>
        </row>
        <row r="10">
          <cell r="A10">
            <v>9</v>
          </cell>
          <cell r="B10" t="str">
            <v>EE009</v>
          </cell>
          <cell r="C10" t="str">
            <v>EE009 - St Benets Catholic Primary School</v>
          </cell>
          <cell r="D10">
            <v>451014.89000000007</v>
          </cell>
          <cell r="E10">
            <v>0</v>
          </cell>
          <cell r="F10">
            <v>30771.360000000001</v>
          </cell>
          <cell r="G10">
            <v>0</v>
          </cell>
          <cell r="H10">
            <v>481786.25000000006</v>
          </cell>
        </row>
        <row r="11">
          <cell r="A11">
            <v>10</v>
          </cell>
          <cell r="B11" t="str">
            <v>EE010</v>
          </cell>
          <cell r="C11" t="str">
            <v>EE010 - Bedfield C of E VCP School</v>
          </cell>
          <cell r="D11">
            <v>287840.28000000009</v>
          </cell>
          <cell r="E11">
            <v>462.5</v>
          </cell>
          <cell r="F11">
            <v>96643.09</v>
          </cell>
          <cell r="G11">
            <v>0</v>
          </cell>
          <cell r="H11">
            <v>384945.87000000011</v>
          </cell>
        </row>
        <row r="12">
          <cell r="A12">
            <v>11</v>
          </cell>
          <cell r="B12" t="str">
            <v>EE011</v>
          </cell>
          <cell r="C12" t="str">
            <v>EE011 - Benhall, St Marys C of E VCP</v>
          </cell>
          <cell r="D12">
            <v>400731.78999999975</v>
          </cell>
          <cell r="E12">
            <v>-3431.94</v>
          </cell>
          <cell r="F12">
            <v>126499.15000000001</v>
          </cell>
          <cell r="G12">
            <v>0</v>
          </cell>
          <cell r="H12">
            <v>523798.99999999971</v>
          </cell>
        </row>
        <row r="13">
          <cell r="A13">
            <v>12</v>
          </cell>
          <cell r="B13" t="str">
            <v>EE012</v>
          </cell>
          <cell r="C13" t="str">
            <v>EE012 - Blundeston C of E VCP School</v>
          </cell>
          <cell r="D13">
            <v>659956.86999999988</v>
          </cell>
          <cell r="E13">
            <v>-821.55999999999949</v>
          </cell>
          <cell r="F13">
            <v>122097.41</v>
          </cell>
          <cell r="G13">
            <v>0</v>
          </cell>
          <cell r="H13">
            <v>781232.71999999986</v>
          </cell>
        </row>
        <row r="14">
          <cell r="A14">
            <v>13</v>
          </cell>
          <cell r="B14" t="str">
            <v>EE013</v>
          </cell>
          <cell r="C14" t="str">
            <v>EE013 - Bramfield C of E VCP School</v>
          </cell>
          <cell r="D14">
            <v>1067880.31</v>
          </cell>
          <cell r="E14">
            <v>16757</v>
          </cell>
          <cell r="F14">
            <v>275698.57</v>
          </cell>
          <cell r="G14">
            <v>0</v>
          </cell>
          <cell r="H14">
            <v>1360335.8800000001</v>
          </cell>
        </row>
        <row r="15">
          <cell r="A15">
            <v>14</v>
          </cell>
          <cell r="B15" t="str">
            <v>EE014</v>
          </cell>
          <cell r="C15" t="str">
            <v>EE014 - Brampton C of E VCP School</v>
          </cell>
          <cell r="D15">
            <v>343929.24</v>
          </cell>
          <cell r="E15">
            <v>-4855</v>
          </cell>
          <cell r="F15">
            <v>119561.76000000001</v>
          </cell>
          <cell r="G15">
            <v>0</v>
          </cell>
          <cell r="H15">
            <v>458636</v>
          </cell>
        </row>
        <row r="16">
          <cell r="A16">
            <v>15</v>
          </cell>
          <cell r="B16" t="str">
            <v>EE015</v>
          </cell>
          <cell r="C16" t="str">
            <v>EE015 - Bungay Primary School</v>
          </cell>
          <cell r="D16">
            <v>854013.90000000037</v>
          </cell>
          <cell r="E16">
            <v>-0.1500000000005457</v>
          </cell>
          <cell r="F16">
            <v>81988.639999999999</v>
          </cell>
          <cell r="G16">
            <v>0</v>
          </cell>
          <cell r="H16">
            <v>936002.39000000036</v>
          </cell>
        </row>
        <row r="17">
          <cell r="A17">
            <v>16</v>
          </cell>
          <cell r="B17" t="str">
            <v>EE016</v>
          </cell>
          <cell r="C17" t="str">
            <v>EE016 - St Edmunds Catholic Primary School</v>
          </cell>
          <cell r="D17">
            <v>433775.49</v>
          </cell>
          <cell r="E17">
            <v>0</v>
          </cell>
          <cell r="F17">
            <v>1423.71</v>
          </cell>
          <cell r="G17">
            <v>0</v>
          </cell>
          <cell r="H17">
            <v>435199.2</v>
          </cell>
        </row>
        <row r="18">
          <cell r="A18">
            <v>17</v>
          </cell>
          <cell r="B18" t="str">
            <v>EE017</v>
          </cell>
          <cell r="C18" t="str">
            <v>EE017 - St Botolphs CEVCP School</v>
          </cell>
          <cell r="D18">
            <v>637024.00999999966</v>
          </cell>
          <cell r="E18">
            <v>4002.51</v>
          </cell>
          <cell r="F18">
            <v>132855.5</v>
          </cell>
          <cell r="G18">
            <v>0</v>
          </cell>
          <cell r="H18">
            <v>773882.01999999967</v>
          </cell>
        </row>
        <row r="19">
          <cell r="A19">
            <v>19</v>
          </cell>
          <cell r="B19" t="str">
            <v>EE019</v>
          </cell>
          <cell r="C19" t="str">
            <v>EE019 - Carlton Colville Primary Schoo</v>
          </cell>
          <cell r="D19">
            <v>1489356.04</v>
          </cell>
          <cell r="E19">
            <v>-2023</v>
          </cell>
          <cell r="F19">
            <v>129335.35</v>
          </cell>
          <cell r="G19">
            <v>0</v>
          </cell>
          <cell r="H19">
            <v>1616668.3900000001</v>
          </cell>
        </row>
        <row r="20">
          <cell r="A20">
            <v>20</v>
          </cell>
          <cell r="B20" t="str">
            <v>EE020</v>
          </cell>
          <cell r="C20" t="str">
            <v>EE020 - Charsfield C of E VCP School</v>
          </cell>
          <cell r="D20">
            <v>232028.77000000005</v>
          </cell>
          <cell r="E20">
            <v>-1635.31</v>
          </cell>
          <cell r="F20">
            <v>33878.75</v>
          </cell>
          <cell r="G20">
            <v>0</v>
          </cell>
          <cell r="H20">
            <v>264272.21000000002</v>
          </cell>
        </row>
        <row r="21">
          <cell r="A21">
            <v>22</v>
          </cell>
          <cell r="B21" t="str">
            <v>EE022</v>
          </cell>
          <cell r="C21" t="str">
            <v>EE022 - Corton C of E VCP School</v>
          </cell>
          <cell r="D21">
            <v>443069.69999999995</v>
          </cell>
          <cell r="E21">
            <v>0</v>
          </cell>
          <cell r="F21">
            <v>72861.64</v>
          </cell>
          <cell r="G21">
            <v>0</v>
          </cell>
          <cell r="H21">
            <v>515931.33999999997</v>
          </cell>
        </row>
        <row r="22">
          <cell r="A22">
            <v>23</v>
          </cell>
          <cell r="B22" t="str">
            <v>EE023</v>
          </cell>
          <cell r="C22" t="str">
            <v>EE023 - Knodishall, Coldfair Green Com</v>
          </cell>
          <cell r="D22">
            <v>510869.59</v>
          </cell>
          <cell r="E22">
            <v>-630</v>
          </cell>
          <cell r="F22">
            <v>29830.9</v>
          </cell>
          <cell r="G22">
            <v>0</v>
          </cell>
          <cell r="H22">
            <v>540070.49</v>
          </cell>
        </row>
        <row r="23">
          <cell r="A23">
            <v>25</v>
          </cell>
          <cell r="B23" t="str">
            <v>EE025</v>
          </cell>
          <cell r="C23" t="str">
            <v>EE025 - Sir Robert Hitcham's C of E VAP School, Debenham</v>
          </cell>
          <cell r="D23">
            <v>694194.22</v>
          </cell>
          <cell r="E23">
            <v>0</v>
          </cell>
          <cell r="F23">
            <v>89560.09</v>
          </cell>
          <cell r="G23">
            <v>0</v>
          </cell>
          <cell r="H23">
            <v>783754.30999999994</v>
          </cell>
        </row>
        <row r="24">
          <cell r="A24">
            <v>26</v>
          </cell>
          <cell r="B24" t="str">
            <v>EE026</v>
          </cell>
          <cell r="C24" t="str">
            <v>EE026 - Dennington C of E VCP School</v>
          </cell>
          <cell r="D24">
            <v>193521.11000000004</v>
          </cell>
          <cell r="E24">
            <v>-4148</v>
          </cell>
          <cell r="F24">
            <v>62459.9</v>
          </cell>
          <cell r="G24">
            <v>0</v>
          </cell>
          <cell r="H24">
            <v>251833.01000000004</v>
          </cell>
        </row>
        <row r="25">
          <cell r="A25">
            <v>29</v>
          </cell>
          <cell r="B25" t="str">
            <v>EE029</v>
          </cell>
          <cell r="C25" t="str">
            <v>EE029 - Earl Soham Community Primary</v>
          </cell>
          <cell r="D25">
            <v>348501.67999999993</v>
          </cell>
          <cell r="E25">
            <v>-3142</v>
          </cell>
          <cell r="F25">
            <v>89945.81</v>
          </cell>
          <cell r="G25">
            <v>0</v>
          </cell>
          <cell r="H25">
            <v>435305.48999999993</v>
          </cell>
        </row>
        <row r="26">
          <cell r="A26">
            <v>31</v>
          </cell>
          <cell r="B26" t="str">
            <v>EE031</v>
          </cell>
          <cell r="C26" t="str">
            <v>EE031 - Eye, St Peter &amp; St Paul C of E</v>
          </cell>
          <cell r="D26">
            <v>702880.55000000028</v>
          </cell>
          <cell r="E26">
            <v>0</v>
          </cell>
          <cell r="F26">
            <v>22382.02</v>
          </cell>
          <cell r="G26">
            <v>0</v>
          </cell>
          <cell r="H26">
            <v>725262.5700000003</v>
          </cell>
        </row>
        <row r="27">
          <cell r="A27">
            <v>35</v>
          </cell>
          <cell r="B27" t="str">
            <v>EE035</v>
          </cell>
          <cell r="C27" t="str">
            <v>EE035 - Sir Robert Hitcham's C of E VAP School, Framlingham</v>
          </cell>
          <cell r="D27">
            <v>982084.12999999966</v>
          </cell>
          <cell r="E27">
            <v>0</v>
          </cell>
          <cell r="F27">
            <v>231663.03</v>
          </cell>
          <cell r="G27">
            <v>0</v>
          </cell>
          <cell r="H27">
            <v>1213747.1599999997</v>
          </cell>
        </row>
        <row r="28">
          <cell r="A28">
            <v>36</v>
          </cell>
          <cell r="B28" t="str">
            <v>EE036</v>
          </cell>
          <cell r="C28" t="str">
            <v>EE036 - Fressingfield C of E VCP Schoo</v>
          </cell>
          <cell r="D28">
            <v>448726.28000000009</v>
          </cell>
          <cell r="E28">
            <v>-2354.9700000000003</v>
          </cell>
          <cell r="F28">
            <v>112707.74</v>
          </cell>
          <cell r="G28">
            <v>0</v>
          </cell>
          <cell r="H28">
            <v>559079.05000000016</v>
          </cell>
        </row>
        <row r="29">
          <cell r="A29">
            <v>38</v>
          </cell>
          <cell r="B29" t="str">
            <v>EE038</v>
          </cell>
          <cell r="C29" t="str">
            <v>EE038 - Gislingham C of E VCP School</v>
          </cell>
          <cell r="D29">
            <v>648680.6399999999</v>
          </cell>
          <cell r="E29">
            <v>-7174.2599999999984</v>
          </cell>
          <cell r="F29">
            <v>335907.87</v>
          </cell>
          <cell r="G29">
            <v>0</v>
          </cell>
          <cell r="H29">
            <v>977414.24999999988</v>
          </cell>
        </row>
        <row r="30">
          <cell r="A30">
            <v>41</v>
          </cell>
          <cell r="B30" t="str">
            <v>EE041</v>
          </cell>
          <cell r="C30" t="str">
            <v>EE041 - Edgar Sewter Community Primary</v>
          </cell>
          <cell r="D30">
            <v>912845.46</v>
          </cell>
          <cell r="E30">
            <v>6520.6100000000006</v>
          </cell>
          <cell r="F30">
            <v>33605.17</v>
          </cell>
          <cell r="G30">
            <v>0</v>
          </cell>
          <cell r="H30">
            <v>952971.24</v>
          </cell>
        </row>
        <row r="31">
          <cell r="A31">
            <v>42</v>
          </cell>
          <cell r="B31" t="str">
            <v>EE042</v>
          </cell>
          <cell r="C31" t="str">
            <v>EE042 - Helmingham Community Primary S</v>
          </cell>
          <cell r="D31">
            <v>375234.57</v>
          </cell>
          <cell r="E31">
            <v>15047.570000000003</v>
          </cell>
          <cell r="F31">
            <v>88187.7</v>
          </cell>
          <cell r="G31">
            <v>0</v>
          </cell>
          <cell r="H31">
            <v>478469.84</v>
          </cell>
        </row>
        <row r="32">
          <cell r="A32">
            <v>44</v>
          </cell>
          <cell r="B32" t="str">
            <v>EE044</v>
          </cell>
          <cell r="C32" t="str">
            <v>EE044 - Holton St Peter Community Prim</v>
          </cell>
          <cell r="D32">
            <v>371017.24999999994</v>
          </cell>
          <cell r="E32">
            <v>-1598.75</v>
          </cell>
          <cell r="F32">
            <v>62800.340000000004</v>
          </cell>
          <cell r="G32">
            <v>0</v>
          </cell>
          <cell r="H32">
            <v>432218.83999999997</v>
          </cell>
        </row>
        <row r="33">
          <cell r="A33">
            <v>48</v>
          </cell>
          <cell r="B33" t="str">
            <v>EE048</v>
          </cell>
          <cell r="C33" t="str">
            <v>EE048 - Ilketshall St Lawrence School</v>
          </cell>
          <cell r="D33">
            <v>441270.88999999984</v>
          </cell>
          <cell r="E33">
            <v>-5125</v>
          </cell>
          <cell r="F33">
            <v>117028.55</v>
          </cell>
          <cell r="G33">
            <v>0</v>
          </cell>
          <cell r="H33">
            <v>553174.43999999983</v>
          </cell>
        </row>
        <row r="34">
          <cell r="A34">
            <v>50</v>
          </cell>
          <cell r="B34" t="str">
            <v>EE050</v>
          </cell>
          <cell r="C34" t="str">
            <v>EE050 - Kelsale C of E VCP School</v>
          </cell>
          <cell r="D34">
            <v>513785.7599999996</v>
          </cell>
          <cell r="E34">
            <v>8647.2799999999988</v>
          </cell>
          <cell r="F34">
            <v>154550.24</v>
          </cell>
          <cell r="G34">
            <v>0</v>
          </cell>
          <cell r="H34">
            <v>676983.27999999956</v>
          </cell>
        </row>
        <row r="35">
          <cell r="A35">
            <v>56</v>
          </cell>
          <cell r="B35" t="str">
            <v>EE056</v>
          </cell>
          <cell r="C35" t="str">
            <v>EE056 - All Saints C of E VAP School, Laxfield</v>
          </cell>
          <cell r="D35">
            <v>309830.70999999985</v>
          </cell>
          <cell r="E35">
            <v>0</v>
          </cell>
          <cell r="F35">
            <v>108153.58</v>
          </cell>
          <cell r="G35">
            <v>0</v>
          </cell>
          <cell r="H35">
            <v>417984.28999999986</v>
          </cell>
        </row>
        <row r="36">
          <cell r="A36">
            <v>59</v>
          </cell>
          <cell r="B36" t="str">
            <v>EE059</v>
          </cell>
          <cell r="C36" t="str">
            <v>EE059 - Dell Primary School</v>
          </cell>
          <cell r="D36">
            <v>1133442.5099999991</v>
          </cell>
          <cell r="E36">
            <v>-1935.75</v>
          </cell>
          <cell r="F36">
            <v>0</v>
          </cell>
          <cell r="G36">
            <v>0</v>
          </cell>
          <cell r="H36">
            <v>1131506.7599999991</v>
          </cell>
        </row>
        <row r="37">
          <cell r="A37">
            <v>60</v>
          </cell>
          <cell r="B37" t="str">
            <v>EE060</v>
          </cell>
          <cell r="C37" t="str">
            <v>EE060 - Elm Tree Community Primary Sch</v>
          </cell>
          <cell r="D37">
            <v>1245468.9300000002</v>
          </cell>
          <cell r="E37">
            <v>7808.25</v>
          </cell>
          <cell r="F37">
            <v>114375.81</v>
          </cell>
          <cell r="G37">
            <v>0</v>
          </cell>
          <cell r="H37">
            <v>1367652.9900000002</v>
          </cell>
        </row>
        <row r="38">
          <cell r="A38">
            <v>62</v>
          </cell>
          <cell r="B38" t="str">
            <v>EE062</v>
          </cell>
          <cell r="C38" t="str">
            <v>EE062 - Gunton Community Primary Schoo</v>
          </cell>
          <cell r="D38">
            <v>669836.88000000047</v>
          </cell>
          <cell r="E38">
            <v>-603.40000000000055</v>
          </cell>
          <cell r="F38">
            <v>0</v>
          </cell>
          <cell r="G38">
            <v>0</v>
          </cell>
          <cell r="H38">
            <v>669233.48000000045</v>
          </cell>
        </row>
        <row r="39">
          <cell r="A39">
            <v>63</v>
          </cell>
          <cell r="B39" t="str">
            <v>EE063</v>
          </cell>
          <cell r="C39" t="str">
            <v>EE063 - Meadow Community Primary Schoo</v>
          </cell>
          <cell r="D39">
            <v>429262.47000000003</v>
          </cell>
          <cell r="E39">
            <v>-7099.38</v>
          </cell>
          <cell r="F39">
            <v>0</v>
          </cell>
          <cell r="G39">
            <v>0</v>
          </cell>
          <cell r="H39">
            <v>422163.09</v>
          </cell>
        </row>
        <row r="40">
          <cell r="A40">
            <v>64</v>
          </cell>
          <cell r="B40" t="str">
            <v>EE064</v>
          </cell>
          <cell r="C40" t="str">
            <v>EE064 - Northfield St Nicholas Primary</v>
          </cell>
          <cell r="D40">
            <v>696535.02000000014</v>
          </cell>
          <cell r="E40">
            <v>-8682.25</v>
          </cell>
          <cell r="F40">
            <v>0</v>
          </cell>
          <cell r="G40">
            <v>0</v>
          </cell>
          <cell r="H40">
            <v>687852.77000000014</v>
          </cell>
        </row>
        <row r="41">
          <cell r="A41">
            <v>65</v>
          </cell>
          <cell r="B41" t="str">
            <v>EE065</v>
          </cell>
          <cell r="C41" t="str">
            <v>EE065 - Poplars Community Primary Scho</v>
          </cell>
          <cell r="D41">
            <v>2238026.2700000019</v>
          </cell>
          <cell r="E41">
            <v>-581.30000000000109</v>
          </cell>
          <cell r="F41">
            <v>88360.59</v>
          </cell>
          <cell r="G41">
            <v>0</v>
          </cell>
          <cell r="H41">
            <v>2325805.5600000019</v>
          </cell>
        </row>
        <row r="42">
          <cell r="A42">
            <v>67</v>
          </cell>
          <cell r="B42" t="str">
            <v>EE067</v>
          </cell>
          <cell r="C42" t="str">
            <v>EE067 - Pakefield Primary School</v>
          </cell>
          <cell r="D42">
            <v>846.82</v>
          </cell>
          <cell r="E42">
            <v>-946.25</v>
          </cell>
          <cell r="F42">
            <v>0</v>
          </cell>
          <cell r="G42">
            <v>0</v>
          </cell>
          <cell r="H42">
            <v>-99.42999999999995</v>
          </cell>
        </row>
        <row r="43">
          <cell r="A43">
            <v>68</v>
          </cell>
          <cell r="B43" t="str">
            <v>EE068</v>
          </cell>
          <cell r="C43" t="str">
            <v>EE068 - Roman Hill Primary School</v>
          </cell>
          <cell r="D43">
            <v>1935513.8499999987</v>
          </cell>
          <cell r="E43">
            <v>6890.75</v>
          </cell>
          <cell r="F43">
            <v>834176.92</v>
          </cell>
          <cell r="G43">
            <v>0</v>
          </cell>
          <cell r="H43">
            <v>2776581.5199999986</v>
          </cell>
        </row>
        <row r="44">
          <cell r="A44">
            <v>70</v>
          </cell>
          <cell r="B44" t="str">
            <v>EE070</v>
          </cell>
          <cell r="C44" t="str">
            <v>EE070 - St Margarets Community Primar</v>
          </cell>
          <cell r="D44">
            <v>516537.38</v>
          </cell>
          <cell r="E44">
            <v>-6394.25</v>
          </cell>
          <cell r="F44">
            <v>0</v>
          </cell>
          <cell r="G44">
            <v>0</v>
          </cell>
          <cell r="H44">
            <v>510143.13</v>
          </cell>
        </row>
        <row r="45">
          <cell r="A45">
            <v>72</v>
          </cell>
          <cell r="B45" t="str">
            <v>EE072</v>
          </cell>
          <cell r="C45" t="str">
            <v>EE072 - St Marys Roman Catholic Prima</v>
          </cell>
          <cell r="D45">
            <v>790106.14999999944</v>
          </cell>
          <cell r="E45">
            <v>0</v>
          </cell>
          <cell r="F45">
            <v>54981.4</v>
          </cell>
          <cell r="G45">
            <v>0</v>
          </cell>
          <cell r="H45">
            <v>845087.54999999946</v>
          </cell>
        </row>
        <row r="46">
          <cell r="A46">
            <v>74</v>
          </cell>
          <cell r="B46" t="str">
            <v>EE074</v>
          </cell>
          <cell r="C46" t="str">
            <v>EE074 - Woods Loke Community Primary S</v>
          </cell>
          <cell r="D46">
            <v>1583650.5</v>
          </cell>
          <cell r="E46">
            <v>3952.25</v>
          </cell>
          <cell r="F46">
            <v>159674.17000000001</v>
          </cell>
          <cell r="G46">
            <v>0</v>
          </cell>
          <cell r="H46">
            <v>1747276.92</v>
          </cell>
        </row>
        <row r="47">
          <cell r="A47">
            <v>75</v>
          </cell>
          <cell r="B47" t="str">
            <v>EE075</v>
          </cell>
          <cell r="C47" t="str">
            <v>EE075 - Oulton Broad Primary School</v>
          </cell>
          <cell r="D47">
            <v>877160.24</v>
          </cell>
          <cell r="E47">
            <v>-7199.05</v>
          </cell>
          <cell r="F47">
            <v>186156.91</v>
          </cell>
          <cell r="G47">
            <v>0</v>
          </cell>
          <cell r="H47">
            <v>1056118.0999999999</v>
          </cell>
        </row>
        <row r="48">
          <cell r="A48">
            <v>80</v>
          </cell>
          <cell r="B48" t="str">
            <v>EE080</v>
          </cell>
          <cell r="C48" t="str">
            <v>EE080 - Mellis C of E VCP School</v>
          </cell>
          <cell r="D48">
            <v>600152.74000000034</v>
          </cell>
          <cell r="E48">
            <v>-2987.83</v>
          </cell>
          <cell r="F48">
            <v>18195.68</v>
          </cell>
          <cell r="G48">
            <v>0</v>
          </cell>
          <cell r="H48">
            <v>615360.59000000043</v>
          </cell>
        </row>
        <row r="49">
          <cell r="A49">
            <v>81</v>
          </cell>
          <cell r="B49" t="str">
            <v>EE081</v>
          </cell>
          <cell r="C49" t="str">
            <v>EE081 - Mendham Primary School</v>
          </cell>
          <cell r="D49">
            <v>571011.62</v>
          </cell>
          <cell r="E49">
            <v>-389.70000000000073</v>
          </cell>
          <cell r="F49">
            <v>52631.53</v>
          </cell>
          <cell r="G49">
            <v>0</v>
          </cell>
          <cell r="H49">
            <v>623253.45000000007</v>
          </cell>
        </row>
        <row r="50">
          <cell r="A50">
            <v>82</v>
          </cell>
          <cell r="B50" t="str">
            <v>EE082</v>
          </cell>
          <cell r="C50" t="str">
            <v>EE082 - Middleton Community Primary Sc</v>
          </cell>
          <cell r="D50">
            <v>54708.89</v>
          </cell>
          <cell r="E50">
            <v>0</v>
          </cell>
          <cell r="F50">
            <v>0</v>
          </cell>
          <cell r="G50">
            <v>0</v>
          </cell>
          <cell r="H50">
            <v>54708.89</v>
          </cell>
        </row>
        <row r="51">
          <cell r="A51">
            <v>84</v>
          </cell>
          <cell r="B51" t="str">
            <v>EE084</v>
          </cell>
          <cell r="C51" t="str">
            <v>EE084 - Occold Primary School</v>
          </cell>
          <cell r="D51">
            <v>320461.49</v>
          </cell>
          <cell r="E51">
            <v>3437.6100000000006</v>
          </cell>
          <cell r="F51">
            <v>67192.460000000006</v>
          </cell>
          <cell r="G51">
            <v>0</v>
          </cell>
          <cell r="H51">
            <v>391091.56</v>
          </cell>
        </row>
        <row r="52">
          <cell r="A52">
            <v>86</v>
          </cell>
          <cell r="B52" t="str">
            <v>EE086</v>
          </cell>
          <cell r="C52" t="str">
            <v>EE086 - Palgrave C of E VCP School</v>
          </cell>
          <cell r="D52">
            <v>115278.50000000001</v>
          </cell>
          <cell r="E52">
            <v>0</v>
          </cell>
          <cell r="F52">
            <v>0</v>
          </cell>
          <cell r="G52">
            <v>0</v>
          </cell>
          <cell r="H52">
            <v>115278.50000000001</v>
          </cell>
        </row>
        <row r="53">
          <cell r="A53">
            <v>88</v>
          </cell>
          <cell r="B53" t="str">
            <v>EE088</v>
          </cell>
          <cell r="C53" t="str">
            <v>EE088 - Peasenhall Primary School</v>
          </cell>
          <cell r="D53">
            <v>96802.359999999986</v>
          </cell>
          <cell r="E53">
            <v>0</v>
          </cell>
          <cell r="F53">
            <v>0.03</v>
          </cell>
          <cell r="G53">
            <v>0</v>
          </cell>
          <cell r="H53">
            <v>96802.389999999985</v>
          </cell>
        </row>
        <row r="54">
          <cell r="A54">
            <v>92</v>
          </cell>
          <cell r="B54" t="str">
            <v>EE092</v>
          </cell>
          <cell r="C54" t="str">
            <v>EE092 - Reydon Primary School</v>
          </cell>
          <cell r="D54">
            <v>7774.5</v>
          </cell>
          <cell r="E54">
            <v>-7767</v>
          </cell>
          <cell r="F54">
            <v>0</v>
          </cell>
          <cell r="G54">
            <v>0</v>
          </cell>
          <cell r="H54">
            <v>7.5</v>
          </cell>
        </row>
        <row r="55">
          <cell r="A55">
            <v>93</v>
          </cell>
          <cell r="B55" t="str">
            <v>EE093</v>
          </cell>
          <cell r="C55" t="str">
            <v>EE093 - Ringsfield C of E VCP School</v>
          </cell>
          <cell r="D55">
            <v>345618.09999999992</v>
          </cell>
          <cell r="E55">
            <v>-297.25</v>
          </cell>
          <cell r="F55">
            <v>73947.150000000009</v>
          </cell>
          <cell r="G55">
            <v>0</v>
          </cell>
          <cell r="H55">
            <v>419267.99999999994</v>
          </cell>
        </row>
        <row r="56">
          <cell r="A56">
            <v>96</v>
          </cell>
          <cell r="B56" t="str">
            <v>EE096</v>
          </cell>
          <cell r="C56" t="str">
            <v>EE096 - Saxmundham Primary School</v>
          </cell>
          <cell r="D56">
            <v>993342.60000000009</v>
          </cell>
          <cell r="E56">
            <v>23227.85</v>
          </cell>
          <cell r="F56">
            <v>80481.290000000008</v>
          </cell>
          <cell r="G56">
            <v>0</v>
          </cell>
          <cell r="H56">
            <v>1097051.7400000002</v>
          </cell>
        </row>
        <row r="57">
          <cell r="A57">
            <v>97</v>
          </cell>
          <cell r="B57" t="str">
            <v>EE097</v>
          </cell>
          <cell r="C57" t="str">
            <v>EE097 - Snape Community Primary School</v>
          </cell>
          <cell r="D57">
            <v>265045.2199999998</v>
          </cell>
          <cell r="E57">
            <v>4770.32</v>
          </cell>
          <cell r="F57">
            <v>9252.43</v>
          </cell>
          <cell r="G57">
            <v>0</v>
          </cell>
          <cell r="H57">
            <v>279067.9699999998</v>
          </cell>
        </row>
        <row r="58">
          <cell r="A58">
            <v>98</v>
          </cell>
          <cell r="B58" t="str">
            <v>EE098</v>
          </cell>
          <cell r="C58" t="str">
            <v>EE098 - Somerleyton Primary School</v>
          </cell>
          <cell r="D58">
            <v>251432.98000000013</v>
          </cell>
          <cell r="E58">
            <v>4046</v>
          </cell>
          <cell r="F58">
            <v>26569.18</v>
          </cell>
          <cell r="G58">
            <v>0</v>
          </cell>
          <cell r="H58">
            <v>282048.16000000015</v>
          </cell>
        </row>
        <row r="59">
          <cell r="A59">
            <v>99</v>
          </cell>
          <cell r="B59" t="str">
            <v>EE099</v>
          </cell>
          <cell r="C59" t="str">
            <v>EE099 - Southwold Primary School</v>
          </cell>
          <cell r="D59">
            <v>339193.16999999981</v>
          </cell>
          <cell r="E59">
            <v>33896.22</v>
          </cell>
          <cell r="F59">
            <v>86659.42</v>
          </cell>
          <cell r="G59">
            <v>0</v>
          </cell>
          <cell r="H59">
            <v>459748.80999999982</v>
          </cell>
        </row>
        <row r="60">
          <cell r="A60">
            <v>101</v>
          </cell>
          <cell r="B60" t="str">
            <v>EE101</v>
          </cell>
          <cell r="C60" t="str">
            <v>EE101 - Stonham Aspal C of E VAP Schoo</v>
          </cell>
          <cell r="D60">
            <v>633481.32000000007</v>
          </cell>
          <cell r="E60">
            <v>5537.3500000000013</v>
          </cell>
          <cell r="F60">
            <v>54384.020000000004</v>
          </cell>
          <cell r="G60">
            <v>0</v>
          </cell>
          <cell r="H60">
            <v>693402.69000000006</v>
          </cell>
        </row>
        <row r="61">
          <cell r="A61">
            <v>102</v>
          </cell>
          <cell r="B61" t="str">
            <v>EE102</v>
          </cell>
          <cell r="C61" t="str">
            <v>EE102 - Stradbroke C of E VCP School</v>
          </cell>
          <cell r="D61">
            <v>382199.4</v>
          </cell>
          <cell r="E61">
            <v>-2614.65</v>
          </cell>
          <cell r="F61">
            <v>161203.17000000001</v>
          </cell>
          <cell r="G61">
            <v>0</v>
          </cell>
          <cell r="H61">
            <v>540787.92000000004</v>
          </cell>
        </row>
        <row r="62">
          <cell r="A62">
            <v>106</v>
          </cell>
          <cell r="B62" t="str">
            <v>EE106</v>
          </cell>
          <cell r="C62" t="str">
            <v>EE106 - Thorndon C of E VCP School</v>
          </cell>
          <cell r="D62">
            <v>331750.73999999993</v>
          </cell>
          <cell r="E62">
            <v>3016.6400000000003</v>
          </cell>
          <cell r="F62">
            <v>10579.130000000001</v>
          </cell>
          <cell r="G62">
            <v>0</v>
          </cell>
          <cell r="H62">
            <v>345346.50999999995</v>
          </cell>
        </row>
        <row r="63">
          <cell r="A63">
            <v>109</v>
          </cell>
          <cell r="B63" t="str">
            <v>EE109</v>
          </cell>
          <cell r="C63" t="str">
            <v>EE109 - Wenhaston Primary School</v>
          </cell>
          <cell r="D63">
            <v>386164.25</v>
          </cell>
          <cell r="E63">
            <v>3642.5</v>
          </cell>
          <cell r="F63">
            <v>54152.800000000003</v>
          </cell>
          <cell r="G63">
            <v>0</v>
          </cell>
          <cell r="H63">
            <v>443959.55</v>
          </cell>
        </row>
        <row r="64">
          <cell r="A64">
            <v>110</v>
          </cell>
          <cell r="B64" t="str">
            <v>EE110</v>
          </cell>
          <cell r="C64" t="str">
            <v>EE110 - Wetheringsett C of E VCP Schoo</v>
          </cell>
          <cell r="D64">
            <v>345884.1999999999</v>
          </cell>
          <cell r="E64">
            <v>-282</v>
          </cell>
          <cell r="F64">
            <v>34514.379999999997</v>
          </cell>
          <cell r="G64">
            <v>0</v>
          </cell>
          <cell r="H64">
            <v>380116.5799999999</v>
          </cell>
        </row>
        <row r="65">
          <cell r="A65">
            <v>112</v>
          </cell>
          <cell r="B65" t="str">
            <v>EE112</v>
          </cell>
          <cell r="C65" t="str">
            <v>EE112 - Wilby C of E VCP School</v>
          </cell>
          <cell r="D65">
            <v>349252.7799999998</v>
          </cell>
          <cell r="E65">
            <v>4667.93</v>
          </cell>
          <cell r="F65">
            <v>83545.8</v>
          </cell>
          <cell r="G65">
            <v>0</v>
          </cell>
          <cell r="H65">
            <v>437466.50999999978</v>
          </cell>
        </row>
        <row r="66">
          <cell r="A66">
            <v>113</v>
          </cell>
          <cell r="B66" t="str">
            <v>EE113</v>
          </cell>
          <cell r="C66" t="str">
            <v>EE113 - Worlingham C of E VCP School</v>
          </cell>
          <cell r="D66">
            <v>1003370.7000000001</v>
          </cell>
          <cell r="E66">
            <v>9010.66</v>
          </cell>
          <cell r="F66">
            <v>65792.290000000008</v>
          </cell>
          <cell r="G66">
            <v>0</v>
          </cell>
          <cell r="H66">
            <v>1078173.6499999999</v>
          </cell>
        </row>
        <row r="67">
          <cell r="A67">
            <v>114</v>
          </cell>
          <cell r="B67" t="str">
            <v>EE114</v>
          </cell>
          <cell r="C67" t="str">
            <v>EE114 - Worlingworth C of E VCP School</v>
          </cell>
          <cell r="D67">
            <v>245597.85000000015</v>
          </cell>
          <cell r="E67">
            <v>-4421.6500000000005</v>
          </cell>
          <cell r="F67">
            <v>33596.03</v>
          </cell>
          <cell r="G67">
            <v>0</v>
          </cell>
          <cell r="H67">
            <v>274772.2300000001</v>
          </cell>
        </row>
        <row r="68">
          <cell r="A68">
            <v>115</v>
          </cell>
          <cell r="B68" t="str">
            <v>EE115</v>
          </cell>
          <cell r="C68" t="str">
            <v>EE115 - Wortham Primary School</v>
          </cell>
          <cell r="D68">
            <v>352122.7300000001</v>
          </cell>
          <cell r="E68">
            <v>-4611.1899999999996</v>
          </cell>
          <cell r="F68">
            <v>88480.06</v>
          </cell>
          <cell r="G68">
            <v>0</v>
          </cell>
          <cell r="H68">
            <v>435991.60000000009</v>
          </cell>
        </row>
        <row r="69">
          <cell r="A69">
            <v>119</v>
          </cell>
          <cell r="B69" t="str">
            <v>EE119</v>
          </cell>
          <cell r="C69" t="str">
            <v>EE119 - Yoxford Primary School</v>
          </cell>
          <cell r="D69">
            <v>47647.64</v>
          </cell>
          <cell r="E69">
            <v>0</v>
          </cell>
          <cell r="F69">
            <v>0.13</v>
          </cell>
          <cell r="G69">
            <v>0</v>
          </cell>
          <cell r="H69">
            <v>47647.77</v>
          </cell>
        </row>
        <row r="70">
          <cell r="A70">
            <v>157</v>
          </cell>
          <cell r="B70" t="str">
            <v>EE157</v>
          </cell>
          <cell r="C70" t="str">
            <v>EE157 - Pakefield High School</v>
          </cell>
          <cell r="D70">
            <v>4575425.2199999979</v>
          </cell>
          <cell r="E70">
            <v>-19103.13</v>
          </cell>
          <cell r="F70">
            <v>117663.06</v>
          </cell>
          <cell r="G70">
            <v>0</v>
          </cell>
          <cell r="H70">
            <v>4673985.1499999976</v>
          </cell>
        </row>
        <row r="71">
          <cell r="A71">
            <v>171</v>
          </cell>
          <cell r="B71" t="str">
            <v>EE171</v>
          </cell>
          <cell r="C71" t="str">
            <v>EE171 - The Benjamin Britten High Scho</v>
          </cell>
          <cell r="D71">
            <v>5187172.240000003</v>
          </cell>
          <cell r="E71">
            <v>2616.5200000000004</v>
          </cell>
          <cell r="F71">
            <v>132885.79</v>
          </cell>
          <cell r="G71">
            <v>0</v>
          </cell>
          <cell r="H71">
            <v>5322674.5500000026</v>
          </cell>
        </row>
        <row r="72">
          <cell r="A72">
            <v>176</v>
          </cell>
          <cell r="B72" t="str">
            <v>EE176</v>
          </cell>
          <cell r="C72" t="str">
            <v>EE176 - Old Warren House Special Unit</v>
          </cell>
          <cell r="D72">
            <v>230548.70999999985</v>
          </cell>
          <cell r="E72">
            <v>-2159.25</v>
          </cell>
          <cell r="F72">
            <v>133148.6</v>
          </cell>
          <cell r="G72">
            <v>0</v>
          </cell>
          <cell r="H72">
            <v>361538.05999999982</v>
          </cell>
        </row>
        <row r="73">
          <cell r="A73">
            <v>187</v>
          </cell>
          <cell r="B73" t="str">
            <v>EE187</v>
          </cell>
          <cell r="C73" t="str">
            <v>EE187 - The Attic Pupil Referral Unit</v>
          </cell>
          <cell r="D73">
            <v>479020.72999999975</v>
          </cell>
          <cell r="E73">
            <v>-4585</v>
          </cell>
          <cell r="F73">
            <v>159691.45000000001</v>
          </cell>
          <cell r="G73">
            <v>0</v>
          </cell>
          <cell r="H73">
            <v>634127.1799999997</v>
          </cell>
        </row>
        <row r="74">
          <cell r="A74">
            <v>189</v>
          </cell>
          <cell r="B74" t="str">
            <v>EE189</v>
          </cell>
          <cell r="C74" t="str">
            <v>EE189 - First Base (Lowestoft)</v>
          </cell>
          <cell r="D74">
            <v>73102.850000000006</v>
          </cell>
          <cell r="E74">
            <v>-4000</v>
          </cell>
          <cell r="F74">
            <v>115814.64</v>
          </cell>
          <cell r="G74">
            <v>0</v>
          </cell>
          <cell r="H74">
            <v>184917.49</v>
          </cell>
        </row>
        <row r="75">
          <cell r="A75">
            <v>190</v>
          </cell>
          <cell r="B75" t="str">
            <v>EE190</v>
          </cell>
          <cell r="C75" t="str">
            <v>EE190 - Harbour (Lowestoft KS2/3 Centre)</v>
          </cell>
          <cell r="D75">
            <v>249613.84000000014</v>
          </cell>
          <cell r="E75">
            <v>-2567.5</v>
          </cell>
          <cell r="F75">
            <v>119990.69</v>
          </cell>
          <cell r="G75">
            <v>0</v>
          </cell>
          <cell r="H75">
            <v>367037.03000000014</v>
          </cell>
        </row>
        <row r="76">
          <cell r="A76">
            <v>196</v>
          </cell>
          <cell r="B76" t="str">
            <v>EE196</v>
          </cell>
          <cell r="C76" t="str">
            <v>EE196 - Warren School</v>
          </cell>
          <cell r="D76">
            <v>1107284.1600000008</v>
          </cell>
          <cell r="E76">
            <v>-5312</v>
          </cell>
          <cell r="F76">
            <v>108136.37</v>
          </cell>
          <cell r="G76">
            <v>0</v>
          </cell>
          <cell r="H76">
            <v>1210108.5300000007</v>
          </cell>
        </row>
        <row r="77">
          <cell r="A77">
            <v>202</v>
          </cell>
          <cell r="B77" t="str">
            <v>EE202</v>
          </cell>
          <cell r="C77" t="str">
            <v>EE202 - Bawdsey CEVCP School</v>
          </cell>
          <cell r="D77">
            <v>302316.97999999986</v>
          </cell>
          <cell r="E77">
            <v>-1000.29</v>
          </cell>
          <cell r="F77">
            <v>100342.2</v>
          </cell>
          <cell r="G77">
            <v>0</v>
          </cell>
          <cell r="H77">
            <v>401658.8899999999</v>
          </cell>
        </row>
        <row r="78">
          <cell r="A78">
            <v>203</v>
          </cell>
          <cell r="B78" t="str">
            <v>EE203</v>
          </cell>
          <cell r="C78" t="str">
            <v>EE203 - Bentley CEVCP School</v>
          </cell>
          <cell r="D78">
            <v>233786.03999999998</v>
          </cell>
          <cell r="E78">
            <v>133.81999999999971</v>
          </cell>
          <cell r="F78">
            <v>97295.95</v>
          </cell>
          <cell r="G78">
            <v>0</v>
          </cell>
          <cell r="H78">
            <v>331215.81</v>
          </cell>
        </row>
        <row r="79">
          <cell r="A79">
            <v>205</v>
          </cell>
          <cell r="B79" t="str">
            <v>EE205</v>
          </cell>
          <cell r="C79" t="str">
            <v>EE205 - Bildeston Primary School</v>
          </cell>
          <cell r="D79">
            <v>445905.69999999995</v>
          </cell>
          <cell r="E79">
            <v>7506.7400000000016</v>
          </cell>
          <cell r="F79">
            <v>141528.59</v>
          </cell>
          <cell r="G79">
            <v>0</v>
          </cell>
          <cell r="H79">
            <v>594941.02999999991</v>
          </cell>
        </row>
        <row r="80">
          <cell r="A80">
            <v>206</v>
          </cell>
          <cell r="B80" t="str">
            <v>EE206</v>
          </cell>
          <cell r="C80" t="str">
            <v>EE206 - Bramford CEVCP School</v>
          </cell>
          <cell r="D80">
            <v>739909.24000000011</v>
          </cell>
          <cell r="E80">
            <v>-6227.5</v>
          </cell>
          <cell r="F80">
            <v>140043.06</v>
          </cell>
          <cell r="G80">
            <v>0</v>
          </cell>
          <cell r="H80">
            <v>873724.8</v>
          </cell>
        </row>
        <row r="81">
          <cell r="A81">
            <v>208</v>
          </cell>
          <cell r="B81" t="str">
            <v>EE208</v>
          </cell>
          <cell r="C81" t="str">
            <v>EE208 - Brooklands Primary School</v>
          </cell>
          <cell r="D81">
            <v>684764.56</v>
          </cell>
          <cell r="E81">
            <v>2212.33</v>
          </cell>
          <cell r="F81">
            <v>86709.759999999995</v>
          </cell>
          <cell r="G81">
            <v>0</v>
          </cell>
          <cell r="H81">
            <v>773686.65</v>
          </cell>
        </row>
        <row r="82">
          <cell r="A82">
            <v>211</v>
          </cell>
          <cell r="B82" t="str">
            <v>EE211</v>
          </cell>
          <cell r="C82" t="str">
            <v>EE211 - Bucklesham Primary School</v>
          </cell>
          <cell r="D82">
            <v>384519.65999999992</v>
          </cell>
          <cell r="E82">
            <v>-3888.61</v>
          </cell>
          <cell r="F82">
            <v>88983.12</v>
          </cell>
          <cell r="G82">
            <v>0</v>
          </cell>
          <cell r="H82">
            <v>469614.16999999993</v>
          </cell>
        </row>
        <row r="83">
          <cell r="A83">
            <v>216</v>
          </cell>
          <cell r="B83" t="str">
            <v>EE216</v>
          </cell>
          <cell r="C83" t="str">
            <v>EE216 - Capel St Mary CEVCP School</v>
          </cell>
          <cell r="D83">
            <v>897385.56999999983</v>
          </cell>
          <cell r="E83">
            <v>38.380000000000109</v>
          </cell>
          <cell r="F83">
            <v>100360.7</v>
          </cell>
          <cell r="G83">
            <v>0</v>
          </cell>
          <cell r="H83">
            <v>997784.64999999979</v>
          </cell>
        </row>
        <row r="84">
          <cell r="A84">
            <v>217</v>
          </cell>
          <cell r="B84" t="str">
            <v>EE217</v>
          </cell>
          <cell r="C84" t="str">
            <v>EE217 - Chelmondiston CEVCP School</v>
          </cell>
          <cell r="D84">
            <v>443911.8899999999</v>
          </cell>
          <cell r="E84">
            <v>-2484.35</v>
          </cell>
          <cell r="F84">
            <v>96293.2</v>
          </cell>
          <cell r="G84">
            <v>0</v>
          </cell>
          <cell r="H84">
            <v>537720.73999999987</v>
          </cell>
        </row>
        <row r="85">
          <cell r="A85">
            <v>219</v>
          </cell>
          <cell r="B85" t="str">
            <v>EE219</v>
          </cell>
          <cell r="C85" t="str">
            <v>EE219 - Claydon Primary School</v>
          </cell>
          <cell r="D85">
            <v>1198959.0199999998</v>
          </cell>
          <cell r="E85">
            <v>509.68000000000029</v>
          </cell>
          <cell r="F85">
            <v>134463.04000000001</v>
          </cell>
          <cell r="G85">
            <v>0</v>
          </cell>
          <cell r="H85">
            <v>1333931.7399999998</v>
          </cell>
        </row>
        <row r="86">
          <cell r="A86">
            <v>220</v>
          </cell>
          <cell r="B86" t="str">
            <v>EE220</v>
          </cell>
          <cell r="C86" t="str">
            <v>EE220 - Copdock Primary School</v>
          </cell>
          <cell r="D86">
            <v>343010.08000000013</v>
          </cell>
          <cell r="E86">
            <v>4181.4500000000007</v>
          </cell>
          <cell r="F86">
            <v>100702.78</v>
          </cell>
          <cell r="G86">
            <v>0</v>
          </cell>
          <cell r="H86">
            <v>447894.31000000011</v>
          </cell>
        </row>
        <row r="87">
          <cell r="A87">
            <v>223</v>
          </cell>
          <cell r="B87" t="str">
            <v>EE223</v>
          </cell>
          <cell r="C87" t="str">
            <v>EE223 - East Bergholt CEVCP School</v>
          </cell>
          <cell r="D87">
            <v>622728.50999999989</v>
          </cell>
          <cell r="E87">
            <v>384.28999999999996</v>
          </cell>
          <cell r="F87">
            <v>71931.790000000008</v>
          </cell>
          <cell r="G87">
            <v>0</v>
          </cell>
          <cell r="H87">
            <v>695044.59</v>
          </cell>
        </row>
        <row r="88">
          <cell r="A88">
            <v>224</v>
          </cell>
          <cell r="B88" t="str">
            <v>EE224</v>
          </cell>
          <cell r="C88" t="str">
            <v>EE224 - Elmsett CEVCP School</v>
          </cell>
          <cell r="D88">
            <v>358509.97000000003</v>
          </cell>
          <cell r="E88">
            <v>12837.490000000002</v>
          </cell>
          <cell r="F88">
            <v>71237.72</v>
          </cell>
          <cell r="G88">
            <v>0</v>
          </cell>
          <cell r="H88">
            <v>442585.18000000005</v>
          </cell>
        </row>
        <row r="89">
          <cell r="A89">
            <v>225</v>
          </cell>
          <cell r="B89" t="str">
            <v>EE225</v>
          </cell>
          <cell r="C89" t="str">
            <v>EE225 - Eyke CEVCP School</v>
          </cell>
          <cell r="D89">
            <v>484525.06000000011</v>
          </cell>
          <cell r="E89">
            <v>5415.0300000000007</v>
          </cell>
          <cell r="F89">
            <v>59926.9</v>
          </cell>
          <cell r="G89">
            <v>0</v>
          </cell>
          <cell r="H89">
            <v>549866.99000000011</v>
          </cell>
        </row>
        <row r="90">
          <cell r="A90">
            <v>228</v>
          </cell>
          <cell r="B90" t="str">
            <v>EE228</v>
          </cell>
          <cell r="C90" t="str">
            <v>EE228 - Causton Junior School</v>
          </cell>
          <cell r="D90">
            <v>1075035.7800000005</v>
          </cell>
          <cell r="E90">
            <v>1842.5</v>
          </cell>
          <cell r="F90">
            <v>105389.11</v>
          </cell>
          <cell r="G90">
            <v>0</v>
          </cell>
          <cell r="H90">
            <v>1182267.3900000006</v>
          </cell>
        </row>
        <row r="91">
          <cell r="A91">
            <v>229</v>
          </cell>
          <cell r="B91" t="str">
            <v>EE229</v>
          </cell>
          <cell r="C91" t="str">
            <v>EE229 - Colneis Junior School</v>
          </cell>
          <cell r="D91">
            <v>1050075.4900000002</v>
          </cell>
          <cell r="E91">
            <v>-2017.92</v>
          </cell>
          <cell r="F91">
            <v>210939.98</v>
          </cell>
          <cell r="G91">
            <v>0</v>
          </cell>
          <cell r="H91">
            <v>1258997.5500000003</v>
          </cell>
        </row>
        <row r="92">
          <cell r="A92">
            <v>230</v>
          </cell>
          <cell r="B92" t="str">
            <v>EE230</v>
          </cell>
          <cell r="C92" t="str">
            <v>EE230 - Fairfield Infant School</v>
          </cell>
          <cell r="D92">
            <v>1089165.6799999997</v>
          </cell>
          <cell r="E92">
            <v>6788.5599999999995</v>
          </cell>
          <cell r="F92">
            <v>173185.87</v>
          </cell>
          <cell r="G92">
            <v>0</v>
          </cell>
          <cell r="H92">
            <v>1269140.1099999999</v>
          </cell>
        </row>
        <row r="93">
          <cell r="A93">
            <v>231</v>
          </cell>
          <cell r="B93" t="str">
            <v>EE231</v>
          </cell>
          <cell r="C93" t="str">
            <v>EE231 - Grange Community Primary Schoo</v>
          </cell>
          <cell r="D93">
            <v>847507.83</v>
          </cell>
          <cell r="E93">
            <v>-227.71000000000004</v>
          </cell>
          <cell r="F93">
            <v>90972.62</v>
          </cell>
          <cell r="G93">
            <v>0</v>
          </cell>
          <cell r="H93">
            <v>938252.74</v>
          </cell>
        </row>
        <row r="94">
          <cell r="A94">
            <v>232</v>
          </cell>
          <cell r="B94" t="str">
            <v>EE232</v>
          </cell>
          <cell r="C94" t="str">
            <v>EE232 - Kingsfleet Primary School</v>
          </cell>
          <cell r="D94">
            <v>623627.64000000013</v>
          </cell>
          <cell r="E94">
            <v>-381.80999999999949</v>
          </cell>
          <cell r="F94">
            <v>223952.63</v>
          </cell>
          <cell r="G94">
            <v>0</v>
          </cell>
          <cell r="H94">
            <v>847198.46000000008</v>
          </cell>
        </row>
        <row r="95">
          <cell r="A95">
            <v>234</v>
          </cell>
          <cell r="B95" t="str">
            <v>EE234</v>
          </cell>
          <cell r="C95" t="str">
            <v>EE234 - Maidstone Infant School</v>
          </cell>
          <cell r="D95">
            <v>810814.32</v>
          </cell>
          <cell r="E95">
            <v>-3459.25</v>
          </cell>
          <cell r="F95">
            <v>142778.99</v>
          </cell>
          <cell r="G95">
            <v>0</v>
          </cell>
          <cell r="H95">
            <v>950134.05999999994</v>
          </cell>
        </row>
        <row r="96">
          <cell r="A96">
            <v>237</v>
          </cell>
          <cell r="B96" t="str">
            <v>EE237</v>
          </cell>
          <cell r="C96" t="str">
            <v>EE237 - Grundisburgh Primary School</v>
          </cell>
          <cell r="D96">
            <v>619458.53999999969</v>
          </cell>
          <cell r="E96">
            <v>-683.75</v>
          </cell>
          <cell r="F96">
            <v>120784.3</v>
          </cell>
          <cell r="G96">
            <v>0</v>
          </cell>
          <cell r="H96">
            <v>739559.08999999973</v>
          </cell>
        </row>
        <row r="97">
          <cell r="A97">
            <v>238</v>
          </cell>
          <cell r="B97" t="str">
            <v>EE238</v>
          </cell>
          <cell r="C97" t="str">
            <v>EE238 - Beaumont Primary School</v>
          </cell>
          <cell r="D97">
            <v>503764.57999999996</v>
          </cell>
          <cell r="E97">
            <v>224.98000000000047</v>
          </cell>
          <cell r="F97">
            <v>91135.44</v>
          </cell>
          <cell r="G97">
            <v>0</v>
          </cell>
          <cell r="H97">
            <v>595125</v>
          </cell>
        </row>
        <row r="98">
          <cell r="A98">
            <v>239</v>
          </cell>
          <cell r="B98" t="str">
            <v>EE239</v>
          </cell>
          <cell r="C98" t="str">
            <v>EE239 - Hadleigh Community Primary Sch</v>
          </cell>
          <cell r="D98">
            <v>1710865.7399999998</v>
          </cell>
          <cell r="E98">
            <v>-8587.4800000000032</v>
          </cell>
          <cell r="F98">
            <v>143605.05000000002</v>
          </cell>
          <cell r="G98">
            <v>0</v>
          </cell>
          <cell r="H98">
            <v>1845883.3099999998</v>
          </cell>
        </row>
        <row r="99">
          <cell r="A99">
            <v>240</v>
          </cell>
          <cell r="B99" t="str">
            <v>EE240</v>
          </cell>
          <cell r="C99" t="str">
            <v>EE240 - St Marys CEVAP School, Hadlei</v>
          </cell>
          <cell r="D99">
            <v>507756.55999999994</v>
          </cell>
          <cell r="E99">
            <v>0</v>
          </cell>
          <cell r="F99">
            <v>46338.11</v>
          </cell>
          <cell r="G99">
            <v>0</v>
          </cell>
          <cell r="H99">
            <v>554094.66999999993</v>
          </cell>
        </row>
        <row r="100">
          <cell r="A100">
            <v>242</v>
          </cell>
          <cell r="B100" t="str">
            <v>EE242</v>
          </cell>
          <cell r="C100" t="str">
            <v>EE242 - Henley Primary School</v>
          </cell>
          <cell r="D100">
            <v>414818.32000000007</v>
          </cell>
          <cell r="E100">
            <v>-4503.3</v>
          </cell>
          <cell r="F100">
            <v>76806.759999999995</v>
          </cell>
          <cell r="G100">
            <v>0</v>
          </cell>
          <cell r="H100">
            <v>487121.78000000009</v>
          </cell>
        </row>
        <row r="101">
          <cell r="A101">
            <v>243</v>
          </cell>
          <cell r="B101" t="str">
            <v>EE243</v>
          </cell>
          <cell r="C101" t="str">
            <v>EE243 - Hintlesham &amp; Chattisham CEVCP</v>
          </cell>
          <cell r="D101">
            <v>379177.53000000014</v>
          </cell>
          <cell r="E101">
            <v>-3229.65</v>
          </cell>
          <cell r="F101">
            <v>46534.25</v>
          </cell>
          <cell r="G101">
            <v>0</v>
          </cell>
          <cell r="H101">
            <v>422482.13000000012</v>
          </cell>
        </row>
        <row r="102">
          <cell r="A102">
            <v>245</v>
          </cell>
          <cell r="B102" t="str">
            <v>EE245</v>
          </cell>
          <cell r="C102" t="str">
            <v>EE245 - Holbrook Primary School</v>
          </cell>
          <cell r="D102">
            <v>584280.63999999978</v>
          </cell>
          <cell r="E102">
            <v>235.05000000000018</v>
          </cell>
          <cell r="F102">
            <v>17923.68</v>
          </cell>
          <cell r="G102">
            <v>0</v>
          </cell>
          <cell r="H102">
            <v>602439.36999999988</v>
          </cell>
        </row>
        <row r="103">
          <cell r="A103">
            <v>246</v>
          </cell>
          <cell r="B103" t="str">
            <v>EE246</v>
          </cell>
          <cell r="C103" t="str">
            <v>EE246 - Hollesley Primary School</v>
          </cell>
          <cell r="D103">
            <v>435702.17999999976</v>
          </cell>
          <cell r="E103">
            <v>437.5</v>
          </cell>
          <cell r="F103">
            <v>140411.51</v>
          </cell>
          <cell r="G103">
            <v>0</v>
          </cell>
          <cell r="H103">
            <v>576551.18999999971</v>
          </cell>
        </row>
        <row r="104">
          <cell r="A104">
            <v>249</v>
          </cell>
          <cell r="B104" t="str">
            <v>EE249</v>
          </cell>
          <cell r="C104" t="str">
            <v>EE249 - Broke Hall Community Primary S</v>
          </cell>
          <cell r="D104">
            <v>2019309.6300000001</v>
          </cell>
          <cell r="E104">
            <v>-4851.1499999999996</v>
          </cell>
          <cell r="F104">
            <v>266529.43</v>
          </cell>
          <cell r="G104">
            <v>0</v>
          </cell>
          <cell r="H104">
            <v>2280987.91</v>
          </cell>
        </row>
        <row r="105">
          <cell r="A105">
            <v>250</v>
          </cell>
          <cell r="B105" t="str">
            <v>EE250</v>
          </cell>
          <cell r="C105" t="str">
            <v>EE250 - Britannia Primary School &amp; Nur</v>
          </cell>
          <cell r="D105">
            <v>2099834.5699999994</v>
          </cell>
          <cell r="E105">
            <v>6364.75</v>
          </cell>
          <cell r="F105">
            <v>488350.88</v>
          </cell>
          <cell r="G105">
            <v>0</v>
          </cell>
          <cell r="H105">
            <v>2594550.1999999993</v>
          </cell>
        </row>
        <row r="106">
          <cell r="A106">
            <v>252</v>
          </cell>
          <cell r="B106" t="str">
            <v>EE252</v>
          </cell>
          <cell r="C106" t="str">
            <v>EE252 - Castle Hill Junior School</v>
          </cell>
          <cell r="D106">
            <v>0</v>
          </cell>
          <cell r="E106">
            <v>0</v>
          </cell>
          <cell r="F106">
            <v>0</v>
          </cell>
          <cell r="G106">
            <v>0</v>
          </cell>
          <cell r="H106">
            <v>0</v>
          </cell>
        </row>
        <row r="107">
          <cell r="A107">
            <v>253</v>
          </cell>
          <cell r="B107" t="str">
            <v>EE253</v>
          </cell>
          <cell r="C107" t="str">
            <v>EE253 - The Oaks Community Primary School</v>
          </cell>
          <cell r="D107">
            <v>14845.52</v>
          </cell>
          <cell r="E107">
            <v>-15146.630000000001</v>
          </cell>
          <cell r="F107">
            <v>0</v>
          </cell>
          <cell r="G107">
            <v>0</v>
          </cell>
          <cell r="H107">
            <v>-301.11000000000058</v>
          </cell>
        </row>
        <row r="108">
          <cell r="A108">
            <v>258</v>
          </cell>
          <cell r="B108" t="str">
            <v>EE258</v>
          </cell>
          <cell r="C108" t="str">
            <v>EE258 - Clifford Road Primary School</v>
          </cell>
          <cell r="D108">
            <v>1358942.3999999994</v>
          </cell>
          <cell r="E108">
            <v>7843.1900000000005</v>
          </cell>
          <cell r="F108">
            <v>185570.52</v>
          </cell>
          <cell r="G108">
            <v>0</v>
          </cell>
          <cell r="H108">
            <v>1552356.1099999994</v>
          </cell>
        </row>
        <row r="109">
          <cell r="A109">
            <v>259</v>
          </cell>
          <cell r="B109" t="str">
            <v>EE259</v>
          </cell>
          <cell r="C109" t="str">
            <v>EE259 - Dale Hall Community Primary Sc</v>
          </cell>
          <cell r="D109">
            <v>1358240.9199999997</v>
          </cell>
          <cell r="E109">
            <v>-2341.4700000000003</v>
          </cell>
          <cell r="F109">
            <v>59123.89</v>
          </cell>
          <cell r="G109">
            <v>0</v>
          </cell>
          <cell r="H109">
            <v>1415023.3399999996</v>
          </cell>
        </row>
        <row r="110">
          <cell r="A110">
            <v>260</v>
          </cell>
          <cell r="B110" t="str">
            <v>EE260</v>
          </cell>
          <cell r="C110" t="str">
            <v>EE260 - The Willows Primary School</v>
          </cell>
          <cell r="D110">
            <v>1121361.8400000005</v>
          </cell>
          <cell r="E110">
            <v>3378.0599999999995</v>
          </cell>
          <cell r="F110">
            <v>75102.11</v>
          </cell>
          <cell r="G110">
            <v>0</v>
          </cell>
          <cell r="H110">
            <v>1199842.0100000007</v>
          </cell>
        </row>
        <row r="111">
          <cell r="A111">
            <v>263</v>
          </cell>
          <cell r="B111" t="str">
            <v>EE263</v>
          </cell>
          <cell r="C111" t="str">
            <v>EE263 - Halifax Primary School</v>
          </cell>
          <cell r="D111">
            <v>1579600.8700000006</v>
          </cell>
          <cell r="E111">
            <v>-8477.5</v>
          </cell>
          <cell r="F111">
            <v>395569.41000000003</v>
          </cell>
          <cell r="G111">
            <v>0</v>
          </cell>
          <cell r="H111">
            <v>1966692.7800000007</v>
          </cell>
        </row>
        <row r="112">
          <cell r="A112">
            <v>264</v>
          </cell>
          <cell r="B112" t="str">
            <v>EE264</v>
          </cell>
          <cell r="C112" t="str">
            <v>EE264 - Handford Hall Primary School</v>
          </cell>
          <cell r="D112">
            <v>1302042.7799999998</v>
          </cell>
          <cell r="E112">
            <v>-7669.75</v>
          </cell>
          <cell r="F112">
            <v>524722.6</v>
          </cell>
          <cell r="G112">
            <v>0</v>
          </cell>
          <cell r="H112">
            <v>1819095.63</v>
          </cell>
        </row>
        <row r="113">
          <cell r="A113">
            <v>266</v>
          </cell>
          <cell r="B113" t="str">
            <v>EE266</v>
          </cell>
          <cell r="C113" t="str">
            <v>EE266 - Highfield Nursery</v>
          </cell>
          <cell r="D113">
            <v>315480.22000000044</v>
          </cell>
          <cell r="E113">
            <v>984.55000000000018</v>
          </cell>
          <cell r="F113">
            <v>167617.38</v>
          </cell>
          <cell r="G113">
            <v>0</v>
          </cell>
          <cell r="H113">
            <v>484082.15000000043</v>
          </cell>
        </row>
        <row r="114">
          <cell r="A114">
            <v>269</v>
          </cell>
          <cell r="B114" t="str">
            <v>EE269</v>
          </cell>
          <cell r="C114" t="str">
            <v>EE269 - Morland Primary School</v>
          </cell>
          <cell r="D114">
            <v>1607073.7699999993</v>
          </cell>
          <cell r="E114">
            <v>3871</v>
          </cell>
          <cell r="F114">
            <v>414408.02</v>
          </cell>
          <cell r="G114">
            <v>0</v>
          </cell>
          <cell r="H114">
            <v>2025352.7899999993</v>
          </cell>
        </row>
        <row r="115">
          <cell r="A115">
            <v>270</v>
          </cell>
          <cell r="B115" t="str">
            <v>EE270</v>
          </cell>
          <cell r="C115" t="str">
            <v>EE270 - Murrayfield Community Primary</v>
          </cell>
          <cell r="D115">
            <v>1612042.6299999992</v>
          </cell>
          <cell r="E115">
            <v>990.25</v>
          </cell>
          <cell r="F115">
            <v>102095.83</v>
          </cell>
          <cell r="G115">
            <v>0</v>
          </cell>
          <cell r="H115">
            <v>1715128.7099999993</v>
          </cell>
        </row>
        <row r="116">
          <cell r="A116">
            <v>273</v>
          </cell>
          <cell r="B116" t="str">
            <v>EE273</v>
          </cell>
          <cell r="C116" t="str">
            <v>EE273 - Ravenswood Primary School</v>
          </cell>
          <cell r="D116">
            <v>1691847.5700000015</v>
          </cell>
          <cell r="E116">
            <v>-8513.0499999999993</v>
          </cell>
          <cell r="F116">
            <v>432704.84</v>
          </cell>
          <cell r="G116">
            <v>0</v>
          </cell>
          <cell r="H116">
            <v>2116039.3600000017</v>
          </cell>
        </row>
        <row r="117">
          <cell r="A117">
            <v>274</v>
          </cell>
          <cell r="B117" t="str">
            <v>EE274</v>
          </cell>
          <cell r="C117" t="str">
            <v>EE274 - Pipers Vale Community Primary</v>
          </cell>
          <cell r="D117">
            <v>1788617.5899999992</v>
          </cell>
          <cell r="E117">
            <v>2182.369999999999</v>
          </cell>
          <cell r="F117">
            <v>88440.86</v>
          </cell>
          <cell r="G117">
            <v>0</v>
          </cell>
          <cell r="H117">
            <v>1879240.8199999994</v>
          </cell>
        </row>
        <row r="118">
          <cell r="A118">
            <v>275</v>
          </cell>
          <cell r="B118" t="str">
            <v>EE275</v>
          </cell>
          <cell r="C118" t="str">
            <v>EE275 - Ranelagh Primary School</v>
          </cell>
          <cell r="D118">
            <v>1060399.5000000002</v>
          </cell>
          <cell r="E118">
            <v>3212.619999999999</v>
          </cell>
          <cell r="F118">
            <v>271421.12</v>
          </cell>
          <cell r="G118">
            <v>0</v>
          </cell>
          <cell r="H118">
            <v>1335033.2400000002</v>
          </cell>
        </row>
        <row r="119">
          <cell r="A119">
            <v>279</v>
          </cell>
          <cell r="B119" t="str">
            <v>EE279</v>
          </cell>
          <cell r="C119" t="str">
            <v>EE279 - Rose Hill Primary School</v>
          </cell>
          <cell r="D119">
            <v>1012061.5299999993</v>
          </cell>
          <cell r="E119">
            <v>4092.7199999999993</v>
          </cell>
          <cell r="F119">
            <v>82656.91</v>
          </cell>
          <cell r="G119">
            <v>0</v>
          </cell>
          <cell r="H119">
            <v>1098811.1599999992</v>
          </cell>
        </row>
        <row r="120">
          <cell r="A120">
            <v>281</v>
          </cell>
          <cell r="B120" t="str">
            <v>EE281</v>
          </cell>
          <cell r="C120" t="str">
            <v>EE281 - Rushmere Hall Primary School</v>
          </cell>
          <cell r="D120">
            <v>2130514.0300000003</v>
          </cell>
          <cell r="E120">
            <v>1209.6000000000004</v>
          </cell>
          <cell r="F120">
            <v>493972.91000000003</v>
          </cell>
          <cell r="G120">
            <v>0</v>
          </cell>
          <cell r="H120">
            <v>2625696.5400000005</v>
          </cell>
        </row>
        <row r="121">
          <cell r="A121">
            <v>283</v>
          </cell>
          <cell r="B121" t="str">
            <v>EE283</v>
          </cell>
          <cell r="C121" t="str">
            <v>EE283 - St Helens Primary School</v>
          </cell>
          <cell r="D121">
            <v>6505.61</v>
          </cell>
          <cell r="E121">
            <v>-6504.72</v>
          </cell>
          <cell r="F121">
            <v>0</v>
          </cell>
          <cell r="G121">
            <v>0</v>
          </cell>
          <cell r="H121">
            <v>0.88999999999941792</v>
          </cell>
        </row>
        <row r="122">
          <cell r="A122">
            <v>284</v>
          </cell>
          <cell r="B122" t="str">
            <v>EE284</v>
          </cell>
          <cell r="C122" t="str">
            <v>EE284 - St Johns CEVAP School, Ipswic</v>
          </cell>
          <cell r="D122">
            <v>686906.9600000002</v>
          </cell>
          <cell r="E122">
            <v>0</v>
          </cell>
          <cell r="F122">
            <v>233897.61000000002</v>
          </cell>
          <cell r="G122">
            <v>0</v>
          </cell>
          <cell r="H122">
            <v>920804.57000000018</v>
          </cell>
        </row>
        <row r="123">
          <cell r="A123">
            <v>285</v>
          </cell>
          <cell r="B123" t="str">
            <v>EE285</v>
          </cell>
          <cell r="C123" t="str">
            <v>EE285 - St Margarets CEVAP School, Ip</v>
          </cell>
          <cell r="D123">
            <v>903977.66000000038</v>
          </cell>
          <cell r="E123">
            <v>0</v>
          </cell>
          <cell r="F123">
            <v>51736.17</v>
          </cell>
          <cell r="G123">
            <v>0</v>
          </cell>
          <cell r="H123">
            <v>955713.83000000042</v>
          </cell>
        </row>
        <row r="124">
          <cell r="A124">
            <v>287</v>
          </cell>
          <cell r="B124" t="str">
            <v>EE287</v>
          </cell>
          <cell r="C124" t="str">
            <v>EE287 - St Marks Catholic Primary Sch</v>
          </cell>
          <cell r="D124">
            <v>862258.39999999991</v>
          </cell>
          <cell r="E124">
            <v>0</v>
          </cell>
          <cell r="F124">
            <v>14550.48</v>
          </cell>
          <cell r="G124">
            <v>0</v>
          </cell>
          <cell r="H124">
            <v>876808.87999999989</v>
          </cell>
        </row>
        <row r="125">
          <cell r="A125">
            <v>288</v>
          </cell>
          <cell r="B125" t="str">
            <v>EE288</v>
          </cell>
          <cell r="C125" t="str">
            <v>EE288 - St Matthews CEVAP School</v>
          </cell>
          <cell r="D125">
            <v>1587719.4100000004</v>
          </cell>
          <cell r="E125">
            <v>0</v>
          </cell>
          <cell r="F125">
            <v>284831.67</v>
          </cell>
          <cell r="G125">
            <v>0</v>
          </cell>
          <cell r="H125">
            <v>1872551.0800000003</v>
          </cell>
        </row>
        <row r="126">
          <cell r="A126">
            <v>289</v>
          </cell>
          <cell r="B126" t="str">
            <v>EE289</v>
          </cell>
          <cell r="C126" t="str">
            <v>EE289 - St Marys Catholic Primary Sch</v>
          </cell>
          <cell r="D126">
            <v>816955.66000000015</v>
          </cell>
          <cell r="E126">
            <v>0</v>
          </cell>
          <cell r="F126">
            <v>45992.13</v>
          </cell>
          <cell r="G126">
            <v>0</v>
          </cell>
          <cell r="H126">
            <v>862947.79000000015</v>
          </cell>
        </row>
        <row r="127">
          <cell r="A127">
            <v>291</v>
          </cell>
          <cell r="B127" t="str">
            <v>EE291</v>
          </cell>
          <cell r="C127" t="str">
            <v>EE291 - St Pancras Catholic Primary Sc</v>
          </cell>
          <cell r="D127">
            <v>893282.76</v>
          </cell>
          <cell r="E127">
            <v>0</v>
          </cell>
          <cell r="F127">
            <v>14602.69</v>
          </cell>
          <cell r="G127">
            <v>0</v>
          </cell>
          <cell r="H127">
            <v>907885.45</v>
          </cell>
        </row>
        <row r="128">
          <cell r="A128">
            <v>293</v>
          </cell>
          <cell r="B128" t="str">
            <v>EE293</v>
          </cell>
          <cell r="C128" t="str">
            <v>EE293 - Springfield Infant School</v>
          </cell>
          <cell r="D128">
            <v>1057194.9800000002</v>
          </cell>
          <cell r="E128">
            <v>3793.75</v>
          </cell>
          <cell r="F128">
            <v>204097.79</v>
          </cell>
          <cell r="G128">
            <v>0</v>
          </cell>
          <cell r="H128">
            <v>1265086.5200000003</v>
          </cell>
        </row>
        <row r="129">
          <cell r="A129">
            <v>294</v>
          </cell>
          <cell r="B129" t="str">
            <v>EE294</v>
          </cell>
          <cell r="C129" t="str">
            <v>EE294 - Springfield Junior School</v>
          </cell>
          <cell r="D129">
            <v>1240791.9499999995</v>
          </cell>
          <cell r="E129">
            <v>5830.3599999999988</v>
          </cell>
          <cell r="F129">
            <v>134116.56</v>
          </cell>
          <cell r="G129">
            <v>0</v>
          </cell>
          <cell r="H129">
            <v>1380738.8699999996</v>
          </cell>
        </row>
        <row r="130">
          <cell r="A130">
            <v>295</v>
          </cell>
          <cell r="B130" t="str">
            <v>EE295</v>
          </cell>
          <cell r="C130" t="str">
            <v>EE295 - New Sprites CP School (Sept 20</v>
          </cell>
          <cell r="D130">
            <v>610350.87000000011</v>
          </cell>
          <cell r="E130">
            <v>-8693.5</v>
          </cell>
          <cell r="F130">
            <v>0</v>
          </cell>
          <cell r="G130">
            <v>0</v>
          </cell>
          <cell r="H130">
            <v>601657.37000000011</v>
          </cell>
        </row>
        <row r="131">
          <cell r="A131">
            <v>300</v>
          </cell>
          <cell r="B131" t="str">
            <v>EE300</v>
          </cell>
          <cell r="C131" t="str">
            <v>EE300 - White House Community Infant S</v>
          </cell>
          <cell r="D131">
            <v>2135466.1800000002</v>
          </cell>
          <cell r="E131">
            <v>36581.64</v>
          </cell>
          <cell r="F131">
            <v>254292.25</v>
          </cell>
          <cell r="G131">
            <v>0</v>
          </cell>
          <cell r="H131">
            <v>2426340.0700000003</v>
          </cell>
        </row>
        <row r="132">
          <cell r="A132">
            <v>303</v>
          </cell>
          <cell r="B132" t="str">
            <v>EE303</v>
          </cell>
          <cell r="C132" t="str">
            <v>EE303 - Whitton Community Primary Scho</v>
          </cell>
          <cell r="D132">
            <v>10221.730000000001</v>
          </cell>
          <cell r="E132">
            <v>-10222.77</v>
          </cell>
          <cell r="F132">
            <v>0</v>
          </cell>
          <cell r="G132">
            <v>0</v>
          </cell>
          <cell r="H132">
            <v>-1.0399999999990541</v>
          </cell>
        </row>
        <row r="133">
          <cell r="A133">
            <v>307</v>
          </cell>
          <cell r="B133" t="str">
            <v>EE307</v>
          </cell>
          <cell r="C133" t="str">
            <v>EE307 - Cedarwood Primary School</v>
          </cell>
          <cell r="D133">
            <v>1432910.3400000003</v>
          </cell>
          <cell r="E133">
            <v>1537.2100000000009</v>
          </cell>
          <cell r="F133">
            <v>27902.440000000002</v>
          </cell>
          <cell r="G133">
            <v>0</v>
          </cell>
          <cell r="H133">
            <v>1462349.9900000002</v>
          </cell>
        </row>
        <row r="134">
          <cell r="A134">
            <v>308</v>
          </cell>
          <cell r="B134" t="str">
            <v>EE308</v>
          </cell>
          <cell r="C134" t="str">
            <v>EE308 - Kersey CEVCP School</v>
          </cell>
          <cell r="D134">
            <v>316057.70999999996</v>
          </cell>
          <cell r="E134">
            <v>-4877.5</v>
          </cell>
          <cell r="F134">
            <v>136492.29999999999</v>
          </cell>
          <cell r="G134">
            <v>0</v>
          </cell>
          <cell r="H134">
            <v>447672.50999999995</v>
          </cell>
        </row>
        <row r="135">
          <cell r="A135">
            <v>309</v>
          </cell>
          <cell r="B135" t="str">
            <v>EE309</v>
          </cell>
          <cell r="C135" t="str">
            <v>EE309 - Heath Primary School</v>
          </cell>
          <cell r="D135">
            <v>1702215.8300000005</v>
          </cell>
          <cell r="E135">
            <v>204.89999999999964</v>
          </cell>
          <cell r="F135">
            <v>153242.25</v>
          </cell>
          <cell r="G135">
            <v>0</v>
          </cell>
          <cell r="H135">
            <v>1855662.9800000004</v>
          </cell>
        </row>
        <row r="136">
          <cell r="A136">
            <v>310</v>
          </cell>
          <cell r="B136" t="str">
            <v>EE310</v>
          </cell>
          <cell r="C136" t="str">
            <v>EE310 - Bealings School</v>
          </cell>
          <cell r="D136">
            <v>408727.04000000021</v>
          </cell>
          <cell r="E136">
            <v>5379.74</v>
          </cell>
          <cell r="F136">
            <v>30212.32</v>
          </cell>
          <cell r="G136">
            <v>0</v>
          </cell>
          <cell r="H136">
            <v>444319.10000000021</v>
          </cell>
        </row>
        <row r="137">
          <cell r="A137">
            <v>311</v>
          </cell>
          <cell r="B137" t="str">
            <v>EE311</v>
          </cell>
          <cell r="C137" t="str">
            <v>EE311 - Birchwood Primary School</v>
          </cell>
          <cell r="D137">
            <v>701541.36000000045</v>
          </cell>
          <cell r="E137">
            <v>2283.369999999999</v>
          </cell>
          <cell r="F137">
            <v>90807.28</v>
          </cell>
          <cell r="G137">
            <v>0</v>
          </cell>
          <cell r="H137">
            <v>794632.01000000047</v>
          </cell>
        </row>
        <row r="138">
          <cell r="A138">
            <v>312</v>
          </cell>
          <cell r="B138" t="str">
            <v>EE312</v>
          </cell>
          <cell r="C138" t="str">
            <v>EE312 - Martlesham Beacon Hill Primary</v>
          </cell>
          <cell r="D138">
            <v>448200.11999999988</v>
          </cell>
          <cell r="E138">
            <v>1614.92</v>
          </cell>
          <cell r="F138">
            <v>24267.86</v>
          </cell>
          <cell r="G138">
            <v>0</v>
          </cell>
          <cell r="H138">
            <v>474082.89999999985</v>
          </cell>
        </row>
        <row r="139">
          <cell r="A139">
            <v>313</v>
          </cell>
          <cell r="B139" t="str">
            <v>EE313</v>
          </cell>
          <cell r="C139" t="str">
            <v>EE313 - Gorseland Primary School</v>
          </cell>
          <cell r="D139">
            <v>1769534.7899999998</v>
          </cell>
          <cell r="E139">
            <v>-9449.5</v>
          </cell>
          <cell r="F139">
            <v>189019.97</v>
          </cell>
          <cell r="G139">
            <v>0</v>
          </cell>
          <cell r="H139">
            <v>1949105.2599999998</v>
          </cell>
        </row>
        <row r="140">
          <cell r="A140">
            <v>314</v>
          </cell>
          <cell r="B140" t="str">
            <v>EE314</v>
          </cell>
          <cell r="C140" t="str">
            <v>EE314 - Melton Primary School</v>
          </cell>
          <cell r="D140">
            <v>561127.26000000013</v>
          </cell>
          <cell r="E140">
            <v>-2727.15</v>
          </cell>
          <cell r="F140">
            <v>58365.4</v>
          </cell>
          <cell r="G140">
            <v>0</v>
          </cell>
          <cell r="H140">
            <v>616765.51000000013</v>
          </cell>
        </row>
        <row r="141">
          <cell r="A141">
            <v>316</v>
          </cell>
          <cell r="B141" t="str">
            <v>EE316</v>
          </cell>
          <cell r="C141" t="str">
            <v>EE316 - Nacton CEVCP School</v>
          </cell>
          <cell r="D141">
            <v>435961.44000000012</v>
          </cell>
          <cell r="E141">
            <v>-3079.17</v>
          </cell>
          <cell r="F141">
            <v>32374.81</v>
          </cell>
          <cell r="G141">
            <v>0</v>
          </cell>
          <cell r="H141">
            <v>465257.08000000013</v>
          </cell>
        </row>
        <row r="142">
          <cell r="A142">
            <v>317</v>
          </cell>
          <cell r="B142" t="str">
            <v>EE317</v>
          </cell>
          <cell r="C142" t="str">
            <v>EE317 - Orford CEVAP School</v>
          </cell>
          <cell r="D142">
            <v>298033.96999999968</v>
          </cell>
          <cell r="E142">
            <v>-314</v>
          </cell>
          <cell r="F142">
            <v>20981.58</v>
          </cell>
          <cell r="G142">
            <v>0</v>
          </cell>
          <cell r="H142">
            <v>318701.5499999997</v>
          </cell>
        </row>
        <row r="143">
          <cell r="A143">
            <v>318</v>
          </cell>
          <cell r="B143" t="str">
            <v>EE318</v>
          </cell>
          <cell r="C143" t="str">
            <v>EE318 - Otley Primary School</v>
          </cell>
          <cell r="D143">
            <v>279136.58999999997</v>
          </cell>
          <cell r="E143">
            <v>-4663.75</v>
          </cell>
          <cell r="F143">
            <v>76843.540000000008</v>
          </cell>
          <cell r="G143">
            <v>0</v>
          </cell>
          <cell r="H143">
            <v>351316.38</v>
          </cell>
        </row>
        <row r="144">
          <cell r="A144">
            <v>320</v>
          </cell>
          <cell r="B144" t="str">
            <v>EE320</v>
          </cell>
          <cell r="C144" t="str">
            <v>EE320 - Rendlesham Primary School</v>
          </cell>
          <cell r="D144">
            <v>753466.21999999962</v>
          </cell>
          <cell r="E144">
            <v>-6549.25</v>
          </cell>
          <cell r="F144">
            <v>190907.13</v>
          </cell>
          <cell r="G144">
            <v>0</v>
          </cell>
          <cell r="H144">
            <v>937824.09999999963</v>
          </cell>
        </row>
        <row r="145">
          <cell r="A145">
            <v>322</v>
          </cell>
          <cell r="B145" t="str">
            <v>EE322</v>
          </cell>
          <cell r="C145" t="str">
            <v>EE322 - Shotley Community Primary Scho</v>
          </cell>
          <cell r="D145">
            <v>530571.21000000031</v>
          </cell>
          <cell r="E145">
            <v>5929.48</v>
          </cell>
          <cell r="F145">
            <v>25661.48</v>
          </cell>
          <cell r="G145">
            <v>0</v>
          </cell>
          <cell r="H145">
            <v>562162.17000000027</v>
          </cell>
        </row>
        <row r="146">
          <cell r="A146">
            <v>324</v>
          </cell>
          <cell r="B146" t="str">
            <v>EE324</v>
          </cell>
          <cell r="C146" t="str">
            <v>EE324 - Somersham Primary School</v>
          </cell>
          <cell r="D146">
            <v>375123.04000000004</v>
          </cell>
          <cell r="E146">
            <v>-4978.75</v>
          </cell>
          <cell r="F146">
            <v>91859.72</v>
          </cell>
          <cell r="G146">
            <v>0</v>
          </cell>
          <cell r="H146">
            <v>462004.01</v>
          </cell>
        </row>
        <row r="147">
          <cell r="A147">
            <v>325</v>
          </cell>
          <cell r="B147" t="str">
            <v>EE325</v>
          </cell>
          <cell r="C147" t="str">
            <v>EE325 - Sproughton CEVCP School</v>
          </cell>
          <cell r="D147">
            <v>336498.31000000006</v>
          </cell>
          <cell r="E147">
            <v>-5046.25</v>
          </cell>
          <cell r="F147">
            <v>77149.47</v>
          </cell>
          <cell r="G147">
            <v>0</v>
          </cell>
          <cell r="H147">
            <v>408601.53</v>
          </cell>
        </row>
        <row r="148">
          <cell r="A148">
            <v>327</v>
          </cell>
          <cell r="B148" t="str">
            <v>EE327</v>
          </cell>
          <cell r="C148" t="str">
            <v>EE327 - Stratford St Mary Primary Scho</v>
          </cell>
          <cell r="D148">
            <v>315696.67999999988</v>
          </cell>
          <cell r="E148">
            <v>1960.3199999999997</v>
          </cell>
          <cell r="F148">
            <v>69250.28</v>
          </cell>
          <cell r="G148">
            <v>0</v>
          </cell>
          <cell r="H148">
            <v>386907.27999999985</v>
          </cell>
        </row>
        <row r="149">
          <cell r="A149">
            <v>328</v>
          </cell>
          <cell r="B149" t="str">
            <v>EE328</v>
          </cell>
          <cell r="C149" t="str">
            <v>EE328 - Stutton CEVCP School</v>
          </cell>
          <cell r="D149">
            <v>242096.64000000007</v>
          </cell>
          <cell r="E149">
            <v>-3773</v>
          </cell>
          <cell r="F149">
            <v>47204.13</v>
          </cell>
          <cell r="G149">
            <v>0</v>
          </cell>
          <cell r="H149">
            <v>285527.77000000008</v>
          </cell>
        </row>
        <row r="150">
          <cell r="A150">
            <v>331</v>
          </cell>
          <cell r="B150" t="str">
            <v>EE331</v>
          </cell>
          <cell r="C150" t="str">
            <v>EE331 - Tattingstone CEVCP School</v>
          </cell>
          <cell r="D150">
            <v>345606.27999999991</v>
          </cell>
          <cell r="E150">
            <v>0</v>
          </cell>
          <cell r="F150">
            <v>38668.200000000004</v>
          </cell>
          <cell r="G150">
            <v>0</v>
          </cell>
          <cell r="H150">
            <v>384274.47999999992</v>
          </cell>
        </row>
        <row r="151">
          <cell r="A151">
            <v>332</v>
          </cell>
          <cell r="B151" t="str">
            <v>EE332</v>
          </cell>
          <cell r="C151" t="str">
            <v>EE332 - Trimley St Martin Primary Scho</v>
          </cell>
          <cell r="D151">
            <v>671076.57999999996</v>
          </cell>
          <cell r="E151">
            <v>-309.68000000000029</v>
          </cell>
          <cell r="F151">
            <v>51076.85</v>
          </cell>
          <cell r="G151">
            <v>0</v>
          </cell>
          <cell r="H151">
            <v>721843.74999999988</v>
          </cell>
        </row>
        <row r="152">
          <cell r="A152">
            <v>333</v>
          </cell>
          <cell r="B152" t="str">
            <v>EE333</v>
          </cell>
          <cell r="C152" t="str">
            <v>EE333 - Trimley St Mary Primary School</v>
          </cell>
          <cell r="D152">
            <v>1282217.4500000002</v>
          </cell>
          <cell r="E152">
            <v>11762.25</v>
          </cell>
          <cell r="F152">
            <v>197149.97</v>
          </cell>
          <cell r="G152">
            <v>0</v>
          </cell>
          <cell r="H152">
            <v>1491129.6700000002</v>
          </cell>
        </row>
        <row r="153">
          <cell r="A153">
            <v>337</v>
          </cell>
          <cell r="B153" t="str">
            <v>EE337</v>
          </cell>
          <cell r="C153" t="str">
            <v>EE337 - Waldringfield Primary School</v>
          </cell>
          <cell r="D153">
            <v>419905.94000000018</v>
          </cell>
          <cell r="E153">
            <v>11561</v>
          </cell>
          <cell r="F153">
            <v>85217.53</v>
          </cell>
          <cell r="G153">
            <v>0</v>
          </cell>
          <cell r="H153">
            <v>516684.4700000002</v>
          </cell>
        </row>
        <row r="154">
          <cell r="A154">
            <v>338</v>
          </cell>
          <cell r="B154" t="str">
            <v>EE338</v>
          </cell>
          <cell r="C154" t="str">
            <v>EE338 - Whatfield CEVCP School</v>
          </cell>
          <cell r="D154">
            <v>228583.19000000009</v>
          </cell>
          <cell r="E154">
            <v>-1798.52</v>
          </cell>
          <cell r="F154">
            <v>134803.54</v>
          </cell>
          <cell r="G154">
            <v>0</v>
          </cell>
          <cell r="H154">
            <v>361588.21000000008</v>
          </cell>
        </row>
        <row r="155">
          <cell r="A155">
            <v>339</v>
          </cell>
          <cell r="B155" t="str">
            <v>EE339</v>
          </cell>
          <cell r="C155" t="str">
            <v>EE339 - Witnesham Primary School</v>
          </cell>
          <cell r="D155">
            <v>399142.44000000024</v>
          </cell>
          <cell r="E155">
            <v>-2762.63</v>
          </cell>
          <cell r="F155">
            <v>72034.77</v>
          </cell>
          <cell r="G155">
            <v>0</v>
          </cell>
          <cell r="H155">
            <v>468414.58000000025</v>
          </cell>
        </row>
        <row r="156">
          <cell r="A156">
            <v>341</v>
          </cell>
          <cell r="B156" t="str">
            <v>EE341</v>
          </cell>
          <cell r="C156" t="str">
            <v>EE341 - Sandlings Primary School</v>
          </cell>
          <cell r="D156">
            <v>508476.00999999983</v>
          </cell>
          <cell r="E156">
            <v>4472.75</v>
          </cell>
          <cell r="F156">
            <v>219494.92</v>
          </cell>
          <cell r="G156">
            <v>0</v>
          </cell>
          <cell r="H156">
            <v>732443.67999999982</v>
          </cell>
        </row>
        <row r="157">
          <cell r="A157">
            <v>342</v>
          </cell>
          <cell r="B157" t="str">
            <v>EE342</v>
          </cell>
          <cell r="C157" t="str">
            <v>EE342 - Woodbridge Primary School</v>
          </cell>
          <cell r="D157">
            <v>796079.1399999999</v>
          </cell>
          <cell r="E157">
            <v>-4240.6600000000008</v>
          </cell>
          <cell r="F157">
            <v>56994.99</v>
          </cell>
          <cell r="G157">
            <v>0</v>
          </cell>
          <cell r="H157">
            <v>848833.46999999986</v>
          </cell>
        </row>
        <row r="158">
          <cell r="A158">
            <v>343</v>
          </cell>
          <cell r="B158" t="str">
            <v>EE343</v>
          </cell>
          <cell r="C158" t="str">
            <v>EE343 - Kyson Primary School</v>
          </cell>
          <cell r="D158">
            <v>1315767.3200000008</v>
          </cell>
          <cell r="E158">
            <v>2.1000000000003638</v>
          </cell>
          <cell r="F158">
            <v>72092.759999999995</v>
          </cell>
          <cell r="G158">
            <v>0</v>
          </cell>
          <cell r="H158">
            <v>1387862.1800000009</v>
          </cell>
        </row>
        <row r="159">
          <cell r="A159">
            <v>344</v>
          </cell>
          <cell r="B159" t="str">
            <v>EE344</v>
          </cell>
          <cell r="C159" t="str">
            <v>EE344 - St Marys CEVAP School, Woodbr</v>
          </cell>
          <cell r="D159">
            <v>578336.37</v>
          </cell>
          <cell r="E159">
            <v>0</v>
          </cell>
          <cell r="F159">
            <v>107486.61</v>
          </cell>
          <cell r="G159">
            <v>0</v>
          </cell>
          <cell r="H159">
            <v>685822.98</v>
          </cell>
        </row>
        <row r="160">
          <cell r="A160">
            <v>351</v>
          </cell>
          <cell r="B160" t="str">
            <v>EE351</v>
          </cell>
          <cell r="C160" t="str">
            <v>EE351 - Alderwood P.R.U.</v>
          </cell>
          <cell r="D160">
            <v>164255.25999999978</v>
          </cell>
          <cell r="E160">
            <v>-4270</v>
          </cell>
          <cell r="F160">
            <v>180281.52</v>
          </cell>
          <cell r="G160">
            <v>0</v>
          </cell>
          <cell r="H160">
            <v>340266.7799999998</v>
          </cell>
        </row>
        <row r="161">
          <cell r="A161">
            <v>352</v>
          </cell>
          <cell r="B161" t="str">
            <v>EE352</v>
          </cell>
          <cell r="C161" t="str">
            <v>EE352 - First Base (Ipswich)</v>
          </cell>
          <cell r="D161">
            <v>123794.29999999997</v>
          </cell>
          <cell r="E161">
            <v>68756.75</v>
          </cell>
          <cell r="F161">
            <v>87379.839999999997</v>
          </cell>
          <cell r="G161">
            <v>0</v>
          </cell>
          <cell r="H161">
            <v>279930.88999999996</v>
          </cell>
        </row>
        <row r="162">
          <cell r="A162">
            <v>353</v>
          </cell>
          <cell r="B162" t="str">
            <v>EE353</v>
          </cell>
          <cell r="C162" t="str">
            <v>EE353 - St Christophers P.R.U.</v>
          </cell>
          <cell r="D162">
            <v>148347.06999999977</v>
          </cell>
          <cell r="E162">
            <v>15012.259999999998</v>
          </cell>
          <cell r="F162">
            <v>-2271.69</v>
          </cell>
          <cell r="G162">
            <v>0</v>
          </cell>
          <cell r="H162">
            <v>161087.63999999978</v>
          </cell>
        </row>
        <row r="163">
          <cell r="A163">
            <v>356</v>
          </cell>
          <cell r="B163" t="str">
            <v>EE356</v>
          </cell>
          <cell r="C163" t="str">
            <v>EE356 - Claydon High School</v>
          </cell>
          <cell r="D163">
            <v>3259014.5599999991</v>
          </cell>
          <cell r="E163">
            <v>4693.75</v>
          </cell>
          <cell r="F163">
            <v>645661.66</v>
          </cell>
          <cell r="G163">
            <v>0</v>
          </cell>
          <cell r="H163">
            <v>3909369.9699999993</v>
          </cell>
        </row>
        <row r="164">
          <cell r="A164">
            <v>367</v>
          </cell>
          <cell r="B164" t="str">
            <v>EE367</v>
          </cell>
          <cell r="C164" t="str">
            <v>EE367 - Ipswich Parkside Special Unit</v>
          </cell>
          <cell r="D164">
            <v>847407.4500000017</v>
          </cell>
          <cell r="E164">
            <v>-6801.25</v>
          </cell>
          <cell r="F164">
            <v>300136.64</v>
          </cell>
          <cell r="G164">
            <v>0</v>
          </cell>
          <cell r="H164">
            <v>1140742.8400000017</v>
          </cell>
        </row>
        <row r="165">
          <cell r="A165">
            <v>370</v>
          </cell>
          <cell r="B165" t="str">
            <v>EE370</v>
          </cell>
          <cell r="C165" t="str">
            <v>EE370 - Northgate High School</v>
          </cell>
          <cell r="D165">
            <v>7966571.6499999976</v>
          </cell>
          <cell r="E165">
            <v>-32167.909999999996</v>
          </cell>
          <cell r="F165">
            <v>288798.69</v>
          </cell>
          <cell r="G165">
            <v>0</v>
          </cell>
          <cell r="H165">
            <v>8223202.4299999978</v>
          </cell>
        </row>
        <row r="166">
          <cell r="A166">
            <v>374</v>
          </cell>
          <cell r="B166" t="str">
            <v>EE374</v>
          </cell>
          <cell r="C166" t="str">
            <v>EE374 - Suffolk One</v>
          </cell>
          <cell r="D166">
            <v>38706.939999997994</v>
          </cell>
          <cell r="E166">
            <v>-39280</v>
          </cell>
          <cell r="F166">
            <v>23387.89</v>
          </cell>
          <cell r="G166">
            <v>0</v>
          </cell>
          <cell r="H166">
            <v>22814.829999997994</v>
          </cell>
        </row>
        <row r="167">
          <cell r="A167">
            <v>389</v>
          </cell>
          <cell r="B167" t="str">
            <v>EE389</v>
          </cell>
          <cell r="C167" t="str">
            <v>EE389 - Ipswich Westbridge Unit</v>
          </cell>
          <cell r="D167">
            <v>272974.8400000002</v>
          </cell>
          <cell r="E167">
            <v>-2007</v>
          </cell>
          <cell r="F167">
            <v>51853.279999999999</v>
          </cell>
          <cell r="G167">
            <v>0</v>
          </cell>
          <cell r="H167">
            <v>322821.12000000023</v>
          </cell>
        </row>
        <row r="168">
          <cell r="A168">
            <v>393</v>
          </cell>
          <cell r="B168" t="str">
            <v>EE393</v>
          </cell>
          <cell r="C168" t="str">
            <v>EE393 - Beacon Hill School</v>
          </cell>
          <cell r="D168">
            <v>14268.44</v>
          </cell>
          <cell r="E168">
            <v>-14269.75</v>
          </cell>
          <cell r="F168">
            <v>0</v>
          </cell>
          <cell r="G168">
            <v>0</v>
          </cell>
          <cell r="H168">
            <v>-1.3099999999994907</v>
          </cell>
        </row>
        <row r="169">
          <cell r="A169">
            <v>396</v>
          </cell>
          <cell r="B169" t="str">
            <v>EE396</v>
          </cell>
          <cell r="C169" t="str">
            <v>EE396 - The Bridge School</v>
          </cell>
          <cell r="D169">
            <v>1220115.1000000001</v>
          </cell>
          <cell r="E169">
            <v>60631.47</v>
          </cell>
          <cell r="F169">
            <v>276644.40000000002</v>
          </cell>
          <cell r="G169">
            <v>0</v>
          </cell>
          <cell r="H169">
            <v>1557390.97</v>
          </cell>
        </row>
        <row r="170">
          <cell r="A170">
            <v>400</v>
          </cell>
          <cell r="B170" t="str">
            <v>EE400</v>
          </cell>
          <cell r="C170" t="str">
            <v>EE400 - Acton C of E VC Primary School</v>
          </cell>
          <cell r="D170">
            <v>606910.31000000006</v>
          </cell>
          <cell r="E170">
            <v>2245</v>
          </cell>
          <cell r="F170">
            <v>20317.29</v>
          </cell>
          <cell r="G170">
            <v>0</v>
          </cell>
          <cell r="H170">
            <v>629472.60000000009</v>
          </cell>
        </row>
        <row r="171">
          <cell r="A171">
            <v>402</v>
          </cell>
          <cell r="B171" t="str">
            <v>EE402</v>
          </cell>
          <cell r="C171" t="str">
            <v>EE402 - Bacton Community Primary Schoo</v>
          </cell>
          <cell r="D171">
            <v>561934.31999999995</v>
          </cell>
          <cell r="E171">
            <v>7405.8700000000008</v>
          </cell>
          <cell r="F171">
            <v>19270.22</v>
          </cell>
          <cell r="G171">
            <v>0</v>
          </cell>
          <cell r="H171">
            <v>588610.40999999992</v>
          </cell>
        </row>
        <row r="172">
          <cell r="A172">
            <v>404</v>
          </cell>
          <cell r="B172" t="str">
            <v>EE404</v>
          </cell>
          <cell r="C172" t="str">
            <v>EE404 - Bardwell C of E VCP School</v>
          </cell>
          <cell r="D172">
            <v>267484.25999999978</v>
          </cell>
          <cell r="E172">
            <v>-3291.31</v>
          </cell>
          <cell r="F172">
            <v>119309.88</v>
          </cell>
          <cell r="G172">
            <v>0</v>
          </cell>
          <cell r="H172">
            <v>383502.82999999978</v>
          </cell>
        </row>
        <row r="173">
          <cell r="A173">
            <v>405</v>
          </cell>
          <cell r="B173" t="str">
            <v>EE405</v>
          </cell>
          <cell r="C173" t="str">
            <v>EE405 - Barnham C of E VCP School</v>
          </cell>
          <cell r="D173">
            <v>535170.43999999959</v>
          </cell>
          <cell r="E173">
            <v>-5361.65</v>
          </cell>
          <cell r="F173">
            <v>155376.20000000001</v>
          </cell>
          <cell r="G173">
            <v>0</v>
          </cell>
          <cell r="H173">
            <v>685184.98999999964</v>
          </cell>
        </row>
        <row r="174">
          <cell r="A174">
            <v>406</v>
          </cell>
          <cell r="B174" t="str">
            <v>EE406</v>
          </cell>
          <cell r="C174" t="str">
            <v>EE406 - Barningham C of E VCP School</v>
          </cell>
          <cell r="D174">
            <v>369799.36999999994</v>
          </cell>
          <cell r="E174">
            <v>2954</v>
          </cell>
          <cell r="F174">
            <v>57954.590000000004</v>
          </cell>
          <cell r="G174">
            <v>0</v>
          </cell>
          <cell r="H174">
            <v>430707.95999999996</v>
          </cell>
        </row>
        <row r="175">
          <cell r="A175">
            <v>407</v>
          </cell>
          <cell r="B175" t="str">
            <v>EE407</v>
          </cell>
          <cell r="C175" t="str">
            <v>EE407 - Barrow C of E VCP School</v>
          </cell>
          <cell r="D175">
            <v>536364.18999999983</v>
          </cell>
          <cell r="E175">
            <v>11546.45</v>
          </cell>
          <cell r="F175">
            <v>190735.63</v>
          </cell>
          <cell r="G175">
            <v>0</v>
          </cell>
          <cell r="H175">
            <v>738646.26999999979</v>
          </cell>
        </row>
        <row r="176">
          <cell r="A176">
            <v>409</v>
          </cell>
          <cell r="B176" t="str">
            <v>EE409</v>
          </cell>
          <cell r="C176" t="str">
            <v>EE409 - Boxford C of E VCP School</v>
          </cell>
          <cell r="D176">
            <v>761965.30000000028</v>
          </cell>
          <cell r="E176">
            <v>-1314</v>
          </cell>
          <cell r="F176">
            <v>62181.06</v>
          </cell>
          <cell r="G176">
            <v>0</v>
          </cell>
          <cell r="H176">
            <v>822832.36000000034</v>
          </cell>
        </row>
        <row r="177">
          <cell r="A177">
            <v>412</v>
          </cell>
          <cell r="B177" t="str">
            <v>EE412</v>
          </cell>
          <cell r="C177" t="str">
            <v>EE412 - Bures C of E VCP School</v>
          </cell>
          <cell r="D177">
            <v>716559.66999999993</v>
          </cell>
          <cell r="E177">
            <v>-4172.51</v>
          </cell>
          <cell r="F177">
            <v>107922.82</v>
          </cell>
          <cell r="G177">
            <v>0</v>
          </cell>
          <cell r="H177">
            <v>820309.98</v>
          </cell>
        </row>
        <row r="178">
          <cell r="A178">
            <v>413</v>
          </cell>
          <cell r="B178" t="str">
            <v>EE413</v>
          </cell>
          <cell r="C178" t="str">
            <v>EE413 - The Glade Community Primary Sc</v>
          </cell>
          <cell r="D178">
            <v>854670.34999999986</v>
          </cell>
          <cell r="E178">
            <v>97.090000000000146</v>
          </cell>
          <cell r="F178">
            <v>53887.99</v>
          </cell>
          <cell r="G178">
            <v>0</v>
          </cell>
          <cell r="H178">
            <v>908655.42999999982</v>
          </cell>
        </row>
        <row r="179">
          <cell r="A179">
            <v>415</v>
          </cell>
          <cell r="B179" t="str">
            <v>EE415</v>
          </cell>
          <cell r="C179" t="str">
            <v>EE415 - Guildhall Feoffment Community</v>
          </cell>
          <cell r="D179">
            <v>986498.80999999982</v>
          </cell>
          <cell r="E179">
            <v>-234.34000000000106</v>
          </cell>
          <cell r="F179">
            <v>83005.84</v>
          </cell>
          <cell r="G179">
            <v>0</v>
          </cell>
          <cell r="H179">
            <v>1069270.3099999998</v>
          </cell>
        </row>
        <row r="180">
          <cell r="A180">
            <v>416</v>
          </cell>
          <cell r="B180" t="str">
            <v>EE416</v>
          </cell>
          <cell r="C180" t="str">
            <v>EE416 - Hardwick Primary School</v>
          </cell>
          <cell r="D180">
            <v>900799.07000000007</v>
          </cell>
          <cell r="E180">
            <v>12891.73</v>
          </cell>
          <cell r="F180">
            <v>246483.14</v>
          </cell>
          <cell r="G180">
            <v>0</v>
          </cell>
          <cell r="H180">
            <v>1160173.94</v>
          </cell>
        </row>
        <row r="181">
          <cell r="A181">
            <v>417</v>
          </cell>
          <cell r="B181" t="str">
            <v>EE417</v>
          </cell>
          <cell r="C181" t="str">
            <v>EE417 - Howard Community Primary Schoo</v>
          </cell>
          <cell r="D181">
            <v>870758.12000000034</v>
          </cell>
          <cell r="E181">
            <v>-6241</v>
          </cell>
          <cell r="F181">
            <v>128675.55</v>
          </cell>
          <cell r="G181">
            <v>0</v>
          </cell>
          <cell r="H181">
            <v>993192.67000000039</v>
          </cell>
        </row>
        <row r="182">
          <cell r="A182">
            <v>418</v>
          </cell>
          <cell r="B182" t="str">
            <v>EE418</v>
          </cell>
          <cell r="C182" t="str">
            <v>EE418 - Sebert Wood Community Primary</v>
          </cell>
          <cell r="D182">
            <v>1164783.5800000003</v>
          </cell>
          <cell r="E182">
            <v>2330.25</v>
          </cell>
          <cell r="F182">
            <v>111763.15000000001</v>
          </cell>
          <cell r="G182">
            <v>0</v>
          </cell>
          <cell r="H182">
            <v>1278876.9800000002</v>
          </cell>
        </row>
        <row r="183">
          <cell r="A183">
            <v>420</v>
          </cell>
          <cell r="B183" t="str">
            <v>EE420</v>
          </cell>
          <cell r="C183" t="str">
            <v>EE420 - St Edmunds Catholic Primary School</v>
          </cell>
          <cell r="D183">
            <v>1089592.6499999997</v>
          </cell>
          <cell r="E183">
            <v>0</v>
          </cell>
          <cell r="F183">
            <v>155931.73000000001</v>
          </cell>
          <cell r="G183">
            <v>0</v>
          </cell>
          <cell r="H183">
            <v>1245524.3799999997</v>
          </cell>
        </row>
        <row r="184">
          <cell r="A184">
            <v>421</v>
          </cell>
          <cell r="B184" t="str">
            <v>EE421</v>
          </cell>
          <cell r="C184" t="str">
            <v>EE421 - St Edmundsbury CEVAP School</v>
          </cell>
          <cell r="D184">
            <v>768314.8400000002</v>
          </cell>
          <cell r="E184">
            <v>0</v>
          </cell>
          <cell r="F184">
            <v>30964.37</v>
          </cell>
          <cell r="G184">
            <v>0</v>
          </cell>
          <cell r="H184">
            <v>799279.2100000002</v>
          </cell>
        </row>
        <row r="185">
          <cell r="A185">
            <v>422</v>
          </cell>
          <cell r="B185" t="str">
            <v>EE422</v>
          </cell>
          <cell r="C185" t="str">
            <v>EE422 - Sextons Manor Community Prima</v>
          </cell>
          <cell r="D185">
            <v>654762.99000000011</v>
          </cell>
          <cell r="E185">
            <v>6082.130000000001</v>
          </cell>
          <cell r="F185">
            <v>37387.93</v>
          </cell>
          <cell r="G185">
            <v>0</v>
          </cell>
          <cell r="H185">
            <v>698233.05000000016</v>
          </cell>
        </row>
        <row r="186">
          <cell r="A186">
            <v>423</v>
          </cell>
          <cell r="B186" t="str">
            <v>EE423</v>
          </cell>
          <cell r="C186" t="str">
            <v>EE423 - Tollgate Primary School</v>
          </cell>
          <cell r="D186">
            <v>-54587</v>
          </cell>
          <cell r="E186">
            <v>0</v>
          </cell>
          <cell r="F186">
            <v>0</v>
          </cell>
          <cell r="G186">
            <v>0</v>
          </cell>
          <cell r="H186">
            <v>-54587</v>
          </cell>
        </row>
        <row r="187">
          <cell r="A187">
            <v>424</v>
          </cell>
          <cell r="B187" t="str">
            <v>EE424</v>
          </cell>
          <cell r="C187" t="str">
            <v>EE424 - Westgate Community Primary Sch</v>
          </cell>
          <cell r="D187">
            <v>1234782.1700000004</v>
          </cell>
          <cell r="E187">
            <v>-4350.1000000000004</v>
          </cell>
          <cell r="F187">
            <v>29115.88</v>
          </cell>
          <cell r="G187">
            <v>0</v>
          </cell>
          <cell r="H187">
            <v>1259547.9500000002</v>
          </cell>
        </row>
        <row r="188">
          <cell r="A188">
            <v>425</v>
          </cell>
          <cell r="B188" t="str">
            <v>EE425</v>
          </cell>
          <cell r="C188" t="str">
            <v>EE425 - Abbotts Green CP</v>
          </cell>
          <cell r="D188">
            <v>1192846.6599999992</v>
          </cell>
          <cell r="E188">
            <v>-4471.17</v>
          </cell>
          <cell r="F188">
            <v>88163.11</v>
          </cell>
          <cell r="G188">
            <v>0</v>
          </cell>
          <cell r="H188">
            <v>1276538.5999999994</v>
          </cell>
        </row>
        <row r="189">
          <cell r="A189">
            <v>426</v>
          </cell>
          <cell r="B189" t="str">
            <v>EE426</v>
          </cell>
          <cell r="C189" t="str">
            <v>EE426 - Cavendish C of E VCP School</v>
          </cell>
          <cell r="D189">
            <v>362901.29000000004</v>
          </cell>
          <cell r="E189">
            <v>-4978.75</v>
          </cell>
          <cell r="F189">
            <v>46877.72</v>
          </cell>
          <cell r="G189">
            <v>0</v>
          </cell>
          <cell r="H189">
            <v>404800.26</v>
          </cell>
        </row>
        <row r="190">
          <cell r="A190">
            <v>429</v>
          </cell>
          <cell r="B190" t="str">
            <v>EE429</v>
          </cell>
          <cell r="C190" t="str">
            <v>EE429 - Clare Community Primary School</v>
          </cell>
          <cell r="D190">
            <v>572166.87000000034</v>
          </cell>
          <cell r="E190">
            <v>7628.2899999999991</v>
          </cell>
          <cell r="F190">
            <v>41610.550000000003</v>
          </cell>
          <cell r="G190">
            <v>0</v>
          </cell>
          <cell r="H190">
            <v>621405.71000000043</v>
          </cell>
        </row>
        <row r="191">
          <cell r="A191">
            <v>430</v>
          </cell>
          <cell r="B191" t="str">
            <v>EE430</v>
          </cell>
          <cell r="C191" t="str">
            <v>EE430 - Cockfield C of E VCP School</v>
          </cell>
          <cell r="D191">
            <v>321438.96999999986</v>
          </cell>
          <cell r="E191">
            <v>3793.1399999999994</v>
          </cell>
          <cell r="F191">
            <v>31852.14</v>
          </cell>
          <cell r="G191">
            <v>0</v>
          </cell>
          <cell r="H191">
            <v>357084.24999999988</v>
          </cell>
        </row>
        <row r="192">
          <cell r="A192">
            <v>431</v>
          </cell>
          <cell r="B192" t="str">
            <v>EE431</v>
          </cell>
          <cell r="C192" t="str">
            <v>EE431 - Combs ford Primary School</v>
          </cell>
          <cell r="D192">
            <v>1273006.4899999995</v>
          </cell>
          <cell r="E192">
            <v>32885.83</v>
          </cell>
          <cell r="F192">
            <v>207629.82</v>
          </cell>
          <cell r="G192">
            <v>0</v>
          </cell>
          <cell r="H192">
            <v>1513522.1399999997</v>
          </cell>
        </row>
        <row r="193">
          <cell r="A193">
            <v>432</v>
          </cell>
          <cell r="B193" t="str">
            <v>EE432</v>
          </cell>
          <cell r="C193" t="str">
            <v>EE432 - Creeting St Mary C of E VAP Sc</v>
          </cell>
          <cell r="D193">
            <v>379638.17000000004</v>
          </cell>
          <cell r="E193">
            <v>0</v>
          </cell>
          <cell r="F193">
            <v>47155.47</v>
          </cell>
          <cell r="G193">
            <v>0</v>
          </cell>
          <cell r="H193">
            <v>426793.64</v>
          </cell>
        </row>
        <row r="194">
          <cell r="A194">
            <v>436</v>
          </cell>
          <cell r="B194" t="str">
            <v>EE436</v>
          </cell>
          <cell r="C194" t="str">
            <v>EE436 - Elmswell Community Primary Sch</v>
          </cell>
          <cell r="D194">
            <v>999269.46000000043</v>
          </cell>
          <cell r="E194">
            <v>10085.489999999998</v>
          </cell>
          <cell r="F194">
            <v>97070.86</v>
          </cell>
          <cell r="G194">
            <v>0</v>
          </cell>
          <cell r="H194">
            <v>1106425.8100000005</v>
          </cell>
        </row>
        <row r="195">
          <cell r="A195">
            <v>440</v>
          </cell>
          <cell r="B195" t="str">
            <v>EE440</v>
          </cell>
          <cell r="C195" t="str">
            <v>EE440 - Glemsford Community Primary Sc</v>
          </cell>
          <cell r="D195">
            <v>-5965.72</v>
          </cell>
          <cell r="E195">
            <v>5963.87</v>
          </cell>
          <cell r="F195">
            <v>0</v>
          </cell>
          <cell r="G195">
            <v>0</v>
          </cell>
          <cell r="H195">
            <v>-1.8500000000003638</v>
          </cell>
        </row>
        <row r="196">
          <cell r="A196">
            <v>441</v>
          </cell>
          <cell r="B196" t="str">
            <v>EE441</v>
          </cell>
          <cell r="C196" t="str">
            <v>EE441 - Great Barton C of E VCP School</v>
          </cell>
          <cell r="D196">
            <v>607178.98999999976</v>
          </cell>
          <cell r="E196">
            <v>-4985</v>
          </cell>
          <cell r="F196">
            <v>86785.33</v>
          </cell>
          <cell r="G196">
            <v>0</v>
          </cell>
          <cell r="H196">
            <v>688979.31999999972</v>
          </cell>
        </row>
        <row r="197">
          <cell r="A197">
            <v>442</v>
          </cell>
          <cell r="B197" t="str">
            <v>EE442</v>
          </cell>
          <cell r="C197" t="str">
            <v>EE442 - Wells Hall Community Primary S</v>
          </cell>
          <cell r="D197">
            <v>1733317.9599999995</v>
          </cell>
          <cell r="E197">
            <v>1035.8499999999985</v>
          </cell>
          <cell r="F197">
            <v>228224.91</v>
          </cell>
          <cell r="G197">
            <v>0</v>
          </cell>
          <cell r="H197">
            <v>1962578.7199999995</v>
          </cell>
        </row>
        <row r="198">
          <cell r="A198">
            <v>443</v>
          </cell>
          <cell r="B198" t="str">
            <v>EE443</v>
          </cell>
          <cell r="C198" t="str">
            <v>EE443 - Pot Kiln Primary School</v>
          </cell>
          <cell r="D198">
            <v>968148.40999999898</v>
          </cell>
          <cell r="E198">
            <v>-3188.5</v>
          </cell>
          <cell r="F198">
            <v>126943.49</v>
          </cell>
          <cell r="G198">
            <v>0</v>
          </cell>
          <cell r="H198">
            <v>1091903.399999999</v>
          </cell>
        </row>
        <row r="199">
          <cell r="A199">
            <v>444</v>
          </cell>
          <cell r="B199" t="str">
            <v>EE444</v>
          </cell>
          <cell r="C199" t="str">
            <v>EE444 - Great Finborough C of E VCP Sc</v>
          </cell>
          <cell r="D199">
            <v>492710.94000000006</v>
          </cell>
          <cell r="E199">
            <v>-5.8900000000003274</v>
          </cell>
          <cell r="F199">
            <v>43192.07</v>
          </cell>
          <cell r="G199">
            <v>0</v>
          </cell>
          <cell r="H199">
            <v>535897.12</v>
          </cell>
        </row>
        <row r="200">
          <cell r="A200">
            <v>445</v>
          </cell>
          <cell r="B200" t="str">
            <v>EE445</v>
          </cell>
          <cell r="C200" t="str">
            <v>EE445 - Great Waldingfield C of E VCP</v>
          </cell>
          <cell r="D200">
            <v>540009.39999999991</v>
          </cell>
          <cell r="E200">
            <v>4905.5400000000081</v>
          </cell>
          <cell r="F200">
            <v>82738.27</v>
          </cell>
          <cell r="G200">
            <v>0</v>
          </cell>
          <cell r="H200">
            <v>627653.21</v>
          </cell>
        </row>
        <row r="201">
          <cell r="A201">
            <v>446</v>
          </cell>
          <cell r="B201" t="str">
            <v>EE446</v>
          </cell>
          <cell r="C201" t="str">
            <v>EE446 - Great Whelnetham C of E VCP Sc</v>
          </cell>
          <cell r="D201">
            <v>503496.14999999973</v>
          </cell>
          <cell r="E201">
            <v>12212.810000000001</v>
          </cell>
          <cell r="F201">
            <v>39128.770000000004</v>
          </cell>
          <cell r="G201">
            <v>0</v>
          </cell>
          <cell r="H201">
            <v>554837.72999999975</v>
          </cell>
        </row>
        <row r="202">
          <cell r="A202">
            <v>447</v>
          </cell>
          <cell r="B202" t="str">
            <v>EE447</v>
          </cell>
          <cell r="C202" t="str">
            <v>EE447 - Coupals Community Primary Scho</v>
          </cell>
          <cell r="D202">
            <v>0.97000000000000064</v>
          </cell>
          <cell r="E202">
            <v>0</v>
          </cell>
          <cell r="F202">
            <v>0</v>
          </cell>
          <cell r="G202">
            <v>0</v>
          </cell>
          <cell r="H202">
            <v>0.97000000000000064</v>
          </cell>
        </row>
        <row r="203">
          <cell r="A203">
            <v>448</v>
          </cell>
          <cell r="B203" t="str">
            <v>EE448</v>
          </cell>
          <cell r="C203" t="str">
            <v>EE448 - Hartest C of E VCP School</v>
          </cell>
          <cell r="D203">
            <v>346522.25999999983</v>
          </cell>
          <cell r="E203">
            <v>-56.5</v>
          </cell>
          <cell r="F203">
            <v>67682.86</v>
          </cell>
          <cell r="G203">
            <v>0</v>
          </cell>
          <cell r="H203">
            <v>414148.61999999982</v>
          </cell>
        </row>
        <row r="204">
          <cell r="A204">
            <v>449</v>
          </cell>
          <cell r="B204" t="str">
            <v>EE449</v>
          </cell>
          <cell r="C204" t="str">
            <v>EE449 - Crawfords C of E VC Primary S</v>
          </cell>
          <cell r="D204">
            <v>318213.90000000002</v>
          </cell>
          <cell r="E204">
            <v>42.650000000000546</v>
          </cell>
          <cell r="F204">
            <v>21299.38</v>
          </cell>
          <cell r="G204">
            <v>0</v>
          </cell>
          <cell r="H204">
            <v>339555.93000000005</v>
          </cell>
        </row>
        <row r="205">
          <cell r="A205">
            <v>451</v>
          </cell>
          <cell r="B205" t="str">
            <v>EE451</v>
          </cell>
          <cell r="C205" t="str">
            <v>EE451 - New Cangle Community Primary S</v>
          </cell>
          <cell r="D205">
            <v>895493.73999999976</v>
          </cell>
          <cell r="E205">
            <v>5942.9700000000012</v>
          </cell>
          <cell r="F205">
            <v>65793.040000000008</v>
          </cell>
          <cell r="G205">
            <v>0</v>
          </cell>
          <cell r="H205">
            <v>967229.74999999977</v>
          </cell>
        </row>
        <row r="206">
          <cell r="A206">
            <v>452</v>
          </cell>
          <cell r="B206" t="str">
            <v>EE452</v>
          </cell>
          <cell r="C206" t="str">
            <v>EE452 - Clements Community Primary Sch</v>
          </cell>
          <cell r="D206">
            <v>1021010.8699999999</v>
          </cell>
          <cell r="E206">
            <v>3898.79</v>
          </cell>
          <cell r="F206">
            <v>67601.64</v>
          </cell>
          <cell r="G206">
            <v>0</v>
          </cell>
          <cell r="H206">
            <v>1092511.2999999998</v>
          </cell>
        </row>
        <row r="207">
          <cell r="A207">
            <v>455</v>
          </cell>
          <cell r="B207" t="str">
            <v>EE455</v>
          </cell>
          <cell r="C207" t="str">
            <v>EE455 - St Felix R C Primary School</v>
          </cell>
          <cell r="D207">
            <v>1069661.6599999997</v>
          </cell>
          <cell r="E207">
            <v>0</v>
          </cell>
          <cell r="F207">
            <v>131233.26999999999</v>
          </cell>
          <cell r="G207">
            <v>0</v>
          </cell>
          <cell r="H207">
            <v>1200894.9299999997</v>
          </cell>
        </row>
        <row r="208">
          <cell r="A208">
            <v>457</v>
          </cell>
          <cell r="B208" t="str">
            <v>EE457</v>
          </cell>
          <cell r="C208" t="str">
            <v>EE457 - Honington C of E VCP School</v>
          </cell>
          <cell r="D208">
            <v>582131.03000000026</v>
          </cell>
          <cell r="E208">
            <v>-1456.3600000000006</v>
          </cell>
          <cell r="F208">
            <v>16668.47</v>
          </cell>
          <cell r="G208">
            <v>0</v>
          </cell>
          <cell r="H208">
            <v>597343.14000000025</v>
          </cell>
        </row>
        <row r="209">
          <cell r="A209">
            <v>458</v>
          </cell>
          <cell r="B209" t="str">
            <v>EE458</v>
          </cell>
          <cell r="C209" t="str">
            <v>EE458 - Hopton C of E VCP School</v>
          </cell>
          <cell r="D209">
            <v>389949.17999999982</v>
          </cell>
          <cell r="E209">
            <v>-10182.999999999998</v>
          </cell>
          <cell r="F209">
            <v>75861.279999999999</v>
          </cell>
          <cell r="G209">
            <v>0</v>
          </cell>
          <cell r="H209">
            <v>455627.45999999985</v>
          </cell>
        </row>
        <row r="210">
          <cell r="A210">
            <v>460</v>
          </cell>
          <cell r="B210" t="str">
            <v>EE460</v>
          </cell>
          <cell r="C210" t="str">
            <v>EE460 - Hundon Community Primary Schoo</v>
          </cell>
          <cell r="D210">
            <v>365514.71000000008</v>
          </cell>
          <cell r="E210">
            <v>1216.5500000000002</v>
          </cell>
          <cell r="F210">
            <v>60142.07</v>
          </cell>
          <cell r="G210">
            <v>0</v>
          </cell>
          <cell r="H210">
            <v>426873.33000000007</v>
          </cell>
        </row>
        <row r="211">
          <cell r="A211">
            <v>461</v>
          </cell>
          <cell r="B211" t="str">
            <v>EE461</v>
          </cell>
          <cell r="C211" t="str">
            <v>EE461 - Ickworth Park Primary School</v>
          </cell>
          <cell r="D211">
            <v>723704.92999999993</v>
          </cell>
          <cell r="E211">
            <v>1413.4399999999996</v>
          </cell>
          <cell r="F211">
            <v>140949.17000000001</v>
          </cell>
          <cell r="G211">
            <v>0</v>
          </cell>
          <cell r="H211">
            <v>866067.53999999992</v>
          </cell>
        </row>
        <row r="212">
          <cell r="A212">
            <v>464</v>
          </cell>
          <cell r="B212" t="str">
            <v>EE464</v>
          </cell>
          <cell r="C212" t="str">
            <v>EE464 - Ixworth CEVC Primary School</v>
          </cell>
          <cell r="D212">
            <v>755832.56999999983</v>
          </cell>
          <cell r="E212">
            <v>-793.29</v>
          </cell>
          <cell r="F212">
            <v>92545.3</v>
          </cell>
          <cell r="G212">
            <v>0</v>
          </cell>
          <cell r="H212">
            <v>847584.57999999984</v>
          </cell>
        </row>
        <row r="213">
          <cell r="A213">
            <v>466</v>
          </cell>
          <cell r="B213" t="str">
            <v>EE466</v>
          </cell>
          <cell r="C213" t="str">
            <v>EE466 - Lakenheath Community Primary S</v>
          </cell>
          <cell r="D213">
            <v>898636.73000000021</v>
          </cell>
          <cell r="E213">
            <v>-8932.7799999999988</v>
          </cell>
          <cell r="F213">
            <v>159371.01</v>
          </cell>
          <cell r="G213">
            <v>0</v>
          </cell>
          <cell r="H213">
            <v>1049074.9600000002</v>
          </cell>
        </row>
        <row r="214">
          <cell r="A214">
            <v>467</v>
          </cell>
          <cell r="B214" t="str">
            <v>EE467</v>
          </cell>
          <cell r="C214" t="str">
            <v>EE467 - Lavenham Community Primary Sch</v>
          </cell>
          <cell r="D214">
            <v>432705.47</v>
          </cell>
          <cell r="E214">
            <v>-4317.6499999999996</v>
          </cell>
          <cell r="F214">
            <v>195706.61000000002</v>
          </cell>
          <cell r="G214">
            <v>0</v>
          </cell>
          <cell r="H214">
            <v>624094.42999999993</v>
          </cell>
        </row>
        <row r="215">
          <cell r="A215">
            <v>468</v>
          </cell>
          <cell r="B215" t="str">
            <v>EE468</v>
          </cell>
          <cell r="C215" t="str">
            <v>EE468 - All Saints C of E VCP School,</v>
          </cell>
          <cell r="D215">
            <v>502043.55000000022</v>
          </cell>
          <cell r="E215">
            <v>264.75</v>
          </cell>
          <cell r="F215">
            <v>53429.440000000002</v>
          </cell>
          <cell r="G215">
            <v>0</v>
          </cell>
          <cell r="H215">
            <v>555737.74000000022</v>
          </cell>
        </row>
        <row r="216">
          <cell r="A216">
            <v>469</v>
          </cell>
          <cell r="B216" t="str">
            <v>EE469</v>
          </cell>
          <cell r="C216" t="str">
            <v>EE469 - Long melford C of E VC Primary</v>
          </cell>
          <cell r="D216">
            <v>838808.14000000048</v>
          </cell>
          <cell r="E216">
            <v>3763.45</v>
          </cell>
          <cell r="F216">
            <v>52441.08</v>
          </cell>
          <cell r="G216">
            <v>0</v>
          </cell>
          <cell r="H216">
            <v>895012.67000000039</v>
          </cell>
        </row>
        <row r="217">
          <cell r="A217">
            <v>471</v>
          </cell>
          <cell r="B217" t="str">
            <v>EE471</v>
          </cell>
          <cell r="C217" t="str">
            <v>EE471 - Mendlesham Community Primary S</v>
          </cell>
          <cell r="D217">
            <v>362268.33</v>
          </cell>
          <cell r="E217">
            <v>-641.14999999999964</v>
          </cell>
          <cell r="F217">
            <v>93375.66</v>
          </cell>
          <cell r="G217">
            <v>0</v>
          </cell>
          <cell r="H217">
            <v>455002.83999999997</v>
          </cell>
        </row>
        <row r="218">
          <cell r="A218">
            <v>473</v>
          </cell>
          <cell r="B218" t="str">
            <v>EE473</v>
          </cell>
          <cell r="C218" t="str">
            <v>EE473 - Beck Row Primary School</v>
          </cell>
          <cell r="D218">
            <v>716828.58000000007</v>
          </cell>
          <cell r="E218">
            <v>-3155.75</v>
          </cell>
          <cell r="F218">
            <v>199180.95</v>
          </cell>
          <cell r="G218">
            <v>0</v>
          </cell>
          <cell r="H218">
            <v>912853.78</v>
          </cell>
        </row>
        <row r="219">
          <cell r="A219">
            <v>474</v>
          </cell>
          <cell r="B219" t="str">
            <v>EE474</v>
          </cell>
          <cell r="C219" t="str">
            <v>EE474 - Great Heath Primary School</v>
          </cell>
          <cell r="D219">
            <v>749531.29000000027</v>
          </cell>
          <cell r="E219">
            <v>-7892.95</v>
          </cell>
          <cell r="F219">
            <v>751.14</v>
          </cell>
          <cell r="G219">
            <v>0</v>
          </cell>
          <cell r="H219">
            <v>742389.48000000033</v>
          </cell>
        </row>
        <row r="220">
          <cell r="A220">
            <v>475</v>
          </cell>
          <cell r="B220" t="str">
            <v>EE475</v>
          </cell>
          <cell r="C220" t="str">
            <v>EE475 - EFMS School Recharge Control Account</v>
          </cell>
          <cell r="D220">
            <v>-4.5474735088646412E-13</v>
          </cell>
          <cell r="E220">
            <v>0</v>
          </cell>
          <cell r="F220">
            <v>0</v>
          </cell>
          <cell r="G220">
            <v>0</v>
          </cell>
          <cell r="H220">
            <v>-4.5474735088646412E-13</v>
          </cell>
        </row>
        <row r="221">
          <cell r="A221">
            <v>476</v>
          </cell>
          <cell r="B221" t="str">
            <v>EE476</v>
          </cell>
          <cell r="C221" t="str">
            <v>EE476 - West Row Community Primary Sch</v>
          </cell>
          <cell r="D221">
            <v>669582.12999999989</v>
          </cell>
          <cell r="E221">
            <v>-563.25</v>
          </cell>
          <cell r="F221">
            <v>43118.42</v>
          </cell>
          <cell r="G221">
            <v>0</v>
          </cell>
          <cell r="H221">
            <v>712137.29999999993</v>
          </cell>
        </row>
        <row r="222">
          <cell r="A222">
            <v>478</v>
          </cell>
          <cell r="B222" t="str">
            <v>EE478</v>
          </cell>
          <cell r="C222" t="str">
            <v>EE478 - Moulton C of E VCP School</v>
          </cell>
          <cell r="D222">
            <v>674044.01</v>
          </cell>
          <cell r="E222">
            <v>-1970.5</v>
          </cell>
          <cell r="F222">
            <v>39801.910000000003</v>
          </cell>
          <cell r="G222">
            <v>0</v>
          </cell>
          <cell r="H222">
            <v>711875.42</v>
          </cell>
        </row>
        <row r="223">
          <cell r="A223">
            <v>479</v>
          </cell>
          <cell r="B223" t="str">
            <v>EE479</v>
          </cell>
          <cell r="C223" t="str">
            <v>EE479 - Nayland Primary School</v>
          </cell>
          <cell r="D223">
            <v>703915.11000000045</v>
          </cell>
          <cell r="E223">
            <v>-724.10000000000036</v>
          </cell>
          <cell r="F223">
            <v>75098.290000000008</v>
          </cell>
          <cell r="G223">
            <v>0</v>
          </cell>
          <cell r="H223">
            <v>778289.30000000051</v>
          </cell>
        </row>
        <row r="224">
          <cell r="A224">
            <v>480</v>
          </cell>
          <cell r="B224" t="str">
            <v>EE480</v>
          </cell>
          <cell r="C224" t="str">
            <v>EE480 - Bosmere Community Primary Scho</v>
          </cell>
          <cell r="D224">
            <v>1034429.5799999997</v>
          </cell>
          <cell r="E224">
            <v>-6819.25</v>
          </cell>
          <cell r="F224">
            <v>271862.67</v>
          </cell>
          <cell r="G224">
            <v>0</v>
          </cell>
          <cell r="H224">
            <v>1299472.9999999998</v>
          </cell>
        </row>
        <row r="225">
          <cell r="A225">
            <v>481</v>
          </cell>
          <cell r="B225" t="str">
            <v>EE481</v>
          </cell>
          <cell r="C225" t="str">
            <v>EE481 - All Saints C of E VAP School, Newmarket</v>
          </cell>
          <cell r="D225">
            <v>741128.56</v>
          </cell>
          <cell r="E225">
            <v>0</v>
          </cell>
          <cell r="F225">
            <v>70746.89</v>
          </cell>
          <cell r="G225">
            <v>0</v>
          </cell>
          <cell r="H225">
            <v>811875.45000000007</v>
          </cell>
        </row>
        <row r="226">
          <cell r="A226">
            <v>482</v>
          </cell>
          <cell r="B226" t="str">
            <v>EE482</v>
          </cell>
          <cell r="C226" t="str">
            <v>EE482 - Exning Primary School</v>
          </cell>
          <cell r="D226">
            <v>664533.01999999967</v>
          </cell>
          <cell r="E226">
            <v>-6002.5</v>
          </cell>
          <cell r="F226">
            <v>130750.79000000001</v>
          </cell>
          <cell r="G226">
            <v>0</v>
          </cell>
          <cell r="H226">
            <v>789281.30999999971</v>
          </cell>
        </row>
        <row r="227">
          <cell r="A227">
            <v>483</v>
          </cell>
          <cell r="B227" t="str">
            <v>EE483</v>
          </cell>
          <cell r="C227" t="str">
            <v>EE483 - Houldsworth Valley Primary Sch</v>
          </cell>
          <cell r="D227">
            <v>822264.22999999975</v>
          </cell>
          <cell r="E227">
            <v>-6216.25</v>
          </cell>
          <cell r="F227">
            <v>152476.61000000002</v>
          </cell>
          <cell r="G227">
            <v>0</v>
          </cell>
          <cell r="H227">
            <v>968524.58999999973</v>
          </cell>
        </row>
        <row r="228">
          <cell r="A228">
            <v>484</v>
          </cell>
          <cell r="B228" t="str">
            <v>EE484</v>
          </cell>
          <cell r="C228" t="str">
            <v>EE484 - Laureate Community Primary Sch</v>
          </cell>
          <cell r="D228">
            <v>877340.23000000021</v>
          </cell>
          <cell r="E228">
            <v>-180.84999999999945</v>
          </cell>
          <cell r="F228">
            <v>305763.83</v>
          </cell>
          <cell r="G228">
            <v>0</v>
          </cell>
          <cell r="H228">
            <v>1182923.2100000002</v>
          </cell>
        </row>
        <row r="229">
          <cell r="A229">
            <v>486</v>
          </cell>
          <cell r="B229" t="str">
            <v>EE486</v>
          </cell>
          <cell r="C229" t="str">
            <v>EE486 - Paddocks Primary School</v>
          </cell>
          <cell r="D229">
            <v>614499.58000000007</v>
          </cell>
          <cell r="E229">
            <v>-6205</v>
          </cell>
          <cell r="F229">
            <v>274664.34000000003</v>
          </cell>
          <cell r="G229">
            <v>0</v>
          </cell>
          <cell r="H229">
            <v>882958.92000000016</v>
          </cell>
        </row>
        <row r="230">
          <cell r="A230">
            <v>488</v>
          </cell>
          <cell r="B230" t="str">
            <v>EE488</v>
          </cell>
          <cell r="C230" t="str">
            <v>EE488 - Norton C of E VCP School</v>
          </cell>
          <cell r="D230">
            <v>682635.04999999981</v>
          </cell>
          <cell r="E230">
            <v>3941.9400000000005</v>
          </cell>
          <cell r="F230">
            <v>80923.900000000009</v>
          </cell>
          <cell r="G230">
            <v>0</v>
          </cell>
          <cell r="H230">
            <v>767500.88999999978</v>
          </cell>
        </row>
        <row r="231">
          <cell r="A231">
            <v>489</v>
          </cell>
          <cell r="B231" t="str">
            <v>EE489</v>
          </cell>
          <cell r="C231" t="str">
            <v>EE489 - Old Newton C of E VCP School</v>
          </cell>
          <cell r="D231">
            <v>252964.62999999992</v>
          </cell>
          <cell r="E231">
            <v>11122.130000000001</v>
          </cell>
          <cell r="F231">
            <v>113680.21</v>
          </cell>
          <cell r="G231">
            <v>0</v>
          </cell>
          <cell r="H231">
            <v>377766.96999999991</v>
          </cell>
        </row>
        <row r="232">
          <cell r="A232">
            <v>492</v>
          </cell>
          <cell r="B232" t="str">
            <v>EE492</v>
          </cell>
          <cell r="C232" t="str">
            <v>EE492 - Rattlesden C of E CVP School</v>
          </cell>
          <cell r="D232">
            <v>352756.26</v>
          </cell>
          <cell r="E232">
            <v>1751.13</v>
          </cell>
          <cell r="F232">
            <v>86518.41</v>
          </cell>
          <cell r="G232">
            <v>0</v>
          </cell>
          <cell r="H232">
            <v>441025.80000000005</v>
          </cell>
        </row>
        <row r="233">
          <cell r="A233">
            <v>494</v>
          </cell>
          <cell r="B233" t="str">
            <v>EE494</v>
          </cell>
          <cell r="C233" t="str">
            <v>EE494 - Ringshall School</v>
          </cell>
          <cell r="D233">
            <v>457217.69</v>
          </cell>
          <cell r="E233">
            <v>135.89999999999964</v>
          </cell>
          <cell r="F233">
            <v>66371.820000000007</v>
          </cell>
          <cell r="G233">
            <v>0</v>
          </cell>
          <cell r="H233">
            <v>523725.41000000003</v>
          </cell>
        </row>
        <row r="234">
          <cell r="A234">
            <v>495</v>
          </cell>
          <cell r="B234" t="str">
            <v>EE495</v>
          </cell>
          <cell r="C234" t="str">
            <v>EE495 - Risby C of E VCP School</v>
          </cell>
          <cell r="D234">
            <v>568893.57999999996</v>
          </cell>
          <cell r="E234">
            <v>1670.4099999999999</v>
          </cell>
          <cell r="F234">
            <v>68492.680000000008</v>
          </cell>
          <cell r="G234">
            <v>0</v>
          </cell>
          <cell r="H234">
            <v>639056.67000000004</v>
          </cell>
        </row>
        <row r="235">
          <cell r="A235">
            <v>496</v>
          </cell>
          <cell r="B235" t="str">
            <v>EE496</v>
          </cell>
          <cell r="C235" t="str">
            <v>EE496 - Rougham CEVC Primary School</v>
          </cell>
          <cell r="D235">
            <v>662950.06000000029</v>
          </cell>
          <cell r="E235">
            <v>8137.1200000000008</v>
          </cell>
          <cell r="F235">
            <v>81010.89</v>
          </cell>
          <cell r="G235">
            <v>0</v>
          </cell>
          <cell r="H235">
            <v>752098.0700000003</v>
          </cell>
        </row>
        <row r="236">
          <cell r="A236">
            <v>499</v>
          </cell>
          <cell r="B236" t="str">
            <v>EE499</v>
          </cell>
          <cell r="C236" t="str">
            <v>EE499 - Stanton Community Primary Scho</v>
          </cell>
          <cell r="D236">
            <v>710271.07999999984</v>
          </cell>
          <cell r="E236">
            <v>-5282.41</v>
          </cell>
          <cell r="F236">
            <v>126427.03</v>
          </cell>
          <cell r="G236">
            <v>0</v>
          </cell>
          <cell r="H236">
            <v>831415.69999999984</v>
          </cell>
        </row>
        <row r="237">
          <cell r="A237">
            <v>501</v>
          </cell>
          <cell r="B237" t="str">
            <v>EE501</v>
          </cell>
          <cell r="C237" t="str">
            <v>EE501 - Stoke-By-Nayland C of E VCP Sc</v>
          </cell>
          <cell r="D237">
            <v>389140.56000000006</v>
          </cell>
          <cell r="E237">
            <v>8069.78</v>
          </cell>
          <cell r="F237">
            <v>204481.56</v>
          </cell>
          <cell r="G237">
            <v>0</v>
          </cell>
          <cell r="H237">
            <v>601691.90000000014</v>
          </cell>
        </row>
        <row r="238">
          <cell r="A238">
            <v>502</v>
          </cell>
          <cell r="B238" t="str">
            <v>EE502</v>
          </cell>
          <cell r="C238" t="str">
            <v>EE502 - Chilton Primary School</v>
          </cell>
          <cell r="D238">
            <v>794647.84000000032</v>
          </cell>
          <cell r="E238">
            <v>6593.7000000000007</v>
          </cell>
          <cell r="F238">
            <v>192302.65</v>
          </cell>
          <cell r="G238">
            <v>0</v>
          </cell>
          <cell r="H238">
            <v>993544.19000000029</v>
          </cell>
        </row>
        <row r="239">
          <cell r="A239">
            <v>503</v>
          </cell>
          <cell r="B239" t="str">
            <v>EE503</v>
          </cell>
          <cell r="C239" t="str">
            <v>EE503 - Abbots Hall Community Primary</v>
          </cell>
          <cell r="D239">
            <v>1142069.1200000003</v>
          </cell>
          <cell r="E239">
            <v>6388.09</v>
          </cell>
          <cell r="F239">
            <v>174617.15</v>
          </cell>
          <cell r="G239">
            <v>0</v>
          </cell>
          <cell r="H239">
            <v>1323074.3600000003</v>
          </cell>
        </row>
        <row r="240">
          <cell r="A240">
            <v>504</v>
          </cell>
          <cell r="B240" t="str">
            <v>EE504</v>
          </cell>
          <cell r="C240" t="str">
            <v>EE504 - Wood Ley Community Primary Sch</v>
          </cell>
          <cell r="D240">
            <v>907488.55000000016</v>
          </cell>
          <cell r="E240">
            <v>-6407.5</v>
          </cell>
          <cell r="F240">
            <v>87997.07</v>
          </cell>
          <cell r="G240">
            <v>0</v>
          </cell>
          <cell r="H240">
            <v>989078.12000000011</v>
          </cell>
        </row>
        <row r="241">
          <cell r="A241">
            <v>505</v>
          </cell>
          <cell r="B241" t="str">
            <v>EE505</v>
          </cell>
          <cell r="C241" t="str">
            <v>EE505 - Cedars Park Primary School, Stowmarket</v>
          </cell>
          <cell r="D241">
            <v>1336348.1199999994</v>
          </cell>
          <cell r="E241">
            <v>-7892.5</v>
          </cell>
          <cell r="F241">
            <v>171262.39</v>
          </cell>
          <cell r="G241">
            <v>0</v>
          </cell>
          <cell r="H241">
            <v>1499718.0099999993</v>
          </cell>
        </row>
        <row r="242">
          <cell r="A242">
            <v>506</v>
          </cell>
          <cell r="B242" t="str">
            <v>EE506</v>
          </cell>
          <cell r="C242" t="str">
            <v>EE506 - Freeman Community Primary Scho</v>
          </cell>
          <cell r="D242">
            <v>620169.31999999948</v>
          </cell>
          <cell r="E242">
            <v>6256.29</v>
          </cell>
          <cell r="F242">
            <v>124005.95</v>
          </cell>
          <cell r="G242">
            <v>0</v>
          </cell>
          <cell r="H242">
            <v>750431.55999999947</v>
          </cell>
        </row>
        <row r="243">
          <cell r="A243">
            <v>507</v>
          </cell>
          <cell r="B243" t="str">
            <v>EE507</v>
          </cell>
          <cell r="C243" t="str">
            <v>EE507 - St Gregory C of E VCP School</v>
          </cell>
          <cell r="D243">
            <v>1221017.7800000007</v>
          </cell>
          <cell r="E243">
            <v>-7025.35</v>
          </cell>
          <cell r="F243">
            <v>253429.35</v>
          </cell>
          <cell r="G243">
            <v>0</v>
          </cell>
          <cell r="H243">
            <v>1467421.7800000007</v>
          </cell>
        </row>
        <row r="244">
          <cell r="A244">
            <v>508</v>
          </cell>
          <cell r="B244" t="str">
            <v>EE508</v>
          </cell>
          <cell r="C244" t="str">
            <v>EE508 - Trinity CEVAP School</v>
          </cell>
          <cell r="D244">
            <v>247809.9499999999</v>
          </cell>
          <cell r="E244">
            <v>0</v>
          </cell>
          <cell r="F244">
            <v>150424.39000000001</v>
          </cell>
          <cell r="G244">
            <v>0</v>
          </cell>
          <cell r="H244">
            <v>398234.33999999991</v>
          </cell>
        </row>
        <row r="245">
          <cell r="A245">
            <v>509</v>
          </cell>
          <cell r="B245" t="str">
            <v>EE509</v>
          </cell>
          <cell r="C245" t="str">
            <v>EE509 - St Josephs RCP School</v>
          </cell>
          <cell r="D245">
            <v>550806.01000000024</v>
          </cell>
          <cell r="E245">
            <v>0</v>
          </cell>
          <cell r="F245">
            <v>140981</v>
          </cell>
          <cell r="G245">
            <v>0</v>
          </cell>
          <cell r="H245">
            <v>691787.01000000024</v>
          </cell>
        </row>
        <row r="246">
          <cell r="A246">
            <v>511</v>
          </cell>
          <cell r="B246" t="str">
            <v>EE511</v>
          </cell>
          <cell r="C246" t="str">
            <v>EE511 - Tudor C of E VCP School, Sudbu</v>
          </cell>
          <cell r="D246">
            <v>384851.4499999999</v>
          </cell>
          <cell r="E246">
            <v>20271.75</v>
          </cell>
          <cell r="F246">
            <v>0</v>
          </cell>
          <cell r="G246">
            <v>0</v>
          </cell>
          <cell r="H246">
            <v>405123.1999999999</v>
          </cell>
        </row>
        <row r="247">
          <cell r="A247">
            <v>512</v>
          </cell>
          <cell r="B247" t="str">
            <v>EE512</v>
          </cell>
          <cell r="C247" t="str">
            <v>EE512 - Woodhall Community Primary Sch</v>
          </cell>
          <cell r="D247">
            <v>1484546.6799999995</v>
          </cell>
          <cell r="E247">
            <v>-1420.1000000000004</v>
          </cell>
          <cell r="F247">
            <v>135577.23000000001</v>
          </cell>
          <cell r="G247">
            <v>0</v>
          </cell>
          <cell r="H247">
            <v>1618703.8099999994</v>
          </cell>
        </row>
        <row r="248">
          <cell r="A248">
            <v>513</v>
          </cell>
          <cell r="B248" t="str">
            <v>EE513</v>
          </cell>
          <cell r="C248" t="str">
            <v>EE513 - Thurlow C of E VCP School</v>
          </cell>
          <cell r="D248">
            <v>421523.64</v>
          </cell>
          <cell r="E248">
            <v>-5102.5</v>
          </cell>
          <cell r="F248">
            <v>87286.69</v>
          </cell>
          <cell r="G248">
            <v>0</v>
          </cell>
          <cell r="H248">
            <v>503707.83</v>
          </cell>
        </row>
        <row r="249">
          <cell r="A249">
            <v>514</v>
          </cell>
          <cell r="B249" t="str">
            <v>EE514</v>
          </cell>
          <cell r="C249" t="str">
            <v>EE514 - Thurston CEVC Primary School</v>
          </cell>
          <cell r="D249">
            <v>550381.98000000021</v>
          </cell>
          <cell r="E249">
            <v>-4858.2</v>
          </cell>
          <cell r="F249">
            <v>81139.180000000008</v>
          </cell>
          <cell r="G249">
            <v>0</v>
          </cell>
          <cell r="H249">
            <v>626662.96000000031</v>
          </cell>
        </row>
        <row r="250">
          <cell r="A250">
            <v>515</v>
          </cell>
          <cell r="B250" t="str">
            <v>EE515</v>
          </cell>
          <cell r="C250" t="str">
            <v>EE515 - St Christopher¿s CEVCP School</v>
          </cell>
          <cell r="D250">
            <v>1090417.8399999999</v>
          </cell>
          <cell r="E250">
            <v>755.63999999999942</v>
          </cell>
          <cell r="F250">
            <v>4405.46</v>
          </cell>
          <cell r="G250">
            <v>0</v>
          </cell>
          <cell r="H250">
            <v>1095578.9399999997</v>
          </cell>
        </row>
        <row r="251">
          <cell r="A251">
            <v>517</v>
          </cell>
          <cell r="B251" t="str">
            <v>EE517</v>
          </cell>
          <cell r="C251" t="str">
            <v>EE517 - Walsham-Le-Willows C of E VCP</v>
          </cell>
          <cell r="D251">
            <v>527974.50000000023</v>
          </cell>
          <cell r="E251">
            <v>-5690.44</v>
          </cell>
          <cell r="F251">
            <v>170667.55000000002</v>
          </cell>
          <cell r="G251">
            <v>0</v>
          </cell>
          <cell r="H251">
            <v>692951.61000000034</v>
          </cell>
        </row>
        <row r="252">
          <cell r="A252">
            <v>521</v>
          </cell>
          <cell r="B252" t="str">
            <v>EE521</v>
          </cell>
          <cell r="C252" t="str">
            <v>EE521 - Wickhambrook Community Primary</v>
          </cell>
          <cell r="D252">
            <v>563214.79999999981</v>
          </cell>
          <cell r="E252">
            <v>24403</v>
          </cell>
          <cell r="F252">
            <v>214637.11000000002</v>
          </cell>
          <cell r="G252">
            <v>0</v>
          </cell>
          <cell r="H252">
            <v>802254.9099999998</v>
          </cell>
        </row>
        <row r="253">
          <cell r="A253">
            <v>522</v>
          </cell>
          <cell r="B253" t="str">
            <v>EE522</v>
          </cell>
          <cell r="C253" t="str">
            <v>EE522 - Woolpit Community Primary Scho</v>
          </cell>
          <cell r="D253">
            <v>565052.44000000029</v>
          </cell>
          <cell r="E253">
            <v>211.67000000000007</v>
          </cell>
          <cell r="F253">
            <v>91495.37</v>
          </cell>
          <cell r="G253">
            <v>0</v>
          </cell>
          <cell r="H253">
            <v>656759.48000000033</v>
          </cell>
        </row>
        <row r="254">
          <cell r="A254">
            <v>528</v>
          </cell>
          <cell r="B254" t="str">
            <v>EE528</v>
          </cell>
          <cell r="C254" t="str">
            <v>EE528 - Howard Middle School</v>
          </cell>
          <cell r="D254">
            <v>1305438.5600000003</v>
          </cell>
          <cell r="E254">
            <v>1385</v>
          </cell>
          <cell r="F254">
            <v>115989.82</v>
          </cell>
          <cell r="G254">
            <v>0</v>
          </cell>
          <cell r="H254">
            <v>1422813.3800000004</v>
          </cell>
        </row>
        <row r="255">
          <cell r="A255">
            <v>529</v>
          </cell>
          <cell r="B255" t="str">
            <v>EE529</v>
          </cell>
          <cell r="C255" t="str">
            <v>EE529 - St James CEVA Middle School</v>
          </cell>
          <cell r="D255">
            <v>1647476.5699999998</v>
          </cell>
          <cell r="E255">
            <v>-1095.4499999999989</v>
          </cell>
          <cell r="F255">
            <v>298741.51</v>
          </cell>
          <cell r="G255">
            <v>0</v>
          </cell>
          <cell r="H255">
            <v>1945122.63</v>
          </cell>
        </row>
        <row r="256">
          <cell r="A256">
            <v>530</v>
          </cell>
          <cell r="B256" t="str">
            <v>EE530</v>
          </cell>
          <cell r="C256" t="str">
            <v>EE530 - St Louis Catholic Middle Schoo</v>
          </cell>
          <cell r="D256">
            <v>1569768.2199999995</v>
          </cell>
          <cell r="E256">
            <v>0</v>
          </cell>
          <cell r="F256">
            <v>57751.630000000005</v>
          </cell>
          <cell r="G256">
            <v>0</v>
          </cell>
          <cell r="H256">
            <v>1627519.8499999996</v>
          </cell>
        </row>
        <row r="257">
          <cell r="A257">
            <v>532</v>
          </cell>
          <cell r="B257" t="str">
            <v>EE532</v>
          </cell>
          <cell r="C257" t="str">
            <v>EE532 - Hardwick Middle School</v>
          </cell>
          <cell r="D257">
            <v>1464153.7600000007</v>
          </cell>
          <cell r="E257">
            <v>7891.7300000000005</v>
          </cell>
          <cell r="F257">
            <v>262372.51</v>
          </cell>
          <cell r="G257">
            <v>0</v>
          </cell>
          <cell r="H257">
            <v>1734418.0000000007</v>
          </cell>
        </row>
        <row r="258">
          <cell r="A258">
            <v>534</v>
          </cell>
          <cell r="B258" t="str">
            <v>EE534</v>
          </cell>
          <cell r="C258" t="str">
            <v>EE534 - Combs Middle School</v>
          </cell>
          <cell r="D258">
            <v>700269.08000000007</v>
          </cell>
          <cell r="E258">
            <v>0</v>
          </cell>
          <cell r="F258">
            <v>0</v>
          </cell>
          <cell r="G258">
            <v>0</v>
          </cell>
          <cell r="H258">
            <v>700269.08000000007</v>
          </cell>
        </row>
        <row r="259">
          <cell r="A259">
            <v>542</v>
          </cell>
          <cell r="B259" t="str">
            <v>EE542</v>
          </cell>
          <cell r="C259" t="str">
            <v>EE542 - Needham Market Middle School</v>
          </cell>
          <cell r="D259">
            <v>525056.58000000007</v>
          </cell>
          <cell r="E259">
            <v>0</v>
          </cell>
          <cell r="F259">
            <v>0.1</v>
          </cell>
          <cell r="G259">
            <v>0</v>
          </cell>
          <cell r="H259">
            <v>525056.68000000005</v>
          </cell>
        </row>
        <row r="260">
          <cell r="A260">
            <v>546</v>
          </cell>
          <cell r="B260" t="str">
            <v>EE546</v>
          </cell>
          <cell r="C260" t="str">
            <v>EE546 - Stowmarket Middle School</v>
          </cell>
          <cell r="D260">
            <v>838517.17999999982</v>
          </cell>
          <cell r="E260">
            <v>5068.26</v>
          </cell>
          <cell r="F260">
            <v>-0.81</v>
          </cell>
          <cell r="G260">
            <v>0</v>
          </cell>
          <cell r="H260">
            <v>843584.62999999977</v>
          </cell>
        </row>
        <row r="261">
          <cell r="A261">
            <v>547</v>
          </cell>
          <cell r="B261" t="str">
            <v>EE547</v>
          </cell>
          <cell r="C261" t="str">
            <v>EE547 - Blackbourne CEVC Middle School</v>
          </cell>
          <cell r="D261">
            <v>0</v>
          </cell>
          <cell r="E261">
            <v>0</v>
          </cell>
          <cell r="F261">
            <v>0</v>
          </cell>
          <cell r="G261">
            <v>0</v>
          </cell>
          <cell r="H261">
            <v>0</v>
          </cell>
        </row>
        <row r="262">
          <cell r="A262">
            <v>550</v>
          </cell>
          <cell r="B262" t="str">
            <v>EE550</v>
          </cell>
          <cell r="C262" t="str">
            <v>EE550 - Bacton Community Middle School</v>
          </cell>
          <cell r="D262">
            <v>785651.63999999966</v>
          </cell>
          <cell r="E262">
            <v>450</v>
          </cell>
          <cell r="F262">
            <v>0</v>
          </cell>
          <cell r="G262">
            <v>0</v>
          </cell>
          <cell r="H262">
            <v>786101.63999999966</v>
          </cell>
        </row>
        <row r="263">
          <cell r="A263">
            <v>552</v>
          </cell>
          <cell r="B263" t="str">
            <v>EE552</v>
          </cell>
          <cell r="C263" t="str">
            <v>EE552 - King Edward VIC of EVC Upper S</v>
          </cell>
          <cell r="D263">
            <v>6408935.3799999971</v>
          </cell>
          <cell r="E263">
            <v>-3752.489999999998</v>
          </cell>
          <cell r="F263">
            <v>462058.94</v>
          </cell>
          <cell r="G263">
            <v>0</v>
          </cell>
          <cell r="H263">
            <v>6867241.8299999973</v>
          </cell>
        </row>
        <row r="264">
          <cell r="A264">
            <v>553</v>
          </cell>
          <cell r="B264" t="str">
            <v>EE553</v>
          </cell>
          <cell r="C264" t="str">
            <v>EE553 - St Benedicts Catholic School</v>
          </cell>
          <cell r="D264">
            <v>3542373.6399999973</v>
          </cell>
          <cell r="E264">
            <v>0</v>
          </cell>
          <cell r="F264">
            <v>224437.75</v>
          </cell>
          <cell r="G264">
            <v>0</v>
          </cell>
          <cell r="H264">
            <v>3766811.3899999973</v>
          </cell>
        </row>
        <row r="265">
          <cell r="A265">
            <v>555</v>
          </cell>
          <cell r="B265" t="str">
            <v>EE555</v>
          </cell>
          <cell r="C265" t="str">
            <v>EE555 - Thomas Gainsborough School</v>
          </cell>
          <cell r="D265">
            <v>-118756.66</v>
          </cell>
          <cell r="E265">
            <v>118264</v>
          </cell>
          <cell r="F265">
            <v>0</v>
          </cell>
          <cell r="G265">
            <v>0</v>
          </cell>
          <cell r="H265">
            <v>-492.55999999999767</v>
          </cell>
        </row>
        <row r="266">
          <cell r="A266">
            <v>558</v>
          </cell>
          <cell r="B266" t="str">
            <v>EE558</v>
          </cell>
          <cell r="C266" t="str">
            <v>EE558 - Stowmarket High School</v>
          </cell>
          <cell r="D266">
            <v>4384353.3999999976</v>
          </cell>
          <cell r="E266">
            <v>24327.22</v>
          </cell>
          <cell r="F266">
            <v>347004.83</v>
          </cell>
          <cell r="G266">
            <v>0</v>
          </cell>
          <cell r="H266">
            <v>4755685.4499999974</v>
          </cell>
        </row>
        <row r="267">
          <cell r="A267">
            <v>560</v>
          </cell>
          <cell r="B267" t="str">
            <v>EE560</v>
          </cell>
          <cell r="C267" t="str">
            <v>EE560 - Thurston Community College</v>
          </cell>
          <cell r="D267">
            <v>8485981.910000002</v>
          </cell>
          <cell r="E267">
            <v>-3356.25</v>
          </cell>
          <cell r="F267">
            <v>1069317.5900000001</v>
          </cell>
          <cell r="G267">
            <v>0</v>
          </cell>
          <cell r="H267">
            <v>9551943.2500000019</v>
          </cell>
        </row>
        <row r="268">
          <cell r="A268">
            <v>562</v>
          </cell>
          <cell r="B268" t="str">
            <v>EE562</v>
          </cell>
          <cell r="C268" t="str">
            <v>EE562 - Stowupland High School</v>
          </cell>
          <cell r="D268">
            <v>3898423.9299999997</v>
          </cell>
          <cell r="E268">
            <v>-6556.35</v>
          </cell>
          <cell r="F268">
            <v>222704.73</v>
          </cell>
          <cell r="G268">
            <v>0</v>
          </cell>
          <cell r="H268">
            <v>4114572.3099999996</v>
          </cell>
        </row>
        <row r="269">
          <cell r="A269">
            <v>576</v>
          </cell>
          <cell r="B269" t="str">
            <v>EE576</v>
          </cell>
          <cell r="C269" t="str">
            <v>EE576 - Riverwalk School</v>
          </cell>
          <cell r="D269">
            <v>1048287.6600000011</v>
          </cell>
          <cell r="E269">
            <v>10144.120000000003</v>
          </cell>
          <cell r="F269">
            <v>268358.84999999998</v>
          </cell>
          <cell r="G269">
            <v>0</v>
          </cell>
          <cell r="H269">
            <v>1326790.6300000013</v>
          </cell>
        </row>
        <row r="270">
          <cell r="A270">
            <v>577</v>
          </cell>
          <cell r="B270" t="str">
            <v>EE577</v>
          </cell>
          <cell r="C270" t="str">
            <v>EE577 - Hampden House Pru</v>
          </cell>
          <cell r="D270">
            <v>240165.2900000001</v>
          </cell>
          <cell r="E270">
            <v>595</v>
          </cell>
          <cell r="F270">
            <v>7922.8200000000006</v>
          </cell>
          <cell r="G270">
            <v>0</v>
          </cell>
          <cell r="H270">
            <v>248683.1100000001</v>
          </cell>
        </row>
        <row r="271">
          <cell r="A271">
            <v>579</v>
          </cell>
          <cell r="B271" t="str">
            <v>EE579</v>
          </cell>
          <cell r="C271" t="str">
            <v>EE579 - Hillside Special School</v>
          </cell>
          <cell r="D271">
            <v>663475.46000000008</v>
          </cell>
          <cell r="E271">
            <v>579.23999999999978</v>
          </cell>
          <cell r="F271">
            <v>111071.72</v>
          </cell>
          <cell r="G271">
            <v>0</v>
          </cell>
          <cell r="H271">
            <v>775126.42</v>
          </cell>
        </row>
        <row r="272">
          <cell r="A272">
            <v>580</v>
          </cell>
          <cell r="B272" t="str">
            <v>EE580</v>
          </cell>
          <cell r="C272" t="str">
            <v>EE580 - Albany Centre PRU</v>
          </cell>
          <cell r="D272">
            <v>281038.03000000003</v>
          </cell>
          <cell r="E272">
            <v>994.25</v>
          </cell>
          <cell r="F272">
            <v>50972.36</v>
          </cell>
          <cell r="G272">
            <v>0</v>
          </cell>
          <cell r="H272">
            <v>333004.64</v>
          </cell>
        </row>
        <row r="273">
          <cell r="A273">
            <v>584</v>
          </cell>
          <cell r="B273" t="str">
            <v>EE584</v>
          </cell>
          <cell r="C273" t="str">
            <v>EE584 - Kingsfield PRU</v>
          </cell>
          <cell r="D273">
            <v>591754.25000000035</v>
          </cell>
          <cell r="E273">
            <v>-3055.55</v>
          </cell>
          <cell r="F273">
            <v>130322.40000000001</v>
          </cell>
          <cell r="G273">
            <v>0</v>
          </cell>
          <cell r="H273">
            <v>719021.10000000033</v>
          </cell>
        </row>
        <row r="274">
          <cell r="A274">
            <v>597</v>
          </cell>
          <cell r="B274" t="str">
            <v>EE597</v>
          </cell>
          <cell r="C274" t="str">
            <v>EE597 - First Base (Brandon) PRU</v>
          </cell>
          <cell r="D274">
            <v>224217.41000000003</v>
          </cell>
          <cell r="E274">
            <v>19238.060000000001</v>
          </cell>
          <cell r="F274">
            <v>75700.680000000008</v>
          </cell>
          <cell r="G274">
            <v>0</v>
          </cell>
          <cell r="H274">
            <v>319156.15000000002</v>
          </cell>
        </row>
        <row r="275">
          <cell r="A275">
            <v>598</v>
          </cell>
          <cell r="B275" t="str">
            <v>EE598</v>
          </cell>
          <cell r="C275" t="str">
            <v>EE598 - Mill Meadow PRU</v>
          </cell>
          <cell r="D275">
            <v>210588.84999999969</v>
          </cell>
          <cell r="E275">
            <v>6611.5499999999993</v>
          </cell>
          <cell r="F275">
            <v>4400.5</v>
          </cell>
          <cell r="G275">
            <v>0</v>
          </cell>
          <cell r="H275">
            <v>221600.89999999967</v>
          </cell>
        </row>
        <row r="276">
          <cell r="A276">
            <v>996</v>
          </cell>
          <cell r="B276" t="str">
            <v>EE996</v>
          </cell>
          <cell r="C276" t="str">
            <v>EE996 - Schools NNDR bills</v>
          </cell>
          <cell r="D276">
            <v>175053.23</v>
          </cell>
          <cell r="E276">
            <v>0</v>
          </cell>
          <cell r="F276">
            <v>0</v>
          </cell>
          <cell r="G276">
            <v>0</v>
          </cell>
          <cell r="H276">
            <v>175053.23</v>
          </cell>
        </row>
        <row r="277">
          <cell r="A277">
            <v>998</v>
          </cell>
          <cell r="B277" t="str">
            <v>EE998</v>
          </cell>
          <cell r="C277" t="str">
            <v>EE998 - Schools Mutual Loans : Contra</v>
          </cell>
          <cell r="D277">
            <v>-1019.12</v>
          </cell>
          <cell r="E277">
            <v>0</v>
          </cell>
          <cell r="F277">
            <v>0</v>
          </cell>
          <cell r="G277">
            <v>-842665.2899999998</v>
          </cell>
          <cell r="H277">
            <v>-843684.4099999998</v>
          </cell>
        </row>
        <row r="278">
          <cell r="A278">
            <v>999</v>
          </cell>
          <cell r="B278" t="str">
            <v>EE999</v>
          </cell>
          <cell r="C278" t="str">
            <v>EE999 - School Bank Accounts : Overdra</v>
          </cell>
          <cell r="D278">
            <v>-190544.31</v>
          </cell>
          <cell r="E278">
            <v>245536.05</v>
          </cell>
          <cell r="F278">
            <v>0</v>
          </cell>
          <cell r="G278">
            <v>0</v>
          </cell>
          <cell r="H278">
            <v>54991.739999999991</v>
          </cell>
        </row>
        <row r="279">
          <cell r="A279" t="str">
            <v>and</v>
          </cell>
          <cell r="B279" t="str">
            <v>Grand</v>
          </cell>
          <cell r="C279" t="str">
            <v>(blank)</v>
          </cell>
          <cell r="D279">
            <v>0</v>
          </cell>
          <cell r="E279">
            <v>0</v>
          </cell>
          <cell r="F279">
            <v>0</v>
          </cell>
          <cell r="G279">
            <v>0</v>
          </cell>
          <cell r="H279">
            <v>0</v>
          </cell>
        </row>
        <row r="280">
          <cell r="C280">
            <v>0</v>
          </cell>
          <cell r="F280">
            <v>0</v>
          </cell>
          <cell r="G280">
            <v>0</v>
          </cell>
          <cell r="H280">
            <v>0</v>
          </cell>
        </row>
        <row r="281">
          <cell r="C281" t="str">
            <v>Grand Total</v>
          </cell>
          <cell r="D281">
            <v>227510339.26000014</v>
          </cell>
          <cell r="E281">
            <v>602343.62</v>
          </cell>
          <cell r="F281">
            <v>31095942.309999991</v>
          </cell>
          <cell r="G281">
            <v>-842665.2899999998</v>
          </cell>
          <cell r="H281">
            <v>258365959.99999994</v>
          </cell>
        </row>
        <row r="284">
          <cell r="D284">
            <v>227510339.26000014</v>
          </cell>
          <cell r="E284">
            <v>602343.62</v>
          </cell>
          <cell r="F284">
            <v>31095942.309999991</v>
          </cell>
          <cell r="G284">
            <v>-842665.2899999998</v>
          </cell>
          <cell r="H284">
            <v>258365959.99999994</v>
          </cell>
        </row>
      </sheetData>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Guidance Notes"/>
      <sheetName val="1 Yr Budget Menu"/>
      <sheetName val="Budget Plan"/>
      <sheetName val="Checklist"/>
      <sheetName val="Reports Menu"/>
      <sheetName val="Management Summary"/>
      <sheetName val="Outturn Report"/>
      <sheetName val="Virements"/>
      <sheetName val="Information Menu"/>
      <sheetName val="EY Block"/>
      <sheetName val="EY Funding"/>
      <sheetName val="HN Funding"/>
      <sheetName val="School Block"/>
      <sheetName val="Summary Del Bud"/>
      <sheetName val="Strategic Financial Plans Menu"/>
      <sheetName val="Strategic Plan Pupil Numbers "/>
      <sheetName val="Strategic Financial Plan"/>
      <sheetName val="5 Year Financial Plan"/>
      <sheetName val="Toolkit Structure"/>
      <sheetName val="Data Flow Diagram"/>
      <sheetName val="Troubleshooting"/>
      <sheetName val="2018-19 Budgets"/>
      <sheetName val="2019-20 Budgets"/>
      <sheetName val="New ISB 19-20"/>
      <sheetName val="New ISB 20-21"/>
      <sheetName val="Adjusted Factors 19-20"/>
      <sheetName val="Adjusted Factors 20-21"/>
      <sheetName val="De-Delegation - 19-20"/>
      <sheetName val="De-Delegation - 20-21"/>
      <sheetName val="17-18 Cfwds"/>
      <sheetName val="18-19 Cfwds"/>
      <sheetName val="DfE No."/>
      <sheetName val="OracleBudgetToExtract"/>
      <sheetName val="2018-19 Targeted SEN"/>
      <sheetName val="2020-21 Targeted S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School Number</v>
          </cell>
          <cell r="C1" t="str">
            <v>LAESTAB</v>
          </cell>
          <cell r="D1" t="str">
            <v>School Name</v>
          </cell>
          <cell r="E1" t="str">
            <v>Phase</v>
          </cell>
          <cell r="F1" t="str">
            <v>Academy Type</v>
          </cell>
          <cell r="BJ1" t="str">
            <v>Mobility Primary Units</v>
          </cell>
          <cell r="BK1" t="str">
            <v>Mobility Secondary Units</v>
          </cell>
        </row>
        <row r="2">
          <cell r="BJ2">
            <v>737.57508703941448</v>
          </cell>
          <cell r="BK2">
            <v>91.668613749362279</v>
          </cell>
        </row>
        <row r="3">
          <cell r="A3">
            <v>205</v>
          </cell>
          <cell r="C3">
            <v>9352002</v>
          </cell>
          <cell r="D3" t="str">
            <v>Bildeston Primary School</v>
          </cell>
          <cell r="E3" t="str">
            <v>Primary</v>
          </cell>
          <cell r="F3">
            <v>0</v>
          </cell>
          <cell r="BJ3">
            <v>5.9999999999999699E-2</v>
          </cell>
          <cell r="BK3">
            <v>0</v>
          </cell>
        </row>
        <row r="4">
          <cell r="A4">
            <v>436</v>
          </cell>
          <cell r="C4">
            <v>9352007</v>
          </cell>
          <cell r="D4" t="str">
            <v>Elmswell Community Primary School</v>
          </cell>
          <cell r="E4" t="str">
            <v>Primary</v>
          </cell>
          <cell r="F4">
            <v>0</v>
          </cell>
          <cell r="BJ4">
            <v>0</v>
          </cell>
          <cell r="BK4">
            <v>0</v>
          </cell>
        </row>
        <row r="5">
          <cell r="A5">
            <v>443</v>
          </cell>
          <cell r="C5">
            <v>9352009</v>
          </cell>
          <cell r="D5" t="str">
            <v>Pot Kiln Primary School</v>
          </cell>
          <cell r="E5" t="str">
            <v>Primary</v>
          </cell>
          <cell r="F5">
            <v>0</v>
          </cell>
          <cell r="BJ5">
            <v>14.419999999999879</v>
          </cell>
          <cell r="BK5">
            <v>0</v>
          </cell>
        </row>
        <row r="6">
          <cell r="A6">
            <v>451</v>
          </cell>
          <cell r="C6">
            <v>9352011</v>
          </cell>
          <cell r="D6" t="str">
            <v>New Cangle Community Primary School</v>
          </cell>
          <cell r="E6" t="str">
            <v>Primary</v>
          </cell>
          <cell r="F6">
            <v>0</v>
          </cell>
          <cell r="BJ6">
            <v>0</v>
          </cell>
          <cell r="BK6">
            <v>0</v>
          </cell>
        </row>
        <row r="7">
          <cell r="A7">
            <v>460</v>
          </cell>
          <cell r="C7">
            <v>9352012</v>
          </cell>
          <cell r="D7" t="str">
            <v>Hundon Community Primary School</v>
          </cell>
          <cell r="E7" t="str">
            <v>Primary</v>
          </cell>
          <cell r="F7">
            <v>0</v>
          </cell>
          <cell r="BJ7">
            <v>0.43999999999999778</v>
          </cell>
          <cell r="BK7">
            <v>0</v>
          </cell>
        </row>
        <row r="8">
          <cell r="A8">
            <v>466</v>
          </cell>
          <cell r="C8">
            <v>9352013</v>
          </cell>
          <cell r="D8" t="str">
            <v>Lakenheath Community Primary School</v>
          </cell>
          <cell r="E8" t="str">
            <v>Primary</v>
          </cell>
          <cell r="F8">
            <v>0</v>
          </cell>
          <cell r="BJ8">
            <v>0</v>
          </cell>
          <cell r="BK8">
            <v>0</v>
          </cell>
        </row>
        <row r="9">
          <cell r="A9">
            <v>467</v>
          </cell>
          <cell r="C9">
            <v>9352015</v>
          </cell>
          <cell r="D9" t="str">
            <v>Lavenham Community Primary School</v>
          </cell>
          <cell r="E9" t="str">
            <v>Primary</v>
          </cell>
          <cell r="F9">
            <v>0</v>
          </cell>
          <cell r="BJ9">
            <v>0.45999999999999608</v>
          </cell>
          <cell r="BK9">
            <v>0</v>
          </cell>
        </row>
        <row r="10">
          <cell r="A10">
            <v>508</v>
          </cell>
          <cell r="C10">
            <v>9352016</v>
          </cell>
          <cell r="D10" t="str">
            <v>Trinity Church of England Voluntary Aided Primary School</v>
          </cell>
          <cell r="E10" t="str">
            <v>Primary</v>
          </cell>
          <cell r="F10">
            <v>0</v>
          </cell>
          <cell r="BJ10">
            <v>2.3476119402985089</v>
          </cell>
          <cell r="BK10">
            <v>0</v>
          </cell>
        </row>
        <row r="11">
          <cell r="A11">
            <v>479</v>
          </cell>
          <cell r="C11">
            <v>9352020</v>
          </cell>
          <cell r="D11" t="str">
            <v>Nayland Primary School</v>
          </cell>
          <cell r="E11" t="str">
            <v>Primary</v>
          </cell>
          <cell r="F11">
            <v>0</v>
          </cell>
          <cell r="BJ11">
            <v>0</v>
          </cell>
          <cell r="BK11">
            <v>0</v>
          </cell>
        </row>
        <row r="12">
          <cell r="A12">
            <v>482</v>
          </cell>
          <cell r="C12">
            <v>9352021</v>
          </cell>
          <cell r="D12" t="str">
            <v>Exning Primary School</v>
          </cell>
          <cell r="E12" t="str">
            <v>Primary</v>
          </cell>
          <cell r="F12">
            <v>0</v>
          </cell>
          <cell r="BJ12">
            <v>0</v>
          </cell>
          <cell r="BK12">
            <v>0</v>
          </cell>
        </row>
        <row r="13">
          <cell r="A13">
            <v>499</v>
          </cell>
          <cell r="C13">
            <v>9352026</v>
          </cell>
          <cell r="D13" t="str">
            <v>Stanton Community Primary School</v>
          </cell>
          <cell r="E13" t="str">
            <v>Primary</v>
          </cell>
          <cell r="F13">
            <v>0</v>
          </cell>
          <cell r="BJ13">
            <v>5.9999999999991643E-2</v>
          </cell>
          <cell r="BK13">
            <v>0</v>
          </cell>
        </row>
        <row r="14">
          <cell r="A14">
            <v>415</v>
          </cell>
          <cell r="C14">
            <v>9352032</v>
          </cell>
          <cell r="D14" t="str">
            <v>Guildhall Feoffment Community Primary School</v>
          </cell>
          <cell r="E14" t="str">
            <v>Primary</v>
          </cell>
          <cell r="F14">
            <v>0</v>
          </cell>
          <cell r="BJ14">
            <v>4.9199999999999982</v>
          </cell>
          <cell r="BK14">
            <v>0</v>
          </cell>
        </row>
        <row r="15">
          <cell r="A15">
            <v>424</v>
          </cell>
          <cell r="C15">
            <v>9352034</v>
          </cell>
          <cell r="D15" t="str">
            <v>Westgate Community Primary School and Nursery</v>
          </cell>
          <cell r="E15" t="str">
            <v>Primary</v>
          </cell>
          <cell r="F15">
            <v>0</v>
          </cell>
          <cell r="BJ15">
            <v>11.319999999999997</v>
          </cell>
          <cell r="BK15">
            <v>0</v>
          </cell>
        </row>
        <row r="16">
          <cell r="A16">
            <v>422</v>
          </cell>
          <cell r="C16">
            <v>9352035</v>
          </cell>
          <cell r="D16" t="str">
            <v>Sexton's Manor Community Primary School</v>
          </cell>
          <cell r="E16" t="str">
            <v>Primary</v>
          </cell>
          <cell r="F16">
            <v>0</v>
          </cell>
          <cell r="BJ16">
            <v>0</v>
          </cell>
          <cell r="BK16">
            <v>0</v>
          </cell>
        </row>
        <row r="17">
          <cell r="A17">
            <v>239</v>
          </cell>
          <cell r="C17">
            <v>9352042</v>
          </cell>
          <cell r="D17" t="str">
            <v>Hadleigh Community Primary School</v>
          </cell>
          <cell r="E17" t="str">
            <v>Primary</v>
          </cell>
          <cell r="F17">
            <v>0</v>
          </cell>
          <cell r="BJ17">
            <v>0</v>
          </cell>
          <cell r="BK17">
            <v>0</v>
          </cell>
        </row>
        <row r="18">
          <cell r="A18">
            <v>416</v>
          </cell>
          <cell r="C18">
            <v>9352045</v>
          </cell>
          <cell r="D18" t="str">
            <v>Hardwick Primary School</v>
          </cell>
          <cell r="E18" t="str">
            <v>Primary</v>
          </cell>
          <cell r="F18">
            <v>0</v>
          </cell>
          <cell r="BJ18">
            <v>8.1399999999999988</v>
          </cell>
          <cell r="BK18">
            <v>0</v>
          </cell>
        </row>
        <row r="19">
          <cell r="A19">
            <v>486</v>
          </cell>
          <cell r="C19">
            <v>9352055</v>
          </cell>
          <cell r="D19" t="str">
            <v>Paddocks Primary School</v>
          </cell>
          <cell r="E19" t="str">
            <v>Primary</v>
          </cell>
          <cell r="F19">
            <v>0</v>
          </cell>
          <cell r="BJ19">
            <v>0</v>
          </cell>
          <cell r="BK19">
            <v>0</v>
          </cell>
        </row>
        <row r="20">
          <cell r="A20">
            <v>211</v>
          </cell>
          <cell r="C20">
            <v>9352066</v>
          </cell>
          <cell r="D20" t="str">
            <v>Bucklesham Primary School</v>
          </cell>
          <cell r="E20" t="str">
            <v>Primary</v>
          </cell>
          <cell r="F20">
            <v>0</v>
          </cell>
          <cell r="BJ20">
            <v>1.1799999999999955</v>
          </cell>
          <cell r="BK20">
            <v>0</v>
          </cell>
        </row>
        <row r="21">
          <cell r="A21">
            <v>19</v>
          </cell>
          <cell r="C21">
            <v>9352068</v>
          </cell>
          <cell r="D21" t="str">
            <v>Carlton Colville Primary School</v>
          </cell>
          <cell r="E21" t="str">
            <v>Primary</v>
          </cell>
          <cell r="F21">
            <v>0</v>
          </cell>
          <cell r="BJ21">
            <v>0</v>
          </cell>
          <cell r="BK21">
            <v>0</v>
          </cell>
        </row>
        <row r="22">
          <cell r="A22">
            <v>431</v>
          </cell>
          <cell r="C22">
            <v>9352070</v>
          </cell>
          <cell r="D22" t="str">
            <v>Combs Ford Primary School</v>
          </cell>
          <cell r="E22" t="str">
            <v>Primary</v>
          </cell>
          <cell r="F22">
            <v>0</v>
          </cell>
          <cell r="BJ22">
            <v>0</v>
          </cell>
          <cell r="BK22">
            <v>0</v>
          </cell>
        </row>
        <row r="23">
          <cell r="A23">
            <v>220</v>
          </cell>
          <cell r="C23">
            <v>9352071</v>
          </cell>
          <cell r="D23" t="str">
            <v>Copdock Primary School</v>
          </cell>
          <cell r="E23" t="str">
            <v>Primary</v>
          </cell>
          <cell r="F23">
            <v>0</v>
          </cell>
          <cell r="BJ23">
            <v>0.14000000000000046</v>
          </cell>
          <cell r="BK23">
            <v>0</v>
          </cell>
        </row>
        <row r="24">
          <cell r="A24">
            <v>29</v>
          </cell>
          <cell r="C24">
            <v>9352072</v>
          </cell>
          <cell r="D24" t="str">
            <v>Earl Soham Community Primary School</v>
          </cell>
          <cell r="E24" t="str">
            <v>Primary</v>
          </cell>
          <cell r="F24">
            <v>0</v>
          </cell>
          <cell r="BJ24">
            <v>1.519999999999998</v>
          </cell>
          <cell r="BK24">
            <v>0</v>
          </cell>
        </row>
        <row r="25">
          <cell r="A25">
            <v>230</v>
          </cell>
          <cell r="C25">
            <v>9352076</v>
          </cell>
          <cell r="D25" t="str">
            <v>Fairfield Infant School</v>
          </cell>
          <cell r="E25" t="str">
            <v>Primary</v>
          </cell>
          <cell r="F25">
            <v>0</v>
          </cell>
          <cell r="BJ25">
            <v>0</v>
          </cell>
          <cell r="BK25">
            <v>0</v>
          </cell>
        </row>
        <row r="26">
          <cell r="A26">
            <v>237</v>
          </cell>
          <cell r="C26">
            <v>9352079</v>
          </cell>
          <cell r="D26" t="str">
            <v>Grundisburgh Primary School</v>
          </cell>
          <cell r="E26" t="str">
            <v>Primary</v>
          </cell>
          <cell r="F26">
            <v>0</v>
          </cell>
          <cell r="BJ26">
            <v>0</v>
          </cell>
          <cell r="BK26">
            <v>0</v>
          </cell>
        </row>
        <row r="27">
          <cell r="A27">
            <v>245</v>
          </cell>
          <cell r="C27">
            <v>9352084</v>
          </cell>
          <cell r="D27" t="str">
            <v>Holbrook Primary School</v>
          </cell>
          <cell r="E27" t="str">
            <v>Primary</v>
          </cell>
          <cell r="F27">
            <v>0</v>
          </cell>
          <cell r="BJ27">
            <v>0</v>
          </cell>
          <cell r="BK27">
            <v>0</v>
          </cell>
        </row>
        <row r="28">
          <cell r="A28">
            <v>246</v>
          </cell>
          <cell r="C28">
            <v>9352085</v>
          </cell>
          <cell r="D28" t="str">
            <v>Hollesley Primary School</v>
          </cell>
          <cell r="E28" t="str">
            <v>Primary</v>
          </cell>
          <cell r="F28">
            <v>0</v>
          </cell>
          <cell r="BJ28">
            <v>1.2400000000000033</v>
          </cell>
          <cell r="BK28">
            <v>0</v>
          </cell>
        </row>
        <row r="29">
          <cell r="A29">
            <v>309</v>
          </cell>
          <cell r="C29">
            <v>9352089</v>
          </cell>
          <cell r="D29" t="str">
            <v>Heath Primary School, Kesgrave</v>
          </cell>
          <cell r="E29" t="str">
            <v>Primary</v>
          </cell>
          <cell r="F29">
            <v>0</v>
          </cell>
          <cell r="BJ29">
            <v>0</v>
          </cell>
          <cell r="BK29">
            <v>0</v>
          </cell>
        </row>
        <row r="30">
          <cell r="A30">
            <v>310</v>
          </cell>
          <cell r="C30">
            <v>9352092</v>
          </cell>
          <cell r="D30" t="str">
            <v>Bealings School</v>
          </cell>
          <cell r="E30" t="str">
            <v>Primary</v>
          </cell>
          <cell r="F30">
            <v>0</v>
          </cell>
          <cell r="BJ30">
            <v>1.3999999999999968</v>
          </cell>
          <cell r="BK30">
            <v>0</v>
          </cell>
        </row>
        <row r="31">
          <cell r="A31">
            <v>314</v>
          </cell>
          <cell r="C31">
            <v>9352095</v>
          </cell>
          <cell r="D31" t="str">
            <v>Melton Primary School</v>
          </cell>
          <cell r="E31" t="str">
            <v>Primary</v>
          </cell>
          <cell r="F31">
            <v>0</v>
          </cell>
          <cell r="BJ31">
            <v>11.679999999999993</v>
          </cell>
          <cell r="BK31">
            <v>0</v>
          </cell>
        </row>
        <row r="32">
          <cell r="A32">
            <v>318</v>
          </cell>
          <cell r="C32">
            <v>9352101</v>
          </cell>
          <cell r="D32" t="str">
            <v>Otley Primary School</v>
          </cell>
          <cell r="E32" t="str">
            <v>Primary</v>
          </cell>
          <cell r="F32">
            <v>0</v>
          </cell>
          <cell r="BJ32">
            <v>0</v>
          </cell>
          <cell r="BK32">
            <v>0</v>
          </cell>
        </row>
        <row r="33">
          <cell r="A33">
            <v>97</v>
          </cell>
          <cell r="C33">
            <v>9352108</v>
          </cell>
          <cell r="D33" t="str">
            <v>Snape Community Primary School</v>
          </cell>
          <cell r="E33" t="str">
            <v>Primary</v>
          </cell>
          <cell r="F33">
            <v>0</v>
          </cell>
          <cell r="BJ33">
            <v>5.7000000000000197</v>
          </cell>
          <cell r="BK33">
            <v>0</v>
          </cell>
        </row>
        <row r="34">
          <cell r="A34">
            <v>324</v>
          </cell>
          <cell r="C34">
            <v>9352110</v>
          </cell>
          <cell r="D34" t="str">
            <v>Somersham Primary School</v>
          </cell>
          <cell r="E34" t="str">
            <v>Primary</v>
          </cell>
          <cell r="F34">
            <v>0</v>
          </cell>
          <cell r="BJ34">
            <v>0</v>
          </cell>
          <cell r="BK34">
            <v>0</v>
          </cell>
        </row>
        <row r="35">
          <cell r="A35">
            <v>506</v>
          </cell>
          <cell r="C35">
            <v>9352114</v>
          </cell>
          <cell r="D35" t="str">
            <v>Freeman Community Primary School</v>
          </cell>
          <cell r="E35" t="str">
            <v>Primary</v>
          </cell>
          <cell r="F35">
            <v>0</v>
          </cell>
          <cell r="BJ35">
            <v>0</v>
          </cell>
          <cell r="BK35">
            <v>0</v>
          </cell>
        </row>
        <row r="36">
          <cell r="A36">
            <v>333</v>
          </cell>
          <cell r="C36">
            <v>9352117</v>
          </cell>
          <cell r="D36" t="str">
            <v>Trimley St Mary Primary School</v>
          </cell>
          <cell r="E36" t="str">
            <v>Primary</v>
          </cell>
          <cell r="F36">
            <v>0</v>
          </cell>
          <cell r="BJ36">
            <v>0</v>
          </cell>
          <cell r="BK36">
            <v>0</v>
          </cell>
        </row>
        <row r="37">
          <cell r="A37">
            <v>332</v>
          </cell>
          <cell r="C37">
            <v>9352118</v>
          </cell>
          <cell r="D37" t="str">
            <v>Trimley St Martin Primary School</v>
          </cell>
          <cell r="E37" t="str">
            <v>Primary</v>
          </cell>
          <cell r="F37">
            <v>0</v>
          </cell>
          <cell r="BJ37">
            <v>0</v>
          </cell>
          <cell r="BK37">
            <v>0</v>
          </cell>
        </row>
        <row r="38">
          <cell r="A38">
            <v>337</v>
          </cell>
          <cell r="C38">
            <v>9352121</v>
          </cell>
          <cell r="D38" t="str">
            <v>Waldringfield Primary School</v>
          </cell>
          <cell r="E38" t="str">
            <v>Primary</v>
          </cell>
          <cell r="F38">
            <v>0</v>
          </cell>
          <cell r="BJ38">
            <v>2.3000000000000025</v>
          </cell>
          <cell r="BK38">
            <v>0</v>
          </cell>
        </row>
        <row r="39">
          <cell r="A39">
            <v>339</v>
          </cell>
          <cell r="C39">
            <v>9352124</v>
          </cell>
          <cell r="D39" t="str">
            <v>Witnesham Primary School</v>
          </cell>
          <cell r="E39" t="str">
            <v>Primary</v>
          </cell>
          <cell r="F39">
            <v>0</v>
          </cell>
          <cell r="BJ39">
            <v>1.06</v>
          </cell>
          <cell r="BK39">
            <v>0</v>
          </cell>
        </row>
        <row r="40">
          <cell r="A40">
            <v>342</v>
          </cell>
          <cell r="C40">
            <v>9352125</v>
          </cell>
          <cell r="D40" t="str">
            <v>Woodbridge Primary School</v>
          </cell>
          <cell r="E40" t="str">
            <v>Primary</v>
          </cell>
          <cell r="F40">
            <v>0</v>
          </cell>
          <cell r="BJ40">
            <v>0</v>
          </cell>
          <cell r="BK40">
            <v>0</v>
          </cell>
        </row>
        <row r="41">
          <cell r="A41">
            <v>502</v>
          </cell>
          <cell r="C41">
            <v>9352129</v>
          </cell>
          <cell r="D41" t="str">
            <v>Chilton Community Primary School</v>
          </cell>
          <cell r="E41" t="str">
            <v>Primary</v>
          </cell>
          <cell r="F41">
            <v>0</v>
          </cell>
          <cell r="BJ41">
            <v>13.00000000000005</v>
          </cell>
          <cell r="BK41">
            <v>0</v>
          </cell>
        </row>
        <row r="42">
          <cell r="A42">
            <v>229</v>
          </cell>
          <cell r="C42">
            <v>9352131</v>
          </cell>
          <cell r="D42" t="str">
            <v>Colneis Junior School</v>
          </cell>
          <cell r="E42" t="str">
            <v>Primary</v>
          </cell>
          <cell r="F42">
            <v>0</v>
          </cell>
          <cell r="BJ42">
            <v>0</v>
          </cell>
          <cell r="BK42">
            <v>0</v>
          </cell>
        </row>
        <row r="43">
          <cell r="A43">
            <v>313</v>
          </cell>
          <cell r="C43">
            <v>9352132</v>
          </cell>
          <cell r="D43" t="str">
            <v>Gorseland Primary School</v>
          </cell>
          <cell r="E43" t="str">
            <v>Primary</v>
          </cell>
          <cell r="F43">
            <v>0</v>
          </cell>
          <cell r="BJ43">
            <v>0</v>
          </cell>
          <cell r="BK43">
            <v>0</v>
          </cell>
        </row>
        <row r="44">
          <cell r="A44">
            <v>232</v>
          </cell>
          <cell r="C44">
            <v>9352134</v>
          </cell>
          <cell r="D44" t="str">
            <v>Kingsfleet Primary School</v>
          </cell>
          <cell r="E44" t="str">
            <v>Primary</v>
          </cell>
          <cell r="F44">
            <v>0</v>
          </cell>
          <cell r="BJ44">
            <v>0</v>
          </cell>
          <cell r="BK44">
            <v>0</v>
          </cell>
        </row>
        <row r="45">
          <cell r="A45">
            <v>343</v>
          </cell>
          <cell r="C45">
            <v>9352135</v>
          </cell>
          <cell r="D45" t="str">
            <v>Kyson Primary School</v>
          </cell>
          <cell r="E45" t="str">
            <v>Primary</v>
          </cell>
          <cell r="F45">
            <v>0</v>
          </cell>
          <cell r="BJ45">
            <v>2.7599999999999856</v>
          </cell>
          <cell r="BK45">
            <v>0</v>
          </cell>
        </row>
        <row r="46">
          <cell r="A46">
            <v>503</v>
          </cell>
          <cell r="C46">
            <v>9352138</v>
          </cell>
          <cell r="D46" t="str">
            <v>Abbot's Hall Community Primary School</v>
          </cell>
          <cell r="E46" t="str">
            <v>Primary</v>
          </cell>
          <cell r="F46">
            <v>0</v>
          </cell>
          <cell r="BJ46">
            <v>0</v>
          </cell>
          <cell r="BK46">
            <v>0</v>
          </cell>
        </row>
        <row r="47">
          <cell r="A47">
            <v>275</v>
          </cell>
          <cell r="C47">
            <v>9352157</v>
          </cell>
          <cell r="D47" t="str">
            <v>Ranelagh Primary School</v>
          </cell>
          <cell r="E47" t="str">
            <v>Primary</v>
          </cell>
          <cell r="F47">
            <v>0</v>
          </cell>
          <cell r="BJ47">
            <v>7.8999999999999915</v>
          </cell>
          <cell r="BK47">
            <v>0</v>
          </cell>
        </row>
        <row r="48">
          <cell r="A48">
            <v>273</v>
          </cell>
          <cell r="C48">
            <v>9352162</v>
          </cell>
          <cell r="D48" t="str">
            <v>Ravenswood Community Primary School</v>
          </cell>
          <cell r="E48" t="str">
            <v>Primary</v>
          </cell>
          <cell r="F48">
            <v>0</v>
          </cell>
          <cell r="BJ48">
            <v>0</v>
          </cell>
          <cell r="BK48">
            <v>0</v>
          </cell>
        </row>
        <row r="49">
          <cell r="A49">
            <v>258</v>
          </cell>
          <cell r="C49">
            <v>9352166</v>
          </cell>
          <cell r="D49" t="str">
            <v>Clifford Road Primary School</v>
          </cell>
          <cell r="E49" t="str">
            <v>Primary</v>
          </cell>
          <cell r="F49">
            <v>0</v>
          </cell>
          <cell r="BJ49">
            <v>4.4599999999999929</v>
          </cell>
          <cell r="BK49">
            <v>0</v>
          </cell>
        </row>
        <row r="50">
          <cell r="A50">
            <v>300</v>
          </cell>
          <cell r="C50">
            <v>9352176</v>
          </cell>
          <cell r="D50" t="str">
            <v>Whitehouse Community Primary School</v>
          </cell>
          <cell r="E50" t="str">
            <v>Primary</v>
          </cell>
          <cell r="F50">
            <v>0</v>
          </cell>
          <cell r="BJ50">
            <v>16.52000000000001</v>
          </cell>
          <cell r="BK50">
            <v>0</v>
          </cell>
        </row>
        <row r="51">
          <cell r="A51">
            <v>259</v>
          </cell>
          <cell r="C51">
            <v>9352184</v>
          </cell>
          <cell r="D51" t="str">
            <v>Dale Hall Community Primary School</v>
          </cell>
          <cell r="E51" t="str">
            <v>Primary</v>
          </cell>
          <cell r="F51">
            <v>0</v>
          </cell>
          <cell r="BJ51">
            <v>0</v>
          </cell>
          <cell r="BK51">
            <v>0</v>
          </cell>
        </row>
        <row r="52">
          <cell r="A52">
            <v>480</v>
          </cell>
          <cell r="C52">
            <v>9352916</v>
          </cell>
          <cell r="D52" t="str">
            <v>Bosmere Community Primary School</v>
          </cell>
          <cell r="E52" t="str">
            <v>Primary</v>
          </cell>
          <cell r="F52">
            <v>0</v>
          </cell>
          <cell r="BJ52">
            <v>0</v>
          </cell>
          <cell r="BK52">
            <v>0</v>
          </cell>
        </row>
        <row r="53">
          <cell r="A53">
            <v>327</v>
          </cell>
          <cell r="C53">
            <v>9352918</v>
          </cell>
          <cell r="D53" t="str">
            <v>Stratford St Mary Primary School</v>
          </cell>
          <cell r="E53" t="str">
            <v>Primary</v>
          </cell>
          <cell r="F53">
            <v>0</v>
          </cell>
          <cell r="BJ53">
            <v>0</v>
          </cell>
          <cell r="BK53">
            <v>0</v>
          </cell>
        </row>
        <row r="54">
          <cell r="A54">
            <v>75</v>
          </cell>
          <cell r="C54">
            <v>9352919</v>
          </cell>
          <cell r="D54" t="str">
            <v>Oulton Broad Primary School</v>
          </cell>
          <cell r="E54" t="str">
            <v>Primary</v>
          </cell>
          <cell r="F54">
            <v>0</v>
          </cell>
          <cell r="BJ54">
            <v>0</v>
          </cell>
          <cell r="BK54">
            <v>0</v>
          </cell>
        </row>
        <row r="55">
          <cell r="A55">
            <v>461</v>
          </cell>
          <cell r="C55">
            <v>9352921</v>
          </cell>
          <cell r="D55" t="str">
            <v>Ickworth Park Primary School</v>
          </cell>
          <cell r="E55" t="str">
            <v>Primary</v>
          </cell>
          <cell r="F55">
            <v>0</v>
          </cell>
          <cell r="BJ55">
            <v>0</v>
          </cell>
          <cell r="BK55">
            <v>0</v>
          </cell>
        </row>
        <row r="56">
          <cell r="A56">
            <v>281</v>
          </cell>
          <cell r="C56">
            <v>9352922</v>
          </cell>
          <cell r="D56" t="str">
            <v>Rushmere Hall Primary School</v>
          </cell>
          <cell r="E56" t="str">
            <v>Primary</v>
          </cell>
          <cell r="F56">
            <v>0</v>
          </cell>
          <cell r="BJ56">
            <v>9.1799999999999731</v>
          </cell>
          <cell r="BK56">
            <v>0</v>
          </cell>
        </row>
        <row r="57">
          <cell r="A57">
            <v>504</v>
          </cell>
          <cell r="C57">
            <v>9352923</v>
          </cell>
          <cell r="D57" t="str">
            <v>Wood Ley Community Primary School</v>
          </cell>
          <cell r="E57" t="str">
            <v>Primary</v>
          </cell>
          <cell r="F57">
            <v>0</v>
          </cell>
          <cell r="BJ57">
            <v>0</v>
          </cell>
          <cell r="BK57">
            <v>0</v>
          </cell>
        </row>
        <row r="58">
          <cell r="A58">
            <v>311</v>
          </cell>
          <cell r="C58">
            <v>9352924</v>
          </cell>
          <cell r="D58" t="str">
            <v>Birchwood Primary School</v>
          </cell>
          <cell r="E58" t="str">
            <v>Primary</v>
          </cell>
          <cell r="F58">
            <v>0</v>
          </cell>
          <cell r="BJ58">
            <v>0</v>
          </cell>
          <cell r="BK58">
            <v>0</v>
          </cell>
        </row>
        <row r="59">
          <cell r="A59">
            <v>418</v>
          </cell>
          <cell r="C59">
            <v>9352925</v>
          </cell>
          <cell r="D59" t="str">
            <v>Sebert Wood Community Primary School</v>
          </cell>
          <cell r="E59" t="str">
            <v>Primary</v>
          </cell>
          <cell r="F59">
            <v>0</v>
          </cell>
          <cell r="BJ59">
            <v>0</v>
          </cell>
          <cell r="BK59">
            <v>0</v>
          </cell>
        </row>
        <row r="60">
          <cell r="A60">
            <v>341</v>
          </cell>
          <cell r="C60">
            <v>9352928</v>
          </cell>
          <cell r="D60" t="str">
            <v>Sandlings Primary School</v>
          </cell>
          <cell r="E60" t="str">
            <v>Primary</v>
          </cell>
          <cell r="F60">
            <v>0</v>
          </cell>
          <cell r="BJ60">
            <v>8.6000000000000405</v>
          </cell>
          <cell r="BK60">
            <v>0</v>
          </cell>
        </row>
        <row r="61">
          <cell r="A61">
            <v>307</v>
          </cell>
          <cell r="C61">
            <v>9352929</v>
          </cell>
          <cell r="D61" t="str">
            <v>Cedarwood Primary School</v>
          </cell>
          <cell r="E61" t="str">
            <v>Primary</v>
          </cell>
          <cell r="F61">
            <v>0</v>
          </cell>
          <cell r="BJ61">
            <v>0</v>
          </cell>
          <cell r="BK61">
            <v>0</v>
          </cell>
        </row>
        <row r="62">
          <cell r="A62">
            <v>238</v>
          </cell>
          <cell r="C62">
            <v>9352931</v>
          </cell>
          <cell r="D62" t="str">
            <v>Beaumont Community Primary School</v>
          </cell>
          <cell r="E62" t="str">
            <v>Primary</v>
          </cell>
          <cell r="F62">
            <v>0</v>
          </cell>
          <cell r="BJ62">
            <v>2.66</v>
          </cell>
          <cell r="BK62">
            <v>0</v>
          </cell>
        </row>
        <row r="63">
          <cell r="A63">
            <v>400</v>
          </cell>
          <cell r="C63">
            <v>9353000</v>
          </cell>
          <cell r="D63" t="str">
            <v>Acton Church of England Voluntary Controlled Primary School</v>
          </cell>
          <cell r="E63" t="str">
            <v>Primary</v>
          </cell>
          <cell r="F63">
            <v>0</v>
          </cell>
          <cell r="BJ63">
            <v>0</v>
          </cell>
          <cell r="BK63">
            <v>0</v>
          </cell>
        </row>
        <row r="64">
          <cell r="A64">
            <v>405</v>
          </cell>
          <cell r="C64">
            <v>9353003</v>
          </cell>
          <cell r="D64" t="str">
            <v>Barnham Church of England Voluntary Controlled Primary School</v>
          </cell>
          <cell r="E64" t="str">
            <v>Primary</v>
          </cell>
          <cell r="F64">
            <v>0</v>
          </cell>
          <cell r="BJ64">
            <v>0</v>
          </cell>
          <cell r="BK64">
            <v>0</v>
          </cell>
        </row>
        <row r="65">
          <cell r="A65">
            <v>406</v>
          </cell>
          <cell r="C65">
            <v>9353004</v>
          </cell>
          <cell r="D65" t="str">
            <v>Barningham Church of England Voluntary Controlled Primary School</v>
          </cell>
          <cell r="E65" t="str">
            <v>Primary</v>
          </cell>
          <cell r="F65">
            <v>0</v>
          </cell>
          <cell r="BJ65">
            <v>5.2399999999999682</v>
          </cell>
          <cell r="BK65">
            <v>0</v>
          </cell>
        </row>
        <row r="66">
          <cell r="A66">
            <v>407</v>
          </cell>
          <cell r="C66">
            <v>9353005</v>
          </cell>
          <cell r="D66" t="str">
            <v>Barrow Church of England Voluntary Controlled Primary School</v>
          </cell>
          <cell r="E66" t="str">
            <v>Primary</v>
          </cell>
          <cell r="F66">
            <v>0</v>
          </cell>
          <cell r="BJ66">
            <v>0</v>
          </cell>
          <cell r="BK66">
            <v>0</v>
          </cell>
        </row>
        <row r="67">
          <cell r="A67">
            <v>409</v>
          </cell>
          <cell r="C67">
            <v>9353006</v>
          </cell>
          <cell r="D67" t="str">
            <v>Boxford Church of England Voluntary Controlled Primary School</v>
          </cell>
          <cell r="E67" t="str">
            <v>Primary</v>
          </cell>
          <cell r="F67">
            <v>0</v>
          </cell>
          <cell r="BJ67">
            <v>0</v>
          </cell>
          <cell r="BK67">
            <v>0</v>
          </cell>
        </row>
        <row r="68">
          <cell r="A68">
            <v>412</v>
          </cell>
          <cell r="C68">
            <v>9353009</v>
          </cell>
          <cell r="D68" t="str">
            <v>Bures Church of England Voluntary Controlled Primary School</v>
          </cell>
          <cell r="E68" t="str">
            <v>Primary</v>
          </cell>
          <cell r="F68">
            <v>0</v>
          </cell>
          <cell r="BJ68">
            <v>13.880000000000058</v>
          </cell>
          <cell r="BK68">
            <v>0</v>
          </cell>
        </row>
        <row r="69">
          <cell r="A69">
            <v>426</v>
          </cell>
          <cell r="C69">
            <v>9353010</v>
          </cell>
          <cell r="D69" t="str">
            <v>Cavendish Church of England Primary School</v>
          </cell>
          <cell r="E69" t="str">
            <v>Primary</v>
          </cell>
          <cell r="F69">
            <v>0</v>
          </cell>
          <cell r="BJ69">
            <v>0</v>
          </cell>
          <cell r="BK69">
            <v>0</v>
          </cell>
        </row>
        <row r="70">
          <cell r="A70">
            <v>430</v>
          </cell>
          <cell r="C70">
            <v>9353013</v>
          </cell>
          <cell r="D70" t="str">
            <v>Cockfield Church of England Voluntary Controlled Primary School</v>
          </cell>
          <cell r="E70" t="str">
            <v>Primary</v>
          </cell>
          <cell r="F70">
            <v>0</v>
          </cell>
          <cell r="BJ70">
            <v>0</v>
          </cell>
          <cell r="BK70">
            <v>0</v>
          </cell>
        </row>
        <row r="71">
          <cell r="A71">
            <v>224</v>
          </cell>
          <cell r="C71">
            <v>9353020</v>
          </cell>
          <cell r="D71" t="str">
            <v>Elmsett Church of England VC Primary School</v>
          </cell>
          <cell r="E71" t="str">
            <v>Primary</v>
          </cell>
          <cell r="F71">
            <v>0</v>
          </cell>
          <cell r="BJ71">
            <v>0</v>
          </cell>
          <cell r="BK71">
            <v>0</v>
          </cell>
        </row>
        <row r="72">
          <cell r="A72">
            <v>513</v>
          </cell>
          <cell r="C72">
            <v>9353026</v>
          </cell>
          <cell r="D72" t="str">
            <v>Thurlow Voluntary Controlled Primary School</v>
          </cell>
          <cell r="E72" t="str">
            <v>Primary</v>
          </cell>
          <cell r="F72">
            <v>0</v>
          </cell>
          <cell r="BJ72">
            <v>0</v>
          </cell>
          <cell r="BK72">
            <v>0</v>
          </cell>
        </row>
        <row r="73">
          <cell r="A73">
            <v>445</v>
          </cell>
          <cell r="C73">
            <v>9353027</v>
          </cell>
          <cell r="D73" t="str">
            <v>Great Waldingfield Church of England Voluntary Controlled Primary School</v>
          </cell>
          <cell r="E73" t="str">
            <v>Primary</v>
          </cell>
          <cell r="F73">
            <v>0</v>
          </cell>
          <cell r="BJ73">
            <v>8.0200000000000262</v>
          </cell>
          <cell r="BK73">
            <v>0</v>
          </cell>
        </row>
        <row r="74">
          <cell r="A74">
            <v>457</v>
          </cell>
          <cell r="C74">
            <v>9353036</v>
          </cell>
          <cell r="D74" t="str">
            <v>Honington Church of England Voluntary Controlled Primary School</v>
          </cell>
          <cell r="E74" t="str">
            <v>Primary</v>
          </cell>
          <cell r="F74">
            <v>0</v>
          </cell>
          <cell r="BJ74">
            <v>9.0800000000000196</v>
          </cell>
          <cell r="BK74">
            <v>0</v>
          </cell>
        </row>
        <row r="75">
          <cell r="A75">
            <v>458</v>
          </cell>
          <cell r="C75">
            <v>9353037</v>
          </cell>
          <cell r="D75" t="str">
            <v>Hopton Church of England Voluntary Controlled Primary School</v>
          </cell>
          <cell r="E75" t="str">
            <v>Primary</v>
          </cell>
          <cell r="F75">
            <v>0</v>
          </cell>
          <cell r="BJ75">
            <v>0</v>
          </cell>
          <cell r="BK75">
            <v>0</v>
          </cell>
        </row>
        <row r="76">
          <cell r="A76">
            <v>308</v>
          </cell>
          <cell r="C76">
            <v>9353042</v>
          </cell>
          <cell r="D76" t="str">
            <v>Kersey Church of England Voluntary Controlled Primary School</v>
          </cell>
          <cell r="E76" t="str">
            <v>Primary</v>
          </cell>
          <cell r="F76">
            <v>0</v>
          </cell>
          <cell r="BJ76">
            <v>0.17999999999999791</v>
          </cell>
          <cell r="BK76">
            <v>0</v>
          </cell>
        </row>
        <row r="77">
          <cell r="A77">
            <v>468</v>
          </cell>
          <cell r="C77">
            <v>9353043</v>
          </cell>
          <cell r="D77" t="str">
            <v>All Saints' Church of England Voluntary Controlled Primary School, Lawshall</v>
          </cell>
          <cell r="E77" t="str">
            <v>Primary</v>
          </cell>
          <cell r="F77">
            <v>0</v>
          </cell>
          <cell r="BJ77">
            <v>4.5599999999999943</v>
          </cell>
          <cell r="BK77">
            <v>0</v>
          </cell>
        </row>
        <row r="78">
          <cell r="A78">
            <v>478</v>
          </cell>
          <cell r="C78">
            <v>9353048</v>
          </cell>
          <cell r="D78" t="str">
            <v>Moulton Church of England Voluntary Controlled Primary School</v>
          </cell>
          <cell r="E78" t="str">
            <v>Primary</v>
          </cell>
          <cell r="F78">
            <v>0</v>
          </cell>
          <cell r="BJ78">
            <v>1.6000000000000092</v>
          </cell>
          <cell r="BK78">
            <v>0</v>
          </cell>
        </row>
        <row r="79">
          <cell r="A79">
            <v>488</v>
          </cell>
          <cell r="C79">
            <v>9353049</v>
          </cell>
          <cell r="D79" t="str">
            <v>Norton CEVC Primary School</v>
          </cell>
          <cell r="E79" t="str">
            <v>Primary</v>
          </cell>
          <cell r="F79">
            <v>0</v>
          </cell>
          <cell r="BJ79">
            <v>0</v>
          </cell>
          <cell r="BK79">
            <v>0</v>
          </cell>
        </row>
        <row r="80">
          <cell r="A80">
            <v>495</v>
          </cell>
          <cell r="C80">
            <v>9353056</v>
          </cell>
          <cell r="D80" t="str">
            <v>Risby Church of England Voluntary Controlled Primary School</v>
          </cell>
          <cell r="E80" t="str">
            <v>Primary</v>
          </cell>
          <cell r="F80">
            <v>0</v>
          </cell>
          <cell r="BJ80">
            <v>0</v>
          </cell>
          <cell r="BK80">
            <v>0</v>
          </cell>
        </row>
        <row r="81">
          <cell r="A81">
            <v>517</v>
          </cell>
          <cell r="C81">
            <v>9353064</v>
          </cell>
          <cell r="D81" t="str">
            <v>Walsham-le-Willows Church of England Voluntary Controlled Primary School</v>
          </cell>
          <cell r="E81" t="str">
            <v>Primary</v>
          </cell>
          <cell r="F81">
            <v>0</v>
          </cell>
          <cell r="BJ81">
            <v>1.1999999999999971</v>
          </cell>
          <cell r="BK81">
            <v>0</v>
          </cell>
        </row>
        <row r="82">
          <cell r="A82">
            <v>338</v>
          </cell>
          <cell r="C82">
            <v>9353066</v>
          </cell>
          <cell r="D82" t="str">
            <v>Whatfield Church of England Voluntary Controlled Primary School</v>
          </cell>
          <cell r="E82" t="str">
            <v>Primary</v>
          </cell>
          <cell r="F82">
            <v>0</v>
          </cell>
          <cell r="BJ82">
            <v>2.2999999999999949</v>
          </cell>
          <cell r="BK82">
            <v>0</v>
          </cell>
        </row>
        <row r="83">
          <cell r="A83">
            <v>202</v>
          </cell>
          <cell r="C83">
            <v>9353074</v>
          </cell>
          <cell r="D83" t="str">
            <v>Bawdsey Church of England Voluntary Controlled Primary School</v>
          </cell>
          <cell r="E83" t="str">
            <v>Primary</v>
          </cell>
          <cell r="F83">
            <v>0</v>
          </cell>
          <cell r="BJ83">
            <v>0</v>
          </cell>
          <cell r="BK83">
            <v>0</v>
          </cell>
        </row>
        <row r="84">
          <cell r="A84">
            <v>10</v>
          </cell>
          <cell r="C84">
            <v>9353075</v>
          </cell>
          <cell r="D84" t="str">
            <v>Bedfield Church of England Voluntary Controlled Primary School</v>
          </cell>
          <cell r="E84" t="str">
            <v>Primary</v>
          </cell>
          <cell r="F84">
            <v>0</v>
          </cell>
          <cell r="BJ84">
            <v>2.2999999999999949</v>
          </cell>
          <cell r="BK84">
            <v>0</v>
          </cell>
        </row>
        <row r="85">
          <cell r="A85">
            <v>11</v>
          </cell>
          <cell r="C85">
            <v>9353076</v>
          </cell>
          <cell r="D85" t="str">
            <v>Benhall St Mary's Church of England Voluntary Controlled Primary School</v>
          </cell>
          <cell r="E85" t="str">
            <v>Primary</v>
          </cell>
          <cell r="F85">
            <v>0</v>
          </cell>
          <cell r="BJ85">
            <v>4.1800000000000344</v>
          </cell>
          <cell r="BK85">
            <v>0</v>
          </cell>
        </row>
        <row r="86">
          <cell r="A86">
            <v>206</v>
          </cell>
          <cell r="C86">
            <v>9353078</v>
          </cell>
          <cell r="D86" t="str">
            <v>Bramford Church of England Voluntary Controlled Primary School</v>
          </cell>
          <cell r="E86" t="str">
            <v>Primary</v>
          </cell>
          <cell r="F86">
            <v>0</v>
          </cell>
          <cell r="BJ86">
            <v>0</v>
          </cell>
          <cell r="BK86">
            <v>0</v>
          </cell>
        </row>
        <row r="87">
          <cell r="A87">
            <v>22</v>
          </cell>
          <cell r="C87">
            <v>9353083</v>
          </cell>
          <cell r="D87" t="str">
            <v>Corton Church of England Voluntary Aided Primary School</v>
          </cell>
          <cell r="E87" t="str">
            <v>Primary</v>
          </cell>
          <cell r="F87">
            <v>0</v>
          </cell>
          <cell r="BJ87">
            <v>0</v>
          </cell>
          <cell r="BK87">
            <v>0</v>
          </cell>
        </row>
        <row r="88">
          <cell r="A88">
            <v>223</v>
          </cell>
          <cell r="C88">
            <v>9353085</v>
          </cell>
          <cell r="D88" t="str">
            <v>East Bergholt Church of England Voluntary Controlled Primary School</v>
          </cell>
          <cell r="E88" t="str">
            <v>Primary</v>
          </cell>
          <cell r="F88">
            <v>0</v>
          </cell>
          <cell r="BJ88">
            <v>0</v>
          </cell>
          <cell r="BK88">
            <v>0</v>
          </cell>
        </row>
        <row r="89">
          <cell r="A89">
            <v>444</v>
          </cell>
          <cell r="C89">
            <v>9353090</v>
          </cell>
          <cell r="D89" t="str">
            <v>Great Finborough Church of England Voluntary Controlled Primary School</v>
          </cell>
          <cell r="E89" t="str">
            <v>Primary</v>
          </cell>
          <cell r="F89">
            <v>0</v>
          </cell>
          <cell r="BJ89">
            <v>0.95999999999999841</v>
          </cell>
          <cell r="BK89">
            <v>0</v>
          </cell>
        </row>
        <row r="90">
          <cell r="A90">
            <v>50</v>
          </cell>
          <cell r="C90">
            <v>9353093</v>
          </cell>
          <cell r="D90" t="str">
            <v>Kelsale Church of England Voluntary Controlled Primary School</v>
          </cell>
          <cell r="E90" t="str">
            <v>Primary</v>
          </cell>
          <cell r="F90">
            <v>0</v>
          </cell>
          <cell r="BJ90">
            <v>0</v>
          </cell>
          <cell r="BK90">
            <v>0</v>
          </cell>
        </row>
        <row r="91">
          <cell r="A91">
            <v>331</v>
          </cell>
          <cell r="C91">
            <v>9353104</v>
          </cell>
          <cell r="D91" t="str">
            <v>Tattingstone Church of England Voluntary Controlled Primary School</v>
          </cell>
          <cell r="E91" t="str">
            <v>Primary</v>
          </cell>
          <cell r="F91">
            <v>0</v>
          </cell>
          <cell r="BJ91">
            <v>0</v>
          </cell>
          <cell r="BK91">
            <v>0</v>
          </cell>
        </row>
        <row r="92">
          <cell r="A92">
            <v>106</v>
          </cell>
          <cell r="C92">
            <v>9353105</v>
          </cell>
          <cell r="D92" t="str">
            <v>Thorndon Church of England Voluntary Controlled Primary School</v>
          </cell>
          <cell r="E92" t="str">
            <v>Primary</v>
          </cell>
          <cell r="F92">
            <v>0</v>
          </cell>
          <cell r="BJ92">
            <v>2.0999999999999996</v>
          </cell>
          <cell r="BK92">
            <v>0</v>
          </cell>
        </row>
        <row r="93">
          <cell r="A93">
            <v>112</v>
          </cell>
          <cell r="C93">
            <v>9353109</v>
          </cell>
          <cell r="D93" t="str">
            <v>Wilby Church of England Voluntary Controlled Primary School</v>
          </cell>
          <cell r="E93" t="str">
            <v>Primary</v>
          </cell>
          <cell r="F93">
            <v>0</v>
          </cell>
          <cell r="BJ93">
            <v>4.80000000000003</v>
          </cell>
          <cell r="BK93">
            <v>0</v>
          </cell>
        </row>
        <row r="94">
          <cell r="A94">
            <v>113</v>
          </cell>
          <cell r="C94">
            <v>9353111</v>
          </cell>
          <cell r="D94" t="str">
            <v>Worlingham Church of England Voluntary Controlled Primary School</v>
          </cell>
          <cell r="E94" t="str">
            <v>Primary</v>
          </cell>
          <cell r="F94">
            <v>0</v>
          </cell>
          <cell r="BJ94">
            <v>0</v>
          </cell>
          <cell r="BK94">
            <v>0</v>
          </cell>
        </row>
        <row r="95">
          <cell r="A95">
            <v>216</v>
          </cell>
          <cell r="C95">
            <v>9353112</v>
          </cell>
          <cell r="D95" t="str">
            <v>Capel St Mary Church of England Voluntary Controlled Primary School</v>
          </cell>
          <cell r="E95" t="str">
            <v>Primary</v>
          </cell>
          <cell r="F95">
            <v>0</v>
          </cell>
          <cell r="BJ95">
            <v>0</v>
          </cell>
          <cell r="BK95">
            <v>0</v>
          </cell>
        </row>
        <row r="96">
          <cell r="A96">
            <v>114</v>
          </cell>
          <cell r="C96">
            <v>9353113</v>
          </cell>
          <cell r="D96" t="str">
            <v>Worlingworth Church of England Voluntary Controlled Primary School</v>
          </cell>
          <cell r="E96" t="str">
            <v>Primary</v>
          </cell>
          <cell r="F96">
            <v>0</v>
          </cell>
          <cell r="BJ96">
            <v>4.3999999999999799</v>
          </cell>
          <cell r="BK96">
            <v>0</v>
          </cell>
        </row>
        <row r="97">
          <cell r="A97">
            <v>12</v>
          </cell>
          <cell r="C97">
            <v>9353114</v>
          </cell>
          <cell r="D97" t="str">
            <v>Blundeston Church of England Voluntary Controlled Primary School</v>
          </cell>
          <cell r="E97" t="str">
            <v>Primary</v>
          </cell>
          <cell r="F97">
            <v>0</v>
          </cell>
          <cell r="BJ97">
            <v>1.3000000000000056</v>
          </cell>
          <cell r="BK97">
            <v>0</v>
          </cell>
        </row>
        <row r="98">
          <cell r="A98">
            <v>203</v>
          </cell>
          <cell r="C98">
            <v>9353117</v>
          </cell>
          <cell r="D98" t="str">
            <v>Bentley Church of England Voluntary Controlled Primary School</v>
          </cell>
          <cell r="E98" t="str">
            <v>Primary</v>
          </cell>
          <cell r="F98">
            <v>0</v>
          </cell>
          <cell r="BJ98">
            <v>0</v>
          </cell>
          <cell r="BK98">
            <v>0</v>
          </cell>
        </row>
        <row r="99">
          <cell r="A99">
            <v>507</v>
          </cell>
          <cell r="C99">
            <v>9353124</v>
          </cell>
          <cell r="D99" t="str">
            <v>St Gregory Church of England Voluntary Controlled Primary School</v>
          </cell>
          <cell r="E99" t="str">
            <v>Primary</v>
          </cell>
          <cell r="F99">
            <v>0</v>
          </cell>
          <cell r="BJ99">
            <v>0</v>
          </cell>
          <cell r="BK99">
            <v>0</v>
          </cell>
        </row>
        <row r="100">
          <cell r="A100">
            <v>17</v>
          </cell>
          <cell r="C100">
            <v>9353125</v>
          </cell>
          <cell r="D100" t="str">
            <v>St Botolph's Church of England Voluntary Controlled Primary School</v>
          </cell>
          <cell r="E100" t="str">
            <v>Primary</v>
          </cell>
          <cell r="F100">
            <v>0</v>
          </cell>
          <cell r="BJ100">
            <v>0</v>
          </cell>
          <cell r="BK100">
            <v>0</v>
          </cell>
        </row>
        <row r="101">
          <cell r="A101">
            <v>421</v>
          </cell>
          <cell r="C101">
            <v>9353308</v>
          </cell>
          <cell r="D101" t="str">
            <v>St Edmundsbury Church of England Voluntary Aided Primary School</v>
          </cell>
          <cell r="E101" t="str">
            <v>Primary</v>
          </cell>
          <cell r="F101">
            <v>0</v>
          </cell>
          <cell r="BJ101">
            <v>17.68</v>
          </cell>
          <cell r="BK101">
            <v>0</v>
          </cell>
        </row>
        <row r="102">
          <cell r="A102">
            <v>509</v>
          </cell>
          <cell r="C102">
            <v>9353310</v>
          </cell>
          <cell r="D102" t="str">
            <v>St Joseph's Roman Catholic Primary School</v>
          </cell>
          <cell r="E102" t="str">
            <v>Primary</v>
          </cell>
          <cell r="F102">
            <v>0</v>
          </cell>
          <cell r="BJ102">
            <v>0.63999999999999946</v>
          </cell>
          <cell r="BK102">
            <v>0</v>
          </cell>
        </row>
        <row r="103">
          <cell r="A103">
            <v>420</v>
          </cell>
          <cell r="C103">
            <v>9353311</v>
          </cell>
          <cell r="D103" t="str">
            <v>St Edmund's Catholic Primary School</v>
          </cell>
          <cell r="E103" t="str">
            <v>Primary</v>
          </cell>
          <cell r="F103">
            <v>0</v>
          </cell>
          <cell r="BJ103">
            <v>3.839999999999995</v>
          </cell>
          <cell r="BK103">
            <v>0</v>
          </cell>
        </row>
        <row r="104">
          <cell r="A104">
            <v>432</v>
          </cell>
          <cell r="C104">
            <v>9353322</v>
          </cell>
          <cell r="D104" t="str">
            <v>Creeting St Mary Church of England Voluntary Aided Primary School</v>
          </cell>
          <cell r="E104" t="str">
            <v>Primary</v>
          </cell>
          <cell r="F104">
            <v>0</v>
          </cell>
          <cell r="BJ104">
            <v>4.8199999999999621</v>
          </cell>
          <cell r="BK104">
            <v>0</v>
          </cell>
        </row>
        <row r="105">
          <cell r="A105">
            <v>101</v>
          </cell>
          <cell r="C105">
            <v>9353327</v>
          </cell>
          <cell r="D105" t="str">
            <v>Stonham Aspal Church of England Voluntary Aided Primary School</v>
          </cell>
          <cell r="E105" t="str">
            <v>Primary</v>
          </cell>
          <cell r="F105">
            <v>0</v>
          </cell>
          <cell r="BJ105">
            <v>5.1799999999999971</v>
          </cell>
          <cell r="BK105">
            <v>0</v>
          </cell>
        </row>
        <row r="106">
          <cell r="A106">
            <v>25</v>
          </cell>
          <cell r="C106">
            <v>9353329</v>
          </cell>
          <cell r="D106" t="str">
            <v>Sir Robert Hitcham Church of England Voluntary Aided School</v>
          </cell>
          <cell r="E106" t="str">
            <v>Primary</v>
          </cell>
          <cell r="F106">
            <v>0</v>
          </cell>
          <cell r="BJ106">
            <v>0</v>
          </cell>
          <cell r="BK106">
            <v>0</v>
          </cell>
        </row>
        <row r="107">
          <cell r="A107">
            <v>35</v>
          </cell>
          <cell r="C107">
            <v>9353330</v>
          </cell>
          <cell r="D107" t="str">
            <v>Framlingham Sir Robert Hitcham's Church of England Voluntary Aided Primary School</v>
          </cell>
          <cell r="E107" t="str">
            <v>Primary</v>
          </cell>
          <cell r="F107">
            <v>0</v>
          </cell>
          <cell r="BJ107">
            <v>6.1600000000000126</v>
          </cell>
          <cell r="BK107">
            <v>0</v>
          </cell>
        </row>
        <row r="108">
          <cell r="A108">
            <v>317</v>
          </cell>
          <cell r="C108">
            <v>9353332</v>
          </cell>
          <cell r="D108" t="str">
            <v>Orford Church of England Voluntary Aided Primary School</v>
          </cell>
          <cell r="E108" t="str">
            <v>Primary</v>
          </cell>
          <cell r="F108">
            <v>0</v>
          </cell>
          <cell r="BJ108">
            <v>0.98000000000000065</v>
          </cell>
          <cell r="BK108">
            <v>0</v>
          </cell>
        </row>
        <row r="109">
          <cell r="A109">
            <v>284</v>
          </cell>
          <cell r="C109">
            <v>9353337</v>
          </cell>
          <cell r="D109" t="str">
            <v>St John's Church of England Voluntary Aided Primary School, Ipswich</v>
          </cell>
          <cell r="E109" t="str">
            <v>Primary</v>
          </cell>
          <cell r="F109">
            <v>0</v>
          </cell>
          <cell r="BJ109">
            <v>0</v>
          </cell>
          <cell r="BK109">
            <v>0</v>
          </cell>
        </row>
        <row r="110">
          <cell r="A110">
            <v>285</v>
          </cell>
          <cell r="C110">
            <v>9353338</v>
          </cell>
          <cell r="D110" t="str">
            <v>St Margaret's Church of England Voluntary Aided Primary School, Ipswich</v>
          </cell>
          <cell r="E110" t="str">
            <v>Primary</v>
          </cell>
          <cell r="F110">
            <v>0</v>
          </cell>
          <cell r="BJ110">
            <v>0</v>
          </cell>
          <cell r="BK110">
            <v>0</v>
          </cell>
        </row>
        <row r="111">
          <cell r="A111">
            <v>287</v>
          </cell>
          <cell r="C111">
            <v>9353342</v>
          </cell>
          <cell r="D111" t="str">
            <v>St Mark's Catholic Primary School, Ipswich</v>
          </cell>
          <cell r="E111" t="str">
            <v>Primary</v>
          </cell>
          <cell r="F111">
            <v>0</v>
          </cell>
          <cell r="BJ111">
            <v>0</v>
          </cell>
          <cell r="BK111">
            <v>0</v>
          </cell>
        </row>
        <row r="112">
          <cell r="A112">
            <v>560</v>
          </cell>
          <cell r="C112">
            <v>9354024</v>
          </cell>
          <cell r="D112" t="str">
            <v>Thurston Community College</v>
          </cell>
          <cell r="E112" t="str">
            <v>Secondary</v>
          </cell>
          <cell r="F112">
            <v>0</v>
          </cell>
          <cell r="BJ112">
            <v>0</v>
          </cell>
          <cell r="BK112">
            <v>0</v>
          </cell>
        </row>
        <row r="113">
          <cell r="A113">
            <v>370</v>
          </cell>
          <cell r="C113">
            <v>9354090</v>
          </cell>
          <cell r="D113" t="str">
            <v>Northgate High School</v>
          </cell>
          <cell r="E113" t="str">
            <v>Secondary</v>
          </cell>
          <cell r="F113">
            <v>0</v>
          </cell>
          <cell r="BJ113">
            <v>0</v>
          </cell>
          <cell r="BK113">
            <v>0</v>
          </cell>
        </row>
        <row r="114">
          <cell r="A114">
            <v>552</v>
          </cell>
          <cell r="C114">
            <v>9354500</v>
          </cell>
          <cell r="D114" t="str">
            <v>King Edward VI Church of England Voluntary Controlled Upper School</v>
          </cell>
          <cell r="E114" t="str">
            <v>Secondary</v>
          </cell>
          <cell r="F114">
            <v>0</v>
          </cell>
          <cell r="BJ114">
            <v>0</v>
          </cell>
          <cell r="BK114">
            <v>0</v>
          </cell>
        </row>
        <row r="115">
          <cell r="A115">
            <v>553</v>
          </cell>
          <cell r="C115">
            <v>9354600</v>
          </cell>
          <cell r="D115" t="str">
            <v>St Benedict's Catholic School</v>
          </cell>
          <cell r="E115" t="str">
            <v>Secondary</v>
          </cell>
          <cell r="F115">
            <v>0</v>
          </cell>
          <cell r="BJ115">
            <v>0</v>
          </cell>
          <cell r="BK115">
            <v>0.74095979247730281</v>
          </cell>
        </row>
        <row r="116">
          <cell r="A116">
            <v>233</v>
          </cell>
          <cell r="C116">
            <v>9352000</v>
          </cell>
          <cell r="D116" t="str">
            <v>Langer Primary Academy</v>
          </cell>
          <cell r="E116" t="str">
            <v>Primary</v>
          </cell>
          <cell r="F116" t="str">
            <v>Recoupment Academy</v>
          </cell>
          <cell r="BJ116">
            <v>10.99999999999995</v>
          </cell>
          <cell r="BK116">
            <v>0</v>
          </cell>
        </row>
        <row r="117">
          <cell r="A117">
            <v>262</v>
          </cell>
          <cell r="C117">
            <v>9352001</v>
          </cell>
          <cell r="D117" t="str">
            <v>Gusford Community Primary School</v>
          </cell>
          <cell r="E117" t="str">
            <v>Primary</v>
          </cell>
          <cell r="F117" t="str">
            <v>Recoupment Academy</v>
          </cell>
          <cell r="BJ117">
            <v>2.3199999999999825</v>
          </cell>
          <cell r="BK117">
            <v>0</v>
          </cell>
        </row>
        <row r="118">
          <cell r="A118">
            <v>411</v>
          </cell>
          <cell r="C118">
            <v>9352003</v>
          </cell>
          <cell r="D118" t="str">
            <v>Forest Academy</v>
          </cell>
          <cell r="E118" t="str">
            <v>Primary</v>
          </cell>
          <cell r="F118" t="str">
            <v>Recoupment Academy</v>
          </cell>
          <cell r="BJ118">
            <v>1.9799999999999986</v>
          </cell>
          <cell r="BK118">
            <v>0</v>
          </cell>
        </row>
        <row r="119">
          <cell r="A119">
            <v>73</v>
          </cell>
          <cell r="C119">
            <v>9352006</v>
          </cell>
          <cell r="D119" t="str">
            <v>Westwood Primary School</v>
          </cell>
          <cell r="E119" t="str">
            <v>Primary</v>
          </cell>
          <cell r="F119" t="str">
            <v>Recoupment Academy</v>
          </cell>
          <cell r="BJ119">
            <v>2.8800000000000083</v>
          </cell>
          <cell r="BK119">
            <v>0</v>
          </cell>
        </row>
        <row r="120">
          <cell r="A120">
            <v>453</v>
          </cell>
          <cell r="C120">
            <v>9352010</v>
          </cell>
          <cell r="D120" t="str">
            <v>Westfield Primary Academy</v>
          </cell>
          <cell r="E120" t="str">
            <v>Primary</v>
          </cell>
          <cell r="F120" t="str">
            <v>Recoupment Academy</v>
          </cell>
          <cell r="BJ120">
            <v>0</v>
          </cell>
          <cell r="BK120">
            <v>0</v>
          </cell>
        </row>
        <row r="121">
          <cell r="A121">
            <v>61</v>
          </cell>
          <cell r="C121">
            <v>9352014</v>
          </cell>
          <cell r="D121" t="str">
            <v>Red Oak Primary School</v>
          </cell>
          <cell r="E121" t="str">
            <v>Primary</v>
          </cell>
          <cell r="F121" t="str">
            <v>Recoupment Academy</v>
          </cell>
          <cell r="BJ121">
            <v>21.639999999999819</v>
          </cell>
          <cell r="BK121">
            <v>0</v>
          </cell>
        </row>
        <row r="122">
          <cell r="A122">
            <v>292</v>
          </cell>
          <cell r="C122">
            <v>9352017</v>
          </cell>
          <cell r="D122" t="str">
            <v>Sidegate Primary School</v>
          </cell>
          <cell r="E122" t="str">
            <v>Primary</v>
          </cell>
          <cell r="F122" t="str">
            <v>Recoupment Academy</v>
          </cell>
          <cell r="BJ122">
            <v>0</v>
          </cell>
          <cell r="BK122">
            <v>0</v>
          </cell>
        </row>
        <row r="123">
          <cell r="A123">
            <v>484</v>
          </cell>
          <cell r="C123">
            <v>9352022</v>
          </cell>
          <cell r="D123" t="str">
            <v>Laureate Community Academy</v>
          </cell>
          <cell r="E123" t="str">
            <v>Primary</v>
          </cell>
          <cell r="F123" t="str">
            <v>Recoupment Academy</v>
          </cell>
          <cell r="BJ123">
            <v>0</v>
          </cell>
          <cell r="BK123">
            <v>0</v>
          </cell>
        </row>
        <row r="124">
          <cell r="A124">
            <v>77</v>
          </cell>
          <cell r="C124">
            <v>9352025</v>
          </cell>
          <cell r="D124" t="str">
            <v>Grove Primary School</v>
          </cell>
          <cell r="E124" t="str">
            <v>Primary</v>
          </cell>
          <cell r="F124" t="str">
            <v>Recoupment Academy</v>
          </cell>
          <cell r="BJ124">
            <v>0</v>
          </cell>
          <cell r="BK124">
            <v>0</v>
          </cell>
        </row>
        <row r="125">
          <cell r="A125">
            <v>267</v>
          </cell>
          <cell r="C125">
            <v>9352027</v>
          </cell>
          <cell r="D125" t="str">
            <v>Hillside Primary School</v>
          </cell>
          <cell r="E125" t="str">
            <v>Primary</v>
          </cell>
          <cell r="F125" t="str">
            <v>Recoupment Academy</v>
          </cell>
          <cell r="BJ125">
            <v>42.098836772982878</v>
          </cell>
          <cell r="BK125">
            <v>0</v>
          </cell>
        </row>
        <row r="126">
          <cell r="A126">
            <v>423</v>
          </cell>
          <cell r="C126">
            <v>9352029</v>
          </cell>
          <cell r="D126" t="str">
            <v>Tollgate Primary School</v>
          </cell>
          <cell r="E126" t="str">
            <v>Primary</v>
          </cell>
          <cell r="F126" t="str">
            <v>Recoupment Academy</v>
          </cell>
          <cell r="BJ126">
            <v>20.380000000000113</v>
          </cell>
          <cell r="BK126">
            <v>0</v>
          </cell>
        </row>
        <row r="127">
          <cell r="A127">
            <v>521</v>
          </cell>
          <cell r="C127">
            <v>9352030</v>
          </cell>
          <cell r="D127" t="str">
            <v>Wickhambrook Primary Academy</v>
          </cell>
          <cell r="E127" t="str">
            <v>Primary</v>
          </cell>
          <cell r="F127" t="str">
            <v>Recoupment Academy</v>
          </cell>
          <cell r="BJ127">
            <v>0</v>
          </cell>
          <cell r="BK127">
            <v>0</v>
          </cell>
        </row>
        <row r="128">
          <cell r="A128">
            <v>522</v>
          </cell>
          <cell r="C128">
            <v>9352031</v>
          </cell>
          <cell r="D128" t="str">
            <v>Woolpit Primary Academy</v>
          </cell>
          <cell r="E128" t="str">
            <v>Primary</v>
          </cell>
          <cell r="F128" t="str">
            <v>Recoupment Academy</v>
          </cell>
          <cell r="BJ128">
            <v>8.5999999999999392</v>
          </cell>
          <cell r="BK128">
            <v>0</v>
          </cell>
        </row>
        <row r="129">
          <cell r="A129">
            <v>454</v>
          </cell>
          <cell r="C129">
            <v>9352036</v>
          </cell>
          <cell r="D129" t="str">
            <v>Place Farm Primary Academy</v>
          </cell>
          <cell r="E129" t="str">
            <v>Primary</v>
          </cell>
          <cell r="F129" t="str">
            <v>Recoupment Academy</v>
          </cell>
          <cell r="BJ129">
            <v>0</v>
          </cell>
          <cell r="BK129">
            <v>0</v>
          </cell>
        </row>
        <row r="130">
          <cell r="A130">
            <v>450</v>
          </cell>
          <cell r="C130">
            <v>9352040</v>
          </cell>
          <cell r="D130" t="str">
            <v>Burton End Primary Academy</v>
          </cell>
          <cell r="E130" t="str">
            <v>Primary</v>
          </cell>
          <cell r="F130" t="str">
            <v>Recoupment Academy</v>
          </cell>
          <cell r="BJ130">
            <v>0</v>
          </cell>
          <cell r="BK130">
            <v>0</v>
          </cell>
        </row>
        <row r="131">
          <cell r="A131">
            <v>52</v>
          </cell>
          <cell r="C131">
            <v>9352043</v>
          </cell>
          <cell r="D131" t="str">
            <v>Kessingland Church of England Primary Academy</v>
          </cell>
          <cell r="E131" t="str">
            <v>Primary</v>
          </cell>
          <cell r="F131" t="str">
            <v>Recoupment Academy</v>
          </cell>
          <cell r="BJ131">
            <v>0.2008695652173908</v>
          </cell>
          <cell r="BK131">
            <v>0</v>
          </cell>
        </row>
        <row r="132">
          <cell r="A132">
            <v>447</v>
          </cell>
          <cell r="C132">
            <v>9352047</v>
          </cell>
          <cell r="D132" t="str">
            <v>Coupals Primary Academy</v>
          </cell>
          <cell r="E132" t="str">
            <v>Primary</v>
          </cell>
          <cell r="F132" t="str">
            <v>Recoupment Academy</v>
          </cell>
          <cell r="BJ132">
            <v>0</v>
          </cell>
          <cell r="BK132">
            <v>0</v>
          </cell>
        </row>
        <row r="133">
          <cell r="A133">
            <v>251</v>
          </cell>
          <cell r="C133">
            <v>9352048</v>
          </cell>
          <cell r="D133" t="str">
            <v>Castle Hill Infant School</v>
          </cell>
          <cell r="E133" t="str">
            <v>Primary</v>
          </cell>
          <cell r="F133" t="str">
            <v>Recoupment Academy</v>
          </cell>
          <cell r="BJ133">
            <v>0</v>
          </cell>
          <cell r="BK133">
            <v>0</v>
          </cell>
        </row>
        <row r="134">
          <cell r="A134">
            <v>252</v>
          </cell>
          <cell r="C134">
            <v>9352050</v>
          </cell>
          <cell r="D134" t="str">
            <v>Castle Hill Junior School</v>
          </cell>
          <cell r="E134" t="str">
            <v>Primary</v>
          </cell>
          <cell r="F134" t="str">
            <v>Recoupment Academy</v>
          </cell>
          <cell r="BJ134">
            <v>0</v>
          </cell>
          <cell r="BK134">
            <v>0</v>
          </cell>
        </row>
        <row r="135">
          <cell r="A135">
            <v>440</v>
          </cell>
          <cell r="C135">
            <v>9352051</v>
          </cell>
          <cell r="D135" t="str">
            <v>Glemsford Primary Academy</v>
          </cell>
          <cell r="E135" t="str">
            <v>Primary</v>
          </cell>
          <cell r="F135" t="str">
            <v>Recoupment Academy</v>
          </cell>
          <cell r="BJ135">
            <v>0</v>
          </cell>
          <cell r="BK135">
            <v>0</v>
          </cell>
        </row>
        <row r="136">
          <cell r="A136">
            <v>92</v>
          </cell>
          <cell r="C136">
            <v>9352052</v>
          </cell>
          <cell r="D136" t="str">
            <v>Reydon Primary School</v>
          </cell>
          <cell r="E136" t="str">
            <v>Primary</v>
          </cell>
          <cell r="F136" t="str">
            <v>Recoupment Academy</v>
          </cell>
          <cell r="BJ136">
            <v>0</v>
          </cell>
          <cell r="BK136">
            <v>0</v>
          </cell>
        </row>
        <row r="137">
          <cell r="A137">
            <v>59</v>
          </cell>
          <cell r="C137">
            <v>9352053</v>
          </cell>
          <cell r="D137" t="str">
            <v>Dell Primary School</v>
          </cell>
          <cell r="E137" t="str">
            <v>Primary</v>
          </cell>
          <cell r="F137" t="str">
            <v>Recoupment Academy</v>
          </cell>
          <cell r="BJ137">
            <v>0</v>
          </cell>
          <cell r="BK137">
            <v>0</v>
          </cell>
        </row>
        <row r="138">
          <cell r="A138">
            <v>465</v>
          </cell>
          <cell r="C138">
            <v>9352054</v>
          </cell>
          <cell r="D138" t="str">
            <v>Kedington Primary Academy</v>
          </cell>
          <cell r="E138" t="str">
            <v>Primary</v>
          </cell>
          <cell r="F138" t="str">
            <v>Recoupment Academy</v>
          </cell>
          <cell r="BJ138">
            <v>0</v>
          </cell>
          <cell r="BK138">
            <v>0</v>
          </cell>
        </row>
        <row r="139">
          <cell r="A139">
            <v>63</v>
          </cell>
          <cell r="C139">
            <v>9352056</v>
          </cell>
          <cell r="D139" t="str">
            <v>Phoenix St Peter Academy</v>
          </cell>
          <cell r="E139" t="str">
            <v>Primary</v>
          </cell>
          <cell r="F139" t="str">
            <v>Recoupment Academy</v>
          </cell>
          <cell r="BJ139">
            <v>9.3723595505618427</v>
          </cell>
          <cell r="BK139">
            <v>0</v>
          </cell>
        </row>
        <row r="140">
          <cell r="A140">
            <v>70</v>
          </cell>
          <cell r="C140">
            <v>9352057</v>
          </cell>
          <cell r="D140" t="str">
            <v>St Margaret's Primary Academy</v>
          </cell>
          <cell r="E140" t="str">
            <v>Primary</v>
          </cell>
          <cell r="F140" t="str">
            <v>Recoupment Academy</v>
          </cell>
          <cell r="BJ140">
            <v>4.1800000000000184</v>
          </cell>
          <cell r="BK140">
            <v>0</v>
          </cell>
        </row>
        <row r="141">
          <cell r="A141">
            <v>1</v>
          </cell>
          <cell r="C141">
            <v>9352058</v>
          </cell>
          <cell r="D141" t="str">
            <v>Aldeburgh Primary School</v>
          </cell>
          <cell r="E141" t="str">
            <v>Primary</v>
          </cell>
          <cell r="F141" t="str">
            <v>Recoupment Academy</v>
          </cell>
          <cell r="BJ141">
            <v>0</v>
          </cell>
          <cell r="BK141">
            <v>0</v>
          </cell>
        </row>
        <row r="142">
          <cell r="A142">
            <v>295</v>
          </cell>
          <cell r="C142">
            <v>9352059</v>
          </cell>
          <cell r="D142" t="str">
            <v>Sprites Primary Academy</v>
          </cell>
          <cell r="E142" t="str">
            <v>Primary</v>
          </cell>
          <cell r="F142" t="str">
            <v>Recoupment Academy</v>
          </cell>
          <cell r="BJ142">
            <v>0.39999999999999758</v>
          </cell>
          <cell r="BK142">
            <v>0</v>
          </cell>
        </row>
        <row r="143">
          <cell r="A143">
            <v>402</v>
          </cell>
          <cell r="C143">
            <v>9352060</v>
          </cell>
          <cell r="D143" t="str">
            <v>Bacton Primary School</v>
          </cell>
          <cell r="E143" t="str">
            <v>Primary</v>
          </cell>
          <cell r="F143" t="str">
            <v>Recoupment Academy</v>
          </cell>
          <cell r="BJ143">
            <v>0.28000000000000091</v>
          </cell>
          <cell r="BK143">
            <v>0</v>
          </cell>
        </row>
        <row r="144">
          <cell r="A144">
            <v>6</v>
          </cell>
          <cell r="C144">
            <v>9352063</v>
          </cell>
          <cell r="D144" t="str">
            <v>The Albert Pye Community Primary School</v>
          </cell>
          <cell r="E144" t="str">
            <v>Primary</v>
          </cell>
          <cell r="F144" t="str">
            <v>Recoupment Academy</v>
          </cell>
          <cell r="BJ144">
            <v>0</v>
          </cell>
          <cell r="BK144">
            <v>0</v>
          </cell>
        </row>
        <row r="145">
          <cell r="A145">
            <v>7</v>
          </cell>
          <cell r="C145">
            <v>9352064</v>
          </cell>
          <cell r="D145" t="str">
            <v>Ravensmere Infant School</v>
          </cell>
          <cell r="E145" t="str">
            <v>Primary</v>
          </cell>
          <cell r="F145" t="str">
            <v>Recoupment Academy</v>
          </cell>
          <cell r="BJ145">
            <v>0</v>
          </cell>
          <cell r="BK145">
            <v>0</v>
          </cell>
        </row>
        <row r="146">
          <cell r="A146">
            <v>64</v>
          </cell>
          <cell r="C146">
            <v>9352065</v>
          </cell>
          <cell r="D146" t="str">
            <v>Northfield St Nicholas Primary Academy</v>
          </cell>
          <cell r="E146" t="str">
            <v>Primary</v>
          </cell>
          <cell r="F146" t="str">
            <v>Recoupment Academy</v>
          </cell>
          <cell r="BJ146">
            <v>0</v>
          </cell>
          <cell r="BK146">
            <v>0</v>
          </cell>
        </row>
        <row r="147">
          <cell r="A147">
            <v>15</v>
          </cell>
          <cell r="C147">
            <v>9352067</v>
          </cell>
          <cell r="D147" t="str">
            <v>Bungay Primary School</v>
          </cell>
          <cell r="E147" t="str">
            <v>Primary</v>
          </cell>
          <cell r="F147" t="str">
            <v>Recoupment Academy</v>
          </cell>
          <cell r="BJ147">
            <v>9.8683743842364127</v>
          </cell>
          <cell r="BK147">
            <v>0</v>
          </cell>
        </row>
        <row r="148">
          <cell r="A148">
            <v>219</v>
          </cell>
          <cell r="C148">
            <v>9352069</v>
          </cell>
          <cell r="D148" t="str">
            <v>Claydon Primary School</v>
          </cell>
          <cell r="E148" t="str">
            <v>Primary</v>
          </cell>
          <cell r="F148" t="str">
            <v>Recoupment Academy</v>
          </cell>
          <cell r="BJ148">
            <v>0</v>
          </cell>
          <cell r="BK148">
            <v>0</v>
          </cell>
        </row>
        <row r="149">
          <cell r="A149">
            <v>30</v>
          </cell>
          <cell r="C149">
            <v>9352073</v>
          </cell>
          <cell r="D149" t="str">
            <v>Easton Primary School</v>
          </cell>
          <cell r="E149" t="str">
            <v>Primary</v>
          </cell>
          <cell r="F149" t="str">
            <v>Recoupment Academy</v>
          </cell>
          <cell r="BJ149">
            <v>1.1400000000000021</v>
          </cell>
          <cell r="BK149">
            <v>0</v>
          </cell>
        </row>
        <row r="150">
          <cell r="A150">
            <v>228</v>
          </cell>
          <cell r="C150">
            <v>9352074</v>
          </cell>
          <cell r="D150" t="str">
            <v>SET Causton</v>
          </cell>
          <cell r="E150" t="str">
            <v>Primary</v>
          </cell>
          <cell r="F150" t="str">
            <v>Recoupment Academy</v>
          </cell>
          <cell r="BJ150">
            <v>13.039999999999921</v>
          </cell>
          <cell r="BK150">
            <v>0</v>
          </cell>
        </row>
        <row r="151">
          <cell r="A151">
            <v>234</v>
          </cell>
          <cell r="C151">
            <v>9352075</v>
          </cell>
          <cell r="D151" t="str">
            <v>SET Maidstone</v>
          </cell>
          <cell r="E151" t="str">
            <v>Primary</v>
          </cell>
          <cell r="F151" t="str">
            <v>Recoupment Academy</v>
          </cell>
          <cell r="BJ151">
            <v>0</v>
          </cell>
          <cell r="BK151">
            <v>0</v>
          </cell>
        </row>
        <row r="152">
          <cell r="A152">
            <v>8</v>
          </cell>
          <cell r="C152">
            <v>9352078</v>
          </cell>
          <cell r="D152" t="str">
            <v>Beccles Primary Academy</v>
          </cell>
          <cell r="E152" t="str">
            <v>Primary</v>
          </cell>
          <cell r="F152" t="str">
            <v>Recoupment Academy</v>
          </cell>
          <cell r="BJ152">
            <v>12.219999999999926</v>
          </cell>
          <cell r="BK152">
            <v>0</v>
          </cell>
        </row>
        <row r="153">
          <cell r="A153">
            <v>41</v>
          </cell>
          <cell r="C153">
            <v>9352080</v>
          </cell>
          <cell r="D153" t="str">
            <v>Edgar Sewter Community Primary School</v>
          </cell>
          <cell r="E153" t="str">
            <v>Primary</v>
          </cell>
          <cell r="F153" t="str">
            <v>Recoupment Academy</v>
          </cell>
          <cell r="BJ153">
            <v>0</v>
          </cell>
          <cell r="BK153">
            <v>0</v>
          </cell>
        </row>
        <row r="154">
          <cell r="A154">
            <v>242</v>
          </cell>
          <cell r="C154">
            <v>9352083</v>
          </cell>
          <cell r="D154" t="str">
            <v>Henley Primary School</v>
          </cell>
          <cell r="E154" t="str">
            <v>Primary</v>
          </cell>
          <cell r="F154" t="str">
            <v>Recoupment Academy</v>
          </cell>
          <cell r="BJ154">
            <v>0</v>
          </cell>
          <cell r="BK154">
            <v>0</v>
          </cell>
        </row>
        <row r="155">
          <cell r="A155">
            <v>44</v>
          </cell>
          <cell r="C155">
            <v>9352086</v>
          </cell>
          <cell r="D155" t="str">
            <v>Holton St Peter Community Primary School</v>
          </cell>
          <cell r="E155" t="str">
            <v>Primary</v>
          </cell>
          <cell r="F155" t="str">
            <v>Recoupment Academy</v>
          </cell>
          <cell r="BJ155">
            <v>0</v>
          </cell>
          <cell r="BK155">
            <v>0</v>
          </cell>
        </row>
        <row r="156">
          <cell r="A156">
            <v>45</v>
          </cell>
          <cell r="C156">
            <v>9352087</v>
          </cell>
          <cell r="D156" t="str">
            <v>St Edmund's Primary School</v>
          </cell>
          <cell r="E156" t="str">
            <v>Primary</v>
          </cell>
          <cell r="F156" t="str">
            <v>Recoupment Academy</v>
          </cell>
          <cell r="BJ156">
            <v>5.5599999999999907</v>
          </cell>
          <cell r="BK156">
            <v>0</v>
          </cell>
        </row>
        <row r="157">
          <cell r="A157">
            <v>48</v>
          </cell>
          <cell r="C157">
            <v>9352088</v>
          </cell>
          <cell r="D157" t="str">
            <v>Ilketshall St Lawrence School</v>
          </cell>
          <cell r="E157" t="str">
            <v>Primary</v>
          </cell>
          <cell r="F157" t="str">
            <v>Recoupment Academy</v>
          </cell>
          <cell r="BJ157">
            <v>0</v>
          </cell>
          <cell r="BK157">
            <v>0</v>
          </cell>
        </row>
        <row r="158">
          <cell r="A158">
            <v>312</v>
          </cell>
          <cell r="C158">
            <v>9352090</v>
          </cell>
          <cell r="D158" t="str">
            <v>Martlesham Primary Academy</v>
          </cell>
          <cell r="E158" t="str">
            <v>Primary</v>
          </cell>
          <cell r="F158" t="str">
            <v>Recoupment Academy</v>
          </cell>
          <cell r="BJ158">
            <v>10.120000000000001</v>
          </cell>
          <cell r="BK158">
            <v>0</v>
          </cell>
        </row>
        <row r="159">
          <cell r="A159">
            <v>57</v>
          </cell>
          <cell r="C159">
            <v>9352091</v>
          </cell>
          <cell r="D159" t="str">
            <v>Leiston Primary School</v>
          </cell>
          <cell r="E159" t="str">
            <v>Primary</v>
          </cell>
          <cell r="F159" t="str">
            <v>Recoupment Academy</v>
          </cell>
          <cell r="BJ159">
            <v>10.320000000000006</v>
          </cell>
          <cell r="BK159">
            <v>0</v>
          </cell>
        </row>
        <row r="160">
          <cell r="A160">
            <v>515</v>
          </cell>
          <cell r="C160">
            <v>9352093</v>
          </cell>
          <cell r="D160" t="str">
            <v>St Christopher's CEVCP School</v>
          </cell>
          <cell r="E160" t="str">
            <v>Primary</v>
          </cell>
          <cell r="F160" t="str">
            <v>Recoupment Academy</v>
          </cell>
          <cell r="BJ160">
            <v>8.6200000000000063</v>
          </cell>
          <cell r="BK160">
            <v>0</v>
          </cell>
        </row>
        <row r="161">
          <cell r="A161">
            <v>81</v>
          </cell>
          <cell r="C161">
            <v>9352096</v>
          </cell>
          <cell r="D161" t="str">
            <v>Mendham Primary School</v>
          </cell>
          <cell r="E161" t="str">
            <v>Primary</v>
          </cell>
          <cell r="F161" t="str">
            <v>Recoupment Academy</v>
          </cell>
          <cell r="BJ161">
            <v>5.6351351351351253</v>
          </cell>
          <cell r="BK161">
            <v>0</v>
          </cell>
        </row>
        <row r="162">
          <cell r="A162">
            <v>471</v>
          </cell>
          <cell r="C162">
            <v>9352097</v>
          </cell>
          <cell r="D162" t="str">
            <v>Mendlesham Primary School</v>
          </cell>
          <cell r="E162" t="str">
            <v>Primary</v>
          </cell>
          <cell r="F162" t="str">
            <v>Recoupment Academy</v>
          </cell>
          <cell r="BJ162">
            <v>0</v>
          </cell>
          <cell r="BK162">
            <v>0</v>
          </cell>
        </row>
        <row r="163">
          <cell r="A163">
            <v>82</v>
          </cell>
          <cell r="C163">
            <v>9352098</v>
          </cell>
          <cell r="D163" t="str">
            <v>Middleton Community Primary School</v>
          </cell>
          <cell r="E163" t="str">
            <v>Primary</v>
          </cell>
          <cell r="F163" t="str">
            <v>Recoupment Academy</v>
          </cell>
          <cell r="BJ163">
            <v>3.779999999999994</v>
          </cell>
          <cell r="BK163">
            <v>0</v>
          </cell>
        </row>
        <row r="164">
          <cell r="A164">
            <v>511</v>
          </cell>
          <cell r="C164">
            <v>9352099</v>
          </cell>
          <cell r="D164" t="str">
            <v>Tudor Church of England Primary School, Sudbury</v>
          </cell>
          <cell r="E164" t="str">
            <v>Primary</v>
          </cell>
          <cell r="F164" t="str">
            <v>Recoupment Academy</v>
          </cell>
          <cell r="BJ164">
            <v>1.2199999999999926</v>
          </cell>
          <cell r="BK164">
            <v>0</v>
          </cell>
        </row>
        <row r="165">
          <cell r="A165">
            <v>84</v>
          </cell>
          <cell r="C165">
            <v>9352100</v>
          </cell>
          <cell r="D165" t="str">
            <v>Occold Primary School</v>
          </cell>
          <cell r="E165" t="str">
            <v>Primary</v>
          </cell>
          <cell r="F165" t="str">
            <v>Recoupment Academy</v>
          </cell>
          <cell r="BJ165">
            <v>5.9800000000000288</v>
          </cell>
          <cell r="BK165">
            <v>0</v>
          </cell>
        </row>
        <row r="166">
          <cell r="A166">
            <v>474</v>
          </cell>
          <cell r="C166">
            <v>9352103</v>
          </cell>
          <cell r="D166" t="str">
            <v>Great Heath Academy</v>
          </cell>
          <cell r="E166" t="str">
            <v>Primary</v>
          </cell>
          <cell r="F166" t="str">
            <v>Recoupment Academy</v>
          </cell>
          <cell r="BJ166">
            <v>8.2800000000000011</v>
          </cell>
          <cell r="BK166">
            <v>0</v>
          </cell>
        </row>
        <row r="167">
          <cell r="A167">
            <v>62</v>
          </cell>
          <cell r="C167">
            <v>9352104</v>
          </cell>
          <cell r="D167" t="str">
            <v>Gunton Primary Academy</v>
          </cell>
          <cell r="E167" t="str">
            <v>Primary</v>
          </cell>
          <cell r="F167" t="str">
            <v>Recoupment Academy</v>
          </cell>
          <cell r="BJ167">
            <v>0</v>
          </cell>
          <cell r="BK167">
            <v>0</v>
          </cell>
        </row>
        <row r="168">
          <cell r="A168">
            <v>96</v>
          </cell>
          <cell r="C168">
            <v>9352106</v>
          </cell>
          <cell r="D168" t="str">
            <v>Saxmundham Primary School</v>
          </cell>
          <cell r="E168" t="str">
            <v>Primary</v>
          </cell>
          <cell r="F168" t="str">
            <v>Recoupment Academy</v>
          </cell>
          <cell r="BJ168">
            <v>7.6800000000000139</v>
          </cell>
          <cell r="BK168">
            <v>0</v>
          </cell>
        </row>
        <row r="169">
          <cell r="A169">
            <v>98</v>
          </cell>
          <cell r="C169">
            <v>9352109</v>
          </cell>
          <cell r="D169" t="str">
            <v>Somerleyton Primary School</v>
          </cell>
          <cell r="E169" t="str">
            <v>Primary</v>
          </cell>
          <cell r="F169" t="str">
            <v>Recoupment Academy</v>
          </cell>
          <cell r="BJ169">
            <v>0</v>
          </cell>
          <cell r="BK169">
            <v>0</v>
          </cell>
        </row>
        <row r="170">
          <cell r="A170">
            <v>60</v>
          </cell>
          <cell r="C170">
            <v>9352113</v>
          </cell>
          <cell r="D170" t="str">
            <v>Elm Tree Primary School</v>
          </cell>
          <cell r="E170" t="str">
            <v>Primary</v>
          </cell>
          <cell r="F170" t="str">
            <v>Recoupment Academy</v>
          </cell>
          <cell r="BJ170">
            <v>10.520000000000001</v>
          </cell>
          <cell r="BK170">
            <v>0</v>
          </cell>
        </row>
        <row r="171">
          <cell r="A171">
            <v>16</v>
          </cell>
          <cell r="C171">
            <v>9352116</v>
          </cell>
          <cell r="D171" t="str">
            <v>St Edmund's Catholic Primary School</v>
          </cell>
          <cell r="E171" t="str">
            <v>Primary</v>
          </cell>
          <cell r="F171" t="str">
            <v>Recoupment Academy</v>
          </cell>
          <cell r="BJ171">
            <v>3.7199999999999762</v>
          </cell>
          <cell r="BK171">
            <v>0</v>
          </cell>
        </row>
        <row r="172">
          <cell r="A172">
            <v>9</v>
          </cell>
          <cell r="C172">
            <v>9352120</v>
          </cell>
          <cell r="D172" t="str">
            <v>St Benet's Catholic Primary School</v>
          </cell>
          <cell r="E172" t="str">
            <v>Primary</v>
          </cell>
          <cell r="F172" t="str">
            <v>Recoupment Academy</v>
          </cell>
          <cell r="BJ172">
            <v>4.5999999999999899</v>
          </cell>
          <cell r="BK172">
            <v>0</v>
          </cell>
        </row>
        <row r="173">
          <cell r="A173">
            <v>109</v>
          </cell>
          <cell r="C173">
            <v>9352122</v>
          </cell>
          <cell r="D173" t="str">
            <v>Wenhaston Primary School</v>
          </cell>
          <cell r="E173" t="str">
            <v>Primary</v>
          </cell>
          <cell r="F173" t="str">
            <v>Recoupment Academy</v>
          </cell>
          <cell r="BJ173">
            <v>0.83999999999999897</v>
          </cell>
          <cell r="BK173">
            <v>0</v>
          </cell>
        </row>
        <row r="174">
          <cell r="A174">
            <v>111</v>
          </cell>
          <cell r="C174">
            <v>9352123</v>
          </cell>
          <cell r="D174" t="str">
            <v>Wickham Market Primary School</v>
          </cell>
          <cell r="E174" t="str">
            <v>Primary</v>
          </cell>
          <cell r="F174" t="str">
            <v>Recoupment Academy</v>
          </cell>
          <cell r="BJ174">
            <v>0</v>
          </cell>
          <cell r="BK174">
            <v>0</v>
          </cell>
        </row>
        <row r="175">
          <cell r="A175">
            <v>115</v>
          </cell>
          <cell r="C175">
            <v>9352126</v>
          </cell>
          <cell r="D175" t="str">
            <v>Wortham Primary School</v>
          </cell>
          <cell r="E175" t="str">
            <v>Primary</v>
          </cell>
          <cell r="F175" t="str">
            <v>Recoupment Academy</v>
          </cell>
          <cell r="BJ175">
            <v>0</v>
          </cell>
          <cell r="BK175">
            <v>0</v>
          </cell>
        </row>
        <row r="176">
          <cell r="A176">
            <v>208</v>
          </cell>
          <cell r="C176">
            <v>9352133</v>
          </cell>
          <cell r="D176" t="str">
            <v>Brooklands Primary School</v>
          </cell>
          <cell r="E176" t="str">
            <v>Primary</v>
          </cell>
          <cell r="F176" t="str">
            <v>Recoupment Academy</v>
          </cell>
          <cell r="BJ176">
            <v>0.52000000000000046</v>
          </cell>
          <cell r="BK176">
            <v>0</v>
          </cell>
        </row>
        <row r="177">
          <cell r="A177">
            <v>23</v>
          </cell>
          <cell r="C177">
            <v>9352136</v>
          </cell>
          <cell r="D177" t="str">
            <v>Coldfair Green Community Primary School</v>
          </cell>
          <cell r="E177" t="str">
            <v>Primary</v>
          </cell>
          <cell r="F177" t="str">
            <v>Recoupment Academy</v>
          </cell>
          <cell r="BJ177">
            <v>0</v>
          </cell>
          <cell r="BK177">
            <v>0</v>
          </cell>
        </row>
        <row r="178">
          <cell r="A178">
            <v>67</v>
          </cell>
          <cell r="C178">
            <v>9352145</v>
          </cell>
          <cell r="D178" t="str">
            <v>Pakefield Primary School</v>
          </cell>
          <cell r="E178" t="str">
            <v>Primary</v>
          </cell>
          <cell r="F178" t="str">
            <v>Recoupment Academy</v>
          </cell>
          <cell r="BJ178">
            <v>0</v>
          </cell>
          <cell r="BK178">
            <v>0</v>
          </cell>
        </row>
        <row r="179">
          <cell r="A179">
            <v>65</v>
          </cell>
          <cell r="C179">
            <v>9352147</v>
          </cell>
          <cell r="D179" t="str">
            <v>Poplars Community Primary School</v>
          </cell>
          <cell r="E179" t="str">
            <v>Primary</v>
          </cell>
          <cell r="F179" t="str">
            <v>Recoupment Academy</v>
          </cell>
          <cell r="BJ179">
            <v>2.9600000000000199</v>
          </cell>
          <cell r="BK179">
            <v>0</v>
          </cell>
        </row>
        <row r="180">
          <cell r="A180">
            <v>13</v>
          </cell>
          <cell r="C180">
            <v>9352150</v>
          </cell>
          <cell r="D180" t="str">
            <v>Bramfield Church of England Primary School</v>
          </cell>
          <cell r="E180" t="str">
            <v>Primary</v>
          </cell>
          <cell r="F180" t="str">
            <v>Recoupment Academy</v>
          </cell>
          <cell r="BJ180">
            <v>4.5999999999999899</v>
          </cell>
          <cell r="BK180">
            <v>0</v>
          </cell>
        </row>
        <row r="181">
          <cell r="A181">
            <v>74</v>
          </cell>
          <cell r="C181">
            <v>9352152</v>
          </cell>
          <cell r="D181" t="str">
            <v>Woods Loke Primary School</v>
          </cell>
          <cell r="E181" t="str">
            <v>Primary</v>
          </cell>
          <cell r="F181" t="str">
            <v>Recoupment Academy</v>
          </cell>
          <cell r="BJ181">
            <v>0</v>
          </cell>
          <cell r="BK181">
            <v>0</v>
          </cell>
        </row>
        <row r="182">
          <cell r="A182">
            <v>264</v>
          </cell>
          <cell r="C182">
            <v>9352154</v>
          </cell>
          <cell r="D182" t="str">
            <v>Handford Hall Primary School</v>
          </cell>
          <cell r="E182" t="str">
            <v>Primary</v>
          </cell>
          <cell r="F182" t="str">
            <v>Recoupment Academy</v>
          </cell>
          <cell r="BJ182">
            <v>4.9748502994011963</v>
          </cell>
          <cell r="BK182">
            <v>0</v>
          </cell>
        </row>
        <row r="183">
          <cell r="A183">
            <v>469</v>
          </cell>
          <cell r="C183">
            <v>9352155</v>
          </cell>
          <cell r="D183" t="str">
            <v>Long Melford Church of England Primary School</v>
          </cell>
          <cell r="E183" t="str">
            <v>Primary</v>
          </cell>
          <cell r="F183" t="str">
            <v>Recoupment Academy</v>
          </cell>
          <cell r="BJ183">
            <v>5.139999999999997</v>
          </cell>
          <cell r="BK183">
            <v>0</v>
          </cell>
        </row>
        <row r="184">
          <cell r="A184">
            <v>283</v>
          </cell>
          <cell r="C184">
            <v>9352158</v>
          </cell>
          <cell r="D184" t="str">
            <v>St Helen's Primary School</v>
          </cell>
          <cell r="E184" t="str">
            <v>Primary</v>
          </cell>
          <cell r="F184" t="str">
            <v>Recoupment Academy</v>
          </cell>
          <cell r="BJ184">
            <v>8.1599999999999859</v>
          </cell>
          <cell r="BK184">
            <v>0</v>
          </cell>
        </row>
        <row r="185">
          <cell r="A185">
            <v>256</v>
          </cell>
          <cell r="C185">
            <v>9352159</v>
          </cell>
          <cell r="D185" t="str">
            <v>Cliff Lane Primary School</v>
          </cell>
          <cell r="E185" t="str">
            <v>Primary</v>
          </cell>
          <cell r="F185" t="str">
            <v>Recoupment Academy</v>
          </cell>
          <cell r="BJ185">
            <v>8.4400000000000031</v>
          </cell>
          <cell r="BK185">
            <v>0</v>
          </cell>
        </row>
        <row r="186">
          <cell r="A186">
            <v>279</v>
          </cell>
          <cell r="C186">
            <v>9352167</v>
          </cell>
          <cell r="D186" t="str">
            <v>Rose Hill Primary</v>
          </cell>
          <cell r="E186" t="str">
            <v>Primary</v>
          </cell>
          <cell r="F186" t="str">
            <v>Recoupment Academy</v>
          </cell>
          <cell r="BJ186">
            <v>1.9400000000000022</v>
          </cell>
          <cell r="BK186">
            <v>0</v>
          </cell>
        </row>
        <row r="187">
          <cell r="A187">
            <v>294</v>
          </cell>
          <cell r="C187">
            <v>9352171</v>
          </cell>
          <cell r="D187" t="str">
            <v>Springfield Junior School</v>
          </cell>
          <cell r="E187" t="str">
            <v>Primary</v>
          </cell>
          <cell r="F187" t="str">
            <v>Recoupment Academy</v>
          </cell>
          <cell r="BJ187">
            <v>0</v>
          </cell>
          <cell r="BK187">
            <v>0</v>
          </cell>
        </row>
        <row r="188">
          <cell r="A188">
            <v>293</v>
          </cell>
          <cell r="C188">
            <v>9352172</v>
          </cell>
          <cell r="D188" t="str">
            <v>Springfield Infant School and Nursery</v>
          </cell>
          <cell r="E188" t="str">
            <v>Primary</v>
          </cell>
          <cell r="F188" t="str">
            <v>Recoupment Academy</v>
          </cell>
          <cell r="BJ188">
            <v>0</v>
          </cell>
          <cell r="BK188">
            <v>0</v>
          </cell>
        </row>
        <row r="189">
          <cell r="A189">
            <v>260</v>
          </cell>
          <cell r="C189">
            <v>9352185</v>
          </cell>
          <cell r="D189" t="str">
            <v>The Willows Primary School</v>
          </cell>
          <cell r="E189" t="str">
            <v>Primary</v>
          </cell>
          <cell r="F189" t="str">
            <v>Recoupment Academy</v>
          </cell>
          <cell r="BJ189">
            <v>19.579999999999949</v>
          </cell>
          <cell r="BK189">
            <v>0</v>
          </cell>
        </row>
        <row r="190">
          <cell r="A190">
            <v>263</v>
          </cell>
          <cell r="C190">
            <v>9352186</v>
          </cell>
          <cell r="D190" t="str">
            <v>Halifax Primary School</v>
          </cell>
          <cell r="E190" t="str">
            <v>Primary</v>
          </cell>
          <cell r="F190" t="str">
            <v>Recoupment Academy</v>
          </cell>
          <cell r="BJ190">
            <v>0</v>
          </cell>
          <cell r="BK190">
            <v>0</v>
          </cell>
        </row>
        <row r="191">
          <cell r="A191">
            <v>225</v>
          </cell>
          <cell r="C191">
            <v>9352187</v>
          </cell>
          <cell r="D191" t="str">
            <v>Eyke Church of England Primary School</v>
          </cell>
          <cell r="E191" t="str">
            <v>Primary</v>
          </cell>
          <cell r="F191" t="str">
            <v>Recoupment Academy</v>
          </cell>
          <cell r="BJ191">
            <v>7.1000000000000458</v>
          </cell>
          <cell r="BK191">
            <v>0</v>
          </cell>
        </row>
        <row r="192">
          <cell r="A192">
            <v>270</v>
          </cell>
          <cell r="C192">
            <v>9352188</v>
          </cell>
          <cell r="D192" t="str">
            <v>Murrayfield Primary - A Paradigm Academy</v>
          </cell>
          <cell r="E192" t="str">
            <v>Primary</v>
          </cell>
          <cell r="F192" t="str">
            <v>Recoupment Academy</v>
          </cell>
          <cell r="BJ192">
            <v>20.439999999999841</v>
          </cell>
          <cell r="BK192">
            <v>0</v>
          </cell>
        </row>
        <row r="193">
          <cell r="A193">
            <v>121</v>
          </cell>
          <cell r="C193">
            <v>9352189</v>
          </cell>
          <cell r="D193" t="str">
            <v>The Limes Primary Academy</v>
          </cell>
          <cell r="E193" t="str">
            <v>Primary</v>
          </cell>
          <cell r="F193" t="str">
            <v>Recoupment Academy</v>
          </cell>
          <cell r="BJ193">
            <v>0</v>
          </cell>
          <cell r="BK193">
            <v>0</v>
          </cell>
        </row>
        <row r="194">
          <cell r="A194">
            <v>249</v>
          </cell>
          <cell r="C194">
            <v>9352194</v>
          </cell>
          <cell r="D194" t="str">
            <v>Broke Hall Community Primary School</v>
          </cell>
          <cell r="E194" t="str">
            <v>Primary</v>
          </cell>
          <cell r="F194" t="str">
            <v>Recoupment Academy</v>
          </cell>
          <cell r="BJ194">
            <v>0</v>
          </cell>
          <cell r="BK194">
            <v>0</v>
          </cell>
        </row>
        <row r="195">
          <cell r="A195">
            <v>119</v>
          </cell>
          <cell r="C195">
            <v>9352197</v>
          </cell>
          <cell r="D195" t="str">
            <v>Yoxford &amp; Peasenhall Primary Academy</v>
          </cell>
          <cell r="E195" t="str">
            <v>Primary</v>
          </cell>
          <cell r="F195" t="str">
            <v>Recoupment Academy</v>
          </cell>
          <cell r="BJ195">
            <v>0</v>
          </cell>
          <cell r="BK195">
            <v>0</v>
          </cell>
        </row>
        <row r="196">
          <cell r="A196">
            <v>512</v>
          </cell>
          <cell r="C196">
            <v>9352198</v>
          </cell>
          <cell r="D196" t="str">
            <v>Woodhall Primary School</v>
          </cell>
          <cell r="E196" t="str">
            <v>Primary</v>
          </cell>
          <cell r="F196" t="str">
            <v>Recoupment Academy</v>
          </cell>
          <cell r="BJ196">
            <v>0.43999999999998446</v>
          </cell>
          <cell r="BK196">
            <v>0</v>
          </cell>
        </row>
        <row r="197">
          <cell r="A197">
            <v>483</v>
          </cell>
          <cell r="C197">
            <v>9352199</v>
          </cell>
          <cell r="D197" t="str">
            <v>Houldsworth Valley Primary Academy</v>
          </cell>
          <cell r="E197" t="str">
            <v>Primary</v>
          </cell>
          <cell r="F197" t="str">
            <v>Recoupment Academy</v>
          </cell>
          <cell r="BJ197">
            <v>18.882112211221088</v>
          </cell>
          <cell r="BK197">
            <v>0</v>
          </cell>
        </row>
        <row r="198">
          <cell r="A198">
            <v>473</v>
          </cell>
          <cell r="C198">
            <v>9352200</v>
          </cell>
          <cell r="D198" t="str">
            <v>Beck Row Primary Academy</v>
          </cell>
          <cell r="E198" t="str">
            <v>Primary</v>
          </cell>
          <cell r="F198" t="str">
            <v>Recoupment Academy</v>
          </cell>
          <cell r="BJ198">
            <v>2.0000000000000018</v>
          </cell>
          <cell r="BK198">
            <v>0</v>
          </cell>
        </row>
        <row r="199">
          <cell r="A199">
            <v>452</v>
          </cell>
          <cell r="C199">
            <v>9352201</v>
          </cell>
          <cell r="D199" t="str">
            <v>Clements Primary Academy</v>
          </cell>
          <cell r="E199" t="str">
            <v>Primary</v>
          </cell>
          <cell r="F199" t="str">
            <v>Recoupment Academy</v>
          </cell>
          <cell r="BJ199">
            <v>0</v>
          </cell>
          <cell r="BK199">
            <v>0</v>
          </cell>
        </row>
        <row r="200">
          <cell r="A200">
            <v>429</v>
          </cell>
          <cell r="C200">
            <v>9352202</v>
          </cell>
          <cell r="D200" t="str">
            <v>Clare Community Primary School</v>
          </cell>
          <cell r="E200" t="str">
            <v>Primary</v>
          </cell>
          <cell r="F200" t="str">
            <v>Recoupment Academy</v>
          </cell>
          <cell r="BJ200">
            <v>4.0000000000000009</v>
          </cell>
          <cell r="BK200">
            <v>0</v>
          </cell>
        </row>
        <row r="201">
          <cell r="A201">
            <v>217</v>
          </cell>
          <cell r="C201">
            <v>9352203</v>
          </cell>
          <cell r="D201" t="str">
            <v>Chelmondiston Church of England Primary School</v>
          </cell>
          <cell r="E201" t="str">
            <v>Primary</v>
          </cell>
          <cell r="F201" t="str">
            <v>Recoupment Academy</v>
          </cell>
          <cell r="BJ201">
            <v>7.8000000000000007</v>
          </cell>
          <cell r="BK201">
            <v>0</v>
          </cell>
        </row>
        <row r="202">
          <cell r="A202">
            <v>448</v>
          </cell>
          <cell r="C202">
            <v>9352204</v>
          </cell>
          <cell r="D202" t="str">
            <v>Hartest Church of England Primary School</v>
          </cell>
          <cell r="E202" t="str">
            <v>Primary</v>
          </cell>
          <cell r="F202" t="str">
            <v>Recoupment Academy</v>
          </cell>
          <cell r="BJ202">
            <v>1.4399999999999977</v>
          </cell>
          <cell r="BK202">
            <v>0</v>
          </cell>
        </row>
        <row r="203">
          <cell r="A203">
            <v>501</v>
          </cell>
          <cell r="C203">
            <v>9352205</v>
          </cell>
          <cell r="D203" t="str">
            <v>Stoke-by-Nayland Church of England Primary School</v>
          </cell>
          <cell r="E203" t="str">
            <v>Primary</v>
          </cell>
          <cell r="F203" t="str">
            <v>Recoupment Academy</v>
          </cell>
          <cell r="BJ203">
            <v>3.6999999999999855</v>
          </cell>
          <cell r="BK203">
            <v>0</v>
          </cell>
        </row>
        <row r="204">
          <cell r="A204">
            <v>99</v>
          </cell>
          <cell r="C204">
            <v>9352206</v>
          </cell>
          <cell r="D204" t="str">
            <v>Southwold Primary School</v>
          </cell>
          <cell r="E204" t="str">
            <v>Primary</v>
          </cell>
          <cell r="F204" t="str">
            <v>Recoupment Academy</v>
          </cell>
          <cell r="BJ204">
            <v>1.7600000000000007</v>
          </cell>
          <cell r="BK204">
            <v>0</v>
          </cell>
        </row>
        <row r="205">
          <cell r="A205">
            <v>14</v>
          </cell>
          <cell r="C205">
            <v>9352207</v>
          </cell>
          <cell r="D205" t="str">
            <v>Brampton Church of England Primary School</v>
          </cell>
          <cell r="E205" t="str">
            <v>Primary</v>
          </cell>
          <cell r="F205" t="str">
            <v>Recoupment Academy</v>
          </cell>
          <cell r="BJ205">
            <v>2.9599999999999973</v>
          </cell>
          <cell r="BK205">
            <v>0</v>
          </cell>
        </row>
        <row r="206">
          <cell r="A206">
            <v>5</v>
          </cell>
          <cell r="C206">
            <v>9352208</v>
          </cell>
          <cell r="D206" t="str">
            <v>Barnby and North Cove Community Primary School</v>
          </cell>
          <cell r="E206" t="str">
            <v>Primary</v>
          </cell>
          <cell r="F206" t="str">
            <v>Recoupment Academy</v>
          </cell>
          <cell r="BJ206">
            <v>17.360000000000021</v>
          </cell>
          <cell r="BK206">
            <v>0</v>
          </cell>
        </row>
        <row r="207">
          <cell r="A207">
            <v>442</v>
          </cell>
          <cell r="C207">
            <v>9352209</v>
          </cell>
          <cell r="D207" t="str">
            <v>Wells Hall Primary School</v>
          </cell>
          <cell r="E207" t="str">
            <v>Primary</v>
          </cell>
          <cell r="F207" t="str">
            <v>Recoupment Academy</v>
          </cell>
          <cell r="BJ207">
            <v>0.27999999999998693</v>
          </cell>
          <cell r="BK207">
            <v>0</v>
          </cell>
        </row>
        <row r="208">
          <cell r="A208">
            <v>521</v>
          </cell>
          <cell r="C208">
            <v>9352210</v>
          </cell>
          <cell r="D208" t="str">
            <v>The Pines</v>
          </cell>
          <cell r="E208" t="str">
            <v>Primary</v>
          </cell>
          <cell r="F208" t="str">
            <v>Recoupment Academy</v>
          </cell>
          <cell r="BJ208">
            <v>10.638837209302368</v>
          </cell>
          <cell r="BK208">
            <v>0</v>
          </cell>
        </row>
        <row r="209">
          <cell r="A209">
            <v>274</v>
          </cell>
          <cell r="C209">
            <v>9352211</v>
          </cell>
          <cell r="D209" t="str">
            <v>Piper's Vale Primary - A Paradigm Academy</v>
          </cell>
          <cell r="E209" t="str">
            <v>Primary</v>
          </cell>
          <cell r="F209" t="str">
            <v>Recoupment Academy</v>
          </cell>
          <cell r="BJ209">
            <v>0</v>
          </cell>
          <cell r="BK209">
            <v>0</v>
          </cell>
        </row>
        <row r="210">
          <cell r="A210">
            <v>464</v>
          </cell>
          <cell r="C210">
            <v>9352212</v>
          </cell>
          <cell r="D210" t="str">
            <v>Ixworth Church of England Primary School</v>
          </cell>
          <cell r="E210" t="str">
            <v>Primary</v>
          </cell>
          <cell r="F210" t="str">
            <v>Recoupment Academy</v>
          </cell>
          <cell r="BJ210">
            <v>0</v>
          </cell>
          <cell r="BK210">
            <v>0</v>
          </cell>
        </row>
        <row r="211">
          <cell r="A211">
            <v>496</v>
          </cell>
          <cell r="C211">
            <v>9352213</v>
          </cell>
          <cell r="D211" t="str">
            <v>Rougham Church of England Primary School</v>
          </cell>
          <cell r="E211" t="str">
            <v>Primary</v>
          </cell>
          <cell r="F211" t="str">
            <v>Recoupment Academy</v>
          </cell>
          <cell r="BJ211">
            <v>0</v>
          </cell>
          <cell r="BK211">
            <v>0</v>
          </cell>
        </row>
        <row r="212">
          <cell r="A212">
            <v>413</v>
          </cell>
          <cell r="C212">
            <v>9352214</v>
          </cell>
          <cell r="D212" t="str">
            <v>Glade Academy</v>
          </cell>
          <cell r="E212" t="str">
            <v>Primary</v>
          </cell>
          <cell r="F212" t="str">
            <v>Recoupment Academy</v>
          </cell>
          <cell r="BJ212">
            <v>0</v>
          </cell>
          <cell r="BK212">
            <v>0</v>
          </cell>
        </row>
        <row r="213">
          <cell r="A213">
            <v>68</v>
          </cell>
          <cell r="C213">
            <v>9352215</v>
          </cell>
          <cell r="D213" t="str">
            <v>Roman Hill Primary School</v>
          </cell>
          <cell r="E213" t="str">
            <v>Primary</v>
          </cell>
          <cell r="F213" t="str">
            <v>Recoupment Academy</v>
          </cell>
          <cell r="BJ213">
            <v>3.0199999999999898</v>
          </cell>
          <cell r="BK213">
            <v>0</v>
          </cell>
        </row>
        <row r="214">
          <cell r="A214">
            <v>476</v>
          </cell>
          <cell r="C214">
            <v>9352216</v>
          </cell>
          <cell r="D214" t="str">
            <v>West Row Academy</v>
          </cell>
          <cell r="E214" t="str">
            <v>Primary</v>
          </cell>
          <cell r="F214" t="str">
            <v>Recoupment Academy</v>
          </cell>
          <cell r="BJ214">
            <v>0</v>
          </cell>
          <cell r="BK214">
            <v>0</v>
          </cell>
        </row>
        <row r="215">
          <cell r="A215">
            <v>269</v>
          </cell>
          <cell r="C215">
            <v>9352217</v>
          </cell>
          <cell r="D215" t="str">
            <v>Morland Church of England Primary School</v>
          </cell>
          <cell r="E215" t="str">
            <v>Primary</v>
          </cell>
          <cell r="F215" t="str">
            <v>Recoupment Academy</v>
          </cell>
          <cell r="BJ215">
            <v>1.3437119113573324</v>
          </cell>
          <cell r="BK215">
            <v>0</v>
          </cell>
        </row>
        <row r="216">
          <cell r="A216">
            <v>425</v>
          </cell>
          <cell r="C216">
            <v>9352220</v>
          </cell>
          <cell r="D216" t="str">
            <v>Abbots Green Primary Academy</v>
          </cell>
          <cell r="E216" t="str">
            <v>Primary</v>
          </cell>
          <cell r="F216" t="str">
            <v>Recoupment Academy</v>
          </cell>
          <cell r="BJ216">
            <v>0</v>
          </cell>
          <cell r="BK216">
            <v>0</v>
          </cell>
        </row>
        <row r="217">
          <cell r="A217">
            <v>328</v>
          </cell>
          <cell r="C217">
            <v>9352221</v>
          </cell>
          <cell r="D217" t="str">
            <v>Stutton Church of England Primary School</v>
          </cell>
          <cell r="E217" t="str">
            <v>Primary</v>
          </cell>
          <cell r="F217" t="str">
            <v>Recoupment Academy</v>
          </cell>
          <cell r="BJ217">
            <v>2.3600000000000159</v>
          </cell>
          <cell r="BK217">
            <v>0</v>
          </cell>
        </row>
        <row r="218">
          <cell r="A218">
            <v>481</v>
          </cell>
          <cell r="C218">
            <v>9352222</v>
          </cell>
          <cell r="D218" t="str">
            <v>All Saints Church of England Primary School, Newmarket</v>
          </cell>
          <cell r="E218" t="str">
            <v>Primary</v>
          </cell>
          <cell r="F218" t="str">
            <v>Recoupment Academy</v>
          </cell>
          <cell r="BJ218">
            <v>9.1800000000000797</v>
          </cell>
          <cell r="BK218">
            <v>0</v>
          </cell>
        </row>
        <row r="219">
          <cell r="A219">
            <v>322</v>
          </cell>
          <cell r="C219">
            <v>9352223</v>
          </cell>
          <cell r="D219" t="str">
            <v>Shotley Community Primary School</v>
          </cell>
          <cell r="E219" t="str">
            <v>Primary</v>
          </cell>
          <cell r="F219" t="str">
            <v>Recoupment Academy</v>
          </cell>
          <cell r="BJ219">
            <v>0</v>
          </cell>
          <cell r="BK219">
            <v>0</v>
          </cell>
        </row>
        <row r="220">
          <cell r="A220">
            <v>417</v>
          </cell>
          <cell r="C220">
            <v>9352224</v>
          </cell>
          <cell r="D220" t="str">
            <v>Howard Community Primary School</v>
          </cell>
          <cell r="E220" t="str">
            <v>Primary</v>
          </cell>
          <cell r="F220" t="str">
            <v>Recoupment Academy</v>
          </cell>
          <cell r="BJ220">
            <v>0</v>
          </cell>
          <cell r="BK220">
            <v>0</v>
          </cell>
        </row>
        <row r="221">
          <cell r="A221">
            <v>250</v>
          </cell>
          <cell r="C221">
            <v>9352225</v>
          </cell>
          <cell r="D221" t="str">
            <v>Britannia Primary School and Nursery</v>
          </cell>
          <cell r="E221" t="str">
            <v>Primary</v>
          </cell>
          <cell r="F221" t="str">
            <v>Recoupment Academy</v>
          </cell>
          <cell r="BJ221">
            <v>0</v>
          </cell>
          <cell r="BK221">
            <v>0</v>
          </cell>
        </row>
        <row r="222">
          <cell r="A222">
            <v>231</v>
          </cell>
          <cell r="C222">
            <v>9352226</v>
          </cell>
          <cell r="D222" t="str">
            <v>Grange Community Primary School</v>
          </cell>
          <cell r="E222" t="str">
            <v>Primary</v>
          </cell>
          <cell r="F222" t="str">
            <v>Recoupment Academy</v>
          </cell>
          <cell r="BJ222">
            <v>0</v>
          </cell>
          <cell r="BK222">
            <v>0</v>
          </cell>
        </row>
        <row r="223">
          <cell r="A223">
            <v>42</v>
          </cell>
          <cell r="C223">
            <v>9352228</v>
          </cell>
          <cell r="D223" t="str">
            <v>Helmingham Primary School and Nursery</v>
          </cell>
          <cell r="E223" t="str">
            <v>Primary</v>
          </cell>
          <cell r="F223" t="str">
            <v>Recoupment Academy</v>
          </cell>
          <cell r="BJ223">
            <v>2.9399999999999786</v>
          </cell>
          <cell r="BK223">
            <v>0</v>
          </cell>
        </row>
        <row r="224">
          <cell r="A224">
            <v>303</v>
          </cell>
          <cell r="C224">
            <v>9352927</v>
          </cell>
          <cell r="D224" t="str">
            <v>Whitton Community Primary School</v>
          </cell>
          <cell r="E224" t="str">
            <v>Primary</v>
          </cell>
          <cell r="F224" t="str">
            <v>Recoupment Academy</v>
          </cell>
          <cell r="BJ224">
            <v>10.54000000000001</v>
          </cell>
          <cell r="BK224">
            <v>0</v>
          </cell>
        </row>
        <row r="225">
          <cell r="A225">
            <v>404</v>
          </cell>
          <cell r="C225">
            <v>9353002</v>
          </cell>
          <cell r="D225" t="str">
            <v>Bardwell Church of England Primary School</v>
          </cell>
          <cell r="E225" t="str">
            <v>Primary</v>
          </cell>
          <cell r="F225" t="str">
            <v>Recoupment Academy</v>
          </cell>
          <cell r="BJ225">
            <v>3.5200000000000125</v>
          </cell>
          <cell r="BK225">
            <v>0</v>
          </cell>
        </row>
        <row r="226">
          <cell r="A226">
            <v>441</v>
          </cell>
          <cell r="C226">
            <v>9353025</v>
          </cell>
          <cell r="D226" t="str">
            <v>Great Barton Church of England Primary Academy</v>
          </cell>
          <cell r="E226" t="str">
            <v>Primary</v>
          </cell>
          <cell r="F226" t="str">
            <v>Recoupment Academy</v>
          </cell>
          <cell r="BJ226">
            <v>0</v>
          </cell>
          <cell r="BK226">
            <v>0</v>
          </cell>
        </row>
        <row r="227">
          <cell r="A227">
            <v>492</v>
          </cell>
          <cell r="C227">
            <v>9353054</v>
          </cell>
          <cell r="D227" t="str">
            <v>Rattlesden Church of England Primary Academy</v>
          </cell>
          <cell r="E227" t="str">
            <v>Primary</v>
          </cell>
          <cell r="F227" t="str">
            <v>Recoupment Academy</v>
          </cell>
          <cell r="BJ227">
            <v>0</v>
          </cell>
          <cell r="BK227">
            <v>0</v>
          </cell>
        </row>
        <row r="228">
          <cell r="A228">
            <v>514</v>
          </cell>
          <cell r="C228">
            <v>9353062</v>
          </cell>
          <cell r="D228" t="str">
            <v>Thurston Church of England Primary Academy</v>
          </cell>
          <cell r="E228" t="str">
            <v>Primary</v>
          </cell>
          <cell r="F228" t="str">
            <v>Recoupment Academy</v>
          </cell>
          <cell r="BJ228">
            <v>0</v>
          </cell>
          <cell r="BK228">
            <v>0</v>
          </cell>
        </row>
        <row r="229">
          <cell r="A229">
            <v>20</v>
          </cell>
          <cell r="C229">
            <v>9353081</v>
          </cell>
          <cell r="D229" t="str">
            <v>Charsfield Church of England Primary School</v>
          </cell>
          <cell r="E229" t="str">
            <v>Primary</v>
          </cell>
          <cell r="F229" t="str">
            <v>Recoupment Academy</v>
          </cell>
          <cell r="BJ229">
            <v>2.5399999999999947</v>
          </cell>
          <cell r="BK229">
            <v>0</v>
          </cell>
        </row>
        <row r="230">
          <cell r="A230">
            <v>26</v>
          </cell>
          <cell r="C230">
            <v>9353084</v>
          </cell>
          <cell r="D230" t="str">
            <v>Dennington Church of England Primary School</v>
          </cell>
          <cell r="E230" t="str">
            <v>Primary</v>
          </cell>
          <cell r="F230" t="str">
            <v>Recoupment Academy</v>
          </cell>
          <cell r="BJ230">
            <v>0</v>
          </cell>
          <cell r="BK230">
            <v>0</v>
          </cell>
        </row>
        <row r="231">
          <cell r="A231">
            <v>36</v>
          </cell>
          <cell r="C231">
            <v>9353089</v>
          </cell>
          <cell r="D231" t="str">
            <v>Fressingfield Church of England Primary School</v>
          </cell>
          <cell r="E231" t="str">
            <v>Primary</v>
          </cell>
          <cell r="F231" t="str">
            <v>Recoupment Academy</v>
          </cell>
          <cell r="BJ231">
            <v>0</v>
          </cell>
          <cell r="BK231">
            <v>0</v>
          </cell>
        </row>
        <row r="232">
          <cell r="A232">
            <v>449</v>
          </cell>
          <cell r="C232">
            <v>9353091</v>
          </cell>
          <cell r="D232" t="str">
            <v>Crawford's Church of England Primary School</v>
          </cell>
          <cell r="E232" t="str">
            <v>Primary</v>
          </cell>
          <cell r="F232" t="str">
            <v>Recoupment Academy</v>
          </cell>
          <cell r="BJ232">
            <v>10.840000000000002</v>
          </cell>
          <cell r="BK232">
            <v>0</v>
          </cell>
        </row>
        <row r="233">
          <cell r="A233">
            <v>243</v>
          </cell>
          <cell r="C233">
            <v>9353092</v>
          </cell>
          <cell r="D233" t="str">
            <v>Hintlesham and Chattisham Church of England  Primary School</v>
          </cell>
          <cell r="E233" t="str">
            <v>Primary</v>
          </cell>
          <cell r="F233" t="str">
            <v>Recoupment Academy</v>
          </cell>
          <cell r="BJ233">
            <v>0</v>
          </cell>
          <cell r="BK233">
            <v>0</v>
          </cell>
        </row>
        <row r="234">
          <cell r="A234">
            <v>80</v>
          </cell>
          <cell r="C234">
            <v>9353096</v>
          </cell>
          <cell r="D234" t="str">
            <v>Mellis Church of England Primary School</v>
          </cell>
          <cell r="E234" t="str">
            <v>Primary</v>
          </cell>
          <cell r="F234" t="str">
            <v>Recoupment Academy</v>
          </cell>
          <cell r="BJ234">
            <v>0</v>
          </cell>
          <cell r="BK234">
            <v>0</v>
          </cell>
        </row>
        <row r="235">
          <cell r="A235">
            <v>316</v>
          </cell>
          <cell r="C235">
            <v>9353097</v>
          </cell>
          <cell r="D235" t="str">
            <v>Nacton Church of England Primary School</v>
          </cell>
          <cell r="E235" t="str">
            <v>Primary</v>
          </cell>
          <cell r="F235" t="str">
            <v>Recoupment Academy</v>
          </cell>
          <cell r="BJ235">
            <v>0</v>
          </cell>
          <cell r="BK235">
            <v>0</v>
          </cell>
        </row>
        <row r="236">
          <cell r="A236">
            <v>489</v>
          </cell>
          <cell r="C236">
            <v>9353098</v>
          </cell>
          <cell r="D236" t="str">
            <v>Old Newton Church of England  Primary School</v>
          </cell>
          <cell r="E236" t="str">
            <v>Primary</v>
          </cell>
          <cell r="F236" t="str">
            <v>Recoupment Academy</v>
          </cell>
          <cell r="BJ236">
            <v>3.5399999999999996</v>
          </cell>
          <cell r="BK236">
            <v>0</v>
          </cell>
        </row>
        <row r="237">
          <cell r="A237">
            <v>86</v>
          </cell>
          <cell r="C237">
            <v>9353099</v>
          </cell>
          <cell r="D237" t="str">
            <v>Palgrave Church of England Primary School</v>
          </cell>
          <cell r="E237" t="str">
            <v>Primary</v>
          </cell>
          <cell r="F237" t="str">
            <v>Recoupment Academy</v>
          </cell>
          <cell r="BJ237">
            <v>0</v>
          </cell>
          <cell r="BK237">
            <v>0</v>
          </cell>
        </row>
        <row r="238">
          <cell r="A238">
            <v>93</v>
          </cell>
          <cell r="C238">
            <v>9353101</v>
          </cell>
          <cell r="D238" t="str">
            <v>Ringsfield Church of England Primary School</v>
          </cell>
          <cell r="E238" t="str">
            <v>Primary</v>
          </cell>
          <cell r="F238" t="str">
            <v>Recoupment Academy</v>
          </cell>
          <cell r="BJ238">
            <v>0</v>
          </cell>
          <cell r="BK238">
            <v>0</v>
          </cell>
        </row>
        <row r="239">
          <cell r="A239">
            <v>102</v>
          </cell>
          <cell r="C239">
            <v>9353102</v>
          </cell>
          <cell r="D239" t="str">
            <v>Stradbroke Church of England Primary School</v>
          </cell>
          <cell r="E239" t="str">
            <v>Primary</v>
          </cell>
          <cell r="F239" t="str">
            <v>Recoupment Academy</v>
          </cell>
          <cell r="BJ239">
            <v>4.0599999999999987</v>
          </cell>
          <cell r="BK239">
            <v>0</v>
          </cell>
        </row>
        <row r="240">
          <cell r="A240">
            <v>325</v>
          </cell>
          <cell r="C240">
            <v>9353115</v>
          </cell>
          <cell r="D240" t="str">
            <v>Sproughton Church of England Primary School</v>
          </cell>
          <cell r="E240" t="str">
            <v>Primary</v>
          </cell>
          <cell r="F240" t="str">
            <v>Recoupment Academy</v>
          </cell>
          <cell r="BJ240">
            <v>0</v>
          </cell>
          <cell r="BK240">
            <v>0</v>
          </cell>
        </row>
        <row r="241">
          <cell r="A241">
            <v>38</v>
          </cell>
          <cell r="C241">
            <v>9353116</v>
          </cell>
          <cell r="D241" t="str">
            <v>Gislingham Church of England Primary School</v>
          </cell>
          <cell r="E241" t="str">
            <v>Primary</v>
          </cell>
          <cell r="F241" t="str">
            <v>Recoupment Academy</v>
          </cell>
          <cell r="BJ241">
            <v>7.0800000000000471</v>
          </cell>
          <cell r="BK241">
            <v>0</v>
          </cell>
        </row>
        <row r="242">
          <cell r="A242">
            <v>240</v>
          </cell>
          <cell r="C242">
            <v>9353302</v>
          </cell>
          <cell r="D242" t="str">
            <v>St Mary's Church of England Primary School, Hadleigh</v>
          </cell>
          <cell r="E242" t="str">
            <v>Primary</v>
          </cell>
          <cell r="F242" t="str">
            <v>Recoupment Academy</v>
          </cell>
          <cell r="BJ242">
            <v>5.9600000000000017</v>
          </cell>
          <cell r="BK242">
            <v>0</v>
          </cell>
        </row>
        <row r="243">
          <cell r="A243">
            <v>437</v>
          </cell>
          <cell r="C243">
            <v>9353312</v>
          </cell>
          <cell r="D243" t="str">
            <v>Elveden Church of England Primary Academy</v>
          </cell>
          <cell r="E243" t="str">
            <v>Primary</v>
          </cell>
          <cell r="F243" t="str">
            <v>Recoupment Academy</v>
          </cell>
          <cell r="BJ243">
            <v>0</v>
          </cell>
          <cell r="BK243">
            <v>0</v>
          </cell>
        </row>
        <row r="244">
          <cell r="A244">
            <v>472</v>
          </cell>
          <cell r="C244">
            <v>9353314</v>
          </cell>
          <cell r="D244" t="str">
            <v>St Mary's Church of England Academy</v>
          </cell>
          <cell r="E244" t="str">
            <v>Primary</v>
          </cell>
          <cell r="F244" t="str">
            <v>Recoupment Academy</v>
          </cell>
          <cell r="BJ244">
            <v>0</v>
          </cell>
          <cell r="BK244">
            <v>0</v>
          </cell>
        </row>
        <row r="245">
          <cell r="A245">
            <v>487</v>
          </cell>
          <cell r="C245">
            <v>9353318</v>
          </cell>
          <cell r="D245" t="str">
            <v>St Louis Catholic Academy</v>
          </cell>
          <cell r="E245" t="str">
            <v>Primary</v>
          </cell>
          <cell r="F245" t="str">
            <v>Recoupment Academy</v>
          </cell>
          <cell r="BJ245">
            <v>0</v>
          </cell>
          <cell r="BK245">
            <v>0</v>
          </cell>
        </row>
        <row r="246">
          <cell r="A246">
            <v>455</v>
          </cell>
          <cell r="C246">
            <v>9353320</v>
          </cell>
          <cell r="D246" t="str">
            <v>St Felix Roman Catholic Primary School, Haverhill</v>
          </cell>
          <cell r="E246" t="str">
            <v>Primary</v>
          </cell>
          <cell r="F246" t="str">
            <v>Recoupment Academy</v>
          </cell>
          <cell r="BJ246">
            <v>0</v>
          </cell>
          <cell r="BK246">
            <v>0</v>
          </cell>
        </row>
        <row r="247">
          <cell r="A247">
            <v>31</v>
          </cell>
          <cell r="C247">
            <v>9353323</v>
          </cell>
          <cell r="D247" t="str">
            <v>St Peter and St Paul Church of England Primary School, Eye</v>
          </cell>
          <cell r="E247" t="str">
            <v>Primary</v>
          </cell>
          <cell r="F247" t="str">
            <v>Recoupment Academy</v>
          </cell>
          <cell r="BJ247">
            <v>9.6599999999999788</v>
          </cell>
          <cell r="BK247">
            <v>0</v>
          </cell>
        </row>
        <row r="248">
          <cell r="A248">
            <v>344</v>
          </cell>
          <cell r="C248">
            <v>9353328</v>
          </cell>
          <cell r="D248" t="str">
            <v>St Mary's Church of England Primary School, Woodbridge</v>
          </cell>
          <cell r="E248" t="str">
            <v>Primary</v>
          </cell>
          <cell r="F248" t="str">
            <v>Recoupment Academy</v>
          </cell>
          <cell r="BJ248">
            <v>0</v>
          </cell>
          <cell r="BK248">
            <v>0</v>
          </cell>
        </row>
        <row r="249">
          <cell r="A249">
            <v>56</v>
          </cell>
          <cell r="C249">
            <v>9353331</v>
          </cell>
          <cell r="D249" t="str">
            <v>All Saints Church of England Primary School, Laxfield</v>
          </cell>
          <cell r="E249" t="str">
            <v>Primary</v>
          </cell>
          <cell r="F249" t="str">
            <v>Recoupment Academy</v>
          </cell>
          <cell r="BJ249">
            <v>0</v>
          </cell>
          <cell r="BK249">
            <v>0</v>
          </cell>
        </row>
        <row r="250">
          <cell r="A250">
            <v>72</v>
          </cell>
          <cell r="C250">
            <v>9353335</v>
          </cell>
          <cell r="D250" t="str">
            <v>St Mary's Roman Catholic Primary School</v>
          </cell>
          <cell r="E250" t="str">
            <v>Primary</v>
          </cell>
          <cell r="F250" t="str">
            <v>Recoupment Academy</v>
          </cell>
          <cell r="BJ250">
            <v>0</v>
          </cell>
          <cell r="BK250">
            <v>0</v>
          </cell>
        </row>
        <row r="251">
          <cell r="A251">
            <v>288</v>
          </cell>
          <cell r="C251">
            <v>9353339</v>
          </cell>
          <cell r="D251" t="str">
            <v>St Matthew's Church of England Primary School, Ipswich</v>
          </cell>
          <cell r="E251" t="str">
            <v>Primary</v>
          </cell>
          <cell r="F251" t="str">
            <v>Recoupment Academy</v>
          </cell>
          <cell r="BJ251">
            <v>3.9800000000000058</v>
          </cell>
          <cell r="BK251">
            <v>0</v>
          </cell>
        </row>
        <row r="252">
          <cell r="A252">
            <v>289</v>
          </cell>
          <cell r="C252">
            <v>9353340</v>
          </cell>
          <cell r="D252" t="str">
            <v>St Mary's Catholic Primary School, Ipswich</v>
          </cell>
          <cell r="E252" t="str">
            <v>Primary</v>
          </cell>
          <cell r="F252" t="str">
            <v>Recoupment Academy</v>
          </cell>
          <cell r="BJ252">
            <v>0</v>
          </cell>
          <cell r="BK252">
            <v>0</v>
          </cell>
        </row>
        <row r="253">
          <cell r="A253">
            <v>291</v>
          </cell>
          <cell r="C253">
            <v>9353341</v>
          </cell>
          <cell r="D253" t="str">
            <v>St Pancras Catholic Primary School</v>
          </cell>
          <cell r="E253" t="str">
            <v>Primary</v>
          </cell>
          <cell r="F253" t="str">
            <v>Recoupment Academy</v>
          </cell>
          <cell r="BJ253">
            <v>0</v>
          </cell>
          <cell r="BK253">
            <v>0</v>
          </cell>
        </row>
        <row r="254">
          <cell r="A254">
            <v>253</v>
          </cell>
          <cell r="C254">
            <v>9353344</v>
          </cell>
          <cell r="D254" t="str">
            <v>The Oaks Primary School</v>
          </cell>
          <cell r="E254" t="str">
            <v>Primary</v>
          </cell>
          <cell r="F254" t="str">
            <v>Recoupment Academy</v>
          </cell>
          <cell r="BJ254">
            <v>0</v>
          </cell>
          <cell r="BK254">
            <v>0</v>
          </cell>
        </row>
        <row r="255">
          <cell r="A255">
            <v>505</v>
          </cell>
          <cell r="C255">
            <v>9353345</v>
          </cell>
          <cell r="D255" t="str">
            <v>Cedars Park Community Primary School</v>
          </cell>
          <cell r="E255" t="str">
            <v>Primary</v>
          </cell>
          <cell r="F255" t="str">
            <v>Recoupment Academy</v>
          </cell>
          <cell r="BJ255">
            <v>0</v>
          </cell>
          <cell r="BK255">
            <v>0</v>
          </cell>
        </row>
        <row r="256">
          <cell r="A256">
            <v>320</v>
          </cell>
          <cell r="C256">
            <v>9353346</v>
          </cell>
          <cell r="D256" t="str">
            <v>Rendlesham Primary School</v>
          </cell>
          <cell r="E256" t="str">
            <v>Primary</v>
          </cell>
          <cell r="F256" t="str">
            <v>Recoupment Academy</v>
          </cell>
          <cell r="BJ256">
            <v>0</v>
          </cell>
          <cell r="BK256">
            <v>0</v>
          </cell>
        </row>
        <row r="257">
          <cell r="A257">
            <v>527</v>
          </cell>
          <cell r="C257">
            <v>9354029</v>
          </cell>
          <cell r="D257" t="str">
            <v>Horringer Court Middle School</v>
          </cell>
          <cell r="E257" t="str">
            <v>Middle-deemed Secondary</v>
          </cell>
          <cell r="F257" t="str">
            <v>Recoupment Academy</v>
          </cell>
          <cell r="BJ257">
            <v>3.5599999999999952</v>
          </cell>
          <cell r="BK257">
            <v>9.0800000000000196</v>
          </cell>
        </row>
        <row r="258">
          <cell r="A258">
            <v>531</v>
          </cell>
          <cell r="C258">
            <v>9354030</v>
          </cell>
          <cell r="D258" t="str">
            <v>Westley Middle School</v>
          </cell>
          <cell r="E258" t="str">
            <v>Middle-deemed Secondary</v>
          </cell>
          <cell r="F258" t="str">
            <v>Recoupment Academy</v>
          </cell>
          <cell r="BJ258">
            <v>0</v>
          </cell>
          <cell r="BK258">
            <v>0</v>
          </cell>
        </row>
        <row r="259">
          <cell r="A259">
            <v>551</v>
          </cell>
          <cell r="C259">
            <v>9354000</v>
          </cell>
          <cell r="D259" t="str">
            <v>Bury St Edmunds County Upper School</v>
          </cell>
          <cell r="E259" t="str">
            <v>Secondary</v>
          </cell>
          <cell r="F259" t="str">
            <v>Recoupment Academy</v>
          </cell>
          <cell r="BJ259">
            <v>0</v>
          </cell>
          <cell r="BK259">
            <v>0</v>
          </cell>
        </row>
        <row r="260">
          <cell r="A260">
            <v>990</v>
          </cell>
          <cell r="C260">
            <v>9354001</v>
          </cell>
          <cell r="D260" t="str">
            <v>Stour Valley Community School</v>
          </cell>
          <cell r="E260" t="str">
            <v>Secondary</v>
          </cell>
          <cell r="F260" t="str">
            <v>Recoupment Academy</v>
          </cell>
          <cell r="BJ260">
            <v>0</v>
          </cell>
          <cell r="BK260">
            <v>0</v>
          </cell>
        </row>
        <row r="261">
          <cell r="A261">
            <v>170</v>
          </cell>
          <cell r="C261">
            <v>9354002</v>
          </cell>
          <cell r="D261" t="str">
            <v>East Point Academy</v>
          </cell>
          <cell r="E261" t="str">
            <v>Secondary</v>
          </cell>
          <cell r="F261" t="str">
            <v>Recoupment Academy</v>
          </cell>
          <cell r="BJ261">
            <v>0</v>
          </cell>
          <cell r="BK261">
            <v>8.7123404255319219</v>
          </cell>
        </row>
        <row r="262">
          <cell r="A262">
            <v>350</v>
          </cell>
          <cell r="C262">
            <v>9354003</v>
          </cell>
          <cell r="D262" t="str">
            <v>Felixstowe Academy</v>
          </cell>
          <cell r="E262" t="str">
            <v>Secondary</v>
          </cell>
          <cell r="F262" t="str">
            <v>Recoupment Academy</v>
          </cell>
          <cell r="BJ262">
            <v>0</v>
          </cell>
          <cell r="BK262">
            <v>0</v>
          </cell>
        </row>
        <row r="263">
          <cell r="A263">
            <v>556</v>
          </cell>
          <cell r="C263">
            <v>9354004</v>
          </cell>
          <cell r="D263" t="str">
            <v>Castle Manor Academy</v>
          </cell>
          <cell r="E263" t="str">
            <v>Secondary</v>
          </cell>
          <cell r="F263" t="str">
            <v>Recoupment Academy</v>
          </cell>
          <cell r="BJ263">
            <v>0</v>
          </cell>
          <cell r="BK263">
            <v>0</v>
          </cell>
        </row>
        <row r="264">
          <cell r="A264">
            <v>373</v>
          </cell>
          <cell r="C264">
            <v>9354006</v>
          </cell>
          <cell r="D264" t="str">
            <v>Ormiston Endeavour Academy</v>
          </cell>
          <cell r="E264" t="str">
            <v>Secondary</v>
          </cell>
          <cell r="F264" t="str">
            <v>Recoupment Academy</v>
          </cell>
          <cell r="BJ264">
            <v>0</v>
          </cell>
          <cell r="BK264">
            <v>0</v>
          </cell>
        </row>
        <row r="265">
          <cell r="A265">
            <v>365</v>
          </cell>
          <cell r="C265">
            <v>9354007</v>
          </cell>
          <cell r="D265" t="str">
            <v>Chantry Academy</v>
          </cell>
          <cell r="E265" t="str">
            <v>Secondary</v>
          </cell>
          <cell r="F265" t="str">
            <v>Recoupment Academy</v>
          </cell>
          <cell r="BJ265">
            <v>0</v>
          </cell>
          <cell r="BK265">
            <v>0</v>
          </cell>
        </row>
        <row r="266">
          <cell r="A266">
            <v>559</v>
          </cell>
          <cell r="C266">
            <v>9354008</v>
          </cell>
          <cell r="D266" t="str">
            <v>Ormiston Sudbury Academy</v>
          </cell>
          <cell r="E266" t="str">
            <v>Secondary</v>
          </cell>
          <cell r="F266" t="str">
            <v>Recoupment Academy</v>
          </cell>
          <cell r="BJ266">
            <v>0</v>
          </cell>
          <cell r="BK266">
            <v>1.880000000000009</v>
          </cell>
        </row>
        <row r="267">
          <cell r="A267">
            <v>991</v>
          </cell>
          <cell r="C267">
            <v>9354009</v>
          </cell>
          <cell r="D267" t="str">
            <v>IES Breckland</v>
          </cell>
          <cell r="E267" t="str">
            <v>Secondary</v>
          </cell>
          <cell r="F267" t="str">
            <v>Recoupment Academy</v>
          </cell>
          <cell r="BJ267">
            <v>0</v>
          </cell>
          <cell r="BK267">
            <v>0</v>
          </cell>
        </row>
        <row r="268">
          <cell r="A268">
            <v>992</v>
          </cell>
          <cell r="C268">
            <v>9354010</v>
          </cell>
          <cell r="D268" t="str">
            <v>Set Saxmundham School</v>
          </cell>
          <cell r="E268" t="str">
            <v>Secondary</v>
          </cell>
          <cell r="F268" t="str">
            <v>Recoupment Academy</v>
          </cell>
          <cell r="BJ268">
            <v>0</v>
          </cell>
          <cell r="BK268">
            <v>16.219999999999985</v>
          </cell>
        </row>
        <row r="269">
          <cell r="A269">
            <v>993</v>
          </cell>
          <cell r="C269">
            <v>9354016</v>
          </cell>
          <cell r="D269" t="str">
            <v>Set Beccles School</v>
          </cell>
          <cell r="E269" t="str">
            <v>Secondary</v>
          </cell>
          <cell r="F269" t="str">
            <v>Recoupment Academy</v>
          </cell>
          <cell r="BJ269">
            <v>0</v>
          </cell>
          <cell r="BK269">
            <v>22.895313531353043</v>
          </cell>
        </row>
        <row r="270">
          <cell r="A270">
            <v>361</v>
          </cell>
          <cell r="C270">
            <v>9354017</v>
          </cell>
          <cell r="D270" t="str">
            <v>Hadleigh High School</v>
          </cell>
          <cell r="E270" t="str">
            <v>Secondary</v>
          </cell>
          <cell r="F270" t="str">
            <v>Recoupment Academy</v>
          </cell>
          <cell r="BJ270">
            <v>0</v>
          </cell>
          <cell r="BK270">
            <v>0</v>
          </cell>
        </row>
        <row r="271">
          <cell r="A271">
            <v>555</v>
          </cell>
          <cell r="C271">
            <v>9354019</v>
          </cell>
          <cell r="D271" t="str">
            <v>Thomas Gainsborough School</v>
          </cell>
          <cell r="E271" t="str">
            <v>Secondary</v>
          </cell>
          <cell r="F271" t="str">
            <v>Recoupment Academy</v>
          </cell>
          <cell r="BJ271">
            <v>0</v>
          </cell>
          <cell r="BK271">
            <v>0</v>
          </cell>
        </row>
        <row r="272">
          <cell r="A272">
            <v>169</v>
          </cell>
          <cell r="C272">
            <v>9354032</v>
          </cell>
          <cell r="D272" t="str">
            <v>Ormiston Denes Academy</v>
          </cell>
          <cell r="E272" t="str">
            <v>Secondary</v>
          </cell>
          <cell r="F272" t="str">
            <v>Recoupment Academy</v>
          </cell>
          <cell r="BJ272">
            <v>0</v>
          </cell>
          <cell r="BK272">
            <v>0</v>
          </cell>
        </row>
        <row r="273">
          <cell r="A273">
            <v>561</v>
          </cell>
          <cell r="C273">
            <v>9354033</v>
          </cell>
          <cell r="D273" t="str">
            <v>Mildenhall College Academy</v>
          </cell>
          <cell r="E273" t="str">
            <v>Secondary</v>
          </cell>
          <cell r="F273" t="str">
            <v>Recoupment Academy</v>
          </cell>
          <cell r="BJ273">
            <v>0</v>
          </cell>
          <cell r="BK273">
            <v>0</v>
          </cell>
        </row>
        <row r="274">
          <cell r="A274">
            <v>371</v>
          </cell>
          <cell r="C274">
            <v>9354034</v>
          </cell>
          <cell r="D274" t="str">
            <v>Stoke High School - Ormiston Academy</v>
          </cell>
          <cell r="E274" t="str">
            <v>Secondary</v>
          </cell>
          <cell r="F274" t="str">
            <v>Recoupment Academy</v>
          </cell>
          <cell r="BJ274">
            <v>0</v>
          </cell>
          <cell r="BK274">
            <v>14.680000000000001</v>
          </cell>
        </row>
        <row r="275">
          <cell r="A275">
            <v>994</v>
          </cell>
          <cell r="C275">
            <v>9354035</v>
          </cell>
          <cell r="D275" t="str">
            <v>Set Ixworth School</v>
          </cell>
          <cell r="E275" t="str">
            <v>Secondary</v>
          </cell>
          <cell r="F275" t="str">
            <v>Recoupment Academy</v>
          </cell>
          <cell r="BJ275">
            <v>0</v>
          </cell>
          <cell r="BK275">
            <v>5.8800000000000061</v>
          </cell>
        </row>
        <row r="276">
          <cell r="A276">
            <v>166</v>
          </cell>
          <cell r="C276">
            <v>9354036</v>
          </cell>
          <cell r="D276" t="str">
            <v>Hartismere School</v>
          </cell>
          <cell r="E276" t="str">
            <v>Secondary</v>
          </cell>
          <cell r="F276" t="str">
            <v>Recoupment Academy</v>
          </cell>
          <cell r="BJ276">
            <v>0</v>
          </cell>
          <cell r="BK276">
            <v>0</v>
          </cell>
        </row>
        <row r="277">
          <cell r="A277">
            <v>165</v>
          </cell>
          <cell r="C277">
            <v>9354040</v>
          </cell>
          <cell r="D277" t="str">
            <v>Thomas Mills High School</v>
          </cell>
          <cell r="E277" t="str">
            <v>Secondary</v>
          </cell>
          <cell r="F277" t="str">
            <v>Recoupment Academy</v>
          </cell>
          <cell r="BJ277">
            <v>0</v>
          </cell>
          <cell r="BK277">
            <v>0</v>
          </cell>
        </row>
        <row r="278">
          <cell r="A278">
            <v>557</v>
          </cell>
          <cell r="C278">
            <v>9354041</v>
          </cell>
          <cell r="D278" t="str">
            <v>Newmarket Academy</v>
          </cell>
          <cell r="E278" t="str">
            <v>Secondary</v>
          </cell>
          <cell r="F278" t="str">
            <v>Recoupment Academy</v>
          </cell>
          <cell r="BJ278">
            <v>0</v>
          </cell>
          <cell r="BK278">
            <v>0</v>
          </cell>
        </row>
        <row r="279">
          <cell r="A279">
            <v>599</v>
          </cell>
          <cell r="C279">
            <v>9354042</v>
          </cell>
          <cell r="D279" t="str">
            <v>Sybil Andrews Academy</v>
          </cell>
          <cell r="E279" t="str">
            <v>Secondary</v>
          </cell>
          <cell r="F279" t="str">
            <v>Recoupment Academy</v>
          </cell>
          <cell r="BJ279">
            <v>0</v>
          </cell>
          <cell r="BK279">
            <v>0</v>
          </cell>
        </row>
        <row r="280">
          <cell r="A280">
            <v>167</v>
          </cell>
          <cell r="C280">
            <v>9354043</v>
          </cell>
          <cell r="D280" t="str">
            <v>Alde Valley Academy</v>
          </cell>
          <cell r="E280" t="str">
            <v>Secondary</v>
          </cell>
          <cell r="F280" t="str">
            <v>Recoupment Academy</v>
          </cell>
          <cell r="BJ280">
            <v>0</v>
          </cell>
          <cell r="BK280">
            <v>11.25999999999998</v>
          </cell>
        </row>
        <row r="281">
          <cell r="A281">
            <v>171</v>
          </cell>
          <cell r="C281">
            <v>9354045</v>
          </cell>
          <cell r="D281" t="str">
            <v>Benjamin Britten Academy of Music and Mathematics</v>
          </cell>
          <cell r="E281" t="str">
            <v>Secondary</v>
          </cell>
          <cell r="F281" t="str">
            <v>Recoupment Academy</v>
          </cell>
          <cell r="BJ281">
            <v>0</v>
          </cell>
          <cell r="BK281">
            <v>0</v>
          </cell>
        </row>
        <row r="282">
          <cell r="A282">
            <v>558</v>
          </cell>
          <cell r="C282">
            <v>9354048</v>
          </cell>
          <cell r="D282" t="str">
            <v>Stowmarket High School</v>
          </cell>
          <cell r="E282" t="str">
            <v>Secondary</v>
          </cell>
          <cell r="F282" t="str">
            <v>Recoupment Academy</v>
          </cell>
          <cell r="BJ282">
            <v>0</v>
          </cell>
          <cell r="BK282">
            <v>0</v>
          </cell>
        </row>
        <row r="283">
          <cell r="A283">
            <v>175</v>
          </cell>
          <cell r="C283">
            <v>9354051</v>
          </cell>
          <cell r="D283" t="str">
            <v>Stradbroke High School</v>
          </cell>
          <cell r="E283" t="str">
            <v>Secondary</v>
          </cell>
          <cell r="F283" t="str">
            <v>Recoupment Academy</v>
          </cell>
          <cell r="BJ283">
            <v>0</v>
          </cell>
          <cell r="BK283">
            <v>0</v>
          </cell>
        </row>
        <row r="284">
          <cell r="A284">
            <v>155</v>
          </cell>
          <cell r="C284">
            <v>9354056</v>
          </cell>
          <cell r="D284" t="str">
            <v>Sir John Leman High School</v>
          </cell>
          <cell r="E284" t="str">
            <v>Secondary</v>
          </cell>
          <cell r="F284" t="str">
            <v>Recoupment Academy</v>
          </cell>
          <cell r="BJ284">
            <v>0</v>
          </cell>
          <cell r="BK284">
            <v>0</v>
          </cell>
        </row>
        <row r="285">
          <cell r="A285">
            <v>156</v>
          </cell>
          <cell r="C285">
            <v>9354075</v>
          </cell>
          <cell r="D285" t="str">
            <v>Bungay High School</v>
          </cell>
          <cell r="E285" t="str">
            <v>Secondary</v>
          </cell>
          <cell r="F285" t="str">
            <v>Recoupment Academy</v>
          </cell>
          <cell r="BJ285">
            <v>0</v>
          </cell>
          <cell r="BK285">
            <v>0</v>
          </cell>
        </row>
        <row r="286">
          <cell r="A286">
            <v>378</v>
          </cell>
          <cell r="C286">
            <v>9354076</v>
          </cell>
          <cell r="D286" t="str">
            <v>Farlingaye High School</v>
          </cell>
          <cell r="E286" t="str">
            <v>Secondary</v>
          </cell>
          <cell r="F286" t="str">
            <v>Recoupment Academy</v>
          </cell>
          <cell r="BJ286">
            <v>0</v>
          </cell>
          <cell r="BK286">
            <v>0</v>
          </cell>
        </row>
        <row r="287">
          <cell r="A287">
            <v>366</v>
          </cell>
          <cell r="C287">
            <v>9354092</v>
          </cell>
          <cell r="D287" t="str">
            <v>Copleston High School</v>
          </cell>
          <cell r="E287" t="str">
            <v>Secondary</v>
          </cell>
          <cell r="F287" t="str">
            <v>Recoupment Academy</v>
          </cell>
          <cell r="BJ287">
            <v>0</v>
          </cell>
          <cell r="BK287">
            <v>0</v>
          </cell>
        </row>
        <row r="288">
          <cell r="A288">
            <v>375</v>
          </cell>
          <cell r="C288">
            <v>9354095</v>
          </cell>
          <cell r="D288" t="str">
            <v>Westbourne Academy</v>
          </cell>
          <cell r="E288" t="str">
            <v>Secondary</v>
          </cell>
          <cell r="F288" t="str">
            <v>Recoupment Academy</v>
          </cell>
          <cell r="BJ288">
            <v>0</v>
          </cell>
          <cell r="BK288">
            <v>0</v>
          </cell>
        </row>
        <row r="289">
          <cell r="A289">
            <v>356</v>
          </cell>
          <cell r="C289">
            <v>9354096</v>
          </cell>
          <cell r="D289" t="str">
            <v>Claydon High School</v>
          </cell>
          <cell r="E289" t="str">
            <v>Secondary</v>
          </cell>
          <cell r="F289" t="str">
            <v>Recoupment Academy</v>
          </cell>
          <cell r="BJ289">
            <v>0</v>
          </cell>
          <cell r="BK289">
            <v>0</v>
          </cell>
        </row>
        <row r="290">
          <cell r="A290">
            <v>357</v>
          </cell>
          <cell r="C290">
            <v>9354097</v>
          </cell>
          <cell r="D290" t="str">
            <v>East Bergholt High School</v>
          </cell>
          <cell r="E290" t="str">
            <v>Secondary</v>
          </cell>
          <cell r="F290" t="str">
            <v>Recoupment Academy</v>
          </cell>
          <cell r="BJ290">
            <v>0</v>
          </cell>
          <cell r="BK290">
            <v>0</v>
          </cell>
        </row>
        <row r="291">
          <cell r="A291">
            <v>362</v>
          </cell>
          <cell r="C291">
            <v>9354098</v>
          </cell>
          <cell r="D291" t="str">
            <v>Holbrook Academy</v>
          </cell>
          <cell r="E291" t="str">
            <v>Secondary</v>
          </cell>
          <cell r="F291" t="str">
            <v>Recoupment Academy</v>
          </cell>
          <cell r="BJ291">
            <v>0</v>
          </cell>
          <cell r="BK291">
            <v>0.32000000000001211</v>
          </cell>
        </row>
        <row r="292">
          <cell r="A292">
            <v>376</v>
          </cell>
          <cell r="C292">
            <v>9354099</v>
          </cell>
          <cell r="D292" t="str">
            <v>Kesgrave High School</v>
          </cell>
          <cell r="E292" t="str">
            <v>Secondary</v>
          </cell>
          <cell r="F292" t="str">
            <v>Recoupment Academy</v>
          </cell>
          <cell r="BJ292">
            <v>0</v>
          </cell>
          <cell r="BK292">
            <v>0</v>
          </cell>
        </row>
        <row r="293">
          <cell r="A293">
            <v>554</v>
          </cell>
          <cell r="C293">
            <v>9354102</v>
          </cell>
          <cell r="D293" t="str">
            <v>Samuel Ward Academy</v>
          </cell>
          <cell r="E293" t="str">
            <v>Secondary</v>
          </cell>
          <cell r="F293" t="str">
            <v>Recoupment Academy</v>
          </cell>
          <cell r="BJ293">
            <v>0</v>
          </cell>
          <cell r="BK293">
            <v>0</v>
          </cell>
        </row>
        <row r="294">
          <cell r="A294">
            <v>562</v>
          </cell>
          <cell r="C294">
            <v>9354103</v>
          </cell>
          <cell r="D294" t="str">
            <v>Stowupland High School</v>
          </cell>
          <cell r="E294" t="str">
            <v>Secondary</v>
          </cell>
          <cell r="F294" t="str">
            <v>Recoupment Academy</v>
          </cell>
          <cell r="BJ294">
            <v>0</v>
          </cell>
          <cell r="BK294">
            <v>0</v>
          </cell>
        </row>
        <row r="295">
          <cell r="A295">
            <v>159</v>
          </cell>
          <cell r="C295">
            <v>9354504</v>
          </cell>
          <cell r="D295" t="str">
            <v>Debenham High School</v>
          </cell>
          <cell r="E295" t="str">
            <v>Secondary</v>
          </cell>
          <cell r="F295" t="str">
            <v>Recoupment Academy</v>
          </cell>
          <cell r="BJ295">
            <v>0</v>
          </cell>
          <cell r="BK295">
            <v>0</v>
          </cell>
        </row>
        <row r="296">
          <cell r="A296">
            <v>372</v>
          </cell>
          <cell r="C296">
            <v>9354603</v>
          </cell>
          <cell r="D296" t="str">
            <v>St Alban's Catholic High School</v>
          </cell>
          <cell r="E296" t="str">
            <v>Secondary</v>
          </cell>
          <cell r="F296" t="str">
            <v>Recoupment Academy</v>
          </cell>
          <cell r="BJ296">
            <v>0</v>
          </cell>
          <cell r="BK296">
            <v>0</v>
          </cell>
        </row>
        <row r="297">
          <cell r="A297">
            <v>157</v>
          </cell>
          <cell r="C297">
            <v>9354605</v>
          </cell>
          <cell r="D297" t="str">
            <v>Pakefield High School</v>
          </cell>
          <cell r="E297" t="str">
            <v>Secondary</v>
          </cell>
          <cell r="F297" t="str">
            <v>Recoupment Academy</v>
          </cell>
          <cell r="BJ297">
            <v>0</v>
          </cell>
          <cell r="BK297">
            <v>0</v>
          </cell>
        </row>
        <row r="298">
          <cell r="A298">
            <v>368</v>
          </cell>
          <cell r="C298">
            <v>9354606</v>
          </cell>
          <cell r="D298" t="str">
            <v>Ipswich Academy</v>
          </cell>
          <cell r="E298" t="str">
            <v>Secondary</v>
          </cell>
          <cell r="F298" t="str">
            <v>Recoupment Academy</v>
          </cell>
          <cell r="BJ298">
            <v>0</v>
          </cell>
          <cell r="BK298">
            <v>0</v>
          </cell>
        </row>
        <row r="299">
          <cell r="A299">
            <v>494</v>
          </cell>
          <cell r="C299">
            <v>9352105</v>
          </cell>
          <cell r="D299" t="str">
            <v>Ringshall School</v>
          </cell>
          <cell r="E299" t="str">
            <v>Primary</v>
          </cell>
          <cell r="F299" t="str">
            <v>Recoupment Academy</v>
          </cell>
          <cell r="BJ299">
            <v>11.259999999999955</v>
          </cell>
          <cell r="BK299">
            <v>0</v>
          </cell>
        </row>
        <row r="300">
          <cell r="A300">
            <v>446</v>
          </cell>
          <cell r="C300">
            <v>9353028</v>
          </cell>
          <cell r="D300" t="str">
            <v>Great Whelnetham Church of England Primary School</v>
          </cell>
          <cell r="E300" t="str">
            <v>Primary</v>
          </cell>
          <cell r="F300" t="str">
            <v>Recoupment Academy</v>
          </cell>
          <cell r="BJ300">
            <v>0.12000000000000348</v>
          </cell>
          <cell r="BK300">
            <v>0</v>
          </cell>
        </row>
        <row r="301">
          <cell r="A301">
            <v>110</v>
          </cell>
          <cell r="C301">
            <v>9353108</v>
          </cell>
          <cell r="D301" t="str">
            <v>Wetheringsett Church of England Voluntary Controlled Primary School</v>
          </cell>
          <cell r="E301" t="str">
            <v>Primary</v>
          </cell>
          <cell r="F301" t="str">
            <v>Recoupment Academy</v>
          </cell>
          <cell r="BJ301">
            <v>0</v>
          </cell>
          <cell r="BK301">
            <v>0</v>
          </cell>
        </row>
        <row r="302">
          <cell r="A302">
            <v>1001</v>
          </cell>
          <cell r="C302" t="str">
            <v/>
          </cell>
          <cell r="D302" t="str">
            <v>Churchill Free Special</v>
          </cell>
          <cell r="E302" t="str">
            <v>Special</v>
          </cell>
        </row>
        <row r="303">
          <cell r="A303">
            <v>1002</v>
          </cell>
          <cell r="D303" t="str">
            <v>Everitt Academy</v>
          </cell>
        </row>
        <row r="304">
          <cell r="A304">
            <v>195</v>
          </cell>
          <cell r="C304" t="str">
            <v/>
          </cell>
          <cell r="D304" t="str">
            <v>The Ashley School</v>
          </cell>
          <cell r="E304" t="str">
            <v>Special</v>
          </cell>
        </row>
        <row r="305">
          <cell r="A305">
            <v>196</v>
          </cell>
          <cell r="C305" t="str">
            <v/>
          </cell>
          <cell r="D305" t="str">
            <v>Warren School</v>
          </cell>
          <cell r="E305" t="str">
            <v>Special</v>
          </cell>
        </row>
        <row r="306">
          <cell r="A306">
            <v>393</v>
          </cell>
          <cell r="C306" t="str">
            <v/>
          </cell>
          <cell r="D306" t="str">
            <v>Stone Lodge Academy</v>
          </cell>
          <cell r="E306" t="str">
            <v>Special</v>
          </cell>
        </row>
        <row r="307">
          <cell r="A307">
            <v>395</v>
          </cell>
          <cell r="C307" t="str">
            <v/>
          </cell>
          <cell r="D307" t="str">
            <v>Thomas Wolsey School</v>
          </cell>
          <cell r="E307" t="str">
            <v>Special</v>
          </cell>
        </row>
        <row r="308">
          <cell r="A308">
            <v>396</v>
          </cell>
          <cell r="C308" t="str">
            <v/>
          </cell>
          <cell r="D308" t="str">
            <v>The Bridge School</v>
          </cell>
          <cell r="E308" t="str">
            <v>Special</v>
          </cell>
        </row>
        <row r="309">
          <cell r="A309">
            <v>575</v>
          </cell>
          <cell r="C309" t="str">
            <v/>
          </cell>
          <cell r="D309" t="str">
            <v>Priory School</v>
          </cell>
          <cell r="E309" t="str">
            <v>Special</v>
          </cell>
        </row>
        <row r="310">
          <cell r="A310">
            <v>576</v>
          </cell>
          <cell r="C310" t="str">
            <v/>
          </cell>
          <cell r="D310" t="str">
            <v>Riverwalk School</v>
          </cell>
          <cell r="E310" t="str">
            <v>Special</v>
          </cell>
        </row>
        <row r="311">
          <cell r="A311">
            <v>579</v>
          </cell>
          <cell r="C311" t="str">
            <v/>
          </cell>
          <cell r="D311" t="str">
            <v>Hillside Special School</v>
          </cell>
          <cell r="E311" t="str">
            <v>Special</v>
          </cell>
        </row>
        <row r="312">
          <cell r="A312">
            <v>176</v>
          </cell>
          <cell r="C312" t="str">
            <v/>
          </cell>
          <cell r="D312" t="str">
            <v>Old Warren House Pupil Referral Unit</v>
          </cell>
          <cell r="E312" t="str">
            <v>PRU</v>
          </cell>
        </row>
        <row r="313">
          <cell r="A313">
            <v>187</v>
          </cell>
          <cell r="C313" t="str">
            <v/>
          </cell>
          <cell r="D313" t="str">
            <v>The Attic</v>
          </cell>
          <cell r="E313" t="str">
            <v>PRU</v>
          </cell>
        </row>
        <row r="314">
          <cell r="A314">
            <v>189</v>
          </cell>
          <cell r="C314" t="str">
            <v/>
          </cell>
          <cell r="D314" t="str">
            <v>First Base (Lowestoft) Pupil Referral Unit</v>
          </cell>
          <cell r="E314" t="str">
            <v>PRU</v>
          </cell>
        </row>
        <row r="315">
          <cell r="A315">
            <v>190</v>
          </cell>
          <cell r="C315" t="str">
            <v/>
          </cell>
          <cell r="D315" t="str">
            <v>Harbour Pupil Referral Unit</v>
          </cell>
          <cell r="E315" t="str">
            <v>PRU</v>
          </cell>
        </row>
        <row r="316">
          <cell r="A316">
            <v>351</v>
          </cell>
          <cell r="C316" t="str">
            <v/>
          </cell>
          <cell r="D316" t="str">
            <v>Alderwood Pupil Referral Unit</v>
          </cell>
          <cell r="E316" t="str">
            <v>PRU</v>
          </cell>
        </row>
        <row r="317">
          <cell r="A317">
            <v>352</v>
          </cell>
          <cell r="C317" t="str">
            <v/>
          </cell>
          <cell r="D317" t="str">
            <v>First Base (Ipswich) Pupil Referral Unit</v>
          </cell>
          <cell r="E317" t="str">
            <v>PRU</v>
          </cell>
        </row>
        <row r="318">
          <cell r="A318">
            <v>353</v>
          </cell>
          <cell r="C318" t="str">
            <v/>
          </cell>
          <cell r="D318" t="str">
            <v>St Christopher's Pupil Referral Unit</v>
          </cell>
          <cell r="E318" t="str">
            <v>PRU</v>
          </cell>
        </row>
        <row r="319">
          <cell r="A319">
            <v>367</v>
          </cell>
          <cell r="C319" t="str">
            <v/>
          </cell>
          <cell r="D319" t="str">
            <v>Parkside Pupil Referral Unit</v>
          </cell>
          <cell r="E319" t="str">
            <v>PRU</v>
          </cell>
        </row>
        <row r="320">
          <cell r="A320">
            <v>389</v>
          </cell>
          <cell r="C320" t="str">
            <v/>
          </cell>
          <cell r="D320" t="str">
            <v>Westbridge Pupil Referral Unit</v>
          </cell>
          <cell r="E320" t="str">
            <v>PRU</v>
          </cell>
        </row>
        <row r="321">
          <cell r="A321">
            <v>577</v>
          </cell>
          <cell r="C321" t="str">
            <v/>
          </cell>
          <cell r="D321" t="str">
            <v>Hampden House Pupil Referral Unit</v>
          </cell>
          <cell r="E321" t="str">
            <v>PRU</v>
          </cell>
        </row>
        <row r="322">
          <cell r="A322">
            <v>580</v>
          </cell>
          <cell r="C322" t="str">
            <v/>
          </cell>
          <cell r="D322" t="str">
            <v>The Albany Centre Pupil Referral Unit</v>
          </cell>
          <cell r="E322" t="str">
            <v>PRU</v>
          </cell>
        </row>
        <row r="323">
          <cell r="A323">
            <v>584</v>
          </cell>
          <cell r="C323" t="str">
            <v/>
          </cell>
          <cell r="D323" t="str">
            <v>The Kingsfield Centre Pupil Referral Unit</v>
          </cell>
          <cell r="E323" t="str">
            <v>PRU</v>
          </cell>
        </row>
        <row r="324">
          <cell r="A324">
            <v>597</v>
          </cell>
          <cell r="C324" t="str">
            <v/>
          </cell>
          <cell r="D324" t="str">
            <v>First Base (BSE) Pupil Referral Unit</v>
          </cell>
          <cell r="E324" t="str">
            <v>PRU</v>
          </cell>
        </row>
        <row r="325">
          <cell r="A325">
            <v>266</v>
          </cell>
          <cell r="C325" t="str">
            <v/>
          </cell>
          <cell r="D325" t="str">
            <v>Highfield Nursery School</v>
          </cell>
          <cell r="E325" t="str">
            <v>Maintained Nursery</v>
          </cell>
        </row>
      </sheetData>
      <sheetData sheetId="28" refreshError="1"/>
      <sheetData sheetId="29" refreshError="1"/>
      <sheetData sheetId="30" refreshError="1"/>
      <sheetData sheetId="31" refreshError="1"/>
      <sheetData sheetId="32" refreshError="1">
        <row r="1">
          <cell r="C1" t="str">
            <v>LAESTAB</v>
          </cell>
          <cell r="D1" t="str">
            <v>School Name</v>
          </cell>
          <cell r="E1" t="str">
            <v>School Number</v>
          </cell>
        </row>
        <row r="2">
          <cell r="C2">
            <v>9352002</v>
          </cell>
          <cell r="D2" t="str">
            <v>Bildeston Primary School</v>
          </cell>
          <cell r="E2">
            <v>205</v>
          </cell>
        </row>
        <row r="3">
          <cell r="C3">
            <v>9352202</v>
          </cell>
          <cell r="D3" t="str">
            <v>Clare Community Primary School</v>
          </cell>
          <cell r="E3">
            <v>429</v>
          </cell>
        </row>
        <row r="4">
          <cell r="C4">
            <v>9352007</v>
          </cell>
          <cell r="D4" t="str">
            <v>Elmswell C P School</v>
          </cell>
          <cell r="E4">
            <v>436</v>
          </cell>
        </row>
        <row r="5">
          <cell r="C5">
            <v>9352009</v>
          </cell>
          <cell r="D5" t="str">
            <v>Pot Kiln Primary School</v>
          </cell>
          <cell r="E5">
            <v>443</v>
          </cell>
        </row>
        <row r="6">
          <cell r="C6">
            <v>9352011</v>
          </cell>
          <cell r="D6" t="str">
            <v>New Cangle Community Primary School</v>
          </cell>
          <cell r="E6">
            <v>451</v>
          </cell>
        </row>
        <row r="7">
          <cell r="C7">
            <v>9352012</v>
          </cell>
          <cell r="D7" t="str">
            <v>Hundon County Primary School</v>
          </cell>
          <cell r="E7">
            <v>460</v>
          </cell>
        </row>
        <row r="8">
          <cell r="C8">
            <v>9352013</v>
          </cell>
          <cell r="D8" t="str">
            <v>Lakenheath Community Primary</v>
          </cell>
          <cell r="E8">
            <v>466</v>
          </cell>
        </row>
        <row r="9">
          <cell r="C9">
            <v>9352015</v>
          </cell>
          <cell r="D9" t="str">
            <v>Lavenham Com Primary School</v>
          </cell>
          <cell r="E9">
            <v>467</v>
          </cell>
        </row>
        <row r="10">
          <cell r="C10">
            <v>9352016</v>
          </cell>
          <cell r="D10" t="str">
            <v>Trinity Church of England Voluntary Aided Primary School</v>
          </cell>
          <cell r="E10">
            <v>508</v>
          </cell>
        </row>
        <row r="11">
          <cell r="C11">
            <v>9352200</v>
          </cell>
          <cell r="D11" t="str">
            <v>Beck Row Primary</v>
          </cell>
          <cell r="E11">
            <v>473</v>
          </cell>
        </row>
        <row r="12">
          <cell r="C12">
            <v>9352216</v>
          </cell>
          <cell r="D12" t="str">
            <v>West Row County Primary</v>
          </cell>
          <cell r="E12">
            <v>476</v>
          </cell>
        </row>
        <row r="13">
          <cell r="C13">
            <v>9352020</v>
          </cell>
          <cell r="D13" t="str">
            <v>Nayland Primary School</v>
          </cell>
          <cell r="E13">
            <v>479</v>
          </cell>
        </row>
        <row r="14">
          <cell r="C14">
            <v>9352021</v>
          </cell>
          <cell r="D14" t="str">
            <v>Exning Primary School</v>
          </cell>
          <cell r="E14">
            <v>482</v>
          </cell>
        </row>
        <row r="15">
          <cell r="C15">
            <v>9352026</v>
          </cell>
          <cell r="D15" t="str">
            <v>Stanton Community Primary</v>
          </cell>
          <cell r="E15">
            <v>499</v>
          </cell>
        </row>
        <row r="16">
          <cell r="C16">
            <v>9352032</v>
          </cell>
          <cell r="D16" t="str">
            <v>Guildhall Feoffment CP School</v>
          </cell>
          <cell r="E16">
            <v>415</v>
          </cell>
        </row>
        <row r="17">
          <cell r="C17">
            <v>9352034</v>
          </cell>
          <cell r="D17" t="str">
            <v>Westgate Community Primary</v>
          </cell>
          <cell r="E17">
            <v>424</v>
          </cell>
        </row>
        <row r="18">
          <cell r="C18">
            <v>9352035</v>
          </cell>
          <cell r="D18" t="str">
            <v>Sexton's Manor CP School</v>
          </cell>
          <cell r="E18">
            <v>422</v>
          </cell>
        </row>
        <row r="19">
          <cell r="C19">
            <v>9352217</v>
          </cell>
          <cell r="D19" t="str">
            <v>Morland CEVA Primary School</v>
          </cell>
          <cell r="E19">
            <v>269</v>
          </cell>
        </row>
        <row r="20">
          <cell r="C20">
            <v>9352224</v>
          </cell>
          <cell r="D20" t="str">
            <v>Howard Primary School</v>
          </cell>
          <cell r="E20">
            <v>417</v>
          </cell>
        </row>
        <row r="21">
          <cell r="C21">
            <v>9352201</v>
          </cell>
          <cell r="D21" t="str">
            <v>Clements Community Primary School</v>
          </cell>
          <cell r="E21">
            <v>452</v>
          </cell>
        </row>
        <row r="22">
          <cell r="C22">
            <v>9352209</v>
          </cell>
          <cell r="D22" t="str">
            <v>Wells Hall Community Primary</v>
          </cell>
          <cell r="E22">
            <v>442</v>
          </cell>
        </row>
        <row r="23">
          <cell r="C23">
            <v>9352042</v>
          </cell>
          <cell r="D23" t="str">
            <v>Hadleigh Community Primary School</v>
          </cell>
          <cell r="E23">
            <v>239</v>
          </cell>
        </row>
        <row r="24">
          <cell r="C24">
            <v>9352045</v>
          </cell>
          <cell r="D24" t="str">
            <v>Hardwick Primary School</v>
          </cell>
          <cell r="E24">
            <v>416</v>
          </cell>
        </row>
        <row r="25">
          <cell r="C25">
            <v>9352214</v>
          </cell>
          <cell r="D25" t="str">
            <v>Glade Community Primary School</v>
          </cell>
          <cell r="E25">
            <v>413</v>
          </cell>
        </row>
        <row r="26">
          <cell r="C26">
            <v>9352055</v>
          </cell>
          <cell r="D26" t="str">
            <v>Paddocks Primary School</v>
          </cell>
          <cell r="E26">
            <v>486</v>
          </cell>
        </row>
        <row r="27">
          <cell r="C27">
            <v>9352058</v>
          </cell>
          <cell r="D27" t="str">
            <v>Aldeburgh P School</v>
          </cell>
          <cell r="E27">
            <v>1</v>
          </cell>
        </row>
        <row r="28">
          <cell r="C28">
            <v>9352208</v>
          </cell>
          <cell r="D28" t="str">
            <v>Barnby and North Cove CP School</v>
          </cell>
          <cell r="E28">
            <v>5</v>
          </cell>
        </row>
        <row r="29">
          <cell r="C29">
            <v>9352066</v>
          </cell>
          <cell r="D29" t="str">
            <v>Bucklesham Primary School</v>
          </cell>
          <cell r="E29">
            <v>211</v>
          </cell>
        </row>
        <row r="30">
          <cell r="C30">
            <v>9352067</v>
          </cell>
          <cell r="D30" t="str">
            <v>Bungay Primary School</v>
          </cell>
          <cell r="E30">
            <v>15</v>
          </cell>
        </row>
        <row r="31">
          <cell r="C31">
            <v>9352068</v>
          </cell>
          <cell r="D31" t="str">
            <v>Carlton Colville Primary</v>
          </cell>
          <cell r="E31">
            <v>19</v>
          </cell>
        </row>
        <row r="32">
          <cell r="C32">
            <v>9352069</v>
          </cell>
          <cell r="D32" t="str">
            <v>Claydon Primary School</v>
          </cell>
          <cell r="E32">
            <v>219</v>
          </cell>
        </row>
        <row r="33">
          <cell r="C33">
            <v>9352070</v>
          </cell>
          <cell r="D33" t="str">
            <v>Combs Ford County Primary</v>
          </cell>
          <cell r="E33">
            <v>431</v>
          </cell>
        </row>
        <row r="34">
          <cell r="C34">
            <v>9352071</v>
          </cell>
          <cell r="D34" t="str">
            <v>Copdock Primary School</v>
          </cell>
          <cell r="E34">
            <v>220</v>
          </cell>
        </row>
        <row r="35">
          <cell r="C35">
            <v>9352072</v>
          </cell>
          <cell r="D35" t="str">
            <v>Earl Soham Community Primary</v>
          </cell>
          <cell r="E35">
            <v>29</v>
          </cell>
        </row>
        <row r="36">
          <cell r="C36">
            <v>9352074</v>
          </cell>
          <cell r="D36" t="str">
            <v>Causton Junior School</v>
          </cell>
          <cell r="E36">
            <v>228</v>
          </cell>
        </row>
        <row r="37">
          <cell r="C37">
            <v>9352075</v>
          </cell>
          <cell r="D37" t="str">
            <v>Maidstone Infants School</v>
          </cell>
          <cell r="E37">
            <v>234</v>
          </cell>
        </row>
        <row r="38">
          <cell r="C38">
            <v>9352076</v>
          </cell>
          <cell r="D38" t="str">
            <v>Fairfield Infants School</v>
          </cell>
          <cell r="E38">
            <v>230</v>
          </cell>
        </row>
        <row r="39">
          <cell r="C39">
            <v>9352079</v>
          </cell>
          <cell r="D39" t="str">
            <v>Grundisburgh Primary School</v>
          </cell>
          <cell r="E39">
            <v>237</v>
          </cell>
        </row>
        <row r="40">
          <cell r="C40">
            <v>9352080</v>
          </cell>
          <cell r="D40" t="str">
            <v>Edgar Sewter Primary School</v>
          </cell>
          <cell r="E40">
            <v>41</v>
          </cell>
        </row>
        <row r="41">
          <cell r="C41">
            <v>9352228</v>
          </cell>
          <cell r="D41" t="str">
            <v>Helmingham Primary School</v>
          </cell>
          <cell r="E41">
            <v>42</v>
          </cell>
        </row>
        <row r="42">
          <cell r="C42">
            <v>9352083</v>
          </cell>
          <cell r="D42" t="str">
            <v>Henley Primary School</v>
          </cell>
          <cell r="E42">
            <v>242</v>
          </cell>
        </row>
        <row r="43">
          <cell r="C43">
            <v>9352084</v>
          </cell>
          <cell r="D43" t="str">
            <v>Holbrook Primary School</v>
          </cell>
          <cell r="E43">
            <v>245</v>
          </cell>
        </row>
        <row r="44">
          <cell r="C44">
            <v>9352085</v>
          </cell>
          <cell r="D44" t="str">
            <v>Hollesley Primary School</v>
          </cell>
          <cell r="E44">
            <v>246</v>
          </cell>
        </row>
        <row r="45">
          <cell r="C45">
            <v>9352086</v>
          </cell>
          <cell r="D45" t="str">
            <v>Holton St.Peter CP School</v>
          </cell>
          <cell r="E45">
            <v>44</v>
          </cell>
        </row>
        <row r="46">
          <cell r="C46">
            <v>9352088</v>
          </cell>
          <cell r="D46" t="str">
            <v>Ilketshall St Lawrence</v>
          </cell>
          <cell r="E46">
            <v>48</v>
          </cell>
        </row>
        <row r="47">
          <cell r="C47">
            <v>9352089</v>
          </cell>
          <cell r="D47" t="str">
            <v>Heath Primary School</v>
          </cell>
          <cell r="E47">
            <v>309</v>
          </cell>
        </row>
        <row r="48">
          <cell r="C48">
            <v>9352092</v>
          </cell>
          <cell r="D48" t="str">
            <v>Bealings School</v>
          </cell>
          <cell r="E48">
            <v>310</v>
          </cell>
        </row>
        <row r="49">
          <cell r="C49">
            <v>9352095</v>
          </cell>
          <cell r="D49" t="str">
            <v>Melton Community Primary</v>
          </cell>
          <cell r="E49">
            <v>314</v>
          </cell>
        </row>
        <row r="50">
          <cell r="C50">
            <v>9352098</v>
          </cell>
          <cell r="D50" t="str">
            <v>Middleton County Primary</v>
          </cell>
          <cell r="E50">
            <v>82</v>
          </cell>
        </row>
        <row r="51">
          <cell r="C51">
            <v>9352100</v>
          </cell>
          <cell r="D51" t="str">
            <v>Occold Primary School</v>
          </cell>
          <cell r="E51">
            <v>84</v>
          </cell>
        </row>
        <row r="52">
          <cell r="C52">
            <v>9352101</v>
          </cell>
          <cell r="D52" t="str">
            <v>Otley Primary School</v>
          </cell>
          <cell r="E52">
            <v>318</v>
          </cell>
        </row>
        <row r="53">
          <cell r="C53">
            <v>9352105</v>
          </cell>
          <cell r="D53" t="str">
            <v>Ringshall School</v>
          </cell>
          <cell r="E53">
            <v>494</v>
          </cell>
        </row>
        <row r="54">
          <cell r="C54">
            <v>9352106</v>
          </cell>
          <cell r="D54" t="str">
            <v>Saxmundham Primary School</v>
          </cell>
          <cell r="E54">
            <v>96</v>
          </cell>
        </row>
        <row r="55">
          <cell r="C55">
            <v>9352223</v>
          </cell>
          <cell r="D55" t="str">
            <v>Shotley C P School</v>
          </cell>
          <cell r="E55">
            <v>322</v>
          </cell>
        </row>
        <row r="56">
          <cell r="C56">
            <v>9352108</v>
          </cell>
          <cell r="D56" t="str">
            <v>Snape Community Primary</v>
          </cell>
          <cell r="E56">
            <v>97</v>
          </cell>
        </row>
        <row r="57">
          <cell r="C57">
            <v>9352109</v>
          </cell>
          <cell r="D57" t="str">
            <v>Somerleyton Primary School</v>
          </cell>
          <cell r="E57">
            <v>98</v>
          </cell>
        </row>
        <row r="58">
          <cell r="C58">
            <v>9352110</v>
          </cell>
          <cell r="D58" t="str">
            <v>Somersham Primary</v>
          </cell>
          <cell r="E58">
            <v>324</v>
          </cell>
        </row>
        <row r="59">
          <cell r="C59">
            <v>9352206</v>
          </cell>
          <cell r="D59" t="str">
            <v>Southwold Primary School</v>
          </cell>
          <cell r="E59">
            <v>99</v>
          </cell>
        </row>
        <row r="60">
          <cell r="C60">
            <v>9352114</v>
          </cell>
          <cell r="D60" t="str">
            <v>The Freeman CP School</v>
          </cell>
          <cell r="E60">
            <v>506</v>
          </cell>
        </row>
        <row r="61">
          <cell r="C61">
            <v>9352117</v>
          </cell>
          <cell r="D61" t="str">
            <v>Trimley St Mary Primary School</v>
          </cell>
          <cell r="E61">
            <v>333</v>
          </cell>
        </row>
        <row r="62">
          <cell r="C62">
            <v>9352118</v>
          </cell>
          <cell r="D62" t="str">
            <v>Trimley St Martin Primary</v>
          </cell>
          <cell r="E62">
            <v>332</v>
          </cell>
        </row>
        <row r="63">
          <cell r="C63">
            <v>9352121</v>
          </cell>
          <cell r="D63" t="str">
            <v>Waldringfield Primary School</v>
          </cell>
          <cell r="E63">
            <v>337</v>
          </cell>
        </row>
        <row r="64">
          <cell r="C64">
            <v>9352122</v>
          </cell>
          <cell r="D64" t="str">
            <v>Wenhaston Primary School</v>
          </cell>
          <cell r="E64">
            <v>109</v>
          </cell>
        </row>
        <row r="65">
          <cell r="C65">
            <v>9352124</v>
          </cell>
          <cell r="D65" t="str">
            <v>Witnesham Primary School</v>
          </cell>
          <cell r="E65">
            <v>339</v>
          </cell>
        </row>
        <row r="66">
          <cell r="C66">
            <v>9352125</v>
          </cell>
          <cell r="D66" t="str">
            <v>Woodbridge Primary School</v>
          </cell>
          <cell r="E66">
            <v>342</v>
          </cell>
        </row>
        <row r="67">
          <cell r="C67">
            <v>9352126</v>
          </cell>
          <cell r="D67" t="str">
            <v>Wortham Primary School</v>
          </cell>
          <cell r="E67">
            <v>115</v>
          </cell>
        </row>
        <row r="68">
          <cell r="C68">
            <v>9352197</v>
          </cell>
          <cell r="D68" t="str">
            <v>Yoxford &amp; Peasenhall Primary Academy</v>
          </cell>
          <cell r="E68">
            <v>119</v>
          </cell>
        </row>
        <row r="69">
          <cell r="C69">
            <v>9352129</v>
          </cell>
          <cell r="D69" t="str">
            <v>Chilton Community Primary</v>
          </cell>
          <cell r="E69">
            <v>502</v>
          </cell>
        </row>
        <row r="70">
          <cell r="C70">
            <v>9352131</v>
          </cell>
          <cell r="D70" t="str">
            <v>Colneis Junior School</v>
          </cell>
          <cell r="E70">
            <v>229</v>
          </cell>
        </row>
        <row r="71">
          <cell r="C71">
            <v>9352132</v>
          </cell>
          <cell r="D71" t="str">
            <v>Gorseland Primary School</v>
          </cell>
          <cell r="E71">
            <v>313</v>
          </cell>
        </row>
        <row r="72">
          <cell r="C72">
            <v>9352133</v>
          </cell>
          <cell r="D72" t="str">
            <v>Brooklands Primary School</v>
          </cell>
          <cell r="E72">
            <v>208</v>
          </cell>
        </row>
        <row r="73">
          <cell r="C73">
            <v>9352134</v>
          </cell>
          <cell r="D73" t="str">
            <v>Kingsfleet Primary School</v>
          </cell>
          <cell r="E73">
            <v>232</v>
          </cell>
        </row>
        <row r="74">
          <cell r="C74">
            <v>9352135</v>
          </cell>
          <cell r="D74" t="str">
            <v>Kyson Primary School</v>
          </cell>
          <cell r="E74">
            <v>343</v>
          </cell>
        </row>
        <row r="75">
          <cell r="C75">
            <v>9352136</v>
          </cell>
          <cell r="D75" t="str">
            <v>Coldfair Green C.P. School</v>
          </cell>
          <cell r="E75">
            <v>23</v>
          </cell>
        </row>
        <row r="76">
          <cell r="C76">
            <v>9352226</v>
          </cell>
          <cell r="D76" t="str">
            <v>Grange Community Primary School</v>
          </cell>
          <cell r="E76">
            <v>231</v>
          </cell>
        </row>
        <row r="77">
          <cell r="C77">
            <v>9352138</v>
          </cell>
          <cell r="D77" t="str">
            <v>Abbot's Hall Primary School</v>
          </cell>
          <cell r="E77">
            <v>503</v>
          </cell>
        </row>
        <row r="78">
          <cell r="C78">
            <v>9352215</v>
          </cell>
          <cell r="D78" t="str">
            <v>Roman Hill Primary School</v>
          </cell>
          <cell r="E78">
            <v>68</v>
          </cell>
        </row>
        <row r="79">
          <cell r="C79">
            <v>9352147</v>
          </cell>
          <cell r="D79" t="str">
            <v>The Poplars Primary School</v>
          </cell>
          <cell r="E79">
            <v>65</v>
          </cell>
        </row>
        <row r="80">
          <cell r="C80">
            <v>9352152</v>
          </cell>
          <cell r="D80" t="str">
            <v>Woods Loke Primary School</v>
          </cell>
          <cell r="E80">
            <v>74</v>
          </cell>
        </row>
        <row r="81">
          <cell r="C81">
            <v>9352154</v>
          </cell>
          <cell r="D81" t="str">
            <v>Handford Hall Primary School</v>
          </cell>
          <cell r="E81">
            <v>264</v>
          </cell>
        </row>
        <row r="82">
          <cell r="C82">
            <v>9352157</v>
          </cell>
          <cell r="D82" t="str">
            <v>Ranelagh Primary School</v>
          </cell>
          <cell r="E82">
            <v>275</v>
          </cell>
        </row>
        <row r="83">
          <cell r="C83">
            <v>9352162</v>
          </cell>
          <cell r="D83" t="str">
            <v>Ravenswood Primary School</v>
          </cell>
          <cell r="E83">
            <v>273</v>
          </cell>
        </row>
        <row r="84">
          <cell r="C84">
            <v>9352225</v>
          </cell>
          <cell r="D84" t="str">
            <v>Britannia Primary School and Nursery</v>
          </cell>
          <cell r="E84">
            <v>250</v>
          </cell>
        </row>
        <row r="85">
          <cell r="C85">
            <v>9352166</v>
          </cell>
          <cell r="D85" t="str">
            <v>Clifford Road Primary School</v>
          </cell>
          <cell r="E85">
            <v>258</v>
          </cell>
        </row>
        <row r="86">
          <cell r="C86">
            <v>9352167</v>
          </cell>
          <cell r="D86" t="str">
            <v>Rose Hill Primary School</v>
          </cell>
          <cell r="E86">
            <v>279</v>
          </cell>
        </row>
        <row r="87">
          <cell r="C87">
            <v>9352171</v>
          </cell>
          <cell r="D87" t="str">
            <v>Springfield Junior School</v>
          </cell>
          <cell r="E87">
            <v>294</v>
          </cell>
        </row>
        <row r="88">
          <cell r="C88">
            <v>9352172</v>
          </cell>
          <cell r="D88" t="str">
            <v>Springfield Infant School &amp; Nursery</v>
          </cell>
          <cell r="E88">
            <v>293</v>
          </cell>
        </row>
        <row r="89">
          <cell r="C89">
            <v>9352176</v>
          </cell>
          <cell r="D89" t="str">
            <v>Whitehouse Community Primary School</v>
          </cell>
          <cell r="E89">
            <v>300</v>
          </cell>
        </row>
        <row r="90">
          <cell r="C90">
            <v>9352184</v>
          </cell>
          <cell r="D90" t="str">
            <v>Dale Hall Community Primary</v>
          </cell>
          <cell r="E90">
            <v>259</v>
          </cell>
        </row>
        <row r="91">
          <cell r="C91">
            <v>9352185</v>
          </cell>
          <cell r="D91" t="str">
            <v>The Willows Primary School</v>
          </cell>
          <cell r="E91">
            <v>260</v>
          </cell>
        </row>
        <row r="92">
          <cell r="C92">
            <v>9352186</v>
          </cell>
          <cell r="D92" t="str">
            <v>Halifax Primary School</v>
          </cell>
          <cell r="E92">
            <v>263</v>
          </cell>
        </row>
        <row r="93">
          <cell r="C93">
            <v>9352194</v>
          </cell>
          <cell r="D93" t="str">
            <v>Broke Hall Primary School</v>
          </cell>
          <cell r="E93">
            <v>249</v>
          </cell>
        </row>
        <row r="94">
          <cell r="C94">
            <v>9352916</v>
          </cell>
          <cell r="D94" t="str">
            <v>Bosmere C. P. School</v>
          </cell>
          <cell r="E94">
            <v>480</v>
          </cell>
        </row>
        <row r="95">
          <cell r="C95">
            <v>9352918</v>
          </cell>
          <cell r="D95" t="str">
            <v>Stratford St. Mary Primary</v>
          </cell>
          <cell r="E95">
            <v>327</v>
          </cell>
        </row>
        <row r="96">
          <cell r="C96">
            <v>9352919</v>
          </cell>
          <cell r="D96" t="str">
            <v>Oulton Broad Primary School</v>
          </cell>
          <cell r="E96">
            <v>75</v>
          </cell>
        </row>
        <row r="97">
          <cell r="C97">
            <v>9352921</v>
          </cell>
          <cell r="D97" t="str">
            <v>Ickworth Park Primary School</v>
          </cell>
          <cell r="E97">
            <v>461</v>
          </cell>
        </row>
        <row r="98">
          <cell r="C98">
            <v>9352922</v>
          </cell>
          <cell r="D98" t="str">
            <v>Rushmere Hall Primary School</v>
          </cell>
          <cell r="E98">
            <v>281</v>
          </cell>
        </row>
        <row r="99">
          <cell r="C99">
            <v>9352923</v>
          </cell>
          <cell r="D99" t="str">
            <v>Wood Ley CP School</v>
          </cell>
          <cell r="E99">
            <v>504</v>
          </cell>
        </row>
        <row r="100">
          <cell r="C100">
            <v>9352924</v>
          </cell>
          <cell r="D100" t="str">
            <v>Birchwood Primary School</v>
          </cell>
          <cell r="E100">
            <v>311</v>
          </cell>
        </row>
        <row r="101">
          <cell r="C101">
            <v>9352925</v>
          </cell>
          <cell r="D101" t="str">
            <v>Sebert Wood Comm.Primary Schoo</v>
          </cell>
          <cell r="E101">
            <v>418</v>
          </cell>
        </row>
        <row r="102">
          <cell r="C102">
            <v>9352928</v>
          </cell>
          <cell r="D102" t="str">
            <v>Sandlings Primary School</v>
          </cell>
          <cell r="E102">
            <v>341</v>
          </cell>
        </row>
        <row r="103">
          <cell r="C103">
            <v>9352929</v>
          </cell>
          <cell r="D103" t="str">
            <v>Cedarwood CP School</v>
          </cell>
          <cell r="E103">
            <v>307</v>
          </cell>
        </row>
        <row r="104">
          <cell r="C104">
            <v>9352211</v>
          </cell>
          <cell r="D104" t="str">
            <v>Pipers Vale Community Primary School</v>
          </cell>
          <cell r="E104">
            <v>274</v>
          </cell>
        </row>
        <row r="105">
          <cell r="C105">
            <v>9352931</v>
          </cell>
          <cell r="D105" t="str">
            <v>Beaumont Community Primary Sch</v>
          </cell>
          <cell r="E105">
            <v>238</v>
          </cell>
        </row>
        <row r="106">
          <cell r="C106">
            <v>9353000</v>
          </cell>
          <cell r="D106" t="str">
            <v>Acton CEVCP School</v>
          </cell>
          <cell r="E106">
            <v>400</v>
          </cell>
        </row>
        <row r="107">
          <cell r="C107">
            <v>9353003</v>
          </cell>
          <cell r="D107" t="str">
            <v>Barnham CEVC Primary School</v>
          </cell>
          <cell r="E107">
            <v>405</v>
          </cell>
        </row>
        <row r="108">
          <cell r="C108">
            <v>9353004</v>
          </cell>
          <cell r="D108" t="str">
            <v>Barningham CEVCP</v>
          </cell>
          <cell r="E108">
            <v>406</v>
          </cell>
        </row>
        <row r="109">
          <cell r="C109">
            <v>9353005</v>
          </cell>
          <cell r="D109" t="str">
            <v>Barrow Primary School</v>
          </cell>
          <cell r="E109">
            <v>407</v>
          </cell>
        </row>
        <row r="110">
          <cell r="C110">
            <v>9353006</v>
          </cell>
          <cell r="D110" t="str">
            <v>Boxford CEVC Primary</v>
          </cell>
          <cell r="E110">
            <v>409</v>
          </cell>
        </row>
        <row r="111">
          <cell r="C111">
            <v>9353009</v>
          </cell>
          <cell r="D111" t="str">
            <v xml:space="preserve"> Bures C E V C Primary School</v>
          </cell>
          <cell r="E111">
            <v>412</v>
          </cell>
        </row>
        <row r="112">
          <cell r="C112">
            <v>9353010</v>
          </cell>
          <cell r="D112" t="str">
            <v>Cavendish CEVCP School</v>
          </cell>
          <cell r="E112">
            <v>426</v>
          </cell>
        </row>
        <row r="113">
          <cell r="C113">
            <v>9353013</v>
          </cell>
          <cell r="D113" t="str">
            <v>Cockfield CEVCP</v>
          </cell>
          <cell r="E113">
            <v>430</v>
          </cell>
        </row>
        <row r="114">
          <cell r="C114">
            <v>9353020</v>
          </cell>
          <cell r="D114" t="str">
            <v>Elmsett C of E VCP</v>
          </cell>
          <cell r="E114">
            <v>224</v>
          </cell>
        </row>
        <row r="115">
          <cell r="C115">
            <v>9353026</v>
          </cell>
          <cell r="D115" t="str">
            <v>Thurlow CEVCP School</v>
          </cell>
          <cell r="E115">
            <v>513</v>
          </cell>
        </row>
        <row r="116">
          <cell r="C116">
            <v>9353027</v>
          </cell>
          <cell r="D116" t="str">
            <v>Gt. Waldingfield CEVCP</v>
          </cell>
          <cell r="E116">
            <v>445</v>
          </cell>
        </row>
        <row r="117">
          <cell r="C117">
            <v>9353028</v>
          </cell>
          <cell r="D117" t="str">
            <v>Great Whelnetham Primary School</v>
          </cell>
          <cell r="E117">
            <v>446</v>
          </cell>
        </row>
        <row r="118">
          <cell r="C118">
            <v>9352204</v>
          </cell>
          <cell r="D118" t="str">
            <v>Hartest CEVC Primary</v>
          </cell>
          <cell r="E118">
            <v>448</v>
          </cell>
        </row>
        <row r="119">
          <cell r="C119">
            <v>9353036</v>
          </cell>
          <cell r="D119" t="str">
            <v>Honington CEVCP</v>
          </cell>
          <cell r="E119">
            <v>457</v>
          </cell>
        </row>
        <row r="120">
          <cell r="C120">
            <v>9353037</v>
          </cell>
          <cell r="D120" t="str">
            <v>Hopton CEVC Primary School</v>
          </cell>
          <cell r="E120">
            <v>458</v>
          </cell>
        </row>
        <row r="121">
          <cell r="C121">
            <v>9352212</v>
          </cell>
          <cell r="D121" t="str">
            <v>Ixworth CEVCP School</v>
          </cell>
          <cell r="E121">
            <v>464</v>
          </cell>
        </row>
        <row r="122">
          <cell r="C122">
            <v>9353042</v>
          </cell>
          <cell r="D122" t="str">
            <v>Kersey CEVCP School</v>
          </cell>
          <cell r="E122">
            <v>308</v>
          </cell>
        </row>
        <row r="123">
          <cell r="C123">
            <v>9353043</v>
          </cell>
          <cell r="D123" t="str">
            <v>All Saints' CEVCP</v>
          </cell>
          <cell r="E123">
            <v>468</v>
          </cell>
        </row>
        <row r="124">
          <cell r="C124">
            <v>9353048</v>
          </cell>
          <cell r="D124" t="str">
            <v>Moulton Primary</v>
          </cell>
          <cell r="E124">
            <v>478</v>
          </cell>
        </row>
        <row r="125">
          <cell r="C125">
            <v>9353049</v>
          </cell>
          <cell r="D125" t="str">
            <v>Norton CEVCP School</v>
          </cell>
          <cell r="E125">
            <v>488</v>
          </cell>
        </row>
        <row r="126">
          <cell r="C126">
            <v>9353056</v>
          </cell>
          <cell r="D126" t="str">
            <v>Risby CEVCP School</v>
          </cell>
          <cell r="E126">
            <v>495</v>
          </cell>
        </row>
        <row r="127">
          <cell r="C127">
            <v>9352205</v>
          </cell>
          <cell r="D127" t="str">
            <v>Stoke-by-Nayland CEVCP School</v>
          </cell>
          <cell r="E127">
            <v>501</v>
          </cell>
        </row>
        <row r="128">
          <cell r="C128">
            <v>9352093</v>
          </cell>
          <cell r="D128" t="str">
            <v>St Christopher's CEVCP School</v>
          </cell>
          <cell r="E128">
            <v>515</v>
          </cell>
        </row>
        <row r="129">
          <cell r="C129">
            <v>9353064</v>
          </cell>
          <cell r="D129" t="str">
            <v>Walsham-le-Willows</v>
          </cell>
          <cell r="E129">
            <v>517</v>
          </cell>
        </row>
        <row r="130">
          <cell r="C130">
            <v>9353066</v>
          </cell>
          <cell r="D130" t="str">
            <v>Whatfield CEVC Primary School</v>
          </cell>
          <cell r="E130">
            <v>338</v>
          </cell>
        </row>
        <row r="131">
          <cell r="C131">
            <v>9353074</v>
          </cell>
          <cell r="D131" t="str">
            <v>Bawdsey VCP School</v>
          </cell>
          <cell r="E131">
            <v>202</v>
          </cell>
        </row>
        <row r="132">
          <cell r="C132">
            <v>9353075</v>
          </cell>
          <cell r="D132" t="str">
            <v>Bedfield CEVCP School</v>
          </cell>
          <cell r="E132">
            <v>10</v>
          </cell>
        </row>
        <row r="133">
          <cell r="C133">
            <v>9353076</v>
          </cell>
          <cell r="D133" t="str">
            <v>Benhall St.Mary's Primary</v>
          </cell>
          <cell r="E133">
            <v>11</v>
          </cell>
        </row>
        <row r="134">
          <cell r="C134">
            <v>9353078</v>
          </cell>
          <cell r="D134" t="str">
            <v>Bramford CEVCP School</v>
          </cell>
          <cell r="E134">
            <v>206</v>
          </cell>
        </row>
        <row r="135">
          <cell r="C135">
            <v>9352207</v>
          </cell>
          <cell r="D135" t="str">
            <v>Brampton CEVCP</v>
          </cell>
          <cell r="E135">
            <v>14</v>
          </cell>
        </row>
        <row r="136">
          <cell r="C136">
            <v>9353081</v>
          </cell>
          <cell r="D136" t="str">
            <v>Charsfield C.E.V.C.P. School</v>
          </cell>
          <cell r="E136">
            <v>20</v>
          </cell>
        </row>
        <row r="137">
          <cell r="C137">
            <v>9353083</v>
          </cell>
          <cell r="D137" t="str">
            <v>Corton V.A. Primary</v>
          </cell>
          <cell r="E137">
            <v>22</v>
          </cell>
        </row>
        <row r="138">
          <cell r="C138">
            <v>9353084</v>
          </cell>
          <cell r="D138" t="str">
            <v>Dennington CEVCP</v>
          </cell>
          <cell r="E138">
            <v>26</v>
          </cell>
        </row>
        <row r="139">
          <cell r="C139">
            <v>9353085</v>
          </cell>
          <cell r="D139" t="str">
            <v>East Bergholt VCP School</v>
          </cell>
          <cell r="E139">
            <v>223</v>
          </cell>
        </row>
        <row r="140">
          <cell r="C140">
            <v>9352187</v>
          </cell>
          <cell r="D140" t="str">
            <v>Eyke Church of England Voluntary Controlled Primary School</v>
          </cell>
          <cell r="E140">
            <v>225</v>
          </cell>
        </row>
        <row r="141">
          <cell r="C141">
            <v>9353089</v>
          </cell>
          <cell r="D141" t="str">
            <v>Fressingfield Primary</v>
          </cell>
          <cell r="E141">
            <v>36</v>
          </cell>
        </row>
        <row r="142">
          <cell r="C142">
            <v>9353090</v>
          </cell>
          <cell r="D142" t="str">
            <v>Great Finborough CEVCP</v>
          </cell>
          <cell r="E142">
            <v>444</v>
          </cell>
        </row>
        <row r="143">
          <cell r="C143">
            <v>9353091</v>
          </cell>
          <cell r="D143" t="str">
            <v>Haughley</v>
          </cell>
          <cell r="E143">
            <v>449</v>
          </cell>
        </row>
        <row r="144">
          <cell r="C144">
            <v>9353092</v>
          </cell>
          <cell r="D144" t="str">
            <v>Hintlesham and Chattisham VC</v>
          </cell>
          <cell r="E144">
            <v>243</v>
          </cell>
        </row>
        <row r="145">
          <cell r="C145">
            <v>9353093</v>
          </cell>
          <cell r="D145" t="str">
            <v>Kelsale CEVCP</v>
          </cell>
          <cell r="E145">
            <v>50</v>
          </cell>
        </row>
        <row r="146">
          <cell r="C146">
            <v>9353096</v>
          </cell>
          <cell r="D146" t="str">
            <v>Mellis CEVCP School</v>
          </cell>
          <cell r="E146">
            <v>80</v>
          </cell>
        </row>
        <row r="147">
          <cell r="C147">
            <v>9353101</v>
          </cell>
          <cell r="D147" t="str">
            <v>Ringsfield CEVCP School</v>
          </cell>
          <cell r="E147">
            <v>93</v>
          </cell>
        </row>
        <row r="148">
          <cell r="C148">
            <v>9353102</v>
          </cell>
          <cell r="D148" t="str">
            <v>Stradbroke VCP School</v>
          </cell>
          <cell r="E148">
            <v>102</v>
          </cell>
        </row>
        <row r="149">
          <cell r="C149">
            <v>9352221</v>
          </cell>
          <cell r="D149" t="str">
            <v>Stutton Primary</v>
          </cell>
          <cell r="E149">
            <v>328</v>
          </cell>
        </row>
        <row r="150">
          <cell r="C150">
            <v>9353104</v>
          </cell>
          <cell r="D150" t="str">
            <v>Tattingstone CEVCP School</v>
          </cell>
          <cell r="E150">
            <v>331</v>
          </cell>
        </row>
        <row r="151">
          <cell r="C151">
            <v>9353105</v>
          </cell>
          <cell r="D151" t="str">
            <v>Thorndon CEVCP School</v>
          </cell>
          <cell r="E151">
            <v>106</v>
          </cell>
        </row>
        <row r="152">
          <cell r="C152">
            <v>9353108</v>
          </cell>
          <cell r="D152" t="str">
            <v>Wetheringsett V.C. Primary</v>
          </cell>
          <cell r="E152">
            <v>110</v>
          </cell>
        </row>
        <row r="153">
          <cell r="C153">
            <v>9353109</v>
          </cell>
          <cell r="D153" t="str">
            <v>Wilby V.C. Primary School</v>
          </cell>
          <cell r="E153">
            <v>112</v>
          </cell>
        </row>
        <row r="154">
          <cell r="C154">
            <v>9353111</v>
          </cell>
          <cell r="D154" t="str">
            <v>Worlingham C of E Primary School</v>
          </cell>
          <cell r="E154">
            <v>113</v>
          </cell>
        </row>
        <row r="155">
          <cell r="C155">
            <v>9353112</v>
          </cell>
          <cell r="D155" t="str">
            <v>Capel St Mary CE Primary</v>
          </cell>
          <cell r="E155">
            <v>216</v>
          </cell>
        </row>
        <row r="156">
          <cell r="C156">
            <v>9353113</v>
          </cell>
          <cell r="D156" t="str">
            <v>Worlingworth</v>
          </cell>
          <cell r="E156">
            <v>114</v>
          </cell>
        </row>
        <row r="157">
          <cell r="C157">
            <v>9353114</v>
          </cell>
          <cell r="D157" t="str">
            <v>Blundeston CEVCP School</v>
          </cell>
          <cell r="E157">
            <v>12</v>
          </cell>
        </row>
        <row r="158">
          <cell r="C158">
            <v>9353117</v>
          </cell>
          <cell r="D158" t="str">
            <v>Bentley CEVCP</v>
          </cell>
          <cell r="E158">
            <v>203</v>
          </cell>
        </row>
        <row r="159">
          <cell r="C159">
            <v>9352203</v>
          </cell>
          <cell r="D159" t="str">
            <v>Chelmondiston CEVCP School</v>
          </cell>
          <cell r="E159">
            <v>217</v>
          </cell>
        </row>
        <row r="160">
          <cell r="C160">
            <v>9352213</v>
          </cell>
          <cell r="D160" t="str">
            <v>Rougham Primary School</v>
          </cell>
          <cell r="E160">
            <v>496</v>
          </cell>
        </row>
        <row r="161">
          <cell r="C161">
            <v>9353124</v>
          </cell>
          <cell r="D161" t="str">
            <v>St Gregory CEVCP School</v>
          </cell>
          <cell r="E161">
            <v>507</v>
          </cell>
        </row>
        <row r="162">
          <cell r="C162">
            <v>9353125</v>
          </cell>
          <cell r="D162" t="str">
            <v>Botesdale</v>
          </cell>
          <cell r="E162">
            <v>17</v>
          </cell>
        </row>
        <row r="163">
          <cell r="C163">
            <v>9352222</v>
          </cell>
          <cell r="D163" t="str">
            <v>All Saints CEVA Primary</v>
          </cell>
          <cell r="E163">
            <v>481</v>
          </cell>
        </row>
        <row r="164">
          <cell r="C164">
            <v>9353308</v>
          </cell>
          <cell r="D164" t="str">
            <v>St.Edmundsbury CEVA Primary School</v>
          </cell>
          <cell r="E164">
            <v>421</v>
          </cell>
        </row>
        <row r="165">
          <cell r="C165">
            <v>9353310</v>
          </cell>
          <cell r="D165" t="str">
            <v>St. Joseph's RC Primary School</v>
          </cell>
          <cell r="E165">
            <v>509</v>
          </cell>
        </row>
        <row r="166">
          <cell r="C166">
            <v>9353311</v>
          </cell>
          <cell r="D166" t="str">
            <v>St Edmunds Catholic Primary</v>
          </cell>
          <cell r="E166">
            <v>420</v>
          </cell>
        </row>
        <row r="167">
          <cell r="C167">
            <v>9353320</v>
          </cell>
          <cell r="D167" t="str">
            <v>St Felix RCVA Primary School</v>
          </cell>
          <cell r="E167">
            <v>455</v>
          </cell>
        </row>
        <row r="168">
          <cell r="C168">
            <v>9353322</v>
          </cell>
          <cell r="D168" t="str">
            <v>Creeting St Mary CEVAP</v>
          </cell>
          <cell r="E168">
            <v>432</v>
          </cell>
        </row>
        <row r="169">
          <cell r="C169">
            <v>9353323</v>
          </cell>
          <cell r="D169" t="str">
            <v>St Peter &amp; St  Paul CEVAP</v>
          </cell>
          <cell r="E169">
            <v>31</v>
          </cell>
        </row>
        <row r="170">
          <cell r="C170">
            <v>9353327</v>
          </cell>
          <cell r="D170" t="str">
            <v>Stonham Aspal Church of England Aided Primary School</v>
          </cell>
          <cell r="E170">
            <v>101</v>
          </cell>
        </row>
        <row r="171">
          <cell r="C171">
            <v>9353329</v>
          </cell>
          <cell r="D171" t="str">
            <v>Sir Robert Hitcham CEVAP</v>
          </cell>
          <cell r="E171">
            <v>25</v>
          </cell>
        </row>
        <row r="172">
          <cell r="C172">
            <v>9353330</v>
          </cell>
          <cell r="D172" t="str">
            <v>Framlingham Sir Robert Hitcham's CEVAP School</v>
          </cell>
          <cell r="E172">
            <v>35</v>
          </cell>
        </row>
        <row r="173">
          <cell r="C173">
            <v>9353331</v>
          </cell>
          <cell r="D173" t="str">
            <v>All Saints CEVAP. Laxfield</v>
          </cell>
          <cell r="E173">
            <v>56</v>
          </cell>
        </row>
        <row r="174">
          <cell r="C174">
            <v>9353332</v>
          </cell>
          <cell r="D174" t="str">
            <v>Orford CEVAP School</v>
          </cell>
          <cell r="E174">
            <v>317</v>
          </cell>
        </row>
        <row r="175">
          <cell r="C175">
            <v>9353337</v>
          </cell>
          <cell r="D175" t="str">
            <v>St. John's CEVAP School</v>
          </cell>
          <cell r="E175">
            <v>284</v>
          </cell>
        </row>
        <row r="176">
          <cell r="C176">
            <v>9353338</v>
          </cell>
          <cell r="D176" t="str">
            <v>St Margaret's CEVAP School</v>
          </cell>
          <cell r="E176">
            <v>285</v>
          </cell>
        </row>
        <row r="177">
          <cell r="C177">
            <v>9353339</v>
          </cell>
          <cell r="D177" t="str">
            <v>Saint Matthew's CEVAP School</v>
          </cell>
          <cell r="E177">
            <v>288</v>
          </cell>
        </row>
        <row r="178">
          <cell r="C178">
            <v>9353340</v>
          </cell>
          <cell r="D178" t="str">
            <v>St. Mary's Catholic Primary</v>
          </cell>
          <cell r="E178">
            <v>289</v>
          </cell>
        </row>
        <row r="179">
          <cell r="C179">
            <v>9353341</v>
          </cell>
          <cell r="D179" t="str">
            <v>St. Pancras Catholic Primary</v>
          </cell>
          <cell r="E179">
            <v>291</v>
          </cell>
        </row>
        <row r="180">
          <cell r="C180">
            <v>9353342</v>
          </cell>
          <cell r="D180" t="str">
            <v>St Marks Catholic Primary Schl</v>
          </cell>
          <cell r="E180">
            <v>287</v>
          </cell>
        </row>
        <row r="181">
          <cell r="C181">
            <v>9352220</v>
          </cell>
          <cell r="D181" t="str">
            <v>Abbots Green Community Primary</v>
          </cell>
          <cell r="E181">
            <v>425</v>
          </cell>
        </row>
        <row r="182">
          <cell r="C182">
            <v>9353346</v>
          </cell>
          <cell r="D182" t="str">
            <v>Rendlesham Community Primary</v>
          </cell>
          <cell r="E182">
            <v>320</v>
          </cell>
        </row>
        <row r="183">
          <cell r="C183">
            <v>9354024</v>
          </cell>
          <cell r="D183" t="str">
            <v>THURSTON COMMUNITY COLLEGE</v>
          </cell>
          <cell r="E183">
            <v>560</v>
          </cell>
        </row>
        <row r="184">
          <cell r="C184">
            <v>9354048</v>
          </cell>
          <cell r="D184" t="str">
            <v>Stowmarket High School</v>
          </cell>
          <cell r="E184">
            <v>558</v>
          </cell>
        </row>
        <row r="185">
          <cell r="C185">
            <v>9354090</v>
          </cell>
          <cell r="D185" t="str">
            <v>Northgate High School</v>
          </cell>
          <cell r="E185">
            <v>370</v>
          </cell>
        </row>
        <row r="186">
          <cell r="C186">
            <v>9354096</v>
          </cell>
          <cell r="D186" t="str">
            <v>Claydon High School</v>
          </cell>
          <cell r="E186">
            <v>356</v>
          </cell>
        </row>
        <row r="187">
          <cell r="C187">
            <v>9354500</v>
          </cell>
          <cell r="D187" t="str">
            <v>King Edward VI School</v>
          </cell>
          <cell r="E187">
            <v>552</v>
          </cell>
        </row>
        <row r="188">
          <cell r="C188">
            <v>9354600</v>
          </cell>
          <cell r="D188" t="str">
            <v>St Benedict's School</v>
          </cell>
          <cell r="E188">
            <v>553</v>
          </cell>
        </row>
        <row r="189">
          <cell r="C189">
            <v>9354605</v>
          </cell>
          <cell r="D189" t="str">
            <v>Pakefield School</v>
          </cell>
          <cell r="E189">
            <v>157</v>
          </cell>
        </row>
        <row r="190">
          <cell r="C190">
            <v>9352000</v>
          </cell>
          <cell r="D190" t="str">
            <v>Langer Primary Academy</v>
          </cell>
          <cell r="E190">
            <v>233</v>
          </cell>
        </row>
        <row r="191">
          <cell r="C191">
            <v>9352001</v>
          </cell>
          <cell r="D191" t="str">
            <v>Gusford Primary School</v>
          </cell>
          <cell r="E191">
            <v>262</v>
          </cell>
        </row>
        <row r="192">
          <cell r="C192">
            <v>9352003</v>
          </cell>
          <cell r="D192" t="str">
            <v>Forest Academy</v>
          </cell>
          <cell r="E192">
            <v>411</v>
          </cell>
        </row>
        <row r="193">
          <cell r="C193">
            <v>9352006</v>
          </cell>
          <cell r="D193" t="str">
            <v>Westwood Primary School</v>
          </cell>
          <cell r="E193">
            <v>73</v>
          </cell>
        </row>
        <row r="194">
          <cell r="C194">
            <v>9352010</v>
          </cell>
          <cell r="D194" t="str">
            <v>Westfield Academy</v>
          </cell>
          <cell r="E194">
            <v>453</v>
          </cell>
        </row>
        <row r="195">
          <cell r="C195">
            <v>9352014</v>
          </cell>
          <cell r="D195" t="str">
            <v>Red Oak Primary School</v>
          </cell>
          <cell r="E195">
            <v>61</v>
          </cell>
        </row>
        <row r="196">
          <cell r="C196">
            <v>9352017</v>
          </cell>
          <cell r="D196" t="str">
            <v>Sidegate Primary School</v>
          </cell>
          <cell r="E196">
            <v>292</v>
          </cell>
        </row>
        <row r="197">
          <cell r="C197">
            <v>9352022</v>
          </cell>
          <cell r="D197" t="str">
            <v>Laureate Community Academy</v>
          </cell>
          <cell r="E197">
            <v>484</v>
          </cell>
        </row>
        <row r="198">
          <cell r="C198">
            <v>9352025</v>
          </cell>
          <cell r="D198" t="str">
            <v>Grove Primary School</v>
          </cell>
          <cell r="E198">
            <v>77</v>
          </cell>
        </row>
        <row r="199">
          <cell r="C199">
            <v>9352027</v>
          </cell>
          <cell r="D199" t="str">
            <v>Hillside Primary</v>
          </cell>
          <cell r="E199">
            <v>267</v>
          </cell>
        </row>
        <row r="200">
          <cell r="C200">
            <v>9352029</v>
          </cell>
          <cell r="D200" t="str">
            <v>Tollgate Primary School</v>
          </cell>
          <cell r="E200">
            <v>423</v>
          </cell>
        </row>
        <row r="201">
          <cell r="C201">
            <v>9352030</v>
          </cell>
          <cell r="D201" t="str">
            <v>Wickhambrook Community Primary</v>
          </cell>
          <cell r="E201">
            <v>521</v>
          </cell>
        </row>
        <row r="202">
          <cell r="C202">
            <v>9352031</v>
          </cell>
          <cell r="D202" t="str">
            <v>Woolpit Primary Academy</v>
          </cell>
          <cell r="E202">
            <v>522</v>
          </cell>
        </row>
        <row r="203">
          <cell r="C203">
            <v>9352036</v>
          </cell>
          <cell r="D203" t="str">
            <v>Place Farm Primary Academy</v>
          </cell>
          <cell r="E203">
            <v>454</v>
          </cell>
        </row>
        <row r="204">
          <cell r="C204">
            <v>9352040</v>
          </cell>
          <cell r="D204" t="str">
            <v>Burton End Primary Academy</v>
          </cell>
          <cell r="E204">
            <v>450</v>
          </cell>
        </row>
        <row r="205">
          <cell r="C205">
            <v>9352043</v>
          </cell>
          <cell r="D205" t="str">
            <v>Kessingland CofE Primary Academy</v>
          </cell>
          <cell r="E205">
            <v>52</v>
          </cell>
        </row>
        <row r="206">
          <cell r="C206">
            <v>9352047</v>
          </cell>
          <cell r="D206" t="str">
            <v>Coupals Primary Academy</v>
          </cell>
          <cell r="E206">
            <v>447</v>
          </cell>
        </row>
        <row r="207">
          <cell r="C207">
            <v>9352048</v>
          </cell>
          <cell r="D207" t="str">
            <v>Castle Hill Infant School</v>
          </cell>
          <cell r="E207">
            <v>251</v>
          </cell>
        </row>
        <row r="208">
          <cell r="C208">
            <v>9352050</v>
          </cell>
          <cell r="D208" t="str">
            <v>Castle Hill Junior</v>
          </cell>
          <cell r="E208">
            <v>252</v>
          </cell>
        </row>
        <row r="209">
          <cell r="C209">
            <v>9352051</v>
          </cell>
          <cell r="D209" t="str">
            <v>Glemsford Primary Academy</v>
          </cell>
          <cell r="E209">
            <v>440</v>
          </cell>
        </row>
        <row r="210">
          <cell r="C210">
            <v>9352052</v>
          </cell>
          <cell r="D210" t="str">
            <v>Reydon Primary School</v>
          </cell>
          <cell r="E210">
            <v>92</v>
          </cell>
        </row>
        <row r="211">
          <cell r="C211">
            <v>9352053</v>
          </cell>
          <cell r="D211" t="str">
            <v>The Dell Primary School (Academy)</v>
          </cell>
          <cell r="E211">
            <v>59</v>
          </cell>
        </row>
        <row r="212">
          <cell r="C212">
            <v>9352054</v>
          </cell>
          <cell r="D212" t="str">
            <v>Kedington Primary</v>
          </cell>
          <cell r="E212">
            <v>465</v>
          </cell>
        </row>
        <row r="213">
          <cell r="C213">
            <v>9352056</v>
          </cell>
          <cell r="D213" t="str">
            <v>Phoenix St. Peter Academy</v>
          </cell>
          <cell r="E213">
            <v>63</v>
          </cell>
        </row>
        <row r="214">
          <cell r="C214">
            <v>9352057</v>
          </cell>
          <cell r="D214" t="str">
            <v>St. Margarets Primary Academy</v>
          </cell>
          <cell r="E214">
            <v>70</v>
          </cell>
        </row>
        <row r="215">
          <cell r="C215">
            <v>9352059</v>
          </cell>
          <cell r="D215" t="str">
            <v>Sprites Primary Academy</v>
          </cell>
          <cell r="E215">
            <v>295</v>
          </cell>
        </row>
        <row r="216">
          <cell r="C216">
            <v>9352060</v>
          </cell>
          <cell r="D216" t="str">
            <v>Bacton Community Primary School</v>
          </cell>
          <cell r="E216">
            <v>402</v>
          </cell>
        </row>
        <row r="217">
          <cell r="C217">
            <v>9352063</v>
          </cell>
          <cell r="D217" t="str">
            <v>The Albert Pye CP School</v>
          </cell>
          <cell r="E217">
            <v>6</v>
          </cell>
        </row>
        <row r="218">
          <cell r="C218">
            <v>9352064</v>
          </cell>
          <cell r="D218" t="str">
            <v>Ravensmere Infants School</v>
          </cell>
          <cell r="E218">
            <v>7</v>
          </cell>
        </row>
        <row r="219">
          <cell r="C219">
            <v>9352065</v>
          </cell>
          <cell r="D219" t="str">
            <v>Northfield St Nicholas Primary Academy</v>
          </cell>
          <cell r="E219">
            <v>64</v>
          </cell>
        </row>
        <row r="220">
          <cell r="C220">
            <v>9352073</v>
          </cell>
          <cell r="D220" t="str">
            <v>Easton Primary School</v>
          </cell>
          <cell r="E220">
            <v>30</v>
          </cell>
        </row>
        <row r="221">
          <cell r="C221">
            <v>9352078</v>
          </cell>
          <cell r="D221" t="str">
            <v>Beccles Primary Academy</v>
          </cell>
          <cell r="E221">
            <v>8</v>
          </cell>
        </row>
        <row r="222">
          <cell r="C222">
            <v>9352087</v>
          </cell>
          <cell r="D222" t="str">
            <v>St Edmund's Primary School</v>
          </cell>
          <cell r="E222">
            <v>45</v>
          </cell>
        </row>
        <row r="223">
          <cell r="C223">
            <v>9352090</v>
          </cell>
          <cell r="D223" t="str">
            <v>Martlesham Primary Academy</v>
          </cell>
          <cell r="E223">
            <v>312</v>
          </cell>
        </row>
        <row r="224">
          <cell r="C224">
            <v>9352091</v>
          </cell>
          <cell r="D224" t="str">
            <v>Leiston Primary School</v>
          </cell>
          <cell r="E224">
            <v>57</v>
          </cell>
        </row>
        <row r="225">
          <cell r="C225">
            <v>9352096</v>
          </cell>
          <cell r="D225" t="str">
            <v>Mendham Primary School &amp; Nursery</v>
          </cell>
          <cell r="E225">
            <v>81</v>
          </cell>
        </row>
        <row r="226">
          <cell r="C226">
            <v>9352097</v>
          </cell>
          <cell r="D226" t="str">
            <v>Mendlesham CP</v>
          </cell>
          <cell r="E226">
            <v>471</v>
          </cell>
        </row>
        <row r="227">
          <cell r="C227">
            <v>9352099</v>
          </cell>
          <cell r="D227" t="str">
            <v>Tudor Church of England Primary</v>
          </cell>
          <cell r="E227">
            <v>511</v>
          </cell>
        </row>
        <row r="228">
          <cell r="C228">
            <v>9352103</v>
          </cell>
          <cell r="D228" t="str">
            <v>Great Heath Academy</v>
          </cell>
          <cell r="E228">
            <v>474</v>
          </cell>
        </row>
        <row r="229">
          <cell r="C229">
            <v>9352104</v>
          </cell>
          <cell r="D229" t="str">
            <v>Gunton Primary Academy</v>
          </cell>
          <cell r="E229">
            <v>62</v>
          </cell>
        </row>
        <row r="230">
          <cell r="C230">
            <v>9352113</v>
          </cell>
          <cell r="D230" t="str">
            <v>Elm Tree Primary School (Academy)</v>
          </cell>
          <cell r="E230">
            <v>60</v>
          </cell>
        </row>
        <row r="231">
          <cell r="C231">
            <v>9352116</v>
          </cell>
          <cell r="D231" t="str">
            <v>St Edmund's Catholic Primary School</v>
          </cell>
          <cell r="E231">
            <v>16</v>
          </cell>
        </row>
        <row r="232">
          <cell r="C232">
            <v>9352120</v>
          </cell>
          <cell r="D232" t="str">
            <v>St Benet's Catholic Primary School</v>
          </cell>
          <cell r="E232">
            <v>9</v>
          </cell>
        </row>
        <row r="233">
          <cell r="C233">
            <v>9352123</v>
          </cell>
          <cell r="D233" t="str">
            <v>Wickham Market Primary School</v>
          </cell>
          <cell r="E233">
            <v>111</v>
          </cell>
        </row>
        <row r="234">
          <cell r="C234">
            <v>9352145</v>
          </cell>
          <cell r="D234" t="str">
            <v>Pakefield Primary School</v>
          </cell>
          <cell r="E234">
            <v>67</v>
          </cell>
        </row>
        <row r="235">
          <cell r="C235">
            <v>9352150</v>
          </cell>
          <cell r="D235" t="str">
            <v>Bramfield Church of England Primary School</v>
          </cell>
          <cell r="E235">
            <v>13</v>
          </cell>
        </row>
        <row r="236">
          <cell r="C236">
            <v>9352155</v>
          </cell>
          <cell r="D236" t="str">
            <v>Long Melford Church of England Primary School</v>
          </cell>
          <cell r="E236">
            <v>469</v>
          </cell>
        </row>
        <row r="237">
          <cell r="C237">
            <v>9352158</v>
          </cell>
          <cell r="D237" t="str">
            <v>St Helen's Primary School</v>
          </cell>
          <cell r="E237">
            <v>283</v>
          </cell>
        </row>
        <row r="238">
          <cell r="C238">
            <v>9352159</v>
          </cell>
          <cell r="D238" t="str">
            <v>Cliff Lane Primary</v>
          </cell>
          <cell r="E238">
            <v>256</v>
          </cell>
        </row>
        <row r="239">
          <cell r="C239">
            <v>9352927</v>
          </cell>
          <cell r="D239" t="str">
            <v>Whitton Community Primary School</v>
          </cell>
          <cell r="E239">
            <v>303</v>
          </cell>
        </row>
        <row r="240">
          <cell r="C240">
            <v>9353002</v>
          </cell>
          <cell r="D240" t="str">
            <v>Bardwell CEVC Primary</v>
          </cell>
          <cell r="E240">
            <v>404</v>
          </cell>
        </row>
        <row r="241">
          <cell r="C241">
            <v>9353025</v>
          </cell>
          <cell r="D241" t="str">
            <v>Great Barton Church of England Primary Academy</v>
          </cell>
          <cell r="E241">
            <v>441</v>
          </cell>
        </row>
        <row r="242">
          <cell r="C242">
            <v>9353054</v>
          </cell>
          <cell r="D242" t="str">
            <v>Rattlesden C of E Primary Academy</v>
          </cell>
          <cell r="E242">
            <v>492</v>
          </cell>
        </row>
        <row r="243">
          <cell r="C243">
            <v>9353062</v>
          </cell>
          <cell r="D243" t="str">
            <v>Thurston CE Primary Academy</v>
          </cell>
          <cell r="E243">
            <v>514</v>
          </cell>
        </row>
        <row r="244">
          <cell r="C244">
            <v>9353097</v>
          </cell>
          <cell r="D244" t="str">
            <v>Nacton Church of England Primary School</v>
          </cell>
          <cell r="E244">
            <v>316</v>
          </cell>
        </row>
        <row r="245">
          <cell r="C245">
            <v>9353098</v>
          </cell>
          <cell r="D245" t="str">
            <v>Old Newton CEVCP School</v>
          </cell>
          <cell r="E245">
            <v>489</v>
          </cell>
        </row>
        <row r="246">
          <cell r="C246">
            <v>9353099</v>
          </cell>
          <cell r="D246" t="str">
            <v>Palgrave CEVCP School</v>
          </cell>
          <cell r="E246">
            <v>86</v>
          </cell>
        </row>
        <row r="247">
          <cell r="C247">
            <v>9353115</v>
          </cell>
          <cell r="D247" t="str">
            <v>Sproughton Church of England Primary School</v>
          </cell>
          <cell r="E247">
            <v>325</v>
          </cell>
        </row>
        <row r="248">
          <cell r="C248">
            <v>9353116</v>
          </cell>
          <cell r="D248" t="str">
            <v>Gislingham CEVC Primary School</v>
          </cell>
          <cell r="E248">
            <v>38</v>
          </cell>
        </row>
        <row r="249">
          <cell r="C249">
            <v>9353302</v>
          </cell>
          <cell r="D249" t="str">
            <v>St Mary's Church of England Primary School</v>
          </cell>
          <cell r="E249">
            <v>240</v>
          </cell>
        </row>
        <row r="250">
          <cell r="C250">
            <v>9353312</v>
          </cell>
          <cell r="D250" t="str">
            <v>Elveden Primary</v>
          </cell>
          <cell r="E250">
            <v>437</v>
          </cell>
        </row>
        <row r="251">
          <cell r="C251">
            <v>9353314</v>
          </cell>
          <cell r="D251" t="str">
            <v>St Mary's CofE Academy</v>
          </cell>
          <cell r="E251">
            <v>472</v>
          </cell>
        </row>
        <row r="252">
          <cell r="C252">
            <v>9353318</v>
          </cell>
          <cell r="D252" t="str">
            <v>St Louis RCVAP School</v>
          </cell>
          <cell r="E252">
            <v>487</v>
          </cell>
        </row>
        <row r="253">
          <cell r="C253">
            <v>9353328</v>
          </cell>
          <cell r="D253" t="str">
            <v>St Mary's Church Of England Primary School Woodbridge</v>
          </cell>
          <cell r="E253">
            <v>344</v>
          </cell>
        </row>
        <row r="254">
          <cell r="C254">
            <v>9353335</v>
          </cell>
          <cell r="D254" t="str">
            <v>St Mary's RC Primary Lowestoft</v>
          </cell>
          <cell r="E254">
            <v>72</v>
          </cell>
        </row>
        <row r="255">
          <cell r="C255">
            <v>9353344</v>
          </cell>
          <cell r="D255" t="str">
            <v>The Oaks Primary School</v>
          </cell>
          <cell r="E255">
            <v>253</v>
          </cell>
        </row>
        <row r="256">
          <cell r="C256">
            <v>9353345</v>
          </cell>
          <cell r="D256" t="str">
            <v>Cedars Park Community Primary</v>
          </cell>
          <cell r="E256">
            <v>505</v>
          </cell>
        </row>
        <row r="257">
          <cell r="C257">
            <v>9354029</v>
          </cell>
          <cell r="D257" t="str">
            <v>Horringer Court Middle School</v>
          </cell>
          <cell r="E257">
            <v>527</v>
          </cell>
        </row>
        <row r="258">
          <cell r="C258">
            <v>9354030</v>
          </cell>
          <cell r="D258" t="str">
            <v>Westley Middle School</v>
          </cell>
          <cell r="E258">
            <v>531</v>
          </cell>
        </row>
        <row r="259">
          <cell r="C259">
            <v>9354000</v>
          </cell>
          <cell r="D259" t="str">
            <v>County Upper School</v>
          </cell>
          <cell r="E259">
            <v>551</v>
          </cell>
        </row>
        <row r="260">
          <cell r="C260">
            <v>9354001</v>
          </cell>
          <cell r="D260" t="str">
            <v>Stour Valley Community School</v>
          </cell>
          <cell r="E260">
            <v>990</v>
          </cell>
        </row>
        <row r="261">
          <cell r="C261">
            <v>9354002</v>
          </cell>
          <cell r="D261" t="str">
            <v>East Point Academy</v>
          </cell>
          <cell r="E261">
            <v>170</v>
          </cell>
        </row>
        <row r="262">
          <cell r="C262">
            <v>9354003</v>
          </cell>
          <cell r="D262" t="str">
            <v>Felixstowe Academy</v>
          </cell>
          <cell r="E262">
            <v>350</v>
          </cell>
        </row>
        <row r="263">
          <cell r="C263">
            <v>9354004</v>
          </cell>
          <cell r="D263" t="str">
            <v>Castle Manor Academy</v>
          </cell>
          <cell r="E263">
            <v>556</v>
          </cell>
        </row>
        <row r="264">
          <cell r="C264">
            <v>9354006</v>
          </cell>
          <cell r="D264" t="str">
            <v>Ormiston Endeavour Academy</v>
          </cell>
          <cell r="E264">
            <v>373</v>
          </cell>
        </row>
        <row r="265">
          <cell r="C265">
            <v>9354007</v>
          </cell>
          <cell r="D265" t="str">
            <v>Chantry Academy</v>
          </cell>
          <cell r="E265">
            <v>365</v>
          </cell>
        </row>
        <row r="266">
          <cell r="C266">
            <v>9354008</v>
          </cell>
          <cell r="D266" t="str">
            <v>Ormiston Sudbury Academy</v>
          </cell>
          <cell r="E266">
            <v>559</v>
          </cell>
        </row>
        <row r="267">
          <cell r="C267">
            <v>9354009</v>
          </cell>
          <cell r="D267" t="str">
            <v>IES Breckland</v>
          </cell>
          <cell r="E267">
            <v>991</v>
          </cell>
        </row>
        <row r="268">
          <cell r="C268">
            <v>9354010</v>
          </cell>
          <cell r="D268" t="str">
            <v>Saxmundham Free School</v>
          </cell>
          <cell r="E268">
            <v>992</v>
          </cell>
        </row>
        <row r="269">
          <cell r="C269">
            <v>9354016</v>
          </cell>
          <cell r="D269" t="str">
            <v>Beccles Free School</v>
          </cell>
          <cell r="E269">
            <v>993</v>
          </cell>
        </row>
        <row r="270">
          <cell r="C270">
            <v>9354017</v>
          </cell>
          <cell r="D270" t="str">
            <v>Hadleigh High School</v>
          </cell>
          <cell r="E270">
            <v>361</v>
          </cell>
        </row>
        <row r="271">
          <cell r="C271">
            <v>9354019</v>
          </cell>
          <cell r="D271" t="str">
            <v>Thomas Gainsborough School</v>
          </cell>
          <cell r="E271">
            <v>555</v>
          </cell>
        </row>
        <row r="272">
          <cell r="C272">
            <v>9354032</v>
          </cell>
          <cell r="D272" t="str">
            <v>Ormiston Denes Academy</v>
          </cell>
          <cell r="E272">
            <v>169</v>
          </cell>
        </row>
        <row r="273">
          <cell r="C273">
            <v>9354033</v>
          </cell>
          <cell r="D273" t="str">
            <v>Mildenhall College Academy</v>
          </cell>
          <cell r="E273">
            <v>561</v>
          </cell>
        </row>
        <row r="274">
          <cell r="C274">
            <v>9354034</v>
          </cell>
          <cell r="D274" t="str">
            <v>Stoke High School - Ormiston Academy</v>
          </cell>
          <cell r="E274">
            <v>371</v>
          </cell>
        </row>
        <row r="275">
          <cell r="C275">
            <v>9354035</v>
          </cell>
          <cell r="D275" t="str">
            <v>Ixworth Free School</v>
          </cell>
          <cell r="E275">
            <v>994</v>
          </cell>
        </row>
        <row r="276">
          <cell r="C276">
            <v>9354036</v>
          </cell>
          <cell r="D276" t="str">
            <v>Hartismere School</v>
          </cell>
          <cell r="E276">
            <v>166</v>
          </cell>
        </row>
        <row r="277">
          <cell r="C277">
            <v>9354040</v>
          </cell>
          <cell r="D277" t="str">
            <v>Thomas Mills High School</v>
          </cell>
          <cell r="E277">
            <v>165</v>
          </cell>
        </row>
        <row r="278">
          <cell r="C278">
            <v>9354041</v>
          </cell>
          <cell r="D278" t="str">
            <v>Newmarket Academy</v>
          </cell>
          <cell r="E278">
            <v>557</v>
          </cell>
        </row>
        <row r="279">
          <cell r="C279">
            <v>9354042</v>
          </cell>
          <cell r="D279" t="str">
            <v>Sybil Andrews Academy</v>
          </cell>
          <cell r="E279">
            <v>599</v>
          </cell>
        </row>
        <row r="280">
          <cell r="C280">
            <v>9354043</v>
          </cell>
          <cell r="D280" t="str">
            <v>Alde Valley Academy</v>
          </cell>
          <cell r="E280">
            <v>167</v>
          </cell>
        </row>
        <row r="281">
          <cell r="C281">
            <v>9354045</v>
          </cell>
          <cell r="D281" t="str">
            <v>Benjamin Britten Academy of Music and Mathematics</v>
          </cell>
          <cell r="E281">
            <v>171</v>
          </cell>
        </row>
        <row r="282">
          <cell r="C282">
            <v>9354051</v>
          </cell>
          <cell r="D282" t="str">
            <v>Stradbroke High School</v>
          </cell>
          <cell r="E282">
            <v>175</v>
          </cell>
        </row>
        <row r="283">
          <cell r="C283">
            <v>9354056</v>
          </cell>
          <cell r="D283" t="str">
            <v>Sir John Leman High School</v>
          </cell>
          <cell r="E283">
            <v>155</v>
          </cell>
        </row>
        <row r="284">
          <cell r="C284">
            <v>9354075</v>
          </cell>
          <cell r="D284" t="str">
            <v>Bungay High School</v>
          </cell>
          <cell r="E284">
            <v>156</v>
          </cell>
        </row>
        <row r="285">
          <cell r="C285">
            <v>9354076</v>
          </cell>
          <cell r="D285" t="str">
            <v>Farlingaye High School</v>
          </cell>
          <cell r="E285">
            <v>378</v>
          </cell>
        </row>
        <row r="286">
          <cell r="C286">
            <v>9354092</v>
          </cell>
          <cell r="D286" t="str">
            <v>Copleston High School</v>
          </cell>
          <cell r="E286">
            <v>366</v>
          </cell>
        </row>
        <row r="287">
          <cell r="C287">
            <v>9354095</v>
          </cell>
          <cell r="D287" t="str">
            <v>Westbourne Academy</v>
          </cell>
          <cell r="E287">
            <v>375</v>
          </cell>
        </row>
        <row r="288">
          <cell r="C288">
            <v>9354097</v>
          </cell>
          <cell r="D288" t="str">
            <v>East Bergholt High School</v>
          </cell>
          <cell r="E288">
            <v>357</v>
          </cell>
        </row>
        <row r="289">
          <cell r="C289">
            <v>9354098</v>
          </cell>
          <cell r="D289" t="str">
            <v>Holbrook Academy</v>
          </cell>
          <cell r="E289">
            <v>362</v>
          </cell>
        </row>
        <row r="290">
          <cell r="C290">
            <v>9354099</v>
          </cell>
          <cell r="D290" t="str">
            <v>Kesgrave High School</v>
          </cell>
          <cell r="E290">
            <v>376</v>
          </cell>
        </row>
        <row r="291">
          <cell r="C291">
            <v>9354102</v>
          </cell>
          <cell r="D291" t="str">
            <v>Samuel Ward Academy</v>
          </cell>
          <cell r="E291">
            <v>554</v>
          </cell>
        </row>
        <row r="292">
          <cell r="C292">
            <v>9354103</v>
          </cell>
          <cell r="D292" t="str">
            <v>Stowupland High School</v>
          </cell>
          <cell r="E292">
            <v>562</v>
          </cell>
        </row>
        <row r="293">
          <cell r="C293">
            <v>9354504</v>
          </cell>
          <cell r="D293" t="str">
            <v>Debenham High School</v>
          </cell>
          <cell r="E293">
            <v>159</v>
          </cell>
        </row>
        <row r="294">
          <cell r="C294">
            <v>9354603</v>
          </cell>
          <cell r="D294" t="str">
            <v>St Alban's Catholic High School</v>
          </cell>
          <cell r="E294">
            <v>372</v>
          </cell>
        </row>
        <row r="295">
          <cell r="C295">
            <v>9354606</v>
          </cell>
          <cell r="D295" t="str">
            <v>Ipswich Academy</v>
          </cell>
          <cell r="E295">
            <v>368</v>
          </cell>
        </row>
        <row r="296">
          <cell r="C296">
            <v>9352199</v>
          </cell>
          <cell r="D296" t="str">
            <v>Houldsworth Valley Primary</v>
          </cell>
          <cell r="E296">
            <v>483</v>
          </cell>
        </row>
        <row r="297">
          <cell r="C297">
            <v>9352198</v>
          </cell>
          <cell r="D297" t="str">
            <v>Woodhall C.P. School</v>
          </cell>
          <cell r="E297">
            <v>512</v>
          </cell>
        </row>
        <row r="298">
          <cell r="C298">
            <v>9352188</v>
          </cell>
          <cell r="D298" t="str">
            <v>Murrayfield Primary School</v>
          </cell>
          <cell r="E298">
            <v>270</v>
          </cell>
        </row>
        <row r="299">
          <cell r="C299">
            <v>9352189</v>
          </cell>
          <cell r="D299" t="str">
            <v>REAch2 The Limes Primary Academy (Lowestoft) E3/previously Woods Meadow (Lowestoft) E3</v>
          </cell>
          <cell r="E299">
            <v>121</v>
          </cell>
        </row>
        <row r="300">
          <cell r="C300">
            <v>9352210</v>
          </cell>
          <cell r="D300" t="str">
            <v>The Pines (formerly Red Lodge Primary School)</v>
          </cell>
          <cell r="E300">
            <v>521</v>
          </cell>
        </row>
      </sheetData>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Guidance Notes"/>
      <sheetName val="1 Yr Budget Menu"/>
      <sheetName val="Budget Plan"/>
      <sheetName val="Checklist"/>
      <sheetName val="Reports Menu"/>
      <sheetName val="Management Summary"/>
      <sheetName val="Outturn Report"/>
      <sheetName val="Virements"/>
      <sheetName val="Information Menu"/>
      <sheetName val="EY Block"/>
      <sheetName val="EY Funding"/>
      <sheetName val="HN Funding"/>
      <sheetName val="School Block"/>
      <sheetName val="Summary Del Bud"/>
      <sheetName val="Strategic Financial Plans Menu"/>
      <sheetName val="Strategic Plan Pupil Numbers "/>
      <sheetName val="Strategic Financial Plan"/>
      <sheetName val="5 Year Financial Plan"/>
      <sheetName val="Toolkit Structure"/>
      <sheetName val="Data Flow Diagram"/>
      <sheetName val="Troubleshooting"/>
      <sheetName val="2018-19 Budgets"/>
      <sheetName val="2019-20 Budgets"/>
      <sheetName val="New ISB 19-20"/>
      <sheetName val="New ISB 20-21"/>
      <sheetName val="Adjusted Factors 19-20"/>
      <sheetName val="Adjusted Factors 20-21"/>
      <sheetName val="De-Delegation - 19-20"/>
      <sheetName val="De-Delegation - 20-21"/>
      <sheetName val="17-18 Cfwds"/>
      <sheetName val="18-19 Cfwds"/>
      <sheetName val="DfE No."/>
      <sheetName val="OracleBudgetToExtract"/>
      <sheetName val="2018-19 Targeted SEN"/>
      <sheetName val="2020-21 Targeted S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School Number</v>
          </cell>
          <cell r="BN1" t="str">
            <v>MFG % change</v>
          </cell>
          <cell r="BO1" t="str">
            <v>MFG Value adjustment</v>
          </cell>
          <cell r="BP1" t="str">
            <v>20-21 MFG Adjustment</v>
          </cell>
        </row>
        <row r="2">
          <cell r="BP2">
            <v>752322.87552540551</v>
          </cell>
        </row>
        <row r="3">
          <cell r="A3">
            <v>205</v>
          </cell>
          <cell r="BN3">
            <v>3.557176572634576E-2</v>
          </cell>
          <cell r="BO3">
            <v>0</v>
          </cell>
          <cell r="BP3">
            <v>0</v>
          </cell>
        </row>
        <row r="4">
          <cell r="A4">
            <v>436</v>
          </cell>
          <cell r="BN4">
            <v>5.9569888726695393E-2</v>
          </cell>
          <cell r="BO4">
            <v>0</v>
          </cell>
          <cell r="BP4">
            <v>0</v>
          </cell>
        </row>
        <row r="5">
          <cell r="A5">
            <v>443</v>
          </cell>
          <cell r="BN5">
            <v>4.5688240468134224E-2</v>
          </cell>
          <cell r="BO5">
            <v>0</v>
          </cell>
          <cell r="BP5">
            <v>0</v>
          </cell>
        </row>
        <row r="6">
          <cell r="A6">
            <v>451</v>
          </cell>
          <cell r="BN6">
            <v>2.7373990257870399E-2</v>
          </cell>
          <cell r="BO6">
            <v>0</v>
          </cell>
          <cell r="BP6">
            <v>0</v>
          </cell>
        </row>
        <row r="7">
          <cell r="A7">
            <v>460</v>
          </cell>
          <cell r="BN7">
            <v>7.6472849762073983E-2</v>
          </cell>
          <cell r="BO7">
            <v>0</v>
          </cell>
          <cell r="BP7">
            <v>0</v>
          </cell>
        </row>
        <row r="8">
          <cell r="A8">
            <v>466</v>
          </cell>
          <cell r="BN8">
            <v>4.0836211155819466E-2</v>
          </cell>
          <cell r="BO8">
            <v>0</v>
          </cell>
          <cell r="BP8">
            <v>0</v>
          </cell>
        </row>
        <row r="9">
          <cell r="A9">
            <v>467</v>
          </cell>
          <cell r="BN9">
            <v>6.2621332630168225E-2</v>
          </cell>
          <cell r="BO9">
            <v>0</v>
          </cell>
          <cell r="BP9">
            <v>0</v>
          </cell>
        </row>
        <row r="10">
          <cell r="A10">
            <v>508</v>
          </cell>
          <cell r="BN10">
            <v>5.2743958976320095E-2</v>
          </cell>
          <cell r="BO10">
            <v>0</v>
          </cell>
          <cell r="BP10">
            <v>0</v>
          </cell>
        </row>
        <row r="11">
          <cell r="A11">
            <v>479</v>
          </cell>
          <cell r="BN11">
            <v>2.4947486464130652E-2</v>
          </cell>
          <cell r="BO11">
            <v>0</v>
          </cell>
          <cell r="BP11">
            <v>0</v>
          </cell>
        </row>
        <row r="12">
          <cell r="A12">
            <v>482</v>
          </cell>
          <cell r="BN12">
            <v>5.1150754468220629E-2</v>
          </cell>
          <cell r="BO12">
            <v>0</v>
          </cell>
          <cell r="BP12">
            <v>0</v>
          </cell>
        </row>
        <row r="13">
          <cell r="A13">
            <v>499</v>
          </cell>
          <cell r="BN13">
            <v>1.9148582380111398E-2</v>
          </cell>
          <cell r="BO13">
            <v>0</v>
          </cell>
          <cell r="BP13">
            <v>0</v>
          </cell>
        </row>
        <row r="14">
          <cell r="A14">
            <v>415</v>
          </cell>
          <cell r="BN14">
            <v>4.764512443377069E-2</v>
          </cell>
          <cell r="BO14">
            <v>0</v>
          </cell>
          <cell r="BP14">
            <v>0</v>
          </cell>
        </row>
        <row r="15">
          <cell r="A15">
            <v>424</v>
          </cell>
          <cell r="BN15">
            <v>4.797465579942186E-2</v>
          </cell>
          <cell r="BO15">
            <v>0</v>
          </cell>
          <cell r="BP15">
            <v>0</v>
          </cell>
        </row>
        <row r="16">
          <cell r="A16">
            <v>422</v>
          </cell>
          <cell r="BN16">
            <v>5.0879908732599018E-2</v>
          </cell>
          <cell r="BO16">
            <v>0</v>
          </cell>
          <cell r="BP16">
            <v>0</v>
          </cell>
        </row>
        <row r="17">
          <cell r="A17">
            <v>239</v>
          </cell>
          <cell r="BN17">
            <v>7.4673281123970092E-2</v>
          </cell>
          <cell r="BO17">
            <v>0</v>
          </cell>
          <cell r="BP17">
            <v>0</v>
          </cell>
        </row>
        <row r="18">
          <cell r="A18">
            <v>416</v>
          </cell>
          <cell r="BN18">
            <v>4.9154782355375452E-2</v>
          </cell>
          <cell r="BO18">
            <v>0</v>
          </cell>
          <cell r="BP18">
            <v>0</v>
          </cell>
        </row>
        <row r="19">
          <cell r="A19">
            <v>486</v>
          </cell>
          <cell r="BN19">
            <v>4.0168624064358359E-2</v>
          </cell>
          <cell r="BO19">
            <v>0</v>
          </cell>
          <cell r="BP19">
            <v>0</v>
          </cell>
        </row>
        <row r="20">
          <cell r="A20">
            <v>211</v>
          </cell>
          <cell r="BN20">
            <v>6.5419102196913367E-2</v>
          </cell>
          <cell r="BO20">
            <v>0</v>
          </cell>
          <cell r="BP20">
            <v>0</v>
          </cell>
        </row>
        <row r="21">
          <cell r="A21">
            <v>19</v>
          </cell>
          <cell r="BN21">
            <v>5.0296665567848182E-2</v>
          </cell>
          <cell r="BO21">
            <v>0</v>
          </cell>
          <cell r="BP21">
            <v>0</v>
          </cell>
        </row>
        <row r="22">
          <cell r="A22">
            <v>431</v>
          </cell>
          <cell r="BN22">
            <v>2.9997955522301993E-2</v>
          </cell>
          <cell r="BO22">
            <v>0</v>
          </cell>
          <cell r="BP22">
            <v>0</v>
          </cell>
        </row>
        <row r="23">
          <cell r="A23">
            <v>220</v>
          </cell>
          <cell r="BN23">
            <v>4.7113863067827132E-2</v>
          </cell>
          <cell r="BO23">
            <v>0</v>
          </cell>
          <cell r="BP23">
            <v>0</v>
          </cell>
        </row>
        <row r="24">
          <cell r="A24">
            <v>29</v>
          </cell>
          <cell r="BN24">
            <v>6.0340415923946934E-2</v>
          </cell>
          <cell r="BO24">
            <v>0</v>
          </cell>
          <cell r="BP24">
            <v>0</v>
          </cell>
        </row>
        <row r="25">
          <cell r="A25">
            <v>230</v>
          </cell>
          <cell r="BN25">
            <v>5.3531550753984553E-2</v>
          </cell>
          <cell r="BO25">
            <v>0</v>
          </cell>
          <cell r="BP25">
            <v>0</v>
          </cell>
        </row>
        <row r="26">
          <cell r="A26">
            <v>237</v>
          </cell>
          <cell r="BN26">
            <v>4.8477324573572463E-2</v>
          </cell>
          <cell r="BO26">
            <v>0</v>
          </cell>
          <cell r="BP26">
            <v>0</v>
          </cell>
        </row>
        <row r="27">
          <cell r="A27">
            <v>245</v>
          </cell>
          <cell r="BN27">
            <v>4.2754238326080961E-2</v>
          </cell>
          <cell r="BO27">
            <v>0</v>
          </cell>
          <cell r="BP27">
            <v>0</v>
          </cell>
        </row>
        <row r="28">
          <cell r="A28">
            <v>246</v>
          </cell>
          <cell r="BN28">
            <v>3.8746531020558264E-2</v>
          </cell>
          <cell r="BO28">
            <v>0</v>
          </cell>
          <cell r="BP28">
            <v>0</v>
          </cell>
        </row>
        <row r="29">
          <cell r="A29">
            <v>309</v>
          </cell>
          <cell r="BN29">
            <v>7.5934045863044974E-2</v>
          </cell>
          <cell r="BO29">
            <v>0</v>
          </cell>
          <cell r="BP29">
            <v>0</v>
          </cell>
        </row>
        <row r="30">
          <cell r="A30">
            <v>310</v>
          </cell>
          <cell r="BN30">
            <v>4.4344147060777168E-2</v>
          </cell>
          <cell r="BO30">
            <v>0</v>
          </cell>
          <cell r="BP30">
            <v>0</v>
          </cell>
        </row>
        <row r="31">
          <cell r="A31">
            <v>314</v>
          </cell>
          <cell r="BN31">
            <v>2.3947537701726838E-2</v>
          </cell>
          <cell r="BO31">
            <v>0</v>
          </cell>
          <cell r="BP31">
            <v>0</v>
          </cell>
        </row>
        <row r="32">
          <cell r="A32">
            <v>318</v>
          </cell>
          <cell r="BN32">
            <v>0.20981447978449103</v>
          </cell>
          <cell r="BO32">
            <v>0</v>
          </cell>
          <cell r="BP32">
            <v>0</v>
          </cell>
        </row>
        <row r="33">
          <cell r="A33">
            <v>97</v>
          </cell>
          <cell r="BN33">
            <v>7.6172386980498635E-2</v>
          </cell>
          <cell r="BO33">
            <v>0</v>
          </cell>
          <cell r="BP33">
            <v>0</v>
          </cell>
        </row>
        <row r="34">
          <cell r="A34">
            <v>324</v>
          </cell>
          <cell r="BN34">
            <v>4.4142307047558324E-2</v>
          </cell>
          <cell r="BO34">
            <v>0</v>
          </cell>
          <cell r="BP34">
            <v>0</v>
          </cell>
        </row>
        <row r="35">
          <cell r="A35">
            <v>506</v>
          </cell>
          <cell r="BN35">
            <v>3.3528135029473327E-2</v>
          </cell>
          <cell r="BO35">
            <v>0</v>
          </cell>
          <cell r="BP35">
            <v>0</v>
          </cell>
        </row>
        <row r="36">
          <cell r="A36">
            <v>333</v>
          </cell>
          <cell r="BN36">
            <v>4.5872931849513528E-2</v>
          </cell>
          <cell r="BO36">
            <v>0</v>
          </cell>
          <cell r="BP36">
            <v>0</v>
          </cell>
        </row>
        <row r="37">
          <cell r="A37">
            <v>332</v>
          </cell>
          <cell r="BN37">
            <v>4.0487828402270762E-2</v>
          </cell>
          <cell r="BO37">
            <v>0</v>
          </cell>
          <cell r="BP37">
            <v>0</v>
          </cell>
        </row>
        <row r="38">
          <cell r="A38">
            <v>337</v>
          </cell>
          <cell r="BN38">
            <v>5.1196951213782052E-2</v>
          </cell>
          <cell r="BO38">
            <v>0</v>
          </cell>
          <cell r="BP38">
            <v>0</v>
          </cell>
        </row>
        <row r="39">
          <cell r="A39">
            <v>339</v>
          </cell>
          <cell r="BN39">
            <v>5.3668554945391876E-2</v>
          </cell>
          <cell r="BO39">
            <v>0</v>
          </cell>
          <cell r="BP39">
            <v>0</v>
          </cell>
        </row>
        <row r="40">
          <cell r="A40">
            <v>342</v>
          </cell>
          <cell r="BN40">
            <v>1.7366636283394785E-2</v>
          </cell>
          <cell r="BO40">
            <v>1.0333637166052151E-3</v>
          </cell>
          <cell r="BP40">
            <v>698.27240775054872</v>
          </cell>
        </row>
        <row r="41">
          <cell r="A41">
            <v>502</v>
          </cell>
          <cell r="BN41">
            <v>5.0920669487533661E-2</v>
          </cell>
          <cell r="BO41">
            <v>0</v>
          </cell>
          <cell r="BP41">
            <v>0</v>
          </cell>
        </row>
        <row r="42">
          <cell r="A42">
            <v>229</v>
          </cell>
          <cell r="BN42">
            <v>2.0799443108491144E-2</v>
          </cell>
          <cell r="BO42">
            <v>0</v>
          </cell>
          <cell r="BP42">
            <v>0</v>
          </cell>
        </row>
        <row r="43">
          <cell r="A43">
            <v>313</v>
          </cell>
          <cell r="BN43">
            <v>7.7663865753711175E-2</v>
          </cell>
          <cell r="BO43">
            <v>0</v>
          </cell>
          <cell r="BP43">
            <v>0</v>
          </cell>
        </row>
        <row r="44">
          <cell r="A44">
            <v>232</v>
          </cell>
          <cell r="BN44">
            <v>4.1369577869717504E-2</v>
          </cell>
          <cell r="BO44">
            <v>0</v>
          </cell>
          <cell r="BP44">
            <v>0</v>
          </cell>
        </row>
        <row r="45">
          <cell r="A45">
            <v>343</v>
          </cell>
          <cell r="BN45">
            <v>4.2515086359904544E-2</v>
          </cell>
          <cell r="BO45">
            <v>0</v>
          </cell>
          <cell r="BP45">
            <v>0</v>
          </cell>
        </row>
        <row r="46">
          <cell r="A46">
            <v>503</v>
          </cell>
          <cell r="BN46">
            <v>4.8915379057647014E-2</v>
          </cell>
          <cell r="BO46">
            <v>0</v>
          </cell>
          <cell r="BP46">
            <v>0</v>
          </cell>
        </row>
        <row r="47">
          <cell r="A47">
            <v>275</v>
          </cell>
          <cell r="BN47">
            <v>1.2602508927103543E-2</v>
          </cell>
          <cell r="BO47">
            <v>5.7974910728964563E-3</v>
          </cell>
          <cell r="BP47">
            <v>6699.9107674132483</v>
          </cell>
        </row>
        <row r="48">
          <cell r="A48">
            <v>273</v>
          </cell>
          <cell r="BN48">
            <v>-3.3270866465933475E-2</v>
          </cell>
          <cell r="BO48">
            <v>5.1670866465933475E-2</v>
          </cell>
          <cell r="BP48">
            <v>83184.46417193368</v>
          </cell>
        </row>
        <row r="49">
          <cell r="A49">
            <v>258</v>
          </cell>
          <cell r="BN49">
            <v>4.8437591265164288E-2</v>
          </cell>
          <cell r="BO49">
            <v>0</v>
          </cell>
          <cell r="BP49">
            <v>0</v>
          </cell>
        </row>
        <row r="50">
          <cell r="A50">
            <v>300</v>
          </cell>
          <cell r="BN50">
            <v>2.8498800493933579E-2</v>
          </cell>
          <cell r="BO50">
            <v>0</v>
          </cell>
          <cell r="BP50">
            <v>0</v>
          </cell>
        </row>
        <row r="51">
          <cell r="A51">
            <v>259</v>
          </cell>
          <cell r="BN51">
            <v>7.6691502972830644E-2</v>
          </cell>
          <cell r="BO51">
            <v>0</v>
          </cell>
          <cell r="BP51">
            <v>0</v>
          </cell>
        </row>
        <row r="52">
          <cell r="A52">
            <v>480</v>
          </cell>
          <cell r="BN52">
            <v>3.5514673253184775E-2</v>
          </cell>
          <cell r="BO52">
            <v>0</v>
          </cell>
          <cell r="BP52">
            <v>0</v>
          </cell>
        </row>
        <row r="53">
          <cell r="A53">
            <v>327</v>
          </cell>
          <cell r="BN53">
            <v>3.1961787672564024E-2</v>
          </cell>
          <cell r="BO53">
            <v>0</v>
          </cell>
          <cell r="BP53">
            <v>0</v>
          </cell>
        </row>
        <row r="54">
          <cell r="A54">
            <v>75</v>
          </cell>
          <cell r="BN54">
            <v>2.9519346708031999E-2</v>
          </cell>
          <cell r="BO54">
            <v>0</v>
          </cell>
          <cell r="BP54">
            <v>0</v>
          </cell>
        </row>
        <row r="55">
          <cell r="A55">
            <v>461</v>
          </cell>
          <cell r="BN55">
            <v>4.9036326739125571E-2</v>
          </cell>
          <cell r="BO55">
            <v>0</v>
          </cell>
          <cell r="BP55">
            <v>0</v>
          </cell>
        </row>
        <row r="56">
          <cell r="A56">
            <v>281</v>
          </cell>
          <cell r="BN56">
            <v>4.0018450124176166E-2</v>
          </cell>
          <cell r="BO56">
            <v>0</v>
          </cell>
          <cell r="BP56">
            <v>0</v>
          </cell>
        </row>
        <row r="57">
          <cell r="A57">
            <v>504</v>
          </cell>
          <cell r="BN57">
            <v>6.1996772426026477E-2</v>
          </cell>
          <cell r="BO57">
            <v>0</v>
          </cell>
          <cell r="BP57">
            <v>0</v>
          </cell>
        </row>
        <row r="58">
          <cell r="A58">
            <v>311</v>
          </cell>
          <cell r="BN58">
            <v>4.9590264702054583E-2</v>
          </cell>
          <cell r="BO58">
            <v>0</v>
          </cell>
          <cell r="BP58">
            <v>0</v>
          </cell>
        </row>
        <row r="59">
          <cell r="A59">
            <v>418</v>
          </cell>
          <cell r="BN59">
            <v>7.543482106722299E-2</v>
          </cell>
          <cell r="BO59">
            <v>0</v>
          </cell>
          <cell r="BP59">
            <v>0</v>
          </cell>
        </row>
        <row r="60">
          <cell r="A60">
            <v>341</v>
          </cell>
          <cell r="BN60">
            <v>0.10299430771692869</v>
          </cell>
          <cell r="BO60">
            <v>0</v>
          </cell>
          <cell r="BP60">
            <v>0</v>
          </cell>
        </row>
        <row r="61">
          <cell r="A61">
            <v>307</v>
          </cell>
          <cell r="BN61">
            <v>7.6656570813985983E-2</v>
          </cell>
          <cell r="BO61">
            <v>0</v>
          </cell>
          <cell r="BP61">
            <v>0</v>
          </cell>
        </row>
        <row r="62">
          <cell r="A62">
            <v>238</v>
          </cell>
          <cell r="BN62">
            <v>1.7160280070021378E-2</v>
          </cell>
          <cell r="BO62">
            <v>1.2397199299786221E-3</v>
          </cell>
          <cell r="BP62">
            <v>369.78915825205291</v>
          </cell>
        </row>
        <row r="63">
          <cell r="A63">
            <v>400</v>
          </cell>
          <cell r="BN63">
            <v>3.2444846420115525E-2</v>
          </cell>
          <cell r="BO63">
            <v>0</v>
          </cell>
          <cell r="BP63">
            <v>0</v>
          </cell>
        </row>
        <row r="64">
          <cell r="A64">
            <v>405</v>
          </cell>
          <cell r="BN64">
            <v>4.4627240208424207E-2</v>
          </cell>
          <cell r="BO64">
            <v>0</v>
          </cell>
          <cell r="BP64">
            <v>0</v>
          </cell>
        </row>
        <row r="65">
          <cell r="A65">
            <v>406</v>
          </cell>
          <cell r="BN65">
            <v>3.5825180136012033E-2</v>
          </cell>
          <cell r="BO65">
            <v>0</v>
          </cell>
          <cell r="BP65">
            <v>0</v>
          </cell>
        </row>
        <row r="66">
          <cell r="A66">
            <v>407</v>
          </cell>
          <cell r="BN66">
            <v>5.4161462850155391E-2</v>
          </cell>
          <cell r="BO66">
            <v>0</v>
          </cell>
          <cell r="BP66">
            <v>0</v>
          </cell>
        </row>
        <row r="67">
          <cell r="A67">
            <v>409</v>
          </cell>
          <cell r="BN67">
            <v>1.6330533274525116E-2</v>
          </cell>
          <cell r="BO67">
            <v>2.069466725474884E-3</v>
          </cell>
          <cell r="BP67">
            <v>1247.7746859811093</v>
          </cell>
        </row>
        <row r="68">
          <cell r="A68">
            <v>412</v>
          </cell>
          <cell r="BN68">
            <v>7.1192536658615441E-2</v>
          </cell>
          <cell r="BO68">
            <v>0</v>
          </cell>
          <cell r="BP68">
            <v>0</v>
          </cell>
        </row>
        <row r="69">
          <cell r="A69">
            <v>426</v>
          </cell>
          <cell r="BN69">
            <v>4.0288872719479625E-2</v>
          </cell>
          <cell r="BO69">
            <v>0</v>
          </cell>
          <cell r="BP69">
            <v>0</v>
          </cell>
        </row>
        <row r="70">
          <cell r="A70">
            <v>430</v>
          </cell>
          <cell r="BN70">
            <v>5.2814992183428243E-2</v>
          </cell>
          <cell r="BO70">
            <v>0</v>
          </cell>
          <cell r="BP70">
            <v>0</v>
          </cell>
        </row>
        <row r="71">
          <cell r="A71">
            <v>224</v>
          </cell>
          <cell r="BN71">
            <v>2.8129703690150377E-2</v>
          </cell>
          <cell r="BO71">
            <v>0</v>
          </cell>
          <cell r="BP71">
            <v>0</v>
          </cell>
        </row>
        <row r="72">
          <cell r="A72">
            <v>513</v>
          </cell>
          <cell r="BN72">
            <v>5.8390998412567827E-2</v>
          </cell>
          <cell r="BO72">
            <v>0</v>
          </cell>
          <cell r="BP72">
            <v>0</v>
          </cell>
        </row>
        <row r="73">
          <cell r="A73">
            <v>445</v>
          </cell>
          <cell r="BN73">
            <v>5.022882288871372E-2</v>
          </cell>
          <cell r="BO73">
            <v>0</v>
          </cell>
          <cell r="BP73">
            <v>0</v>
          </cell>
        </row>
        <row r="74">
          <cell r="A74">
            <v>457</v>
          </cell>
          <cell r="BN74">
            <v>7.2008302317840042E-2</v>
          </cell>
          <cell r="BO74">
            <v>0</v>
          </cell>
          <cell r="BP74">
            <v>0</v>
          </cell>
        </row>
        <row r="75">
          <cell r="A75">
            <v>458</v>
          </cell>
          <cell r="BN75">
            <v>6.9089170638866423E-2</v>
          </cell>
          <cell r="BO75">
            <v>0</v>
          </cell>
          <cell r="BP75">
            <v>0</v>
          </cell>
        </row>
        <row r="76">
          <cell r="A76">
            <v>308</v>
          </cell>
          <cell r="BN76">
            <v>9.348130834928528E-2</v>
          </cell>
          <cell r="BO76">
            <v>0</v>
          </cell>
          <cell r="BP76">
            <v>0</v>
          </cell>
        </row>
        <row r="77">
          <cell r="A77">
            <v>468</v>
          </cell>
          <cell r="BN77">
            <v>3.6569269021971135E-2</v>
          </cell>
          <cell r="BO77">
            <v>0</v>
          </cell>
          <cell r="BP77">
            <v>0</v>
          </cell>
        </row>
        <row r="78">
          <cell r="A78">
            <v>478</v>
          </cell>
          <cell r="BN78">
            <v>4.8819825136620955E-2</v>
          </cell>
          <cell r="BO78">
            <v>0</v>
          </cell>
          <cell r="BP78">
            <v>0</v>
          </cell>
        </row>
        <row r="79">
          <cell r="A79">
            <v>488</v>
          </cell>
          <cell r="BN79">
            <v>3.2780848114528367E-2</v>
          </cell>
          <cell r="BO79">
            <v>0</v>
          </cell>
          <cell r="BP79">
            <v>0</v>
          </cell>
        </row>
        <row r="80">
          <cell r="A80">
            <v>495</v>
          </cell>
          <cell r="BN80">
            <v>4.4025383447500968E-2</v>
          </cell>
          <cell r="BO80">
            <v>0</v>
          </cell>
          <cell r="BP80">
            <v>0</v>
          </cell>
        </row>
        <row r="81">
          <cell r="A81">
            <v>517</v>
          </cell>
          <cell r="BN81">
            <v>4.9394493251171755E-2</v>
          </cell>
          <cell r="BO81">
            <v>0</v>
          </cell>
          <cell r="BP81">
            <v>0</v>
          </cell>
        </row>
        <row r="82">
          <cell r="A82">
            <v>338</v>
          </cell>
          <cell r="BN82">
            <v>6.2392132258795264E-3</v>
          </cell>
          <cell r="BO82">
            <v>1.2160786774120472E-2</v>
          </cell>
          <cell r="BP82">
            <v>1913.3608848098547</v>
          </cell>
        </row>
        <row r="83">
          <cell r="A83">
            <v>202</v>
          </cell>
          <cell r="BN83">
            <v>-8.4482145332479844E-2</v>
          </cell>
          <cell r="BO83">
            <v>0.10288214533247984</v>
          </cell>
          <cell r="BP83">
            <v>17769.911532938742</v>
          </cell>
        </row>
        <row r="84">
          <cell r="A84">
            <v>10</v>
          </cell>
          <cell r="BN84">
            <v>7.4489982670295371E-2</v>
          </cell>
          <cell r="BO84">
            <v>0</v>
          </cell>
          <cell r="BP84">
            <v>0</v>
          </cell>
        </row>
        <row r="85">
          <cell r="A85">
            <v>11</v>
          </cell>
          <cell r="BN85">
            <v>8.0109396082150244E-2</v>
          </cell>
          <cell r="BO85">
            <v>0</v>
          </cell>
          <cell r="BP85">
            <v>0</v>
          </cell>
        </row>
        <row r="86">
          <cell r="A86">
            <v>206</v>
          </cell>
          <cell r="BN86">
            <v>2.7950366498590663E-2</v>
          </cell>
          <cell r="BO86">
            <v>0</v>
          </cell>
          <cell r="BP86">
            <v>0</v>
          </cell>
        </row>
        <row r="87">
          <cell r="A87">
            <v>22</v>
          </cell>
          <cell r="BN87">
            <v>2.9095217879876418E-2</v>
          </cell>
          <cell r="BO87">
            <v>0</v>
          </cell>
          <cell r="BP87">
            <v>0</v>
          </cell>
        </row>
        <row r="88">
          <cell r="A88">
            <v>223</v>
          </cell>
          <cell r="BN88">
            <v>4.5575117384682569E-2</v>
          </cell>
          <cell r="BO88">
            <v>0</v>
          </cell>
          <cell r="BP88">
            <v>0</v>
          </cell>
        </row>
        <row r="89">
          <cell r="A89">
            <v>444</v>
          </cell>
          <cell r="BN89">
            <v>4.8556589594912845E-2</v>
          </cell>
          <cell r="BO89">
            <v>0</v>
          </cell>
          <cell r="BP89">
            <v>0</v>
          </cell>
        </row>
        <row r="90">
          <cell r="A90">
            <v>50</v>
          </cell>
          <cell r="BN90">
            <v>4.937446904579431E-2</v>
          </cell>
          <cell r="BO90">
            <v>0</v>
          </cell>
          <cell r="BP90">
            <v>0</v>
          </cell>
        </row>
        <row r="91">
          <cell r="A91">
            <v>331</v>
          </cell>
          <cell r="BN91">
            <v>2.553832700123054E-2</v>
          </cell>
          <cell r="BO91">
            <v>0</v>
          </cell>
          <cell r="BP91">
            <v>0</v>
          </cell>
        </row>
        <row r="92">
          <cell r="A92">
            <v>106</v>
          </cell>
          <cell r="BN92">
            <v>3.7967663107442207E-2</v>
          </cell>
          <cell r="BO92">
            <v>0</v>
          </cell>
          <cell r="BP92">
            <v>0</v>
          </cell>
        </row>
        <row r="93">
          <cell r="A93">
            <v>112</v>
          </cell>
          <cell r="BN93">
            <v>7.5155480909486025E-2</v>
          </cell>
          <cell r="BO93">
            <v>0</v>
          </cell>
          <cell r="BP93">
            <v>0</v>
          </cell>
        </row>
        <row r="94">
          <cell r="A94">
            <v>113</v>
          </cell>
          <cell r="BN94">
            <v>6.5874559087005444E-2</v>
          </cell>
          <cell r="BO94">
            <v>0</v>
          </cell>
          <cell r="BP94">
            <v>0</v>
          </cell>
        </row>
        <row r="95">
          <cell r="A95">
            <v>216</v>
          </cell>
          <cell r="BN95">
            <v>8.1729514728802508E-2</v>
          </cell>
          <cell r="BO95">
            <v>0</v>
          </cell>
          <cell r="BP95">
            <v>0</v>
          </cell>
        </row>
        <row r="96">
          <cell r="A96">
            <v>114</v>
          </cell>
          <cell r="BN96">
            <v>5.5356695993748532E-2</v>
          </cell>
          <cell r="BO96">
            <v>0</v>
          </cell>
          <cell r="BP96">
            <v>0</v>
          </cell>
        </row>
        <row r="97">
          <cell r="A97">
            <v>12</v>
          </cell>
          <cell r="BN97">
            <v>2.971008491020815E-2</v>
          </cell>
          <cell r="BO97">
            <v>0</v>
          </cell>
          <cell r="BP97">
            <v>0</v>
          </cell>
        </row>
        <row r="98">
          <cell r="A98">
            <v>203</v>
          </cell>
          <cell r="BN98">
            <v>7.7475480457636622E-2</v>
          </cell>
          <cell r="BO98">
            <v>0</v>
          </cell>
          <cell r="BP98">
            <v>0</v>
          </cell>
        </row>
        <row r="99">
          <cell r="A99">
            <v>507</v>
          </cell>
          <cell r="BN99">
            <v>4.625922633187983E-2</v>
          </cell>
          <cell r="BO99">
            <v>0</v>
          </cell>
          <cell r="BP99">
            <v>0</v>
          </cell>
        </row>
        <row r="100">
          <cell r="A100">
            <v>17</v>
          </cell>
          <cell r="BN100">
            <v>3.4837016058141976E-2</v>
          </cell>
          <cell r="BO100">
            <v>0</v>
          </cell>
          <cell r="BP100">
            <v>0</v>
          </cell>
        </row>
        <row r="101">
          <cell r="A101">
            <v>421</v>
          </cell>
          <cell r="BN101">
            <v>6.1499007866489618E-2</v>
          </cell>
          <cell r="BO101">
            <v>0</v>
          </cell>
          <cell r="BP101">
            <v>0</v>
          </cell>
        </row>
        <row r="102">
          <cell r="A102">
            <v>509</v>
          </cell>
          <cell r="BN102">
            <v>2.9562636349664995E-2</v>
          </cell>
          <cell r="BO102">
            <v>0</v>
          </cell>
          <cell r="BP102">
            <v>0</v>
          </cell>
        </row>
        <row r="103">
          <cell r="A103">
            <v>420</v>
          </cell>
          <cell r="BN103">
            <v>7.6647722882493927E-2</v>
          </cell>
          <cell r="BO103">
            <v>0</v>
          </cell>
          <cell r="BP103">
            <v>0</v>
          </cell>
        </row>
        <row r="104">
          <cell r="A104">
            <v>432</v>
          </cell>
          <cell r="BN104">
            <v>3.4730455089451717E-2</v>
          </cell>
          <cell r="BO104">
            <v>0</v>
          </cell>
          <cell r="BP104">
            <v>0</v>
          </cell>
        </row>
        <row r="105">
          <cell r="A105">
            <v>101</v>
          </cell>
          <cell r="BN105">
            <v>5.0786735921587813E-2</v>
          </cell>
          <cell r="BO105">
            <v>0</v>
          </cell>
          <cell r="BP105">
            <v>0</v>
          </cell>
        </row>
        <row r="106">
          <cell r="A106">
            <v>25</v>
          </cell>
          <cell r="BN106">
            <v>4.810848374086607E-2</v>
          </cell>
          <cell r="BO106">
            <v>0</v>
          </cell>
          <cell r="BP106">
            <v>0</v>
          </cell>
        </row>
        <row r="107">
          <cell r="A107">
            <v>35</v>
          </cell>
          <cell r="BN107">
            <v>8.1212283858674586E-2</v>
          </cell>
          <cell r="BO107">
            <v>0</v>
          </cell>
          <cell r="BP107">
            <v>0</v>
          </cell>
        </row>
        <row r="108">
          <cell r="A108">
            <v>317</v>
          </cell>
          <cell r="BN108">
            <v>0.1058753996846841</v>
          </cell>
          <cell r="BO108">
            <v>0</v>
          </cell>
          <cell r="BP108">
            <v>0</v>
          </cell>
        </row>
        <row r="109">
          <cell r="A109">
            <v>284</v>
          </cell>
          <cell r="BN109">
            <v>5.6184696675419678E-2</v>
          </cell>
          <cell r="BO109">
            <v>0</v>
          </cell>
          <cell r="BP109">
            <v>0</v>
          </cell>
        </row>
        <row r="110">
          <cell r="A110">
            <v>285</v>
          </cell>
          <cell r="BN110">
            <v>3.8296800427026059E-2</v>
          </cell>
          <cell r="BO110">
            <v>0</v>
          </cell>
          <cell r="BP110">
            <v>0</v>
          </cell>
        </row>
        <row r="111">
          <cell r="A111">
            <v>287</v>
          </cell>
          <cell r="BN111">
            <v>1.3592057688106975E-2</v>
          </cell>
          <cell r="BO111">
            <v>4.8079423118930244E-3</v>
          </cell>
          <cell r="BP111">
            <v>3502.8632893708291</v>
          </cell>
        </row>
        <row r="112">
          <cell r="A112">
            <v>560</v>
          </cell>
          <cell r="BN112">
            <v>4.1711245664569976E-2</v>
          </cell>
          <cell r="BO112">
            <v>0</v>
          </cell>
          <cell r="BP112">
            <v>0</v>
          </cell>
        </row>
        <row r="113">
          <cell r="A113">
            <v>370</v>
          </cell>
          <cell r="BN113">
            <v>4.2821653232119436E-2</v>
          </cell>
          <cell r="BO113">
            <v>0</v>
          </cell>
          <cell r="BP113">
            <v>0</v>
          </cell>
        </row>
        <row r="114">
          <cell r="A114">
            <v>552</v>
          </cell>
          <cell r="BN114">
            <v>4.3518041281232121E-2</v>
          </cell>
          <cell r="BO114">
            <v>0</v>
          </cell>
          <cell r="BP114">
            <v>0</v>
          </cell>
        </row>
        <row r="115">
          <cell r="A115">
            <v>553</v>
          </cell>
          <cell r="BN115">
            <v>3.026305920769224E-2</v>
          </cell>
          <cell r="BO115">
            <v>0</v>
          </cell>
          <cell r="BP115">
            <v>0</v>
          </cell>
        </row>
        <row r="116">
          <cell r="A116">
            <v>233</v>
          </cell>
          <cell r="BN116">
            <v>8.4091566769955606E-2</v>
          </cell>
          <cell r="BO116">
            <v>0</v>
          </cell>
          <cell r="BP116">
            <v>0</v>
          </cell>
        </row>
        <row r="117">
          <cell r="A117">
            <v>262</v>
          </cell>
          <cell r="BN117">
            <v>3.3693555271949914E-2</v>
          </cell>
          <cell r="BO117">
            <v>0</v>
          </cell>
          <cell r="BP117">
            <v>0</v>
          </cell>
        </row>
        <row r="118">
          <cell r="A118">
            <v>411</v>
          </cell>
          <cell r="BN118">
            <v>4.3999885947860348E-2</v>
          </cell>
          <cell r="BO118">
            <v>0</v>
          </cell>
          <cell r="BP118">
            <v>0</v>
          </cell>
        </row>
        <row r="119">
          <cell r="A119">
            <v>73</v>
          </cell>
          <cell r="BN119">
            <v>3.23472295643258E-2</v>
          </cell>
          <cell r="BO119">
            <v>0</v>
          </cell>
          <cell r="BP119">
            <v>0</v>
          </cell>
        </row>
        <row r="120">
          <cell r="A120">
            <v>453</v>
          </cell>
          <cell r="BN120">
            <v>3.8070048106994318E-2</v>
          </cell>
          <cell r="BO120">
            <v>0</v>
          </cell>
          <cell r="BP120">
            <v>0</v>
          </cell>
        </row>
        <row r="121">
          <cell r="A121">
            <v>61</v>
          </cell>
          <cell r="BN121">
            <v>1.8332645916404832E-2</v>
          </cell>
          <cell r="BO121">
            <v>6.7354083595167619E-5</v>
          </cell>
          <cell r="BP121">
            <v>108.99165376033555</v>
          </cell>
        </row>
        <row r="122">
          <cell r="A122">
            <v>292</v>
          </cell>
          <cell r="BN122">
            <v>7.5111482602045407E-2</v>
          </cell>
          <cell r="BO122">
            <v>0</v>
          </cell>
          <cell r="BP122">
            <v>0</v>
          </cell>
        </row>
        <row r="123">
          <cell r="A123">
            <v>484</v>
          </cell>
          <cell r="BN123">
            <v>3.9043402808816678E-3</v>
          </cell>
          <cell r="BO123">
            <v>1.4495659719118332E-2</v>
          </cell>
          <cell r="BP123">
            <v>11115.244300152654</v>
          </cell>
        </row>
        <row r="124">
          <cell r="A124">
            <v>77</v>
          </cell>
          <cell r="BN124">
            <v>4.319899846073802E-2</v>
          </cell>
          <cell r="BO124">
            <v>0</v>
          </cell>
          <cell r="BP124">
            <v>0</v>
          </cell>
        </row>
        <row r="125">
          <cell r="A125">
            <v>267</v>
          </cell>
          <cell r="BN125">
            <v>3.64574348536508E-2</v>
          </cell>
          <cell r="BO125">
            <v>0</v>
          </cell>
          <cell r="BP125">
            <v>0</v>
          </cell>
        </row>
        <row r="126">
          <cell r="A126">
            <v>423</v>
          </cell>
          <cell r="BN126">
            <v>4.2417205261475424E-2</v>
          </cell>
          <cell r="BO126">
            <v>0</v>
          </cell>
          <cell r="BP126">
            <v>0</v>
          </cell>
        </row>
        <row r="127">
          <cell r="A127">
            <v>521</v>
          </cell>
          <cell r="BN127">
            <v>4.0649547104114357E-2</v>
          </cell>
          <cell r="BO127">
            <v>0</v>
          </cell>
          <cell r="BP127">
            <v>0</v>
          </cell>
        </row>
        <row r="128">
          <cell r="A128">
            <v>522</v>
          </cell>
          <cell r="BN128">
            <v>5.7945351892068661E-2</v>
          </cell>
          <cell r="BO128">
            <v>0</v>
          </cell>
          <cell r="BP128">
            <v>0</v>
          </cell>
        </row>
        <row r="129">
          <cell r="A129">
            <v>454</v>
          </cell>
          <cell r="BN129">
            <v>3.7938186813328792E-2</v>
          </cell>
          <cell r="BO129">
            <v>0</v>
          </cell>
          <cell r="BP129">
            <v>0</v>
          </cell>
        </row>
        <row r="130">
          <cell r="A130">
            <v>450</v>
          </cell>
          <cell r="BN130">
            <v>3.2986604160505889E-2</v>
          </cell>
          <cell r="BO130">
            <v>0</v>
          </cell>
          <cell r="BP130">
            <v>0</v>
          </cell>
        </row>
        <row r="131">
          <cell r="A131">
            <v>52</v>
          </cell>
          <cell r="BN131">
            <v>3.2058877362600859E-2</v>
          </cell>
          <cell r="BO131">
            <v>0</v>
          </cell>
          <cell r="BP131">
            <v>0</v>
          </cell>
        </row>
        <row r="132">
          <cell r="A132">
            <v>447</v>
          </cell>
          <cell r="BN132">
            <v>5.6195532884129505E-2</v>
          </cell>
          <cell r="BO132">
            <v>0</v>
          </cell>
          <cell r="BP132">
            <v>0</v>
          </cell>
        </row>
        <row r="133">
          <cell r="A133">
            <v>251</v>
          </cell>
          <cell r="BN133">
            <v>6.7732933776899859E-2</v>
          </cell>
          <cell r="BO133">
            <v>0</v>
          </cell>
          <cell r="BP133">
            <v>0</v>
          </cell>
        </row>
        <row r="134">
          <cell r="A134">
            <v>252</v>
          </cell>
          <cell r="BN134">
            <v>8.6360489871038348E-3</v>
          </cell>
          <cell r="BO134">
            <v>9.7639510128961649E-3</v>
          </cell>
          <cell r="BP134">
            <v>11282.246785827067</v>
          </cell>
        </row>
        <row r="135">
          <cell r="A135">
            <v>440</v>
          </cell>
          <cell r="BN135">
            <v>4.4267009152334606E-2</v>
          </cell>
          <cell r="BO135">
            <v>0</v>
          </cell>
          <cell r="BP135">
            <v>0</v>
          </cell>
        </row>
        <row r="136">
          <cell r="A136">
            <v>92</v>
          </cell>
          <cell r="BN136">
            <v>4.7237536401894535E-2</v>
          </cell>
          <cell r="BO136">
            <v>0</v>
          </cell>
          <cell r="BP136">
            <v>0</v>
          </cell>
        </row>
        <row r="137">
          <cell r="A137">
            <v>59</v>
          </cell>
          <cell r="BN137">
            <v>4.0083481557099794E-2</v>
          </cell>
          <cell r="BO137">
            <v>0</v>
          </cell>
          <cell r="BP137">
            <v>0</v>
          </cell>
        </row>
        <row r="138">
          <cell r="A138">
            <v>465</v>
          </cell>
          <cell r="BN138">
            <v>4.1284071489060867E-2</v>
          </cell>
          <cell r="BO138">
            <v>0</v>
          </cell>
          <cell r="BP138">
            <v>0</v>
          </cell>
        </row>
        <row r="139">
          <cell r="A139">
            <v>63</v>
          </cell>
          <cell r="BN139">
            <v>4.2732048011584992E-2</v>
          </cell>
          <cell r="BO139">
            <v>0</v>
          </cell>
          <cell r="BP139">
            <v>0</v>
          </cell>
        </row>
        <row r="140">
          <cell r="A140">
            <v>70</v>
          </cell>
          <cell r="BN140">
            <v>1.9147329515722795E-2</v>
          </cell>
          <cell r="BO140">
            <v>0</v>
          </cell>
          <cell r="BP140">
            <v>0</v>
          </cell>
        </row>
        <row r="141">
          <cell r="A141">
            <v>1</v>
          </cell>
          <cell r="BN141">
            <v>7.2820914913873588E-2</v>
          </cell>
          <cell r="BO141">
            <v>0</v>
          </cell>
          <cell r="BP141">
            <v>0</v>
          </cell>
        </row>
        <row r="142">
          <cell r="A142">
            <v>295</v>
          </cell>
          <cell r="BN142">
            <v>3.0406393861006655E-2</v>
          </cell>
          <cell r="BO142">
            <v>0</v>
          </cell>
          <cell r="BP142">
            <v>0</v>
          </cell>
        </row>
        <row r="143">
          <cell r="A143">
            <v>402</v>
          </cell>
          <cell r="BN143">
            <v>5.0611603683498138E-2</v>
          </cell>
          <cell r="BO143">
            <v>0</v>
          </cell>
          <cell r="BP143">
            <v>0</v>
          </cell>
        </row>
        <row r="144">
          <cell r="A144">
            <v>6</v>
          </cell>
          <cell r="BN144">
            <v>4.00590397533147E-2</v>
          </cell>
          <cell r="BO144">
            <v>0</v>
          </cell>
          <cell r="BP144">
            <v>0</v>
          </cell>
        </row>
        <row r="145">
          <cell r="A145">
            <v>7</v>
          </cell>
          <cell r="BN145">
            <v>7.7293160044680995E-2</v>
          </cell>
          <cell r="BO145">
            <v>0</v>
          </cell>
          <cell r="BP145">
            <v>0</v>
          </cell>
        </row>
        <row r="146">
          <cell r="A146">
            <v>64</v>
          </cell>
          <cell r="BN146">
            <v>8.7798899337136454E-3</v>
          </cell>
          <cell r="BO146">
            <v>9.6201100662863543E-3</v>
          </cell>
          <cell r="BP146">
            <v>15490.846604318076</v>
          </cell>
        </row>
        <row r="147">
          <cell r="A147">
            <v>15</v>
          </cell>
          <cell r="BN147">
            <v>5.6225274899424145E-2</v>
          </cell>
          <cell r="BO147">
            <v>0</v>
          </cell>
          <cell r="BP147">
            <v>0</v>
          </cell>
        </row>
        <row r="148">
          <cell r="A148">
            <v>219</v>
          </cell>
          <cell r="BN148">
            <v>7.8686443946324625E-2</v>
          </cell>
          <cell r="BO148">
            <v>0</v>
          </cell>
          <cell r="BP148">
            <v>0</v>
          </cell>
        </row>
        <row r="149">
          <cell r="A149">
            <v>30</v>
          </cell>
          <cell r="BN149">
            <v>-4.7011091216209097E-3</v>
          </cell>
          <cell r="BO149">
            <v>2.3101109121620909E-2</v>
          </cell>
          <cell r="BP149">
            <v>6020.7094803736809</v>
          </cell>
        </row>
        <row r="150">
          <cell r="A150">
            <v>228</v>
          </cell>
          <cell r="BN150">
            <v>4.7873677878985464E-2</v>
          </cell>
          <cell r="BO150">
            <v>0</v>
          </cell>
          <cell r="BP150">
            <v>0</v>
          </cell>
        </row>
        <row r="151">
          <cell r="A151">
            <v>234</v>
          </cell>
          <cell r="BN151">
            <v>5.3547564352042561E-2</v>
          </cell>
          <cell r="BO151">
            <v>0</v>
          </cell>
          <cell r="BP151">
            <v>0</v>
          </cell>
        </row>
        <row r="152">
          <cell r="A152">
            <v>8</v>
          </cell>
          <cell r="BN152">
            <v>4.1848478604009247E-2</v>
          </cell>
          <cell r="BO152">
            <v>0</v>
          </cell>
          <cell r="BP152">
            <v>0</v>
          </cell>
        </row>
        <row r="153">
          <cell r="A153">
            <v>41</v>
          </cell>
          <cell r="BN153">
            <v>3.0165444465981985E-2</v>
          </cell>
          <cell r="BO153">
            <v>0</v>
          </cell>
          <cell r="BP153">
            <v>0</v>
          </cell>
        </row>
        <row r="154">
          <cell r="A154">
            <v>242</v>
          </cell>
          <cell r="BN154">
            <v>3.3773730725396571E-2</v>
          </cell>
          <cell r="BO154">
            <v>0</v>
          </cell>
          <cell r="BP154">
            <v>0</v>
          </cell>
        </row>
        <row r="155">
          <cell r="A155">
            <v>44</v>
          </cell>
          <cell r="BN155">
            <v>5.1488960474962008E-2</v>
          </cell>
          <cell r="BO155">
            <v>0</v>
          </cell>
          <cell r="BP155">
            <v>0</v>
          </cell>
        </row>
        <row r="156">
          <cell r="A156">
            <v>45</v>
          </cell>
          <cell r="BN156">
            <v>0.15221027973885279</v>
          </cell>
          <cell r="BO156">
            <v>0</v>
          </cell>
          <cell r="BP156">
            <v>0</v>
          </cell>
        </row>
        <row r="157">
          <cell r="A157">
            <v>48</v>
          </cell>
          <cell r="BN157">
            <v>4.5035779833589237E-2</v>
          </cell>
          <cell r="BO157">
            <v>0</v>
          </cell>
          <cell r="BP157">
            <v>0</v>
          </cell>
        </row>
        <row r="158">
          <cell r="A158">
            <v>312</v>
          </cell>
          <cell r="BN158">
            <v>3.6871166184652922E-2</v>
          </cell>
          <cell r="BO158">
            <v>0</v>
          </cell>
          <cell r="BP158">
            <v>0</v>
          </cell>
        </row>
        <row r="159">
          <cell r="A159">
            <v>57</v>
          </cell>
          <cell r="BN159">
            <v>5.9258238190215626E-2</v>
          </cell>
          <cell r="BO159">
            <v>0</v>
          </cell>
          <cell r="BP159">
            <v>0</v>
          </cell>
        </row>
        <row r="160">
          <cell r="A160">
            <v>515</v>
          </cell>
          <cell r="BN160">
            <v>4.2208147385561987E-2</v>
          </cell>
          <cell r="BO160">
            <v>0</v>
          </cell>
          <cell r="BP160">
            <v>0</v>
          </cell>
        </row>
        <row r="161">
          <cell r="A161">
            <v>81</v>
          </cell>
          <cell r="BN161">
            <v>8.6000530180915954E-2</v>
          </cell>
          <cell r="BO161">
            <v>0</v>
          </cell>
          <cell r="BP161">
            <v>0</v>
          </cell>
        </row>
        <row r="162">
          <cell r="A162">
            <v>471</v>
          </cell>
          <cell r="BN162">
            <v>4.5071657536618202E-2</v>
          </cell>
          <cell r="BO162">
            <v>0</v>
          </cell>
          <cell r="BP162">
            <v>0</v>
          </cell>
        </row>
        <row r="163">
          <cell r="A163">
            <v>82</v>
          </cell>
          <cell r="BN163">
            <v>6.0099297257081394E-2</v>
          </cell>
          <cell r="BO163">
            <v>0</v>
          </cell>
          <cell r="BP163">
            <v>0</v>
          </cell>
        </row>
        <row r="164">
          <cell r="A164">
            <v>511</v>
          </cell>
          <cell r="BN164">
            <v>3.2490576997974217E-2</v>
          </cell>
          <cell r="BO164">
            <v>0</v>
          </cell>
          <cell r="BP164">
            <v>0</v>
          </cell>
        </row>
        <row r="165">
          <cell r="A165">
            <v>84</v>
          </cell>
          <cell r="BN165">
            <v>6.811693519698804E-2</v>
          </cell>
          <cell r="BO165">
            <v>0</v>
          </cell>
          <cell r="BP165">
            <v>0</v>
          </cell>
        </row>
        <row r="166">
          <cell r="A166">
            <v>474</v>
          </cell>
          <cell r="BN166">
            <v>3.4061365066736286E-2</v>
          </cell>
          <cell r="BO166">
            <v>0</v>
          </cell>
          <cell r="BP166">
            <v>0</v>
          </cell>
        </row>
        <row r="167">
          <cell r="A167">
            <v>62</v>
          </cell>
          <cell r="BN167">
            <v>4.0465008959725705E-2</v>
          </cell>
          <cell r="BO167">
            <v>0</v>
          </cell>
          <cell r="BP167">
            <v>0</v>
          </cell>
        </row>
        <row r="168">
          <cell r="A168">
            <v>96</v>
          </cell>
          <cell r="BN168">
            <v>5.731992327120447E-2</v>
          </cell>
          <cell r="BO168">
            <v>0</v>
          </cell>
          <cell r="BP168">
            <v>0</v>
          </cell>
        </row>
        <row r="169">
          <cell r="A169">
            <v>98</v>
          </cell>
          <cell r="BN169">
            <v>4.4953825829853286E-2</v>
          </cell>
          <cell r="BO169">
            <v>0</v>
          </cell>
          <cell r="BP169">
            <v>0</v>
          </cell>
        </row>
        <row r="170">
          <cell r="A170">
            <v>60</v>
          </cell>
          <cell r="BN170">
            <v>9.9444523915942443E-3</v>
          </cell>
          <cell r="BO170">
            <v>8.4555476084057554E-3</v>
          </cell>
          <cell r="BP170">
            <v>11275.196740144023</v>
          </cell>
        </row>
        <row r="171">
          <cell r="A171">
            <v>16</v>
          </cell>
          <cell r="BN171">
            <v>7.6956687271211993E-2</v>
          </cell>
          <cell r="BO171">
            <v>0</v>
          </cell>
          <cell r="BP171">
            <v>0</v>
          </cell>
        </row>
        <row r="172">
          <cell r="A172">
            <v>9</v>
          </cell>
          <cell r="BN172">
            <v>6.1717752103586758E-2</v>
          </cell>
          <cell r="BO172">
            <v>0</v>
          </cell>
          <cell r="BP172">
            <v>0</v>
          </cell>
        </row>
        <row r="173">
          <cell r="A173">
            <v>109</v>
          </cell>
          <cell r="BN173">
            <v>7.7304720500563168E-2</v>
          </cell>
          <cell r="BO173">
            <v>0</v>
          </cell>
          <cell r="BP173">
            <v>0</v>
          </cell>
        </row>
        <row r="174">
          <cell r="A174">
            <v>111</v>
          </cell>
          <cell r="BN174">
            <v>4.3271305794952364E-2</v>
          </cell>
          <cell r="BO174">
            <v>0</v>
          </cell>
          <cell r="BP174">
            <v>0</v>
          </cell>
        </row>
        <row r="175">
          <cell r="A175">
            <v>115</v>
          </cell>
          <cell r="BN175">
            <v>5.0840287662570358E-2</v>
          </cell>
          <cell r="BO175">
            <v>0</v>
          </cell>
          <cell r="BP175">
            <v>0</v>
          </cell>
        </row>
        <row r="176">
          <cell r="A176">
            <v>208</v>
          </cell>
          <cell r="BN176">
            <v>2.6908192278623247E-2</v>
          </cell>
          <cell r="BO176">
            <v>0</v>
          </cell>
          <cell r="BP176">
            <v>0</v>
          </cell>
        </row>
        <row r="177">
          <cell r="A177">
            <v>23</v>
          </cell>
          <cell r="BN177">
            <v>6.0055227503981082E-2</v>
          </cell>
          <cell r="BO177">
            <v>0</v>
          </cell>
          <cell r="BP177">
            <v>0</v>
          </cell>
        </row>
        <row r="178">
          <cell r="A178">
            <v>67</v>
          </cell>
          <cell r="BN178">
            <v>2.8230318520796743E-2</v>
          </cell>
          <cell r="BO178">
            <v>0</v>
          </cell>
          <cell r="BP178">
            <v>0</v>
          </cell>
        </row>
        <row r="179">
          <cell r="A179">
            <v>65</v>
          </cell>
          <cell r="BN179">
            <v>2.8407069281855012E-2</v>
          </cell>
          <cell r="BO179">
            <v>0</v>
          </cell>
          <cell r="BP179">
            <v>0</v>
          </cell>
        </row>
        <row r="180">
          <cell r="A180">
            <v>13</v>
          </cell>
          <cell r="BN180">
            <v>6.209403927487548E-2</v>
          </cell>
          <cell r="BO180">
            <v>0</v>
          </cell>
          <cell r="BP180">
            <v>0</v>
          </cell>
        </row>
        <row r="181">
          <cell r="A181">
            <v>74</v>
          </cell>
          <cell r="BN181">
            <v>3.2681882486686256E-2</v>
          </cell>
          <cell r="BO181">
            <v>0</v>
          </cell>
          <cell r="BP181">
            <v>0</v>
          </cell>
        </row>
        <row r="182">
          <cell r="A182">
            <v>264</v>
          </cell>
          <cell r="BN182">
            <v>2.5570325608100956E-2</v>
          </cell>
          <cell r="BO182">
            <v>0</v>
          </cell>
          <cell r="BP182">
            <v>0</v>
          </cell>
        </row>
        <row r="183">
          <cell r="A183">
            <v>469</v>
          </cell>
          <cell r="BN183">
            <v>6.5982283269038378E-2</v>
          </cell>
          <cell r="BO183">
            <v>0</v>
          </cell>
          <cell r="BP183">
            <v>0</v>
          </cell>
        </row>
        <row r="184">
          <cell r="A184">
            <v>283</v>
          </cell>
          <cell r="BN184">
            <v>3.0687561011047963E-2</v>
          </cell>
          <cell r="BO184">
            <v>0</v>
          </cell>
          <cell r="BP184">
            <v>0</v>
          </cell>
        </row>
        <row r="185">
          <cell r="A185">
            <v>256</v>
          </cell>
          <cell r="BN185">
            <v>3.6657895915065609E-2</v>
          </cell>
          <cell r="BO185">
            <v>0</v>
          </cell>
          <cell r="BP185">
            <v>0</v>
          </cell>
        </row>
        <row r="186">
          <cell r="A186">
            <v>279</v>
          </cell>
          <cell r="BN186">
            <v>4.4100578860103497E-2</v>
          </cell>
          <cell r="BO186">
            <v>0</v>
          </cell>
          <cell r="BP186">
            <v>0</v>
          </cell>
        </row>
        <row r="187">
          <cell r="A187">
            <v>294</v>
          </cell>
          <cell r="BN187">
            <v>4.4050510230084799E-2</v>
          </cell>
          <cell r="BO187">
            <v>0</v>
          </cell>
          <cell r="BP187">
            <v>0</v>
          </cell>
        </row>
        <row r="188">
          <cell r="A188">
            <v>293</v>
          </cell>
          <cell r="BN188">
            <v>2.9494355007099581E-2</v>
          </cell>
          <cell r="BO188">
            <v>0</v>
          </cell>
          <cell r="BP188">
            <v>0</v>
          </cell>
        </row>
        <row r="189">
          <cell r="A189">
            <v>260</v>
          </cell>
          <cell r="BN189">
            <v>8.5322608463390733E-3</v>
          </cell>
          <cell r="BO189">
            <v>9.8677391536609264E-3</v>
          </cell>
          <cell r="BP189">
            <v>13963.335418942521</v>
          </cell>
        </row>
        <row r="190">
          <cell r="A190">
            <v>263</v>
          </cell>
          <cell r="BN190">
            <v>3.7095974008740561E-2</v>
          </cell>
          <cell r="BO190">
            <v>0</v>
          </cell>
          <cell r="BP190">
            <v>0</v>
          </cell>
        </row>
        <row r="191">
          <cell r="A191">
            <v>225</v>
          </cell>
          <cell r="BN191">
            <v>2.7047861915219296E-2</v>
          </cell>
          <cell r="BO191">
            <v>0</v>
          </cell>
          <cell r="BP191">
            <v>0</v>
          </cell>
        </row>
        <row r="192">
          <cell r="A192">
            <v>270</v>
          </cell>
          <cell r="BN192">
            <v>4.8466822658386824E-2</v>
          </cell>
          <cell r="BO192">
            <v>0</v>
          </cell>
          <cell r="BP192">
            <v>0</v>
          </cell>
        </row>
        <row r="193">
          <cell r="A193">
            <v>121</v>
          </cell>
          <cell r="BN193">
            <v>-0.29206495639064683</v>
          </cell>
          <cell r="BO193">
            <v>0.31046495639064686</v>
          </cell>
          <cell r="BP193">
            <v>134858.40257114897</v>
          </cell>
        </row>
        <row r="194">
          <cell r="A194">
            <v>249</v>
          </cell>
          <cell r="BN194">
            <v>7.5903326154582451E-2</v>
          </cell>
          <cell r="BO194">
            <v>0</v>
          </cell>
          <cell r="BP194">
            <v>0</v>
          </cell>
        </row>
        <row r="195">
          <cell r="A195">
            <v>119</v>
          </cell>
          <cell r="BN195">
            <v>7.9701495028627806E-2</v>
          </cell>
          <cell r="BO195">
            <v>0</v>
          </cell>
          <cell r="BP195">
            <v>0</v>
          </cell>
        </row>
        <row r="196">
          <cell r="A196">
            <v>512</v>
          </cell>
          <cell r="BN196">
            <v>3.9010730619862752E-2</v>
          </cell>
          <cell r="BO196">
            <v>0</v>
          </cell>
          <cell r="BP196">
            <v>0</v>
          </cell>
        </row>
        <row r="197">
          <cell r="A197">
            <v>483</v>
          </cell>
          <cell r="BN197">
            <v>5.5241116703495338E-2</v>
          </cell>
          <cell r="BO197">
            <v>0</v>
          </cell>
          <cell r="BP197">
            <v>0</v>
          </cell>
        </row>
        <row r="198">
          <cell r="A198">
            <v>473</v>
          </cell>
          <cell r="BN198">
            <v>4.3136302825900676E-2</v>
          </cell>
          <cell r="BO198">
            <v>0</v>
          </cell>
          <cell r="BP198">
            <v>0</v>
          </cell>
        </row>
        <row r="199">
          <cell r="A199">
            <v>452</v>
          </cell>
          <cell r="BN199">
            <v>4.7862325970146911E-2</v>
          </cell>
          <cell r="BO199">
            <v>0</v>
          </cell>
          <cell r="BP199">
            <v>0</v>
          </cell>
        </row>
        <row r="200">
          <cell r="A200">
            <v>429</v>
          </cell>
          <cell r="BN200">
            <v>4.2335367230803743E-2</v>
          </cell>
          <cell r="BO200">
            <v>0</v>
          </cell>
          <cell r="BP200">
            <v>0</v>
          </cell>
        </row>
        <row r="201">
          <cell r="A201">
            <v>217</v>
          </cell>
          <cell r="BN201">
            <v>5.4431754065048542E-2</v>
          </cell>
          <cell r="BO201">
            <v>0</v>
          </cell>
          <cell r="BP201">
            <v>0</v>
          </cell>
        </row>
        <row r="202">
          <cell r="A202">
            <v>448</v>
          </cell>
          <cell r="BN202">
            <v>5.3343614574675333E-2</v>
          </cell>
          <cell r="BO202">
            <v>0</v>
          </cell>
          <cell r="BP202">
            <v>0</v>
          </cell>
        </row>
        <row r="203">
          <cell r="A203">
            <v>501</v>
          </cell>
          <cell r="BN203">
            <v>8.5948850415833916E-2</v>
          </cell>
          <cell r="BO203">
            <v>0</v>
          </cell>
          <cell r="BP203">
            <v>0</v>
          </cell>
        </row>
        <row r="204">
          <cell r="A204">
            <v>99</v>
          </cell>
          <cell r="BN204">
            <v>9.4462025695751101E-2</v>
          </cell>
          <cell r="BO204">
            <v>0</v>
          </cell>
          <cell r="BP204">
            <v>0</v>
          </cell>
        </row>
        <row r="205">
          <cell r="A205">
            <v>14</v>
          </cell>
          <cell r="BN205">
            <v>8.9216228099299105E-2</v>
          </cell>
          <cell r="BO205">
            <v>0</v>
          </cell>
          <cell r="BP205">
            <v>0</v>
          </cell>
        </row>
        <row r="206">
          <cell r="A206">
            <v>5</v>
          </cell>
          <cell r="BN206">
            <v>9.3179945827310456E-2</v>
          </cell>
          <cell r="BO206">
            <v>0</v>
          </cell>
          <cell r="BP206">
            <v>0</v>
          </cell>
        </row>
        <row r="207">
          <cell r="A207">
            <v>442</v>
          </cell>
          <cell r="BN207">
            <v>4.6948709087167861E-2</v>
          </cell>
          <cell r="BO207">
            <v>0</v>
          </cell>
          <cell r="BP207">
            <v>0</v>
          </cell>
        </row>
        <row r="208">
          <cell r="A208">
            <v>521</v>
          </cell>
          <cell r="BN208">
            <v>-0.30317723817265346</v>
          </cell>
          <cell r="BO208">
            <v>0.32157723817265349</v>
          </cell>
          <cell r="BP208">
            <v>168575.00047925743</v>
          </cell>
        </row>
        <row r="209">
          <cell r="A209">
            <v>274</v>
          </cell>
          <cell r="BN209">
            <v>-9.4739629045880579E-3</v>
          </cell>
          <cell r="BO209">
            <v>2.7873962904588059E-2</v>
          </cell>
          <cell r="BP209">
            <v>35597.037777037251</v>
          </cell>
        </row>
        <row r="210">
          <cell r="A210">
            <v>464</v>
          </cell>
          <cell r="BN210">
            <v>6.7081100941946747E-2</v>
          </cell>
          <cell r="BO210">
            <v>0</v>
          </cell>
          <cell r="BP210">
            <v>0</v>
          </cell>
        </row>
        <row r="211">
          <cell r="A211">
            <v>496</v>
          </cell>
          <cell r="BN211">
            <v>3.3104763969384617E-2</v>
          </cell>
          <cell r="BO211">
            <v>0</v>
          </cell>
          <cell r="BP211">
            <v>0</v>
          </cell>
        </row>
        <row r="212">
          <cell r="A212">
            <v>413</v>
          </cell>
          <cell r="BN212">
            <v>1.8858747986414657E-2</v>
          </cell>
          <cell r="BO212">
            <v>0</v>
          </cell>
          <cell r="BP212">
            <v>0</v>
          </cell>
        </row>
        <row r="213">
          <cell r="A213">
            <v>68</v>
          </cell>
          <cell r="BN213">
            <v>-1.9618577869049893E-2</v>
          </cell>
          <cell r="BO213">
            <v>3.8018577869049892E-2</v>
          </cell>
          <cell r="BP213">
            <v>77231.039621070566</v>
          </cell>
        </row>
        <row r="214">
          <cell r="A214">
            <v>476</v>
          </cell>
          <cell r="BN214">
            <v>4.1003701254743341E-2</v>
          </cell>
          <cell r="BO214">
            <v>0</v>
          </cell>
          <cell r="BP214">
            <v>0</v>
          </cell>
        </row>
        <row r="215">
          <cell r="A215">
            <v>269</v>
          </cell>
          <cell r="BN215">
            <v>2.3194141780912812E-2</v>
          </cell>
          <cell r="BO215">
            <v>0</v>
          </cell>
          <cell r="BP215">
            <v>0</v>
          </cell>
        </row>
        <row r="216">
          <cell r="A216">
            <v>425</v>
          </cell>
          <cell r="BN216">
            <v>7.1245623830953286E-2</v>
          </cell>
          <cell r="BO216">
            <v>0</v>
          </cell>
          <cell r="BP216">
            <v>0</v>
          </cell>
        </row>
        <row r="217">
          <cell r="A217">
            <v>328</v>
          </cell>
          <cell r="BN217">
            <v>6.9360062482085982E-2</v>
          </cell>
          <cell r="BO217">
            <v>0</v>
          </cell>
          <cell r="BP217">
            <v>0</v>
          </cell>
        </row>
        <row r="218">
          <cell r="A218">
            <v>481</v>
          </cell>
          <cell r="BN218">
            <v>6.3350164654005892E-2</v>
          </cell>
          <cell r="BO218">
            <v>0</v>
          </cell>
          <cell r="BP218">
            <v>0</v>
          </cell>
        </row>
        <row r="219">
          <cell r="A219">
            <v>322</v>
          </cell>
          <cell r="BN219">
            <v>3.1314010603303785E-2</v>
          </cell>
          <cell r="BO219">
            <v>0</v>
          </cell>
          <cell r="BP219">
            <v>0</v>
          </cell>
        </row>
        <row r="220">
          <cell r="A220">
            <v>417</v>
          </cell>
          <cell r="BN220">
            <v>4.2986354688273699E-2</v>
          </cell>
          <cell r="BO220">
            <v>0</v>
          </cell>
          <cell r="BP220">
            <v>0</v>
          </cell>
        </row>
        <row r="221">
          <cell r="A221">
            <v>250</v>
          </cell>
          <cell r="BN221">
            <v>7.5193065835370443E-2</v>
          </cell>
          <cell r="BO221">
            <v>0</v>
          </cell>
          <cell r="BP221">
            <v>0</v>
          </cell>
        </row>
        <row r="222">
          <cell r="A222">
            <v>231</v>
          </cell>
          <cell r="BN222">
            <v>3.9307707995828174E-2</v>
          </cell>
          <cell r="BO222">
            <v>0</v>
          </cell>
          <cell r="BP222">
            <v>0</v>
          </cell>
        </row>
        <row r="223">
          <cell r="A223">
            <v>42</v>
          </cell>
          <cell r="BN223">
            <v>1.7246216829607617E-2</v>
          </cell>
          <cell r="BO223">
            <v>1.1537831703923827E-3</v>
          </cell>
          <cell r="BP223">
            <v>224.27858370421544</v>
          </cell>
        </row>
        <row r="224">
          <cell r="A224">
            <v>303</v>
          </cell>
          <cell r="BN224">
            <v>2.6299113867284226E-2</v>
          </cell>
          <cell r="BO224">
            <v>0</v>
          </cell>
          <cell r="BP224">
            <v>0</v>
          </cell>
        </row>
        <row r="225">
          <cell r="A225">
            <v>404</v>
          </cell>
          <cell r="BN225">
            <v>0.10072311708201521</v>
          </cell>
          <cell r="BO225">
            <v>0</v>
          </cell>
          <cell r="BP225">
            <v>0</v>
          </cell>
        </row>
        <row r="226">
          <cell r="A226">
            <v>441</v>
          </cell>
          <cell r="BN226">
            <v>2.9300505853380697E-2</v>
          </cell>
          <cell r="BO226">
            <v>0</v>
          </cell>
          <cell r="BP226">
            <v>0</v>
          </cell>
        </row>
        <row r="227">
          <cell r="A227">
            <v>492</v>
          </cell>
          <cell r="BN227">
            <v>4.6937084173391715E-2</v>
          </cell>
          <cell r="BO227">
            <v>0</v>
          </cell>
          <cell r="BP227">
            <v>0</v>
          </cell>
        </row>
        <row r="228">
          <cell r="A228">
            <v>514</v>
          </cell>
          <cell r="BN228">
            <v>2.3930169353424326E-2</v>
          </cell>
          <cell r="BO228">
            <v>0</v>
          </cell>
          <cell r="BP228">
            <v>0</v>
          </cell>
        </row>
        <row r="229">
          <cell r="A229">
            <v>20</v>
          </cell>
          <cell r="BN229">
            <v>0.13763216211166016</v>
          </cell>
          <cell r="BO229">
            <v>0</v>
          </cell>
          <cell r="BP229">
            <v>0</v>
          </cell>
        </row>
        <row r="230">
          <cell r="A230">
            <v>26</v>
          </cell>
          <cell r="BN230">
            <v>5.6616997171590744E-2</v>
          </cell>
          <cell r="BO230">
            <v>0</v>
          </cell>
          <cell r="BP230">
            <v>0</v>
          </cell>
        </row>
        <row r="231">
          <cell r="A231">
            <v>36</v>
          </cell>
          <cell r="BN231">
            <v>6.1224656182521327E-2</v>
          </cell>
          <cell r="BO231">
            <v>0</v>
          </cell>
          <cell r="BP231">
            <v>0</v>
          </cell>
        </row>
        <row r="232">
          <cell r="A232">
            <v>449</v>
          </cell>
          <cell r="BN232">
            <v>0.14700785263508073</v>
          </cell>
          <cell r="BO232">
            <v>0</v>
          </cell>
          <cell r="BP232">
            <v>0</v>
          </cell>
        </row>
        <row r="233">
          <cell r="A233">
            <v>243</v>
          </cell>
          <cell r="BN233">
            <v>6.6462961794228143E-2</v>
          </cell>
          <cell r="BO233">
            <v>0</v>
          </cell>
          <cell r="BP233">
            <v>0</v>
          </cell>
        </row>
        <row r="234">
          <cell r="A234">
            <v>80</v>
          </cell>
          <cell r="BN234">
            <v>3.9398534941823056E-2</v>
          </cell>
          <cell r="BO234">
            <v>0</v>
          </cell>
          <cell r="BP234">
            <v>0</v>
          </cell>
        </row>
        <row r="235">
          <cell r="A235">
            <v>316</v>
          </cell>
          <cell r="BN235">
            <v>5.0225967565837887E-2</v>
          </cell>
          <cell r="BO235">
            <v>0</v>
          </cell>
          <cell r="BP235">
            <v>0</v>
          </cell>
        </row>
        <row r="236">
          <cell r="A236">
            <v>489</v>
          </cell>
          <cell r="BN236">
            <v>8.1931200921487382E-2</v>
          </cell>
          <cell r="BO236">
            <v>0</v>
          </cell>
          <cell r="BP236">
            <v>0</v>
          </cell>
        </row>
        <row r="237">
          <cell r="A237">
            <v>86</v>
          </cell>
          <cell r="BN237">
            <v>4.6923710204286657E-2</v>
          </cell>
          <cell r="BO237">
            <v>0</v>
          </cell>
          <cell r="BP237">
            <v>0</v>
          </cell>
        </row>
        <row r="238">
          <cell r="A238">
            <v>93</v>
          </cell>
          <cell r="BN238">
            <v>4.7589035103674633E-2</v>
          </cell>
          <cell r="BO238">
            <v>0</v>
          </cell>
          <cell r="BP238">
            <v>0</v>
          </cell>
        </row>
        <row r="239">
          <cell r="A239">
            <v>102</v>
          </cell>
          <cell r="BN239">
            <v>7.2355295535994235E-2</v>
          </cell>
          <cell r="BO239">
            <v>0</v>
          </cell>
          <cell r="BP239">
            <v>0</v>
          </cell>
        </row>
        <row r="240">
          <cell r="A240">
            <v>325</v>
          </cell>
          <cell r="BN240">
            <v>5.1265542698289861E-2</v>
          </cell>
          <cell r="BO240">
            <v>0</v>
          </cell>
          <cell r="BP240">
            <v>0</v>
          </cell>
        </row>
        <row r="241">
          <cell r="A241">
            <v>38</v>
          </cell>
          <cell r="BN241">
            <v>3.5552584030771162E-2</v>
          </cell>
          <cell r="BO241">
            <v>0</v>
          </cell>
          <cell r="BP241">
            <v>0</v>
          </cell>
        </row>
        <row r="242">
          <cell r="A242">
            <v>240</v>
          </cell>
          <cell r="BN242">
            <v>3.5264716219358283E-2</v>
          </cell>
          <cell r="BO242">
            <v>0</v>
          </cell>
          <cell r="BP242">
            <v>0</v>
          </cell>
        </row>
        <row r="243">
          <cell r="A243">
            <v>437</v>
          </cell>
          <cell r="BN243">
            <v>6.7027206355344274E-2</v>
          </cell>
          <cell r="BO243">
            <v>0</v>
          </cell>
          <cell r="BP243">
            <v>0</v>
          </cell>
        </row>
        <row r="244">
          <cell r="A244">
            <v>472</v>
          </cell>
          <cell r="BN244">
            <v>5.1541478610771185E-2</v>
          </cell>
          <cell r="BO244">
            <v>0</v>
          </cell>
          <cell r="BP244">
            <v>0</v>
          </cell>
        </row>
        <row r="245">
          <cell r="A245">
            <v>487</v>
          </cell>
          <cell r="BN245">
            <v>4.0703903142124062E-2</v>
          </cell>
          <cell r="BO245">
            <v>0</v>
          </cell>
          <cell r="BP245">
            <v>0</v>
          </cell>
        </row>
        <row r="246">
          <cell r="A246">
            <v>455</v>
          </cell>
          <cell r="BN246">
            <v>3.506217180743109E-2</v>
          </cell>
          <cell r="BO246">
            <v>0</v>
          </cell>
          <cell r="BP246">
            <v>0</v>
          </cell>
        </row>
        <row r="247">
          <cell r="A247">
            <v>31</v>
          </cell>
          <cell r="BN247">
            <v>7.7022587331120718E-2</v>
          </cell>
          <cell r="BO247">
            <v>0</v>
          </cell>
          <cell r="BP247">
            <v>0</v>
          </cell>
        </row>
        <row r="248">
          <cell r="A248">
            <v>344</v>
          </cell>
          <cell r="BN248">
            <v>2.6855018042641378E-2</v>
          </cell>
          <cell r="BO248">
            <v>0</v>
          </cell>
          <cell r="BP248">
            <v>0</v>
          </cell>
        </row>
        <row r="249">
          <cell r="A249">
            <v>56</v>
          </cell>
          <cell r="BN249">
            <v>4.1230545830190389E-2</v>
          </cell>
          <cell r="BO249">
            <v>0</v>
          </cell>
          <cell r="BP249">
            <v>0</v>
          </cell>
        </row>
        <row r="250">
          <cell r="A250">
            <v>72</v>
          </cell>
          <cell r="BN250">
            <v>2.9726847436599636E-2</v>
          </cell>
          <cell r="BO250">
            <v>0</v>
          </cell>
          <cell r="BP250">
            <v>0</v>
          </cell>
        </row>
        <row r="251">
          <cell r="A251">
            <v>288</v>
          </cell>
          <cell r="BN251">
            <v>3.2125472277078314E-2</v>
          </cell>
          <cell r="BO251">
            <v>0</v>
          </cell>
          <cell r="BP251">
            <v>0</v>
          </cell>
        </row>
        <row r="252">
          <cell r="A252">
            <v>289</v>
          </cell>
          <cell r="BN252">
            <v>4.2455840167713227E-2</v>
          </cell>
          <cell r="BO252">
            <v>0</v>
          </cell>
          <cell r="BP252">
            <v>0</v>
          </cell>
        </row>
        <row r="253">
          <cell r="A253">
            <v>291</v>
          </cell>
          <cell r="BN253">
            <v>4.7837021769388151E-2</v>
          </cell>
          <cell r="BO253">
            <v>0</v>
          </cell>
          <cell r="BP253">
            <v>0</v>
          </cell>
        </row>
        <row r="254">
          <cell r="A254">
            <v>253</v>
          </cell>
          <cell r="BN254">
            <v>-8.5190658130197324E-3</v>
          </cell>
          <cell r="BO254">
            <v>2.6919065813019734E-2</v>
          </cell>
          <cell r="BP254">
            <v>42775.476307569726</v>
          </cell>
        </row>
        <row r="255">
          <cell r="A255">
            <v>505</v>
          </cell>
          <cell r="BN255">
            <v>7.5309761212165177E-2</v>
          </cell>
          <cell r="BO255">
            <v>0</v>
          </cell>
          <cell r="BP255">
            <v>0</v>
          </cell>
        </row>
        <row r="256">
          <cell r="A256">
            <v>320</v>
          </cell>
          <cell r="BN256">
            <v>6.0326748818226347E-2</v>
          </cell>
          <cell r="BO256">
            <v>0</v>
          </cell>
          <cell r="BP256">
            <v>0</v>
          </cell>
        </row>
        <row r="257">
          <cell r="A257">
            <v>527</v>
          </cell>
          <cell r="BN257">
            <v>3.5721893435246302E-2</v>
          </cell>
          <cell r="BO257">
            <v>0</v>
          </cell>
          <cell r="BP257">
            <v>0</v>
          </cell>
        </row>
        <row r="258">
          <cell r="A258">
            <v>531</v>
          </cell>
          <cell r="BN258">
            <v>5.4202472161554258E-2</v>
          </cell>
          <cell r="BO258">
            <v>0</v>
          </cell>
          <cell r="BP258">
            <v>0</v>
          </cell>
        </row>
        <row r="259">
          <cell r="A259">
            <v>551</v>
          </cell>
          <cell r="BN259">
            <v>4.2369193486752513E-2</v>
          </cell>
          <cell r="BO259">
            <v>0</v>
          </cell>
          <cell r="BP259">
            <v>0</v>
          </cell>
        </row>
        <row r="260">
          <cell r="A260">
            <v>990</v>
          </cell>
          <cell r="BN260">
            <v>3.7228910039113175E-2</v>
          </cell>
          <cell r="BO260">
            <v>0</v>
          </cell>
          <cell r="BP260">
            <v>0</v>
          </cell>
        </row>
        <row r="261">
          <cell r="A261">
            <v>170</v>
          </cell>
          <cell r="BN261">
            <v>2.5718332885986968E-2</v>
          </cell>
          <cell r="BO261">
            <v>0</v>
          </cell>
          <cell r="BP261">
            <v>0</v>
          </cell>
        </row>
        <row r="262">
          <cell r="A262">
            <v>350</v>
          </cell>
          <cell r="BN262">
            <v>5.275157193200454E-2</v>
          </cell>
          <cell r="BO262">
            <v>0</v>
          </cell>
          <cell r="BP262">
            <v>0</v>
          </cell>
        </row>
        <row r="263">
          <cell r="A263">
            <v>556</v>
          </cell>
          <cell r="BN263">
            <v>3.2480896393349439E-2</v>
          </cell>
          <cell r="BO263">
            <v>0</v>
          </cell>
          <cell r="BP263">
            <v>0</v>
          </cell>
        </row>
        <row r="264">
          <cell r="A264">
            <v>373</v>
          </cell>
          <cell r="BN264">
            <v>4.7204958731936968E-2</v>
          </cell>
          <cell r="BO264">
            <v>0</v>
          </cell>
          <cell r="BP264">
            <v>0</v>
          </cell>
        </row>
        <row r="265">
          <cell r="A265">
            <v>365</v>
          </cell>
          <cell r="BN265">
            <v>3.0458993931223918E-2</v>
          </cell>
          <cell r="BO265">
            <v>0</v>
          </cell>
          <cell r="BP265">
            <v>0</v>
          </cell>
        </row>
        <row r="266">
          <cell r="A266">
            <v>559</v>
          </cell>
          <cell r="BN266">
            <v>3.7312428892233629E-2</v>
          </cell>
          <cell r="BO266">
            <v>0</v>
          </cell>
          <cell r="BP266">
            <v>0</v>
          </cell>
        </row>
        <row r="267">
          <cell r="A267">
            <v>991</v>
          </cell>
          <cell r="BN267">
            <v>4.2076907995400765E-2</v>
          </cell>
          <cell r="BO267">
            <v>0</v>
          </cell>
          <cell r="BP267">
            <v>0</v>
          </cell>
        </row>
        <row r="268">
          <cell r="A268">
            <v>992</v>
          </cell>
          <cell r="BN268">
            <v>5.2197556388475869E-2</v>
          </cell>
          <cell r="BO268">
            <v>0</v>
          </cell>
          <cell r="BP268">
            <v>0</v>
          </cell>
        </row>
        <row r="269">
          <cell r="A269">
            <v>993</v>
          </cell>
          <cell r="BN269">
            <v>6.4123078934773273E-2</v>
          </cell>
          <cell r="BO269">
            <v>0</v>
          </cell>
          <cell r="BP269">
            <v>0</v>
          </cell>
        </row>
        <row r="270">
          <cell r="A270">
            <v>361</v>
          </cell>
          <cell r="BN270">
            <v>4.4210852023238101E-2</v>
          </cell>
          <cell r="BO270">
            <v>0</v>
          </cell>
          <cell r="BP270">
            <v>0</v>
          </cell>
        </row>
        <row r="271">
          <cell r="A271">
            <v>555</v>
          </cell>
          <cell r="BN271">
            <v>3.8375933700933069E-2</v>
          </cell>
          <cell r="BO271">
            <v>0</v>
          </cell>
          <cell r="BP271">
            <v>0</v>
          </cell>
        </row>
        <row r="272">
          <cell r="A272">
            <v>169</v>
          </cell>
          <cell r="BN272">
            <v>4.17503268717253E-2</v>
          </cell>
          <cell r="BO272">
            <v>0</v>
          </cell>
          <cell r="BP272">
            <v>0</v>
          </cell>
        </row>
        <row r="273">
          <cell r="A273">
            <v>561</v>
          </cell>
          <cell r="BN273">
            <v>4.1158475537741344E-2</v>
          </cell>
          <cell r="BO273">
            <v>0</v>
          </cell>
          <cell r="BP273">
            <v>0</v>
          </cell>
        </row>
        <row r="274">
          <cell r="A274">
            <v>371</v>
          </cell>
          <cell r="BN274">
            <v>4.4183276412698501E-2</v>
          </cell>
          <cell r="BO274">
            <v>0</v>
          </cell>
          <cell r="BP274">
            <v>0</v>
          </cell>
        </row>
        <row r="275">
          <cell r="A275">
            <v>994</v>
          </cell>
          <cell r="BN275">
            <v>3.8551170737979618E-2</v>
          </cell>
          <cell r="BO275">
            <v>0</v>
          </cell>
          <cell r="BP275">
            <v>0</v>
          </cell>
        </row>
        <row r="276">
          <cell r="A276">
            <v>166</v>
          </cell>
          <cell r="BN276">
            <v>4.3439993306169628E-2</v>
          </cell>
          <cell r="BO276">
            <v>0</v>
          </cell>
          <cell r="BP276">
            <v>0</v>
          </cell>
        </row>
        <row r="277">
          <cell r="A277">
            <v>165</v>
          </cell>
          <cell r="BN277">
            <v>4.4034151652079689E-2</v>
          </cell>
          <cell r="BO277">
            <v>0</v>
          </cell>
          <cell r="BP277">
            <v>0</v>
          </cell>
        </row>
        <row r="278">
          <cell r="A278">
            <v>557</v>
          </cell>
          <cell r="BN278">
            <v>2.095536572453055E-2</v>
          </cell>
          <cell r="BO278">
            <v>0</v>
          </cell>
          <cell r="BP278">
            <v>0</v>
          </cell>
        </row>
        <row r="279">
          <cell r="A279">
            <v>599</v>
          </cell>
          <cell r="BN279">
            <v>2.8811425667673453E-2</v>
          </cell>
          <cell r="BO279">
            <v>0</v>
          </cell>
          <cell r="BP279">
            <v>0</v>
          </cell>
        </row>
        <row r="280">
          <cell r="A280">
            <v>167</v>
          </cell>
          <cell r="BN280">
            <v>4.4785029795698844E-2</v>
          </cell>
          <cell r="BO280">
            <v>0</v>
          </cell>
          <cell r="BP280">
            <v>0</v>
          </cell>
        </row>
        <row r="281">
          <cell r="A281">
            <v>171</v>
          </cell>
          <cell r="BN281">
            <v>3.1964450017679856E-2</v>
          </cell>
          <cell r="BO281">
            <v>0</v>
          </cell>
          <cell r="BP281">
            <v>0</v>
          </cell>
        </row>
        <row r="282">
          <cell r="A282">
            <v>558</v>
          </cell>
          <cell r="BN282">
            <v>2.9392506660445187E-2</v>
          </cell>
          <cell r="BO282">
            <v>0</v>
          </cell>
          <cell r="BP282">
            <v>0</v>
          </cell>
        </row>
        <row r="283">
          <cell r="A283">
            <v>175</v>
          </cell>
          <cell r="BN283">
            <v>-5.332644046162905E-2</v>
          </cell>
          <cell r="BO283">
            <v>7.1726440461629043E-2</v>
          </cell>
          <cell r="BP283">
            <v>115871.93135740947</v>
          </cell>
        </row>
        <row r="284">
          <cell r="A284">
            <v>155</v>
          </cell>
          <cell r="BN284">
            <v>3.5462077550598707E-2</v>
          </cell>
          <cell r="BO284">
            <v>0</v>
          </cell>
          <cell r="BP284">
            <v>0</v>
          </cell>
        </row>
        <row r="285">
          <cell r="A285">
            <v>156</v>
          </cell>
          <cell r="BN285">
            <v>3.9601960041760913E-2</v>
          </cell>
          <cell r="BO285">
            <v>0</v>
          </cell>
          <cell r="BP285">
            <v>0</v>
          </cell>
        </row>
        <row r="286">
          <cell r="A286">
            <v>378</v>
          </cell>
          <cell r="BN286">
            <v>4.2672901675788993E-2</v>
          </cell>
          <cell r="BO286">
            <v>0</v>
          </cell>
          <cell r="BP286">
            <v>0</v>
          </cell>
        </row>
        <row r="287">
          <cell r="A287">
            <v>366</v>
          </cell>
          <cell r="BN287">
            <v>3.9672806733294021E-2</v>
          </cell>
          <cell r="BO287">
            <v>0</v>
          </cell>
          <cell r="BP287">
            <v>0</v>
          </cell>
        </row>
        <row r="288">
          <cell r="A288">
            <v>375</v>
          </cell>
          <cell r="BN288">
            <v>3.4188652554645746E-2</v>
          </cell>
          <cell r="BO288">
            <v>0</v>
          </cell>
          <cell r="BP288">
            <v>0</v>
          </cell>
        </row>
        <row r="289">
          <cell r="A289">
            <v>356</v>
          </cell>
          <cell r="BN289">
            <v>4.2092955098849007E-2</v>
          </cell>
          <cell r="BO289">
            <v>0</v>
          </cell>
          <cell r="BP289">
            <v>0</v>
          </cell>
        </row>
        <row r="290">
          <cell r="A290">
            <v>357</v>
          </cell>
          <cell r="BN290">
            <v>4.2389688649342859E-2</v>
          </cell>
          <cell r="BO290">
            <v>0</v>
          </cell>
          <cell r="BP290">
            <v>0</v>
          </cell>
        </row>
        <row r="291">
          <cell r="A291">
            <v>362</v>
          </cell>
          <cell r="BN291">
            <v>5.2305953697793284E-2</v>
          </cell>
          <cell r="BO291">
            <v>0</v>
          </cell>
          <cell r="BP291">
            <v>0</v>
          </cell>
        </row>
        <row r="292">
          <cell r="A292">
            <v>376</v>
          </cell>
          <cell r="BN292">
            <v>4.2621832262783904E-2</v>
          </cell>
          <cell r="BO292">
            <v>0</v>
          </cell>
          <cell r="BP292">
            <v>0</v>
          </cell>
        </row>
        <row r="293">
          <cell r="A293">
            <v>554</v>
          </cell>
          <cell r="BN293">
            <v>4.2448678060024905E-2</v>
          </cell>
          <cell r="BO293">
            <v>0</v>
          </cell>
          <cell r="BP293">
            <v>0</v>
          </cell>
        </row>
        <row r="294">
          <cell r="A294">
            <v>562</v>
          </cell>
          <cell r="BN294">
            <v>3.8404841194192574E-2</v>
          </cell>
          <cell r="BO294">
            <v>0</v>
          </cell>
          <cell r="BP294">
            <v>0</v>
          </cell>
        </row>
        <row r="295">
          <cell r="A295">
            <v>159</v>
          </cell>
          <cell r="BN295">
            <v>5.1465397659115515E-2</v>
          </cell>
          <cell r="BO295">
            <v>0</v>
          </cell>
          <cell r="BP295">
            <v>0</v>
          </cell>
        </row>
        <row r="296">
          <cell r="A296">
            <v>372</v>
          </cell>
          <cell r="BN296">
            <v>4.4503626344951308E-2</v>
          </cell>
          <cell r="BO296">
            <v>0</v>
          </cell>
          <cell r="BP296">
            <v>0</v>
          </cell>
        </row>
        <row r="297">
          <cell r="A297">
            <v>157</v>
          </cell>
          <cell r="BN297">
            <v>4.701280585607092E-2</v>
          </cell>
          <cell r="BO297">
            <v>0</v>
          </cell>
          <cell r="BP297">
            <v>0</v>
          </cell>
        </row>
        <row r="298">
          <cell r="A298">
            <v>368</v>
          </cell>
          <cell r="BN298">
            <v>2.8433632656322826E-2</v>
          </cell>
          <cell r="BO298">
            <v>0</v>
          </cell>
          <cell r="BP298">
            <v>0</v>
          </cell>
        </row>
        <row r="299">
          <cell r="A299">
            <v>494</v>
          </cell>
          <cell r="BN299">
            <v>6.015313984160163E-2</v>
          </cell>
          <cell r="BO299">
            <v>0</v>
          </cell>
          <cell r="BP299">
            <v>0</v>
          </cell>
        </row>
        <row r="300">
          <cell r="A300">
            <v>446</v>
          </cell>
          <cell r="BN300">
            <v>8.1308705343714663E-2</v>
          </cell>
          <cell r="BO300">
            <v>0</v>
          </cell>
          <cell r="BP300">
            <v>0</v>
          </cell>
        </row>
        <row r="301">
          <cell r="A301">
            <v>110</v>
          </cell>
          <cell r="BN301">
            <v>8.3348694062472917E-2</v>
          </cell>
          <cell r="BO301">
            <v>0</v>
          </cell>
          <cell r="BP301">
            <v>0</v>
          </cell>
        </row>
      </sheetData>
      <sheetData sheetId="26"/>
      <sheetData sheetId="27"/>
      <sheetData sheetId="28"/>
      <sheetData sheetId="29"/>
      <sheetData sheetId="30"/>
      <sheetData sheetId="31">
        <row r="1">
          <cell r="D1" t="str">
            <v>Capital
Carry Forward</v>
          </cell>
          <cell r="E1" t="str">
            <v>Rev Carry Forward</v>
          </cell>
        </row>
        <row r="2">
          <cell r="B2" t="str">
            <v>Cost Centre</v>
          </cell>
          <cell r="C2" t="str">
            <v>Cost Centre Description</v>
          </cell>
        </row>
        <row r="3">
          <cell r="B3">
            <v>10</v>
          </cell>
          <cell r="C3" t="str">
            <v>Bedfield C of E VCP School</v>
          </cell>
          <cell r="D3">
            <v>12468.45</v>
          </cell>
          <cell r="E3">
            <v>31920.809999999998</v>
          </cell>
        </row>
        <row r="4">
          <cell r="B4">
            <v>11</v>
          </cell>
          <cell r="C4" t="str">
            <v>Benhall, St Marys C of E VCP</v>
          </cell>
          <cell r="D4">
            <v>20408.060000000001</v>
          </cell>
          <cell r="E4">
            <v>117912.46999999997</v>
          </cell>
        </row>
        <row r="5">
          <cell r="B5">
            <v>12</v>
          </cell>
          <cell r="C5" t="str">
            <v>Blundeston C of E VCP School</v>
          </cell>
          <cell r="D5">
            <v>23271</v>
          </cell>
          <cell r="E5">
            <v>116579.81999999995</v>
          </cell>
        </row>
        <row r="6">
          <cell r="B6">
            <v>17</v>
          </cell>
          <cell r="C6" t="str">
            <v>St Botolphs CEVCP School</v>
          </cell>
          <cell r="D6">
            <v>9340.61</v>
          </cell>
          <cell r="E6">
            <v>113875.83999999997</v>
          </cell>
        </row>
        <row r="7">
          <cell r="B7">
            <v>19</v>
          </cell>
          <cell r="C7" t="str">
            <v>Carlton Colville Primary Schoo</v>
          </cell>
          <cell r="D7">
            <v>36725.82</v>
          </cell>
          <cell r="E7">
            <v>87118.530000000028</v>
          </cell>
        </row>
        <row r="8">
          <cell r="B8">
            <v>22</v>
          </cell>
          <cell r="C8" t="str">
            <v>Corton C of E VCP School</v>
          </cell>
          <cell r="D8">
            <v>6218</v>
          </cell>
          <cell r="E8">
            <v>73268.399999999965</v>
          </cell>
        </row>
        <row r="9">
          <cell r="B9">
            <v>23</v>
          </cell>
          <cell r="C9" t="str">
            <v>Knodishall, Coldfair Green Com</v>
          </cell>
          <cell r="D9">
            <v>5836.07</v>
          </cell>
          <cell r="E9">
            <v>39242.399999999965</v>
          </cell>
        </row>
        <row r="10">
          <cell r="B10">
            <v>25</v>
          </cell>
          <cell r="C10" t="str">
            <v>Sir Robert Hitcham's C of E VAP School, Debenham</v>
          </cell>
          <cell r="D10">
            <v>0</v>
          </cell>
          <cell r="E10">
            <v>89303.140000000014</v>
          </cell>
        </row>
        <row r="11">
          <cell r="B11">
            <v>29</v>
          </cell>
          <cell r="C11" t="str">
            <v>Earl Soham Community Primary</v>
          </cell>
          <cell r="D11">
            <v>18236.37</v>
          </cell>
          <cell r="E11">
            <v>51602.460000000021</v>
          </cell>
        </row>
        <row r="12">
          <cell r="B12">
            <v>35</v>
          </cell>
          <cell r="C12" t="str">
            <v>Sir Robert Hitcham's C of E VAP School, Framlingham</v>
          </cell>
          <cell r="D12">
            <v>0</v>
          </cell>
          <cell r="E12">
            <v>142809.3600000001</v>
          </cell>
        </row>
        <row r="13">
          <cell r="B13">
            <v>50</v>
          </cell>
          <cell r="C13" t="str">
            <v>Kelsale C of E VCP School</v>
          </cell>
          <cell r="D13">
            <v>26657.17</v>
          </cell>
          <cell r="E13">
            <v>77493.459999999963</v>
          </cell>
        </row>
        <row r="14">
          <cell r="B14">
            <v>75</v>
          </cell>
          <cell r="C14" t="str">
            <v>Oulton Broad Primary School</v>
          </cell>
          <cell r="D14">
            <v>25443.119999999999</v>
          </cell>
          <cell r="E14">
            <v>97789.829999999958</v>
          </cell>
        </row>
        <row r="15">
          <cell r="B15">
            <v>97</v>
          </cell>
          <cell r="C15" t="str">
            <v>Snape Community Primary School</v>
          </cell>
          <cell r="D15">
            <v>12498.1</v>
          </cell>
          <cell r="E15">
            <v>-45943.25</v>
          </cell>
        </row>
        <row r="16">
          <cell r="B16">
            <v>101</v>
          </cell>
          <cell r="C16" t="str">
            <v>Stonham Aspal C of E VAP Schoo</v>
          </cell>
          <cell r="D16">
            <v>11651.6</v>
          </cell>
          <cell r="E16">
            <v>40800.300000000047</v>
          </cell>
        </row>
        <row r="17">
          <cell r="B17">
            <v>106</v>
          </cell>
          <cell r="C17" t="str">
            <v>Thorndon C of E VCP School</v>
          </cell>
          <cell r="D17">
            <v>12651.95</v>
          </cell>
          <cell r="E17">
            <v>34886.81</v>
          </cell>
        </row>
        <row r="18">
          <cell r="B18">
            <v>110</v>
          </cell>
          <cell r="C18" t="str">
            <v>Wetheringsett C of E VCP Schoo</v>
          </cell>
          <cell r="D18">
            <v>12749.630000000001</v>
          </cell>
          <cell r="E18">
            <v>-24878.179999999993</v>
          </cell>
        </row>
        <row r="19">
          <cell r="B19">
            <v>112</v>
          </cell>
          <cell r="C19" t="str">
            <v>Wilby C of E VCP School</v>
          </cell>
          <cell r="D19">
            <v>17993.75</v>
          </cell>
          <cell r="E19">
            <v>88801.859999999986</v>
          </cell>
        </row>
        <row r="20">
          <cell r="B20">
            <v>113</v>
          </cell>
          <cell r="C20" t="str">
            <v>Worlingham C of E VCP School</v>
          </cell>
          <cell r="D20">
            <v>24237.850000000002</v>
          </cell>
          <cell r="E20">
            <v>34752.179999999935</v>
          </cell>
        </row>
        <row r="21">
          <cell r="B21">
            <v>114</v>
          </cell>
          <cell r="C21" t="str">
            <v>Worlingworth C of E VCP School</v>
          </cell>
          <cell r="D21">
            <v>20477.739999999998</v>
          </cell>
          <cell r="E21">
            <v>71916.62</v>
          </cell>
        </row>
        <row r="22">
          <cell r="B22">
            <v>157</v>
          </cell>
          <cell r="C22" t="str">
            <v>Pakefield High School</v>
          </cell>
          <cell r="D22">
            <v>65632.25</v>
          </cell>
          <cell r="E22">
            <v>177923.29999999981</v>
          </cell>
        </row>
        <row r="23">
          <cell r="B23">
            <v>176</v>
          </cell>
          <cell r="C23" t="str">
            <v>Old Warren House Special Unit</v>
          </cell>
          <cell r="D23">
            <v>14915.96</v>
          </cell>
          <cell r="E23">
            <v>103585.64000000001</v>
          </cell>
        </row>
        <row r="24">
          <cell r="B24">
            <v>187</v>
          </cell>
          <cell r="C24" t="str">
            <v>The Attic Pupil Referral Unit</v>
          </cell>
          <cell r="D24">
            <v>17905.150000000001</v>
          </cell>
          <cell r="E24">
            <v>243586.67999999993</v>
          </cell>
        </row>
        <row r="25">
          <cell r="B25">
            <v>189</v>
          </cell>
          <cell r="C25" t="str">
            <v>First Base (Lowestoft)</v>
          </cell>
          <cell r="D25">
            <v>17686.21</v>
          </cell>
          <cell r="E25">
            <v>172219.66999999998</v>
          </cell>
        </row>
        <row r="26">
          <cell r="B26">
            <v>190</v>
          </cell>
          <cell r="C26" t="str">
            <v>Harbour (Lowestoft KS2/3 Centre)</v>
          </cell>
          <cell r="D26">
            <v>11764.32</v>
          </cell>
          <cell r="E26">
            <v>112126.78</v>
          </cell>
        </row>
        <row r="27">
          <cell r="B27">
            <v>202</v>
          </cell>
          <cell r="C27" t="str">
            <v>Bawdsey CEVCP School</v>
          </cell>
          <cell r="D27">
            <v>13961.5</v>
          </cell>
          <cell r="E27">
            <v>61282.609999999986</v>
          </cell>
        </row>
        <row r="28">
          <cell r="B28">
            <v>203</v>
          </cell>
          <cell r="C28" t="str">
            <v>Bentley CEVCP School</v>
          </cell>
          <cell r="D28">
            <v>11830.77</v>
          </cell>
          <cell r="E28">
            <v>92249.569999999949</v>
          </cell>
        </row>
        <row r="29">
          <cell r="B29">
            <v>205</v>
          </cell>
          <cell r="C29" t="str">
            <v>Bildeston Primary School</v>
          </cell>
          <cell r="D29">
            <v>34714.370000000003</v>
          </cell>
          <cell r="E29">
            <v>328712.10999999987</v>
          </cell>
        </row>
        <row r="30">
          <cell r="B30">
            <v>206</v>
          </cell>
          <cell r="C30" t="str">
            <v>Bramford CEVCP School</v>
          </cell>
          <cell r="D30">
            <v>34960.5</v>
          </cell>
          <cell r="E30">
            <v>80986.63</v>
          </cell>
        </row>
        <row r="31">
          <cell r="B31">
            <v>211</v>
          </cell>
          <cell r="C31" t="str">
            <v>Bucklesham Primary School</v>
          </cell>
          <cell r="D31">
            <v>6762</v>
          </cell>
          <cell r="E31">
            <v>65168.209999999963</v>
          </cell>
        </row>
        <row r="32">
          <cell r="B32">
            <v>216</v>
          </cell>
          <cell r="C32" t="str">
            <v>Capel St Mary CEVCP School</v>
          </cell>
          <cell r="D32">
            <v>26515.760000000002</v>
          </cell>
          <cell r="E32">
            <v>76562.020000000019</v>
          </cell>
        </row>
        <row r="33">
          <cell r="B33">
            <v>220</v>
          </cell>
          <cell r="C33" t="str">
            <v>Copdock Primary School</v>
          </cell>
          <cell r="D33">
            <v>10333.64</v>
          </cell>
          <cell r="E33">
            <v>116440.19999999995</v>
          </cell>
        </row>
        <row r="34">
          <cell r="B34">
            <v>223</v>
          </cell>
          <cell r="C34" t="str">
            <v>East Bergholt CEVCP School</v>
          </cell>
          <cell r="D34">
            <v>14389.800000000001</v>
          </cell>
          <cell r="E34">
            <v>56508.359999999986</v>
          </cell>
        </row>
        <row r="35">
          <cell r="B35">
            <v>224</v>
          </cell>
          <cell r="C35" t="str">
            <v>Elmsett CEVCP School</v>
          </cell>
          <cell r="D35">
            <v>16233.33</v>
          </cell>
          <cell r="E35">
            <v>-663.57000000000698</v>
          </cell>
        </row>
        <row r="36">
          <cell r="B36">
            <v>228</v>
          </cell>
          <cell r="C36" t="str">
            <v>Causton Junior School</v>
          </cell>
          <cell r="D36">
            <v>27319.52</v>
          </cell>
          <cell r="E36">
            <v>103882.08999999997</v>
          </cell>
        </row>
        <row r="37">
          <cell r="B37">
            <v>229</v>
          </cell>
          <cell r="C37" t="str">
            <v>Colneis Junior School</v>
          </cell>
          <cell r="D37">
            <v>42707.850000000006</v>
          </cell>
          <cell r="E37">
            <v>254332.57999999984</v>
          </cell>
        </row>
        <row r="38">
          <cell r="B38">
            <v>230</v>
          </cell>
          <cell r="C38" t="str">
            <v>Fairfield Infant School</v>
          </cell>
          <cell r="D38">
            <v>29542.53</v>
          </cell>
          <cell r="E38">
            <v>152689.55999999994</v>
          </cell>
        </row>
        <row r="39">
          <cell r="B39">
            <v>232</v>
          </cell>
          <cell r="C39" t="str">
            <v>Kingsfleet Primary School</v>
          </cell>
          <cell r="D39">
            <v>28542</v>
          </cell>
          <cell r="E39">
            <v>191195.66000000003</v>
          </cell>
        </row>
        <row r="40">
          <cell r="B40">
            <v>234</v>
          </cell>
          <cell r="C40" t="str">
            <v>Maidstone Infant School</v>
          </cell>
          <cell r="D40">
            <v>15153.7</v>
          </cell>
          <cell r="E40">
            <v>65702.650000000023</v>
          </cell>
        </row>
        <row r="41">
          <cell r="B41">
            <v>237</v>
          </cell>
          <cell r="C41" t="str">
            <v>Grundisburgh Primary School</v>
          </cell>
          <cell r="D41">
            <v>4610.25</v>
          </cell>
          <cell r="E41">
            <v>94017.780000000028</v>
          </cell>
        </row>
        <row r="42">
          <cell r="B42">
            <v>238</v>
          </cell>
          <cell r="C42" t="str">
            <v>Beaumont Primary School</v>
          </cell>
          <cell r="D42">
            <v>6973.38</v>
          </cell>
          <cell r="E42">
            <v>34111.01999999996</v>
          </cell>
        </row>
        <row r="43">
          <cell r="B43">
            <v>239</v>
          </cell>
          <cell r="C43" t="str">
            <v>Hadleigh Community Primary Sch</v>
          </cell>
          <cell r="D43">
            <v>26620.63</v>
          </cell>
          <cell r="E43">
            <v>62193.220000000205</v>
          </cell>
        </row>
        <row r="44">
          <cell r="B44">
            <v>245</v>
          </cell>
          <cell r="C44" t="str">
            <v>Holbrook Primary School</v>
          </cell>
          <cell r="D44">
            <v>18269.809999999998</v>
          </cell>
          <cell r="E44">
            <v>89574.999999999884</v>
          </cell>
        </row>
        <row r="45">
          <cell r="B45">
            <v>246</v>
          </cell>
          <cell r="C45" t="str">
            <v>Hollesley Primary School</v>
          </cell>
          <cell r="D45">
            <v>11096.44</v>
          </cell>
          <cell r="E45">
            <v>114099.09999999998</v>
          </cell>
        </row>
        <row r="46">
          <cell r="B46">
            <v>258</v>
          </cell>
          <cell r="C46" t="str">
            <v>Clifford Road Primary School</v>
          </cell>
          <cell r="D46">
            <v>23388.010000000002</v>
          </cell>
          <cell r="E46">
            <v>55177</v>
          </cell>
        </row>
        <row r="47">
          <cell r="B47">
            <v>259</v>
          </cell>
          <cell r="C47" t="str">
            <v>Dale Hall Community Primary Sc</v>
          </cell>
          <cell r="D47">
            <v>27329.38</v>
          </cell>
          <cell r="E47">
            <v>61193.950000000186</v>
          </cell>
        </row>
        <row r="48">
          <cell r="B48">
            <v>266</v>
          </cell>
          <cell r="C48" t="str">
            <v>Highfield Nursery</v>
          </cell>
          <cell r="D48">
            <v>8082.5</v>
          </cell>
          <cell r="E48">
            <v>199038.35</v>
          </cell>
        </row>
        <row r="49">
          <cell r="B49">
            <v>273</v>
          </cell>
          <cell r="C49" t="str">
            <v>Ravenswood Primary School</v>
          </cell>
          <cell r="D49">
            <v>35612.959999999999</v>
          </cell>
          <cell r="E49">
            <v>284380.91000000015</v>
          </cell>
        </row>
        <row r="50">
          <cell r="B50">
            <v>275</v>
          </cell>
          <cell r="C50" t="str">
            <v>Ranelagh Primary School</v>
          </cell>
          <cell r="D50">
            <v>13261.74</v>
          </cell>
          <cell r="E50">
            <v>270182.57000000007</v>
          </cell>
        </row>
        <row r="51">
          <cell r="B51">
            <v>281</v>
          </cell>
          <cell r="C51" t="str">
            <v>Rushmere Hall Primary School</v>
          </cell>
          <cell r="D51">
            <v>43554.270000000004</v>
          </cell>
          <cell r="E51">
            <v>233756.22999999998</v>
          </cell>
        </row>
        <row r="52">
          <cell r="B52">
            <v>284</v>
          </cell>
          <cell r="C52" t="str">
            <v>St Johns CEVAP School, Ipswic</v>
          </cell>
          <cell r="D52">
            <v>0</v>
          </cell>
          <cell r="E52">
            <v>183786.32999999996</v>
          </cell>
        </row>
        <row r="53">
          <cell r="B53">
            <v>285</v>
          </cell>
          <cell r="C53" t="str">
            <v>St Margarets CEVAP School, Ip</v>
          </cell>
          <cell r="D53">
            <v>0</v>
          </cell>
          <cell r="E53">
            <v>142057.35999999987</v>
          </cell>
        </row>
        <row r="54">
          <cell r="B54">
            <v>287</v>
          </cell>
          <cell r="C54" t="str">
            <v>St Marks Catholic Primary Sch</v>
          </cell>
          <cell r="D54">
            <v>0</v>
          </cell>
          <cell r="E54">
            <v>117549.45999999996</v>
          </cell>
        </row>
        <row r="55">
          <cell r="B55">
            <v>291</v>
          </cell>
          <cell r="C55" t="str">
            <v>St Pancras Catholic Primary Sc</v>
          </cell>
          <cell r="D55">
            <v>0</v>
          </cell>
          <cell r="E55">
            <v>-2088.1800000000512</v>
          </cell>
        </row>
        <row r="56">
          <cell r="B56">
            <v>300</v>
          </cell>
          <cell r="C56" t="str">
            <v>White House Community Infant S</v>
          </cell>
          <cell r="D56">
            <v>38932.089999999997</v>
          </cell>
          <cell r="E56">
            <v>170632.54000000004</v>
          </cell>
        </row>
        <row r="57">
          <cell r="B57">
            <v>307</v>
          </cell>
          <cell r="C57" t="str">
            <v>Cedarwood Primary School</v>
          </cell>
          <cell r="D57">
            <v>15323.7</v>
          </cell>
          <cell r="E57">
            <v>106614.52000000002</v>
          </cell>
        </row>
        <row r="58">
          <cell r="B58">
            <v>308</v>
          </cell>
          <cell r="C58" t="str">
            <v>Kersey CEVCP School</v>
          </cell>
          <cell r="D58">
            <v>19473.55</v>
          </cell>
          <cell r="E58">
            <v>75949.97000000003</v>
          </cell>
        </row>
        <row r="59">
          <cell r="B59">
            <v>309</v>
          </cell>
          <cell r="C59" t="str">
            <v>Heath Primary School</v>
          </cell>
          <cell r="D59">
            <v>18942.93</v>
          </cell>
          <cell r="E59">
            <v>146185.74</v>
          </cell>
        </row>
        <row r="60">
          <cell r="B60">
            <v>310</v>
          </cell>
          <cell r="C60" t="str">
            <v>Bealings School</v>
          </cell>
          <cell r="D60">
            <v>15155.41</v>
          </cell>
          <cell r="E60">
            <v>18608.299999999988</v>
          </cell>
        </row>
        <row r="61">
          <cell r="B61">
            <v>311</v>
          </cell>
          <cell r="C61" t="str">
            <v>Birchwood Primary School</v>
          </cell>
          <cell r="D61">
            <v>11695.54</v>
          </cell>
          <cell r="E61">
            <v>118444.44999999995</v>
          </cell>
        </row>
        <row r="62">
          <cell r="B62">
            <v>313</v>
          </cell>
          <cell r="C62" t="str">
            <v>Gorseland Primary School</v>
          </cell>
          <cell r="D62">
            <v>-280.31999999999971</v>
          </cell>
          <cell r="E62">
            <v>148479.2100000002</v>
          </cell>
        </row>
        <row r="63">
          <cell r="B63">
            <v>314</v>
          </cell>
          <cell r="C63" t="str">
            <v>Melton Primary School</v>
          </cell>
          <cell r="D63">
            <v>11200.650000000001</v>
          </cell>
          <cell r="E63">
            <v>44459.469999999972</v>
          </cell>
        </row>
        <row r="64">
          <cell r="B64">
            <v>317</v>
          </cell>
          <cell r="C64" t="str">
            <v>Orford CEVAP School</v>
          </cell>
          <cell r="D64">
            <v>0</v>
          </cell>
          <cell r="E64">
            <v>21717.369999999995</v>
          </cell>
        </row>
        <row r="65">
          <cell r="B65">
            <v>318</v>
          </cell>
          <cell r="C65" t="str">
            <v>Otley Primary School</v>
          </cell>
          <cell r="D65">
            <v>32515.010000000002</v>
          </cell>
          <cell r="E65">
            <v>98351.849999999977</v>
          </cell>
        </row>
        <row r="66">
          <cell r="B66">
            <v>324</v>
          </cell>
          <cell r="C66" t="str">
            <v>Somersham Primary School</v>
          </cell>
          <cell r="D66">
            <v>23084.39</v>
          </cell>
          <cell r="E66">
            <v>73438.299999999988</v>
          </cell>
        </row>
        <row r="67">
          <cell r="B67">
            <v>327</v>
          </cell>
          <cell r="C67" t="str">
            <v>Stratford St Mary Primary Scho</v>
          </cell>
          <cell r="D67">
            <v>17503.739999999998</v>
          </cell>
          <cell r="E67">
            <v>84472.900000000023</v>
          </cell>
        </row>
        <row r="68">
          <cell r="B68">
            <v>331</v>
          </cell>
          <cell r="C68" t="str">
            <v>Tattingstone CEVCP School</v>
          </cell>
          <cell r="D68">
            <v>15735.75</v>
          </cell>
          <cell r="E68">
            <v>57610.339999999967</v>
          </cell>
        </row>
        <row r="69">
          <cell r="B69">
            <v>332</v>
          </cell>
          <cell r="C69" t="str">
            <v>Trimley St Martin Primary Scho</v>
          </cell>
          <cell r="D69">
            <v>13528.97</v>
          </cell>
          <cell r="E69">
            <v>73440.349999999977</v>
          </cell>
        </row>
        <row r="70">
          <cell r="B70">
            <v>333</v>
          </cell>
          <cell r="C70" t="str">
            <v>Trimley St Mary Primary School</v>
          </cell>
          <cell r="D70">
            <v>30476.98</v>
          </cell>
          <cell r="E70">
            <v>312261.70999999996</v>
          </cell>
        </row>
        <row r="71">
          <cell r="B71">
            <v>337</v>
          </cell>
          <cell r="C71" t="str">
            <v>Waldringfield Primary School</v>
          </cell>
          <cell r="D71">
            <v>16245.869999999999</v>
          </cell>
          <cell r="E71">
            <v>87393.650000000023</v>
          </cell>
        </row>
        <row r="72">
          <cell r="B72">
            <v>339</v>
          </cell>
          <cell r="C72" t="str">
            <v>Witnesham Primary School</v>
          </cell>
          <cell r="D72">
            <v>25640.9</v>
          </cell>
          <cell r="E72">
            <v>58988.899999999965</v>
          </cell>
        </row>
        <row r="73">
          <cell r="B73">
            <v>341</v>
          </cell>
          <cell r="C73" t="str">
            <v>Sandlings Primary School</v>
          </cell>
          <cell r="D73">
            <v>14318.97</v>
          </cell>
          <cell r="E73">
            <v>91114.87</v>
          </cell>
        </row>
        <row r="74">
          <cell r="B74">
            <v>342</v>
          </cell>
          <cell r="C74" t="str">
            <v>Woodbridge Primary School</v>
          </cell>
          <cell r="D74">
            <v>19921.22</v>
          </cell>
          <cell r="E74">
            <v>44067.180000000051</v>
          </cell>
        </row>
        <row r="75">
          <cell r="B75">
            <v>343</v>
          </cell>
          <cell r="C75" t="str">
            <v>Kyson Primary School</v>
          </cell>
          <cell r="D75">
            <v>-326.68000000000006</v>
          </cell>
          <cell r="E75">
            <v>47219.669999999925</v>
          </cell>
        </row>
        <row r="76">
          <cell r="B76">
            <v>370</v>
          </cell>
          <cell r="C76" t="str">
            <v>Northgate High School</v>
          </cell>
          <cell r="D76">
            <v>110306.99</v>
          </cell>
          <cell r="E76">
            <v>263845.27999999933</v>
          </cell>
        </row>
        <row r="77">
          <cell r="B77">
            <v>396</v>
          </cell>
          <cell r="C77" t="str">
            <v>The Bridge School</v>
          </cell>
          <cell r="D77">
            <v>24459.480000000003</v>
          </cell>
          <cell r="E77">
            <v>-636509.31999999774</v>
          </cell>
        </row>
        <row r="78">
          <cell r="B78">
            <v>400</v>
          </cell>
          <cell r="C78" t="str">
            <v>Acton C of E VC Primary School</v>
          </cell>
          <cell r="D78">
            <v>7502.7</v>
          </cell>
          <cell r="E78">
            <v>4131.0200000000186</v>
          </cell>
        </row>
        <row r="79">
          <cell r="B79">
            <v>405</v>
          </cell>
          <cell r="C79" t="str">
            <v>Barnham C of E VCP School</v>
          </cell>
          <cell r="D79">
            <v>13255.25</v>
          </cell>
          <cell r="E79">
            <v>62723.670000000042</v>
          </cell>
        </row>
        <row r="80">
          <cell r="B80">
            <v>406</v>
          </cell>
          <cell r="C80" t="str">
            <v>Barningham C of E VCP School</v>
          </cell>
          <cell r="D80">
            <v>10289.049999999999</v>
          </cell>
          <cell r="E80">
            <v>9264.359999999986</v>
          </cell>
        </row>
        <row r="81">
          <cell r="B81">
            <v>407</v>
          </cell>
          <cell r="C81" t="str">
            <v>Barrow C of E VCP School</v>
          </cell>
          <cell r="D81">
            <v>11610.17</v>
          </cell>
          <cell r="E81">
            <v>121090.15999999992</v>
          </cell>
        </row>
        <row r="82">
          <cell r="B82">
            <v>409</v>
          </cell>
          <cell r="C82" t="str">
            <v>Boxford C of E VCP School</v>
          </cell>
          <cell r="D82">
            <v>38834.49</v>
          </cell>
          <cell r="E82">
            <v>55361.059999999939</v>
          </cell>
        </row>
        <row r="83">
          <cell r="B83">
            <v>412</v>
          </cell>
          <cell r="C83" t="str">
            <v>Bures C of E VCP School</v>
          </cell>
          <cell r="D83">
            <v>11653.869999999999</v>
          </cell>
          <cell r="E83">
            <v>48421.679999999935</v>
          </cell>
        </row>
        <row r="84">
          <cell r="B84">
            <v>415</v>
          </cell>
          <cell r="C84" t="str">
            <v>Guildhall Feoffment Community</v>
          </cell>
          <cell r="D84">
            <v>24493.74</v>
          </cell>
          <cell r="E84">
            <v>147306.77000000002</v>
          </cell>
        </row>
        <row r="85">
          <cell r="B85">
            <v>416</v>
          </cell>
          <cell r="C85" t="str">
            <v>Hardwick Primary School</v>
          </cell>
          <cell r="D85">
            <v>56814.55</v>
          </cell>
          <cell r="E85">
            <v>77461.119999999995</v>
          </cell>
        </row>
        <row r="86">
          <cell r="B86">
            <v>418</v>
          </cell>
          <cell r="C86" t="str">
            <v>Sebert Wood Community Primary</v>
          </cell>
          <cell r="D86">
            <v>27025.88</v>
          </cell>
          <cell r="E86">
            <v>241861.32000000007</v>
          </cell>
        </row>
        <row r="87">
          <cell r="B87">
            <v>420</v>
          </cell>
          <cell r="C87" t="str">
            <v>St Edmunds Catholic Primary School</v>
          </cell>
          <cell r="D87">
            <v>0</v>
          </cell>
          <cell r="E87">
            <v>161815.54999999981</v>
          </cell>
        </row>
        <row r="88">
          <cell r="B88">
            <v>421</v>
          </cell>
          <cell r="C88" t="str">
            <v>St Edmundsbury CEVAP School</v>
          </cell>
          <cell r="D88">
            <v>0</v>
          </cell>
          <cell r="E88">
            <v>25317.479999999981</v>
          </cell>
        </row>
        <row r="89">
          <cell r="B89">
            <v>422</v>
          </cell>
          <cell r="C89" t="str">
            <v>Sextons Manor Community Prima</v>
          </cell>
          <cell r="D89">
            <v>7296.6</v>
          </cell>
          <cell r="E89">
            <v>20880.890000000014</v>
          </cell>
        </row>
        <row r="90">
          <cell r="B90">
            <v>424</v>
          </cell>
          <cell r="C90" t="str">
            <v>Westgate Community Primary Sch</v>
          </cell>
          <cell r="D90">
            <v>32127.18</v>
          </cell>
          <cell r="E90">
            <v>17371.210000000196</v>
          </cell>
        </row>
        <row r="91">
          <cell r="B91">
            <v>426</v>
          </cell>
          <cell r="C91" t="str">
            <v>Cavendish C of E VCP School</v>
          </cell>
          <cell r="D91">
            <v>13902.91</v>
          </cell>
          <cell r="E91">
            <v>16886.090000000026</v>
          </cell>
        </row>
        <row r="92">
          <cell r="B92">
            <v>430</v>
          </cell>
          <cell r="C92" t="str">
            <v>Cockfield C of E VCP School</v>
          </cell>
          <cell r="D92">
            <v>21411.25</v>
          </cell>
          <cell r="E92">
            <v>3283.2000000000116</v>
          </cell>
        </row>
        <row r="93">
          <cell r="B93">
            <v>431</v>
          </cell>
          <cell r="C93" t="str">
            <v>Combs ford Primary School</v>
          </cell>
          <cell r="D93">
            <v>29771.88</v>
          </cell>
          <cell r="E93">
            <v>311353.31000000006</v>
          </cell>
        </row>
        <row r="94">
          <cell r="B94">
            <v>432</v>
          </cell>
          <cell r="C94" t="str">
            <v>Creeting St Mary C of E VAP Sc</v>
          </cell>
          <cell r="D94">
            <v>167</v>
          </cell>
          <cell r="E94">
            <v>31178.700000000012</v>
          </cell>
        </row>
        <row r="95">
          <cell r="B95">
            <v>436</v>
          </cell>
          <cell r="C95" t="str">
            <v>Elmswell Community Primary Sch</v>
          </cell>
          <cell r="D95">
            <v>21496.15</v>
          </cell>
          <cell r="E95">
            <v>51431.380000000005</v>
          </cell>
        </row>
        <row r="96">
          <cell r="B96">
            <v>443</v>
          </cell>
          <cell r="C96" t="str">
            <v>Pot Kiln Primary School</v>
          </cell>
          <cell r="D96">
            <v>15914.27</v>
          </cell>
          <cell r="E96">
            <v>125016.1399999999</v>
          </cell>
        </row>
        <row r="97">
          <cell r="B97">
            <v>444</v>
          </cell>
          <cell r="C97" t="str">
            <v>Great Finborough C of E VCP Sc</v>
          </cell>
          <cell r="D97">
            <v>10604.62</v>
          </cell>
          <cell r="E97">
            <v>49399.890000000014</v>
          </cell>
        </row>
        <row r="98">
          <cell r="B98">
            <v>445</v>
          </cell>
          <cell r="C98" t="str">
            <v>Great Waldingfield C of E VCP</v>
          </cell>
          <cell r="D98">
            <v>18829.41</v>
          </cell>
          <cell r="E98">
            <v>93713.899999999907</v>
          </cell>
        </row>
        <row r="99">
          <cell r="B99">
            <v>446</v>
          </cell>
          <cell r="C99" t="str">
            <v>Great Whelnetham C of E VCP Sc</v>
          </cell>
          <cell r="D99">
            <v>14922.49</v>
          </cell>
          <cell r="E99">
            <v>43160.689999999944</v>
          </cell>
        </row>
        <row r="100">
          <cell r="B100">
            <v>451</v>
          </cell>
          <cell r="C100" t="str">
            <v>New Cangle Community Primary S</v>
          </cell>
          <cell r="D100">
            <v>23632.760000000002</v>
          </cell>
          <cell r="E100">
            <v>143072.91000000003</v>
          </cell>
        </row>
        <row r="101">
          <cell r="B101">
            <v>457</v>
          </cell>
          <cell r="C101" t="str">
            <v>Honington C of E VCP School</v>
          </cell>
          <cell r="D101">
            <v>15955.16</v>
          </cell>
          <cell r="E101">
            <v>75639.949999999953</v>
          </cell>
        </row>
        <row r="102">
          <cell r="B102">
            <v>458</v>
          </cell>
          <cell r="C102" t="str">
            <v>Hopton C of E VCP School</v>
          </cell>
          <cell r="D102">
            <v>25636.31</v>
          </cell>
          <cell r="E102">
            <v>72933.270000000019</v>
          </cell>
        </row>
        <row r="103">
          <cell r="B103">
            <v>460</v>
          </cell>
          <cell r="C103" t="str">
            <v>Hundon Community Primary Schoo</v>
          </cell>
          <cell r="D103">
            <v>24128.850000000002</v>
          </cell>
          <cell r="E103">
            <v>230511.72999999998</v>
          </cell>
        </row>
        <row r="104">
          <cell r="B104">
            <v>461</v>
          </cell>
          <cell r="C104" t="str">
            <v>Ickworth Park Primary School</v>
          </cell>
          <cell r="D104">
            <v>21754.89</v>
          </cell>
          <cell r="E104">
            <v>65636.339999999967</v>
          </cell>
        </row>
        <row r="105">
          <cell r="B105">
            <v>466</v>
          </cell>
          <cell r="C105" t="str">
            <v>Lakenheath Community Primary S</v>
          </cell>
          <cell r="D105">
            <v>35447.300000000003</v>
          </cell>
          <cell r="E105">
            <v>118798.57000000007</v>
          </cell>
        </row>
        <row r="106">
          <cell r="B106">
            <v>467</v>
          </cell>
          <cell r="C106" t="str">
            <v>Lavenham Community Primary Sch</v>
          </cell>
          <cell r="D106">
            <v>33574.400000000001</v>
          </cell>
          <cell r="E106">
            <v>90221.37</v>
          </cell>
        </row>
        <row r="107">
          <cell r="B107">
            <v>468</v>
          </cell>
          <cell r="C107" t="str">
            <v>All Saints C of E VCP School,</v>
          </cell>
          <cell r="D107">
            <v>9521.1</v>
          </cell>
          <cell r="E107">
            <v>121175.76000000001</v>
          </cell>
        </row>
        <row r="108">
          <cell r="B108">
            <v>478</v>
          </cell>
          <cell r="C108" t="str">
            <v>Moulton C of E VCP School</v>
          </cell>
          <cell r="D108">
            <v>11373.15</v>
          </cell>
          <cell r="E108">
            <v>87316.579999999958</v>
          </cell>
        </row>
        <row r="109">
          <cell r="B109">
            <v>479</v>
          </cell>
          <cell r="C109" t="str">
            <v>Nayland Primary School</v>
          </cell>
          <cell r="D109">
            <v>16926.739999999998</v>
          </cell>
          <cell r="E109">
            <v>32321.099999999977</v>
          </cell>
        </row>
        <row r="110">
          <cell r="B110">
            <v>480</v>
          </cell>
          <cell r="C110" t="str">
            <v>Bosmere Community Primary Scho</v>
          </cell>
          <cell r="D110">
            <v>33806.160000000003</v>
          </cell>
          <cell r="E110">
            <v>60534.40000000014</v>
          </cell>
        </row>
        <row r="111">
          <cell r="B111">
            <v>482</v>
          </cell>
          <cell r="C111" t="str">
            <v>Exning Primary School</v>
          </cell>
          <cell r="D111">
            <v>63653.75</v>
          </cell>
          <cell r="E111">
            <v>192442.53000000003</v>
          </cell>
        </row>
        <row r="112">
          <cell r="B112">
            <v>486</v>
          </cell>
          <cell r="C112" t="str">
            <v>Paddocks Primary School</v>
          </cell>
          <cell r="D112">
            <v>40127.800000000003</v>
          </cell>
          <cell r="E112">
            <v>255220.34999999998</v>
          </cell>
        </row>
        <row r="113">
          <cell r="B113">
            <v>488</v>
          </cell>
          <cell r="C113" t="str">
            <v>Norton C of E VCP School</v>
          </cell>
          <cell r="D113">
            <v>7858.83</v>
          </cell>
          <cell r="E113">
            <v>108162.33000000007</v>
          </cell>
        </row>
        <row r="114">
          <cell r="B114">
            <v>494</v>
          </cell>
          <cell r="C114" t="str">
            <v>Ringshall School</v>
          </cell>
          <cell r="D114">
            <v>12773.460000000001</v>
          </cell>
          <cell r="E114">
            <v>-3719.1300000000047</v>
          </cell>
        </row>
        <row r="115">
          <cell r="B115">
            <v>495</v>
          </cell>
          <cell r="C115" t="str">
            <v>Risby C of E VCP School</v>
          </cell>
          <cell r="D115">
            <v>14601.050000000001</v>
          </cell>
          <cell r="E115">
            <v>54800.059999999939</v>
          </cell>
        </row>
        <row r="116">
          <cell r="B116">
            <v>499</v>
          </cell>
          <cell r="C116" t="str">
            <v>Stanton Community Primary Scho</v>
          </cell>
          <cell r="D116">
            <v>15688.150000000001</v>
          </cell>
          <cell r="E116">
            <v>24791.699999999953</v>
          </cell>
        </row>
        <row r="117">
          <cell r="B117">
            <v>502</v>
          </cell>
          <cell r="C117" t="str">
            <v>Chilton Primary School</v>
          </cell>
          <cell r="D117">
            <v>15590.66</v>
          </cell>
          <cell r="E117">
            <v>222396.94999999995</v>
          </cell>
        </row>
        <row r="118">
          <cell r="B118">
            <v>503</v>
          </cell>
          <cell r="C118" t="str">
            <v>Abbots Hall Community Primary</v>
          </cell>
          <cell r="D118">
            <v>25499.239999999998</v>
          </cell>
          <cell r="E118">
            <v>183519.32000000007</v>
          </cell>
        </row>
        <row r="119">
          <cell r="B119">
            <v>504</v>
          </cell>
          <cell r="C119" t="str">
            <v>Wood Ley Community Primary Sch</v>
          </cell>
          <cell r="D119">
            <v>45311.199999999997</v>
          </cell>
          <cell r="E119">
            <v>188059.37</v>
          </cell>
        </row>
        <row r="120">
          <cell r="B120">
            <v>506</v>
          </cell>
          <cell r="C120" t="str">
            <v>Freeman Community Primary Scho</v>
          </cell>
          <cell r="D120">
            <v>19048.850000000002</v>
          </cell>
          <cell r="E120">
            <v>86556.060000000056</v>
          </cell>
        </row>
        <row r="121">
          <cell r="B121">
            <v>507</v>
          </cell>
          <cell r="C121" t="str">
            <v>St Gregory C of E VCP School</v>
          </cell>
          <cell r="D121">
            <v>53371.45</v>
          </cell>
          <cell r="E121">
            <v>-133800.34999999986</v>
          </cell>
        </row>
        <row r="122">
          <cell r="B122">
            <v>508</v>
          </cell>
          <cell r="C122" t="str">
            <v>Trinity CEVAP School</v>
          </cell>
          <cell r="D122">
            <v>0</v>
          </cell>
          <cell r="E122">
            <v>96141.62</v>
          </cell>
        </row>
        <row r="123">
          <cell r="B123">
            <v>509</v>
          </cell>
          <cell r="C123" t="str">
            <v>St Josephs RCP School</v>
          </cell>
          <cell r="D123">
            <v>0</v>
          </cell>
          <cell r="E123">
            <v>25317.479999999981</v>
          </cell>
        </row>
        <row r="124">
          <cell r="B124">
            <v>513</v>
          </cell>
          <cell r="C124" t="str">
            <v>Thurlow C of E VCP School</v>
          </cell>
          <cell r="D124">
            <v>24128.850000000002</v>
          </cell>
          <cell r="E124">
            <v>230511.72999999998</v>
          </cell>
        </row>
        <row r="125">
          <cell r="B125">
            <v>517</v>
          </cell>
          <cell r="C125" t="str">
            <v>Walsham-Le-Willows C of E VCP</v>
          </cell>
          <cell r="D125">
            <v>22480.99</v>
          </cell>
          <cell r="E125">
            <v>55361.160000000033</v>
          </cell>
        </row>
        <row r="126">
          <cell r="B126">
            <v>552</v>
          </cell>
          <cell r="C126" t="str">
            <v>King Edward VIC of EVC Upper S</v>
          </cell>
          <cell r="D126">
            <v>87480.66</v>
          </cell>
          <cell r="E126">
            <v>484057.81999999937</v>
          </cell>
        </row>
        <row r="127">
          <cell r="B127">
            <v>553</v>
          </cell>
          <cell r="C127" t="str">
            <v>St Benedicts Catholic School</v>
          </cell>
          <cell r="D127">
            <v>0</v>
          </cell>
          <cell r="E127">
            <v>-252673.01999999955</v>
          </cell>
        </row>
        <row r="128">
          <cell r="B128">
            <v>560</v>
          </cell>
          <cell r="C128" t="str">
            <v>Thurston Community College</v>
          </cell>
          <cell r="D128">
            <v>96355.23</v>
          </cell>
          <cell r="E128">
            <v>298699.58999999985</v>
          </cell>
        </row>
        <row r="129">
          <cell r="B129">
            <v>577</v>
          </cell>
          <cell r="C129" t="str">
            <v>Hampden House Pru</v>
          </cell>
          <cell r="D129">
            <v>6916</v>
          </cell>
          <cell r="E129">
            <v>-54300.790000000008</v>
          </cell>
        </row>
        <row r="130">
          <cell r="B130">
            <v>579</v>
          </cell>
          <cell r="C130" t="str">
            <v>Hillside Special School</v>
          </cell>
          <cell r="D130">
            <v>30381.439999999999</v>
          </cell>
          <cell r="E130">
            <v>384577.58000000007</v>
          </cell>
        </row>
      </sheetData>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ISB 19-20"/>
      <sheetName val="Adjusted Factors 19-20"/>
      <sheetName val="2019-20 Delegated Budget Alloca"/>
      <sheetName val="Budget Share 19-20"/>
      <sheetName val="Sheet1"/>
      <sheetName val="April"/>
      <sheetName val="May"/>
      <sheetName val="Jun"/>
      <sheetName val="Jul"/>
      <sheetName val="Aug"/>
      <sheetName val="Sep"/>
      <sheetName val="Oct"/>
      <sheetName val="Nov"/>
      <sheetName val="Dec"/>
      <sheetName val="Jan"/>
      <sheetName val="Sheet2"/>
    </sheetNames>
    <sheetDataSet>
      <sheetData sheetId="0">
        <row r="1">
          <cell r="A1" t="str">
            <v>School Number</v>
          </cell>
          <cell r="B1" t="str">
            <v>Academy Type</v>
          </cell>
          <cell r="C1" t="str">
            <v>URN</v>
          </cell>
          <cell r="D1" t="str">
            <v>LAESTAB</v>
          </cell>
          <cell r="E1" t="str">
            <v>School Name</v>
          </cell>
          <cell r="F1" t="str">
            <v>NOR
(from Adjusted Factors column O)</v>
          </cell>
          <cell r="G1" t="str">
            <v>NOR Primary
(from Adjusted Factors column P)</v>
          </cell>
          <cell r="H1" t="str">
            <v>NOR Secondary
(from Adjusted Factors column S)</v>
          </cell>
          <cell r="I1" t="str">
            <v>Basic Entitlement (Primary)</v>
          </cell>
          <cell r="J1" t="str">
            <v>Basic Entitlement (KS3)</v>
          </cell>
          <cell r="K1" t="str">
            <v>Basic Entitlement (KS4)</v>
          </cell>
          <cell r="L1" t="str">
            <v>Free School Meals 
(Primary)</v>
          </cell>
          <cell r="M1" t="str">
            <v>Free School Meals
(Secondary)</v>
          </cell>
          <cell r="N1" t="str">
            <v>Free School Meals Ever 6
(Primary)</v>
          </cell>
          <cell r="O1" t="str">
            <v>Free School Meals Ever 6
(Secondary)</v>
          </cell>
          <cell r="P1" t="str">
            <v>IDACI (P F)</v>
          </cell>
          <cell r="Q1" t="str">
            <v>IDACI (P E)</v>
          </cell>
          <cell r="R1" t="str">
            <v>IDACI (P D)</v>
          </cell>
          <cell r="S1" t="str">
            <v>IDACI (P C)</v>
          </cell>
          <cell r="T1" t="str">
            <v>IDACI (P B)</v>
          </cell>
          <cell r="U1" t="str">
            <v>IDACI (P A)</v>
          </cell>
          <cell r="V1" t="str">
            <v>IDACI (S F)</v>
          </cell>
          <cell r="W1" t="str">
            <v>IDACI (S E)</v>
          </cell>
          <cell r="X1" t="str">
            <v>IDACI (S D)</v>
          </cell>
          <cell r="Y1" t="str">
            <v>IDACI (S C)</v>
          </cell>
          <cell r="Z1" t="str">
            <v>IDACI (S B)</v>
          </cell>
          <cell r="AA1" t="str">
            <v>IDACI (S A)</v>
          </cell>
          <cell r="AB1" t="str">
            <v>EAL (P)</v>
          </cell>
          <cell r="AC1" t="str">
            <v>EAL (S)</v>
          </cell>
          <cell r="AD1" t="str">
            <v>LAC</v>
          </cell>
          <cell r="AE1" t="str">
            <v>Low Attainment (P)</v>
          </cell>
          <cell r="AF1" t="str">
            <v>Low Attainment (S)</v>
          </cell>
          <cell r="AG1" t="str">
            <v>Mobility (P)</v>
          </cell>
          <cell r="AH1" t="str">
            <v>Mobility (S)</v>
          </cell>
          <cell r="AI1" t="str">
            <v>Lump Sum</v>
          </cell>
          <cell r="AJ1" t="str">
            <v>Sparsity Funding</v>
          </cell>
          <cell r="AK1" t="str">
            <v>London Fringe</v>
          </cell>
          <cell r="AL1" t="str">
            <v>Split Sites</v>
          </cell>
          <cell r="AM1" t="str">
            <v>Rates</v>
          </cell>
          <cell r="AN1" t="str">
            <v>PFI</v>
          </cell>
          <cell r="AO1" t="str">
            <v>19-20 Approved Exceptional  Circumstance 1:
Reserved for Additional lump sum for schools amalgamated during  FY18-19</v>
          </cell>
          <cell r="AP1" t="str">
            <v>19-20 Approved Exceptional  Circumstance 2:
Reserved for additional sparsity lump sum</v>
          </cell>
          <cell r="AQ1" t="str">
            <v>19-20 Approved Exceptional  Circumstance 3</v>
          </cell>
          <cell r="AR1" t="str">
            <v>19-20 Approved Exceptional  Circumstance 4</v>
          </cell>
          <cell r="AS1" t="str">
            <v>19-20 Approved Exceptional  Circumstance 5</v>
          </cell>
          <cell r="AT1" t="str">
            <v>19-20 Approved Exceptional  Circumstance 6</v>
          </cell>
          <cell r="AU1" t="str">
            <v>19-20 Approved Exceptional  Circumstance 7</v>
          </cell>
          <cell r="AV1" t="str">
            <v>Basic Entitlement Total</v>
          </cell>
          <cell r="AW1" t="str">
            <v>AEN Total</v>
          </cell>
          <cell r="AX1" t="str">
            <v>School Factors total</v>
          </cell>
          <cell r="AY1" t="str">
            <v>Notional SEN Budget</v>
          </cell>
          <cell r="AZ1" t="str">
            <v>Total Allocation</v>
          </cell>
          <cell r="BA1" t="str">
            <v>Minimum per pupil funding: adjusted total allocation (excluding selected premises costs)</v>
          </cell>
          <cell r="BB1" t="str">
            <v>Minimum per pupil funding: minimum per pupil rate</v>
          </cell>
          <cell r="BC1" t="str">
            <v>Minimum per pupil funding: minimum funding level</v>
          </cell>
          <cell r="BD1" t="str">
            <v>Minimum per pupil funding: additional funding to meet the primary minimum funding level</v>
          </cell>
          <cell r="BE1" t="str">
            <v>Minimum per pupil funding: additional funding to meet the secondary minimum funding level</v>
          </cell>
          <cell r="BF1" t="str">
            <v>Total allocation including minimum funding level adjustment</v>
          </cell>
          <cell r="BG1" t="str">
            <v>Total Allocation for funding floor comparison</v>
          </cell>
          <cell r="BH1" t="str">
            <v>19-20 funding floor per pupil rate</v>
          </cell>
          <cell r="BI1" t="str">
            <v>17-18 funding floor per pupil rate</v>
          </cell>
          <cell r="BJ1" t="str">
            <v>Funding floor % change</v>
          </cell>
          <cell r="BK1" t="str">
            <v>Funding floor adjustment</v>
          </cell>
          <cell r="BL1" t="str">
            <v>Total allocation including funding floor protection</v>
          </cell>
          <cell r="BM1" t="str">
            <v>Primary Funding</v>
          </cell>
          <cell r="BN1" t="str">
            <v>Secondary Funding</v>
          </cell>
          <cell r="BO1" t="str">
            <v>19-20 MFG budget using minimum funding level and funding floor protection</v>
          </cell>
          <cell r="BP1" t="str">
            <v>Minimum allocation after capping/scaling</v>
          </cell>
          <cell r="BQ1" t="str">
            <v>19-20 MFG Budget</v>
          </cell>
          <cell r="BR1" t="str">
            <v>19-20 MFG Unit Value</v>
          </cell>
          <cell r="BS1" t="str">
            <v>18-19 MFG Unit Value</v>
          </cell>
          <cell r="BT1" t="str">
            <v>MFG % change</v>
          </cell>
          <cell r="BU1" t="str">
            <v>MFG Value adjustment</v>
          </cell>
          <cell r="BV1" t="str">
            <v>Alternative gains cap adjustment</v>
          </cell>
          <cell r="BW1" t="str">
            <v>19-20 MFG Adjustment</v>
          </cell>
          <cell r="BX1" t="str">
            <v>19-20 Post MFG Budget</v>
          </cell>
          <cell r="BY1" t="str">
            <v>Minimum per pupil funding: post MFG minimum funding per pupil rate</v>
          </cell>
          <cell r="BZ1" t="str">
            <v>Minimum per pupil funding: per pupil rate is greater than or equal to the minimum entered on the Proforma sheet?</v>
          </cell>
          <cell r="CA1" t="str">
            <v>19-20 Post MFG per pupil Budget</v>
          </cell>
          <cell r="CB1" t="str">
            <v xml:space="preserve">Year on year % Change
</v>
          </cell>
          <cell r="CC1" t="str">
            <v>De-delegation</v>
          </cell>
          <cell r="CD1" t="str">
            <v>Post De-delegation budget</v>
          </cell>
        </row>
        <row r="2">
          <cell r="C2" t="str">
            <v>Total</v>
          </cell>
          <cell r="F2">
            <v>92917.75</v>
          </cell>
          <cell r="G2">
            <v>56014.75</v>
          </cell>
          <cell r="H2">
            <v>36903</v>
          </cell>
          <cell r="I2">
            <v>155373713.55000001</v>
          </cell>
          <cell r="J2">
            <v>87699430.799999997</v>
          </cell>
          <cell r="K2">
            <v>63354569.599999987</v>
          </cell>
          <cell r="L2">
            <v>3127806.9551076726</v>
          </cell>
          <cell r="M2">
            <v>1940399.9999999995</v>
          </cell>
          <cell r="N2">
            <v>6182079.1227737842</v>
          </cell>
          <cell r="O2">
            <v>6986138.7535005072</v>
          </cell>
          <cell r="P2">
            <v>1032212.0946059108</v>
          </cell>
          <cell r="Q2">
            <v>753722.90549086116</v>
          </cell>
          <cell r="R2">
            <v>1271421.389916447</v>
          </cell>
          <cell r="S2">
            <v>920466.92323820689</v>
          </cell>
          <cell r="T2">
            <v>794916.19393638056</v>
          </cell>
          <cell r="U2">
            <v>249042.03666391151</v>
          </cell>
          <cell r="V2">
            <v>903060.86799583805</v>
          </cell>
          <cell r="W2">
            <v>730574.35531452869</v>
          </cell>
          <cell r="X2">
            <v>1095075.915149854</v>
          </cell>
          <cell r="Y2">
            <v>730849.71124316205</v>
          </cell>
          <cell r="Z2">
            <v>727188.32926758146</v>
          </cell>
          <cell r="AA2">
            <v>171758.75644054127</v>
          </cell>
          <cell r="AB2">
            <v>1718675.6840446927</v>
          </cell>
          <cell r="AC2">
            <v>776539.21143939765</v>
          </cell>
          <cell r="AD2">
            <v>0</v>
          </cell>
          <cell r="AE2">
            <v>19558049.279886361</v>
          </cell>
          <cell r="AF2">
            <v>13794676.654492415</v>
          </cell>
          <cell r="AG2">
            <v>0</v>
          </cell>
          <cell r="AH2">
            <v>0</v>
          </cell>
          <cell r="AI2">
            <v>32890000</v>
          </cell>
          <cell r="AJ2">
            <v>961517.4232309747</v>
          </cell>
          <cell r="AK2">
            <v>0</v>
          </cell>
          <cell r="AL2">
            <v>279000</v>
          </cell>
          <cell r="AM2">
            <v>4791875.7235999992</v>
          </cell>
          <cell r="AN2">
            <v>0</v>
          </cell>
          <cell r="AO2">
            <v>0</v>
          </cell>
          <cell r="AP2">
            <v>0</v>
          </cell>
          <cell r="AQ2">
            <v>156838</v>
          </cell>
          <cell r="AR2">
            <v>0</v>
          </cell>
          <cell r="AS2">
            <v>0</v>
          </cell>
          <cell r="AT2">
            <v>0</v>
          </cell>
          <cell r="AU2">
            <v>0</v>
          </cell>
          <cell r="AV2">
            <v>306427713.95000005</v>
          </cell>
          <cell r="AW2">
            <v>63464655.140508071</v>
          </cell>
          <cell r="AX2">
            <v>39079231.146830976</v>
          </cell>
          <cell r="AY2">
            <v>50150784.089701377</v>
          </cell>
          <cell r="AZ2">
            <v>408971600.23733902</v>
          </cell>
          <cell r="BA2">
            <v>403900724.51373893</v>
          </cell>
          <cell r="BC2">
            <v>373281766.66666669</v>
          </cell>
          <cell r="BD2">
            <v>470121.75102928904</v>
          </cell>
          <cell r="BE2">
            <v>1159005.6667522518</v>
          </cell>
          <cell r="BF2">
            <v>410600727.65512067</v>
          </cell>
          <cell r="BG2">
            <v>0</v>
          </cell>
          <cell r="BH2">
            <v>0</v>
          </cell>
          <cell r="BI2">
            <v>0</v>
          </cell>
          <cell r="BK2">
            <v>0</v>
          </cell>
          <cell r="BL2">
            <v>410600727.65512067</v>
          </cell>
          <cell r="BM2">
            <v>223193226.26479194</v>
          </cell>
          <cell r="BN2">
            <v>187407501.39032882</v>
          </cell>
          <cell r="BO2">
            <v>378352642.39026666</v>
          </cell>
          <cell r="BQ2">
            <v>371957334.50828952</v>
          </cell>
          <cell r="BR2">
            <v>1075267.9600500497</v>
          </cell>
          <cell r="BS2">
            <v>1042092.8241328031</v>
          </cell>
          <cell r="BW2">
            <v>0.29054070540314569</v>
          </cell>
          <cell r="BX2">
            <v>410600727.94566125</v>
          </cell>
          <cell r="CC2">
            <v>-778511.68750000035</v>
          </cell>
          <cell r="CD2">
            <v>409822216.25816131</v>
          </cell>
        </row>
        <row r="3">
          <cell r="A3">
            <v>1</v>
          </cell>
          <cell r="B3" t="str">
            <v>Recoupment Academy</v>
          </cell>
          <cell r="C3">
            <v>144211</v>
          </cell>
          <cell r="D3">
            <v>9352058</v>
          </cell>
          <cell r="E3" t="str">
            <v>Aldeburgh Primary School</v>
          </cell>
          <cell r="F3">
            <v>105</v>
          </cell>
          <cell r="G3">
            <v>105</v>
          </cell>
          <cell r="H3">
            <v>0</v>
          </cell>
          <cell r="I3">
            <v>291249</v>
          </cell>
          <cell r="J3">
            <v>0</v>
          </cell>
          <cell r="K3">
            <v>0</v>
          </cell>
          <cell r="L3">
            <v>4840.0000000000109</v>
          </cell>
          <cell r="M3">
            <v>0</v>
          </cell>
          <cell r="N3">
            <v>7162.105263157895</v>
          </cell>
          <cell r="O3">
            <v>0</v>
          </cell>
          <cell r="P3">
            <v>0</v>
          </cell>
          <cell r="Q3">
            <v>0</v>
          </cell>
          <cell r="R3">
            <v>0</v>
          </cell>
          <cell r="S3">
            <v>0</v>
          </cell>
          <cell r="T3">
            <v>0</v>
          </cell>
          <cell r="U3">
            <v>0</v>
          </cell>
          <cell r="V3">
            <v>0</v>
          </cell>
          <cell r="W3">
            <v>0</v>
          </cell>
          <cell r="X3">
            <v>0</v>
          </cell>
          <cell r="Y3">
            <v>0</v>
          </cell>
          <cell r="Z3">
            <v>0</v>
          </cell>
          <cell r="AA3">
            <v>0</v>
          </cell>
          <cell r="AB3">
            <v>600.83333333333269</v>
          </cell>
          <cell r="AC3">
            <v>0</v>
          </cell>
          <cell r="AD3">
            <v>0</v>
          </cell>
          <cell r="AE3">
            <v>32442.5581395349</v>
          </cell>
          <cell r="AF3">
            <v>0</v>
          </cell>
          <cell r="AG3">
            <v>0</v>
          </cell>
          <cell r="AH3">
            <v>0</v>
          </cell>
          <cell r="AI3">
            <v>110000</v>
          </cell>
          <cell r="AJ3">
            <v>14953.271028037379</v>
          </cell>
          <cell r="AK3">
            <v>0</v>
          </cell>
          <cell r="AL3">
            <v>0</v>
          </cell>
          <cell r="AM3">
            <v>1635.5985800000001</v>
          </cell>
          <cell r="AN3">
            <v>0</v>
          </cell>
          <cell r="AO3">
            <v>0</v>
          </cell>
          <cell r="AP3">
            <v>0</v>
          </cell>
          <cell r="AQ3">
            <v>10775</v>
          </cell>
          <cell r="AR3">
            <v>0</v>
          </cell>
          <cell r="AS3">
            <v>0</v>
          </cell>
          <cell r="AT3">
            <v>0</v>
          </cell>
          <cell r="AU3">
            <v>0</v>
          </cell>
          <cell r="AV3">
            <v>291249</v>
          </cell>
          <cell r="AW3">
            <v>45045.496736026136</v>
          </cell>
          <cell r="AX3">
            <v>137363.86960803741</v>
          </cell>
          <cell r="AY3">
            <v>48442.610771113854</v>
          </cell>
          <cell r="AZ3">
            <v>473658.36634406354</v>
          </cell>
          <cell r="BA3">
            <v>472022.76776406355</v>
          </cell>
          <cell r="BB3">
            <v>3500</v>
          </cell>
          <cell r="BC3">
            <v>367500</v>
          </cell>
          <cell r="BD3">
            <v>0</v>
          </cell>
          <cell r="BE3">
            <v>0</v>
          </cell>
          <cell r="BF3">
            <v>473658.36634406354</v>
          </cell>
          <cell r="BG3" t="str">
            <v/>
          </cell>
          <cell r="BH3" t="str">
            <v/>
          </cell>
          <cell r="BI3" t="str">
            <v/>
          </cell>
          <cell r="BJ3" t="str">
            <v/>
          </cell>
          <cell r="BK3" t="str">
            <v/>
          </cell>
          <cell r="BL3">
            <v>473658.36634406354</v>
          </cell>
          <cell r="BM3">
            <v>473658.36634406354</v>
          </cell>
          <cell r="BN3">
            <v>0</v>
          </cell>
          <cell r="BO3">
            <v>369135.59857999999</v>
          </cell>
          <cell r="BP3">
            <v>242546.72897196261</v>
          </cell>
          <cell r="BQ3">
            <v>347069.49673602614</v>
          </cell>
          <cell r="BR3">
            <v>3305.423778438344</v>
          </cell>
          <cell r="BS3">
            <v>3196.2618088975778</v>
          </cell>
          <cell r="BT3">
            <v>3.4153012508827386E-2</v>
          </cell>
          <cell r="BU3">
            <v>-3.3516844344825456E-3</v>
          </cell>
          <cell r="BV3">
            <v>0</v>
          </cell>
          <cell r="BW3">
            <v>-1124.8504001083688</v>
          </cell>
          <cell r="BX3">
            <v>472533.51594395516</v>
          </cell>
          <cell r="BY3">
            <v>4484.7420701329065</v>
          </cell>
          <cell r="BZ3" t="str">
            <v>Y</v>
          </cell>
          <cell r="CA3">
            <v>4500.3191994662393</v>
          </cell>
          <cell r="CB3">
            <v>2.828556431549778E-3</v>
          </cell>
          <cell r="CC3">
            <v>0</v>
          </cell>
          <cell r="CD3">
            <v>472533.51594395516</v>
          </cell>
        </row>
        <row r="4">
          <cell r="A4">
            <v>5</v>
          </cell>
          <cell r="B4" t="str">
            <v>Recoupment Academy</v>
          </cell>
          <cell r="C4">
            <v>144828</v>
          </cell>
          <cell r="D4">
            <v>9352208</v>
          </cell>
          <cell r="E4" t="str">
            <v>Barnby and North Cove Community Primary School</v>
          </cell>
          <cell r="F4">
            <v>96</v>
          </cell>
          <cell r="G4">
            <v>96</v>
          </cell>
          <cell r="H4">
            <v>0</v>
          </cell>
          <cell r="I4">
            <v>266284.80000000005</v>
          </cell>
          <cell r="J4">
            <v>0</v>
          </cell>
          <cell r="K4">
            <v>0</v>
          </cell>
          <cell r="L4">
            <v>5280</v>
          </cell>
          <cell r="M4">
            <v>0</v>
          </cell>
          <cell r="N4">
            <v>11917.241379310346</v>
          </cell>
          <cell r="O4">
            <v>0</v>
          </cell>
          <cell r="P4">
            <v>2042.5531914893568</v>
          </cell>
          <cell r="Q4">
            <v>245.10638297872279</v>
          </cell>
          <cell r="R4">
            <v>1470.6382978723402</v>
          </cell>
          <cell r="S4">
            <v>796.59574468085293</v>
          </cell>
          <cell r="T4">
            <v>857.87234042553393</v>
          </cell>
          <cell r="U4">
            <v>0</v>
          </cell>
          <cell r="V4">
            <v>0</v>
          </cell>
          <cell r="W4">
            <v>0</v>
          </cell>
          <cell r="X4">
            <v>0</v>
          </cell>
          <cell r="Y4">
            <v>0</v>
          </cell>
          <cell r="Z4">
            <v>0</v>
          </cell>
          <cell r="AA4">
            <v>0</v>
          </cell>
          <cell r="AB4">
            <v>0</v>
          </cell>
          <cell r="AC4">
            <v>0</v>
          </cell>
          <cell r="AD4">
            <v>0</v>
          </cell>
          <cell r="AE4">
            <v>32703.999999999964</v>
          </cell>
          <cell r="AF4">
            <v>0</v>
          </cell>
          <cell r="AG4">
            <v>0</v>
          </cell>
          <cell r="AH4">
            <v>0</v>
          </cell>
          <cell r="AI4">
            <v>110000</v>
          </cell>
          <cell r="AJ4">
            <v>0</v>
          </cell>
          <cell r="AK4">
            <v>0</v>
          </cell>
          <cell r="AL4">
            <v>0</v>
          </cell>
          <cell r="AM4">
            <v>3754.1534799999999</v>
          </cell>
          <cell r="AN4">
            <v>0</v>
          </cell>
          <cell r="AO4">
            <v>0</v>
          </cell>
          <cell r="AP4">
            <v>0</v>
          </cell>
          <cell r="AQ4">
            <v>0</v>
          </cell>
          <cell r="AR4">
            <v>0</v>
          </cell>
          <cell r="AS4">
            <v>0</v>
          </cell>
          <cell r="AT4">
            <v>0</v>
          </cell>
          <cell r="AU4">
            <v>0</v>
          </cell>
          <cell r="AV4">
            <v>266284.80000000005</v>
          </cell>
          <cell r="AW4">
            <v>55314.007336757117</v>
          </cell>
          <cell r="AX4">
            <v>113754.15347999999</v>
          </cell>
          <cell r="AY4">
            <v>54008.003668378544</v>
          </cell>
          <cell r="AZ4">
            <v>435352.96081675717</v>
          </cell>
          <cell r="BA4">
            <v>431598.80733675719</v>
          </cell>
          <cell r="BB4">
            <v>3500</v>
          </cell>
          <cell r="BC4">
            <v>336000</v>
          </cell>
          <cell r="BD4">
            <v>0</v>
          </cell>
          <cell r="BE4">
            <v>0</v>
          </cell>
          <cell r="BF4">
            <v>435352.96081675717</v>
          </cell>
          <cell r="BG4" t="str">
            <v/>
          </cell>
          <cell r="BH4" t="str">
            <v/>
          </cell>
          <cell r="BI4" t="str">
            <v/>
          </cell>
          <cell r="BJ4" t="str">
            <v/>
          </cell>
          <cell r="BK4" t="str">
            <v/>
          </cell>
          <cell r="BL4">
            <v>435352.96081675717</v>
          </cell>
          <cell r="BM4">
            <v>435352.96081675711</v>
          </cell>
          <cell r="BN4">
            <v>0</v>
          </cell>
          <cell r="BO4">
            <v>339754.15347999998</v>
          </cell>
          <cell r="BP4">
            <v>225999.99999999997</v>
          </cell>
          <cell r="BQ4">
            <v>321598.80733675719</v>
          </cell>
          <cell r="BR4">
            <v>3349.9875764245539</v>
          </cell>
          <cell r="BS4">
            <v>3158.1600445783129</v>
          </cell>
          <cell r="BT4">
            <v>6.0740282043513241E-2</v>
          </cell>
          <cell r="BU4">
            <v>-5.9608872809888717E-3</v>
          </cell>
          <cell r="BV4">
            <v>0</v>
          </cell>
          <cell r="BW4">
            <v>-1807.2418599411949</v>
          </cell>
          <cell r="BX4">
            <v>433545.71895681595</v>
          </cell>
          <cell r="BY4">
            <v>4476.9954737168327</v>
          </cell>
          <cell r="BZ4" t="str">
            <v>Y</v>
          </cell>
          <cell r="CA4">
            <v>4516.1012391334998</v>
          </cell>
          <cell r="CB4">
            <v>-2.5657776786693898E-3</v>
          </cell>
          <cell r="CC4">
            <v>0</v>
          </cell>
          <cell r="CD4">
            <v>433545.71895681595</v>
          </cell>
        </row>
        <row r="5">
          <cell r="A5">
            <v>6</v>
          </cell>
          <cell r="B5" t="str">
            <v>Recoupment Academy</v>
          </cell>
          <cell r="C5">
            <v>143492</v>
          </cell>
          <cell r="D5">
            <v>9352063</v>
          </cell>
          <cell r="E5" t="str">
            <v>The Albert Pye Community Primary School</v>
          </cell>
          <cell r="F5">
            <v>359</v>
          </cell>
          <cell r="G5">
            <v>359</v>
          </cell>
          <cell r="H5">
            <v>0</v>
          </cell>
          <cell r="I5">
            <v>995794.20000000007</v>
          </cell>
          <cell r="J5">
            <v>0</v>
          </cell>
          <cell r="K5">
            <v>0</v>
          </cell>
          <cell r="L5">
            <v>18040.00000000004</v>
          </cell>
          <cell r="M5">
            <v>0</v>
          </cell>
          <cell r="N5">
            <v>44945.195530726254</v>
          </cell>
          <cell r="O5">
            <v>0</v>
          </cell>
          <cell r="P5">
            <v>15599.999999999969</v>
          </cell>
          <cell r="Q5">
            <v>0</v>
          </cell>
          <cell r="R5">
            <v>719.99999999999955</v>
          </cell>
          <cell r="S5">
            <v>0</v>
          </cell>
          <cell r="T5">
            <v>14700.000000000005</v>
          </cell>
          <cell r="U5">
            <v>0</v>
          </cell>
          <cell r="V5">
            <v>0</v>
          </cell>
          <cell r="W5">
            <v>0</v>
          </cell>
          <cell r="X5">
            <v>0</v>
          </cell>
          <cell r="Y5">
            <v>0</v>
          </cell>
          <cell r="Z5">
            <v>0</v>
          </cell>
          <cell r="AA5">
            <v>0</v>
          </cell>
          <cell r="AB5">
            <v>1738.7304075235104</v>
          </cell>
          <cell r="AC5">
            <v>0</v>
          </cell>
          <cell r="AD5">
            <v>0</v>
          </cell>
          <cell r="AE5">
            <v>101013.05696202548</v>
          </cell>
          <cell r="AF5">
            <v>0</v>
          </cell>
          <cell r="AG5">
            <v>0</v>
          </cell>
          <cell r="AH5">
            <v>0</v>
          </cell>
          <cell r="AI5">
            <v>110000</v>
          </cell>
          <cell r="AJ5">
            <v>0</v>
          </cell>
          <cell r="AK5">
            <v>0</v>
          </cell>
          <cell r="AL5">
            <v>0</v>
          </cell>
          <cell r="AM5">
            <v>7003.4593999999997</v>
          </cell>
          <cell r="AN5">
            <v>0</v>
          </cell>
          <cell r="AO5">
            <v>0</v>
          </cell>
          <cell r="AP5">
            <v>0</v>
          </cell>
          <cell r="AQ5">
            <v>0</v>
          </cell>
          <cell r="AR5">
            <v>0</v>
          </cell>
          <cell r="AS5">
            <v>0</v>
          </cell>
          <cell r="AT5">
            <v>0</v>
          </cell>
          <cell r="AU5">
            <v>0</v>
          </cell>
          <cell r="AV5">
            <v>995794.20000000007</v>
          </cell>
          <cell r="AW5">
            <v>196756.98290027527</v>
          </cell>
          <cell r="AX5">
            <v>117003.45939999999</v>
          </cell>
          <cell r="AY5">
            <v>158014.65472738861</v>
          </cell>
          <cell r="AZ5">
            <v>1309554.6423002754</v>
          </cell>
          <cell r="BA5">
            <v>1302551.1829002753</v>
          </cell>
          <cell r="BB5">
            <v>3500</v>
          </cell>
          <cell r="BC5">
            <v>1256500</v>
          </cell>
          <cell r="BD5">
            <v>0</v>
          </cell>
          <cell r="BE5">
            <v>0</v>
          </cell>
          <cell r="BF5">
            <v>1309554.6423002754</v>
          </cell>
          <cell r="BG5" t="str">
            <v/>
          </cell>
          <cell r="BH5" t="str">
            <v/>
          </cell>
          <cell r="BI5" t="str">
            <v/>
          </cell>
          <cell r="BJ5" t="str">
            <v/>
          </cell>
          <cell r="BK5" t="str">
            <v/>
          </cell>
          <cell r="BL5">
            <v>1309554.6423002754</v>
          </cell>
          <cell r="BM5">
            <v>1309554.6423002754</v>
          </cell>
          <cell r="BN5">
            <v>0</v>
          </cell>
          <cell r="BO5">
            <v>1263503.4594000001</v>
          </cell>
          <cell r="BP5">
            <v>1146500</v>
          </cell>
          <cell r="BQ5">
            <v>1192551.1829002753</v>
          </cell>
          <cell r="BR5">
            <v>3321.8695902514633</v>
          </cell>
          <cell r="BS5">
            <v>3206.7869019444443</v>
          </cell>
          <cell r="BT5">
            <v>3.5887226630880363E-2</v>
          </cell>
          <cell r="BU5">
            <v>-3.5218755260426953E-3</v>
          </cell>
          <cell r="BV5">
            <v>0</v>
          </cell>
          <cell r="BW5">
            <v>-4054.511646282077</v>
          </cell>
          <cell r="BX5">
            <v>1305500.1306539932</v>
          </cell>
          <cell r="BY5">
            <v>3616.9823711810395</v>
          </cell>
          <cell r="BZ5" t="str">
            <v>Y</v>
          </cell>
          <cell r="CA5">
            <v>3636.4906146350786</v>
          </cell>
          <cell r="CB5">
            <v>2.9765402411428221E-2</v>
          </cell>
          <cell r="CC5">
            <v>0</v>
          </cell>
          <cell r="CD5">
            <v>1305500.1306539932</v>
          </cell>
        </row>
        <row r="6">
          <cell r="A6">
            <v>7</v>
          </cell>
          <cell r="B6" t="str">
            <v>Recoupment Academy</v>
          </cell>
          <cell r="C6">
            <v>143491</v>
          </cell>
          <cell r="D6">
            <v>9352064</v>
          </cell>
          <cell r="E6" t="str">
            <v>Ravensmere Infant School</v>
          </cell>
          <cell r="F6">
            <v>57</v>
          </cell>
          <cell r="G6">
            <v>57</v>
          </cell>
          <cell r="H6">
            <v>0</v>
          </cell>
          <cell r="I6">
            <v>158106.6</v>
          </cell>
          <cell r="J6">
            <v>0</v>
          </cell>
          <cell r="K6">
            <v>0</v>
          </cell>
          <cell r="L6">
            <v>6159.9999999999927</v>
          </cell>
          <cell r="M6">
            <v>0</v>
          </cell>
          <cell r="N6">
            <v>8347.1186440677957</v>
          </cell>
          <cell r="O6">
            <v>0</v>
          </cell>
          <cell r="P6">
            <v>2200.0000000000014</v>
          </cell>
          <cell r="Q6">
            <v>0</v>
          </cell>
          <cell r="R6">
            <v>0</v>
          </cell>
          <cell r="S6">
            <v>0</v>
          </cell>
          <cell r="T6">
            <v>1259.9999999999995</v>
          </cell>
          <cell r="U6">
            <v>0</v>
          </cell>
          <cell r="V6">
            <v>0</v>
          </cell>
          <cell r="W6">
            <v>0</v>
          </cell>
          <cell r="X6">
            <v>0</v>
          </cell>
          <cell r="Y6">
            <v>0</v>
          </cell>
          <cell r="Z6">
            <v>0</v>
          </cell>
          <cell r="AA6">
            <v>0</v>
          </cell>
          <cell r="AB6">
            <v>0</v>
          </cell>
          <cell r="AC6">
            <v>0</v>
          </cell>
          <cell r="AD6">
            <v>0</v>
          </cell>
          <cell r="AE6">
            <v>9446.5945945945859</v>
          </cell>
          <cell r="AF6">
            <v>0</v>
          </cell>
          <cell r="AG6">
            <v>0</v>
          </cell>
          <cell r="AH6">
            <v>0</v>
          </cell>
          <cell r="AI6">
            <v>110000</v>
          </cell>
          <cell r="AJ6">
            <v>0</v>
          </cell>
          <cell r="AK6">
            <v>0</v>
          </cell>
          <cell r="AL6">
            <v>0</v>
          </cell>
          <cell r="AM6">
            <v>909.77418</v>
          </cell>
          <cell r="AN6">
            <v>0</v>
          </cell>
          <cell r="AO6">
            <v>0</v>
          </cell>
          <cell r="AP6">
            <v>0</v>
          </cell>
          <cell r="AQ6">
            <v>0</v>
          </cell>
          <cell r="AR6">
            <v>0</v>
          </cell>
          <cell r="AS6">
            <v>0</v>
          </cell>
          <cell r="AT6">
            <v>0</v>
          </cell>
          <cell r="AU6">
            <v>0</v>
          </cell>
          <cell r="AV6">
            <v>158106.6</v>
          </cell>
          <cell r="AW6">
            <v>27413.713238662374</v>
          </cell>
          <cell r="AX6">
            <v>110909.77417999999</v>
          </cell>
          <cell r="AY6">
            <v>28429.153916628478</v>
          </cell>
          <cell r="AZ6">
            <v>296430.08741866238</v>
          </cell>
          <cell r="BA6">
            <v>295520.31323866238</v>
          </cell>
          <cell r="BB6">
            <v>3500</v>
          </cell>
          <cell r="BC6">
            <v>199500</v>
          </cell>
          <cell r="BD6">
            <v>0</v>
          </cell>
          <cell r="BE6">
            <v>0</v>
          </cell>
          <cell r="BF6">
            <v>296430.08741866238</v>
          </cell>
          <cell r="BG6" t="str">
            <v/>
          </cell>
          <cell r="BH6" t="str">
            <v/>
          </cell>
          <cell r="BI6" t="str">
            <v/>
          </cell>
          <cell r="BJ6" t="str">
            <v/>
          </cell>
          <cell r="BK6" t="str">
            <v/>
          </cell>
          <cell r="BL6">
            <v>296430.08741866238</v>
          </cell>
          <cell r="BM6">
            <v>296430.08741866238</v>
          </cell>
          <cell r="BN6">
            <v>0</v>
          </cell>
          <cell r="BO6">
            <v>200409.77418000001</v>
          </cell>
          <cell r="BP6">
            <v>89500.000000000015</v>
          </cell>
          <cell r="BQ6">
            <v>185520.31323866238</v>
          </cell>
          <cell r="BR6">
            <v>3254.7423375203925</v>
          </cell>
          <cell r="BS6">
            <v>3140.459727586207</v>
          </cell>
          <cell r="BT6">
            <v>3.6390407726076601E-2</v>
          </cell>
          <cell r="BU6">
            <v>-3.5712563601362972E-3</v>
          </cell>
          <cell r="BV6">
            <v>0</v>
          </cell>
          <cell r="BW6">
            <v>-639.27704622596616</v>
          </cell>
          <cell r="BX6">
            <v>295790.81037243642</v>
          </cell>
          <cell r="BY6">
            <v>5173.3515121480068</v>
          </cell>
          <cell r="BZ6" t="str">
            <v>Y</v>
          </cell>
          <cell r="CA6">
            <v>5189.3124626743229</v>
          </cell>
          <cell r="CB6">
            <v>2.7106722315853871E-2</v>
          </cell>
          <cell r="CC6">
            <v>0</v>
          </cell>
          <cell r="CD6">
            <v>295790.81037243642</v>
          </cell>
        </row>
        <row r="7">
          <cell r="A7">
            <v>8</v>
          </cell>
          <cell r="B7" t="str">
            <v>Recoupment Academy</v>
          </cell>
          <cell r="C7">
            <v>142017</v>
          </cell>
          <cell r="D7">
            <v>9352078</v>
          </cell>
          <cell r="E7" t="str">
            <v>Beccles Primary Academy</v>
          </cell>
          <cell r="F7">
            <v>231</v>
          </cell>
          <cell r="G7">
            <v>231</v>
          </cell>
          <cell r="H7">
            <v>0</v>
          </cell>
          <cell r="I7">
            <v>640747.80000000005</v>
          </cell>
          <cell r="J7">
            <v>0</v>
          </cell>
          <cell r="K7">
            <v>0</v>
          </cell>
          <cell r="L7">
            <v>32559.999999999964</v>
          </cell>
          <cell r="M7">
            <v>0</v>
          </cell>
          <cell r="N7">
            <v>50859.656652360522</v>
          </cell>
          <cell r="O7">
            <v>0</v>
          </cell>
          <cell r="P7">
            <v>5245.4148471615663</v>
          </cell>
          <cell r="Q7">
            <v>0</v>
          </cell>
          <cell r="R7">
            <v>726.28820960698681</v>
          </cell>
          <cell r="S7">
            <v>0</v>
          </cell>
          <cell r="T7">
            <v>31351.441048034889</v>
          </cell>
          <cell r="U7">
            <v>1160.0436681222704</v>
          </cell>
          <cell r="V7">
            <v>0</v>
          </cell>
          <cell r="W7">
            <v>0</v>
          </cell>
          <cell r="X7">
            <v>0</v>
          </cell>
          <cell r="Y7">
            <v>0</v>
          </cell>
          <cell r="Z7">
            <v>0</v>
          </cell>
          <cell r="AA7">
            <v>0</v>
          </cell>
          <cell r="AB7">
            <v>3415.2631578947412</v>
          </cell>
          <cell r="AC7">
            <v>0</v>
          </cell>
          <cell r="AD7">
            <v>0</v>
          </cell>
          <cell r="AE7">
            <v>108252.23414634157</v>
          </cell>
          <cell r="AF7">
            <v>0</v>
          </cell>
          <cell r="AG7">
            <v>0</v>
          </cell>
          <cell r="AH7">
            <v>0</v>
          </cell>
          <cell r="AI7">
            <v>110000</v>
          </cell>
          <cell r="AJ7">
            <v>0</v>
          </cell>
          <cell r="AK7">
            <v>0</v>
          </cell>
          <cell r="AL7">
            <v>0</v>
          </cell>
          <cell r="AM7">
            <v>3882.0465600000002</v>
          </cell>
          <cell r="AN7">
            <v>0</v>
          </cell>
          <cell r="AO7">
            <v>0</v>
          </cell>
          <cell r="AP7">
            <v>0</v>
          </cell>
          <cell r="AQ7">
            <v>0</v>
          </cell>
          <cell r="AR7">
            <v>0</v>
          </cell>
          <cell r="AS7">
            <v>0</v>
          </cell>
          <cell r="AT7">
            <v>0</v>
          </cell>
          <cell r="AU7">
            <v>0</v>
          </cell>
          <cell r="AV7">
            <v>640747.80000000005</v>
          </cell>
          <cell r="AW7">
            <v>233570.34172952251</v>
          </cell>
          <cell r="AX7">
            <v>113882.04656</v>
          </cell>
          <cell r="AY7">
            <v>179202.65635898465</v>
          </cell>
          <cell r="AZ7">
            <v>988200.18828952254</v>
          </cell>
          <cell r="BA7">
            <v>984318.1417295225</v>
          </cell>
          <cell r="BB7">
            <v>3500</v>
          </cell>
          <cell r="BC7">
            <v>808500</v>
          </cell>
          <cell r="BD7">
            <v>0</v>
          </cell>
          <cell r="BE7">
            <v>0</v>
          </cell>
          <cell r="BF7">
            <v>988200.18828952254</v>
          </cell>
          <cell r="BG7" t="str">
            <v/>
          </cell>
          <cell r="BH7" t="str">
            <v/>
          </cell>
          <cell r="BI7" t="str">
            <v/>
          </cell>
          <cell r="BJ7" t="str">
            <v/>
          </cell>
          <cell r="BK7" t="str">
            <v/>
          </cell>
          <cell r="BL7">
            <v>988200.18828952254</v>
          </cell>
          <cell r="BM7">
            <v>988200.18828952278</v>
          </cell>
          <cell r="BN7">
            <v>0</v>
          </cell>
          <cell r="BO7">
            <v>812382.04656000005</v>
          </cell>
          <cell r="BP7">
            <v>698500</v>
          </cell>
          <cell r="BQ7">
            <v>874318.1417295225</v>
          </cell>
          <cell r="BR7">
            <v>3784.9270204741233</v>
          </cell>
          <cell r="BS7">
            <v>3571.0964404166666</v>
          </cell>
          <cell r="BT7">
            <v>5.9878130883664255E-2</v>
          </cell>
          <cell r="BU7">
            <v>-5.8762780939694238E-3</v>
          </cell>
          <cell r="BV7">
            <v>0</v>
          </cell>
          <cell r="BW7">
            <v>-4847.4785861669807</v>
          </cell>
          <cell r="BX7">
            <v>983352.70970335556</v>
          </cell>
          <cell r="BY7">
            <v>4240.1327408803272</v>
          </cell>
          <cell r="BZ7" t="str">
            <v>Y</v>
          </cell>
          <cell r="CA7">
            <v>4256.9381372439639</v>
          </cell>
          <cell r="CB7">
            <v>5.232828849520299E-2</v>
          </cell>
          <cell r="CC7">
            <v>0</v>
          </cell>
          <cell r="CD7">
            <v>983352.70970335556</v>
          </cell>
        </row>
        <row r="8">
          <cell r="A8">
            <v>9</v>
          </cell>
          <cell r="B8" t="str">
            <v>Recoupment Academy</v>
          </cell>
          <cell r="C8">
            <v>142786</v>
          </cell>
          <cell r="D8">
            <v>9352120</v>
          </cell>
          <cell r="E8" t="str">
            <v>St Benet's Catholic Primary School</v>
          </cell>
          <cell r="F8">
            <v>95</v>
          </cell>
          <cell r="G8">
            <v>95</v>
          </cell>
          <cell r="H8">
            <v>0</v>
          </cell>
          <cell r="I8">
            <v>263511</v>
          </cell>
          <cell r="J8">
            <v>0</v>
          </cell>
          <cell r="K8">
            <v>0</v>
          </cell>
          <cell r="L8">
            <v>6599.9999999999891</v>
          </cell>
          <cell r="M8">
            <v>0</v>
          </cell>
          <cell r="N8">
            <v>10493.18181818182</v>
          </cell>
          <cell r="O8">
            <v>0</v>
          </cell>
          <cell r="P8">
            <v>2399.9999999999959</v>
          </cell>
          <cell r="Q8">
            <v>0</v>
          </cell>
          <cell r="R8">
            <v>720.00000000000114</v>
          </cell>
          <cell r="S8">
            <v>0</v>
          </cell>
          <cell r="T8">
            <v>3780.0000000000014</v>
          </cell>
          <cell r="U8">
            <v>0</v>
          </cell>
          <cell r="V8">
            <v>0</v>
          </cell>
          <cell r="W8">
            <v>0</v>
          </cell>
          <cell r="X8">
            <v>0</v>
          </cell>
          <cell r="Y8">
            <v>0</v>
          </cell>
          <cell r="Z8">
            <v>0</v>
          </cell>
          <cell r="AA8">
            <v>0</v>
          </cell>
          <cell r="AB8">
            <v>1178.9156626506035</v>
          </cell>
          <cell r="AC8">
            <v>0</v>
          </cell>
          <cell r="AD8">
            <v>0</v>
          </cell>
          <cell r="AE8">
            <v>39088.18181818186</v>
          </cell>
          <cell r="AF8">
            <v>0</v>
          </cell>
          <cell r="AG8">
            <v>0</v>
          </cell>
          <cell r="AH8">
            <v>0</v>
          </cell>
          <cell r="AI8">
            <v>110000</v>
          </cell>
          <cell r="AJ8">
            <v>0</v>
          </cell>
          <cell r="AK8">
            <v>0</v>
          </cell>
          <cell r="AL8">
            <v>0</v>
          </cell>
          <cell r="AM8">
            <v>1154.3694399999999</v>
          </cell>
          <cell r="AN8">
            <v>0</v>
          </cell>
          <cell r="AO8">
            <v>0</v>
          </cell>
          <cell r="AP8">
            <v>0</v>
          </cell>
          <cell r="AQ8">
            <v>0</v>
          </cell>
          <cell r="AR8">
            <v>0</v>
          </cell>
          <cell r="AS8">
            <v>0</v>
          </cell>
          <cell r="AT8">
            <v>0</v>
          </cell>
          <cell r="AU8">
            <v>0</v>
          </cell>
          <cell r="AV8">
            <v>263511</v>
          </cell>
          <cell r="AW8">
            <v>64260.27929901427</v>
          </cell>
          <cell r="AX8">
            <v>111154.36943999999</v>
          </cell>
          <cell r="AY8">
            <v>61083.772727272764</v>
          </cell>
          <cell r="AZ8">
            <v>438925.64873901423</v>
          </cell>
          <cell r="BA8">
            <v>437771.27929901425</v>
          </cell>
          <cell r="BB8">
            <v>3500</v>
          </cell>
          <cell r="BC8">
            <v>332500</v>
          </cell>
          <cell r="BD8">
            <v>0</v>
          </cell>
          <cell r="BE8">
            <v>0</v>
          </cell>
          <cell r="BF8">
            <v>438925.64873901423</v>
          </cell>
          <cell r="BG8" t="str">
            <v/>
          </cell>
          <cell r="BH8" t="str">
            <v/>
          </cell>
          <cell r="BI8" t="str">
            <v/>
          </cell>
          <cell r="BJ8" t="str">
            <v/>
          </cell>
          <cell r="BK8" t="str">
            <v/>
          </cell>
          <cell r="BL8">
            <v>438925.64873901423</v>
          </cell>
          <cell r="BM8">
            <v>438925.64873901429</v>
          </cell>
          <cell r="BN8">
            <v>0</v>
          </cell>
          <cell r="BO8">
            <v>333654.36943999998</v>
          </cell>
          <cell r="BP8">
            <v>222499.99999999997</v>
          </cell>
          <cell r="BQ8">
            <v>327771.27929901425</v>
          </cell>
          <cell r="BR8">
            <v>3450.2239926212028</v>
          </cell>
          <cell r="BS8">
            <v>3320.8396047619049</v>
          </cell>
          <cell r="BT8">
            <v>3.8961348110209147E-2</v>
          </cell>
          <cell r="BU8">
            <v>-3.8235615078960278E-3</v>
          </cell>
          <cell r="BV8">
            <v>0</v>
          </cell>
          <cell r="BW8">
            <v>-1206.2562762331065</v>
          </cell>
          <cell r="BX8">
            <v>437719.39246278111</v>
          </cell>
          <cell r="BY8">
            <v>4595.4212949766434</v>
          </cell>
          <cell r="BZ8" t="str">
            <v>Y</v>
          </cell>
          <cell r="CA8">
            <v>4607.5725522398016</v>
          </cell>
          <cell r="CB8">
            <v>-7.8034045494702609E-3</v>
          </cell>
          <cell r="CC8">
            <v>0</v>
          </cell>
          <cell r="CD8">
            <v>437719.39246278111</v>
          </cell>
        </row>
        <row r="9">
          <cell r="A9">
            <v>10</v>
          </cell>
          <cell r="B9">
            <v>0</v>
          </cell>
          <cell r="C9">
            <v>124720</v>
          </cell>
          <cell r="D9">
            <v>9353075</v>
          </cell>
          <cell r="E9" t="str">
            <v>Bedfield Church of England Voluntary Controlled Primary School</v>
          </cell>
          <cell r="F9">
            <v>45</v>
          </cell>
          <cell r="G9">
            <v>45</v>
          </cell>
          <cell r="H9">
            <v>0</v>
          </cell>
          <cell r="I9">
            <v>124821.00000000001</v>
          </cell>
          <cell r="J9">
            <v>0</v>
          </cell>
          <cell r="K9">
            <v>0</v>
          </cell>
          <cell r="L9">
            <v>439.99999999999949</v>
          </cell>
          <cell r="M9">
            <v>0</v>
          </cell>
          <cell r="N9">
            <v>3619.1489361702124</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17081.999999999978</v>
          </cell>
          <cell r="AF9">
            <v>0</v>
          </cell>
          <cell r="AG9">
            <v>0</v>
          </cell>
          <cell r="AH9">
            <v>0</v>
          </cell>
          <cell r="AI9">
            <v>110000</v>
          </cell>
          <cell r="AJ9">
            <v>0</v>
          </cell>
          <cell r="AK9">
            <v>0</v>
          </cell>
          <cell r="AL9">
            <v>1000</v>
          </cell>
          <cell r="AM9">
            <v>10250.772420000001</v>
          </cell>
          <cell r="AN9">
            <v>0</v>
          </cell>
          <cell r="AO9">
            <v>0</v>
          </cell>
          <cell r="AP9">
            <v>0</v>
          </cell>
          <cell r="AQ9">
            <v>0</v>
          </cell>
          <cell r="AR9">
            <v>0</v>
          </cell>
          <cell r="AS9">
            <v>0</v>
          </cell>
          <cell r="AT9">
            <v>0</v>
          </cell>
          <cell r="AU9">
            <v>0</v>
          </cell>
          <cell r="AV9">
            <v>124821.00000000001</v>
          </cell>
          <cell r="AW9">
            <v>21141.14893617019</v>
          </cell>
          <cell r="AX9">
            <v>121250.77241999999</v>
          </cell>
          <cell r="AY9">
            <v>29110.574468085084</v>
          </cell>
          <cell r="AZ9">
            <v>267212.92135617021</v>
          </cell>
          <cell r="BA9">
            <v>255962.14893617021</v>
          </cell>
          <cell r="BB9">
            <v>3500</v>
          </cell>
          <cell r="BC9">
            <v>157500</v>
          </cell>
          <cell r="BD9">
            <v>0</v>
          </cell>
          <cell r="BE9">
            <v>0</v>
          </cell>
          <cell r="BF9">
            <v>267212.92135617021</v>
          </cell>
          <cell r="BG9" t="str">
            <v/>
          </cell>
          <cell r="BH9" t="str">
            <v/>
          </cell>
          <cell r="BI9" t="str">
            <v/>
          </cell>
          <cell r="BJ9" t="str">
            <v/>
          </cell>
          <cell r="BK9" t="str">
            <v/>
          </cell>
          <cell r="BL9">
            <v>267212.92135617021</v>
          </cell>
          <cell r="BM9">
            <v>267212.92135617021</v>
          </cell>
          <cell r="BN9">
            <v>0</v>
          </cell>
          <cell r="BO9">
            <v>168750.77241999999</v>
          </cell>
          <cell r="BP9">
            <v>48499.999999999993</v>
          </cell>
          <cell r="BQ9">
            <v>146962.14893617021</v>
          </cell>
          <cell r="BR9">
            <v>3265.8255319148934</v>
          </cell>
          <cell r="BS9">
            <v>3121.3906235294107</v>
          </cell>
          <cell r="BT9">
            <v>4.6272615576120245E-2</v>
          </cell>
          <cell r="BU9">
            <v>-4.541069556578385E-3</v>
          </cell>
          <cell r="BV9">
            <v>0</v>
          </cell>
          <cell r="BW9">
            <v>-637.85033706143827</v>
          </cell>
          <cell r="BX9">
            <v>266575.07101910876</v>
          </cell>
          <cell r="BY9">
            <v>5673.8733022024171</v>
          </cell>
          <cell r="BZ9" t="str">
            <v>Y</v>
          </cell>
          <cell r="CA9">
            <v>5923.8904670913053</v>
          </cell>
          <cell r="CB9">
            <v>0.10303505581613637</v>
          </cell>
          <cell r="CC9">
            <v>-1196.55</v>
          </cell>
          <cell r="CD9">
            <v>265378.52101910877</v>
          </cell>
        </row>
        <row r="10">
          <cell r="A10">
            <v>11</v>
          </cell>
          <cell r="B10">
            <v>0</v>
          </cell>
          <cell r="C10">
            <v>124721</v>
          </cell>
          <cell r="D10">
            <v>9353076</v>
          </cell>
          <cell r="E10" t="str">
            <v>Benhall St Mary's Church of England Voluntary Controlled Primary School</v>
          </cell>
          <cell r="F10">
            <v>101</v>
          </cell>
          <cell r="G10">
            <v>101</v>
          </cell>
          <cell r="H10">
            <v>0</v>
          </cell>
          <cell r="I10">
            <v>280153.80000000005</v>
          </cell>
          <cell r="J10">
            <v>0</v>
          </cell>
          <cell r="K10">
            <v>0</v>
          </cell>
          <cell r="L10">
            <v>7479.9999999999864</v>
          </cell>
          <cell r="M10">
            <v>0</v>
          </cell>
          <cell r="N10">
            <v>10683.092783505155</v>
          </cell>
          <cell r="O10">
            <v>0</v>
          </cell>
          <cell r="P10">
            <v>600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31670.386363636382</v>
          </cell>
          <cell r="AF10">
            <v>0</v>
          </cell>
          <cell r="AG10">
            <v>0</v>
          </cell>
          <cell r="AH10">
            <v>0</v>
          </cell>
          <cell r="AI10">
            <v>110000</v>
          </cell>
          <cell r="AJ10">
            <v>0</v>
          </cell>
          <cell r="AK10">
            <v>0</v>
          </cell>
          <cell r="AL10">
            <v>0</v>
          </cell>
          <cell r="AM10">
            <v>6159.1443200000003</v>
          </cell>
          <cell r="AN10">
            <v>0</v>
          </cell>
          <cell r="AO10">
            <v>0</v>
          </cell>
          <cell r="AP10">
            <v>0</v>
          </cell>
          <cell r="AQ10">
            <v>0</v>
          </cell>
          <cell r="AR10">
            <v>0</v>
          </cell>
          <cell r="AS10">
            <v>0</v>
          </cell>
          <cell r="AT10">
            <v>0</v>
          </cell>
          <cell r="AU10">
            <v>0</v>
          </cell>
          <cell r="AV10">
            <v>280153.80000000005</v>
          </cell>
          <cell r="AW10">
            <v>50433.479147141523</v>
          </cell>
          <cell r="AX10">
            <v>116159.14432000001</v>
          </cell>
          <cell r="AY10">
            <v>51050.932755388953</v>
          </cell>
          <cell r="AZ10">
            <v>446746.42346714158</v>
          </cell>
          <cell r="BA10">
            <v>440587.27914714155</v>
          </cell>
          <cell r="BB10">
            <v>3500</v>
          </cell>
          <cell r="BC10">
            <v>353500</v>
          </cell>
          <cell r="BD10">
            <v>0</v>
          </cell>
          <cell r="BE10">
            <v>0</v>
          </cell>
          <cell r="BF10">
            <v>446746.42346714158</v>
          </cell>
          <cell r="BG10" t="str">
            <v/>
          </cell>
          <cell r="BH10" t="str">
            <v/>
          </cell>
          <cell r="BI10" t="str">
            <v/>
          </cell>
          <cell r="BJ10" t="str">
            <v/>
          </cell>
          <cell r="BK10" t="str">
            <v/>
          </cell>
          <cell r="BL10">
            <v>446746.42346714158</v>
          </cell>
          <cell r="BM10">
            <v>446746.42346714163</v>
          </cell>
          <cell r="BN10">
            <v>0</v>
          </cell>
          <cell r="BO10">
            <v>359659.14432000002</v>
          </cell>
          <cell r="BP10">
            <v>243500.00000000003</v>
          </cell>
          <cell r="BQ10">
            <v>330587.27914714155</v>
          </cell>
          <cell r="BR10">
            <v>3273.141377694471</v>
          </cell>
          <cell r="BS10">
            <v>3286.330791089109</v>
          </cell>
          <cell r="BT10">
            <v>-4.013416248419395E-3</v>
          </cell>
          <cell r="BU10">
            <v>0</v>
          </cell>
          <cell r="BV10">
            <v>0</v>
          </cell>
          <cell r="BW10">
            <v>0</v>
          </cell>
          <cell r="BX10">
            <v>446746.42346714158</v>
          </cell>
          <cell r="BY10">
            <v>4362.2502885855602</v>
          </cell>
          <cell r="BZ10" t="str">
            <v>Y</v>
          </cell>
          <cell r="CA10">
            <v>4423.2319155162531</v>
          </cell>
          <cell r="CB10">
            <v>-2.6778819622516048E-3</v>
          </cell>
          <cell r="CC10">
            <v>-2685.59</v>
          </cell>
          <cell r="CD10">
            <v>444060.83346714155</v>
          </cell>
        </row>
        <row r="11">
          <cell r="A11">
            <v>12</v>
          </cell>
          <cell r="B11">
            <v>0</v>
          </cell>
          <cell r="C11">
            <v>124751</v>
          </cell>
          <cell r="D11">
            <v>9353114</v>
          </cell>
          <cell r="E11" t="str">
            <v>Blundeston Church of England Voluntary Controlled Primary School</v>
          </cell>
          <cell r="F11">
            <v>200</v>
          </cell>
          <cell r="G11">
            <v>200</v>
          </cell>
          <cell r="H11">
            <v>0</v>
          </cell>
          <cell r="I11">
            <v>554760</v>
          </cell>
          <cell r="J11">
            <v>0</v>
          </cell>
          <cell r="K11">
            <v>0</v>
          </cell>
          <cell r="L11">
            <v>10560</v>
          </cell>
          <cell r="M11">
            <v>0</v>
          </cell>
          <cell r="N11">
            <v>15728.155339805824</v>
          </cell>
          <cell r="O11">
            <v>0</v>
          </cell>
          <cell r="P11">
            <v>6200</v>
          </cell>
          <cell r="Q11">
            <v>1680.0000000000002</v>
          </cell>
          <cell r="R11">
            <v>1440</v>
          </cell>
          <cell r="S11">
            <v>0</v>
          </cell>
          <cell r="T11">
            <v>840</v>
          </cell>
          <cell r="U11">
            <v>1725</v>
          </cell>
          <cell r="V11">
            <v>0</v>
          </cell>
          <cell r="W11">
            <v>0</v>
          </cell>
          <cell r="X11">
            <v>0</v>
          </cell>
          <cell r="Y11">
            <v>0</v>
          </cell>
          <cell r="Z11">
            <v>0</v>
          </cell>
          <cell r="AA11">
            <v>0</v>
          </cell>
          <cell r="AB11">
            <v>1755.6818181818135</v>
          </cell>
          <cell r="AC11">
            <v>0</v>
          </cell>
          <cell r="AD11">
            <v>0</v>
          </cell>
          <cell r="AE11">
            <v>76055.813953488381</v>
          </cell>
          <cell r="AF11">
            <v>0</v>
          </cell>
          <cell r="AG11">
            <v>0</v>
          </cell>
          <cell r="AH11">
            <v>0</v>
          </cell>
          <cell r="AI11">
            <v>110000</v>
          </cell>
          <cell r="AJ11">
            <v>0</v>
          </cell>
          <cell r="AK11">
            <v>0</v>
          </cell>
          <cell r="AL11">
            <v>0</v>
          </cell>
          <cell r="AM11">
            <v>20235.599999999999</v>
          </cell>
          <cell r="AN11">
            <v>0</v>
          </cell>
          <cell r="AO11">
            <v>0</v>
          </cell>
          <cell r="AP11">
            <v>0</v>
          </cell>
          <cell r="AQ11">
            <v>0</v>
          </cell>
          <cell r="AR11">
            <v>0</v>
          </cell>
          <cell r="AS11">
            <v>0</v>
          </cell>
          <cell r="AT11">
            <v>0</v>
          </cell>
          <cell r="AU11">
            <v>0</v>
          </cell>
          <cell r="AV11">
            <v>554760</v>
          </cell>
          <cell r="AW11">
            <v>115984.65111147602</v>
          </cell>
          <cell r="AX11">
            <v>130235.6</v>
          </cell>
          <cell r="AY11">
            <v>105141.39162339129</v>
          </cell>
          <cell r="AZ11">
            <v>800980.25111147598</v>
          </cell>
          <cell r="BA11">
            <v>780744.65111147601</v>
          </cell>
          <cell r="BB11">
            <v>3500</v>
          </cell>
          <cell r="BC11">
            <v>700000</v>
          </cell>
          <cell r="BD11">
            <v>0</v>
          </cell>
          <cell r="BE11">
            <v>0</v>
          </cell>
          <cell r="BF11">
            <v>800980.25111147598</v>
          </cell>
          <cell r="BG11" t="str">
            <v/>
          </cell>
          <cell r="BH11" t="str">
            <v/>
          </cell>
          <cell r="BI11" t="str">
            <v/>
          </cell>
          <cell r="BJ11" t="str">
            <v/>
          </cell>
          <cell r="BK11" t="str">
            <v/>
          </cell>
          <cell r="BL11">
            <v>800980.25111147598</v>
          </cell>
          <cell r="BM11">
            <v>800980.25111147598</v>
          </cell>
          <cell r="BN11">
            <v>0</v>
          </cell>
          <cell r="BO11">
            <v>720235.6</v>
          </cell>
          <cell r="BP11">
            <v>590000</v>
          </cell>
          <cell r="BQ11">
            <v>670744.65111147601</v>
          </cell>
          <cell r="BR11">
            <v>3353.7232555573801</v>
          </cell>
          <cell r="BS11">
            <v>3135.0607936585366</v>
          </cell>
          <cell r="BT11">
            <v>6.9747439137749528E-2</v>
          </cell>
          <cell r="BU11">
            <v>-6.8448253588930669E-3</v>
          </cell>
          <cell r="BV11">
            <v>0</v>
          </cell>
          <cell r="BW11">
            <v>-4291.7887244210751</v>
          </cell>
          <cell r="BX11">
            <v>796688.46238705493</v>
          </cell>
          <cell r="BY11">
            <v>3882.2643119352747</v>
          </cell>
          <cell r="BZ11" t="str">
            <v>Y</v>
          </cell>
          <cell r="CA11">
            <v>3983.4423119352746</v>
          </cell>
          <cell r="CB11">
            <v>5.7111879968289925E-2</v>
          </cell>
          <cell r="CC11">
            <v>-5318</v>
          </cell>
          <cell r="CD11">
            <v>791370.46238705493</v>
          </cell>
        </row>
        <row r="12">
          <cell r="A12">
            <v>13</v>
          </cell>
          <cell r="B12" t="str">
            <v>Recoupment Academy</v>
          </cell>
          <cell r="C12">
            <v>143050</v>
          </cell>
          <cell r="D12">
            <v>9352150</v>
          </cell>
          <cell r="E12" t="str">
            <v>Bramfield Church of England Primary School</v>
          </cell>
          <cell r="F12">
            <v>91</v>
          </cell>
          <cell r="G12">
            <v>91</v>
          </cell>
          <cell r="H12">
            <v>0</v>
          </cell>
          <cell r="I12">
            <v>252415.80000000002</v>
          </cell>
          <cell r="J12">
            <v>0</v>
          </cell>
          <cell r="K12">
            <v>0</v>
          </cell>
          <cell r="L12">
            <v>2639.9999999999986</v>
          </cell>
          <cell r="M12">
            <v>0</v>
          </cell>
          <cell r="N12">
            <v>5648.2758620689656</v>
          </cell>
          <cell r="O12">
            <v>0</v>
          </cell>
          <cell r="P12">
            <v>1399.9999999999995</v>
          </cell>
          <cell r="Q12">
            <v>0</v>
          </cell>
          <cell r="R12">
            <v>0</v>
          </cell>
          <cell r="S12">
            <v>0</v>
          </cell>
          <cell r="T12">
            <v>420.00000000000045</v>
          </cell>
          <cell r="U12">
            <v>0</v>
          </cell>
          <cell r="V12">
            <v>0</v>
          </cell>
          <cell r="W12">
            <v>0</v>
          </cell>
          <cell r="X12">
            <v>0</v>
          </cell>
          <cell r="Y12">
            <v>0</v>
          </cell>
          <cell r="Z12">
            <v>0</v>
          </cell>
          <cell r="AA12">
            <v>0</v>
          </cell>
          <cell r="AB12">
            <v>0</v>
          </cell>
          <cell r="AC12">
            <v>0</v>
          </cell>
          <cell r="AD12">
            <v>0</v>
          </cell>
          <cell r="AE12">
            <v>36962.333333333292</v>
          </cell>
          <cell r="AF12">
            <v>0</v>
          </cell>
          <cell r="AG12">
            <v>0</v>
          </cell>
          <cell r="AH12">
            <v>0</v>
          </cell>
          <cell r="AI12">
            <v>110000</v>
          </cell>
          <cell r="AJ12">
            <v>19626.168224299061</v>
          </cell>
          <cell r="AK12">
            <v>0</v>
          </cell>
          <cell r="AL12">
            <v>0</v>
          </cell>
          <cell r="AM12">
            <v>2272.06952</v>
          </cell>
          <cell r="AN12">
            <v>0</v>
          </cell>
          <cell r="AO12">
            <v>0</v>
          </cell>
          <cell r="AP12">
            <v>0</v>
          </cell>
          <cell r="AQ12">
            <v>0</v>
          </cell>
          <cell r="AR12">
            <v>0</v>
          </cell>
          <cell r="AS12">
            <v>0</v>
          </cell>
          <cell r="AT12">
            <v>0</v>
          </cell>
          <cell r="AU12">
            <v>0</v>
          </cell>
          <cell r="AV12">
            <v>252415.80000000002</v>
          </cell>
          <cell r="AW12">
            <v>47070.609195402256</v>
          </cell>
          <cell r="AX12">
            <v>131898.23774429905</v>
          </cell>
          <cell r="AY12">
            <v>52015.471264367778</v>
          </cell>
          <cell r="AZ12">
            <v>431384.64693970134</v>
          </cell>
          <cell r="BA12">
            <v>429112.57741970132</v>
          </cell>
          <cell r="BB12">
            <v>3500</v>
          </cell>
          <cell r="BC12">
            <v>318500</v>
          </cell>
          <cell r="BD12">
            <v>0</v>
          </cell>
          <cell r="BE12">
            <v>0</v>
          </cell>
          <cell r="BF12">
            <v>431384.64693970134</v>
          </cell>
          <cell r="BG12" t="str">
            <v/>
          </cell>
          <cell r="BH12" t="str">
            <v/>
          </cell>
          <cell r="BI12" t="str">
            <v/>
          </cell>
          <cell r="BJ12" t="str">
            <v/>
          </cell>
          <cell r="BK12" t="str">
            <v/>
          </cell>
          <cell r="BL12">
            <v>431384.64693970134</v>
          </cell>
          <cell r="BM12">
            <v>431384.64693970134</v>
          </cell>
          <cell r="BN12">
            <v>0</v>
          </cell>
          <cell r="BO12">
            <v>320772.06952000002</v>
          </cell>
          <cell r="BP12">
            <v>188873.83177570096</v>
          </cell>
          <cell r="BQ12">
            <v>299486.40919540229</v>
          </cell>
          <cell r="BR12">
            <v>3291.0594417077173</v>
          </cell>
          <cell r="BS12">
            <v>3194.533990632965</v>
          </cell>
          <cell r="BT12">
            <v>3.0215815939910129E-2</v>
          </cell>
          <cell r="BU12">
            <v>-2.9652985936397423E-3</v>
          </cell>
          <cell r="BV12">
            <v>0</v>
          </cell>
          <cell r="BW12">
            <v>-862.01999062800382</v>
          </cell>
          <cell r="BX12">
            <v>430522.62694907334</v>
          </cell>
          <cell r="BY12">
            <v>4706.0500816381682</v>
          </cell>
          <cell r="BZ12" t="str">
            <v>Y</v>
          </cell>
          <cell r="CA12">
            <v>4731.0178785612452</v>
          </cell>
          <cell r="CB12">
            <v>8.1392536799751447E-3</v>
          </cell>
          <cell r="CC12">
            <v>0</v>
          </cell>
          <cell r="CD12">
            <v>430522.62694907334</v>
          </cell>
        </row>
        <row r="13">
          <cell r="A13">
            <v>14</v>
          </cell>
          <cell r="B13" t="str">
            <v>Recoupment Academy</v>
          </cell>
          <cell r="C13">
            <v>144827</v>
          </cell>
          <cell r="D13">
            <v>9352207</v>
          </cell>
          <cell r="E13" t="str">
            <v>Brampton Church of England Primary School</v>
          </cell>
          <cell r="F13">
            <v>87</v>
          </cell>
          <cell r="G13">
            <v>87</v>
          </cell>
          <cell r="H13">
            <v>0</v>
          </cell>
          <cell r="I13">
            <v>241320.6</v>
          </cell>
          <cell r="J13">
            <v>0</v>
          </cell>
          <cell r="K13">
            <v>0</v>
          </cell>
          <cell r="L13">
            <v>9680.0000000000073</v>
          </cell>
          <cell r="M13">
            <v>0</v>
          </cell>
          <cell r="N13">
            <v>12363.15789473684</v>
          </cell>
          <cell r="O13">
            <v>0</v>
          </cell>
          <cell r="P13">
            <v>600.0000000000008</v>
          </cell>
          <cell r="Q13">
            <v>0</v>
          </cell>
          <cell r="R13">
            <v>359.99999999999937</v>
          </cell>
          <cell r="S13">
            <v>0</v>
          </cell>
          <cell r="T13">
            <v>839.99999999999864</v>
          </cell>
          <cell r="U13">
            <v>0</v>
          </cell>
          <cell r="V13">
            <v>0</v>
          </cell>
          <cell r="W13">
            <v>0</v>
          </cell>
          <cell r="X13">
            <v>0</v>
          </cell>
          <cell r="Y13">
            <v>0</v>
          </cell>
          <cell r="Z13">
            <v>0</v>
          </cell>
          <cell r="AA13">
            <v>0</v>
          </cell>
          <cell r="AB13">
            <v>0</v>
          </cell>
          <cell r="AC13">
            <v>0</v>
          </cell>
          <cell r="AD13">
            <v>0</v>
          </cell>
          <cell r="AE13">
            <v>25933.250000000033</v>
          </cell>
          <cell r="AF13">
            <v>0</v>
          </cell>
          <cell r="AG13">
            <v>0</v>
          </cell>
          <cell r="AH13">
            <v>0</v>
          </cell>
          <cell r="AI13">
            <v>110000</v>
          </cell>
          <cell r="AJ13">
            <v>20961.281708945255</v>
          </cell>
          <cell r="AK13">
            <v>0</v>
          </cell>
          <cell r="AL13">
            <v>0</v>
          </cell>
          <cell r="AM13">
            <v>1612.3072</v>
          </cell>
          <cell r="AN13">
            <v>0</v>
          </cell>
          <cell r="AO13">
            <v>0</v>
          </cell>
          <cell r="AP13">
            <v>0</v>
          </cell>
          <cell r="AQ13">
            <v>0</v>
          </cell>
          <cell r="AR13">
            <v>0</v>
          </cell>
          <cell r="AS13">
            <v>0</v>
          </cell>
          <cell r="AT13">
            <v>0</v>
          </cell>
          <cell r="AU13">
            <v>0</v>
          </cell>
          <cell r="AV13">
            <v>241320.6</v>
          </cell>
          <cell r="AW13">
            <v>49776.407894736883</v>
          </cell>
          <cell r="AX13">
            <v>132573.58890894527</v>
          </cell>
          <cell r="AY13">
            <v>47853.828947368456</v>
          </cell>
          <cell r="AZ13">
            <v>423670.59680368216</v>
          </cell>
          <cell r="BA13">
            <v>422058.28960368218</v>
          </cell>
          <cell r="BB13">
            <v>3500</v>
          </cell>
          <cell r="BC13">
            <v>304500</v>
          </cell>
          <cell r="BD13">
            <v>0</v>
          </cell>
          <cell r="BE13">
            <v>0</v>
          </cell>
          <cell r="BF13">
            <v>423670.59680368216</v>
          </cell>
          <cell r="BG13" t="str">
            <v/>
          </cell>
          <cell r="BH13" t="str">
            <v/>
          </cell>
          <cell r="BI13" t="str">
            <v/>
          </cell>
          <cell r="BJ13" t="str">
            <v/>
          </cell>
          <cell r="BK13" t="str">
            <v/>
          </cell>
          <cell r="BL13">
            <v>423670.59680368216</v>
          </cell>
          <cell r="BM13">
            <v>423670.59680368216</v>
          </cell>
          <cell r="BN13">
            <v>0</v>
          </cell>
          <cell r="BO13">
            <v>306112.30719999998</v>
          </cell>
          <cell r="BP13">
            <v>173538.71829105471</v>
          </cell>
          <cell r="BQ13">
            <v>291097.00789473689</v>
          </cell>
          <cell r="BR13">
            <v>3345.9426194797343</v>
          </cell>
          <cell r="BS13">
            <v>3117.805857411709</v>
          </cell>
          <cell r="BT13">
            <v>7.3172215494333656E-2</v>
          </cell>
          <cell r="BU13">
            <v>-7.18092366363207E-3</v>
          </cell>
          <cell r="BV13">
            <v>0</v>
          </cell>
          <cell r="BW13">
            <v>-1947.8191498285621</v>
          </cell>
          <cell r="BX13">
            <v>421722.77765385358</v>
          </cell>
          <cell r="BY13">
            <v>4828.8559822282023</v>
          </cell>
          <cell r="BZ13" t="str">
            <v>Y</v>
          </cell>
          <cell r="CA13">
            <v>4847.3882488948684</v>
          </cell>
          <cell r="CB13">
            <v>-1.7435968332534246E-2</v>
          </cell>
          <cell r="CC13">
            <v>0</v>
          </cell>
          <cell r="CD13">
            <v>421722.77765385358</v>
          </cell>
        </row>
        <row r="14">
          <cell r="A14">
            <v>15</v>
          </cell>
          <cell r="B14" t="str">
            <v>Recoupment Academy</v>
          </cell>
          <cell r="C14">
            <v>144443</v>
          </cell>
          <cell r="D14">
            <v>9352067</v>
          </cell>
          <cell r="E14" t="str">
            <v>Bungay Primary School</v>
          </cell>
          <cell r="F14">
            <v>214</v>
          </cell>
          <cell r="G14">
            <v>214</v>
          </cell>
          <cell r="H14">
            <v>0</v>
          </cell>
          <cell r="I14">
            <v>593593.20000000007</v>
          </cell>
          <cell r="J14">
            <v>0</v>
          </cell>
          <cell r="K14">
            <v>0</v>
          </cell>
          <cell r="L14">
            <v>21120.000000000022</v>
          </cell>
          <cell r="M14">
            <v>0</v>
          </cell>
          <cell r="N14">
            <v>37985</v>
          </cell>
          <cell r="O14">
            <v>0</v>
          </cell>
          <cell r="P14">
            <v>17160.377358490561</v>
          </cell>
          <cell r="Q14">
            <v>0</v>
          </cell>
          <cell r="R14">
            <v>0</v>
          </cell>
          <cell r="S14">
            <v>0</v>
          </cell>
          <cell r="T14">
            <v>0</v>
          </cell>
          <cell r="U14">
            <v>0</v>
          </cell>
          <cell r="V14">
            <v>0</v>
          </cell>
          <cell r="W14">
            <v>0</v>
          </cell>
          <cell r="X14">
            <v>0</v>
          </cell>
          <cell r="Y14">
            <v>0</v>
          </cell>
          <cell r="Z14">
            <v>0</v>
          </cell>
          <cell r="AA14">
            <v>0</v>
          </cell>
          <cell r="AB14">
            <v>7034.6808510638248</v>
          </cell>
          <cell r="AC14">
            <v>0</v>
          </cell>
          <cell r="AD14">
            <v>0</v>
          </cell>
          <cell r="AE14">
            <v>86008.764044943775</v>
          </cell>
          <cell r="AF14">
            <v>0</v>
          </cell>
          <cell r="AG14">
            <v>0</v>
          </cell>
          <cell r="AH14">
            <v>0</v>
          </cell>
          <cell r="AI14">
            <v>110000</v>
          </cell>
          <cell r="AJ14">
            <v>0</v>
          </cell>
          <cell r="AK14">
            <v>0</v>
          </cell>
          <cell r="AL14">
            <v>0</v>
          </cell>
          <cell r="AM14">
            <v>4383.4602000000004</v>
          </cell>
          <cell r="AN14">
            <v>0</v>
          </cell>
          <cell r="AO14">
            <v>0</v>
          </cell>
          <cell r="AP14">
            <v>0</v>
          </cell>
          <cell r="AQ14">
            <v>0</v>
          </cell>
          <cell r="AR14">
            <v>0</v>
          </cell>
          <cell r="AS14">
            <v>0</v>
          </cell>
          <cell r="AT14">
            <v>0</v>
          </cell>
          <cell r="AU14">
            <v>0</v>
          </cell>
          <cell r="AV14">
            <v>593593.20000000007</v>
          </cell>
          <cell r="AW14">
            <v>169308.8222544982</v>
          </cell>
          <cell r="AX14">
            <v>114383.4602</v>
          </cell>
          <cell r="AY14">
            <v>134140.45272418906</v>
          </cell>
          <cell r="AZ14">
            <v>877285.48245449818</v>
          </cell>
          <cell r="BA14">
            <v>872902.02225449821</v>
          </cell>
          <cell r="BB14">
            <v>3500</v>
          </cell>
          <cell r="BC14">
            <v>749000</v>
          </cell>
          <cell r="BD14">
            <v>0</v>
          </cell>
          <cell r="BE14">
            <v>0</v>
          </cell>
          <cell r="BF14">
            <v>877285.48245449818</v>
          </cell>
          <cell r="BG14" t="str">
            <v/>
          </cell>
          <cell r="BH14" t="str">
            <v/>
          </cell>
          <cell r="BI14" t="str">
            <v/>
          </cell>
          <cell r="BJ14" t="str">
            <v/>
          </cell>
          <cell r="BK14" t="str">
            <v/>
          </cell>
          <cell r="BL14">
            <v>877285.48245449818</v>
          </cell>
          <cell r="BM14">
            <v>877285.48245449818</v>
          </cell>
          <cell r="BN14">
            <v>0</v>
          </cell>
          <cell r="BO14">
            <v>753383.46019999997</v>
          </cell>
          <cell r="BP14">
            <v>639000</v>
          </cell>
          <cell r="BQ14">
            <v>762902.02225449821</v>
          </cell>
          <cell r="BR14">
            <v>3564.962720815412</v>
          </cell>
          <cell r="BS14">
            <v>3343.8078191588784</v>
          </cell>
          <cell r="BT14">
            <v>6.6138640022728429E-2</v>
          </cell>
          <cell r="BU14">
            <v>-6.4906675575025063E-3</v>
          </cell>
          <cell r="BV14">
            <v>0</v>
          </cell>
          <cell r="BW14">
            <v>-4644.5586150922763</v>
          </cell>
          <cell r="BX14">
            <v>872640.92383940588</v>
          </cell>
          <cell r="BY14">
            <v>4057.2778674738593</v>
          </cell>
          <cell r="BZ14" t="str">
            <v>Y</v>
          </cell>
          <cell r="CA14">
            <v>4077.761326352364</v>
          </cell>
          <cell r="CB14">
            <v>5.1546942529992146E-2</v>
          </cell>
          <cell r="CC14">
            <v>0</v>
          </cell>
          <cell r="CD14">
            <v>872640.92383940588</v>
          </cell>
        </row>
        <row r="15">
          <cell r="A15">
            <v>16</v>
          </cell>
          <cell r="B15" t="str">
            <v>Recoupment Academy</v>
          </cell>
          <cell r="C15">
            <v>142770</v>
          </cell>
          <cell r="D15">
            <v>9352116</v>
          </cell>
          <cell r="E15" t="str">
            <v>St Edmund's Catholic Primary School</v>
          </cell>
          <cell r="F15">
            <v>82</v>
          </cell>
          <cell r="G15">
            <v>82</v>
          </cell>
          <cell r="H15">
            <v>0</v>
          </cell>
          <cell r="I15">
            <v>227451.6</v>
          </cell>
          <cell r="J15">
            <v>0</v>
          </cell>
          <cell r="K15">
            <v>0</v>
          </cell>
          <cell r="L15">
            <v>4840.0000000000136</v>
          </cell>
          <cell r="M15">
            <v>0</v>
          </cell>
          <cell r="N15">
            <v>8200</v>
          </cell>
          <cell r="O15">
            <v>0</v>
          </cell>
          <cell r="P15">
            <v>3199.9999999999968</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34718.799999999974</v>
          </cell>
          <cell r="AF15">
            <v>0</v>
          </cell>
          <cell r="AG15">
            <v>0</v>
          </cell>
          <cell r="AH15">
            <v>0</v>
          </cell>
          <cell r="AI15">
            <v>110000</v>
          </cell>
          <cell r="AJ15">
            <v>0</v>
          </cell>
          <cell r="AK15">
            <v>0</v>
          </cell>
          <cell r="AL15">
            <v>0</v>
          </cell>
          <cell r="AM15">
            <v>1951.68274</v>
          </cell>
          <cell r="AN15">
            <v>0</v>
          </cell>
          <cell r="AO15">
            <v>0</v>
          </cell>
          <cell r="AP15">
            <v>0</v>
          </cell>
          <cell r="AQ15">
            <v>0</v>
          </cell>
          <cell r="AR15">
            <v>0</v>
          </cell>
          <cell r="AS15">
            <v>0</v>
          </cell>
          <cell r="AT15">
            <v>0</v>
          </cell>
          <cell r="AU15">
            <v>0</v>
          </cell>
          <cell r="AV15">
            <v>227451.6</v>
          </cell>
          <cell r="AW15">
            <v>50958.799999999988</v>
          </cell>
          <cell r="AX15">
            <v>111951.68274</v>
          </cell>
          <cell r="AY15">
            <v>52837.799999999981</v>
          </cell>
          <cell r="AZ15">
            <v>390362.08274000004</v>
          </cell>
          <cell r="BA15">
            <v>388410.4</v>
          </cell>
          <cell r="BB15">
            <v>3500</v>
          </cell>
          <cell r="BC15">
            <v>287000</v>
          </cell>
          <cell r="BD15">
            <v>0</v>
          </cell>
          <cell r="BE15">
            <v>0</v>
          </cell>
          <cell r="BF15">
            <v>390362.08274000004</v>
          </cell>
          <cell r="BG15" t="str">
            <v/>
          </cell>
          <cell r="BH15" t="str">
            <v/>
          </cell>
          <cell r="BI15" t="str">
            <v/>
          </cell>
          <cell r="BJ15" t="str">
            <v/>
          </cell>
          <cell r="BK15" t="str">
            <v/>
          </cell>
          <cell r="BL15">
            <v>390362.08274000004</v>
          </cell>
          <cell r="BM15">
            <v>390362.08273999998</v>
          </cell>
          <cell r="BN15">
            <v>0</v>
          </cell>
          <cell r="BO15">
            <v>288951.68274000002</v>
          </cell>
          <cell r="BP15">
            <v>177000.00000000003</v>
          </cell>
          <cell r="BQ15">
            <v>278410.40000000002</v>
          </cell>
          <cell r="BR15">
            <v>3395.2487804878051</v>
          </cell>
          <cell r="BS15">
            <v>3185.8378597560973</v>
          </cell>
          <cell r="BT15">
            <v>6.5731819995302587E-2</v>
          </cell>
          <cell r="BU15">
            <v>-6.4507433384250086E-3</v>
          </cell>
          <cell r="BV15">
            <v>0</v>
          </cell>
          <cell r="BW15">
            <v>-1685.1838327921541</v>
          </cell>
          <cell r="BX15">
            <v>388676.89890720788</v>
          </cell>
          <cell r="BY15">
            <v>4716.1611727708278</v>
          </cell>
          <cell r="BZ15" t="str">
            <v>Y</v>
          </cell>
          <cell r="CA15">
            <v>4739.9621817952184</v>
          </cell>
          <cell r="CB15">
            <v>4.1614878874965955E-2</v>
          </cell>
          <cell r="CC15">
            <v>0</v>
          </cell>
          <cell r="CD15">
            <v>388676.89890720788</v>
          </cell>
        </row>
        <row r="16">
          <cell r="A16">
            <v>17</v>
          </cell>
          <cell r="B16">
            <v>0</v>
          </cell>
          <cell r="C16">
            <v>124758</v>
          </cell>
          <cell r="D16">
            <v>9353125</v>
          </cell>
          <cell r="E16" t="str">
            <v>St Botolph's Church of England Voluntary Controlled Primary School</v>
          </cell>
          <cell r="F16">
            <v>177</v>
          </cell>
          <cell r="G16">
            <v>177</v>
          </cell>
          <cell r="H16">
            <v>0</v>
          </cell>
          <cell r="I16">
            <v>490962.60000000003</v>
          </cell>
          <cell r="J16">
            <v>0</v>
          </cell>
          <cell r="K16">
            <v>0</v>
          </cell>
          <cell r="L16">
            <v>7919.9999999999782</v>
          </cell>
          <cell r="M16">
            <v>0</v>
          </cell>
          <cell r="N16">
            <v>17522.999999999996</v>
          </cell>
          <cell r="O16">
            <v>0</v>
          </cell>
          <cell r="P16">
            <v>600.00000000000057</v>
          </cell>
          <cell r="Q16">
            <v>0</v>
          </cell>
          <cell r="R16">
            <v>0</v>
          </cell>
          <cell r="S16">
            <v>0</v>
          </cell>
          <cell r="T16">
            <v>0</v>
          </cell>
          <cell r="U16">
            <v>0</v>
          </cell>
          <cell r="V16">
            <v>0</v>
          </cell>
          <cell r="W16">
            <v>0</v>
          </cell>
          <cell r="X16">
            <v>0</v>
          </cell>
          <cell r="Y16">
            <v>0</v>
          </cell>
          <cell r="Z16">
            <v>0</v>
          </cell>
          <cell r="AA16">
            <v>0</v>
          </cell>
          <cell r="AB16">
            <v>3397.0807453416137</v>
          </cell>
          <cell r="AC16">
            <v>0</v>
          </cell>
          <cell r="AD16">
            <v>0</v>
          </cell>
          <cell r="AE16">
            <v>69303.545454545441</v>
          </cell>
          <cell r="AF16">
            <v>0</v>
          </cell>
          <cell r="AG16">
            <v>0</v>
          </cell>
          <cell r="AH16">
            <v>0</v>
          </cell>
          <cell r="AI16">
            <v>110000</v>
          </cell>
          <cell r="AJ16">
            <v>0</v>
          </cell>
          <cell r="AK16">
            <v>0</v>
          </cell>
          <cell r="AL16">
            <v>0</v>
          </cell>
          <cell r="AM16">
            <v>25948.069</v>
          </cell>
          <cell r="AN16">
            <v>0</v>
          </cell>
          <cell r="AO16">
            <v>0</v>
          </cell>
          <cell r="AP16">
            <v>0</v>
          </cell>
          <cell r="AQ16">
            <v>0</v>
          </cell>
          <cell r="AR16">
            <v>0</v>
          </cell>
          <cell r="AS16">
            <v>0</v>
          </cell>
          <cell r="AT16">
            <v>0</v>
          </cell>
          <cell r="AU16">
            <v>0</v>
          </cell>
          <cell r="AV16">
            <v>490962.60000000003</v>
          </cell>
          <cell r="AW16">
            <v>98743.626199887032</v>
          </cell>
          <cell r="AX16">
            <v>135948.06899999999</v>
          </cell>
          <cell r="AY16">
            <v>92324.045454545427</v>
          </cell>
          <cell r="AZ16">
            <v>725654.29519988713</v>
          </cell>
          <cell r="BA16">
            <v>699706.22619988711</v>
          </cell>
          <cell r="BB16">
            <v>3500</v>
          </cell>
          <cell r="BC16">
            <v>619500</v>
          </cell>
          <cell r="BD16">
            <v>0</v>
          </cell>
          <cell r="BE16">
            <v>0</v>
          </cell>
          <cell r="BF16">
            <v>725654.29519988713</v>
          </cell>
          <cell r="BG16" t="str">
            <v/>
          </cell>
          <cell r="BH16" t="str">
            <v/>
          </cell>
          <cell r="BI16" t="str">
            <v/>
          </cell>
          <cell r="BJ16" t="str">
            <v/>
          </cell>
          <cell r="BK16" t="str">
            <v/>
          </cell>
          <cell r="BL16">
            <v>725654.29519988713</v>
          </cell>
          <cell r="BM16">
            <v>725654.29519988713</v>
          </cell>
          <cell r="BN16">
            <v>0</v>
          </cell>
          <cell r="BO16">
            <v>645448.06900000002</v>
          </cell>
          <cell r="BP16">
            <v>509500</v>
          </cell>
          <cell r="BQ16">
            <v>589706.22619988711</v>
          </cell>
          <cell r="BR16">
            <v>3331.6735943496446</v>
          </cell>
          <cell r="BS16">
            <v>3117.8151377049185</v>
          </cell>
          <cell r="BT16">
            <v>6.8592410774601389E-2</v>
          </cell>
          <cell r="BU16">
            <v>-6.7314739939102891E-3</v>
          </cell>
          <cell r="BV16">
            <v>0</v>
          </cell>
          <cell r="BW16">
            <v>-3714.785998558646</v>
          </cell>
          <cell r="BX16">
            <v>721939.5092013285</v>
          </cell>
          <cell r="BY16">
            <v>3932.1550293860369</v>
          </cell>
          <cell r="BZ16" t="str">
            <v>Y</v>
          </cell>
          <cell r="CA16">
            <v>4078.7542892730426</v>
          </cell>
          <cell r="CB16">
            <v>5.7316217352298748E-2</v>
          </cell>
          <cell r="CC16">
            <v>-4706.43</v>
          </cell>
          <cell r="CD16">
            <v>717233.07920132845</v>
          </cell>
        </row>
        <row r="17">
          <cell r="A17">
            <v>19</v>
          </cell>
          <cell r="B17">
            <v>0</v>
          </cell>
          <cell r="C17">
            <v>124574</v>
          </cell>
          <cell r="D17">
            <v>9352068</v>
          </cell>
          <cell r="E17" t="str">
            <v>Carlton Colville Primary School</v>
          </cell>
          <cell r="F17">
            <v>417</v>
          </cell>
          <cell r="G17">
            <v>417</v>
          </cell>
          <cell r="H17">
            <v>0</v>
          </cell>
          <cell r="I17">
            <v>1156674.6000000001</v>
          </cell>
          <cell r="J17">
            <v>0</v>
          </cell>
          <cell r="K17">
            <v>0</v>
          </cell>
          <cell r="L17">
            <v>25079.999999999931</v>
          </cell>
          <cell r="M17">
            <v>0</v>
          </cell>
          <cell r="N17">
            <v>42254.679334916858</v>
          </cell>
          <cell r="O17">
            <v>0</v>
          </cell>
          <cell r="P17">
            <v>20999.999999999989</v>
          </cell>
          <cell r="Q17">
            <v>2639.9999999999995</v>
          </cell>
          <cell r="R17">
            <v>13679.999999999998</v>
          </cell>
          <cell r="S17">
            <v>1949.999999999998</v>
          </cell>
          <cell r="T17">
            <v>1260.0000000000005</v>
          </cell>
          <cell r="U17">
            <v>0</v>
          </cell>
          <cell r="V17">
            <v>0</v>
          </cell>
          <cell r="W17">
            <v>0</v>
          </cell>
          <cell r="X17">
            <v>0</v>
          </cell>
          <cell r="Y17">
            <v>0</v>
          </cell>
          <cell r="Z17">
            <v>0</v>
          </cell>
          <cell r="AA17">
            <v>0</v>
          </cell>
          <cell r="AB17">
            <v>1784.6675900276998</v>
          </cell>
          <cell r="AC17">
            <v>0</v>
          </cell>
          <cell r="AD17">
            <v>0</v>
          </cell>
          <cell r="AE17">
            <v>124646.99164345427</v>
          </cell>
          <cell r="AF17">
            <v>0</v>
          </cell>
          <cell r="AG17">
            <v>0</v>
          </cell>
          <cell r="AH17">
            <v>0</v>
          </cell>
          <cell r="AI17">
            <v>110000</v>
          </cell>
          <cell r="AJ17">
            <v>0</v>
          </cell>
          <cell r="AK17">
            <v>0</v>
          </cell>
          <cell r="AL17">
            <v>0</v>
          </cell>
          <cell r="AM17">
            <v>41567.294999999998</v>
          </cell>
          <cell r="AN17">
            <v>0</v>
          </cell>
          <cell r="AO17">
            <v>0</v>
          </cell>
          <cell r="AP17">
            <v>0</v>
          </cell>
          <cell r="AQ17">
            <v>0</v>
          </cell>
          <cell r="AR17">
            <v>0</v>
          </cell>
          <cell r="AS17">
            <v>0</v>
          </cell>
          <cell r="AT17">
            <v>0</v>
          </cell>
          <cell r="AU17">
            <v>0</v>
          </cell>
          <cell r="AV17">
            <v>1156674.6000000001</v>
          </cell>
          <cell r="AW17">
            <v>234296.33856839873</v>
          </cell>
          <cell r="AX17">
            <v>151567.29499999998</v>
          </cell>
          <cell r="AY17">
            <v>188578.33131091265</v>
          </cell>
          <cell r="AZ17">
            <v>1542538.2335683987</v>
          </cell>
          <cell r="BA17">
            <v>1500970.9385683988</v>
          </cell>
          <cell r="BB17">
            <v>3500</v>
          </cell>
          <cell r="BC17">
            <v>1459500</v>
          </cell>
          <cell r="BD17">
            <v>0</v>
          </cell>
          <cell r="BE17">
            <v>0</v>
          </cell>
          <cell r="BF17">
            <v>1542538.2335683987</v>
          </cell>
          <cell r="BG17" t="str">
            <v/>
          </cell>
          <cell r="BH17" t="str">
            <v/>
          </cell>
          <cell r="BI17" t="str">
            <v/>
          </cell>
          <cell r="BJ17" t="str">
            <v/>
          </cell>
          <cell r="BK17" t="str">
            <v/>
          </cell>
          <cell r="BL17">
            <v>1542538.2335683987</v>
          </cell>
          <cell r="BM17">
            <v>1542538.2335683987</v>
          </cell>
          <cell r="BN17">
            <v>0</v>
          </cell>
          <cell r="BO17">
            <v>1501067.2949999999</v>
          </cell>
          <cell r="BP17">
            <v>1349500</v>
          </cell>
          <cell r="BQ17">
            <v>1390970.9385683988</v>
          </cell>
          <cell r="BR17">
            <v>3335.6617231856085</v>
          </cell>
          <cell r="BS17">
            <v>3180.0798973747014</v>
          </cell>
          <cell r="BT17">
            <v>4.8923873245872475E-2</v>
          </cell>
          <cell r="BU17">
            <v>-4.8012568258921605E-3</v>
          </cell>
          <cell r="BV17">
            <v>0</v>
          </cell>
          <cell r="BW17">
            <v>-6366.9145910016869</v>
          </cell>
          <cell r="BX17">
            <v>1536171.3189773972</v>
          </cell>
          <cell r="BY17">
            <v>3584.1823116963965</v>
          </cell>
          <cell r="BZ17" t="str">
            <v>Y</v>
          </cell>
          <cell r="CA17">
            <v>3683.864074286324</v>
          </cell>
          <cell r="CB17">
            <v>4.0733606627382235E-2</v>
          </cell>
          <cell r="CC17">
            <v>-11088.03</v>
          </cell>
          <cell r="CD17">
            <v>1525083.2889773971</v>
          </cell>
        </row>
        <row r="18">
          <cell r="A18">
            <v>20</v>
          </cell>
          <cell r="B18" t="str">
            <v>Recoupment Academy</v>
          </cell>
          <cell r="C18">
            <v>146148</v>
          </cell>
          <cell r="D18">
            <v>9353081</v>
          </cell>
          <cell r="E18" t="str">
            <v>Charsfield Church of England Primary School</v>
          </cell>
          <cell r="F18">
            <v>44</v>
          </cell>
          <cell r="G18">
            <v>44</v>
          </cell>
          <cell r="H18">
            <v>0</v>
          </cell>
          <cell r="I18">
            <v>122047.20000000001</v>
          </cell>
          <cell r="J18">
            <v>0</v>
          </cell>
          <cell r="K18">
            <v>0</v>
          </cell>
          <cell r="L18">
            <v>2639.9999999999932</v>
          </cell>
          <cell r="M18">
            <v>0</v>
          </cell>
          <cell r="N18">
            <v>4224</v>
          </cell>
          <cell r="O18">
            <v>0</v>
          </cell>
          <cell r="P18">
            <v>0</v>
          </cell>
          <cell r="Q18">
            <v>239.99999999999972</v>
          </cell>
          <cell r="R18">
            <v>0</v>
          </cell>
          <cell r="S18">
            <v>389.99999999999955</v>
          </cell>
          <cell r="T18">
            <v>0</v>
          </cell>
          <cell r="U18">
            <v>0</v>
          </cell>
          <cell r="V18">
            <v>0</v>
          </cell>
          <cell r="W18">
            <v>0</v>
          </cell>
          <cell r="X18">
            <v>0</v>
          </cell>
          <cell r="Y18">
            <v>0</v>
          </cell>
          <cell r="Z18">
            <v>0</v>
          </cell>
          <cell r="AA18">
            <v>0</v>
          </cell>
          <cell r="AB18">
            <v>0</v>
          </cell>
          <cell r="AC18">
            <v>0</v>
          </cell>
          <cell r="AD18">
            <v>0</v>
          </cell>
          <cell r="AE18">
            <v>14989.333333333318</v>
          </cell>
          <cell r="AF18">
            <v>0</v>
          </cell>
          <cell r="AG18">
            <v>0</v>
          </cell>
          <cell r="AH18">
            <v>0</v>
          </cell>
          <cell r="AI18">
            <v>110000</v>
          </cell>
          <cell r="AJ18">
            <v>25000</v>
          </cell>
          <cell r="AK18">
            <v>0</v>
          </cell>
          <cell r="AL18">
            <v>0</v>
          </cell>
          <cell r="AM18">
            <v>2448.2316600000004</v>
          </cell>
          <cell r="AN18">
            <v>0</v>
          </cell>
          <cell r="AO18">
            <v>0</v>
          </cell>
          <cell r="AP18">
            <v>0</v>
          </cell>
          <cell r="AQ18">
            <v>0</v>
          </cell>
          <cell r="AR18">
            <v>0</v>
          </cell>
          <cell r="AS18">
            <v>0</v>
          </cell>
          <cell r="AT18">
            <v>0</v>
          </cell>
          <cell r="AU18">
            <v>0</v>
          </cell>
          <cell r="AV18">
            <v>122047.20000000001</v>
          </cell>
          <cell r="AW18">
            <v>22483.33333333331</v>
          </cell>
          <cell r="AX18">
            <v>137448.23165999999</v>
          </cell>
          <cell r="AY18">
            <v>28735.333333333314</v>
          </cell>
          <cell r="AZ18">
            <v>281978.76499333332</v>
          </cell>
          <cell r="BA18">
            <v>279530.53333333333</v>
          </cell>
          <cell r="BB18">
            <v>3500</v>
          </cell>
          <cell r="BC18">
            <v>154000</v>
          </cell>
          <cell r="BD18">
            <v>0</v>
          </cell>
          <cell r="BE18">
            <v>0</v>
          </cell>
          <cell r="BF18">
            <v>281978.76499333332</v>
          </cell>
          <cell r="BG18" t="str">
            <v/>
          </cell>
          <cell r="BH18" t="str">
            <v/>
          </cell>
          <cell r="BI18" t="str">
            <v/>
          </cell>
          <cell r="BJ18" t="str">
            <v/>
          </cell>
          <cell r="BK18" t="str">
            <v/>
          </cell>
          <cell r="BL18">
            <v>281978.76499333332</v>
          </cell>
          <cell r="BM18">
            <v>281978.76499333332</v>
          </cell>
          <cell r="BN18">
            <v>0</v>
          </cell>
          <cell r="BO18">
            <v>156448.23165999999</v>
          </cell>
          <cell r="BP18">
            <v>18999.999999999989</v>
          </cell>
          <cell r="BQ18">
            <v>144530.53333333333</v>
          </cell>
          <cell r="BR18">
            <v>3284.7848484848482</v>
          </cell>
          <cell r="BS18">
            <v>2904.0151795454544</v>
          </cell>
          <cell r="BT18">
            <v>0.13111834663308924</v>
          </cell>
          <cell r="BU18">
            <v>-1.2867600519035469E-2</v>
          </cell>
          <cell r="BV18">
            <v>0</v>
          </cell>
          <cell r="BW18">
            <v>-1644.1791181906626</v>
          </cell>
          <cell r="BX18">
            <v>280334.58587514266</v>
          </cell>
          <cell r="BY18">
            <v>6315.5989594350604</v>
          </cell>
          <cell r="BZ18" t="str">
            <v>Y</v>
          </cell>
          <cell r="CA18">
            <v>6371.2405880714241</v>
          </cell>
          <cell r="CB18">
            <v>4.7867460618947089E-2</v>
          </cell>
          <cell r="CC18">
            <v>0</v>
          </cell>
          <cell r="CD18">
            <v>280334.58587514266</v>
          </cell>
        </row>
        <row r="19">
          <cell r="A19">
            <v>22</v>
          </cell>
          <cell r="B19">
            <v>0</v>
          </cell>
          <cell r="C19">
            <v>124727</v>
          </cell>
          <cell r="D19">
            <v>9353083</v>
          </cell>
          <cell r="E19" t="str">
            <v>Corton Church of England Voluntary Aided Primary School</v>
          </cell>
          <cell r="F19">
            <v>115</v>
          </cell>
          <cell r="G19">
            <v>115</v>
          </cell>
          <cell r="H19">
            <v>0</v>
          </cell>
          <cell r="I19">
            <v>318987</v>
          </cell>
          <cell r="J19">
            <v>0</v>
          </cell>
          <cell r="K19">
            <v>0</v>
          </cell>
          <cell r="L19">
            <v>9240.0000000000055</v>
          </cell>
          <cell r="M19">
            <v>0</v>
          </cell>
          <cell r="N19">
            <v>14838.053097345133</v>
          </cell>
          <cell r="O19">
            <v>0</v>
          </cell>
          <cell r="P19">
            <v>1210.5263157894731</v>
          </cell>
          <cell r="Q19">
            <v>1210.5263157894731</v>
          </cell>
          <cell r="R19">
            <v>0</v>
          </cell>
          <cell r="S19">
            <v>786.84210526315758</v>
          </cell>
          <cell r="T19">
            <v>2965.7894736842095</v>
          </cell>
          <cell r="U19">
            <v>1160.0877192982452</v>
          </cell>
          <cell r="V19">
            <v>0</v>
          </cell>
          <cell r="W19">
            <v>0</v>
          </cell>
          <cell r="X19">
            <v>0</v>
          </cell>
          <cell r="Y19">
            <v>0</v>
          </cell>
          <cell r="Z19">
            <v>0</v>
          </cell>
          <cell r="AA19">
            <v>0</v>
          </cell>
          <cell r="AB19">
            <v>0</v>
          </cell>
          <cell r="AC19">
            <v>0</v>
          </cell>
          <cell r="AD19">
            <v>0</v>
          </cell>
          <cell r="AE19">
            <v>34909.900990099013</v>
          </cell>
          <cell r="AF19">
            <v>0</v>
          </cell>
          <cell r="AG19">
            <v>0</v>
          </cell>
          <cell r="AH19">
            <v>0</v>
          </cell>
          <cell r="AI19">
            <v>110000</v>
          </cell>
          <cell r="AJ19">
            <v>0</v>
          </cell>
          <cell r="AK19">
            <v>0</v>
          </cell>
          <cell r="AL19">
            <v>1000</v>
          </cell>
          <cell r="AM19">
            <v>1782.2453600000001</v>
          </cell>
          <cell r="AN19">
            <v>0</v>
          </cell>
          <cell r="AO19">
            <v>0</v>
          </cell>
          <cell r="AP19">
            <v>0</v>
          </cell>
          <cell r="AQ19">
            <v>0</v>
          </cell>
          <cell r="AR19">
            <v>0</v>
          </cell>
          <cell r="AS19">
            <v>0</v>
          </cell>
          <cell r="AT19">
            <v>0</v>
          </cell>
          <cell r="AU19">
            <v>0</v>
          </cell>
          <cell r="AV19">
            <v>318987</v>
          </cell>
          <cell r="AW19">
            <v>66321.726017268709</v>
          </cell>
          <cell r="AX19">
            <v>112782.24536</v>
          </cell>
          <cell r="AY19">
            <v>60614.813503683865</v>
          </cell>
          <cell r="AZ19">
            <v>498090.97137726872</v>
          </cell>
          <cell r="BA19">
            <v>495308.72601726872</v>
          </cell>
          <cell r="BB19">
            <v>3500</v>
          </cell>
          <cell r="BC19">
            <v>402500</v>
          </cell>
          <cell r="BD19">
            <v>0</v>
          </cell>
          <cell r="BE19">
            <v>0</v>
          </cell>
          <cell r="BF19">
            <v>498090.97137726872</v>
          </cell>
          <cell r="BG19" t="str">
            <v/>
          </cell>
          <cell r="BH19" t="str">
            <v/>
          </cell>
          <cell r="BI19" t="str">
            <v/>
          </cell>
          <cell r="BJ19" t="str">
            <v/>
          </cell>
          <cell r="BK19" t="str">
            <v/>
          </cell>
          <cell r="BL19">
            <v>498090.97137726872</v>
          </cell>
          <cell r="BM19">
            <v>498090.97137726872</v>
          </cell>
          <cell r="BN19">
            <v>0</v>
          </cell>
          <cell r="BO19">
            <v>405282.24536</v>
          </cell>
          <cell r="BP19">
            <v>293500</v>
          </cell>
          <cell r="BQ19">
            <v>386308.72601726872</v>
          </cell>
          <cell r="BR19">
            <v>3359.2063131936411</v>
          </cell>
          <cell r="BS19">
            <v>3194.5574605263159</v>
          </cell>
          <cell r="BT19">
            <v>5.1540426084619125E-2</v>
          </cell>
          <cell r="BU19">
            <v>-5.058038256794092E-3</v>
          </cell>
          <cell r="BV19">
            <v>0</v>
          </cell>
          <cell r="BW19">
            <v>-1858.1922926199452</v>
          </cell>
          <cell r="BX19">
            <v>496232.77908464876</v>
          </cell>
          <cell r="BY19">
            <v>4290.8742063012933</v>
          </cell>
          <cell r="BZ19" t="str">
            <v>Y</v>
          </cell>
          <cell r="CA19">
            <v>4315.0676442143367</v>
          </cell>
          <cell r="CB19">
            <v>3.3606836552743324E-2</v>
          </cell>
          <cell r="CC19">
            <v>-3057.85</v>
          </cell>
          <cell r="CD19">
            <v>493174.92908464879</v>
          </cell>
        </row>
        <row r="20">
          <cell r="A20">
            <v>23</v>
          </cell>
          <cell r="B20">
            <v>0</v>
          </cell>
          <cell r="C20">
            <v>124629</v>
          </cell>
          <cell r="D20">
            <v>9352136</v>
          </cell>
          <cell r="E20" t="str">
            <v>Coldfair Green Community Primary School</v>
          </cell>
          <cell r="F20">
            <v>139</v>
          </cell>
          <cell r="G20">
            <v>139</v>
          </cell>
          <cell r="H20">
            <v>0</v>
          </cell>
          <cell r="I20">
            <v>385558.2</v>
          </cell>
          <cell r="J20">
            <v>0</v>
          </cell>
          <cell r="K20">
            <v>0</v>
          </cell>
          <cell r="L20">
            <v>3959.9999999999991</v>
          </cell>
          <cell r="M20">
            <v>0</v>
          </cell>
          <cell r="N20">
            <v>7506</v>
          </cell>
          <cell r="O20">
            <v>0</v>
          </cell>
          <cell r="P20">
            <v>2599.9999999999995</v>
          </cell>
          <cell r="Q20">
            <v>0</v>
          </cell>
          <cell r="R20">
            <v>0</v>
          </cell>
          <cell r="S20">
            <v>0</v>
          </cell>
          <cell r="T20">
            <v>0</v>
          </cell>
          <cell r="U20">
            <v>0</v>
          </cell>
          <cell r="V20">
            <v>0</v>
          </cell>
          <cell r="W20">
            <v>0</v>
          </cell>
          <cell r="X20">
            <v>0</v>
          </cell>
          <cell r="Y20">
            <v>0</v>
          </cell>
          <cell r="Z20">
            <v>0</v>
          </cell>
          <cell r="AA20">
            <v>0</v>
          </cell>
          <cell r="AB20">
            <v>1183.223140495867</v>
          </cell>
          <cell r="AC20">
            <v>0</v>
          </cell>
          <cell r="AD20">
            <v>0</v>
          </cell>
          <cell r="AE20">
            <v>35812.941176470529</v>
          </cell>
          <cell r="AF20">
            <v>0</v>
          </cell>
          <cell r="AG20">
            <v>0</v>
          </cell>
          <cell r="AH20">
            <v>0</v>
          </cell>
          <cell r="AI20">
            <v>110000</v>
          </cell>
          <cell r="AJ20">
            <v>0</v>
          </cell>
          <cell r="AK20">
            <v>0</v>
          </cell>
          <cell r="AL20">
            <v>0</v>
          </cell>
          <cell r="AM20">
            <v>11678.118059999999</v>
          </cell>
          <cell r="AN20">
            <v>0</v>
          </cell>
          <cell r="AO20">
            <v>0</v>
          </cell>
          <cell r="AP20">
            <v>0</v>
          </cell>
          <cell r="AQ20">
            <v>0</v>
          </cell>
          <cell r="AR20">
            <v>0</v>
          </cell>
          <cell r="AS20">
            <v>0</v>
          </cell>
          <cell r="AT20">
            <v>0</v>
          </cell>
          <cell r="AU20">
            <v>0</v>
          </cell>
          <cell r="AV20">
            <v>385558.2</v>
          </cell>
          <cell r="AW20">
            <v>51062.164316966395</v>
          </cell>
          <cell r="AX20">
            <v>121678.11805999999</v>
          </cell>
          <cell r="AY20">
            <v>52844.941176470529</v>
          </cell>
          <cell r="AZ20">
            <v>558298.48237696639</v>
          </cell>
          <cell r="BA20">
            <v>546620.36431696638</v>
          </cell>
          <cell r="BB20">
            <v>3500</v>
          </cell>
          <cell r="BC20">
            <v>486500</v>
          </cell>
          <cell r="BD20">
            <v>0</v>
          </cell>
          <cell r="BE20">
            <v>0</v>
          </cell>
          <cell r="BF20">
            <v>558298.48237696639</v>
          </cell>
          <cell r="BG20" t="str">
            <v/>
          </cell>
          <cell r="BH20" t="str">
            <v/>
          </cell>
          <cell r="BI20" t="str">
            <v/>
          </cell>
          <cell r="BJ20" t="str">
            <v/>
          </cell>
          <cell r="BK20" t="str">
            <v/>
          </cell>
          <cell r="BL20">
            <v>558298.48237696639</v>
          </cell>
          <cell r="BM20">
            <v>558298.48237696639</v>
          </cell>
          <cell r="BN20">
            <v>0</v>
          </cell>
          <cell r="BO20">
            <v>498178.11806000001</v>
          </cell>
          <cell r="BP20">
            <v>376500</v>
          </cell>
          <cell r="BQ20">
            <v>436620.36431696638</v>
          </cell>
          <cell r="BR20">
            <v>3141.1537001220604</v>
          </cell>
          <cell r="BS20">
            <v>2992.9815284722226</v>
          </cell>
          <cell r="BT20">
            <v>4.9506543973050425E-2</v>
          </cell>
          <cell r="BU20">
            <v>-4.8584385578464414E-3</v>
          </cell>
          <cell r="BV20">
            <v>0</v>
          </cell>
          <cell r="BW20">
            <v>-2021.2291436583757</v>
          </cell>
          <cell r="BX20">
            <v>556277.25323330797</v>
          </cell>
          <cell r="BY20">
            <v>3917.9793897360287</v>
          </cell>
          <cell r="BZ20" t="str">
            <v>Y</v>
          </cell>
          <cell r="CA20">
            <v>4001.9946275777552</v>
          </cell>
          <cell r="CB20">
            <v>4.3212277055726389E-2</v>
          </cell>
          <cell r="CC20">
            <v>-3696.0099999999998</v>
          </cell>
          <cell r="CD20">
            <v>552581.24323330796</v>
          </cell>
        </row>
        <row r="21">
          <cell r="A21">
            <v>25</v>
          </cell>
          <cell r="B21">
            <v>0</v>
          </cell>
          <cell r="C21">
            <v>124774</v>
          </cell>
          <cell r="D21">
            <v>9353329</v>
          </cell>
          <cell r="E21" t="str">
            <v>Sir Robert Hitcham Church of England Voluntary Aided School</v>
          </cell>
          <cell r="F21">
            <v>187</v>
          </cell>
          <cell r="G21">
            <v>187</v>
          </cell>
          <cell r="H21">
            <v>0</v>
          </cell>
          <cell r="I21">
            <v>518700.60000000003</v>
          </cell>
          <cell r="J21">
            <v>0</v>
          </cell>
          <cell r="K21">
            <v>0</v>
          </cell>
          <cell r="L21">
            <v>7920</v>
          </cell>
          <cell r="M21">
            <v>0</v>
          </cell>
          <cell r="N21">
            <v>14103.351955307262</v>
          </cell>
          <cell r="O21">
            <v>0</v>
          </cell>
          <cell r="P21">
            <v>0</v>
          </cell>
          <cell r="Q21">
            <v>0</v>
          </cell>
          <cell r="R21">
            <v>0</v>
          </cell>
          <cell r="S21">
            <v>0</v>
          </cell>
          <cell r="T21">
            <v>0</v>
          </cell>
          <cell r="U21">
            <v>0</v>
          </cell>
          <cell r="V21">
            <v>0</v>
          </cell>
          <cell r="W21">
            <v>0</v>
          </cell>
          <cell r="X21">
            <v>0</v>
          </cell>
          <cell r="Y21">
            <v>0</v>
          </cell>
          <cell r="Z21">
            <v>0</v>
          </cell>
          <cell r="AA21">
            <v>0</v>
          </cell>
          <cell r="AB21">
            <v>613.40764331210221</v>
          </cell>
          <cell r="AC21">
            <v>0</v>
          </cell>
          <cell r="AD21">
            <v>0</v>
          </cell>
          <cell r="AE21">
            <v>48086.748387096683</v>
          </cell>
          <cell r="AF21">
            <v>0</v>
          </cell>
          <cell r="AG21">
            <v>0</v>
          </cell>
          <cell r="AH21">
            <v>0</v>
          </cell>
          <cell r="AI21">
            <v>110000</v>
          </cell>
          <cell r="AJ21">
            <v>0</v>
          </cell>
          <cell r="AK21">
            <v>0</v>
          </cell>
          <cell r="AL21">
            <v>0</v>
          </cell>
          <cell r="AM21">
            <v>4459.0371000000005</v>
          </cell>
          <cell r="AN21">
            <v>0</v>
          </cell>
          <cell r="AO21">
            <v>0</v>
          </cell>
          <cell r="AP21">
            <v>0</v>
          </cell>
          <cell r="AQ21">
            <v>0</v>
          </cell>
          <cell r="AR21">
            <v>0</v>
          </cell>
          <cell r="AS21">
            <v>0</v>
          </cell>
          <cell r="AT21">
            <v>0</v>
          </cell>
          <cell r="AU21">
            <v>0</v>
          </cell>
          <cell r="AV21">
            <v>518700.60000000003</v>
          </cell>
          <cell r="AW21">
            <v>70723.507985716045</v>
          </cell>
          <cell r="AX21">
            <v>114459.0371</v>
          </cell>
          <cell r="AY21">
            <v>69097.424364750317</v>
          </cell>
          <cell r="AZ21">
            <v>703883.14508571604</v>
          </cell>
          <cell r="BA21">
            <v>699424.10798571608</v>
          </cell>
          <cell r="BB21">
            <v>3500</v>
          </cell>
          <cell r="BC21">
            <v>654500</v>
          </cell>
          <cell r="BD21">
            <v>0</v>
          </cell>
          <cell r="BE21">
            <v>0</v>
          </cell>
          <cell r="BF21">
            <v>703883.14508571604</v>
          </cell>
          <cell r="BG21" t="str">
            <v/>
          </cell>
          <cell r="BH21" t="str">
            <v/>
          </cell>
          <cell r="BI21" t="str">
            <v/>
          </cell>
          <cell r="BJ21" t="str">
            <v/>
          </cell>
          <cell r="BK21" t="str">
            <v/>
          </cell>
          <cell r="BL21">
            <v>703883.14508571604</v>
          </cell>
          <cell r="BM21">
            <v>703883.14508571615</v>
          </cell>
          <cell r="BN21">
            <v>0</v>
          </cell>
          <cell r="BO21">
            <v>658959.03709999996</v>
          </cell>
          <cell r="BP21">
            <v>544500</v>
          </cell>
          <cell r="BQ21">
            <v>589424.10798571608</v>
          </cell>
          <cell r="BR21">
            <v>3152.0005774637225</v>
          </cell>
          <cell r="BS21">
            <v>2990.9519201117314</v>
          </cell>
          <cell r="BT21">
            <v>5.3845284596208048E-2</v>
          </cell>
          <cell r="BU21">
            <v>-5.2842308480034478E-3</v>
          </cell>
          <cell r="BV21">
            <v>0</v>
          </cell>
          <cell r="BW21">
            <v>-2955.5126350149667</v>
          </cell>
          <cell r="BX21">
            <v>700927.63245070109</v>
          </cell>
          <cell r="BY21">
            <v>3724.4309911802197</v>
          </cell>
          <cell r="BZ21" t="str">
            <v>Y</v>
          </cell>
          <cell r="CA21">
            <v>3748.2761093620379</v>
          </cell>
          <cell r="CB21">
            <v>3.2625153945520013E-2</v>
          </cell>
          <cell r="CC21">
            <v>-4972.33</v>
          </cell>
          <cell r="CD21">
            <v>695955.30245070113</v>
          </cell>
        </row>
        <row r="22">
          <cell r="A22">
            <v>26</v>
          </cell>
          <cell r="B22" t="str">
            <v>Recoupment Academy</v>
          </cell>
          <cell r="C22">
            <v>146234</v>
          </cell>
          <cell r="D22">
            <v>9353084</v>
          </cell>
          <cell r="E22" t="str">
            <v>Dennington Church of England Primary School</v>
          </cell>
          <cell r="F22">
            <v>62</v>
          </cell>
          <cell r="G22">
            <v>62</v>
          </cell>
          <cell r="H22">
            <v>0</v>
          </cell>
          <cell r="I22">
            <v>171975.6</v>
          </cell>
          <cell r="J22">
            <v>0</v>
          </cell>
          <cell r="K22">
            <v>0</v>
          </cell>
          <cell r="L22">
            <v>2640</v>
          </cell>
          <cell r="M22">
            <v>0</v>
          </cell>
          <cell r="N22">
            <v>13051.525423728814</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28801.818181818209</v>
          </cell>
          <cell r="AF22">
            <v>0</v>
          </cell>
          <cell r="AG22">
            <v>0</v>
          </cell>
          <cell r="AH22">
            <v>0</v>
          </cell>
          <cell r="AI22">
            <v>110000</v>
          </cell>
          <cell r="AJ22">
            <v>25000</v>
          </cell>
          <cell r="AK22">
            <v>0</v>
          </cell>
          <cell r="AL22">
            <v>0</v>
          </cell>
          <cell r="AM22">
            <v>1956.1182200000001</v>
          </cell>
          <cell r="AN22">
            <v>0</v>
          </cell>
          <cell r="AO22">
            <v>0</v>
          </cell>
          <cell r="AP22">
            <v>0</v>
          </cell>
          <cell r="AQ22">
            <v>0</v>
          </cell>
          <cell r="AR22">
            <v>0</v>
          </cell>
          <cell r="AS22">
            <v>0</v>
          </cell>
          <cell r="AT22">
            <v>0</v>
          </cell>
          <cell r="AU22">
            <v>0</v>
          </cell>
          <cell r="AV22">
            <v>171975.6</v>
          </cell>
          <cell r="AW22">
            <v>44493.343605547023</v>
          </cell>
          <cell r="AX22">
            <v>136956.11822</v>
          </cell>
          <cell r="AY22">
            <v>46646.580893682614</v>
          </cell>
          <cell r="AZ22">
            <v>353425.06182554702</v>
          </cell>
          <cell r="BA22">
            <v>351468.94360554701</v>
          </cell>
          <cell r="BB22">
            <v>3500</v>
          </cell>
          <cell r="BC22">
            <v>217000</v>
          </cell>
          <cell r="BD22">
            <v>0</v>
          </cell>
          <cell r="BE22">
            <v>0</v>
          </cell>
          <cell r="BF22">
            <v>353425.06182554702</v>
          </cell>
          <cell r="BG22" t="str">
            <v/>
          </cell>
          <cell r="BH22" t="str">
            <v/>
          </cell>
          <cell r="BI22" t="str">
            <v/>
          </cell>
          <cell r="BJ22" t="str">
            <v/>
          </cell>
          <cell r="BK22" t="str">
            <v/>
          </cell>
          <cell r="BL22">
            <v>353425.06182554702</v>
          </cell>
          <cell r="BM22">
            <v>353425.06182554702</v>
          </cell>
          <cell r="BN22">
            <v>0</v>
          </cell>
          <cell r="BO22">
            <v>218956.11822</v>
          </cell>
          <cell r="BP22">
            <v>82000</v>
          </cell>
          <cell r="BQ22">
            <v>216468.94360554701</v>
          </cell>
          <cell r="BR22">
            <v>3491.4345742830164</v>
          </cell>
          <cell r="BS22">
            <v>2912.4483500000001</v>
          </cell>
          <cell r="BT22">
            <v>0.19879707885051981</v>
          </cell>
          <cell r="BU22">
            <v>-1.9509408566277118E-2</v>
          </cell>
          <cell r="BV22">
            <v>0</v>
          </cell>
          <cell r="BW22">
            <v>-3522.8489768764389</v>
          </cell>
          <cell r="BX22">
            <v>349902.21284867061</v>
          </cell>
          <cell r="BY22">
            <v>5612.0337843333964</v>
          </cell>
          <cell r="BZ22" t="str">
            <v>Y</v>
          </cell>
          <cell r="CA22">
            <v>5643.5840782043642</v>
          </cell>
          <cell r="CB22">
            <v>7.8573807860797595E-2</v>
          </cell>
          <cell r="CC22">
            <v>0</v>
          </cell>
          <cell r="CD22">
            <v>349902.21284867061</v>
          </cell>
        </row>
        <row r="23">
          <cell r="A23">
            <v>29</v>
          </cell>
          <cell r="B23">
            <v>0</v>
          </cell>
          <cell r="C23">
            <v>124578</v>
          </cell>
          <cell r="D23">
            <v>9352072</v>
          </cell>
          <cell r="E23" t="str">
            <v>Earl Soham Community Primary School</v>
          </cell>
          <cell r="F23">
            <v>57</v>
          </cell>
          <cell r="G23">
            <v>57</v>
          </cell>
          <cell r="H23">
            <v>0</v>
          </cell>
          <cell r="I23">
            <v>158106.6</v>
          </cell>
          <cell r="J23">
            <v>0</v>
          </cell>
          <cell r="K23">
            <v>0</v>
          </cell>
          <cell r="L23">
            <v>2199.9999999999991</v>
          </cell>
          <cell r="M23">
            <v>0</v>
          </cell>
          <cell r="N23">
            <v>4860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21675.906976744183</v>
          </cell>
          <cell r="AF23">
            <v>0</v>
          </cell>
          <cell r="AG23">
            <v>0</v>
          </cell>
          <cell r="AH23">
            <v>0</v>
          </cell>
          <cell r="AI23">
            <v>110000</v>
          </cell>
          <cell r="AJ23">
            <v>25000</v>
          </cell>
          <cell r="AK23">
            <v>0</v>
          </cell>
          <cell r="AL23">
            <v>0</v>
          </cell>
          <cell r="AM23">
            <v>8212.1992399999999</v>
          </cell>
          <cell r="AN23">
            <v>0</v>
          </cell>
          <cell r="AO23">
            <v>0</v>
          </cell>
          <cell r="AP23">
            <v>0</v>
          </cell>
          <cell r="AQ23">
            <v>2970</v>
          </cell>
          <cell r="AR23">
            <v>0</v>
          </cell>
          <cell r="AS23">
            <v>0</v>
          </cell>
          <cell r="AT23">
            <v>0</v>
          </cell>
          <cell r="AU23">
            <v>0</v>
          </cell>
          <cell r="AV23">
            <v>158106.6</v>
          </cell>
          <cell r="AW23">
            <v>28735.906976744183</v>
          </cell>
          <cell r="AX23">
            <v>146182.19923999999</v>
          </cell>
          <cell r="AY23">
            <v>35204.906976744183</v>
          </cell>
          <cell r="AZ23">
            <v>333024.70621674415</v>
          </cell>
          <cell r="BA23">
            <v>324812.50697674416</v>
          </cell>
          <cell r="BB23">
            <v>3500</v>
          </cell>
          <cell r="BC23">
            <v>199500</v>
          </cell>
          <cell r="BD23">
            <v>0</v>
          </cell>
          <cell r="BE23">
            <v>0</v>
          </cell>
          <cell r="BF23">
            <v>333024.70621674415</v>
          </cell>
          <cell r="BG23" t="str">
            <v/>
          </cell>
          <cell r="BH23" t="str">
            <v/>
          </cell>
          <cell r="BI23" t="str">
            <v/>
          </cell>
          <cell r="BJ23" t="str">
            <v/>
          </cell>
          <cell r="BK23" t="str">
            <v/>
          </cell>
          <cell r="BL23">
            <v>333024.70621674415</v>
          </cell>
          <cell r="BM23">
            <v>333024.70621674415</v>
          </cell>
          <cell r="BN23">
            <v>0</v>
          </cell>
          <cell r="BO23">
            <v>207712.19923999999</v>
          </cell>
          <cell r="BP23">
            <v>64499.999999999985</v>
          </cell>
          <cell r="BQ23">
            <v>189812.50697674416</v>
          </cell>
          <cell r="BR23">
            <v>3330.0439820481433</v>
          </cell>
          <cell r="BS23">
            <v>3022.0339793103449</v>
          </cell>
          <cell r="BT23">
            <v>0.10192142273929332</v>
          </cell>
          <cell r="BU23">
            <v>-1.0002293239792849E-2</v>
          </cell>
          <cell r="BV23">
            <v>0</v>
          </cell>
          <cell r="BW23">
            <v>-1722.9543923757683</v>
          </cell>
          <cell r="BX23">
            <v>331301.75182436837</v>
          </cell>
          <cell r="BY23">
            <v>5668.2377646380419</v>
          </cell>
          <cell r="BZ23" t="str">
            <v>Y</v>
          </cell>
          <cell r="CA23">
            <v>5812.3114355152347</v>
          </cell>
          <cell r="CB23">
            <v>5.9063404189917623E-2</v>
          </cell>
          <cell r="CC23">
            <v>-1515.6299999999999</v>
          </cell>
          <cell r="CD23">
            <v>329786.12182436837</v>
          </cell>
        </row>
        <row r="24">
          <cell r="A24">
            <v>30</v>
          </cell>
          <cell r="B24" t="str">
            <v>Recoupment Academy</v>
          </cell>
          <cell r="C24">
            <v>141550</v>
          </cell>
          <cell r="D24">
            <v>9352073</v>
          </cell>
          <cell r="E24" t="str">
            <v>Easton Primary School</v>
          </cell>
          <cell r="F24">
            <v>80</v>
          </cell>
          <cell r="G24">
            <v>80</v>
          </cell>
          <cell r="H24">
            <v>0</v>
          </cell>
          <cell r="I24">
            <v>221904</v>
          </cell>
          <cell r="J24">
            <v>0</v>
          </cell>
          <cell r="K24">
            <v>0</v>
          </cell>
          <cell r="L24">
            <v>440</v>
          </cell>
          <cell r="M24">
            <v>0</v>
          </cell>
          <cell r="N24">
            <v>2215.3846153846152</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31146.666666666668</v>
          </cell>
          <cell r="AF24">
            <v>0</v>
          </cell>
          <cell r="AG24">
            <v>0</v>
          </cell>
          <cell r="AH24">
            <v>0</v>
          </cell>
          <cell r="AI24">
            <v>110000</v>
          </cell>
          <cell r="AJ24">
            <v>23297.730307076097</v>
          </cell>
          <cell r="AK24">
            <v>0</v>
          </cell>
          <cell r="AL24">
            <v>0</v>
          </cell>
          <cell r="AM24">
            <v>1659.6155800000001</v>
          </cell>
          <cell r="AN24">
            <v>0</v>
          </cell>
          <cell r="AO24">
            <v>0</v>
          </cell>
          <cell r="AP24">
            <v>0</v>
          </cell>
          <cell r="AQ24">
            <v>0</v>
          </cell>
          <cell r="AR24">
            <v>0</v>
          </cell>
          <cell r="AS24">
            <v>0</v>
          </cell>
          <cell r="AT24">
            <v>0</v>
          </cell>
          <cell r="AU24">
            <v>0</v>
          </cell>
          <cell r="AV24">
            <v>221904</v>
          </cell>
          <cell r="AW24">
            <v>33802.051282051281</v>
          </cell>
          <cell r="AX24">
            <v>134957.34588707611</v>
          </cell>
          <cell r="AY24">
            <v>42473.358974358976</v>
          </cell>
          <cell r="AZ24">
            <v>390663.39716912736</v>
          </cell>
          <cell r="BA24">
            <v>389003.78158912738</v>
          </cell>
          <cell r="BB24">
            <v>3500</v>
          </cell>
          <cell r="BC24">
            <v>280000</v>
          </cell>
          <cell r="BD24">
            <v>0</v>
          </cell>
          <cell r="BE24">
            <v>0</v>
          </cell>
          <cell r="BF24">
            <v>390663.39716912736</v>
          </cell>
          <cell r="BG24" t="str">
            <v/>
          </cell>
          <cell r="BH24" t="str">
            <v/>
          </cell>
          <cell r="BI24" t="str">
            <v/>
          </cell>
          <cell r="BJ24" t="str">
            <v/>
          </cell>
          <cell r="BK24" t="str">
            <v/>
          </cell>
          <cell r="BL24">
            <v>390663.39716912736</v>
          </cell>
          <cell r="BM24">
            <v>390663.39716912736</v>
          </cell>
          <cell r="BN24">
            <v>0</v>
          </cell>
          <cell r="BO24">
            <v>281659.61557999998</v>
          </cell>
          <cell r="BP24">
            <v>146702.26969292387</v>
          </cell>
          <cell r="BQ24">
            <v>255706.05128205125</v>
          </cell>
          <cell r="BR24">
            <v>3196.3256410256408</v>
          </cell>
          <cell r="BS24">
            <v>3329.8408209595245</v>
          </cell>
          <cell r="BT24">
            <v>-4.0096565305307919E-2</v>
          </cell>
          <cell r="BU24">
            <v>2.5096565305307919E-2</v>
          </cell>
          <cell r="BV24">
            <v>0</v>
          </cell>
          <cell r="BW24">
            <v>6685.4054095592674</v>
          </cell>
          <cell r="BX24">
            <v>397348.80257868662</v>
          </cell>
          <cell r="BY24">
            <v>4946.114837483583</v>
          </cell>
          <cell r="BZ24" t="str">
            <v>Y</v>
          </cell>
          <cell r="CA24">
            <v>4966.8600322335824</v>
          </cell>
          <cell r="CB24">
            <v>-2.7083618591352554E-2</v>
          </cell>
          <cell r="CC24">
            <v>0</v>
          </cell>
          <cell r="CD24">
            <v>397348.80257868662</v>
          </cell>
        </row>
        <row r="25">
          <cell r="A25">
            <v>31</v>
          </cell>
          <cell r="B25" t="str">
            <v>Recoupment Academy</v>
          </cell>
          <cell r="C25">
            <v>145692</v>
          </cell>
          <cell r="D25">
            <v>9353323</v>
          </cell>
          <cell r="E25" t="str">
            <v>St Peter and St Paul Church of England Primary School, Eye</v>
          </cell>
          <cell r="F25">
            <v>193</v>
          </cell>
          <cell r="G25">
            <v>193</v>
          </cell>
          <cell r="H25">
            <v>0</v>
          </cell>
          <cell r="I25">
            <v>535343.4</v>
          </cell>
          <cell r="J25">
            <v>0</v>
          </cell>
          <cell r="K25">
            <v>0</v>
          </cell>
          <cell r="L25">
            <v>7919.9999999999982</v>
          </cell>
          <cell r="M25">
            <v>0</v>
          </cell>
          <cell r="N25">
            <v>17370</v>
          </cell>
          <cell r="O25">
            <v>0</v>
          </cell>
          <cell r="P25">
            <v>1199.9999999999998</v>
          </cell>
          <cell r="Q25">
            <v>0</v>
          </cell>
          <cell r="R25">
            <v>360.00000000000017</v>
          </cell>
          <cell r="S25">
            <v>0</v>
          </cell>
          <cell r="T25">
            <v>0</v>
          </cell>
          <cell r="U25">
            <v>0</v>
          </cell>
          <cell r="V25">
            <v>0</v>
          </cell>
          <cell r="W25">
            <v>0</v>
          </cell>
          <cell r="X25">
            <v>0</v>
          </cell>
          <cell r="Y25">
            <v>0</v>
          </cell>
          <cell r="Z25">
            <v>0</v>
          </cell>
          <cell r="AA25">
            <v>0</v>
          </cell>
          <cell r="AB25">
            <v>0</v>
          </cell>
          <cell r="AC25">
            <v>0</v>
          </cell>
          <cell r="AD25">
            <v>0</v>
          </cell>
          <cell r="AE25">
            <v>46963.333333333314</v>
          </cell>
          <cell r="AF25">
            <v>0</v>
          </cell>
          <cell r="AG25">
            <v>0</v>
          </cell>
          <cell r="AH25">
            <v>0</v>
          </cell>
          <cell r="AI25">
            <v>110000</v>
          </cell>
          <cell r="AJ25">
            <v>0</v>
          </cell>
          <cell r="AK25">
            <v>0</v>
          </cell>
          <cell r="AL25">
            <v>0</v>
          </cell>
          <cell r="AM25">
            <v>1708.24234</v>
          </cell>
          <cell r="AN25">
            <v>0</v>
          </cell>
          <cell r="AO25">
            <v>0</v>
          </cell>
          <cell r="AP25">
            <v>0</v>
          </cell>
          <cell r="AQ25">
            <v>0</v>
          </cell>
          <cell r="AR25">
            <v>0</v>
          </cell>
          <cell r="AS25">
            <v>0</v>
          </cell>
          <cell r="AT25">
            <v>0</v>
          </cell>
          <cell r="AU25">
            <v>0</v>
          </cell>
          <cell r="AV25">
            <v>535343.4</v>
          </cell>
          <cell r="AW25">
            <v>73813.333333333314</v>
          </cell>
          <cell r="AX25">
            <v>111708.24234</v>
          </cell>
          <cell r="AY25">
            <v>70387.333333333314</v>
          </cell>
          <cell r="AZ25">
            <v>720864.97567333339</v>
          </cell>
          <cell r="BA25">
            <v>719156.7333333334</v>
          </cell>
          <cell r="BB25">
            <v>3500</v>
          </cell>
          <cell r="BC25">
            <v>675500</v>
          </cell>
          <cell r="BD25">
            <v>0</v>
          </cell>
          <cell r="BE25">
            <v>0</v>
          </cell>
          <cell r="BF25">
            <v>720864.97567333339</v>
          </cell>
          <cell r="BG25" t="str">
            <v/>
          </cell>
          <cell r="BH25" t="str">
            <v/>
          </cell>
          <cell r="BI25" t="str">
            <v/>
          </cell>
          <cell r="BJ25" t="str">
            <v/>
          </cell>
          <cell r="BK25" t="str">
            <v/>
          </cell>
          <cell r="BL25">
            <v>720864.97567333339</v>
          </cell>
          <cell r="BM25">
            <v>720864.97567333339</v>
          </cell>
          <cell r="BN25">
            <v>0</v>
          </cell>
          <cell r="BO25">
            <v>677208.24234</v>
          </cell>
          <cell r="BP25">
            <v>565500</v>
          </cell>
          <cell r="BQ25">
            <v>609156.7333333334</v>
          </cell>
          <cell r="BR25">
            <v>3156.2525043177898</v>
          </cell>
          <cell r="BS25">
            <v>3041.2376862433862</v>
          </cell>
          <cell r="BT25">
            <v>3.7818424582418221E-2</v>
          </cell>
          <cell r="BU25">
            <v>-3.7113980787721514E-3</v>
          </cell>
          <cell r="BV25">
            <v>0</v>
          </cell>
          <cell r="BW25">
            <v>-2178.4380352219409</v>
          </cell>
          <cell r="BX25">
            <v>718686.53763811151</v>
          </cell>
          <cell r="BY25">
            <v>3714.9134471404741</v>
          </cell>
          <cell r="BZ25" t="str">
            <v>Y</v>
          </cell>
          <cell r="CA25">
            <v>3723.764443720785</v>
          </cell>
          <cell r="CB25">
            <v>2.3655926400134586E-2</v>
          </cell>
          <cell r="CC25">
            <v>0</v>
          </cell>
          <cell r="CD25">
            <v>718686.53763811151</v>
          </cell>
        </row>
        <row r="26">
          <cell r="A26">
            <v>35</v>
          </cell>
          <cell r="B26">
            <v>0</v>
          </cell>
          <cell r="C26">
            <v>124775</v>
          </cell>
          <cell r="D26">
            <v>9353330</v>
          </cell>
          <cell r="E26" t="str">
            <v>Sir Robert Hitcham's Church of England Voluntary Aided Primary School</v>
          </cell>
          <cell r="F26">
            <v>303</v>
          </cell>
          <cell r="G26">
            <v>303</v>
          </cell>
          <cell r="H26">
            <v>0</v>
          </cell>
          <cell r="I26">
            <v>840461.4</v>
          </cell>
          <cell r="J26">
            <v>0</v>
          </cell>
          <cell r="K26">
            <v>0</v>
          </cell>
          <cell r="L26">
            <v>11440</v>
          </cell>
          <cell r="M26">
            <v>0</v>
          </cell>
          <cell r="N26">
            <v>18593.181818181816</v>
          </cell>
          <cell r="O26">
            <v>0</v>
          </cell>
          <cell r="P26">
            <v>0</v>
          </cell>
          <cell r="Q26">
            <v>240.79470198675531</v>
          </cell>
          <cell r="R26">
            <v>0</v>
          </cell>
          <cell r="S26">
            <v>0</v>
          </cell>
          <cell r="T26">
            <v>0</v>
          </cell>
          <cell r="U26">
            <v>0</v>
          </cell>
          <cell r="V26">
            <v>0</v>
          </cell>
          <cell r="W26">
            <v>0</v>
          </cell>
          <cell r="X26">
            <v>0</v>
          </cell>
          <cell r="Y26">
            <v>0</v>
          </cell>
          <cell r="Z26">
            <v>0</v>
          </cell>
          <cell r="AA26">
            <v>0</v>
          </cell>
          <cell r="AB26">
            <v>3035.8949416342357</v>
          </cell>
          <cell r="AC26">
            <v>0</v>
          </cell>
          <cell r="AD26">
            <v>0</v>
          </cell>
          <cell r="AE26">
            <v>84684.171428571412</v>
          </cell>
          <cell r="AF26">
            <v>0</v>
          </cell>
          <cell r="AG26">
            <v>0</v>
          </cell>
          <cell r="AH26">
            <v>0</v>
          </cell>
          <cell r="AI26">
            <v>110000</v>
          </cell>
          <cell r="AJ26">
            <v>0</v>
          </cell>
          <cell r="AK26">
            <v>0</v>
          </cell>
          <cell r="AL26">
            <v>0</v>
          </cell>
          <cell r="AM26">
            <v>6549.9979999999996</v>
          </cell>
          <cell r="AN26">
            <v>0</v>
          </cell>
          <cell r="AO26">
            <v>0</v>
          </cell>
          <cell r="AP26">
            <v>0</v>
          </cell>
          <cell r="AQ26">
            <v>0</v>
          </cell>
          <cell r="AR26">
            <v>0</v>
          </cell>
          <cell r="AS26">
            <v>0</v>
          </cell>
          <cell r="AT26">
            <v>0</v>
          </cell>
          <cell r="AU26">
            <v>0</v>
          </cell>
          <cell r="AV26">
            <v>840461.4</v>
          </cell>
          <cell r="AW26">
            <v>117994.04289037423</v>
          </cell>
          <cell r="AX26">
            <v>116549.99799999999</v>
          </cell>
          <cell r="AY26">
            <v>109820.15968865569</v>
          </cell>
          <cell r="AZ26">
            <v>1075005.4408903741</v>
          </cell>
          <cell r="BA26">
            <v>1068455.4428903742</v>
          </cell>
          <cell r="BB26">
            <v>3500</v>
          </cell>
          <cell r="BC26">
            <v>1060500</v>
          </cell>
          <cell r="BD26">
            <v>0</v>
          </cell>
          <cell r="BE26">
            <v>0</v>
          </cell>
          <cell r="BF26">
            <v>1075005.4408903741</v>
          </cell>
          <cell r="BG26" t="str">
            <v/>
          </cell>
          <cell r="BH26" t="str">
            <v/>
          </cell>
          <cell r="BI26" t="str">
            <v/>
          </cell>
          <cell r="BJ26" t="str">
            <v/>
          </cell>
          <cell r="BK26" t="str">
            <v/>
          </cell>
          <cell r="BL26">
            <v>1075005.4408903741</v>
          </cell>
          <cell r="BM26">
            <v>1075005.4408903741</v>
          </cell>
          <cell r="BN26">
            <v>0</v>
          </cell>
          <cell r="BO26">
            <v>1067049.9979999999</v>
          </cell>
          <cell r="BP26">
            <v>950499.99999999988</v>
          </cell>
          <cell r="BQ26">
            <v>958455.44289037411</v>
          </cell>
          <cell r="BR26">
            <v>3163.2192834665811</v>
          </cell>
          <cell r="BS26">
            <v>3016.6009382352945</v>
          </cell>
          <cell r="BT26">
            <v>4.8603825376073134E-2</v>
          </cell>
          <cell r="BU26">
            <v>-4.7698481920793023E-3</v>
          </cell>
          <cell r="BV26">
            <v>0</v>
          </cell>
          <cell r="BW26">
            <v>-4359.7847450343033</v>
          </cell>
          <cell r="BX26">
            <v>1070645.6561453398</v>
          </cell>
          <cell r="BY26">
            <v>3511.8668585654782</v>
          </cell>
          <cell r="BZ26" t="str">
            <v>Y</v>
          </cell>
          <cell r="CA26">
            <v>3533.4840136809894</v>
          </cell>
          <cell r="CB26">
            <v>4.0170916307608051E-2</v>
          </cell>
          <cell r="CC26">
            <v>-8056.7699999999995</v>
          </cell>
          <cell r="CD26">
            <v>1062588.8861453398</v>
          </cell>
        </row>
        <row r="27">
          <cell r="A27">
            <v>36</v>
          </cell>
          <cell r="B27" t="str">
            <v>Recoupment Academy</v>
          </cell>
          <cell r="C27">
            <v>145696</v>
          </cell>
          <cell r="D27">
            <v>9353089</v>
          </cell>
          <cell r="E27" t="str">
            <v>Fressingfield Church of England Primary School</v>
          </cell>
          <cell r="F27">
            <v>131</v>
          </cell>
          <cell r="G27">
            <v>131</v>
          </cell>
          <cell r="H27">
            <v>0</v>
          </cell>
          <cell r="I27">
            <v>363367.80000000005</v>
          </cell>
          <cell r="J27">
            <v>0</v>
          </cell>
          <cell r="K27">
            <v>0</v>
          </cell>
          <cell r="L27">
            <v>2199.9999999999991</v>
          </cell>
          <cell r="M27">
            <v>0</v>
          </cell>
          <cell r="N27">
            <v>8051.7073170731701</v>
          </cell>
          <cell r="O27">
            <v>0</v>
          </cell>
          <cell r="P27">
            <v>0</v>
          </cell>
          <cell r="Q27">
            <v>0</v>
          </cell>
          <cell r="R27">
            <v>0</v>
          </cell>
          <cell r="S27">
            <v>0</v>
          </cell>
          <cell r="T27">
            <v>0</v>
          </cell>
          <cell r="U27">
            <v>0</v>
          </cell>
          <cell r="V27">
            <v>0</v>
          </cell>
          <cell r="W27">
            <v>0</v>
          </cell>
          <cell r="X27">
            <v>0</v>
          </cell>
          <cell r="Y27">
            <v>0</v>
          </cell>
          <cell r="Z27">
            <v>0</v>
          </cell>
          <cell r="AA27">
            <v>0</v>
          </cell>
          <cell r="AB27">
            <v>1194.0707964601779</v>
          </cell>
          <cell r="AC27">
            <v>0</v>
          </cell>
          <cell r="AD27">
            <v>0</v>
          </cell>
          <cell r="AE27">
            <v>45833.477477477434</v>
          </cell>
          <cell r="AF27">
            <v>0</v>
          </cell>
          <cell r="AG27">
            <v>0</v>
          </cell>
          <cell r="AH27">
            <v>0</v>
          </cell>
          <cell r="AI27">
            <v>110000</v>
          </cell>
          <cell r="AJ27">
            <v>6275.0333778371105</v>
          </cell>
          <cell r="AK27">
            <v>0</v>
          </cell>
          <cell r="AL27">
            <v>0</v>
          </cell>
          <cell r="AM27">
            <v>21584.639999999999</v>
          </cell>
          <cell r="AN27">
            <v>0</v>
          </cell>
          <cell r="AO27">
            <v>0</v>
          </cell>
          <cell r="AP27">
            <v>0</v>
          </cell>
          <cell r="AQ27">
            <v>0</v>
          </cell>
          <cell r="AR27">
            <v>0</v>
          </cell>
          <cell r="AS27">
            <v>0</v>
          </cell>
          <cell r="AT27">
            <v>0</v>
          </cell>
          <cell r="AU27">
            <v>0</v>
          </cell>
          <cell r="AV27">
            <v>363367.80000000005</v>
          </cell>
          <cell r="AW27">
            <v>57279.255591010777</v>
          </cell>
          <cell r="AX27">
            <v>137859.67337783711</v>
          </cell>
          <cell r="AY27">
            <v>60958.331136014021</v>
          </cell>
          <cell r="AZ27">
            <v>558506.72896884801</v>
          </cell>
          <cell r="BA27">
            <v>536922.08896884799</v>
          </cell>
          <cell r="BB27">
            <v>3500</v>
          </cell>
          <cell r="BC27">
            <v>458500</v>
          </cell>
          <cell r="BD27">
            <v>0</v>
          </cell>
          <cell r="BE27">
            <v>0</v>
          </cell>
          <cell r="BF27">
            <v>558506.72896884801</v>
          </cell>
          <cell r="BG27" t="str">
            <v/>
          </cell>
          <cell r="BH27" t="str">
            <v/>
          </cell>
          <cell r="BI27" t="str">
            <v/>
          </cell>
          <cell r="BJ27" t="str">
            <v/>
          </cell>
          <cell r="BK27" t="str">
            <v/>
          </cell>
          <cell r="BL27">
            <v>558506.72896884801</v>
          </cell>
          <cell r="BM27">
            <v>558506.72896884801</v>
          </cell>
          <cell r="BN27">
            <v>0</v>
          </cell>
          <cell r="BO27">
            <v>480084.64</v>
          </cell>
          <cell r="BP27">
            <v>342224.9666221629</v>
          </cell>
          <cell r="BQ27">
            <v>420647.0555910109</v>
          </cell>
          <cell r="BR27">
            <v>3211.0462258855791</v>
          </cell>
          <cell r="BS27">
            <v>3059.003250173148</v>
          </cell>
          <cell r="BT27">
            <v>4.9703437125745153E-2</v>
          </cell>
          <cell r="BU27">
            <v>-4.8777611202403901E-3</v>
          </cell>
          <cell r="BV27">
            <v>0</v>
          </cell>
          <cell r="BW27">
            <v>-1954.6624127702473</v>
          </cell>
          <cell r="BX27">
            <v>556552.0665560778</v>
          </cell>
          <cell r="BY27">
            <v>4083.7208134051739</v>
          </cell>
          <cell r="BZ27" t="str">
            <v>Y</v>
          </cell>
          <cell r="CA27">
            <v>4248.4890576799835</v>
          </cell>
          <cell r="CB27">
            <v>2.809192104034719E-2</v>
          </cell>
          <cell r="CC27">
            <v>0</v>
          </cell>
          <cell r="CD27">
            <v>556552.0665560778</v>
          </cell>
        </row>
        <row r="28">
          <cell r="A28">
            <v>38</v>
          </cell>
          <cell r="B28" t="str">
            <v>Recoupment Academy</v>
          </cell>
          <cell r="C28">
            <v>143065</v>
          </cell>
          <cell r="D28">
            <v>9353116</v>
          </cell>
          <cell r="E28" t="str">
            <v>Gislingham Church of England Primary School</v>
          </cell>
          <cell r="F28">
            <v>133</v>
          </cell>
          <cell r="G28">
            <v>133</v>
          </cell>
          <cell r="H28">
            <v>0</v>
          </cell>
          <cell r="I28">
            <v>368915.4</v>
          </cell>
          <cell r="J28">
            <v>0</v>
          </cell>
          <cell r="K28">
            <v>0</v>
          </cell>
          <cell r="L28">
            <v>3519.9999999999986</v>
          </cell>
          <cell r="M28">
            <v>0</v>
          </cell>
          <cell r="N28">
            <v>8618.4</v>
          </cell>
          <cell r="O28">
            <v>0</v>
          </cell>
          <cell r="P28">
            <v>0</v>
          </cell>
          <cell r="Q28">
            <v>0</v>
          </cell>
          <cell r="R28">
            <v>0</v>
          </cell>
          <cell r="S28">
            <v>0</v>
          </cell>
          <cell r="T28">
            <v>0</v>
          </cell>
          <cell r="U28">
            <v>0</v>
          </cell>
          <cell r="V28">
            <v>0</v>
          </cell>
          <cell r="W28">
            <v>0</v>
          </cell>
          <cell r="X28">
            <v>0</v>
          </cell>
          <cell r="Y28">
            <v>0</v>
          </cell>
          <cell r="Z28">
            <v>0</v>
          </cell>
          <cell r="AA28">
            <v>0</v>
          </cell>
          <cell r="AB28">
            <v>575.58823529411734</v>
          </cell>
          <cell r="AC28">
            <v>0</v>
          </cell>
          <cell r="AD28">
            <v>0</v>
          </cell>
          <cell r="AE28">
            <v>44527.482758620725</v>
          </cell>
          <cell r="AF28">
            <v>0</v>
          </cell>
          <cell r="AG28">
            <v>0</v>
          </cell>
          <cell r="AH28">
            <v>0</v>
          </cell>
          <cell r="AI28">
            <v>110000</v>
          </cell>
          <cell r="AJ28">
            <v>5607.4766355140164</v>
          </cell>
          <cell r="AK28">
            <v>0</v>
          </cell>
          <cell r="AL28">
            <v>0</v>
          </cell>
          <cell r="AM28">
            <v>3501.7296999999999</v>
          </cell>
          <cell r="AN28">
            <v>0</v>
          </cell>
          <cell r="AO28">
            <v>0</v>
          </cell>
          <cell r="AP28">
            <v>0</v>
          </cell>
          <cell r="AQ28">
            <v>0</v>
          </cell>
          <cell r="AR28">
            <v>0</v>
          </cell>
          <cell r="AS28">
            <v>0</v>
          </cell>
          <cell r="AT28">
            <v>0</v>
          </cell>
          <cell r="AU28">
            <v>0</v>
          </cell>
          <cell r="AV28">
            <v>368915.4</v>
          </cell>
          <cell r="AW28">
            <v>57241.470993914838</v>
          </cell>
          <cell r="AX28">
            <v>119109.20633551401</v>
          </cell>
          <cell r="AY28">
            <v>60595.682758620722</v>
          </cell>
          <cell r="AZ28">
            <v>545266.07732942887</v>
          </cell>
          <cell r="BA28">
            <v>541764.34762942884</v>
          </cell>
          <cell r="BB28">
            <v>3500</v>
          </cell>
          <cell r="BC28">
            <v>465500</v>
          </cell>
          <cell r="BD28">
            <v>0</v>
          </cell>
          <cell r="BE28">
            <v>0</v>
          </cell>
          <cell r="BF28">
            <v>545266.07732942887</v>
          </cell>
          <cell r="BG28" t="str">
            <v/>
          </cell>
          <cell r="BH28" t="str">
            <v/>
          </cell>
          <cell r="BI28" t="str">
            <v/>
          </cell>
          <cell r="BJ28" t="str">
            <v/>
          </cell>
          <cell r="BK28" t="str">
            <v/>
          </cell>
          <cell r="BL28">
            <v>545266.07732942887</v>
          </cell>
          <cell r="BM28">
            <v>545266.07732942887</v>
          </cell>
          <cell r="BN28">
            <v>0</v>
          </cell>
          <cell r="BO28">
            <v>469001.72970000003</v>
          </cell>
          <cell r="BP28">
            <v>349892.523364486</v>
          </cell>
          <cell r="BQ28">
            <v>426156.87099391484</v>
          </cell>
          <cell r="BR28">
            <v>3204.1869999542469</v>
          </cell>
          <cell r="BS28">
            <v>3048.2189101158883</v>
          </cell>
          <cell r="BT28">
            <v>5.1166958291859979E-2</v>
          </cell>
          <cell r="BU28">
            <v>-5.0213871359757502E-3</v>
          </cell>
          <cell r="BV28">
            <v>0</v>
          </cell>
          <cell r="BW28">
            <v>-2035.7362006448943</v>
          </cell>
          <cell r="BX28">
            <v>543230.341128784</v>
          </cell>
          <cell r="BY28">
            <v>4058.109860366797</v>
          </cell>
          <cell r="BZ28" t="str">
            <v>Y</v>
          </cell>
          <cell r="CA28">
            <v>4084.4386551036391</v>
          </cell>
          <cell r="CB28">
            <v>2.0984714849718644E-2</v>
          </cell>
          <cell r="CC28">
            <v>0</v>
          </cell>
          <cell r="CD28">
            <v>543230.341128784</v>
          </cell>
        </row>
        <row r="29">
          <cell r="A29">
            <v>41</v>
          </cell>
          <cell r="B29" t="str">
            <v>Recoupment Academy</v>
          </cell>
          <cell r="C29">
            <v>144444</v>
          </cell>
          <cell r="D29">
            <v>9352080</v>
          </cell>
          <cell r="E29" t="str">
            <v>Edgar Sewter Community Primary School</v>
          </cell>
          <cell r="F29">
            <v>288</v>
          </cell>
          <cell r="G29">
            <v>288</v>
          </cell>
          <cell r="H29">
            <v>0</v>
          </cell>
          <cell r="I29">
            <v>798854.4</v>
          </cell>
          <cell r="J29">
            <v>0</v>
          </cell>
          <cell r="K29">
            <v>0</v>
          </cell>
          <cell r="L29">
            <v>16279.999999999969</v>
          </cell>
          <cell r="M29">
            <v>0</v>
          </cell>
          <cell r="N29">
            <v>30331.91489361702</v>
          </cell>
          <cell r="O29">
            <v>0</v>
          </cell>
          <cell r="P29">
            <v>11038.327526132409</v>
          </cell>
          <cell r="Q29">
            <v>0</v>
          </cell>
          <cell r="R29">
            <v>0</v>
          </cell>
          <cell r="S29">
            <v>0</v>
          </cell>
          <cell r="T29">
            <v>0</v>
          </cell>
          <cell r="U29">
            <v>0</v>
          </cell>
          <cell r="V29">
            <v>0</v>
          </cell>
          <cell r="W29">
            <v>0</v>
          </cell>
          <cell r="X29">
            <v>0</v>
          </cell>
          <cell r="Y29">
            <v>0</v>
          </cell>
          <cell r="Z29">
            <v>0</v>
          </cell>
          <cell r="AA29">
            <v>0</v>
          </cell>
          <cell r="AB29">
            <v>1823.606557377047</v>
          </cell>
          <cell r="AC29">
            <v>0</v>
          </cell>
          <cell r="AD29">
            <v>0</v>
          </cell>
          <cell r="AE29">
            <v>106254.0746887968</v>
          </cell>
          <cell r="AF29">
            <v>0</v>
          </cell>
          <cell r="AG29">
            <v>0</v>
          </cell>
          <cell r="AH29">
            <v>0</v>
          </cell>
          <cell r="AI29">
            <v>110000</v>
          </cell>
          <cell r="AJ29">
            <v>0</v>
          </cell>
          <cell r="AK29">
            <v>0</v>
          </cell>
          <cell r="AL29">
            <v>0</v>
          </cell>
          <cell r="AM29">
            <v>6046.152</v>
          </cell>
          <cell r="AN29">
            <v>0</v>
          </cell>
          <cell r="AO29">
            <v>0</v>
          </cell>
          <cell r="AP29">
            <v>0</v>
          </cell>
          <cell r="AQ29">
            <v>0</v>
          </cell>
          <cell r="AR29">
            <v>0</v>
          </cell>
          <cell r="AS29">
            <v>0</v>
          </cell>
          <cell r="AT29">
            <v>0</v>
          </cell>
          <cell r="AU29">
            <v>0</v>
          </cell>
          <cell r="AV29">
            <v>798854.4</v>
          </cell>
          <cell r="AW29">
            <v>165727.92366592324</v>
          </cell>
          <cell r="AX29">
            <v>116046.152</v>
          </cell>
          <cell r="AY29">
            <v>145078.19589867149</v>
          </cell>
          <cell r="AZ29">
            <v>1080628.4756659232</v>
          </cell>
          <cell r="BA29">
            <v>1074582.3236659232</v>
          </cell>
          <cell r="BB29">
            <v>3500</v>
          </cell>
          <cell r="BC29">
            <v>1008000</v>
          </cell>
          <cell r="BD29">
            <v>0</v>
          </cell>
          <cell r="BE29">
            <v>0</v>
          </cell>
          <cell r="BF29">
            <v>1080628.4756659232</v>
          </cell>
          <cell r="BG29" t="str">
            <v/>
          </cell>
          <cell r="BH29" t="str">
            <v/>
          </cell>
          <cell r="BI29" t="str">
            <v/>
          </cell>
          <cell r="BJ29" t="str">
            <v/>
          </cell>
          <cell r="BK29" t="str">
            <v/>
          </cell>
          <cell r="BL29">
            <v>1080628.4756659232</v>
          </cell>
          <cell r="BM29">
            <v>1080628.4756659232</v>
          </cell>
          <cell r="BN29">
            <v>0</v>
          </cell>
          <cell r="BO29">
            <v>1014046.152</v>
          </cell>
          <cell r="BP29">
            <v>898000</v>
          </cell>
          <cell r="BQ29">
            <v>964582.32366592321</v>
          </cell>
          <cell r="BR29">
            <v>3349.2441793955668</v>
          </cell>
          <cell r="BS29">
            <v>3153.0027275000002</v>
          </cell>
          <cell r="BT29">
            <v>6.2239543969936688E-2</v>
          </cell>
          <cell r="BU29">
            <v>-6.1080207984408677E-3</v>
          </cell>
          <cell r="BV29">
            <v>0</v>
          </cell>
          <cell r="BW29">
            <v>-5546.4785962879068</v>
          </cell>
          <cell r="BX29">
            <v>1075081.9970696352</v>
          </cell>
          <cell r="BY29">
            <v>3711.9300176029001</v>
          </cell>
          <cell r="BZ29" t="str">
            <v>Y</v>
          </cell>
          <cell r="CA29">
            <v>3732.9236009362335</v>
          </cell>
          <cell r="CB29">
            <v>4.6519679516384471E-2</v>
          </cell>
          <cell r="CC29">
            <v>0</v>
          </cell>
          <cell r="CD29">
            <v>1075081.9970696352</v>
          </cell>
        </row>
        <row r="30">
          <cell r="A30">
            <v>42</v>
          </cell>
          <cell r="B30">
            <v>0</v>
          </cell>
          <cell r="C30">
            <v>124586</v>
          </cell>
          <cell r="D30">
            <v>9352081</v>
          </cell>
          <cell r="E30" t="str">
            <v>Helmingham Community Primary School</v>
          </cell>
          <cell r="F30">
            <v>52</v>
          </cell>
          <cell r="G30">
            <v>52</v>
          </cell>
          <cell r="H30">
            <v>0</v>
          </cell>
          <cell r="I30">
            <v>144237.6</v>
          </cell>
          <cell r="J30">
            <v>0</v>
          </cell>
          <cell r="K30">
            <v>0</v>
          </cell>
          <cell r="L30">
            <v>2639.9999999999914</v>
          </cell>
          <cell r="M30">
            <v>0</v>
          </cell>
          <cell r="N30">
            <v>7020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16909.454545454537</v>
          </cell>
          <cell r="AF30">
            <v>0</v>
          </cell>
          <cell r="AG30">
            <v>0</v>
          </cell>
          <cell r="AH30">
            <v>0</v>
          </cell>
          <cell r="AI30">
            <v>110000</v>
          </cell>
          <cell r="AJ30">
            <v>25000</v>
          </cell>
          <cell r="AK30">
            <v>0</v>
          </cell>
          <cell r="AL30">
            <v>0</v>
          </cell>
          <cell r="AM30">
            <v>2951.4235799999997</v>
          </cell>
          <cell r="AN30">
            <v>0</v>
          </cell>
          <cell r="AO30">
            <v>0</v>
          </cell>
          <cell r="AP30">
            <v>0</v>
          </cell>
          <cell r="AQ30">
            <v>26500</v>
          </cell>
          <cell r="AR30">
            <v>0</v>
          </cell>
          <cell r="AS30">
            <v>0</v>
          </cell>
          <cell r="AT30">
            <v>0</v>
          </cell>
          <cell r="AU30">
            <v>0</v>
          </cell>
          <cell r="AV30">
            <v>144237.6</v>
          </cell>
          <cell r="AW30">
            <v>26569.45454545453</v>
          </cell>
          <cell r="AX30">
            <v>164451.42358</v>
          </cell>
          <cell r="AY30">
            <v>31738.454545454533</v>
          </cell>
          <cell r="AZ30">
            <v>335258.47812545451</v>
          </cell>
          <cell r="BA30">
            <v>332307.05454545451</v>
          </cell>
          <cell r="BB30">
            <v>3500</v>
          </cell>
          <cell r="BC30">
            <v>182000</v>
          </cell>
          <cell r="BD30">
            <v>0</v>
          </cell>
          <cell r="BE30">
            <v>0</v>
          </cell>
          <cell r="BF30">
            <v>335258.47812545451</v>
          </cell>
          <cell r="BG30" t="str">
            <v/>
          </cell>
          <cell r="BH30" t="str">
            <v/>
          </cell>
          <cell r="BI30" t="str">
            <v/>
          </cell>
          <cell r="BJ30" t="str">
            <v/>
          </cell>
          <cell r="BK30" t="str">
            <v/>
          </cell>
          <cell r="BL30">
            <v>335258.47812545451</v>
          </cell>
          <cell r="BM30">
            <v>335258.47812545451</v>
          </cell>
          <cell r="BN30">
            <v>0</v>
          </cell>
          <cell r="BO30">
            <v>184951.42358</v>
          </cell>
          <cell r="BP30">
            <v>47000</v>
          </cell>
          <cell r="BQ30">
            <v>197307.05454545451</v>
          </cell>
          <cell r="BR30">
            <v>3794.366433566433</v>
          </cell>
          <cell r="BS30">
            <v>3974.9484843750006</v>
          </cell>
          <cell r="BT30">
            <v>-4.543003551326813E-2</v>
          </cell>
          <cell r="BU30">
            <v>3.043003551326813E-2</v>
          </cell>
          <cell r="BV30">
            <v>0</v>
          </cell>
          <cell r="BW30">
            <v>6289.8068242330146</v>
          </cell>
          <cell r="BX30">
            <v>341548.28494968754</v>
          </cell>
          <cell r="BY30">
            <v>6511.4781032632218</v>
          </cell>
          <cell r="BZ30" t="str">
            <v>Y</v>
          </cell>
          <cell r="CA30">
            <v>6568.2362490324531</v>
          </cell>
          <cell r="CB30">
            <v>6.6487009097551342E-2</v>
          </cell>
          <cell r="CC30">
            <v>-1382.68</v>
          </cell>
          <cell r="CD30">
            <v>340165.60494968755</v>
          </cell>
        </row>
        <row r="31">
          <cell r="A31">
            <v>44</v>
          </cell>
          <cell r="B31" t="str">
            <v>Recoupment Academy</v>
          </cell>
          <cell r="C31">
            <v>144442</v>
          </cell>
          <cell r="D31">
            <v>9352086</v>
          </cell>
          <cell r="E31" t="str">
            <v>Holton St Peter Community Primary School</v>
          </cell>
          <cell r="F31">
            <v>95</v>
          </cell>
          <cell r="G31">
            <v>95</v>
          </cell>
          <cell r="H31">
            <v>0</v>
          </cell>
          <cell r="I31">
            <v>263511</v>
          </cell>
          <cell r="J31">
            <v>0</v>
          </cell>
          <cell r="K31">
            <v>0</v>
          </cell>
          <cell r="L31">
            <v>3520.0000000000009</v>
          </cell>
          <cell r="M31">
            <v>0</v>
          </cell>
          <cell r="N31">
            <v>9180</v>
          </cell>
          <cell r="O31">
            <v>0</v>
          </cell>
          <cell r="P31">
            <v>2800.0000000000082</v>
          </cell>
          <cell r="Q31">
            <v>0</v>
          </cell>
          <cell r="R31">
            <v>360.00000000000057</v>
          </cell>
          <cell r="S31">
            <v>0</v>
          </cell>
          <cell r="T31">
            <v>0</v>
          </cell>
          <cell r="U31">
            <v>0</v>
          </cell>
          <cell r="V31">
            <v>0</v>
          </cell>
          <cell r="W31">
            <v>0</v>
          </cell>
          <cell r="X31">
            <v>0</v>
          </cell>
          <cell r="Y31">
            <v>0</v>
          </cell>
          <cell r="Z31">
            <v>0</v>
          </cell>
          <cell r="AA31">
            <v>0</v>
          </cell>
          <cell r="AB31">
            <v>0</v>
          </cell>
          <cell r="AC31">
            <v>0</v>
          </cell>
          <cell r="AD31">
            <v>0</v>
          </cell>
          <cell r="AE31">
            <v>29873.846153846182</v>
          </cell>
          <cell r="AF31">
            <v>0</v>
          </cell>
          <cell r="AG31">
            <v>0</v>
          </cell>
          <cell r="AH31">
            <v>0</v>
          </cell>
          <cell r="AI31">
            <v>110000</v>
          </cell>
          <cell r="AJ31">
            <v>0</v>
          </cell>
          <cell r="AK31">
            <v>0</v>
          </cell>
          <cell r="AL31">
            <v>0</v>
          </cell>
          <cell r="AM31">
            <v>1574.2785800000001</v>
          </cell>
          <cell r="AN31">
            <v>0</v>
          </cell>
          <cell r="AO31">
            <v>0</v>
          </cell>
          <cell r="AP31">
            <v>0</v>
          </cell>
          <cell r="AQ31">
            <v>0</v>
          </cell>
          <cell r="AR31">
            <v>0</v>
          </cell>
          <cell r="AS31">
            <v>0</v>
          </cell>
          <cell r="AT31">
            <v>0</v>
          </cell>
          <cell r="AU31">
            <v>0</v>
          </cell>
          <cell r="AV31">
            <v>263511</v>
          </cell>
          <cell r="AW31">
            <v>45733.846153846185</v>
          </cell>
          <cell r="AX31">
            <v>111574.27858</v>
          </cell>
          <cell r="AY31">
            <v>47802.846153846185</v>
          </cell>
          <cell r="AZ31">
            <v>420819.12473384617</v>
          </cell>
          <cell r="BA31">
            <v>419244.84615384619</v>
          </cell>
          <cell r="BB31">
            <v>3500</v>
          </cell>
          <cell r="BC31">
            <v>332500</v>
          </cell>
          <cell r="BD31">
            <v>0</v>
          </cell>
          <cell r="BE31">
            <v>0</v>
          </cell>
          <cell r="BF31">
            <v>420819.12473384617</v>
          </cell>
          <cell r="BG31" t="str">
            <v/>
          </cell>
          <cell r="BH31" t="str">
            <v/>
          </cell>
          <cell r="BI31" t="str">
            <v/>
          </cell>
          <cell r="BJ31" t="str">
            <v/>
          </cell>
          <cell r="BK31" t="str">
            <v/>
          </cell>
          <cell r="BL31">
            <v>420819.12473384617</v>
          </cell>
          <cell r="BM31">
            <v>420819.12473384617</v>
          </cell>
          <cell r="BN31">
            <v>0</v>
          </cell>
          <cell r="BO31">
            <v>334074.27857999998</v>
          </cell>
          <cell r="BP31">
            <v>222499.99999999997</v>
          </cell>
          <cell r="BQ31">
            <v>309244.84615384619</v>
          </cell>
          <cell r="BR31">
            <v>3255.2089068825912</v>
          </cell>
          <cell r="BS31">
            <v>3090.2065627659576</v>
          </cell>
          <cell r="BT31">
            <v>5.3395247458456176E-2</v>
          </cell>
          <cell r="BU31">
            <v>-5.2400654184047513E-3</v>
          </cell>
          <cell r="BV31">
            <v>0</v>
          </cell>
          <cell r="BW31">
            <v>-1538.3240318013441</v>
          </cell>
          <cell r="BX31">
            <v>419280.8007020448</v>
          </cell>
          <cell r="BY31">
            <v>4396.9107591794191</v>
          </cell>
          <cell r="BZ31" t="str">
            <v>Y</v>
          </cell>
          <cell r="CA31">
            <v>4413.4821126531033</v>
          </cell>
          <cell r="CB31">
            <v>3.195740973177319E-2</v>
          </cell>
          <cell r="CC31">
            <v>0</v>
          </cell>
          <cell r="CD31">
            <v>419280.8007020448</v>
          </cell>
        </row>
        <row r="32">
          <cell r="A32">
            <v>45</v>
          </cell>
          <cell r="B32" t="str">
            <v>Recoupment Academy</v>
          </cell>
          <cell r="C32">
            <v>143074</v>
          </cell>
          <cell r="D32">
            <v>9352087</v>
          </cell>
          <cell r="E32" t="str">
            <v>St Edmund's Primary School</v>
          </cell>
          <cell r="F32">
            <v>60</v>
          </cell>
          <cell r="G32">
            <v>60</v>
          </cell>
          <cell r="H32">
            <v>0</v>
          </cell>
          <cell r="I32">
            <v>166428</v>
          </cell>
          <cell r="J32">
            <v>0</v>
          </cell>
          <cell r="K32">
            <v>0</v>
          </cell>
          <cell r="L32">
            <v>1760.0000000000007</v>
          </cell>
          <cell r="M32">
            <v>0</v>
          </cell>
          <cell r="N32">
            <v>2314.2857142857142</v>
          </cell>
          <cell r="O32">
            <v>0</v>
          </cell>
          <cell r="P32">
            <v>0</v>
          </cell>
          <cell r="Q32">
            <v>0</v>
          </cell>
          <cell r="R32">
            <v>0</v>
          </cell>
          <cell r="S32">
            <v>0</v>
          </cell>
          <cell r="T32">
            <v>0</v>
          </cell>
          <cell r="U32">
            <v>0</v>
          </cell>
          <cell r="V32">
            <v>0</v>
          </cell>
          <cell r="W32">
            <v>0</v>
          </cell>
          <cell r="X32">
            <v>0</v>
          </cell>
          <cell r="Y32">
            <v>0</v>
          </cell>
          <cell r="Z32">
            <v>0</v>
          </cell>
          <cell r="AA32">
            <v>0</v>
          </cell>
          <cell r="AB32">
            <v>551.78571428571558</v>
          </cell>
          <cell r="AC32">
            <v>0</v>
          </cell>
          <cell r="AD32">
            <v>0</v>
          </cell>
          <cell r="AE32">
            <v>14150.769230769245</v>
          </cell>
          <cell r="AF32">
            <v>0</v>
          </cell>
          <cell r="AG32">
            <v>0</v>
          </cell>
          <cell r="AH32">
            <v>0</v>
          </cell>
          <cell r="AI32">
            <v>110000</v>
          </cell>
          <cell r="AJ32">
            <v>25000</v>
          </cell>
          <cell r="AK32">
            <v>0</v>
          </cell>
          <cell r="AL32">
            <v>0</v>
          </cell>
          <cell r="AM32">
            <v>1208.3821399999999</v>
          </cell>
          <cell r="AN32">
            <v>0</v>
          </cell>
          <cell r="AO32">
            <v>0</v>
          </cell>
          <cell r="AP32">
            <v>0</v>
          </cell>
          <cell r="AQ32">
            <v>0</v>
          </cell>
          <cell r="AR32">
            <v>0</v>
          </cell>
          <cell r="AS32">
            <v>0</v>
          </cell>
          <cell r="AT32">
            <v>0</v>
          </cell>
          <cell r="AU32">
            <v>0</v>
          </cell>
          <cell r="AV32">
            <v>166428</v>
          </cell>
          <cell r="AW32">
            <v>18776.840659340676</v>
          </cell>
          <cell r="AX32">
            <v>136208.38214</v>
          </cell>
          <cell r="AY32">
            <v>26186.912087912104</v>
          </cell>
          <cell r="AZ32">
            <v>321413.22279934067</v>
          </cell>
          <cell r="BA32">
            <v>320204.84065934067</v>
          </cell>
          <cell r="BB32">
            <v>3500</v>
          </cell>
          <cell r="BC32">
            <v>210000</v>
          </cell>
          <cell r="BD32">
            <v>0</v>
          </cell>
          <cell r="BE32">
            <v>0</v>
          </cell>
          <cell r="BF32">
            <v>321413.22279934067</v>
          </cell>
          <cell r="BG32" t="str">
            <v/>
          </cell>
          <cell r="BH32" t="str">
            <v/>
          </cell>
          <cell r="BI32" t="str">
            <v/>
          </cell>
          <cell r="BJ32" t="str">
            <v/>
          </cell>
          <cell r="BK32" t="str">
            <v/>
          </cell>
          <cell r="BL32">
            <v>321413.22279934067</v>
          </cell>
          <cell r="BM32">
            <v>321413.22279934067</v>
          </cell>
          <cell r="BN32">
            <v>0</v>
          </cell>
          <cell r="BO32">
            <v>211208.38214</v>
          </cell>
          <cell r="BP32">
            <v>75000</v>
          </cell>
          <cell r="BQ32">
            <v>185204.84065934067</v>
          </cell>
          <cell r="BR32">
            <v>3086.7473443223444</v>
          </cell>
          <cell r="BS32">
            <v>2800.3905760563384</v>
          </cell>
          <cell r="BT32">
            <v>0.10225601054166845</v>
          </cell>
          <cell r="BU32">
            <v>-1.003512878333088E-2</v>
          </cell>
          <cell r="BV32">
            <v>0</v>
          </cell>
          <cell r="BW32">
            <v>-1686.1368044610904</v>
          </cell>
          <cell r="BX32">
            <v>319727.0859948796</v>
          </cell>
          <cell r="BY32">
            <v>5308.6450642479931</v>
          </cell>
          <cell r="BZ32" t="str">
            <v>Y</v>
          </cell>
          <cell r="CA32">
            <v>5328.7847665813269</v>
          </cell>
          <cell r="CB32">
            <v>0.12935018201200199</v>
          </cell>
          <cell r="CC32">
            <v>0</v>
          </cell>
          <cell r="CD32">
            <v>319727.0859948796</v>
          </cell>
        </row>
        <row r="33">
          <cell r="A33">
            <v>48</v>
          </cell>
          <cell r="B33" t="str">
            <v>Recoupment Academy</v>
          </cell>
          <cell r="C33">
            <v>144445</v>
          </cell>
          <cell r="D33">
            <v>9352088</v>
          </cell>
          <cell r="E33" t="str">
            <v>Ilketshall St Lawrence School</v>
          </cell>
          <cell r="F33">
            <v>99</v>
          </cell>
          <cell r="G33">
            <v>99</v>
          </cell>
          <cell r="H33">
            <v>0</v>
          </cell>
          <cell r="I33">
            <v>274606.2</v>
          </cell>
          <cell r="J33">
            <v>0</v>
          </cell>
          <cell r="K33">
            <v>0</v>
          </cell>
          <cell r="L33">
            <v>3080</v>
          </cell>
          <cell r="M33">
            <v>0</v>
          </cell>
          <cell r="N33">
            <v>8182.6530612244906</v>
          </cell>
          <cell r="O33">
            <v>0</v>
          </cell>
          <cell r="P33">
            <v>1199.9999999999998</v>
          </cell>
          <cell r="Q33">
            <v>0</v>
          </cell>
          <cell r="R33">
            <v>0</v>
          </cell>
          <cell r="S33">
            <v>0</v>
          </cell>
          <cell r="T33">
            <v>839.99999999999989</v>
          </cell>
          <cell r="U33">
            <v>0</v>
          </cell>
          <cell r="V33">
            <v>0</v>
          </cell>
          <cell r="W33">
            <v>0</v>
          </cell>
          <cell r="X33">
            <v>0</v>
          </cell>
          <cell r="Y33">
            <v>0</v>
          </cell>
          <cell r="Z33">
            <v>0</v>
          </cell>
          <cell r="AA33">
            <v>0</v>
          </cell>
          <cell r="AB33">
            <v>0</v>
          </cell>
          <cell r="AC33">
            <v>0</v>
          </cell>
          <cell r="AD33">
            <v>0</v>
          </cell>
          <cell r="AE33">
            <v>29256.289156626492</v>
          </cell>
          <cell r="AF33">
            <v>0</v>
          </cell>
          <cell r="AG33">
            <v>0</v>
          </cell>
          <cell r="AH33">
            <v>0</v>
          </cell>
          <cell r="AI33">
            <v>110000</v>
          </cell>
          <cell r="AJ33">
            <v>16955.941255006674</v>
          </cell>
          <cell r="AK33">
            <v>0</v>
          </cell>
          <cell r="AL33">
            <v>0</v>
          </cell>
          <cell r="AM33">
            <v>3174.2298000000001</v>
          </cell>
          <cell r="AN33">
            <v>0</v>
          </cell>
          <cell r="AO33">
            <v>0</v>
          </cell>
          <cell r="AP33">
            <v>0</v>
          </cell>
          <cell r="AQ33">
            <v>0</v>
          </cell>
          <cell r="AR33">
            <v>0</v>
          </cell>
          <cell r="AS33">
            <v>0</v>
          </cell>
          <cell r="AT33">
            <v>0</v>
          </cell>
          <cell r="AU33">
            <v>0</v>
          </cell>
          <cell r="AV33">
            <v>274606.2</v>
          </cell>
          <cell r="AW33">
            <v>42558.942217850985</v>
          </cell>
          <cell r="AX33">
            <v>130130.17105500668</v>
          </cell>
          <cell r="AY33">
            <v>45906.615687238736</v>
          </cell>
          <cell r="AZ33">
            <v>447295.31327285769</v>
          </cell>
          <cell r="BA33">
            <v>444121.08347285772</v>
          </cell>
          <cell r="BB33">
            <v>3500</v>
          </cell>
          <cell r="BC33">
            <v>346500</v>
          </cell>
          <cell r="BD33">
            <v>0</v>
          </cell>
          <cell r="BE33">
            <v>0</v>
          </cell>
          <cell r="BF33">
            <v>447295.31327285769</v>
          </cell>
          <cell r="BG33" t="str">
            <v/>
          </cell>
          <cell r="BH33" t="str">
            <v/>
          </cell>
          <cell r="BI33" t="str">
            <v/>
          </cell>
          <cell r="BJ33" t="str">
            <v/>
          </cell>
          <cell r="BK33" t="str">
            <v/>
          </cell>
          <cell r="BL33">
            <v>447295.31327285769</v>
          </cell>
          <cell r="BM33">
            <v>447295.31327285769</v>
          </cell>
          <cell r="BN33">
            <v>0</v>
          </cell>
          <cell r="BO33">
            <v>349674.22979999997</v>
          </cell>
          <cell r="BP33">
            <v>219544.05874499329</v>
          </cell>
          <cell r="BQ33">
            <v>317165.14221785101</v>
          </cell>
          <cell r="BR33">
            <v>3203.6883052308185</v>
          </cell>
          <cell r="BS33">
            <v>3006.0598630807408</v>
          </cell>
          <cell r="BT33">
            <v>6.5743348819254546E-2</v>
          </cell>
          <cell r="BU33">
            <v>-6.4518747460798288E-3</v>
          </cell>
          <cell r="BV33">
            <v>0</v>
          </cell>
          <cell r="BW33">
            <v>-1920.0774498656669</v>
          </cell>
          <cell r="BX33">
            <v>445375.23582299205</v>
          </cell>
          <cell r="BY33">
            <v>4466.6768285150711</v>
          </cell>
          <cell r="BZ33" t="str">
            <v>Y</v>
          </cell>
          <cell r="CA33">
            <v>4498.7397557877985</v>
          </cell>
          <cell r="CB33">
            <v>4.1419339910267139E-2</v>
          </cell>
          <cell r="CC33">
            <v>0</v>
          </cell>
          <cell r="CD33">
            <v>445375.23582299205</v>
          </cell>
        </row>
        <row r="34">
          <cell r="A34">
            <v>50</v>
          </cell>
          <cell r="B34">
            <v>0</v>
          </cell>
          <cell r="C34">
            <v>124735</v>
          </cell>
          <cell r="D34">
            <v>9353093</v>
          </cell>
          <cell r="E34" t="str">
            <v>Kelsale Church of England Voluntary Controlled Primary School</v>
          </cell>
          <cell r="F34">
            <v>162</v>
          </cell>
          <cell r="G34">
            <v>162</v>
          </cell>
          <cell r="H34">
            <v>0</v>
          </cell>
          <cell r="I34">
            <v>449355.60000000003</v>
          </cell>
          <cell r="J34">
            <v>0</v>
          </cell>
          <cell r="K34">
            <v>0</v>
          </cell>
          <cell r="L34">
            <v>8800.0000000000164</v>
          </cell>
          <cell r="M34">
            <v>0</v>
          </cell>
          <cell r="N34">
            <v>19753.548387096773</v>
          </cell>
          <cell r="O34">
            <v>0</v>
          </cell>
          <cell r="P34">
            <v>1620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51588.782608695699</v>
          </cell>
          <cell r="AF34">
            <v>0</v>
          </cell>
          <cell r="AG34">
            <v>0</v>
          </cell>
          <cell r="AH34">
            <v>0</v>
          </cell>
          <cell r="AI34">
            <v>110000</v>
          </cell>
          <cell r="AJ34">
            <v>0</v>
          </cell>
          <cell r="AK34">
            <v>0</v>
          </cell>
          <cell r="AL34">
            <v>0</v>
          </cell>
          <cell r="AM34">
            <v>13613.04</v>
          </cell>
          <cell r="AN34">
            <v>0</v>
          </cell>
          <cell r="AO34">
            <v>0</v>
          </cell>
          <cell r="AP34">
            <v>0</v>
          </cell>
          <cell r="AQ34">
            <v>0</v>
          </cell>
          <cell r="AR34">
            <v>0</v>
          </cell>
          <cell r="AS34">
            <v>0</v>
          </cell>
          <cell r="AT34">
            <v>0</v>
          </cell>
          <cell r="AU34">
            <v>0</v>
          </cell>
          <cell r="AV34">
            <v>449355.60000000003</v>
          </cell>
          <cell r="AW34">
            <v>81762.330995792494</v>
          </cell>
          <cell r="AX34">
            <v>123613.04000000001</v>
          </cell>
          <cell r="AY34">
            <v>76674.5568022441</v>
          </cell>
          <cell r="AZ34">
            <v>654730.97099579254</v>
          </cell>
          <cell r="BA34">
            <v>641117.9309957925</v>
          </cell>
          <cell r="BB34">
            <v>3500</v>
          </cell>
          <cell r="BC34">
            <v>567000</v>
          </cell>
          <cell r="BD34">
            <v>0</v>
          </cell>
          <cell r="BE34">
            <v>0</v>
          </cell>
          <cell r="BF34">
            <v>654730.97099579254</v>
          </cell>
          <cell r="BG34" t="str">
            <v/>
          </cell>
          <cell r="BH34" t="str">
            <v/>
          </cell>
          <cell r="BI34" t="str">
            <v/>
          </cell>
          <cell r="BJ34" t="str">
            <v/>
          </cell>
          <cell r="BK34" t="str">
            <v/>
          </cell>
          <cell r="BL34">
            <v>654730.97099579254</v>
          </cell>
          <cell r="BM34">
            <v>654730.97099579254</v>
          </cell>
          <cell r="BN34">
            <v>0</v>
          </cell>
          <cell r="BO34">
            <v>580613.04</v>
          </cell>
          <cell r="BP34">
            <v>457000.00000000006</v>
          </cell>
          <cell r="BQ34">
            <v>531117.9309957925</v>
          </cell>
          <cell r="BR34">
            <v>3278.505746887608</v>
          </cell>
          <cell r="BS34">
            <v>3165.0549145695363</v>
          </cell>
          <cell r="BT34">
            <v>3.5844822721978448E-2</v>
          </cell>
          <cell r="BU34">
            <v>-3.5177141209136154E-3</v>
          </cell>
          <cell r="BV34">
            <v>0</v>
          </cell>
          <cell r="BW34">
            <v>-1803.6688553646236</v>
          </cell>
          <cell r="BX34">
            <v>652927.30214042787</v>
          </cell>
          <cell r="BY34">
            <v>3946.3843342001719</v>
          </cell>
          <cell r="BZ34" t="str">
            <v>Y</v>
          </cell>
          <cell r="CA34">
            <v>4030.4154453112833</v>
          </cell>
          <cell r="CB34">
            <v>1.2223737443014082E-2</v>
          </cell>
          <cell r="CC34">
            <v>-4307.58</v>
          </cell>
          <cell r="CD34">
            <v>648619.72214042791</v>
          </cell>
        </row>
        <row r="35">
          <cell r="A35">
            <v>52</v>
          </cell>
          <cell r="B35" t="str">
            <v>Recoupment Academy</v>
          </cell>
          <cell r="C35">
            <v>141172</v>
          </cell>
          <cell r="D35">
            <v>9352043</v>
          </cell>
          <cell r="E35" t="str">
            <v>Kessingland Church of England Primary Academy</v>
          </cell>
          <cell r="F35">
            <v>225</v>
          </cell>
          <cell r="G35">
            <v>225</v>
          </cell>
          <cell r="H35">
            <v>0</v>
          </cell>
          <cell r="I35">
            <v>624105</v>
          </cell>
          <cell r="J35">
            <v>0</v>
          </cell>
          <cell r="K35">
            <v>0</v>
          </cell>
          <cell r="L35">
            <v>35200.000000000044</v>
          </cell>
          <cell r="M35">
            <v>0</v>
          </cell>
          <cell r="N35">
            <v>54648.471615720518</v>
          </cell>
          <cell r="O35">
            <v>0</v>
          </cell>
          <cell r="P35">
            <v>599.99999999999852</v>
          </cell>
          <cell r="Q35">
            <v>16560.000000000018</v>
          </cell>
          <cell r="R35">
            <v>22680.000000000004</v>
          </cell>
          <cell r="S35">
            <v>0</v>
          </cell>
          <cell r="T35">
            <v>1259.9999999999968</v>
          </cell>
          <cell r="U35">
            <v>1150.0000000000002</v>
          </cell>
          <cell r="V35">
            <v>0</v>
          </cell>
          <cell r="W35">
            <v>0</v>
          </cell>
          <cell r="X35">
            <v>0</v>
          </cell>
          <cell r="Y35">
            <v>0</v>
          </cell>
          <cell r="Z35">
            <v>0</v>
          </cell>
          <cell r="AA35">
            <v>0</v>
          </cell>
          <cell r="AB35">
            <v>2971.1538461538412</v>
          </cell>
          <cell r="AC35">
            <v>0</v>
          </cell>
          <cell r="AD35">
            <v>0</v>
          </cell>
          <cell r="AE35">
            <v>127485.2331606217</v>
          </cell>
          <cell r="AF35">
            <v>0</v>
          </cell>
          <cell r="AG35">
            <v>0</v>
          </cell>
          <cell r="AH35">
            <v>0</v>
          </cell>
          <cell r="AI35">
            <v>110000</v>
          </cell>
          <cell r="AJ35">
            <v>0</v>
          </cell>
          <cell r="AK35">
            <v>0</v>
          </cell>
          <cell r="AL35">
            <v>0</v>
          </cell>
          <cell r="AM35">
            <v>5549.3169199999993</v>
          </cell>
          <cell r="AN35">
            <v>0</v>
          </cell>
          <cell r="AO35">
            <v>0</v>
          </cell>
          <cell r="AP35">
            <v>0</v>
          </cell>
          <cell r="AQ35">
            <v>0</v>
          </cell>
          <cell r="AR35">
            <v>0</v>
          </cell>
          <cell r="AS35">
            <v>0</v>
          </cell>
          <cell r="AT35">
            <v>0</v>
          </cell>
          <cell r="AU35">
            <v>0</v>
          </cell>
          <cell r="AV35">
            <v>624105</v>
          </cell>
          <cell r="AW35">
            <v>262554.85862249613</v>
          </cell>
          <cell r="AX35">
            <v>115549.31692</v>
          </cell>
          <cell r="AY35">
            <v>203533.46896848199</v>
          </cell>
          <cell r="AZ35">
            <v>1002209.1755424961</v>
          </cell>
          <cell r="BA35">
            <v>996659.85862249613</v>
          </cell>
          <cell r="BB35">
            <v>3500</v>
          </cell>
          <cell r="BC35">
            <v>787500</v>
          </cell>
          <cell r="BD35">
            <v>0</v>
          </cell>
          <cell r="BE35">
            <v>0</v>
          </cell>
          <cell r="BF35">
            <v>1002209.1755424961</v>
          </cell>
          <cell r="BG35" t="str">
            <v/>
          </cell>
          <cell r="BH35" t="str">
            <v/>
          </cell>
          <cell r="BI35" t="str">
            <v/>
          </cell>
          <cell r="BJ35" t="str">
            <v/>
          </cell>
          <cell r="BK35" t="str">
            <v/>
          </cell>
          <cell r="BL35">
            <v>1002209.1755424961</v>
          </cell>
          <cell r="BM35">
            <v>1002209.1755424961</v>
          </cell>
          <cell r="BN35">
            <v>0</v>
          </cell>
          <cell r="BO35">
            <v>793049.31692000001</v>
          </cell>
          <cell r="BP35">
            <v>677500</v>
          </cell>
          <cell r="BQ35">
            <v>886659.85862249613</v>
          </cell>
          <cell r="BR35">
            <v>3940.7104827666494</v>
          </cell>
          <cell r="BS35">
            <v>3635.7586377777779</v>
          </cell>
          <cell r="BT35">
            <v>8.3875712160932092E-2</v>
          </cell>
          <cell r="BU35">
            <v>-8.2313359270510412E-3</v>
          </cell>
          <cell r="BV35">
            <v>0</v>
          </cell>
          <cell r="BW35">
            <v>-6733.6089068759347</v>
          </cell>
          <cell r="BX35">
            <v>995475.5666356202</v>
          </cell>
          <cell r="BY35">
            <v>4399.6722209583122</v>
          </cell>
          <cell r="BZ35" t="str">
            <v>Y</v>
          </cell>
          <cell r="CA35">
            <v>4424.3358517138677</v>
          </cell>
          <cell r="CB35">
            <v>6.6418464739816274E-2</v>
          </cell>
          <cell r="CC35">
            <v>0</v>
          </cell>
          <cell r="CD35">
            <v>995475.5666356202</v>
          </cell>
        </row>
        <row r="36">
          <cell r="A36">
            <v>56</v>
          </cell>
          <cell r="B36" t="str">
            <v>Recoupment Academy</v>
          </cell>
          <cell r="C36">
            <v>145693</v>
          </cell>
          <cell r="D36">
            <v>9353331</v>
          </cell>
          <cell r="E36" t="str">
            <v>All Saints Church of England Primary School, Laxfield</v>
          </cell>
          <cell r="F36">
            <v>118</v>
          </cell>
          <cell r="G36">
            <v>118</v>
          </cell>
          <cell r="H36">
            <v>0</v>
          </cell>
          <cell r="I36">
            <v>327308.40000000002</v>
          </cell>
          <cell r="J36">
            <v>0</v>
          </cell>
          <cell r="K36">
            <v>0</v>
          </cell>
          <cell r="L36">
            <v>2639.9999999999977</v>
          </cell>
          <cell r="M36">
            <v>0</v>
          </cell>
          <cell r="N36">
            <v>6939.8019801980199</v>
          </cell>
          <cell r="O36">
            <v>0</v>
          </cell>
          <cell r="P36">
            <v>200</v>
          </cell>
          <cell r="Q36">
            <v>0</v>
          </cell>
          <cell r="R36">
            <v>0</v>
          </cell>
          <cell r="S36">
            <v>390</v>
          </cell>
          <cell r="T36">
            <v>0</v>
          </cell>
          <cell r="U36">
            <v>0</v>
          </cell>
          <cell r="V36">
            <v>0</v>
          </cell>
          <cell r="W36">
            <v>0</v>
          </cell>
          <cell r="X36">
            <v>0</v>
          </cell>
          <cell r="Y36">
            <v>0</v>
          </cell>
          <cell r="Z36">
            <v>0</v>
          </cell>
          <cell r="AA36">
            <v>0</v>
          </cell>
          <cell r="AB36">
            <v>0</v>
          </cell>
          <cell r="AC36">
            <v>0</v>
          </cell>
          <cell r="AD36">
            <v>0</v>
          </cell>
          <cell r="AE36">
            <v>38901.935483870926</v>
          </cell>
          <cell r="AF36">
            <v>0</v>
          </cell>
          <cell r="AG36">
            <v>0</v>
          </cell>
          <cell r="AH36">
            <v>0</v>
          </cell>
          <cell r="AI36">
            <v>110000</v>
          </cell>
          <cell r="AJ36">
            <v>10614.152202937246</v>
          </cell>
          <cell r="AK36">
            <v>0</v>
          </cell>
          <cell r="AL36">
            <v>0</v>
          </cell>
          <cell r="AM36">
            <v>2015.384</v>
          </cell>
          <cell r="AN36">
            <v>0</v>
          </cell>
          <cell r="AO36">
            <v>0</v>
          </cell>
          <cell r="AP36">
            <v>0</v>
          </cell>
          <cell r="AQ36">
            <v>0</v>
          </cell>
          <cell r="AR36">
            <v>0</v>
          </cell>
          <cell r="AS36">
            <v>0</v>
          </cell>
          <cell r="AT36">
            <v>0</v>
          </cell>
          <cell r="AU36">
            <v>0</v>
          </cell>
          <cell r="AV36">
            <v>327308.40000000002</v>
          </cell>
          <cell r="AW36">
            <v>49071.737464068945</v>
          </cell>
          <cell r="AX36">
            <v>122629.53620293725</v>
          </cell>
          <cell r="AY36">
            <v>53985.836473969932</v>
          </cell>
          <cell r="AZ36">
            <v>499009.67366700619</v>
          </cell>
          <cell r="BA36">
            <v>496994.28966700617</v>
          </cell>
          <cell r="BB36">
            <v>3500</v>
          </cell>
          <cell r="BC36">
            <v>413000</v>
          </cell>
          <cell r="BD36">
            <v>0</v>
          </cell>
          <cell r="BE36">
            <v>0</v>
          </cell>
          <cell r="BF36">
            <v>499009.67366700619</v>
          </cell>
          <cell r="BG36" t="str">
            <v/>
          </cell>
          <cell r="BH36" t="str">
            <v/>
          </cell>
          <cell r="BI36" t="str">
            <v/>
          </cell>
          <cell r="BJ36" t="str">
            <v/>
          </cell>
          <cell r="BK36" t="str">
            <v/>
          </cell>
          <cell r="BL36">
            <v>499009.67366700619</v>
          </cell>
          <cell r="BM36">
            <v>499009.67366700619</v>
          </cell>
          <cell r="BN36">
            <v>0</v>
          </cell>
          <cell r="BO36">
            <v>415015.38400000002</v>
          </cell>
          <cell r="BP36">
            <v>292385.84779706277</v>
          </cell>
          <cell r="BQ36">
            <v>376380.13746406895</v>
          </cell>
          <cell r="BR36">
            <v>3189.6621818988892</v>
          </cell>
          <cell r="BS36">
            <v>3055.5775884332957</v>
          </cell>
          <cell r="BT36">
            <v>4.3881914166788855E-2</v>
          </cell>
          <cell r="BU36">
            <v>-4.3064525751604077E-3</v>
          </cell>
          <cell r="BV36">
            <v>0</v>
          </cell>
          <cell r="BW36">
            <v>-1552.7265969686973</v>
          </cell>
          <cell r="BX36">
            <v>497456.94707003748</v>
          </cell>
          <cell r="BY36">
            <v>4198.6573141528597</v>
          </cell>
          <cell r="BZ36" t="str">
            <v>Y</v>
          </cell>
          <cell r="CA36">
            <v>4215.7368395765889</v>
          </cell>
          <cell r="CB36">
            <v>-4.3817849559401045E-3</v>
          </cell>
          <cell r="CC36">
            <v>0</v>
          </cell>
          <cell r="CD36">
            <v>497456.94707003748</v>
          </cell>
        </row>
        <row r="37">
          <cell r="A37">
            <v>57</v>
          </cell>
          <cell r="B37" t="str">
            <v>Recoupment Academy</v>
          </cell>
          <cell r="C37">
            <v>141554</v>
          </cell>
          <cell r="D37">
            <v>9352091</v>
          </cell>
          <cell r="E37" t="str">
            <v>Leiston Primary School</v>
          </cell>
          <cell r="F37">
            <v>249</v>
          </cell>
          <cell r="G37">
            <v>249</v>
          </cell>
          <cell r="H37">
            <v>0</v>
          </cell>
          <cell r="I37">
            <v>690676.20000000007</v>
          </cell>
          <cell r="J37">
            <v>0</v>
          </cell>
          <cell r="K37">
            <v>0</v>
          </cell>
          <cell r="L37">
            <v>16279.999999999984</v>
          </cell>
          <cell r="M37">
            <v>0</v>
          </cell>
          <cell r="N37">
            <v>40808.871595330733</v>
          </cell>
          <cell r="O37">
            <v>0</v>
          </cell>
          <cell r="P37">
            <v>18199.999999999989</v>
          </cell>
          <cell r="Q37">
            <v>0</v>
          </cell>
          <cell r="R37">
            <v>0</v>
          </cell>
          <cell r="S37">
            <v>0</v>
          </cell>
          <cell r="T37">
            <v>0</v>
          </cell>
          <cell r="U37">
            <v>0</v>
          </cell>
          <cell r="V37">
            <v>0</v>
          </cell>
          <cell r="W37">
            <v>0</v>
          </cell>
          <cell r="X37">
            <v>0</v>
          </cell>
          <cell r="Y37">
            <v>0</v>
          </cell>
          <cell r="Z37">
            <v>0</v>
          </cell>
          <cell r="AA37">
            <v>0</v>
          </cell>
          <cell r="AB37">
            <v>607.74881516587743</v>
          </cell>
          <cell r="AC37">
            <v>0</v>
          </cell>
          <cell r="AD37">
            <v>0</v>
          </cell>
          <cell r="AE37">
            <v>83596.637681159395</v>
          </cell>
          <cell r="AF37">
            <v>0</v>
          </cell>
          <cell r="AG37">
            <v>0</v>
          </cell>
          <cell r="AH37">
            <v>0</v>
          </cell>
          <cell r="AI37">
            <v>110000</v>
          </cell>
          <cell r="AJ37">
            <v>0</v>
          </cell>
          <cell r="AK37">
            <v>0</v>
          </cell>
          <cell r="AL37">
            <v>0</v>
          </cell>
          <cell r="AM37">
            <v>3593.7505799999999</v>
          </cell>
          <cell r="AN37">
            <v>0</v>
          </cell>
          <cell r="AO37">
            <v>0</v>
          </cell>
          <cell r="AP37">
            <v>0</v>
          </cell>
          <cell r="AQ37">
            <v>0</v>
          </cell>
          <cell r="AR37">
            <v>0</v>
          </cell>
          <cell r="AS37">
            <v>0</v>
          </cell>
          <cell r="AT37">
            <v>0</v>
          </cell>
          <cell r="AU37">
            <v>0</v>
          </cell>
          <cell r="AV37">
            <v>690676.20000000007</v>
          </cell>
          <cell r="AW37">
            <v>159493.25809165597</v>
          </cell>
          <cell r="AX37">
            <v>113593.75057999999</v>
          </cell>
          <cell r="AY37">
            <v>131240.07347882475</v>
          </cell>
          <cell r="AZ37">
            <v>963763.20867165597</v>
          </cell>
          <cell r="BA37">
            <v>960169.45809165598</v>
          </cell>
          <cell r="BB37">
            <v>3500</v>
          </cell>
          <cell r="BC37">
            <v>871500</v>
          </cell>
          <cell r="BD37">
            <v>0</v>
          </cell>
          <cell r="BE37">
            <v>0</v>
          </cell>
          <cell r="BF37">
            <v>963763.20867165597</v>
          </cell>
          <cell r="BG37" t="str">
            <v/>
          </cell>
          <cell r="BH37" t="str">
            <v/>
          </cell>
          <cell r="BI37" t="str">
            <v/>
          </cell>
          <cell r="BJ37" t="str">
            <v/>
          </cell>
          <cell r="BK37" t="str">
            <v/>
          </cell>
          <cell r="BL37">
            <v>963763.20867165597</v>
          </cell>
          <cell r="BM37">
            <v>963763.20867165609</v>
          </cell>
          <cell r="BN37">
            <v>0</v>
          </cell>
          <cell r="BO37">
            <v>875093.75057999999</v>
          </cell>
          <cell r="BP37">
            <v>761500</v>
          </cell>
          <cell r="BQ37">
            <v>850169.45809165598</v>
          </cell>
          <cell r="BR37">
            <v>3414.3351730588593</v>
          </cell>
          <cell r="BS37">
            <v>3329.8007509652507</v>
          </cell>
          <cell r="BT37">
            <v>2.5387231373860286E-2</v>
          </cell>
          <cell r="BU37">
            <v>-2.4914343415059388E-3</v>
          </cell>
          <cell r="BV37">
            <v>0</v>
          </cell>
          <cell r="BW37">
            <v>-2065.6990053904456</v>
          </cell>
          <cell r="BX37">
            <v>961697.50966626557</v>
          </cell>
          <cell r="BY37">
            <v>3847.806261390625</v>
          </cell>
          <cell r="BZ37" t="str">
            <v>Y</v>
          </cell>
          <cell r="CA37">
            <v>3862.2389946436369</v>
          </cell>
          <cell r="CB37">
            <v>2.4986418662385601E-2</v>
          </cell>
          <cell r="CC37">
            <v>0</v>
          </cell>
          <cell r="CD37">
            <v>961697.50966626557</v>
          </cell>
        </row>
        <row r="38">
          <cell r="A38">
            <v>59</v>
          </cell>
          <cell r="B38" t="str">
            <v>Recoupment Academy</v>
          </cell>
          <cell r="C38">
            <v>141736</v>
          </cell>
          <cell r="D38">
            <v>9352053</v>
          </cell>
          <cell r="E38" t="str">
            <v>Dell Primary School</v>
          </cell>
          <cell r="F38">
            <v>392</v>
          </cell>
          <cell r="G38">
            <v>392</v>
          </cell>
          <cell r="H38">
            <v>0</v>
          </cell>
          <cell r="I38">
            <v>1087329.6000000001</v>
          </cell>
          <cell r="J38">
            <v>0</v>
          </cell>
          <cell r="K38">
            <v>0</v>
          </cell>
          <cell r="L38">
            <v>36080.000000000036</v>
          </cell>
          <cell r="M38">
            <v>0</v>
          </cell>
          <cell r="N38">
            <v>55152.357320099261</v>
          </cell>
          <cell r="O38">
            <v>0</v>
          </cell>
          <cell r="P38">
            <v>7274.2268041237139</v>
          </cell>
          <cell r="Q38">
            <v>1939.7938144329871</v>
          </cell>
          <cell r="R38">
            <v>44372.783505154686</v>
          </cell>
          <cell r="S38">
            <v>3940.2061855670163</v>
          </cell>
          <cell r="T38">
            <v>14851.546391752576</v>
          </cell>
          <cell r="U38">
            <v>1742.7835051546397</v>
          </cell>
          <cell r="V38">
            <v>0</v>
          </cell>
          <cell r="W38">
            <v>0</v>
          </cell>
          <cell r="X38">
            <v>0</v>
          </cell>
          <cell r="Y38">
            <v>0</v>
          </cell>
          <cell r="Z38">
            <v>0</v>
          </cell>
          <cell r="AA38">
            <v>0</v>
          </cell>
          <cell r="AB38">
            <v>3490.7204610951107</v>
          </cell>
          <cell r="AC38">
            <v>0</v>
          </cell>
          <cell r="AD38">
            <v>0</v>
          </cell>
          <cell r="AE38">
            <v>148207.72254335263</v>
          </cell>
          <cell r="AF38">
            <v>0</v>
          </cell>
          <cell r="AG38">
            <v>0</v>
          </cell>
          <cell r="AH38">
            <v>0</v>
          </cell>
          <cell r="AI38">
            <v>110000</v>
          </cell>
          <cell r="AJ38">
            <v>0</v>
          </cell>
          <cell r="AK38">
            <v>0</v>
          </cell>
          <cell r="AL38">
            <v>0</v>
          </cell>
          <cell r="AM38">
            <v>4454.1928200000002</v>
          </cell>
          <cell r="AN38">
            <v>0</v>
          </cell>
          <cell r="AO38">
            <v>0</v>
          </cell>
          <cell r="AP38">
            <v>0</v>
          </cell>
          <cell r="AQ38">
            <v>0</v>
          </cell>
          <cell r="AR38">
            <v>0</v>
          </cell>
          <cell r="AS38">
            <v>0</v>
          </cell>
          <cell r="AT38">
            <v>0</v>
          </cell>
          <cell r="AU38">
            <v>0</v>
          </cell>
          <cell r="AV38">
            <v>1087329.6000000001</v>
          </cell>
          <cell r="AW38">
            <v>317052.14053073263</v>
          </cell>
          <cell r="AX38">
            <v>114454.19282</v>
          </cell>
          <cell r="AY38">
            <v>240883.57130649508</v>
          </cell>
          <cell r="AZ38">
            <v>1518835.9333507328</v>
          </cell>
          <cell r="BA38">
            <v>1514381.7405307328</v>
          </cell>
          <cell r="BB38">
            <v>3500</v>
          </cell>
          <cell r="BC38">
            <v>1372000</v>
          </cell>
          <cell r="BD38">
            <v>0</v>
          </cell>
          <cell r="BE38">
            <v>0</v>
          </cell>
          <cell r="BF38">
            <v>1518835.9333507328</v>
          </cell>
          <cell r="BG38" t="str">
            <v/>
          </cell>
          <cell r="BH38" t="str">
            <v/>
          </cell>
          <cell r="BI38" t="str">
            <v/>
          </cell>
          <cell r="BJ38" t="str">
            <v/>
          </cell>
          <cell r="BK38" t="str">
            <v/>
          </cell>
          <cell r="BL38">
            <v>1518835.9333507328</v>
          </cell>
          <cell r="BM38">
            <v>1518835.933350733</v>
          </cell>
          <cell r="BN38">
            <v>0</v>
          </cell>
          <cell r="BO38">
            <v>1376454.19282</v>
          </cell>
          <cell r="BP38">
            <v>1262000</v>
          </cell>
          <cell r="BQ38">
            <v>1404381.7405307328</v>
          </cell>
          <cell r="BR38">
            <v>3582.6064809457471</v>
          </cell>
          <cell r="BS38">
            <v>3483.0477404466496</v>
          </cell>
          <cell r="BT38">
            <v>2.8583800142323198E-2</v>
          </cell>
          <cell r="BU38">
            <v>-2.8051369697072144E-3</v>
          </cell>
          <cell r="BV38">
            <v>0</v>
          </cell>
          <cell r="BW38">
            <v>-3830.0069857209737</v>
          </cell>
          <cell r="BX38">
            <v>1515005.9263650118</v>
          </cell>
          <cell r="BY38">
            <v>3853.4482998597241</v>
          </cell>
          <cell r="BZ38" t="str">
            <v>Y</v>
          </cell>
          <cell r="CA38">
            <v>3864.8110366454384</v>
          </cell>
          <cell r="CB38">
            <v>2.6015551825309791E-2</v>
          </cell>
          <cell r="CC38">
            <v>0</v>
          </cell>
          <cell r="CD38">
            <v>1515005.9263650118</v>
          </cell>
        </row>
        <row r="39">
          <cell r="A39">
            <v>60</v>
          </cell>
          <cell r="B39" t="str">
            <v>Recoupment Academy</v>
          </cell>
          <cell r="C39">
            <v>142580</v>
          </cell>
          <cell r="D39">
            <v>9352113</v>
          </cell>
          <cell r="E39" t="str">
            <v>Elm Tree Primary School</v>
          </cell>
          <cell r="F39">
            <v>361</v>
          </cell>
          <cell r="G39">
            <v>361</v>
          </cell>
          <cell r="H39">
            <v>0</v>
          </cell>
          <cell r="I39">
            <v>1001341.8</v>
          </cell>
          <cell r="J39">
            <v>0</v>
          </cell>
          <cell r="K39">
            <v>0</v>
          </cell>
          <cell r="L39">
            <v>36519.999999999971</v>
          </cell>
          <cell r="M39">
            <v>0</v>
          </cell>
          <cell r="N39">
            <v>58043.932584269663</v>
          </cell>
          <cell r="O39">
            <v>0</v>
          </cell>
          <cell r="P39">
            <v>11632.222222222215</v>
          </cell>
          <cell r="Q39">
            <v>1684.6666666666626</v>
          </cell>
          <cell r="R39">
            <v>26714.000000000058</v>
          </cell>
          <cell r="S39">
            <v>5475.1666666666688</v>
          </cell>
          <cell r="T39">
            <v>16425.499999999949</v>
          </cell>
          <cell r="U39">
            <v>2882.9861111111136</v>
          </cell>
          <cell r="V39">
            <v>0</v>
          </cell>
          <cell r="W39">
            <v>0</v>
          </cell>
          <cell r="X39">
            <v>0</v>
          </cell>
          <cell r="Y39">
            <v>0</v>
          </cell>
          <cell r="Z39">
            <v>0</v>
          </cell>
          <cell r="AA39">
            <v>0</v>
          </cell>
          <cell r="AB39">
            <v>2414.4805194805217</v>
          </cell>
          <cell r="AC39">
            <v>0</v>
          </cell>
          <cell r="AD39">
            <v>0</v>
          </cell>
          <cell r="AE39">
            <v>142934.48344370848</v>
          </cell>
          <cell r="AF39">
            <v>0</v>
          </cell>
          <cell r="AG39">
            <v>0</v>
          </cell>
          <cell r="AH39">
            <v>0</v>
          </cell>
          <cell r="AI39">
            <v>110000</v>
          </cell>
          <cell r="AJ39">
            <v>0</v>
          </cell>
          <cell r="AK39">
            <v>0</v>
          </cell>
          <cell r="AL39">
            <v>0</v>
          </cell>
          <cell r="AM39">
            <v>6907.66734</v>
          </cell>
          <cell r="AN39">
            <v>0</v>
          </cell>
          <cell r="AO39">
            <v>0</v>
          </cell>
          <cell r="AP39">
            <v>0</v>
          </cell>
          <cell r="AQ39">
            <v>0</v>
          </cell>
          <cell r="AR39">
            <v>0</v>
          </cell>
          <cell r="AS39">
            <v>0</v>
          </cell>
          <cell r="AT39">
            <v>0</v>
          </cell>
          <cell r="AU39">
            <v>0</v>
          </cell>
          <cell r="AV39">
            <v>1001341.8</v>
          </cell>
          <cell r="AW39">
            <v>304727.43821412529</v>
          </cell>
          <cell r="AX39">
            <v>116907.66734</v>
          </cell>
          <cell r="AY39">
            <v>232622.72056917663</v>
          </cell>
          <cell r="AZ39">
            <v>1422976.9055541253</v>
          </cell>
          <cell r="BA39">
            <v>1416069.2382141254</v>
          </cell>
          <cell r="BB39">
            <v>4041.6666666666665</v>
          </cell>
          <cell r="BC39">
            <v>1459041.6666666665</v>
          </cell>
          <cell r="BD39">
            <v>25067.249930648984</v>
          </cell>
          <cell r="BE39">
            <v>17905.178521892132</v>
          </cell>
          <cell r="BF39">
            <v>1465949.3340066664</v>
          </cell>
          <cell r="BG39" t="str">
            <v/>
          </cell>
          <cell r="BH39" t="str">
            <v/>
          </cell>
          <cell r="BI39" t="str">
            <v/>
          </cell>
          <cell r="BJ39" t="str">
            <v/>
          </cell>
          <cell r="BK39" t="str">
            <v/>
          </cell>
          <cell r="BL39">
            <v>1465949.3340066664</v>
          </cell>
          <cell r="BM39">
            <v>1448044.1554847744</v>
          </cell>
          <cell r="BN39">
            <v>17905.178521892132</v>
          </cell>
          <cell r="BO39">
            <v>1465949.3340066664</v>
          </cell>
          <cell r="BP39">
            <v>1349041.6666666665</v>
          </cell>
          <cell r="BQ39">
            <v>1349041.6666666665</v>
          </cell>
          <cell r="BR39">
            <v>3736.9575253924281</v>
          </cell>
          <cell r="BS39">
            <v>3451.7188407624635</v>
          </cell>
          <cell r="BT39">
            <v>8.2636708778678264E-2</v>
          </cell>
          <cell r="BU39">
            <v>-8.1097434804257816E-3</v>
          </cell>
          <cell r="BV39">
            <v>0</v>
          </cell>
          <cell r="BW39">
            <v>0</v>
          </cell>
          <cell r="BX39">
            <v>1465949.3340066664</v>
          </cell>
          <cell r="BY39">
            <v>4041.6666666666661</v>
          </cell>
          <cell r="BZ39" t="str">
            <v>N</v>
          </cell>
          <cell r="CA39">
            <v>4060.8014792428435</v>
          </cell>
          <cell r="CB39">
            <v>7.0287953706375639E-2</v>
          </cell>
          <cell r="CC39">
            <v>0</v>
          </cell>
          <cell r="CD39">
            <v>1465949.3340066664</v>
          </cell>
        </row>
        <row r="40">
          <cell r="A40">
            <v>61</v>
          </cell>
          <cell r="B40" t="str">
            <v>Recoupment Academy</v>
          </cell>
          <cell r="C40">
            <v>140573</v>
          </cell>
          <cell r="D40">
            <v>9352014</v>
          </cell>
          <cell r="E40" t="str">
            <v>Red Oak Primary School</v>
          </cell>
          <cell r="F40">
            <v>396</v>
          </cell>
          <cell r="G40">
            <v>396</v>
          </cell>
          <cell r="H40">
            <v>0</v>
          </cell>
          <cell r="I40">
            <v>1098424.8</v>
          </cell>
          <cell r="J40">
            <v>0</v>
          </cell>
          <cell r="K40">
            <v>0</v>
          </cell>
          <cell r="L40">
            <v>72600.000000000058</v>
          </cell>
          <cell r="M40">
            <v>0</v>
          </cell>
          <cell r="N40">
            <v>109069.14572864323</v>
          </cell>
          <cell r="O40">
            <v>0</v>
          </cell>
          <cell r="P40">
            <v>17199.999999999985</v>
          </cell>
          <cell r="Q40">
            <v>2159.9999999999973</v>
          </cell>
          <cell r="R40">
            <v>21240.000000000004</v>
          </cell>
          <cell r="S40">
            <v>47190.000000000073</v>
          </cell>
          <cell r="T40">
            <v>39060.000000000022</v>
          </cell>
          <cell r="U40">
            <v>4025.0000000000055</v>
          </cell>
          <cell r="V40">
            <v>0</v>
          </cell>
          <cell r="W40">
            <v>0</v>
          </cell>
          <cell r="X40">
            <v>0</v>
          </cell>
          <cell r="Y40">
            <v>0</v>
          </cell>
          <cell r="Z40">
            <v>0</v>
          </cell>
          <cell r="AA40">
            <v>0</v>
          </cell>
          <cell r="AB40">
            <v>7155.7894736842072</v>
          </cell>
          <cell r="AC40">
            <v>0</v>
          </cell>
          <cell r="AD40">
            <v>0</v>
          </cell>
          <cell r="AE40">
            <v>164607.63302752277</v>
          </cell>
          <cell r="AF40">
            <v>0</v>
          </cell>
          <cell r="AG40">
            <v>0</v>
          </cell>
          <cell r="AH40">
            <v>0</v>
          </cell>
          <cell r="AI40">
            <v>110000</v>
          </cell>
          <cell r="AJ40">
            <v>0</v>
          </cell>
          <cell r="AK40">
            <v>0</v>
          </cell>
          <cell r="AL40">
            <v>0</v>
          </cell>
          <cell r="AM40">
            <v>12365.065579999999</v>
          </cell>
          <cell r="AN40">
            <v>0</v>
          </cell>
          <cell r="AO40">
            <v>0</v>
          </cell>
          <cell r="AP40">
            <v>0</v>
          </cell>
          <cell r="AQ40">
            <v>0</v>
          </cell>
          <cell r="AR40">
            <v>0</v>
          </cell>
          <cell r="AS40">
            <v>0</v>
          </cell>
          <cell r="AT40">
            <v>0</v>
          </cell>
          <cell r="AU40">
            <v>0</v>
          </cell>
          <cell r="AV40">
            <v>1098424.8</v>
          </cell>
          <cell r="AW40">
            <v>484307.56822985032</v>
          </cell>
          <cell r="AX40">
            <v>122365.06557999999</v>
          </cell>
          <cell r="AY40">
            <v>330878.70589184447</v>
          </cell>
          <cell r="AZ40">
            <v>1705097.4338098504</v>
          </cell>
          <cell r="BA40">
            <v>1692732.3682298504</v>
          </cell>
          <cell r="BB40">
            <v>3500</v>
          </cell>
          <cell r="BC40">
            <v>1386000</v>
          </cell>
          <cell r="BD40">
            <v>0</v>
          </cell>
          <cell r="BE40">
            <v>0</v>
          </cell>
          <cell r="BF40">
            <v>1705097.4338098504</v>
          </cell>
          <cell r="BG40" t="str">
            <v/>
          </cell>
          <cell r="BH40" t="str">
            <v/>
          </cell>
          <cell r="BI40" t="str">
            <v/>
          </cell>
          <cell r="BJ40" t="str">
            <v/>
          </cell>
          <cell r="BK40" t="str">
            <v/>
          </cell>
          <cell r="BL40">
            <v>1705097.4338098504</v>
          </cell>
          <cell r="BM40">
            <v>1705097.4338098504</v>
          </cell>
          <cell r="BN40">
            <v>0</v>
          </cell>
          <cell r="BO40">
            <v>1398365.0655799999</v>
          </cell>
          <cell r="BP40">
            <v>1276000</v>
          </cell>
          <cell r="BQ40">
            <v>1582732.3682298504</v>
          </cell>
          <cell r="BR40">
            <v>3996.7989096713395</v>
          </cell>
          <cell r="BS40">
            <v>4004.4551473145784</v>
          </cell>
          <cell r="BT40">
            <v>-1.9119299284381416E-3</v>
          </cell>
          <cell r="BU40">
            <v>0</v>
          </cell>
          <cell r="BV40">
            <v>0</v>
          </cell>
          <cell r="BW40">
            <v>0</v>
          </cell>
          <cell r="BX40">
            <v>1705097.4338098504</v>
          </cell>
          <cell r="BY40">
            <v>4274.5766874491173</v>
          </cell>
          <cell r="BZ40" t="str">
            <v>Y</v>
          </cell>
          <cell r="CA40">
            <v>4305.8016005299251</v>
          </cell>
          <cell r="CB40">
            <v>-2.5312971813770124E-3</v>
          </cell>
          <cell r="CC40">
            <v>0</v>
          </cell>
          <cell r="CD40">
            <v>1705097.4338098504</v>
          </cell>
        </row>
        <row r="41">
          <cell r="A41">
            <v>62</v>
          </cell>
          <cell r="B41" t="str">
            <v>Recoupment Academy</v>
          </cell>
          <cell r="C41">
            <v>142187</v>
          </cell>
          <cell r="D41">
            <v>9352104</v>
          </cell>
          <cell r="E41" t="str">
            <v>Gunton Primary Academy</v>
          </cell>
          <cell r="F41">
            <v>314</v>
          </cell>
          <cell r="G41">
            <v>314</v>
          </cell>
          <cell r="H41">
            <v>0</v>
          </cell>
          <cell r="I41">
            <v>870973.20000000007</v>
          </cell>
          <cell r="J41">
            <v>0</v>
          </cell>
          <cell r="K41">
            <v>0</v>
          </cell>
          <cell r="L41">
            <v>22439.999999999989</v>
          </cell>
          <cell r="M41">
            <v>0</v>
          </cell>
          <cell r="N41">
            <v>39672.692307692305</v>
          </cell>
          <cell r="O41">
            <v>0</v>
          </cell>
          <cell r="P41">
            <v>2006.3897763578286</v>
          </cell>
          <cell r="Q41">
            <v>6259.9361022364228</v>
          </cell>
          <cell r="R41">
            <v>1444.6006389776412</v>
          </cell>
          <cell r="S41">
            <v>0</v>
          </cell>
          <cell r="T41">
            <v>29493.929712460107</v>
          </cell>
          <cell r="U41">
            <v>2307.3482428115103</v>
          </cell>
          <cell r="V41">
            <v>0</v>
          </cell>
          <cell r="W41">
            <v>0</v>
          </cell>
          <cell r="X41">
            <v>0</v>
          </cell>
          <cell r="Y41">
            <v>0</v>
          </cell>
          <cell r="Z41">
            <v>0</v>
          </cell>
          <cell r="AA41">
            <v>0</v>
          </cell>
          <cell r="AB41">
            <v>3606.9144981412564</v>
          </cell>
          <cell r="AC41">
            <v>0</v>
          </cell>
          <cell r="AD41">
            <v>0</v>
          </cell>
          <cell r="AE41">
            <v>95666.91320754723</v>
          </cell>
          <cell r="AF41">
            <v>0</v>
          </cell>
          <cell r="AG41">
            <v>0</v>
          </cell>
          <cell r="AH41">
            <v>0</v>
          </cell>
          <cell r="AI41">
            <v>110000</v>
          </cell>
          <cell r="AJ41">
            <v>0</v>
          </cell>
          <cell r="AK41">
            <v>0</v>
          </cell>
          <cell r="AL41">
            <v>0</v>
          </cell>
          <cell r="AM41">
            <v>6848.8818999999994</v>
          </cell>
          <cell r="AN41">
            <v>0</v>
          </cell>
          <cell r="AO41">
            <v>0</v>
          </cell>
          <cell r="AP41">
            <v>0</v>
          </cell>
          <cell r="AQ41">
            <v>0</v>
          </cell>
          <cell r="AR41">
            <v>0</v>
          </cell>
          <cell r="AS41">
            <v>0</v>
          </cell>
          <cell r="AT41">
            <v>0</v>
          </cell>
          <cell r="AU41">
            <v>0</v>
          </cell>
          <cell r="AV41">
            <v>870973.20000000007</v>
          </cell>
          <cell r="AW41">
            <v>202898.7244862243</v>
          </cell>
          <cell r="AX41">
            <v>116848.88189999999</v>
          </cell>
          <cell r="AY41">
            <v>157478.36159781512</v>
          </cell>
          <cell r="AZ41">
            <v>1190720.8063862242</v>
          </cell>
          <cell r="BA41">
            <v>1183871.9244862243</v>
          </cell>
          <cell r="BB41">
            <v>3500</v>
          </cell>
          <cell r="BC41">
            <v>1099000</v>
          </cell>
          <cell r="BD41">
            <v>0</v>
          </cell>
          <cell r="BE41">
            <v>0</v>
          </cell>
          <cell r="BF41">
            <v>1190720.8063862242</v>
          </cell>
          <cell r="BG41" t="str">
            <v/>
          </cell>
          <cell r="BH41" t="str">
            <v/>
          </cell>
          <cell r="BI41" t="str">
            <v/>
          </cell>
          <cell r="BJ41" t="str">
            <v/>
          </cell>
          <cell r="BK41" t="str">
            <v/>
          </cell>
          <cell r="BL41">
            <v>1190720.8063862242</v>
          </cell>
          <cell r="BM41">
            <v>1190720.8063862242</v>
          </cell>
          <cell r="BN41">
            <v>0</v>
          </cell>
          <cell r="BO41">
            <v>1105848.8818999999</v>
          </cell>
          <cell r="BP41">
            <v>988999.99999999988</v>
          </cell>
          <cell r="BQ41">
            <v>1073871.9244862243</v>
          </cell>
          <cell r="BR41">
            <v>3419.9742818032623</v>
          </cell>
          <cell r="BS41">
            <v>3338.0439605177999</v>
          </cell>
          <cell r="BT41">
            <v>2.4544410515418551E-2</v>
          </cell>
          <cell r="BU41">
            <v>-2.4087221780747848E-3</v>
          </cell>
          <cell r="BV41">
            <v>0</v>
          </cell>
          <cell r="BW41">
            <v>-2524.692042993574</v>
          </cell>
          <cell r="BX41">
            <v>1188196.1143432306</v>
          </cell>
          <cell r="BY41">
            <v>3762.2523326217538</v>
          </cell>
          <cell r="BZ41" t="str">
            <v>Y</v>
          </cell>
          <cell r="CA41">
            <v>3784.0640584179318</v>
          </cell>
          <cell r="CB41">
            <v>1.8393616578078253E-2</v>
          </cell>
          <cell r="CC41">
            <v>0</v>
          </cell>
          <cell r="CD41">
            <v>1188196.1143432306</v>
          </cell>
        </row>
        <row r="42">
          <cell r="A42">
            <v>63</v>
          </cell>
          <cell r="B42" t="str">
            <v>Recoupment Academy</v>
          </cell>
          <cell r="C42">
            <v>141983</v>
          </cell>
          <cell r="D42">
            <v>9352056</v>
          </cell>
          <cell r="E42" t="str">
            <v>Phoenix St Peter Academy</v>
          </cell>
          <cell r="F42">
            <v>194</v>
          </cell>
          <cell r="G42">
            <v>194</v>
          </cell>
          <cell r="H42">
            <v>0</v>
          </cell>
          <cell r="I42">
            <v>538117.20000000007</v>
          </cell>
          <cell r="J42">
            <v>0</v>
          </cell>
          <cell r="K42">
            <v>0</v>
          </cell>
          <cell r="L42">
            <v>23320.000000000015</v>
          </cell>
          <cell r="M42">
            <v>0</v>
          </cell>
          <cell r="N42">
            <v>45501.818181818184</v>
          </cell>
          <cell r="O42">
            <v>0</v>
          </cell>
          <cell r="P42">
            <v>12599.999999999996</v>
          </cell>
          <cell r="Q42">
            <v>2160.0000000000009</v>
          </cell>
          <cell r="R42">
            <v>12240.000000000007</v>
          </cell>
          <cell r="S42">
            <v>7020.0000000000027</v>
          </cell>
          <cell r="T42">
            <v>15960.000000000015</v>
          </cell>
          <cell r="U42">
            <v>4024.9999999999973</v>
          </cell>
          <cell r="V42">
            <v>0</v>
          </cell>
          <cell r="W42">
            <v>0</v>
          </cell>
          <cell r="X42">
            <v>0</v>
          </cell>
          <cell r="Y42">
            <v>0</v>
          </cell>
          <cell r="Z42">
            <v>0</v>
          </cell>
          <cell r="AA42">
            <v>0</v>
          </cell>
          <cell r="AB42">
            <v>5167.7586206896576</v>
          </cell>
          <cell r="AC42">
            <v>0</v>
          </cell>
          <cell r="AD42">
            <v>0</v>
          </cell>
          <cell r="AE42">
            <v>88253.439024390202</v>
          </cell>
          <cell r="AF42">
            <v>0</v>
          </cell>
          <cell r="AG42">
            <v>0</v>
          </cell>
          <cell r="AH42">
            <v>0</v>
          </cell>
          <cell r="AI42">
            <v>110000</v>
          </cell>
          <cell r="AJ42">
            <v>0</v>
          </cell>
          <cell r="AK42">
            <v>0</v>
          </cell>
          <cell r="AL42">
            <v>0</v>
          </cell>
          <cell r="AM42">
            <v>4441.7244199999996</v>
          </cell>
          <cell r="AN42">
            <v>0</v>
          </cell>
          <cell r="AO42">
            <v>0</v>
          </cell>
          <cell r="AP42">
            <v>0</v>
          </cell>
          <cell r="AQ42">
            <v>0</v>
          </cell>
          <cell r="AR42">
            <v>0</v>
          </cell>
          <cell r="AS42">
            <v>0</v>
          </cell>
          <cell r="AT42">
            <v>0</v>
          </cell>
          <cell r="AU42">
            <v>0</v>
          </cell>
          <cell r="AV42">
            <v>538117.20000000007</v>
          </cell>
          <cell r="AW42">
            <v>216248.01582689807</v>
          </cell>
          <cell r="AX42">
            <v>114441.72442</v>
          </cell>
          <cell r="AY42">
            <v>159665.8481152993</v>
          </cell>
          <cell r="AZ42">
            <v>868806.9402468981</v>
          </cell>
          <cell r="BA42">
            <v>864365.21582689811</v>
          </cell>
          <cell r="BB42">
            <v>3500</v>
          </cell>
          <cell r="BC42">
            <v>679000</v>
          </cell>
          <cell r="BD42">
            <v>0</v>
          </cell>
          <cell r="BE42">
            <v>0</v>
          </cell>
          <cell r="BF42">
            <v>868806.9402468981</v>
          </cell>
          <cell r="BG42" t="str">
            <v/>
          </cell>
          <cell r="BH42" t="str">
            <v/>
          </cell>
          <cell r="BI42" t="str">
            <v/>
          </cell>
          <cell r="BJ42" t="str">
            <v/>
          </cell>
          <cell r="BK42" t="str">
            <v/>
          </cell>
          <cell r="BL42">
            <v>868806.9402468981</v>
          </cell>
          <cell r="BM42">
            <v>868806.9402468981</v>
          </cell>
          <cell r="BN42">
            <v>0</v>
          </cell>
          <cell r="BO42">
            <v>683441.72441999998</v>
          </cell>
          <cell r="BP42">
            <v>569000</v>
          </cell>
          <cell r="BQ42">
            <v>754365.21582689811</v>
          </cell>
          <cell r="BR42">
            <v>3888.4804939530832</v>
          </cell>
          <cell r="BS42">
            <v>3752.9339974093264</v>
          </cell>
          <cell r="BT42">
            <v>3.611747412486481E-2</v>
          </cell>
          <cell r="BU42">
            <v>-3.5444713934340952E-3</v>
          </cell>
          <cell r="BV42">
            <v>0</v>
          </cell>
          <cell r="BW42">
            <v>-2580.6204358811433</v>
          </cell>
          <cell r="BX42">
            <v>866226.3198110169</v>
          </cell>
          <cell r="BY42">
            <v>4442.1886360361696</v>
          </cell>
          <cell r="BZ42" t="str">
            <v>Y</v>
          </cell>
          <cell r="CA42">
            <v>4465.0841227372002</v>
          </cell>
          <cell r="CB42">
            <v>2.7542506941101941E-2</v>
          </cell>
          <cell r="CC42">
            <v>0</v>
          </cell>
          <cell r="CD42">
            <v>866226.3198110169</v>
          </cell>
        </row>
        <row r="43">
          <cell r="A43">
            <v>64</v>
          </cell>
          <cell r="B43" t="str">
            <v>Recoupment Academy</v>
          </cell>
          <cell r="C43">
            <v>142016</v>
          </cell>
          <cell r="D43">
            <v>9352065</v>
          </cell>
          <cell r="E43" t="str">
            <v>Northfield St Nicholas Primary Academy</v>
          </cell>
          <cell r="F43">
            <v>402</v>
          </cell>
          <cell r="G43">
            <v>402</v>
          </cell>
          <cell r="H43">
            <v>0</v>
          </cell>
          <cell r="I43">
            <v>1115067.6000000001</v>
          </cell>
          <cell r="J43">
            <v>0</v>
          </cell>
          <cell r="K43">
            <v>0</v>
          </cell>
          <cell r="L43">
            <v>56760.000000000051</v>
          </cell>
          <cell r="M43">
            <v>0</v>
          </cell>
          <cell r="N43">
            <v>110940.14742014742</v>
          </cell>
          <cell r="O43">
            <v>0</v>
          </cell>
          <cell r="P43">
            <v>1407.0000000000002</v>
          </cell>
          <cell r="Q43">
            <v>18572.400000000001</v>
          </cell>
          <cell r="R43">
            <v>9768.6</v>
          </cell>
          <cell r="S43">
            <v>1175.8499999999999</v>
          </cell>
          <cell r="T43">
            <v>69224.399999999994</v>
          </cell>
          <cell r="U43">
            <v>38717.625000000007</v>
          </cell>
          <cell r="V43">
            <v>0</v>
          </cell>
          <cell r="W43">
            <v>0</v>
          </cell>
          <cell r="X43">
            <v>0</v>
          </cell>
          <cell r="Y43">
            <v>0</v>
          </cell>
          <cell r="Z43">
            <v>0</v>
          </cell>
          <cell r="AA43">
            <v>0</v>
          </cell>
          <cell r="AB43">
            <v>6639.4460641399319</v>
          </cell>
          <cell r="AC43">
            <v>0</v>
          </cell>
          <cell r="AD43">
            <v>0</v>
          </cell>
          <cell r="AE43">
            <v>179365.52212389364</v>
          </cell>
          <cell r="AF43">
            <v>0</v>
          </cell>
          <cell r="AG43">
            <v>0</v>
          </cell>
          <cell r="AH43">
            <v>0</v>
          </cell>
          <cell r="AI43">
            <v>110000</v>
          </cell>
          <cell r="AJ43">
            <v>0</v>
          </cell>
          <cell r="AK43">
            <v>0</v>
          </cell>
          <cell r="AL43">
            <v>0</v>
          </cell>
          <cell r="AM43">
            <v>7282.8333200000006</v>
          </cell>
          <cell r="AN43">
            <v>0</v>
          </cell>
          <cell r="AO43">
            <v>0</v>
          </cell>
          <cell r="AP43">
            <v>0</v>
          </cell>
          <cell r="AQ43">
            <v>0</v>
          </cell>
          <cell r="AR43">
            <v>0</v>
          </cell>
          <cell r="AS43">
            <v>0</v>
          </cell>
          <cell r="AT43">
            <v>0</v>
          </cell>
          <cell r="AU43">
            <v>0</v>
          </cell>
          <cell r="AV43">
            <v>1115067.6000000001</v>
          </cell>
          <cell r="AW43">
            <v>492570.99060818099</v>
          </cell>
          <cell r="AX43">
            <v>117282.83332000001</v>
          </cell>
          <cell r="AY43">
            <v>342647.53333396732</v>
          </cell>
          <cell r="AZ43">
            <v>1724921.4239281809</v>
          </cell>
          <cell r="BA43">
            <v>1717638.590608181</v>
          </cell>
          <cell r="BB43">
            <v>3500</v>
          </cell>
          <cell r="BC43">
            <v>1407000</v>
          </cell>
          <cell r="BD43">
            <v>0</v>
          </cell>
          <cell r="BE43">
            <v>0</v>
          </cell>
          <cell r="BF43">
            <v>1724921.4239281809</v>
          </cell>
          <cell r="BG43" t="str">
            <v/>
          </cell>
          <cell r="BH43" t="str">
            <v/>
          </cell>
          <cell r="BI43" t="str">
            <v/>
          </cell>
          <cell r="BJ43" t="str">
            <v/>
          </cell>
          <cell r="BK43" t="str">
            <v/>
          </cell>
          <cell r="BL43">
            <v>1724921.4239281809</v>
          </cell>
          <cell r="BM43">
            <v>1724921.4239281812</v>
          </cell>
          <cell r="BN43">
            <v>0</v>
          </cell>
          <cell r="BO43">
            <v>1414282.83332</v>
          </cell>
          <cell r="BP43">
            <v>1297000</v>
          </cell>
          <cell r="BQ43">
            <v>1607638.590608181</v>
          </cell>
          <cell r="BR43">
            <v>3999.1009716621415</v>
          </cell>
          <cell r="BS43">
            <v>4077.7248053921567</v>
          </cell>
          <cell r="BT43">
            <v>-1.9281299617386474E-2</v>
          </cell>
          <cell r="BU43">
            <v>4.2812996173864741E-3</v>
          </cell>
          <cell r="BV43">
            <v>0</v>
          </cell>
          <cell r="BW43">
            <v>7018.1005829513751</v>
          </cell>
          <cell r="BX43">
            <v>1731939.5245111324</v>
          </cell>
          <cell r="BY43">
            <v>4290.1907741072946</v>
          </cell>
          <cell r="BZ43" t="str">
            <v>Y</v>
          </cell>
          <cell r="CA43">
            <v>4308.3072749033145</v>
          </cell>
          <cell r="CB43">
            <v>-1.2942454776359247E-2</v>
          </cell>
          <cell r="CC43">
            <v>0</v>
          </cell>
          <cell r="CD43">
            <v>1731939.5245111324</v>
          </cell>
        </row>
        <row r="44">
          <cell r="A44">
            <v>65</v>
          </cell>
          <cell r="B44" t="str">
            <v>Recoupment Academy</v>
          </cell>
          <cell r="C44">
            <v>145541</v>
          </cell>
          <cell r="D44">
            <v>9352147</v>
          </cell>
          <cell r="E44" t="str">
            <v>Poplars Community Primary School</v>
          </cell>
          <cell r="F44">
            <v>466</v>
          </cell>
          <cell r="G44">
            <v>466</v>
          </cell>
          <cell r="H44">
            <v>0</v>
          </cell>
          <cell r="I44">
            <v>1292590.8</v>
          </cell>
          <cell r="J44">
            <v>0</v>
          </cell>
          <cell r="K44">
            <v>0</v>
          </cell>
          <cell r="L44">
            <v>85800.000000000087</v>
          </cell>
          <cell r="M44">
            <v>0</v>
          </cell>
          <cell r="N44">
            <v>116101.127348643</v>
          </cell>
          <cell r="O44">
            <v>0</v>
          </cell>
          <cell r="P44">
            <v>1599.9999999999973</v>
          </cell>
          <cell r="Q44">
            <v>28320.000000000036</v>
          </cell>
          <cell r="R44">
            <v>12960.000000000005</v>
          </cell>
          <cell r="S44">
            <v>390.0000000000008</v>
          </cell>
          <cell r="T44">
            <v>74760.000000000073</v>
          </cell>
          <cell r="U44">
            <v>33350.000000000073</v>
          </cell>
          <cell r="V44">
            <v>0</v>
          </cell>
          <cell r="W44">
            <v>0</v>
          </cell>
          <cell r="X44">
            <v>0</v>
          </cell>
          <cell r="Y44">
            <v>0</v>
          </cell>
          <cell r="Z44">
            <v>0</v>
          </cell>
          <cell r="AA44">
            <v>0</v>
          </cell>
          <cell r="AB44">
            <v>10199.575000000001</v>
          </cell>
          <cell r="AC44">
            <v>0</v>
          </cell>
          <cell r="AD44">
            <v>0</v>
          </cell>
          <cell r="AE44">
            <v>207597.02564102571</v>
          </cell>
          <cell r="AF44">
            <v>0</v>
          </cell>
          <cell r="AG44">
            <v>0</v>
          </cell>
          <cell r="AH44">
            <v>0</v>
          </cell>
          <cell r="AI44">
            <v>110000</v>
          </cell>
          <cell r="AJ44">
            <v>0</v>
          </cell>
          <cell r="AK44">
            <v>0</v>
          </cell>
          <cell r="AL44">
            <v>0</v>
          </cell>
          <cell r="AM44">
            <v>49124.985000000001</v>
          </cell>
          <cell r="AN44">
            <v>0</v>
          </cell>
          <cell r="AO44">
            <v>0</v>
          </cell>
          <cell r="AP44">
            <v>0</v>
          </cell>
          <cell r="AQ44">
            <v>0</v>
          </cell>
          <cell r="AR44">
            <v>0</v>
          </cell>
          <cell r="AS44">
            <v>0</v>
          </cell>
          <cell r="AT44">
            <v>0</v>
          </cell>
          <cell r="AU44">
            <v>0</v>
          </cell>
          <cell r="AV44">
            <v>1292590.8</v>
          </cell>
          <cell r="AW44">
            <v>571077.72798966896</v>
          </cell>
          <cell r="AX44">
            <v>159124.98499999999</v>
          </cell>
          <cell r="AY44">
            <v>394236.58931534737</v>
          </cell>
          <cell r="AZ44">
            <v>2022793.5129896691</v>
          </cell>
          <cell r="BA44">
            <v>1973668.527989669</v>
          </cell>
          <cell r="BB44">
            <v>3500</v>
          </cell>
          <cell r="BC44">
            <v>1631000</v>
          </cell>
          <cell r="BD44">
            <v>0</v>
          </cell>
          <cell r="BE44">
            <v>0</v>
          </cell>
          <cell r="BF44">
            <v>2022793.5129896691</v>
          </cell>
          <cell r="BG44" t="str">
            <v/>
          </cell>
          <cell r="BH44" t="str">
            <v/>
          </cell>
          <cell r="BI44" t="str">
            <v/>
          </cell>
          <cell r="BJ44" t="str">
            <v/>
          </cell>
          <cell r="BK44" t="str">
            <v/>
          </cell>
          <cell r="BL44">
            <v>2022793.5129896691</v>
          </cell>
          <cell r="BM44">
            <v>2022793.5129896686</v>
          </cell>
          <cell r="BN44">
            <v>0</v>
          </cell>
          <cell r="BO44">
            <v>1680124.9850000001</v>
          </cell>
          <cell r="BP44">
            <v>1521000</v>
          </cell>
          <cell r="BQ44">
            <v>1863668.527989669</v>
          </cell>
          <cell r="BR44">
            <v>3999.2886866731096</v>
          </cell>
          <cell r="BS44">
            <v>3908.2612041237112</v>
          </cell>
          <cell r="BT44">
            <v>2.3291043713596443E-2</v>
          </cell>
          <cell r="BU44">
            <v>-2.2857201442343282E-3</v>
          </cell>
          <cell r="BV44">
            <v>0</v>
          </cell>
          <cell r="BW44">
            <v>-4162.8671752489063</v>
          </cell>
          <cell r="BX44">
            <v>2018630.6458144202</v>
          </cell>
          <cell r="BY44">
            <v>4226.406997455837</v>
          </cell>
          <cell r="BZ44" t="str">
            <v>Y</v>
          </cell>
          <cell r="CA44">
            <v>4331.8254202026183</v>
          </cell>
          <cell r="CB44">
            <v>2.306278739150236E-2</v>
          </cell>
          <cell r="CC44">
            <v>0</v>
          </cell>
          <cell r="CD44">
            <v>2018630.6458144202</v>
          </cell>
        </row>
        <row r="45">
          <cell r="A45">
            <v>67</v>
          </cell>
          <cell r="B45" t="str">
            <v>Recoupment Academy</v>
          </cell>
          <cell r="C45">
            <v>141640</v>
          </cell>
          <cell r="D45">
            <v>9352145</v>
          </cell>
          <cell r="E45" t="str">
            <v>Pakefield Primary School</v>
          </cell>
          <cell r="F45">
            <v>404</v>
          </cell>
          <cell r="G45">
            <v>404</v>
          </cell>
          <cell r="H45">
            <v>0</v>
          </cell>
          <cell r="I45">
            <v>1120615.2000000002</v>
          </cell>
          <cell r="J45">
            <v>0</v>
          </cell>
          <cell r="K45">
            <v>0</v>
          </cell>
          <cell r="L45">
            <v>22000.00000000004</v>
          </cell>
          <cell r="M45">
            <v>0</v>
          </cell>
          <cell r="N45">
            <v>47311.807228915663</v>
          </cell>
          <cell r="O45">
            <v>0</v>
          </cell>
          <cell r="P45">
            <v>9044.7761194030099</v>
          </cell>
          <cell r="Q45">
            <v>13506.865671641821</v>
          </cell>
          <cell r="R45">
            <v>12300.89552238806</v>
          </cell>
          <cell r="S45">
            <v>11366.268656716424</v>
          </cell>
          <cell r="T45">
            <v>5065.0746268656685</v>
          </cell>
          <cell r="U45">
            <v>0</v>
          </cell>
          <cell r="V45">
            <v>0</v>
          </cell>
          <cell r="W45">
            <v>0</v>
          </cell>
          <cell r="X45">
            <v>0</v>
          </cell>
          <cell r="Y45">
            <v>0</v>
          </cell>
          <cell r="Z45">
            <v>0</v>
          </cell>
          <cell r="AA45">
            <v>0</v>
          </cell>
          <cell r="AB45">
            <v>0</v>
          </cell>
          <cell r="AC45">
            <v>0</v>
          </cell>
          <cell r="AD45">
            <v>0</v>
          </cell>
          <cell r="AE45">
            <v>127227.11627906979</v>
          </cell>
          <cell r="AF45">
            <v>0</v>
          </cell>
          <cell r="AG45">
            <v>0</v>
          </cell>
          <cell r="AH45">
            <v>0</v>
          </cell>
          <cell r="AI45">
            <v>110000</v>
          </cell>
          <cell r="AJ45">
            <v>0</v>
          </cell>
          <cell r="AK45">
            <v>0</v>
          </cell>
          <cell r="AL45">
            <v>0</v>
          </cell>
          <cell r="AM45">
            <v>7279.2256600000001</v>
          </cell>
          <cell r="AN45">
            <v>0</v>
          </cell>
          <cell r="AO45">
            <v>0</v>
          </cell>
          <cell r="AP45">
            <v>0</v>
          </cell>
          <cell r="AQ45">
            <v>0</v>
          </cell>
          <cell r="AR45">
            <v>0</v>
          </cell>
          <cell r="AS45">
            <v>0</v>
          </cell>
          <cell r="AT45">
            <v>0</v>
          </cell>
          <cell r="AU45">
            <v>0</v>
          </cell>
          <cell r="AV45">
            <v>1120615.2000000002</v>
          </cell>
          <cell r="AW45">
            <v>247822.80410500045</v>
          </cell>
          <cell r="AX45">
            <v>117279.22566</v>
          </cell>
          <cell r="AY45">
            <v>197523.96019203513</v>
          </cell>
          <cell r="AZ45">
            <v>1485717.2297650008</v>
          </cell>
          <cell r="BA45">
            <v>1478438.0041050008</v>
          </cell>
          <cell r="BB45">
            <v>3500</v>
          </cell>
          <cell r="BC45">
            <v>1414000</v>
          </cell>
          <cell r="BD45">
            <v>0</v>
          </cell>
          <cell r="BE45">
            <v>0</v>
          </cell>
          <cell r="BF45">
            <v>1485717.2297650008</v>
          </cell>
          <cell r="BG45" t="str">
            <v/>
          </cell>
          <cell r="BH45" t="str">
            <v/>
          </cell>
          <cell r="BI45" t="str">
            <v/>
          </cell>
          <cell r="BJ45" t="str">
            <v/>
          </cell>
          <cell r="BK45" t="str">
            <v/>
          </cell>
          <cell r="BL45">
            <v>1485717.2297650008</v>
          </cell>
          <cell r="BM45">
            <v>1485717.2297650008</v>
          </cell>
          <cell r="BN45">
            <v>0</v>
          </cell>
          <cell r="BO45">
            <v>1421279.22566</v>
          </cell>
          <cell r="BP45">
            <v>1304000</v>
          </cell>
          <cell r="BQ45">
            <v>1368438.0041050008</v>
          </cell>
          <cell r="BR45">
            <v>3387.2227824381207</v>
          </cell>
          <cell r="BS45">
            <v>3278.7666561445781</v>
          </cell>
          <cell r="BT45">
            <v>3.3078330258815541E-2</v>
          </cell>
          <cell r="BU45">
            <v>-3.2462180201084582E-3</v>
          </cell>
          <cell r="BV45">
            <v>0</v>
          </cell>
          <cell r="BW45">
            <v>-4300.010926774542</v>
          </cell>
          <cell r="BX45">
            <v>1481417.2188382263</v>
          </cell>
          <cell r="BY45">
            <v>3648.8564187579859</v>
          </cell>
          <cell r="BZ45" t="str">
            <v>Y</v>
          </cell>
          <cell r="CA45">
            <v>3666.8743040550157</v>
          </cell>
          <cell r="CB45">
            <v>2.9734623055434728E-2</v>
          </cell>
          <cell r="CC45">
            <v>0</v>
          </cell>
          <cell r="CD45">
            <v>1481417.2188382263</v>
          </cell>
        </row>
        <row r="46">
          <cell r="A46">
            <v>68</v>
          </cell>
          <cell r="B46" t="str">
            <v>Recoupment Academy</v>
          </cell>
          <cell r="C46">
            <v>145559</v>
          </cell>
          <cell r="D46">
            <v>9352215</v>
          </cell>
          <cell r="E46" t="str">
            <v>Roman Hill Primary School</v>
          </cell>
          <cell r="F46">
            <v>506</v>
          </cell>
          <cell r="G46">
            <v>506</v>
          </cell>
          <cell r="H46">
            <v>0</v>
          </cell>
          <cell r="I46">
            <v>1403542.8</v>
          </cell>
          <cell r="J46">
            <v>0</v>
          </cell>
          <cell r="K46">
            <v>0</v>
          </cell>
          <cell r="L46">
            <v>87999.999999999898</v>
          </cell>
          <cell r="M46">
            <v>0</v>
          </cell>
          <cell r="N46">
            <v>143667.85714285713</v>
          </cell>
          <cell r="O46">
            <v>0</v>
          </cell>
          <cell r="P46">
            <v>2204.3564356435663</v>
          </cell>
          <cell r="Q46">
            <v>6733.3069306930629</v>
          </cell>
          <cell r="R46">
            <v>4689.2673267326654</v>
          </cell>
          <cell r="S46">
            <v>390.77227722772267</v>
          </cell>
          <cell r="T46">
            <v>116991.20792079218</v>
          </cell>
          <cell r="U46">
            <v>82963.960396039562</v>
          </cell>
          <cell r="V46">
            <v>0</v>
          </cell>
          <cell r="W46">
            <v>0</v>
          </cell>
          <cell r="X46">
            <v>0</v>
          </cell>
          <cell r="Y46">
            <v>0</v>
          </cell>
          <cell r="Z46">
            <v>0</v>
          </cell>
          <cell r="AA46">
            <v>0</v>
          </cell>
          <cell r="AB46">
            <v>7155.7894736842072</v>
          </cell>
          <cell r="AC46">
            <v>0</v>
          </cell>
          <cell r="AD46">
            <v>0</v>
          </cell>
          <cell r="AE46">
            <v>193924.5</v>
          </cell>
          <cell r="AF46">
            <v>0</v>
          </cell>
          <cell r="AG46">
            <v>0</v>
          </cell>
          <cell r="AH46">
            <v>0</v>
          </cell>
          <cell r="AI46">
            <v>110000</v>
          </cell>
          <cell r="AJ46">
            <v>0</v>
          </cell>
          <cell r="AK46">
            <v>0</v>
          </cell>
          <cell r="AL46">
            <v>1000</v>
          </cell>
          <cell r="AM46">
            <v>31796.18806</v>
          </cell>
          <cell r="AN46">
            <v>0</v>
          </cell>
          <cell r="AO46">
            <v>0</v>
          </cell>
          <cell r="AP46">
            <v>0</v>
          </cell>
          <cell r="AQ46">
            <v>0</v>
          </cell>
          <cell r="AR46">
            <v>0</v>
          </cell>
          <cell r="AS46">
            <v>0</v>
          </cell>
          <cell r="AT46">
            <v>0</v>
          </cell>
          <cell r="AU46">
            <v>0</v>
          </cell>
          <cell r="AV46">
            <v>1403542.8</v>
          </cell>
          <cell r="AW46">
            <v>646721.01790366997</v>
          </cell>
          <cell r="AX46">
            <v>142796.18806000001</v>
          </cell>
          <cell r="AY46">
            <v>426743.86421499291</v>
          </cell>
          <cell r="AZ46">
            <v>2193060.0059636701</v>
          </cell>
          <cell r="BA46">
            <v>2160263.81790367</v>
          </cell>
          <cell r="BB46">
            <v>3500</v>
          </cell>
          <cell r="BC46">
            <v>1771000</v>
          </cell>
          <cell r="BD46">
            <v>0</v>
          </cell>
          <cell r="BE46">
            <v>0</v>
          </cell>
          <cell r="BF46">
            <v>2193060.0059636701</v>
          </cell>
          <cell r="BG46" t="str">
            <v/>
          </cell>
          <cell r="BH46" t="str">
            <v/>
          </cell>
          <cell r="BI46" t="str">
            <v/>
          </cell>
          <cell r="BJ46" t="str">
            <v/>
          </cell>
          <cell r="BK46" t="str">
            <v/>
          </cell>
          <cell r="BL46">
            <v>2193060.0059636701</v>
          </cell>
          <cell r="BM46">
            <v>2193060.0059636701</v>
          </cell>
          <cell r="BN46">
            <v>0</v>
          </cell>
          <cell r="BO46">
            <v>1803796.1880600001</v>
          </cell>
          <cell r="BP46">
            <v>1662000</v>
          </cell>
          <cell r="BQ46">
            <v>2051263.81790367</v>
          </cell>
          <cell r="BR46">
            <v>4053.8810630507314</v>
          </cell>
          <cell r="BS46">
            <v>4278.6784048192776</v>
          </cell>
          <cell r="BT46">
            <v>-5.2538966591961271E-2</v>
          </cell>
          <cell r="BU46">
            <v>3.7538966591961272E-2</v>
          </cell>
          <cell r="BV46">
            <v>0</v>
          </cell>
          <cell r="BW46">
            <v>81272.285842306053</v>
          </cell>
          <cell r="BX46">
            <v>2274332.2918059761</v>
          </cell>
          <cell r="BY46">
            <v>4429.9132485098344</v>
          </cell>
          <cell r="BZ46" t="str">
            <v>Y</v>
          </cell>
          <cell r="CA46">
            <v>4494.727849418925</v>
          </cell>
          <cell r="CB46">
            <v>-1.4753818994590495E-2</v>
          </cell>
          <cell r="CC46">
            <v>0</v>
          </cell>
          <cell r="CD46">
            <v>2274332.2918059761</v>
          </cell>
        </row>
        <row r="47">
          <cell r="A47">
            <v>70</v>
          </cell>
          <cell r="B47" t="str">
            <v>Recoupment Academy</v>
          </cell>
          <cell r="C47">
            <v>141984</v>
          </cell>
          <cell r="D47">
            <v>9352057</v>
          </cell>
          <cell r="E47" t="str">
            <v>St Margaret's Primary Academy</v>
          </cell>
          <cell r="F47">
            <v>403</v>
          </cell>
          <cell r="G47">
            <v>403</v>
          </cell>
          <cell r="H47">
            <v>0</v>
          </cell>
          <cell r="I47">
            <v>1117841.4000000001</v>
          </cell>
          <cell r="J47">
            <v>0</v>
          </cell>
          <cell r="K47">
            <v>0</v>
          </cell>
          <cell r="L47">
            <v>60720.000000000087</v>
          </cell>
          <cell r="M47">
            <v>0</v>
          </cell>
          <cell r="N47">
            <v>117558.54271356782</v>
          </cell>
          <cell r="O47">
            <v>0</v>
          </cell>
          <cell r="P47">
            <v>3014.9625935162103</v>
          </cell>
          <cell r="Q47">
            <v>29667.231920199472</v>
          </cell>
          <cell r="R47">
            <v>5788.7281795511217</v>
          </cell>
          <cell r="S47">
            <v>0</v>
          </cell>
          <cell r="T47">
            <v>60359.5511221946</v>
          </cell>
          <cell r="U47">
            <v>39295.01246882791</v>
          </cell>
          <cell r="V47">
            <v>0</v>
          </cell>
          <cell r="W47">
            <v>0</v>
          </cell>
          <cell r="X47">
            <v>0</v>
          </cell>
          <cell r="Y47">
            <v>0</v>
          </cell>
          <cell r="Z47">
            <v>0</v>
          </cell>
          <cell r="AA47">
            <v>0</v>
          </cell>
          <cell r="AB47">
            <v>5414.2173913043416</v>
          </cell>
          <cell r="AC47">
            <v>0</v>
          </cell>
          <cell r="AD47">
            <v>0</v>
          </cell>
          <cell r="AE47">
            <v>160307.12574850317</v>
          </cell>
          <cell r="AF47">
            <v>0</v>
          </cell>
          <cell r="AG47">
            <v>0</v>
          </cell>
          <cell r="AH47">
            <v>0</v>
          </cell>
          <cell r="AI47">
            <v>110000</v>
          </cell>
          <cell r="AJ47">
            <v>0</v>
          </cell>
          <cell r="AK47">
            <v>0</v>
          </cell>
          <cell r="AL47">
            <v>0</v>
          </cell>
          <cell r="AM47">
            <v>3911.08158</v>
          </cell>
          <cell r="AN47">
            <v>0</v>
          </cell>
          <cell r="AO47">
            <v>0</v>
          </cell>
          <cell r="AP47">
            <v>0</v>
          </cell>
          <cell r="AQ47">
            <v>0</v>
          </cell>
          <cell r="AR47">
            <v>0</v>
          </cell>
          <cell r="AS47">
            <v>0</v>
          </cell>
          <cell r="AT47">
            <v>0</v>
          </cell>
          <cell r="AU47">
            <v>0</v>
          </cell>
          <cell r="AV47">
            <v>1117841.4000000001</v>
          </cell>
          <cell r="AW47">
            <v>482125.3721376647</v>
          </cell>
          <cell r="AX47">
            <v>113911.08158</v>
          </cell>
          <cell r="AY47">
            <v>328508.14024743176</v>
          </cell>
          <cell r="AZ47">
            <v>1713877.8537176647</v>
          </cell>
          <cell r="BA47">
            <v>1709966.7721376647</v>
          </cell>
          <cell r="BB47">
            <v>3500</v>
          </cell>
          <cell r="BC47">
            <v>1410500</v>
          </cell>
          <cell r="BD47">
            <v>0</v>
          </cell>
          <cell r="BE47">
            <v>0</v>
          </cell>
          <cell r="BF47">
            <v>1713877.8537176647</v>
          </cell>
          <cell r="BG47" t="str">
            <v/>
          </cell>
          <cell r="BH47" t="str">
            <v/>
          </cell>
          <cell r="BI47" t="str">
            <v/>
          </cell>
          <cell r="BJ47" t="str">
            <v/>
          </cell>
          <cell r="BK47" t="str">
            <v/>
          </cell>
          <cell r="BL47">
            <v>1713877.8537176647</v>
          </cell>
          <cell r="BM47">
            <v>1713877.853717665</v>
          </cell>
          <cell r="BN47">
            <v>0</v>
          </cell>
          <cell r="BO47">
            <v>1414411.08158</v>
          </cell>
          <cell r="BP47">
            <v>1300500</v>
          </cell>
          <cell r="BQ47">
            <v>1599966.7721376647</v>
          </cell>
          <cell r="BR47">
            <v>3970.1408737907313</v>
          </cell>
          <cell r="BS47">
            <v>4027.9384701754389</v>
          </cell>
          <cell r="BT47">
            <v>-1.4349175592592928E-2</v>
          </cell>
          <cell r="BU47">
            <v>0</v>
          </cell>
          <cell r="BV47">
            <v>0</v>
          </cell>
          <cell r="BW47">
            <v>0</v>
          </cell>
          <cell r="BX47">
            <v>1713877.8537176647</v>
          </cell>
          <cell r="BY47">
            <v>4243.0937273887466</v>
          </cell>
          <cell r="BZ47" t="str">
            <v>Y</v>
          </cell>
          <cell r="CA47">
            <v>4252.7986444607068</v>
          </cell>
          <cell r="CB47">
            <v>-1.4008157998324E-2</v>
          </cell>
          <cell r="CC47">
            <v>0</v>
          </cell>
          <cell r="CD47">
            <v>1713877.8537176647</v>
          </cell>
        </row>
        <row r="48">
          <cell r="A48">
            <v>72</v>
          </cell>
          <cell r="B48" t="str">
            <v>Recoupment Academy</v>
          </cell>
          <cell r="C48">
            <v>142806</v>
          </cell>
          <cell r="D48">
            <v>9353335</v>
          </cell>
          <cell r="E48" t="str">
            <v>St Mary's Roman Catholic Primary School</v>
          </cell>
          <cell r="F48">
            <v>207</v>
          </cell>
          <cell r="G48">
            <v>207</v>
          </cell>
          <cell r="H48">
            <v>0</v>
          </cell>
          <cell r="I48">
            <v>574176.60000000009</v>
          </cell>
          <cell r="J48">
            <v>0</v>
          </cell>
          <cell r="K48">
            <v>0</v>
          </cell>
          <cell r="L48">
            <v>12320.000000000018</v>
          </cell>
          <cell r="M48">
            <v>0</v>
          </cell>
          <cell r="N48">
            <v>19071.469194312798</v>
          </cell>
          <cell r="O48">
            <v>0</v>
          </cell>
          <cell r="P48">
            <v>12399.999999999984</v>
          </cell>
          <cell r="Q48">
            <v>5999.9999999999809</v>
          </cell>
          <cell r="R48">
            <v>5399.9999999999982</v>
          </cell>
          <cell r="S48">
            <v>3509.9999999999986</v>
          </cell>
          <cell r="T48">
            <v>5880.0000000000009</v>
          </cell>
          <cell r="U48">
            <v>6899.9999999999982</v>
          </cell>
          <cell r="V48">
            <v>0</v>
          </cell>
          <cell r="W48">
            <v>0</v>
          </cell>
          <cell r="X48">
            <v>0</v>
          </cell>
          <cell r="Y48">
            <v>0</v>
          </cell>
          <cell r="Z48">
            <v>0</v>
          </cell>
          <cell r="AA48">
            <v>0</v>
          </cell>
          <cell r="AB48">
            <v>8626.9942196531811</v>
          </cell>
          <cell r="AC48">
            <v>0</v>
          </cell>
          <cell r="AD48">
            <v>0</v>
          </cell>
          <cell r="AE48">
            <v>70918.670454545514</v>
          </cell>
          <cell r="AF48">
            <v>0</v>
          </cell>
          <cell r="AG48">
            <v>0</v>
          </cell>
          <cell r="AH48">
            <v>0</v>
          </cell>
          <cell r="AI48">
            <v>110000</v>
          </cell>
          <cell r="AJ48">
            <v>0</v>
          </cell>
          <cell r="AK48">
            <v>0</v>
          </cell>
          <cell r="AL48">
            <v>0</v>
          </cell>
          <cell r="AM48">
            <v>3194.6698000000001</v>
          </cell>
          <cell r="AN48">
            <v>0</v>
          </cell>
          <cell r="AO48">
            <v>0</v>
          </cell>
          <cell r="AP48">
            <v>0</v>
          </cell>
          <cell r="AQ48">
            <v>0</v>
          </cell>
          <cell r="AR48">
            <v>0</v>
          </cell>
          <cell r="AS48">
            <v>0</v>
          </cell>
          <cell r="AT48">
            <v>0</v>
          </cell>
          <cell r="AU48">
            <v>0</v>
          </cell>
          <cell r="AV48">
            <v>574176.60000000009</v>
          </cell>
          <cell r="AW48">
            <v>151027.13386851148</v>
          </cell>
          <cell r="AX48">
            <v>113194.6698</v>
          </cell>
          <cell r="AY48">
            <v>116658.40505170191</v>
          </cell>
          <cell r="AZ48">
            <v>838398.40366851166</v>
          </cell>
          <cell r="BA48">
            <v>835203.73386851163</v>
          </cell>
          <cell r="BB48">
            <v>3500</v>
          </cell>
          <cell r="BC48">
            <v>724500</v>
          </cell>
          <cell r="BD48">
            <v>0</v>
          </cell>
          <cell r="BE48">
            <v>0</v>
          </cell>
          <cell r="BF48">
            <v>838398.40366851166</v>
          </cell>
          <cell r="BG48" t="str">
            <v/>
          </cell>
          <cell r="BH48" t="str">
            <v/>
          </cell>
          <cell r="BI48" t="str">
            <v/>
          </cell>
          <cell r="BJ48" t="str">
            <v/>
          </cell>
          <cell r="BK48" t="str">
            <v/>
          </cell>
          <cell r="BL48">
            <v>838398.40366851166</v>
          </cell>
          <cell r="BM48">
            <v>838398.40366851166</v>
          </cell>
          <cell r="BN48">
            <v>0</v>
          </cell>
          <cell r="BO48">
            <v>727694.66980000003</v>
          </cell>
          <cell r="BP48">
            <v>614500</v>
          </cell>
          <cell r="BQ48">
            <v>725203.73386851163</v>
          </cell>
          <cell r="BR48">
            <v>3503.3996805242109</v>
          </cell>
          <cell r="BS48">
            <v>3334.5300971563979</v>
          </cell>
          <cell r="BT48">
            <v>5.0642692807547504E-2</v>
          </cell>
          <cell r="BU48">
            <v>-4.9699371368621317E-3</v>
          </cell>
          <cell r="BV48">
            <v>0</v>
          </cell>
          <cell r="BW48">
            <v>-3430.4878275153096</v>
          </cell>
          <cell r="BX48">
            <v>834967.91584099631</v>
          </cell>
          <cell r="BY48">
            <v>4018.2282417439433</v>
          </cell>
          <cell r="BZ48" t="str">
            <v>Y</v>
          </cell>
          <cell r="CA48">
            <v>4033.6614291835572</v>
          </cell>
          <cell r="CB48">
            <v>4.2108872606126058E-2</v>
          </cell>
          <cell r="CC48">
            <v>0</v>
          </cell>
          <cell r="CD48">
            <v>834967.91584099631</v>
          </cell>
        </row>
        <row r="49">
          <cell r="A49">
            <v>73</v>
          </cell>
          <cell r="B49" t="str">
            <v>Recoupment Academy</v>
          </cell>
          <cell r="C49">
            <v>139804</v>
          </cell>
          <cell r="D49">
            <v>9352006</v>
          </cell>
          <cell r="E49" t="str">
            <v>Westwood Primary School</v>
          </cell>
          <cell r="F49">
            <v>206</v>
          </cell>
          <cell r="G49">
            <v>206</v>
          </cell>
          <cell r="H49">
            <v>0</v>
          </cell>
          <cell r="I49">
            <v>571402.80000000005</v>
          </cell>
          <cell r="J49">
            <v>0</v>
          </cell>
          <cell r="K49">
            <v>0</v>
          </cell>
          <cell r="L49">
            <v>31239.999999999975</v>
          </cell>
          <cell r="M49">
            <v>0</v>
          </cell>
          <cell r="N49">
            <v>54289.377990430621</v>
          </cell>
          <cell r="O49">
            <v>0</v>
          </cell>
          <cell r="P49">
            <v>9399.9999999999909</v>
          </cell>
          <cell r="Q49">
            <v>1200.0000000000014</v>
          </cell>
          <cell r="R49">
            <v>9000.0000000000091</v>
          </cell>
          <cell r="S49">
            <v>11309.999999999984</v>
          </cell>
          <cell r="T49">
            <v>20580.000000000007</v>
          </cell>
          <cell r="U49">
            <v>574.99999999999943</v>
          </cell>
          <cell r="V49">
            <v>0</v>
          </cell>
          <cell r="W49">
            <v>0</v>
          </cell>
          <cell r="X49">
            <v>0</v>
          </cell>
          <cell r="Y49">
            <v>0</v>
          </cell>
          <cell r="Z49">
            <v>0</v>
          </cell>
          <cell r="AA49">
            <v>0</v>
          </cell>
          <cell r="AB49">
            <v>5425.0568181818144</v>
          </cell>
          <cell r="AC49">
            <v>0</v>
          </cell>
          <cell r="AD49">
            <v>0</v>
          </cell>
          <cell r="AE49">
            <v>84711.100591715891</v>
          </cell>
          <cell r="AF49">
            <v>0</v>
          </cell>
          <cell r="AG49">
            <v>0</v>
          </cell>
          <cell r="AH49">
            <v>0</v>
          </cell>
          <cell r="AI49">
            <v>110000</v>
          </cell>
          <cell r="AJ49">
            <v>0</v>
          </cell>
          <cell r="AK49">
            <v>0</v>
          </cell>
          <cell r="AL49">
            <v>0</v>
          </cell>
          <cell r="AM49">
            <v>3420.90994</v>
          </cell>
          <cell r="AN49">
            <v>0</v>
          </cell>
          <cell r="AO49">
            <v>0</v>
          </cell>
          <cell r="AP49">
            <v>0</v>
          </cell>
          <cell r="AQ49">
            <v>0</v>
          </cell>
          <cell r="AR49">
            <v>0</v>
          </cell>
          <cell r="AS49">
            <v>0</v>
          </cell>
          <cell r="AT49">
            <v>0</v>
          </cell>
          <cell r="AU49">
            <v>0</v>
          </cell>
          <cell r="AV49">
            <v>571402.80000000005</v>
          </cell>
          <cell r="AW49">
            <v>227730.53540032831</v>
          </cell>
          <cell r="AX49">
            <v>113420.90994</v>
          </cell>
          <cell r="AY49">
            <v>163507.28958693118</v>
          </cell>
          <cell r="AZ49">
            <v>912554.24534032843</v>
          </cell>
          <cell r="BA49">
            <v>909133.33540032839</v>
          </cell>
          <cell r="BB49">
            <v>3500</v>
          </cell>
          <cell r="BC49">
            <v>721000</v>
          </cell>
          <cell r="BD49">
            <v>0</v>
          </cell>
          <cell r="BE49">
            <v>0</v>
          </cell>
          <cell r="BF49">
            <v>912554.24534032843</v>
          </cell>
          <cell r="BG49" t="str">
            <v/>
          </cell>
          <cell r="BH49" t="str">
            <v/>
          </cell>
          <cell r="BI49" t="str">
            <v/>
          </cell>
          <cell r="BJ49" t="str">
            <v/>
          </cell>
          <cell r="BK49" t="str">
            <v/>
          </cell>
          <cell r="BL49">
            <v>912554.24534032843</v>
          </cell>
          <cell r="BM49">
            <v>912554.24534032831</v>
          </cell>
          <cell r="BN49">
            <v>0</v>
          </cell>
          <cell r="BO49">
            <v>724420.90994000004</v>
          </cell>
          <cell r="BP49">
            <v>611000</v>
          </cell>
          <cell r="BQ49">
            <v>799133.33540032839</v>
          </cell>
          <cell r="BR49">
            <v>3879.2880359239243</v>
          </cell>
          <cell r="BS49">
            <v>3804.856206635071</v>
          </cell>
          <cell r="BT49">
            <v>1.9562323842634562E-2</v>
          </cell>
          <cell r="BU49">
            <v>-1.9197936436417809E-3</v>
          </cell>
          <cell r="BV49">
            <v>0</v>
          </cell>
          <cell r="BW49">
            <v>-1504.7349846566115</v>
          </cell>
          <cell r="BX49">
            <v>911049.51035567187</v>
          </cell>
          <cell r="BY49">
            <v>4405.9640796877275</v>
          </cell>
          <cell r="BZ49" t="str">
            <v>Y</v>
          </cell>
          <cell r="CA49">
            <v>4422.5704386197667</v>
          </cell>
          <cell r="CB49">
            <v>1.8545026757356364E-2</v>
          </cell>
          <cell r="CC49">
            <v>0</v>
          </cell>
          <cell r="CD49">
            <v>911049.51035567187</v>
          </cell>
        </row>
        <row r="50">
          <cell r="A50">
            <v>74</v>
          </cell>
          <cell r="B50" t="str">
            <v>Recoupment Academy</v>
          </cell>
          <cell r="C50">
            <v>145695</v>
          </cell>
          <cell r="D50">
            <v>9352152</v>
          </cell>
          <cell r="E50" t="str">
            <v>Woods Loke Primary School</v>
          </cell>
          <cell r="F50">
            <v>417</v>
          </cell>
          <cell r="G50">
            <v>417</v>
          </cell>
          <cell r="H50">
            <v>0</v>
          </cell>
          <cell r="I50">
            <v>1156674.6000000001</v>
          </cell>
          <cell r="J50">
            <v>0</v>
          </cell>
          <cell r="K50">
            <v>0</v>
          </cell>
          <cell r="L50">
            <v>30800.000000000044</v>
          </cell>
          <cell r="M50">
            <v>0</v>
          </cell>
          <cell r="N50">
            <v>48771.705069124429</v>
          </cell>
          <cell r="O50">
            <v>0</v>
          </cell>
          <cell r="P50">
            <v>15200.000000000011</v>
          </cell>
          <cell r="Q50">
            <v>4320.0000000000018</v>
          </cell>
          <cell r="R50">
            <v>3239.9999999999936</v>
          </cell>
          <cell r="S50">
            <v>389.9999999999996</v>
          </cell>
          <cell r="T50">
            <v>8819.9999999999964</v>
          </cell>
          <cell r="U50">
            <v>2874.9999999999968</v>
          </cell>
          <cell r="V50">
            <v>0</v>
          </cell>
          <cell r="W50">
            <v>0</v>
          </cell>
          <cell r="X50">
            <v>0</v>
          </cell>
          <cell r="Y50">
            <v>0</v>
          </cell>
          <cell r="Z50">
            <v>0</v>
          </cell>
          <cell r="AA50">
            <v>0</v>
          </cell>
          <cell r="AB50">
            <v>2399.4972067039107</v>
          </cell>
          <cell r="AC50">
            <v>0</v>
          </cell>
          <cell r="AD50">
            <v>0</v>
          </cell>
          <cell r="AE50">
            <v>142858.32676056348</v>
          </cell>
          <cell r="AF50">
            <v>0</v>
          </cell>
          <cell r="AG50">
            <v>0</v>
          </cell>
          <cell r="AH50">
            <v>0</v>
          </cell>
          <cell r="AI50">
            <v>110000</v>
          </cell>
          <cell r="AJ50">
            <v>0</v>
          </cell>
          <cell r="AK50">
            <v>0</v>
          </cell>
          <cell r="AL50">
            <v>0</v>
          </cell>
          <cell r="AM50">
            <v>3778.8449999999998</v>
          </cell>
          <cell r="AN50">
            <v>0</v>
          </cell>
          <cell r="AO50">
            <v>0</v>
          </cell>
          <cell r="AP50">
            <v>0</v>
          </cell>
          <cell r="AQ50">
            <v>0</v>
          </cell>
          <cell r="AR50">
            <v>0</v>
          </cell>
          <cell r="AS50">
            <v>0</v>
          </cell>
          <cell r="AT50">
            <v>0</v>
          </cell>
          <cell r="AU50">
            <v>0</v>
          </cell>
          <cell r="AV50">
            <v>1156674.6000000001</v>
          </cell>
          <cell r="AW50">
            <v>259674.52903639188</v>
          </cell>
          <cell r="AX50">
            <v>113778.845</v>
          </cell>
          <cell r="AY50">
            <v>210065.67929512571</v>
          </cell>
          <cell r="AZ50">
            <v>1530127.9740363921</v>
          </cell>
          <cell r="BA50">
            <v>1526349.1290363921</v>
          </cell>
          <cell r="BB50">
            <v>3500</v>
          </cell>
          <cell r="BC50">
            <v>1459500</v>
          </cell>
          <cell r="BD50">
            <v>0</v>
          </cell>
          <cell r="BE50">
            <v>0</v>
          </cell>
          <cell r="BF50">
            <v>1530127.9740363921</v>
          </cell>
          <cell r="BG50" t="str">
            <v/>
          </cell>
          <cell r="BH50" t="str">
            <v/>
          </cell>
          <cell r="BI50" t="str">
            <v/>
          </cell>
          <cell r="BJ50" t="str">
            <v/>
          </cell>
          <cell r="BK50" t="str">
            <v/>
          </cell>
          <cell r="BL50">
            <v>1530127.9740363921</v>
          </cell>
          <cell r="BM50">
            <v>1530127.9740363921</v>
          </cell>
          <cell r="BN50">
            <v>0</v>
          </cell>
          <cell r="BO50">
            <v>1463278.845</v>
          </cell>
          <cell r="BP50">
            <v>1349500</v>
          </cell>
          <cell r="BQ50">
            <v>1416349.1290363921</v>
          </cell>
          <cell r="BR50">
            <v>3396.5206931328348</v>
          </cell>
          <cell r="BS50">
            <v>3196.0838868360279</v>
          </cell>
          <cell r="BT50">
            <v>6.2713249524633072E-2</v>
          </cell>
          <cell r="BU50">
            <v>-6.1545089825737727E-3</v>
          </cell>
          <cell r="BV50">
            <v>0</v>
          </cell>
          <cell r="BW50">
            <v>-8202.5263550767086</v>
          </cell>
          <cell r="BX50">
            <v>1521925.4476813152</v>
          </cell>
          <cell r="BY50">
            <v>3640.639334967183</v>
          </cell>
          <cell r="BZ50" t="str">
            <v>Y</v>
          </cell>
          <cell r="CA50">
            <v>3649.7013133844489</v>
          </cell>
          <cell r="CB50">
            <v>2.7333450911060986E-2</v>
          </cell>
          <cell r="CC50">
            <v>0</v>
          </cell>
          <cell r="CD50">
            <v>1521925.4476813152</v>
          </cell>
        </row>
        <row r="51">
          <cell r="A51">
            <v>75</v>
          </cell>
          <cell r="B51">
            <v>0</v>
          </cell>
          <cell r="C51">
            <v>124676</v>
          </cell>
          <cell r="D51">
            <v>9352919</v>
          </cell>
          <cell r="E51" t="str">
            <v>Oulton Broad Primary School</v>
          </cell>
          <cell r="F51">
            <v>273</v>
          </cell>
          <cell r="G51">
            <v>273</v>
          </cell>
          <cell r="H51">
            <v>0</v>
          </cell>
          <cell r="I51">
            <v>757247.4</v>
          </cell>
          <cell r="J51">
            <v>0</v>
          </cell>
          <cell r="K51">
            <v>0</v>
          </cell>
          <cell r="L51">
            <v>22440.000000000025</v>
          </cell>
          <cell r="M51">
            <v>0</v>
          </cell>
          <cell r="N51">
            <v>35127.421875</v>
          </cell>
          <cell r="O51">
            <v>0</v>
          </cell>
          <cell r="P51">
            <v>20599.999999999985</v>
          </cell>
          <cell r="Q51">
            <v>239.9999999999998</v>
          </cell>
          <cell r="R51">
            <v>720.00000000000045</v>
          </cell>
          <cell r="S51">
            <v>0</v>
          </cell>
          <cell r="T51">
            <v>5040.0000000000055</v>
          </cell>
          <cell r="U51">
            <v>0</v>
          </cell>
          <cell r="V51">
            <v>0</v>
          </cell>
          <cell r="W51">
            <v>0</v>
          </cell>
          <cell r="X51">
            <v>0</v>
          </cell>
          <cell r="Y51">
            <v>0</v>
          </cell>
          <cell r="Z51">
            <v>0</v>
          </cell>
          <cell r="AA51">
            <v>0</v>
          </cell>
          <cell r="AB51">
            <v>613.9519650655028</v>
          </cell>
          <cell r="AC51">
            <v>0</v>
          </cell>
          <cell r="AD51">
            <v>0</v>
          </cell>
          <cell r="AE51">
            <v>54561.173333333463</v>
          </cell>
          <cell r="AF51">
            <v>0</v>
          </cell>
          <cell r="AG51">
            <v>0</v>
          </cell>
          <cell r="AH51">
            <v>0</v>
          </cell>
          <cell r="AI51">
            <v>110000</v>
          </cell>
          <cell r="AJ51">
            <v>0</v>
          </cell>
          <cell r="AK51">
            <v>0</v>
          </cell>
          <cell r="AL51">
            <v>0</v>
          </cell>
          <cell r="AM51">
            <v>23178.959999999999</v>
          </cell>
          <cell r="AN51">
            <v>0</v>
          </cell>
          <cell r="AO51">
            <v>0</v>
          </cell>
          <cell r="AP51">
            <v>0</v>
          </cell>
          <cell r="AQ51">
            <v>0</v>
          </cell>
          <cell r="AR51">
            <v>0</v>
          </cell>
          <cell r="AS51">
            <v>0</v>
          </cell>
          <cell r="AT51">
            <v>0</v>
          </cell>
          <cell r="AU51">
            <v>0</v>
          </cell>
          <cell r="AV51">
            <v>757247.4</v>
          </cell>
          <cell r="AW51">
            <v>139342.54717339898</v>
          </cell>
          <cell r="AX51">
            <v>133178.96</v>
          </cell>
          <cell r="AY51">
            <v>106643.88427083347</v>
          </cell>
          <cell r="AZ51">
            <v>1029768.907173399</v>
          </cell>
          <cell r="BA51">
            <v>1006589.947173399</v>
          </cell>
          <cell r="BB51">
            <v>3500</v>
          </cell>
          <cell r="BC51">
            <v>955500</v>
          </cell>
          <cell r="BD51">
            <v>0</v>
          </cell>
          <cell r="BE51">
            <v>0</v>
          </cell>
          <cell r="BF51">
            <v>1029768.907173399</v>
          </cell>
          <cell r="BG51" t="str">
            <v/>
          </cell>
          <cell r="BH51" t="str">
            <v/>
          </cell>
          <cell r="BI51" t="str">
            <v/>
          </cell>
          <cell r="BJ51" t="str">
            <v/>
          </cell>
          <cell r="BK51" t="str">
            <v/>
          </cell>
          <cell r="BL51">
            <v>1029768.907173399</v>
          </cell>
          <cell r="BM51">
            <v>1029768.907173399</v>
          </cell>
          <cell r="BN51">
            <v>0</v>
          </cell>
          <cell r="BO51">
            <v>978678.96</v>
          </cell>
          <cell r="BP51">
            <v>845500</v>
          </cell>
          <cell r="BQ51">
            <v>896589.94717339904</v>
          </cell>
          <cell r="BR51">
            <v>3284.2122607084216</v>
          </cell>
          <cell r="BS51">
            <v>3140.0326828793777</v>
          </cell>
          <cell r="BT51">
            <v>4.5916585077335141E-2</v>
          </cell>
          <cell r="BU51">
            <v>-4.5061296847099617E-3</v>
          </cell>
          <cell r="BV51">
            <v>0</v>
          </cell>
          <cell r="BW51">
            <v>-3862.7846939360475</v>
          </cell>
          <cell r="BX51">
            <v>1025906.122479463</v>
          </cell>
          <cell r="BY51">
            <v>3672.9932691555423</v>
          </cell>
          <cell r="BZ51" t="str">
            <v>Y</v>
          </cell>
          <cell r="CA51">
            <v>3757.8978845401575</v>
          </cell>
          <cell r="CB51">
            <v>2.7787841796866219E-2</v>
          </cell>
          <cell r="CC51">
            <v>-7259.07</v>
          </cell>
          <cell r="CD51">
            <v>1018647.052479463</v>
          </cell>
        </row>
        <row r="52">
          <cell r="A52">
            <v>77</v>
          </cell>
          <cell r="B52" t="str">
            <v>Recoupment Academy</v>
          </cell>
          <cell r="C52">
            <v>140823</v>
          </cell>
          <cell r="D52">
            <v>9352025</v>
          </cell>
          <cell r="E52" t="str">
            <v>Grove Primary School</v>
          </cell>
          <cell r="F52">
            <v>300</v>
          </cell>
          <cell r="G52">
            <v>300</v>
          </cell>
          <cell r="H52">
            <v>0</v>
          </cell>
          <cell r="I52">
            <v>832140</v>
          </cell>
          <cell r="J52">
            <v>0</v>
          </cell>
          <cell r="K52">
            <v>0</v>
          </cell>
          <cell r="L52">
            <v>25519.999999999956</v>
          </cell>
          <cell r="M52">
            <v>0</v>
          </cell>
          <cell r="N52">
            <v>35217.391304347824</v>
          </cell>
          <cell r="O52">
            <v>0</v>
          </cell>
          <cell r="P52">
            <v>3825.5033557047</v>
          </cell>
          <cell r="Q52">
            <v>0</v>
          </cell>
          <cell r="R52">
            <v>32255.03355704694</v>
          </cell>
          <cell r="S52">
            <v>2355.7046979865818</v>
          </cell>
          <cell r="T52">
            <v>3382.5503355704677</v>
          </cell>
          <cell r="U52">
            <v>1736.5771812080482</v>
          </cell>
          <cell r="V52">
            <v>0</v>
          </cell>
          <cell r="W52">
            <v>0</v>
          </cell>
          <cell r="X52">
            <v>0</v>
          </cell>
          <cell r="Y52">
            <v>0</v>
          </cell>
          <cell r="Z52">
            <v>0</v>
          </cell>
          <cell r="AA52">
            <v>0</v>
          </cell>
          <cell r="AB52">
            <v>605.88235294117646</v>
          </cell>
          <cell r="AC52">
            <v>0</v>
          </cell>
          <cell r="AD52">
            <v>0</v>
          </cell>
          <cell r="AE52">
            <v>113914.62450592898</v>
          </cell>
          <cell r="AF52">
            <v>0</v>
          </cell>
          <cell r="AG52">
            <v>0</v>
          </cell>
          <cell r="AH52">
            <v>0</v>
          </cell>
          <cell r="AI52">
            <v>110000</v>
          </cell>
          <cell r="AJ52">
            <v>0</v>
          </cell>
          <cell r="AK52">
            <v>0</v>
          </cell>
          <cell r="AL52">
            <v>0</v>
          </cell>
          <cell r="AM52">
            <v>8061.5360000000001</v>
          </cell>
          <cell r="AN52">
            <v>0</v>
          </cell>
          <cell r="AO52">
            <v>0</v>
          </cell>
          <cell r="AP52">
            <v>0</v>
          </cell>
          <cell r="AQ52">
            <v>0</v>
          </cell>
          <cell r="AR52">
            <v>0</v>
          </cell>
          <cell r="AS52">
            <v>0</v>
          </cell>
          <cell r="AT52">
            <v>0</v>
          </cell>
          <cell r="AU52">
            <v>0</v>
          </cell>
          <cell r="AV52">
            <v>832140</v>
          </cell>
          <cell r="AW52">
            <v>218813.26729073469</v>
          </cell>
          <cell r="AX52">
            <v>118061.53599999999</v>
          </cell>
          <cell r="AY52">
            <v>176060.00472186125</v>
          </cell>
          <cell r="AZ52">
            <v>1169014.8032907348</v>
          </cell>
          <cell r="BA52">
            <v>1160953.2672907347</v>
          </cell>
          <cell r="BB52">
            <v>3500</v>
          </cell>
          <cell r="BC52">
            <v>1050000</v>
          </cell>
          <cell r="BD52">
            <v>0</v>
          </cell>
          <cell r="BE52">
            <v>0</v>
          </cell>
          <cell r="BF52">
            <v>1169014.8032907348</v>
          </cell>
          <cell r="BG52" t="str">
            <v/>
          </cell>
          <cell r="BH52" t="str">
            <v/>
          </cell>
          <cell r="BI52" t="str">
            <v/>
          </cell>
          <cell r="BJ52" t="str">
            <v/>
          </cell>
          <cell r="BK52" t="str">
            <v/>
          </cell>
          <cell r="BL52">
            <v>1169014.8032907348</v>
          </cell>
          <cell r="BM52">
            <v>1169014.8032907348</v>
          </cell>
          <cell r="BN52">
            <v>0</v>
          </cell>
          <cell r="BO52">
            <v>1058061.5360000001</v>
          </cell>
          <cell r="BP52">
            <v>940000.00000000012</v>
          </cell>
          <cell r="BQ52">
            <v>1050953.2672907347</v>
          </cell>
          <cell r="BR52">
            <v>3503.1775576357823</v>
          </cell>
          <cell r="BS52">
            <v>3356.6751118421053</v>
          </cell>
          <cell r="BT52">
            <v>4.3645107409062925E-2</v>
          </cell>
          <cell r="BU52">
            <v>-4.283212999335431E-3</v>
          </cell>
          <cell r="BV52">
            <v>0</v>
          </cell>
          <cell r="BW52">
            <v>-4313.2063420763452</v>
          </cell>
          <cell r="BX52">
            <v>1164701.5969486583</v>
          </cell>
          <cell r="BY52">
            <v>3855.466869828861</v>
          </cell>
          <cell r="BZ52" t="str">
            <v>Y</v>
          </cell>
          <cell r="CA52">
            <v>3882.3386564955276</v>
          </cell>
          <cell r="CB52">
            <v>3.6820770451974516E-2</v>
          </cell>
          <cell r="CC52">
            <v>0</v>
          </cell>
          <cell r="CD52">
            <v>1164701.5969486583</v>
          </cell>
        </row>
        <row r="53">
          <cell r="A53">
            <v>80</v>
          </cell>
          <cell r="B53" t="str">
            <v>Recoupment Academy</v>
          </cell>
          <cell r="C53">
            <v>143807</v>
          </cell>
          <cell r="D53">
            <v>9353096</v>
          </cell>
          <cell r="E53" t="str">
            <v>Mellis Church of England Primary School</v>
          </cell>
          <cell r="F53">
            <v>178</v>
          </cell>
          <cell r="G53">
            <v>178</v>
          </cell>
          <cell r="H53">
            <v>0</v>
          </cell>
          <cell r="I53">
            <v>493736.4</v>
          </cell>
          <cell r="J53">
            <v>0</v>
          </cell>
          <cell r="K53">
            <v>0</v>
          </cell>
          <cell r="L53">
            <v>3079.9999999999986</v>
          </cell>
          <cell r="M53">
            <v>0</v>
          </cell>
          <cell r="N53">
            <v>5310.4972375690604</v>
          </cell>
          <cell r="O53">
            <v>0</v>
          </cell>
          <cell r="P53">
            <v>400.00000000000091</v>
          </cell>
          <cell r="Q53">
            <v>0</v>
          </cell>
          <cell r="R53">
            <v>1080.0000000000025</v>
          </cell>
          <cell r="S53">
            <v>0</v>
          </cell>
          <cell r="T53">
            <v>0</v>
          </cell>
          <cell r="U53">
            <v>0</v>
          </cell>
          <cell r="V53">
            <v>0</v>
          </cell>
          <cell r="W53">
            <v>0</v>
          </cell>
          <cell r="X53">
            <v>0</v>
          </cell>
          <cell r="Y53">
            <v>0</v>
          </cell>
          <cell r="Z53">
            <v>0</v>
          </cell>
          <cell r="AA53">
            <v>0</v>
          </cell>
          <cell r="AB53">
            <v>0</v>
          </cell>
          <cell r="AC53">
            <v>0</v>
          </cell>
          <cell r="AD53">
            <v>0</v>
          </cell>
          <cell r="AE53">
            <v>44872.6133333334</v>
          </cell>
          <cell r="AF53">
            <v>0</v>
          </cell>
          <cell r="AG53">
            <v>0</v>
          </cell>
          <cell r="AH53">
            <v>0</v>
          </cell>
          <cell r="AI53">
            <v>110000</v>
          </cell>
          <cell r="AJ53">
            <v>0</v>
          </cell>
          <cell r="AK53">
            <v>0</v>
          </cell>
          <cell r="AL53">
            <v>0</v>
          </cell>
          <cell r="AM53">
            <v>15452.64</v>
          </cell>
          <cell r="AN53">
            <v>0</v>
          </cell>
          <cell r="AO53">
            <v>0</v>
          </cell>
          <cell r="AP53">
            <v>0</v>
          </cell>
          <cell r="AQ53">
            <v>0</v>
          </cell>
          <cell r="AR53">
            <v>0</v>
          </cell>
          <cell r="AS53">
            <v>0</v>
          </cell>
          <cell r="AT53">
            <v>0</v>
          </cell>
          <cell r="AU53">
            <v>0</v>
          </cell>
          <cell r="AV53">
            <v>493736.4</v>
          </cell>
          <cell r="AW53">
            <v>54743.110570902463</v>
          </cell>
          <cell r="AX53">
            <v>125452.64</v>
          </cell>
          <cell r="AY53">
            <v>59806.861952117928</v>
          </cell>
          <cell r="AZ53">
            <v>673932.15057090251</v>
          </cell>
          <cell r="BA53">
            <v>658479.51057090249</v>
          </cell>
          <cell r="BB53">
            <v>3500</v>
          </cell>
          <cell r="BC53">
            <v>623000</v>
          </cell>
          <cell r="BD53">
            <v>0</v>
          </cell>
          <cell r="BE53">
            <v>0</v>
          </cell>
          <cell r="BF53">
            <v>673932.15057090251</v>
          </cell>
          <cell r="BG53" t="str">
            <v/>
          </cell>
          <cell r="BH53" t="str">
            <v/>
          </cell>
          <cell r="BI53" t="str">
            <v/>
          </cell>
          <cell r="BJ53" t="str">
            <v/>
          </cell>
          <cell r="BK53" t="str">
            <v/>
          </cell>
          <cell r="BL53">
            <v>673932.15057090251</v>
          </cell>
          <cell r="BM53">
            <v>673932.15057090251</v>
          </cell>
          <cell r="BN53">
            <v>0</v>
          </cell>
          <cell r="BO53">
            <v>638452.64</v>
          </cell>
          <cell r="BP53">
            <v>513000</v>
          </cell>
          <cell r="BQ53">
            <v>548479.51057090249</v>
          </cell>
          <cell r="BR53">
            <v>3081.3455650050701</v>
          </cell>
          <cell r="BS53">
            <v>2941.5256089385475</v>
          </cell>
          <cell r="BT53">
            <v>4.7533142544006854E-2</v>
          </cell>
          <cell r="BU53">
            <v>-4.6647742697839634E-3</v>
          </cell>
          <cell r="BV53">
            <v>0</v>
          </cell>
          <cell r="BW53">
            <v>-2442.4364294587112</v>
          </cell>
          <cell r="BX53">
            <v>671489.71414144384</v>
          </cell>
          <cell r="BY53">
            <v>3685.6015401204709</v>
          </cell>
          <cell r="BZ53" t="str">
            <v>Y</v>
          </cell>
          <cell r="CA53">
            <v>3772.414124390134</v>
          </cell>
          <cell r="CB53">
            <v>3.6229467557977513E-2</v>
          </cell>
          <cell r="CC53">
            <v>0</v>
          </cell>
          <cell r="CD53">
            <v>671489.71414144384</v>
          </cell>
        </row>
        <row r="54">
          <cell r="A54">
            <v>81</v>
          </cell>
          <cell r="B54" t="str">
            <v>Recoupment Academy</v>
          </cell>
          <cell r="C54">
            <v>143069</v>
          </cell>
          <cell r="D54">
            <v>9352096</v>
          </cell>
          <cell r="E54" t="str">
            <v>Mendham Primary School</v>
          </cell>
          <cell r="F54">
            <v>68</v>
          </cell>
          <cell r="G54">
            <v>68</v>
          </cell>
          <cell r="H54">
            <v>0</v>
          </cell>
          <cell r="I54">
            <v>188618.40000000002</v>
          </cell>
          <cell r="J54">
            <v>0</v>
          </cell>
          <cell r="K54">
            <v>0</v>
          </cell>
          <cell r="L54">
            <v>4840.0000000000018</v>
          </cell>
          <cell r="M54">
            <v>0</v>
          </cell>
          <cell r="N54">
            <v>8090.8474576271183</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16037.538461538477</v>
          </cell>
          <cell r="AF54">
            <v>0</v>
          </cell>
          <cell r="AG54">
            <v>0</v>
          </cell>
          <cell r="AH54">
            <v>0</v>
          </cell>
          <cell r="AI54">
            <v>110000</v>
          </cell>
          <cell r="AJ54">
            <v>25000</v>
          </cell>
          <cell r="AK54">
            <v>0</v>
          </cell>
          <cell r="AL54">
            <v>0</v>
          </cell>
          <cell r="AM54">
            <v>760.35778000000005</v>
          </cell>
          <cell r="AN54">
            <v>0</v>
          </cell>
          <cell r="AO54">
            <v>0</v>
          </cell>
          <cell r="AP54">
            <v>0</v>
          </cell>
          <cell r="AQ54">
            <v>0</v>
          </cell>
          <cell r="AR54">
            <v>0</v>
          </cell>
          <cell r="AS54">
            <v>0</v>
          </cell>
          <cell r="AT54">
            <v>0</v>
          </cell>
          <cell r="AU54">
            <v>0</v>
          </cell>
          <cell r="AV54">
            <v>188618.40000000002</v>
          </cell>
          <cell r="AW54">
            <v>28968.385919165597</v>
          </cell>
          <cell r="AX54">
            <v>135760.35777999999</v>
          </cell>
          <cell r="AY54">
            <v>32501.962190352038</v>
          </cell>
          <cell r="AZ54">
            <v>353347.14369916561</v>
          </cell>
          <cell r="BA54">
            <v>352586.78591916559</v>
          </cell>
          <cell r="BB54">
            <v>3500</v>
          </cell>
          <cell r="BC54">
            <v>238000</v>
          </cell>
          <cell r="BD54">
            <v>0</v>
          </cell>
          <cell r="BE54">
            <v>0</v>
          </cell>
          <cell r="BF54">
            <v>353347.14369916561</v>
          </cell>
          <cell r="BG54" t="str">
            <v/>
          </cell>
          <cell r="BH54" t="str">
            <v/>
          </cell>
          <cell r="BI54" t="str">
            <v/>
          </cell>
          <cell r="BJ54" t="str">
            <v/>
          </cell>
          <cell r="BK54" t="str">
            <v/>
          </cell>
          <cell r="BL54">
            <v>353347.14369916561</v>
          </cell>
          <cell r="BM54">
            <v>353347.14369916561</v>
          </cell>
          <cell r="BN54">
            <v>0</v>
          </cell>
          <cell r="BO54">
            <v>238760.35777999999</v>
          </cell>
          <cell r="BP54">
            <v>102999.99999999999</v>
          </cell>
          <cell r="BQ54">
            <v>217586.78591916562</v>
          </cell>
          <cell r="BR54">
            <v>3199.8056752818475</v>
          </cell>
          <cell r="BS54">
            <v>3126.5192381818188</v>
          </cell>
          <cell r="BT54">
            <v>2.344026424179221E-2</v>
          </cell>
          <cell r="BU54">
            <v>-2.3003642439760347E-3</v>
          </cell>
          <cell r="BV54">
            <v>0</v>
          </cell>
          <cell r="BW54">
            <v>-489.06504832593208</v>
          </cell>
          <cell r="BX54">
            <v>352858.07865083968</v>
          </cell>
          <cell r="BY54">
            <v>5177.9076598652891</v>
          </cell>
          <cell r="BZ54" t="str">
            <v>Y</v>
          </cell>
          <cell r="CA54">
            <v>5189.0893919241134</v>
          </cell>
          <cell r="CB54">
            <v>-7.2481140250179821E-2</v>
          </cell>
          <cell r="CC54">
            <v>0</v>
          </cell>
          <cell r="CD54">
            <v>352858.07865083968</v>
          </cell>
        </row>
        <row r="55">
          <cell r="A55">
            <v>82</v>
          </cell>
          <cell r="B55" t="str">
            <v>Recoupment Academy</v>
          </cell>
          <cell r="C55">
            <v>143806</v>
          </cell>
          <cell r="D55">
            <v>9352098</v>
          </cell>
          <cell r="E55" t="str">
            <v>Middleton Community Primary School</v>
          </cell>
          <cell r="F55">
            <v>36</v>
          </cell>
          <cell r="G55">
            <v>36</v>
          </cell>
          <cell r="H55">
            <v>0</v>
          </cell>
          <cell r="I55">
            <v>99856.8</v>
          </cell>
          <cell r="J55">
            <v>0</v>
          </cell>
          <cell r="K55">
            <v>0</v>
          </cell>
          <cell r="L55">
            <v>1319.9999999999993</v>
          </cell>
          <cell r="M55">
            <v>0</v>
          </cell>
          <cell r="N55">
            <v>4389.677419354839</v>
          </cell>
          <cell r="O55">
            <v>0</v>
          </cell>
          <cell r="P55">
            <v>400.00000000000034</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15768.000000000015</v>
          </cell>
          <cell r="AF55">
            <v>0</v>
          </cell>
          <cell r="AG55">
            <v>0</v>
          </cell>
          <cell r="AH55">
            <v>0</v>
          </cell>
          <cell r="AI55">
            <v>110000</v>
          </cell>
          <cell r="AJ55">
            <v>25000</v>
          </cell>
          <cell r="AK55">
            <v>0</v>
          </cell>
          <cell r="AL55">
            <v>1000</v>
          </cell>
          <cell r="AM55">
            <v>810.73216000000002</v>
          </cell>
          <cell r="AN55">
            <v>0</v>
          </cell>
          <cell r="AO55">
            <v>0</v>
          </cell>
          <cell r="AP55">
            <v>0</v>
          </cell>
          <cell r="AQ55">
            <v>0</v>
          </cell>
          <cell r="AR55">
            <v>0</v>
          </cell>
          <cell r="AS55">
            <v>0</v>
          </cell>
          <cell r="AT55">
            <v>0</v>
          </cell>
          <cell r="AU55">
            <v>0</v>
          </cell>
          <cell r="AV55">
            <v>99856.8</v>
          </cell>
          <cell r="AW55">
            <v>21877.677419354852</v>
          </cell>
          <cell r="AX55">
            <v>136810.73216000001</v>
          </cell>
          <cell r="AY55">
            <v>28821.838709677435</v>
          </cell>
          <cell r="AZ55">
            <v>258545.20957935485</v>
          </cell>
          <cell r="BA55">
            <v>256734.47741935484</v>
          </cell>
          <cell r="BB55">
            <v>3500</v>
          </cell>
          <cell r="BC55">
            <v>126000</v>
          </cell>
          <cell r="BD55">
            <v>0</v>
          </cell>
          <cell r="BE55">
            <v>0</v>
          </cell>
          <cell r="BF55">
            <v>258545.20957935485</v>
          </cell>
          <cell r="BG55" t="str">
            <v/>
          </cell>
          <cell r="BH55" t="str">
            <v/>
          </cell>
          <cell r="BI55" t="str">
            <v/>
          </cell>
          <cell r="BJ55" t="str">
            <v/>
          </cell>
          <cell r="BK55" t="str">
            <v/>
          </cell>
          <cell r="BL55">
            <v>258545.20957935485</v>
          </cell>
          <cell r="BM55">
            <v>258545.20957935485</v>
          </cell>
          <cell r="BN55">
            <v>0</v>
          </cell>
          <cell r="BO55">
            <v>127810.73216</v>
          </cell>
          <cell r="BP55">
            <v>-8000</v>
          </cell>
          <cell r="BQ55">
            <v>122734.47741935485</v>
          </cell>
          <cell r="BR55">
            <v>3409.2910394265236</v>
          </cell>
          <cell r="BS55">
            <v>3515.3270580645167</v>
          </cell>
          <cell r="BT55">
            <v>-3.0163912741699429E-2</v>
          </cell>
          <cell r="BU55">
            <v>1.5163912741699429E-2</v>
          </cell>
          <cell r="BV55">
            <v>0</v>
          </cell>
          <cell r="BW55">
            <v>1919.0200596129105</v>
          </cell>
          <cell r="BX55">
            <v>260464.22963896775</v>
          </cell>
          <cell r="BY55">
            <v>7184.8193744157707</v>
          </cell>
          <cell r="BZ55" t="str">
            <v>Y</v>
          </cell>
          <cell r="CA55">
            <v>7235.117489971326</v>
          </cell>
          <cell r="CB55">
            <v>-8.367001229690052E-2</v>
          </cell>
          <cell r="CC55">
            <v>0</v>
          </cell>
          <cell r="CD55">
            <v>260464.22963896775</v>
          </cell>
        </row>
        <row r="56">
          <cell r="A56">
            <v>84</v>
          </cell>
          <cell r="B56" t="str">
            <v>Recoupment Academy</v>
          </cell>
          <cell r="C56">
            <v>146173</v>
          </cell>
          <cell r="D56">
            <v>9352100</v>
          </cell>
          <cell r="E56" t="str">
            <v>Occold Primary School</v>
          </cell>
          <cell r="F56">
            <v>57</v>
          </cell>
          <cell r="G56">
            <v>57</v>
          </cell>
          <cell r="H56">
            <v>0</v>
          </cell>
          <cell r="I56">
            <v>158106.6</v>
          </cell>
          <cell r="J56">
            <v>0</v>
          </cell>
          <cell r="K56">
            <v>0</v>
          </cell>
          <cell r="L56">
            <v>439.99999999999983</v>
          </cell>
          <cell r="M56">
            <v>0</v>
          </cell>
          <cell r="N56">
            <v>4397.1428571428569</v>
          </cell>
          <cell r="O56">
            <v>0</v>
          </cell>
          <cell r="P56">
            <v>0</v>
          </cell>
          <cell r="Q56">
            <v>0</v>
          </cell>
          <cell r="R56">
            <v>0</v>
          </cell>
          <cell r="S56">
            <v>0</v>
          </cell>
          <cell r="T56">
            <v>0</v>
          </cell>
          <cell r="U56">
            <v>0</v>
          </cell>
          <cell r="V56">
            <v>0</v>
          </cell>
          <cell r="W56">
            <v>0</v>
          </cell>
          <cell r="X56">
            <v>0</v>
          </cell>
          <cell r="Y56">
            <v>0</v>
          </cell>
          <cell r="Z56">
            <v>0</v>
          </cell>
          <cell r="AA56">
            <v>0</v>
          </cell>
          <cell r="AB56">
            <v>564.51923076922992</v>
          </cell>
          <cell r="AC56">
            <v>0</v>
          </cell>
          <cell r="AD56">
            <v>0</v>
          </cell>
          <cell r="AE56">
            <v>23301.600000000002</v>
          </cell>
          <cell r="AF56">
            <v>0</v>
          </cell>
          <cell r="AG56">
            <v>0</v>
          </cell>
          <cell r="AH56">
            <v>0</v>
          </cell>
          <cell r="AI56">
            <v>110000</v>
          </cell>
          <cell r="AJ56">
            <v>0</v>
          </cell>
          <cell r="AK56">
            <v>0</v>
          </cell>
          <cell r="AL56">
            <v>1000</v>
          </cell>
          <cell r="AM56">
            <v>1974.0645399999999</v>
          </cell>
          <cell r="AN56">
            <v>0</v>
          </cell>
          <cell r="AO56">
            <v>0</v>
          </cell>
          <cell r="AP56">
            <v>0</v>
          </cell>
          <cell r="AQ56">
            <v>4726</v>
          </cell>
          <cell r="AR56">
            <v>0</v>
          </cell>
          <cell r="AS56">
            <v>0</v>
          </cell>
          <cell r="AT56">
            <v>0</v>
          </cell>
          <cell r="AU56">
            <v>0</v>
          </cell>
          <cell r="AV56">
            <v>158106.6</v>
          </cell>
          <cell r="AW56">
            <v>28703.262087912088</v>
          </cell>
          <cell r="AX56">
            <v>117700.06454000001</v>
          </cell>
          <cell r="AY56">
            <v>35719.171428571426</v>
          </cell>
          <cell r="AZ56">
            <v>304509.92662791209</v>
          </cell>
          <cell r="BA56">
            <v>301535.8620879121</v>
          </cell>
          <cell r="BB56">
            <v>3500</v>
          </cell>
          <cell r="BC56">
            <v>199500</v>
          </cell>
          <cell r="BD56">
            <v>0</v>
          </cell>
          <cell r="BE56">
            <v>0</v>
          </cell>
          <cell r="BF56">
            <v>304509.92662791209</v>
          </cell>
          <cell r="BG56" t="str">
            <v/>
          </cell>
          <cell r="BH56" t="str">
            <v/>
          </cell>
          <cell r="BI56" t="str">
            <v/>
          </cell>
          <cell r="BJ56" t="str">
            <v/>
          </cell>
          <cell r="BK56" t="str">
            <v/>
          </cell>
          <cell r="BL56">
            <v>304509.92662791209</v>
          </cell>
          <cell r="BM56">
            <v>304509.92662791209</v>
          </cell>
          <cell r="BN56">
            <v>0</v>
          </cell>
          <cell r="BO56">
            <v>202474.06453999999</v>
          </cell>
          <cell r="BP56">
            <v>90499.999999999985</v>
          </cell>
          <cell r="BQ56">
            <v>192535.8620879121</v>
          </cell>
          <cell r="BR56">
            <v>3377.8221418931948</v>
          </cell>
          <cell r="BS56">
            <v>3200.4150101694918</v>
          </cell>
          <cell r="BT56">
            <v>5.543253958001769E-2</v>
          </cell>
          <cell r="BU56">
            <v>-5.4399997665260701E-3</v>
          </cell>
          <cell r="BV56">
            <v>0</v>
          </cell>
          <cell r="BW56">
            <v>-992.38464376218815</v>
          </cell>
          <cell r="BX56">
            <v>303517.5419841499</v>
          </cell>
          <cell r="BY56">
            <v>5272.6925867394721</v>
          </cell>
          <cell r="BZ56" t="str">
            <v>Y</v>
          </cell>
          <cell r="CA56">
            <v>5324.8691576166648</v>
          </cell>
          <cell r="CB56">
            <v>3.5825472390762059E-2</v>
          </cell>
          <cell r="CC56">
            <v>0</v>
          </cell>
          <cell r="CD56">
            <v>303517.5419841499</v>
          </cell>
        </row>
        <row r="57">
          <cell r="A57">
            <v>86</v>
          </cell>
          <cell r="B57" t="str">
            <v>Recoupment Academy</v>
          </cell>
          <cell r="C57">
            <v>143071</v>
          </cell>
          <cell r="D57">
            <v>9353099</v>
          </cell>
          <cell r="E57" t="str">
            <v>Palgrave Church of England Primary School</v>
          </cell>
          <cell r="F57">
            <v>83</v>
          </cell>
          <cell r="G57">
            <v>83</v>
          </cell>
          <cell r="H57">
            <v>0</v>
          </cell>
          <cell r="I57">
            <v>230225.40000000002</v>
          </cell>
          <cell r="J57">
            <v>0</v>
          </cell>
          <cell r="K57">
            <v>0</v>
          </cell>
          <cell r="L57">
            <v>0</v>
          </cell>
          <cell r="M57">
            <v>0</v>
          </cell>
          <cell r="N57">
            <v>2186.3414634146343</v>
          </cell>
          <cell r="O57">
            <v>0</v>
          </cell>
          <cell r="P57">
            <v>599.99999999999977</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24072.243243243262</v>
          </cell>
          <cell r="AF57">
            <v>0</v>
          </cell>
          <cell r="AG57">
            <v>0</v>
          </cell>
          <cell r="AH57">
            <v>0</v>
          </cell>
          <cell r="AI57">
            <v>110000</v>
          </cell>
          <cell r="AJ57">
            <v>0</v>
          </cell>
          <cell r="AK57">
            <v>0</v>
          </cell>
          <cell r="AL57">
            <v>0</v>
          </cell>
          <cell r="AM57">
            <v>870.45784000000003</v>
          </cell>
          <cell r="AN57">
            <v>0</v>
          </cell>
          <cell r="AO57">
            <v>0</v>
          </cell>
          <cell r="AP57">
            <v>0</v>
          </cell>
          <cell r="AQ57">
            <v>0</v>
          </cell>
          <cell r="AR57">
            <v>0</v>
          </cell>
          <cell r="AS57">
            <v>0</v>
          </cell>
          <cell r="AT57">
            <v>0</v>
          </cell>
          <cell r="AU57">
            <v>0</v>
          </cell>
          <cell r="AV57">
            <v>230225.40000000002</v>
          </cell>
          <cell r="AW57">
            <v>26858.584706657894</v>
          </cell>
          <cell r="AX57">
            <v>110870.45784</v>
          </cell>
          <cell r="AY57">
            <v>35464.413974950578</v>
          </cell>
          <cell r="AZ57">
            <v>367954.44254665793</v>
          </cell>
          <cell r="BA57">
            <v>367083.98470665794</v>
          </cell>
          <cell r="BB57">
            <v>3500</v>
          </cell>
          <cell r="BC57">
            <v>290500</v>
          </cell>
          <cell r="BD57">
            <v>0</v>
          </cell>
          <cell r="BE57">
            <v>0</v>
          </cell>
          <cell r="BF57">
            <v>367954.44254665793</v>
          </cell>
          <cell r="BG57" t="str">
            <v/>
          </cell>
          <cell r="BH57" t="str">
            <v/>
          </cell>
          <cell r="BI57" t="str">
            <v/>
          </cell>
          <cell r="BJ57" t="str">
            <v/>
          </cell>
          <cell r="BK57" t="str">
            <v/>
          </cell>
          <cell r="BL57">
            <v>367954.44254665793</v>
          </cell>
          <cell r="BM57">
            <v>367954.44254665793</v>
          </cell>
          <cell r="BN57">
            <v>0</v>
          </cell>
          <cell r="BO57">
            <v>291370.45783999999</v>
          </cell>
          <cell r="BP57">
            <v>180500</v>
          </cell>
          <cell r="BQ57">
            <v>257083.98470665794</v>
          </cell>
          <cell r="BR57">
            <v>3097.3974061043127</v>
          </cell>
          <cell r="BS57">
            <v>3000.5423421686751</v>
          </cell>
          <cell r="BT57">
            <v>3.2279185857325574E-2</v>
          </cell>
          <cell r="BU57">
            <v>-3.167792146236117E-3</v>
          </cell>
          <cell r="BV57">
            <v>0</v>
          </cell>
          <cell r="BW57">
            <v>-788.9228406755808</v>
          </cell>
          <cell r="BX57">
            <v>367165.51970598235</v>
          </cell>
          <cell r="BY57">
            <v>4413.1935164576189</v>
          </cell>
          <cell r="BZ57" t="str">
            <v>Y</v>
          </cell>
          <cell r="CA57">
            <v>4423.6809603130405</v>
          </cell>
          <cell r="CB57">
            <v>2.0196863742318882E-2</v>
          </cell>
          <cell r="CC57">
            <v>0</v>
          </cell>
          <cell r="CD57">
            <v>367165.51970598235</v>
          </cell>
        </row>
        <row r="58">
          <cell r="A58">
            <v>92</v>
          </cell>
          <cell r="B58" t="str">
            <v>Recoupment Academy</v>
          </cell>
          <cell r="C58">
            <v>141702</v>
          </cell>
          <cell r="D58">
            <v>9352052</v>
          </cell>
          <cell r="E58" t="str">
            <v>Reydon Primary School</v>
          </cell>
          <cell r="F58">
            <v>185</v>
          </cell>
          <cell r="G58">
            <v>185</v>
          </cell>
          <cell r="H58">
            <v>0</v>
          </cell>
          <cell r="I58">
            <v>513153.00000000006</v>
          </cell>
          <cell r="J58">
            <v>0</v>
          </cell>
          <cell r="K58">
            <v>0</v>
          </cell>
          <cell r="L58">
            <v>11880.000000000005</v>
          </cell>
          <cell r="M58">
            <v>0</v>
          </cell>
          <cell r="N58">
            <v>21060</v>
          </cell>
          <cell r="O58">
            <v>0</v>
          </cell>
          <cell r="P58">
            <v>200.00000000000017</v>
          </cell>
          <cell r="Q58">
            <v>240.00000000000023</v>
          </cell>
          <cell r="R58">
            <v>719.9999999999992</v>
          </cell>
          <cell r="S58">
            <v>0</v>
          </cell>
          <cell r="T58">
            <v>0</v>
          </cell>
          <cell r="U58">
            <v>0</v>
          </cell>
          <cell r="V58">
            <v>0</v>
          </cell>
          <cell r="W58">
            <v>0</v>
          </cell>
          <cell r="X58">
            <v>0</v>
          </cell>
          <cell r="Y58">
            <v>0</v>
          </cell>
          <cell r="Z58">
            <v>0</v>
          </cell>
          <cell r="AA58">
            <v>0</v>
          </cell>
          <cell r="AB58">
            <v>588.11728395061743</v>
          </cell>
          <cell r="AC58">
            <v>0</v>
          </cell>
          <cell r="AD58">
            <v>0</v>
          </cell>
          <cell r="AE58">
            <v>49943.018867924453</v>
          </cell>
          <cell r="AF58">
            <v>0</v>
          </cell>
          <cell r="AG58">
            <v>0</v>
          </cell>
          <cell r="AH58">
            <v>0</v>
          </cell>
          <cell r="AI58">
            <v>110000</v>
          </cell>
          <cell r="AJ58">
            <v>0</v>
          </cell>
          <cell r="AK58">
            <v>0</v>
          </cell>
          <cell r="AL58">
            <v>0</v>
          </cell>
          <cell r="AM58">
            <v>4358.2678999999998</v>
          </cell>
          <cell r="AN58">
            <v>0</v>
          </cell>
          <cell r="AO58">
            <v>0</v>
          </cell>
          <cell r="AP58">
            <v>0</v>
          </cell>
          <cell r="AQ58">
            <v>0</v>
          </cell>
          <cell r="AR58">
            <v>0</v>
          </cell>
          <cell r="AS58">
            <v>0</v>
          </cell>
          <cell r="AT58">
            <v>0</v>
          </cell>
          <cell r="AU58">
            <v>0</v>
          </cell>
          <cell r="AV58">
            <v>513153.00000000006</v>
          </cell>
          <cell r="AW58">
            <v>84631.136151875078</v>
          </cell>
          <cell r="AX58">
            <v>114358.26790000001</v>
          </cell>
          <cell r="AY58">
            <v>76992.01886792446</v>
          </cell>
          <cell r="AZ58">
            <v>712142.40405187511</v>
          </cell>
          <cell r="BA58">
            <v>707784.13615187514</v>
          </cell>
          <cell r="BB58">
            <v>3500</v>
          </cell>
          <cell r="BC58">
            <v>647500</v>
          </cell>
          <cell r="BD58">
            <v>0</v>
          </cell>
          <cell r="BE58">
            <v>0</v>
          </cell>
          <cell r="BF58">
            <v>712142.40405187511</v>
          </cell>
          <cell r="BG58" t="str">
            <v/>
          </cell>
          <cell r="BH58" t="str">
            <v/>
          </cell>
          <cell r="BI58" t="str">
            <v/>
          </cell>
          <cell r="BJ58" t="str">
            <v/>
          </cell>
          <cell r="BK58" t="str">
            <v/>
          </cell>
          <cell r="BL58">
            <v>712142.40405187511</v>
          </cell>
          <cell r="BM58">
            <v>712142.40405187511</v>
          </cell>
          <cell r="BN58">
            <v>0</v>
          </cell>
          <cell r="BO58">
            <v>651858.26789999998</v>
          </cell>
          <cell r="BP58">
            <v>537500</v>
          </cell>
          <cell r="BQ58">
            <v>597784.13615187514</v>
          </cell>
          <cell r="BR58">
            <v>3231.2656008209465</v>
          </cell>
          <cell r="BS58">
            <v>3094.0334378378384</v>
          </cell>
          <cell r="BT58">
            <v>4.435380733280251E-2</v>
          </cell>
          <cell r="BU58">
            <v>-4.3527628963614395E-3</v>
          </cell>
          <cell r="BV58">
            <v>0</v>
          </cell>
          <cell r="BW58">
            <v>-2491.5048804396019</v>
          </cell>
          <cell r="BX58">
            <v>709650.89917143551</v>
          </cell>
          <cell r="BY58">
            <v>3812.3926014672193</v>
          </cell>
          <cell r="BZ58" t="str">
            <v>Y</v>
          </cell>
          <cell r="CA58">
            <v>3835.9508063320836</v>
          </cell>
          <cell r="CB58">
            <v>3.3481259833620935E-2</v>
          </cell>
          <cell r="CC58">
            <v>0</v>
          </cell>
          <cell r="CD58">
            <v>709650.89917143551</v>
          </cell>
        </row>
        <row r="59">
          <cell r="A59">
            <v>93</v>
          </cell>
          <cell r="B59" t="str">
            <v>Recoupment Academy</v>
          </cell>
          <cell r="C59">
            <v>144849</v>
          </cell>
          <cell r="D59">
            <v>9353101</v>
          </cell>
          <cell r="E59" t="str">
            <v>Ringsfield Church of England Primary School</v>
          </cell>
          <cell r="F59">
            <v>94</v>
          </cell>
          <cell r="G59">
            <v>94</v>
          </cell>
          <cell r="H59">
            <v>0</v>
          </cell>
          <cell r="I59">
            <v>260737.2</v>
          </cell>
          <cell r="J59">
            <v>0</v>
          </cell>
          <cell r="K59">
            <v>0</v>
          </cell>
          <cell r="L59">
            <v>5720.0000000000191</v>
          </cell>
          <cell r="M59">
            <v>0</v>
          </cell>
          <cell r="N59">
            <v>8360.4705882352937</v>
          </cell>
          <cell r="O59">
            <v>0</v>
          </cell>
          <cell r="P59">
            <v>999.99999999999943</v>
          </cell>
          <cell r="Q59">
            <v>0</v>
          </cell>
          <cell r="R59">
            <v>0</v>
          </cell>
          <cell r="S59">
            <v>0</v>
          </cell>
          <cell r="T59">
            <v>1260.0000000000009</v>
          </cell>
          <cell r="U59">
            <v>0</v>
          </cell>
          <cell r="V59">
            <v>0</v>
          </cell>
          <cell r="W59">
            <v>0</v>
          </cell>
          <cell r="X59">
            <v>0</v>
          </cell>
          <cell r="Y59">
            <v>0</v>
          </cell>
          <cell r="Z59">
            <v>0</v>
          </cell>
          <cell r="AA59">
            <v>0</v>
          </cell>
          <cell r="AB59">
            <v>0</v>
          </cell>
          <cell r="AC59">
            <v>0</v>
          </cell>
          <cell r="AD59">
            <v>0</v>
          </cell>
          <cell r="AE59">
            <v>33753.621621621583</v>
          </cell>
          <cell r="AF59">
            <v>0</v>
          </cell>
          <cell r="AG59">
            <v>0</v>
          </cell>
          <cell r="AH59">
            <v>0</v>
          </cell>
          <cell r="AI59">
            <v>110000</v>
          </cell>
          <cell r="AJ59">
            <v>0</v>
          </cell>
          <cell r="AK59">
            <v>0</v>
          </cell>
          <cell r="AL59">
            <v>1000</v>
          </cell>
          <cell r="AM59">
            <v>726.27408000000003</v>
          </cell>
          <cell r="AN59">
            <v>0</v>
          </cell>
          <cell r="AO59">
            <v>0</v>
          </cell>
          <cell r="AP59">
            <v>0</v>
          </cell>
          <cell r="AQ59">
            <v>0</v>
          </cell>
          <cell r="AR59">
            <v>0</v>
          </cell>
          <cell r="AS59">
            <v>0</v>
          </cell>
          <cell r="AT59">
            <v>0</v>
          </cell>
          <cell r="AU59">
            <v>0</v>
          </cell>
          <cell r="AV59">
            <v>260737.2</v>
          </cell>
          <cell r="AW59">
            <v>50094.092209856899</v>
          </cell>
          <cell r="AX59">
            <v>111726.27408</v>
          </cell>
          <cell r="AY59">
            <v>51922.856915739241</v>
          </cell>
          <cell r="AZ59">
            <v>422557.56628985691</v>
          </cell>
          <cell r="BA59">
            <v>420831.29220985691</v>
          </cell>
          <cell r="BB59">
            <v>3500</v>
          </cell>
          <cell r="BC59">
            <v>329000</v>
          </cell>
          <cell r="BD59">
            <v>0</v>
          </cell>
          <cell r="BE59">
            <v>0</v>
          </cell>
          <cell r="BF59">
            <v>422557.56628985691</v>
          </cell>
          <cell r="BG59" t="str">
            <v/>
          </cell>
          <cell r="BH59" t="str">
            <v/>
          </cell>
          <cell r="BI59" t="str">
            <v/>
          </cell>
          <cell r="BJ59" t="str">
            <v/>
          </cell>
          <cell r="BK59" t="str">
            <v/>
          </cell>
          <cell r="BL59">
            <v>422557.56628985691</v>
          </cell>
          <cell r="BM59">
            <v>422557.56628985691</v>
          </cell>
          <cell r="BN59">
            <v>0</v>
          </cell>
          <cell r="BO59">
            <v>330726.27408</v>
          </cell>
          <cell r="BP59">
            <v>220000</v>
          </cell>
          <cell r="BQ59">
            <v>311831.29220985691</v>
          </cell>
          <cell r="BR59">
            <v>3317.3541724452862</v>
          </cell>
          <cell r="BS59">
            <v>3140.1017781609194</v>
          </cell>
          <cell r="BT59">
            <v>5.644797742453405E-2</v>
          </cell>
          <cell r="BU59">
            <v>-5.5396520949047255E-3</v>
          </cell>
          <cell r="BV59">
            <v>0</v>
          </cell>
          <cell r="BW59">
            <v>-1635.1367109986998</v>
          </cell>
          <cell r="BX59">
            <v>420922.42957885819</v>
          </cell>
          <cell r="BY59">
            <v>4459.5335691367891</v>
          </cell>
          <cell r="BZ59" t="str">
            <v>Y</v>
          </cell>
          <cell r="CA59">
            <v>4477.8981870091293</v>
          </cell>
          <cell r="CB59">
            <v>1.4789411416733067E-2</v>
          </cell>
          <cell r="CC59">
            <v>0</v>
          </cell>
          <cell r="CD59">
            <v>420922.42957885819</v>
          </cell>
        </row>
        <row r="60">
          <cell r="A60">
            <v>96</v>
          </cell>
          <cell r="B60" t="str">
            <v>Recoupment Academy</v>
          </cell>
          <cell r="C60">
            <v>124605</v>
          </cell>
          <cell r="D60">
            <v>9352106</v>
          </cell>
          <cell r="E60" t="str">
            <v>Saxmundham Primary School</v>
          </cell>
          <cell r="F60">
            <v>273</v>
          </cell>
          <cell r="G60">
            <v>273</v>
          </cell>
          <cell r="H60">
            <v>0</v>
          </cell>
          <cell r="I60">
            <v>757247.4</v>
          </cell>
          <cell r="J60">
            <v>0</v>
          </cell>
          <cell r="K60">
            <v>0</v>
          </cell>
          <cell r="L60">
            <v>17600.000000000055</v>
          </cell>
          <cell r="M60">
            <v>0</v>
          </cell>
          <cell r="N60">
            <v>35943.392226148411</v>
          </cell>
          <cell r="O60">
            <v>0</v>
          </cell>
          <cell r="P60">
            <v>999.99999999999909</v>
          </cell>
          <cell r="Q60">
            <v>0</v>
          </cell>
          <cell r="R60">
            <v>359.99999999999972</v>
          </cell>
          <cell r="S60">
            <v>0</v>
          </cell>
          <cell r="T60">
            <v>0</v>
          </cell>
          <cell r="U60">
            <v>0</v>
          </cell>
          <cell r="V60">
            <v>0</v>
          </cell>
          <cell r="W60">
            <v>0</v>
          </cell>
          <cell r="X60">
            <v>0</v>
          </cell>
          <cell r="Y60">
            <v>0</v>
          </cell>
          <cell r="Z60">
            <v>0</v>
          </cell>
          <cell r="AA60">
            <v>0</v>
          </cell>
          <cell r="AB60">
            <v>2892.9012345679012</v>
          </cell>
          <cell r="AC60">
            <v>0</v>
          </cell>
          <cell r="AD60">
            <v>0</v>
          </cell>
          <cell r="AE60">
            <v>117415.02499999991</v>
          </cell>
          <cell r="AF60">
            <v>0</v>
          </cell>
          <cell r="AG60">
            <v>0</v>
          </cell>
          <cell r="AH60">
            <v>0</v>
          </cell>
          <cell r="AI60">
            <v>110000</v>
          </cell>
          <cell r="AJ60">
            <v>0</v>
          </cell>
          <cell r="AK60">
            <v>0</v>
          </cell>
          <cell r="AL60">
            <v>0</v>
          </cell>
          <cell r="AM60">
            <v>37032.680999999997</v>
          </cell>
          <cell r="AN60">
            <v>0</v>
          </cell>
          <cell r="AO60">
            <v>0</v>
          </cell>
          <cell r="AP60">
            <v>0</v>
          </cell>
          <cell r="AQ60">
            <v>0</v>
          </cell>
          <cell r="AR60">
            <v>0</v>
          </cell>
          <cell r="AS60">
            <v>0</v>
          </cell>
          <cell r="AT60">
            <v>0</v>
          </cell>
          <cell r="AU60">
            <v>0</v>
          </cell>
          <cell r="AV60">
            <v>757247.4</v>
          </cell>
          <cell r="AW60">
            <v>175211.31846071628</v>
          </cell>
          <cell r="AX60">
            <v>147032.68099999998</v>
          </cell>
          <cell r="AY60">
            <v>154865.72111307413</v>
          </cell>
          <cell r="AZ60">
            <v>1079491.3994607162</v>
          </cell>
          <cell r="BA60">
            <v>1042458.7184607162</v>
          </cell>
          <cell r="BB60">
            <v>3500</v>
          </cell>
          <cell r="BC60">
            <v>955500</v>
          </cell>
          <cell r="BD60">
            <v>0</v>
          </cell>
          <cell r="BE60">
            <v>0</v>
          </cell>
          <cell r="BF60">
            <v>1079491.3994607162</v>
          </cell>
          <cell r="BG60" t="str">
            <v/>
          </cell>
          <cell r="BH60" t="str">
            <v/>
          </cell>
          <cell r="BI60" t="str">
            <v/>
          </cell>
          <cell r="BJ60" t="str">
            <v/>
          </cell>
          <cell r="BK60" t="str">
            <v/>
          </cell>
          <cell r="BL60">
            <v>1079491.3994607162</v>
          </cell>
          <cell r="BM60">
            <v>1079491.3994607162</v>
          </cell>
          <cell r="BN60">
            <v>0</v>
          </cell>
          <cell r="BO60">
            <v>992532.68099999998</v>
          </cell>
          <cell r="BP60">
            <v>845500</v>
          </cell>
          <cell r="BQ60">
            <v>932458.71846071619</v>
          </cell>
          <cell r="BR60">
            <v>3415.5997013213046</v>
          </cell>
          <cell r="BS60">
            <v>3214.6363897526498</v>
          </cell>
          <cell r="BT60">
            <v>6.2515098817791284E-2</v>
          </cell>
          <cell r="BU60">
            <v>-6.1350630072112286E-3</v>
          </cell>
          <cell r="BV60">
            <v>0</v>
          </cell>
          <cell r="BW60">
            <v>-5384.1051254189852</v>
          </cell>
          <cell r="BX60">
            <v>1074107.2943352971</v>
          </cell>
          <cell r="BY60">
            <v>3798.8081074553006</v>
          </cell>
          <cell r="BZ60" t="str">
            <v>Y</v>
          </cell>
          <cell r="CA60">
            <v>3934.4589536091466</v>
          </cell>
          <cell r="CB60">
            <v>5.4428060669039269E-2</v>
          </cell>
          <cell r="CC60">
            <v>0</v>
          </cell>
          <cell r="CD60">
            <v>1074107.2943352971</v>
          </cell>
        </row>
        <row r="61">
          <cell r="A61">
            <v>97</v>
          </cell>
          <cell r="B61">
            <v>0</v>
          </cell>
          <cell r="C61">
            <v>124607</v>
          </cell>
          <cell r="D61">
            <v>9352108</v>
          </cell>
          <cell r="E61" t="str">
            <v>Snape Community Primary School</v>
          </cell>
          <cell r="F61">
            <v>42</v>
          </cell>
          <cell r="G61">
            <v>42</v>
          </cell>
          <cell r="H61">
            <v>0</v>
          </cell>
          <cell r="I61">
            <v>116499.6</v>
          </cell>
          <cell r="J61">
            <v>0</v>
          </cell>
          <cell r="K61">
            <v>0</v>
          </cell>
          <cell r="L61">
            <v>2640.0000000000023</v>
          </cell>
          <cell r="M61">
            <v>0</v>
          </cell>
          <cell r="N61">
            <v>7731.8181818181811</v>
          </cell>
          <cell r="O61">
            <v>0</v>
          </cell>
          <cell r="P61">
            <v>199.99999999999994</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20199.529411764721</v>
          </cell>
          <cell r="AF61">
            <v>0</v>
          </cell>
          <cell r="AG61">
            <v>0</v>
          </cell>
          <cell r="AH61">
            <v>0</v>
          </cell>
          <cell r="AI61">
            <v>110000</v>
          </cell>
          <cell r="AJ61">
            <v>25000</v>
          </cell>
          <cell r="AK61">
            <v>0</v>
          </cell>
          <cell r="AL61">
            <v>0</v>
          </cell>
          <cell r="AM61">
            <v>3335.808</v>
          </cell>
          <cell r="AN61">
            <v>0</v>
          </cell>
          <cell r="AO61">
            <v>0</v>
          </cell>
          <cell r="AP61">
            <v>0</v>
          </cell>
          <cell r="AQ61">
            <v>5000</v>
          </cell>
          <cell r="AR61">
            <v>0</v>
          </cell>
          <cell r="AS61">
            <v>0</v>
          </cell>
          <cell r="AT61">
            <v>0</v>
          </cell>
          <cell r="AU61">
            <v>0</v>
          </cell>
          <cell r="AV61">
            <v>116499.6</v>
          </cell>
          <cell r="AW61">
            <v>30771.347593582905</v>
          </cell>
          <cell r="AX61">
            <v>143335.80799999999</v>
          </cell>
          <cell r="AY61">
            <v>35484.438502673816</v>
          </cell>
          <cell r="AZ61">
            <v>290606.75559358287</v>
          </cell>
          <cell r="BA61">
            <v>287270.94759358285</v>
          </cell>
          <cell r="BB61">
            <v>3500</v>
          </cell>
          <cell r="BC61">
            <v>147000</v>
          </cell>
          <cell r="BD61">
            <v>0</v>
          </cell>
          <cell r="BE61">
            <v>0</v>
          </cell>
          <cell r="BF61">
            <v>290606.75559358287</v>
          </cell>
          <cell r="BG61" t="str">
            <v/>
          </cell>
          <cell r="BH61" t="str">
            <v/>
          </cell>
          <cell r="BI61" t="str">
            <v/>
          </cell>
          <cell r="BJ61" t="str">
            <v/>
          </cell>
          <cell r="BK61" t="str">
            <v/>
          </cell>
          <cell r="BL61">
            <v>290606.75559358287</v>
          </cell>
          <cell r="BM61">
            <v>290606.75559358287</v>
          </cell>
          <cell r="BN61">
            <v>0</v>
          </cell>
          <cell r="BO61">
            <v>150335.80799999999</v>
          </cell>
          <cell r="BP61">
            <v>11999.999999999989</v>
          </cell>
          <cell r="BQ61">
            <v>152270.94759358288</v>
          </cell>
          <cell r="BR61">
            <v>3625.498752228164</v>
          </cell>
          <cell r="BS61">
            <v>3229.4465720930239</v>
          </cell>
          <cell r="BT61">
            <v>0.12263778678290885</v>
          </cell>
          <cell r="BU61">
            <v>-1.203534127285036E-2</v>
          </cell>
          <cell r="BV61">
            <v>0</v>
          </cell>
          <cell r="BW61">
            <v>-1632.4346479382039</v>
          </cell>
          <cell r="BX61">
            <v>288974.32094564469</v>
          </cell>
          <cell r="BY61">
            <v>6800.9169748963013</v>
          </cell>
          <cell r="BZ61" t="str">
            <v>Y</v>
          </cell>
          <cell r="CA61">
            <v>6880.3409748963022</v>
          </cell>
          <cell r="CB61">
            <v>6.7565567176982144E-2</v>
          </cell>
          <cell r="CC61">
            <v>-1116.78</v>
          </cell>
          <cell r="CD61">
            <v>287857.54094564467</v>
          </cell>
        </row>
        <row r="62">
          <cell r="A62">
            <v>98</v>
          </cell>
          <cell r="B62" t="str">
            <v>Recoupment Academy</v>
          </cell>
          <cell r="C62">
            <v>124608</v>
          </cell>
          <cell r="D62">
            <v>9352109</v>
          </cell>
          <cell r="E62" t="str">
            <v>Somerleyton Primary School</v>
          </cell>
          <cell r="F62">
            <v>59</v>
          </cell>
          <cell r="G62">
            <v>59</v>
          </cell>
          <cell r="H62">
            <v>0</v>
          </cell>
          <cell r="I62">
            <v>163654.20000000001</v>
          </cell>
          <cell r="J62">
            <v>0</v>
          </cell>
          <cell r="K62">
            <v>0</v>
          </cell>
          <cell r="L62">
            <v>1319.9999999999989</v>
          </cell>
          <cell r="M62">
            <v>0</v>
          </cell>
          <cell r="N62">
            <v>4551.4285714285716</v>
          </cell>
          <cell r="O62">
            <v>0</v>
          </cell>
          <cell r="P62">
            <v>200.00000000000023</v>
          </cell>
          <cell r="Q62">
            <v>0</v>
          </cell>
          <cell r="R62">
            <v>360.0000000000004</v>
          </cell>
          <cell r="S62">
            <v>390.00000000000045</v>
          </cell>
          <cell r="T62">
            <v>420.00000000000045</v>
          </cell>
          <cell r="U62">
            <v>0</v>
          </cell>
          <cell r="V62">
            <v>0</v>
          </cell>
          <cell r="W62">
            <v>0</v>
          </cell>
          <cell r="X62">
            <v>0</v>
          </cell>
          <cell r="Y62">
            <v>0</v>
          </cell>
          <cell r="Z62">
            <v>0</v>
          </cell>
          <cell r="AA62">
            <v>0</v>
          </cell>
          <cell r="AB62">
            <v>0</v>
          </cell>
          <cell r="AC62">
            <v>0</v>
          </cell>
          <cell r="AD62">
            <v>0</v>
          </cell>
          <cell r="AE62">
            <v>20478.566037735851</v>
          </cell>
          <cell r="AF62">
            <v>0</v>
          </cell>
          <cell r="AG62">
            <v>0</v>
          </cell>
          <cell r="AH62">
            <v>0</v>
          </cell>
          <cell r="AI62">
            <v>110000</v>
          </cell>
          <cell r="AJ62">
            <v>25000</v>
          </cell>
          <cell r="AK62">
            <v>0</v>
          </cell>
          <cell r="AL62">
            <v>1000</v>
          </cell>
          <cell r="AM62">
            <v>2434.3324599999996</v>
          </cell>
          <cell r="AN62">
            <v>0</v>
          </cell>
          <cell r="AO62">
            <v>0</v>
          </cell>
          <cell r="AP62">
            <v>0</v>
          </cell>
          <cell r="AQ62">
            <v>0</v>
          </cell>
          <cell r="AR62">
            <v>0</v>
          </cell>
          <cell r="AS62">
            <v>0</v>
          </cell>
          <cell r="AT62">
            <v>0</v>
          </cell>
          <cell r="AU62">
            <v>0</v>
          </cell>
          <cell r="AV62">
            <v>163654.20000000001</v>
          </cell>
          <cell r="AW62">
            <v>27719.994609164423</v>
          </cell>
          <cell r="AX62">
            <v>138434.33246000001</v>
          </cell>
          <cell r="AY62">
            <v>34098.280323450133</v>
          </cell>
          <cell r="AZ62">
            <v>329808.52706916444</v>
          </cell>
          <cell r="BA62">
            <v>326374.19460916443</v>
          </cell>
          <cell r="BB62">
            <v>3500</v>
          </cell>
          <cell r="BC62">
            <v>206500</v>
          </cell>
          <cell r="BD62">
            <v>0</v>
          </cell>
          <cell r="BE62">
            <v>0</v>
          </cell>
          <cell r="BF62">
            <v>329808.52706916444</v>
          </cell>
          <cell r="BG62" t="str">
            <v/>
          </cell>
          <cell r="BH62" t="str">
            <v/>
          </cell>
          <cell r="BI62" t="str">
            <v/>
          </cell>
          <cell r="BJ62" t="str">
            <v/>
          </cell>
          <cell r="BK62" t="str">
            <v/>
          </cell>
          <cell r="BL62">
            <v>329808.52706916444</v>
          </cell>
          <cell r="BM62">
            <v>329808.52706916444</v>
          </cell>
          <cell r="BN62">
            <v>0</v>
          </cell>
          <cell r="BO62">
            <v>209934.33246000001</v>
          </cell>
          <cell r="BP62">
            <v>72500</v>
          </cell>
          <cell r="BQ62">
            <v>192374.19460916443</v>
          </cell>
          <cell r="BR62">
            <v>3260.5795696468549</v>
          </cell>
          <cell r="BS62">
            <v>2813.0794123076921</v>
          </cell>
          <cell r="BT62">
            <v>0.15907839479442881</v>
          </cell>
          <cell r="BU62">
            <v>-1.5611524153459299E-2</v>
          </cell>
          <cell r="BV62">
            <v>0</v>
          </cell>
          <cell r="BW62">
            <v>-2591.0709742595968</v>
          </cell>
          <cell r="BX62">
            <v>327217.45609490486</v>
          </cell>
          <cell r="BY62">
            <v>5487.8495531339804</v>
          </cell>
          <cell r="BZ62" t="str">
            <v>Y</v>
          </cell>
          <cell r="CA62">
            <v>5546.0585778797431</v>
          </cell>
          <cell r="CB62">
            <v>0.12572667385044167</v>
          </cell>
          <cell r="CC62">
            <v>0</v>
          </cell>
          <cell r="CD62">
            <v>327217.45609490486</v>
          </cell>
        </row>
        <row r="63">
          <cell r="A63">
            <v>99</v>
          </cell>
          <cell r="B63" t="str">
            <v>Recoupment Academy</v>
          </cell>
          <cell r="C63">
            <v>144826</v>
          </cell>
          <cell r="D63">
            <v>9352206</v>
          </cell>
          <cell r="E63" t="str">
            <v>Southwold Primary School</v>
          </cell>
          <cell r="F63">
            <v>60</v>
          </cell>
          <cell r="G63">
            <v>60</v>
          </cell>
          <cell r="H63">
            <v>0</v>
          </cell>
          <cell r="I63">
            <v>166428</v>
          </cell>
          <cell r="J63">
            <v>0</v>
          </cell>
          <cell r="K63">
            <v>0</v>
          </cell>
          <cell r="L63">
            <v>5280</v>
          </cell>
          <cell r="M63">
            <v>0</v>
          </cell>
          <cell r="N63">
            <v>10631.25</v>
          </cell>
          <cell r="O63">
            <v>0</v>
          </cell>
          <cell r="P63">
            <v>0</v>
          </cell>
          <cell r="Q63">
            <v>720</v>
          </cell>
          <cell r="R63">
            <v>1080</v>
          </cell>
          <cell r="S63">
            <v>0</v>
          </cell>
          <cell r="T63">
            <v>0</v>
          </cell>
          <cell r="U63">
            <v>0</v>
          </cell>
          <cell r="V63">
            <v>0</v>
          </cell>
          <cell r="W63">
            <v>0</v>
          </cell>
          <cell r="X63">
            <v>0</v>
          </cell>
          <cell r="Y63">
            <v>0</v>
          </cell>
          <cell r="Z63">
            <v>0</v>
          </cell>
          <cell r="AA63">
            <v>0</v>
          </cell>
          <cell r="AB63">
            <v>583.01886792452876</v>
          </cell>
          <cell r="AC63">
            <v>0</v>
          </cell>
          <cell r="AD63">
            <v>0</v>
          </cell>
          <cell r="AE63">
            <v>15040.754716981161</v>
          </cell>
          <cell r="AF63">
            <v>0</v>
          </cell>
          <cell r="AG63">
            <v>0</v>
          </cell>
          <cell r="AH63">
            <v>0</v>
          </cell>
          <cell r="AI63">
            <v>110000</v>
          </cell>
          <cell r="AJ63">
            <v>0</v>
          </cell>
          <cell r="AK63">
            <v>0</v>
          </cell>
          <cell r="AL63">
            <v>0</v>
          </cell>
          <cell r="AM63">
            <v>3226.2189399999997</v>
          </cell>
          <cell r="AN63">
            <v>0</v>
          </cell>
          <cell r="AO63">
            <v>0</v>
          </cell>
          <cell r="AP63">
            <v>0</v>
          </cell>
          <cell r="AQ63">
            <v>0</v>
          </cell>
          <cell r="AR63">
            <v>0</v>
          </cell>
          <cell r="AS63">
            <v>0</v>
          </cell>
          <cell r="AT63">
            <v>0</v>
          </cell>
          <cell r="AU63">
            <v>0</v>
          </cell>
          <cell r="AV63">
            <v>166428</v>
          </cell>
          <cell r="AW63">
            <v>33335.023584905692</v>
          </cell>
          <cell r="AX63">
            <v>113226.21894000001</v>
          </cell>
          <cell r="AY63">
            <v>33895.379716981159</v>
          </cell>
          <cell r="AZ63">
            <v>312989.24252490571</v>
          </cell>
          <cell r="BA63">
            <v>309763.02358490572</v>
          </cell>
          <cell r="BB63">
            <v>3500</v>
          </cell>
          <cell r="BC63">
            <v>210000</v>
          </cell>
          <cell r="BD63">
            <v>0</v>
          </cell>
          <cell r="BE63">
            <v>0</v>
          </cell>
          <cell r="BF63">
            <v>312989.24252490571</v>
          </cell>
          <cell r="BG63" t="str">
            <v/>
          </cell>
          <cell r="BH63" t="str">
            <v/>
          </cell>
          <cell r="BI63" t="str">
            <v/>
          </cell>
          <cell r="BJ63" t="str">
            <v/>
          </cell>
          <cell r="BK63" t="str">
            <v/>
          </cell>
          <cell r="BL63">
            <v>312989.24252490571</v>
          </cell>
          <cell r="BM63">
            <v>312989.24252490571</v>
          </cell>
          <cell r="BN63">
            <v>0</v>
          </cell>
          <cell r="BO63">
            <v>213226.21893999999</v>
          </cell>
          <cell r="BP63">
            <v>99999.999999999985</v>
          </cell>
          <cell r="BQ63">
            <v>199763.02358490572</v>
          </cell>
          <cell r="BR63">
            <v>3329.3837264150952</v>
          </cell>
          <cell r="BS63">
            <v>3061.1446828124999</v>
          </cell>
          <cell r="BT63">
            <v>8.7627038705058613E-2</v>
          </cell>
          <cell r="BU63">
            <v>-8.5994809855099476E-3</v>
          </cell>
          <cell r="BV63">
            <v>0</v>
          </cell>
          <cell r="BW63">
            <v>-1579.4553296244585</v>
          </cell>
          <cell r="BX63">
            <v>311409.78719528124</v>
          </cell>
          <cell r="BY63">
            <v>5136.3928042546877</v>
          </cell>
          <cell r="BZ63" t="str">
            <v>Y</v>
          </cell>
          <cell r="CA63">
            <v>5190.1631199213543</v>
          </cell>
          <cell r="CB63">
            <v>7.4741669379555065E-2</v>
          </cell>
          <cell r="CC63">
            <v>0</v>
          </cell>
          <cell r="CD63">
            <v>311409.78719528124</v>
          </cell>
        </row>
        <row r="64">
          <cell r="A64">
            <v>101</v>
          </cell>
          <cell r="B64">
            <v>0</v>
          </cell>
          <cell r="C64">
            <v>124772</v>
          </cell>
          <cell r="D64">
            <v>9353327</v>
          </cell>
          <cell r="E64" t="str">
            <v>Stonham Aspal Church of England Voluntary Aided Primary School</v>
          </cell>
          <cell r="F64">
            <v>193</v>
          </cell>
          <cell r="G64">
            <v>193</v>
          </cell>
          <cell r="H64">
            <v>0</v>
          </cell>
          <cell r="I64">
            <v>535343.4</v>
          </cell>
          <cell r="J64">
            <v>0</v>
          </cell>
          <cell r="K64">
            <v>0</v>
          </cell>
          <cell r="L64">
            <v>2199.9999999999968</v>
          </cell>
          <cell r="M64">
            <v>0</v>
          </cell>
          <cell r="N64">
            <v>4030.6077348066297</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64916.405063291153</v>
          </cell>
          <cell r="AF64">
            <v>0</v>
          </cell>
          <cell r="AG64">
            <v>0</v>
          </cell>
          <cell r="AH64">
            <v>0</v>
          </cell>
          <cell r="AI64">
            <v>110000</v>
          </cell>
          <cell r="AJ64">
            <v>0</v>
          </cell>
          <cell r="AK64">
            <v>0</v>
          </cell>
          <cell r="AL64">
            <v>0</v>
          </cell>
          <cell r="AM64">
            <v>3703.2681000000002</v>
          </cell>
          <cell r="AN64">
            <v>0</v>
          </cell>
          <cell r="AO64">
            <v>0</v>
          </cell>
          <cell r="AP64">
            <v>0</v>
          </cell>
          <cell r="AQ64">
            <v>0</v>
          </cell>
          <cell r="AR64">
            <v>0</v>
          </cell>
          <cell r="AS64">
            <v>0</v>
          </cell>
          <cell r="AT64">
            <v>0</v>
          </cell>
          <cell r="AU64">
            <v>0</v>
          </cell>
          <cell r="AV64">
            <v>535343.4</v>
          </cell>
          <cell r="AW64">
            <v>71147.012798097785</v>
          </cell>
          <cell r="AX64">
            <v>113703.2681</v>
          </cell>
          <cell r="AY64">
            <v>78030.708930694469</v>
          </cell>
          <cell r="AZ64">
            <v>720193.68089809781</v>
          </cell>
          <cell r="BA64">
            <v>716490.41279809782</v>
          </cell>
          <cell r="BB64">
            <v>3500</v>
          </cell>
          <cell r="BC64">
            <v>675500</v>
          </cell>
          <cell r="BD64">
            <v>0</v>
          </cell>
          <cell r="BE64">
            <v>0</v>
          </cell>
          <cell r="BF64">
            <v>720193.68089809781</v>
          </cell>
          <cell r="BG64" t="str">
            <v/>
          </cell>
          <cell r="BH64" t="str">
            <v/>
          </cell>
          <cell r="BI64" t="str">
            <v/>
          </cell>
          <cell r="BJ64" t="str">
            <v/>
          </cell>
          <cell r="BK64" t="str">
            <v/>
          </cell>
          <cell r="BL64">
            <v>720193.68089809781</v>
          </cell>
          <cell r="BM64">
            <v>720193.68089809781</v>
          </cell>
          <cell r="BN64">
            <v>0</v>
          </cell>
          <cell r="BO64">
            <v>679203.26809999999</v>
          </cell>
          <cell r="BP64">
            <v>565500</v>
          </cell>
          <cell r="BQ64">
            <v>606490.41279809782</v>
          </cell>
          <cell r="BR64">
            <v>3142.4373720108697</v>
          </cell>
          <cell r="BS64">
            <v>2976.0904618784525</v>
          </cell>
          <cell r="BT64">
            <v>5.589444012646784E-2</v>
          </cell>
          <cell r="BU64">
            <v>-5.4853294390232125E-3</v>
          </cell>
          <cell r="BV64">
            <v>0</v>
          </cell>
          <cell r="BW64">
            <v>-3150.6934683814466</v>
          </cell>
          <cell r="BX64">
            <v>717042.98742971639</v>
          </cell>
          <cell r="BY64">
            <v>3696.0607219156291</v>
          </cell>
          <cell r="BZ64" t="str">
            <v>Y</v>
          </cell>
          <cell r="CA64">
            <v>3715.2486395322094</v>
          </cell>
          <cell r="CB64">
            <v>3.0912473044511835E-2</v>
          </cell>
          <cell r="CC64">
            <v>-5131.87</v>
          </cell>
          <cell r="CD64">
            <v>711911.1174297164</v>
          </cell>
        </row>
        <row r="65">
          <cell r="A65">
            <v>102</v>
          </cell>
          <cell r="B65" t="str">
            <v>Recoupment Academy</v>
          </cell>
          <cell r="C65">
            <v>145697</v>
          </cell>
          <cell r="D65">
            <v>9353102</v>
          </cell>
          <cell r="E65" t="str">
            <v>Stradbroke Church of England Primary School</v>
          </cell>
          <cell r="F65">
            <v>93</v>
          </cell>
          <cell r="G65">
            <v>93</v>
          </cell>
          <cell r="H65">
            <v>0</v>
          </cell>
          <cell r="I65">
            <v>257963.40000000002</v>
          </cell>
          <cell r="J65">
            <v>0</v>
          </cell>
          <cell r="K65">
            <v>0</v>
          </cell>
          <cell r="L65">
            <v>4839.9999999999955</v>
          </cell>
          <cell r="M65">
            <v>0</v>
          </cell>
          <cell r="N65">
            <v>7642.173913043478</v>
          </cell>
          <cell r="O65">
            <v>0</v>
          </cell>
          <cell r="P65">
            <v>0</v>
          </cell>
          <cell r="Q65">
            <v>0</v>
          </cell>
          <cell r="R65">
            <v>0</v>
          </cell>
          <cell r="S65">
            <v>0</v>
          </cell>
          <cell r="T65">
            <v>0</v>
          </cell>
          <cell r="U65">
            <v>0</v>
          </cell>
          <cell r="V65">
            <v>0</v>
          </cell>
          <cell r="W65">
            <v>0</v>
          </cell>
          <cell r="X65">
            <v>0</v>
          </cell>
          <cell r="Y65">
            <v>0</v>
          </cell>
          <cell r="Z65">
            <v>0</v>
          </cell>
          <cell r="AA65">
            <v>0</v>
          </cell>
          <cell r="AB65">
            <v>614.03846153846052</v>
          </cell>
          <cell r="AC65">
            <v>0</v>
          </cell>
          <cell r="AD65">
            <v>0</v>
          </cell>
          <cell r="AE65">
            <v>35016.947368421053</v>
          </cell>
          <cell r="AF65">
            <v>0</v>
          </cell>
          <cell r="AG65">
            <v>0</v>
          </cell>
          <cell r="AH65">
            <v>0</v>
          </cell>
          <cell r="AI65">
            <v>110000</v>
          </cell>
          <cell r="AJ65">
            <v>0</v>
          </cell>
          <cell r="AK65">
            <v>0</v>
          </cell>
          <cell r="AL65">
            <v>0</v>
          </cell>
          <cell r="AM65">
            <v>1028.16266</v>
          </cell>
          <cell r="AN65">
            <v>0</v>
          </cell>
          <cell r="AO65">
            <v>0</v>
          </cell>
          <cell r="AP65">
            <v>0</v>
          </cell>
          <cell r="AQ65">
            <v>4801</v>
          </cell>
          <cell r="AR65">
            <v>0</v>
          </cell>
          <cell r="AS65">
            <v>0</v>
          </cell>
          <cell r="AT65">
            <v>0</v>
          </cell>
          <cell r="AU65">
            <v>0</v>
          </cell>
          <cell r="AV65">
            <v>257963.40000000002</v>
          </cell>
          <cell r="AW65">
            <v>48113.159743002987</v>
          </cell>
          <cell r="AX65">
            <v>115829.16266</v>
          </cell>
          <cell r="AY65">
            <v>51257.03432494279</v>
          </cell>
          <cell r="AZ65">
            <v>421905.72240300302</v>
          </cell>
          <cell r="BA65">
            <v>420877.55974300305</v>
          </cell>
          <cell r="BB65">
            <v>3500</v>
          </cell>
          <cell r="BC65">
            <v>325500</v>
          </cell>
          <cell r="BD65">
            <v>0</v>
          </cell>
          <cell r="BE65">
            <v>0</v>
          </cell>
          <cell r="BF65">
            <v>421905.72240300302</v>
          </cell>
          <cell r="BG65" t="str">
            <v/>
          </cell>
          <cell r="BH65" t="str">
            <v/>
          </cell>
          <cell r="BI65" t="str">
            <v/>
          </cell>
          <cell r="BJ65" t="str">
            <v/>
          </cell>
          <cell r="BK65" t="str">
            <v/>
          </cell>
          <cell r="BL65">
            <v>421905.72240300302</v>
          </cell>
          <cell r="BM65">
            <v>421905.72240300302</v>
          </cell>
          <cell r="BN65">
            <v>0</v>
          </cell>
          <cell r="BO65">
            <v>326528.16265999997</v>
          </cell>
          <cell r="BP65">
            <v>215499.99999999997</v>
          </cell>
          <cell r="BQ65">
            <v>310877.55974300305</v>
          </cell>
          <cell r="BR65">
            <v>3342.7694596021834</v>
          </cell>
          <cell r="BS65">
            <v>3129.4000202247194</v>
          </cell>
          <cell r="BT65">
            <v>6.8182219594330462E-2</v>
          </cell>
          <cell r="BU65">
            <v>-6.6912189389946863E-3</v>
          </cell>
          <cell r="BV65">
            <v>0</v>
          </cell>
          <cell r="BW65">
            <v>-1947.3735635206738</v>
          </cell>
          <cell r="BX65">
            <v>419958.34883948235</v>
          </cell>
          <cell r="BY65">
            <v>4504.625657843897</v>
          </cell>
          <cell r="BZ65" t="str">
            <v>Y</v>
          </cell>
          <cell r="CA65">
            <v>4515.6811703170142</v>
          </cell>
          <cell r="CB65">
            <v>2.8421798994660019E-3</v>
          </cell>
          <cell r="CC65">
            <v>0</v>
          </cell>
          <cell r="CD65">
            <v>419958.34883948235</v>
          </cell>
        </row>
        <row r="66">
          <cell r="A66">
            <v>106</v>
          </cell>
          <cell r="B66">
            <v>0</v>
          </cell>
          <cell r="C66">
            <v>124745</v>
          </cell>
          <cell r="D66">
            <v>9353105</v>
          </cell>
          <cell r="E66" t="str">
            <v>Thorndon Church of England Voluntary Controlled Primary School</v>
          </cell>
          <cell r="F66">
            <v>77</v>
          </cell>
          <cell r="G66">
            <v>77</v>
          </cell>
          <cell r="H66">
            <v>0</v>
          </cell>
          <cell r="I66">
            <v>213582.6</v>
          </cell>
          <cell r="J66">
            <v>0</v>
          </cell>
          <cell r="K66">
            <v>0</v>
          </cell>
          <cell r="L66">
            <v>1320.0000000000014</v>
          </cell>
          <cell r="M66">
            <v>0</v>
          </cell>
          <cell r="N66">
            <v>4563.6585365853662</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24213.538461538483</v>
          </cell>
          <cell r="AF66">
            <v>0</v>
          </cell>
          <cell r="AG66">
            <v>0</v>
          </cell>
          <cell r="AH66">
            <v>0</v>
          </cell>
          <cell r="AI66">
            <v>110000</v>
          </cell>
          <cell r="AJ66">
            <v>0</v>
          </cell>
          <cell r="AK66">
            <v>0</v>
          </cell>
          <cell r="AL66">
            <v>1000</v>
          </cell>
          <cell r="AM66">
            <v>4692.6867400000001</v>
          </cell>
          <cell r="AN66">
            <v>0</v>
          </cell>
          <cell r="AO66">
            <v>0</v>
          </cell>
          <cell r="AP66">
            <v>0</v>
          </cell>
          <cell r="AQ66">
            <v>0</v>
          </cell>
          <cell r="AR66">
            <v>0</v>
          </cell>
          <cell r="AS66">
            <v>0</v>
          </cell>
          <cell r="AT66">
            <v>0</v>
          </cell>
          <cell r="AU66">
            <v>0</v>
          </cell>
          <cell r="AV66">
            <v>213582.6</v>
          </cell>
          <cell r="AW66">
            <v>30097.196998123851</v>
          </cell>
          <cell r="AX66">
            <v>115692.68674</v>
          </cell>
          <cell r="AY66">
            <v>37154.367729831167</v>
          </cell>
          <cell r="AZ66">
            <v>359372.4837381239</v>
          </cell>
          <cell r="BA66">
            <v>353679.79699812393</v>
          </cell>
          <cell r="BB66">
            <v>3500</v>
          </cell>
          <cell r="BC66">
            <v>269500</v>
          </cell>
          <cell r="BD66">
            <v>0</v>
          </cell>
          <cell r="BE66">
            <v>0</v>
          </cell>
          <cell r="BF66">
            <v>359372.4837381239</v>
          </cell>
          <cell r="BG66" t="str">
            <v/>
          </cell>
          <cell r="BH66" t="str">
            <v/>
          </cell>
          <cell r="BI66" t="str">
            <v/>
          </cell>
          <cell r="BJ66" t="str">
            <v/>
          </cell>
          <cell r="BK66" t="str">
            <v/>
          </cell>
          <cell r="BL66">
            <v>359372.4837381239</v>
          </cell>
          <cell r="BM66">
            <v>359372.4837381239</v>
          </cell>
          <cell r="BN66">
            <v>0</v>
          </cell>
          <cell r="BO66">
            <v>275192.68673999998</v>
          </cell>
          <cell r="BP66">
            <v>160499.99999999997</v>
          </cell>
          <cell r="BQ66">
            <v>244679.7969981239</v>
          </cell>
          <cell r="BR66">
            <v>3177.6597012743364</v>
          </cell>
          <cell r="BS66">
            <v>3064.9788025641024</v>
          </cell>
          <cell r="BT66">
            <v>3.6764005876963116E-2</v>
          </cell>
          <cell r="BU66">
            <v>-3.6079202739492922E-3</v>
          </cell>
          <cell r="BV66">
            <v>0</v>
          </cell>
          <cell r="BW66">
            <v>-851.48133539668038</v>
          </cell>
          <cell r="BX66">
            <v>358521.0024027272</v>
          </cell>
          <cell r="BY66">
            <v>4582.1859176977559</v>
          </cell>
          <cell r="BZ66" t="str">
            <v>Y</v>
          </cell>
          <cell r="CA66">
            <v>4656.1169143211328</v>
          </cell>
          <cell r="CB66">
            <v>2.6910315756198289E-2</v>
          </cell>
          <cell r="CC66">
            <v>-2047.43</v>
          </cell>
          <cell r="CD66">
            <v>356473.57240272721</v>
          </cell>
        </row>
        <row r="67">
          <cell r="A67">
            <v>109</v>
          </cell>
          <cell r="B67" t="str">
            <v>Recoupment Academy</v>
          </cell>
          <cell r="C67">
            <v>144446</v>
          </cell>
          <cell r="D67">
            <v>9352122</v>
          </cell>
          <cell r="E67" t="str">
            <v>Wenhaston Primary School</v>
          </cell>
          <cell r="F67">
            <v>86</v>
          </cell>
          <cell r="G67">
            <v>86</v>
          </cell>
          <cell r="H67">
            <v>0</v>
          </cell>
          <cell r="I67">
            <v>238546.80000000002</v>
          </cell>
          <cell r="J67">
            <v>0</v>
          </cell>
          <cell r="K67">
            <v>0</v>
          </cell>
          <cell r="L67">
            <v>3520.0000000000009</v>
          </cell>
          <cell r="M67">
            <v>0</v>
          </cell>
          <cell r="N67">
            <v>8335.3846153846152</v>
          </cell>
          <cell r="O67">
            <v>0</v>
          </cell>
          <cell r="P67">
            <v>409.5238095238094</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27902.222222222183</v>
          </cell>
          <cell r="AF67">
            <v>0</v>
          </cell>
          <cell r="AG67">
            <v>0</v>
          </cell>
          <cell r="AH67">
            <v>0</v>
          </cell>
          <cell r="AI67">
            <v>110000</v>
          </cell>
          <cell r="AJ67">
            <v>21295.060080106807</v>
          </cell>
          <cell r="AK67">
            <v>0</v>
          </cell>
          <cell r="AL67">
            <v>0</v>
          </cell>
          <cell r="AM67">
            <v>995.43822</v>
          </cell>
          <cell r="AN67">
            <v>0</v>
          </cell>
          <cell r="AO67">
            <v>0</v>
          </cell>
          <cell r="AP67">
            <v>0</v>
          </cell>
          <cell r="AQ67">
            <v>0</v>
          </cell>
          <cell r="AR67">
            <v>0</v>
          </cell>
          <cell r="AS67">
            <v>0</v>
          </cell>
          <cell r="AT67">
            <v>0</v>
          </cell>
          <cell r="AU67">
            <v>0</v>
          </cell>
          <cell r="AV67">
            <v>238546.80000000002</v>
          </cell>
          <cell r="AW67">
            <v>40167.130647130609</v>
          </cell>
          <cell r="AX67">
            <v>132290.49830010682</v>
          </cell>
          <cell r="AY67">
            <v>44033.676434676396</v>
          </cell>
          <cell r="AZ67">
            <v>411004.42894723744</v>
          </cell>
          <cell r="BA67">
            <v>410008.99072723743</v>
          </cell>
          <cell r="BB67">
            <v>3500</v>
          </cell>
          <cell r="BC67">
            <v>301000</v>
          </cell>
          <cell r="BD67">
            <v>0</v>
          </cell>
          <cell r="BE67">
            <v>0</v>
          </cell>
          <cell r="BF67">
            <v>411004.42894723744</v>
          </cell>
          <cell r="BG67" t="str">
            <v/>
          </cell>
          <cell r="BH67" t="str">
            <v/>
          </cell>
          <cell r="BI67" t="str">
            <v/>
          </cell>
          <cell r="BJ67" t="str">
            <v/>
          </cell>
          <cell r="BK67" t="str">
            <v/>
          </cell>
          <cell r="BL67">
            <v>411004.42894723744</v>
          </cell>
          <cell r="BM67">
            <v>411004.42894723744</v>
          </cell>
          <cell r="BN67">
            <v>0</v>
          </cell>
          <cell r="BO67">
            <v>301995.43822000001</v>
          </cell>
          <cell r="BP67">
            <v>169704.93991989319</v>
          </cell>
          <cell r="BQ67">
            <v>278713.93064713059</v>
          </cell>
          <cell r="BR67">
            <v>3240.8596586875651</v>
          </cell>
          <cell r="BS67">
            <v>3140.8058197547953</v>
          </cell>
          <cell r="BT67">
            <v>3.185610466698037E-2</v>
          </cell>
          <cell r="BU67">
            <v>-3.1262721005348524E-3</v>
          </cell>
          <cell r="BV67">
            <v>0</v>
          </cell>
          <cell r="BW67">
            <v>-844.43517024473454</v>
          </cell>
          <cell r="BX67">
            <v>410159.99377699272</v>
          </cell>
          <cell r="BY67">
            <v>4757.7273901975896</v>
          </cell>
          <cell r="BZ67" t="str">
            <v>Y</v>
          </cell>
          <cell r="CA67">
            <v>4769.3022532208452</v>
          </cell>
          <cell r="CB67">
            <v>3.2518938088716975E-3</v>
          </cell>
          <cell r="CC67">
            <v>0</v>
          </cell>
          <cell r="CD67">
            <v>410159.99377699272</v>
          </cell>
        </row>
        <row r="68">
          <cell r="A68">
            <v>110</v>
          </cell>
          <cell r="B68">
            <v>0</v>
          </cell>
          <cell r="C68">
            <v>124746</v>
          </cell>
          <cell r="D68">
            <v>9353108</v>
          </cell>
          <cell r="E68" t="str">
            <v>Wetheringsett Church of England Voluntary Controlled Primary School</v>
          </cell>
          <cell r="F68">
            <v>45</v>
          </cell>
          <cell r="G68">
            <v>45</v>
          </cell>
          <cell r="H68">
            <v>0</v>
          </cell>
          <cell r="I68">
            <v>124821.00000000001</v>
          </cell>
          <cell r="J68">
            <v>0</v>
          </cell>
          <cell r="K68">
            <v>0</v>
          </cell>
          <cell r="L68">
            <v>1320.0000000000007</v>
          </cell>
          <cell r="M68">
            <v>0</v>
          </cell>
          <cell r="N68">
            <v>1620.0000000000007</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12647.250000000002</v>
          </cell>
          <cell r="AF68">
            <v>0</v>
          </cell>
          <cell r="AG68">
            <v>0</v>
          </cell>
          <cell r="AH68">
            <v>0</v>
          </cell>
          <cell r="AI68">
            <v>110000</v>
          </cell>
          <cell r="AJ68">
            <v>0</v>
          </cell>
          <cell r="AK68">
            <v>0</v>
          </cell>
          <cell r="AL68">
            <v>0</v>
          </cell>
          <cell r="AM68">
            <v>7332.3185599999997</v>
          </cell>
          <cell r="AN68">
            <v>0</v>
          </cell>
          <cell r="AO68">
            <v>0</v>
          </cell>
          <cell r="AP68">
            <v>0</v>
          </cell>
          <cell r="AQ68">
            <v>3850</v>
          </cell>
          <cell r="AR68">
            <v>0</v>
          </cell>
          <cell r="AS68">
            <v>0</v>
          </cell>
          <cell r="AT68">
            <v>0</v>
          </cell>
          <cell r="AU68">
            <v>0</v>
          </cell>
          <cell r="AV68">
            <v>124821.00000000001</v>
          </cell>
          <cell r="AW68">
            <v>15587.250000000004</v>
          </cell>
          <cell r="AX68">
            <v>121182.31856</v>
          </cell>
          <cell r="AY68">
            <v>24116.25</v>
          </cell>
          <cell r="AZ68">
            <v>261590.56856000004</v>
          </cell>
          <cell r="BA68">
            <v>254258.25000000006</v>
          </cell>
          <cell r="BB68">
            <v>3500</v>
          </cell>
          <cell r="BC68">
            <v>157500</v>
          </cell>
          <cell r="BD68">
            <v>0</v>
          </cell>
          <cell r="BE68">
            <v>0</v>
          </cell>
          <cell r="BF68">
            <v>261590.56856000004</v>
          </cell>
          <cell r="BG68" t="str">
            <v/>
          </cell>
          <cell r="BH68" t="str">
            <v/>
          </cell>
          <cell r="BI68" t="str">
            <v/>
          </cell>
          <cell r="BJ68" t="str">
            <v/>
          </cell>
          <cell r="BK68" t="str">
            <v/>
          </cell>
          <cell r="BL68">
            <v>261590.56856000004</v>
          </cell>
          <cell r="BM68">
            <v>261590.56856000004</v>
          </cell>
          <cell r="BN68">
            <v>0</v>
          </cell>
          <cell r="BO68">
            <v>164832.31855999999</v>
          </cell>
          <cell r="BP68">
            <v>47499.999999999985</v>
          </cell>
          <cell r="BQ68">
            <v>144258.25000000006</v>
          </cell>
          <cell r="BR68">
            <v>3205.73888888889</v>
          </cell>
          <cell r="BS68">
            <v>3070.1023090909098</v>
          </cell>
          <cell r="BT68">
            <v>4.4179824039200705E-2</v>
          </cell>
          <cell r="BU68">
            <v>-4.3356886456822515E-3</v>
          </cell>
          <cell r="BV68">
            <v>0</v>
          </cell>
          <cell r="BW68">
            <v>-598.9953475173744</v>
          </cell>
          <cell r="BX68">
            <v>260991.57321248268</v>
          </cell>
          <cell r="BY68">
            <v>5636.8723256107269</v>
          </cell>
          <cell r="BZ68" t="str">
            <v>Y</v>
          </cell>
          <cell r="CA68">
            <v>5799.8127380551705</v>
          </cell>
          <cell r="CB68">
            <v>0.11523120394117936</v>
          </cell>
          <cell r="CC68">
            <v>-1196.55</v>
          </cell>
          <cell r="CD68">
            <v>259795.02321248269</v>
          </cell>
        </row>
        <row r="69">
          <cell r="A69">
            <v>111</v>
          </cell>
          <cell r="B69" t="str">
            <v>Recoupment Academy</v>
          </cell>
          <cell r="C69">
            <v>141551</v>
          </cell>
          <cell r="D69">
            <v>9352123</v>
          </cell>
          <cell r="E69" t="str">
            <v>Wickham Market Primary School</v>
          </cell>
          <cell r="F69">
            <v>148</v>
          </cell>
          <cell r="G69">
            <v>148</v>
          </cell>
          <cell r="H69">
            <v>0</v>
          </cell>
          <cell r="I69">
            <v>410522.4</v>
          </cell>
          <cell r="J69">
            <v>0</v>
          </cell>
          <cell r="K69">
            <v>0</v>
          </cell>
          <cell r="L69">
            <v>7920.0000000000255</v>
          </cell>
          <cell r="M69">
            <v>0</v>
          </cell>
          <cell r="N69">
            <v>20405.10638297872</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53311.540983606617</v>
          </cell>
          <cell r="AF69">
            <v>0</v>
          </cell>
          <cell r="AG69">
            <v>0</v>
          </cell>
          <cell r="AH69">
            <v>0</v>
          </cell>
          <cell r="AI69">
            <v>110000</v>
          </cell>
          <cell r="AJ69">
            <v>0</v>
          </cell>
          <cell r="AK69">
            <v>0</v>
          </cell>
          <cell r="AL69">
            <v>0</v>
          </cell>
          <cell r="AM69">
            <v>3265.5352799999996</v>
          </cell>
          <cell r="AN69">
            <v>0</v>
          </cell>
          <cell r="AO69">
            <v>0</v>
          </cell>
          <cell r="AP69">
            <v>0</v>
          </cell>
          <cell r="AQ69">
            <v>0</v>
          </cell>
          <cell r="AR69">
            <v>0</v>
          </cell>
          <cell r="AS69">
            <v>0</v>
          </cell>
          <cell r="AT69">
            <v>0</v>
          </cell>
          <cell r="AU69">
            <v>0</v>
          </cell>
          <cell r="AV69">
            <v>410522.4</v>
          </cell>
          <cell r="AW69">
            <v>81636.647366585355</v>
          </cell>
          <cell r="AX69">
            <v>113265.53528</v>
          </cell>
          <cell r="AY69">
            <v>77473.09417509599</v>
          </cell>
          <cell r="AZ69">
            <v>605424.5826465853</v>
          </cell>
          <cell r="BA69">
            <v>602159.04736658535</v>
          </cell>
          <cell r="BB69">
            <v>3500</v>
          </cell>
          <cell r="BC69">
            <v>518000</v>
          </cell>
          <cell r="BD69">
            <v>0</v>
          </cell>
          <cell r="BE69">
            <v>0</v>
          </cell>
          <cell r="BF69">
            <v>605424.5826465853</v>
          </cell>
          <cell r="BG69" t="str">
            <v/>
          </cell>
          <cell r="BH69" t="str">
            <v/>
          </cell>
          <cell r="BI69" t="str">
            <v/>
          </cell>
          <cell r="BJ69" t="str">
            <v/>
          </cell>
          <cell r="BK69" t="str">
            <v/>
          </cell>
          <cell r="BL69">
            <v>605424.5826465853</v>
          </cell>
          <cell r="BM69">
            <v>605424.5826465853</v>
          </cell>
          <cell r="BN69">
            <v>0</v>
          </cell>
          <cell r="BO69">
            <v>521265.53528000001</v>
          </cell>
          <cell r="BP69">
            <v>408000</v>
          </cell>
          <cell r="BQ69">
            <v>492159.04736658529</v>
          </cell>
          <cell r="BR69">
            <v>3325.3989686931441</v>
          </cell>
          <cell r="BS69">
            <v>3201.8298699300699</v>
          </cell>
          <cell r="BT69">
            <v>3.8593274403356422E-2</v>
          </cell>
          <cell r="BU69">
            <v>-3.7874397481045098E-3</v>
          </cell>
          <cell r="BV69">
            <v>0</v>
          </cell>
          <cell r="BW69">
            <v>-1794.7571819741331</v>
          </cell>
          <cell r="BX69">
            <v>603629.82546461117</v>
          </cell>
          <cell r="BY69">
            <v>4056.5154742203463</v>
          </cell>
          <cell r="BZ69" t="str">
            <v>Y</v>
          </cell>
          <cell r="CA69">
            <v>4078.5799017879135</v>
          </cell>
          <cell r="CB69">
            <v>2.1328897895327437E-2</v>
          </cell>
          <cell r="CC69">
            <v>0</v>
          </cell>
          <cell r="CD69">
            <v>603629.82546461117</v>
          </cell>
        </row>
        <row r="70">
          <cell r="A70">
            <v>112</v>
          </cell>
          <cell r="B70">
            <v>0</v>
          </cell>
          <cell r="C70">
            <v>124747</v>
          </cell>
          <cell r="D70">
            <v>9353109</v>
          </cell>
          <cell r="E70" t="str">
            <v>Wilby Church of England Voluntary Controlled Primary School</v>
          </cell>
          <cell r="F70">
            <v>64</v>
          </cell>
          <cell r="G70">
            <v>64</v>
          </cell>
          <cell r="H70">
            <v>0</v>
          </cell>
          <cell r="I70">
            <v>177523.20000000001</v>
          </cell>
          <cell r="J70">
            <v>0</v>
          </cell>
          <cell r="K70">
            <v>0</v>
          </cell>
          <cell r="L70">
            <v>880</v>
          </cell>
          <cell r="M70">
            <v>0</v>
          </cell>
          <cell r="N70">
            <v>3702.8571428571427</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16352</v>
          </cell>
          <cell r="AF70">
            <v>0</v>
          </cell>
          <cell r="AG70">
            <v>0</v>
          </cell>
          <cell r="AH70">
            <v>0</v>
          </cell>
          <cell r="AI70">
            <v>110000</v>
          </cell>
          <cell r="AJ70">
            <v>0</v>
          </cell>
          <cell r="AK70">
            <v>0</v>
          </cell>
          <cell r="AL70">
            <v>0</v>
          </cell>
          <cell r="AM70">
            <v>11160.24</v>
          </cell>
          <cell r="AN70">
            <v>0</v>
          </cell>
          <cell r="AO70">
            <v>0</v>
          </cell>
          <cell r="AP70">
            <v>0</v>
          </cell>
          <cell r="AQ70">
            <v>0</v>
          </cell>
          <cell r="AR70">
            <v>0</v>
          </cell>
          <cell r="AS70">
            <v>0</v>
          </cell>
          <cell r="AT70">
            <v>0</v>
          </cell>
          <cell r="AU70">
            <v>0</v>
          </cell>
          <cell r="AV70">
            <v>177523.20000000001</v>
          </cell>
          <cell r="AW70">
            <v>20934.857142857145</v>
          </cell>
          <cell r="AX70">
            <v>121160.24</v>
          </cell>
          <cell r="AY70">
            <v>28642.428571428572</v>
          </cell>
          <cell r="AZ70">
            <v>319618.29714285716</v>
          </cell>
          <cell r="BA70">
            <v>308458.05714285717</v>
          </cell>
          <cell r="BB70">
            <v>3500</v>
          </cell>
          <cell r="BC70">
            <v>224000</v>
          </cell>
          <cell r="BD70">
            <v>0</v>
          </cell>
          <cell r="BE70">
            <v>0</v>
          </cell>
          <cell r="BF70">
            <v>319618.29714285716</v>
          </cell>
          <cell r="BG70" t="str">
            <v/>
          </cell>
          <cell r="BH70" t="str">
            <v/>
          </cell>
          <cell r="BI70" t="str">
            <v/>
          </cell>
          <cell r="BJ70" t="str">
            <v/>
          </cell>
          <cell r="BK70" t="str">
            <v/>
          </cell>
          <cell r="BL70">
            <v>319618.29714285716</v>
          </cell>
          <cell r="BM70">
            <v>319618.29714285716</v>
          </cell>
          <cell r="BN70">
            <v>0</v>
          </cell>
          <cell r="BO70">
            <v>235160.24</v>
          </cell>
          <cell r="BP70">
            <v>113999.99999999999</v>
          </cell>
          <cell r="BQ70">
            <v>198458.05714285717</v>
          </cell>
          <cell r="BR70">
            <v>3100.9071428571433</v>
          </cell>
          <cell r="BS70">
            <v>3001.9919462962966</v>
          </cell>
          <cell r="BT70">
            <v>3.2949854073687015E-2</v>
          </cell>
          <cell r="BU70">
            <v>-3.2336097141856448E-3</v>
          </cell>
          <cell r="BV70">
            <v>0</v>
          </cell>
          <cell r="BW70">
            <v>-621.26530044484957</v>
          </cell>
          <cell r="BX70">
            <v>318997.03184241231</v>
          </cell>
          <cell r="BY70">
            <v>4809.9498725376925</v>
          </cell>
          <cell r="BZ70" t="str">
            <v>Y</v>
          </cell>
          <cell r="CA70">
            <v>4984.3286225376924</v>
          </cell>
          <cell r="CB70">
            <v>-4.9019322475048255E-2</v>
          </cell>
          <cell r="CC70">
            <v>-1701.76</v>
          </cell>
          <cell r="CD70">
            <v>317295.2718424123</v>
          </cell>
        </row>
        <row r="71">
          <cell r="A71">
            <v>113</v>
          </cell>
          <cell r="B71">
            <v>0</v>
          </cell>
          <cell r="C71">
            <v>124748</v>
          </cell>
          <cell r="D71">
            <v>9353111</v>
          </cell>
          <cell r="E71" t="str">
            <v>Worlingham Church of England Voluntary Controlled Primary School</v>
          </cell>
          <cell r="F71">
            <v>337</v>
          </cell>
          <cell r="G71">
            <v>337</v>
          </cell>
          <cell r="H71">
            <v>0</v>
          </cell>
          <cell r="I71">
            <v>934770.60000000009</v>
          </cell>
          <cell r="J71">
            <v>0</v>
          </cell>
          <cell r="K71">
            <v>0</v>
          </cell>
          <cell r="L71">
            <v>8360.0000000000036</v>
          </cell>
          <cell r="M71">
            <v>0</v>
          </cell>
          <cell r="N71">
            <v>22609.636363636364</v>
          </cell>
          <cell r="O71">
            <v>0</v>
          </cell>
          <cell r="P71">
            <v>3600.0000000000023</v>
          </cell>
          <cell r="Q71">
            <v>0</v>
          </cell>
          <cell r="R71">
            <v>359.99999999999955</v>
          </cell>
          <cell r="S71">
            <v>0</v>
          </cell>
          <cell r="T71">
            <v>7980.0000000000027</v>
          </cell>
          <cell r="U71">
            <v>0</v>
          </cell>
          <cell r="V71">
            <v>0</v>
          </cell>
          <cell r="W71">
            <v>0</v>
          </cell>
          <cell r="X71">
            <v>0</v>
          </cell>
          <cell r="Y71">
            <v>0</v>
          </cell>
          <cell r="Z71">
            <v>0</v>
          </cell>
          <cell r="AA71">
            <v>0</v>
          </cell>
          <cell r="AB71">
            <v>611.10915492957736</v>
          </cell>
          <cell r="AC71">
            <v>0</v>
          </cell>
          <cell r="AD71">
            <v>0</v>
          </cell>
          <cell r="AE71">
            <v>113996.18309859165</v>
          </cell>
          <cell r="AF71">
            <v>0</v>
          </cell>
          <cell r="AG71">
            <v>0</v>
          </cell>
          <cell r="AH71">
            <v>0</v>
          </cell>
          <cell r="AI71">
            <v>110000</v>
          </cell>
          <cell r="AJ71">
            <v>0</v>
          </cell>
          <cell r="AK71">
            <v>0</v>
          </cell>
          <cell r="AL71">
            <v>0</v>
          </cell>
          <cell r="AM71">
            <v>30336.915139999997</v>
          </cell>
          <cell r="AN71">
            <v>0</v>
          </cell>
          <cell r="AO71">
            <v>0</v>
          </cell>
          <cell r="AP71">
            <v>0</v>
          </cell>
          <cell r="AQ71">
            <v>0</v>
          </cell>
          <cell r="AR71">
            <v>0</v>
          </cell>
          <cell r="AS71">
            <v>0</v>
          </cell>
          <cell r="AT71">
            <v>0</v>
          </cell>
          <cell r="AU71">
            <v>0</v>
          </cell>
          <cell r="AV71">
            <v>934770.60000000009</v>
          </cell>
          <cell r="AW71">
            <v>157516.92861715759</v>
          </cell>
          <cell r="AX71">
            <v>140336.91514</v>
          </cell>
          <cell r="AY71">
            <v>145450.00128040984</v>
          </cell>
          <cell r="AZ71">
            <v>1232624.4437571575</v>
          </cell>
          <cell r="BA71">
            <v>1202287.5286171576</v>
          </cell>
          <cell r="BB71">
            <v>3500</v>
          </cell>
          <cell r="BC71">
            <v>1179500</v>
          </cell>
          <cell r="BD71">
            <v>0</v>
          </cell>
          <cell r="BE71">
            <v>0</v>
          </cell>
          <cell r="BF71">
            <v>1232624.4437571575</v>
          </cell>
          <cell r="BG71" t="str">
            <v/>
          </cell>
          <cell r="BH71" t="str">
            <v/>
          </cell>
          <cell r="BI71" t="str">
            <v/>
          </cell>
          <cell r="BJ71" t="str">
            <v/>
          </cell>
          <cell r="BK71" t="str">
            <v/>
          </cell>
          <cell r="BL71">
            <v>1232624.4437571575</v>
          </cell>
          <cell r="BM71">
            <v>1232624.4437571575</v>
          </cell>
          <cell r="BN71">
            <v>0</v>
          </cell>
          <cell r="BO71">
            <v>1209836.9151399999</v>
          </cell>
          <cell r="BP71">
            <v>1069500</v>
          </cell>
          <cell r="BQ71">
            <v>1092287.5286171576</v>
          </cell>
          <cell r="BR71">
            <v>3241.2092837304381</v>
          </cell>
          <cell r="BS71">
            <v>3072.3483880733943</v>
          </cell>
          <cell r="BT71">
            <v>5.4961506420478874E-2</v>
          </cell>
          <cell r="BU71">
            <v>-5.3937738440384617E-3</v>
          </cell>
          <cell r="BV71">
            <v>0</v>
          </cell>
          <cell r="BW71">
            <v>-5584.6131504976693</v>
          </cell>
          <cell r="BX71">
            <v>1227039.8306066599</v>
          </cell>
          <cell r="BY71">
            <v>3551.0472269040356</v>
          </cell>
          <cell r="BZ71" t="str">
            <v>Y</v>
          </cell>
          <cell r="CA71">
            <v>3641.0677466072993</v>
          </cell>
          <cell r="CB71">
            <v>4.0449685329161378E-2</v>
          </cell>
          <cell r="CC71">
            <v>-8960.83</v>
          </cell>
          <cell r="CD71">
            <v>1218079.0006066598</v>
          </cell>
        </row>
        <row r="72">
          <cell r="A72">
            <v>114</v>
          </cell>
          <cell r="B72">
            <v>0</v>
          </cell>
          <cell r="C72">
            <v>124750</v>
          </cell>
          <cell r="D72">
            <v>9353113</v>
          </cell>
          <cell r="E72" t="str">
            <v>Worlingworth Church of England Voluntary Controlled Primary School</v>
          </cell>
          <cell r="F72">
            <v>52</v>
          </cell>
          <cell r="G72">
            <v>52</v>
          </cell>
          <cell r="H72">
            <v>0</v>
          </cell>
          <cell r="I72">
            <v>144237.6</v>
          </cell>
          <cell r="J72">
            <v>0</v>
          </cell>
          <cell r="K72">
            <v>0</v>
          </cell>
          <cell r="L72">
            <v>4840.0000000000109</v>
          </cell>
          <cell r="M72">
            <v>0</v>
          </cell>
          <cell r="N72">
            <v>7560</v>
          </cell>
          <cell r="O72">
            <v>0</v>
          </cell>
          <cell r="P72">
            <v>0</v>
          </cell>
          <cell r="Q72">
            <v>0</v>
          </cell>
          <cell r="R72">
            <v>0</v>
          </cell>
          <cell r="S72">
            <v>0</v>
          </cell>
          <cell r="T72">
            <v>0</v>
          </cell>
          <cell r="U72">
            <v>0</v>
          </cell>
          <cell r="V72">
            <v>0</v>
          </cell>
          <cell r="W72">
            <v>0</v>
          </cell>
          <cell r="X72">
            <v>0</v>
          </cell>
          <cell r="Y72">
            <v>0</v>
          </cell>
          <cell r="Z72">
            <v>0</v>
          </cell>
          <cell r="AA72">
            <v>0</v>
          </cell>
          <cell r="AB72">
            <v>2491.1627906976746</v>
          </cell>
          <cell r="AC72">
            <v>0</v>
          </cell>
          <cell r="AD72">
            <v>0</v>
          </cell>
          <cell r="AE72">
            <v>18538.604651162812</v>
          </cell>
          <cell r="AF72">
            <v>0</v>
          </cell>
          <cell r="AG72">
            <v>0</v>
          </cell>
          <cell r="AH72">
            <v>0</v>
          </cell>
          <cell r="AI72">
            <v>110000</v>
          </cell>
          <cell r="AJ72">
            <v>0</v>
          </cell>
          <cell r="AK72">
            <v>0</v>
          </cell>
          <cell r="AL72">
            <v>1000</v>
          </cell>
          <cell r="AM72">
            <v>3578.1752999999999</v>
          </cell>
          <cell r="AN72">
            <v>0</v>
          </cell>
          <cell r="AO72">
            <v>0</v>
          </cell>
          <cell r="AP72">
            <v>0</v>
          </cell>
          <cell r="AQ72">
            <v>0</v>
          </cell>
          <cell r="AR72">
            <v>0</v>
          </cell>
          <cell r="AS72">
            <v>0</v>
          </cell>
          <cell r="AT72">
            <v>0</v>
          </cell>
          <cell r="AU72">
            <v>0</v>
          </cell>
          <cell r="AV72">
            <v>144237.6</v>
          </cell>
          <cell r="AW72">
            <v>33429.767441860502</v>
          </cell>
          <cell r="AX72">
            <v>114578.1753</v>
          </cell>
          <cell r="AY72">
            <v>34737.604651162816</v>
          </cell>
          <cell r="AZ72">
            <v>292245.5427418605</v>
          </cell>
          <cell r="BA72">
            <v>287667.36744186049</v>
          </cell>
          <cell r="BB72">
            <v>3500</v>
          </cell>
          <cell r="BC72">
            <v>182000</v>
          </cell>
          <cell r="BD72">
            <v>0</v>
          </cell>
          <cell r="BE72">
            <v>0</v>
          </cell>
          <cell r="BF72">
            <v>292245.5427418605</v>
          </cell>
          <cell r="BG72" t="str">
            <v/>
          </cell>
          <cell r="BH72" t="str">
            <v/>
          </cell>
          <cell r="BI72" t="str">
            <v/>
          </cell>
          <cell r="BJ72" t="str">
            <v/>
          </cell>
          <cell r="BK72" t="str">
            <v/>
          </cell>
          <cell r="BL72">
            <v>292245.5427418605</v>
          </cell>
          <cell r="BM72">
            <v>292245.5427418605</v>
          </cell>
          <cell r="BN72">
            <v>0</v>
          </cell>
          <cell r="BO72">
            <v>186578.1753</v>
          </cell>
          <cell r="BP72">
            <v>73000</v>
          </cell>
          <cell r="BQ72">
            <v>178667.36744186049</v>
          </cell>
          <cell r="BR72">
            <v>3435.910912343471</v>
          </cell>
          <cell r="BS72">
            <v>3216.6506640000002</v>
          </cell>
          <cell r="BT72">
            <v>6.8164146886505267E-2</v>
          </cell>
          <cell r="BU72">
            <v>-6.6894453322450332E-3</v>
          </cell>
          <cell r="BV72">
            <v>0</v>
          </cell>
          <cell r="BW72">
            <v>-1118.9156560273998</v>
          </cell>
          <cell r="BX72">
            <v>291126.62708583311</v>
          </cell>
          <cell r="BY72">
            <v>5510.5471497275594</v>
          </cell>
          <cell r="BZ72" t="str">
            <v>Y</v>
          </cell>
          <cell r="CA72">
            <v>5598.5889824198675</v>
          </cell>
          <cell r="CB72">
            <v>2.0397662641061132E-2</v>
          </cell>
          <cell r="CC72">
            <v>-1382.68</v>
          </cell>
          <cell r="CD72">
            <v>289743.94708583312</v>
          </cell>
        </row>
        <row r="73">
          <cell r="A73">
            <v>115</v>
          </cell>
          <cell r="B73" t="str">
            <v>Recoupment Academy</v>
          </cell>
          <cell r="C73">
            <v>145460</v>
          </cell>
          <cell r="D73">
            <v>9352126</v>
          </cell>
          <cell r="E73" t="str">
            <v>Wortham Primary School</v>
          </cell>
          <cell r="F73">
            <v>104</v>
          </cell>
          <cell r="G73">
            <v>104</v>
          </cell>
          <cell r="H73">
            <v>0</v>
          </cell>
          <cell r="I73">
            <v>288475.2</v>
          </cell>
          <cell r="J73">
            <v>0</v>
          </cell>
          <cell r="K73">
            <v>0</v>
          </cell>
          <cell r="L73">
            <v>1319.999999999998</v>
          </cell>
          <cell r="M73">
            <v>0</v>
          </cell>
          <cell r="N73">
            <v>3271.4563106796118</v>
          </cell>
          <cell r="O73">
            <v>0</v>
          </cell>
          <cell r="P73">
            <v>399.99999999999937</v>
          </cell>
          <cell r="Q73">
            <v>0</v>
          </cell>
          <cell r="R73">
            <v>360.00000000000017</v>
          </cell>
          <cell r="S73">
            <v>0</v>
          </cell>
          <cell r="T73">
            <v>0</v>
          </cell>
          <cell r="U73">
            <v>0</v>
          </cell>
          <cell r="V73">
            <v>0</v>
          </cell>
          <cell r="W73">
            <v>0</v>
          </cell>
          <cell r="X73">
            <v>0</v>
          </cell>
          <cell r="Y73">
            <v>0</v>
          </cell>
          <cell r="Z73">
            <v>0</v>
          </cell>
          <cell r="AA73">
            <v>0</v>
          </cell>
          <cell r="AB73">
            <v>0</v>
          </cell>
          <cell r="AC73">
            <v>0</v>
          </cell>
          <cell r="AD73">
            <v>0</v>
          </cell>
          <cell r="AE73">
            <v>16719.460674157319</v>
          </cell>
          <cell r="AF73">
            <v>0</v>
          </cell>
          <cell r="AG73">
            <v>0</v>
          </cell>
          <cell r="AH73">
            <v>0</v>
          </cell>
          <cell r="AI73">
            <v>110000</v>
          </cell>
          <cell r="AJ73">
            <v>0</v>
          </cell>
          <cell r="AK73">
            <v>0</v>
          </cell>
          <cell r="AL73">
            <v>0</v>
          </cell>
          <cell r="AM73">
            <v>735.84</v>
          </cell>
          <cell r="AN73">
            <v>0</v>
          </cell>
          <cell r="AO73">
            <v>0</v>
          </cell>
          <cell r="AP73">
            <v>0</v>
          </cell>
          <cell r="AQ73">
            <v>0</v>
          </cell>
          <cell r="AR73">
            <v>0</v>
          </cell>
          <cell r="AS73">
            <v>0</v>
          </cell>
          <cell r="AT73">
            <v>0</v>
          </cell>
          <cell r="AU73">
            <v>0</v>
          </cell>
          <cell r="AV73">
            <v>288475.2</v>
          </cell>
          <cell r="AW73">
            <v>22070.916984836927</v>
          </cell>
          <cell r="AX73">
            <v>110735.84</v>
          </cell>
          <cell r="AY73">
            <v>29394.188829497121</v>
          </cell>
          <cell r="AZ73">
            <v>421281.95698483696</v>
          </cell>
          <cell r="BA73">
            <v>420546.11698483693</v>
          </cell>
          <cell r="BB73">
            <v>3500</v>
          </cell>
          <cell r="BC73">
            <v>364000</v>
          </cell>
          <cell r="BD73">
            <v>0</v>
          </cell>
          <cell r="BE73">
            <v>0</v>
          </cell>
          <cell r="BF73">
            <v>421281.95698483696</v>
          </cell>
          <cell r="BG73" t="str">
            <v/>
          </cell>
          <cell r="BH73" t="str">
            <v/>
          </cell>
          <cell r="BI73" t="str">
            <v/>
          </cell>
          <cell r="BJ73" t="str">
            <v/>
          </cell>
          <cell r="BK73" t="str">
            <v/>
          </cell>
          <cell r="BL73">
            <v>421281.95698483696</v>
          </cell>
          <cell r="BM73">
            <v>421281.95698483696</v>
          </cell>
          <cell r="BN73">
            <v>0</v>
          </cell>
          <cell r="BO73">
            <v>364735.84</v>
          </cell>
          <cell r="BP73">
            <v>254000.00000000003</v>
          </cell>
          <cell r="BQ73">
            <v>310546.11698483693</v>
          </cell>
          <cell r="BR73">
            <v>2986.0203556234319</v>
          </cell>
          <cell r="BS73">
            <v>2933.839378846154</v>
          </cell>
          <cell r="BT73">
            <v>1.7785901012004314E-2</v>
          </cell>
          <cell r="BU73">
            <v>-1.745460303385371E-3</v>
          </cell>
          <cell r="BV73">
            <v>0</v>
          </cell>
          <cell r="BW73">
            <v>-532.57361791761468</v>
          </cell>
          <cell r="BX73">
            <v>420749.38336691936</v>
          </cell>
          <cell r="BY73">
            <v>4038.591763143455</v>
          </cell>
          <cell r="BZ73" t="str">
            <v>Y</v>
          </cell>
          <cell r="CA73">
            <v>4045.6671477588397</v>
          </cell>
          <cell r="CB73">
            <v>-6.3581646831859517E-3</v>
          </cell>
          <cell r="CC73">
            <v>0</v>
          </cell>
          <cell r="CD73">
            <v>420749.38336691936</v>
          </cell>
        </row>
        <row r="74">
          <cell r="A74">
            <v>119</v>
          </cell>
          <cell r="B74" t="str">
            <v>Recoupment Academy</v>
          </cell>
          <cell r="C74">
            <v>143830</v>
          </cell>
          <cell r="D74">
            <v>9352197</v>
          </cell>
          <cell r="E74" t="str">
            <v>Yoxford &amp; Peasenhall Primary Academy</v>
          </cell>
          <cell r="F74">
            <v>66</v>
          </cell>
          <cell r="G74">
            <v>66</v>
          </cell>
          <cell r="H74">
            <v>0</v>
          </cell>
          <cell r="I74">
            <v>183070.80000000002</v>
          </cell>
          <cell r="J74">
            <v>0</v>
          </cell>
          <cell r="K74">
            <v>0</v>
          </cell>
          <cell r="L74">
            <v>4840.0000000000091</v>
          </cell>
          <cell r="M74">
            <v>0</v>
          </cell>
          <cell r="N74">
            <v>7811.5068493150684</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27217.473684210556</v>
          </cell>
          <cell r="AF74">
            <v>0</v>
          </cell>
          <cell r="AG74">
            <v>0</v>
          </cell>
          <cell r="AH74">
            <v>0</v>
          </cell>
          <cell r="AI74">
            <v>110000</v>
          </cell>
          <cell r="AJ74">
            <v>25000</v>
          </cell>
          <cell r="AK74">
            <v>0</v>
          </cell>
          <cell r="AL74">
            <v>0</v>
          </cell>
          <cell r="AM74">
            <v>9858.9784999999993</v>
          </cell>
          <cell r="AN74">
            <v>0</v>
          </cell>
          <cell r="AO74">
            <v>0</v>
          </cell>
          <cell r="AP74">
            <v>0</v>
          </cell>
          <cell r="AQ74">
            <v>0</v>
          </cell>
          <cell r="AR74">
            <v>0</v>
          </cell>
          <cell r="AS74">
            <v>0</v>
          </cell>
          <cell r="AT74">
            <v>0</v>
          </cell>
          <cell r="AU74">
            <v>0</v>
          </cell>
          <cell r="AV74">
            <v>183070.80000000002</v>
          </cell>
          <cell r="AW74">
            <v>39868.980533525631</v>
          </cell>
          <cell r="AX74">
            <v>144858.9785</v>
          </cell>
          <cell r="AY74">
            <v>43542.227108868094</v>
          </cell>
          <cell r="AZ74">
            <v>367798.75903352565</v>
          </cell>
          <cell r="BA74">
            <v>357939.78053352563</v>
          </cell>
          <cell r="BB74">
            <v>3500</v>
          </cell>
          <cell r="BC74">
            <v>231000</v>
          </cell>
          <cell r="BD74">
            <v>0</v>
          </cell>
          <cell r="BE74">
            <v>0</v>
          </cell>
          <cell r="BF74">
            <v>367798.75903352565</v>
          </cell>
          <cell r="BG74" t="str">
            <v/>
          </cell>
          <cell r="BH74" t="str">
            <v/>
          </cell>
          <cell r="BI74" t="str">
            <v/>
          </cell>
          <cell r="BJ74" t="str">
            <v/>
          </cell>
          <cell r="BK74" t="str">
            <v/>
          </cell>
          <cell r="BL74">
            <v>367798.75903352565</v>
          </cell>
          <cell r="BM74">
            <v>367798.75903352565</v>
          </cell>
          <cell r="BN74">
            <v>0</v>
          </cell>
          <cell r="BO74">
            <v>240858.9785</v>
          </cell>
          <cell r="BP74">
            <v>96000</v>
          </cell>
          <cell r="BQ74">
            <v>222939.78053352566</v>
          </cell>
          <cell r="BR74">
            <v>3377.8754626291766</v>
          </cell>
          <cell r="BS74">
            <v>2920.7435704225354</v>
          </cell>
          <cell r="BT74">
            <v>0.15651216246296804</v>
          </cell>
          <cell r="BU74">
            <v>-1.5359681041277032E-2</v>
          </cell>
          <cell r="BV74">
            <v>0</v>
          </cell>
          <cell r="BW74">
            <v>-2960.8715165733529</v>
          </cell>
          <cell r="BX74">
            <v>364837.88751695229</v>
          </cell>
          <cell r="BY74">
            <v>5378.4683184386704</v>
          </cell>
          <cell r="BZ74" t="str">
            <v>Y</v>
          </cell>
          <cell r="CA74">
            <v>5527.846780559883</v>
          </cell>
          <cell r="CB74">
            <v>0.11492991984904299</v>
          </cell>
          <cell r="CC74">
            <v>0</v>
          </cell>
          <cell r="CD74">
            <v>364837.88751695229</v>
          </cell>
        </row>
        <row r="75">
          <cell r="A75">
            <v>121</v>
          </cell>
          <cell r="B75" t="str">
            <v>Recoupment Academy</v>
          </cell>
          <cell r="C75">
            <v>143671</v>
          </cell>
          <cell r="D75">
            <v>9352189</v>
          </cell>
          <cell r="E75" t="str">
            <v>The Limes Primary Academy</v>
          </cell>
          <cell r="F75">
            <v>60</v>
          </cell>
          <cell r="G75">
            <v>60</v>
          </cell>
          <cell r="H75">
            <v>0</v>
          </cell>
          <cell r="I75">
            <v>166428</v>
          </cell>
          <cell r="J75">
            <v>0</v>
          </cell>
          <cell r="K75">
            <v>0</v>
          </cell>
          <cell r="L75">
            <v>5028.5714285714166</v>
          </cell>
          <cell r="M75">
            <v>0</v>
          </cell>
          <cell r="N75">
            <v>6171.4285714285561</v>
          </cell>
          <cell r="O75">
            <v>0</v>
          </cell>
          <cell r="P75">
            <v>6947.3684210526353</v>
          </cell>
          <cell r="Q75">
            <v>0</v>
          </cell>
          <cell r="R75">
            <v>2273.6842105263195</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110000</v>
          </cell>
          <cell r="AJ75">
            <v>0</v>
          </cell>
          <cell r="AK75">
            <v>0</v>
          </cell>
          <cell r="AL75">
            <v>0</v>
          </cell>
          <cell r="AM75">
            <v>23178.959999999999</v>
          </cell>
          <cell r="AN75">
            <v>0</v>
          </cell>
          <cell r="AO75">
            <v>0</v>
          </cell>
          <cell r="AP75">
            <v>0</v>
          </cell>
          <cell r="AQ75">
            <v>0</v>
          </cell>
          <cell r="AR75">
            <v>0</v>
          </cell>
          <cell r="AS75">
            <v>0</v>
          </cell>
          <cell r="AT75">
            <v>0</v>
          </cell>
          <cell r="AU75">
            <v>0</v>
          </cell>
          <cell r="AV75">
            <v>166428</v>
          </cell>
          <cell r="AW75">
            <v>20421.052631578928</v>
          </cell>
          <cell r="AX75">
            <v>133178.96</v>
          </cell>
          <cell r="AY75">
            <v>20209.526315789466</v>
          </cell>
          <cell r="AZ75">
            <v>320028.01263157895</v>
          </cell>
          <cell r="BA75">
            <v>296849.05263157893</v>
          </cell>
          <cell r="BB75">
            <v>3500</v>
          </cell>
          <cell r="BC75">
            <v>210000</v>
          </cell>
          <cell r="BD75">
            <v>0</v>
          </cell>
          <cell r="BE75">
            <v>0</v>
          </cell>
          <cell r="BF75">
            <v>320028.01263157895</v>
          </cell>
          <cell r="BG75" t="str">
            <v/>
          </cell>
          <cell r="BH75" t="str">
            <v/>
          </cell>
          <cell r="BI75" t="str">
            <v/>
          </cell>
          <cell r="BJ75" t="str">
            <v/>
          </cell>
          <cell r="BK75" t="str">
            <v/>
          </cell>
          <cell r="BL75">
            <v>320028.01263157895</v>
          </cell>
          <cell r="BM75">
            <v>320028.01263157895</v>
          </cell>
          <cell r="BN75">
            <v>0</v>
          </cell>
          <cell r="BO75">
            <v>233178.96</v>
          </cell>
          <cell r="BP75">
            <v>100000</v>
          </cell>
          <cell r="BQ75">
            <v>186849.05263157896</v>
          </cell>
          <cell r="BR75">
            <v>3114.1508771929825</v>
          </cell>
          <cell r="BS75">
            <v>5232.2332391993659</v>
          </cell>
          <cell r="BT75">
            <v>-0.40481420937773244</v>
          </cell>
          <cell r="BU75">
            <v>0.38981420937773242</v>
          </cell>
          <cell r="BV75">
            <v>0</v>
          </cell>
          <cell r="BW75">
            <v>122375.93180510357</v>
          </cell>
          <cell r="BX75">
            <v>442403.9444366825</v>
          </cell>
          <cell r="BY75">
            <v>6987.0830739447083</v>
          </cell>
          <cell r="BZ75" t="str">
            <v>Y</v>
          </cell>
          <cell r="CA75">
            <v>7373.3990739447081</v>
          </cell>
          <cell r="CB75">
            <v>-0.12149828941322915</v>
          </cell>
          <cell r="CC75">
            <v>0</v>
          </cell>
          <cell r="CD75">
            <v>442403.9444366825</v>
          </cell>
        </row>
        <row r="76">
          <cell r="A76">
            <v>155</v>
          </cell>
          <cell r="B76" t="str">
            <v>Recoupment Academy</v>
          </cell>
          <cell r="C76">
            <v>137055</v>
          </cell>
          <cell r="D76">
            <v>9354056</v>
          </cell>
          <cell r="E76" t="str">
            <v>Sir John Leman High School</v>
          </cell>
          <cell r="F76">
            <v>1230</v>
          </cell>
          <cell r="G76">
            <v>0</v>
          </cell>
          <cell r="H76">
            <v>1230</v>
          </cell>
          <cell r="I76">
            <v>0</v>
          </cell>
          <cell r="J76">
            <v>2890121.4</v>
          </cell>
          <cell r="K76">
            <v>2149033.6</v>
          </cell>
          <cell r="L76">
            <v>0</v>
          </cell>
          <cell r="M76">
            <v>57199.999999999935</v>
          </cell>
          <cell r="N76">
            <v>0</v>
          </cell>
          <cell r="O76">
            <v>204910.28075970273</v>
          </cell>
          <cell r="P76">
            <v>0</v>
          </cell>
          <cell r="Q76">
            <v>0</v>
          </cell>
          <cell r="R76">
            <v>0</v>
          </cell>
          <cell r="S76">
            <v>0</v>
          </cell>
          <cell r="T76">
            <v>0</v>
          </cell>
          <cell r="U76">
            <v>0</v>
          </cell>
          <cell r="V76">
            <v>42050.000000000131</v>
          </cell>
          <cell r="W76">
            <v>6629.9999999999927</v>
          </cell>
          <cell r="X76">
            <v>21629.999999999978</v>
          </cell>
          <cell r="Y76">
            <v>3359.9999999999964</v>
          </cell>
          <cell r="Z76">
            <v>50400.000000000029</v>
          </cell>
          <cell r="AA76">
            <v>810.00000000000023</v>
          </cell>
          <cell r="AB76">
            <v>0</v>
          </cell>
          <cell r="AC76">
            <v>2769.9999999999977</v>
          </cell>
          <cell r="AD76">
            <v>0</v>
          </cell>
          <cell r="AE76">
            <v>0</v>
          </cell>
          <cell r="AF76">
            <v>411237.45632674854</v>
          </cell>
          <cell r="AG76">
            <v>0</v>
          </cell>
          <cell r="AH76">
            <v>0</v>
          </cell>
          <cell r="AI76">
            <v>110000</v>
          </cell>
          <cell r="AJ76">
            <v>0</v>
          </cell>
          <cell r="AK76">
            <v>0</v>
          </cell>
          <cell r="AL76">
            <v>5000</v>
          </cell>
          <cell r="AM76">
            <v>31994.221000000001</v>
          </cell>
          <cell r="AN76">
            <v>0</v>
          </cell>
          <cell r="AO76">
            <v>0</v>
          </cell>
          <cell r="AP76">
            <v>0</v>
          </cell>
          <cell r="AQ76">
            <v>0</v>
          </cell>
          <cell r="AR76">
            <v>0</v>
          </cell>
          <cell r="AS76">
            <v>0</v>
          </cell>
          <cell r="AT76">
            <v>0</v>
          </cell>
          <cell r="AU76">
            <v>0</v>
          </cell>
          <cell r="AV76">
            <v>5039155</v>
          </cell>
          <cell r="AW76">
            <v>800997.73708645138</v>
          </cell>
          <cell r="AX76">
            <v>146994.22099999999</v>
          </cell>
          <cell r="AY76">
            <v>614731.59670659993</v>
          </cell>
          <cell r="AZ76">
            <v>5987146.9580864515</v>
          </cell>
          <cell r="BA76">
            <v>5950152.7370864516</v>
          </cell>
          <cell r="BB76">
            <v>4800</v>
          </cell>
          <cell r="BC76">
            <v>5904000</v>
          </cell>
          <cell r="BD76">
            <v>0</v>
          </cell>
          <cell r="BE76">
            <v>0</v>
          </cell>
          <cell r="BF76">
            <v>5987146.9580864515</v>
          </cell>
          <cell r="BG76" t="str">
            <v/>
          </cell>
          <cell r="BH76" t="str">
            <v/>
          </cell>
          <cell r="BI76" t="str">
            <v/>
          </cell>
          <cell r="BJ76" t="str">
            <v/>
          </cell>
          <cell r="BK76" t="str">
            <v/>
          </cell>
          <cell r="BL76">
            <v>5987146.9580864515</v>
          </cell>
          <cell r="BM76">
            <v>0</v>
          </cell>
          <cell r="BN76">
            <v>5987146.9580864506</v>
          </cell>
          <cell r="BO76">
            <v>5940994.2209999999</v>
          </cell>
          <cell r="BP76">
            <v>5799000</v>
          </cell>
          <cell r="BQ76">
            <v>5845152.7370864516</v>
          </cell>
          <cell r="BR76">
            <v>4752.1566968182533</v>
          </cell>
          <cell r="BS76">
            <v>4694.6391077557755</v>
          </cell>
          <cell r="BT76">
            <v>1.2251759452064352E-2</v>
          </cell>
          <cell r="BU76">
            <v>-1.2023545928750749E-3</v>
          </cell>
          <cell r="BV76">
            <v>0</v>
          </cell>
          <cell r="BW76">
            <v>-6942.8836985143535</v>
          </cell>
          <cell r="BX76">
            <v>5980204.0743879369</v>
          </cell>
          <cell r="BY76">
            <v>4831.8779295836885</v>
          </cell>
          <cell r="BZ76" t="str">
            <v>Y</v>
          </cell>
          <cell r="CA76">
            <v>4861.9545320227126</v>
          </cell>
          <cell r="CB76">
            <v>1.0543405958413299E-2</v>
          </cell>
          <cell r="CC76">
            <v>0</v>
          </cell>
          <cell r="CD76">
            <v>5980204.0743879369</v>
          </cell>
        </row>
        <row r="77">
          <cell r="A77">
            <v>156</v>
          </cell>
          <cell r="B77" t="str">
            <v>Recoupment Academy</v>
          </cell>
          <cell r="C77">
            <v>136998</v>
          </cell>
          <cell r="D77">
            <v>9354075</v>
          </cell>
          <cell r="E77" t="str">
            <v>Bungay High School</v>
          </cell>
          <cell r="F77">
            <v>748</v>
          </cell>
          <cell r="G77">
            <v>0</v>
          </cell>
          <cell r="H77">
            <v>748</v>
          </cell>
          <cell r="I77">
            <v>0</v>
          </cell>
          <cell r="J77">
            <v>1598707.8</v>
          </cell>
          <cell r="K77">
            <v>1487113.6</v>
          </cell>
          <cell r="L77">
            <v>0</v>
          </cell>
          <cell r="M77">
            <v>38719.999999999862</v>
          </cell>
          <cell r="N77">
            <v>0</v>
          </cell>
          <cell r="O77">
            <v>126957.83783783784</v>
          </cell>
          <cell r="P77">
            <v>0</v>
          </cell>
          <cell r="Q77">
            <v>0</v>
          </cell>
          <cell r="R77">
            <v>0</v>
          </cell>
          <cell r="S77">
            <v>0</v>
          </cell>
          <cell r="T77">
            <v>0</v>
          </cell>
          <cell r="U77">
            <v>0</v>
          </cell>
          <cell r="V77">
            <v>34846.586345381416</v>
          </cell>
          <cell r="W77">
            <v>781.04417670682597</v>
          </cell>
          <cell r="X77">
            <v>1547.0682730923686</v>
          </cell>
          <cell r="Y77">
            <v>0</v>
          </cell>
          <cell r="Z77">
            <v>5407.2289156626339</v>
          </cell>
          <cell r="AA77">
            <v>811.08433734939922</v>
          </cell>
          <cell r="AB77">
            <v>0</v>
          </cell>
          <cell r="AC77">
            <v>6925.0000000000045</v>
          </cell>
          <cell r="AD77">
            <v>0</v>
          </cell>
          <cell r="AE77">
            <v>0</v>
          </cell>
          <cell r="AF77">
            <v>266384.58980884374</v>
          </cell>
          <cell r="AG77">
            <v>0</v>
          </cell>
          <cell r="AH77">
            <v>0</v>
          </cell>
          <cell r="AI77">
            <v>110000</v>
          </cell>
          <cell r="AJ77">
            <v>0</v>
          </cell>
          <cell r="AK77">
            <v>0</v>
          </cell>
          <cell r="AL77">
            <v>0</v>
          </cell>
          <cell r="AM77">
            <v>64089.211199999998</v>
          </cell>
          <cell r="AN77">
            <v>0</v>
          </cell>
          <cell r="AO77">
            <v>0</v>
          </cell>
          <cell r="AP77">
            <v>0</v>
          </cell>
          <cell r="AQ77">
            <v>0</v>
          </cell>
          <cell r="AR77">
            <v>0</v>
          </cell>
          <cell r="AS77">
            <v>0</v>
          </cell>
          <cell r="AT77">
            <v>0</v>
          </cell>
          <cell r="AU77">
            <v>0</v>
          </cell>
          <cell r="AV77">
            <v>3085821.4000000004</v>
          </cell>
          <cell r="AW77">
            <v>482380.43969487411</v>
          </cell>
          <cell r="AX77">
            <v>174089.21119999999</v>
          </cell>
          <cell r="AY77">
            <v>380919.01475185889</v>
          </cell>
          <cell r="AZ77">
            <v>3742291.0508948741</v>
          </cell>
          <cell r="BA77">
            <v>3678201.8396948744</v>
          </cell>
          <cell r="BB77">
            <v>4800</v>
          </cell>
          <cell r="BC77">
            <v>3590400</v>
          </cell>
          <cell r="BD77">
            <v>0</v>
          </cell>
          <cell r="BE77">
            <v>0</v>
          </cell>
          <cell r="BF77">
            <v>3742291.0508948741</v>
          </cell>
          <cell r="BG77" t="str">
            <v/>
          </cell>
          <cell r="BH77" t="str">
            <v/>
          </cell>
          <cell r="BI77" t="str">
            <v/>
          </cell>
          <cell r="BJ77" t="str">
            <v/>
          </cell>
          <cell r="BK77" t="str">
            <v/>
          </cell>
          <cell r="BL77">
            <v>3742291.0508948741</v>
          </cell>
          <cell r="BM77">
            <v>0</v>
          </cell>
          <cell r="BN77">
            <v>3742291.0508948741</v>
          </cell>
          <cell r="BO77">
            <v>3654489.2111999998</v>
          </cell>
          <cell r="BP77">
            <v>3480400</v>
          </cell>
          <cell r="BQ77">
            <v>3568201.8396948744</v>
          </cell>
          <cell r="BR77">
            <v>4770.3233151000995</v>
          </cell>
          <cell r="BS77">
            <v>4678.1321117797697</v>
          </cell>
          <cell r="BT77">
            <v>1.9706840490499995E-2</v>
          </cell>
          <cell r="BU77">
            <v>-1.933976117268345E-3</v>
          </cell>
          <cell r="BV77">
            <v>0</v>
          </cell>
          <cell r="BW77">
            <v>-6767.4520416509349</v>
          </cell>
          <cell r="BX77">
            <v>3735523.598853223</v>
          </cell>
          <cell r="BY77">
            <v>4908.3347428519028</v>
          </cell>
          <cell r="BZ77" t="str">
            <v>Y</v>
          </cell>
          <cell r="CA77">
            <v>4994.0155064882665</v>
          </cell>
          <cell r="CB77">
            <v>1.9338456483595667E-2</v>
          </cell>
          <cell r="CC77">
            <v>0</v>
          </cell>
          <cell r="CD77">
            <v>3735523.598853223</v>
          </cell>
        </row>
        <row r="78">
          <cell r="A78">
            <v>157</v>
          </cell>
          <cell r="B78">
            <v>0</v>
          </cell>
          <cell r="C78">
            <v>136438</v>
          </cell>
          <cell r="D78">
            <v>9354605</v>
          </cell>
          <cell r="E78" t="str">
            <v>Pakefield School</v>
          </cell>
          <cell r="F78">
            <v>827</v>
          </cell>
          <cell r="G78">
            <v>0</v>
          </cell>
          <cell r="H78">
            <v>827</v>
          </cell>
          <cell r="I78">
            <v>0</v>
          </cell>
          <cell r="J78">
            <v>1867104</v>
          </cell>
          <cell r="K78">
            <v>1531241.6</v>
          </cell>
          <cell r="L78">
            <v>0</v>
          </cell>
          <cell r="M78">
            <v>62920.000000000065</v>
          </cell>
          <cell r="N78">
            <v>0</v>
          </cell>
          <cell r="O78">
            <v>195707.82902137234</v>
          </cell>
          <cell r="P78">
            <v>0</v>
          </cell>
          <cell r="Q78">
            <v>0</v>
          </cell>
          <cell r="R78">
            <v>0</v>
          </cell>
          <cell r="S78">
            <v>0</v>
          </cell>
          <cell r="T78">
            <v>0</v>
          </cell>
          <cell r="U78">
            <v>0</v>
          </cell>
          <cell r="V78">
            <v>35422.832929781987</v>
          </cell>
          <cell r="W78">
            <v>32409.188861985582</v>
          </cell>
          <cell r="X78">
            <v>60327.947941888524</v>
          </cell>
          <cell r="Y78">
            <v>20745.084745762728</v>
          </cell>
          <cell r="Z78">
            <v>22827.602905569001</v>
          </cell>
          <cell r="AA78">
            <v>4865.8837772397119</v>
          </cell>
          <cell r="AB78">
            <v>0</v>
          </cell>
          <cell r="AC78">
            <v>2769.9999999999986</v>
          </cell>
          <cell r="AD78">
            <v>0</v>
          </cell>
          <cell r="AE78">
            <v>0</v>
          </cell>
          <cell r="AF78">
            <v>339331.99250017933</v>
          </cell>
          <cell r="AG78">
            <v>0</v>
          </cell>
          <cell r="AH78">
            <v>0</v>
          </cell>
          <cell r="AI78">
            <v>110000</v>
          </cell>
          <cell r="AJ78">
            <v>0</v>
          </cell>
          <cell r="AK78">
            <v>0</v>
          </cell>
          <cell r="AL78">
            <v>5000</v>
          </cell>
          <cell r="AM78">
            <v>28467.298999999999</v>
          </cell>
          <cell r="AN78">
            <v>0</v>
          </cell>
          <cell r="AO78">
            <v>0</v>
          </cell>
          <cell r="AP78">
            <v>0</v>
          </cell>
          <cell r="AQ78">
            <v>0</v>
          </cell>
          <cell r="AR78">
            <v>0</v>
          </cell>
          <cell r="AS78">
            <v>0</v>
          </cell>
          <cell r="AT78">
            <v>0</v>
          </cell>
          <cell r="AU78">
            <v>0</v>
          </cell>
          <cell r="AV78">
            <v>3398345.6</v>
          </cell>
          <cell r="AW78">
            <v>777328.36268377933</v>
          </cell>
          <cell r="AX78">
            <v>143467.299</v>
          </cell>
          <cell r="AY78">
            <v>566944.17759197927</v>
          </cell>
          <cell r="AZ78">
            <v>4319141.2616837788</v>
          </cell>
          <cell r="BA78">
            <v>4285673.9626837792</v>
          </cell>
          <cell r="BB78">
            <v>4800</v>
          </cell>
          <cell r="BC78">
            <v>3969600</v>
          </cell>
          <cell r="BD78">
            <v>0</v>
          </cell>
          <cell r="BE78">
            <v>0</v>
          </cell>
          <cell r="BF78">
            <v>4319141.2616837788</v>
          </cell>
          <cell r="BG78" t="str">
            <v/>
          </cell>
          <cell r="BH78" t="str">
            <v/>
          </cell>
          <cell r="BI78" t="str">
            <v/>
          </cell>
          <cell r="BJ78" t="str">
            <v/>
          </cell>
          <cell r="BK78" t="str">
            <v/>
          </cell>
          <cell r="BL78">
            <v>4319141.2616837788</v>
          </cell>
          <cell r="BM78">
            <v>0</v>
          </cell>
          <cell r="BN78">
            <v>4319141.2616837798</v>
          </cell>
          <cell r="BO78">
            <v>4003067.2990000001</v>
          </cell>
          <cell r="BP78">
            <v>3864600</v>
          </cell>
          <cell r="BQ78">
            <v>4180673.9626837787</v>
          </cell>
          <cell r="BR78">
            <v>5055.2284917578945</v>
          </cell>
          <cell r="BS78">
            <v>4978.0347191704032</v>
          </cell>
          <cell r="BT78">
            <v>1.5506877099554625E-2</v>
          </cell>
          <cell r="BU78">
            <v>-1.5218030499821221E-3</v>
          </cell>
          <cell r="BV78">
            <v>0</v>
          </cell>
          <cell r="BW78">
            <v>-6265.0116221411945</v>
          </cell>
          <cell r="BX78">
            <v>4312876.2500616377</v>
          </cell>
          <cell r="BY78">
            <v>5174.6178368339033</v>
          </cell>
          <cell r="BZ78" t="str">
            <v>Y</v>
          </cell>
          <cell r="CA78">
            <v>5215.0861548508319</v>
          </cell>
          <cell r="CB78">
            <v>-8.0650755811868535E-3</v>
          </cell>
          <cell r="CC78">
            <v>-20898.29</v>
          </cell>
          <cell r="CD78">
            <v>4291977.9600616377</v>
          </cell>
        </row>
        <row r="79">
          <cell r="A79">
            <v>159</v>
          </cell>
          <cell r="B79" t="str">
            <v>Recoupment Academy</v>
          </cell>
          <cell r="C79">
            <v>136416</v>
          </cell>
          <cell r="D79">
            <v>9354504</v>
          </cell>
          <cell r="E79" t="str">
            <v>Debenham High School</v>
          </cell>
          <cell r="F79">
            <v>676</v>
          </cell>
          <cell r="G79">
            <v>0</v>
          </cell>
          <cell r="H79">
            <v>676</v>
          </cell>
          <cell r="I79">
            <v>0</v>
          </cell>
          <cell r="J79">
            <v>1567589.4000000001</v>
          </cell>
          <cell r="K79">
            <v>1204694.4000000001</v>
          </cell>
          <cell r="L79">
            <v>0</v>
          </cell>
          <cell r="M79">
            <v>15840.000000000004</v>
          </cell>
          <cell r="N79">
            <v>0</v>
          </cell>
          <cell r="O79">
            <v>57220.354505169867</v>
          </cell>
          <cell r="P79">
            <v>0</v>
          </cell>
          <cell r="Q79">
            <v>0</v>
          </cell>
          <cell r="R79">
            <v>0</v>
          </cell>
          <cell r="S79">
            <v>0</v>
          </cell>
          <cell r="T79">
            <v>0</v>
          </cell>
          <cell r="U79">
            <v>0</v>
          </cell>
          <cell r="V79">
            <v>289.99999999999955</v>
          </cell>
          <cell r="W79">
            <v>389.99999999999937</v>
          </cell>
          <cell r="X79">
            <v>514.99999999999909</v>
          </cell>
          <cell r="Y79">
            <v>1680.0000000000009</v>
          </cell>
          <cell r="Z79">
            <v>0</v>
          </cell>
          <cell r="AA79">
            <v>0</v>
          </cell>
          <cell r="AB79">
            <v>0</v>
          </cell>
          <cell r="AC79">
            <v>0</v>
          </cell>
          <cell r="AD79">
            <v>0</v>
          </cell>
          <cell r="AE79">
            <v>0</v>
          </cell>
          <cell r="AF79">
            <v>193350.46757666831</v>
          </cell>
          <cell r="AG79">
            <v>0</v>
          </cell>
          <cell r="AH79">
            <v>0</v>
          </cell>
          <cell r="AI79">
            <v>110000</v>
          </cell>
          <cell r="AJ79">
            <v>0</v>
          </cell>
          <cell r="AK79">
            <v>0</v>
          </cell>
          <cell r="AL79">
            <v>0</v>
          </cell>
          <cell r="AM79">
            <v>13402.303599999999</v>
          </cell>
          <cell r="AN79">
            <v>0</v>
          </cell>
          <cell r="AO79">
            <v>0</v>
          </cell>
          <cell r="AP79">
            <v>0</v>
          </cell>
          <cell r="AQ79">
            <v>35594</v>
          </cell>
          <cell r="AR79">
            <v>0</v>
          </cell>
          <cell r="AS79">
            <v>0</v>
          </cell>
          <cell r="AT79">
            <v>0</v>
          </cell>
          <cell r="AU79">
            <v>0</v>
          </cell>
          <cell r="AV79">
            <v>2772283.8000000003</v>
          </cell>
          <cell r="AW79">
            <v>269285.82208183815</v>
          </cell>
          <cell r="AX79">
            <v>158996.30359999998</v>
          </cell>
          <cell r="AY79">
            <v>241317.14482925326</v>
          </cell>
          <cell r="AZ79">
            <v>3200565.9256818388</v>
          </cell>
          <cell r="BA79">
            <v>3187163.6220818385</v>
          </cell>
          <cell r="BB79">
            <v>4800</v>
          </cell>
          <cell r="BC79">
            <v>3244800</v>
          </cell>
          <cell r="BD79">
            <v>0</v>
          </cell>
          <cell r="BE79">
            <v>57636.377918161452</v>
          </cell>
          <cell r="BF79">
            <v>3258202.3036000002</v>
          </cell>
          <cell r="BG79" t="str">
            <v/>
          </cell>
          <cell r="BH79" t="str">
            <v/>
          </cell>
          <cell r="BI79" t="str">
            <v/>
          </cell>
          <cell r="BJ79" t="str">
            <v/>
          </cell>
          <cell r="BK79" t="str">
            <v/>
          </cell>
          <cell r="BL79">
            <v>3258202.3036000002</v>
          </cell>
          <cell r="BM79">
            <v>0</v>
          </cell>
          <cell r="BN79">
            <v>3258202.3035999993</v>
          </cell>
          <cell r="BO79">
            <v>3258202.3036000002</v>
          </cell>
          <cell r="BP79">
            <v>3134800</v>
          </cell>
          <cell r="BQ79">
            <v>3134800</v>
          </cell>
          <cell r="BR79">
            <v>4637.2781065088757</v>
          </cell>
          <cell r="BS79">
            <v>4464.68599394387</v>
          </cell>
          <cell r="BT79">
            <v>3.8657167110770725E-2</v>
          </cell>
          <cell r="BU79">
            <v>-3.7937100058998397E-3</v>
          </cell>
          <cell r="BV79">
            <v>0</v>
          </cell>
          <cell r="BW79">
            <v>0</v>
          </cell>
          <cell r="BX79">
            <v>3258202.3036000002</v>
          </cell>
          <cell r="BY79">
            <v>4800</v>
          </cell>
          <cell r="BZ79" t="str">
            <v>Y</v>
          </cell>
          <cell r="CA79">
            <v>4819.8258928994082</v>
          </cell>
          <cell r="CB79">
            <v>3.7293982166973327E-2</v>
          </cell>
          <cell r="CC79">
            <v>0</v>
          </cell>
          <cell r="CD79">
            <v>3258202.3036000002</v>
          </cell>
        </row>
        <row r="80">
          <cell r="A80">
            <v>165</v>
          </cell>
          <cell r="B80" t="str">
            <v>Recoupment Academy</v>
          </cell>
          <cell r="C80">
            <v>136782</v>
          </cell>
          <cell r="D80">
            <v>9354040</v>
          </cell>
          <cell r="E80" t="str">
            <v>Thomas Mills High School</v>
          </cell>
          <cell r="F80">
            <v>859</v>
          </cell>
          <cell r="G80">
            <v>0</v>
          </cell>
          <cell r="H80">
            <v>859</v>
          </cell>
          <cell r="I80">
            <v>0</v>
          </cell>
          <cell r="J80">
            <v>2046034.8</v>
          </cell>
          <cell r="K80">
            <v>1469462.4000000001</v>
          </cell>
          <cell r="L80">
            <v>0</v>
          </cell>
          <cell r="M80">
            <v>24200.000000000004</v>
          </cell>
          <cell r="N80">
            <v>0</v>
          </cell>
          <cell r="O80">
            <v>96330.714285714275</v>
          </cell>
          <cell r="P80">
            <v>0</v>
          </cell>
          <cell r="Q80">
            <v>0</v>
          </cell>
          <cell r="R80">
            <v>0</v>
          </cell>
          <cell r="S80">
            <v>0</v>
          </cell>
          <cell r="T80">
            <v>0</v>
          </cell>
          <cell r="U80">
            <v>0</v>
          </cell>
          <cell r="V80">
            <v>2899.9999999999914</v>
          </cell>
          <cell r="W80">
            <v>780.00000000000102</v>
          </cell>
          <cell r="X80">
            <v>0</v>
          </cell>
          <cell r="Y80">
            <v>0</v>
          </cell>
          <cell r="Z80">
            <v>0</v>
          </cell>
          <cell r="AA80">
            <v>0</v>
          </cell>
          <cell r="AB80">
            <v>0</v>
          </cell>
          <cell r="AC80">
            <v>9706.2995337995344</v>
          </cell>
          <cell r="AD80">
            <v>0</v>
          </cell>
          <cell r="AE80">
            <v>0</v>
          </cell>
          <cell r="AF80">
            <v>212300.59163715708</v>
          </cell>
          <cell r="AG80">
            <v>0</v>
          </cell>
          <cell r="AH80">
            <v>0</v>
          </cell>
          <cell r="AI80">
            <v>110000</v>
          </cell>
          <cell r="AJ80">
            <v>0</v>
          </cell>
          <cell r="AK80">
            <v>0</v>
          </cell>
          <cell r="AL80">
            <v>0</v>
          </cell>
          <cell r="AM80">
            <v>28215.376</v>
          </cell>
          <cell r="AN80">
            <v>0</v>
          </cell>
          <cell r="AO80">
            <v>0</v>
          </cell>
          <cell r="AP80">
            <v>0</v>
          </cell>
          <cell r="AQ80">
            <v>0</v>
          </cell>
          <cell r="AR80">
            <v>0</v>
          </cell>
          <cell r="AS80">
            <v>0</v>
          </cell>
          <cell r="AT80">
            <v>0</v>
          </cell>
          <cell r="AU80">
            <v>0</v>
          </cell>
          <cell r="AV80">
            <v>3515497.2</v>
          </cell>
          <cell r="AW80">
            <v>346217.60545667086</v>
          </cell>
          <cell r="AX80">
            <v>138215.37599999999</v>
          </cell>
          <cell r="AY80">
            <v>284404.94878001418</v>
          </cell>
          <cell r="AZ80">
            <v>3999930.1814566711</v>
          </cell>
          <cell r="BA80">
            <v>3971714.8054566709</v>
          </cell>
          <cell r="BB80">
            <v>4800</v>
          </cell>
          <cell r="BC80">
            <v>4123200</v>
          </cell>
          <cell r="BD80">
            <v>0</v>
          </cell>
          <cell r="BE80">
            <v>151485.19454332907</v>
          </cell>
          <cell r="BF80">
            <v>4151415.3760000002</v>
          </cell>
          <cell r="BG80" t="str">
            <v/>
          </cell>
          <cell r="BH80" t="str">
            <v/>
          </cell>
          <cell r="BI80" t="str">
            <v/>
          </cell>
          <cell r="BJ80" t="str">
            <v/>
          </cell>
          <cell r="BK80" t="str">
            <v/>
          </cell>
          <cell r="BL80">
            <v>4151415.3760000002</v>
          </cell>
          <cell r="BM80">
            <v>0</v>
          </cell>
          <cell r="BN80">
            <v>4151415.3760000002</v>
          </cell>
          <cell r="BO80">
            <v>4151415.3760000002</v>
          </cell>
          <cell r="BP80">
            <v>4013200</v>
          </cell>
          <cell r="BQ80">
            <v>4013200</v>
          </cell>
          <cell r="BR80">
            <v>4671.9441210710129</v>
          </cell>
          <cell r="BS80">
            <v>4471.3450292397665</v>
          </cell>
          <cell r="BT80">
            <v>4.4863254908636054E-2</v>
          </cell>
          <cell r="BU80">
            <v>-4.4027587059452889E-3</v>
          </cell>
          <cell r="BV80">
            <v>0</v>
          </cell>
          <cell r="BW80">
            <v>0</v>
          </cell>
          <cell r="BX80">
            <v>4151415.3760000002</v>
          </cell>
          <cell r="BY80">
            <v>4800</v>
          </cell>
          <cell r="BZ80" t="str">
            <v>Y</v>
          </cell>
          <cell r="CA80">
            <v>4832.8467706635629</v>
          </cell>
          <cell r="CB80">
            <v>4.3295370033425762E-2</v>
          </cell>
          <cell r="CC80">
            <v>0</v>
          </cell>
          <cell r="CD80">
            <v>4151415.3760000002</v>
          </cell>
        </row>
        <row r="81">
          <cell r="A81">
            <v>166</v>
          </cell>
          <cell r="B81" t="str">
            <v>Recoupment Academy</v>
          </cell>
          <cell r="C81">
            <v>136271</v>
          </cell>
          <cell r="D81">
            <v>9354036</v>
          </cell>
          <cell r="E81" t="str">
            <v>Hartismere School</v>
          </cell>
          <cell r="F81">
            <v>799</v>
          </cell>
          <cell r="G81">
            <v>0</v>
          </cell>
          <cell r="H81">
            <v>799</v>
          </cell>
          <cell r="I81">
            <v>0</v>
          </cell>
          <cell r="J81">
            <v>1886553</v>
          </cell>
          <cell r="K81">
            <v>1385619.2</v>
          </cell>
          <cell r="L81">
            <v>0</v>
          </cell>
          <cell r="M81">
            <v>20239.999999999985</v>
          </cell>
          <cell r="N81">
            <v>0</v>
          </cell>
          <cell r="O81">
            <v>84051.567635903921</v>
          </cell>
          <cell r="P81">
            <v>0</v>
          </cell>
          <cell r="Q81">
            <v>0</v>
          </cell>
          <cell r="R81">
            <v>0</v>
          </cell>
          <cell r="S81">
            <v>0</v>
          </cell>
          <cell r="T81">
            <v>0</v>
          </cell>
          <cell r="U81">
            <v>0</v>
          </cell>
          <cell r="V81">
            <v>289.99999999999955</v>
          </cell>
          <cell r="W81">
            <v>389.99999999999937</v>
          </cell>
          <cell r="X81">
            <v>1545.0000000000018</v>
          </cell>
          <cell r="Y81">
            <v>0</v>
          </cell>
          <cell r="Z81">
            <v>0</v>
          </cell>
          <cell r="AA81">
            <v>0</v>
          </cell>
          <cell r="AB81">
            <v>0</v>
          </cell>
          <cell r="AC81">
            <v>2769.9999999999959</v>
          </cell>
          <cell r="AD81">
            <v>0</v>
          </cell>
          <cell r="AE81">
            <v>0</v>
          </cell>
          <cell r="AF81">
            <v>231932.71053759204</v>
          </cell>
          <cell r="AG81">
            <v>0</v>
          </cell>
          <cell r="AH81">
            <v>0</v>
          </cell>
          <cell r="AI81">
            <v>110000</v>
          </cell>
          <cell r="AJ81">
            <v>0</v>
          </cell>
          <cell r="AK81">
            <v>0</v>
          </cell>
          <cell r="AL81">
            <v>0</v>
          </cell>
          <cell r="AM81">
            <v>24889.992399999999</v>
          </cell>
          <cell r="AN81">
            <v>0</v>
          </cell>
          <cell r="AO81">
            <v>0</v>
          </cell>
          <cell r="AP81">
            <v>0</v>
          </cell>
          <cell r="AQ81">
            <v>0</v>
          </cell>
          <cell r="AR81">
            <v>0</v>
          </cell>
          <cell r="AS81">
            <v>0</v>
          </cell>
          <cell r="AT81">
            <v>0</v>
          </cell>
          <cell r="AU81">
            <v>0</v>
          </cell>
          <cell r="AV81">
            <v>3272172.2</v>
          </cell>
          <cell r="AW81">
            <v>341219.27817349596</v>
          </cell>
          <cell r="AX81">
            <v>134889.99239999999</v>
          </cell>
          <cell r="AY81">
            <v>295189.99435554398</v>
          </cell>
          <cell r="AZ81">
            <v>3748281.4705734961</v>
          </cell>
          <cell r="BA81">
            <v>3723391.4781734962</v>
          </cell>
          <cell r="BB81">
            <v>4800</v>
          </cell>
          <cell r="BC81">
            <v>3835200</v>
          </cell>
          <cell r="BD81">
            <v>0</v>
          </cell>
          <cell r="BE81">
            <v>111808.5218265038</v>
          </cell>
          <cell r="BF81">
            <v>3860089.9923999999</v>
          </cell>
          <cell r="BG81" t="str">
            <v/>
          </cell>
          <cell r="BH81" t="str">
            <v/>
          </cell>
          <cell r="BI81" t="str">
            <v/>
          </cell>
          <cell r="BJ81" t="str">
            <v/>
          </cell>
          <cell r="BK81" t="str">
            <v/>
          </cell>
          <cell r="BL81">
            <v>3860089.9923999999</v>
          </cell>
          <cell r="BM81">
            <v>0</v>
          </cell>
          <cell r="BN81">
            <v>3860089.9923999999</v>
          </cell>
          <cell r="BO81">
            <v>3860089.9923999999</v>
          </cell>
          <cell r="BP81">
            <v>3725200</v>
          </cell>
          <cell r="BQ81">
            <v>3725200</v>
          </cell>
          <cell r="BR81">
            <v>4662.3279098873591</v>
          </cell>
          <cell r="BS81">
            <v>4460.9355246523392</v>
          </cell>
          <cell r="BT81">
            <v>4.5145773598849609E-2</v>
          </cell>
          <cell r="BU81">
            <v>-4.430484327402384E-3</v>
          </cell>
          <cell r="BV81">
            <v>0</v>
          </cell>
          <cell r="BW81">
            <v>0</v>
          </cell>
          <cell r="BX81">
            <v>3860089.9923999999</v>
          </cell>
          <cell r="BY81">
            <v>4800</v>
          </cell>
          <cell r="BZ81" t="str">
            <v>Y</v>
          </cell>
          <cell r="CA81">
            <v>4831.1514297872336</v>
          </cell>
          <cell r="CB81">
            <v>4.326742085983537E-2</v>
          </cell>
          <cell r="CC81">
            <v>0</v>
          </cell>
          <cell r="CD81">
            <v>3860089.9923999999</v>
          </cell>
        </row>
        <row r="82">
          <cell r="A82">
            <v>167</v>
          </cell>
          <cell r="B82" t="str">
            <v>Recoupment Academy</v>
          </cell>
          <cell r="C82">
            <v>141236</v>
          </cell>
          <cell r="D82">
            <v>9354043</v>
          </cell>
          <cell r="E82" t="str">
            <v>Alde Valley School</v>
          </cell>
          <cell r="F82">
            <v>385</v>
          </cell>
          <cell r="G82">
            <v>0</v>
          </cell>
          <cell r="H82">
            <v>385</v>
          </cell>
          <cell r="I82">
            <v>0</v>
          </cell>
          <cell r="J82">
            <v>949111.20000000007</v>
          </cell>
          <cell r="K82">
            <v>622204.80000000005</v>
          </cell>
          <cell r="L82">
            <v>0</v>
          </cell>
          <cell r="M82">
            <v>25520.000000000058</v>
          </cell>
          <cell r="N82">
            <v>0</v>
          </cell>
          <cell r="O82">
            <v>96712</v>
          </cell>
          <cell r="P82">
            <v>0</v>
          </cell>
          <cell r="Q82">
            <v>0</v>
          </cell>
          <cell r="R82">
            <v>0</v>
          </cell>
          <cell r="S82">
            <v>0</v>
          </cell>
          <cell r="T82">
            <v>0</v>
          </cell>
          <cell r="U82">
            <v>0</v>
          </cell>
          <cell r="V82">
            <v>22039.999999999956</v>
          </cell>
          <cell r="W82">
            <v>0</v>
          </cell>
          <cell r="X82">
            <v>0</v>
          </cell>
          <cell r="Y82">
            <v>0</v>
          </cell>
          <cell r="Z82">
            <v>0</v>
          </cell>
          <cell r="AA82">
            <v>0</v>
          </cell>
          <cell r="AB82">
            <v>0</v>
          </cell>
          <cell r="AC82">
            <v>5540.0000000000064</v>
          </cell>
          <cell r="AD82">
            <v>0</v>
          </cell>
          <cell r="AE82">
            <v>0</v>
          </cell>
          <cell r="AF82">
            <v>170212.81617280788</v>
          </cell>
          <cell r="AG82">
            <v>0</v>
          </cell>
          <cell r="AH82">
            <v>0</v>
          </cell>
          <cell r="AI82">
            <v>110000</v>
          </cell>
          <cell r="AJ82">
            <v>46583.333333333336</v>
          </cell>
          <cell r="AK82">
            <v>0</v>
          </cell>
          <cell r="AL82">
            <v>0</v>
          </cell>
          <cell r="AM82">
            <v>17231.533199999998</v>
          </cell>
          <cell r="AN82">
            <v>0</v>
          </cell>
          <cell r="AO82">
            <v>0</v>
          </cell>
          <cell r="AP82">
            <v>0</v>
          </cell>
          <cell r="AQ82">
            <v>0</v>
          </cell>
          <cell r="AR82">
            <v>0</v>
          </cell>
          <cell r="AS82">
            <v>0</v>
          </cell>
          <cell r="AT82">
            <v>0</v>
          </cell>
          <cell r="AU82">
            <v>0</v>
          </cell>
          <cell r="AV82">
            <v>1571316</v>
          </cell>
          <cell r="AW82">
            <v>320024.81617280788</v>
          </cell>
          <cell r="AX82">
            <v>173814.86653333335</v>
          </cell>
          <cell r="AY82">
            <v>252347.81617280788</v>
          </cell>
          <cell r="AZ82">
            <v>2065155.6827061414</v>
          </cell>
          <cell r="BA82">
            <v>2047924.1495061414</v>
          </cell>
          <cell r="BB82">
            <v>4800</v>
          </cell>
          <cell r="BC82">
            <v>1848000</v>
          </cell>
          <cell r="BD82">
            <v>0</v>
          </cell>
          <cell r="BE82">
            <v>0</v>
          </cell>
          <cell r="BF82">
            <v>2065155.6827061414</v>
          </cell>
          <cell r="BG82" t="str">
            <v/>
          </cell>
          <cell r="BH82" t="str">
            <v/>
          </cell>
          <cell r="BI82" t="str">
            <v/>
          </cell>
          <cell r="BJ82" t="str">
            <v/>
          </cell>
          <cell r="BK82" t="str">
            <v/>
          </cell>
          <cell r="BL82">
            <v>2065155.6827061414</v>
          </cell>
          <cell r="BM82">
            <v>0</v>
          </cell>
          <cell r="BN82">
            <v>2065155.6827061414</v>
          </cell>
          <cell r="BO82">
            <v>1865231.5331999999</v>
          </cell>
          <cell r="BP82">
            <v>1691416.6666666667</v>
          </cell>
          <cell r="BQ82">
            <v>1891340.8161728082</v>
          </cell>
          <cell r="BR82">
            <v>4912.5735485008008</v>
          </cell>
          <cell r="BS82">
            <v>4867.3595234234235</v>
          </cell>
          <cell r="BT82">
            <v>9.2892306105172052E-3</v>
          </cell>
          <cell r="BU82">
            <v>-9.1162001119351012E-4</v>
          </cell>
          <cell r="BV82">
            <v>0</v>
          </cell>
          <cell r="BW82">
            <v>-1708.3152021420481</v>
          </cell>
          <cell r="BX82">
            <v>2063447.3675039993</v>
          </cell>
          <cell r="BY82">
            <v>5314.8463228675309</v>
          </cell>
          <cell r="BZ82" t="str">
            <v>Y</v>
          </cell>
          <cell r="CA82">
            <v>5359.6035519584393</v>
          </cell>
          <cell r="CB82">
            <v>4.3995657412243538E-3</v>
          </cell>
          <cell r="CC82">
            <v>0</v>
          </cell>
          <cell r="CD82">
            <v>2063447.3675039993</v>
          </cell>
        </row>
        <row r="83">
          <cell r="A83">
            <v>169</v>
          </cell>
          <cell r="B83" t="str">
            <v>Recoupment Academy</v>
          </cell>
          <cell r="C83">
            <v>139403</v>
          </cell>
          <cell r="D83">
            <v>9354032</v>
          </cell>
          <cell r="E83" t="str">
            <v>Ormiston Denes Academy</v>
          </cell>
          <cell r="F83">
            <v>896</v>
          </cell>
          <cell r="G83">
            <v>0</v>
          </cell>
          <cell r="H83">
            <v>896</v>
          </cell>
          <cell r="I83">
            <v>0</v>
          </cell>
          <cell r="J83">
            <v>2018806.2000000002</v>
          </cell>
          <cell r="K83">
            <v>1663625.6</v>
          </cell>
          <cell r="L83">
            <v>0</v>
          </cell>
          <cell r="M83">
            <v>149600.00000000009</v>
          </cell>
          <cell r="N83">
            <v>0</v>
          </cell>
          <cell r="O83">
            <v>378446.3424947146</v>
          </cell>
          <cell r="P83">
            <v>0</v>
          </cell>
          <cell r="Q83">
            <v>0</v>
          </cell>
          <cell r="R83">
            <v>0</v>
          </cell>
          <cell r="S83">
            <v>0</v>
          </cell>
          <cell r="T83">
            <v>0</v>
          </cell>
          <cell r="U83">
            <v>0</v>
          </cell>
          <cell r="V83">
            <v>9569.9999999999891</v>
          </cell>
          <cell r="W83">
            <v>54600</v>
          </cell>
          <cell r="X83">
            <v>24204.999999999982</v>
          </cell>
          <cell r="Y83">
            <v>2799.9999999999991</v>
          </cell>
          <cell r="Z83">
            <v>232200.00000000006</v>
          </cell>
          <cell r="AA83">
            <v>104489.9999999998</v>
          </cell>
          <cell r="AB83">
            <v>0</v>
          </cell>
          <cell r="AC83">
            <v>19390</v>
          </cell>
          <cell r="AD83">
            <v>0</v>
          </cell>
          <cell r="AE83">
            <v>0</v>
          </cell>
          <cell r="AF83">
            <v>446708.68278244615</v>
          </cell>
          <cell r="AG83">
            <v>0</v>
          </cell>
          <cell r="AH83">
            <v>0</v>
          </cell>
          <cell r="AI83">
            <v>110000</v>
          </cell>
          <cell r="AJ83">
            <v>0</v>
          </cell>
          <cell r="AK83">
            <v>0</v>
          </cell>
          <cell r="AL83">
            <v>0</v>
          </cell>
          <cell r="AM83">
            <v>26955.760999999999</v>
          </cell>
          <cell r="AN83">
            <v>0</v>
          </cell>
          <cell r="AO83">
            <v>0</v>
          </cell>
          <cell r="AP83">
            <v>0</v>
          </cell>
          <cell r="AQ83">
            <v>0</v>
          </cell>
          <cell r="AR83">
            <v>0</v>
          </cell>
          <cell r="AS83">
            <v>0</v>
          </cell>
          <cell r="AT83">
            <v>0</v>
          </cell>
          <cell r="AU83">
            <v>0</v>
          </cell>
          <cell r="AV83">
            <v>3682431.8000000003</v>
          </cell>
          <cell r="AW83">
            <v>1422010.0252771606</v>
          </cell>
          <cell r="AX83">
            <v>136955.761</v>
          </cell>
          <cell r="AY83">
            <v>934663.35402980342</v>
          </cell>
          <cell r="AZ83">
            <v>5241397.5862771608</v>
          </cell>
          <cell r="BA83">
            <v>5214441.8252771609</v>
          </cell>
          <cell r="BB83">
            <v>4800</v>
          </cell>
          <cell r="BC83">
            <v>4300800</v>
          </cell>
          <cell r="BD83">
            <v>0</v>
          </cell>
          <cell r="BE83">
            <v>0</v>
          </cell>
          <cell r="BF83">
            <v>5241397.5862771608</v>
          </cell>
          <cell r="BG83" t="str">
            <v/>
          </cell>
          <cell r="BH83" t="str">
            <v/>
          </cell>
          <cell r="BI83" t="str">
            <v/>
          </cell>
          <cell r="BJ83" t="str">
            <v/>
          </cell>
          <cell r="BK83" t="str">
            <v/>
          </cell>
          <cell r="BL83">
            <v>5241397.5862771608</v>
          </cell>
          <cell r="BM83">
            <v>0</v>
          </cell>
          <cell r="BN83">
            <v>5241397.5862771608</v>
          </cell>
          <cell r="BO83">
            <v>4327755.7609999999</v>
          </cell>
          <cell r="BP83">
            <v>4190800</v>
          </cell>
          <cell r="BQ83">
            <v>5104441.8252771609</v>
          </cell>
          <cell r="BR83">
            <v>5696.9216799968317</v>
          </cell>
          <cell r="BS83">
            <v>5624.6179386433714</v>
          </cell>
          <cell r="BT83">
            <v>1.2854871591669313E-2</v>
          </cell>
          <cell r="BU83">
            <v>-1.2615423898531288E-3</v>
          </cell>
          <cell r="BV83">
            <v>0</v>
          </cell>
          <cell r="BW83">
            <v>-6357.7417848689356</v>
          </cell>
          <cell r="BX83">
            <v>5235039.844492292</v>
          </cell>
          <cell r="BY83">
            <v>5812.593843183362</v>
          </cell>
          <cell r="BZ83" t="str">
            <v>Y</v>
          </cell>
          <cell r="CA83">
            <v>5842.6783978708618</v>
          </cell>
          <cell r="CB83">
            <v>1.3513208583461722E-2</v>
          </cell>
          <cell r="CC83">
            <v>0</v>
          </cell>
          <cell r="CD83">
            <v>5235039.844492292</v>
          </cell>
        </row>
        <row r="84">
          <cell r="A84">
            <v>170</v>
          </cell>
          <cell r="B84" t="str">
            <v>Recoupment Academy</v>
          </cell>
          <cell r="C84">
            <v>137134</v>
          </cell>
          <cell r="D84">
            <v>9354002</v>
          </cell>
          <cell r="E84" t="str">
            <v>East Point Academy</v>
          </cell>
          <cell r="F84">
            <v>638</v>
          </cell>
          <cell r="G84">
            <v>0</v>
          </cell>
          <cell r="H84">
            <v>638</v>
          </cell>
          <cell r="I84">
            <v>0</v>
          </cell>
          <cell r="J84">
            <v>1730961</v>
          </cell>
          <cell r="K84">
            <v>851670.4</v>
          </cell>
          <cell r="L84">
            <v>0</v>
          </cell>
          <cell r="M84">
            <v>94159.999999999985</v>
          </cell>
          <cell r="N84">
            <v>0</v>
          </cell>
          <cell r="O84">
            <v>249527.00354609929</v>
          </cell>
          <cell r="P84">
            <v>0</v>
          </cell>
          <cell r="Q84">
            <v>0</v>
          </cell>
          <cell r="R84">
            <v>0</v>
          </cell>
          <cell r="S84">
            <v>0</v>
          </cell>
          <cell r="T84">
            <v>0</v>
          </cell>
          <cell r="U84">
            <v>0</v>
          </cell>
          <cell r="V84">
            <v>37178.2731554161</v>
          </cell>
          <cell r="W84">
            <v>4687.3469387755185</v>
          </cell>
          <cell r="X84">
            <v>67055.102040816259</v>
          </cell>
          <cell r="Y84">
            <v>37578.901098900977</v>
          </cell>
          <cell r="Z84">
            <v>77521.507064364065</v>
          </cell>
          <cell r="AA84">
            <v>11357.80219780221</v>
          </cell>
          <cell r="AB84">
            <v>0</v>
          </cell>
          <cell r="AC84">
            <v>11080.000000000036</v>
          </cell>
          <cell r="AD84">
            <v>0</v>
          </cell>
          <cell r="AE84">
            <v>0</v>
          </cell>
          <cell r="AF84">
            <v>325674.30372841877</v>
          </cell>
          <cell r="AG84">
            <v>0</v>
          </cell>
          <cell r="AH84">
            <v>0</v>
          </cell>
          <cell r="AI84">
            <v>110000</v>
          </cell>
          <cell r="AJ84">
            <v>0</v>
          </cell>
          <cell r="AK84">
            <v>0</v>
          </cell>
          <cell r="AL84">
            <v>0</v>
          </cell>
          <cell r="AM84">
            <v>29210.855100000001</v>
          </cell>
          <cell r="AN84">
            <v>0</v>
          </cell>
          <cell r="AO84">
            <v>0</v>
          </cell>
          <cell r="AP84">
            <v>0</v>
          </cell>
          <cell r="AQ84">
            <v>0</v>
          </cell>
          <cell r="AR84">
            <v>0</v>
          </cell>
          <cell r="AS84">
            <v>0</v>
          </cell>
          <cell r="AT84">
            <v>0</v>
          </cell>
          <cell r="AU84">
            <v>0</v>
          </cell>
          <cell r="AV84">
            <v>2582631.4</v>
          </cell>
          <cell r="AW84">
            <v>915820.23977059324</v>
          </cell>
          <cell r="AX84">
            <v>139210.85509999999</v>
          </cell>
          <cell r="AY84">
            <v>625206.27174950601</v>
          </cell>
          <cell r="AZ84">
            <v>3637662.4948705928</v>
          </cell>
          <cell r="BA84">
            <v>3608451.639770593</v>
          </cell>
          <cell r="BB84">
            <v>4800</v>
          </cell>
          <cell r="BC84">
            <v>3062400</v>
          </cell>
          <cell r="BD84">
            <v>0</v>
          </cell>
          <cell r="BE84">
            <v>0</v>
          </cell>
          <cell r="BF84">
            <v>3637662.4948705928</v>
          </cell>
          <cell r="BG84" t="str">
            <v/>
          </cell>
          <cell r="BH84" t="str">
            <v/>
          </cell>
          <cell r="BI84" t="str">
            <v/>
          </cell>
          <cell r="BJ84" t="str">
            <v/>
          </cell>
          <cell r="BK84" t="str">
            <v/>
          </cell>
          <cell r="BL84">
            <v>3637662.4948705928</v>
          </cell>
          <cell r="BM84">
            <v>0</v>
          </cell>
          <cell r="BN84">
            <v>3637662.4948705924</v>
          </cell>
          <cell r="BO84">
            <v>3091610.8550999998</v>
          </cell>
          <cell r="BP84">
            <v>2952400</v>
          </cell>
          <cell r="BQ84">
            <v>3498451.639770593</v>
          </cell>
          <cell r="BR84">
            <v>5483.4665200166037</v>
          </cell>
          <cell r="BS84">
            <v>5537.811290322581</v>
          </cell>
          <cell r="BT84">
            <v>-9.813402345606426E-3</v>
          </cell>
          <cell r="BU84">
            <v>0</v>
          </cell>
          <cell r="BV84">
            <v>0</v>
          </cell>
          <cell r="BW84">
            <v>0</v>
          </cell>
          <cell r="BX84">
            <v>3637662.4948705928</v>
          </cell>
          <cell r="BY84">
            <v>5655.8803131200521</v>
          </cell>
          <cell r="BZ84" t="str">
            <v>Y</v>
          </cell>
          <cell r="CA84">
            <v>5701.6653524617441</v>
          </cell>
          <cell r="CB84">
            <v>-1.2372835595985454E-2</v>
          </cell>
          <cell r="CC84">
            <v>0</v>
          </cell>
          <cell r="CD84">
            <v>3637662.4948705928</v>
          </cell>
        </row>
        <row r="85">
          <cell r="A85">
            <v>171</v>
          </cell>
          <cell r="B85" t="str">
            <v>Recoupment Academy</v>
          </cell>
          <cell r="C85">
            <v>142759</v>
          </cell>
          <cell r="D85">
            <v>9354045</v>
          </cell>
          <cell r="E85" t="str">
            <v>Benjamin Britten Academy of Music and Mathematics</v>
          </cell>
          <cell r="F85">
            <v>945</v>
          </cell>
          <cell r="G85">
            <v>0</v>
          </cell>
          <cell r="H85">
            <v>945</v>
          </cell>
          <cell r="I85">
            <v>0</v>
          </cell>
          <cell r="J85">
            <v>2427235.2000000002</v>
          </cell>
          <cell r="K85">
            <v>1416508.8</v>
          </cell>
          <cell r="L85">
            <v>0</v>
          </cell>
          <cell r="M85">
            <v>82280.000000000044</v>
          </cell>
          <cell r="N85">
            <v>0</v>
          </cell>
          <cell r="O85">
            <v>226617.36284289276</v>
          </cell>
          <cell r="P85">
            <v>0</v>
          </cell>
          <cell r="Q85">
            <v>0</v>
          </cell>
          <cell r="R85">
            <v>0</v>
          </cell>
          <cell r="S85">
            <v>0</v>
          </cell>
          <cell r="T85">
            <v>0</v>
          </cell>
          <cell r="U85">
            <v>0</v>
          </cell>
          <cell r="V85">
            <v>28710.000000000065</v>
          </cell>
          <cell r="W85">
            <v>30030.000000000007</v>
          </cell>
          <cell r="X85">
            <v>15964.999999999998</v>
          </cell>
          <cell r="Y85">
            <v>560.00000000000102</v>
          </cell>
          <cell r="Z85">
            <v>111000.00000000013</v>
          </cell>
          <cell r="AA85">
            <v>37260.000000000015</v>
          </cell>
          <cell r="AB85">
            <v>0</v>
          </cell>
          <cell r="AC85">
            <v>5539.9999999999955</v>
          </cell>
          <cell r="AD85">
            <v>0</v>
          </cell>
          <cell r="AE85">
            <v>0</v>
          </cell>
          <cell r="AF85">
            <v>350608.5261502855</v>
          </cell>
          <cell r="AG85">
            <v>0</v>
          </cell>
          <cell r="AH85">
            <v>0</v>
          </cell>
          <cell r="AI85">
            <v>110000</v>
          </cell>
          <cell r="AJ85">
            <v>0</v>
          </cell>
          <cell r="AK85">
            <v>0</v>
          </cell>
          <cell r="AL85">
            <v>50000</v>
          </cell>
          <cell r="AM85">
            <v>27459.607</v>
          </cell>
          <cell r="AN85">
            <v>0</v>
          </cell>
          <cell r="AO85">
            <v>0</v>
          </cell>
          <cell r="AP85">
            <v>0</v>
          </cell>
          <cell r="AQ85">
            <v>0</v>
          </cell>
          <cell r="AR85">
            <v>0</v>
          </cell>
          <cell r="AS85">
            <v>0</v>
          </cell>
          <cell r="AT85">
            <v>0</v>
          </cell>
          <cell r="AU85">
            <v>0</v>
          </cell>
          <cell r="AV85">
            <v>3843744</v>
          </cell>
          <cell r="AW85">
            <v>888570.88899317849</v>
          </cell>
          <cell r="AX85">
            <v>187459.60699999999</v>
          </cell>
          <cell r="AY85">
            <v>626818.707571732</v>
          </cell>
          <cell r="AZ85">
            <v>4919774.4959931783</v>
          </cell>
          <cell r="BA85">
            <v>4842314.8889931785</v>
          </cell>
          <cell r="BB85">
            <v>4800</v>
          </cell>
          <cell r="BC85">
            <v>4536000</v>
          </cell>
          <cell r="BD85">
            <v>0</v>
          </cell>
          <cell r="BE85">
            <v>0</v>
          </cell>
          <cell r="BF85">
            <v>4919774.4959931783</v>
          </cell>
          <cell r="BG85" t="str">
            <v/>
          </cell>
          <cell r="BH85" t="str">
            <v/>
          </cell>
          <cell r="BI85" t="str">
            <v/>
          </cell>
          <cell r="BJ85" t="str">
            <v/>
          </cell>
          <cell r="BK85" t="str">
            <v/>
          </cell>
          <cell r="BL85">
            <v>4919774.4959931783</v>
          </cell>
          <cell r="BM85">
            <v>0</v>
          </cell>
          <cell r="BN85">
            <v>4919774.4959931783</v>
          </cell>
          <cell r="BO85">
            <v>4613459.6069999998</v>
          </cell>
          <cell r="BP85">
            <v>4476000</v>
          </cell>
          <cell r="BQ85">
            <v>4782314.8889931785</v>
          </cell>
          <cell r="BR85">
            <v>5060.6506761832579</v>
          </cell>
          <cell r="BS85">
            <v>4976.419386306532</v>
          </cell>
          <cell r="BT85">
            <v>1.6926083462439415E-2</v>
          </cell>
          <cell r="BU85">
            <v>-1.6610801305784555E-3</v>
          </cell>
          <cell r="BV85">
            <v>0</v>
          </cell>
          <cell r="BW85">
            <v>-7811.5886389981561</v>
          </cell>
          <cell r="BX85">
            <v>4911962.9073541798</v>
          </cell>
          <cell r="BY85">
            <v>5115.8765083113012</v>
          </cell>
          <cell r="BZ85" t="str">
            <v>Y</v>
          </cell>
          <cell r="CA85">
            <v>5197.8443464065394</v>
          </cell>
          <cell r="CB85">
            <v>9.610742606361411E-3</v>
          </cell>
          <cell r="CC85">
            <v>0</v>
          </cell>
          <cell r="CD85">
            <v>4911962.9073541798</v>
          </cell>
        </row>
        <row r="86">
          <cell r="A86">
            <v>175</v>
          </cell>
          <cell r="B86" t="str">
            <v>Recoupment Academy</v>
          </cell>
          <cell r="C86">
            <v>137901</v>
          </cell>
          <cell r="D86">
            <v>9354051</v>
          </cell>
          <cell r="E86" t="str">
            <v>Stradbroke High School</v>
          </cell>
          <cell r="F86">
            <v>305</v>
          </cell>
          <cell r="G86">
            <v>0</v>
          </cell>
          <cell r="H86">
            <v>305</v>
          </cell>
          <cell r="I86">
            <v>0</v>
          </cell>
          <cell r="J86">
            <v>750731.4</v>
          </cell>
          <cell r="K86">
            <v>494233.60000000003</v>
          </cell>
          <cell r="L86">
            <v>0</v>
          </cell>
          <cell r="M86">
            <v>11440.000000000005</v>
          </cell>
          <cell r="N86">
            <v>0</v>
          </cell>
          <cell r="O86">
            <v>55183.457249070627</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114746.74809432846</v>
          </cell>
          <cell r="AG86">
            <v>0</v>
          </cell>
          <cell r="AH86">
            <v>0</v>
          </cell>
          <cell r="AI86">
            <v>110000</v>
          </cell>
          <cell r="AJ86">
            <v>63916.666666666664</v>
          </cell>
          <cell r="AK86">
            <v>0</v>
          </cell>
          <cell r="AL86">
            <v>0</v>
          </cell>
          <cell r="AM86">
            <v>9522.6894000000011</v>
          </cell>
          <cell r="AN86">
            <v>0</v>
          </cell>
          <cell r="AO86">
            <v>0</v>
          </cell>
          <cell r="AP86">
            <v>0</v>
          </cell>
          <cell r="AQ86">
            <v>0</v>
          </cell>
          <cell r="AR86">
            <v>0</v>
          </cell>
          <cell r="AS86">
            <v>0</v>
          </cell>
          <cell r="AT86">
            <v>0</v>
          </cell>
          <cell r="AU86">
            <v>0</v>
          </cell>
          <cell r="AV86">
            <v>1244965</v>
          </cell>
          <cell r="AW86">
            <v>181370.20534339908</v>
          </cell>
          <cell r="AX86">
            <v>183439.35606666666</v>
          </cell>
          <cell r="AY86">
            <v>158057.47671886376</v>
          </cell>
          <cell r="AZ86">
            <v>1609774.5614100657</v>
          </cell>
          <cell r="BA86">
            <v>1600251.8720100657</v>
          </cell>
          <cell r="BB86">
            <v>4800</v>
          </cell>
          <cell r="BC86">
            <v>1464000</v>
          </cell>
          <cell r="BD86">
            <v>0</v>
          </cell>
          <cell r="BE86">
            <v>0</v>
          </cell>
          <cell r="BF86">
            <v>1609774.5614100657</v>
          </cell>
          <cell r="BG86" t="str">
            <v/>
          </cell>
          <cell r="BH86" t="str">
            <v/>
          </cell>
          <cell r="BI86" t="str">
            <v/>
          </cell>
          <cell r="BJ86" t="str">
            <v/>
          </cell>
          <cell r="BK86" t="str">
            <v/>
          </cell>
          <cell r="BL86">
            <v>1609774.5614100657</v>
          </cell>
          <cell r="BM86">
            <v>0</v>
          </cell>
          <cell r="BN86">
            <v>1609774.5614100657</v>
          </cell>
          <cell r="BO86">
            <v>1473522.6894</v>
          </cell>
          <cell r="BP86">
            <v>1290083.3333333333</v>
          </cell>
          <cell r="BQ86">
            <v>1426335.205343399</v>
          </cell>
          <cell r="BR86">
            <v>4676.5088699783573</v>
          </cell>
          <cell r="BS86">
            <v>5170.862462853629</v>
          </cell>
          <cell r="BT86">
            <v>-9.560370178603711E-2</v>
          </cell>
          <cell r="BU86">
            <v>8.060370178603711E-2</v>
          </cell>
          <cell r="BV86">
            <v>0</v>
          </cell>
          <cell r="BW86">
            <v>127121.15005940253</v>
          </cell>
          <cell r="BX86">
            <v>1736895.7114694682</v>
          </cell>
          <cell r="BY86">
            <v>5663.5181051457976</v>
          </cell>
          <cell r="BZ86" t="str">
            <v>Y</v>
          </cell>
          <cell r="CA86">
            <v>5694.7400376048136</v>
          </cell>
          <cell r="CB86">
            <v>-2.6041370707804212E-2</v>
          </cell>
          <cell r="CC86">
            <v>0</v>
          </cell>
          <cell r="CD86">
            <v>1736895.7114694682</v>
          </cell>
        </row>
        <row r="87">
          <cell r="A87">
            <v>202</v>
          </cell>
          <cell r="B87">
            <v>0</v>
          </cell>
          <cell r="C87">
            <v>124719</v>
          </cell>
          <cell r="D87">
            <v>9353074</v>
          </cell>
          <cell r="E87" t="str">
            <v>Bawdsey Church of England Voluntary Controlled Primary School</v>
          </cell>
          <cell r="F87">
            <v>49</v>
          </cell>
          <cell r="G87">
            <v>49</v>
          </cell>
          <cell r="H87">
            <v>0</v>
          </cell>
          <cell r="I87">
            <v>135916.20000000001</v>
          </cell>
          <cell r="J87">
            <v>0</v>
          </cell>
          <cell r="K87">
            <v>0</v>
          </cell>
          <cell r="L87">
            <v>5279.99999999999</v>
          </cell>
          <cell r="M87">
            <v>0</v>
          </cell>
          <cell r="N87">
            <v>6479.9999999999873</v>
          </cell>
          <cell r="O87">
            <v>0</v>
          </cell>
          <cell r="P87">
            <v>0</v>
          </cell>
          <cell r="Q87">
            <v>0</v>
          </cell>
          <cell r="R87">
            <v>0</v>
          </cell>
          <cell r="S87">
            <v>779.99999999999909</v>
          </cell>
          <cell r="T87">
            <v>0</v>
          </cell>
          <cell r="U87">
            <v>0</v>
          </cell>
          <cell r="V87">
            <v>0</v>
          </cell>
          <cell r="W87">
            <v>0</v>
          </cell>
          <cell r="X87">
            <v>0</v>
          </cell>
          <cell r="Y87">
            <v>0</v>
          </cell>
          <cell r="Z87">
            <v>0</v>
          </cell>
          <cell r="AA87">
            <v>0</v>
          </cell>
          <cell r="AB87">
            <v>0</v>
          </cell>
          <cell r="AC87">
            <v>0</v>
          </cell>
          <cell r="AD87">
            <v>0</v>
          </cell>
          <cell r="AE87">
            <v>21828.8717948718</v>
          </cell>
          <cell r="AF87">
            <v>0</v>
          </cell>
          <cell r="AG87">
            <v>0</v>
          </cell>
          <cell r="AH87">
            <v>0</v>
          </cell>
          <cell r="AI87">
            <v>110000</v>
          </cell>
          <cell r="AJ87">
            <v>25000</v>
          </cell>
          <cell r="AK87">
            <v>0</v>
          </cell>
          <cell r="AL87">
            <v>0</v>
          </cell>
          <cell r="AM87">
            <v>8065.56268</v>
          </cell>
          <cell r="AN87">
            <v>0</v>
          </cell>
          <cell r="AO87">
            <v>0</v>
          </cell>
          <cell r="AP87">
            <v>0</v>
          </cell>
          <cell r="AQ87">
            <v>0</v>
          </cell>
          <cell r="AR87">
            <v>0</v>
          </cell>
          <cell r="AS87">
            <v>0</v>
          </cell>
          <cell r="AT87">
            <v>0</v>
          </cell>
          <cell r="AU87">
            <v>0</v>
          </cell>
          <cell r="AV87">
            <v>135916.20000000001</v>
          </cell>
          <cell r="AW87">
            <v>34368.871794871782</v>
          </cell>
          <cell r="AX87">
            <v>143065.56268</v>
          </cell>
          <cell r="AY87">
            <v>38097.871794871789</v>
          </cell>
          <cell r="AZ87">
            <v>313350.6344748718</v>
          </cell>
          <cell r="BA87">
            <v>305285.07179487182</v>
          </cell>
          <cell r="BB87">
            <v>3500</v>
          </cell>
          <cell r="BC87">
            <v>171500</v>
          </cell>
          <cell r="BD87">
            <v>0</v>
          </cell>
          <cell r="BE87">
            <v>0</v>
          </cell>
          <cell r="BF87">
            <v>313350.6344748718</v>
          </cell>
          <cell r="BG87" t="str">
            <v/>
          </cell>
          <cell r="BH87" t="str">
            <v/>
          </cell>
          <cell r="BI87" t="str">
            <v/>
          </cell>
          <cell r="BJ87" t="str">
            <v/>
          </cell>
          <cell r="BK87" t="str">
            <v/>
          </cell>
          <cell r="BL87">
            <v>313350.6344748718</v>
          </cell>
          <cell r="BM87">
            <v>313350.6344748718</v>
          </cell>
          <cell r="BN87">
            <v>0</v>
          </cell>
          <cell r="BO87">
            <v>179565.56268</v>
          </cell>
          <cell r="BP87">
            <v>36500</v>
          </cell>
          <cell r="BQ87">
            <v>170285.07179487179</v>
          </cell>
          <cell r="BR87">
            <v>3475.2055468341182</v>
          </cell>
          <cell r="BS87">
            <v>2890.6338224489791</v>
          </cell>
          <cell r="BT87">
            <v>0.20222960094263445</v>
          </cell>
          <cell r="BU87">
            <v>-1.98462670165876E-2</v>
          </cell>
          <cell r="BV87">
            <v>0</v>
          </cell>
          <cell r="BW87">
            <v>-2811.0462436875841</v>
          </cell>
          <cell r="BX87">
            <v>310539.58823118423</v>
          </cell>
          <cell r="BY87">
            <v>6172.9392969629444</v>
          </cell>
          <cell r="BZ87" t="str">
            <v>Y</v>
          </cell>
          <cell r="CA87">
            <v>6337.5426169629436</v>
          </cell>
          <cell r="CB87">
            <v>9.1400966418541341E-2</v>
          </cell>
          <cell r="CC87">
            <v>-1302.9100000000001</v>
          </cell>
          <cell r="CD87">
            <v>309236.67823118425</v>
          </cell>
        </row>
        <row r="88">
          <cell r="A88">
            <v>203</v>
          </cell>
          <cell r="B88">
            <v>0</v>
          </cell>
          <cell r="C88">
            <v>124754</v>
          </cell>
          <cell r="D88">
            <v>9353117</v>
          </cell>
          <cell r="E88" t="str">
            <v>Bentley Church of England Voluntary Controlled Primary School</v>
          </cell>
          <cell r="F88">
            <v>59</v>
          </cell>
          <cell r="G88">
            <v>59</v>
          </cell>
          <cell r="H88">
            <v>0</v>
          </cell>
          <cell r="I88">
            <v>163654.20000000001</v>
          </cell>
          <cell r="J88">
            <v>0</v>
          </cell>
          <cell r="K88">
            <v>0</v>
          </cell>
          <cell r="L88">
            <v>3960.0000000000014</v>
          </cell>
          <cell r="M88">
            <v>0</v>
          </cell>
          <cell r="N88">
            <v>4860.0000000000018</v>
          </cell>
          <cell r="O88">
            <v>0</v>
          </cell>
          <cell r="P88">
            <v>0</v>
          </cell>
          <cell r="Q88">
            <v>1439.9999999999959</v>
          </cell>
          <cell r="R88">
            <v>720.0000000000008</v>
          </cell>
          <cell r="S88">
            <v>780.00000000000091</v>
          </cell>
          <cell r="T88">
            <v>0</v>
          </cell>
          <cell r="U88">
            <v>0</v>
          </cell>
          <cell r="V88">
            <v>0</v>
          </cell>
          <cell r="W88">
            <v>0</v>
          </cell>
          <cell r="X88">
            <v>0</v>
          </cell>
          <cell r="Y88">
            <v>0</v>
          </cell>
          <cell r="Z88">
            <v>0</v>
          </cell>
          <cell r="AA88">
            <v>0</v>
          </cell>
          <cell r="AB88">
            <v>0</v>
          </cell>
          <cell r="AC88">
            <v>0</v>
          </cell>
          <cell r="AD88">
            <v>0</v>
          </cell>
          <cell r="AE88">
            <v>18637.563636363629</v>
          </cell>
          <cell r="AF88">
            <v>0</v>
          </cell>
          <cell r="AG88">
            <v>0</v>
          </cell>
          <cell r="AH88">
            <v>0</v>
          </cell>
          <cell r="AI88">
            <v>110000</v>
          </cell>
          <cell r="AJ88">
            <v>0</v>
          </cell>
          <cell r="AK88">
            <v>0</v>
          </cell>
          <cell r="AL88">
            <v>1000</v>
          </cell>
          <cell r="AM88">
            <v>3581.0880000000002</v>
          </cell>
          <cell r="AN88">
            <v>0</v>
          </cell>
          <cell r="AO88">
            <v>0</v>
          </cell>
          <cell r="AP88">
            <v>0</v>
          </cell>
          <cell r="AQ88">
            <v>0</v>
          </cell>
          <cell r="AR88">
            <v>0</v>
          </cell>
          <cell r="AS88">
            <v>0</v>
          </cell>
          <cell r="AT88">
            <v>0</v>
          </cell>
          <cell r="AU88">
            <v>0</v>
          </cell>
          <cell r="AV88">
            <v>163654.20000000001</v>
          </cell>
          <cell r="AW88">
            <v>30397.563636363629</v>
          </cell>
          <cell r="AX88">
            <v>114581.088</v>
          </cell>
          <cell r="AY88">
            <v>34516.563636363629</v>
          </cell>
          <cell r="AZ88">
            <v>308632.85163636366</v>
          </cell>
          <cell r="BA88">
            <v>304051.76363636367</v>
          </cell>
          <cell r="BB88">
            <v>3500</v>
          </cell>
          <cell r="BC88">
            <v>206500</v>
          </cell>
          <cell r="BD88">
            <v>0</v>
          </cell>
          <cell r="BE88">
            <v>0</v>
          </cell>
          <cell r="BF88">
            <v>308632.85163636366</v>
          </cell>
          <cell r="BG88" t="str">
            <v/>
          </cell>
          <cell r="BH88" t="str">
            <v/>
          </cell>
          <cell r="BI88" t="str">
            <v/>
          </cell>
          <cell r="BJ88" t="str">
            <v/>
          </cell>
          <cell r="BK88" t="str">
            <v/>
          </cell>
          <cell r="BL88">
            <v>308632.85163636366</v>
          </cell>
          <cell r="BM88">
            <v>308632.85163636366</v>
          </cell>
          <cell r="BN88">
            <v>0</v>
          </cell>
          <cell r="BO88">
            <v>211081.08799999999</v>
          </cell>
          <cell r="BP88">
            <v>97499.999999999985</v>
          </cell>
          <cell r="BQ88">
            <v>195051.76363636367</v>
          </cell>
          <cell r="BR88">
            <v>3305.9620955315877</v>
          </cell>
          <cell r="BS88">
            <v>3191.5636278688526</v>
          </cell>
          <cell r="BT88">
            <v>3.5844019108315264E-2</v>
          </cell>
          <cell r="BU88">
            <v>-3.5176352564384675E-3</v>
          </cell>
          <cell r="BV88">
            <v>0</v>
          </cell>
          <cell r="BW88">
            <v>-662.37864769293014</v>
          </cell>
          <cell r="BX88">
            <v>307970.47298867075</v>
          </cell>
          <cell r="BY88">
            <v>5142.1929659096741</v>
          </cell>
          <cell r="BZ88" t="str">
            <v>Y</v>
          </cell>
          <cell r="CA88">
            <v>5219.8385252317075</v>
          </cell>
          <cell r="CB88">
            <v>3.3163922442820848E-2</v>
          </cell>
          <cell r="CC88">
            <v>-1568.81</v>
          </cell>
          <cell r="CD88">
            <v>306401.66298867075</v>
          </cell>
        </row>
        <row r="89">
          <cell r="A89">
            <v>205</v>
          </cell>
          <cell r="B89">
            <v>0</v>
          </cell>
          <cell r="C89">
            <v>124531</v>
          </cell>
          <cell r="D89">
            <v>9352002</v>
          </cell>
          <cell r="E89" t="str">
            <v>Bildeston Primary School</v>
          </cell>
          <cell r="F89">
            <v>99</v>
          </cell>
          <cell r="G89">
            <v>99</v>
          </cell>
          <cell r="H89">
            <v>0</v>
          </cell>
          <cell r="I89">
            <v>274606.2</v>
          </cell>
          <cell r="J89">
            <v>0</v>
          </cell>
          <cell r="K89">
            <v>0</v>
          </cell>
          <cell r="L89">
            <v>7480.0000000000127</v>
          </cell>
          <cell r="M89">
            <v>0</v>
          </cell>
          <cell r="N89">
            <v>17061.702127659577</v>
          </cell>
          <cell r="O89">
            <v>0</v>
          </cell>
          <cell r="P89">
            <v>399.99999999999994</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44419.609756097518</v>
          </cell>
          <cell r="AF89">
            <v>0</v>
          </cell>
          <cell r="AG89">
            <v>0</v>
          </cell>
          <cell r="AH89">
            <v>0</v>
          </cell>
          <cell r="AI89">
            <v>110000</v>
          </cell>
          <cell r="AJ89">
            <v>16955.941255006674</v>
          </cell>
          <cell r="AK89">
            <v>0</v>
          </cell>
          <cell r="AL89">
            <v>0</v>
          </cell>
          <cell r="AM89">
            <v>13052.0131</v>
          </cell>
          <cell r="AN89">
            <v>0</v>
          </cell>
          <cell r="AO89">
            <v>0</v>
          </cell>
          <cell r="AP89">
            <v>0</v>
          </cell>
          <cell r="AQ89">
            <v>0</v>
          </cell>
          <cell r="AR89">
            <v>0</v>
          </cell>
          <cell r="AS89">
            <v>0</v>
          </cell>
          <cell r="AT89">
            <v>0</v>
          </cell>
          <cell r="AU89">
            <v>0</v>
          </cell>
          <cell r="AV89">
            <v>274606.2</v>
          </cell>
          <cell r="AW89">
            <v>69361.311883757109</v>
          </cell>
          <cell r="AX89">
            <v>140007.95435500669</v>
          </cell>
          <cell r="AY89">
            <v>66889.460819927306</v>
          </cell>
          <cell r="AZ89">
            <v>483975.46623876382</v>
          </cell>
          <cell r="BA89">
            <v>470923.45313876384</v>
          </cell>
          <cell r="BB89">
            <v>3500</v>
          </cell>
          <cell r="BC89">
            <v>346500</v>
          </cell>
          <cell r="BD89">
            <v>0</v>
          </cell>
          <cell r="BE89">
            <v>0</v>
          </cell>
          <cell r="BF89">
            <v>483975.46623876382</v>
          </cell>
          <cell r="BG89" t="str">
            <v/>
          </cell>
          <cell r="BH89" t="str">
            <v/>
          </cell>
          <cell r="BI89" t="str">
            <v/>
          </cell>
          <cell r="BJ89" t="str">
            <v/>
          </cell>
          <cell r="BK89" t="str">
            <v/>
          </cell>
          <cell r="BL89">
            <v>483975.46623876382</v>
          </cell>
          <cell r="BM89">
            <v>483975.46623876377</v>
          </cell>
          <cell r="BN89">
            <v>0</v>
          </cell>
          <cell r="BO89">
            <v>359552.01309999998</v>
          </cell>
          <cell r="BP89">
            <v>219544.05874499329</v>
          </cell>
          <cell r="BQ89">
            <v>343967.51188375719</v>
          </cell>
          <cell r="BR89">
            <v>3474.4193119571432</v>
          </cell>
          <cell r="BS89">
            <v>3155.6892886558417</v>
          </cell>
          <cell r="BT89">
            <v>0.10100171282612677</v>
          </cell>
          <cell r="BU89">
            <v>-9.9120353921314502E-3</v>
          </cell>
          <cell r="BV89">
            <v>0</v>
          </cell>
          <cell r="BW89">
            <v>-3096.6510876569555</v>
          </cell>
          <cell r="BX89">
            <v>480878.81515110686</v>
          </cell>
          <cell r="BY89">
            <v>4725.5232530414833</v>
          </cell>
          <cell r="BZ89" t="str">
            <v>Y</v>
          </cell>
          <cell r="CA89">
            <v>4857.3617692030994</v>
          </cell>
          <cell r="CB89">
            <v>3.3218738635860445E-2</v>
          </cell>
          <cell r="CC89">
            <v>-2632.41</v>
          </cell>
          <cell r="CD89">
            <v>478246.40515110688</v>
          </cell>
        </row>
        <row r="90">
          <cell r="A90">
            <v>206</v>
          </cell>
          <cell r="B90">
            <v>0</v>
          </cell>
          <cell r="C90">
            <v>124723</v>
          </cell>
          <cell r="D90">
            <v>9353078</v>
          </cell>
          <cell r="E90" t="str">
            <v>Bramford Church of England Voluntary Controlled Primary School</v>
          </cell>
          <cell r="F90">
            <v>210</v>
          </cell>
          <cell r="G90">
            <v>210</v>
          </cell>
          <cell r="H90">
            <v>0</v>
          </cell>
          <cell r="I90">
            <v>582498</v>
          </cell>
          <cell r="J90">
            <v>0</v>
          </cell>
          <cell r="K90">
            <v>0</v>
          </cell>
          <cell r="L90">
            <v>12319.999999999969</v>
          </cell>
          <cell r="M90">
            <v>0</v>
          </cell>
          <cell r="N90">
            <v>18633.802816901411</v>
          </cell>
          <cell r="O90">
            <v>0</v>
          </cell>
          <cell r="P90">
            <v>4799.9999999999882</v>
          </cell>
          <cell r="Q90">
            <v>239.99999999999989</v>
          </cell>
          <cell r="R90">
            <v>7920.0000000000182</v>
          </cell>
          <cell r="S90">
            <v>6240</v>
          </cell>
          <cell r="T90">
            <v>0</v>
          </cell>
          <cell r="U90">
            <v>0</v>
          </cell>
          <cell r="V90">
            <v>0</v>
          </cell>
          <cell r="W90">
            <v>0</v>
          </cell>
          <cell r="X90">
            <v>0</v>
          </cell>
          <cell r="Y90">
            <v>0</v>
          </cell>
          <cell r="Z90">
            <v>0</v>
          </cell>
          <cell r="AA90">
            <v>0</v>
          </cell>
          <cell r="AB90">
            <v>607.58426966292154</v>
          </cell>
          <cell r="AC90">
            <v>0</v>
          </cell>
          <cell r="AD90">
            <v>0</v>
          </cell>
          <cell r="AE90">
            <v>82168.800000000032</v>
          </cell>
          <cell r="AF90">
            <v>0</v>
          </cell>
          <cell r="AG90">
            <v>0</v>
          </cell>
          <cell r="AH90">
            <v>0</v>
          </cell>
          <cell r="AI90">
            <v>110000</v>
          </cell>
          <cell r="AJ90">
            <v>0</v>
          </cell>
          <cell r="AK90">
            <v>0</v>
          </cell>
          <cell r="AL90">
            <v>0</v>
          </cell>
          <cell r="AM90">
            <v>23424.240000000002</v>
          </cell>
          <cell r="AN90">
            <v>0</v>
          </cell>
          <cell r="AO90">
            <v>0</v>
          </cell>
          <cell r="AP90">
            <v>0</v>
          </cell>
          <cell r="AQ90">
            <v>0</v>
          </cell>
          <cell r="AR90">
            <v>0</v>
          </cell>
          <cell r="AS90">
            <v>0</v>
          </cell>
          <cell r="AT90">
            <v>0</v>
          </cell>
          <cell r="AU90">
            <v>0</v>
          </cell>
          <cell r="AV90">
            <v>582498</v>
          </cell>
          <cell r="AW90">
            <v>132930.18708656434</v>
          </cell>
          <cell r="AX90">
            <v>133424.24</v>
          </cell>
          <cell r="AY90">
            <v>117244.70140845072</v>
          </cell>
          <cell r="AZ90">
            <v>848852.42708656436</v>
          </cell>
          <cell r="BA90">
            <v>825428.18708656437</v>
          </cell>
          <cell r="BB90">
            <v>3500</v>
          </cell>
          <cell r="BC90">
            <v>735000</v>
          </cell>
          <cell r="BD90">
            <v>0</v>
          </cell>
          <cell r="BE90">
            <v>0</v>
          </cell>
          <cell r="BF90">
            <v>848852.42708656436</v>
          </cell>
          <cell r="BG90" t="str">
            <v/>
          </cell>
          <cell r="BH90" t="str">
            <v/>
          </cell>
          <cell r="BI90" t="str">
            <v/>
          </cell>
          <cell r="BJ90" t="str">
            <v/>
          </cell>
          <cell r="BK90" t="str">
            <v/>
          </cell>
          <cell r="BL90">
            <v>848852.42708656436</v>
          </cell>
          <cell r="BM90">
            <v>848852.42708656436</v>
          </cell>
          <cell r="BN90">
            <v>0</v>
          </cell>
          <cell r="BO90">
            <v>758424.24</v>
          </cell>
          <cell r="BP90">
            <v>625000</v>
          </cell>
          <cell r="BQ90">
            <v>715428.18708656437</v>
          </cell>
          <cell r="BR90">
            <v>3406.8008908884017</v>
          </cell>
          <cell r="BS90">
            <v>3229.9193436018959</v>
          </cell>
          <cell r="BT90">
            <v>5.4763456442616154E-2</v>
          </cell>
          <cell r="BU90">
            <v>-5.3743377539459541E-3</v>
          </cell>
          <cell r="BV90">
            <v>0</v>
          </cell>
          <cell r="BW90">
            <v>-3645.3222688092005</v>
          </cell>
          <cell r="BX90">
            <v>845207.10481775517</v>
          </cell>
          <cell r="BY90">
            <v>3913.2517372274056</v>
          </cell>
          <cell r="BZ90" t="str">
            <v>Y</v>
          </cell>
          <cell r="CA90">
            <v>4024.7957372274054</v>
          </cell>
          <cell r="CB90">
            <v>4.2727787117475158E-2</v>
          </cell>
          <cell r="CC90">
            <v>-5583.9</v>
          </cell>
          <cell r="CD90">
            <v>839623.20481775515</v>
          </cell>
        </row>
        <row r="91">
          <cell r="A91">
            <v>208</v>
          </cell>
          <cell r="B91" t="str">
            <v>Recoupment Academy</v>
          </cell>
          <cell r="C91">
            <v>145835</v>
          </cell>
          <cell r="D91">
            <v>9352133</v>
          </cell>
          <cell r="E91" t="str">
            <v>Brooklands Primary School</v>
          </cell>
          <cell r="F91">
            <v>195</v>
          </cell>
          <cell r="G91">
            <v>195</v>
          </cell>
          <cell r="H91">
            <v>0</v>
          </cell>
          <cell r="I91">
            <v>540891</v>
          </cell>
          <cell r="J91">
            <v>0</v>
          </cell>
          <cell r="K91">
            <v>0</v>
          </cell>
          <cell r="L91">
            <v>6160.0000000000009</v>
          </cell>
          <cell r="M91">
            <v>0</v>
          </cell>
          <cell r="N91">
            <v>11282.142857142857</v>
          </cell>
          <cell r="O91">
            <v>0</v>
          </cell>
          <cell r="P91">
            <v>200.00000000000009</v>
          </cell>
          <cell r="Q91">
            <v>480.00000000000205</v>
          </cell>
          <cell r="R91">
            <v>720.00000000000307</v>
          </cell>
          <cell r="S91">
            <v>0</v>
          </cell>
          <cell r="T91">
            <v>0</v>
          </cell>
          <cell r="U91">
            <v>0</v>
          </cell>
          <cell r="V91">
            <v>0</v>
          </cell>
          <cell r="W91">
            <v>0</v>
          </cell>
          <cell r="X91">
            <v>0</v>
          </cell>
          <cell r="Y91">
            <v>0</v>
          </cell>
          <cell r="Z91">
            <v>0</v>
          </cell>
          <cell r="AA91">
            <v>0</v>
          </cell>
          <cell r="AB91">
            <v>0</v>
          </cell>
          <cell r="AC91">
            <v>0</v>
          </cell>
          <cell r="AD91">
            <v>0</v>
          </cell>
          <cell r="AE91">
            <v>62354.539877300595</v>
          </cell>
          <cell r="AF91">
            <v>0</v>
          </cell>
          <cell r="AG91">
            <v>0</v>
          </cell>
          <cell r="AH91">
            <v>0</v>
          </cell>
          <cell r="AI91">
            <v>110000</v>
          </cell>
          <cell r="AJ91">
            <v>0</v>
          </cell>
          <cell r="AK91">
            <v>0</v>
          </cell>
          <cell r="AL91">
            <v>0</v>
          </cell>
          <cell r="AM91">
            <v>3422.8313000000003</v>
          </cell>
          <cell r="AN91">
            <v>0</v>
          </cell>
          <cell r="AO91">
            <v>0</v>
          </cell>
          <cell r="AP91">
            <v>0</v>
          </cell>
          <cell r="AQ91">
            <v>0</v>
          </cell>
          <cell r="AR91">
            <v>0</v>
          </cell>
          <cell r="AS91">
            <v>0</v>
          </cell>
          <cell r="AT91">
            <v>0</v>
          </cell>
          <cell r="AU91">
            <v>0</v>
          </cell>
          <cell r="AV91">
            <v>540891</v>
          </cell>
          <cell r="AW91">
            <v>81196.682734443457</v>
          </cell>
          <cell r="AX91">
            <v>113422.83130000001</v>
          </cell>
          <cell r="AY91">
            <v>81774.611305872022</v>
          </cell>
          <cell r="AZ91">
            <v>735510.51403444342</v>
          </cell>
          <cell r="BA91">
            <v>732087.68273444346</v>
          </cell>
          <cell r="BB91">
            <v>3500</v>
          </cell>
          <cell r="BC91">
            <v>682500</v>
          </cell>
          <cell r="BD91">
            <v>0</v>
          </cell>
          <cell r="BE91">
            <v>0</v>
          </cell>
          <cell r="BF91">
            <v>735510.51403444342</v>
          </cell>
          <cell r="BG91" t="str">
            <v/>
          </cell>
          <cell r="BH91" t="str">
            <v/>
          </cell>
          <cell r="BI91" t="str">
            <v/>
          </cell>
          <cell r="BJ91" t="str">
            <v/>
          </cell>
          <cell r="BK91" t="str">
            <v/>
          </cell>
          <cell r="BL91">
            <v>735510.51403444342</v>
          </cell>
          <cell r="BM91">
            <v>735510.51403444342</v>
          </cell>
          <cell r="BN91">
            <v>0</v>
          </cell>
          <cell r="BO91">
            <v>685922.83129999996</v>
          </cell>
          <cell r="BP91">
            <v>572500</v>
          </cell>
          <cell r="BQ91">
            <v>622087.68273444346</v>
          </cell>
          <cell r="BR91">
            <v>3190.1932447920176</v>
          </cell>
          <cell r="BS91">
            <v>3084.6758523076924</v>
          </cell>
          <cell r="BT91">
            <v>3.4206962914883288E-2</v>
          </cell>
          <cell r="BU91">
            <v>-3.3569789816667757E-3</v>
          </cell>
          <cell r="BV91">
            <v>0</v>
          </cell>
          <cell r="BW91">
            <v>-2019.2624402831341</v>
          </cell>
          <cell r="BX91">
            <v>733491.25159416033</v>
          </cell>
          <cell r="BY91">
            <v>3743.94061689313</v>
          </cell>
          <cell r="BZ91" t="str">
            <v>Y</v>
          </cell>
          <cell r="CA91">
            <v>3761.4935979187708</v>
          </cell>
          <cell r="CB91">
            <v>2.3223277639852213E-3</v>
          </cell>
          <cell r="CC91">
            <v>0</v>
          </cell>
          <cell r="CD91">
            <v>733491.25159416033</v>
          </cell>
        </row>
        <row r="92">
          <cell r="A92">
            <v>211</v>
          </cell>
          <cell r="B92">
            <v>0</v>
          </cell>
          <cell r="C92">
            <v>124572</v>
          </cell>
          <cell r="D92">
            <v>9352066</v>
          </cell>
          <cell r="E92" t="str">
            <v>Bucklesham Primary School</v>
          </cell>
          <cell r="F92">
            <v>98</v>
          </cell>
          <cell r="G92">
            <v>98</v>
          </cell>
          <cell r="H92">
            <v>0</v>
          </cell>
          <cell r="I92">
            <v>271832.40000000002</v>
          </cell>
          <cell r="J92">
            <v>0</v>
          </cell>
          <cell r="K92">
            <v>0</v>
          </cell>
          <cell r="L92">
            <v>2640.0000000000014</v>
          </cell>
          <cell r="M92">
            <v>0</v>
          </cell>
          <cell r="N92">
            <v>4715.6435643564346</v>
          </cell>
          <cell r="O92">
            <v>0</v>
          </cell>
          <cell r="P92">
            <v>799.99999999999909</v>
          </cell>
          <cell r="Q92">
            <v>959.99999999999898</v>
          </cell>
          <cell r="R92">
            <v>0</v>
          </cell>
          <cell r="S92">
            <v>1949.9999999999995</v>
          </cell>
          <cell r="T92">
            <v>0</v>
          </cell>
          <cell r="U92">
            <v>0</v>
          </cell>
          <cell r="V92">
            <v>0</v>
          </cell>
          <cell r="W92">
            <v>0</v>
          </cell>
          <cell r="X92">
            <v>0</v>
          </cell>
          <cell r="Y92">
            <v>0</v>
          </cell>
          <cell r="Z92">
            <v>0</v>
          </cell>
          <cell r="AA92">
            <v>0</v>
          </cell>
          <cell r="AB92">
            <v>0</v>
          </cell>
          <cell r="AC92">
            <v>0</v>
          </cell>
          <cell r="AD92">
            <v>0</v>
          </cell>
          <cell r="AE92">
            <v>21624.590909090919</v>
          </cell>
          <cell r="AF92">
            <v>0</v>
          </cell>
          <cell r="AG92">
            <v>0</v>
          </cell>
          <cell r="AH92">
            <v>0</v>
          </cell>
          <cell r="AI92">
            <v>110000</v>
          </cell>
          <cell r="AJ92">
            <v>0</v>
          </cell>
          <cell r="AK92">
            <v>0</v>
          </cell>
          <cell r="AL92">
            <v>0</v>
          </cell>
          <cell r="AM92">
            <v>10132.486140000001</v>
          </cell>
          <cell r="AN92">
            <v>0</v>
          </cell>
          <cell r="AO92">
            <v>0</v>
          </cell>
          <cell r="AP92">
            <v>0</v>
          </cell>
          <cell r="AQ92">
            <v>0</v>
          </cell>
          <cell r="AR92">
            <v>0</v>
          </cell>
          <cell r="AS92">
            <v>0</v>
          </cell>
          <cell r="AT92">
            <v>0</v>
          </cell>
          <cell r="AU92">
            <v>0</v>
          </cell>
          <cell r="AV92">
            <v>271832.40000000002</v>
          </cell>
          <cell r="AW92">
            <v>32690.234473447352</v>
          </cell>
          <cell r="AX92">
            <v>120132.48613999999</v>
          </cell>
          <cell r="AY92">
            <v>37156.412691269135</v>
          </cell>
          <cell r="AZ92">
            <v>424655.12061344739</v>
          </cell>
          <cell r="BA92">
            <v>414522.6344734474</v>
          </cell>
          <cell r="BB92">
            <v>3500</v>
          </cell>
          <cell r="BC92">
            <v>343000</v>
          </cell>
          <cell r="BD92">
            <v>0</v>
          </cell>
          <cell r="BE92">
            <v>0</v>
          </cell>
          <cell r="BF92">
            <v>424655.12061344739</v>
          </cell>
          <cell r="BG92" t="str">
            <v/>
          </cell>
          <cell r="BH92" t="str">
            <v/>
          </cell>
          <cell r="BI92" t="str">
            <v/>
          </cell>
          <cell r="BJ92" t="str">
            <v/>
          </cell>
          <cell r="BK92" t="str">
            <v/>
          </cell>
          <cell r="BL92">
            <v>424655.12061344739</v>
          </cell>
          <cell r="BM92">
            <v>424655.12061344739</v>
          </cell>
          <cell r="BN92">
            <v>0</v>
          </cell>
          <cell r="BO92">
            <v>353132.48613999999</v>
          </cell>
          <cell r="BP92">
            <v>233000</v>
          </cell>
          <cell r="BQ92">
            <v>304522.6344734474</v>
          </cell>
          <cell r="BR92">
            <v>3107.3738211576265</v>
          </cell>
          <cell r="BS92">
            <v>3021.9336911764708</v>
          </cell>
          <cell r="BT92">
            <v>2.8273330493857704E-2</v>
          </cell>
          <cell r="BU92">
            <v>-2.7746683166748618E-3</v>
          </cell>
          <cell r="BV92">
            <v>0</v>
          </cell>
          <cell r="BW92">
            <v>-821.71663946396757</v>
          </cell>
          <cell r="BX92">
            <v>423833.40397398343</v>
          </cell>
          <cell r="BY92">
            <v>4221.437937081464</v>
          </cell>
          <cell r="BZ92" t="str">
            <v>Y</v>
          </cell>
          <cell r="CA92">
            <v>4324.8306527957493</v>
          </cell>
          <cell r="CB92">
            <v>3.0318980211899271E-2</v>
          </cell>
          <cell r="CC92">
            <v>-2605.8200000000002</v>
          </cell>
          <cell r="CD92">
            <v>421227.58397398342</v>
          </cell>
        </row>
        <row r="93">
          <cell r="A93">
            <v>216</v>
          </cell>
          <cell r="B93">
            <v>0</v>
          </cell>
          <cell r="C93">
            <v>124749</v>
          </cell>
          <cell r="D93">
            <v>9353112</v>
          </cell>
          <cell r="E93" t="str">
            <v>Capel St Mary Church of England Voluntary Controlled Primary School</v>
          </cell>
          <cell r="F93">
            <v>271</v>
          </cell>
          <cell r="G93">
            <v>271</v>
          </cell>
          <cell r="H93">
            <v>0</v>
          </cell>
          <cell r="I93">
            <v>751699.8</v>
          </cell>
          <cell r="J93">
            <v>0</v>
          </cell>
          <cell r="K93">
            <v>0</v>
          </cell>
          <cell r="L93">
            <v>5279.9999999999945</v>
          </cell>
          <cell r="M93">
            <v>0</v>
          </cell>
          <cell r="N93">
            <v>13352.189781021898</v>
          </cell>
          <cell r="O93">
            <v>0</v>
          </cell>
          <cell r="P93">
            <v>199.9999999999998</v>
          </cell>
          <cell r="Q93">
            <v>480.00000000000011</v>
          </cell>
          <cell r="R93">
            <v>2159.9999999999977</v>
          </cell>
          <cell r="S93">
            <v>1169.9999999999989</v>
          </cell>
          <cell r="T93">
            <v>840.00000000000023</v>
          </cell>
          <cell r="U93">
            <v>0</v>
          </cell>
          <cell r="V93">
            <v>0</v>
          </cell>
          <cell r="W93">
            <v>0</v>
          </cell>
          <cell r="X93">
            <v>0</v>
          </cell>
          <cell r="Y93">
            <v>0</v>
          </cell>
          <cell r="Z93">
            <v>0</v>
          </cell>
          <cell r="AA93">
            <v>0</v>
          </cell>
          <cell r="AB93">
            <v>3087.7212389380479</v>
          </cell>
          <cell r="AC93">
            <v>0</v>
          </cell>
          <cell r="AD93">
            <v>0</v>
          </cell>
          <cell r="AE93">
            <v>60857.121076233219</v>
          </cell>
          <cell r="AF93">
            <v>0</v>
          </cell>
          <cell r="AG93">
            <v>0</v>
          </cell>
          <cell r="AH93">
            <v>0</v>
          </cell>
          <cell r="AI93">
            <v>110000</v>
          </cell>
          <cell r="AJ93">
            <v>0</v>
          </cell>
          <cell r="AK93">
            <v>0</v>
          </cell>
          <cell r="AL93">
            <v>0</v>
          </cell>
          <cell r="AM93">
            <v>26319.555780000002</v>
          </cell>
          <cell r="AN93">
            <v>0</v>
          </cell>
          <cell r="AO93">
            <v>0</v>
          </cell>
          <cell r="AP93">
            <v>0</v>
          </cell>
          <cell r="AQ93">
            <v>0</v>
          </cell>
          <cell r="AR93">
            <v>0</v>
          </cell>
          <cell r="AS93">
            <v>0</v>
          </cell>
          <cell r="AT93">
            <v>0</v>
          </cell>
          <cell r="AU93">
            <v>0</v>
          </cell>
          <cell r="AV93">
            <v>751699.8</v>
          </cell>
          <cell r="AW93">
            <v>87427.032096193157</v>
          </cell>
          <cell r="AX93">
            <v>136319.55578</v>
          </cell>
          <cell r="AY93">
            <v>82597.215966744159</v>
          </cell>
          <cell r="AZ93">
            <v>975446.38787619327</v>
          </cell>
          <cell r="BA93">
            <v>949126.83209619322</v>
          </cell>
          <cell r="BB93">
            <v>3500</v>
          </cell>
          <cell r="BC93">
            <v>948500</v>
          </cell>
          <cell r="BD93">
            <v>0</v>
          </cell>
          <cell r="BE93">
            <v>0</v>
          </cell>
          <cell r="BF93">
            <v>975446.38787619327</v>
          </cell>
          <cell r="BG93" t="str">
            <v/>
          </cell>
          <cell r="BH93" t="str">
            <v/>
          </cell>
          <cell r="BI93" t="str">
            <v/>
          </cell>
          <cell r="BJ93" t="str">
            <v/>
          </cell>
          <cell r="BK93" t="str">
            <v/>
          </cell>
          <cell r="BL93">
            <v>975446.38787619327</v>
          </cell>
          <cell r="BM93">
            <v>975446.38787619327</v>
          </cell>
          <cell r="BN93">
            <v>0</v>
          </cell>
          <cell r="BO93">
            <v>974819.55578000005</v>
          </cell>
          <cell r="BP93">
            <v>838500</v>
          </cell>
          <cell r="BQ93">
            <v>839126.83209619322</v>
          </cell>
          <cell r="BR93">
            <v>3096.4089745246984</v>
          </cell>
          <cell r="BS93">
            <v>2990.2574608058608</v>
          </cell>
          <cell r="BT93">
            <v>3.5499121768006632E-2</v>
          </cell>
          <cell r="BU93">
            <v>-3.4837879626833973E-3</v>
          </cell>
          <cell r="BV93">
            <v>0</v>
          </cell>
          <cell r="BW93">
            <v>-626.8320961932186</v>
          </cell>
          <cell r="BX93">
            <v>974819.55578000005</v>
          </cell>
          <cell r="BY93">
            <v>3500</v>
          </cell>
          <cell r="BZ93" t="str">
            <v>Y</v>
          </cell>
          <cell r="CA93">
            <v>3597.1201320295204</v>
          </cell>
          <cell r="CB93">
            <v>3.1426037735107659E-2</v>
          </cell>
          <cell r="CC93">
            <v>-7205.89</v>
          </cell>
          <cell r="CD93">
            <v>967613.66578000004</v>
          </cell>
        </row>
        <row r="94">
          <cell r="A94">
            <v>217</v>
          </cell>
          <cell r="B94" t="str">
            <v>Recoupment Academy</v>
          </cell>
          <cell r="C94">
            <v>144625</v>
          </cell>
          <cell r="D94">
            <v>9352203</v>
          </cell>
          <cell r="E94" t="str">
            <v>Chelmondiston Church of England Primary School</v>
          </cell>
          <cell r="F94">
            <v>124</v>
          </cell>
          <cell r="G94">
            <v>124</v>
          </cell>
          <cell r="H94">
            <v>0</v>
          </cell>
          <cell r="I94">
            <v>343951.2</v>
          </cell>
          <cell r="J94">
            <v>0</v>
          </cell>
          <cell r="K94">
            <v>0</v>
          </cell>
          <cell r="L94">
            <v>3959.9999999999986</v>
          </cell>
          <cell r="M94">
            <v>0</v>
          </cell>
          <cell r="N94">
            <v>12018.461538461537</v>
          </cell>
          <cell r="O94">
            <v>0</v>
          </cell>
          <cell r="P94">
            <v>200.00000000000006</v>
          </cell>
          <cell r="Q94">
            <v>2880</v>
          </cell>
          <cell r="R94">
            <v>2880.0000000000018</v>
          </cell>
          <cell r="S94">
            <v>1559.9999999999982</v>
          </cell>
          <cell r="T94">
            <v>0</v>
          </cell>
          <cell r="U94">
            <v>0</v>
          </cell>
          <cell r="V94">
            <v>0</v>
          </cell>
          <cell r="W94">
            <v>0</v>
          </cell>
          <cell r="X94">
            <v>0</v>
          </cell>
          <cell r="Y94">
            <v>0</v>
          </cell>
          <cell r="Z94">
            <v>0</v>
          </cell>
          <cell r="AA94">
            <v>0</v>
          </cell>
          <cell r="AB94">
            <v>0</v>
          </cell>
          <cell r="AC94">
            <v>0</v>
          </cell>
          <cell r="AD94">
            <v>0</v>
          </cell>
          <cell r="AE94">
            <v>41807.175257731986</v>
          </cell>
          <cell r="AF94">
            <v>0</v>
          </cell>
          <cell r="AG94">
            <v>0</v>
          </cell>
          <cell r="AH94">
            <v>0</v>
          </cell>
          <cell r="AI94">
            <v>110000</v>
          </cell>
          <cell r="AJ94">
            <v>0</v>
          </cell>
          <cell r="AK94">
            <v>0</v>
          </cell>
          <cell r="AL94">
            <v>0</v>
          </cell>
          <cell r="AM94">
            <v>1880.8683600000002</v>
          </cell>
          <cell r="AN94">
            <v>0</v>
          </cell>
          <cell r="AO94">
            <v>0</v>
          </cell>
          <cell r="AP94">
            <v>0</v>
          </cell>
          <cell r="AQ94">
            <v>0</v>
          </cell>
          <cell r="AR94">
            <v>0</v>
          </cell>
          <cell r="AS94">
            <v>0</v>
          </cell>
          <cell r="AT94">
            <v>0</v>
          </cell>
          <cell r="AU94">
            <v>0</v>
          </cell>
          <cell r="AV94">
            <v>343951.2</v>
          </cell>
          <cell r="AW94">
            <v>65305.636796193525</v>
          </cell>
          <cell r="AX94">
            <v>111880.86835999999</v>
          </cell>
          <cell r="AY94">
            <v>63555.406026962752</v>
          </cell>
          <cell r="AZ94">
            <v>521137.70515619358</v>
          </cell>
          <cell r="BA94">
            <v>519256.83679619356</v>
          </cell>
          <cell r="BB94">
            <v>3500</v>
          </cell>
          <cell r="BC94">
            <v>434000</v>
          </cell>
          <cell r="BD94">
            <v>0</v>
          </cell>
          <cell r="BE94">
            <v>0</v>
          </cell>
          <cell r="BF94">
            <v>521137.70515619358</v>
          </cell>
          <cell r="BG94" t="str">
            <v/>
          </cell>
          <cell r="BH94" t="str">
            <v/>
          </cell>
          <cell r="BI94" t="str">
            <v/>
          </cell>
          <cell r="BJ94" t="str">
            <v/>
          </cell>
          <cell r="BK94" t="str">
            <v/>
          </cell>
          <cell r="BL94">
            <v>521137.70515619358</v>
          </cell>
          <cell r="BM94">
            <v>521137.70515619358</v>
          </cell>
          <cell r="BN94">
            <v>0</v>
          </cell>
          <cell r="BO94">
            <v>435880.86836000002</v>
          </cell>
          <cell r="BP94">
            <v>324000</v>
          </cell>
          <cell r="BQ94">
            <v>409256.83679619356</v>
          </cell>
          <cell r="BR94">
            <v>3300.4583612596257</v>
          </cell>
          <cell r="BS94">
            <v>3133.6083371681416</v>
          </cell>
          <cell r="BT94">
            <v>5.3245334495844288E-2</v>
          </cell>
          <cell r="BU94">
            <v>-5.2253533650190196E-3</v>
          </cell>
          <cell r="BV94">
            <v>0</v>
          </cell>
          <cell r="BW94">
            <v>-2030.4021477898771</v>
          </cell>
          <cell r="BX94">
            <v>519107.30300840369</v>
          </cell>
          <cell r="BY94">
            <v>4171.1809245839004</v>
          </cell>
          <cell r="BZ94" t="str">
            <v>Y</v>
          </cell>
          <cell r="CA94">
            <v>4186.3492178097067</v>
          </cell>
          <cell r="CB94">
            <v>1.5279581504105577E-2</v>
          </cell>
          <cell r="CC94">
            <v>0</v>
          </cell>
          <cell r="CD94">
            <v>519107.30300840369</v>
          </cell>
        </row>
        <row r="95">
          <cell r="A95">
            <v>219</v>
          </cell>
          <cell r="B95" t="str">
            <v>Recoupment Academy</v>
          </cell>
          <cell r="C95">
            <v>146021</v>
          </cell>
          <cell r="D95">
            <v>9352069</v>
          </cell>
          <cell r="E95" t="str">
            <v>Claydon Primary School</v>
          </cell>
          <cell r="F95">
            <v>427</v>
          </cell>
          <cell r="G95">
            <v>427</v>
          </cell>
          <cell r="H95">
            <v>0</v>
          </cell>
          <cell r="I95">
            <v>1184412.6000000001</v>
          </cell>
          <cell r="J95">
            <v>0</v>
          </cell>
          <cell r="K95">
            <v>0</v>
          </cell>
          <cell r="L95">
            <v>19800.000000000055</v>
          </cell>
          <cell r="M95">
            <v>0</v>
          </cell>
          <cell r="N95">
            <v>40224.029484029488</v>
          </cell>
          <cell r="O95">
            <v>0</v>
          </cell>
          <cell r="P95">
            <v>200.9411764705884</v>
          </cell>
          <cell r="Q95">
            <v>241.12941176470608</v>
          </cell>
          <cell r="R95">
            <v>2893.5529411764696</v>
          </cell>
          <cell r="S95">
            <v>7444.8705882352988</v>
          </cell>
          <cell r="T95">
            <v>0</v>
          </cell>
          <cell r="U95">
            <v>0</v>
          </cell>
          <cell r="V95">
            <v>0</v>
          </cell>
          <cell r="W95">
            <v>0</v>
          </cell>
          <cell r="X95">
            <v>0</v>
          </cell>
          <cell r="Y95">
            <v>0</v>
          </cell>
          <cell r="Z95">
            <v>0</v>
          </cell>
          <cell r="AA95">
            <v>0</v>
          </cell>
          <cell r="AB95">
            <v>1198.3923705722068</v>
          </cell>
          <cell r="AC95">
            <v>0</v>
          </cell>
          <cell r="AD95">
            <v>0</v>
          </cell>
          <cell r="AE95">
            <v>118364.4000000001</v>
          </cell>
          <cell r="AF95">
            <v>0</v>
          </cell>
          <cell r="AG95">
            <v>0</v>
          </cell>
          <cell r="AH95">
            <v>0</v>
          </cell>
          <cell r="AI95">
            <v>110000</v>
          </cell>
          <cell r="AJ95">
            <v>0</v>
          </cell>
          <cell r="AK95">
            <v>0</v>
          </cell>
          <cell r="AL95">
            <v>0</v>
          </cell>
          <cell r="AM95">
            <v>7222.9441200000001</v>
          </cell>
          <cell r="AN95">
            <v>0</v>
          </cell>
          <cell r="AO95">
            <v>0</v>
          </cell>
          <cell r="AP95">
            <v>0</v>
          </cell>
          <cell r="AQ95">
            <v>0</v>
          </cell>
          <cell r="AR95">
            <v>0</v>
          </cell>
          <cell r="AS95">
            <v>0</v>
          </cell>
          <cell r="AT95">
            <v>0</v>
          </cell>
          <cell r="AU95">
            <v>0</v>
          </cell>
          <cell r="AV95">
            <v>1184412.6000000001</v>
          </cell>
          <cell r="AW95">
            <v>190367.31597224891</v>
          </cell>
          <cell r="AX95">
            <v>117222.94412</v>
          </cell>
          <cell r="AY95">
            <v>163765.6618008384</v>
          </cell>
          <cell r="AZ95">
            <v>1492002.8600922492</v>
          </cell>
          <cell r="BA95">
            <v>1484779.9159722491</v>
          </cell>
          <cell r="BB95">
            <v>3500</v>
          </cell>
          <cell r="BC95">
            <v>1494500</v>
          </cell>
          <cell r="BD95">
            <v>9720.0840277508833</v>
          </cell>
          <cell r="BE95">
            <v>0</v>
          </cell>
          <cell r="BF95">
            <v>1501722.9441200001</v>
          </cell>
          <cell r="BG95" t="str">
            <v/>
          </cell>
          <cell r="BH95" t="str">
            <v/>
          </cell>
          <cell r="BI95" t="str">
            <v/>
          </cell>
          <cell r="BJ95" t="str">
            <v/>
          </cell>
          <cell r="BK95" t="str">
            <v/>
          </cell>
          <cell r="BL95">
            <v>1501722.9441200001</v>
          </cell>
          <cell r="BM95">
            <v>1501722.9441200001</v>
          </cell>
          <cell r="BN95">
            <v>0</v>
          </cell>
          <cell r="BO95">
            <v>1501722.9441200001</v>
          </cell>
          <cell r="BP95">
            <v>1384500</v>
          </cell>
          <cell r="BQ95">
            <v>1384500</v>
          </cell>
          <cell r="BR95">
            <v>3242.3887587822014</v>
          </cell>
          <cell r="BS95">
            <v>3078.2467491400494</v>
          </cell>
          <cell r="BT95">
            <v>5.3323213835280554E-2</v>
          </cell>
          <cell r="BU95">
            <v>-5.2329962331170779E-3</v>
          </cell>
          <cell r="BV95">
            <v>0</v>
          </cell>
          <cell r="BW95">
            <v>0</v>
          </cell>
          <cell r="BX95">
            <v>1501722.9441200001</v>
          </cell>
          <cell r="BY95">
            <v>3500</v>
          </cell>
          <cell r="BZ95" t="str">
            <v>Y</v>
          </cell>
          <cell r="CA95">
            <v>3516.9155600000004</v>
          </cell>
          <cell r="CB95">
            <v>3.0164344797007914E-2</v>
          </cell>
          <cell r="CC95">
            <v>0</v>
          </cell>
          <cell r="CD95">
            <v>1501722.9441200001</v>
          </cell>
        </row>
        <row r="96">
          <cell r="A96">
            <v>220</v>
          </cell>
          <cell r="B96">
            <v>0</v>
          </cell>
          <cell r="C96">
            <v>124577</v>
          </cell>
          <cell r="D96">
            <v>9352071</v>
          </cell>
          <cell r="E96" t="str">
            <v>Copdock Primary School</v>
          </cell>
          <cell r="F96">
            <v>81</v>
          </cell>
          <cell r="G96">
            <v>81</v>
          </cell>
          <cell r="H96">
            <v>0</v>
          </cell>
          <cell r="I96">
            <v>224677.80000000002</v>
          </cell>
          <cell r="J96">
            <v>0</v>
          </cell>
          <cell r="K96">
            <v>0</v>
          </cell>
          <cell r="L96">
            <v>2640.0000000000009</v>
          </cell>
          <cell r="M96">
            <v>0</v>
          </cell>
          <cell r="N96">
            <v>4920.75</v>
          </cell>
          <cell r="O96">
            <v>0</v>
          </cell>
          <cell r="P96">
            <v>0</v>
          </cell>
          <cell r="Q96">
            <v>719.9999999999992</v>
          </cell>
          <cell r="R96">
            <v>1439.9999999999995</v>
          </cell>
          <cell r="S96">
            <v>0</v>
          </cell>
          <cell r="T96">
            <v>0</v>
          </cell>
          <cell r="U96">
            <v>0</v>
          </cell>
          <cell r="V96">
            <v>0</v>
          </cell>
          <cell r="W96">
            <v>0</v>
          </cell>
          <cell r="X96">
            <v>0</v>
          </cell>
          <cell r="Y96">
            <v>0</v>
          </cell>
          <cell r="Z96">
            <v>0</v>
          </cell>
          <cell r="AA96">
            <v>0</v>
          </cell>
          <cell r="AB96">
            <v>0</v>
          </cell>
          <cell r="AC96">
            <v>0</v>
          </cell>
          <cell r="AD96">
            <v>0</v>
          </cell>
          <cell r="AE96">
            <v>31651.941176470624</v>
          </cell>
          <cell r="AF96">
            <v>0</v>
          </cell>
          <cell r="AG96">
            <v>0</v>
          </cell>
          <cell r="AH96">
            <v>0</v>
          </cell>
          <cell r="AI96">
            <v>110000</v>
          </cell>
          <cell r="AJ96">
            <v>0</v>
          </cell>
          <cell r="AK96">
            <v>0</v>
          </cell>
          <cell r="AL96">
            <v>1000</v>
          </cell>
          <cell r="AM96">
            <v>7848.96</v>
          </cell>
          <cell r="AN96">
            <v>0</v>
          </cell>
          <cell r="AO96">
            <v>0</v>
          </cell>
          <cell r="AP96">
            <v>0</v>
          </cell>
          <cell r="AQ96">
            <v>0</v>
          </cell>
          <cell r="AR96">
            <v>0</v>
          </cell>
          <cell r="AS96">
            <v>0</v>
          </cell>
          <cell r="AT96">
            <v>0</v>
          </cell>
          <cell r="AU96">
            <v>0</v>
          </cell>
          <cell r="AV96">
            <v>224677.80000000002</v>
          </cell>
          <cell r="AW96">
            <v>41372.691176470624</v>
          </cell>
          <cell r="AX96">
            <v>118848.96000000001</v>
          </cell>
          <cell r="AY96">
            <v>46511.316176470624</v>
          </cell>
          <cell r="AZ96">
            <v>384899.45117647067</v>
          </cell>
          <cell r="BA96">
            <v>376050.49117647065</v>
          </cell>
          <cell r="BB96">
            <v>3500</v>
          </cell>
          <cell r="BC96">
            <v>283500</v>
          </cell>
          <cell r="BD96">
            <v>0</v>
          </cell>
          <cell r="BE96">
            <v>0</v>
          </cell>
          <cell r="BF96">
            <v>384899.45117647067</v>
          </cell>
          <cell r="BG96" t="str">
            <v/>
          </cell>
          <cell r="BH96" t="str">
            <v/>
          </cell>
          <cell r="BI96" t="str">
            <v/>
          </cell>
          <cell r="BJ96" t="str">
            <v/>
          </cell>
          <cell r="BK96" t="str">
            <v/>
          </cell>
          <cell r="BL96">
            <v>384899.45117647067</v>
          </cell>
          <cell r="BM96">
            <v>384899.45117647067</v>
          </cell>
          <cell r="BN96">
            <v>0</v>
          </cell>
          <cell r="BO96">
            <v>292348.96000000002</v>
          </cell>
          <cell r="BP96">
            <v>174500.00000000003</v>
          </cell>
          <cell r="BQ96">
            <v>267050.49117647065</v>
          </cell>
          <cell r="BR96">
            <v>3296.9196441539584</v>
          </cell>
          <cell r="BS96">
            <v>3160.0388451219515</v>
          </cell>
          <cell r="BT96">
            <v>4.3316176079071109E-2</v>
          </cell>
          <cell r="BU96">
            <v>-4.2509325667246254E-3</v>
          </cell>
          <cell r="BV96">
            <v>0</v>
          </cell>
          <cell r="BW96">
            <v>-1088.0820751463459</v>
          </cell>
          <cell r="BX96">
            <v>383811.36910132435</v>
          </cell>
          <cell r="BY96">
            <v>4629.1655444607941</v>
          </cell>
          <cell r="BZ96" t="str">
            <v>Y</v>
          </cell>
          <cell r="CA96">
            <v>4738.4119642138812</v>
          </cell>
          <cell r="CB96">
            <v>3.117435367799759E-2</v>
          </cell>
          <cell r="CC96">
            <v>-2153.79</v>
          </cell>
          <cell r="CD96">
            <v>381657.57910132437</v>
          </cell>
        </row>
        <row r="97">
          <cell r="A97">
            <v>223</v>
          </cell>
          <cell r="B97">
            <v>0</v>
          </cell>
          <cell r="C97">
            <v>124729</v>
          </cell>
          <cell r="D97">
            <v>9353085</v>
          </cell>
          <cell r="E97" t="str">
            <v>East Bergholt Church of England Voluntary Controlled Primary School</v>
          </cell>
          <cell r="F97">
            <v>196</v>
          </cell>
          <cell r="G97">
            <v>196</v>
          </cell>
          <cell r="H97">
            <v>0</v>
          </cell>
          <cell r="I97">
            <v>543664.80000000005</v>
          </cell>
          <cell r="J97">
            <v>0</v>
          </cell>
          <cell r="K97">
            <v>0</v>
          </cell>
          <cell r="L97">
            <v>3519.9999999999959</v>
          </cell>
          <cell r="M97">
            <v>0</v>
          </cell>
          <cell r="N97">
            <v>8820</v>
          </cell>
          <cell r="O97">
            <v>0</v>
          </cell>
          <cell r="P97">
            <v>1005.1282051282035</v>
          </cell>
          <cell r="Q97">
            <v>0</v>
          </cell>
          <cell r="R97">
            <v>1447.3846153846143</v>
          </cell>
          <cell r="S97">
            <v>784.0000000000033</v>
          </cell>
          <cell r="T97">
            <v>422.15384615384636</v>
          </cell>
          <cell r="U97">
            <v>0</v>
          </cell>
          <cell r="V97">
            <v>0</v>
          </cell>
          <cell r="W97">
            <v>0</v>
          </cell>
          <cell r="X97">
            <v>0</v>
          </cell>
          <cell r="Y97">
            <v>0</v>
          </cell>
          <cell r="Z97">
            <v>0</v>
          </cell>
          <cell r="AA97">
            <v>0</v>
          </cell>
          <cell r="AB97">
            <v>586.86046511627887</v>
          </cell>
          <cell r="AC97">
            <v>0</v>
          </cell>
          <cell r="AD97">
            <v>0</v>
          </cell>
          <cell r="AE97">
            <v>42670.011834319543</v>
          </cell>
          <cell r="AF97">
            <v>0</v>
          </cell>
          <cell r="AG97">
            <v>0</v>
          </cell>
          <cell r="AH97">
            <v>0</v>
          </cell>
          <cell r="AI97">
            <v>110000</v>
          </cell>
          <cell r="AJ97">
            <v>0</v>
          </cell>
          <cell r="AK97">
            <v>0</v>
          </cell>
          <cell r="AL97">
            <v>0</v>
          </cell>
          <cell r="AM97">
            <v>15456.33964</v>
          </cell>
          <cell r="AN97">
            <v>0</v>
          </cell>
          <cell r="AO97">
            <v>0</v>
          </cell>
          <cell r="AP97">
            <v>0</v>
          </cell>
          <cell r="AQ97">
            <v>0</v>
          </cell>
          <cell r="AR97">
            <v>0</v>
          </cell>
          <cell r="AS97">
            <v>0</v>
          </cell>
          <cell r="AT97">
            <v>0</v>
          </cell>
          <cell r="AU97">
            <v>0</v>
          </cell>
          <cell r="AV97">
            <v>543664.80000000005</v>
          </cell>
          <cell r="AW97">
            <v>59255.538966102482</v>
          </cell>
          <cell r="AX97">
            <v>125456.33964000001</v>
          </cell>
          <cell r="AY97">
            <v>60668.345167652871</v>
          </cell>
          <cell r="AZ97">
            <v>728376.67860610259</v>
          </cell>
          <cell r="BA97">
            <v>712920.33896610257</v>
          </cell>
          <cell r="BB97">
            <v>3500</v>
          </cell>
          <cell r="BC97">
            <v>686000</v>
          </cell>
          <cell r="BD97">
            <v>0</v>
          </cell>
          <cell r="BE97">
            <v>0</v>
          </cell>
          <cell r="BF97">
            <v>728376.67860610259</v>
          </cell>
          <cell r="BG97" t="str">
            <v/>
          </cell>
          <cell r="BH97" t="str">
            <v/>
          </cell>
          <cell r="BI97" t="str">
            <v/>
          </cell>
          <cell r="BJ97" t="str">
            <v/>
          </cell>
          <cell r="BK97" t="str">
            <v/>
          </cell>
          <cell r="BL97">
            <v>728376.67860610259</v>
          </cell>
          <cell r="BM97">
            <v>728376.67860610271</v>
          </cell>
          <cell r="BN97">
            <v>0</v>
          </cell>
          <cell r="BO97">
            <v>701456.33964000002</v>
          </cell>
          <cell r="BP97">
            <v>576000</v>
          </cell>
          <cell r="BQ97">
            <v>602920.33896610257</v>
          </cell>
          <cell r="BR97">
            <v>3076.1241783984824</v>
          </cell>
          <cell r="BS97">
            <v>2986.6256349206351</v>
          </cell>
          <cell r="BT97">
            <v>2.9966441870517727E-2</v>
          </cell>
          <cell r="BU97">
            <v>-2.9408256957795592E-3</v>
          </cell>
          <cell r="BV97">
            <v>0</v>
          </cell>
          <cell r="BW97">
            <v>-1721.4965005263145</v>
          </cell>
          <cell r="BX97">
            <v>726655.18210557627</v>
          </cell>
          <cell r="BY97">
            <v>3628.5655227835523</v>
          </cell>
          <cell r="BZ97" t="str">
            <v>Y</v>
          </cell>
          <cell r="CA97">
            <v>3707.424398497838</v>
          </cell>
          <cell r="CB97">
            <v>1.6107037295084892E-2</v>
          </cell>
          <cell r="CC97">
            <v>-5211.6400000000003</v>
          </cell>
          <cell r="CD97">
            <v>721443.54210557626</v>
          </cell>
        </row>
        <row r="98">
          <cell r="A98">
            <v>224</v>
          </cell>
          <cell r="B98">
            <v>0</v>
          </cell>
          <cell r="C98">
            <v>124695</v>
          </cell>
          <cell r="D98">
            <v>9353020</v>
          </cell>
          <cell r="E98" t="str">
            <v>Elmsett Church of England VC Primary School</v>
          </cell>
          <cell r="F98">
            <v>70</v>
          </cell>
          <cell r="G98">
            <v>70</v>
          </cell>
          <cell r="H98">
            <v>0</v>
          </cell>
          <cell r="I98">
            <v>194166</v>
          </cell>
          <cell r="J98">
            <v>0</v>
          </cell>
          <cell r="K98">
            <v>0</v>
          </cell>
          <cell r="L98">
            <v>1759.9999999999986</v>
          </cell>
          <cell r="M98">
            <v>0</v>
          </cell>
          <cell r="N98">
            <v>2159.9999999999982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18210.181818181853</v>
          </cell>
          <cell r="AF98">
            <v>0</v>
          </cell>
          <cell r="AG98">
            <v>0</v>
          </cell>
          <cell r="AH98">
            <v>0</v>
          </cell>
          <cell r="AI98">
            <v>110000</v>
          </cell>
          <cell r="AJ98">
            <v>0</v>
          </cell>
          <cell r="AK98">
            <v>0</v>
          </cell>
          <cell r="AL98">
            <v>0</v>
          </cell>
          <cell r="AM98">
            <v>7185.6717799999997</v>
          </cell>
          <cell r="AN98">
            <v>0</v>
          </cell>
          <cell r="AO98">
            <v>0</v>
          </cell>
          <cell r="AP98">
            <v>0</v>
          </cell>
          <cell r="AQ98">
            <v>7900</v>
          </cell>
          <cell r="AR98">
            <v>0</v>
          </cell>
          <cell r="AS98">
            <v>0</v>
          </cell>
          <cell r="AT98">
            <v>0</v>
          </cell>
          <cell r="AU98">
            <v>0</v>
          </cell>
          <cell r="AV98">
            <v>194166</v>
          </cell>
          <cell r="AW98">
            <v>22130.181818181849</v>
          </cell>
          <cell r="AX98">
            <v>125085.67178</v>
          </cell>
          <cell r="AY98">
            <v>30169.181818181853</v>
          </cell>
          <cell r="AZ98">
            <v>341381.85359818186</v>
          </cell>
          <cell r="BA98">
            <v>334196.18181818188</v>
          </cell>
          <cell r="BB98">
            <v>3500</v>
          </cell>
          <cell r="BC98">
            <v>245000</v>
          </cell>
          <cell r="BD98">
            <v>0</v>
          </cell>
          <cell r="BE98">
            <v>0</v>
          </cell>
          <cell r="BF98">
            <v>341381.85359818186</v>
          </cell>
          <cell r="BG98" t="str">
            <v/>
          </cell>
          <cell r="BH98" t="str">
            <v/>
          </cell>
          <cell r="BI98" t="str">
            <v/>
          </cell>
          <cell r="BJ98" t="str">
            <v/>
          </cell>
          <cell r="BK98" t="str">
            <v/>
          </cell>
          <cell r="BL98">
            <v>341381.85359818186</v>
          </cell>
          <cell r="BM98">
            <v>341381.85359818186</v>
          </cell>
          <cell r="BN98">
            <v>0</v>
          </cell>
          <cell r="BO98">
            <v>252185.67178</v>
          </cell>
          <cell r="BP98">
            <v>135000</v>
          </cell>
          <cell r="BQ98">
            <v>224196.18181818185</v>
          </cell>
          <cell r="BR98">
            <v>3202.8025974025977</v>
          </cell>
          <cell r="BS98">
            <v>3051.0911071428573</v>
          </cell>
          <cell r="BT98">
            <v>4.9723684063242582E-2</v>
          </cell>
          <cell r="BU98">
            <v>-4.8797481000196563E-3</v>
          </cell>
          <cell r="BV98">
            <v>0</v>
          </cell>
          <cell r="BW98">
            <v>-1042.1989223147059</v>
          </cell>
          <cell r="BX98">
            <v>340339.65467586718</v>
          </cell>
          <cell r="BY98">
            <v>4759.3426127981029</v>
          </cell>
          <cell r="BZ98" t="str">
            <v>Y</v>
          </cell>
          <cell r="CA98">
            <v>4861.9950667981029</v>
          </cell>
          <cell r="CB98">
            <v>2.9437599196476594E-2</v>
          </cell>
          <cell r="CC98">
            <v>-1861.3</v>
          </cell>
          <cell r="CD98">
            <v>338478.35467586719</v>
          </cell>
        </row>
        <row r="99">
          <cell r="A99">
            <v>225</v>
          </cell>
          <cell r="B99" t="str">
            <v>Recoupment Academy</v>
          </cell>
          <cell r="C99">
            <v>143549</v>
          </cell>
          <cell r="D99">
            <v>9352187</v>
          </cell>
          <cell r="E99" t="str">
            <v>Eyke Church of England Primary School</v>
          </cell>
          <cell r="F99">
            <v>121</v>
          </cell>
          <cell r="G99">
            <v>121</v>
          </cell>
          <cell r="H99">
            <v>0</v>
          </cell>
          <cell r="I99">
            <v>335629.80000000005</v>
          </cell>
          <cell r="J99">
            <v>0</v>
          </cell>
          <cell r="K99">
            <v>0</v>
          </cell>
          <cell r="L99">
            <v>3080.0000000000009</v>
          </cell>
          <cell r="M99">
            <v>0</v>
          </cell>
          <cell r="N99">
            <v>9917.6785714285706</v>
          </cell>
          <cell r="O99">
            <v>0</v>
          </cell>
          <cell r="P99">
            <v>200.00000000000014</v>
          </cell>
          <cell r="Q99">
            <v>0</v>
          </cell>
          <cell r="R99">
            <v>719.99999999999955</v>
          </cell>
          <cell r="S99">
            <v>0</v>
          </cell>
          <cell r="T99">
            <v>0</v>
          </cell>
          <cell r="U99">
            <v>0</v>
          </cell>
          <cell r="V99">
            <v>0</v>
          </cell>
          <cell r="W99">
            <v>0</v>
          </cell>
          <cell r="X99">
            <v>0</v>
          </cell>
          <cell r="Y99">
            <v>0</v>
          </cell>
          <cell r="Z99">
            <v>0</v>
          </cell>
          <cell r="AA99">
            <v>0</v>
          </cell>
          <cell r="AB99">
            <v>3054.6568627451011</v>
          </cell>
          <cell r="AC99">
            <v>0</v>
          </cell>
          <cell r="AD99">
            <v>0</v>
          </cell>
          <cell r="AE99">
            <v>42070.577319587595</v>
          </cell>
          <cell r="AF99">
            <v>0</v>
          </cell>
          <cell r="AG99">
            <v>0</v>
          </cell>
          <cell r="AH99">
            <v>0</v>
          </cell>
          <cell r="AI99">
            <v>110000</v>
          </cell>
          <cell r="AJ99">
            <v>0</v>
          </cell>
          <cell r="AK99">
            <v>0</v>
          </cell>
          <cell r="AL99">
            <v>0</v>
          </cell>
          <cell r="AM99">
            <v>2929.8900400000002</v>
          </cell>
          <cell r="AN99">
            <v>0</v>
          </cell>
          <cell r="AO99">
            <v>0</v>
          </cell>
          <cell r="AP99">
            <v>0</v>
          </cell>
          <cell r="AQ99">
            <v>0</v>
          </cell>
          <cell r="AR99">
            <v>0</v>
          </cell>
          <cell r="AS99">
            <v>0</v>
          </cell>
          <cell r="AT99">
            <v>0</v>
          </cell>
          <cell r="AU99">
            <v>0</v>
          </cell>
          <cell r="AV99">
            <v>335629.80000000005</v>
          </cell>
          <cell r="AW99">
            <v>59042.912753761266</v>
          </cell>
          <cell r="AX99">
            <v>112929.89004</v>
          </cell>
          <cell r="AY99">
            <v>59028.416605301885</v>
          </cell>
          <cell r="AZ99">
            <v>507602.6027937613</v>
          </cell>
          <cell r="BA99">
            <v>504672.71275376127</v>
          </cell>
          <cell r="BB99">
            <v>3500</v>
          </cell>
          <cell r="BC99">
            <v>423500</v>
          </cell>
          <cell r="BD99">
            <v>0</v>
          </cell>
          <cell r="BE99">
            <v>0</v>
          </cell>
          <cell r="BF99">
            <v>507602.6027937613</v>
          </cell>
          <cell r="BG99" t="str">
            <v/>
          </cell>
          <cell r="BH99" t="str">
            <v/>
          </cell>
          <cell r="BI99" t="str">
            <v/>
          </cell>
          <cell r="BJ99" t="str">
            <v/>
          </cell>
          <cell r="BK99" t="str">
            <v/>
          </cell>
          <cell r="BL99">
            <v>507602.6027937613</v>
          </cell>
          <cell r="BM99">
            <v>507602.6027937613</v>
          </cell>
          <cell r="BN99">
            <v>0</v>
          </cell>
          <cell r="BO99">
            <v>426429.89004000003</v>
          </cell>
          <cell r="BP99">
            <v>313500</v>
          </cell>
          <cell r="BQ99">
            <v>394672.71275376127</v>
          </cell>
          <cell r="BR99">
            <v>3261.7579566426552</v>
          </cell>
          <cell r="BS99">
            <v>3100.2010594594594</v>
          </cell>
          <cell r="BT99">
            <v>5.2111748265567116E-2</v>
          </cell>
          <cell r="BU99">
            <v>-5.1141062730624392E-3</v>
          </cell>
          <cell r="BV99">
            <v>0</v>
          </cell>
          <cell r="BW99">
            <v>-1918.4256799983093</v>
          </cell>
          <cell r="BX99">
            <v>505684.177113763</v>
          </cell>
          <cell r="BY99">
            <v>4154.9941080476283</v>
          </cell>
          <cell r="BZ99" t="str">
            <v>Y</v>
          </cell>
          <cell r="CA99">
            <v>4179.2080753203554</v>
          </cell>
          <cell r="CB99">
            <v>1.5105301620104594E-2</v>
          </cell>
          <cell r="CC99">
            <v>0</v>
          </cell>
          <cell r="CD99">
            <v>505684.177113763</v>
          </cell>
        </row>
        <row r="100">
          <cell r="A100">
            <v>228</v>
          </cell>
          <cell r="B100">
            <v>0</v>
          </cell>
          <cell r="C100">
            <v>124580</v>
          </cell>
          <cell r="D100">
            <v>9352074</v>
          </cell>
          <cell r="E100" t="str">
            <v>Causton Junior School</v>
          </cell>
          <cell r="F100">
            <v>213</v>
          </cell>
          <cell r="G100">
            <v>213</v>
          </cell>
          <cell r="H100">
            <v>0</v>
          </cell>
          <cell r="I100">
            <v>590819.4</v>
          </cell>
          <cell r="J100">
            <v>0</v>
          </cell>
          <cell r="K100">
            <v>0</v>
          </cell>
          <cell r="L100">
            <v>24200.000000000044</v>
          </cell>
          <cell r="M100">
            <v>0</v>
          </cell>
          <cell r="N100">
            <v>58073.823529411769</v>
          </cell>
          <cell r="O100">
            <v>0</v>
          </cell>
          <cell r="P100">
            <v>6028.3018867924466</v>
          </cell>
          <cell r="Q100">
            <v>19290.566037735862</v>
          </cell>
          <cell r="R100">
            <v>12659.433962264189</v>
          </cell>
          <cell r="S100">
            <v>1567.3584905660389</v>
          </cell>
          <cell r="T100">
            <v>421.98113207547152</v>
          </cell>
          <cell r="U100">
            <v>0</v>
          </cell>
          <cell r="V100">
            <v>0</v>
          </cell>
          <cell r="W100">
            <v>0</v>
          </cell>
          <cell r="X100">
            <v>0</v>
          </cell>
          <cell r="Y100">
            <v>0</v>
          </cell>
          <cell r="Z100">
            <v>0</v>
          </cell>
          <cell r="AA100">
            <v>0</v>
          </cell>
          <cell r="AB100">
            <v>7209.9999999999964</v>
          </cell>
          <cell r="AC100">
            <v>0</v>
          </cell>
          <cell r="AD100">
            <v>0</v>
          </cell>
          <cell r="AE100">
            <v>100135.56</v>
          </cell>
          <cell r="AF100">
            <v>0</v>
          </cell>
          <cell r="AG100">
            <v>0</v>
          </cell>
          <cell r="AH100">
            <v>0</v>
          </cell>
          <cell r="AI100">
            <v>110000</v>
          </cell>
          <cell r="AJ100">
            <v>0</v>
          </cell>
          <cell r="AK100">
            <v>0</v>
          </cell>
          <cell r="AL100">
            <v>0</v>
          </cell>
          <cell r="AM100">
            <v>18641.28</v>
          </cell>
          <cell r="AN100">
            <v>0</v>
          </cell>
          <cell r="AO100">
            <v>0</v>
          </cell>
          <cell r="AP100">
            <v>0</v>
          </cell>
          <cell r="AQ100">
            <v>0</v>
          </cell>
          <cell r="AR100">
            <v>0</v>
          </cell>
          <cell r="AS100">
            <v>0</v>
          </cell>
          <cell r="AT100">
            <v>0</v>
          </cell>
          <cell r="AU100">
            <v>0</v>
          </cell>
          <cell r="AV100">
            <v>590819.4</v>
          </cell>
          <cell r="AW100">
            <v>229587.02503884578</v>
          </cell>
          <cell r="AX100">
            <v>128641.28</v>
          </cell>
          <cell r="AY100">
            <v>171255.29251942289</v>
          </cell>
          <cell r="AZ100">
            <v>949047.70503884577</v>
          </cell>
          <cell r="BA100">
            <v>930406.42503884574</v>
          </cell>
          <cell r="BB100">
            <v>3500</v>
          </cell>
          <cell r="BC100">
            <v>745500</v>
          </cell>
          <cell r="BD100">
            <v>0</v>
          </cell>
          <cell r="BE100">
            <v>0</v>
          </cell>
          <cell r="BF100">
            <v>949047.70503884577</v>
          </cell>
          <cell r="BG100" t="str">
            <v/>
          </cell>
          <cell r="BH100" t="str">
            <v/>
          </cell>
          <cell r="BI100" t="str">
            <v/>
          </cell>
          <cell r="BJ100" t="str">
            <v/>
          </cell>
          <cell r="BK100" t="str">
            <v/>
          </cell>
          <cell r="BL100">
            <v>949047.70503884577</v>
          </cell>
          <cell r="BM100">
            <v>949047.70503884577</v>
          </cell>
          <cell r="BN100">
            <v>0</v>
          </cell>
          <cell r="BO100">
            <v>764141.28</v>
          </cell>
          <cell r="BP100">
            <v>635500</v>
          </cell>
          <cell r="BQ100">
            <v>820406.42503884574</v>
          </cell>
          <cell r="BR100">
            <v>3851.6733569898861</v>
          </cell>
          <cell r="BS100">
            <v>3682.0382262135922</v>
          </cell>
          <cell r="BT100">
            <v>4.6070985784071393E-2</v>
          </cell>
          <cell r="BU100">
            <v>-4.5212821531871493E-3</v>
          </cell>
          <cell r="BV100">
            <v>0</v>
          </cell>
          <cell r="BW100">
            <v>-3545.9246822603977</v>
          </cell>
          <cell r="BX100">
            <v>945501.7803565854</v>
          </cell>
          <cell r="BY100">
            <v>4351.4577481529832</v>
          </cell>
          <cell r="BZ100" t="str">
            <v>Y</v>
          </cell>
          <cell r="CA100">
            <v>4438.9754946318562</v>
          </cell>
          <cell r="CB100">
            <v>3.1225704501731899E-2</v>
          </cell>
          <cell r="CC100">
            <v>-5663.67</v>
          </cell>
          <cell r="CD100">
            <v>939838.11035658536</v>
          </cell>
        </row>
        <row r="101">
          <cell r="A101">
            <v>229</v>
          </cell>
          <cell r="B101">
            <v>0</v>
          </cell>
          <cell r="C101">
            <v>124624</v>
          </cell>
          <cell r="D101">
            <v>9352131</v>
          </cell>
          <cell r="E101" t="str">
            <v>Colneis Junior School</v>
          </cell>
          <cell r="F101">
            <v>345</v>
          </cell>
          <cell r="G101">
            <v>345</v>
          </cell>
          <cell r="H101">
            <v>0</v>
          </cell>
          <cell r="I101">
            <v>956961.00000000012</v>
          </cell>
          <cell r="J101">
            <v>0</v>
          </cell>
          <cell r="K101">
            <v>0</v>
          </cell>
          <cell r="L101">
            <v>12759.999999999991</v>
          </cell>
          <cell r="M101">
            <v>0</v>
          </cell>
          <cell r="N101">
            <v>31922.191011235955</v>
          </cell>
          <cell r="O101">
            <v>0</v>
          </cell>
          <cell r="P101">
            <v>2808.1395348837245</v>
          </cell>
          <cell r="Q101">
            <v>9146.5116279069971</v>
          </cell>
          <cell r="R101">
            <v>11553.488372093027</v>
          </cell>
          <cell r="S101">
            <v>0</v>
          </cell>
          <cell r="T101">
            <v>0</v>
          </cell>
          <cell r="U101">
            <v>0</v>
          </cell>
          <cell r="V101">
            <v>0</v>
          </cell>
          <cell r="W101">
            <v>0</v>
          </cell>
          <cell r="X101">
            <v>0</v>
          </cell>
          <cell r="Y101">
            <v>0</v>
          </cell>
          <cell r="Z101">
            <v>0</v>
          </cell>
          <cell r="AA101">
            <v>0</v>
          </cell>
          <cell r="AB101">
            <v>6695.0000000000082</v>
          </cell>
          <cell r="AC101">
            <v>0</v>
          </cell>
          <cell r="AD101">
            <v>0</v>
          </cell>
          <cell r="AE101">
            <v>160554.37500000006</v>
          </cell>
          <cell r="AF101">
            <v>0</v>
          </cell>
          <cell r="AG101">
            <v>0</v>
          </cell>
          <cell r="AH101">
            <v>0</v>
          </cell>
          <cell r="AI101">
            <v>110000</v>
          </cell>
          <cell r="AJ101">
            <v>0</v>
          </cell>
          <cell r="AK101">
            <v>0</v>
          </cell>
          <cell r="AL101">
            <v>0</v>
          </cell>
          <cell r="AM101">
            <v>22154.088179999999</v>
          </cell>
          <cell r="AN101">
            <v>0</v>
          </cell>
          <cell r="AO101">
            <v>0</v>
          </cell>
          <cell r="AP101">
            <v>0</v>
          </cell>
          <cell r="AQ101">
            <v>0</v>
          </cell>
          <cell r="AR101">
            <v>0</v>
          </cell>
          <cell r="AS101">
            <v>0</v>
          </cell>
          <cell r="AT101">
            <v>0</v>
          </cell>
          <cell r="AU101">
            <v>0</v>
          </cell>
          <cell r="AV101">
            <v>956961.00000000012</v>
          </cell>
          <cell r="AW101">
            <v>235439.70554611977</v>
          </cell>
          <cell r="AX101">
            <v>132154.08817999999</v>
          </cell>
          <cell r="AY101">
            <v>204648.54027305992</v>
          </cell>
          <cell r="AZ101">
            <v>1324554.7937261199</v>
          </cell>
          <cell r="BA101">
            <v>1302400.7055461199</v>
          </cell>
          <cell r="BB101">
            <v>3500</v>
          </cell>
          <cell r="BC101">
            <v>1207500</v>
          </cell>
          <cell r="BD101">
            <v>0</v>
          </cell>
          <cell r="BE101">
            <v>0</v>
          </cell>
          <cell r="BF101">
            <v>1324554.7937261199</v>
          </cell>
          <cell r="BG101" t="str">
            <v/>
          </cell>
          <cell r="BH101" t="str">
            <v/>
          </cell>
          <cell r="BI101" t="str">
            <v/>
          </cell>
          <cell r="BJ101" t="str">
            <v/>
          </cell>
          <cell r="BK101" t="str">
            <v/>
          </cell>
          <cell r="BL101">
            <v>1324554.7937261199</v>
          </cell>
          <cell r="BM101">
            <v>1324554.7937261199</v>
          </cell>
          <cell r="BN101">
            <v>0</v>
          </cell>
          <cell r="BO101">
            <v>1229654.08818</v>
          </cell>
          <cell r="BP101">
            <v>1097500</v>
          </cell>
          <cell r="BQ101">
            <v>1192400.7055461199</v>
          </cell>
          <cell r="BR101">
            <v>3456.2339291191884</v>
          </cell>
          <cell r="BS101">
            <v>3202.1565126404494</v>
          </cell>
          <cell r="BT101">
            <v>7.9345720759048916E-2</v>
          </cell>
          <cell r="BU101">
            <v>-7.7867748018470113E-3</v>
          </cell>
          <cell r="BV101">
            <v>0</v>
          </cell>
          <cell r="BW101">
            <v>-8602.3927172486383</v>
          </cell>
          <cell r="BX101">
            <v>1315952.4010088714</v>
          </cell>
          <cell r="BY101">
            <v>3750.1400371851346</v>
          </cell>
          <cell r="BZ101" t="str">
            <v>Y</v>
          </cell>
          <cell r="CA101">
            <v>3814.3547855329607</v>
          </cell>
          <cell r="CB101">
            <v>6.7846041794734191E-2</v>
          </cell>
          <cell r="CC101">
            <v>-9173.5499999999993</v>
          </cell>
          <cell r="CD101">
            <v>1306778.8510088713</v>
          </cell>
        </row>
        <row r="102">
          <cell r="A102">
            <v>230</v>
          </cell>
          <cell r="B102">
            <v>0</v>
          </cell>
          <cell r="C102">
            <v>124582</v>
          </cell>
          <cell r="D102">
            <v>9352076</v>
          </cell>
          <cell r="E102" t="str">
            <v>Fairfield Infant School</v>
          </cell>
          <cell r="F102">
            <v>266</v>
          </cell>
          <cell r="G102">
            <v>266</v>
          </cell>
          <cell r="H102">
            <v>0</v>
          </cell>
          <cell r="I102">
            <v>737830.8</v>
          </cell>
          <cell r="J102">
            <v>0</v>
          </cell>
          <cell r="K102">
            <v>0</v>
          </cell>
          <cell r="L102">
            <v>8359.9999999999964</v>
          </cell>
          <cell r="M102">
            <v>0</v>
          </cell>
          <cell r="N102">
            <v>10259.999999999996</v>
          </cell>
          <cell r="O102">
            <v>0</v>
          </cell>
          <cell r="P102">
            <v>2399.9999999999991</v>
          </cell>
          <cell r="Q102">
            <v>9840.00000000002</v>
          </cell>
          <cell r="R102">
            <v>6839.9999999999973</v>
          </cell>
          <cell r="S102">
            <v>0</v>
          </cell>
          <cell r="T102">
            <v>0</v>
          </cell>
          <cell r="U102">
            <v>0</v>
          </cell>
          <cell r="V102">
            <v>0</v>
          </cell>
          <cell r="W102">
            <v>0</v>
          </cell>
          <cell r="X102">
            <v>0</v>
          </cell>
          <cell r="Y102">
            <v>0</v>
          </cell>
          <cell r="Z102">
            <v>0</v>
          </cell>
          <cell r="AA102">
            <v>0</v>
          </cell>
          <cell r="AB102">
            <v>12453.636363636362</v>
          </cell>
          <cell r="AC102">
            <v>0</v>
          </cell>
          <cell r="AD102">
            <v>0</v>
          </cell>
          <cell r="AE102">
            <v>114301.40909090897</v>
          </cell>
          <cell r="AF102">
            <v>0</v>
          </cell>
          <cell r="AG102">
            <v>0</v>
          </cell>
          <cell r="AH102">
            <v>0</v>
          </cell>
          <cell r="AI102">
            <v>110000</v>
          </cell>
          <cell r="AJ102">
            <v>0</v>
          </cell>
          <cell r="AK102">
            <v>0</v>
          </cell>
          <cell r="AL102">
            <v>0</v>
          </cell>
          <cell r="AM102">
            <v>18032.39284</v>
          </cell>
          <cell r="AN102">
            <v>0</v>
          </cell>
          <cell r="AO102">
            <v>0</v>
          </cell>
          <cell r="AP102">
            <v>0</v>
          </cell>
          <cell r="AQ102">
            <v>0</v>
          </cell>
          <cell r="AR102">
            <v>0</v>
          </cell>
          <cell r="AS102">
            <v>0</v>
          </cell>
          <cell r="AT102">
            <v>0</v>
          </cell>
          <cell r="AU102">
            <v>0</v>
          </cell>
          <cell r="AV102">
            <v>737830.8</v>
          </cell>
          <cell r="AW102">
            <v>164455.04545454535</v>
          </cell>
          <cell r="AX102">
            <v>128032.39284</v>
          </cell>
          <cell r="AY102">
            <v>143150.40909090897</v>
          </cell>
          <cell r="AZ102">
            <v>1030318.2382945454</v>
          </cell>
          <cell r="BA102">
            <v>1012285.8454545455</v>
          </cell>
          <cell r="BB102">
            <v>3500</v>
          </cell>
          <cell r="BC102">
            <v>931000</v>
          </cell>
          <cell r="BD102">
            <v>0</v>
          </cell>
          <cell r="BE102">
            <v>0</v>
          </cell>
          <cell r="BF102">
            <v>1030318.2382945454</v>
          </cell>
          <cell r="BG102" t="str">
            <v/>
          </cell>
          <cell r="BH102" t="str">
            <v/>
          </cell>
          <cell r="BI102" t="str">
            <v/>
          </cell>
          <cell r="BJ102" t="str">
            <v/>
          </cell>
          <cell r="BK102" t="str">
            <v/>
          </cell>
          <cell r="BL102">
            <v>1030318.2382945454</v>
          </cell>
          <cell r="BM102">
            <v>1030318.2382945453</v>
          </cell>
          <cell r="BN102">
            <v>0</v>
          </cell>
          <cell r="BO102">
            <v>949032.39283999999</v>
          </cell>
          <cell r="BP102">
            <v>821000</v>
          </cell>
          <cell r="BQ102">
            <v>902285.84545454546</v>
          </cell>
          <cell r="BR102">
            <v>3392.0520505809982</v>
          </cell>
          <cell r="BS102">
            <v>3220.8681003703705</v>
          </cell>
          <cell r="BT102">
            <v>5.3148388843039893E-2</v>
          </cell>
          <cell r="BU102">
            <v>-5.215839380406059E-3</v>
          </cell>
          <cell r="BV102">
            <v>0</v>
          </cell>
          <cell r="BW102">
            <v>-4468.675160083445</v>
          </cell>
          <cell r="BX102">
            <v>1025849.563134462</v>
          </cell>
          <cell r="BY102">
            <v>3788.7863544904585</v>
          </cell>
          <cell r="BZ102" t="str">
            <v>Y</v>
          </cell>
          <cell r="CA102">
            <v>3856.5773050167745</v>
          </cell>
          <cell r="CB102">
            <v>4.4117325831814824E-2</v>
          </cell>
          <cell r="CC102">
            <v>-7072.94</v>
          </cell>
          <cell r="CD102">
            <v>1018776.623134462</v>
          </cell>
        </row>
        <row r="103">
          <cell r="A103">
            <v>231</v>
          </cell>
          <cell r="B103" t="str">
            <v>Recoupment Academy</v>
          </cell>
          <cell r="C103">
            <v>124630</v>
          </cell>
          <cell r="D103">
            <v>9352137</v>
          </cell>
          <cell r="E103" t="str">
            <v>Grange Community Primary School</v>
          </cell>
          <cell r="F103">
            <v>184</v>
          </cell>
          <cell r="G103">
            <v>184</v>
          </cell>
          <cell r="H103">
            <v>0</v>
          </cell>
          <cell r="I103">
            <v>510379.2</v>
          </cell>
          <cell r="J103">
            <v>0</v>
          </cell>
          <cell r="K103">
            <v>0</v>
          </cell>
          <cell r="L103">
            <v>19799.999999999971</v>
          </cell>
          <cell r="M103">
            <v>0</v>
          </cell>
          <cell r="N103">
            <v>36934.869109947642</v>
          </cell>
          <cell r="O103">
            <v>0</v>
          </cell>
          <cell r="P103">
            <v>7199.9999999999818</v>
          </cell>
          <cell r="Q103">
            <v>6719.9999999999882</v>
          </cell>
          <cell r="R103">
            <v>18000.000000000025</v>
          </cell>
          <cell r="S103">
            <v>0</v>
          </cell>
          <cell r="T103">
            <v>0</v>
          </cell>
          <cell r="U103">
            <v>0</v>
          </cell>
          <cell r="V103">
            <v>0</v>
          </cell>
          <cell r="W103">
            <v>0</v>
          </cell>
          <cell r="X103">
            <v>0</v>
          </cell>
          <cell r="Y103">
            <v>0</v>
          </cell>
          <cell r="Z103">
            <v>0</v>
          </cell>
          <cell r="AA103">
            <v>0</v>
          </cell>
          <cell r="AB103">
            <v>4859.4871794871815</v>
          </cell>
          <cell r="AC103">
            <v>0</v>
          </cell>
          <cell r="AD103">
            <v>0</v>
          </cell>
          <cell r="AE103">
            <v>81118.745098039246</v>
          </cell>
          <cell r="AF103">
            <v>0</v>
          </cell>
          <cell r="AG103">
            <v>0</v>
          </cell>
          <cell r="AH103">
            <v>0</v>
          </cell>
          <cell r="AI103">
            <v>110000</v>
          </cell>
          <cell r="AJ103">
            <v>0</v>
          </cell>
          <cell r="AK103">
            <v>0</v>
          </cell>
          <cell r="AL103">
            <v>0</v>
          </cell>
          <cell r="AM103">
            <v>20436.709159999999</v>
          </cell>
          <cell r="AN103">
            <v>0</v>
          </cell>
          <cell r="AO103">
            <v>0</v>
          </cell>
          <cell r="AP103">
            <v>0</v>
          </cell>
          <cell r="AQ103">
            <v>0</v>
          </cell>
          <cell r="AR103">
            <v>0</v>
          </cell>
          <cell r="AS103">
            <v>0</v>
          </cell>
          <cell r="AT103">
            <v>0</v>
          </cell>
          <cell r="AU103">
            <v>0</v>
          </cell>
          <cell r="AV103">
            <v>510379.2</v>
          </cell>
          <cell r="AW103">
            <v>174633.10138747405</v>
          </cell>
          <cell r="AX103">
            <v>130436.70916</v>
          </cell>
          <cell r="AY103">
            <v>135445.17965301307</v>
          </cell>
          <cell r="AZ103">
            <v>815449.01054747403</v>
          </cell>
          <cell r="BA103">
            <v>795012.30138747406</v>
          </cell>
          <cell r="BB103">
            <v>3500</v>
          </cell>
          <cell r="BC103">
            <v>644000</v>
          </cell>
          <cell r="BD103">
            <v>0</v>
          </cell>
          <cell r="BE103">
            <v>0</v>
          </cell>
          <cell r="BF103">
            <v>815449.01054747403</v>
          </cell>
          <cell r="BG103" t="str">
            <v/>
          </cell>
          <cell r="BH103" t="str">
            <v/>
          </cell>
          <cell r="BI103" t="str">
            <v/>
          </cell>
          <cell r="BJ103" t="str">
            <v/>
          </cell>
          <cell r="BK103" t="str">
            <v/>
          </cell>
          <cell r="BL103">
            <v>815449.01054747403</v>
          </cell>
          <cell r="BM103">
            <v>815449.01054747403</v>
          </cell>
          <cell r="BN103">
            <v>0</v>
          </cell>
          <cell r="BO103">
            <v>664436.70915999997</v>
          </cell>
          <cell r="BP103">
            <v>534000</v>
          </cell>
          <cell r="BQ103">
            <v>685012.30138747406</v>
          </cell>
          <cell r="BR103">
            <v>3722.8929423232285</v>
          </cell>
          <cell r="BS103">
            <v>3555.6838911917093</v>
          </cell>
          <cell r="BT103">
            <v>4.702584826107193E-2</v>
          </cell>
          <cell r="BU103">
            <v>-4.6149897785512945E-3</v>
          </cell>
          <cell r="BV103">
            <v>0</v>
          </cell>
          <cell r="BW103">
            <v>-3019.3378457040985</v>
          </cell>
          <cell r="BX103">
            <v>812429.67270176997</v>
          </cell>
          <cell r="BY103">
            <v>4304.3095844661411</v>
          </cell>
          <cell r="BZ103" t="str">
            <v>Y</v>
          </cell>
          <cell r="CA103">
            <v>4415.3786559878799</v>
          </cell>
          <cell r="CB103">
            <v>4.4011741200363552E-2</v>
          </cell>
          <cell r="CC103">
            <v>0</v>
          </cell>
          <cell r="CD103">
            <v>812429.67270176997</v>
          </cell>
        </row>
        <row r="104">
          <cell r="A104">
            <v>232</v>
          </cell>
          <cell r="B104">
            <v>0</v>
          </cell>
          <cell r="C104">
            <v>124627</v>
          </cell>
          <cell r="D104">
            <v>9352134</v>
          </cell>
          <cell r="E104" t="str">
            <v>Kingsfleet Primary School</v>
          </cell>
          <cell r="F104">
            <v>199</v>
          </cell>
          <cell r="G104">
            <v>199</v>
          </cell>
          <cell r="H104">
            <v>0</v>
          </cell>
          <cell r="I104">
            <v>551986.20000000007</v>
          </cell>
          <cell r="J104">
            <v>0</v>
          </cell>
          <cell r="K104">
            <v>0</v>
          </cell>
          <cell r="L104">
            <v>6599.9999999999964</v>
          </cell>
          <cell r="M104">
            <v>0</v>
          </cell>
          <cell r="N104">
            <v>16118.999999999998</v>
          </cell>
          <cell r="O104">
            <v>0</v>
          </cell>
          <cell r="P104">
            <v>1799.9999999999986</v>
          </cell>
          <cell r="Q104">
            <v>6000.00000000002</v>
          </cell>
          <cell r="R104">
            <v>7919.9999999999654</v>
          </cell>
          <cell r="S104">
            <v>0</v>
          </cell>
          <cell r="T104">
            <v>419.99999999999972</v>
          </cell>
          <cell r="U104">
            <v>0</v>
          </cell>
          <cell r="V104">
            <v>0</v>
          </cell>
          <cell r="W104">
            <v>0</v>
          </cell>
          <cell r="X104">
            <v>0</v>
          </cell>
          <cell r="Y104">
            <v>0</v>
          </cell>
          <cell r="Z104">
            <v>0</v>
          </cell>
          <cell r="AA104">
            <v>0</v>
          </cell>
          <cell r="AB104">
            <v>3014.2647058823577</v>
          </cell>
          <cell r="AC104">
            <v>0</v>
          </cell>
          <cell r="AD104">
            <v>0</v>
          </cell>
          <cell r="AE104">
            <v>73955.636363636426</v>
          </cell>
          <cell r="AF104">
            <v>0</v>
          </cell>
          <cell r="AG104">
            <v>0</v>
          </cell>
          <cell r="AH104">
            <v>0</v>
          </cell>
          <cell r="AI104">
            <v>110000</v>
          </cell>
          <cell r="AJ104">
            <v>0</v>
          </cell>
          <cell r="AK104">
            <v>0</v>
          </cell>
          <cell r="AL104">
            <v>0</v>
          </cell>
          <cell r="AM104">
            <v>15284.60276</v>
          </cell>
          <cell r="AN104">
            <v>0</v>
          </cell>
          <cell r="AO104">
            <v>0</v>
          </cell>
          <cell r="AP104">
            <v>0</v>
          </cell>
          <cell r="AQ104">
            <v>0</v>
          </cell>
          <cell r="AR104">
            <v>0</v>
          </cell>
          <cell r="AS104">
            <v>0</v>
          </cell>
          <cell r="AT104">
            <v>0</v>
          </cell>
          <cell r="AU104">
            <v>0</v>
          </cell>
          <cell r="AV104">
            <v>551986.20000000007</v>
          </cell>
          <cell r="AW104">
            <v>115828.90106951876</v>
          </cell>
          <cell r="AX104">
            <v>125284.60275999999</v>
          </cell>
          <cell r="AY104">
            <v>103384.13636363641</v>
          </cell>
          <cell r="AZ104">
            <v>793099.70382951887</v>
          </cell>
          <cell r="BA104">
            <v>777815.10106951883</v>
          </cell>
          <cell r="BB104">
            <v>3500</v>
          </cell>
          <cell r="BC104">
            <v>696500</v>
          </cell>
          <cell r="BD104">
            <v>0</v>
          </cell>
          <cell r="BE104">
            <v>0</v>
          </cell>
          <cell r="BF104">
            <v>793099.70382951887</v>
          </cell>
          <cell r="BG104" t="str">
            <v/>
          </cell>
          <cell r="BH104" t="str">
            <v/>
          </cell>
          <cell r="BI104" t="str">
            <v/>
          </cell>
          <cell r="BJ104" t="str">
            <v/>
          </cell>
          <cell r="BK104" t="str">
            <v/>
          </cell>
          <cell r="BL104">
            <v>793099.70382951887</v>
          </cell>
          <cell r="BM104">
            <v>793099.70382951899</v>
          </cell>
          <cell r="BN104">
            <v>0</v>
          </cell>
          <cell r="BO104">
            <v>711784.60276000004</v>
          </cell>
          <cell r="BP104">
            <v>586500</v>
          </cell>
          <cell r="BQ104">
            <v>667815.10106951883</v>
          </cell>
          <cell r="BR104">
            <v>3355.854779243813</v>
          </cell>
          <cell r="BS104">
            <v>3203.3204430769233</v>
          </cell>
          <cell r="BT104">
            <v>4.7617570229837543E-2</v>
          </cell>
          <cell r="BU104">
            <v>-4.6730597749166354E-3</v>
          </cell>
          <cell r="BV104">
            <v>0</v>
          </cell>
          <cell r="BW104">
            <v>-2978.89227383347</v>
          </cell>
          <cell r="BX104">
            <v>790120.81155568536</v>
          </cell>
          <cell r="BY104">
            <v>3893.6492904305796</v>
          </cell>
          <cell r="BZ104" t="str">
            <v>Y</v>
          </cell>
          <cell r="CA104">
            <v>3970.4563394758056</v>
          </cell>
          <cell r="CB104">
            <v>3.2865286845873198E-2</v>
          </cell>
          <cell r="CC104">
            <v>-5291.41</v>
          </cell>
          <cell r="CD104">
            <v>784829.40155568533</v>
          </cell>
        </row>
        <row r="105">
          <cell r="A105">
            <v>233</v>
          </cell>
          <cell r="B105" t="str">
            <v>Recoupment Academy</v>
          </cell>
          <cell r="C105">
            <v>138117</v>
          </cell>
          <cell r="D105">
            <v>9352000</v>
          </cell>
          <cell r="E105" t="str">
            <v>Langer Primary Academy</v>
          </cell>
          <cell r="F105">
            <v>166</v>
          </cell>
          <cell r="G105">
            <v>166</v>
          </cell>
          <cell r="H105">
            <v>0</v>
          </cell>
          <cell r="I105">
            <v>460450.80000000005</v>
          </cell>
          <cell r="J105">
            <v>0</v>
          </cell>
          <cell r="K105">
            <v>0</v>
          </cell>
          <cell r="L105">
            <v>16279.999999999982</v>
          </cell>
          <cell r="M105">
            <v>0</v>
          </cell>
          <cell r="N105">
            <v>32596.36363636364</v>
          </cell>
          <cell r="O105">
            <v>0</v>
          </cell>
          <cell r="P105">
            <v>3846.341463414622</v>
          </cell>
          <cell r="Q105">
            <v>1457.5609756097547</v>
          </cell>
          <cell r="R105">
            <v>30608.780487804906</v>
          </cell>
          <cell r="S105">
            <v>0</v>
          </cell>
          <cell r="T105">
            <v>0</v>
          </cell>
          <cell r="U105">
            <v>0</v>
          </cell>
          <cell r="V105">
            <v>0</v>
          </cell>
          <cell r="W105">
            <v>0</v>
          </cell>
          <cell r="X105">
            <v>0</v>
          </cell>
          <cell r="Y105">
            <v>0</v>
          </cell>
          <cell r="Z105">
            <v>0</v>
          </cell>
          <cell r="AA105">
            <v>0</v>
          </cell>
          <cell r="AB105">
            <v>6441.0273972602772</v>
          </cell>
          <cell r="AC105">
            <v>0</v>
          </cell>
          <cell r="AD105">
            <v>0</v>
          </cell>
          <cell r="AE105">
            <v>78907.906976744111</v>
          </cell>
          <cell r="AF105">
            <v>0</v>
          </cell>
          <cell r="AG105">
            <v>0</v>
          </cell>
          <cell r="AH105">
            <v>0</v>
          </cell>
          <cell r="AI105">
            <v>110000</v>
          </cell>
          <cell r="AJ105">
            <v>0</v>
          </cell>
          <cell r="AK105">
            <v>0</v>
          </cell>
          <cell r="AL105">
            <v>0</v>
          </cell>
          <cell r="AM105">
            <v>4459.0371000000005</v>
          </cell>
          <cell r="AN105">
            <v>0</v>
          </cell>
          <cell r="AO105">
            <v>0</v>
          </cell>
          <cell r="AP105">
            <v>0</v>
          </cell>
          <cell r="AQ105">
            <v>0</v>
          </cell>
          <cell r="AR105">
            <v>0</v>
          </cell>
          <cell r="AS105">
            <v>0</v>
          </cell>
          <cell r="AT105">
            <v>0</v>
          </cell>
          <cell r="AU105">
            <v>0</v>
          </cell>
          <cell r="AV105">
            <v>460450.80000000005</v>
          </cell>
          <cell r="AW105">
            <v>170137.98093719728</v>
          </cell>
          <cell r="AX105">
            <v>114459.0371</v>
          </cell>
          <cell r="AY105">
            <v>131301.43025834055</v>
          </cell>
          <cell r="AZ105">
            <v>745047.81803719734</v>
          </cell>
          <cell r="BA105">
            <v>740588.78093719739</v>
          </cell>
          <cell r="BB105">
            <v>3500</v>
          </cell>
          <cell r="BC105">
            <v>581000</v>
          </cell>
          <cell r="BD105">
            <v>0</v>
          </cell>
          <cell r="BE105">
            <v>0</v>
          </cell>
          <cell r="BF105">
            <v>745047.81803719734</v>
          </cell>
          <cell r="BG105" t="str">
            <v/>
          </cell>
          <cell r="BH105" t="str">
            <v/>
          </cell>
          <cell r="BI105" t="str">
            <v/>
          </cell>
          <cell r="BJ105" t="str">
            <v/>
          </cell>
          <cell r="BK105" t="str">
            <v/>
          </cell>
          <cell r="BL105">
            <v>745047.81803719734</v>
          </cell>
          <cell r="BM105">
            <v>745047.81803719734</v>
          </cell>
          <cell r="BN105">
            <v>0</v>
          </cell>
          <cell r="BO105">
            <v>585459.03709999996</v>
          </cell>
          <cell r="BP105">
            <v>470999.99999999994</v>
          </cell>
          <cell r="BQ105">
            <v>630588.78093719739</v>
          </cell>
          <cell r="BR105">
            <v>3798.7275960072134</v>
          </cell>
          <cell r="BS105">
            <v>3692.8389395061727</v>
          </cell>
          <cell r="BT105">
            <v>2.8674052195517833E-2</v>
          </cell>
          <cell r="BU105">
            <v>-2.813994062527192E-3</v>
          </cell>
          <cell r="BV105">
            <v>0</v>
          </cell>
          <cell r="BW105">
            <v>-1725.0100570401708</v>
          </cell>
          <cell r="BX105">
            <v>743322.8079801572</v>
          </cell>
          <cell r="BY105">
            <v>4450.9865715672122</v>
          </cell>
          <cell r="BZ105" t="str">
            <v>Y</v>
          </cell>
          <cell r="CA105">
            <v>4477.8482408443206</v>
          </cell>
          <cell r="CB105">
            <v>1.7974184178428887E-2</v>
          </cell>
          <cell r="CC105">
            <v>0</v>
          </cell>
          <cell r="CD105">
            <v>743322.8079801572</v>
          </cell>
        </row>
        <row r="106">
          <cell r="A106">
            <v>234</v>
          </cell>
          <cell r="B106">
            <v>0</v>
          </cell>
          <cell r="C106">
            <v>124581</v>
          </cell>
          <cell r="D106">
            <v>9352075</v>
          </cell>
          <cell r="E106" t="str">
            <v>Maidstone Infant School</v>
          </cell>
          <cell r="F106">
            <v>133</v>
          </cell>
          <cell r="G106">
            <v>133</v>
          </cell>
          <cell r="H106">
            <v>0</v>
          </cell>
          <cell r="I106">
            <v>368915.4</v>
          </cell>
          <cell r="J106">
            <v>0</v>
          </cell>
          <cell r="K106">
            <v>0</v>
          </cell>
          <cell r="L106">
            <v>14079.999999999973</v>
          </cell>
          <cell r="M106">
            <v>0</v>
          </cell>
          <cell r="N106">
            <v>21546</v>
          </cell>
          <cell r="O106">
            <v>0</v>
          </cell>
          <cell r="P106">
            <v>3600.0000000000091</v>
          </cell>
          <cell r="Q106">
            <v>15120.000000000007</v>
          </cell>
          <cell r="R106">
            <v>6480.0000000000164</v>
          </cell>
          <cell r="S106">
            <v>0</v>
          </cell>
          <cell r="T106">
            <v>0</v>
          </cell>
          <cell r="U106">
            <v>0</v>
          </cell>
          <cell r="V106">
            <v>0</v>
          </cell>
          <cell r="W106">
            <v>0</v>
          </cell>
          <cell r="X106">
            <v>0</v>
          </cell>
          <cell r="Y106">
            <v>0</v>
          </cell>
          <cell r="Z106">
            <v>0</v>
          </cell>
          <cell r="AA106">
            <v>0</v>
          </cell>
          <cell r="AB106">
            <v>13116.063829787256</v>
          </cell>
          <cell r="AC106">
            <v>0</v>
          </cell>
          <cell r="AD106">
            <v>0</v>
          </cell>
          <cell r="AE106">
            <v>53772.923076923136</v>
          </cell>
          <cell r="AF106">
            <v>0</v>
          </cell>
          <cell r="AG106">
            <v>0</v>
          </cell>
          <cell r="AH106">
            <v>0</v>
          </cell>
          <cell r="AI106">
            <v>110000</v>
          </cell>
          <cell r="AJ106">
            <v>0</v>
          </cell>
          <cell r="AK106">
            <v>0</v>
          </cell>
          <cell r="AL106">
            <v>0</v>
          </cell>
          <cell r="AM106">
            <v>13738.96062</v>
          </cell>
          <cell r="AN106">
            <v>0</v>
          </cell>
          <cell r="AO106">
            <v>0</v>
          </cell>
          <cell r="AP106">
            <v>0</v>
          </cell>
          <cell r="AQ106">
            <v>0</v>
          </cell>
          <cell r="AR106">
            <v>0</v>
          </cell>
          <cell r="AS106">
            <v>0</v>
          </cell>
          <cell r="AT106">
            <v>0</v>
          </cell>
          <cell r="AU106">
            <v>0</v>
          </cell>
          <cell r="AV106">
            <v>368915.4</v>
          </cell>
          <cell r="AW106">
            <v>127714.98690671039</v>
          </cell>
          <cell r="AX106">
            <v>123738.96062</v>
          </cell>
          <cell r="AY106">
            <v>94184.923076923136</v>
          </cell>
          <cell r="AZ106">
            <v>620369.34752671036</v>
          </cell>
          <cell r="BA106">
            <v>606630.38690671034</v>
          </cell>
          <cell r="BB106">
            <v>3500</v>
          </cell>
          <cell r="BC106">
            <v>465500</v>
          </cell>
          <cell r="BD106">
            <v>0</v>
          </cell>
          <cell r="BE106">
            <v>0</v>
          </cell>
          <cell r="BF106">
            <v>620369.34752671036</v>
          </cell>
          <cell r="BG106" t="str">
            <v/>
          </cell>
          <cell r="BH106" t="str">
            <v/>
          </cell>
          <cell r="BI106" t="str">
            <v/>
          </cell>
          <cell r="BJ106" t="str">
            <v/>
          </cell>
          <cell r="BK106" t="str">
            <v/>
          </cell>
          <cell r="BL106">
            <v>620369.34752671036</v>
          </cell>
          <cell r="BM106">
            <v>620369.34752671036</v>
          </cell>
          <cell r="BN106">
            <v>0</v>
          </cell>
          <cell r="BO106">
            <v>479238.96062000003</v>
          </cell>
          <cell r="BP106">
            <v>355500</v>
          </cell>
          <cell r="BQ106">
            <v>496630.38690671034</v>
          </cell>
          <cell r="BR106">
            <v>3734.0630594489498</v>
          </cell>
          <cell r="BS106">
            <v>3682.5171267175574</v>
          </cell>
          <cell r="BT106">
            <v>1.3997472641040598E-2</v>
          </cell>
          <cell r="BU106">
            <v>-1.3736741718155935E-3</v>
          </cell>
          <cell r="BV106">
            <v>0</v>
          </cell>
          <cell r="BW106">
            <v>-672.79096234398378</v>
          </cell>
          <cell r="BX106">
            <v>619696.55656436633</v>
          </cell>
          <cell r="BY106">
            <v>4556.0721499576412</v>
          </cell>
          <cell r="BZ106" t="str">
            <v>Y</v>
          </cell>
          <cell r="CA106">
            <v>4659.3726057471149</v>
          </cell>
          <cell r="CB106">
            <v>7.4685742241333841E-3</v>
          </cell>
          <cell r="CC106">
            <v>-3536.47</v>
          </cell>
          <cell r="CD106">
            <v>616160.08656436636</v>
          </cell>
        </row>
        <row r="107">
          <cell r="A107">
            <v>237</v>
          </cell>
          <cell r="B107">
            <v>0</v>
          </cell>
          <cell r="C107">
            <v>124584</v>
          </cell>
          <cell r="D107">
            <v>9352079</v>
          </cell>
          <cell r="E107" t="str">
            <v>Grundisburgh Primary School</v>
          </cell>
          <cell r="F107">
            <v>163</v>
          </cell>
          <cell r="G107">
            <v>163</v>
          </cell>
          <cell r="H107">
            <v>0</v>
          </cell>
          <cell r="I107">
            <v>452129.4</v>
          </cell>
          <cell r="J107">
            <v>0</v>
          </cell>
          <cell r="K107">
            <v>0</v>
          </cell>
          <cell r="L107">
            <v>5720.0000000000027</v>
          </cell>
          <cell r="M107">
            <v>0</v>
          </cell>
          <cell r="N107">
            <v>11838.947368421052</v>
          </cell>
          <cell r="O107">
            <v>0</v>
          </cell>
          <cell r="P107">
            <v>607.45341614906806</v>
          </cell>
          <cell r="Q107">
            <v>0</v>
          </cell>
          <cell r="R107">
            <v>364.47204968944084</v>
          </cell>
          <cell r="S107">
            <v>0</v>
          </cell>
          <cell r="T107">
            <v>0</v>
          </cell>
          <cell r="U107">
            <v>0</v>
          </cell>
          <cell r="V107">
            <v>0</v>
          </cell>
          <cell r="W107">
            <v>0</v>
          </cell>
          <cell r="X107">
            <v>0</v>
          </cell>
          <cell r="Y107">
            <v>0</v>
          </cell>
          <cell r="Z107">
            <v>0</v>
          </cell>
          <cell r="AA107">
            <v>0</v>
          </cell>
          <cell r="AB107">
            <v>0</v>
          </cell>
          <cell r="AC107">
            <v>0</v>
          </cell>
          <cell r="AD107">
            <v>0</v>
          </cell>
          <cell r="AE107">
            <v>41946.115107913647</v>
          </cell>
          <cell r="AF107">
            <v>0</v>
          </cell>
          <cell r="AG107">
            <v>0</v>
          </cell>
          <cell r="AH107">
            <v>0</v>
          </cell>
          <cell r="AI107">
            <v>110000</v>
          </cell>
          <cell r="AJ107">
            <v>0</v>
          </cell>
          <cell r="AK107">
            <v>0</v>
          </cell>
          <cell r="AL107">
            <v>0</v>
          </cell>
          <cell r="AM107">
            <v>20480.88</v>
          </cell>
          <cell r="AN107">
            <v>0</v>
          </cell>
          <cell r="AO107">
            <v>0</v>
          </cell>
          <cell r="AP107">
            <v>0</v>
          </cell>
          <cell r="AQ107">
            <v>0</v>
          </cell>
          <cell r="AR107">
            <v>0</v>
          </cell>
          <cell r="AS107">
            <v>0</v>
          </cell>
          <cell r="AT107">
            <v>0</v>
          </cell>
          <cell r="AU107">
            <v>0</v>
          </cell>
          <cell r="AV107">
            <v>452129.4</v>
          </cell>
          <cell r="AW107">
            <v>60476.987942173204</v>
          </cell>
          <cell r="AX107">
            <v>130480.88</v>
          </cell>
          <cell r="AY107">
            <v>61210.551525043425</v>
          </cell>
          <cell r="AZ107">
            <v>643087.26794217317</v>
          </cell>
          <cell r="BA107">
            <v>622606.38794217317</v>
          </cell>
          <cell r="BB107">
            <v>3500</v>
          </cell>
          <cell r="BC107">
            <v>570500</v>
          </cell>
          <cell r="BD107">
            <v>0</v>
          </cell>
          <cell r="BE107">
            <v>0</v>
          </cell>
          <cell r="BF107">
            <v>643087.26794217317</v>
          </cell>
          <cell r="BG107" t="str">
            <v/>
          </cell>
          <cell r="BH107" t="str">
            <v/>
          </cell>
          <cell r="BI107" t="str">
            <v/>
          </cell>
          <cell r="BJ107" t="str">
            <v/>
          </cell>
          <cell r="BK107" t="str">
            <v/>
          </cell>
          <cell r="BL107">
            <v>643087.26794217317</v>
          </cell>
          <cell r="BM107">
            <v>643087.26794217329</v>
          </cell>
          <cell r="BN107">
            <v>0</v>
          </cell>
          <cell r="BO107">
            <v>590980.88</v>
          </cell>
          <cell r="BP107">
            <v>460500</v>
          </cell>
          <cell r="BQ107">
            <v>512606.38794217317</v>
          </cell>
          <cell r="BR107">
            <v>3144.8244659029028</v>
          </cell>
          <cell r="BS107">
            <v>3011.4055085227274</v>
          </cell>
          <cell r="BT107">
            <v>4.4304547163302947E-2</v>
          </cell>
          <cell r="BU107">
            <v>-4.3479286363292098E-3</v>
          </cell>
          <cell r="BV107">
            <v>0</v>
          </cell>
          <cell r="BW107">
            <v>-2134.2203281151951</v>
          </cell>
          <cell r="BX107">
            <v>640953.04761405801</v>
          </cell>
          <cell r="BY107">
            <v>3806.5777154236689</v>
          </cell>
          <cell r="BZ107" t="str">
            <v>Y</v>
          </cell>
          <cell r="CA107">
            <v>3932.2272859758159</v>
          </cell>
          <cell r="CB107">
            <v>4.8518688675333932E-2</v>
          </cell>
          <cell r="CC107">
            <v>-4334.17</v>
          </cell>
          <cell r="CD107">
            <v>636618.87761405797</v>
          </cell>
        </row>
        <row r="108">
          <cell r="A108">
            <v>238</v>
          </cell>
          <cell r="B108">
            <v>0</v>
          </cell>
          <cell r="C108">
            <v>133605</v>
          </cell>
          <cell r="D108">
            <v>9352931</v>
          </cell>
          <cell r="E108" t="str">
            <v>Beaumont Community Primary School</v>
          </cell>
          <cell r="F108">
            <v>75</v>
          </cell>
          <cell r="G108">
            <v>75</v>
          </cell>
          <cell r="H108">
            <v>0</v>
          </cell>
          <cell r="I108">
            <v>208035</v>
          </cell>
          <cell r="J108">
            <v>0</v>
          </cell>
          <cell r="K108">
            <v>0</v>
          </cell>
          <cell r="L108">
            <v>3520.0000000000109</v>
          </cell>
          <cell r="M108">
            <v>0</v>
          </cell>
          <cell r="N108">
            <v>8876.712328767122</v>
          </cell>
          <cell r="O108">
            <v>0</v>
          </cell>
          <cell r="P108">
            <v>1200</v>
          </cell>
          <cell r="Q108">
            <v>0</v>
          </cell>
          <cell r="R108">
            <v>0</v>
          </cell>
          <cell r="S108">
            <v>0</v>
          </cell>
          <cell r="T108">
            <v>0</v>
          </cell>
          <cell r="U108">
            <v>0</v>
          </cell>
          <cell r="V108">
            <v>0</v>
          </cell>
          <cell r="W108">
            <v>0</v>
          </cell>
          <cell r="X108">
            <v>0</v>
          </cell>
          <cell r="Y108">
            <v>0</v>
          </cell>
          <cell r="Z108">
            <v>0</v>
          </cell>
          <cell r="AA108">
            <v>0</v>
          </cell>
          <cell r="AB108">
            <v>2532.7868852459023</v>
          </cell>
          <cell r="AC108">
            <v>0</v>
          </cell>
          <cell r="AD108">
            <v>0</v>
          </cell>
          <cell r="AE108">
            <v>33263.207547169783</v>
          </cell>
          <cell r="AF108">
            <v>0</v>
          </cell>
          <cell r="AG108">
            <v>0</v>
          </cell>
          <cell r="AH108">
            <v>0</v>
          </cell>
          <cell r="AI108">
            <v>110000</v>
          </cell>
          <cell r="AJ108">
            <v>0</v>
          </cell>
          <cell r="AK108">
            <v>0</v>
          </cell>
          <cell r="AL108">
            <v>0</v>
          </cell>
          <cell r="AM108">
            <v>22325.814840000003</v>
          </cell>
          <cell r="AN108">
            <v>0</v>
          </cell>
          <cell r="AO108">
            <v>0</v>
          </cell>
          <cell r="AP108">
            <v>0</v>
          </cell>
          <cell r="AQ108">
            <v>0</v>
          </cell>
          <cell r="AR108">
            <v>0</v>
          </cell>
          <cell r="AS108">
            <v>0</v>
          </cell>
          <cell r="AT108">
            <v>0</v>
          </cell>
          <cell r="AU108">
            <v>0</v>
          </cell>
          <cell r="AV108">
            <v>208035</v>
          </cell>
          <cell r="AW108">
            <v>49392.706761182817</v>
          </cell>
          <cell r="AX108">
            <v>132325.81484000001</v>
          </cell>
          <cell r="AY108">
            <v>50060.563711553346</v>
          </cell>
          <cell r="AZ108">
            <v>389753.52160118282</v>
          </cell>
          <cell r="BA108">
            <v>367427.70676118281</v>
          </cell>
          <cell r="BB108">
            <v>3500</v>
          </cell>
          <cell r="BC108">
            <v>262500</v>
          </cell>
          <cell r="BD108">
            <v>0</v>
          </cell>
          <cell r="BE108">
            <v>0</v>
          </cell>
          <cell r="BF108">
            <v>389753.52160118282</v>
          </cell>
          <cell r="BG108" t="str">
            <v/>
          </cell>
          <cell r="BH108" t="str">
            <v/>
          </cell>
          <cell r="BI108" t="str">
            <v/>
          </cell>
          <cell r="BJ108" t="str">
            <v/>
          </cell>
          <cell r="BK108" t="str">
            <v/>
          </cell>
          <cell r="BL108">
            <v>389753.52160118282</v>
          </cell>
          <cell r="BM108">
            <v>389753.52160118282</v>
          </cell>
          <cell r="BN108">
            <v>0</v>
          </cell>
          <cell r="BO108">
            <v>284825.81484000001</v>
          </cell>
          <cell r="BP108">
            <v>152500</v>
          </cell>
          <cell r="BQ108">
            <v>257427.70676118281</v>
          </cell>
          <cell r="BR108">
            <v>3432.3694234824375</v>
          </cell>
          <cell r="BS108">
            <v>3206.2346376623373</v>
          </cell>
          <cell r="BT108">
            <v>7.0529705831191086E-2</v>
          </cell>
          <cell r="BU108">
            <v>-6.9215949000673484E-3</v>
          </cell>
          <cell r="BV108">
            <v>0</v>
          </cell>
          <cell r="BW108">
            <v>-1664.4192987347187</v>
          </cell>
          <cell r="BX108">
            <v>388089.10230244813</v>
          </cell>
          <cell r="BY108">
            <v>4876.843832832642</v>
          </cell>
          <cell r="BZ108" t="str">
            <v>Y</v>
          </cell>
          <cell r="CA108">
            <v>5174.5213640326419</v>
          </cell>
          <cell r="CB108">
            <v>5.2050545875771848E-2</v>
          </cell>
          <cell r="CC108">
            <v>-1994.25</v>
          </cell>
          <cell r="CD108">
            <v>386094.85230244813</v>
          </cell>
        </row>
        <row r="109">
          <cell r="A109">
            <v>239</v>
          </cell>
          <cell r="B109">
            <v>0</v>
          </cell>
          <cell r="C109">
            <v>124559</v>
          </cell>
          <cell r="D109">
            <v>9352042</v>
          </cell>
          <cell r="E109" t="str">
            <v>Hadleigh Community Primary School</v>
          </cell>
          <cell r="F109">
            <v>509</v>
          </cell>
          <cell r="G109">
            <v>509</v>
          </cell>
          <cell r="H109">
            <v>0</v>
          </cell>
          <cell r="I109">
            <v>1411864.2000000002</v>
          </cell>
          <cell r="J109">
            <v>0</v>
          </cell>
          <cell r="K109">
            <v>0</v>
          </cell>
          <cell r="L109">
            <v>22000.000000000007</v>
          </cell>
          <cell r="M109">
            <v>0</v>
          </cell>
          <cell r="N109">
            <v>35968.0078125</v>
          </cell>
          <cell r="O109">
            <v>0</v>
          </cell>
          <cell r="P109">
            <v>20600.00000000004</v>
          </cell>
          <cell r="Q109">
            <v>0</v>
          </cell>
          <cell r="R109">
            <v>360.0000000000008</v>
          </cell>
          <cell r="S109">
            <v>0</v>
          </cell>
          <cell r="T109">
            <v>0</v>
          </cell>
          <cell r="U109">
            <v>0</v>
          </cell>
          <cell r="V109">
            <v>0</v>
          </cell>
          <cell r="W109">
            <v>0</v>
          </cell>
          <cell r="X109">
            <v>0</v>
          </cell>
          <cell r="Y109">
            <v>0</v>
          </cell>
          <cell r="Z109">
            <v>0</v>
          </cell>
          <cell r="AA109">
            <v>0</v>
          </cell>
          <cell r="AB109">
            <v>5917.26862302482</v>
          </cell>
          <cell r="AC109">
            <v>0</v>
          </cell>
          <cell r="AD109">
            <v>0</v>
          </cell>
          <cell r="AE109">
            <v>121141.99999999993</v>
          </cell>
          <cell r="AF109">
            <v>0</v>
          </cell>
          <cell r="AG109">
            <v>0</v>
          </cell>
          <cell r="AH109">
            <v>0</v>
          </cell>
          <cell r="AI109">
            <v>110000</v>
          </cell>
          <cell r="AJ109">
            <v>0</v>
          </cell>
          <cell r="AK109">
            <v>0</v>
          </cell>
          <cell r="AL109">
            <v>0</v>
          </cell>
          <cell r="AM109">
            <v>39551.911</v>
          </cell>
          <cell r="AN109">
            <v>0</v>
          </cell>
          <cell r="AO109">
            <v>0</v>
          </cell>
          <cell r="AP109">
            <v>0</v>
          </cell>
          <cell r="AQ109">
            <v>0</v>
          </cell>
          <cell r="AR109">
            <v>0</v>
          </cell>
          <cell r="AS109">
            <v>0</v>
          </cell>
          <cell r="AT109">
            <v>0</v>
          </cell>
          <cell r="AU109">
            <v>0</v>
          </cell>
          <cell r="AV109">
            <v>1411864.2000000002</v>
          </cell>
          <cell r="AW109">
            <v>205987.27643552481</v>
          </cell>
          <cell r="AX109">
            <v>149551.91099999999</v>
          </cell>
          <cell r="AY109">
            <v>170605.00390624994</v>
          </cell>
          <cell r="AZ109">
            <v>1767403.387435525</v>
          </cell>
          <cell r="BA109">
            <v>1727851.4764355249</v>
          </cell>
          <cell r="BB109">
            <v>3500</v>
          </cell>
          <cell r="BC109">
            <v>1781500</v>
          </cell>
          <cell r="BD109">
            <v>53648.523564475123</v>
          </cell>
          <cell r="BE109">
            <v>0</v>
          </cell>
          <cell r="BF109">
            <v>1821051.9110000001</v>
          </cell>
          <cell r="BG109" t="str">
            <v/>
          </cell>
          <cell r="BH109" t="str">
            <v/>
          </cell>
          <cell r="BI109" t="str">
            <v/>
          </cell>
          <cell r="BJ109" t="str">
            <v/>
          </cell>
          <cell r="BK109" t="str">
            <v/>
          </cell>
          <cell r="BL109">
            <v>1821051.9110000001</v>
          </cell>
          <cell r="BM109">
            <v>1821051.9110000003</v>
          </cell>
          <cell r="BN109">
            <v>0</v>
          </cell>
          <cell r="BO109">
            <v>1821051.9110000001</v>
          </cell>
          <cell r="BP109">
            <v>1671500</v>
          </cell>
          <cell r="BQ109">
            <v>1671500</v>
          </cell>
          <cell r="BR109">
            <v>3283.8899803536347</v>
          </cell>
          <cell r="BS109">
            <v>3083.0374753451679</v>
          </cell>
          <cell r="BT109">
            <v>6.5147604145155552E-2</v>
          </cell>
          <cell r="BU109">
            <v>-6.3934099722743739E-3</v>
          </cell>
          <cell r="BV109">
            <v>0</v>
          </cell>
          <cell r="BW109">
            <v>0</v>
          </cell>
          <cell r="BX109">
            <v>1821051.9110000001</v>
          </cell>
          <cell r="BY109">
            <v>3500</v>
          </cell>
          <cell r="BZ109" t="str">
            <v>Y</v>
          </cell>
          <cell r="CA109">
            <v>3577.705129666012</v>
          </cell>
          <cell r="CB109">
            <v>5.9642464610021984E-2</v>
          </cell>
          <cell r="CC109">
            <v>-13534.31</v>
          </cell>
          <cell r="CD109">
            <v>1807517.601</v>
          </cell>
        </row>
        <row r="110">
          <cell r="A110">
            <v>240</v>
          </cell>
          <cell r="B110" t="str">
            <v>Recoupment Academy</v>
          </cell>
          <cell r="C110">
            <v>142597</v>
          </cell>
          <cell r="D110">
            <v>9353302</v>
          </cell>
          <cell r="E110" t="str">
            <v>St Mary's Church of England Primary School, Hadleigh</v>
          </cell>
          <cell r="F110">
            <v>201</v>
          </cell>
          <cell r="G110">
            <v>201</v>
          </cell>
          <cell r="H110">
            <v>0</v>
          </cell>
          <cell r="I110">
            <v>557533.80000000005</v>
          </cell>
          <cell r="J110">
            <v>0</v>
          </cell>
          <cell r="K110">
            <v>0</v>
          </cell>
          <cell r="L110">
            <v>9240.0000000000437</v>
          </cell>
          <cell r="M110">
            <v>0</v>
          </cell>
          <cell r="N110">
            <v>21825.978260869564</v>
          </cell>
          <cell r="O110">
            <v>0</v>
          </cell>
          <cell r="P110">
            <v>12800.000000000004</v>
          </cell>
          <cell r="Q110">
            <v>0</v>
          </cell>
          <cell r="R110">
            <v>0</v>
          </cell>
          <cell r="S110">
            <v>0</v>
          </cell>
          <cell r="T110">
            <v>840.00000000000034</v>
          </cell>
          <cell r="U110">
            <v>0</v>
          </cell>
          <cell r="V110">
            <v>0</v>
          </cell>
          <cell r="W110">
            <v>0</v>
          </cell>
          <cell r="X110">
            <v>0</v>
          </cell>
          <cell r="Y110">
            <v>0</v>
          </cell>
          <cell r="Z110">
            <v>0</v>
          </cell>
          <cell r="AA110">
            <v>0</v>
          </cell>
          <cell r="AB110">
            <v>2435.6470588235311</v>
          </cell>
          <cell r="AC110">
            <v>0</v>
          </cell>
          <cell r="AD110">
            <v>0</v>
          </cell>
          <cell r="AE110">
            <v>71057.92452830197</v>
          </cell>
          <cell r="AF110">
            <v>0</v>
          </cell>
          <cell r="AG110">
            <v>0</v>
          </cell>
          <cell r="AH110">
            <v>0</v>
          </cell>
          <cell r="AI110">
            <v>110000</v>
          </cell>
          <cell r="AJ110">
            <v>0</v>
          </cell>
          <cell r="AK110">
            <v>0</v>
          </cell>
          <cell r="AL110">
            <v>0</v>
          </cell>
          <cell r="AM110">
            <v>0</v>
          </cell>
          <cell r="AN110">
            <v>0</v>
          </cell>
          <cell r="AO110">
            <v>0</v>
          </cell>
          <cell r="AP110">
            <v>0</v>
          </cell>
          <cell r="AQ110">
            <v>0</v>
          </cell>
          <cell r="AR110">
            <v>0</v>
          </cell>
          <cell r="AS110">
            <v>0</v>
          </cell>
          <cell r="AT110">
            <v>0</v>
          </cell>
          <cell r="AU110">
            <v>0</v>
          </cell>
          <cell r="AV110">
            <v>557533.80000000005</v>
          </cell>
          <cell r="AW110">
            <v>118199.54984799511</v>
          </cell>
          <cell r="AX110">
            <v>110000</v>
          </cell>
          <cell r="AY110">
            <v>103409.91365873677</v>
          </cell>
          <cell r="AZ110">
            <v>785733.34984799521</v>
          </cell>
          <cell r="BA110">
            <v>785733.34984799521</v>
          </cell>
          <cell r="BB110">
            <v>3500</v>
          </cell>
          <cell r="BC110">
            <v>703500</v>
          </cell>
          <cell r="BD110">
            <v>0</v>
          </cell>
          <cell r="BE110">
            <v>0</v>
          </cell>
          <cell r="BF110">
            <v>785733.34984799521</v>
          </cell>
          <cell r="BG110" t="str">
            <v/>
          </cell>
          <cell r="BH110" t="str">
            <v/>
          </cell>
          <cell r="BI110" t="str">
            <v/>
          </cell>
          <cell r="BJ110" t="str">
            <v/>
          </cell>
          <cell r="BK110" t="str">
            <v/>
          </cell>
          <cell r="BL110">
            <v>785733.34984799521</v>
          </cell>
          <cell r="BM110">
            <v>785733.34984799498</v>
          </cell>
          <cell r="BN110">
            <v>0</v>
          </cell>
          <cell r="BO110">
            <v>703500</v>
          </cell>
          <cell r="BP110">
            <v>593500</v>
          </cell>
          <cell r="BQ110">
            <v>675733.34984799521</v>
          </cell>
          <cell r="BR110">
            <v>3361.8574619303245</v>
          </cell>
          <cell r="BS110">
            <v>3213.3490122222224</v>
          </cell>
          <cell r="BT110">
            <v>4.6216097020036921E-2</v>
          </cell>
          <cell r="BU110">
            <v>-4.5355229780844695E-3</v>
          </cell>
          <cell r="BV110">
            <v>0</v>
          </cell>
          <cell r="BW110">
            <v>-2929.4178745893232</v>
          </cell>
          <cell r="BX110">
            <v>782803.93197340588</v>
          </cell>
          <cell r="BY110">
            <v>3894.5469252408252</v>
          </cell>
          <cell r="BZ110" t="str">
            <v>Y</v>
          </cell>
          <cell r="CA110">
            <v>3894.5469252408252</v>
          </cell>
          <cell r="CB110">
            <v>1.8325933503630099E-2</v>
          </cell>
          <cell r="CC110">
            <v>0</v>
          </cell>
          <cell r="CD110">
            <v>782803.93197340588</v>
          </cell>
        </row>
        <row r="111">
          <cell r="A111">
            <v>242</v>
          </cell>
          <cell r="B111" t="str">
            <v>Recoupment Academy</v>
          </cell>
          <cell r="C111">
            <v>144850</v>
          </cell>
          <cell r="D111">
            <v>9352083</v>
          </cell>
          <cell r="E111" t="str">
            <v>Henley Primary School</v>
          </cell>
          <cell r="F111">
            <v>104</v>
          </cell>
          <cell r="G111">
            <v>104</v>
          </cell>
          <cell r="H111">
            <v>0</v>
          </cell>
          <cell r="I111">
            <v>288475.2</v>
          </cell>
          <cell r="J111">
            <v>0</v>
          </cell>
          <cell r="K111">
            <v>0</v>
          </cell>
          <cell r="L111">
            <v>2200.0000000000014</v>
          </cell>
          <cell r="M111">
            <v>0</v>
          </cell>
          <cell r="N111">
            <v>3744</v>
          </cell>
          <cell r="O111">
            <v>0</v>
          </cell>
          <cell r="P111">
            <v>201.94174757281553</v>
          </cell>
          <cell r="Q111">
            <v>0</v>
          </cell>
          <cell r="R111">
            <v>363.49514563106794</v>
          </cell>
          <cell r="S111">
            <v>393.78640776699029</v>
          </cell>
          <cell r="T111">
            <v>0</v>
          </cell>
          <cell r="U111">
            <v>0</v>
          </cell>
          <cell r="V111">
            <v>0</v>
          </cell>
          <cell r="W111">
            <v>0</v>
          </cell>
          <cell r="X111">
            <v>0</v>
          </cell>
          <cell r="Y111">
            <v>0</v>
          </cell>
          <cell r="Z111">
            <v>0</v>
          </cell>
          <cell r="AA111">
            <v>0</v>
          </cell>
          <cell r="AB111">
            <v>0</v>
          </cell>
          <cell r="AC111">
            <v>0</v>
          </cell>
          <cell r="AD111">
            <v>0</v>
          </cell>
          <cell r="AE111">
            <v>31403.272727272684</v>
          </cell>
          <cell r="AF111">
            <v>0</v>
          </cell>
          <cell r="AG111">
            <v>0</v>
          </cell>
          <cell r="AH111">
            <v>0</v>
          </cell>
          <cell r="AI111">
            <v>110000</v>
          </cell>
          <cell r="AJ111">
            <v>0</v>
          </cell>
          <cell r="AK111">
            <v>0</v>
          </cell>
          <cell r="AL111">
            <v>0</v>
          </cell>
          <cell r="AM111">
            <v>10179.120000000001</v>
          </cell>
          <cell r="AN111">
            <v>0</v>
          </cell>
          <cell r="AO111">
            <v>0</v>
          </cell>
          <cell r="AP111">
            <v>0</v>
          </cell>
          <cell r="AQ111">
            <v>0</v>
          </cell>
          <cell r="AR111">
            <v>0</v>
          </cell>
          <cell r="AS111">
            <v>0</v>
          </cell>
          <cell r="AT111">
            <v>0</v>
          </cell>
          <cell r="AU111">
            <v>0</v>
          </cell>
          <cell r="AV111">
            <v>288475.2</v>
          </cell>
          <cell r="AW111">
            <v>38306.496028243557</v>
          </cell>
          <cell r="AX111">
            <v>120179.12</v>
          </cell>
          <cell r="AY111">
            <v>44853.884377758121</v>
          </cell>
          <cell r="AZ111">
            <v>446960.81602824357</v>
          </cell>
          <cell r="BA111">
            <v>436781.69602824358</v>
          </cell>
          <cell r="BB111">
            <v>3500</v>
          </cell>
          <cell r="BC111">
            <v>364000</v>
          </cell>
          <cell r="BD111">
            <v>0</v>
          </cell>
          <cell r="BE111">
            <v>0</v>
          </cell>
          <cell r="BF111">
            <v>446960.81602824357</v>
          </cell>
          <cell r="BG111" t="str">
            <v/>
          </cell>
          <cell r="BH111" t="str">
            <v/>
          </cell>
          <cell r="BI111" t="str">
            <v/>
          </cell>
          <cell r="BJ111" t="str">
            <v/>
          </cell>
          <cell r="BK111" t="str">
            <v/>
          </cell>
          <cell r="BL111">
            <v>446960.81602824357</v>
          </cell>
          <cell r="BM111">
            <v>446960.81602824357</v>
          </cell>
          <cell r="BN111">
            <v>0</v>
          </cell>
          <cell r="BO111">
            <v>374179.12</v>
          </cell>
          <cell r="BP111">
            <v>254000</v>
          </cell>
          <cell r="BQ111">
            <v>326781.69602824358</v>
          </cell>
          <cell r="BR111">
            <v>3142.1316925792653</v>
          </cell>
          <cell r="BS111">
            <v>3142.7758514285715</v>
          </cell>
          <cell r="BT111">
            <v>-2.0496493538138129E-4</v>
          </cell>
          <cell r="BU111">
            <v>0</v>
          </cell>
          <cell r="BV111">
            <v>0</v>
          </cell>
          <cell r="BW111">
            <v>0</v>
          </cell>
          <cell r="BX111">
            <v>446960.81602824357</v>
          </cell>
          <cell r="BY111">
            <v>4199.8240002715729</v>
          </cell>
          <cell r="BZ111" t="str">
            <v>Y</v>
          </cell>
          <cell r="CA111">
            <v>4297.7001541177269</v>
          </cell>
          <cell r="CB111">
            <v>2.9048728269043256E-3</v>
          </cell>
          <cell r="CC111">
            <v>0</v>
          </cell>
          <cell r="CD111">
            <v>446960.81602824357</v>
          </cell>
        </row>
        <row r="112">
          <cell r="A112">
            <v>243</v>
          </cell>
          <cell r="B112" t="str">
            <v>Recoupment Academy</v>
          </cell>
          <cell r="C112">
            <v>145539</v>
          </cell>
          <cell r="D112">
            <v>9353092</v>
          </cell>
          <cell r="E112" t="str">
            <v>Hintlesham and Chattisham Church of England  Primary School</v>
          </cell>
          <cell r="F112">
            <v>95</v>
          </cell>
          <cell r="G112">
            <v>95</v>
          </cell>
          <cell r="H112">
            <v>0</v>
          </cell>
          <cell r="I112">
            <v>263511</v>
          </cell>
          <cell r="J112">
            <v>0</v>
          </cell>
          <cell r="K112">
            <v>0</v>
          </cell>
          <cell r="L112">
            <v>880.00000000000136</v>
          </cell>
          <cell r="M112">
            <v>0</v>
          </cell>
          <cell r="N112">
            <v>1127.4725274725276</v>
          </cell>
          <cell r="O112">
            <v>0</v>
          </cell>
          <cell r="P112">
            <v>400.00000000000063</v>
          </cell>
          <cell r="Q112">
            <v>959.99999999999909</v>
          </cell>
          <cell r="R112">
            <v>720.00000000000114</v>
          </cell>
          <cell r="S112">
            <v>0</v>
          </cell>
          <cell r="T112">
            <v>420.00000000000063</v>
          </cell>
          <cell r="U112">
            <v>0</v>
          </cell>
          <cell r="V112">
            <v>0</v>
          </cell>
          <cell r="W112">
            <v>0</v>
          </cell>
          <cell r="X112">
            <v>0</v>
          </cell>
          <cell r="Y112">
            <v>0</v>
          </cell>
          <cell r="Z112">
            <v>0</v>
          </cell>
          <cell r="AA112">
            <v>0</v>
          </cell>
          <cell r="AB112">
            <v>589.45783132529937</v>
          </cell>
          <cell r="AC112">
            <v>0</v>
          </cell>
          <cell r="AD112">
            <v>0</v>
          </cell>
          <cell r="AE112">
            <v>18944.390243902424</v>
          </cell>
          <cell r="AF112">
            <v>0</v>
          </cell>
          <cell r="AG112">
            <v>0</v>
          </cell>
          <cell r="AH112">
            <v>0</v>
          </cell>
          <cell r="AI112">
            <v>110000</v>
          </cell>
          <cell r="AJ112">
            <v>18291.054739652867</v>
          </cell>
          <cell r="AK112">
            <v>0</v>
          </cell>
          <cell r="AL112">
            <v>0</v>
          </cell>
          <cell r="AM112">
            <v>6745.7314400000005</v>
          </cell>
          <cell r="AN112">
            <v>0</v>
          </cell>
          <cell r="AO112">
            <v>0</v>
          </cell>
          <cell r="AP112">
            <v>0</v>
          </cell>
          <cell r="AQ112">
            <v>0</v>
          </cell>
          <cell r="AR112">
            <v>0</v>
          </cell>
          <cell r="AS112">
            <v>0</v>
          </cell>
          <cell r="AT112">
            <v>0</v>
          </cell>
          <cell r="AU112">
            <v>0</v>
          </cell>
          <cell r="AV112">
            <v>263511</v>
          </cell>
          <cell r="AW112">
            <v>24041.320602700252</v>
          </cell>
          <cell r="AX112">
            <v>135036.78617965287</v>
          </cell>
          <cell r="AY112">
            <v>31197.126507638688</v>
          </cell>
          <cell r="AZ112">
            <v>422589.10678235313</v>
          </cell>
          <cell r="BA112">
            <v>415843.37534235313</v>
          </cell>
          <cell r="BB112">
            <v>3500</v>
          </cell>
          <cell r="BC112">
            <v>332500</v>
          </cell>
          <cell r="BD112">
            <v>0</v>
          </cell>
          <cell r="BE112">
            <v>0</v>
          </cell>
          <cell r="BF112">
            <v>422589.10678235313</v>
          </cell>
          <cell r="BG112" t="str">
            <v/>
          </cell>
          <cell r="BH112" t="str">
            <v/>
          </cell>
          <cell r="BI112" t="str">
            <v/>
          </cell>
          <cell r="BJ112" t="str">
            <v/>
          </cell>
          <cell r="BK112" t="str">
            <v/>
          </cell>
          <cell r="BL112">
            <v>422589.10678235313</v>
          </cell>
          <cell r="BM112">
            <v>422589.10678235313</v>
          </cell>
          <cell r="BN112">
            <v>0</v>
          </cell>
          <cell r="BO112">
            <v>339245.73144</v>
          </cell>
          <cell r="BP112">
            <v>204208.94526034713</v>
          </cell>
          <cell r="BQ112">
            <v>287552.32060270023</v>
          </cell>
          <cell r="BR112">
            <v>3026.8665326600026</v>
          </cell>
          <cell r="BS112">
            <v>2905.9668234820342</v>
          </cell>
          <cell r="BT112">
            <v>4.1603953700029506E-2</v>
          </cell>
          <cell r="BU112">
            <v>-4.0828996854459058E-3</v>
          </cell>
          <cell r="BV112">
            <v>0</v>
          </cell>
          <cell r="BW112">
            <v>-1127.1532478035485</v>
          </cell>
          <cell r="BX112">
            <v>421461.95353454957</v>
          </cell>
          <cell r="BY112">
            <v>4365.433916784732</v>
          </cell>
          <cell r="BZ112" t="str">
            <v>Y</v>
          </cell>
          <cell r="CA112">
            <v>4436.4416161531535</v>
          </cell>
          <cell r="CB112">
            <v>1.469793781428419E-2</v>
          </cell>
          <cell r="CC112">
            <v>0</v>
          </cell>
          <cell r="CD112">
            <v>421461.95353454957</v>
          </cell>
        </row>
        <row r="113">
          <cell r="A113">
            <v>245</v>
          </cell>
          <cell r="B113">
            <v>0</v>
          </cell>
          <cell r="C113">
            <v>124588</v>
          </cell>
          <cell r="D113">
            <v>9352084</v>
          </cell>
          <cell r="E113" t="str">
            <v>Holbrook Primary School</v>
          </cell>
          <cell r="F113">
            <v>176</v>
          </cell>
          <cell r="G113">
            <v>176</v>
          </cell>
          <cell r="H113">
            <v>0</v>
          </cell>
          <cell r="I113">
            <v>488188.80000000005</v>
          </cell>
          <cell r="J113">
            <v>0</v>
          </cell>
          <cell r="K113">
            <v>0</v>
          </cell>
          <cell r="L113">
            <v>3080.0000000000018</v>
          </cell>
          <cell r="M113">
            <v>0</v>
          </cell>
          <cell r="N113">
            <v>8336.8421052631566</v>
          </cell>
          <cell r="O113">
            <v>0</v>
          </cell>
          <cell r="P113">
            <v>0</v>
          </cell>
          <cell r="Q113">
            <v>2896.4571428571444</v>
          </cell>
          <cell r="R113">
            <v>3620.5714285714257</v>
          </cell>
          <cell r="S113">
            <v>784.45714285714098</v>
          </cell>
          <cell r="T113">
            <v>0</v>
          </cell>
          <cell r="U113">
            <v>0</v>
          </cell>
          <cell r="V113">
            <v>0</v>
          </cell>
          <cell r="W113">
            <v>0</v>
          </cell>
          <cell r="X113">
            <v>0</v>
          </cell>
          <cell r="Y113">
            <v>0</v>
          </cell>
          <cell r="Z113">
            <v>0</v>
          </cell>
          <cell r="AA113">
            <v>0</v>
          </cell>
          <cell r="AB113">
            <v>0</v>
          </cell>
          <cell r="AC113">
            <v>0</v>
          </cell>
          <cell r="AD113">
            <v>0</v>
          </cell>
          <cell r="AE113">
            <v>50860.358620689629</v>
          </cell>
          <cell r="AF113">
            <v>0</v>
          </cell>
          <cell r="AG113">
            <v>0</v>
          </cell>
          <cell r="AH113">
            <v>0</v>
          </cell>
          <cell r="AI113">
            <v>110000</v>
          </cell>
          <cell r="AJ113">
            <v>0</v>
          </cell>
          <cell r="AK113">
            <v>0</v>
          </cell>
          <cell r="AL113">
            <v>0</v>
          </cell>
          <cell r="AM113">
            <v>14082.444599999999</v>
          </cell>
          <cell r="AN113">
            <v>0</v>
          </cell>
          <cell r="AO113">
            <v>0</v>
          </cell>
          <cell r="AP113">
            <v>0</v>
          </cell>
          <cell r="AQ113">
            <v>0</v>
          </cell>
          <cell r="AR113">
            <v>0</v>
          </cell>
          <cell r="AS113">
            <v>0</v>
          </cell>
          <cell r="AT113">
            <v>0</v>
          </cell>
          <cell r="AU113">
            <v>0</v>
          </cell>
          <cell r="AV113">
            <v>488188.80000000005</v>
          </cell>
          <cell r="AW113">
            <v>69578.686440238496</v>
          </cell>
          <cell r="AX113">
            <v>124082.4446</v>
          </cell>
          <cell r="AY113">
            <v>70218.522530464063</v>
          </cell>
          <cell r="AZ113">
            <v>681849.93104023859</v>
          </cell>
          <cell r="BA113">
            <v>667767.48644023854</v>
          </cell>
          <cell r="BB113">
            <v>3500</v>
          </cell>
          <cell r="BC113">
            <v>616000</v>
          </cell>
          <cell r="BD113">
            <v>0</v>
          </cell>
          <cell r="BE113">
            <v>0</v>
          </cell>
          <cell r="BF113">
            <v>681849.93104023859</v>
          </cell>
          <cell r="BG113" t="str">
            <v/>
          </cell>
          <cell r="BH113" t="str">
            <v/>
          </cell>
          <cell r="BI113" t="str">
            <v/>
          </cell>
          <cell r="BJ113" t="str">
            <v/>
          </cell>
          <cell r="BK113" t="str">
            <v/>
          </cell>
          <cell r="BL113">
            <v>681849.93104023859</v>
          </cell>
          <cell r="BM113">
            <v>681849.93104023859</v>
          </cell>
          <cell r="BN113">
            <v>0</v>
          </cell>
          <cell r="BO113">
            <v>630082.44460000005</v>
          </cell>
          <cell r="BP113">
            <v>506000.00000000006</v>
          </cell>
          <cell r="BQ113">
            <v>557767.48644023854</v>
          </cell>
          <cell r="BR113">
            <v>3169.1334456831737</v>
          </cell>
          <cell r="BS113">
            <v>3070.8854170588234</v>
          </cell>
          <cell r="BT113">
            <v>3.1993387991157467E-2</v>
          </cell>
          <cell r="BU113">
            <v>-3.1397447153046175E-3</v>
          </cell>
          <cell r="BV113">
            <v>0</v>
          </cell>
          <cell r="BW113">
            <v>-1696.9561416748966</v>
          </cell>
          <cell r="BX113">
            <v>680152.9748985637</v>
          </cell>
          <cell r="BY113">
            <v>3784.4916494236572</v>
          </cell>
          <cell r="BZ113" t="str">
            <v>Y</v>
          </cell>
          <cell r="CA113">
            <v>3864.5055391963847</v>
          </cell>
          <cell r="CB113">
            <v>1.7243119476685775E-2</v>
          </cell>
          <cell r="CC113">
            <v>-4679.84</v>
          </cell>
          <cell r="CD113">
            <v>675473.13489856373</v>
          </cell>
        </row>
        <row r="114">
          <cell r="A114">
            <v>246</v>
          </cell>
          <cell r="B114">
            <v>0</v>
          </cell>
          <cell r="C114">
            <v>124589</v>
          </cell>
          <cell r="D114">
            <v>9352085</v>
          </cell>
          <cell r="E114" t="str">
            <v>Hollesley Primary School</v>
          </cell>
          <cell r="F114">
            <v>81</v>
          </cell>
          <cell r="G114">
            <v>81</v>
          </cell>
          <cell r="H114">
            <v>0</v>
          </cell>
          <cell r="I114">
            <v>224677.80000000002</v>
          </cell>
          <cell r="J114">
            <v>0</v>
          </cell>
          <cell r="K114">
            <v>0</v>
          </cell>
          <cell r="L114">
            <v>440.00000000000068</v>
          </cell>
          <cell r="M114">
            <v>0</v>
          </cell>
          <cell r="N114">
            <v>2877.6315789473683</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1264.0909090909088</v>
          </cell>
          <cell r="AC114">
            <v>0</v>
          </cell>
          <cell r="AD114">
            <v>0</v>
          </cell>
          <cell r="AE114">
            <v>24197.815384615358</v>
          </cell>
          <cell r="AF114">
            <v>0</v>
          </cell>
          <cell r="AG114">
            <v>0</v>
          </cell>
          <cell r="AH114">
            <v>0</v>
          </cell>
          <cell r="AI114">
            <v>110000</v>
          </cell>
          <cell r="AJ114">
            <v>22963.951935914549</v>
          </cell>
          <cell r="AK114">
            <v>0</v>
          </cell>
          <cell r="AL114">
            <v>0</v>
          </cell>
          <cell r="AM114">
            <v>6319.9253600000002</v>
          </cell>
          <cell r="AN114">
            <v>0</v>
          </cell>
          <cell r="AO114">
            <v>0</v>
          </cell>
          <cell r="AP114">
            <v>0</v>
          </cell>
          <cell r="AQ114">
            <v>0</v>
          </cell>
          <cell r="AR114">
            <v>0</v>
          </cell>
          <cell r="AS114">
            <v>0</v>
          </cell>
          <cell r="AT114">
            <v>0</v>
          </cell>
          <cell r="AU114">
            <v>0</v>
          </cell>
          <cell r="AV114">
            <v>224677.80000000002</v>
          </cell>
          <cell r="AW114">
            <v>28779.537872653636</v>
          </cell>
          <cell r="AX114">
            <v>139283.87729591454</v>
          </cell>
          <cell r="AY114">
            <v>35855.631174089038</v>
          </cell>
          <cell r="AZ114">
            <v>392741.21516856819</v>
          </cell>
          <cell r="BA114">
            <v>386421.2898085682</v>
          </cell>
          <cell r="BB114">
            <v>3500</v>
          </cell>
          <cell r="BC114">
            <v>283500</v>
          </cell>
          <cell r="BD114">
            <v>0</v>
          </cell>
          <cell r="BE114">
            <v>0</v>
          </cell>
          <cell r="BF114">
            <v>392741.21516856819</v>
          </cell>
          <cell r="BG114" t="str">
            <v/>
          </cell>
          <cell r="BH114" t="str">
            <v/>
          </cell>
          <cell r="BI114" t="str">
            <v/>
          </cell>
          <cell r="BJ114" t="str">
            <v/>
          </cell>
          <cell r="BK114" t="str">
            <v/>
          </cell>
          <cell r="BL114">
            <v>392741.21516856819</v>
          </cell>
          <cell r="BM114">
            <v>392741.21516856819</v>
          </cell>
          <cell r="BN114">
            <v>0</v>
          </cell>
          <cell r="BO114">
            <v>289819.92535999999</v>
          </cell>
          <cell r="BP114">
            <v>150536.04806408545</v>
          </cell>
          <cell r="BQ114">
            <v>253457.33787265365</v>
          </cell>
          <cell r="BR114">
            <v>3129.1029366994276</v>
          </cell>
          <cell r="BS114">
            <v>3127.7980164166938</v>
          </cell>
          <cell r="BT114">
            <v>4.1720094324655449E-4</v>
          </cell>
          <cell r="BU114">
            <v>-4.0942974127670091E-5</v>
          </cell>
          <cell r="BV114">
            <v>0</v>
          </cell>
          <cell r="BW114">
            <v>-10.372969614280848</v>
          </cell>
          <cell r="BX114">
            <v>392730.84219895391</v>
          </cell>
          <cell r="BY114">
            <v>4770.5051461599251</v>
          </cell>
          <cell r="BZ114" t="str">
            <v>Y</v>
          </cell>
          <cell r="CA114">
            <v>4848.5289160364682</v>
          </cell>
          <cell r="CB114">
            <v>-1.7502350549501999E-2</v>
          </cell>
          <cell r="CC114">
            <v>-2153.79</v>
          </cell>
          <cell r="CD114">
            <v>390577.05219895393</v>
          </cell>
        </row>
        <row r="115">
          <cell r="A115">
            <v>249</v>
          </cell>
          <cell r="B115" t="str">
            <v>Recoupment Academy</v>
          </cell>
          <cell r="C115">
            <v>124671</v>
          </cell>
          <cell r="D115">
            <v>9352194</v>
          </cell>
          <cell r="E115" t="str">
            <v>Broke Hall Community Primary School</v>
          </cell>
          <cell r="F115">
            <v>624</v>
          </cell>
          <cell r="G115">
            <v>624</v>
          </cell>
          <cell r="H115">
            <v>0</v>
          </cell>
          <cell r="I115">
            <v>1730851.2000000002</v>
          </cell>
          <cell r="J115">
            <v>0</v>
          </cell>
          <cell r="K115">
            <v>0</v>
          </cell>
          <cell r="L115">
            <v>9240.0000000000127</v>
          </cell>
          <cell r="M115">
            <v>0</v>
          </cell>
          <cell r="N115">
            <v>20356.883942766297</v>
          </cell>
          <cell r="O115">
            <v>0</v>
          </cell>
          <cell r="P115">
            <v>600.96308186195802</v>
          </cell>
          <cell r="Q115">
            <v>2403.8523274478316</v>
          </cell>
          <cell r="R115">
            <v>4687.5120385232649</v>
          </cell>
          <cell r="S115">
            <v>8984.3980738362898</v>
          </cell>
          <cell r="T115">
            <v>3786.0674157303379</v>
          </cell>
          <cell r="U115">
            <v>0</v>
          </cell>
          <cell r="V115">
            <v>0</v>
          </cell>
          <cell r="W115">
            <v>0</v>
          </cell>
          <cell r="X115">
            <v>0</v>
          </cell>
          <cell r="Y115">
            <v>0</v>
          </cell>
          <cell r="Z115">
            <v>0</v>
          </cell>
          <cell r="AA115">
            <v>0</v>
          </cell>
          <cell r="AB115">
            <v>15016.822429906535</v>
          </cell>
          <cell r="AC115">
            <v>0</v>
          </cell>
          <cell r="AD115">
            <v>0</v>
          </cell>
          <cell r="AE115">
            <v>162154.74762808348</v>
          </cell>
          <cell r="AF115">
            <v>0</v>
          </cell>
          <cell r="AG115">
            <v>0</v>
          </cell>
          <cell r="AH115">
            <v>0</v>
          </cell>
          <cell r="AI115">
            <v>110000</v>
          </cell>
          <cell r="AJ115">
            <v>0</v>
          </cell>
          <cell r="AK115">
            <v>0</v>
          </cell>
          <cell r="AL115">
            <v>0</v>
          </cell>
          <cell r="AM115">
            <v>50384.6</v>
          </cell>
          <cell r="AN115">
            <v>0</v>
          </cell>
          <cell r="AO115">
            <v>0</v>
          </cell>
          <cell r="AP115">
            <v>0</v>
          </cell>
          <cell r="AQ115">
            <v>0</v>
          </cell>
          <cell r="AR115">
            <v>0</v>
          </cell>
          <cell r="AS115">
            <v>0</v>
          </cell>
          <cell r="AT115">
            <v>0</v>
          </cell>
          <cell r="AU115">
            <v>0</v>
          </cell>
          <cell r="AV115">
            <v>1730851.2000000002</v>
          </cell>
          <cell r="AW115">
            <v>227231.24693815602</v>
          </cell>
          <cell r="AX115">
            <v>160384.6</v>
          </cell>
          <cell r="AY115">
            <v>197183.58606816648</v>
          </cell>
          <cell r="AZ115">
            <v>2118467.0469381562</v>
          </cell>
          <cell r="BA115">
            <v>2068082.4469381562</v>
          </cell>
          <cell r="BB115">
            <v>3500</v>
          </cell>
          <cell r="BC115">
            <v>2184000</v>
          </cell>
          <cell r="BD115">
            <v>115917.55306184385</v>
          </cell>
          <cell r="BE115">
            <v>0</v>
          </cell>
          <cell r="BF115">
            <v>2234384.6</v>
          </cell>
          <cell r="BG115" t="str">
            <v/>
          </cell>
          <cell r="BH115" t="str">
            <v/>
          </cell>
          <cell r="BI115" t="str">
            <v/>
          </cell>
          <cell r="BJ115" t="str">
            <v/>
          </cell>
          <cell r="BK115" t="str">
            <v/>
          </cell>
          <cell r="BL115">
            <v>2234384.6</v>
          </cell>
          <cell r="BM115">
            <v>2234384.6</v>
          </cell>
          <cell r="BN115">
            <v>0</v>
          </cell>
          <cell r="BO115">
            <v>2234384.6</v>
          </cell>
          <cell r="BP115">
            <v>2074000</v>
          </cell>
          <cell r="BQ115">
            <v>2074000</v>
          </cell>
          <cell r="BR115">
            <v>3323.7179487179487</v>
          </cell>
          <cell r="BS115">
            <v>3125.1192368839429</v>
          </cell>
          <cell r="BT115">
            <v>6.3549163017545734E-2</v>
          </cell>
          <cell r="BU115">
            <v>-6.2365432758017909E-3</v>
          </cell>
          <cell r="BV115">
            <v>0</v>
          </cell>
          <cell r="BW115">
            <v>0</v>
          </cell>
          <cell r="BX115">
            <v>2234384.6</v>
          </cell>
          <cell r="BY115">
            <v>3500</v>
          </cell>
          <cell r="BZ115" t="str">
            <v>Y</v>
          </cell>
          <cell r="CA115">
            <v>3580.7445512820514</v>
          </cell>
          <cell r="CB115">
            <v>5.9900387179487202E-2</v>
          </cell>
          <cell r="CC115">
            <v>0</v>
          </cell>
          <cell r="CD115">
            <v>2234384.6</v>
          </cell>
        </row>
        <row r="116">
          <cell r="A116">
            <v>250</v>
          </cell>
          <cell r="B116" t="str">
            <v>Recoupment Academy</v>
          </cell>
          <cell r="C116">
            <v>146323</v>
          </cell>
          <cell r="D116">
            <v>9352225</v>
          </cell>
          <cell r="E116" t="str">
            <v>Britannia Primary School and Nursery</v>
          </cell>
          <cell r="F116">
            <v>625</v>
          </cell>
          <cell r="G116">
            <v>625</v>
          </cell>
          <cell r="H116">
            <v>0</v>
          </cell>
          <cell r="I116">
            <v>1733625</v>
          </cell>
          <cell r="J116">
            <v>0</v>
          </cell>
          <cell r="K116">
            <v>0</v>
          </cell>
          <cell r="L116">
            <v>16280</v>
          </cell>
          <cell r="M116">
            <v>0</v>
          </cell>
          <cell r="N116">
            <v>42523.923444976077</v>
          </cell>
          <cell r="O116">
            <v>0</v>
          </cell>
          <cell r="P116">
            <v>2000</v>
          </cell>
          <cell r="Q116">
            <v>1680</v>
          </cell>
          <cell r="R116">
            <v>2520</v>
          </cell>
          <cell r="S116">
            <v>4679.9999999999991</v>
          </cell>
          <cell r="T116">
            <v>840</v>
          </cell>
          <cell r="U116">
            <v>0</v>
          </cell>
          <cell r="V116">
            <v>0</v>
          </cell>
          <cell r="W116">
            <v>0</v>
          </cell>
          <cell r="X116">
            <v>0</v>
          </cell>
          <cell r="Y116">
            <v>0</v>
          </cell>
          <cell r="Z116">
            <v>0</v>
          </cell>
          <cell r="AA116">
            <v>0</v>
          </cell>
          <cell r="AB116">
            <v>30025.652985074616</v>
          </cell>
          <cell r="AC116">
            <v>0</v>
          </cell>
          <cell r="AD116">
            <v>0</v>
          </cell>
          <cell r="AE116">
            <v>189304.49330783909</v>
          </cell>
          <cell r="AF116">
            <v>0</v>
          </cell>
          <cell r="AG116">
            <v>0</v>
          </cell>
          <cell r="AH116">
            <v>0</v>
          </cell>
          <cell r="AI116">
            <v>110000</v>
          </cell>
          <cell r="AJ116">
            <v>0</v>
          </cell>
          <cell r="AK116">
            <v>0</v>
          </cell>
          <cell r="AL116">
            <v>0</v>
          </cell>
          <cell r="AM116">
            <v>17992.80056</v>
          </cell>
          <cell r="AN116">
            <v>0</v>
          </cell>
          <cell r="AO116">
            <v>0</v>
          </cell>
          <cell r="AP116">
            <v>0</v>
          </cell>
          <cell r="AQ116">
            <v>0</v>
          </cell>
          <cell r="AR116">
            <v>0</v>
          </cell>
          <cell r="AS116">
            <v>0</v>
          </cell>
          <cell r="AT116">
            <v>0</v>
          </cell>
          <cell r="AU116">
            <v>0</v>
          </cell>
          <cell r="AV116">
            <v>1733625</v>
          </cell>
          <cell r="AW116">
            <v>289854.0697378898</v>
          </cell>
          <cell r="AX116">
            <v>127992.80056</v>
          </cell>
          <cell r="AY116">
            <v>234565.45503032714</v>
          </cell>
          <cell r="AZ116">
            <v>2151471.8702978897</v>
          </cell>
          <cell r="BA116">
            <v>2133479.0697378898</v>
          </cell>
          <cell r="BB116">
            <v>3500</v>
          </cell>
          <cell r="BC116">
            <v>2187500</v>
          </cell>
          <cell r="BD116">
            <v>54020.930262110196</v>
          </cell>
          <cell r="BE116">
            <v>0</v>
          </cell>
          <cell r="BF116">
            <v>2205492.8005599999</v>
          </cell>
          <cell r="BG116" t="str">
            <v/>
          </cell>
          <cell r="BH116" t="str">
            <v/>
          </cell>
          <cell r="BI116" t="str">
            <v/>
          </cell>
          <cell r="BJ116" t="str">
            <v/>
          </cell>
          <cell r="BK116" t="str">
            <v/>
          </cell>
          <cell r="BL116">
            <v>2205492.8005599999</v>
          </cell>
          <cell r="BM116">
            <v>2205492.8005599999</v>
          </cell>
          <cell r="BN116">
            <v>0</v>
          </cell>
          <cell r="BO116">
            <v>2205492.8005599999</v>
          </cell>
          <cell r="BP116">
            <v>2077500</v>
          </cell>
          <cell r="BQ116">
            <v>2077500</v>
          </cell>
          <cell r="BR116">
            <v>3324</v>
          </cell>
          <cell r="BS116">
            <v>3124.5614035087719</v>
          </cell>
          <cell r="BT116">
            <v>6.3829309376754628E-2</v>
          </cell>
          <cell r="BU116">
            <v>-6.2640360830993821E-3</v>
          </cell>
          <cell r="BV116">
            <v>0</v>
          </cell>
          <cell r="BW116">
            <v>0</v>
          </cell>
          <cell r="BX116">
            <v>2205492.8005599999</v>
          </cell>
          <cell r="BY116">
            <v>3500</v>
          </cell>
          <cell r="BZ116" t="str">
            <v>Y</v>
          </cell>
          <cell r="CA116">
            <v>3528.7884808959998</v>
          </cell>
          <cell r="CB116">
            <v>4.7491287093327283E-2</v>
          </cell>
          <cell r="CC116">
            <v>0</v>
          </cell>
          <cell r="CD116">
            <v>2205492.8005599999</v>
          </cell>
        </row>
        <row r="117">
          <cell r="A117">
            <v>251</v>
          </cell>
          <cell r="B117" t="str">
            <v>Recoupment Academy</v>
          </cell>
          <cell r="C117">
            <v>141372</v>
          </cell>
          <cell r="D117">
            <v>9352048</v>
          </cell>
          <cell r="E117" t="str">
            <v>Castle Hill Infant School</v>
          </cell>
          <cell r="F117">
            <v>246</v>
          </cell>
          <cell r="G117">
            <v>246</v>
          </cell>
          <cell r="H117">
            <v>0</v>
          </cell>
          <cell r="I117">
            <v>682354.8</v>
          </cell>
          <cell r="J117">
            <v>0</v>
          </cell>
          <cell r="K117">
            <v>0</v>
          </cell>
          <cell r="L117">
            <v>13199.999999999985</v>
          </cell>
          <cell r="M117">
            <v>0</v>
          </cell>
          <cell r="N117">
            <v>22921.411764705881</v>
          </cell>
          <cell r="O117">
            <v>0</v>
          </cell>
          <cell r="P117">
            <v>999.99999999999898</v>
          </cell>
          <cell r="Q117">
            <v>1439.9999999999986</v>
          </cell>
          <cell r="R117">
            <v>12600.000000000031</v>
          </cell>
          <cell r="S117">
            <v>32759.999999999967</v>
          </cell>
          <cell r="T117">
            <v>840.00000000000023</v>
          </cell>
          <cell r="U117">
            <v>0</v>
          </cell>
          <cell r="V117">
            <v>0</v>
          </cell>
          <cell r="W117">
            <v>0</v>
          </cell>
          <cell r="X117">
            <v>0</v>
          </cell>
          <cell r="Y117">
            <v>0</v>
          </cell>
          <cell r="Z117">
            <v>0</v>
          </cell>
          <cell r="AA117">
            <v>0</v>
          </cell>
          <cell r="AB117">
            <v>15558.421052631624</v>
          </cell>
          <cell r="AC117">
            <v>0</v>
          </cell>
          <cell r="AD117">
            <v>0</v>
          </cell>
          <cell r="AE117">
            <v>58809.82456140357</v>
          </cell>
          <cell r="AF117">
            <v>0</v>
          </cell>
          <cell r="AG117">
            <v>0</v>
          </cell>
          <cell r="AH117">
            <v>0</v>
          </cell>
          <cell r="AI117">
            <v>110000</v>
          </cell>
          <cell r="AJ117">
            <v>0</v>
          </cell>
          <cell r="AK117">
            <v>0</v>
          </cell>
          <cell r="AL117">
            <v>0</v>
          </cell>
          <cell r="AM117">
            <v>2892.4133000000002</v>
          </cell>
          <cell r="AN117">
            <v>0</v>
          </cell>
          <cell r="AO117">
            <v>0</v>
          </cell>
          <cell r="AP117">
            <v>0</v>
          </cell>
          <cell r="AQ117">
            <v>0</v>
          </cell>
          <cell r="AR117">
            <v>0</v>
          </cell>
          <cell r="AS117">
            <v>0</v>
          </cell>
          <cell r="AT117">
            <v>0</v>
          </cell>
          <cell r="AU117">
            <v>0</v>
          </cell>
          <cell r="AV117">
            <v>682354.8</v>
          </cell>
          <cell r="AW117">
            <v>159129.65737874105</v>
          </cell>
          <cell r="AX117">
            <v>112892.4133</v>
          </cell>
          <cell r="AY117">
            <v>111189.53044375649</v>
          </cell>
          <cell r="AZ117">
            <v>954376.87067874114</v>
          </cell>
          <cell r="BA117">
            <v>951484.45737874112</v>
          </cell>
          <cell r="BB117">
            <v>3500</v>
          </cell>
          <cell r="BC117">
            <v>861000</v>
          </cell>
          <cell r="BD117">
            <v>0</v>
          </cell>
          <cell r="BE117">
            <v>0</v>
          </cell>
          <cell r="BF117">
            <v>954376.87067874114</v>
          </cell>
          <cell r="BG117" t="str">
            <v/>
          </cell>
          <cell r="BH117" t="str">
            <v/>
          </cell>
          <cell r="BI117" t="str">
            <v/>
          </cell>
          <cell r="BJ117" t="str">
            <v/>
          </cell>
          <cell r="BK117" t="str">
            <v/>
          </cell>
          <cell r="BL117">
            <v>954376.87067874114</v>
          </cell>
          <cell r="BM117">
            <v>954376.87067874114</v>
          </cell>
          <cell r="BN117">
            <v>0</v>
          </cell>
          <cell r="BO117">
            <v>863892.41330000001</v>
          </cell>
          <cell r="BP117">
            <v>751000</v>
          </cell>
          <cell r="BQ117">
            <v>841484.45737874112</v>
          </cell>
          <cell r="BR117">
            <v>3420.668525929842</v>
          </cell>
          <cell r="BS117">
            <v>3486.2985098425197</v>
          </cell>
          <cell r="BT117">
            <v>-1.8825118883936974E-2</v>
          </cell>
          <cell r="BU117">
            <v>3.8251188839369746E-3</v>
          </cell>
          <cell r="BV117">
            <v>0</v>
          </cell>
          <cell r="BW117">
            <v>3280.5345411998292</v>
          </cell>
          <cell r="BX117">
            <v>957657.40521994093</v>
          </cell>
          <cell r="BY117">
            <v>3881.1585037395971</v>
          </cell>
          <cell r="BZ117" t="str">
            <v>Y</v>
          </cell>
          <cell r="CA117">
            <v>3892.9162813818739</v>
          </cell>
          <cell r="CB117">
            <v>-9.5650185822677702E-3</v>
          </cell>
          <cell r="CC117">
            <v>0</v>
          </cell>
          <cell r="CD117">
            <v>957657.40521994093</v>
          </cell>
        </row>
        <row r="118">
          <cell r="A118">
            <v>252</v>
          </cell>
          <cell r="B118" t="str">
            <v>Recoupment Academy</v>
          </cell>
          <cell r="C118">
            <v>141373</v>
          </cell>
          <cell r="D118">
            <v>9352050</v>
          </cell>
          <cell r="E118" t="str">
            <v>Castle Hill Junior School</v>
          </cell>
          <cell r="F118">
            <v>301</v>
          </cell>
          <cell r="G118">
            <v>301</v>
          </cell>
          <cell r="H118">
            <v>0</v>
          </cell>
          <cell r="I118">
            <v>834913.8</v>
          </cell>
          <cell r="J118">
            <v>0</v>
          </cell>
          <cell r="K118">
            <v>0</v>
          </cell>
          <cell r="L118">
            <v>32559.999999999967</v>
          </cell>
          <cell r="M118">
            <v>0</v>
          </cell>
          <cell r="N118">
            <v>60735.587188612102</v>
          </cell>
          <cell r="O118">
            <v>0</v>
          </cell>
          <cell r="P118">
            <v>1600.0000000000005</v>
          </cell>
          <cell r="Q118">
            <v>1920.0000000000005</v>
          </cell>
          <cell r="R118">
            <v>11520.000000000002</v>
          </cell>
          <cell r="S118">
            <v>39389.999999999985</v>
          </cell>
          <cell r="T118">
            <v>1680.0000000000005</v>
          </cell>
          <cell r="U118">
            <v>0</v>
          </cell>
          <cell r="V118">
            <v>0</v>
          </cell>
          <cell r="W118">
            <v>0</v>
          </cell>
          <cell r="X118">
            <v>0</v>
          </cell>
          <cell r="Y118">
            <v>0</v>
          </cell>
          <cell r="Z118">
            <v>0</v>
          </cell>
          <cell r="AA118">
            <v>0</v>
          </cell>
          <cell r="AB118">
            <v>6717.3166666666621</v>
          </cell>
          <cell r="AC118">
            <v>0</v>
          </cell>
          <cell r="AD118">
            <v>0</v>
          </cell>
          <cell r="AE118">
            <v>114013.74825174837</v>
          </cell>
          <cell r="AF118">
            <v>0</v>
          </cell>
          <cell r="AG118">
            <v>0</v>
          </cell>
          <cell r="AH118">
            <v>0</v>
          </cell>
          <cell r="AI118">
            <v>110000</v>
          </cell>
          <cell r="AJ118">
            <v>0</v>
          </cell>
          <cell r="AK118">
            <v>0</v>
          </cell>
          <cell r="AL118">
            <v>0</v>
          </cell>
          <cell r="AM118">
            <v>4427.6106</v>
          </cell>
          <cell r="AN118">
            <v>0</v>
          </cell>
          <cell r="AO118">
            <v>0</v>
          </cell>
          <cell r="AP118">
            <v>0</v>
          </cell>
          <cell r="AQ118">
            <v>0</v>
          </cell>
          <cell r="AR118">
            <v>0</v>
          </cell>
          <cell r="AS118">
            <v>0</v>
          </cell>
          <cell r="AT118">
            <v>0</v>
          </cell>
          <cell r="AU118">
            <v>0</v>
          </cell>
          <cell r="AV118">
            <v>834913.8</v>
          </cell>
          <cell r="AW118">
            <v>270136.65210702707</v>
          </cell>
          <cell r="AX118">
            <v>114427.6106</v>
          </cell>
          <cell r="AY118">
            <v>198715.5418460544</v>
          </cell>
          <cell r="AZ118">
            <v>1219478.0627070272</v>
          </cell>
          <cell r="BA118">
            <v>1215050.4521070272</v>
          </cell>
          <cell r="BB118">
            <v>3500</v>
          </cell>
          <cell r="BC118">
            <v>1053500</v>
          </cell>
          <cell r="BD118">
            <v>0</v>
          </cell>
          <cell r="BE118">
            <v>0</v>
          </cell>
          <cell r="BF118">
            <v>1219478.0627070272</v>
          </cell>
          <cell r="BG118" t="str">
            <v/>
          </cell>
          <cell r="BH118" t="str">
            <v/>
          </cell>
          <cell r="BI118" t="str">
            <v/>
          </cell>
          <cell r="BJ118" t="str">
            <v/>
          </cell>
          <cell r="BK118" t="str">
            <v/>
          </cell>
          <cell r="BL118">
            <v>1219478.0627070272</v>
          </cell>
          <cell r="BM118">
            <v>1219478.0627070272</v>
          </cell>
          <cell r="BN118">
            <v>0</v>
          </cell>
          <cell r="BO118">
            <v>1057927.6106</v>
          </cell>
          <cell r="BP118">
            <v>943500</v>
          </cell>
          <cell r="BQ118">
            <v>1105050.4521070272</v>
          </cell>
          <cell r="BR118">
            <v>3671.2639604884625</v>
          </cell>
          <cell r="BS118">
            <v>3681.2780878048775</v>
          </cell>
          <cell r="BT118">
            <v>-2.7202854762831304E-3</v>
          </cell>
          <cell r="BU118">
            <v>0</v>
          </cell>
          <cell r="BV118">
            <v>0</v>
          </cell>
          <cell r="BW118">
            <v>0</v>
          </cell>
          <cell r="BX118">
            <v>1219478.0627070272</v>
          </cell>
          <cell r="BY118">
            <v>4036.7124654718509</v>
          </cell>
          <cell r="BZ118" t="str">
            <v>Y</v>
          </cell>
          <cell r="CA118">
            <v>4051.4221352392929</v>
          </cell>
          <cell r="CB118">
            <v>-6.9188156874145923E-3</v>
          </cell>
          <cell r="CC118">
            <v>0</v>
          </cell>
          <cell r="CD118">
            <v>1219478.0627070272</v>
          </cell>
        </row>
        <row r="119">
          <cell r="A119">
            <v>253</v>
          </cell>
          <cell r="B119" t="str">
            <v>Recoupment Academy</v>
          </cell>
          <cell r="C119">
            <v>141842</v>
          </cell>
          <cell r="D119">
            <v>9353344</v>
          </cell>
          <cell r="E119" t="str">
            <v>The Oaks Primary School</v>
          </cell>
          <cell r="F119">
            <v>392</v>
          </cell>
          <cell r="G119">
            <v>392</v>
          </cell>
          <cell r="H119">
            <v>0</v>
          </cell>
          <cell r="I119">
            <v>1087329.6000000001</v>
          </cell>
          <cell r="J119">
            <v>0</v>
          </cell>
          <cell r="K119">
            <v>0</v>
          </cell>
          <cell r="L119">
            <v>40479.999999999935</v>
          </cell>
          <cell r="M119">
            <v>0</v>
          </cell>
          <cell r="N119">
            <v>80665.780051150898</v>
          </cell>
          <cell r="O119">
            <v>0</v>
          </cell>
          <cell r="P119">
            <v>12294.087403599007</v>
          </cell>
          <cell r="Q119">
            <v>14752.90488431881</v>
          </cell>
          <cell r="R119">
            <v>6892.7506426735235</v>
          </cell>
          <cell r="S119">
            <v>80959.588688945951</v>
          </cell>
          <cell r="T119">
            <v>8464.7814910025736</v>
          </cell>
          <cell r="U119">
            <v>579.43444730077147</v>
          </cell>
          <cell r="V119">
            <v>0</v>
          </cell>
          <cell r="W119">
            <v>0</v>
          </cell>
          <cell r="X119">
            <v>0</v>
          </cell>
          <cell r="Y119">
            <v>0</v>
          </cell>
          <cell r="Z119">
            <v>0</v>
          </cell>
          <cell r="AA119">
            <v>0</v>
          </cell>
          <cell r="AB119">
            <v>22498.674698795156</v>
          </cell>
          <cell r="AC119">
            <v>0</v>
          </cell>
          <cell r="AD119">
            <v>0</v>
          </cell>
          <cell r="AE119">
            <v>179291.60493827169</v>
          </cell>
          <cell r="AF119">
            <v>0</v>
          </cell>
          <cell r="AG119">
            <v>0</v>
          </cell>
          <cell r="AH119">
            <v>0</v>
          </cell>
          <cell r="AI119">
            <v>110000</v>
          </cell>
          <cell r="AJ119">
            <v>0</v>
          </cell>
          <cell r="AK119">
            <v>0</v>
          </cell>
          <cell r="AL119">
            <v>0</v>
          </cell>
          <cell r="AM119">
            <v>10177.689200000001</v>
          </cell>
          <cell r="AN119">
            <v>0</v>
          </cell>
          <cell r="AO119">
            <v>0</v>
          </cell>
          <cell r="AP119">
            <v>0</v>
          </cell>
          <cell r="AQ119">
            <v>0</v>
          </cell>
          <cell r="AR119">
            <v>0</v>
          </cell>
          <cell r="AS119">
            <v>0</v>
          </cell>
          <cell r="AT119">
            <v>0</v>
          </cell>
          <cell r="AU119">
            <v>0</v>
          </cell>
          <cell r="AV119">
            <v>1087329.6000000001</v>
          </cell>
          <cell r="AW119">
            <v>446879.60724605829</v>
          </cell>
          <cell r="AX119">
            <v>120177.68919999999</v>
          </cell>
          <cell r="AY119">
            <v>311835.2687427674</v>
          </cell>
          <cell r="AZ119">
            <v>1654386.8964460583</v>
          </cell>
          <cell r="BA119">
            <v>1644209.2072460584</v>
          </cell>
          <cell r="BB119">
            <v>3500</v>
          </cell>
          <cell r="BC119">
            <v>1372000</v>
          </cell>
          <cell r="BD119">
            <v>0</v>
          </cell>
          <cell r="BE119">
            <v>0</v>
          </cell>
          <cell r="BF119">
            <v>1654386.8964460583</v>
          </cell>
          <cell r="BG119" t="str">
            <v/>
          </cell>
          <cell r="BH119" t="str">
            <v/>
          </cell>
          <cell r="BI119" t="str">
            <v/>
          </cell>
          <cell r="BJ119" t="str">
            <v/>
          </cell>
          <cell r="BK119" t="str">
            <v/>
          </cell>
          <cell r="BL119">
            <v>1654386.8964460583</v>
          </cell>
          <cell r="BM119">
            <v>1654386.8964460583</v>
          </cell>
          <cell r="BN119">
            <v>0</v>
          </cell>
          <cell r="BO119">
            <v>1382177.6891999999</v>
          </cell>
          <cell r="BP119">
            <v>1262000</v>
          </cell>
          <cell r="BQ119">
            <v>1534209.2072460584</v>
          </cell>
          <cell r="BR119">
            <v>3913.7989980766797</v>
          </cell>
          <cell r="BS119">
            <v>4064.7590602067185</v>
          </cell>
          <cell r="BT119">
            <v>-3.7138747929222032E-2</v>
          </cell>
          <cell r="BU119">
            <v>2.2138747929222033E-2</v>
          </cell>
          <cell r="BV119">
            <v>0</v>
          </cell>
          <cell r="BW119">
            <v>35275.561080959691</v>
          </cell>
          <cell r="BX119">
            <v>1689662.4575270179</v>
          </cell>
          <cell r="BY119">
            <v>4284.3999192015763</v>
          </cell>
          <cell r="BZ119" t="str">
            <v>Y</v>
          </cell>
          <cell r="CA119">
            <v>4310.3634120587194</v>
          </cell>
          <cell r="CB119">
            <v>-1.4713181528256736E-2</v>
          </cell>
          <cell r="CC119">
            <v>0</v>
          </cell>
          <cell r="CD119">
            <v>1689662.4575270179</v>
          </cell>
        </row>
        <row r="120">
          <cell r="A120">
            <v>256</v>
          </cell>
          <cell r="B120" t="str">
            <v>Recoupment Academy</v>
          </cell>
          <cell r="C120">
            <v>141591</v>
          </cell>
          <cell r="D120">
            <v>9352159</v>
          </cell>
          <cell r="E120" t="str">
            <v>Cliff Lane Primary School</v>
          </cell>
          <cell r="F120">
            <v>394</v>
          </cell>
          <cell r="G120">
            <v>394</v>
          </cell>
          <cell r="H120">
            <v>0</v>
          </cell>
          <cell r="I120">
            <v>1092877.2000000002</v>
          </cell>
          <cell r="J120">
            <v>0</v>
          </cell>
          <cell r="K120">
            <v>0</v>
          </cell>
          <cell r="L120">
            <v>15839.999999999996</v>
          </cell>
          <cell r="M120">
            <v>0</v>
          </cell>
          <cell r="N120">
            <v>36682.758620689652</v>
          </cell>
          <cell r="O120">
            <v>0</v>
          </cell>
          <cell r="P120">
            <v>2999.9999999999986</v>
          </cell>
          <cell r="Q120">
            <v>5520</v>
          </cell>
          <cell r="R120">
            <v>8639.9999999999927</v>
          </cell>
          <cell r="S120">
            <v>17159.999999999953</v>
          </cell>
          <cell r="T120">
            <v>2099.9999999999936</v>
          </cell>
          <cell r="U120">
            <v>575.00000000000045</v>
          </cell>
          <cell r="V120">
            <v>0</v>
          </cell>
          <cell r="W120">
            <v>0</v>
          </cell>
          <cell r="X120">
            <v>0</v>
          </cell>
          <cell r="Y120">
            <v>0</v>
          </cell>
          <cell r="Z120">
            <v>0</v>
          </cell>
          <cell r="AA120">
            <v>0</v>
          </cell>
          <cell r="AB120">
            <v>23871.764705882269</v>
          </cell>
          <cell r="AC120">
            <v>0</v>
          </cell>
          <cell r="AD120">
            <v>0</v>
          </cell>
          <cell r="AE120">
            <v>185555.47335423212</v>
          </cell>
          <cell r="AF120">
            <v>0</v>
          </cell>
          <cell r="AG120">
            <v>0</v>
          </cell>
          <cell r="AH120">
            <v>0</v>
          </cell>
          <cell r="AI120">
            <v>110000</v>
          </cell>
          <cell r="AJ120">
            <v>0</v>
          </cell>
          <cell r="AK120">
            <v>0</v>
          </cell>
          <cell r="AL120">
            <v>0</v>
          </cell>
          <cell r="AM120">
            <v>4723.8475200000003</v>
          </cell>
          <cell r="AN120">
            <v>0</v>
          </cell>
          <cell r="AO120">
            <v>0</v>
          </cell>
          <cell r="AP120">
            <v>0</v>
          </cell>
          <cell r="AQ120">
            <v>0</v>
          </cell>
          <cell r="AR120">
            <v>0</v>
          </cell>
          <cell r="AS120">
            <v>0</v>
          </cell>
          <cell r="AT120">
            <v>0</v>
          </cell>
          <cell r="AU120">
            <v>0</v>
          </cell>
          <cell r="AV120">
            <v>1092877.2000000002</v>
          </cell>
          <cell r="AW120">
            <v>298944.996680804</v>
          </cell>
          <cell r="AX120">
            <v>114723.84752</v>
          </cell>
          <cell r="AY120">
            <v>240313.35266457693</v>
          </cell>
          <cell r="AZ120">
            <v>1506546.0442008043</v>
          </cell>
          <cell r="BA120">
            <v>1501822.1966808042</v>
          </cell>
          <cell r="BB120">
            <v>3500</v>
          </cell>
          <cell r="BC120">
            <v>1379000</v>
          </cell>
          <cell r="BD120">
            <v>0</v>
          </cell>
          <cell r="BE120">
            <v>0</v>
          </cell>
          <cell r="BF120">
            <v>1506546.0442008043</v>
          </cell>
          <cell r="BG120" t="str">
            <v/>
          </cell>
          <cell r="BH120" t="str">
            <v/>
          </cell>
          <cell r="BI120" t="str">
            <v/>
          </cell>
          <cell r="BJ120" t="str">
            <v/>
          </cell>
          <cell r="BK120" t="str">
            <v/>
          </cell>
          <cell r="BL120">
            <v>1506546.0442008043</v>
          </cell>
          <cell r="BM120">
            <v>1506546.0442008041</v>
          </cell>
          <cell r="BN120">
            <v>0</v>
          </cell>
          <cell r="BO120">
            <v>1383723.8475200001</v>
          </cell>
          <cell r="BP120">
            <v>1269000</v>
          </cell>
          <cell r="BQ120">
            <v>1391822.1966808042</v>
          </cell>
          <cell r="BR120">
            <v>3532.5436463979804</v>
          </cell>
          <cell r="BS120">
            <v>3329.6657858560798</v>
          </cell>
          <cell r="BT120">
            <v>6.093039770048253E-2</v>
          </cell>
          <cell r="BU120">
            <v>-5.979544718251564E-3</v>
          </cell>
          <cell r="BV120">
            <v>0</v>
          </cell>
          <cell r="BW120">
            <v>-7844.4948725633149</v>
          </cell>
          <cell r="BX120">
            <v>1498701.549328241</v>
          </cell>
          <cell r="BY120">
            <v>3791.821578193505</v>
          </cell>
          <cell r="BZ120" t="str">
            <v>Y</v>
          </cell>
          <cell r="CA120">
            <v>3803.8110389041649</v>
          </cell>
          <cell r="CB120">
            <v>5.2495406529794231E-2</v>
          </cell>
          <cell r="CC120">
            <v>0</v>
          </cell>
          <cell r="CD120">
            <v>1498701.549328241</v>
          </cell>
        </row>
        <row r="121">
          <cell r="A121">
            <v>258</v>
          </cell>
          <cell r="B121">
            <v>0</v>
          </cell>
          <cell r="C121">
            <v>124654</v>
          </cell>
          <cell r="D121">
            <v>9352166</v>
          </cell>
          <cell r="E121" t="str">
            <v>Clifford Road Primary School</v>
          </cell>
          <cell r="F121">
            <v>418</v>
          </cell>
          <cell r="G121">
            <v>418</v>
          </cell>
          <cell r="H121">
            <v>0</v>
          </cell>
          <cell r="I121">
            <v>1159448.4000000001</v>
          </cell>
          <cell r="J121">
            <v>0</v>
          </cell>
          <cell r="K121">
            <v>0</v>
          </cell>
          <cell r="L121">
            <v>18480.000000000087</v>
          </cell>
          <cell r="M121">
            <v>0</v>
          </cell>
          <cell r="N121">
            <v>34384.864864864867</v>
          </cell>
          <cell r="O121">
            <v>0</v>
          </cell>
          <cell r="P121">
            <v>19200.000000000007</v>
          </cell>
          <cell r="Q121">
            <v>1680.0000000000011</v>
          </cell>
          <cell r="R121">
            <v>3240</v>
          </cell>
          <cell r="S121">
            <v>3510</v>
          </cell>
          <cell r="T121">
            <v>0</v>
          </cell>
          <cell r="U121">
            <v>575.00000000000114</v>
          </cell>
          <cell r="V121">
            <v>0</v>
          </cell>
          <cell r="W121">
            <v>0</v>
          </cell>
          <cell r="X121">
            <v>0</v>
          </cell>
          <cell r="Y121">
            <v>0</v>
          </cell>
          <cell r="Z121">
            <v>0</v>
          </cell>
          <cell r="AA121">
            <v>0</v>
          </cell>
          <cell r="AB121">
            <v>36078.770949720572</v>
          </cell>
          <cell r="AC121">
            <v>0</v>
          </cell>
          <cell r="AD121">
            <v>0</v>
          </cell>
          <cell r="AE121">
            <v>126278.06289308195</v>
          </cell>
          <cell r="AF121">
            <v>0</v>
          </cell>
          <cell r="AG121">
            <v>0</v>
          </cell>
          <cell r="AH121">
            <v>0</v>
          </cell>
          <cell r="AI121">
            <v>110000</v>
          </cell>
          <cell r="AJ121">
            <v>0</v>
          </cell>
          <cell r="AK121">
            <v>0</v>
          </cell>
          <cell r="AL121">
            <v>0</v>
          </cell>
          <cell r="AM121">
            <v>20348.61276</v>
          </cell>
          <cell r="AN121">
            <v>0</v>
          </cell>
          <cell r="AO121">
            <v>0</v>
          </cell>
          <cell r="AP121">
            <v>0</v>
          </cell>
          <cell r="AQ121">
            <v>0</v>
          </cell>
          <cell r="AR121">
            <v>0</v>
          </cell>
          <cell r="AS121">
            <v>0</v>
          </cell>
          <cell r="AT121">
            <v>0</v>
          </cell>
          <cell r="AU121">
            <v>0</v>
          </cell>
          <cell r="AV121">
            <v>1159448.4000000001</v>
          </cell>
          <cell r="AW121">
            <v>243426.6987076675</v>
          </cell>
          <cell r="AX121">
            <v>130348.61276</v>
          </cell>
          <cell r="AY121">
            <v>176811.99532551444</v>
          </cell>
          <cell r="AZ121">
            <v>1533223.7114676675</v>
          </cell>
          <cell r="BA121">
            <v>1512875.0987076676</v>
          </cell>
          <cell r="BB121">
            <v>3500</v>
          </cell>
          <cell r="BC121">
            <v>1463000</v>
          </cell>
          <cell r="BD121">
            <v>0</v>
          </cell>
          <cell r="BE121">
            <v>0</v>
          </cell>
          <cell r="BF121">
            <v>1533223.7114676675</v>
          </cell>
          <cell r="BG121" t="str">
            <v/>
          </cell>
          <cell r="BH121" t="str">
            <v/>
          </cell>
          <cell r="BI121" t="str">
            <v/>
          </cell>
          <cell r="BJ121" t="str">
            <v/>
          </cell>
          <cell r="BK121" t="str">
            <v/>
          </cell>
          <cell r="BL121">
            <v>1533223.7114676675</v>
          </cell>
          <cell r="BM121">
            <v>1533223.7114676675</v>
          </cell>
          <cell r="BN121">
            <v>0</v>
          </cell>
          <cell r="BO121">
            <v>1483348.6127599999</v>
          </cell>
          <cell r="BP121">
            <v>1353000</v>
          </cell>
          <cell r="BQ121">
            <v>1402875.0987076676</v>
          </cell>
          <cell r="BR121">
            <v>3356.160523224085</v>
          </cell>
          <cell r="BS121">
            <v>3212.7689860975606</v>
          </cell>
          <cell r="BT121">
            <v>4.4631760872634998E-2</v>
          </cell>
          <cell r="BU121">
            <v>-4.3800405062860426E-3</v>
          </cell>
          <cell r="BV121">
            <v>0</v>
          </cell>
          <cell r="BW121">
            <v>-5882.1203679147857</v>
          </cell>
          <cell r="BX121">
            <v>1527341.5910997528</v>
          </cell>
          <cell r="BY121">
            <v>3605.2463596644807</v>
          </cell>
          <cell r="BZ121" t="str">
            <v>Y</v>
          </cell>
          <cell r="CA121">
            <v>3653.9272514348154</v>
          </cell>
          <cell r="CB121">
            <v>3.5217119466341096E-2</v>
          </cell>
          <cell r="CC121">
            <v>-11114.62</v>
          </cell>
          <cell r="CD121">
            <v>1516226.9710997527</v>
          </cell>
        </row>
        <row r="122">
          <cell r="A122">
            <v>259</v>
          </cell>
          <cell r="B122">
            <v>0</v>
          </cell>
          <cell r="C122">
            <v>124668</v>
          </cell>
          <cell r="D122">
            <v>9352184</v>
          </cell>
          <cell r="E122" t="str">
            <v>Dale Hall Community Primary School</v>
          </cell>
          <cell r="F122">
            <v>416</v>
          </cell>
          <cell r="G122">
            <v>416</v>
          </cell>
          <cell r="H122">
            <v>0</v>
          </cell>
          <cell r="I122">
            <v>1153900.8</v>
          </cell>
          <cell r="J122">
            <v>0</v>
          </cell>
          <cell r="K122">
            <v>0</v>
          </cell>
          <cell r="L122">
            <v>5720</v>
          </cell>
          <cell r="M122">
            <v>0</v>
          </cell>
          <cell r="N122">
            <v>15341.268292682929</v>
          </cell>
          <cell r="O122">
            <v>0</v>
          </cell>
          <cell r="P122">
            <v>2205.3012048192736</v>
          </cell>
          <cell r="Q122">
            <v>2405.7831325301231</v>
          </cell>
          <cell r="R122">
            <v>3969.5421686746922</v>
          </cell>
          <cell r="S122">
            <v>13682.891566265067</v>
          </cell>
          <cell r="T122">
            <v>0</v>
          </cell>
          <cell r="U122">
            <v>0</v>
          </cell>
          <cell r="V122">
            <v>0</v>
          </cell>
          <cell r="W122">
            <v>0</v>
          </cell>
          <cell r="X122">
            <v>0</v>
          </cell>
          <cell r="Y122">
            <v>0</v>
          </cell>
          <cell r="Z122">
            <v>0</v>
          </cell>
          <cell r="AA122">
            <v>0</v>
          </cell>
          <cell r="AB122">
            <v>4814.3820224719202</v>
          </cell>
          <cell r="AC122">
            <v>0</v>
          </cell>
          <cell r="AD122">
            <v>0</v>
          </cell>
          <cell r="AE122">
            <v>114510.85386819468</v>
          </cell>
          <cell r="AF122">
            <v>0</v>
          </cell>
          <cell r="AG122">
            <v>0</v>
          </cell>
          <cell r="AH122">
            <v>0</v>
          </cell>
          <cell r="AI122">
            <v>110000</v>
          </cell>
          <cell r="AJ122">
            <v>0</v>
          </cell>
          <cell r="AK122">
            <v>0</v>
          </cell>
          <cell r="AL122">
            <v>0</v>
          </cell>
          <cell r="AM122">
            <v>26927.76842</v>
          </cell>
          <cell r="AN122">
            <v>0</v>
          </cell>
          <cell r="AO122">
            <v>0</v>
          </cell>
          <cell r="AP122">
            <v>0</v>
          </cell>
          <cell r="AQ122">
            <v>0</v>
          </cell>
          <cell r="AR122">
            <v>0</v>
          </cell>
          <cell r="AS122">
            <v>0</v>
          </cell>
          <cell r="AT122">
            <v>0</v>
          </cell>
          <cell r="AU122">
            <v>0</v>
          </cell>
          <cell r="AV122">
            <v>1153900.8</v>
          </cell>
          <cell r="AW122">
            <v>162650.02225563867</v>
          </cell>
          <cell r="AX122">
            <v>136927.76842000001</v>
          </cell>
          <cell r="AY122">
            <v>146172.24705068071</v>
          </cell>
          <cell r="AZ122">
            <v>1453478.5906756388</v>
          </cell>
          <cell r="BA122">
            <v>1426550.8222556387</v>
          </cell>
          <cell r="BB122">
            <v>3500</v>
          </cell>
          <cell r="BC122">
            <v>1456000</v>
          </cell>
          <cell r="BD122">
            <v>29449.177744361339</v>
          </cell>
          <cell r="BE122">
            <v>0</v>
          </cell>
          <cell r="BF122">
            <v>1482927.7684200001</v>
          </cell>
          <cell r="BG122" t="str">
            <v/>
          </cell>
          <cell r="BH122" t="str">
            <v/>
          </cell>
          <cell r="BI122" t="str">
            <v/>
          </cell>
          <cell r="BJ122" t="str">
            <v/>
          </cell>
          <cell r="BK122" t="str">
            <v/>
          </cell>
          <cell r="BL122">
            <v>1482927.7684200001</v>
          </cell>
          <cell r="BM122">
            <v>1482927.7684200001</v>
          </cell>
          <cell r="BN122">
            <v>0</v>
          </cell>
          <cell r="BO122">
            <v>1482927.7684200001</v>
          </cell>
          <cell r="BP122">
            <v>1346000</v>
          </cell>
          <cell r="BQ122">
            <v>1346000</v>
          </cell>
          <cell r="BR122">
            <v>3235.5769230769229</v>
          </cell>
          <cell r="BS122">
            <v>3074.3613790123454</v>
          </cell>
          <cell r="BT122">
            <v>5.2438709764292178E-2</v>
          </cell>
          <cell r="BU122">
            <v>-5.1461933917512706E-3</v>
          </cell>
          <cell r="BV122">
            <v>0</v>
          </cell>
          <cell r="BW122">
            <v>0</v>
          </cell>
          <cell r="BX122">
            <v>1482927.7684200001</v>
          </cell>
          <cell r="BY122">
            <v>3500</v>
          </cell>
          <cell r="BZ122" t="str">
            <v>Y</v>
          </cell>
          <cell r="CA122">
            <v>3564.7302125480774</v>
          </cell>
          <cell r="CB122">
            <v>4.5061794205654815E-2</v>
          </cell>
          <cell r="CC122">
            <v>-11061.44</v>
          </cell>
          <cell r="CD122">
            <v>1471866.3284200002</v>
          </cell>
        </row>
        <row r="123">
          <cell r="A123">
            <v>260</v>
          </cell>
          <cell r="B123" t="str">
            <v>Recoupment Academy</v>
          </cell>
          <cell r="C123">
            <v>144216</v>
          </cell>
          <cell r="D123">
            <v>9352185</v>
          </cell>
          <cell r="E123" t="str">
            <v>The Willows Primary School</v>
          </cell>
          <cell r="F123">
            <v>345</v>
          </cell>
          <cell r="G123">
            <v>345</v>
          </cell>
          <cell r="H123">
            <v>0</v>
          </cell>
          <cell r="I123">
            <v>956961.00000000012</v>
          </cell>
          <cell r="J123">
            <v>0</v>
          </cell>
          <cell r="K123">
            <v>0</v>
          </cell>
          <cell r="L123">
            <v>47520.000000000065</v>
          </cell>
          <cell r="M123">
            <v>0</v>
          </cell>
          <cell r="N123">
            <v>100613.05637982197</v>
          </cell>
          <cell r="O123">
            <v>0</v>
          </cell>
          <cell r="P123">
            <v>2808.1395348837245</v>
          </cell>
          <cell r="Q123">
            <v>6258.1395348837204</v>
          </cell>
          <cell r="R123">
            <v>17330.232558139509</v>
          </cell>
          <cell r="S123">
            <v>15254.215116279096</v>
          </cell>
          <cell r="T123">
            <v>65289.244186046482</v>
          </cell>
          <cell r="U123">
            <v>0</v>
          </cell>
          <cell r="V123">
            <v>0</v>
          </cell>
          <cell r="W123">
            <v>0</v>
          </cell>
          <cell r="X123">
            <v>0</v>
          </cell>
          <cell r="Y123">
            <v>0</v>
          </cell>
          <cell r="Z123">
            <v>0</v>
          </cell>
          <cell r="AA123">
            <v>0</v>
          </cell>
          <cell r="AB123">
            <v>26864.948453608162</v>
          </cell>
          <cell r="AC123">
            <v>0</v>
          </cell>
          <cell r="AD123">
            <v>0</v>
          </cell>
          <cell r="AE123">
            <v>123273.94736842108</v>
          </cell>
          <cell r="AF123">
            <v>0</v>
          </cell>
          <cell r="AG123">
            <v>0</v>
          </cell>
          <cell r="AH123">
            <v>0</v>
          </cell>
          <cell r="AI123">
            <v>110000</v>
          </cell>
          <cell r="AJ123">
            <v>0</v>
          </cell>
          <cell r="AK123">
            <v>0</v>
          </cell>
          <cell r="AL123">
            <v>0</v>
          </cell>
          <cell r="AM123">
            <v>2671.9065799999998</v>
          </cell>
          <cell r="AN123">
            <v>0</v>
          </cell>
          <cell r="AO123">
            <v>0</v>
          </cell>
          <cell r="AP123">
            <v>0</v>
          </cell>
          <cell r="AQ123">
            <v>0</v>
          </cell>
          <cell r="AR123">
            <v>0</v>
          </cell>
          <cell r="AS123">
            <v>0</v>
          </cell>
          <cell r="AT123">
            <v>0</v>
          </cell>
          <cell r="AU123">
            <v>0</v>
          </cell>
          <cell r="AV123">
            <v>956961.00000000012</v>
          </cell>
          <cell r="AW123">
            <v>405211.92313208379</v>
          </cell>
          <cell r="AX123">
            <v>112671.90658</v>
          </cell>
          <cell r="AY123">
            <v>260809.46102344836</v>
          </cell>
          <cell r="AZ123">
            <v>1474844.8297120838</v>
          </cell>
          <cell r="BA123">
            <v>1472172.9231320838</v>
          </cell>
          <cell r="BB123">
            <v>3500</v>
          </cell>
          <cell r="BC123">
            <v>1207500</v>
          </cell>
          <cell r="BD123">
            <v>0</v>
          </cell>
          <cell r="BE123">
            <v>0</v>
          </cell>
          <cell r="BF123">
            <v>1474844.8297120838</v>
          </cell>
          <cell r="BG123" t="str">
            <v/>
          </cell>
          <cell r="BH123" t="str">
            <v/>
          </cell>
          <cell r="BI123" t="str">
            <v/>
          </cell>
          <cell r="BJ123" t="str">
            <v/>
          </cell>
          <cell r="BK123" t="str">
            <v/>
          </cell>
          <cell r="BL123">
            <v>1474844.8297120838</v>
          </cell>
          <cell r="BM123">
            <v>1474844.829712084</v>
          </cell>
          <cell r="BN123">
            <v>0</v>
          </cell>
          <cell r="BO123">
            <v>1210171.90658</v>
          </cell>
          <cell r="BP123">
            <v>1097500</v>
          </cell>
          <cell r="BQ123">
            <v>1362172.9231320838</v>
          </cell>
          <cell r="BR123">
            <v>3948.32731342633</v>
          </cell>
          <cell r="BS123">
            <v>4037.0320766081873</v>
          </cell>
          <cell r="BT123">
            <v>-2.1972766502362E-2</v>
          </cell>
          <cell r="BU123">
            <v>6.972766502362001E-3</v>
          </cell>
          <cell r="BV123">
            <v>0</v>
          </cell>
          <cell r="BW123">
            <v>9711.5023012933943</v>
          </cell>
          <cell r="BX123">
            <v>1484556.3320133772</v>
          </cell>
          <cell r="BY123">
            <v>4295.3171751692098</v>
          </cell>
          <cell r="BZ123" t="str">
            <v>Y</v>
          </cell>
          <cell r="CA123">
            <v>4303.0618319228324</v>
          </cell>
          <cell r="CB123">
            <v>-1.4486380953858458E-2</v>
          </cell>
          <cell r="CC123">
            <v>0</v>
          </cell>
          <cell r="CD123">
            <v>1484556.3320133772</v>
          </cell>
        </row>
        <row r="124">
          <cell r="A124">
            <v>262</v>
          </cell>
          <cell r="B124" t="str">
            <v>Recoupment Academy</v>
          </cell>
          <cell r="C124">
            <v>139803</v>
          </cell>
          <cell r="D124">
            <v>9352001</v>
          </cell>
          <cell r="E124" t="str">
            <v>Gusford Community Primary School</v>
          </cell>
          <cell r="F124">
            <v>580</v>
          </cell>
          <cell r="G124">
            <v>580</v>
          </cell>
          <cell r="H124">
            <v>0</v>
          </cell>
          <cell r="I124">
            <v>1608804</v>
          </cell>
          <cell r="J124">
            <v>0</v>
          </cell>
          <cell r="K124">
            <v>0</v>
          </cell>
          <cell r="L124">
            <v>32119.999999999938</v>
          </cell>
          <cell r="M124">
            <v>0</v>
          </cell>
          <cell r="N124">
            <v>75799.66386554623</v>
          </cell>
          <cell r="O124">
            <v>0</v>
          </cell>
          <cell r="P124">
            <v>14024.179620034593</v>
          </cell>
          <cell r="Q124">
            <v>9376.1658031088118</v>
          </cell>
          <cell r="R124">
            <v>37144.041450777135</v>
          </cell>
          <cell r="S124">
            <v>31644.559585492272</v>
          </cell>
          <cell r="T124">
            <v>41651.813471502537</v>
          </cell>
          <cell r="U124">
            <v>0</v>
          </cell>
          <cell r="V124">
            <v>0</v>
          </cell>
          <cell r="W124">
            <v>0</v>
          </cell>
          <cell r="X124">
            <v>0</v>
          </cell>
          <cell r="Y124">
            <v>0</v>
          </cell>
          <cell r="Z124">
            <v>0</v>
          </cell>
          <cell r="AA124">
            <v>0</v>
          </cell>
          <cell r="AB124">
            <v>12834.765625</v>
          </cell>
          <cell r="AC124">
            <v>0</v>
          </cell>
          <cell r="AD124">
            <v>0</v>
          </cell>
          <cell r="AE124">
            <v>233511.51515151517</v>
          </cell>
          <cell r="AF124">
            <v>0</v>
          </cell>
          <cell r="AG124">
            <v>0</v>
          </cell>
          <cell r="AH124">
            <v>0</v>
          </cell>
          <cell r="AI124">
            <v>110000</v>
          </cell>
          <cell r="AJ124">
            <v>0</v>
          </cell>
          <cell r="AK124">
            <v>0</v>
          </cell>
          <cell r="AL124">
            <v>0</v>
          </cell>
          <cell r="AM124">
            <v>7795.5809400000007</v>
          </cell>
          <cell r="AN124">
            <v>0</v>
          </cell>
          <cell r="AO124">
            <v>0</v>
          </cell>
          <cell r="AP124">
            <v>0</v>
          </cell>
          <cell r="AQ124">
            <v>0</v>
          </cell>
          <cell r="AR124">
            <v>0</v>
          </cell>
          <cell r="AS124">
            <v>0</v>
          </cell>
          <cell r="AT124">
            <v>0</v>
          </cell>
          <cell r="AU124">
            <v>0</v>
          </cell>
          <cell r="AV124">
            <v>1608804</v>
          </cell>
          <cell r="AW124">
            <v>488106.70457297668</v>
          </cell>
          <cell r="AX124">
            <v>117795.58094</v>
          </cell>
          <cell r="AY124">
            <v>364390.72704974591</v>
          </cell>
          <cell r="AZ124">
            <v>2214706.2855129763</v>
          </cell>
          <cell r="BA124">
            <v>2206910.7045729766</v>
          </cell>
          <cell r="BB124">
            <v>3500</v>
          </cell>
          <cell r="BC124">
            <v>2030000</v>
          </cell>
          <cell r="BD124">
            <v>0</v>
          </cell>
          <cell r="BE124">
            <v>0</v>
          </cell>
          <cell r="BF124">
            <v>2214706.2855129763</v>
          </cell>
          <cell r="BG124" t="str">
            <v/>
          </cell>
          <cell r="BH124" t="str">
            <v/>
          </cell>
          <cell r="BI124" t="str">
            <v/>
          </cell>
          <cell r="BJ124" t="str">
            <v/>
          </cell>
          <cell r="BK124" t="str">
            <v/>
          </cell>
          <cell r="BL124">
            <v>2214706.2855129763</v>
          </cell>
          <cell r="BM124">
            <v>2214706.2855129768</v>
          </cell>
          <cell r="BN124">
            <v>0</v>
          </cell>
          <cell r="BO124">
            <v>2037795.58094</v>
          </cell>
          <cell r="BP124">
            <v>1920000</v>
          </cell>
          <cell r="BQ124">
            <v>2096910.7045729763</v>
          </cell>
          <cell r="BR124">
            <v>3615.3632837465111</v>
          </cell>
          <cell r="BS124">
            <v>3586.6661867330013</v>
          </cell>
          <cell r="BT124">
            <v>8.0010504238336357E-3</v>
          </cell>
          <cell r="BU124">
            <v>-7.8520148575888864E-4</v>
          </cell>
          <cell r="BV124">
            <v>0</v>
          </cell>
          <cell r="BW124">
            <v>-1633.4282588714736</v>
          </cell>
          <cell r="BX124">
            <v>2213072.8572541047</v>
          </cell>
          <cell r="BY124">
            <v>3802.2022005415602</v>
          </cell>
          <cell r="BZ124" t="str">
            <v>Y</v>
          </cell>
          <cell r="CA124">
            <v>3815.6428573346634</v>
          </cell>
          <cell r="CB124">
            <v>8.9656527878423375E-3</v>
          </cell>
          <cell r="CC124">
            <v>0</v>
          </cell>
          <cell r="CD124">
            <v>2213072.8572541047</v>
          </cell>
        </row>
        <row r="125">
          <cell r="A125">
            <v>263</v>
          </cell>
          <cell r="B125" t="str">
            <v>Recoupment Academy</v>
          </cell>
          <cell r="C125">
            <v>144217</v>
          </cell>
          <cell r="D125">
            <v>9352186</v>
          </cell>
          <cell r="E125" t="str">
            <v>Halifax Primary School</v>
          </cell>
          <cell r="F125">
            <v>416</v>
          </cell>
          <cell r="G125">
            <v>416</v>
          </cell>
          <cell r="H125">
            <v>0</v>
          </cell>
          <cell r="I125">
            <v>1153900.8</v>
          </cell>
          <cell r="J125">
            <v>0</v>
          </cell>
          <cell r="K125">
            <v>0</v>
          </cell>
          <cell r="L125">
            <v>22880</v>
          </cell>
          <cell r="M125">
            <v>0</v>
          </cell>
          <cell r="N125">
            <v>42557.697841726615</v>
          </cell>
          <cell r="O125">
            <v>0</v>
          </cell>
          <cell r="P125">
            <v>0</v>
          </cell>
          <cell r="Q125">
            <v>30553.445783132513</v>
          </cell>
          <cell r="R125">
            <v>19847.710843373538</v>
          </cell>
          <cell r="S125">
            <v>6645.9759036144496</v>
          </cell>
          <cell r="T125">
            <v>18103.518072289102</v>
          </cell>
          <cell r="U125">
            <v>576.38554216867522</v>
          </cell>
          <cell r="V125">
            <v>0</v>
          </cell>
          <cell r="W125">
            <v>0</v>
          </cell>
          <cell r="X125">
            <v>0</v>
          </cell>
          <cell r="Y125">
            <v>0</v>
          </cell>
          <cell r="Z125">
            <v>0</v>
          </cell>
          <cell r="AA125">
            <v>0</v>
          </cell>
          <cell r="AB125">
            <v>12035.955056179781</v>
          </cell>
          <cell r="AC125">
            <v>0</v>
          </cell>
          <cell r="AD125">
            <v>0</v>
          </cell>
          <cell r="AE125">
            <v>140907.51999999984</v>
          </cell>
          <cell r="AF125">
            <v>0</v>
          </cell>
          <cell r="AG125">
            <v>0</v>
          </cell>
          <cell r="AH125">
            <v>0</v>
          </cell>
          <cell r="AI125">
            <v>110000</v>
          </cell>
          <cell r="AJ125">
            <v>0</v>
          </cell>
          <cell r="AK125">
            <v>0</v>
          </cell>
          <cell r="AL125">
            <v>0</v>
          </cell>
          <cell r="AM125">
            <v>6266.8222400000004</v>
          </cell>
          <cell r="AN125">
            <v>0</v>
          </cell>
          <cell r="AO125">
            <v>0</v>
          </cell>
          <cell r="AP125">
            <v>0</v>
          </cell>
          <cell r="AQ125">
            <v>0</v>
          </cell>
          <cell r="AR125">
            <v>0</v>
          </cell>
          <cell r="AS125">
            <v>0</v>
          </cell>
          <cell r="AT125">
            <v>0</v>
          </cell>
          <cell r="AU125">
            <v>0</v>
          </cell>
          <cell r="AV125">
            <v>1153900.8</v>
          </cell>
          <cell r="AW125">
            <v>294108.20904248452</v>
          </cell>
          <cell r="AX125">
            <v>116266.82223999999</v>
          </cell>
          <cell r="AY125">
            <v>221488.88699315232</v>
          </cell>
          <cell r="AZ125">
            <v>1564275.8312824846</v>
          </cell>
          <cell r="BA125">
            <v>1558009.0090424847</v>
          </cell>
          <cell r="BB125">
            <v>3500</v>
          </cell>
          <cell r="BC125">
            <v>1456000</v>
          </cell>
          <cell r="BD125">
            <v>0</v>
          </cell>
          <cell r="BE125">
            <v>0</v>
          </cell>
          <cell r="BF125">
            <v>1564275.8312824846</v>
          </cell>
          <cell r="BG125" t="str">
            <v/>
          </cell>
          <cell r="BH125" t="str">
            <v/>
          </cell>
          <cell r="BI125" t="str">
            <v/>
          </cell>
          <cell r="BJ125" t="str">
            <v/>
          </cell>
          <cell r="BK125" t="str">
            <v/>
          </cell>
          <cell r="BL125">
            <v>1564275.8312824846</v>
          </cell>
          <cell r="BM125">
            <v>1564275.8312824846</v>
          </cell>
          <cell r="BN125">
            <v>0</v>
          </cell>
          <cell r="BO125">
            <v>1462266.8222399999</v>
          </cell>
          <cell r="BP125">
            <v>1346000</v>
          </cell>
          <cell r="BQ125">
            <v>1448009.0090424847</v>
          </cell>
          <cell r="BR125">
            <v>3480.7908871213576</v>
          </cell>
          <cell r="BS125">
            <v>3537.3244649038461</v>
          </cell>
          <cell r="BT125">
            <v>-1.5982016448701772E-2</v>
          </cell>
          <cell r="BU125">
            <v>9.820164487017724E-4</v>
          </cell>
          <cell r="BV125">
            <v>0</v>
          </cell>
          <cell r="BW125">
            <v>1445.0636965152012</v>
          </cell>
          <cell r="BX125">
            <v>1565720.8949789999</v>
          </cell>
          <cell r="BY125">
            <v>3748.6876748533655</v>
          </cell>
          <cell r="BZ125" t="str">
            <v>Y</v>
          </cell>
          <cell r="CA125">
            <v>3763.7521513918264</v>
          </cell>
          <cell r="CB125">
            <v>-1.381783105736778E-2</v>
          </cell>
          <cell r="CC125">
            <v>0</v>
          </cell>
          <cell r="CD125">
            <v>1565720.8949789999</v>
          </cell>
        </row>
        <row r="126">
          <cell r="A126">
            <v>264</v>
          </cell>
          <cell r="B126" t="str">
            <v>Recoupment Academy</v>
          </cell>
          <cell r="C126">
            <v>144212</v>
          </cell>
          <cell r="D126">
            <v>9352154</v>
          </cell>
          <cell r="E126" t="str">
            <v>Handford Hall Primary School</v>
          </cell>
          <cell r="F126">
            <v>328</v>
          </cell>
          <cell r="G126">
            <v>328</v>
          </cell>
          <cell r="H126">
            <v>0</v>
          </cell>
          <cell r="I126">
            <v>909806.4</v>
          </cell>
          <cell r="J126">
            <v>0</v>
          </cell>
          <cell r="K126">
            <v>0</v>
          </cell>
          <cell r="L126">
            <v>16719.999999999945</v>
          </cell>
          <cell r="M126">
            <v>0</v>
          </cell>
          <cell r="N126">
            <v>34761.869158878508</v>
          </cell>
          <cell r="O126">
            <v>0</v>
          </cell>
          <cell r="P126">
            <v>23400.000000000018</v>
          </cell>
          <cell r="Q126">
            <v>5520.0000000000009</v>
          </cell>
          <cell r="R126">
            <v>21960.000000000051</v>
          </cell>
          <cell r="S126">
            <v>3119.9999999999968</v>
          </cell>
          <cell r="T126">
            <v>0</v>
          </cell>
          <cell r="U126">
            <v>0</v>
          </cell>
          <cell r="V126">
            <v>0</v>
          </cell>
          <cell r="W126">
            <v>0</v>
          </cell>
          <cell r="X126">
            <v>0</v>
          </cell>
          <cell r="Y126">
            <v>0</v>
          </cell>
          <cell r="Z126">
            <v>0</v>
          </cell>
          <cell r="AA126">
            <v>0</v>
          </cell>
          <cell r="AB126">
            <v>88367.402135231343</v>
          </cell>
          <cell r="AC126">
            <v>0</v>
          </cell>
          <cell r="AD126">
            <v>0</v>
          </cell>
          <cell r="AE126">
            <v>114800.00000000016</v>
          </cell>
          <cell r="AF126">
            <v>0</v>
          </cell>
          <cell r="AG126">
            <v>0</v>
          </cell>
          <cell r="AH126">
            <v>0</v>
          </cell>
          <cell r="AI126">
            <v>110000</v>
          </cell>
          <cell r="AJ126">
            <v>0</v>
          </cell>
          <cell r="AK126">
            <v>0</v>
          </cell>
          <cell r="AL126">
            <v>0</v>
          </cell>
          <cell r="AM126">
            <v>6096.4139599999999</v>
          </cell>
          <cell r="AN126">
            <v>0</v>
          </cell>
          <cell r="AO126">
            <v>0</v>
          </cell>
          <cell r="AP126">
            <v>0</v>
          </cell>
          <cell r="AQ126">
            <v>0</v>
          </cell>
          <cell r="AR126">
            <v>0</v>
          </cell>
          <cell r="AS126">
            <v>0</v>
          </cell>
          <cell r="AT126">
            <v>0</v>
          </cell>
          <cell r="AU126">
            <v>0</v>
          </cell>
          <cell r="AV126">
            <v>909806.4</v>
          </cell>
          <cell r="AW126">
            <v>308649.27129411005</v>
          </cell>
          <cell r="AX126">
            <v>116096.41396000001</v>
          </cell>
          <cell r="AY126">
            <v>177539.9345794394</v>
          </cell>
          <cell r="AZ126">
            <v>1334552.0852541102</v>
          </cell>
          <cell r="BA126">
            <v>1328455.6712941101</v>
          </cell>
          <cell r="BB126">
            <v>3500</v>
          </cell>
          <cell r="BC126">
            <v>1148000</v>
          </cell>
          <cell r="BD126">
            <v>0</v>
          </cell>
          <cell r="BE126">
            <v>0</v>
          </cell>
          <cell r="BF126">
            <v>1334552.0852541102</v>
          </cell>
          <cell r="BG126" t="str">
            <v/>
          </cell>
          <cell r="BH126" t="str">
            <v/>
          </cell>
          <cell r="BI126" t="str">
            <v/>
          </cell>
          <cell r="BJ126" t="str">
            <v/>
          </cell>
          <cell r="BK126" t="str">
            <v/>
          </cell>
          <cell r="BL126">
            <v>1334552.0852541102</v>
          </cell>
          <cell r="BM126">
            <v>1334552.0852541102</v>
          </cell>
          <cell r="BN126">
            <v>0</v>
          </cell>
          <cell r="BO126">
            <v>1154096.41396</v>
          </cell>
          <cell r="BP126">
            <v>1038000</v>
          </cell>
          <cell r="BQ126">
            <v>1218455.6712941101</v>
          </cell>
          <cell r="BR126">
            <v>3714.8038758966773</v>
          </cell>
          <cell r="BS126">
            <v>3695.7082496835442</v>
          </cell>
          <cell r="BT126">
            <v>5.1669733980673916E-3</v>
          </cell>
          <cell r="BU126">
            <v>-5.0707281845815901E-4</v>
          </cell>
          <cell r="BV126">
            <v>0</v>
          </cell>
          <cell r="BW126">
            <v>-614.66976906408229</v>
          </cell>
          <cell r="BX126">
            <v>1333937.4154850461</v>
          </cell>
          <cell r="BY126">
            <v>4048.2957363568476</v>
          </cell>
          <cell r="BZ126" t="str">
            <v>Y</v>
          </cell>
          <cell r="CA126">
            <v>4066.8823642836774</v>
          </cell>
          <cell r="CB126">
            <v>1.0327394707243531E-3</v>
          </cell>
          <cell r="CC126">
            <v>0</v>
          </cell>
          <cell r="CD126">
            <v>1333937.4154850461</v>
          </cell>
        </row>
        <row r="127">
          <cell r="A127">
            <v>267</v>
          </cell>
          <cell r="B127" t="str">
            <v>Recoupment Academy</v>
          </cell>
          <cell r="C127">
            <v>140887</v>
          </cell>
          <cell r="D127">
            <v>9352027</v>
          </cell>
          <cell r="E127" t="str">
            <v>Hillside Primary School</v>
          </cell>
          <cell r="F127">
            <v>552</v>
          </cell>
          <cell r="G127">
            <v>552</v>
          </cell>
          <cell r="H127">
            <v>0</v>
          </cell>
          <cell r="I127">
            <v>1531137.6</v>
          </cell>
          <cell r="J127">
            <v>0</v>
          </cell>
          <cell r="K127">
            <v>0</v>
          </cell>
          <cell r="L127">
            <v>39600.000000000109</v>
          </cell>
          <cell r="M127">
            <v>0</v>
          </cell>
          <cell r="N127">
            <v>100457.9005524862</v>
          </cell>
          <cell r="O127">
            <v>0</v>
          </cell>
          <cell r="P127">
            <v>3406.1705989110706</v>
          </cell>
          <cell r="Q127">
            <v>34863.157894736825</v>
          </cell>
          <cell r="R127">
            <v>42557.096188747644</v>
          </cell>
          <cell r="S127">
            <v>65248.203266787576</v>
          </cell>
          <cell r="T127">
            <v>6311.4337568057963</v>
          </cell>
          <cell r="U127">
            <v>6336.4791288566112</v>
          </cell>
          <cell r="V127">
            <v>0</v>
          </cell>
          <cell r="W127">
            <v>0</v>
          </cell>
          <cell r="X127">
            <v>0</v>
          </cell>
          <cell r="Y127">
            <v>0</v>
          </cell>
          <cell r="Z127">
            <v>0</v>
          </cell>
          <cell r="AA127">
            <v>0</v>
          </cell>
          <cell r="AB127">
            <v>108209.80645161303</v>
          </cell>
          <cell r="AC127">
            <v>0</v>
          </cell>
          <cell r="AD127">
            <v>0</v>
          </cell>
          <cell r="AE127">
            <v>253000.51253481887</v>
          </cell>
          <cell r="AF127">
            <v>0</v>
          </cell>
          <cell r="AG127">
            <v>0</v>
          </cell>
          <cell r="AH127">
            <v>0</v>
          </cell>
          <cell r="AI127">
            <v>110000</v>
          </cell>
          <cell r="AJ127">
            <v>0</v>
          </cell>
          <cell r="AK127">
            <v>0</v>
          </cell>
          <cell r="AL127">
            <v>0</v>
          </cell>
          <cell r="AM127">
            <v>9333.4354400000011</v>
          </cell>
          <cell r="AN127">
            <v>0</v>
          </cell>
          <cell r="AO127">
            <v>0</v>
          </cell>
          <cell r="AP127">
            <v>0</v>
          </cell>
          <cell r="AQ127">
            <v>0</v>
          </cell>
          <cell r="AR127">
            <v>0</v>
          </cell>
          <cell r="AS127">
            <v>0</v>
          </cell>
          <cell r="AT127">
            <v>0</v>
          </cell>
          <cell r="AU127">
            <v>0</v>
          </cell>
          <cell r="AV127">
            <v>1531137.6</v>
          </cell>
          <cell r="AW127">
            <v>659990.76037376374</v>
          </cell>
          <cell r="AX127">
            <v>119333.43544</v>
          </cell>
          <cell r="AY127">
            <v>412389.73322848475</v>
          </cell>
          <cell r="AZ127">
            <v>2310461.795813764</v>
          </cell>
          <cell r="BA127">
            <v>2301128.3603737638</v>
          </cell>
          <cell r="BB127">
            <v>3500</v>
          </cell>
          <cell r="BC127">
            <v>1932000</v>
          </cell>
          <cell r="BD127">
            <v>0</v>
          </cell>
          <cell r="BE127">
            <v>0</v>
          </cell>
          <cell r="BF127">
            <v>2310461.795813764</v>
          </cell>
          <cell r="BG127" t="str">
            <v/>
          </cell>
          <cell r="BH127" t="str">
            <v/>
          </cell>
          <cell r="BI127" t="str">
            <v/>
          </cell>
          <cell r="BJ127" t="str">
            <v/>
          </cell>
          <cell r="BK127" t="str">
            <v/>
          </cell>
          <cell r="BL127">
            <v>2310461.795813764</v>
          </cell>
          <cell r="BM127">
            <v>2310461.795813764</v>
          </cell>
          <cell r="BN127">
            <v>0</v>
          </cell>
          <cell r="BO127">
            <v>1941333.4354399999</v>
          </cell>
          <cell r="BP127">
            <v>1822000</v>
          </cell>
          <cell r="BQ127">
            <v>2191128.3603737638</v>
          </cell>
          <cell r="BR127">
            <v>3969.4354354597172</v>
          </cell>
          <cell r="BS127">
            <v>4124.6453362101311</v>
          </cell>
          <cell r="BT127">
            <v>-3.762987798922518E-2</v>
          </cell>
          <cell r="BU127">
            <v>2.2629877989225181E-2</v>
          </cell>
          <cell r="BV127">
            <v>0</v>
          </cell>
          <cell r="BW127">
            <v>51523.801830408585</v>
          </cell>
          <cell r="BX127">
            <v>2361985.5976441726</v>
          </cell>
          <cell r="BY127">
            <v>4262.0510184858194</v>
          </cell>
          <cell r="BZ127" t="str">
            <v>Y</v>
          </cell>
          <cell r="CA127">
            <v>4278.9594160220522</v>
          </cell>
          <cell r="CB127">
            <v>-1.5914574137375515E-2</v>
          </cell>
          <cell r="CC127">
            <v>0</v>
          </cell>
          <cell r="CD127">
            <v>2361985.5976441726</v>
          </cell>
        </row>
        <row r="128">
          <cell r="A128">
            <v>269</v>
          </cell>
          <cell r="B128" t="str">
            <v>Recoupment Academy</v>
          </cell>
          <cell r="C128">
            <v>145851</v>
          </cell>
          <cell r="D128">
            <v>9352217</v>
          </cell>
          <cell r="E128" t="str">
            <v>Morland Church of England Primary School</v>
          </cell>
          <cell r="F128">
            <v>371</v>
          </cell>
          <cell r="G128">
            <v>371</v>
          </cell>
          <cell r="H128">
            <v>0</v>
          </cell>
          <cell r="I128">
            <v>1029079.8</v>
          </cell>
          <cell r="J128">
            <v>0</v>
          </cell>
          <cell r="K128">
            <v>0</v>
          </cell>
          <cell r="L128">
            <v>38719.999999999956</v>
          </cell>
          <cell r="M128">
            <v>0</v>
          </cell>
          <cell r="N128">
            <v>72079.999999999985</v>
          </cell>
          <cell r="O128">
            <v>0</v>
          </cell>
          <cell r="P128">
            <v>600.00000000000023</v>
          </cell>
          <cell r="Q128">
            <v>8159.9999999999982</v>
          </cell>
          <cell r="R128">
            <v>31320.000000000015</v>
          </cell>
          <cell r="S128">
            <v>55770</v>
          </cell>
          <cell r="T128">
            <v>7139.9999999999982</v>
          </cell>
          <cell r="U128">
            <v>0</v>
          </cell>
          <cell r="V128">
            <v>0</v>
          </cell>
          <cell r="W128">
            <v>0</v>
          </cell>
          <cell r="X128">
            <v>0</v>
          </cell>
          <cell r="Y128">
            <v>0</v>
          </cell>
          <cell r="Z128">
            <v>0</v>
          </cell>
          <cell r="AA128">
            <v>0</v>
          </cell>
          <cell r="AB128">
            <v>10614.722222222232</v>
          </cell>
          <cell r="AC128">
            <v>0</v>
          </cell>
          <cell r="AD128">
            <v>0</v>
          </cell>
          <cell r="AE128">
            <v>214620.00000000017</v>
          </cell>
          <cell r="AF128">
            <v>0</v>
          </cell>
          <cell r="AG128">
            <v>0</v>
          </cell>
          <cell r="AH128">
            <v>0</v>
          </cell>
          <cell r="AI128">
            <v>110000</v>
          </cell>
          <cell r="AJ128">
            <v>0</v>
          </cell>
          <cell r="AK128">
            <v>0</v>
          </cell>
          <cell r="AL128">
            <v>0</v>
          </cell>
          <cell r="AM128">
            <v>454.70823999999999</v>
          </cell>
          <cell r="AN128">
            <v>0</v>
          </cell>
          <cell r="AO128">
            <v>0</v>
          </cell>
          <cell r="AP128">
            <v>0</v>
          </cell>
          <cell r="AQ128">
            <v>0</v>
          </cell>
          <cell r="AR128">
            <v>0</v>
          </cell>
          <cell r="AS128">
            <v>0</v>
          </cell>
          <cell r="AT128">
            <v>0</v>
          </cell>
          <cell r="AU128">
            <v>0</v>
          </cell>
          <cell r="AV128">
            <v>1029079.8</v>
          </cell>
          <cell r="AW128">
            <v>439024.72222222236</v>
          </cell>
          <cell r="AX128">
            <v>110454.70824000001</v>
          </cell>
          <cell r="AY128">
            <v>331514.00000000012</v>
          </cell>
          <cell r="AZ128">
            <v>1578559.2304622224</v>
          </cell>
          <cell r="BA128">
            <v>1578104.5222222223</v>
          </cell>
          <cell r="BB128">
            <v>3500</v>
          </cell>
          <cell r="BC128">
            <v>1298500</v>
          </cell>
          <cell r="BD128">
            <v>0</v>
          </cell>
          <cell r="BE128">
            <v>0</v>
          </cell>
          <cell r="BF128">
            <v>1578559.2304622224</v>
          </cell>
          <cell r="BG128" t="str">
            <v/>
          </cell>
          <cell r="BH128" t="str">
            <v/>
          </cell>
          <cell r="BI128" t="str">
            <v/>
          </cell>
          <cell r="BJ128" t="str">
            <v/>
          </cell>
          <cell r="BK128" t="str">
            <v/>
          </cell>
          <cell r="BL128">
            <v>1578559.2304622224</v>
          </cell>
          <cell r="BM128">
            <v>1578559.2304622226</v>
          </cell>
          <cell r="BN128">
            <v>0</v>
          </cell>
          <cell r="BO128">
            <v>1298954.7082400001</v>
          </cell>
          <cell r="BP128">
            <v>1188500</v>
          </cell>
          <cell r="BQ128">
            <v>1468104.5222222223</v>
          </cell>
          <cell r="BR128">
            <v>3957.1550464210845</v>
          </cell>
          <cell r="BS128">
            <v>4018.0391538461536</v>
          </cell>
          <cell r="BT128">
            <v>-1.5152691423325095E-2</v>
          </cell>
          <cell r="BU128">
            <v>1.526914233250954E-4</v>
          </cell>
          <cell r="BV128">
            <v>0</v>
          </cell>
          <cell r="BW128">
            <v>227.61596354676726</v>
          </cell>
          <cell r="BX128">
            <v>1578786.8464257692</v>
          </cell>
          <cell r="BY128">
            <v>4254.2645234117763</v>
          </cell>
          <cell r="BZ128" t="str">
            <v>Y</v>
          </cell>
          <cell r="CA128">
            <v>4255.4901520910216</v>
          </cell>
          <cell r="CB128">
            <v>-2.8783647328274986E-2</v>
          </cell>
          <cell r="CC128">
            <v>0</v>
          </cell>
          <cell r="CD128">
            <v>1578786.8464257692</v>
          </cell>
        </row>
        <row r="129">
          <cell r="A129">
            <v>270</v>
          </cell>
          <cell r="B129" t="str">
            <v>Recoupment Academy</v>
          </cell>
          <cell r="C129">
            <v>143550</v>
          </cell>
          <cell r="D129">
            <v>9352188</v>
          </cell>
          <cell r="E129" t="str">
            <v>Murrayfield Primary - A Paradigm Academy</v>
          </cell>
          <cell r="F129">
            <v>325</v>
          </cell>
          <cell r="G129">
            <v>325</v>
          </cell>
          <cell r="H129">
            <v>0</v>
          </cell>
          <cell r="I129">
            <v>901485.00000000012</v>
          </cell>
          <cell r="J129">
            <v>0</v>
          </cell>
          <cell r="K129">
            <v>0</v>
          </cell>
          <cell r="L129">
            <v>37400.000000000065</v>
          </cell>
          <cell r="M129">
            <v>0</v>
          </cell>
          <cell r="N129">
            <v>73125.000000000015</v>
          </cell>
          <cell r="O129">
            <v>0</v>
          </cell>
          <cell r="P129">
            <v>2000.0000000000018</v>
          </cell>
          <cell r="Q129">
            <v>4560.0000000000036</v>
          </cell>
          <cell r="R129">
            <v>34559.999999999956</v>
          </cell>
          <cell r="S129">
            <v>17159.999999999949</v>
          </cell>
          <cell r="T129">
            <v>38220.000000000007</v>
          </cell>
          <cell r="U129">
            <v>575.00000000000045</v>
          </cell>
          <cell r="V129">
            <v>0</v>
          </cell>
          <cell r="W129">
            <v>0</v>
          </cell>
          <cell r="X129">
            <v>0</v>
          </cell>
          <cell r="Y129">
            <v>0</v>
          </cell>
          <cell r="Z129">
            <v>0</v>
          </cell>
          <cell r="AA129">
            <v>0</v>
          </cell>
          <cell r="AB129">
            <v>30952.910958904096</v>
          </cell>
          <cell r="AC129">
            <v>0</v>
          </cell>
          <cell r="AD129">
            <v>0</v>
          </cell>
          <cell r="AE129">
            <v>121486.77042801549</v>
          </cell>
          <cell r="AF129">
            <v>0</v>
          </cell>
          <cell r="AG129">
            <v>0</v>
          </cell>
          <cell r="AH129">
            <v>0</v>
          </cell>
          <cell r="AI129">
            <v>110000</v>
          </cell>
          <cell r="AJ129">
            <v>0</v>
          </cell>
          <cell r="AK129">
            <v>0</v>
          </cell>
          <cell r="AL129">
            <v>0</v>
          </cell>
          <cell r="AM129">
            <v>5200.5287600000001</v>
          </cell>
          <cell r="AN129">
            <v>0</v>
          </cell>
          <cell r="AO129">
            <v>0</v>
          </cell>
          <cell r="AP129">
            <v>0</v>
          </cell>
          <cell r="AQ129">
            <v>0</v>
          </cell>
          <cell r="AR129">
            <v>0</v>
          </cell>
          <cell r="AS129">
            <v>0</v>
          </cell>
          <cell r="AT129">
            <v>0</v>
          </cell>
          <cell r="AU129">
            <v>0</v>
          </cell>
          <cell r="AV129">
            <v>901485.00000000012</v>
          </cell>
          <cell r="AW129">
            <v>360039.68138691958</v>
          </cell>
          <cell r="AX129">
            <v>115200.52876</v>
          </cell>
          <cell r="AY129">
            <v>235285.7704280155</v>
          </cell>
          <cell r="AZ129">
            <v>1376725.2101469196</v>
          </cell>
          <cell r="BA129">
            <v>1371524.6813869197</v>
          </cell>
          <cell r="BB129">
            <v>3500</v>
          </cell>
          <cell r="BC129">
            <v>1137500</v>
          </cell>
          <cell r="BD129">
            <v>0</v>
          </cell>
          <cell r="BE129">
            <v>0</v>
          </cell>
          <cell r="BF129">
            <v>1376725.2101469196</v>
          </cell>
          <cell r="BG129" t="str">
            <v/>
          </cell>
          <cell r="BH129" t="str">
            <v/>
          </cell>
          <cell r="BI129" t="str">
            <v/>
          </cell>
          <cell r="BJ129" t="str">
            <v/>
          </cell>
          <cell r="BK129" t="str">
            <v/>
          </cell>
          <cell r="BL129">
            <v>1376725.2101469196</v>
          </cell>
          <cell r="BM129">
            <v>1376725.2101469196</v>
          </cell>
          <cell r="BN129">
            <v>0</v>
          </cell>
          <cell r="BO129">
            <v>1142700.5287599999</v>
          </cell>
          <cell r="BP129">
            <v>1027499.9999999999</v>
          </cell>
          <cell r="BQ129">
            <v>1261524.6813869197</v>
          </cell>
          <cell r="BR129">
            <v>3881.614404267445</v>
          </cell>
          <cell r="BS129">
            <v>3965.986078840579</v>
          </cell>
          <cell r="BT129">
            <v>-2.1273820153649984E-2</v>
          </cell>
          <cell r="BU129">
            <v>6.2738201536499845E-3</v>
          </cell>
          <cell r="BV129">
            <v>0</v>
          </cell>
          <cell r="BW129">
            <v>8086.6121019207221</v>
          </cell>
          <cell r="BX129">
            <v>1384811.8222488402</v>
          </cell>
          <cell r="BY129">
            <v>4244.9578261195084</v>
          </cell>
          <cell r="BZ129" t="str">
            <v>Y</v>
          </cell>
          <cell r="CA129">
            <v>4260.9594530733548</v>
          </cell>
          <cell r="CB129">
            <v>-8.9815161389489306E-3</v>
          </cell>
          <cell r="CC129">
            <v>0</v>
          </cell>
          <cell r="CD129">
            <v>1384811.8222488402</v>
          </cell>
        </row>
        <row r="130">
          <cell r="A130">
            <v>273</v>
          </cell>
          <cell r="B130">
            <v>0</v>
          </cell>
          <cell r="C130">
            <v>124650</v>
          </cell>
          <cell r="D130">
            <v>9352162</v>
          </cell>
          <cell r="E130" t="str">
            <v>Ravenswood Community Primary School</v>
          </cell>
          <cell r="F130">
            <v>409</v>
          </cell>
          <cell r="G130">
            <v>409</v>
          </cell>
          <cell r="H130">
            <v>0</v>
          </cell>
          <cell r="I130">
            <v>1134484.2000000002</v>
          </cell>
          <cell r="J130">
            <v>0</v>
          </cell>
          <cell r="K130">
            <v>0</v>
          </cell>
          <cell r="L130">
            <v>32559.999999999964</v>
          </cell>
          <cell r="M130">
            <v>0</v>
          </cell>
          <cell r="N130">
            <v>69920.502512562816</v>
          </cell>
          <cell r="O130">
            <v>0</v>
          </cell>
          <cell r="P130">
            <v>14599.999999999991</v>
          </cell>
          <cell r="Q130">
            <v>30959.999999999993</v>
          </cell>
          <cell r="R130">
            <v>7919.9999999999936</v>
          </cell>
          <cell r="S130">
            <v>43680.000000000007</v>
          </cell>
          <cell r="T130">
            <v>11340.000000000004</v>
          </cell>
          <cell r="U130">
            <v>0</v>
          </cell>
          <cell r="V130">
            <v>0</v>
          </cell>
          <cell r="W130">
            <v>0</v>
          </cell>
          <cell r="X130">
            <v>0</v>
          </cell>
          <cell r="Y130">
            <v>0</v>
          </cell>
          <cell r="Z130">
            <v>0</v>
          </cell>
          <cell r="AA130">
            <v>0</v>
          </cell>
          <cell r="AB130">
            <v>22934.469914040044</v>
          </cell>
          <cell r="AC130">
            <v>0</v>
          </cell>
          <cell r="AD130">
            <v>0</v>
          </cell>
          <cell r="AE130">
            <v>147096.07038123158</v>
          </cell>
          <cell r="AF130">
            <v>0</v>
          </cell>
          <cell r="AG130">
            <v>0</v>
          </cell>
          <cell r="AH130">
            <v>0</v>
          </cell>
          <cell r="AI130">
            <v>110000</v>
          </cell>
          <cell r="AJ130">
            <v>0</v>
          </cell>
          <cell r="AK130">
            <v>0</v>
          </cell>
          <cell r="AL130">
            <v>0</v>
          </cell>
          <cell r="AM130">
            <v>60461.52</v>
          </cell>
          <cell r="AN130">
            <v>0</v>
          </cell>
          <cell r="AO130">
            <v>0</v>
          </cell>
          <cell r="AP130">
            <v>0</v>
          </cell>
          <cell r="AQ130">
            <v>0</v>
          </cell>
          <cell r="AR130">
            <v>0</v>
          </cell>
          <cell r="AS130">
            <v>0</v>
          </cell>
          <cell r="AT130">
            <v>0</v>
          </cell>
          <cell r="AU130">
            <v>0</v>
          </cell>
          <cell r="AV130">
            <v>1134484.2000000002</v>
          </cell>
          <cell r="AW130">
            <v>381011.04280783434</v>
          </cell>
          <cell r="AX130">
            <v>170461.52</v>
          </cell>
          <cell r="AY130">
            <v>262585.32163751294</v>
          </cell>
          <cell r="AZ130">
            <v>1685956.7628078344</v>
          </cell>
          <cell r="BA130">
            <v>1625495.2428078344</v>
          </cell>
          <cell r="BB130">
            <v>3500</v>
          </cell>
          <cell r="BC130">
            <v>1431500</v>
          </cell>
          <cell r="BD130">
            <v>0</v>
          </cell>
          <cell r="BE130">
            <v>0</v>
          </cell>
          <cell r="BF130">
            <v>1685956.7628078344</v>
          </cell>
          <cell r="BG130" t="str">
            <v/>
          </cell>
          <cell r="BH130" t="str">
            <v/>
          </cell>
          <cell r="BI130" t="str">
            <v/>
          </cell>
          <cell r="BJ130" t="str">
            <v/>
          </cell>
          <cell r="BK130" t="str">
            <v/>
          </cell>
          <cell r="BL130">
            <v>1685956.7628078344</v>
          </cell>
          <cell r="BM130">
            <v>1685956.7628078347</v>
          </cell>
          <cell r="BN130">
            <v>0</v>
          </cell>
          <cell r="BO130">
            <v>1491961.52</v>
          </cell>
          <cell r="BP130">
            <v>1321500</v>
          </cell>
          <cell r="BQ130">
            <v>1515495.2428078344</v>
          </cell>
          <cell r="BR130">
            <v>3705.3673418284461</v>
          </cell>
          <cell r="BS130">
            <v>4026.6641116455698</v>
          </cell>
          <cell r="BT130">
            <v>-7.9792294790096099E-2</v>
          </cell>
          <cell r="BU130">
            <v>6.47922947900961E-2</v>
          </cell>
          <cell r="BV130">
            <v>0</v>
          </cell>
          <cell r="BW130">
            <v>106706.79453025803</v>
          </cell>
          <cell r="BX130">
            <v>1792663.5573380925</v>
          </cell>
          <cell r="BY130">
            <v>4235.2128052276103</v>
          </cell>
          <cell r="BZ130" t="str">
            <v>Y</v>
          </cell>
          <cell r="CA130">
            <v>4383.0404824892239</v>
          </cell>
          <cell r="CB130">
            <v>-1.6134260022573788E-2</v>
          </cell>
          <cell r="CC130">
            <v>-10875.31</v>
          </cell>
          <cell r="CD130">
            <v>1781788.2473380924</v>
          </cell>
        </row>
        <row r="131">
          <cell r="A131">
            <v>274</v>
          </cell>
          <cell r="B131" t="str">
            <v>Recoupment Academy</v>
          </cell>
          <cell r="C131">
            <v>145118</v>
          </cell>
          <cell r="D131">
            <v>9352211</v>
          </cell>
          <cell r="E131" t="str">
            <v>Piper's Vale Primary - A Paradigm Academy</v>
          </cell>
          <cell r="F131">
            <v>338</v>
          </cell>
          <cell r="G131">
            <v>338</v>
          </cell>
          <cell r="H131">
            <v>0</v>
          </cell>
          <cell r="I131">
            <v>937544.4</v>
          </cell>
          <cell r="J131">
            <v>0</v>
          </cell>
          <cell r="K131">
            <v>0</v>
          </cell>
          <cell r="L131">
            <v>36520.000000000029</v>
          </cell>
          <cell r="M131">
            <v>0</v>
          </cell>
          <cell r="N131">
            <v>82770.697674418596</v>
          </cell>
          <cell r="O131">
            <v>0</v>
          </cell>
          <cell r="P131">
            <v>400.00000000000011</v>
          </cell>
          <cell r="Q131">
            <v>3120.0000000000032</v>
          </cell>
          <cell r="R131">
            <v>28080.000000000029</v>
          </cell>
          <cell r="S131">
            <v>79169.999999999956</v>
          </cell>
          <cell r="T131">
            <v>6300.0000000000045</v>
          </cell>
          <cell r="U131">
            <v>0</v>
          </cell>
          <cell r="V131">
            <v>0</v>
          </cell>
          <cell r="W131">
            <v>0</v>
          </cell>
          <cell r="X131">
            <v>0</v>
          </cell>
          <cell r="Y131">
            <v>0</v>
          </cell>
          <cell r="Z131">
            <v>0</v>
          </cell>
          <cell r="AA131">
            <v>0</v>
          </cell>
          <cell r="AB131">
            <v>22828.852459016471</v>
          </cell>
          <cell r="AC131">
            <v>0</v>
          </cell>
          <cell r="AD131">
            <v>0</v>
          </cell>
          <cell r="AE131">
            <v>152226.03389830509</v>
          </cell>
          <cell r="AF131">
            <v>0</v>
          </cell>
          <cell r="AG131">
            <v>0</v>
          </cell>
          <cell r="AH131">
            <v>0</v>
          </cell>
          <cell r="AI131">
            <v>110000</v>
          </cell>
          <cell r="AJ131">
            <v>0</v>
          </cell>
          <cell r="AK131">
            <v>0</v>
          </cell>
          <cell r="AL131">
            <v>0</v>
          </cell>
          <cell r="AM131">
            <v>9623.4585999999999</v>
          </cell>
          <cell r="AN131">
            <v>0</v>
          </cell>
          <cell r="AO131">
            <v>0</v>
          </cell>
          <cell r="AP131">
            <v>0</v>
          </cell>
          <cell r="AQ131">
            <v>0</v>
          </cell>
          <cell r="AR131">
            <v>0</v>
          </cell>
          <cell r="AS131">
            <v>0</v>
          </cell>
          <cell r="AT131">
            <v>0</v>
          </cell>
          <cell r="AU131">
            <v>0</v>
          </cell>
          <cell r="AV131">
            <v>937544.4</v>
          </cell>
          <cell r="AW131">
            <v>411415.5840317402</v>
          </cell>
          <cell r="AX131">
            <v>119623.4586</v>
          </cell>
          <cell r="AY131">
            <v>280405.38273551443</v>
          </cell>
          <cell r="AZ131">
            <v>1468583.4426317401</v>
          </cell>
          <cell r="BA131">
            <v>1458959.9840317401</v>
          </cell>
          <cell r="BB131">
            <v>3500</v>
          </cell>
          <cell r="BC131">
            <v>1183000</v>
          </cell>
          <cell r="BD131">
            <v>0</v>
          </cell>
          <cell r="BE131">
            <v>0</v>
          </cell>
          <cell r="BF131">
            <v>1468583.4426317401</v>
          </cell>
          <cell r="BG131" t="str">
            <v/>
          </cell>
          <cell r="BH131" t="str">
            <v/>
          </cell>
          <cell r="BI131" t="str">
            <v/>
          </cell>
          <cell r="BJ131" t="str">
            <v/>
          </cell>
          <cell r="BK131" t="str">
            <v/>
          </cell>
          <cell r="BL131">
            <v>1468583.4426317401</v>
          </cell>
          <cell r="BM131">
            <v>1468583.4426317404</v>
          </cell>
          <cell r="BN131">
            <v>0</v>
          </cell>
          <cell r="BO131">
            <v>1192623.4586</v>
          </cell>
          <cell r="BP131">
            <v>1073000</v>
          </cell>
          <cell r="BQ131">
            <v>1348959.9840317401</v>
          </cell>
          <cell r="BR131">
            <v>3991.005869916391</v>
          </cell>
          <cell r="BS131">
            <v>4209.0706081743874</v>
          </cell>
          <cell r="BT131">
            <v>-5.1808287044293196E-2</v>
          </cell>
          <cell r="BU131">
            <v>3.6808287044293196E-2</v>
          </cell>
          <cell r="BV131">
            <v>0</v>
          </cell>
          <cell r="BW131">
            <v>52365.893547758635</v>
          </cell>
          <cell r="BX131">
            <v>1520949.3361794988</v>
          </cell>
          <cell r="BY131">
            <v>4471.3783360340203</v>
          </cell>
          <cell r="BZ131" t="str">
            <v>Y</v>
          </cell>
          <cell r="CA131">
            <v>4499.850107039937</v>
          </cell>
          <cell r="CB131">
            <v>-7.631680105561145E-3</v>
          </cell>
          <cell r="CC131">
            <v>0</v>
          </cell>
          <cell r="CD131">
            <v>1520949.3361794988</v>
          </cell>
        </row>
        <row r="132">
          <cell r="A132">
            <v>275</v>
          </cell>
          <cell r="B132">
            <v>0</v>
          </cell>
          <cell r="C132">
            <v>124645</v>
          </cell>
          <cell r="D132">
            <v>9352157</v>
          </cell>
          <cell r="E132" t="str">
            <v>Ranelagh Primary School</v>
          </cell>
          <cell r="F132">
            <v>267</v>
          </cell>
          <cell r="G132">
            <v>267</v>
          </cell>
          <cell r="H132">
            <v>0</v>
          </cell>
          <cell r="I132">
            <v>740604.60000000009</v>
          </cell>
          <cell r="J132">
            <v>0</v>
          </cell>
          <cell r="K132">
            <v>0</v>
          </cell>
          <cell r="L132">
            <v>23760.000000000007</v>
          </cell>
          <cell r="M132">
            <v>0</v>
          </cell>
          <cell r="N132">
            <v>42307.644787644786</v>
          </cell>
          <cell r="O132">
            <v>0</v>
          </cell>
          <cell r="P132">
            <v>4399.9999999999973</v>
          </cell>
          <cell r="Q132">
            <v>38880.000000000007</v>
          </cell>
          <cell r="R132">
            <v>12599.999999999964</v>
          </cell>
          <cell r="S132">
            <v>12090.000000000033</v>
          </cell>
          <cell r="T132">
            <v>1260.0000000000025</v>
          </cell>
          <cell r="U132">
            <v>575.0000000000008</v>
          </cell>
          <cell r="V132">
            <v>0</v>
          </cell>
          <cell r="W132">
            <v>0</v>
          </cell>
          <cell r="X132">
            <v>0</v>
          </cell>
          <cell r="Y132">
            <v>0</v>
          </cell>
          <cell r="Z132">
            <v>0</v>
          </cell>
          <cell r="AA132">
            <v>0</v>
          </cell>
          <cell r="AB132">
            <v>42032.096069869069</v>
          </cell>
          <cell r="AC132">
            <v>0</v>
          </cell>
          <cell r="AD132">
            <v>0</v>
          </cell>
          <cell r="AE132">
            <v>144623.22000000003</v>
          </cell>
          <cell r="AF132">
            <v>0</v>
          </cell>
          <cell r="AG132">
            <v>0</v>
          </cell>
          <cell r="AH132">
            <v>0</v>
          </cell>
          <cell r="AI132">
            <v>110000</v>
          </cell>
          <cell r="AJ132">
            <v>0</v>
          </cell>
          <cell r="AK132">
            <v>0</v>
          </cell>
          <cell r="AL132">
            <v>0</v>
          </cell>
          <cell r="AM132">
            <v>17860.65596</v>
          </cell>
          <cell r="AN132">
            <v>0</v>
          </cell>
          <cell r="AO132">
            <v>0</v>
          </cell>
          <cell r="AP132">
            <v>0</v>
          </cell>
          <cell r="AQ132">
            <v>0</v>
          </cell>
          <cell r="AR132">
            <v>0</v>
          </cell>
          <cell r="AS132">
            <v>0</v>
          </cell>
          <cell r="AT132">
            <v>0</v>
          </cell>
          <cell r="AU132">
            <v>0</v>
          </cell>
          <cell r="AV132">
            <v>740604.60000000009</v>
          </cell>
          <cell r="AW132">
            <v>322527.96085751388</v>
          </cell>
          <cell r="AX132">
            <v>127860.65596</v>
          </cell>
          <cell r="AY132">
            <v>222558.54239382243</v>
          </cell>
          <cell r="AZ132">
            <v>1190993.216817514</v>
          </cell>
          <cell r="BA132">
            <v>1173132.5608575142</v>
          </cell>
          <cell r="BB132">
            <v>3500</v>
          </cell>
          <cell r="BC132">
            <v>934500</v>
          </cell>
          <cell r="BD132">
            <v>0</v>
          </cell>
          <cell r="BE132">
            <v>0</v>
          </cell>
          <cell r="BF132">
            <v>1190993.216817514</v>
          </cell>
          <cell r="BG132" t="str">
            <v/>
          </cell>
          <cell r="BH132" t="str">
            <v/>
          </cell>
          <cell r="BI132" t="str">
            <v/>
          </cell>
          <cell r="BJ132" t="str">
            <v/>
          </cell>
          <cell r="BK132" t="str">
            <v/>
          </cell>
          <cell r="BL132">
            <v>1190993.216817514</v>
          </cell>
          <cell r="BM132">
            <v>1190993.216817514</v>
          </cell>
          <cell r="BN132">
            <v>0</v>
          </cell>
          <cell r="BO132">
            <v>952360.65596</v>
          </cell>
          <cell r="BP132">
            <v>824500</v>
          </cell>
          <cell r="BQ132">
            <v>1063132.5608575142</v>
          </cell>
          <cell r="BR132">
            <v>3981.7698908521129</v>
          </cell>
          <cell r="BS132">
            <v>4133.4172759689927</v>
          </cell>
          <cell r="BT132">
            <v>-3.6688138407543015E-2</v>
          </cell>
          <cell r="BU132">
            <v>2.1688138407543016E-2</v>
          </cell>
          <cell r="BV132">
            <v>0</v>
          </cell>
          <cell r="BW132">
            <v>23935.515635951098</v>
          </cell>
          <cell r="BX132">
            <v>1214928.7324534652</v>
          </cell>
          <cell r="BY132">
            <v>4483.4010355560504</v>
          </cell>
          <cell r="BZ132" t="str">
            <v>Y</v>
          </cell>
          <cell r="CA132">
            <v>4550.2948781028663</v>
          </cell>
          <cell r="CB132">
            <v>-1.6686317730654543E-2</v>
          </cell>
          <cell r="CC132">
            <v>-7099.53</v>
          </cell>
          <cell r="CD132">
            <v>1207829.2024534652</v>
          </cell>
        </row>
        <row r="133">
          <cell r="A133">
            <v>279</v>
          </cell>
          <cell r="B133" t="str">
            <v>Recoupment Academy</v>
          </cell>
          <cell r="C133">
            <v>145540</v>
          </cell>
          <cell r="D133">
            <v>9352167</v>
          </cell>
          <cell r="E133" t="str">
            <v>Rose Hill Primary</v>
          </cell>
          <cell r="F133">
            <v>305</v>
          </cell>
          <cell r="G133">
            <v>305</v>
          </cell>
          <cell r="H133">
            <v>0</v>
          </cell>
          <cell r="I133">
            <v>846009</v>
          </cell>
          <cell r="J133">
            <v>0</v>
          </cell>
          <cell r="K133">
            <v>0</v>
          </cell>
          <cell r="L133">
            <v>13199.999999999998</v>
          </cell>
          <cell r="M133">
            <v>0</v>
          </cell>
          <cell r="N133">
            <v>34871.335504885996</v>
          </cell>
          <cell r="O133">
            <v>0</v>
          </cell>
          <cell r="P133">
            <v>5636.9636963696366</v>
          </cell>
          <cell r="Q133">
            <v>966.33663366336623</v>
          </cell>
          <cell r="R133">
            <v>5435.6435643564346</v>
          </cell>
          <cell r="S133">
            <v>5103.4653465346537</v>
          </cell>
          <cell r="T133">
            <v>2113.8613861386139</v>
          </cell>
          <cell r="U133">
            <v>0</v>
          </cell>
          <cell r="V133">
            <v>0</v>
          </cell>
          <cell r="W133">
            <v>0</v>
          </cell>
          <cell r="X133">
            <v>0</v>
          </cell>
          <cell r="Y133">
            <v>0</v>
          </cell>
          <cell r="Z133">
            <v>0</v>
          </cell>
          <cell r="AA133">
            <v>0</v>
          </cell>
          <cell r="AB133">
            <v>28285.536398467364</v>
          </cell>
          <cell r="AC133">
            <v>0</v>
          </cell>
          <cell r="AD133">
            <v>0</v>
          </cell>
          <cell r="AE133">
            <v>97409.375</v>
          </cell>
          <cell r="AF133">
            <v>0</v>
          </cell>
          <cell r="AG133">
            <v>0</v>
          </cell>
          <cell r="AH133">
            <v>0</v>
          </cell>
          <cell r="AI133">
            <v>110000</v>
          </cell>
          <cell r="AJ133">
            <v>0</v>
          </cell>
          <cell r="AK133">
            <v>0</v>
          </cell>
          <cell r="AL133">
            <v>0</v>
          </cell>
          <cell r="AM133">
            <v>22075.200000000001</v>
          </cell>
          <cell r="AN133">
            <v>0</v>
          </cell>
          <cell r="AO133">
            <v>0</v>
          </cell>
          <cell r="AP133">
            <v>0</v>
          </cell>
          <cell r="AQ133">
            <v>0</v>
          </cell>
          <cell r="AR133">
            <v>0</v>
          </cell>
          <cell r="AS133">
            <v>0</v>
          </cell>
          <cell r="AT133">
            <v>0</v>
          </cell>
          <cell r="AU133">
            <v>0</v>
          </cell>
          <cell r="AV133">
            <v>846009</v>
          </cell>
          <cell r="AW133">
            <v>193022.51753041608</v>
          </cell>
          <cell r="AX133">
            <v>132075.20000000001</v>
          </cell>
          <cell r="AY133">
            <v>141072.17806597435</v>
          </cell>
          <cell r="AZ133">
            <v>1171106.7175304161</v>
          </cell>
          <cell r="BA133">
            <v>1149031.5175304161</v>
          </cell>
          <cell r="BB133">
            <v>3500</v>
          </cell>
          <cell r="BC133">
            <v>1067500</v>
          </cell>
          <cell r="BD133">
            <v>0</v>
          </cell>
          <cell r="BE133">
            <v>0</v>
          </cell>
          <cell r="BF133">
            <v>1171106.7175304161</v>
          </cell>
          <cell r="BG133" t="str">
            <v/>
          </cell>
          <cell r="BH133" t="str">
            <v/>
          </cell>
          <cell r="BI133" t="str">
            <v/>
          </cell>
          <cell r="BJ133" t="str">
            <v/>
          </cell>
          <cell r="BK133" t="str">
            <v/>
          </cell>
          <cell r="BL133">
            <v>1171106.7175304161</v>
          </cell>
          <cell r="BM133">
            <v>1171106.7175304161</v>
          </cell>
          <cell r="BN133">
            <v>0</v>
          </cell>
          <cell r="BO133">
            <v>1089575.2</v>
          </cell>
          <cell r="BP133">
            <v>957500</v>
          </cell>
          <cell r="BQ133">
            <v>1039031.5175304161</v>
          </cell>
          <cell r="BR133">
            <v>3406.6607132144791</v>
          </cell>
          <cell r="BS133">
            <v>3281.2178390728477</v>
          </cell>
          <cell r="BT133">
            <v>3.8230583976428992E-2</v>
          </cell>
          <cell r="BU133">
            <v>-3.7518462888700048E-3</v>
          </cell>
          <cell r="BV133">
            <v>0</v>
          </cell>
          <cell r="BW133">
            <v>-3754.7406166123537</v>
          </cell>
          <cell r="BX133">
            <v>1167351.9769138037</v>
          </cell>
          <cell r="BY133">
            <v>3755.0058259468974</v>
          </cell>
          <cell r="BZ133" t="str">
            <v>Y</v>
          </cell>
          <cell r="CA133">
            <v>3827.3835308649304</v>
          </cell>
          <cell r="CB133">
            <v>2.9702640144379622E-2</v>
          </cell>
          <cell r="CC133">
            <v>0</v>
          </cell>
          <cell r="CD133">
            <v>1167351.9769138037</v>
          </cell>
        </row>
        <row r="134">
          <cell r="A134">
            <v>281</v>
          </cell>
          <cell r="B134">
            <v>0</v>
          </cell>
          <cell r="C134">
            <v>124679</v>
          </cell>
          <cell r="D134">
            <v>9352922</v>
          </cell>
          <cell r="E134" t="str">
            <v>Rushmere Hall Primary School</v>
          </cell>
          <cell r="F134">
            <v>598</v>
          </cell>
          <cell r="G134">
            <v>598</v>
          </cell>
          <cell r="H134">
            <v>0</v>
          </cell>
          <cell r="I134">
            <v>1658732.4000000001</v>
          </cell>
          <cell r="J134">
            <v>0</v>
          </cell>
          <cell r="K134">
            <v>0</v>
          </cell>
          <cell r="L134">
            <v>30800.000000000007</v>
          </cell>
          <cell r="M134">
            <v>0</v>
          </cell>
          <cell r="N134">
            <v>73041.428571428565</v>
          </cell>
          <cell r="O134">
            <v>0</v>
          </cell>
          <cell r="P134">
            <v>5199.9999999999982</v>
          </cell>
          <cell r="Q134">
            <v>40319.999999999949</v>
          </cell>
          <cell r="R134">
            <v>4679.9999999999982</v>
          </cell>
          <cell r="S134">
            <v>6629.9999999999891</v>
          </cell>
          <cell r="T134">
            <v>420.00000000000119</v>
          </cell>
          <cell r="U134">
            <v>575.00000000000171</v>
          </cell>
          <cell r="V134">
            <v>0</v>
          </cell>
          <cell r="W134">
            <v>0</v>
          </cell>
          <cell r="X134">
            <v>0</v>
          </cell>
          <cell r="Y134">
            <v>0</v>
          </cell>
          <cell r="Z134">
            <v>0</v>
          </cell>
          <cell r="AA134">
            <v>0</v>
          </cell>
          <cell r="AB134">
            <v>30616.900584795327</v>
          </cell>
          <cell r="AC134">
            <v>0</v>
          </cell>
          <cell r="AD134">
            <v>0</v>
          </cell>
          <cell r="AE134">
            <v>204555.29363449669</v>
          </cell>
          <cell r="AF134">
            <v>0</v>
          </cell>
          <cell r="AG134">
            <v>0</v>
          </cell>
          <cell r="AH134">
            <v>0</v>
          </cell>
          <cell r="AI134">
            <v>110000</v>
          </cell>
          <cell r="AJ134">
            <v>0</v>
          </cell>
          <cell r="AK134">
            <v>0</v>
          </cell>
          <cell r="AL134">
            <v>0</v>
          </cell>
          <cell r="AM134">
            <v>36528.834999999999</v>
          </cell>
          <cell r="AN134">
            <v>0</v>
          </cell>
          <cell r="AO134">
            <v>0</v>
          </cell>
          <cell r="AP134">
            <v>0</v>
          </cell>
          <cell r="AQ134">
            <v>0</v>
          </cell>
          <cell r="AR134">
            <v>0</v>
          </cell>
          <cell r="AS134">
            <v>0</v>
          </cell>
          <cell r="AT134">
            <v>0</v>
          </cell>
          <cell r="AU134">
            <v>0</v>
          </cell>
          <cell r="AV134">
            <v>1658732.4000000001</v>
          </cell>
          <cell r="AW134">
            <v>396838.62279072055</v>
          </cell>
          <cell r="AX134">
            <v>146528.83499999999</v>
          </cell>
          <cell r="AY134">
            <v>295387.50792021095</v>
          </cell>
          <cell r="AZ134">
            <v>2202099.8577907206</v>
          </cell>
          <cell r="BA134">
            <v>2165571.0227907207</v>
          </cell>
          <cell r="BB134">
            <v>3500</v>
          </cell>
          <cell r="BC134">
            <v>2093000</v>
          </cell>
          <cell r="BD134">
            <v>0</v>
          </cell>
          <cell r="BE134">
            <v>0</v>
          </cell>
          <cell r="BF134">
            <v>2202099.8577907206</v>
          </cell>
          <cell r="BG134" t="str">
            <v/>
          </cell>
          <cell r="BH134" t="str">
            <v/>
          </cell>
          <cell r="BI134" t="str">
            <v/>
          </cell>
          <cell r="BJ134" t="str">
            <v/>
          </cell>
          <cell r="BK134" t="str">
            <v/>
          </cell>
          <cell r="BL134">
            <v>2202099.8577907206</v>
          </cell>
          <cell r="BM134">
            <v>2202099.8577907206</v>
          </cell>
          <cell r="BN134">
            <v>0</v>
          </cell>
          <cell r="BO134">
            <v>2129528.835</v>
          </cell>
          <cell r="BP134">
            <v>1983000</v>
          </cell>
          <cell r="BQ134">
            <v>2055571.0227907207</v>
          </cell>
          <cell r="BR134">
            <v>3437.4097371082285</v>
          </cell>
          <cell r="BS134">
            <v>3349.798284263959</v>
          </cell>
          <cell r="BT134">
            <v>2.615424733358835E-2</v>
          </cell>
          <cell r="BU134">
            <v>-2.5667072168505597E-3</v>
          </cell>
          <cell r="BV134">
            <v>0</v>
          </cell>
          <cell r="BW134">
            <v>-5141.5749558659281</v>
          </cell>
          <cell r="BX134">
            <v>2196958.2828348549</v>
          </cell>
          <cell r="BY134">
            <v>3612.7582739713293</v>
          </cell>
          <cell r="BZ134" t="str">
            <v>Y</v>
          </cell>
          <cell r="CA134">
            <v>3673.8432823325334</v>
          </cell>
          <cell r="CB134">
            <v>2.1533130602012784E-2</v>
          </cell>
          <cell r="CC134">
            <v>-15900.82</v>
          </cell>
          <cell r="CD134">
            <v>2181057.4628348551</v>
          </cell>
        </row>
        <row r="135">
          <cell r="A135">
            <v>283</v>
          </cell>
          <cell r="B135" t="str">
            <v>Recoupment Academy</v>
          </cell>
          <cell r="C135">
            <v>141819</v>
          </cell>
          <cell r="D135">
            <v>9352158</v>
          </cell>
          <cell r="E135" t="str">
            <v>St Helen's Primary School</v>
          </cell>
          <cell r="F135">
            <v>417</v>
          </cell>
          <cell r="G135">
            <v>417</v>
          </cell>
          <cell r="H135">
            <v>0</v>
          </cell>
          <cell r="I135">
            <v>1156674.6000000001</v>
          </cell>
          <cell r="J135">
            <v>0</v>
          </cell>
          <cell r="K135">
            <v>0</v>
          </cell>
          <cell r="L135">
            <v>22879.999999999913</v>
          </cell>
          <cell r="M135">
            <v>0</v>
          </cell>
          <cell r="N135">
            <v>47180.571428571428</v>
          </cell>
          <cell r="O135">
            <v>0</v>
          </cell>
          <cell r="P135">
            <v>28536.8674698795</v>
          </cell>
          <cell r="Q135">
            <v>18569.060240963878</v>
          </cell>
          <cell r="R135">
            <v>7596.4337349397565</v>
          </cell>
          <cell r="S135">
            <v>5878.1927710843347</v>
          </cell>
          <cell r="T135">
            <v>422.02409638554258</v>
          </cell>
          <cell r="U135">
            <v>1733.3132530120477</v>
          </cell>
          <cell r="V135">
            <v>0</v>
          </cell>
          <cell r="W135">
            <v>0</v>
          </cell>
          <cell r="X135">
            <v>0</v>
          </cell>
          <cell r="Y135">
            <v>0</v>
          </cell>
          <cell r="Z135">
            <v>0</v>
          </cell>
          <cell r="AA135">
            <v>0</v>
          </cell>
          <cell r="AB135">
            <v>56988.058659217859</v>
          </cell>
          <cell r="AC135">
            <v>0</v>
          </cell>
          <cell r="AD135">
            <v>0</v>
          </cell>
          <cell r="AE135">
            <v>152304.8065573771</v>
          </cell>
          <cell r="AF135">
            <v>0</v>
          </cell>
          <cell r="AG135">
            <v>0</v>
          </cell>
          <cell r="AH135">
            <v>0</v>
          </cell>
          <cell r="AI135">
            <v>110000</v>
          </cell>
          <cell r="AJ135">
            <v>0</v>
          </cell>
          <cell r="AK135">
            <v>0</v>
          </cell>
          <cell r="AL135">
            <v>0</v>
          </cell>
          <cell r="AM135">
            <v>6499.6134000000002</v>
          </cell>
          <cell r="AN135">
            <v>0</v>
          </cell>
          <cell r="AO135">
            <v>0</v>
          </cell>
          <cell r="AP135">
            <v>0</v>
          </cell>
          <cell r="AQ135">
            <v>0</v>
          </cell>
          <cell r="AR135">
            <v>0</v>
          </cell>
          <cell r="AS135">
            <v>0</v>
          </cell>
          <cell r="AT135">
            <v>0</v>
          </cell>
          <cell r="AU135">
            <v>0</v>
          </cell>
          <cell r="AV135">
            <v>1156674.6000000001</v>
          </cell>
          <cell r="AW135">
            <v>342089.32821143133</v>
          </cell>
          <cell r="AX135">
            <v>116499.6134</v>
          </cell>
          <cell r="AY135">
            <v>228702.0380547953</v>
          </cell>
          <cell r="AZ135">
            <v>1615263.5416114314</v>
          </cell>
          <cell r="BA135">
            <v>1608763.9282114315</v>
          </cell>
          <cell r="BB135">
            <v>3500</v>
          </cell>
          <cell r="BC135">
            <v>1459500</v>
          </cell>
          <cell r="BD135">
            <v>0</v>
          </cell>
          <cell r="BE135">
            <v>0</v>
          </cell>
          <cell r="BF135">
            <v>1615263.5416114314</v>
          </cell>
          <cell r="BG135" t="str">
            <v/>
          </cell>
          <cell r="BH135" t="str">
            <v/>
          </cell>
          <cell r="BI135" t="str">
            <v/>
          </cell>
          <cell r="BJ135" t="str">
            <v/>
          </cell>
          <cell r="BK135" t="str">
            <v/>
          </cell>
          <cell r="BL135">
            <v>1615263.5416114314</v>
          </cell>
          <cell r="BM135">
            <v>1615263.5416114314</v>
          </cell>
          <cell r="BN135">
            <v>0</v>
          </cell>
          <cell r="BO135">
            <v>1465999.6133999999</v>
          </cell>
          <cell r="BP135">
            <v>1349500</v>
          </cell>
          <cell r="BQ135">
            <v>1498763.9282114315</v>
          </cell>
          <cell r="BR135">
            <v>3594.1581012264546</v>
          </cell>
          <cell r="BS135">
            <v>3449.5407782816228</v>
          </cell>
          <cell r="BT135">
            <v>4.1923644983513558E-2</v>
          </cell>
          <cell r="BU135">
            <v>-4.1142733248405649E-3</v>
          </cell>
          <cell r="BV135">
            <v>0</v>
          </cell>
          <cell r="BW135">
            <v>-5918.2114541331121</v>
          </cell>
          <cell r="BX135">
            <v>1609345.3301572984</v>
          </cell>
          <cell r="BY135">
            <v>3843.7547164443608</v>
          </cell>
          <cell r="BZ135" t="str">
            <v>Y</v>
          </cell>
          <cell r="CA135">
            <v>3859.3413193220586</v>
          </cell>
          <cell r="CB135">
            <v>3.5439658117736084E-2</v>
          </cell>
          <cell r="CC135">
            <v>0</v>
          </cell>
          <cell r="CD135">
            <v>1609345.3301572984</v>
          </cell>
        </row>
        <row r="136">
          <cell r="A136">
            <v>284</v>
          </cell>
          <cell r="B136">
            <v>0</v>
          </cell>
          <cell r="C136">
            <v>124781</v>
          </cell>
          <cell r="D136">
            <v>9353337</v>
          </cell>
          <cell r="E136" t="str">
            <v>St John's Church of England Voluntary Aided Primary School, Ipswich</v>
          </cell>
          <cell r="F136">
            <v>210</v>
          </cell>
          <cell r="G136">
            <v>210</v>
          </cell>
          <cell r="H136">
            <v>0</v>
          </cell>
          <cell r="I136">
            <v>582498</v>
          </cell>
          <cell r="J136">
            <v>0</v>
          </cell>
          <cell r="K136">
            <v>0</v>
          </cell>
          <cell r="L136">
            <v>2199.9999999999991</v>
          </cell>
          <cell r="M136">
            <v>0</v>
          </cell>
          <cell r="N136">
            <v>2699.9999999999991</v>
          </cell>
          <cell r="O136">
            <v>0</v>
          </cell>
          <cell r="P136">
            <v>399.99999999999983</v>
          </cell>
          <cell r="Q136">
            <v>959.99999999999761</v>
          </cell>
          <cell r="R136">
            <v>0</v>
          </cell>
          <cell r="S136">
            <v>389.99999999999983</v>
          </cell>
          <cell r="T136">
            <v>0</v>
          </cell>
          <cell r="U136">
            <v>0</v>
          </cell>
          <cell r="V136">
            <v>0</v>
          </cell>
          <cell r="W136">
            <v>0</v>
          </cell>
          <cell r="X136">
            <v>0</v>
          </cell>
          <cell r="Y136">
            <v>0</v>
          </cell>
          <cell r="Z136">
            <v>0</v>
          </cell>
          <cell r="AA136">
            <v>0</v>
          </cell>
          <cell r="AB136">
            <v>3004.1666666666692</v>
          </cell>
          <cell r="AC136">
            <v>0</v>
          </cell>
          <cell r="AD136">
            <v>0</v>
          </cell>
          <cell r="AE136">
            <v>51846.40449438199</v>
          </cell>
          <cell r="AF136">
            <v>0</v>
          </cell>
          <cell r="AG136">
            <v>0</v>
          </cell>
          <cell r="AH136">
            <v>0</v>
          </cell>
          <cell r="AI136">
            <v>110000</v>
          </cell>
          <cell r="AJ136">
            <v>0</v>
          </cell>
          <cell r="AK136">
            <v>0</v>
          </cell>
          <cell r="AL136">
            <v>0</v>
          </cell>
          <cell r="AM136">
            <v>0</v>
          </cell>
          <cell r="AN136">
            <v>0</v>
          </cell>
          <cell r="AO136">
            <v>0</v>
          </cell>
          <cell r="AP136">
            <v>0</v>
          </cell>
          <cell r="AQ136">
            <v>0</v>
          </cell>
          <cell r="AR136">
            <v>0</v>
          </cell>
          <cell r="AS136">
            <v>0</v>
          </cell>
          <cell r="AT136">
            <v>0</v>
          </cell>
          <cell r="AU136">
            <v>0</v>
          </cell>
          <cell r="AV136">
            <v>582498</v>
          </cell>
          <cell r="AW136">
            <v>61500.571161048654</v>
          </cell>
          <cell r="AX136">
            <v>110000</v>
          </cell>
          <cell r="AY136">
            <v>65170.40449438199</v>
          </cell>
          <cell r="AZ136">
            <v>753998.5711610486</v>
          </cell>
          <cell r="BA136">
            <v>753998.5711610486</v>
          </cell>
          <cell r="BB136">
            <v>3500</v>
          </cell>
          <cell r="BC136">
            <v>735000</v>
          </cell>
          <cell r="BD136">
            <v>0</v>
          </cell>
          <cell r="BE136">
            <v>0</v>
          </cell>
          <cell r="BF136">
            <v>753998.5711610486</v>
          </cell>
          <cell r="BG136" t="str">
            <v/>
          </cell>
          <cell r="BH136" t="str">
            <v/>
          </cell>
          <cell r="BI136" t="str">
            <v/>
          </cell>
          <cell r="BJ136" t="str">
            <v/>
          </cell>
          <cell r="BK136" t="str">
            <v/>
          </cell>
          <cell r="BL136">
            <v>753998.5711610486</v>
          </cell>
          <cell r="BM136">
            <v>753998.5711610486</v>
          </cell>
          <cell r="BN136">
            <v>0</v>
          </cell>
          <cell r="BO136">
            <v>735000</v>
          </cell>
          <cell r="BP136">
            <v>625000</v>
          </cell>
          <cell r="BQ136">
            <v>643998.5711610486</v>
          </cell>
          <cell r="BR136">
            <v>3066.65986267166</v>
          </cell>
          <cell r="BS136">
            <v>2929.6805933649289</v>
          </cell>
          <cell r="BT136">
            <v>4.6755700814948398E-2</v>
          </cell>
          <cell r="BU136">
            <v>-4.5884782375868356E-3</v>
          </cell>
          <cell r="BV136">
            <v>0</v>
          </cell>
          <cell r="BW136">
            <v>-2822.9828856044473</v>
          </cell>
          <cell r="BX136">
            <v>751175.58827544411</v>
          </cell>
          <cell r="BY136">
            <v>3577.0266108354481</v>
          </cell>
          <cell r="BZ136" t="str">
            <v>Y</v>
          </cell>
          <cell r="CA136">
            <v>3577.0266108354481</v>
          </cell>
          <cell r="CB136">
            <v>3.6516582280377019E-2</v>
          </cell>
          <cell r="CC136">
            <v>-5583.9</v>
          </cell>
          <cell r="CD136">
            <v>745591.68827544409</v>
          </cell>
        </row>
        <row r="137">
          <cell r="A137">
            <v>285</v>
          </cell>
          <cell r="B137">
            <v>0</v>
          </cell>
          <cell r="C137">
            <v>124782</v>
          </cell>
          <cell r="D137">
            <v>9353338</v>
          </cell>
          <cell r="E137" t="str">
            <v>St Margaret's Church of England Voluntary Aided Primary School, Ipswich</v>
          </cell>
          <cell r="F137">
            <v>392</v>
          </cell>
          <cell r="G137">
            <v>392</v>
          </cell>
          <cell r="H137">
            <v>0</v>
          </cell>
          <cell r="I137">
            <v>1087329.6000000001</v>
          </cell>
          <cell r="J137">
            <v>0</v>
          </cell>
          <cell r="K137">
            <v>0</v>
          </cell>
          <cell r="L137">
            <v>16720.000000000004</v>
          </cell>
          <cell r="M137">
            <v>0</v>
          </cell>
          <cell r="N137">
            <v>26607.821229050282</v>
          </cell>
          <cell r="O137">
            <v>0</v>
          </cell>
          <cell r="P137">
            <v>20800.000000000033</v>
          </cell>
          <cell r="Q137">
            <v>7439.9999999999973</v>
          </cell>
          <cell r="R137">
            <v>11880.000000000007</v>
          </cell>
          <cell r="S137">
            <v>2730.0000000000064</v>
          </cell>
          <cell r="T137">
            <v>1260.0000000000007</v>
          </cell>
          <cell r="U137">
            <v>1149.9999999999998</v>
          </cell>
          <cell r="V137">
            <v>0</v>
          </cell>
          <cell r="W137">
            <v>0</v>
          </cell>
          <cell r="X137">
            <v>0</v>
          </cell>
          <cell r="Y137">
            <v>0</v>
          </cell>
          <cell r="Z137">
            <v>0</v>
          </cell>
          <cell r="AA137">
            <v>0</v>
          </cell>
          <cell r="AB137">
            <v>42823.030303030275</v>
          </cell>
          <cell r="AC137">
            <v>0</v>
          </cell>
          <cell r="AD137">
            <v>0</v>
          </cell>
          <cell r="AE137">
            <v>112120.02730375428</v>
          </cell>
          <cell r="AF137">
            <v>0</v>
          </cell>
          <cell r="AG137">
            <v>0</v>
          </cell>
          <cell r="AH137">
            <v>0</v>
          </cell>
          <cell r="AI137">
            <v>110000</v>
          </cell>
          <cell r="AJ137">
            <v>0</v>
          </cell>
          <cell r="AK137">
            <v>0</v>
          </cell>
          <cell r="AL137">
            <v>0</v>
          </cell>
          <cell r="AM137">
            <v>0</v>
          </cell>
          <cell r="AN137">
            <v>0</v>
          </cell>
          <cell r="AO137">
            <v>0</v>
          </cell>
          <cell r="AP137">
            <v>0</v>
          </cell>
          <cell r="AQ137">
            <v>0</v>
          </cell>
          <cell r="AR137">
            <v>0</v>
          </cell>
          <cell r="AS137">
            <v>0</v>
          </cell>
          <cell r="AT137">
            <v>0</v>
          </cell>
          <cell r="AU137">
            <v>0</v>
          </cell>
          <cell r="AV137">
            <v>1087329.6000000001</v>
          </cell>
          <cell r="AW137">
            <v>243530.87883583485</v>
          </cell>
          <cell r="AX137">
            <v>110000</v>
          </cell>
          <cell r="AY137">
            <v>166412.93791827944</v>
          </cell>
          <cell r="AZ137">
            <v>1440860.4788358349</v>
          </cell>
          <cell r="BA137">
            <v>1440860.4788358349</v>
          </cell>
          <cell r="BB137">
            <v>3500</v>
          </cell>
          <cell r="BC137">
            <v>1372000</v>
          </cell>
          <cell r="BD137">
            <v>0</v>
          </cell>
          <cell r="BE137">
            <v>0</v>
          </cell>
          <cell r="BF137">
            <v>1440860.4788358349</v>
          </cell>
          <cell r="BG137" t="str">
            <v/>
          </cell>
          <cell r="BH137" t="str">
            <v/>
          </cell>
          <cell r="BI137" t="str">
            <v/>
          </cell>
          <cell r="BJ137" t="str">
            <v/>
          </cell>
          <cell r="BK137" t="str">
            <v/>
          </cell>
          <cell r="BL137">
            <v>1440860.4788358349</v>
          </cell>
          <cell r="BM137">
            <v>1440860.4788358349</v>
          </cell>
          <cell r="BN137">
            <v>0</v>
          </cell>
          <cell r="BO137">
            <v>1372000</v>
          </cell>
          <cell r="BP137">
            <v>1262000</v>
          </cell>
          <cell r="BQ137">
            <v>1330860.4788358349</v>
          </cell>
          <cell r="BR137">
            <v>3395.0522419281501</v>
          </cell>
          <cell r="BS137">
            <v>3195.2705834269664</v>
          </cell>
          <cell r="BT137">
            <v>6.252417542896023E-2</v>
          </cell>
          <cell r="BU137">
            <v>-6.1359537613244986E-3</v>
          </cell>
          <cell r="BV137">
            <v>0</v>
          </cell>
          <cell r="BW137">
            <v>-7685.5647614926611</v>
          </cell>
          <cell r="BX137">
            <v>1433174.9140743422</v>
          </cell>
          <cell r="BY137">
            <v>3656.0584542712813</v>
          </cell>
          <cell r="BZ137" t="str">
            <v>Y</v>
          </cell>
          <cell r="CA137">
            <v>3656.0584542712813</v>
          </cell>
          <cell r="CB137">
            <v>4.3318456697243102E-2</v>
          </cell>
          <cell r="CC137">
            <v>-10423.280000000001</v>
          </cell>
          <cell r="CD137">
            <v>1422751.6340743422</v>
          </cell>
        </row>
        <row r="138">
          <cell r="A138">
            <v>287</v>
          </cell>
          <cell r="B138">
            <v>0</v>
          </cell>
          <cell r="C138">
            <v>124786</v>
          </cell>
          <cell r="D138">
            <v>9353342</v>
          </cell>
          <cell r="E138" t="str">
            <v>St Mark's Catholic Primary School, Ipswich</v>
          </cell>
          <cell r="F138">
            <v>214</v>
          </cell>
          <cell r="G138">
            <v>214</v>
          </cell>
          <cell r="H138">
            <v>0</v>
          </cell>
          <cell r="I138">
            <v>593593.20000000007</v>
          </cell>
          <cell r="J138">
            <v>0</v>
          </cell>
          <cell r="K138">
            <v>0</v>
          </cell>
          <cell r="L138">
            <v>4399.9999999999973</v>
          </cell>
          <cell r="M138">
            <v>0</v>
          </cell>
          <cell r="N138">
            <v>12305</v>
          </cell>
          <cell r="O138">
            <v>0</v>
          </cell>
          <cell r="P138">
            <v>5200.0000000000109</v>
          </cell>
          <cell r="Q138">
            <v>8879.9999999999873</v>
          </cell>
          <cell r="R138">
            <v>6480.0000000000009</v>
          </cell>
          <cell r="S138">
            <v>12870.000000000042</v>
          </cell>
          <cell r="T138">
            <v>4199.9999999999982</v>
          </cell>
          <cell r="U138">
            <v>0</v>
          </cell>
          <cell r="V138">
            <v>0</v>
          </cell>
          <cell r="W138">
            <v>0</v>
          </cell>
          <cell r="X138">
            <v>0</v>
          </cell>
          <cell r="Y138">
            <v>0</v>
          </cell>
          <cell r="Z138">
            <v>0</v>
          </cell>
          <cell r="AA138">
            <v>0</v>
          </cell>
          <cell r="AB138">
            <v>19765.923913043534</v>
          </cell>
          <cell r="AC138">
            <v>0</v>
          </cell>
          <cell r="AD138">
            <v>0</v>
          </cell>
          <cell r="AE138">
            <v>58647.955307262666</v>
          </cell>
          <cell r="AF138">
            <v>0</v>
          </cell>
          <cell r="AG138">
            <v>0</v>
          </cell>
          <cell r="AH138">
            <v>0</v>
          </cell>
          <cell r="AI138">
            <v>110000</v>
          </cell>
          <cell r="AJ138">
            <v>0</v>
          </cell>
          <cell r="AK138">
            <v>0</v>
          </cell>
          <cell r="AL138">
            <v>0</v>
          </cell>
          <cell r="AM138">
            <v>0</v>
          </cell>
          <cell r="AN138">
            <v>0</v>
          </cell>
          <cell r="AO138">
            <v>0</v>
          </cell>
          <cell r="AP138">
            <v>0</v>
          </cell>
          <cell r="AQ138">
            <v>0</v>
          </cell>
          <cell r="AR138">
            <v>0</v>
          </cell>
          <cell r="AS138">
            <v>0</v>
          </cell>
          <cell r="AT138">
            <v>0</v>
          </cell>
          <cell r="AU138">
            <v>0</v>
          </cell>
          <cell r="AV138">
            <v>593593.20000000007</v>
          </cell>
          <cell r="AW138">
            <v>132748.87922030623</v>
          </cell>
          <cell r="AX138">
            <v>110000</v>
          </cell>
          <cell r="AY138">
            <v>95814.455307262688</v>
          </cell>
          <cell r="AZ138">
            <v>836342.07922030636</v>
          </cell>
          <cell r="BA138">
            <v>836342.07922030636</v>
          </cell>
          <cell r="BB138">
            <v>3500</v>
          </cell>
          <cell r="BC138">
            <v>749000</v>
          </cell>
          <cell r="BD138">
            <v>0</v>
          </cell>
          <cell r="BE138">
            <v>0</v>
          </cell>
          <cell r="BF138">
            <v>836342.07922030636</v>
          </cell>
          <cell r="BG138" t="str">
            <v/>
          </cell>
          <cell r="BH138" t="str">
            <v/>
          </cell>
          <cell r="BI138" t="str">
            <v/>
          </cell>
          <cell r="BJ138" t="str">
            <v/>
          </cell>
          <cell r="BK138" t="str">
            <v/>
          </cell>
          <cell r="BL138">
            <v>836342.07922030636</v>
          </cell>
          <cell r="BM138">
            <v>836342.07922030636</v>
          </cell>
          <cell r="BN138">
            <v>0</v>
          </cell>
          <cell r="BO138">
            <v>749000</v>
          </cell>
          <cell r="BP138">
            <v>639000</v>
          </cell>
          <cell r="BQ138">
            <v>726342.07922030636</v>
          </cell>
          <cell r="BR138">
            <v>3394.1218655154503</v>
          </cell>
          <cell r="BS138">
            <v>3509.8005795348836</v>
          </cell>
          <cell r="BT138">
            <v>-3.2958771131880935E-2</v>
          </cell>
          <cell r="BU138">
            <v>1.7958771131880935E-2</v>
          </cell>
          <cell r="BV138">
            <v>0</v>
          </cell>
          <cell r="BW138">
            <v>13488.784939851748</v>
          </cell>
          <cell r="BX138">
            <v>849830.86416015809</v>
          </cell>
          <cell r="BY138">
            <v>3971.1722624306453</v>
          </cell>
          <cell r="BZ138" t="str">
            <v>Y</v>
          </cell>
          <cell r="CA138">
            <v>3971.1722624306453</v>
          </cell>
          <cell r="CB138">
            <v>-1.2497107495395787E-2</v>
          </cell>
          <cell r="CC138">
            <v>-5690.26</v>
          </cell>
          <cell r="CD138">
            <v>844140.60416015808</v>
          </cell>
        </row>
        <row r="139">
          <cell r="A139">
            <v>288</v>
          </cell>
          <cell r="B139">
            <v>0</v>
          </cell>
          <cell r="C139">
            <v>124783</v>
          </cell>
          <cell r="D139">
            <v>9353339</v>
          </cell>
          <cell r="E139" t="str">
            <v>St Matthew's Church of England Voluntary Aided Primary School, Ipswich</v>
          </cell>
          <cell r="F139">
            <v>419</v>
          </cell>
          <cell r="G139">
            <v>419</v>
          </cell>
          <cell r="H139">
            <v>0</v>
          </cell>
          <cell r="I139">
            <v>1162222.2000000002</v>
          </cell>
          <cell r="J139">
            <v>0</v>
          </cell>
          <cell r="K139">
            <v>0</v>
          </cell>
          <cell r="L139">
            <v>22000.000000000044</v>
          </cell>
          <cell r="M139">
            <v>0</v>
          </cell>
          <cell r="N139">
            <v>46566.82808716708</v>
          </cell>
          <cell r="O139">
            <v>0</v>
          </cell>
          <cell r="P139">
            <v>10600.000000000004</v>
          </cell>
          <cell r="Q139">
            <v>12000.000000000024</v>
          </cell>
          <cell r="R139">
            <v>55079.999999999927</v>
          </cell>
          <cell r="S139">
            <v>10530.000000000009</v>
          </cell>
          <cell r="T139">
            <v>2100.0000000000041</v>
          </cell>
          <cell r="U139">
            <v>2300</v>
          </cell>
          <cell r="V139">
            <v>0</v>
          </cell>
          <cell r="W139">
            <v>0</v>
          </cell>
          <cell r="X139">
            <v>0</v>
          </cell>
          <cell r="Y139">
            <v>0</v>
          </cell>
          <cell r="Z139">
            <v>0</v>
          </cell>
          <cell r="AA139">
            <v>0</v>
          </cell>
          <cell r="AB139">
            <v>75134.052924791147</v>
          </cell>
          <cell r="AC139">
            <v>0</v>
          </cell>
          <cell r="AD139">
            <v>0</v>
          </cell>
          <cell r="AE139">
            <v>214797.45337620593</v>
          </cell>
          <cell r="AF139">
            <v>0</v>
          </cell>
          <cell r="AG139">
            <v>0</v>
          </cell>
          <cell r="AH139">
            <v>0</v>
          </cell>
          <cell r="AI139">
            <v>110000</v>
          </cell>
          <cell r="AJ139">
            <v>0</v>
          </cell>
          <cell r="AK139">
            <v>0</v>
          </cell>
          <cell r="AL139">
            <v>0</v>
          </cell>
          <cell r="AM139">
            <v>0</v>
          </cell>
          <cell r="AN139">
            <v>0</v>
          </cell>
          <cell r="AO139">
            <v>0</v>
          </cell>
          <cell r="AP139">
            <v>0</v>
          </cell>
          <cell r="AQ139">
            <v>0</v>
          </cell>
          <cell r="AR139">
            <v>0</v>
          </cell>
          <cell r="AS139">
            <v>0</v>
          </cell>
          <cell r="AT139">
            <v>0</v>
          </cell>
          <cell r="AU139">
            <v>0</v>
          </cell>
          <cell r="AV139">
            <v>1162222.2000000002</v>
          </cell>
          <cell r="AW139">
            <v>451108.3343881641</v>
          </cell>
          <cell r="AX139">
            <v>110000</v>
          </cell>
          <cell r="AY139">
            <v>305384.86741978943</v>
          </cell>
          <cell r="AZ139">
            <v>1723330.5343881643</v>
          </cell>
          <cell r="BA139">
            <v>1723330.5343881643</v>
          </cell>
          <cell r="BB139">
            <v>3500</v>
          </cell>
          <cell r="BC139">
            <v>1466500</v>
          </cell>
          <cell r="BD139">
            <v>0</v>
          </cell>
          <cell r="BE139">
            <v>0</v>
          </cell>
          <cell r="BF139">
            <v>1723330.5343881643</v>
          </cell>
          <cell r="BG139" t="str">
            <v/>
          </cell>
          <cell r="BH139" t="str">
            <v/>
          </cell>
          <cell r="BI139" t="str">
            <v/>
          </cell>
          <cell r="BJ139" t="str">
            <v/>
          </cell>
          <cell r="BK139" t="str">
            <v/>
          </cell>
          <cell r="BL139">
            <v>1723330.5343881643</v>
          </cell>
          <cell r="BM139">
            <v>1723330.5343881643</v>
          </cell>
          <cell r="BN139">
            <v>0</v>
          </cell>
          <cell r="BO139">
            <v>1466500</v>
          </cell>
          <cell r="BP139">
            <v>1356500</v>
          </cell>
          <cell r="BQ139">
            <v>1613330.5343881643</v>
          </cell>
          <cell r="BR139">
            <v>3850.4308696614899</v>
          </cell>
          <cell r="BS139">
            <v>3756.6222206650832</v>
          </cell>
          <cell r="BT139">
            <v>2.4971541849581697E-2</v>
          </cell>
          <cell r="BU139">
            <v>-2.4506396939549539E-3</v>
          </cell>
          <cell r="BV139">
            <v>0</v>
          </cell>
          <cell r="BW139">
            <v>-3857.3674347159699</v>
          </cell>
          <cell r="BX139">
            <v>1719473.1669534482</v>
          </cell>
          <cell r="BY139">
            <v>4103.7545750678955</v>
          </cell>
          <cell r="BZ139" t="str">
            <v>Y</v>
          </cell>
          <cell r="CA139">
            <v>4103.7545750678955</v>
          </cell>
          <cell r="CB139">
            <v>2.1366781099346088E-2</v>
          </cell>
          <cell r="CC139">
            <v>-11141.21</v>
          </cell>
          <cell r="CD139">
            <v>1708331.9569534482</v>
          </cell>
        </row>
        <row r="140">
          <cell r="A140">
            <v>289</v>
          </cell>
          <cell r="B140" t="str">
            <v>Recoupment Academy</v>
          </cell>
          <cell r="C140">
            <v>145382</v>
          </cell>
          <cell r="D140">
            <v>9353340</v>
          </cell>
          <cell r="E140" t="str">
            <v>St Mary's Catholic Primary School, Ipswich</v>
          </cell>
          <cell r="F140">
            <v>213</v>
          </cell>
          <cell r="G140">
            <v>213</v>
          </cell>
          <cell r="H140">
            <v>0</v>
          </cell>
          <cell r="I140">
            <v>590819.4</v>
          </cell>
          <cell r="J140">
            <v>0</v>
          </cell>
          <cell r="K140">
            <v>0</v>
          </cell>
          <cell r="L140">
            <v>4399.9999999999973</v>
          </cell>
          <cell r="M140">
            <v>0</v>
          </cell>
          <cell r="N140">
            <v>8721.8957345971576</v>
          </cell>
          <cell r="O140">
            <v>0</v>
          </cell>
          <cell r="P140">
            <v>2799.9999999999986</v>
          </cell>
          <cell r="Q140">
            <v>1679.9999999999991</v>
          </cell>
          <cell r="R140">
            <v>1800.0000000000023</v>
          </cell>
          <cell r="S140">
            <v>3510.0000000000027</v>
          </cell>
          <cell r="T140">
            <v>0</v>
          </cell>
          <cell r="U140">
            <v>574.99999999999966</v>
          </cell>
          <cell r="V140">
            <v>0</v>
          </cell>
          <cell r="W140">
            <v>0</v>
          </cell>
          <cell r="X140">
            <v>0</v>
          </cell>
          <cell r="Y140">
            <v>0</v>
          </cell>
          <cell r="Z140">
            <v>0</v>
          </cell>
          <cell r="AA140">
            <v>0</v>
          </cell>
          <cell r="AB140">
            <v>23377.62295081971</v>
          </cell>
          <cell r="AC140">
            <v>0</v>
          </cell>
          <cell r="AD140">
            <v>0</v>
          </cell>
          <cell r="AE140">
            <v>39134.561797752729</v>
          </cell>
          <cell r="AF140">
            <v>0</v>
          </cell>
          <cell r="AG140">
            <v>0</v>
          </cell>
          <cell r="AH140">
            <v>0</v>
          </cell>
          <cell r="AI140">
            <v>110000</v>
          </cell>
          <cell r="AJ140">
            <v>0</v>
          </cell>
          <cell r="AK140">
            <v>0</v>
          </cell>
          <cell r="AL140">
            <v>0</v>
          </cell>
          <cell r="AM140">
            <v>0</v>
          </cell>
          <cell r="AN140">
            <v>0</v>
          </cell>
          <cell r="AO140">
            <v>0</v>
          </cell>
          <cell r="AP140">
            <v>0</v>
          </cell>
          <cell r="AQ140">
            <v>0</v>
          </cell>
          <cell r="AR140">
            <v>0</v>
          </cell>
          <cell r="AS140">
            <v>0</v>
          </cell>
          <cell r="AT140">
            <v>0</v>
          </cell>
          <cell r="AU140">
            <v>0</v>
          </cell>
          <cell r="AV140">
            <v>590819.4</v>
          </cell>
          <cell r="AW140">
            <v>85999.0804831696</v>
          </cell>
          <cell r="AX140">
            <v>110000</v>
          </cell>
          <cell r="AY140">
            <v>60877.009665051308</v>
          </cell>
          <cell r="AZ140">
            <v>786818.48048316967</v>
          </cell>
          <cell r="BA140">
            <v>786818.48048316967</v>
          </cell>
          <cell r="BB140">
            <v>3500</v>
          </cell>
          <cell r="BC140">
            <v>745500</v>
          </cell>
          <cell r="BD140">
            <v>0</v>
          </cell>
          <cell r="BE140">
            <v>0</v>
          </cell>
          <cell r="BF140">
            <v>786818.48048316967</v>
          </cell>
          <cell r="BG140" t="str">
            <v/>
          </cell>
          <cell r="BH140" t="str">
            <v/>
          </cell>
          <cell r="BI140" t="str">
            <v/>
          </cell>
          <cell r="BJ140" t="str">
            <v/>
          </cell>
          <cell r="BK140" t="str">
            <v/>
          </cell>
          <cell r="BL140">
            <v>786818.48048316967</v>
          </cell>
          <cell r="BM140">
            <v>786818.48048316955</v>
          </cell>
          <cell r="BN140">
            <v>0</v>
          </cell>
          <cell r="BO140">
            <v>745500</v>
          </cell>
          <cell r="BP140">
            <v>635500</v>
          </cell>
          <cell r="BQ140">
            <v>676818.48048316967</v>
          </cell>
          <cell r="BR140">
            <v>3177.5515515641769</v>
          </cell>
          <cell r="BS140">
            <v>3084.0725353773582</v>
          </cell>
          <cell r="BT140">
            <v>3.0310252146965408E-2</v>
          </cell>
          <cell r="BU140">
            <v>-2.9745663080223881E-3</v>
          </cell>
          <cell r="BV140">
            <v>0</v>
          </cell>
          <cell r="BW140">
            <v>-1954.0147683641337</v>
          </cell>
          <cell r="BX140">
            <v>784864.46571480553</v>
          </cell>
          <cell r="BY140">
            <v>3684.8096981915751</v>
          </cell>
          <cell r="BZ140" t="str">
            <v>Y</v>
          </cell>
          <cell r="CA140">
            <v>3684.8096981915751</v>
          </cell>
          <cell r="CB140">
            <v>2.2722895145499633E-2</v>
          </cell>
          <cell r="CC140">
            <v>0</v>
          </cell>
          <cell r="CD140">
            <v>784864.46571480553</v>
          </cell>
        </row>
        <row r="141">
          <cell r="A141">
            <v>291</v>
          </cell>
          <cell r="B141">
            <v>0</v>
          </cell>
          <cell r="C141">
            <v>124785</v>
          </cell>
          <cell r="D141">
            <v>9353341</v>
          </cell>
          <cell r="E141" t="str">
            <v>St Pancras Catholic Primary School, Ipswich</v>
          </cell>
          <cell r="F141">
            <v>205</v>
          </cell>
          <cell r="G141">
            <v>205</v>
          </cell>
          <cell r="H141">
            <v>0</v>
          </cell>
          <cell r="I141">
            <v>568629</v>
          </cell>
          <cell r="J141">
            <v>0</v>
          </cell>
          <cell r="K141">
            <v>0</v>
          </cell>
          <cell r="L141">
            <v>10120.000000000044</v>
          </cell>
          <cell r="M141">
            <v>0</v>
          </cell>
          <cell r="N141">
            <v>19936.492890995261</v>
          </cell>
          <cell r="O141">
            <v>0</v>
          </cell>
          <cell r="P141">
            <v>1799.9999999999982</v>
          </cell>
          <cell r="Q141">
            <v>1199.9999999999989</v>
          </cell>
          <cell r="R141">
            <v>13680.000000000031</v>
          </cell>
          <cell r="S141">
            <v>26910.00000000004</v>
          </cell>
          <cell r="T141">
            <v>1259.9999999999986</v>
          </cell>
          <cell r="U141">
            <v>0</v>
          </cell>
          <cell r="V141">
            <v>0</v>
          </cell>
          <cell r="W141">
            <v>0</v>
          </cell>
          <cell r="X141">
            <v>0</v>
          </cell>
          <cell r="Y141">
            <v>0</v>
          </cell>
          <cell r="Z141">
            <v>0</v>
          </cell>
          <cell r="AA141">
            <v>0</v>
          </cell>
          <cell r="AB141">
            <v>6598.4375</v>
          </cell>
          <cell r="AC141">
            <v>0</v>
          </cell>
          <cell r="AD141">
            <v>0</v>
          </cell>
          <cell r="AE141">
            <v>86899.03409090903</v>
          </cell>
          <cell r="AF141">
            <v>0</v>
          </cell>
          <cell r="AG141">
            <v>0</v>
          </cell>
          <cell r="AH141">
            <v>0</v>
          </cell>
          <cell r="AI141">
            <v>110000</v>
          </cell>
          <cell r="AJ141">
            <v>0</v>
          </cell>
          <cell r="AK141">
            <v>0</v>
          </cell>
          <cell r="AL141">
            <v>0</v>
          </cell>
          <cell r="AM141">
            <v>0</v>
          </cell>
          <cell r="AN141">
            <v>0</v>
          </cell>
          <cell r="AO141">
            <v>0</v>
          </cell>
          <cell r="AP141">
            <v>0</v>
          </cell>
          <cell r="AQ141">
            <v>0</v>
          </cell>
          <cell r="AR141">
            <v>0</v>
          </cell>
          <cell r="AS141">
            <v>0</v>
          </cell>
          <cell r="AT141">
            <v>0</v>
          </cell>
          <cell r="AU141">
            <v>0</v>
          </cell>
          <cell r="AV141">
            <v>568629</v>
          </cell>
          <cell r="AW141">
            <v>168403.9644819044</v>
          </cell>
          <cell r="AX141">
            <v>110000</v>
          </cell>
          <cell r="AY141">
            <v>134351.28053640673</v>
          </cell>
          <cell r="AZ141">
            <v>847032.9644819044</v>
          </cell>
          <cell r="BA141">
            <v>847032.9644819044</v>
          </cell>
          <cell r="BB141">
            <v>3500</v>
          </cell>
          <cell r="BC141">
            <v>717500</v>
          </cell>
          <cell r="BD141">
            <v>0</v>
          </cell>
          <cell r="BE141">
            <v>0</v>
          </cell>
          <cell r="BF141">
            <v>847032.9644819044</v>
          </cell>
          <cell r="BG141" t="str">
            <v/>
          </cell>
          <cell r="BH141" t="str">
            <v/>
          </cell>
          <cell r="BI141" t="str">
            <v/>
          </cell>
          <cell r="BJ141" t="str">
            <v/>
          </cell>
          <cell r="BK141" t="str">
            <v/>
          </cell>
          <cell r="BL141">
            <v>847032.9644819044</v>
          </cell>
          <cell r="BM141">
            <v>847032.96448190429</v>
          </cell>
          <cell r="BN141">
            <v>0</v>
          </cell>
          <cell r="BO141">
            <v>717500</v>
          </cell>
          <cell r="BP141">
            <v>607500</v>
          </cell>
          <cell r="BQ141">
            <v>737032.9644819044</v>
          </cell>
          <cell r="BR141">
            <v>3595.2827535702654</v>
          </cell>
          <cell r="BS141">
            <v>3572.4072267942583</v>
          </cell>
          <cell r="BT141">
            <v>6.4033928171550267E-3</v>
          </cell>
          <cell r="BU141">
            <v>-6.2841168191498796E-4</v>
          </cell>
          <cell r="BV141">
            <v>0</v>
          </cell>
          <cell r="BW141">
            <v>-460.21319894438273</v>
          </cell>
          <cell r="BX141">
            <v>846572.75128296006</v>
          </cell>
          <cell r="BY141">
            <v>4129.6231769900487</v>
          </cell>
          <cell r="BZ141" t="str">
            <v>Y</v>
          </cell>
          <cell r="CA141">
            <v>4129.6231769900487</v>
          </cell>
          <cell r="CB141">
            <v>7.5389726506189803E-3</v>
          </cell>
          <cell r="CC141">
            <v>-5450.95</v>
          </cell>
          <cell r="CD141">
            <v>841121.80128296011</v>
          </cell>
        </row>
        <row r="142">
          <cell r="A142">
            <v>292</v>
          </cell>
          <cell r="B142" t="str">
            <v>Recoupment Academy</v>
          </cell>
          <cell r="C142">
            <v>140822</v>
          </cell>
          <cell r="D142">
            <v>9352017</v>
          </cell>
          <cell r="E142" t="str">
            <v>Sidegate Primary School</v>
          </cell>
          <cell r="F142">
            <v>653</v>
          </cell>
          <cell r="G142">
            <v>653</v>
          </cell>
          <cell r="H142">
            <v>0</v>
          </cell>
          <cell r="I142">
            <v>1811291.4000000001</v>
          </cell>
          <cell r="J142">
            <v>0</v>
          </cell>
          <cell r="K142">
            <v>0</v>
          </cell>
          <cell r="L142">
            <v>18920.000000000004</v>
          </cell>
          <cell r="M142">
            <v>0</v>
          </cell>
          <cell r="N142">
            <v>50685.718701700156</v>
          </cell>
          <cell r="O142">
            <v>0</v>
          </cell>
          <cell r="P142">
            <v>7021.5053763440919</v>
          </cell>
          <cell r="Q142">
            <v>2888.8479262672804</v>
          </cell>
          <cell r="R142">
            <v>3972.1658986175012</v>
          </cell>
          <cell r="S142">
            <v>2738.3870967741909</v>
          </cell>
          <cell r="T142">
            <v>0</v>
          </cell>
          <cell r="U142">
            <v>0</v>
          </cell>
          <cell r="V142">
            <v>0</v>
          </cell>
          <cell r="W142">
            <v>0</v>
          </cell>
          <cell r="X142">
            <v>0</v>
          </cell>
          <cell r="Y142">
            <v>0</v>
          </cell>
          <cell r="Z142">
            <v>0</v>
          </cell>
          <cell r="AA142">
            <v>0</v>
          </cell>
          <cell r="AB142">
            <v>32852.975133214932</v>
          </cell>
          <cell r="AC142">
            <v>0</v>
          </cell>
          <cell r="AD142">
            <v>0</v>
          </cell>
          <cell r="AE142">
            <v>244492.96448598139</v>
          </cell>
          <cell r="AF142">
            <v>0</v>
          </cell>
          <cell r="AG142">
            <v>0</v>
          </cell>
          <cell r="AH142">
            <v>0</v>
          </cell>
          <cell r="AI142">
            <v>110000</v>
          </cell>
          <cell r="AJ142">
            <v>0</v>
          </cell>
          <cell r="AK142">
            <v>0</v>
          </cell>
          <cell r="AL142">
            <v>0</v>
          </cell>
          <cell r="AM142">
            <v>9925.7662</v>
          </cell>
          <cell r="AN142">
            <v>0</v>
          </cell>
          <cell r="AO142">
            <v>0</v>
          </cell>
          <cell r="AP142">
            <v>0</v>
          </cell>
          <cell r="AQ142">
            <v>0</v>
          </cell>
          <cell r="AR142">
            <v>0</v>
          </cell>
          <cell r="AS142">
            <v>0</v>
          </cell>
          <cell r="AT142">
            <v>0</v>
          </cell>
          <cell r="AU142">
            <v>0</v>
          </cell>
          <cell r="AV142">
            <v>1811291.4000000001</v>
          </cell>
          <cell r="AW142">
            <v>363572.56461889955</v>
          </cell>
          <cell r="AX142">
            <v>119925.7662</v>
          </cell>
          <cell r="AY142">
            <v>297605.27698583301</v>
          </cell>
          <cell r="AZ142">
            <v>2294789.7308188998</v>
          </cell>
          <cell r="BA142">
            <v>2284863.9646188999</v>
          </cell>
          <cell r="BB142">
            <v>3500</v>
          </cell>
          <cell r="BC142">
            <v>2285500</v>
          </cell>
          <cell r="BD142">
            <v>636.03538110014051</v>
          </cell>
          <cell r="BE142">
            <v>0</v>
          </cell>
          <cell r="BF142">
            <v>2295425.7662</v>
          </cell>
          <cell r="BG142" t="str">
            <v/>
          </cell>
          <cell r="BH142" t="str">
            <v/>
          </cell>
          <cell r="BI142" t="str">
            <v/>
          </cell>
          <cell r="BJ142" t="str">
            <v/>
          </cell>
          <cell r="BK142" t="str">
            <v/>
          </cell>
          <cell r="BL142">
            <v>2295425.7662</v>
          </cell>
          <cell r="BM142">
            <v>2295425.7662</v>
          </cell>
          <cell r="BN142">
            <v>0</v>
          </cell>
          <cell r="BO142">
            <v>2295425.7662</v>
          </cell>
          <cell r="BP142">
            <v>2175500</v>
          </cell>
          <cell r="BQ142">
            <v>2175500</v>
          </cell>
          <cell r="BR142">
            <v>3331.5467075038287</v>
          </cell>
          <cell r="BS142">
            <v>3136.4585524922118</v>
          </cell>
          <cell r="BT142">
            <v>6.2200138068651017E-2</v>
          </cell>
          <cell r="BU142">
            <v>-6.104153609684625E-3</v>
          </cell>
          <cell r="BV142">
            <v>0</v>
          </cell>
          <cell r="BW142">
            <v>0</v>
          </cell>
          <cell r="BX142">
            <v>2295425.7662</v>
          </cell>
          <cell r="BY142">
            <v>3500</v>
          </cell>
          <cell r="BZ142" t="str">
            <v>Y</v>
          </cell>
          <cell r="CA142">
            <v>3515.200254517611</v>
          </cell>
          <cell r="CB142">
            <v>5.78629366587462E-2</v>
          </cell>
          <cell r="CC142">
            <v>0</v>
          </cell>
          <cell r="CD142">
            <v>2295425.7662</v>
          </cell>
        </row>
        <row r="143">
          <cell r="A143">
            <v>293</v>
          </cell>
          <cell r="B143" t="str">
            <v>Recoupment Academy</v>
          </cell>
          <cell r="C143">
            <v>144213</v>
          </cell>
          <cell r="D143">
            <v>9352172</v>
          </cell>
          <cell r="E143" t="str">
            <v>Springfield Infant School and Nursery</v>
          </cell>
          <cell r="F143">
            <v>259</v>
          </cell>
          <cell r="G143">
            <v>259</v>
          </cell>
          <cell r="H143">
            <v>0</v>
          </cell>
          <cell r="I143">
            <v>718414.20000000007</v>
          </cell>
          <cell r="J143">
            <v>0</v>
          </cell>
          <cell r="K143">
            <v>0</v>
          </cell>
          <cell r="L143">
            <v>11879.999999999973</v>
          </cell>
          <cell r="M143">
            <v>0</v>
          </cell>
          <cell r="N143">
            <v>23042.068965517243</v>
          </cell>
          <cell r="O143">
            <v>0</v>
          </cell>
          <cell r="P143">
            <v>6000.0000000000082</v>
          </cell>
          <cell r="Q143">
            <v>14879.999999999976</v>
          </cell>
          <cell r="R143">
            <v>7199.9999999999991</v>
          </cell>
          <cell r="S143">
            <v>2340.0000000000036</v>
          </cell>
          <cell r="T143">
            <v>0</v>
          </cell>
          <cell r="U143">
            <v>574.99999999999977</v>
          </cell>
          <cell r="V143">
            <v>0</v>
          </cell>
          <cell r="W143">
            <v>0</v>
          </cell>
          <cell r="X143">
            <v>0</v>
          </cell>
          <cell r="Y143">
            <v>0</v>
          </cell>
          <cell r="Z143">
            <v>0</v>
          </cell>
          <cell r="AA143">
            <v>0</v>
          </cell>
          <cell r="AB143">
            <v>20938.343023255879</v>
          </cell>
          <cell r="AC143">
            <v>0</v>
          </cell>
          <cell r="AD143">
            <v>0</v>
          </cell>
          <cell r="AE143">
            <v>99651.011764705851</v>
          </cell>
          <cell r="AF143">
            <v>0</v>
          </cell>
          <cell r="AG143">
            <v>0</v>
          </cell>
          <cell r="AH143">
            <v>0</v>
          </cell>
          <cell r="AI143">
            <v>110000</v>
          </cell>
          <cell r="AJ143">
            <v>0</v>
          </cell>
          <cell r="AK143">
            <v>0</v>
          </cell>
          <cell r="AL143">
            <v>0</v>
          </cell>
          <cell r="AM143">
            <v>4307.8832999999995</v>
          </cell>
          <cell r="AN143">
            <v>0</v>
          </cell>
          <cell r="AO143">
            <v>0</v>
          </cell>
          <cell r="AP143">
            <v>0</v>
          </cell>
          <cell r="AQ143">
            <v>0</v>
          </cell>
          <cell r="AR143">
            <v>0</v>
          </cell>
          <cell r="AS143">
            <v>0</v>
          </cell>
          <cell r="AT143">
            <v>0</v>
          </cell>
          <cell r="AU143">
            <v>0</v>
          </cell>
          <cell r="AV143">
            <v>718414.20000000007</v>
          </cell>
          <cell r="AW143">
            <v>186506.42375347891</v>
          </cell>
          <cell r="AX143">
            <v>114307.8833</v>
          </cell>
          <cell r="AY143">
            <v>142608.54624746446</v>
          </cell>
          <cell r="AZ143">
            <v>1019228.507053479</v>
          </cell>
          <cell r="BA143">
            <v>1014920.623753479</v>
          </cell>
          <cell r="BB143">
            <v>3500</v>
          </cell>
          <cell r="BC143">
            <v>906500</v>
          </cell>
          <cell r="BD143">
            <v>0</v>
          </cell>
          <cell r="BE143">
            <v>0</v>
          </cell>
          <cell r="BF143">
            <v>1019228.507053479</v>
          </cell>
          <cell r="BG143" t="str">
            <v/>
          </cell>
          <cell r="BH143" t="str">
            <v/>
          </cell>
          <cell r="BI143" t="str">
            <v/>
          </cell>
          <cell r="BJ143" t="str">
            <v/>
          </cell>
          <cell r="BK143" t="str">
            <v/>
          </cell>
          <cell r="BL143">
            <v>1019228.507053479</v>
          </cell>
          <cell r="BM143">
            <v>1019228.5070534791</v>
          </cell>
          <cell r="BN143">
            <v>0</v>
          </cell>
          <cell r="BO143">
            <v>910807.88329999999</v>
          </cell>
          <cell r="BP143">
            <v>796500</v>
          </cell>
          <cell r="BQ143">
            <v>904920.62375347898</v>
          </cell>
          <cell r="BR143">
            <v>3493.9020222142044</v>
          </cell>
          <cell r="BS143">
            <v>3416.0215471264364</v>
          </cell>
          <cell r="BT143">
            <v>2.2798590118168659E-2</v>
          </cell>
          <cell r="BU143">
            <v>-2.2373920780037531E-3</v>
          </cell>
          <cell r="BV143">
            <v>0</v>
          </cell>
          <cell r="BW143">
            <v>-1979.5317028881807</v>
          </cell>
          <cell r="BX143">
            <v>1017248.9753505908</v>
          </cell>
          <cell r="BY143">
            <v>3910.9694673767985</v>
          </cell>
          <cell r="BZ143" t="str">
            <v>Y</v>
          </cell>
          <cell r="CA143">
            <v>3927.6022214308523</v>
          </cell>
          <cell r="CB143">
            <v>1.9196130367874487E-2</v>
          </cell>
          <cell r="CC143">
            <v>0</v>
          </cell>
          <cell r="CD143">
            <v>1017248.9753505908</v>
          </cell>
        </row>
        <row r="144">
          <cell r="A144">
            <v>294</v>
          </cell>
          <cell r="B144" t="str">
            <v>Recoupment Academy</v>
          </cell>
          <cell r="C144">
            <v>124657</v>
          </cell>
          <cell r="D144">
            <v>9352171</v>
          </cell>
          <cell r="E144" t="str">
            <v>Springfield Junior School</v>
          </cell>
          <cell r="F144">
            <v>347</v>
          </cell>
          <cell r="G144">
            <v>347</v>
          </cell>
          <cell r="H144">
            <v>0</v>
          </cell>
          <cell r="I144">
            <v>962508.60000000009</v>
          </cell>
          <cell r="J144">
            <v>0</v>
          </cell>
          <cell r="K144">
            <v>0</v>
          </cell>
          <cell r="L144">
            <v>29480.000000000044</v>
          </cell>
          <cell r="M144">
            <v>0</v>
          </cell>
          <cell r="N144">
            <v>59346.158357771266</v>
          </cell>
          <cell r="O144">
            <v>0</v>
          </cell>
          <cell r="P144">
            <v>6638.2608695652179</v>
          </cell>
          <cell r="Q144">
            <v>22208.000000000025</v>
          </cell>
          <cell r="R144">
            <v>13397.217391304323</v>
          </cell>
          <cell r="S144">
            <v>2745.8260869565265</v>
          </cell>
          <cell r="T144">
            <v>422.43478260869551</v>
          </cell>
          <cell r="U144">
            <v>0</v>
          </cell>
          <cell r="V144">
            <v>0</v>
          </cell>
          <cell r="W144">
            <v>0</v>
          </cell>
          <cell r="X144">
            <v>0</v>
          </cell>
          <cell r="Y144">
            <v>0</v>
          </cell>
          <cell r="Z144">
            <v>0</v>
          </cell>
          <cell r="AA144">
            <v>0</v>
          </cell>
          <cell r="AB144">
            <v>14419.999999999995</v>
          </cell>
          <cell r="AC144">
            <v>0</v>
          </cell>
          <cell r="AD144">
            <v>0</v>
          </cell>
          <cell r="AE144">
            <v>127756.34782608699</v>
          </cell>
          <cell r="AF144">
            <v>0</v>
          </cell>
          <cell r="AG144">
            <v>0</v>
          </cell>
          <cell r="AH144">
            <v>0</v>
          </cell>
          <cell r="AI144">
            <v>110000</v>
          </cell>
          <cell r="AJ144">
            <v>0</v>
          </cell>
          <cell r="AK144">
            <v>0</v>
          </cell>
          <cell r="AL144">
            <v>1000</v>
          </cell>
          <cell r="AM144">
            <v>22841.02548</v>
          </cell>
          <cell r="AN144">
            <v>0</v>
          </cell>
          <cell r="AO144">
            <v>0</v>
          </cell>
          <cell r="AP144">
            <v>0</v>
          </cell>
          <cell r="AQ144">
            <v>0</v>
          </cell>
          <cell r="AR144">
            <v>0</v>
          </cell>
          <cell r="AS144">
            <v>0</v>
          </cell>
          <cell r="AT144">
            <v>0</v>
          </cell>
          <cell r="AU144">
            <v>0</v>
          </cell>
          <cell r="AV144">
            <v>962508.60000000009</v>
          </cell>
          <cell r="AW144">
            <v>276414.24531429308</v>
          </cell>
          <cell r="AX144">
            <v>133841.02548000001</v>
          </cell>
          <cell r="AY144">
            <v>204874.29657019005</v>
          </cell>
          <cell r="AZ144">
            <v>1372763.8707942932</v>
          </cell>
          <cell r="BA144">
            <v>1348922.8453142932</v>
          </cell>
          <cell r="BB144">
            <v>3500</v>
          </cell>
          <cell r="BC144">
            <v>1214500</v>
          </cell>
          <cell r="BD144">
            <v>0</v>
          </cell>
          <cell r="BE144">
            <v>0</v>
          </cell>
          <cell r="BF144">
            <v>1372763.8707942932</v>
          </cell>
          <cell r="BG144" t="str">
            <v/>
          </cell>
          <cell r="BH144" t="str">
            <v/>
          </cell>
          <cell r="BI144" t="str">
            <v/>
          </cell>
          <cell r="BJ144" t="str">
            <v/>
          </cell>
          <cell r="BK144" t="str">
            <v/>
          </cell>
          <cell r="BL144">
            <v>1372763.8707942932</v>
          </cell>
          <cell r="BM144">
            <v>1372763.870794293</v>
          </cell>
          <cell r="BN144">
            <v>0</v>
          </cell>
          <cell r="BO144">
            <v>1238341.0254800001</v>
          </cell>
          <cell r="BP144">
            <v>1105500</v>
          </cell>
          <cell r="BQ144">
            <v>1239922.8453142932</v>
          </cell>
          <cell r="BR144">
            <v>3573.2646839028621</v>
          </cell>
          <cell r="BS144">
            <v>3397.8383666666664</v>
          </cell>
          <cell r="BT144">
            <v>5.162879993267358E-2</v>
          </cell>
          <cell r="BU144">
            <v>-5.0667110276327665E-3</v>
          </cell>
          <cell r="BV144">
            <v>0</v>
          </cell>
          <cell r="BW144">
            <v>-5973.9051975087868</v>
          </cell>
          <cell r="BX144">
            <v>1366789.9655967844</v>
          </cell>
          <cell r="BY144">
            <v>3870.1698562443353</v>
          </cell>
          <cell r="BZ144" t="str">
            <v>Y</v>
          </cell>
          <cell r="CA144">
            <v>3938.8759815469289</v>
          </cell>
          <cell r="CB144">
            <v>4.0702344535290758E-2</v>
          </cell>
          <cell r="CC144">
            <v>0</v>
          </cell>
          <cell r="CD144">
            <v>1366789.9655967844</v>
          </cell>
        </row>
        <row r="145">
          <cell r="A145">
            <v>295</v>
          </cell>
          <cell r="B145" t="str">
            <v>Recoupment Academy</v>
          </cell>
          <cell r="C145">
            <v>141985</v>
          </cell>
          <cell r="D145">
            <v>9352059</v>
          </cell>
          <cell r="E145" t="str">
            <v>Sprites Primary Academy</v>
          </cell>
          <cell r="F145">
            <v>389</v>
          </cell>
          <cell r="G145">
            <v>389</v>
          </cell>
          <cell r="H145">
            <v>0</v>
          </cell>
          <cell r="I145">
            <v>1079008.2000000002</v>
          </cell>
          <cell r="J145">
            <v>0</v>
          </cell>
          <cell r="K145">
            <v>0</v>
          </cell>
          <cell r="L145">
            <v>22879.999999999975</v>
          </cell>
          <cell r="M145">
            <v>0</v>
          </cell>
          <cell r="N145">
            <v>54343.880597014926</v>
          </cell>
          <cell r="O145">
            <v>0</v>
          </cell>
          <cell r="P145">
            <v>14072.351421188614</v>
          </cell>
          <cell r="Q145">
            <v>26053.953488372052</v>
          </cell>
          <cell r="R145">
            <v>20626.046511627857</v>
          </cell>
          <cell r="S145">
            <v>16072.635658914674</v>
          </cell>
          <cell r="T145">
            <v>2955.1937984496089</v>
          </cell>
          <cell r="U145">
            <v>0</v>
          </cell>
          <cell r="V145">
            <v>0</v>
          </cell>
          <cell r="W145">
            <v>0</v>
          </cell>
          <cell r="X145">
            <v>0</v>
          </cell>
          <cell r="Y145">
            <v>0</v>
          </cell>
          <cell r="Z145">
            <v>0</v>
          </cell>
          <cell r="AA145">
            <v>0</v>
          </cell>
          <cell r="AB145">
            <v>8273.4218289085475</v>
          </cell>
          <cell r="AC145">
            <v>0</v>
          </cell>
          <cell r="AD145">
            <v>0</v>
          </cell>
          <cell r="AE145">
            <v>114956.53012048188</v>
          </cell>
          <cell r="AF145">
            <v>0</v>
          </cell>
          <cell r="AG145">
            <v>0</v>
          </cell>
          <cell r="AH145">
            <v>0</v>
          </cell>
          <cell r="AI145">
            <v>110000</v>
          </cell>
          <cell r="AJ145">
            <v>0</v>
          </cell>
          <cell r="AK145">
            <v>0</v>
          </cell>
          <cell r="AL145">
            <v>0</v>
          </cell>
          <cell r="AM145">
            <v>5988.0615200000002</v>
          </cell>
          <cell r="AN145">
            <v>0</v>
          </cell>
          <cell r="AO145">
            <v>0</v>
          </cell>
          <cell r="AP145">
            <v>0</v>
          </cell>
          <cell r="AQ145">
            <v>0</v>
          </cell>
          <cell r="AR145">
            <v>0</v>
          </cell>
          <cell r="AS145">
            <v>0</v>
          </cell>
          <cell r="AT145">
            <v>0</v>
          </cell>
          <cell r="AU145">
            <v>0</v>
          </cell>
          <cell r="AV145">
            <v>1079008.2000000002</v>
          </cell>
          <cell r="AW145">
            <v>280234.01342495816</v>
          </cell>
          <cell r="AX145">
            <v>115988.06152</v>
          </cell>
          <cell r="AY145">
            <v>203457.56085826573</v>
          </cell>
          <cell r="AZ145">
            <v>1475230.2749449583</v>
          </cell>
          <cell r="BA145">
            <v>1469242.2134249583</v>
          </cell>
          <cell r="BB145">
            <v>3500</v>
          </cell>
          <cell r="BC145">
            <v>1361500</v>
          </cell>
          <cell r="BD145">
            <v>0</v>
          </cell>
          <cell r="BE145">
            <v>0</v>
          </cell>
          <cell r="BF145">
            <v>1475230.2749449583</v>
          </cell>
          <cell r="BG145" t="str">
            <v/>
          </cell>
          <cell r="BH145" t="str">
            <v/>
          </cell>
          <cell r="BI145" t="str">
            <v/>
          </cell>
          <cell r="BJ145" t="str">
            <v/>
          </cell>
          <cell r="BK145" t="str">
            <v/>
          </cell>
          <cell r="BL145">
            <v>1475230.2749449583</v>
          </cell>
          <cell r="BM145">
            <v>1475230.2749449585</v>
          </cell>
          <cell r="BN145">
            <v>0</v>
          </cell>
          <cell r="BO145">
            <v>1367488.06152</v>
          </cell>
          <cell r="BP145">
            <v>1251500</v>
          </cell>
          <cell r="BQ145">
            <v>1359242.2134249583</v>
          </cell>
          <cell r="BR145">
            <v>3494.1959214009212</v>
          </cell>
          <cell r="BS145">
            <v>3479.0234745049506</v>
          </cell>
          <cell r="BT145">
            <v>4.3611223112340518E-3</v>
          </cell>
          <cell r="BU145">
            <v>-4.2798876859426952E-4</v>
          </cell>
          <cell r="BV145">
            <v>0</v>
          </cell>
          <cell r="BW145">
            <v>-579.21437640516911</v>
          </cell>
          <cell r="BX145">
            <v>1474651.0605685532</v>
          </cell>
          <cell r="BY145">
            <v>3775.4832880425533</v>
          </cell>
          <cell r="BZ145" t="str">
            <v>Y</v>
          </cell>
          <cell r="CA145">
            <v>3790.8767623870262</v>
          </cell>
          <cell r="CB145">
            <v>6.6581244567602837E-3</v>
          </cell>
          <cell r="CC145">
            <v>0</v>
          </cell>
          <cell r="CD145">
            <v>1474651.0605685532</v>
          </cell>
        </row>
        <row r="146">
          <cell r="A146">
            <v>300</v>
          </cell>
          <cell r="B146">
            <v>0</v>
          </cell>
          <cell r="C146">
            <v>124660</v>
          </cell>
          <cell r="D146">
            <v>9352176</v>
          </cell>
          <cell r="E146" t="str">
            <v>Whitehouse Community Primary School</v>
          </cell>
          <cell r="F146">
            <v>553</v>
          </cell>
          <cell r="G146">
            <v>553</v>
          </cell>
          <cell r="H146">
            <v>0</v>
          </cell>
          <cell r="I146">
            <v>1533911.4000000001</v>
          </cell>
          <cell r="J146">
            <v>0</v>
          </cell>
          <cell r="K146">
            <v>0</v>
          </cell>
          <cell r="L146">
            <v>62920.000000000073</v>
          </cell>
          <cell r="M146">
            <v>0</v>
          </cell>
          <cell r="N146">
            <v>105395.29411764706</v>
          </cell>
          <cell r="O146">
            <v>0</v>
          </cell>
          <cell r="P146">
            <v>17400.000000000044</v>
          </cell>
          <cell r="Q146">
            <v>6959.9999999999964</v>
          </cell>
          <cell r="R146">
            <v>79200.000000000073</v>
          </cell>
          <cell r="S146">
            <v>44850.000000000073</v>
          </cell>
          <cell r="T146">
            <v>1260</v>
          </cell>
          <cell r="U146">
            <v>3450</v>
          </cell>
          <cell r="V146">
            <v>0</v>
          </cell>
          <cell r="W146">
            <v>0</v>
          </cell>
          <cell r="X146">
            <v>0</v>
          </cell>
          <cell r="Y146">
            <v>0</v>
          </cell>
          <cell r="Z146">
            <v>0</v>
          </cell>
          <cell r="AA146">
            <v>0</v>
          </cell>
          <cell r="AB146">
            <v>55614.474248927167</v>
          </cell>
          <cell r="AC146">
            <v>0</v>
          </cell>
          <cell r="AD146">
            <v>0</v>
          </cell>
          <cell r="AE146">
            <v>258814.33644859822</v>
          </cell>
          <cell r="AF146">
            <v>0</v>
          </cell>
          <cell r="AG146">
            <v>0</v>
          </cell>
          <cell r="AH146">
            <v>0</v>
          </cell>
          <cell r="AI146">
            <v>110000</v>
          </cell>
          <cell r="AJ146">
            <v>0</v>
          </cell>
          <cell r="AK146">
            <v>0</v>
          </cell>
          <cell r="AL146">
            <v>0</v>
          </cell>
          <cell r="AM146">
            <v>58150.798439999999</v>
          </cell>
          <cell r="AN146">
            <v>0</v>
          </cell>
          <cell r="AO146">
            <v>0</v>
          </cell>
          <cell r="AP146">
            <v>0</v>
          </cell>
          <cell r="AQ146">
            <v>0</v>
          </cell>
          <cell r="AR146">
            <v>0</v>
          </cell>
          <cell r="AS146">
            <v>0</v>
          </cell>
          <cell r="AT146">
            <v>0</v>
          </cell>
          <cell r="AU146">
            <v>0</v>
          </cell>
          <cell r="AV146">
            <v>1533911.4000000001</v>
          </cell>
          <cell r="AW146">
            <v>635864.10481517261</v>
          </cell>
          <cell r="AX146">
            <v>168150.79843999998</v>
          </cell>
          <cell r="AY146">
            <v>429530.98350742186</v>
          </cell>
          <cell r="AZ146">
            <v>2337926.3032551729</v>
          </cell>
          <cell r="BA146">
            <v>2279775.5048151729</v>
          </cell>
          <cell r="BB146">
            <v>3500</v>
          </cell>
          <cell r="BC146">
            <v>1935500</v>
          </cell>
          <cell r="BD146">
            <v>0</v>
          </cell>
          <cell r="BE146">
            <v>0</v>
          </cell>
          <cell r="BF146">
            <v>2337926.3032551729</v>
          </cell>
          <cell r="BG146" t="str">
            <v/>
          </cell>
          <cell r="BH146" t="str">
            <v/>
          </cell>
          <cell r="BI146" t="str">
            <v/>
          </cell>
          <cell r="BJ146" t="str">
            <v/>
          </cell>
          <cell r="BK146" t="str">
            <v/>
          </cell>
          <cell r="BL146">
            <v>2337926.3032551729</v>
          </cell>
          <cell r="BM146">
            <v>2337926.3032551724</v>
          </cell>
          <cell r="BN146">
            <v>0</v>
          </cell>
          <cell r="BO146">
            <v>1993650.79844</v>
          </cell>
          <cell r="BP146">
            <v>1825500</v>
          </cell>
          <cell r="BQ146">
            <v>2169775.5048151729</v>
          </cell>
          <cell r="BR146">
            <v>3923.6446741684863</v>
          </cell>
          <cell r="BS146">
            <v>3961.5125967863892</v>
          </cell>
          <cell r="BT146">
            <v>-9.5589554981149478E-3</v>
          </cell>
          <cell r="BU146">
            <v>0</v>
          </cell>
          <cell r="BV146">
            <v>0</v>
          </cell>
          <cell r="BW146">
            <v>0</v>
          </cell>
          <cell r="BX146">
            <v>2337926.3032551729</v>
          </cell>
          <cell r="BY146">
            <v>4122.5596832100773</v>
          </cell>
          <cell r="BZ146" t="str">
            <v>Y</v>
          </cell>
          <cell r="CA146">
            <v>4227.7148340961539</v>
          </cell>
          <cell r="CB146">
            <v>-3.5106159888639299E-3</v>
          </cell>
          <cell r="CC146">
            <v>-14704.27</v>
          </cell>
          <cell r="CD146">
            <v>2323222.0332551729</v>
          </cell>
        </row>
        <row r="147">
          <cell r="A147">
            <v>303</v>
          </cell>
          <cell r="B147" t="str">
            <v>Recoupment Academy</v>
          </cell>
          <cell r="C147">
            <v>141849</v>
          </cell>
          <cell r="D147">
            <v>9352927</v>
          </cell>
          <cell r="E147" t="str">
            <v>Whitton Community Primary School</v>
          </cell>
          <cell r="F147">
            <v>317</v>
          </cell>
          <cell r="G147">
            <v>317</v>
          </cell>
          <cell r="H147">
            <v>0</v>
          </cell>
          <cell r="I147">
            <v>879294.60000000009</v>
          </cell>
          <cell r="J147">
            <v>0</v>
          </cell>
          <cell r="K147">
            <v>0</v>
          </cell>
          <cell r="L147">
            <v>37400.000000000044</v>
          </cell>
          <cell r="M147">
            <v>0</v>
          </cell>
          <cell r="N147">
            <v>88486.892307692309</v>
          </cell>
          <cell r="O147">
            <v>0</v>
          </cell>
          <cell r="P147">
            <v>2199.9999999999968</v>
          </cell>
          <cell r="Q147">
            <v>3120.0000000000018</v>
          </cell>
          <cell r="R147">
            <v>42119.999999999964</v>
          </cell>
          <cell r="S147">
            <v>51480</v>
          </cell>
          <cell r="T147">
            <v>419.99999999999955</v>
          </cell>
          <cell r="U147">
            <v>0</v>
          </cell>
          <cell r="V147">
            <v>0</v>
          </cell>
          <cell r="W147">
            <v>0</v>
          </cell>
          <cell r="X147">
            <v>0</v>
          </cell>
          <cell r="Y147">
            <v>0</v>
          </cell>
          <cell r="Z147">
            <v>0</v>
          </cell>
          <cell r="AA147">
            <v>0</v>
          </cell>
          <cell r="AB147">
            <v>23241.163194444427</v>
          </cell>
          <cell r="AC147">
            <v>0</v>
          </cell>
          <cell r="AD147">
            <v>0</v>
          </cell>
          <cell r="AE147">
            <v>141125.03787878799</v>
          </cell>
          <cell r="AF147">
            <v>0</v>
          </cell>
          <cell r="AG147">
            <v>0</v>
          </cell>
          <cell r="AH147">
            <v>0</v>
          </cell>
          <cell r="AI147">
            <v>110000</v>
          </cell>
          <cell r="AJ147">
            <v>0</v>
          </cell>
          <cell r="AK147">
            <v>0</v>
          </cell>
          <cell r="AL147">
            <v>0</v>
          </cell>
          <cell r="AM147">
            <v>3701.0094800000002</v>
          </cell>
          <cell r="AN147">
            <v>0</v>
          </cell>
          <cell r="AO147">
            <v>0</v>
          </cell>
          <cell r="AP147">
            <v>0</v>
          </cell>
          <cell r="AQ147">
            <v>0</v>
          </cell>
          <cell r="AR147">
            <v>0</v>
          </cell>
          <cell r="AS147">
            <v>0</v>
          </cell>
          <cell r="AT147">
            <v>0</v>
          </cell>
          <cell r="AU147">
            <v>0</v>
          </cell>
          <cell r="AV147">
            <v>879294.60000000009</v>
          </cell>
          <cell r="AW147">
            <v>389593.09338092478</v>
          </cell>
          <cell r="AX147">
            <v>113701.00947999999</v>
          </cell>
          <cell r="AY147">
            <v>263737.48403263418</v>
          </cell>
          <cell r="AZ147">
            <v>1382588.7028609249</v>
          </cell>
          <cell r="BA147">
            <v>1378887.6933809249</v>
          </cell>
          <cell r="BB147">
            <v>3500</v>
          </cell>
          <cell r="BC147">
            <v>1109500</v>
          </cell>
          <cell r="BD147">
            <v>0</v>
          </cell>
          <cell r="BE147">
            <v>0</v>
          </cell>
          <cell r="BF147">
            <v>1382588.7028609249</v>
          </cell>
          <cell r="BG147" t="str">
            <v/>
          </cell>
          <cell r="BH147" t="str">
            <v/>
          </cell>
          <cell r="BI147" t="str">
            <v/>
          </cell>
          <cell r="BJ147" t="str">
            <v/>
          </cell>
          <cell r="BK147" t="str">
            <v/>
          </cell>
          <cell r="BL147">
            <v>1382588.7028609249</v>
          </cell>
          <cell r="BM147">
            <v>1382588.7028609249</v>
          </cell>
          <cell r="BN147">
            <v>0</v>
          </cell>
          <cell r="BO147">
            <v>1113201.00948</v>
          </cell>
          <cell r="BP147">
            <v>999500</v>
          </cell>
          <cell r="BQ147">
            <v>1268887.6933809249</v>
          </cell>
          <cell r="BR147">
            <v>4002.80029457705</v>
          </cell>
          <cell r="BS147">
            <v>4094.4568975460124</v>
          </cell>
          <cell r="BT147">
            <v>-2.2385533725827304E-2</v>
          </cell>
          <cell r="BU147">
            <v>7.3855337258273042E-3</v>
          </cell>
          <cell r="BV147">
            <v>0</v>
          </cell>
          <cell r="BW147">
            <v>9586.0005933298216</v>
          </cell>
          <cell r="BX147">
            <v>1392174.7034542547</v>
          </cell>
          <cell r="BY147">
            <v>4380.0431986569547</v>
          </cell>
          <cell r="BZ147" t="str">
            <v>Y</v>
          </cell>
          <cell r="CA147">
            <v>4391.7183074266704</v>
          </cell>
          <cell r="CB147">
            <v>-1.1539599208912121E-2</v>
          </cell>
          <cell r="CC147">
            <v>0</v>
          </cell>
          <cell r="CD147">
            <v>1392174.7034542547</v>
          </cell>
        </row>
        <row r="148">
          <cell r="A148">
            <v>307</v>
          </cell>
          <cell r="B148">
            <v>0</v>
          </cell>
          <cell r="C148">
            <v>131962</v>
          </cell>
          <cell r="D148">
            <v>9352929</v>
          </cell>
          <cell r="E148" t="str">
            <v>Cedarwood Primary School</v>
          </cell>
          <cell r="F148">
            <v>419</v>
          </cell>
          <cell r="G148">
            <v>419</v>
          </cell>
          <cell r="H148">
            <v>0</v>
          </cell>
          <cell r="I148">
            <v>1162222.2000000002</v>
          </cell>
          <cell r="J148">
            <v>0</v>
          </cell>
          <cell r="K148">
            <v>0</v>
          </cell>
          <cell r="L148">
            <v>8360.0000000000055</v>
          </cell>
          <cell r="M148">
            <v>0</v>
          </cell>
          <cell r="N148">
            <v>12509.567307692307</v>
          </cell>
          <cell r="O148">
            <v>0</v>
          </cell>
          <cell r="P148">
            <v>200.0000000000004</v>
          </cell>
          <cell r="Q148">
            <v>240.00000000000048</v>
          </cell>
          <cell r="R148">
            <v>0</v>
          </cell>
          <cell r="S148">
            <v>0</v>
          </cell>
          <cell r="T148">
            <v>0</v>
          </cell>
          <cell r="U148">
            <v>0</v>
          </cell>
          <cell r="V148">
            <v>0</v>
          </cell>
          <cell r="W148">
            <v>0</v>
          </cell>
          <cell r="X148">
            <v>0</v>
          </cell>
          <cell r="Y148">
            <v>0</v>
          </cell>
          <cell r="Z148">
            <v>0</v>
          </cell>
          <cell r="AA148">
            <v>0</v>
          </cell>
          <cell r="AB148">
            <v>6630.2653631284866</v>
          </cell>
          <cell r="AC148">
            <v>0</v>
          </cell>
          <cell r="AD148">
            <v>0</v>
          </cell>
          <cell r="AE148">
            <v>115799.79718309877</v>
          </cell>
          <cell r="AF148">
            <v>0</v>
          </cell>
          <cell r="AG148">
            <v>0</v>
          </cell>
          <cell r="AH148">
            <v>0</v>
          </cell>
          <cell r="AI148">
            <v>110000</v>
          </cell>
          <cell r="AJ148">
            <v>0</v>
          </cell>
          <cell r="AK148">
            <v>0</v>
          </cell>
          <cell r="AL148">
            <v>0</v>
          </cell>
          <cell r="AM148">
            <v>50888.445999999996</v>
          </cell>
          <cell r="AN148">
            <v>0</v>
          </cell>
          <cell r="AO148">
            <v>0</v>
          </cell>
          <cell r="AP148">
            <v>0</v>
          </cell>
          <cell r="AQ148">
            <v>0</v>
          </cell>
          <cell r="AR148">
            <v>0</v>
          </cell>
          <cell r="AS148">
            <v>0</v>
          </cell>
          <cell r="AT148">
            <v>0</v>
          </cell>
          <cell r="AU148">
            <v>0</v>
          </cell>
          <cell r="AV148">
            <v>1162222.2000000002</v>
          </cell>
          <cell r="AW148">
            <v>143739.62985391956</v>
          </cell>
          <cell r="AX148">
            <v>160888.446</v>
          </cell>
          <cell r="AY148">
            <v>136453.58083694492</v>
          </cell>
          <cell r="AZ148">
            <v>1466850.2758539198</v>
          </cell>
          <cell r="BA148">
            <v>1415961.8298539198</v>
          </cell>
          <cell r="BB148">
            <v>3500</v>
          </cell>
          <cell r="BC148">
            <v>1466500</v>
          </cell>
          <cell r="BD148">
            <v>50538.1701460802</v>
          </cell>
          <cell r="BE148">
            <v>0</v>
          </cell>
          <cell r="BF148">
            <v>1517388.446</v>
          </cell>
          <cell r="BG148" t="str">
            <v/>
          </cell>
          <cell r="BH148" t="str">
            <v/>
          </cell>
          <cell r="BI148" t="str">
            <v/>
          </cell>
          <cell r="BJ148" t="str">
            <v/>
          </cell>
          <cell r="BK148" t="str">
            <v/>
          </cell>
          <cell r="BL148">
            <v>1517388.446</v>
          </cell>
          <cell r="BM148">
            <v>1517388.4459999998</v>
          </cell>
          <cell r="BN148">
            <v>0</v>
          </cell>
          <cell r="BO148">
            <v>1517388.446</v>
          </cell>
          <cell r="BP148">
            <v>1356500</v>
          </cell>
          <cell r="BQ148">
            <v>1356500</v>
          </cell>
          <cell r="BR148">
            <v>3237.470167064439</v>
          </cell>
          <cell r="BS148">
            <v>3033.6561743341404</v>
          </cell>
          <cell r="BT148">
            <v>6.7184275678516522E-2</v>
          </cell>
          <cell r="BU148">
            <v>-6.5932834175452789E-3</v>
          </cell>
          <cell r="BV148">
            <v>0</v>
          </cell>
          <cell r="BW148">
            <v>0</v>
          </cell>
          <cell r="BX148">
            <v>1517388.446</v>
          </cell>
          <cell r="BY148">
            <v>3500</v>
          </cell>
          <cell r="BZ148" t="str">
            <v>Y</v>
          </cell>
          <cell r="CA148">
            <v>3621.452138424821</v>
          </cell>
          <cell r="CB148">
            <v>5.8729485577865281E-2</v>
          </cell>
          <cell r="CC148">
            <v>-11141.21</v>
          </cell>
          <cell r="CD148">
            <v>1506247.236</v>
          </cell>
        </row>
        <row r="149">
          <cell r="A149">
            <v>308</v>
          </cell>
          <cell r="B149">
            <v>0</v>
          </cell>
          <cell r="C149">
            <v>124705</v>
          </cell>
          <cell r="D149">
            <v>9353042</v>
          </cell>
          <cell r="E149" t="str">
            <v>Kersey Church of England Voluntary Controlled Primary School</v>
          </cell>
          <cell r="F149">
            <v>69</v>
          </cell>
          <cell r="G149">
            <v>69</v>
          </cell>
          <cell r="H149">
            <v>0</v>
          </cell>
          <cell r="I149">
            <v>191392.2</v>
          </cell>
          <cell r="J149">
            <v>0</v>
          </cell>
          <cell r="K149">
            <v>0</v>
          </cell>
          <cell r="L149">
            <v>2639.9999999999991</v>
          </cell>
          <cell r="M149">
            <v>0</v>
          </cell>
          <cell r="N149">
            <v>3477.6000000000004</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5976.1016949152536</v>
          </cell>
          <cell r="AF149">
            <v>0</v>
          </cell>
          <cell r="AG149">
            <v>0</v>
          </cell>
          <cell r="AH149">
            <v>0</v>
          </cell>
          <cell r="AI149">
            <v>110000</v>
          </cell>
          <cell r="AJ149">
            <v>25000</v>
          </cell>
          <cell r="AK149">
            <v>0</v>
          </cell>
          <cell r="AL149">
            <v>0</v>
          </cell>
          <cell r="AM149">
            <v>3108.9035600000002</v>
          </cell>
          <cell r="AN149">
            <v>0</v>
          </cell>
          <cell r="AO149">
            <v>0</v>
          </cell>
          <cell r="AP149">
            <v>0</v>
          </cell>
          <cell r="AQ149">
            <v>5022</v>
          </cell>
          <cell r="AR149">
            <v>0</v>
          </cell>
          <cell r="AS149">
            <v>0</v>
          </cell>
          <cell r="AT149">
            <v>0</v>
          </cell>
          <cell r="AU149">
            <v>0</v>
          </cell>
          <cell r="AV149">
            <v>191392.2</v>
          </cell>
          <cell r="AW149">
            <v>12093.701694915253</v>
          </cell>
          <cell r="AX149">
            <v>143130.90356000001</v>
          </cell>
          <cell r="AY149">
            <v>19033.901694915254</v>
          </cell>
          <cell r="AZ149">
            <v>346616.80525491526</v>
          </cell>
          <cell r="BA149">
            <v>343507.90169491526</v>
          </cell>
          <cell r="BB149">
            <v>3500</v>
          </cell>
          <cell r="BC149">
            <v>241500</v>
          </cell>
          <cell r="BD149">
            <v>0</v>
          </cell>
          <cell r="BE149">
            <v>0</v>
          </cell>
          <cell r="BF149">
            <v>346616.80525491526</v>
          </cell>
          <cell r="BG149" t="str">
            <v/>
          </cell>
          <cell r="BH149" t="str">
            <v/>
          </cell>
          <cell r="BI149" t="str">
            <v/>
          </cell>
          <cell r="BJ149" t="str">
            <v/>
          </cell>
          <cell r="BK149" t="str">
            <v/>
          </cell>
          <cell r="BL149">
            <v>346616.80525491526</v>
          </cell>
          <cell r="BM149">
            <v>346616.80525491526</v>
          </cell>
          <cell r="BN149">
            <v>0</v>
          </cell>
          <cell r="BO149">
            <v>244608.90356000001</v>
          </cell>
          <cell r="BP149">
            <v>106500</v>
          </cell>
          <cell r="BQ149">
            <v>208507.90169491526</v>
          </cell>
          <cell r="BR149">
            <v>3021.8536477523949</v>
          </cell>
          <cell r="BS149">
            <v>2790.7249181818183</v>
          </cell>
          <cell r="BT149">
            <v>8.2820319575301934E-2</v>
          </cell>
          <cell r="BU149">
            <v>-8.1277625482572783E-3</v>
          </cell>
          <cell r="BV149">
            <v>0</v>
          </cell>
          <cell r="BW149">
            <v>-1565.0821136015711</v>
          </cell>
          <cell r="BX149">
            <v>345051.72314131371</v>
          </cell>
          <cell r="BY149">
            <v>4955.6930374103431</v>
          </cell>
          <cell r="BZ149" t="str">
            <v>Y</v>
          </cell>
          <cell r="CA149">
            <v>5000.7496107436773</v>
          </cell>
          <cell r="CB149">
            <v>9.1038227778069247E-2</v>
          </cell>
          <cell r="CC149">
            <v>-1834.71</v>
          </cell>
          <cell r="CD149">
            <v>343217.01314131368</v>
          </cell>
        </row>
        <row r="150">
          <cell r="A150">
            <v>309</v>
          </cell>
          <cell r="B150">
            <v>0</v>
          </cell>
          <cell r="C150">
            <v>124593</v>
          </cell>
          <cell r="D150">
            <v>9352089</v>
          </cell>
          <cell r="E150" t="str">
            <v>Heath Primary School, Kesgrave</v>
          </cell>
          <cell r="F150">
            <v>599</v>
          </cell>
          <cell r="G150">
            <v>599</v>
          </cell>
          <cell r="H150">
            <v>0</v>
          </cell>
          <cell r="I150">
            <v>1661506.2000000002</v>
          </cell>
          <cell r="J150">
            <v>0</v>
          </cell>
          <cell r="K150">
            <v>0</v>
          </cell>
          <cell r="L150">
            <v>13640.000000000011</v>
          </cell>
          <cell r="M150">
            <v>0</v>
          </cell>
          <cell r="N150">
            <v>35756.63265306122</v>
          </cell>
          <cell r="O150">
            <v>0</v>
          </cell>
          <cell r="P150">
            <v>0</v>
          </cell>
          <cell r="Q150">
            <v>1932.9075630252096</v>
          </cell>
          <cell r="R150">
            <v>724.84033613445467</v>
          </cell>
          <cell r="S150">
            <v>392.62184873949508</v>
          </cell>
          <cell r="T150">
            <v>422.82352941176396</v>
          </cell>
          <cell r="U150">
            <v>0</v>
          </cell>
          <cell r="V150">
            <v>0</v>
          </cell>
          <cell r="W150">
            <v>0</v>
          </cell>
          <cell r="X150">
            <v>0</v>
          </cell>
          <cell r="Y150">
            <v>0</v>
          </cell>
          <cell r="Z150">
            <v>0</v>
          </cell>
          <cell r="AA150">
            <v>0</v>
          </cell>
          <cell r="AB150">
            <v>13336.757518796989</v>
          </cell>
          <cell r="AC150">
            <v>0</v>
          </cell>
          <cell r="AD150">
            <v>0</v>
          </cell>
          <cell r="AE150">
            <v>177958.72093023275</v>
          </cell>
          <cell r="AF150">
            <v>0</v>
          </cell>
          <cell r="AG150">
            <v>0</v>
          </cell>
          <cell r="AH150">
            <v>0</v>
          </cell>
          <cell r="AI150">
            <v>110000</v>
          </cell>
          <cell r="AJ150">
            <v>0</v>
          </cell>
          <cell r="AK150">
            <v>0</v>
          </cell>
          <cell r="AL150">
            <v>0</v>
          </cell>
          <cell r="AM150">
            <v>41567.294999999998</v>
          </cell>
          <cell r="AN150">
            <v>0</v>
          </cell>
          <cell r="AO150">
            <v>0</v>
          </cell>
          <cell r="AP150">
            <v>0</v>
          </cell>
          <cell r="AQ150">
            <v>0</v>
          </cell>
          <cell r="AR150">
            <v>0</v>
          </cell>
          <cell r="AS150">
            <v>0</v>
          </cell>
          <cell r="AT150">
            <v>0</v>
          </cell>
          <cell r="AU150">
            <v>0</v>
          </cell>
          <cell r="AV150">
            <v>1661506.2000000002</v>
          </cell>
          <cell r="AW150">
            <v>244165.3043794019</v>
          </cell>
          <cell r="AX150">
            <v>151567.29499999998</v>
          </cell>
          <cell r="AY150">
            <v>214392.63389541884</v>
          </cell>
          <cell r="AZ150">
            <v>2057238.7993794021</v>
          </cell>
          <cell r="BA150">
            <v>2015671.5043794021</v>
          </cell>
          <cell r="BB150">
            <v>3500</v>
          </cell>
          <cell r="BC150">
            <v>2096500</v>
          </cell>
          <cell r="BD150">
            <v>80828.495620597852</v>
          </cell>
          <cell r="BE150">
            <v>0</v>
          </cell>
          <cell r="BF150">
            <v>2138067.2949999999</v>
          </cell>
          <cell r="BG150" t="str">
            <v/>
          </cell>
          <cell r="BH150" t="str">
            <v/>
          </cell>
          <cell r="BI150" t="str">
            <v/>
          </cell>
          <cell r="BJ150" t="str">
            <v/>
          </cell>
          <cell r="BK150" t="str">
            <v/>
          </cell>
          <cell r="BL150">
            <v>2138067.2949999999</v>
          </cell>
          <cell r="BM150">
            <v>2138067.2949999999</v>
          </cell>
          <cell r="BN150">
            <v>0</v>
          </cell>
          <cell r="BO150">
            <v>2138067.2949999999</v>
          </cell>
          <cell r="BP150">
            <v>1986500</v>
          </cell>
          <cell r="BQ150">
            <v>1986500</v>
          </cell>
          <cell r="BR150">
            <v>3316.3606010016692</v>
          </cell>
          <cell r="BS150">
            <v>3112.925170068027</v>
          </cell>
          <cell r="BT150">
            <v>6.5351853905693646E-2</v>
          </cell>
          <cell r="BU150">
            <v>-6.413454492299229E-3</v>
          </cell>
          <cell r="BV150">
            <v>0</v>
          </cell>
          <cell r="BW150">
            <v>0</v>
          </cell>
          <cell r="BX150">
            <v>2138067.2949999999</v>
          </cell>
          <cell r="BY150">
            <v>3500</v>
          </cell>
          <cell r="BZ150" t="str">
            <v>Y</v>
          </cell>
          <cell r="CA150">
            <v>3569.3944824707846</v>
          </cell>
          <cell r="CB150">
            <v>5.9428408302586222E-2</v>
          </cell>
          <cell r="CC150">
            <v>-15927.41</v>
          </cell>
          <cell r="CD150">
            <v>2122139.8849999998</v>
          </cell>
        </row>
        <row r="151">
          <cell r="A151">
            <v>310</v>
          </cell>
          <cell r="B151">
            <v>0</v>
          </cell>
          <cell r="C151">
            <v>124595</v>
          </cell>
          <cell r="D151">
            <v>9352092</v>
          </cell>
          <cell r="E151" t="str">
            <v>Bealings School</v>
          </cell>
          <cell r="F151">
            <v>107</v>
          </cell>
          <cell r="G151">
            <v>107</v>
          </cell>
          <cell r="H151">
            <v>0</v>
          </cell>
          <cell r="I151">
            <v>296796.60000000003</v>
          </cell>
          <cell r="J151">
            <v>0</v>
          </cell>
          <cell r="K151">
            <v>0</v>
          </cell>
          <cell r="L151">
            <v>2199.9999999999986</v>
          </cell>
          <cell r="M151">
            <v>0</v>
          </cell>
          <cell r="N151">
            <v>2699.9999999999986</v>
          </cell>
          <cell r="O151">
            <v>0</v>
          </cell>
          <cell r="P151">
            <v>201.88679245283012</v>
          </cell>
          <cell r="Q151">
            <v>242.26415094339615</v>
          </cell>
          <cell r="R151">
            <v>0</v>
          </cell>
          <cell r="S151">
            <v>0</v>
          </cell>
          <cell r="T151">
            <v>0</v>
          </cell>
          <cell r="U151">
            <v>0</v>
          </cell>
          <cell r="V151">
            <v>0</v>
          </cell>
          <cell r="W151">
            <v>0</v>
          </cell>
          <cell r="X151">
            <v>0</v>
          </cell>
          <cell r="Y151">
            <v>0</v>
          </cell>
          <cell r="Z151">
            <v>0</v>
          </cell>
          <cell r="AA151">
            <v>0</v>
          </cell>
          <cell r="AB151">
            <v>619.15730337078776</v>
          </cell>
          <cell r="AC151">
            <v>0</v>
          </cell>
          <cell r="AD151">
            <v>0</v>
          </cell>
          <cell r="AE151">
            <v>33449.458823529356</v>
          </cell>
          <cell r="AF151">
            <v>0</v>
          </cell>
          <cell r="AG151">
            <v>0</v>
          </cell>
          <cell r="AH151">
            <v>0</v>
          </cell>
          <cell r="AI151">
            <v>110000</v>
          </cell>
          <cell r="AJ151">
            <v>0</v>
          </cell>
          <cell r="AK151">
            <v>0</v>
          </cell>
          <cell r="AL151">
            <v>0</v>
          </cell>
          <cell r="AM151">
            <v>7039.0249999999996</v>
          </cell>
          <cell r="AN151">
            <v>0</v>
          </cell>
          <cell r="AO151">
            <v>0</v>
          </cell>
          <cell r="AP151">
            <v>0</v>
          </cell>
          <cell r="AQ151">
            <v>0</v>
          </cell>
          <cell r="AR151">
            <v>0</v>
          </cell>
          <cell r="AS151">
            <v>0</v>
          </cell>
          <cell r="AT151">
            <v>0</v>
          </cell>
          <cell r="AU151">
            <v>0</v>
          </cell>
          <cell r="AV151">
            <v>296796.60000000003</v>
          </cell>
          <cell r="AW151">
            <v>39412.767070296366</v>
          </cell>
          <cell r="AX151">
            <v>117039.02499999999</v>
          </cell>
          <cell r="AY151">
            <v>46120.534295227466</v>
          </cell>
          <cell r="AZ151">
            <v>453248.39207029645</v>
          </cell>
          <cell r="BA151">
            <v>446209.36707029643</v>
          </cell>
          <cell r="BB151">
            <v>3500</v>
          </cell>
          <cell r="BC151">
            <v>374500</v>
          </cell>
          <cell r="BD151">
            <v>0</v>
          </cell>
          <cell r="BE151">
            <v>0</v>
          </cell>
          <cell r="BF151">
            <v>453248.39207029645</v>
          </cell>
          <cell r="BG151" t="str">
            <v/>
          </cell>
          <cell r="BH151" t="str">
            <v/>
          </cell>
          <cell r="BI151" t="str">
            <v/>
          </cell>
          <cell r="BJ151" t="str">
            <v/>
          </cell>
          <cell r="BK151" t="str">
            <v/>
          </cell>
          <cell r="BL151">
            <v>453248.39207029645</v>
          </cell>
          <cell r="BM151">
            <v>453248.39207029634</v>
          </cell>
          <cell r="BN151">
            <v>0</v>
          </cell>
          <cell r="BO151">
            <v>381539.02500000002</v>
          </cell>
          <cell r="BP151">
            <v>264500</v>
          </cell>
          <cell r="BQ151">
            <v>336209.36707029643</v>
          </cell>
          <cell r="BR151">
            <v>3142.1436174794057</v>
          </cell>
          <cell r="BS151">
            <v>2998.670881188119</v>
          </cell>
          <cell r="BT151">
            <v>4.7845442856483365E-2</v>
          </cell>
          <cell r="BU151">
            <v>-4.6954225792395646E-3</v>
          </cell>
          <cell r="BV151">
            <v>0</v>
          </cell>
          <cell r="BW151">
            <v>-1506.5628850665619</v>
          </cell>
          <cell r="BX151">
            <v>451741.8291852299</v>
          </cell>
          <cell r="BY151">
            <v>4156.1009736937376</v>
          </cell>
          <cell r="BZ151" t="str">
            <v>Y</v>
          </cell>
          <cell r="CA151">
            <v>4221.8862540675691</v>
          </cell>
          <cell r="CB151">
            <v>1.5859918935910988E-2</v>
          </cell>
          <cell r="CC151">
            <v>-2845.13</v>
          </cell>
          <cell r="CD151">
            <v>448896.6991852299</v>
          </cell>
        </row>
        <row r="152">
          <cell r="A152">
            <v>311</v>
          </cell>
          <cell r="B152">
            <v>0</v>
          </cell>
          <cell r="C152">
            <v>124681</v>
          </cell>
          <cell r="D152">
            <v>9352924</v>
          </cell>
          <cell r="E152" t="str">
            <v>Birchwood Primary School</v>
          </cell>
          <cell r="F152">
            <v>211</v>
          </cell>
          <cell r="G152">
            <v>211</v>
          </cell>
          <cell r="H152">
            <v>0</v>
          </cell>
          <cell r="I152">
            <v>585271.80000000005</v>
          </cell>
          <cell r="J152">
            <v>0</v>
          </cell>
          <cell r="K152">
            <v>0</v>
          </cell>
          <cell r="L152">
            <v>879.99999999999989</v>
          </cell>
          <cell r="M152">
            <v>0</v>
          </cell>
          <cell r="N152">
            <v>5374.5283018867922</v>
          </cell>
          <cell r="O152">
            <v>0</v>
          </cell>
          <cell r="P152">
            <v>200.00000000000017</v>
          </cell>
          <cell r="Q152">
            <v>0</v>
          </cell>
          <cell r="R152">
            <v>0</v>
          </cell>
          <cell r="S152">
            <v>0</v>
          </cell>
          <cell r="T152">
            <v>0</v>
          </cell>
          <cell r="U152">
            <v>0</v>
          </cell>
          <cell r="V152">
            <v>0</v>
          </cell>
          <cell r="W152">
            <v>0</v>
          </cell>
          <cell r="X152">
            <v>0</v>
          </cell>
          <cell r="Y152">
            <v>0</v>
          </cell>
          <cell r="Z152">
            <v>0</v>
          </cell>
          <cell r="AA152">
            <v>0</v>
          </cell>
          <cell r="AB152">
            <v>4802.8729281767946</v>
          </cell>
          <cell r="AC152">
            <v>0</v>
          </cell>
          <cell r="AD152">
            <v>0</v>
          </cell>
          <cell r="AE152">
            <v>55416.379888268231</v>
          </cell>
          <cell r="AF152">
            <v>0</v>
          </cell>
          <cell r="AG152">
            <v>0</v>
          </cell>
          <cell r="AH152">
            <v>0</v>
          </cell>
          <cell r="AI152">
            <v>110000</v>
          </cell>
          <cell r="AJ152">
            <v>0</v>
          </cell>
          <cell r="AK152">
            <v>0</v>
          </cell>
          <cell r="AL152">
            <v>0</v>
          </cell>
          <cell r="AM152">
            <v>22565.759999999998</v>
          </cell>
          <cell r="AN152">
            <v>0</v>
          </cell>
          <cell r="AO152">
            <v>0</v>
          </cell>
          <cell r="AP152">
            <v>0</v>
          </cell>
          <cell r="AQ152">
            <v>0</v>
          </cell>
          <cell r="AR152">
            <v>0</v>
          </cell>
          <cell r="AS152">
            <v>0</v>
          </cell>
          <cell r="AT152">
            <v>0</v>
          </cell>
          <cell r="AU152">
            <v>0</v>
          </cell>
          <cell r="AV152">
            <v>585271.80000000005</v>
          </cell>
          <cell r="AW152">
            <v>66673.781118331826</v>
          </cell>
          <cell r="AX152">
            <v>132565.76000000001</v>
          </cell>
          <cell r="AY152">
            <v>68642.64403921162</v>
          </cell>
          <cell r="AZ152">
            <v>784511.34111833188</v>
          </cell>
          <cell r="BA152">
            <v>761945.58111833187</v>
          </cell>
          <cell r="BB152">
            <v>3500</v>
          </cell>
          <cell r="BC152">
            <v>738500</v>
          </cell>
          <cell r="BD152">
            <v>0</v>
          </cell>
          <cell r="BE152">
            <v>0</v>
          </cell>
          <cell r="BF152">
            <v>784511.34111833188</v>
          </cell>
          <cell r="BG152" t="str">
            <v/>
          </cell>
          <cell r="BH152" t="str">
            <v/>
          </cell>
          <cell r="BI152" t="str">
            <v/>
          </cell>
          <cell r="BJ152" t="str">
            <v/>
          </cell>
          <cell r="BK152" t="str">
            <v/>
          </cell>
          <cell r="BL152">
            <v>784511.34111833188</v>
          </cell>
          <cell r="BM152">
            <v>784511.34111833177</v>
          </cell>
          <cell r="BN152">
            <v>0</v>
          </cell>
          <cell r="BO152">
            <v>761065.76</v>
          </cell>
          <cell r="BP152">
            <v>628500</v>
          </cell>
          <cell r="BQ152">
            <v>651945.58111833187</v>
          </cell>
          <cell r="BR152">
            <v>3089.7894839731366</v>
          </cell>
          <cell r="BS152">
            <v>2960.6112712264153</v>
          </cell>
          <cell r="BT152">
            <v>4.3632277564494323E-2</v>
          </cell>
          <cell r="BU152">
            <v>-4.2819539130300489E-3</v>
          </cell>
          <cell r="BV152">
            <v>0</v>
          </cell>
          <cell r="BW152">
            <v>-2674.8894147534402</v>
          </cell>
          <cell r="BX152">
            <v>781836.45170357847</v>
          </cell>
          <cell r="BY152">
            <v>3598.4392971733578</v>
          </cell>
          <cell r="BZ152" t="str">
            <v>Y</v>
          </cell>
          <cell r="CA152">
            <v>3705.3860270311775</v>
          </cell>
          <cell r="CB152">
            <v>3.3975573134643167E-2</v>
          </cell>
          <cell r="CC152">
            <v>-5610.49</v>
          </cell>
          <cell r="CD152">
            <v>776225.96170357848</v>
          </cell>
        </row>
        <row r="153">
          <cell r="A153">
            <v>312</v>
          </cell>
          <cell r="B153" t="str">
            <v>Recoupment Academy</v>
          </cell>
          <cell r="C153">
            <v>142018</v>
          </cell>
          <cell r="D153">
            <v>9352090</v>
          </cell>
          <cell r="E153" t="str">
            <v>Martlesham Primary Academy</v>
          </cell>
          <cell r="F153">
            <v>88</v>
          </cell>
          <cell r="G153">
            <v>88</v>
          </cell>
          <cell r="H153">
            <v>0</v>
          </cell>
          <cell r="I153">
            <v>244094.40000000002</v>
          </cell>
          <cell r="J153">
            <v>0</v>
          </cell>
          <cell r="K153">
            <v>0</v>
          </cell>
          <cell r="L153">
            <v>1760.0000000000016</v>
          </cell>
          <cell r="M153">
            <v>0</v>
          </cell>
          <cell r="N153">
            <v>10454.4</v>
          </cell>
          <cell r="O153">
            <v>0</v>
          </cell>
          <cell r="P153">
            <v>0</v>
          </cell>
          <cell r="Q153">
            <v>0</v>
          </cell>
          <cell r="R153">
            <v>360.00000000000119</v>
          </cell>
          <cell r="S153">
            <v>1170.0000000000005</v>
          </cell>
          <cell r="T153">
            <v>0</v>
          </cell>
          <cell r="U153">
            <v>0</v>
          </cell>
          <cell r="V153">
            <v>0</v>
          </cell>
          <cell r="W153">
            <v>0</v>
          </cell>
          <cell r="X153">
            <v>0</v>
          </cell>
          <cell r="Y153">
            <v>0</v>
          </cell>
          <cell r="Z153">
            <v>0</v>
          </cell>
          <cell r="AA153">
            <v>0</v>
          </cell>
          <cell r="AB153">
            <v>1699.5</v>
          </cell>
          <cell r="AC153">
            <v>0</v>
          </cell>
          <cell r="AD153">
            <v>0</v>
          </cell>
          <cell r="AE153">
            <v>38891.243243243211</v>
          </cell>
          <cell r="AF153">
            <v>0</v>
          </cell>
          <cell r="AG153">
            <v>0</v>
          </cell>
          <cell r="AH153">
            <v>0</v>
          </cell>
          <cell r="AI153">
            <v>110000</v>
          </cell>
          <cell r="AJ153">
            <v>0</v>
          </cell>
          <cell r="AK153">
            <v>0</v>
          </cell>
          <cell r="AL153">
            <v>0</v>
          </cell>
          <cell r="AM153">
            <v>2191.3213000000001</v>
          </cell>
          <cell r="AN153">
            <v>0</v>
          </cell>
          <cell r="AO153">
            <v>0</v>
          </cell>
          <cell r="AP153">
            <v>0</v>
          </cell>
          <cell r="AQ153">
            <v>0</v>
          </cell>
          <cell r="AR153">
            <v>0</v>
          </cell>
          <cell r="AS153">
            <v>0</v>
          </cell>
          <cell r="AT153">
            <v>0</v>
          </cell>
          <cell r="AU153">
            <v>0</v>
          </cell>
          <cell r="AV153">
            <v>244094.40000000002</v>
          </cell>
          <cell r="AW153">
            <v>54335.143243243212</v>
          </cell>
          <cell r="AX153">
            <v>112191.3213</v>
          </cell>
          <cell r="AY153">
            <v>55762.443243243215</v>
          </cell>
          <cell r="AZ153">
            <v>410620.86454324325</v>
          </cell>
          <cell r="BA153">
            <v>408429.54324324324</v>
          </cell>
          <cell r="BB153">
            <v>3500</v>
          </cell>
          <cell r="BC153">
            <v>308000</v>
          </cell>
          <cell r="BD153">
            <v>0</v>
          </cell>
          <cell r="BE153">
            <v>0</v>
          </cell>
          <cell r="BF153">
            <v>410620.86454324325</v>
          </cell>
          <cell r="BG153" t="str">
            <v/>
          </cell>
          <cell r="BH153" t="str">
            <v/>
          </cell>
          <cell r="BI153" t="str">
            <v/>
          </cell>
          <cell r="BJ153" t="str">
            <v/>
          </cell>
          <cell r="BK153" t="str">
            <v/>
          </cell>
          <cell r="BL153">
            <v>410620.86454324325</v>
          </cell>
          <cell r="BM153">
            <v>410620.86454324325</v>
          </cell>
          <cell r="BN153">
            <v>0</v>
          </cell>
          <cell r="BO153">
            <v>310191.32130000001</v>
          </cell>
          <cell r="BP153">
            <v>198000</v>
          </cell>
          <cell r="BQ153">
            <v>298429.54324324324</v>
          </cell>
          <cell r="BR153">
            <v>3391.2448095823097</v>
          </cell>
          <cell r="BS153">
            <v>3202.3484224489794</v>
          </cell>
          <cell r="BT153">
            <v>5.8986831604311438E-2</v>
          </cell>
          <cell r="BU153">
            <v>-5.7888083892017926E-3</v>
          </cell>
          <cell r="BV153">
            <v>0</v>
          </cell>
          <cell r="BW153">
            <v>-1631.3247643457405</v>
          </cell>
          <cell r="BX153">
            <v>408989.53977889754</v>
          </cell>
          <cell r="BY153">
            <v>4622.7070281692904</v>
          </cell>
          <cell r="BZ153" t="str">
            <v>Y</v>
          </cell>
          <cell r="CA153">
            <v>4647.6084065783807</v>
          </cell>
          <cell r="CB153">
            <v>6.9232647986396056E-2</v>
          </cell>
          <cell r="CC153">
            <v>0</v>
          </cell>
          <cell r="CD153">
            <v>408989.53977889754</v>
          </cell>
        </row>
        <row r="154">
          <cell r="A154">
            <v>313</v>
          </cell>
          <cell r="B154">
            <v>0</v>
          </cell>
          <cell r="C154">
            <v>124625</v>
          </cell>
          <cell r="D154">
            <v>9352132</v>
          </cell>
          <cell r="E154" t="str">
            <v>Gorseland Primary School</v>
          </cell>
          <cell r="F154">
            <v>453</v>
          </cell>
          <cell r="G154">
            <v>453</v>
          </cell>
          <cell r="H154">
            <v>0</v>
          </cell>
          <cell r="I154">
            <v>1256531.4000000001</v>
          </cell>
          <cell r="J154">
            <v>0</v>
          </cell>
          <cell r="K154">
            <v>0</v>
          </cell>
          <cell r="L154">
            <v>13407.174887892379</v>
          </cell>
          <cell r="M154">
            <v>0</v>
          </cell>
          <cell r="N154">
            <v>20431.015801354402</v>
          </cell>
          <cell r="O154">
            <v>0</v>
          </cell>
          <cell r="P154">
            <v>406.27802690583002</v>
          </cell>
          <cell r="Q154">
            <v>731.30044843049347</v>
          </cell>
          <cell r="R154">
            <v>365.65022421524611</v>
          </cell>
          <cell r="S154">
            <v>1188.3632286995519</v>
          </cell>
          <cell r="T154">
            <v>0</v>
          </cell>
          <cell r="U154">
            <v>0</v>
          </cell>
          <cell r="V154">
            <v>0</v>
          </cell>
          <cell r="W154">
            <v>0</v>
          </cell>
          <cell r="X154">
            <v>0</v>
          </cell>
          <cell r="Y154">
            <v>0</v>
          </cell>
          <cell r="Z154">
            <v>0</v>
          </cell>
          <cell r="AA154">
            <v>0</v>
          </cell>
          <cell r="AB154">
            <v>4835.1295336787634</v>
          </cell>
          <cell r="AC154">
            <v>0</v>
          </cell>
          <cell r="AD154">
            <v>0</v>
          </cell>
          <cell r="AE154">
            <v>165516.34196891211</v>
          </cell>
          <cell r="AF154">
            <v>0</v>
          </cell>
          <cell r="AG154">
            <v>0</v>
          </cell>
          <cell r="AH154">
            <v>0</v>
          </cell>
          <cell r="AI154">
            <v>110000</v>
          </cell>
          <cell r="AJ154">
            <v>0</v>
          </cell>
          <cell r="AK154">
            <v>0</v>
          </cell>
          <cell r="AL154">
            <v>0</v>
          </cell>
          <cell r="AM154">
            <v>46353.832000000002</v>
          </cell>
          <cell r="AN154">
            <v>0</v>
          </cell>
          <cell r="AO154">
            <v>0</v>
          </cell>
          <cell r="AP154">
            <v>0</v>
          </cell>
          <cell r="AQ154">
            <v>0</v>
          </cell>
          <cell r="AR154">
            <v>0</v>
          </cell>
          <cell r="AS154">
            <v>0</v>
          </cell>
          <cell r="AT154">
            <v>0</v>
          </cell>
          <cell r="AU154">
            <v>0</v>
          </cell>
          <cell r="AV154">
            <v>1256531.4000000001</v>
          </cell>
          <cell r="AW154">
            <v>206881.25412008876</v>
          </cell>
          <cell r="AX154">
            <v>156353.83199999999</v>
          </cell>
          <cell r="AY154">
            <v>193780.23327766106</v>
          </cell>
          <cell r="AZ154">
            <v>1619766.486120089</v>
          </cell>
          <cell r="BA154">
            <v>1573412.654120089</v>
          </cell>
          <cell r="BB154">
            <v>3500</v>
          </cell>
          <cell r="BC154">
            <v>1585500</v>
          </cell>
          <cell r="BD154">
            <v>12087.345879910979</v>
          </cell>
          <cell r="BE154">
            <v>0</v>
          </cell>
          <cell r="BF154">
            <v>1631853.8319999999</v>
          </cell>
          <cell r="BG154" t="str">
            <v/>
          </cell>
          <cell r="BH154" t="str">
            <v/>
          </cell>
          <cell r="BI154" t="str">
            <v/>
          </cell>
          <cell r="BJ154" t="str">
            <v/>
          </cell>
          <cell r="BK154" t="str">
            <v/>
          </cell>
          <cell r="BL154">
            <v>1631853.8319999999</v>
          </cell>
          <cell r="BM154">
            <v>1631853.8319999999</v>
          </cell>
          <cell r="BN154">
            <v>0</v>
          </cell>
          <cell r="BO154">
            <v>1631853.8319999999</v>
          </cell>
          <cell r="BP154">
            <v>1475500</v>
          </cell>
          <cell r="BQ154">
            <v>1475500</v>
          </cell>
          <cell r="BR154">
            <v>3257.1743929359823</v>
          </cell>
          <cell r="BS154">
            <v>3058.8483310810811</v>
          </cell>
          <cell r="BT154">
            <v>6.4836840663102524E-2</v>
          </cell>
          <cell r="BU154">
            <v>-6.3629124832070907E-3</v>
          </cell>
          <cell r="BV154">
            <v>0</v>
          </cell>
          <cell r="BW154">
            <v>0</v>
          </cell>
          <cell r="BX154">
            <v>1631853.8319999999</v>
          </cell>
          <cell r="BY154">
            <v>3500</v>
          </cell>
          <cell r="BZ154" t="str">
            <v>Y</v>
          </cell>
          <cell r="CA154">
            <v>3602.3263399558496</v>
          </cell>
          <cell r="CB154">
            <v>5.6788309963567984E-2</v>
          </cell>
          <cell r="CC154">
            <v>-12045.27</v>
          </cell>
          <cell r="CD154">
            <v>1619808.5619999999</v>
          </cell>
        </row>
        <row r="155">
          <cell r="A155">
            <v>314</v>
          </cell>
          <cell r="B155">
            <v>0</v>
          </cell>
          <cell r="C155">
            <v>124597</v>
          </cell>
          <cell r="D155">
            <v>9352095</v>
          </cell>
          <cell r="E155" t="str">
            <v>Melton Primary School</v>
          </cell>
          <cell r="F155">
            <v>168</v>
          </cell>
          <cell r="G155">
            <v>168</v>
          </cell>
          <cell r="H155">
            <v>0</v>
          </cell>
          <cell r="I155">
            <v>465998.4</v>
          </cell>
          <cell r="J155">
            <v>0</v>
          </cell>
          <cell r="K155">
            <v>0</v>
          </cell>
          <cell r="L155">
            <v>11880.000000000022</v>
          </cell>
          <cell r="M155">
            <v>0</v>
          </cell>
          <cell r="N155">
            <v>27271.656441717791</v>
          </cell>
          <cell r="O155">
            <v>0</v>
          </cell>
          <cell r="P155">
            <v>600.00000000000148</v>
          </cell>
          <cell r="Q155">
            <v>0</v>
          </cell>
          <cell r="R155">
            <v>359.99999999999989</v>
          </cell>
          <cell r="S155">
            <v>0</v>
          </cell>
          <cell r="T155">
            <v>0</v>
          </cell>
          <cell r="U155">
            <v>0</v>
          </cell>
          <cell r="V155">
            <v>0</v>
          </cell>
          <cell r="W155">
            <v>0</v>
          </cell>
          <cell r="X155">
            <v>0</v>
          </cell>
          <cell r="Y155">
            <v>0</v>
          </cell>
          <cell r="Z155">
            <v>0</v>
          </cell>
          <cell r="AA155">
            <v>0</v>
          </cell>
          <cell r="AB155">
            <v>1169.189189189188</v>
          </cell>
          <cell r="AC155">
            <v>0</v>
          </cell>
          <cell r="AD155">
            <v>0</v>
          </cell>
          <cell r="AE155">
            <v>79886.333333333372</v>
          </cell>
          <cell r="AF155">
            <v>0</v>
          </cell>
          <cell r="AG155">
            <v>0</v>
          </cell>
          <cell r="AH155">
            <v>0</v>
          </cell>
          <cell r="AI155">
            <v>110000</v>
          </cell>
          <cell r="AJ155">
            <v>0</v>
          </cell>
          <cell r="AK155">
            <v>0</v>
          </cell>
          <cell r="AL155">
            <v>0</v>
          </cell>
          <cell r="AM155">
            <v>15112.865880000001</v>
          </cell>
          <cell r="AN155">
            <v>0</v>
          </cell>
          <cell r="AO155">
            <v>0</v>
          </cell>
          <cell r="AP155">
            <v>0</v>
          </cell>
          <cell r="AQ155">
            <v>0</v>
          </cell>
          <cell r="AR155">
            <v>0</v>
          </cell>
          <cell r="AS155">
            <v>0</v>
          </cell>
          <cell r="AT155">
            <v>0</v>
          </cell>
          <cell r="AU155">
            <v>0</v>
          </cell>
          <cell r="AV155">
            <v>465998.4</v>
          </cell>
          <cell r="AW155">
            <v>121167.17896424037</v>
          </cell>
          <cell r="AX155">
            <v>125112.86588</v>
          </cell>
          <cell r="AY155">
            <v>109941.16155419228</v>
          </cell>
          <cell r="AZ155">
            <v>712278.44484424032</v>
          </cell>
          <cell r="BA155">
            <v>697165.57896424027</v>
          </cell>
          <cell r="BB155">
            <v>3500</v>
          </cell>
          <cell r="BC155">
            <v>588000</v>
          </cell>
          <cell r="BD155">
            <v>0</v>
          </cell>
          <cell r="BE155">
            <v>0</v>
          </cell>
          <cell r="BF155">
            <v>712278.44484424032</v>
          </cell>
          <cell r="BG155" t="str">
            <v/>
          </cell>
          <cell r="BH155" t="str">
            <v/>
          </cell>
          <cell r="BI155" t="str">
            <v/>
          </cell>
          <cell r="BJ155" t="str">
            <v/>
          </cell>
          <cell r="BK155" t="str">
            <v/>
          </cell>
          <cell r="BL155">
            <v>712278.44484424032</v>
          </cell>
          <cell r="BM155">
            <v>712278.44484424032</v>
          </cell>
          <cell r="BN155">
            <v>0</v>
          </cell>
          <cell r="BO155">
            <v>603112.86588000006</v>
          </cell>
          <cell r="BP155">
            <v>478000.00000000006</v>
          </cell>
          <cell r="BQ155">
            <v>587165.57896424027</v>
          </cell>
          <cell r="BR155">
            <v>3495.0332081204779</v>
          </cell>
          <cell r="BS155">
            <v>3340.2620691358024</v>
          </cell>
          <cell r="BT155">
            <v>4.6335028743633294E-2</v>
          </cell>
          <cell r="BU155">
            <v>-4.5471946163225634E-3</v>
          </cell>
          <cell r="BV155">
            <v>0</v>
          </cell>
          <cell r="BW155">
            <v>-2551.7220452439724</v>
          </cell>
          <cell r="BX155">
            <v>709726.72279899637</v>
          </cell>
          <cell r="BY155">
            <v>4134.606291184502</v>
          </cell>
          <cell r="BZ155" t="str">
            <v>Y</v>
          </cell>
          <cell r="CA155">
            <v>4224.5638261845024</v>
          </cell>
          <cell r="CB155">
            <v>2.7735496951569516E-2</v>
          </cell>
          <cell r="CC155">
            <v>-4467.12</v>
          </cell>
          <cell r="CD155">
            <v>705259.60279899638</v>
          </cell>
        </row>
        <row r="156">
          <cell r="A156">
            <v>316</v>
          </cell>
          <cell r="B156" t="str">
            <v>Recoupment Academy</v>
          </cell>
          <cell r="C156">
            <v>142994</v>
          </cell>
          <cell r="D156">
            <v>9353097</v>
          </cell>
          <cell r="E156" t="str">
            <v>Nacton Church of England Primary School</v>
          </cell>
          <cell r="F156">
            <v>99</v>
          </cell>
          <cell r="G156">
            <v>99</v>
          </cell>
          <cell r="H156">
            <v>0</v>
          </cell>
          <cell r="I156">
            <v>274606.2</v>
          </cell>
          <cell r="J156">
            <v>0</v>
          </cell>
          <cell r="K156">
            <v>0</v>
          </cell>
          <cell r="L156">
            <v>1319.9999999999998</v>
          </cell>
          <cell r="M156">
            <v>0</v>
          </cell>
          <cell r="N156">
            <v>3857.9381443298967</v>
          </cell>
          <cell r="O156">
            <v>0</v>
          </cell>
          <cell r="P156">
            <v>1799.9999999999995</v>
          </cell>
          <cell r="Q156">
            <v>2399.9999999999995</v>
          </cell>
          <cell r="R156">
            <v>1079.9999999999998</v>
          </cell>
          <cell r="S156">
            <v>389.99999999999994</v>
          </cell>
          <cell r="T156">
            <v>0</v>
          </cell>
          <cell r="U156">
            <v>0</v>
          </cell>
          <cell r="V156">
            <v>0</v>
          </cell>
          <cell r="W156">
            <v>0</v>
          </cell>
          <cell r="X156">
            <v>0</v>
          </cell>
          <cell r="Y156">
            <v>0</v>
          </cell>
          <cell r="Z156">
            <v>0</v>
          </cell>
          <cell r="AA156">
            <v>0</v>
          </cell>
          <cell r="AB156">
            <v>599.82352941176259</v>
          </cell>
          <cell r="AC156">
            <v>0</v>
          </cell>
          <cell r="AD156">
            <v>0</v>
          </cell>
          <cell r="AE156">
            <v>14806.53658536584</v>
          </cell>
          <cell r="AF156">
            <v>0</v>
          </cell>
          <cell r="AG156">
            <v>0</v>
          </cell>
          <cell r="AH156">
            <v>0</v>
          </cell>
          <cell r="AI156">
            <v>110000</v>
          </cell>
          <cell r="AJ156">
            <v>0</v>
          </cell>
          <cell r="AK156">
            <v>0</v>
          </cell>
          <cell r="AL156">
            <v>0</v>
          </cell>
          <cell r="AM156">
            <v>1596.9669799999999</v>
          </cell>
          <cell r="AN156">
            <v>0</v>
          </cell>
          <cell r="AO156">
            <v>0</v>
          </cell>
          <cell r="AP156">
            <v>0</v>
          </cell>
          <cell r="AQ156">
            <v>0</v>
          </cell>
          <cell r="AR156">
            <v>0</v>
          </cell>
          <cell r="AS156">
            <v>0</v>
          </cell>
          <cell r="AT156">
            <v>0</v>
          </cell>
          <cell r="AU156">
            <v>0</v>
          </cell>
          <cell r="AV156">
            <v>274606.2</v>
          </cell>
          <cell r="AW156">
            <v>26254.298259107498</v>
          </cell>
          <cell r="AX156">
            <v>111596.96698</v>
          </cell>
          <cell r="AY156">
            <v>30229.50565753079</v>
          </cell>
          <cell r="AZ156">
            <v>412457.46523910749</v>
          </cell>
          <cell r="BA156">
            <v>410860.49825910747</v>
          </cell>
          <cell r="BB156">
            <v>3500</v>
          </cell>
          <cell r="BC156">
            <v>346500</v>
          </cell>
          <cell r="BD156">
            <v>0</v>
          </cell>
          <cell r="BE156">
            <v>0</v>
          </cell>
          <cell r="BF156">
            <v>412457.46523910749</v>
          </cell>
          <cell r="BG156" t="str">
            <v/>
          </cell>
          <cell r="BH156" t="str">
            <v/>
          </cell>
          <cell r="BI156" t="str">
            <v/>
          </cell>
          <cell r="BJ156" t="str">
            <v/>
          </cell>
          <cell r="BK156" t="str">
            <v/>
          </cell>
          <cell r="BL156">
            <v>412457.46523910749</v>
          </cell>
          <cell r="BM156">
            <v>412457.46523910749</v>
          </cell>
          <cell r="BN156">
            <v>0</v>
          </cell>
          <cell r="BO156">
            <v>348096.96698000003</v>
          </cell>
          <cell r="BP156">
            <v>236500.00000000003</v>
          </cell>
          <cell r="BQ156">
            <v>300860.49825910747</v>
          </cell>
          <cell r="BR156">
            <v>3038.9949319101765</v>
          </cell>
          <cell r="BS156">
            <v>3112.9022294736842</v>
          </cell>
          <cell r="BT156">
            <v>-2.3742248267143159E-2</v>
          </cell>
          <cell r="BU156">
            <v>8.7422482671431594E-3</v>
          </cell>
          <cell r="BV156">
            <v>0</v>
          </cell>
          <cell r="BW156">
            <v>2694.162648018837</v>
          </cell>
          <cell r="BX156">
            <v>415151.62788712635</v>
          </cell>
          <cell r="BY156">
            <v>4177.3198071426905</v>
          </cell>
          <cell r="BZ156" t="str">
            <v>Y</v>
          </cell>
          <cell r="CA156">
            <v>4193.4507867386501</v>
          </cell>
          <cell r="CB156">
            <v>-2.1877566874493048E-2</v>
          </cell>
          <cell r="CC156">
            <v>0</v>
          </cell>
          <cell r="CD156">
            <v>415151.62788712635</v>
          </cell>
        </row>
        <row r="157">
          <cell r="A157">
            <v>317</v>
          </cell>
          <cell r="B157">
            <v>0</v>
          </cell>
          <cell r="C157">
            <v>124777</v>
          </cell>
          <cell r="D157">
            <v>9353332</v>
          </cell>
          <cell r="E157" t="str">
            <v>Orford Church of England Voluntary Aided Primary School</v>
          </cell>
          <cell r="F157">
            <v>59</v>
          </cell>
          <cell r="G157">
            <v>59</v>
          </cell>
          <cell r="H157">
            <v>0</v>
          </cell>
          <cell r="I157">
            <v>163654.20000000001</v>
          </cell>
          <cell r="J157">
            <v>0</v>
          </cell>
          <cell r="K157">
            <v>0</v>
          </cell>
          <cell r="L157">
            <v>2200</v>
          </cell>
          <cell r="M157">
            <v>0</v>
          </cell>
          <cell r="N157">
            <v>3912.6315789473683</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584.32692307692218</v>
          </cell>
          <cell r="AC157">
            <v>0</v>
          </cell>
          <cell r="AD157">
            <v>0</v>
          </cell>
          <cell r="AE157">
            <v>23380.857142857119</v>
          </cell>
          <cell r="AF157">
            <v>0</v>
          </cell>
          <cell r="AG157">
            <v>0</v>
          </cell>
          <cell r="AH157">
            <v>0</v>
          </cell>
          <cell r="AI157">
            <v>110000</v>
          </cell>
          <cell r="AJ157">
            <v>25000</v>
          </cell>
          <cell r="AK157">
            <v>0</v>
          </cell>
          <cell r="AL157">
            <v>0</v>
          </cell>
          <cell r="AM157">
            <v>1259.615</v>
          </cell>
          <cell r="AN157">
            <v>0</v>
          </cell>
          <cell r="AO157">
            <v>0</v>
          </cell>
          <cell r="AP157">
            <v>0</v>
          </cell>
          <cell r="AQ157">
            <v>0</v>
          </cell>
          <cell r="AR157">
            <v>0</v>
          </cell>
          <cell r="AS157">
            <v>0</v>
          </cell>
          <cell r="AT157">
            <v>0</v>
          </cell>
          <cell r="AU157">
            <v>0</v>
          </cell>
          <cell r="AV157">
            <v>163654.20000000001</v>
          </cell>
          <cell r="AW157">
            <v>30077.815644881412</v>
          </cell>
          <cell r="AX157">
            <v>136259.61499999999</v>
          </cell>
          <cell r="AY157">
            <v>36436.172932330803</v>
          </cell>
          <cell r="AZ157">
            <v>329991.6306448814</v>
          </cell>
          <cell r="BA157">
            <v>328732.01564488141</v>
          </cell>
          <cell r="BB157">
            <v>3500</v>
          </cell>
          <cell r="BC157">
            <v>206500</v>
          </cell>
          <cell r="BD157">
            <v>0</v>
          </cell>
          <cell r="BE157">
            <v>0</v>
          </cell>
          <cell r="BF157">
            <v>329991.6306448814</v>
          </cell>
          <cell r="BG157" t="str">
            <v/>
          </cell>
          <cell r="BH157" t="str">
            <v/>
          </cell>
          <cell r="BI157" t="str">
            <v/>
          </cell>
          <cell r="BJ157" t="str">
            <v/>
          </cell>
          <cell r="BK157" t="str">
            <v/>
          </cell>
          <cell r="BL157">
            <v>329991.6306448814</v>
          </cell>
          <cell r="BM157">
            <v>329991.6306448814</v>
          </cell>
          <cell r="BN157">
            <v>0</v>
          </cell>
          <cell r="BO157">
            <v>207759.61499999999</v>
          </cell>
          <cell r="BP157">
            <v>71499.999999999985</v>
          </cell>
          <cell r="BQ157">
            <v>193732.01564488141</v>
          </cell>
          <cell r="BR157">
            <v>3283.5934855064647</v>
          </cell>
          <cell r="BS157">
            <v>2885.2955842105266</v>
          </cell>
          <cell r="BT157">
            <v>0.13804405464576353</v>
          </cell>
          <cell r="BU157">
            <v>-1.3547270803987689E-2</v>
          </cell>
          <cell r="BV157">
            <v>0</v>
          </cell>
          <cell r="BW157">
            <v>-2306.1849571021421</v>
          </cell>
          <cell r="BX157">
            <v>327685.44568777928</v>
          </cell>
          <cell r="BY157">
            <v>5532.6411980979537</v>
          </cell>
          <cell r="BZ157" t="str">
            <v>Y</v>
          </cell>
          <cell r="CA157">
            <v>5553.9906048776147</v>
          </cell>
          <cell r="CB157">
            <v>5.282146561057921E-2</v>
          </cell>
          <cell r="CC157">
            <v>-1568.81</v>
          </cell>
          <cell r="CD157">
            <v>326116.63568777929</v>
          </cell>
        </row>
        <row r="158">
          <cell r="A158">
            <v>318</v>
          </cell>
          <cell r="B158">
            <v>0</v>
          </cell>
          <cell r="C158">
            <v>124602</v>
          </cell>
          <cell r="D158">
            <v>9352101</v>
          </cell>
          <cell r="E158" t="str">
            <v>Otley Primary School</v>
          </cell>
          <cell r="F158">
            <v>56</v>
          </cell>
          <cell r="G158">
            <v>56</v>
          </cell>
          <cell r="H158">
            <v>0</v>
          </cell>
          <cell r="I158">
            <v>155332.80000000002</v>
          </cell>
          <cell r="J158">
            <v>0</v>
          </cell>
          <cell r="K158">
            <v>0</v>
          </cell>
          <cell r="L158">
            <v>0</v>
          </cell>
          <cell r="M158">
            <v>0</v>
          </cell>
          <cell r="N158">
            <v>4100.3389830508477</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600.83333333333235</v>
          </cell>
          <cell r="AC158">
            <v>0</v>
          </cell>
          <cell r="AD158">
            <v>0</v>
          </cell>
          <cell r="AE158">
            <v>26619.534883720906</v>
          </cell>
          <cell r="AF158">
            <v>0</v>
          </cell>
          <cell r="AG158">
            <v>0</v>
          </cell>
          <cell r="AH158">
            <v>0</v>
          </cell>
          <cell r="AI158">
            <v>110000</v>
          </cell>
          <cell r="AJ158">
            <v>0</v>
          </cell>
          <cell r="AK158">
            <v>0</v>
          </cell>
          <cell r="AL158">
            <v>0</v>
          </cell>
          <cell r="AM158">
            <v>6305.7911000000004</v>
          </cell>
          <cell r="AN158">
            <v>0</v>
          </cell>
          <cell r="AO158">
            <v>0</v>
          </cell>
          <cell r="AP158">
            <v>0</v>
          </cell>
          <cell r="AQ158">
            <v>0</v>
          </cell>
          <cell r="AR158">
            <v>0</v>
          </cell>
          <cell r="AS158">
            <v>0</v>
          </cell>
          <cell r="AT158">
            <v>0</v>
          </cell>
          <cell r="AU158">
            <v>0</v>
          </cell>
          <cell r="AV158">
            <v>155332.80000000002</v>
          </cell>
          <cell r="AW158">
            <v>31320.707200105084</v>
          </cell>
          <cell r="AX158">
            <v>116305.7911</v>
          </cell>
          <cell r="AY158">
            <v>38668.704375246329</v>
          </cell>
          <cell r="AZ158">
            <v>302959.29830010515</v>
          </cell>
          <cell r="BA158">
            <v>296653.50720010517</v>
          </cell>
          <cell r="BB158">
            <v>3500</v>
          </cell>
          <cell r="BC158">
            <v>196000</v>
          </cell>
          <cell r="BD158">
            <v>0</v>
          </cell>
          <cell r="BE158">
            <v>0</v>
          </cell>
          <cell r="BF158">
            <v>302959.29830010515</v>
          </cell>
          <cell r="BG158" t="str">
            <v/>
          </cell>
          <cell r="BH158" t="str">
            <v/>
          </cell>
          <cell r="BI158" t="str">
            <v/>
          </cell>
          <cell r="BJ158" t="str">
            <v/>
          </cell>
          <cell r="BK158" t="str">
            <v/>
          </cell>
          <cell r="BL158">
            <v>302959.29830010515</v>
          </cell>
          <cell r="BM158">
            <v>302959.29830010515</v>
          </cell>
          <cell r="BN158">
            <v>0</v>
          </cell>
          <cell r="BO158">
            <v>202305.7911</v>
          </cell>
          <cell r="BP158">
            <v>86000</v>
          </cell>
          <cell r="BQ158">
            <v>186653.50720010514</v>
          </cell>
          <cell r="BR158">
            <v>3333.0983428590202</v>
          </cell>
          <cell r="BS158">
            <v>3356.2091918032784</v>
          </cell>
          <cell r="BT158">
            <v>-6.8859977502894422E-3</v>
          </cell>
          <cell r="BU158">
            <v>0</v>
          </cell>
          <cell r="BV158">
            <v>0</v>
          </cell>
          <cell r="BW158">
            <v>0</v>
          </cell>
          <cell r="BX158">
            <v>302959.29830010515</v>
          </cell>
          <cell r="BY158">
            <v>5297.3840571447354</v>
          </cell>
          <cell r="BZ158" t="str">
            <v>Y</v>
          </cell>
          <cell r="CA158">
            <v>5409.987469644735</v>
          </cell>
          <cell r="CB158">
            <v>2.8390335658943666E-2</v>
          </cell>
          <cell r="CC158">
            <v>-1489.04</v>
          </cell>
          <cell r="CD158">
            <v>301470.25830010517</v>
          </cell>
        </row>
        <row r="159">
          <cell r="A159">
            <v>320</v>
          </cell>
          <cell r="B159" t="str">
            <v>Recoupment Academy</v>
          </cell>
          <cell r="C159">
            <v>145795</v>
          </cell>
          <cell r="D159">
            <v>9353346</v>
          </cell>
          <cell r="E159" t="str">
            <v>Rendlesham Primary School</v>
          </cell>
          <cell r="F159">
            <v>287</v>
          </cell>
          <cell r="G159">
            <v>287</v>
          </cell>
          <cell r="H159">
            <v>0</v>
          </cell>
          <cell r="I159">
            <v>796080.60000000009</v>
          </cell>
          <cell r="J159">
            <v>0</v>
          </cell>
          <cell r="K159">
            <v>0</v>
          </cell>
          <cell r="L159">
            <v>1320.0000000000041</v>
          </cell>
          <cell r="M159">
            <v>0</v>
          </cell>
          <cell r="N159">
            <v>12054</v>
          </cell>
          <cell r="O159">
            <v>0</v>
          </cell>
          <cell r="P159">
            <v>200.00000000000006</v>
          </cell>
          <cell r="Q159">
            <v>0</v>
          </cell>
          <cell r="R159">
            <v>0</v>
          </cell>
          <cell r="S159">
            <v>0</v>
          </cell>
          <cell r="T159">
            <v>0</v>
          </cell>
          <cell r="U159">
            <v>0</v>
          </cell>
          <cell r="V159">
            <v>0</v>
          </cell>
          <cell r="W159">
            <v>0</v>
          </cell>
          <cell r="X159">
            <v>0</v>
          </cell>
          <cell r="Y159">
            <v>0</v>
          </cell>
          <cell r="Z159">
            <v>0</v>
          </cell>
          <cell r="AA159">
            <v>0</v>
          </cell>
          <cell r="AB159">
            <v>2443.0578512396678</v>
          </cell>
          <cell r="AC159">
            <v>0</v>
          </cell>
          <cell r="AD159">
            <v>0</v>
          </cell>
          <cell r="AE159">
            <v>105447.59504132233</v>
          </cell>
          <cell r="AF159">
            <v>0</v>
          </cell>
          <cell r="AG159">
            <v>0</v>
          </cell>
          <cell r="AH159">
            <v>0</v>
          </cell>
          <cell r="AI159">
            <v>110000</v>
          </cell>
          <cell r="AJ159">
            <v>0</v>
          </cell>
          <cell r="AK159">
            <v>0</v>
          </cell>
          <cell r="AL159">
            <v>0</v>
          </cell>
          <cell r="AM159">
            <v>41567.294999999998</v>
          </cell>
          <cell r="AN159">
            <v>0</v>
          </cell>
          <cell r="AO159">
            <v>0</v>
          </cell>
          <cell r="AP159">
            <v>0</v>
          </cell>
          <cell r="AQ159">
            <v>0</v>
          </cell>
          <cell r="AR159">
            <v>0</v>
          </cell>
          <cell r="AS159">
            <v>0</v>
          </cell>
          <cell r="AT159">
            <v>0</v>
          </cell>
          <cell r="AU159">
            <v>0</v>
          </cell>
          <cell r="AV159">
            <v>796080.60000000009</v>
          </cell>
          <cell r="AW159">
            <v>121464.65289256201</v>
          </cell>
          <cell r="AX159">
            <v>151567.29499999998</v>
          </cell>
          <cell r="AY159">
            <v>122233.59504132233</v>
          </cell>
          <cell r="AZ159">
            <v>1069112.5478925621</v>
          </cell>
          <cell r="BA159">
            <v>1027545.2528925621</v>
          </cell>
          <cell r="BB159">
            <v>3500</v>
          </cell>
          <cell r="BC159">
            <v>1004500</v>
          </cell>
          <cell r="BD159">
            <v>0</v>
          </cell>
          <cell r="BE159">
            <v>0</v>
          </cell>
          <cell r="BF159">
            <v>1069112.5478925621</v>
          </cell>
          <cell r="BG159" t="str">
            <v/>
          </cell>
          <cell r="BH159" t="str">
            <v/>
          </cell>
          <cell r="BI159" t="str">
            <v/>
          </cell>
          <cell r="BJ159" t="str">
            <v/>
          </cell>
          <cell r="BK159" t="str">
            <v/>
          </cell>
          <cell r="BL159">
            <v>1069112.5478925621</v>
          </cell>
          <cell r="BM159">
            <v>1069112.5478925621</v>
          </cell>
          <cell r="BN159">
            <v>0</v>
          </cell>
          <cell r="BO159">
            <v>1046067.295</v>
          </cell>
          <cell r="BP159">
            <v>894500</v>
          </cell>
          <cell r="BQ159">
            <v>917545.25289256207</v>
          </cell>
          <cell r="BR159">
            <v>3197.0217870820979</v>
          </cell>
          <cell r="BS159">
            <v>3022.939405147059</v>
          </cell>
          <cell r="BT159">
            <v>5.7587122533331175E-2</v>
          </cell>
          <cell r="BU159">
            <v>-5.6514447201902818E-3</v>
          </cell>
          <cell r="BV159">
            <v>0</v>
          </cell>
          <cell r="BW159">
            <v>-4903.1008079732946</v>
          </cell>
          <cell r="BX159">
            <v>1064209.4470845889</v>
          </cell>
          <cell r="BY159">
            <v>3563.2130734654666</v>
          </cell>
          <cell r="BZ159" t="str">
            <v>Y</v>
          </cell>
          <cell r="CA159">
            <v>3708.0468539532717</v>
          </cell>
          <cell r="CB159">
            <v>3.6670043547510023E-2</v>
          </cell>
          <cell r="CC159">
            <v>0</v>
          </cell>
          <cell r="CD159">
            <v>1064209.4470845889</v>
          </cell>
        </row>
        <row r="160">
          <cell r="A160">
            <v>322</v>
          </cell>
          <cell r="B160" t="str">
            <v>Recoupment Academy</v>
          </cell>
          <cell r="C160">
            <v>146271</v>
          </cell>
          <cell r="D160">
            <v>9352223</v>
          </cell>
          <cell r="E160" t="str">
            <v>Shotley Primary School</v>
          </cell>
          <cell r="F160">
            <v>149</v>
          </cell>
          <cell r="G160">
            <v>149</v>
          </cell>
          <cell r="H160">
            <v>0</v>
          </cell>
          <cell r="I160">
            <v>413296.2</v>
          </cell>
          <cell r="J160">
            <v>0</v>
          </cell>
          <cell r="K160">
            <v>0</v>
          </cell>
          <cell r="L160">
            <v>9239.9999999999836</v>
          </cell>
          <cell r="M160">
            <v>0</v>
          </cell>
          <cell r="N160">
            <v>17879.999999999996</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53297.299999999996</v>
          </cell>
          <cell r="AF160">
            <v>0</v>
          </cell>
          <cell r="AG160">
            <v>0</v>
          </cell>
          <cell r="AH160">
            <v>0</v>
          </cell>
          <cell r="AI160">
            <v>110000</v>
          </cell>
          <cell r="AJ160">
            <v>0</v>
          </cell>
          <cell r="AK160">
            <v>0</v>
          </cell>
          <cell r="AL160">
            <v>0</v>
          </cell>
          <cell r="AM160">
            <v>4228.0344400000004</v>
          </cell>
          <cell r="AN160">
            <v>0</v>
          </cell>
          <cell r="AO160">
            <v>0</v>
          </cell>
          <cell r="AP160">
            <v>0</v>
          </cell>
          <cell r="AQ160">
            <v>0</v>
          </cell>
          <cell r="AR160">
            <v>0</v>
          </cell>
          <cell r="AS160">
            <v>0</v>
          </cell>
          <cell r="AT160">
            <v>0</v>
          </cell>
          <cell r="AU160">
            <v>0</v>
          </cell>
          <cell r="AV160">
            <v>413296.2</v>
          </cell>
          <cell r="AW160">
            <v>80417.299999999974</v>
          </cell>
          <cell r="AX160">
            <v>114228.03444</v>
          </cell>
          <cell r="AY160">
            <v>76856.299999999988</v>
          </cell>
          <cell r="AZ160">
            <v>607941.53443999996</v>
          </cell>
          <cell r="BA160">
            <v>603713.5</v>
          </cell>
          <cell r="BB160">
            <v>3500</v>
          </cell>
          <cell r="BC160">
            <v>521500</v>
          </cell>
          <cell r="BD160">
            <v>0</v>
          </cell>
          <cell r="BE160">
            <v>0</v>
          </cell>
          <cell r="BF160">
            <v>607941.53443999996</v>
          </cell>
          <cell r="BG160" t="str">
            <v/>
          </cell>
          <cell r="BH160" t="str">
            <v/>
          </cell>
          <cell r="BI160" t="str">
            <v/>
          </cell>
          <cell r="BJ160" t="str">
            <v/>
          </cell>
          <cell r="BK160" t="str">
            <v/>
          </cell>
          <cell r="BL160">
            <v>607941.53443999996</v>
          </cell>
          <cell r="BM160">
            <v>607941.53443999996</v>
          </cell>
          <cell r="BN160">
            <v>0</v>
          </cell>
          <cell r="BO160">
            <v>525728.03443999996</v>
          </cell>
          <cell r="BP160">
            <v>411499.99999999994</v>
          </cell>
          <cell r="BQ160">
            <v>493713.49999999994</v>
          </cell>
          <cell r="BR160">
            <v>3313.5134228187917</v>
          </cell>
          <cell r="BS160">
            <v>3131.518921088435</v>
          </cell>
          <cell r="BT160">
            <v>5.8117005298853525E-2</v>
          </cell>
          <cell r="BU160">
            <v>-5.7034459841151779E-3</v>
          </cell>
          <cell r="BV160">
            <v>0</v>
          </cell>
          <cell r="BW160">
            <v>-2661.2069031847168</v>
          </cell>
          <cell r="BX160">
            <v>605280.3275368152</v>
          </cell>
          <cell r="BY160">
            <v>4033.9080073611763</v>
          </cell>
          <cell r="BZ160" t="str">
            <v>Y</v>
          </cell>
          <cell r="CA160">
            <v>4062.2840774282899</v>
          </cell>
          <cell r="CB160">
            <v>2.6167681632332185E-2</v>
          </cell>
          <cell r="CC160">
            <v>0</v>
          </cell>
          <cell r="CD160">
            <v>605280.3275368152</v>
          </cell>
        </row>
        <row r="161">
          <cell r="A161">
            <v>324</v>
          </cell>
          <cell r="B161">
            <v>0</v>
          </cell>
          <cell r="C161">
            <v>124609</v>
          </cell>
          <cell r="D161">
            <v>9352110</v>
          </cell>
          <cell r="E161" t="str">
            <v>Somersham Primary School</v>
          </cell>
          <cell r="F161">
            <v>99</v>
          </cell>
          <cell r="G161">
            <v>99</v>
          </cell>
          <cell r="H161">
            <v>0</v>
          </cell>
          <cell r="I161">
            <v>274606.2</v>
          </cell>
          <cell r="J161">
            <v>0</v>
          </cell>
          <cell r="K161">
            <v>0</v>
          </cell>
          <cell r="L161">
            <v>6159.9999999999809</v>
          </cell>
          <cell r="M161">
            <v>0</v>
          </cell>
          <cell r="N161">
            <v>10260</v>
          </cell>
          <cell r="O161">
            <v>0</v>
          </cell>
          <cell r="P161">
            <v>0</v>
          </cell>
          <cell r="Q161">
            <v>0</v>
          </cell>
          <cell r="R161">
            <v>1079.9999999999998</v>
          </cell>
          <cell r="S161">
            <v>389.99999999999994</v>
          </cell>
          <cell r="T161">
            <v>0</v>
          </cell>
          <cell r="U161">
            <v>0</v>
          </cell>
          <cell r="V161">
            <v>0</v>
          </cell>
          <cell r="W161">
            <v>0</v>
          </cell>
          <cell r="X161">
            <v>0</v>
          </cell>
          <cell r="Y161">
            <v>0</v>
          </cell>
          <cell r="Z161">
            <v>0</v>
          </cell>
          <cell r="AA161">
            <v>0</v>
          </cell>
          <cell r="AB161">
            <v>0</v>
          </cell>
          <cell r="AC161">
            <v>0</v>
          </cell>
          <cell r="AD161">
            <v>0</v>
          </cell>
          <cell r="AE161">
            <v>36471.13953488374</v>
          </cell>
          <cell r="AF161">
            <v>0</v>
          </cell>
          <cell r="AG161">
            <v>0</v>
          </cell>
          <cell r="AH161">
            <v>0</v>
          </cell>
          <cell r="AI161">
            <v>110000</v>
          </cell>
          <cell r="AJ161">
            <v>16955.941255006674</v>
          </cell>
          <cell r="AK161">
            <v>0</v>
          </cell>
          <cell r="AL161">
            <v>0</v>
          </cell>
          <cell r="AM161">
            <v>5689.8827999999994</v>
          </cell>
          <cell r="AN161">
            <v>0</v>
          </cell>
          <cell r="AO161">
            <v>0</v>
          </cell>
          <cell r="AP161">
            <v>0</v>
          </cell>
          <cell r="AQ161">
            <v>0</v>
          </cell>
          <cell r="AR161">
            <v>0</v>
          </cell>
          <cell r="AS161">
            <v>0</v>
          </cell>
          <cell r="AT161">
            <v>0</v>
          </cell>
          <cell r="AU161">
            <v>0</v>
          </cell>
          <cell r="AV161">
            <v>274606.2</v>
          </cell>
          <cell r="AW161">
            <v>54361.139534883725</v>
          </cell>
          <cell r="AX161">
            <v>132645.82405500667</v>
          </cell>
          <cell r="AY161">
            <v>55415.139534883732</v>
          </cell>
          <cell r="AZ161">
            <v>461613.16358989041</v>
          </cell>
          <cell r="BA161">
            <v>455923.28078989038</v>
          </cell>
          <cell r="BB161">
            <v>3500</v>
          </cell>
          <cell r="BC161">
            <v>346500</v>
          </cell>
          <cell r="BD161">
            <v>0</v>
          </cell>
          <cell r="BE161">
            <v>0</v>
          </cell>
          <cell r="BF161">
            <v>461613.16358989041</v>
          </cell>
          <cell r="BG161" t="str">
            <v/>
          </cell>
          <cell r="BH161" t="str">
            <v/>
          </cell>
          <cell r="BI161" t="str">
            <v/>
          </cell>
          <cell r="BJ161" t="str">
            <v/>
          </cell>
          <cell r="BK161" t="str">
            <v/>
          </cell>
          <cell r="BL161">
            <v>461613.16358989041</v>
          </cell>
          <cell r="BM161">
            <v>461613.16358989041</v>
          </cell>
          <cell r="BN161">
            <v>0</v>
          </cell>
          <cell r="BO161">
            <v>352189.88280000002</v>
          </cell>
          <cell r="BP161">
            <v>219544.05874499335</v>
          </cell>
          <cell r="BQ161">
            <v>328967.33953488374</v>
          </cell>
          <cell r="BR161">
            <v>3322.9024195442803</v>
          </cell>
          <cell r="BS161">
            <v>3085.5317871938091</v>
          </cell>
          <cell r="BT161">
            <v>7.6930217778230073E-2</v>
          </cell>
          <cell r="BU161">
            <v>-7.5497238611674979E-3</v>
          </cell>
          <cell r="BV161">
            <v>0</v>
          </cell>
          <cell r="BW161">
            <v>-2306.1963828586217</v>
          </cell>
          <cell r="BX161">
            <v>459306.96720703179</v>
          </cell>
          <cell r="BY161">
            <v>4581.9907515861796</v>
          </cell>
          <cell r="BZ161" t="str">
            <v>Y</v>
          </cell>
          <cell r="CA161">
            <v>4639.4643152225435</v>
          </cell>
          <cell r="CB161">
            <v>4.5440829443088582E-2</v>
          </cell>
          <cell r="CC161">
            <v>-2632.41</v>
          </cell>
          <cell r="CD161">
            <v>456674.55720703182</v>
          </cell>
        </row>
        <row r="162">
          <cell r="A162">
            <v>325</v>
          </cell>
          <cell r="B162" t="str">
            <v>Recoupment Academy</v>
          </cell>
          <cell r="C162">
            <v>142595</v>
          </cell>
          <cell r="D162">
            <v>9353115</v>
          </cell>
          <cell r="E162" t="str">
            <v>Sproughton Church of England Primary School</v>
          </cell>
          <cell r="F162">
            <v>101</v>
          </cell>
          <cell r="G162">
            <v>101</v>
          </cell>
          <cell r="H162">
            <v>0</v>
          </cell>
          <cell r="I162">
            <v>280153.80000000005</v>
          </cell>
          <cell r="J162">
            <v>0</v>
          </cell>
          <cell r="K162">
            <v>0</v>
          </cell>
          <cell r="L162">
            <v>2199.9999999999995</v>
          </cell>
          <cell r="M162">
            <v>0</v>
          </cell>
          <cell r="N162">
            <v>5454.0000000000009</v>
          </cell>
          <cell r="O162">
            <v>0</v>
          </cell>
          <cell r="P162">
            <v>1599.9999999999998</v>
          </cell>
          <cell r="Q162">
            <v>1679.9999999999998</v>
          </cell>
          <cell r="R162">
            <v>1080</v>
          </cell>
          <cell r="S162">
            <v>779.99999999999989</v>
          </cell>
          <cell r="T162">
            <v>0</v>
          </cell>
          <cell r="U162">
            <v>0</v>
          </cell>
          <cell r="V162">
            <v>0</v>
          </cell>
          <cell r="W162">
            <v>0</v>
          </cell>
          <cell r="X162">
            <v>0</v>
          </cell>
          <cell r="Y162">
            <v>0</v>
          </cell>
          <cell r="Z162">
            <v>0</v>
          </cell>
          <cell r="AA162">
            <v>0</v>
          </cell>
          <cell r="AB162">
            <v>604.82558139534956</v>
          </cell>
          <cell r="AC162">
            <v>0</v>
          </cell>
          <cell r="AD162">
            <v>0</v>
          </cell>
          <cell r="AE162">
            <v>27930.658823529451</v>
          </cell>
          <cell r="AF162">
            <v>0</v>
          </cell>
          <cell r="AG162">
            <v>0</v>
          </cell>
          <cell r="AH162">
            <v>0</v>
          </cell>
          <cell r="AI162">
            <v>110000</v>
          </cell>
          <cell r="AJ162">
            <v>0</v>
          </cell>
          <cell r="AK162">
            <v>0</v>
          </cell>
          <cell r="AL162">
            <v>0</v>
          </cell>
          <cell r="AM162">
            <v>1426.3031999999998</v>
          </cell>
          <cell r="AN162">
            <v>0</v>
          </cell>
          <cell r="AO162">
            <v>0</v>
          </cell>
          <cell r="AP162">
            <v>0</v>
          </cell>
          <cell r="AQ162">
            <v>0</v>
          </cell>
          <cell r="AR162">
            <v>0</v>
          </cell>
          <cell r="AS162">
            <v>0</v>
          </cell>
          <cell r="AT162">
            <v>0</v>
          </cell>
          <cell r="AU162">
            <v>0</v>
          </cell>
          <cell r="AV162">
            <v>280153.80000000005</v>
          </cell>
          <cell r="AW162">
            <v>41329.484404924799</v>
          </cell>
          <cell r="AX162">
            <v>111426.30319999999</v>
          </cell>
          <cell r="AY162">
            <v>44326.658823529448</v>
          </cell>
          <cell r="AZ162">
            <v>432909.5876049248</v>
          </cell>
          <cell r="BA162">
            <v>431483.28440492478</v>
          </cell>
          <cell r="BB162">
            <v>3500</v>
          </cell>
          <cell r="BC162">
            <v>353500</v>
          </cell>
          <cell r="BD162">
            <v>0</v>
          </cell>
          <cell r="BE162">
            <v>0</v>
          </cell>
          <cell r="BF162">
            <v>432909.5876049248</v>
          </cell>
          <cell r="BG162" t="str">
            <v/>
          </cell>
          <cell r="BH162" t="str">
            <v/>
          </cell>
          <cell r="BI162" t="str">
            <v/>
          </cell>
          <cell r="BJ162" t="str">
            <v/>
          </cell>
          <cell r="BK162" t="str">
            <v/>
          </cell>
          <cell r="BL162">
            <v>432909.5876049248</v>
          </cell>
          <cell r="BM162">
            <v>432909.5876049248</v>
          </cell>
          <cell r="BN162">
            <v>0</v>
          </cell>
          <cell r="BO162">
            <v>354926.30320000002</v>
          </cell>
          <cell r="BP162">
            <v>243500.00000000003</v>
          </cell>
          <cell r="BQ162">
            <v>321483.28440492478</v>
          </cell>
          <cell r="BR162">
            <v>3183.0028158903442</v>
          </cell>
          <cell r="BS162">
            <v>3024.495880808081</v>
          </cell>
          <cell r="BT162">
            <v>5.240772060166058E-2</v>
          </cell>
          <cell r="BU162">
            <v>-5.1431521990013447E-3</v>
          </cell>
          <cell r="BV162">
            <v>0</v>
          </cell>
          <cell r="BW162">
            <v>-1571.0997066651078</v>
          </cell>
          <cell r="BX162">
            <v>431338.48789825971</v>
          </cell>
          <cell r="BY162">
            <v>4256.5562841411847</v>
          </cell>
          <cell r="BZ162" t="str">
            <v>Y</v>
          </cell>
          <cell r="CA162">
            <v>4270.6780980025715</v>
          </cell>
          <cell r="CB162">
            <v>2.9152473888593766E-2</v>
          </cell>
          <cell r="CC162">
            <v>0</v>
          </cell>
          <cell r="CD162">
            <v>431338.48789825971</v>
          </cell>
        </row>
        <row r="163">
          <cell r="A163">
            <v>327</v>
          </cell>
          <cell r="B163">
            <v>0</v>
          </cell>
          <cell r="C163">
            <v>124675</v>
          </cell>
          <cell r="D163">
            <v>9352918</v>
          </cell>
          <cell r="E163" t="str">
            <v>Stratford St Mary Primary School</v>
          </cell>
          <cell r="F163">
            <v>96</v>
          </cell>
          <cell r="G163">
            <v>96</v>
          </cell>
          <cell r="H163">
            <v>0</v>
          </cell>
          <cell r="I163">
            <v>266284.80000000005</v>
          </cell>
          <cell r="J163">
            <v>0</v>
          </cell>
          <cell r="K163">
            <v>0</v>
          </cell>
          <cell r="L163">
            <v>440.00000000000148</v>
          </cell>
          <cell r="M163">
            <v>0</v>
          </cell>
          <cell r="N163">
            <v>4659.7752808988762</v>
          </cell>
          <cell r="O163">
            <v>0</v>
          </cell>
          <cell r="P163">
            <v>399.99999999999937</v>
          </cell>
          <cell r="Q163">
            <v>240.0000000000008</v>
          </cell>
          <cell r="R163">
            <v>0</v>
          </cell>
          <cell r="S163">
            <v>0</v>
          </cell>
          <cell r="T163">
            <v>420.00000000000142</v>
          </cell>
          <cell r="U163">
            <v>575.00000000000193</v>
          </cell>
          <cell r="V163">
            <v>0</v>
          </cell>
          <cell r="W163">
            <v>0</v>
          </cell>
          <cell r="X163">
            <v>0</v>
          </cell>
          <cell r="Y163">
            <v>0</v>
          </cell>
          <cell r="Z163">
            <v>0</v>
          </cell>
          <cell r="AA163">
            <v>0</v>
          </cell>
          <cell r="AB163">
            <v>0</v>
          </cell>
          <cell r="AC163">
            <v>0</v>
          </cell>
          <cell r="AD163">
            <v>0</v>
          </cell>
          <cell r="AE163">
            <v>14903.088607594918</v>
          </cell>
          <cell r="AF163">
            <v>0</v>
          </cell>
          <cell r="AG163">
            <v>0</v>
          </cell>
          <cell r="AH163">
            <v>0</v>
          </cell>
          <cell r="AI163">
            <v>110000</v>
          </cell>
          <cell r="AJ163">
            <v>0</v>
          </cell>
          <cell r="AK163">
            <v>0</v>
          </cell>
          <cell r="AL163">
            <v>0</v>
          </cell>
          <cell r="AM163">
            <v>9789.0123800000001</v>
          </cell>
          <cell r="AN163">
            <v>0</v>
          </cell>
          <cell r="AO163">
            <v>0</v>
          </cell>
          <cell r="AP163">
            <v>0</v>
          </cell>
          <cell r="AQ163">
            <v>0</v>
          </cell>
          <cell r="AR163">
            <v>0</v>
          </cell>
          <cell r="AS163">
            <v>0</v>
          </cell>
          <cell r="AT163">
            <v>0</v>
          </cell>
          <cell r="AU163">
            <v>0</v>
          </cell>
          <cell r="AV163">
            <v>266284.80000000005</v>
          </cell>
          <cell r="AW163">
            <v>21637.863888493801</v>
          </cell>
          <cell r="AX163">
            <v>119789.01238</v>
          </cell>
          <cell r="AY163">
            <v>28269.476248044361</v>
          </cell>
          <cell r="AZ163">
            <v>407711.67626849387</v>
          </cell>
          <cell r="BA163">
            <v>397922.6638884939</v>
          </cell>
          <cell r="BB163">
            <v>3500</v>
          </cell>
          <cell r="BC163">
            <v>336000</v>
          </cell>
          <cell r="BD163">
            <v>0</v>
          </cell>
          <cell r="BE163">
            <v>0</v>
          </cell>
          <cell r="BF163">
            <v>407711.67626849387</v>
          </cell>
          <cell r="BG163" t="str">
            <v/>
          </cell>
          <cell r="BH163" t="str">
            <v/>
          </cell>
          <cell r="BI163" t="str">
            <v/>
          </cell>
          <cell r="BJ163" t="str">
            <v/>
          </cell>
          <cell r="BK163" t="str">
            <v/>
          </cell>
          <cell r="BL163">
            <v>407711.67626849387</v>
          </cell>
          <cell r="BM163">
            <v>407711.67626849387</v>
          </cell>
          <cell r="BN163">
            <v>0</v>
          </cell>
          <cell r="BO163">
            <v>345789.01237999997</v>
          </cell>
          <cell r="BP163">
            <v>225999.99999999997</v>
          </cell>
          <cell r="BQ163">
            <v>287922.6638884939</v>
          </cell>
          <cell r="BR163">
            <v>2999.1944155051447</v>
          </cell>
          <cell r="BS163">
            <v>2923.4460123595509</v>
          </cell>
          <cell r="BT163">
            <v>2.5910655721142008E-2</v>
          </cell>
          <cell r="BU163">
            <v>-2.5428017937024297E-3</v>
          </cell>
          <cell r="BV163">
            <v>0</v>
          </cell>
          <cell r="BW163">
            <v>-713.63940134592781</v>
          </cell>
          <cell r="BX163">
            <v>406998.03686714795</v>
          </cell>
          <cell r="BY163">
            <v>4137.5940050744575</v>
          </cell>
          <cell r="BZ163" t="str">
            <v>Y</v>
          </cell>
          <cell r="CA163">
            <v>4239.5628840327909</v>
          </cell>
          <cell r="CB163">
            <v>-6.4352652744910088E-3</v>
          </cell>
          <cell r="CC163">
            <v>-2552.64</v>
          </cell>
          <cell r="CD163">
            <v>404445.39686714794</v>
          </cell>
        </row>
        <row r="164">
          <cell r="A164">
            <v>328</v>
          </cell>
          <cell r="B164" t="str">
            <v>Recoupment Academy</v>
          </cell>
          <cell r="C164">
            <v>145979</v>
          </cell>
          <cell r="D164">
            <v>9352221</v>
          </cell>
          <cell r="E164" t="str">
            <v>Stutton Church of England Primary School</v>
          </cell>
          <cell r="F164">
            <v>30</v>
          </cell>
          <cell r="G164">
            <v>30</v>
          </cell>
          <cell r="H164">
            <v>0</v>
          </cell>
          <cell r="I164">
            <v>83214</v>
          </cell>
          <cell r="J164">
            <v>0</v>
          </cell>
          <cell r="K164">
            <v>0</v>
          </cell>
          <cell r="L164">
            <v>439.99999999999949</v>
          </cell>
          <cell r="M164">
            <v>0</v>
          </cell>
          <cell r="N164">
            <v>1542.8571428571427</v>
          </cell>
          <cell r="O164">
            <v>0</v>
          </cell>
          <cell r="P164">
            <v>199.99999999999977</v>
          </cell>
          <cell r="Q164">
            <v>0</v>
          </cell>
          <cell r="R164">
            <v>720.00000000000034</v>
          </cell>
          <cell r="S164">
            <v>780.00000000000034</v>
          </cell>
          <cell r="T164">
            <v>419.99999999999955</v>
          </cell>
          <cell r="U164">
            <v>0</v>
          </cell>
          <cell r="V164">
            <v>0</v>
          </cell>
          <cell r="W164">
            <v>0</v>
          </cell>
          <cell r="X164">
            <v>0</v>
          </cell>
          <cell r="Y164">
            <v>0</v>
          </cell>
          <cell r="Z164">
            <v>0</v>
          </cell>
          <cell r="AA164">
            <v>0</v>
          </cell>
          <cell r="AB164">
            <v>594.23076923076974</v>
          </cell>
          <cell r="AC164">
            <v>0</v>
          </cell>
          <cell r="AD164">
            <v>0</v>
          </cell>
          <cell r="AE164">
            <v>12775.000000000011</v>
          </cell>
          <cell r="AF164">
            <v>0</v>
          </cell>
          <cell r="AG164">
            <v>0</v>
          </cell>
          <cell r="AH164">
            <v>0</v>
          </cell>
          <cell r="AI164">
            <v>110000</v>
          </cell>
          <cell r="AJ164">
            <v>0</v>
          </cell>
          <cell r="AK164">
            <v>0</v>
          </cell>
          <cell r="AL164">
            <v>0</v>
          </cell>
          <cell r="AM164">
            <v>872.48140000000001</v>
          </cell>
          <cell r="AN164">
            <v>0</v>
          </cell>
          <cell r="AO164">
            <v>0</v>
          </cell>
          <cell r="AP164">
            <v>0</v>
          </cell>
          <cell r="AQ164">
            <v>0</v>
          </cell>
          <cell r="AR164">
            <v>0</v>
          </cell>
          <cell r="AS164">
            <v>0</v>
          </cell>
          <cell r="AT164">
            <v>0</v>
          </cell>
          <cell r="AU164">
            <v>0</v>
          </cell>
          <cell r="AV164">
            <v>83214</v>
          </cell>
          <cell r="AW164">
            <v>17472.087912087925</v>
          </cell>
          <cell r="AX164">
            <v>110872.4814</v>
          </cell>
          <cell r="AY164">
            <v>24825.428571428583</v>
          </cell>
          <cell r="AZ164">
            <v>211558.56931208793</v>
          </cell>
          <cell r="BA164">
            <v>210686.08791208794</v>
          </cell>
          <cell r="BB164">
            <v>3500</v>
          </cell>
          <cell r="BC164">
            <v>105000</v>
          </cell>
          <cell r="BD164">
            <v>0</v>
          </cell>
          <cell r="BE164">
            <v>0</v>
          </cell>
          <cell r="BF164">
            <v>211558.56931208793</v>
          </cell>
          <cell r="BG164" t="str">
            <v/>
          </cell>
          <cell r="BH164" t="str">
            <v/>
          </cell>
          <cell r="BI164" t="str">
            <v/>
          </cell>
          <cell r="BJ164" t="str">
            <v/>
          </cell>
          <cell r="BK164" t="str">
            <v/>
          </cell>
          <cell r="BL164">
            <v>211558.56931208793</v>
          </cell>
          <cell r="BM164">
            <v>211558.56931208793</v>
          </cell>
          <cell r="BN164">
            <v>0</v>
          </cell>
          <cell r="BO164">
            <v>105872.4814</v>
          </cell>
          <cell r="BP164">
            <v>-4999.9999999999955</v>
          </cell>
          <cell r="BQ164">
            <v>100686.08791208793</v>
          </cell>
          <cell r="BR164">
            <v>3356.2029304029306</v>
          </cell>
          <cell r="BS164">
            <v>3292.482144999999</v>
          </cell>
          <cell r="BT164">
            <v>1.935341866612662E-2</v>
          </cell>
          <cell r="BU164">
            <v>-1.8992922536632678E-3</v>
          </cell>
          <cell r="BV164">
            <v>0</v>
          </cell>
          <cell r="BW164">
            <v>-187.60157499969355</v>
          </cell>
          <cell r="BX164">
            <v>211370.96773708824</v>
          </cell>
          <cell r="BY164">
            <v>7016.6162112362754</v>
          </cell>
          <cell r="BZ164" t="str">
            <v>Y</v>
          </cell>
          <cell r="CA164">
            <v>7045.6989245696077</v>
          </cell>
          <cell r="CB164">
            <v>-0.2212884897842311</v>
          </cell>
          <cell r="CC164">
            <v>0</v>
          </cell>
          <cell r="CD164">
            <v>211370.96773708824</v>
          </cell>
        </row>
        <row r="165">
          <cell r="A165">
            <v>331</v>
          </cell>
          <cell r="B165">
            <v>0</v>
          </cell>
          <cell r="C165">
            <v>124744</v>
          </cell>
          <cell r="D165">
            <v>9353104</v>
          </cell>
          <cell r="E165" t="str">
            <v>Tattingstone Church of England Voluntary Controlled Primary School</v>
          </cell>
          <cell r="F165">
            <v>83</v>
          </cell>
          <cell r="G165">
            <v>83</v>
          </cell>
          <cell r="H165">
            <v>0</v>
          </cell>
          <cell r="I165">
            <v>230225.40000000002</v>
          </cell>
          <cell r="J165">
            <v>0</v>
          </cell>
          <cell r="K165">
            <v>0</v>
          </cell>
          <cell r="L165">
            <v>3959.9999999999986</v>
          </cell>
          <cell r="M165">
            <v>0</v>
          </cell>
          <cell r="N165">
            <v>7387.9120879120874</v>
          </cell>
          <cell r="O165">
            <v>0</v>
          </cell>
          <cell r="P165">
            <v>400.00000000000045</v>
          </cell>
          <cell r="Q165">
            <v>1439.9999999999993</v>
          </cell>
          <cell r="R165">
            <v>3960.0000000000082</v>
          </cell>
          <cell r="S165">
            <v>1950.0000000000005</v>
          </cell>
          <cell r="T165">
            <v>0</v>
          </cell>
          <cell r="U165">
            <v>0</v>
          </cell>
          <cell r="V165">
            <v>0</v>
          </cell>
          <cell r="W165">
            <v>0</v>
          </cell>
          <cell r="X165">
            <v>0</v>
          </cell>
          <cell r="Y165">
            <v>0</v>
          </cell>
          <cell r="Z165">
            <v>0</v>
          </cell>
          <cell r="AA165">
            <v>0</v>
          </cell>
          <cell r="AB165">
            <v>0</v>
          </cell>
          <cell r="AC165">
            <v>0</v>
          </cell>
          <cell r="AD165">
            <v>0</v>
          </cell>
          <cell r="AE165">
            <v>27478.845070422536</v>
          </cell>
          <cell r="AF165">
            <v>0</v>
          </cell>
          <cell r="AG165">
            <v>0</v>
          </cell>
          <cell r="AH165">
            <v>0</v>
          </cell>
          <cell r="AI165">
            <v>110000</v>
          </cell>
          <cell r="AJ165">
            <v>0</v>
          </cell>
          <cell r="AK165">
            <v>0</v>
          </cell>
          <cell r="AL165">
            <v>0</v>
          </cell>
          <cell r="AM165">
            <v>5337.9264400000002</v>
          </cell>
          <cell r="AN165">
            <v>0</v>
          </cell>
          <cell r="AO165">
            <v>0</v>
          </cell>
          <cell r="AP165">
            <v>0</v>
          </cell>
          <cell r="AQ165">
            <v>0</v>
          </cell>
          <cell r="AR165">
            <v>0</v>
          </cell>
          <cell r="AS165">
            <v>0</v>
          </cell>
          <cell r="AT165">
            <v>0</v>
          </cell>
          <cell r="AU165">
            <v>0</v>
          </cell>
          <cell r="AV165">
            <v>230225.40000000002</v>
          </cell>
          <cell r="AW165">
            <v>46576.757158334629</v>
          </cell>
          <cell r="AX165">
            <v>115337.92644</v>
          </cell>
          <cell r="AY165">
            <v>47026.801114378584</v>
          </cell>
          <cell r="AZ165">
            <v>392140.08359833463</v>
          </cell>
          <cell r="BA165">
            <v>386802.15715833462</v>
          </cell>
          <cell r="BB165">
            <v>3500</v>
          </cell>
          <cell r="BC165">
            <v>290500</v>
          </cell>
          <cell r="BD165">
            <v>0</v>
          </cell>
          <cell r="BE165">
            <v>0</v>
          </cell>
          <cell r="BF165">
            <v>392140.08359833463</v>
          </cell>
          <cell r="BG165" t="str">
            <v/>
          </cell>
          <cell r="BH165" t="str">
            <v/>
          </cell>
          <cell r="BI165" t="str">
            <v/>
          </cell>
          <cell r="BJ165" t="str">
            <v/>
          </cell>
          <cell r="BK165" t="str">
            <v/>
          </cell>
          <cell r="BL165">
            <v>392140.08359833463</v>
          </cell>
          <cell r="BM165">
            <v>392140.08359833463</v>
          </cell>
          <cell r="BN165">
            <v>0</v>
          </cell>
          <cell r="BO165">
            <v>295837.92644000001</v>
          </cell>
          <cell r="BP165">
            <v>180500</v>
          </cell>
          <cell r="BQ165">
            <v>276802.15715833462</v>
          </cell>
          <cell r="BR165">
            <v>3334.9657488955977</v>
          </cell>
          <cell r="BS165">
            <v>3240.1378488888886</v>
          </cell>
          <cell r="BT165">
            <v>2.9266625195970473E-2</v>
          </cell>
          <cell r="BU165">
            <v>-2.8721475768445129E-3</v>
          </cell>
          <cell r="BV165">
            <v>0</v>
          </cell>
          <cell r="BW165">
            <v>-772.41078792025837</v>
          </cell>
          <cell r="BX165">
            <v>391367.6728104144</v>
          </cell>
          <cell r="BY165">
            <v>4650.960799643547</v>
          </cell>
          <cell r="BZ165" t="str">
            <v>Y</v>
          </cell>
          <cell r="CA165">
            <v>4715.2731663905352</v>
          </cell>
          <cell r="CB165">
            <v>4.3111188055446448E-2</v>
          </cell>
          <cell r="CC165">
            <v>-2206.9699999999998</v>
          </cell>
          <cell r="CD165">
            <v>389160.70281041443</v>
          </cell>
        </row>
        <row r="166">
          <cell r="A166">
            <v>332</v>
          </cell>
          <cell r="B166">
            <v>0</v>
          </cell>
          <cell r="C166">
            <v>124614</v>
          </cell>
          <cell r="D166">
            <v>9352118</v>
          </cell>
          <cell r="E166" t="str">
            <v>Trimley St Martin Primary School</v>
          </cell>
          <cell r="F166">
            <v>205</v>
          </cell>
          <cell r="G166">
            <v>205</v>
          </cell>
          <cell r="H166">
            <v>0</v>
          </cell>
          <cell r="I166">
            <v>568629</v>
          </cell>
          <cell r="J166">
            <v>0</v>
          </cell>
          <cell r="K166">
            <v>0</v>
          </cell>
          <cell r="L166">
            <v>6600.0000000000027</v>
          </cell>
          <cell r="M166">
            <v>0</v>
          </cell>
          <cell r="N166">
            <v>15739.336492890996</v>
          </cell>
          <cell r="O166">
            <v>0</v>
          </cell>
          <cell r="P166">
            <v>602.9411764705892</v>
          </cell>
          <cell r="Q166">
            <v>3858.8235294117649</v>
          </cell>
          <cell r="R166">
            <v>1085.2941176470606</v>
          </cell>
          <cell r="S166">
            <v>0</v>
          </cell>
          <cell r="T166">
            <v>0</v>
          </cell>
          <cell r="U166">
            <v>0</v>
          </cell>
          <cell r="V166">
            <v>0</v>
          </cell>
          <cell r="W166">
            <v>0</v>
          </cell>
          <cell r="X166">
            <v>0</v>
          </cell>
          <cell r="Y166">
            <v>0</v>
          </cell>
          <cell r="Z166">
            <v>0</v>
          </cell>
          <cell r="AA166">
            <v>0</v>
          </cell>
          <cell r="AB166">
            <v>2346.1111111111086</v>
          </cell>
          <cell r="AC166">
            <v>0</v>
          </cell>
          <cell r="AD166">
            <v>0</v>
          </cell>
          <cell r="AE166">
            <v>70233.46590909097</v>
          </cell>
          <cell r="AF166">
            <v>0</v>
          </cell>
          <cell r="AG166">
            <v>0</v>
          </cell>
          <cell r="AH166">
            <v>0</v>
          </cell>
          <cell r="AI166">
            <v>110000</v>
          </cell>
          <cell r="AJ166">
            <v>0</v>
          </cell>
          <cell r="AK166">
            <v>0</v>
          </cell>
          <cell r="AL166">
            <v>0</v>
          </cell>
          <cell r="AM166">
            <v>19062.814119999999</v>
          </cell>
          <cell r="AN166">
            <v>0</v>
          </cell>
          <cell r="AO166">
            <v>0</v>
          </cell>
          <cell r="AP166">
            <v>0</v>
          </cell>
          <cell r="AQ166">
            <v>0</v>
          </cell>
          <cell r="AR166">
            <v>0</v>
          </cell>
          <cell r="AS166">
            <v>0</v>
          </cell>
          <cell r="AT166">
            <v>0</v>
          </cell>
          <cell r="AU166">
            <v>0</v>
          </cell>
          <cell r="AV166">
            <v>568629</v>
          </cell>
          <cell r="AW166">
            <v>100465.97233662249</v>
          </cell>
          <cell r="AX166">
            <v>129062.81412</v>
          </cell>
          <cell r="AY166">
            <v>94175.663567301177</v>
          </cell>
          <cell r="AZ166">
            <v>798157.78645662253</v>
          </cell>
          <cell r="BA166">
            <v>779094.97233662254</v>
          </cell>
          <cell r="BB166">
            <v>3500</v>
          </cell>
          <cell r="BC166">
            <v>717500</v>
          </cell>
          <cell r="BD166">
            <v>0</v>
          </cell>
          <cell r="BE166">
            <v>0</v>
          </cell>
          <cell r="BF166">
            <v>798157.78645662253</v>
          </cell>
          <cell r="BG166" t="str">
            <v/>
          </cell>
          <cell r="BH166" t="str">
            <v/>
          </cell>
          <cell r="BI166" t="str">
            <v/>
          </cell>
          <cell r="BJ166" t="str">
            <v/>
          </cell>
          <cell r="BK166" t="str">
            <v/>
          </cell>
          <cell r="BL166">
            <v>798157.78645662253</v>
          </cell>
          <cell r="BM166">
            <v>798157.78645662253</v>
          </cell>
          <cell r="BN166">
            <v>0</v>
          </cell>
          <cell r="BO166">
            <v>736562.81412</v>
          </cell>
          <cell r="BP166">
            <v>607500</v>
          </cell>
          <cell r="BQ166">
            <v>669094.97233662254</v>
          </cell>
          <cell r="BR166">
            <v>3263.8779138371833</v>
          </cell>
          <cell r="BS166">
            <v>3078.2870877358491</v>
          </cell>
          <cell r="BT166">
            <v>6.0290291584804881E-2</v>
          </cell>
          <cell r="BU166">
            <v>-5.9167264323454717E-3</v>
          </cell>
          <cell r="BV166">
            <v>0</v>
          </cell>
          <cell r="BW166">
            <v>-3733.7434285626646</v>
          </cell>
          <cell r="BX166">
            <v>794424.04302805988</v>
          </cell>
          <cell r="BY166">
            <v>3782.2498971124874</v>
          </cell>
          <cell r="BZ166" t="str">
            <v>Y</v>
          </cell>
          <cell r="CA166">
            <v>3875.239234283219</v>
          </cell>
          <cell r="CB166">
            <v>5.158583041572351E-2</v>
          </cell>
          <cell r="CC166">
            <v>-5450.95</v>
          </cell>
          <cell r="CD166">
            <v>788973.09302805993</v>
          </cell>
        </row>
        <row r="167">
          <cell r="A167">
            <v>333</v>
          </cell>
          <cell r="B167">
            <v>0</v>
          </cell>
          <cell r="C167">
            <v>124613</v>
          </cell>
          <cell r="D167">
            <v>9352117</v>
          </cell>
          <cell r="E167" t="str">
            <v>Trimley St Mary Primary School</v>
          </cell>
          <cell r="F167">
            <v>388</v>
          </cell>
          <cell r="G167">
            <v>388</v>
          </cell>
          <cell r="H167">
            <v>0</v>
          </cell>
          <cell r="I167">
            <v>1076234.4000000001</v>
          </cell>
          <cell r="J167">
            <v>0</v>
          </cell>
          <cell r="K167">
            <v>0</v>
          </cell>
          <cell r="L167">
            <v>12319.999999999993</v>
          </cell>
          <cell r="M167">
            <v>0</v>
          </cell>
          <cell r="N167">
            <v>32652.46753246753</v>
          </cell>
          <cell r="O167">
            <v>0</v>
          </cell>
          <cell r="P167">
            <v>2199.9999999999982</v>
          </cell>
          <cell r="Q167">
            <v>12479.999999999996</v>
          </cell>
          <cell r="R167">
            <v>4320.0000000000009</v>
          </cell>
          <cell r="S167">
            <v>0</v>
          </cell>
          <cell r="T167">
            <v>0</v>
          </cell>
          <cell r="U167">
            <v>0</v>
          </cell>
          <cell r="V167">
            <v>0</v>
          </cell>
          <cell r="W167">
            <v>0</v>
          </cell>
          <cell r="X167">
            <v>0</v>
          </cell>
          <cell r="Y167">
            <v>0</v>
          </cell>
          <cell r="Z167">
            <v>0</v>
          </cell>
          <cell r="AA167">
            <v>0</v>
          </cell>
          <cell r="AB167">
            <v>2371.7507418397595</v>
          </cell>
          <cell r="AC167">
            <v>0</v>
          </cell>
          <cell r="AD167">
            <v>0</v>
          </cell>
          <cell r="AE167">
            <v>150778.65868263476</v>
          </cell>
          <cell r="AF167">
            <v>0</v>
          </cell>
          <cell r="AG167">
            <v>0</v>
          </cell>
          <cell r="AH167">
            <v>0</v>
          </cell>
          <cell r="AI167">
            <v>110000</v>
          </cell>
          <cell r="AJ167">
            <v>0</v>
          </cell>
          <cell r="AK167">
            <v>0</v>
          </cell>
          <cell r="AL167">
            <v>0</v>
          </cell>
          <cell r="AM167">
            <v>29748.6315</v>
          </cell>
          <cell r="AN167">
            <v>0</v>
          </cell>
          <cell r="AO167">
            <v>0</v>
          </cell>
          <cell r="AP167">
            <v>0</v>
          </cell>
          <cell r="AQ167">
            <v>0</v>
          </cell>
          <cell r="AR167">
            <v>0</v>
          </cell>
          <cell r="AS167">
            <v>0</v>
          </cell>
          <cell r="AT167">
            <v>0</v>
          </cell>
          <cell r="AU167">
            <v>0</v>
          </cell>
          <cell r="AV167">
            <v>1076234.4000000001</v>
          </cell>
          <cell r="AW167">
            <v>217122.87695694203</v>
          </cell>
          <cell r="AX167">
            <v>139748.63149999999</v>
          </cell>
          <cell r="AY167">
            <v>192763.89244886852</v>
          </cell>
          <cell r="AZ167">
            <v>1433105.9084569421</v>
          </cell>
          <cell r="BA167">
            <v>1403357.2769569422</v>
          </cell>
          <cell r="BB167">
            <v>3500</v>
          </cell>
          <cell r="BC167">
            <v>1358000</v>
          </cell>
          <cell r="BD167">
            <v>0</v>
          </cell>
          <cell r="BE167">
            <v>0</v>
          </cell>
          <cell r="BF167">
            <v>1433105.9084569421</v>
          </cell>
          <cell r="BG167" t="str">
            <v/>
          </cell>
          <cell r="BH167" t="str">
            <v/>
          </cell>
          <cell r="BI167" t="str">
            <v/>
          </cell>
          <cell r="BJ167" t="str">
            <v/>
          </cell>
          <cell r="BK167" t="str">
            <v/>
          </cell>
          <cell r="BL167">
            <v>1433105.9084569421</v>
          </cell>
          <cell r="BM167">
            <v>1433105.9084569423</v>
          </cell>
          <cell r="BN167">
            <v>0</v>
          </cell>
          <cell r="BO167">
            <v>1387748.6314999999</v>
          </cell>
          <cell r="BP167">
            <v>1248000</v>
          </cell>
          <cell r="BQ167">
            <v>1293357.2769569422</v>
          </cell>
          <cell r="BR167">
            <v>3333.3950437034591</v>
          </cell>
          <cell r="BS167">
            <v>3181.9773727979273</v>
          </cell>
          <cell r="BT167">
            <v>4.7586030057903773E-2</v>
          </cell>
          <cell r="BU167">
            <v>-4.6699645076015203E-3</v>
          </cell>
          <cell r="BV167">
            <v>0</v>
          </cell>
          <cell r="BW167">
            <v>-5765.5719012434911</v>
          </cell>
          <cell r="BX167">
            <v>1427340.3365556987</v>
          </cell>
          <cell r="BY167">
            <v>3602.0404769476772</v>
          </cell>
          <cell r="BZ167" t="str">
            <v>Y</v>
          </cell>
          <cell r="CA167">
            <v>3678.7122076177802</v>
          </cell>
          <cell r="CB167">
            <v>3.8491489297703296E-2</v>
          </cell>
          <cell r="CC167">
            <v>-10316.92</v>
          </cell>
          <cell r="CD167">
            <v>1417023.4165556987</v>
          </cell>
        </row>
        <row r="168">
          <cell r="A168">
            <v>337</v>
          </cell>
          <cell r="B168">
            <v>0</v>
          </cell>
          <cell r="C168">
            <v>124615</v>
          </cell>
          <cell r="D168">
            <v>9352121</v>
          </cell>
          <cell r="E168" t="str">
            <v>Waldringfield Primary School</v>
          </cell>
          <cell r="F168">
            <v>100</v>
          </cell>
          <cell r="G168">
            <v>100</v>
          </cell>
          <cell r="H168">
            <v>0</v>
          </cell>
          <cell r="I168">
            <v>277380</v>
          </cell>
          <cell r="J168">
            <v>0</v>
          </cell>
          <cell r="K168">
            <v>0</v>
          </cell>
          <cell r="L168">
            <v>3080.0000000000005</v>
          </cell>
          <cell r="M168">
            <v>0</v>
          </cell>
          <cell r="N168">
            <v>4673.0769230769229</v>
          </cell>
          <cell r="O168">
            <v>0</v>
          </cell>
          <cell r="P168">
            <v>200</v>
          </cell>
          <cell r="Q168">
            <v>2880</v>
          </cell>
          <cell r="R168">
            <v>1080</v>
          </cell>
          <cell r="S168">
            <v>1170</v>
          </cell>
          <cell r="T168">
            <v>0</v>
          </cell>
          <cell r="U168">
            <v>0</v>
          </cell>
          <cell r="V168">
            <v>0</v>
          </cell>
          <cell r="W168">
            <v>0</v>
          </cell>
          <cell r="X168">
            <v>0</v>
          </cell>
          <cell r="Y168">
            <v>0</v>
          </cell>
          <cell r="Z168">
            <v>0</v>
          </cell>
          <cell r="AA168">
            <v>0</v>
          </cell>
          <cell r="AB168">
            <v>0</v>
          </cell>
          <cell r="AC168">
            <v>0</v>
          </cell>
          <cell r="AD168">
            <v>0</v>
          </cell>
          <cell r="AE168">
            <v>34897.560975609718</v>
          </cell>
          <cell r="AF168">
            <v>0</v>
          </cell>
          <cell r="AG168">
            <v>0</v>
          </cell>
          <cell r="AH168">
            <v>0</v>
          </cell>
          <cell r="AI168">
            <v>110000</v>
          </cell>
          <cell r="AJ168">
            <v>16622.162883845125</v>
          </cell>
          <cell r="AK168">
            <v>0</v>
          </cell>
          <cell r="AL168">
            <v>0</v>
          </cell>
          <cell r="AM168">
            <v>8065.56268</v>
          </cell>
          <cell r="AN168">
            <v>0</v>
          </cell>
          <cell r="AO168">
            <v>0</v>
          </cell>
          <cell r="AP168">
            <v>0</v>
          </cell>
          <cell r="AQ168">
            <v>0</v>
          </cell>
          <cell r="AR168">
            <v>0</v>
          </cell>
          <cell r="AS168">
            <v>0</v>
          </cell>
          <cell r="AT168">
            <v>0</v>
          </cell>
          <cell r="AU168">
            <v>0</v>
          </cell>
          <cell r="AV168">
            <v>277380</v>
          </cell>
          <cell r="AW168">
            <v>47980.63789868664</v>
          </cell>
          <cell r="AX168">
            <v>134687.72556384513</v>
          </cell>
          <cell r="AY168">
            <v>51438.099437148179</v>
          </cell>
          <cell r="AZ168">
            <v>460048.36346253176</v>
          </cell>
          <cell r="BA168">
            <v>451982.80078253179</v>
          </cell>
          <cell r="BB168">
            <v>3500</v>
          </cell>
          <cell r="BC168">
            <v>350000</v>
          </cell>
          <cell r="BD168">
            <v>0</v>
          </cell>
          <cell r="BE168">
            <v>0</v>
          </cell>
          <cell r="BF168">
            <v>460048.36346253176</v>
          </cell>
          <cell r="BG168" t="str">
            <v/>
          </cell>
          <cell r="BH168" t="str">
            <v/>
          </cell>
          <cell r="BI168" t="str">
            <v/>
          </cell>
          <cell r="BJ168" t="str">
            <v/>
          </cell>
          <cell r="BK168" t="str">
            <v/>
          </cell>
          <cell r="BL168">
            <v>460048.36346253176</v>
          </cell>
          <cell r="BM168">
            <v>460048.36346253176</v>
          </cell>
          <cell r="BN168">
            <v>0</v>
          </cell>
          <cell r="BO168">
            <v>358065.56267999997</v>
          </cell>
          <cell r="BP168">
            <v>223377.83711615484</v>
          </cell>
          <cell r="BQ168">
            <v>325360.63789868669</v>
          </cell>
          <cell r="BR168">
            <v>3253.6063789868667</v>
          </cell>
          <cell r="BS168">
            <v>2970.0459627678028</v>
          </cell>
          <cell r="BT168">
            <v>9.5473410099960979E-2</v>
          </cell>
          <cell r="BU168">
            <v>-9.3695026890028999E-3</v>
          </cell>
          <cell r="BV168">
            <v>0</v>
          </cell>
          <cell r="BW168">
            <v>-2782.7853634615135</v>
          </cell>
          <cell r="BX168">
            <v>457265.57809907023</v>
          </cell>
          <cell r="BY168">
            <v>4492.0001541907022</v>
          </cell>
          <cell r="BZ168" t="str">
            <v>Y</v>
          </cell>
          <cell r="CA168">
            <v>4572.6557809907026</v>
          </cell>
          <cell r="CB168">
            <v>8.1725426551193525E-2</v>
          </cell>
          <cell r="CC168">
            <v>-2659</v>
          </cell>
          <cell r="CD168">
            <v>454606.57809907023</v>
          </cell>
        </row>
        <row r="169">
          <cell r="A169">
            <v>338</v>
          </cell>
          <cell r="B169">
            <v>0</v>
          </cell>
          <cell r="C169">
            <v>124718</v>
          </cell>
          <cell r="D169">
            <v>9353066</v>
          </cell>
          <cell r="E169" t="str">
            <v>Whatfield Church of England Voluntary Controlled Primary School</v>
          </cell>
          <cell r="F169">
            <v>51</v>
          </cell>
          <cell r="G169">
            <v>51</v>
          </cell>
          <cell r="H169">
            <v>0</v>
          </cell>
          <cell r="I169">
            <v>141463.80000000002</v>
          </cell>
          <cell r="J169">
            <v>0</v>
          </cell>
          <cell r="K169">
            <v>0</v>
          </cell>
          <cell r="L169">
            <v>880</v>
          </cell>
          <cell r="M169">
            <v>0</v>
          </cell>
          <cell r="N169">
            <v>3755.454545454545</v>
          </cell>
          <cell r="O169">
            <v>0</v>
          </cell>
          <cell r="P169">
            <v>200</v>
          </cell>
          <cell r="Q169">
            <v>0</v>
          </cell>
          <cell r="R169">
            <v>0</v>
          </cell>
          <cell r="S169">
            <v>0</v>
          </cell>
          <cell r="T169">
            <v>0</v>
          </cell>
          <cell r="U169">
            <v>0</v>
          </cell>
          <cell r="V169">
            <v>0</v>
          </cell>
          <cell r="W169">
            <v>0</v>
          </cell>
          <cell r="X169">
            <v>0</v>
          </cell>
          <cell r="Y169">
            <v>0</v>
          </cell>
          <cell r="Z169">
            <v>0</v>
          </cell>
          <cell r="AA169">
            <v>0</v>
          </cell>
          <cell r="AB169">
            <v>625.35714285714266</v>
          </cell>
          <cell r="AC169">
            <v>0</v>
          </cell>
          <cell r="AD169">
            <v>0</v>
          </cell>
          <cell r="AE169">
            <v>20848.800000000003</v>
          </cell>
          <cell r="AF169">
            <v>0</v>
          </cell>
          <cell r="AG169">
            <v>0</v>
          </cell>
          <cell r="AH169">
            <v>0</v>
          </cell>
          <cell r="AI169">
            <v>110000</v>
          </cell>
          <cell r="AJ169">
            <v>0</v>
          </cell>
          <cell r="AK169">
            <v>0</v>
          </cell>
          <cell r="AL169">
            <v>0</v>
          </cell>
          <cell r="AM169">
            <v>2932.9253800000001</v>
          </cell>
          <cell r="AN169">
            <v>0</v>
          </cell>
          <cell r="AO169">
            <v>0</v>
          </cell>
          <cell r="AP169">
            <v>0</v>
          </cell>
          <cell r="AQ169">
            <v>3300</v>
          </cell>
          <cell r="AR169">
            <v>0</v>
          </cell>
          <cell r="AS169">
            <v>0</v>
          </cell>
          <cell r="AT169">
            <v>0</v>
          </cell>
          <cell r="AU169">
            <v>0</v>
          </cell>
          <cell r="AV169">
            <v>141463.80000000002</v>
          </cell>
          <cell r="AW169">
            <v>26309.611688311692</v>
          </cell>
          <cell r="AX169">
            <v>116232.92538</v>
          </cell>
          <cell r="AY169">
            <v>33265.527272727275</v>
          </cell>
          <cell r="AZ169">
            <v>284006.33706831175</v>
          </cell>
          <cell r="BA169">
            <v>281073.41168831178</v>
          </cell>
          <cell r="BB169">
            <v>3500</v>
          </cell>
          <cell r="BC169">
            <v>178500</v>
          </cell>
          <cell r="BD169">
            <v>0</v>
          </cell>
          <cell r="BE169">
            <v>0</v>
          </cell>
          <cell r="BF169">
            <v>284006.33706831175</v>
          </cell>
          <cell r="BG169" t="str">
            <v/>
          </cell>
          <cell r="BH169" t="str">
            <v/>
          </cell>
          <cell r="BI169" t="str">
            <v/>
          </cell>
          <cell r="BJ169" t="str">
            <v/>
          </cell>
          <cell r="BK169" t="str">
            <v/>
          </cell>
          <cell r="BL169">
            <v>284006.33706831175</v>
          </cell>
          <cell r="BM169">
            <v>284006.33706831175</v>
          </cell>
          <cell r="BN169">
            <v>0</v>
          </cell>
          <cell r="BO169">
            <v>181432.92538</v>
          </cell>
          <cell r="BP169">
            <v>68500</v>
          </cell>
          <cell r="BQ169">
            <v>171073.41168831175</v>
          </cell>
          <cell r="BR169">
            <v>3354.380621339446</v>
          </cell>
          <cell r="BS169">
            <v>3637.2460195121948</v>
          </cell>
          <cell r="BT169">
            <v>-7.7769113404840579E-2</v>
          </cell>
          <cell r="BU169">
            <v>6.2769113404840579E-2</v>
          </cell>
          <cell r="BV169">
            <v>0</v>
          </cell>
          <cell r="BW169">
            <v>11643.642101883363</v>
          </cell>
          <cell r="BX169">
            <v>295649.97917019512</v>
          </cell>
          <cell r="BY169">
            <v>5739.5500743175517</v>
          </cell>
          <cell r="BZ169" t="str">
            <v>Y</v>
          </cell>
          <cell r="CA169">
            <v>5797.0584151018647</v>
          </cell>
          <cell r="CB169">
            <v>-9.281592237981795E-2</v>
          </cell>
          <cell r="CC169">
            <v>-1356.09</v>
          </cell>
          <cell r="CD169">
            <v>294293.88917019509</v>
          </cell>
        </row>
        <row r="170">
          <cell r="A170">
            <v>339</v>
          </cell>
          <cell r="B170">
            <v>0</v>
          </cell>
          <cell r="C170">
            <v>124618</v>
          </cell>
          <cell r="D170">
            <v>9352124</v>
          </cell>
          <cell r="E170" t="str">
            <v>Witnesham Primary School</v>
          </cell>
          <cell r="F170">
            <v>96</v>
          </cell>
          <cell r="G170">
            <v>96</v>
          </cell>
          <cell r="H170">
            <v>0</v>
          </cell>
          <cell r="I170">
            <v>266284.80000000005</v>
          </cell>
          <cell r="J170">
            <v>0</v>
          </cell>
          <cell r="K170">
            <v>0</v>
          </cell>
          <cell r="L170">
            <v>1320</v>
          </cell>
          <cell r="M170">
            <v>0</v>
          </cell>
          <cell r="N170">
            <v>1993.846153846154</v>
          </cell>
          <cell r="O170">
            <v>0</v>
          </cell>
          <cell r="P170">
            <v>0</v>
          </cell>
          <cell r="Q170">
            <v>0</v>
          </cell>
          <cell r="R170">
            <v>0</v>
          </cell>
          <cell r="S170">
            <v>390.00000000000131</v>
          </cell>
          <cell r="T170">
            <v>839.99999999999875</v>
          </cell>
          <cell r="U170">
            <v>0</v>
          </cell>
          <cell r="V170">
            <v>0</v>
          </cell>
          <cell r="W170">
            <v>0</v>
          </cell>
          <cell r="X170">
            <v>0</v>
          </cell>
          <cell r="Y170">
            <v>0</v>
          </cell>
          <cell r="Z170">
            <v>0</v>
          </cell>
          <cell r="AA170">
            <v>0</v>
          </cell>
          <cell r="AB170">
            <v>0</v>
          </cell>
          <cell r="AC170">
            <v>0</v>
          </cell>
          <cell r="AD170">
            <v>0</v>
          </cell>
          <cell r="AE170">
            <v>27672.615384615379</v>
          </cell>
          <cell r="AF170">
            <v>0</v>
          </cell>
          <cell r="AG170">
            <v>0</v>
          </cell>
          <cell r="AH170">
            <v>0</v>
          </cell>
          <cell r="AI170">
            <v>110000</v>
          </cell>
          <cell r="AJ170">
            <v>0</v>
          </cell>
          <cell r="AK170">
            <v>0</v>
          </cell>
          <cell r="AL170">
            <v>0</v>
          </cell>
          <cell r="AM170">
            <v>12018.72</v>
          </cell>
          <cell r="AN170">
            <v>0</v>
          </cell>
          <cell r="AO170">
            <v>0</v>
          </cell>
          <cell r="AP170">
            <v>0</v>
          </cell>
          <cell r="AQ170">
            <v>0</v>
          </cell>
          <cell r="AR170">
            <v>0</v>
          </cell>
          <cell r="AS170">
            <v>0</v>
          </cell>
          <cell r="AT170">
            <v>0</v>
          </cell>
          <cell r="AU170">
            <v>0</v>
          </cell>
          <cell r="AV170">
            <v>266284.80000000005</v>
          </cell>
          <cell r="AW170">
            <v>32216.461538461532</v>
          </cell>
          <cell r="AX170">
            <v>122018.72</v>
          </cell>
          <cell r="AY170">
            <v>39943.538461538454</v>
          </cell>
          <cell r="AZ170">
            <v>420519.98153846152</v>
          </cell>
          <cell r="BA170">
            <v>408501.26153846155</v>
          </cell>
          <cell r="BB170">
            <v>3500</v>
          </cell>
          <cell r="BC170">
            <v>336000</v>
          </cell>
          <cell r="BD170">
            <v>0</v>
          </cell>
          <cell r="BE170">
            <v>0</v>
          </cell>
          <cell r="BF170">
            <v>420519.98153846152</v>
          </cell>
          <cell r="BG170" t="str">
            <v/>
          </cell>
          <cell r="BH170" t="str">
            <v/>
          </cell>
          <cell r="BI170" t="str">
            <v/>
          </cell>
          <cell r="BJ170" t="str">
            <v/>
          </cell>
          <cell r="BK170" t="str">
            <v/>
          </cell>
          <cell r="BL170">
            <v>420519.98153846152</v>
          </cell>
          <cell r="BM170">
            <v>420519.98153846152</v>
          </cell>
          <cell r="BN170">
            <v>0</v>
          </cell>
          <cell r="BO170">
            <v>348018.72</v>
          </cell>
          <cell r="BP170">
            <v>225999.99999999997</v>
          </cell>
          <cell r="BQ170">
            <v>298501.26153846155</v>
          </cell>
          <cell r="BR170">
            <v>3109.3881410256413</v>
          </cell>
          <cell r="BS170">
            <v>2970.746220952381</v>
          </cell>
          <cell r="BT170">
            <v>4.6669055436453118E-2</v>
          </cell>
          <cell r="BU170">
            <v>-4.5799750940838302E-3</v>
          </cell>
          <cell r="BV170">
            <v>0</v>
          </cell>
          <cell r="BW170">
            <v>-1306.1705954693343</v>
          </cell>
          <cell r="BX170">
            <v>419213.81094299216</v>
          </cell>
          <cell r="BY170">
            <v>4241.6155306561686</v>
          </cell>
          <cell r="BZ170" t="str">
            <v>Y</v>
          </cell>
          <cell r="CA170">
            <v>4366.8105306561683</v>
          </cell>
          <cell r="CB170">
            <v>5.7245605826653501E-2</v>
          </cell>
          <cell r="CC170">
            <v>-2552.64</v>
          </cell>
          <cell r="CD170">
            <v>416661.17094299215</v>
          </cell>
        </row>
        <row r="171">
          <cell r="A171">
            <v>341</v>
          </cell>
          <cell r="B171">
            <v>0</v>
          </cell>
          <cell r="C171">
            <v>124685</v>
          </cell>
          <cell r="D171">
            <v>9352928</v>
          </cell>
          <cell r="E171" t="str">
            <v>Sandlings Primary School</v>
          </cell>
          <cell r="F171">
            <v>96</v>
          </cell>
          <cell r="G171">
            <v>96</v>
          </cell>
          <cell r="H171">
            <v>0</v>
          </cell>
          <cell r="I171">
            <v>266284.80000000005</v>
          </cell>
          <cell r="J171">
            <v>0</v>
          </cell>
          <cell r="K171">
            <v>0</v>
          </cell>
          <cell r="L171">
            <v>440.00000000000148</v>
          </cell>
          <cell r="M171">
            <v>0</v>
          </cell>
          <cell r="N171">
            <v>2672.1649484536083</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3014.6341463414651</v>
          </cell>
          <cell r="AC171">
            <v>0</v>
          </cell>
          <cell r="AD171">
            <v>0</v>
          </cell>
          <cell r="AE171">
            <v>24150.646153846141</v>
          </cell>
          <cell r="AF171">
            <v>0</v>
          </cell>
          <cell r="AG171">
            <v>0</v>
          </cell>
          <cell r="AH171">
            <v>0</v>
          </cell>
          <cell r="AI171">
            <v>110000</v>
          </cell>
          <cell r="AJ171">
            <v>17957.276368491319</v>
          </cell>
          <cell r="AK171">
            <v>0</v>
          </cell>
          <cell r="AL171">
            <v>0</v>
          </cell>
          <cell r="AM171">
            <v>11896.08</v>
          </cell>
          <cell r="AN171">
            <v>0</v>
          </cell>
          <cell r="AO171">
            <v>0</v>
          </cell>
          <cell r="AP171">
            <v>0</v>
          </cell>
          <cell r="AQ171">
            <v>46400</v>
          </cell>
          <cell r="AR171">
            <v>0</v>
          </cell>
          <cell r="AS171">
            <v>0</v>
          </cell>
          <cell r="AT171">
            <v>0</v>
          </cell>
          <cell r="AU171">
            <v>0</v>
          </cell>
          <cell r="AV171">
            <v>266284.80000000005</v>
          </cell>
          <cell r="AW171">
            <v>30277.445248641216</v>
          </cell>
          <cell r="AX171">
            <v>186253.35636849131</v>
          </cell>
          <cell r="AY171">
            <v>35705.728628072946</v>
          </cell>
          <cell r="AZ171">
            <v>482815.60161713255</v>
          </cell>
          <cell r="BA171">
            <v>470919.52161713253</v>
          </cell>
          <cell r="BB171">
            <v>3500</v>
          </cell>
          <cell r="BC171">
            <v>336000</v>
          </cell>
          <cell r="BD171">
            <v>0</v>
          </cell>
          <cell r="BE171">
            <v>0</v>
          </cell>
          <cell r="BF171">
            <v>482815.60161713255</v>
          </cell>
          <cell r="BG171" t="str">
            <v/>
          </cell>
          <cell r="BH171" t="str">
            <v/>
          </cell>
          <cell r="BI171" t="str">
            <v/>
          </cell>
          <cell r="BJ171" t="str">
            <v/>
          </cell>
          <cell r="BK171" t="str">
            <v/>
          </cell>
          <cell r="BL171">
            <v>482815.60161713255</v>
          </cell>
          <cell r="BM171">
            <v>482815.60161713255</v>
          </cell>
          <cell r="BN171">
            <v>0</v>
          </cell>
          <cell r="BO171">
            <v>347896.08</v>
          </cell>
          <cell r="BP171">
            <v>208042.72363150871</v>
          </cell>
          <cell r="BQ171">
            <v>342962.24524864118</v>
          </cell>
          <cell r="BR171">
            <v>3572.5233880066789</v>
          </cell>
          <cell r="BS171">
            <v>3427.6095447627135</v>
          </cell>
          <cell r="BT171">
            <v>4.2278398794106956E-2</v>
          </cell>
          <cell r="BU171">
            <v>-4.1490879059769125E-3</v>
          </cell>
          <cell r="BV171">
            <v>0</v>
          </cell>
          <cell r="BW171">
            <v>-1365.2595176242564</v>
          </cell>
          <cell r="BX171">
            <v>481450.34209950827</v>
          </cell>
          <cell r="BY171">
            <v>4891.1902302032113</v>
          </cell>
          <cell r="BZ171" t="str">
            <v>Y</v>
          </cell>
          <cell r="CA171">
            <v>5015.1077302032108</v>
          </cell>
          <cell r="CB171">
            <v>3.6675550087901243E-2</v>
          </cell>
          <cell r="CC171">
            <v>-2552.64</v>
          </cell>
          <cell r="CD171">
            <v>478897.70209950826</v>
          </cell>
        </row>
        <row r="172">
          <cell r="A172">
            <v>342</v>
          </cell>
          <cell r="B172">
            <v>0</v>
          </cell>
          <cell r="C172">
            <v>124619</v>
          </cell>
          <cell r="D172">
            <v>9352125</v>
          </cell>
          <cell r="E172" t="str">
            <v>Woodbridge Primary School</v>
          </cell>
          <cell r="F172">
            <v>206</v>
          </cell>
          <cell r="G172">
            <v>206</v>
          </cell>
          <cell r="H172">
            <v>0</v>
          </cell>
          <cell r="I172">
            <v>571402.80000000005</v>
          </cell>
          <cell r="J172">
            <v>0</v>
          </cell>
          <cell r="K172">
            <v>0</v>
          </cell>
          <cell r="L172">
            <v>8800</v>
          </cell>
          <cell r="M172">
            <v>0</v>
          </cell>
          <cell r="N172">
            <v>16739.999999999996</v>
          </cell>
          <cell r="O172">
            <v>0</v>
          </cell>
          <cell r="P172">
            <v>1406.8292682926817</v>
          </cell>
          <cell r="Q172">
            <v>241.1707317073168</v>
          </cell>
          <cell r="R172">
            <v>0</v>
          </cell>
          <cell r="S172">
            <v>391.90243902438982</v>
          </cell>
          <cell r="T172">
            <v>0</v>
          </cell>
          <cell r="U172">
            <v>0</v>
          </cell>
          <cell r="V172">
            <v>0</v>
          </cell>
          <cell r="W172">
            <v>0</v>
          </cell>
          <cell r="X172">
            <v>0</v>
          </cell>
          <cell r="Y172">
            <v>0</v>
          </cell>
          <cell r="Z172">
            <v>0</v>
          </cell>
          <cell r="AA172">
            <v>0</v>
          </cell>
          <cell r="AB172">
            <v>3031.1428571428601</v>
          </cell>
          <cell r="AC172">
            <v>0</v>
          </cell>
          <cell r="AD172">
            <v>0</v>
          </cell>
          <cell r="AE172">
            <v>68545.302325581346</v>
          </cell>
          <cell r="AF172">
            <v>0</v>
          </cell>
          <cell r="AG172">
            <v>0</v>
          </cell>
          <cell r="AH172">
            <v>0</v>
          </cell>
          <cell r="AI172">
            <v>110000</v>
          </cell>
          <cell r="AJ172">
            <v>0</v>
          </cell>
          <cell r="AK172">
            <v>0</v>
          </cell>
          <cell r="AL172">
            <v>0</v>
          </cell>
          <cell r="AM172">
            <v>35521.142999999996</v>
          </cell>
          <cell r="AN172">
            <v>0</v>
          </cell>
          <cell r="AO172">
            <v>0</v>
          </cell>
          <cell r="AP172">
            <v>0</v>
          </cell>
          <cell r="AQ172">
            <v>0</v>
          </cell>
          <cell r="AR172">
            <v>0</v>
          </cell>
          <cell r="AS172">
            <v>0</v>
          </cell>
          <cell r="AT172">
            <v>0</v>
          </cell>
          <cell r="AU172">
            <v>0</v>
          </cell>
          <cell r="AV172">
            <v>571402.80000000005</v>
          </cell>
          <cell r="AW172">
            <v>99156.347621748588</v>
          </cell>
          <cell r="AX172">
            <v>145521.14299999998</v>
          </cell>
          <cell r="AY172">
            <v>92334.253545093539</v>
          </cell>
          <cell r="AZ172">
            <v>816080.29062174866</v>
          </cell>
          <cell r="BA172">
            <v>780559.14762174862</v>
          </cell>
          <cell r="BB172">
            <v>3500</v>
          </cell>
          <cell r="BC172">
            <v>721000</v>
          </cell>
          <cell r="BD172">
            <v>0</v>
          </cell>
          <cell r="BE172">
            <v>0</v>
          </cell>
          <cell r="BF172">
            <v>816080.29062174866</v>
          </cell>
          <cell r="BG172" t="str">
            <v/>
          </cell>
          <cell r="BH172" t="str">
            <v/>
          </cell>
          <cell r="BI172" t="str">
            <v/>
          </cell>
          <cell r="BJ172" t="str">
            <v/>
          </cell>
          <cell r="BK172" t="str">
            <v/>
          </cell>
          <cell r="BL172">
            <v>816080.29062174866</v>
          </cell>
          <cell r="BM172">
            <v>816080.29062174866</v>
          </cell>
          <cell r="BN172">
            <v>0</v>
          </cell>
          <cell r="BO172">
            <v>756521.14300000004</v>
          </cell>
          <cell r="BP172">
            <v>611000</v>
          </cell>
          <cell r="BQ172">
            <v>670559.14762174862</v>
          </cell>
          <cell r="BR172">
            <v>3255.1414933094593</v>
          </cell>
          <cell r="BS172">
            <v>3091.7817393203886</v>
          </cell>
          <cell r="BT172">
            <v>5.2836767845384561E-2</v>
          </cell>
          <cell r="BU172">
            <v>-5.185257737072858E-3</v>
          </cell>
          <cell r="BV172">
            <v>0</v>
          </cell>
          <cell r="BW172">
            <v>-3302.5271481412342</v>
          </cell>
          <cell r="BX172">
            <v>812777.76347360748</v>
          </cell>
          <cell r="BY172">
            <v>3773.0903906485796</v>
          </cell>
          <cell r="BZ172" t="str">
            <v>Y</v>
          </cell>
          <cell r="CA172">
            <v>3945.5231236582886</v>
          </cell>
          <cell r="CB172">
            <v>3.9805138207259949E-2</v>
          </cell>
          <cell r="CC172">
            <v>-5477.54</v>
          </cell>
          <cell r="CD172">
            <v>807300.22347360745</v>
          </cell>
        </row>
        <row r="173">
          <cell r="A173">
            <v>343</v>
          </cell>
          <cell r="B173">
            <v>0</v>
          </cell>
          <cell r="C173">
            <v>124628</v>
          </cell>
          <cell r="D173">
            <v>9352135</v>
          </cell>
          <cell r="E173" t="str">
            <v>Kyson Primary School</v>
          </cell>
          <cell r="F173">
            <v>400</v>
          </cell>
          <cell r="G173">
            <v>400</v>
          </cell>
          <cell r="H173">
            <v>0</v>
          </cell>
          <cell r="I173">
            <v>1109520</v>
          </cell>
          <cell r="J173">
            <v>0</v>
          </cell>
          <cell r="K173">
            <v>0</v>
          </cell>
          <cell r="L173">
            <v>23320</v>
          </cell>
          <cell r="M173">
            <v>0</v>
          </cell>
          <cell r="N173">
            <v>44932.330827067672</v>
          </cell>
          <cell r="O173">
            <v>0</v>
          </cell>
          <cell r="P173">
            <v>25400</v>
          </cell>
          <cell r="Q173">
            <v>240</v>
          </cell>
          <cell r="R173">
            <v>360</v>
          </cell>
          <cell r="S173">
            <v>0</v>
          </cell>
          <cell r="T173">
            <v>0</v>
          </cell>
          <cell r="U173">
            <v>0</v>
          </cell>
          <cell r="V173">
            <v>0</v>
          </cell>
          <cell r="W173">
            <v>0</v>
          </cell>
          <cell r="X173">
            <v>0</v>
          </cell>
          <cell r="Y173">
            <v>0</v>
          </cell>
          <cell r="Z173">
            <v>0</v>
          </cell>
          <cell r="AA173">
            <v>0</v>
          </cell>
          <cell r="AB173">
            <v>3541.5472779369634</v>
          </cell>
          <cell r="AC173">
            <v>0</v>
          </cell>
          <cell r="AD173">
            <v>0</v>
          </cell>
          <cell r="AE173">
            <v>135854.98489425966</v>
          </cell>
          <cell r="AF173">
            <v>0</v>
          </cell>
          <cell r="AG173">
            <v>0</v>
          </cell>
          <cell r="AH173">
            <v>0</v>
          </cell>
          <cell r="AI173">
            <v>110000</v>
          </cell>
          <cell r="AJ173">
            <v>0</v>
          </cell>
          <cell r="AK173">
            <v>0</v>
          </cell>
          <cell r="AL173">
            <v>0</v>
          </cell>
          <cell r="AM173">
            <v>36780.758000000002</v>
          </cell>
          <cell r="AN173">
            <v>0</v>
          </cell>
          <cell r="AO173">
            <v>0</v>
          </cell>
          <cell r="AP173">
            <v>0</v>
          </cell>
          <cell r="AQ173">
            <v>0</v>
          </cell>
          <cell r="AR173">
            <v>0</v>
          </cell>
          <cell r="AS173">
            <v>0</v>
          </cell>
          <cell r="AT173">
            <v>0</v>
          </cell>
          <cell r="AU173">
            <v>0</v>
          </cell>
          <cell r="AV173">
            <v>1109520</v>
          </cell>
          <cell r="AW173">
            <v>233648.86299926427</v>
          </cell>
          <cell r="AX173">
            <v>146780.758</v>
          </cell>
          <cell r="AY173">
            <v>192980.15030779349</v>
          </cell>
          <cell r="AZ173">
            <v>1489949.6209992641</v>
          </cell>
          <cell r="BA173">
            <v>1453168.8629992642</v>
          </cell>
          <cell r="BB173">
            <v>3500</v>
          </cell>
          <cell r="BC173">
            <v>1400000</v>
          </cell>
          <cell r="BD173">
            <v>0</v>
          </cell>
          <cell r="BE173">
            <v>0</v>
          </cell>
          <cell r="BF173">
            <v>1489949.6209992641</v>
          </cell>
          <cell r="BG173" t="str">
            <v/>
          </cell>
          <cell r="BH173" t="str">
            <v/>
          </cell>
          <cell r="BI173" t="str">
            <v/>
          </cell>
          <cell r="BJ173" t="str">
            <v/>
          </cell>
          <cell r="BK173" t="str">
            <v/>
          </cell>
          <cell r="BL173">
            <v>1489949.6209992641</v>
          </cell>
          <cell r="BM173">
            <v>1489949.6209992641</v>
          </cell>
          <cell r="BN173">
            <v>0</v>
          </cell>
          <cell r="BO173">
            <v>1436780.7579999999</v>
          </cell>
          <cell r="BP173">
            <v>1290000</v>
          </cell>
          <cell r="BQ173">
            <v>1343168.8629992642</v>
          </cell>
          <cell r="BR173">
            <v>3357.9221574981602</v>
          </cell>
          <cell r="BS173">
            <v>3139.1239661654131</v>
          </cell>
          <cell r="BT173">
            <v>6.970039848410936E-2</v>
          </cell>
          <cell r="BU173">
            <v>-6.8402089161545849E-3</v>
          </cell>
          <cell r="BV173">
            <v>0</v>
          </cell>
          <cell r="BW173">
            <v>-8588.9054969116805</v>
          </cell>
          <cell r="BX173">
            <v>1481360.7155023525</v>
          </cell>
          <cell r="BY173">
            <v>3611.4498937558815</v>
          </cell>
          <cell r="BZ173" t="str">
            <v>Y</v>
          </cell>
          <cell r="CA173">
            <v>3703.4017887558812</v>
          </cell>
          <cell r="CB173">
            <v>5.6601989014777088E-2</v>
          </cell>
          <cell r="CC173">
            <v>-10636</v>
          </cell>
          <cell r="CD173">
            <v>1470724.7155023525</v>
          </cell>
        </row>
        <row r="174">
          <cell r="A174">
            <v>344</v>
          </cell>
          <cell r="B174" t="str">
            <v>Recoupment Academy</v>
          </cell>
          <cell r="C174">
            <v>142598</v>
          </cell>
          <cell r="D174">
            <v>9353328</v>
          </cell>
          <cell r="E174" t="str">
            <v>St Mary's Church of England Primary School, Woodbridge</v>
          </cell>
          <cell r="F174">
            <v>193</v>
          </cell>
          <cell r="G174">
            <v>193</v>
          </cell>
          <cell r="H174">
            <v>0</v>
          </cell>
          <cell r="I174">
            <v>535343.4</v>
          </cell>
          <cell r="J174">
            <v>0</v>
          </cell>
          <cell r="K174">
            <v>0</v>
          </cell>
          <cell r="L174">
            <v>3080.0000000000027</v>
          </cell>
          <cell r="M174">
            <v>0</v>
          </cell>
          <cell r="N174">
            <v>8094.7572815533977</v>
          </cell>
          <cell r="O174">
            <v>0</v>
          </cell>
          <cell r="P174">
            <v>5400.0000000000073</v>
          </cell>
          <cell r="Q174">
            <v>0</v>
          </cell>
          <cell r="R174">
            <v>360.00000000000017</v>
          </cell>
          <cell r="S174">
            <v>0</v>
          </cell>
          <cell r="T174">
            <v>0</v>
          </cell>
          <cell r="U174">
            <v>0</v>
          </cell>
          <cell r="V174">
            <v>0</v>
          </cell>
          <cell r="W174">
            <v>0</v>
          </cell>
          <cell r="X174">
            <v>0</v>
          </cell>
          <cell r="Y174">
            <v>0</v>
          </cell>
          <cell r="Z174">
            <v>0</v>
          </cell>
          <cell r="AA174">
            <v>0</v>
          </cell>
          <cell r="AB174">
            <v>2208.7777777777756</v>
          </cell>
          <cell r="AC174">
            <v>0</v>
          </cell>
          <cell r="AD174">
            <v>0</v>
          </cell>
          <cell r="AE174">
            <v>47918.519774011373</v>
          </cell>
          <cell r="AF174">
            <v>0</v>
          </cell>
          <cell r="AG174">
            <v>0</v>
          </cell>
          <cell r="AH174">
            <v>0</v>
          </cell>
          <cell r="AI174">
            <v>110000</v>
          </cell>
          <cell r="AJ174">
            <v>0</v>
          </cell>
          <cell r="AK174">
            <v>0</v>
          </cell>
          <cell r="AL174">
            <v>0</v>
          </cell>
          <cell r="AM174">
            <v>2915.68424</v>
          </cell>
          <cell r="AN174">
            <v>0</v>
          </cell>
          <cell r="AO174">
            <v>0</v>
          </cell>
          <cell r="AP174">
            <v>0</v>
          </cell>
          <cell r="AQ174">
            <v>0</v>
          </cell>
          <cell r="AR174">
            <v>0</v>
          </cell>
          <cell r="AS174">
            <v>0</v>
          </cell>
          <cell r="AT174">
            <v>0</v>
          </cell>
          <cell r="AU174">
            <v>0</v>
          </cell>
          <cell r="AV174">
            <v>535343.4</v>
          </cell>
          <cell r="AW174">
            <v>67062.054833342554</v>
          </cell>
          <cell r="AX174">
            <v>112915.68424</v>
          </cell>
          <cell r="AY174">
            <v>66384.898414788069</v>
          </cell>
          <cell r="AZ174">
            <v>715321.13907334255</v>
          </cell>
          <cell r="BA174">
            <v>712405.45483334258</v>
          </cell>
          <cell r="BB174">
            <v>3500</v>
          </cell>
          <cell r="BC174">
            <v>675500</v>
          </cell>
          <cell r="BD174">
            <v>0</v>
          </cell>
          <cell r="BE174">
            <v>0</v>
          </cell>
          <cell r="BF174">
            <v>715321.13907334255</v>
          </cell>
          <cell r="BG174" t="str">
            <v/>
          </cell>
          <cell r="BH174" t="str">
            <v/>
          </cell>
          <cell r="BI174" t="str">
            <v/>
          </cell>
          <cell r="BJ174" t="str">
            <v/>
          </cell>
          <cell r="BK174" t="str">
            <v/>
          </cell>
          <cell r="BL174">
            <v>715321.13907334255</v>
          </cell>
          <cell r="BM174">
            <v>715321.13907334243</v>
          </cell>
          <cell r="BN174">
            <v>0</v>
          </cell>
          <cell r="BO174">
            <v>678415.68423999997</v>
          </cell>
          <cell r="BP174">
            <v>565500</v>
          </cell>
          <cell r="BQ174">
            <v>602405.45483334258</v>
          </cell>
          <cell r="BR174">
            <v>3121.271786701257</v>
          </cell>
          <cell r="BS174">
            <v>2968.8804325242718</v>
          </cell>
          <cell r="BT174">
            <v>5.1329569391723694E-2</v>
          </cell>
          <cell r="BU174">
            <v>-5.0373453502664057E-3</v>
          </cell>
          <cell r="BV174">
            <v>0</v>
          </cell>
          <cell r="BW174">
            <v>-2886.3682761586997</v>
          </cell>
          <cell r="BX174">
            <v>712434.77079718385</v>
          </cell>
          <cell r="BY174">
            <v>3676.264697187481</v>
          </cell>
          <cell r="BZ174" t="str">
            <v>Y</v>
          </cell>
          <cell r="CA174">
            <v>3691.3718694154604</v>
          </cell>
          <cell r="CB174">
            <v>4.9666228132932977E-2</v>
          </cell>
          <cell r="CC174">
            <v>0</v>
          </cell>
          <cell r="CD174">
            <v>712434.77079718385</v>
          </cell>
        </row>
        <row r="175">
          <cell r="A175">
            <v>350</v>
          </cell>
          <cell r="B175" t="str">
            <v>Recoupment Academy</v>
          </cell>
          <cell r="C175">
            <v>137321</v>
          </cell>
          <cell r="D175">
            <v>9354003</v>
          </cell>
          <cell r="E175" t="str">
            <v>Felixstowe Academy</v>
          </cell>
          <cell r="F175">
            <v>1055</v>
          </cell>
          <cell r="G175">
            <v>0</v>
          </cell>
          <cell r="H175">
            <v>1055</v>
          </cell>
          <cell r="I175">
            <v>0</v>
          </cell>
          <cell r="J175">
            <v>2427235.2000000002</v>
          </cell>
          <cell r="K175">
            <v>1901916.8</v>
          </cell>
          <cell r="L175">
            <v>0</v>
          </cell>
          <cell r="M175">
            <v>62919.999999999789</v>
          </cell>
          <cell r="N175">
            <v>0</v>
          </cell>
          <cell r="O175">
            <v>231641.08980355476</v>
          </cell>
          <cell r="P175">
            <v>0</v>
          </cell>
          <cell r="Q175">
            <v>0</v>
          </cell>
          <cell r="R175">
            <v>0</v>
          </cell>
          <cell r="S175">
            <v>0</v>
          </cell>
          <cell r="T175">
            <v>0</v>
          </cell>
          <cell r="U175">
            <v>0</v>
          </cell>
          <cell r="V175">
            <v>24092.836812144225</v>
          </cell>
          <cell r="W175">
            <v>70266.603415559875</v>
          </cell>
          <cell r="X175">
            <v>88148.55313092994</v>
          </cell>
          <cell r="Y175">
            <v>2242.1252371916512</v>
          </cell>
          <cell r="Z175">
            <v>0</v>
          </cell>
          <cell r="AA175">
            <v>0</v>
          </cell>
          <cell r="AB175">
            <v>0</v>
          </cell>
          <cell r="AC175">
            <v>32221.500479386417</v>
          </cell>
          <cell r="AD175">
            <v>0</v>
          </cell>
          <cell r="AE175">
            <v>0</v>
          </cell>
          <cell r="AF175">
            <v>423661.98842668568</v>
          </cell>
          <cell r="AG175">
            <v>0</v>
          </cell>
          <cell r="AH175">
            <v>0</v>
          </cell>
          <cell r="AI175">
            <v>110000</v>
          </cell>
          <cell r="AJ175">
            <v>0</v>
          </cell>
          <cell r="AK175">
            <v>0</v>
          </cell>
          <cell r="AL175">
            <v>0</v>
          </cell>
          <cell r="AM175">
            <v>53654.161959999998</v>
          </cell>
          <cell r="AN175">
            <v>0</v>
          </cell>
          <cell r="AO175">
            <v>0</v>
          </cell>
          <cell r="AP175">
            <v>0</v>
          </cell>
          <cell r="AQ175">
            <v>0</v>
          </cell>
          <cell r="AR175">
            <v>0</v>
          </cell>
          <cell r="AS175">
            <v>0</v>
          </cell>
          <cell r="AT175">
            <v>0</v>
          </cell>
          <cell r="AU175">
            <v>0</v>
          </cell>
          <cell r="AV175">
            <v>4329152</v>
          </cell>
          <cell r="AW175">
            <v>935194.69730545231</v>
          </cell>
          <cell r="AX175">
            <v>163654.16196</v>
          </cell>
          <cell r="AY175">
            <v>673316.59262637584</v>
          </cell>
          <cell r="AZ175">
            <v>5428000.8592654523</v>
          </cell>
          <cell r="BA175">
            <v>5374346.6973054521</v>
          </cell>
          <cell r="BB175">
            <v>4800</v>
          </cell>
          <cell r="BC175">
            <v>5064000</v>
          </cell>
          <cell r="BD175">
            <v>0</v>
          </cell>
          <cell r="BE175">
            <v>0</v>
          </cell>
          <cell r="BF175">
            <v>5428000.8592654523</v>
          </cell>
          <cell r="BG175" t="str">
            <v/>
          </cell>
          <cell r="BH175" t="str">
            <v/>
          </cell>
          <cell r="BI175" t="str">
            <v/>
          </cell>
          <cell r="BJ175" t="str">
            <v/>
          </cell>
          <cell r="BK175" t="str">
            <v/>
          </cell>
          <cell r="BL175">
            <v>5428000.8592654523</v>
          </cell>
          <cell r="BM175">
            <v>0</v>
          </cell>
          <cell r="BN175">
            <v>5428000.8592654532</v>
          </cell>
          <cell r="BO175">
            <v>5117654.1619600002</v>
          </cell>
          <cell r="BP175">
            <v>4954000</v>
          </cell>
          <cell r="BQ175">
            <v>5264346.6973054521</v>
          </cell>
          <cell r="BR175">
            <v>4989.9020827539834</v>
          </cell>
          <cell r="BS175">
            <v>4888.2695432110095</v>
          </cell>
          <cell r="BT175">
            <v>2.079110790527593E-2</v>
          </cell>
          <cell r="BU175">
            <v>-2.0403831938324356E-3</v>
          </cell>
          <cell r="BV175">
            <v>0</v>
          </cell>
          <cell r="BW175">
            <v>-10522.509889149689</v>
          </cell>
          <cell r="BX175">
            <v>5417478.3493763022</v>
          </cell>
          <cell r="BY175">
            <v>5084.1935425746942</v>
          </cell>
          <cell r="BZ175" t="str">
            <v>Y</v>
          </cell>
          <cell r="CA175">
            <v>5135.0505681291961</v>
          </cell>
          <cell r="CB175">
            <v>1.9394956084572978E-2</v>
          </cell>
          <cell r="CC175">
            <v>0</v>
          </cell>
          <cell r="CD175">
            <v>5417478.3493763022</v>
          </cell>
        </row>
        <row r="176">
          <cell r="A176">
            <v>356</v>
          </cell>
          <cell r="B176" t="str">
            <v>Recoupment Academy</v>
          </cell>
          <cell r="C176">
            <v>144214</v>
          </cell>
          <cell r="D176">
            <v>9354096</v>
          </cell>
          <cell r="E176" t="str">
            <v>Claydon High School</v>
          </cell>
          <cell r="F176">
            <v>717</v>
          </cell>
          <cell r="G176">
            <v>0</v>
          </cell>
          <cell r="H176">
            <v>717</v>
          </cell>
          <cell r="I176">
            <v>0</v>
          </cell>
          <cell r="J176">
            <v>1727071.2000000002</v>
          </cell>
          <cell r="K176">
            <v>1204694.4000000001</v>
          </cell>
          <cell r="L176">
            <v>0</v>
          </cell>
          <cell r="M176">
            <v>27280.000000000011</v>
          </cell>
          <cell r="N176">
            <v>0</v>
          </cell>
          <cell r="O176">
            <v>109066.14568599718</v>
          </cell>
          <cell r="P176">
            <v>0</v>
          </cell>
          <cell r="Q176">
            <v>0</v>
          </cell>
          <cell r="R176">
            <v>0</v>
          </cell>
          <cell r="S176">
            <v>0</v>
          </cell>
          <cell r="T176">
            <v>0</v>
          </cell>
          <cell r="U176">
            <v>0</v>
          </cell>
          <cell r="V176">
            <v>5800.0000000000045</v>
          </cell>
          <cell r="W176">
            <v>7800.0000000000055</v>
          </cell>
          <cell r="X176">
            <v>20084.999999999982</v>
          </cell>
          <cell r="Y176">
            <v>20719.999999999993</v>
          </cell>
          <cell r="Z176">
            <v>599.99999999999829</v>
          </cell>
          <cell r="AA176">
            <v>0</v>
          </cell>
          <cell r="AB176">
            <v>0</v>
          </cell>
          <cell r="AC176">
            <v>5571.0799438990152</v>
          </cell>
          <cell r="AD176">
            <v>0</v>
          </cell>
          <cell r="AE176">
            <v>0</v>
          </cell>
          <cell r="AF176">
            <v>223728.58405696845</v>
          </cell>
          <cell r="AG176">
            <v>0</v>
          </cell>
          <cell r="AH176">
            <v>0</v>
          </cell>
          <cell r="AI176">
            <v>110000</v>
          </cell>
          <cell r="AJ176">
            <v>0</v>
          </cell>
          <cell r="AK176">
            <v>0</v>
          </cell>
          <cell r="AL176">
            <v>0</v>
          </cell>
          <cell r="AM176">
            <v>101273.046</v>
          </cell>
          <cell r="AN176">
            <v>0</v>
          </cell>
          <cell r="AO176">
            <v>0</v>
          </cell>
          <cell r="AP176">
            <v>0</v>
          </cell>
          <cell r="AQ176">
            <v>0</v>
          </cell>
          <cell r="AR176">
            <v>0</v>
          </cell>
          <cell r="AS176">
            <v>0</v>
          </cell>
          <cell r="AT176">
            <v>0</v>
          </cell>
          <cell r="AU176">
            <v>0</v>
          </cell>
          <cell r="AV176">
            <v>2931765.6000000006</v>
          </cell>
          <cell r="AW176">
            <v>420650.80968686461</v>
          </cell>
          <cell r="AX176">
            <v>211273.046</v>
          </cell>
          <cell r="AY176">
            <v>329403.156899967</v>
          </cell>
          <cell r="AZ176">
            <v>3563689.4556868654</v>
          </cell>
          <cell r="BA176">
            <v>3462416.4096868653</v>
          </cell>
          <cell r="BB176">
            <v>4800</v>
          </cell>
          <cell r="BC176">
            <v>3441600</v>
          </cell>
          <cell r="BD176">
            <v>0</v>
          </cell>
          <cell r="BE176">
            <v>0</v>
          </cell>
          <cell r="BF176">
            <v>3563689.4556868654</v>
          </cell>
          <cell r="BG176" t="str">
            <v/>
          </cell>
          <cell r="BH176" t="str">
            <v/>
          </cell>
          <cell r="BI176" t="str">
            <v/>
          </cell>
          <cell r="BJ176" t="str">
            <v/>
          </cell>
          <cell r="BK176" t="str">
            <v/>
          </cell>
          <cell r="BL176">
            <v>3563689.4556868654</v>
          </cell>
          <cell r="BM176">
            <v>0</v>
          </cell>
          <cell r="BN176">
            <v>3563689.4556868654</v>
          </cell>
          <cell r="BO176">
            <v>3542873.0460000001</v>
          </cell>
          <cell r="BP176">
            <v>3331600</v>
          </cell>
          <cell r="BQ176">
            <v>3352416.4096868653</v>
          </cell>
          <cell r="BR176">
            <v>4675.6156341518345</v>
          </cell>
          <cell r="BS176">
            <v>4629.1818012765962</v>
          </cell>
          <cell r="BT176">
            <v>1.003067817782252E-2</v>
          </cell>
          <cell r="BU176">
            <v>-9.8438367354042192E-4</v>
          </cell>
          <cell r="BV176">
            <v>0</v>
          </cell>
          <cell r="BW176">
            <v>-3267.2908376984474</v>
          </cell>
          <cell r="BX176">
            <v>3560422.1648491668</v>
          </cell>
          <cell r="BY176">
            <v>4824.475758506509</v>
          </cell>
          <cell r="BZ176" t="str">
            <v>Y</v>
          </cell>
          <cell r="CA176">
            <v>4965.7212898872622</v>
          </cell>
          <cell r="CB176">
            <v>8.1111566999056972E-3</v>
          </cell>
          <cell r="CC176">
            <v>0</v>
          </cell>
          <cell r="CD176">
            <v>3560422.1648491668</v>
          </cell>
        </row>
        <row r="177">
          <cell r="A177">
            <v>357</v>
          </cell>
          <cell r="B177" t="str">
            <v>Recoupment Academy</v>
          </cell>
          <cell r="C177">
            <v>137218</v>
          </cell>
          <cell r="D177">
            <v>9354097</v>
          </cell>
          <cell r="E177" t="str">
            <v>East Bergholt High School</v>
          </cell>
          <cell r="F177">
            <v>930</v>
          </cell>
          <cell r="G177">
            <v>0</v>
          </cell>
          <cell r="H177">
            <v>930</v>
          </cell>
          <cell r="I177">
            <v>0</v>
          </cell>
          <cell r="J177">
            <v>2151059.4</v>
          </cell>
          <cell r="K177">
            <v>1663625.6</v>
          </cell>
          <cell r="L177">
            <v>0</v>
          </cell>
          <cell r="M177">
            <v>27280.000000000011</v>
          </cell>
          <cell r="N177">
            <v>0</v>
          </cell>
          <cell r="O177">
            <v>108185.23600439077</v>
          </cell>
          <cell r="P177">
            <v>0</v>
          </cell>
          <cell r="Q177">
            <v>0</v>
          </cell>
          <cell r="R177">
            <v>0</v>
          </cell>
          <cell r="S177">
            <v>0</v>
          </cell>
          <cell r="T177">
            <v>0</v>
          </cell>
          <cell r="U177">
            <v>0</v>
          </cell>
          <cell r="V177">
            <v>7829.9999999999918</v>
          </cell>
          <cell r="W177">
            <v>8189.9999999999918</v>
          </cell>
          <cell r="X177">
            <v>9784.9999999999909</v>
          </cell>
          <cell r="Y177">
            <v>6719.9999999999936</v>
          </cell>
          <cell r="Z177">
            <v>7199.9999999999936</v>
          </cell>
          <cell r="AA177">
            <v>3239.9999999999968</v>
          </cell>
          <cell r="AB177">
            <v>0</v>
          </cell>
          <cell r="AC177">
            <v>2772.9817007534953</v>
          </cell>
          <cell r="AD177">
            <v>0</v>
          </cell>
          <cell r="AE177">
            <v>0</v>
          </cell>
          <cell r="AF177">
            <v>246217.6362143514</v>
          </cell>
          <cell r="AG177">
            <v>0</v>
          </cell>
          <cell r="AH177">
            <v>0</v>
          </cell>
          <cell r="AI177">
            <v>110000</v>
          </cell>
          <cell r="AJ177">
            <v>0</v>
          </cell>
          <cell r="AK177">
            <v>0</v>
          </cell>
          <cell r="AL177">
            <v>0</v>
          </cell>
          <cell r="AM177">
            <v>21766.147199999999</v>
          </cell>
          <cell r="AN177">
            <v>0</v>
          </cell>
          <cell r="AO177">
            <v>0</v>
          </cell>
          <cell r="AP177">
            <v>0</v>
          </cell>
          <cell r="AQ177">
            <v>0</v>
          </cell>
          <cell r="AR177">
            <v>0</v>
          </cell>
          <cell r="AS177">
            <v>0</v>
          </cell>
          <cell r="AT177">
            <v>0</v>
          </cell>
          <cell r="AU177">
            <v>0</v>
          </cell>
          <cell r="AV177">
            <v>3814685</v>
          </cell>
          <cell r="AW177">
            <v>427420.85391949571</v>
          </cell>
          <cell r="AX177">
            <v>131766.14720000001</v>
          </cell>
          <cell r="AY177">
            <v>345431.75421654677</v>
          </cell>
          <cell r="AZ177">
            <v>4373872.0011194963</v>
          </cell>
          <cell r="BA177">
            <v>4352105.8539194968</v>
          </cell>
          <cell r="BB177">
            <v>4800</v>
          </cell>
          <cell r="BC177">
            <v>4464000</v>
          </cell>
          <cell r="BD177">
            <v>0</v>
          </cell>
          <cell r="BE177">
            <v>111894.14608050324</v>
          </cell>
          <cell r="BF177">
            <v>4485766.1471999995</v>
          </cell>
          <cell r="BG177" t="str">
            <v/>
          </cell>
          <cell r="BH177" t="str">
            <v/>
          </cell>
          <cell r="BI177" t="str">
            <v/>
          </cell>
          <cell r="BJ177" t="str">
            <v/>
          </cell>
          <cell r="BK177" t="str">
            <v/>
          </cell>
          <cell r="BL177">
            <v>4485766.1471999995</v>
          </cell>
          <cell r="BM177">
            <v>0</v>
          </cell>
          <cell r="BN177">
            <v>4485766.1471999995</v>
          </cell>
          <cell r="BO177">
            <v>4485766.1471999995</v>
          </cell>
          <cell r="BP177">
            <v>4354000</v>
          </cell>
          <cell r="BQ177">
            <v>4354000</v>
          </cell>
          <cell r="BR177">
            <v>4681.7204301075271</v>
          </cell>
          <cell r="BS177">
            <v>4478.7210584343993</v>
          </cell>
          <cell r="BT177">
            <v>4.5325299125480507E-2</v>
          </cell>
          <cell r="BU177">
            <v>-4.4481024778670183E-3</v>
          </cell>
          <cell r="BV177">
            <v>0</v>
          </cell>
          <cell r="BW177">
            <v>0</v>
          </cell>
          <cell r="BX177">
            <v>4485766.1471999995</v>
          </cell>
          <cell r="BY177">
            <v>4800</v>
          </cell>
          <cell r="BZ177" t="str">
            <v>Y</v>
          </cell>
          <cell r="CA177">
            <v>4823.4044593548379</v>
          </cell>
          <cell r="CB177">
            <v>4.3240812784735461E-2</v>
          </cell>
          <cell r="CC177">
            <v>0</v>
          </cell>
          <cell r="CD177">
            <v>4485766.1471999995</v>
          </cell>
        </row>
        <row r="178">
          <cell r="A178">
            <v>361</v>
          </cell>
          <cell r="B178" t="str">
            <v>Recoupment Academy</v>
          </cell>
          <cell r="C178">
            <v>136918</v>
          </cell>
          <cell r="D178">
            <v>9354017</v>
          </cell>
          <cell r="E178" t="str">
            <v>Hadleigh High School</v>
          </cell>
          <cell r="F178">
            <v>726</v>
          </cell>
          <cell r="G178">
            <v>0</v>
          </cell>
          <cell r="H178">
            <v>726</v>
          </cell>
          <cell r="I178">
            <v>0</v>
          </cell>
          <cell r="J178">
            <v>1676503.8</v>
          </cell>
          <cell r="K178">
            <v>1301776</v>
          </cell>
          <cell r="L178">
            <v>0</v>
          </cell>
          <cell r="M178">
            <v>26400.000000000011</v>
          </cell>
          <cell r="N178">
            <v>0</v>
          </cell>
          <cell r="O178">
            <v>96289.739010989026</v>
          </cell>
          <cell r="P178">
            <v>0</v>
          </cell>
          <cell r="Q178">
            <v>0</v>
          </cell>
          <cell r="R178">
            <v>0</v>
          </cell>
          <cell r="S178">
            <v>0</v>
          </cell>
          <cell r="T178">
            <v>0</v>
          </cell>
          <cell r="U178">
            <v>0</v>
          </cell>
          <cell r="V178">
            <v>27119.418282548479</v>
          </cell>
          <cell r="W178">
            <v>392.16066481994534</v>
          </cell>
          <cell r="X178">
            <v>2589.2659279778404</v>
          </cell>
          <cell r="Y178">
            <v>563.1024930747933</v>
          </cell>
          <cell r="Z178">
            <v>603.32409972299286</v>
          </cell>
          <cell r="AA178">
            <v>0</v>
          </cell>
          <cell r="AB178">
            <v>0</v>
          </cell>
          <cell r="AC178">
            <v>5540.0000000000027</v>
          </cell>
          <cell r="AD178">
            <v>0</v>
          </cell>
          <cell r="AE178">
            <v>0</v>
          </cell>
          <cell r="AF178">
            <v>209871.24113864254</v>
          </cell>
          <cell r="AG178">
            <v>0</v>
          </cell>
          <cell r="AH178">
            <v>0</v>
          </cell>
          <cell r="AI178">
            <v>110000</v>
          </cell>
          <cell r="AJ178">
            <v>0</v>
          </cell>
          <cell r="AK178">
            <v>0</v>
          </cell>
          <cell r="AL178">
            <v>0</v>
          </cell>
          <cell r="AM178">
            <v>21262.301199999998</v>
          </cell>
          <cell r="AN178">
            <v>0</v>
          </cell>
          <cell r="AO178">
            <v>0</v>
          </cell>
          <cell r="AP178">
            <v>0</v>
          </cell>
          <cell r="AQ178">
            <v>0</v>
          </cell>
          <cell r="AR178">
            <v>0</v>
          </cell>
          <cell r="AS178">
            <v>0</v>
          </cell>
          <cell r="AT178">
            <v>0</v>
          </cell>
          <cell r="AU178">
            <v>0</v>
          </cell>
          <cell r="AV178">
            <v>2978279.8</v>
          </cell>
          <cell r="AW178">
            <v>369368.25161777559</v>
          </cell>
          <cell r="AX178">
            <v>131262.30119999999</v>
          </cell>
          <cell r="AY178">
            <v>296848.74637820909</v>
          </cell>
          <cell r="AZ178">
            <v>3478910.3528177757</v>
          </cell>
          <cell r="BA178">
            <v>3457648.0516177756</v>
          </cell>
          <cell r="BB178">
            <v>4800</v>
          </cell>
          <cell r="BC178">
            <v>3484800</v>
          </cell>
          <cell r="BD178">
            <v>0</v>
          </cell>
          <cell r="BE178">
            <v>27151.948382224422</v>
          </cell>
          <cell r="BF178">
            <v>3506062.3012000001</v>
          </cell>
          <cell r="BG178" t="str">
            <v/>
          </cell>
          <cell r="BH178" t="str">
            <v/>
          </cell>
          <cell r="BI178" t="str">
            <v/>
          </cell>
          <cell r="BJ178" t="str">
            <v/>
          </cell>
          <cell r="BK178" t="str">
            <v/>
          </cell>
          <cell r="BL178">
            <v>3506062.3012000001</v>
          </cell>
          <cell r="BM178">
            <v>0</v>
          </cell>
          <cell r="BN178">
            <v>3506062.3012000001</v>
          </cell>
          <cell r="BO178">
            <v>3506062.3012000001</v>
          </cell>
          <cell r="BP178">
            <v>3374800</v>
          </cell>
          <cell r="BQ178">
            <v>3374800</v>
          </cell>
          <cell r="BR178">
            <v>4648.484848484848</v>
          </cell>
          <cell r="BS178">
            <v>4529.6718411202182</v>
          </cell>
          <cell r="BT178">
            <v>2.6229937075363623E-2</v>
          </cell>
          <cell r="BU178">
            <v>-2.5741352037460825E-3</v>
          </cell>
          <cell r="BV178">
            <v>0</v>
          </cell>
          <cell r="BW178">
            <v>0</v>
          </cell>
          <cell r="BX178">
            <v>3506062.3012000001</v>
          </cell>
          <cell r="BY178">
            <v>4800</v>
          </cell>
          <cell r="BZ178" t="str">
            <v>Y</v>
          </cell>
          <cell r="CA178">
            <v>4829.2869162534435</v>
          </cell>
          <cell r="CB178">
            <v>2.568199874441901E-2</v>
          </cell>
          <cell r="CC178">
            <v>0</v>
          </cell>
          <cell r="CD178">
            <v>3506062.3012000001</v>
          </cell>
        </row>
        <row r="179">
          <cell r="A179">
            <v>362</v>
          </cell>
          <cell r="B179" t="str">
            <v>Recoupment Academy</v>
          </cell>
          <cell r="C179">
            <v>137208</v>
          </cell>
          <cell r="D179">
            <v>9354098</v>
          </cell>
          <cell r="E179" t="str">
            <v>Holbrook Academy</v>
          </cell>
          <cell r="F179">
            <v>558</v>
          </cell>
          <cell r="G179">
            <v>0</v>
          </cell>
          <cell r="H179">
            <v>558</v>
          </cell>
          <cell r="I179">
            <v>0</v>
          </cell>
          <cell r="J179">
            <v>1380879</v>
          </cell>
          <cell r="K179">
            <v>895798.4</v>
          </cell>
          <cell r="L179">
            <v>0</v>
          </cell>
          <cell r="M179">
            <v>23760</v>
          </cell>
          <cell r="N179">
            <v>0</v>
          </cell>
          <cell r="O179">
            <v>89393.877551020414</v>
          </cell>
          <cell r="P179">
            <v>0</v>
          </cell>
          <cell r="Q179">
            <v>0</v>
          </cell>
          <cell r="R179">
            <v>0</v>
          </cell>
          <cell r="S179">
            <v>0</v>
          </cell>
          <cell r="T179">
            <v>0</v>
          </cell>
          <cell r="U179">
            <v>0</v>
          </cell>
          <cell r="V179">
            <v>2614.6858168761255</v>
          </cell>
          <cell r="W179">
            <v>21879.210053860057</v>
          </cell>
          <cell r="X179">
            <v>15477.737881508087</v>
          </cell>
          <cell r="Y179">
            <v>20757.199281867153</v>
          </cell>
          <cell r="Z179">
            <v>8415.0807899461415</v>
          </cell>
          <cell r="AA179">
            <v>811.45421903051954</v>
          </cell>
          <cell r="AB179">
            <v>0</v>
          </cell>
          <cell r="AC179">
            <v>5540.0000000000027</v>
          </cell>
          <cell r="AD179">
            <v>0</v>
          </cell>
          <cell r="AE179">
            <v>0</v>
          </cell>
          <cell r="AF179">
            <v>197251.97196106365</v>
          </cell>
          <cell r="AG179">
            <v>0</v>
          </cell>
          <cell r="AH179">
            <v>0</v>
          </cell>
          <cell r="AI179">
            <v>110000</v>
          </cell>
          <cell r="AJ179">
            <v>9100.0000000000073</v>
          </cell>
          <cell r="AK179">
            <v>0</v>
          </cell>
          <cell r="AL179">
            <v>0</v>
          </cell>
          <cell r="AM179">
            <v>12596.15</v>
          </cell>
          <cell r="AN179">
            <v>0</v>
          </cell>
          <cell r="AO179">
            <v>0</v>
          </cell>
          <cell r="AP179">
            <v>0</v>
          </cell>
          <cell r="AQ179">
            <v>0</v>
          </cell>
          <cell r="AR179">
            <v>0</v>
          </cell>
          <cell r="AS179">
            <v>0</v>
          </cell>
          <cell r="AT179">
            <v>0</v>
          </cell>
          <cell r="AU179">
            <v>0</v>
          </cell>
          <cell r="AV179">
            <v>2276677.4</v>
          </cell>
          <cell r="AW179">
            <v>385901.21755517216</v>
          </cell>
          <cell r="AX179">
            <v>131696.15</v>
          </cell>
          <cell r="AY179">
            <v>298805.59475811792</v>
          </cell>
          <cell r="AZ179">
            <v>2794274.7675551721</v>
          </cell>
          <cell r="BA179">
            <v>2781678.6175551722</v>
          </cell>
          <cell r="BB179">
            <v>4800</v>
          </cell>
          <cell r="BC179">
            <v>2678400</v>
          </cell>
          <cell r="BD179">
            <v>0</v>
          </cell>
          <cell r="BE179">
            <v>0</v>
          </cell>
          <cell r="BF179">
            <v>2794274.7675551721</v>
          </cell>
          <cell r="BG179" t="str">
            <v/>
          </cell>
          <cell r="BH179" t="str">
            <v/>
          </cell>
          <cell r="BI179" t="str">
            <v/>
          </cell>
          <cell r="BJ179" t="str">
            <v/>
          </cell>
          <cell r="BK179" t="str">
            <v/>
          </cell>
          <cell r="BL179">
            <v>2794274.7675551721</v>
          </cell>
          <cell r="BM179">
            <v>0</v>
          </cell>
          <cell r="BN179">
            <v>2794274.7675551726</v>
          </cell>
          <cell r="BO179">
            <v>2690996.15</v>
          </cell>
          <cell r="BP179">
            <v>2559300</v>
          </cell>
          <cell r="BQ179">
            <v>2662578.6175551722</v>
          </cell>
          <cell r="BR179">
            <v>4771.646268020022</v>
          </cell>
          <cell r="BS179">
            <v>4636.2683473251027</v>
          </cell>
          <cell r="BT179">
            <v>2.9199759494729353E-2</v>
          </cell>
          <cell r="BU179">
            <v>-2.8655855574621029E-3</v>
          </cell>
          <cell r="BV179">
            <v>0</v>
          </cell>
          <cell r="BW179">
            <v>-7413.3779780703362</v>
          </cell>
          <cell r="BX179">
            <v>2786861.3895771019</v>
          </cell>
          <cell r="BY179">
            <v>4971.8015046184628</v>
          </cell>
          <cell r="BZ179" t="str">
            <v>Y</v>
          </cell>
          <cell r="CA179">
            <v>4994.375250138175</v>
          </cell>
          <cell r="CB179">
            <v>1.7870517454638524E-2</v>
          </cell>
          <cell r="CC179">
            <v>0</v>
          </cell>
          <cell r="CD179">
            <v>2786861.3895771019</v>
          </cell>
        </row>
        <row r="180">
          <cell r="A180">
            <v>365</v>
          </cell>
          <cell r="B180" t="str">
            <v>Recoupment Academy</v>
          </cell>
          <cell r="C180">
            <v>138373</v>
          </cell>
          <cell r="D180">
            <v>9354007</v>
          </cell>
          <cell r="E180" t="str">
            <v>Chantry Academy</v>
          </cell>
          <cell r="F180">
            <v>832</v>
          </cell>
          <cell r="G180">
            <v>0</v>
          </cell>
          <cell r="H180">
            <v>832</v>
          </cell>
          <cell r="I180">
            <v>0</v>
          </cell>
          <cell r="J180">
            <v>2073263.4000000001</v>
          </cell>
          <cell r="K180">
            <v>1319427.2</v>
          </cell>
          <cell r="L180">
            <v>0</v>
          </cell>
          <cell r="M180">
            <v>77440.000000000175</v>
          </cell>
          <cell r="N180">
            <v>0</v>
          </cell>
          <cell r="O180">
            <v>283381.97689345316</v>
          </cell>
          <cell r="P180">
            <v>0</v>
          </cell>
          <cell r="Q180">
            <v>0</v>
          </cell>
          <cell r="R180">
            <v>0</v>
          </cell>
          <cell r="S180">
            <v>0</v>
          </cell>
          <cell r="T180">
            <v>0</v>
          </cell>
          <cell r="U180">
            <v>0</v>
          </cell>
          <cell r="V180">
            <v>34925.934861278743</v>
          </cell>
          <cell r="W180">
            <v>61060.168878166623</v>
          </cell>
          <cell r="X180">
            <v>56855.006031363162</v>
          </cell>
          <cell r="Y180">
            <v>129828.13027744269</v>
          </cell>
          <cell r="Z180">
            <v>43958.504221954187</v>
          </cell>
          <cell r="AA180">
            <v>0</v>
          </cell>
          <cell r="AB180">
            <v>0</v>
          </cell>
          <cell r="AC180">
            <v>26315.000000000044</v>
          </cell>
          <cell r="AD180">
            <v>0</v>
          </cell>
          <cell r="AE180">
            <v>0</v>
          </cell>
          <cell r="AF180">
            <v>438978.38974643801</v>
          </cell>
          <cell r="AG180">
            <v>0</v>
          </cell>
          <cell r="AH180">
            <v>0</v>
          </cell>
          <cell r="AI180">
            <v>110000</v>
          </cell>
          <cell r="AJ180">
            <v>0</v>
          </cell>
          <cell r="AK180">
            <v>0</v>
          </cell>
          <cell r="AL180">
            <v>0</v>
          </cell>
          <cell r="AM180">
            <v>34513.451000000001</v>
          </cell>
          <cell r="AN180">
            <v>0</v>
          </cell>
          <cell r="AO180">
            <v>0</v>
          </cell>
          <cell r="AP180">
            <v>0</v>
          </cell>
          <cell r="AQ180">
            <v>0</v>
          </cell>
          <cell r="AR180">
            <v>0</v>
          </cell>
          <cell r="AS180">
            <v>0</v>
          </cell>
          <cell r="AT180">
            <v>0</v>
          </cell>
          <cell r="AU180">
            <v>0</v>
          </cell>
          <cell r="AV180">
            <v>3392690.6</v>
          </cell>
          <cell r="AW180">
            <v>1152743.1109100967</v>
          </cell>
          <cell r="AX180">
            <v>144513.451</v>
          </cell>
          <cell r="AY180">
            <v>792702.25032826734</v>
          </cell>
          <cell r="AZ180">
            <v>4689947.1619100971</v>
          </cell>
          <cell r="BA180">
            <v>4655433.7109100968</v>
          </cell>
          <cell r="BB180">
            <v>4800</v>
          </cell>
          <cell r="BC180">
            <v>3993600</v>
          </cell>
          <cell r="BD180">
            <v>0</v>
          </cell>
          <cell r="BE180">
            <v>0</v>
          </cell>
          <cell r="BF180">
            <v>4689947.1619100971</v>
          </cell>
          <cell r="BG180" t="str">
            <v/>
          </cell>
          <cell r="BH180" t="str">
            <v/>
          </cell>
          <cell r="BI180" t="str">
            <v/>
          </cell>
          <cell r="BJ180" t="str">
            <v/>
          </cell>
          <cell r="BK180" t="str">
            <v/>
          </cell>
          <cell r="BL180">
            <v>4689947.1619100971</v>
          </cell>
          <cell r="BM180">
            <v>0</v>
          </cell>
          <cell r="BN180">
            <v>4689947.1619100971</v>
          </cell>
          <cell r="BO180">
            <v>4028113.4509999999</v>
          </cell>
          <cell r="BP180">
            <v>3883600</v>
          </cell>
          <cell r="BQ180">
            <v>4545433.7109100968</v>
          </cell>
          <cell r="BR180">
            <v>5463.2616717669434</v>
          </cell>
          <cell r="BS180">
            <v>5402.257644303797</v>
          </cell>
          <cell r="BT180">
            <v>1.1292321003510419E-2</v>
          </cell>
          <cell r="BU180">
            <v>-1.1081978940178029E-3</v>
          </cell>
          <cell r="BV180">
            <v>0</v>
          </cell>
          <cell r="BW180">
            <v>-4980.993092906725</v>
          </cell>
          <cell r="BX180">
            <v>4684966.1688171905</v>
          </cell>
          <cell r="BY180">
            <v>5589.4864396841231</v>
          </cell>
          <cell r="BZ180" t="str">
            <v>Y</v>
          </cell>
          <cell r="CA180">
            <v>5630.9689529052766</v>
          </cell>
          <cell r="CB180">
            <v>8.3669911937733765E-3</v>
          </cell>
          <cell r="CC180">
            <v>0</v>
          </cell>
          <cell r="CD180">
            <v>4684966.1688171905</v>
          </cell>
        </row>
        <row r="181">
          <cell r="A181">
            <v>366</v>
          </cell>
          <cell r="B181" t="str">
            <v>Recoupment Academy</v>
          </cell>
          <cell r="C181">
            <v>136827</v>
          </cell>
          <cell r="D181">
            <v>9354092</v>
          </cell>
          <cell r="E181" t="str">
            <v>Copleston High School</v>
          </cell>
          <cell r="F181">
            <v>1494</v>
          </cell>
          <cell r="G181">
            <v>0</v>
          </cell>
          <cell r="H181">
            <v>1494</v>
          </cell>
          <cell r="I181">
            <v>0</v>
          </cell>
          <cell r="J181">
            <v>3465811.8000000003</v>
          </cell>
          <cell r="K181">
            <v>2660918.4</v>
          </cell>
          <cell r="L181">
            <v>0</v>
          </cell>
          <cell r="M181">
            <v>53240.000000000022</v>
          </cell>
          <cell r="N181">
            <v>0</v>
          </cell>
          <cell r="O181">
            <v>240572.30769230769</v>
          </cell>
          <cell r="P181">
            <v>0</v>
          </cell>
          <cell r="Q181">
            <v>0</v>
          </cell>
          <cell r="R181">
            <v>0</v>
          </cell>
          <cell r="S181">
            <v>0</v>
          </cell>
          <cell r="T181">
            <v>0</v>
          </cell>
          <cell r="U181">
            <v>0</v>
          </cell>
          <cell r="V181">
            <v>26407.675820495646</v>
          </cell>
          <cell r="W181">
            <v>13659.142665773599</v>
          </cell>
          <cell r="X181">
            <v>37620.180843938397</v>
          </cell>
          <cell r="Y181">
            <v>24656.503683857976</v>
          </cell>
          <cell r="Z181">
            <v>18012.056262558621</v>
          </cell>
          <cell r="AA181">
            <v>0</v>
          </cell>
          <cell r="AB181">
            <v>0</v>
          </cell>
          <cell r="AC181">
            <v>30758.229729729803</v>
          </cell>
          <cell r="AD181">
            <v>0</v>
          </cell>
          <cell r="AE181">
            <v>0</v>
          </cell>
          <cell r="AF181">
            <v>512372.85309046</v>
          </cell>
          <cell r="AG181">
            <v>0</v>
          </cell>
          <cell r="AH181">
            <v>0</v>
          </cell>
          <cell r="AI181">
            <v>110000</v>
          </cell>
          <cell r="AJ181">
            <v>0</v>
          </cell>
          <cell r="AK181">
            <v>0</v>
          </cell>
          <cell r="AL181">
            <v>0</v>
          </cell>
          <cell r="AM181">
            <v>43330.756000000001</v>
          </cell>
          <cell r="AN181">
            <v>0</v>
          </cell>
          <cell r="AO181">
            <v>0</v>
          </cell>
          <cell r="AP181">
            <v>0</v>
          </cell>
          <cell r="AQ181">
            <v>0</v>
          </cell>
          <cell r="AR181">
            <v>0</v>
          </cell>
          <cell r="AS181">
            <v>0</v>
          </cell>
          <cell r="AT181">
            <v>0</v>
          </cell>
          <cell r="AU181">
            <v>0</v>
          </cell>
          <cell r="AV181">
            <v>6126730.2000000002</v>
          </cell>
          <cell r="AW181">
            <v>957298.94978912175</v>
          </cell>
          <cell r="AX181">
            <v>153330.75599999999</v>
          </cell>
          <cell r="AY181">
            <v>729455.78657492599</v>
          </cell>
          <cell r="AZ181">
            <v>7237359.905789122</v>
          </cell>
          <cell r="BA181">
            <v>7194029.1497891219</v>
          </cell>
          <cell r="BB181">
            <v>4800</v>
          </cell>
          <cell r="BC181">
            <v>7171200</v>
          </cell>
          <cell r="BD181">
            <v>0</v>
          </cell>
          <cell r="BE181">
            <v>0</v>
          </cell>
          <cell r="BF181">
            <v>7237359.905789122</v>
          </cell>
          <cell r="BG181" t="str">
            <v/>
          </cell>
          <cell r="BH181" t="str">
            <v/>
          </cell>
          <cell r="BI181" t="str">
            <v/>
          </cell>
          <cell r="BJ181" t="str">
            <v/>
          </cell>
          <cell r="BK181" t="str">
            <v/>
          </cell>
          <cell r="BL181">
            <v>7237359.905789122</v>
          </cell>
          <cell r="BM181">
            <v>0</v>
          </cell>
          <cell r="BN181">
            <v>7237359.905789122</v>
          </cell>
          <cell r="BO181">
            <v>7214530.7560000001</v>
          </cell>
          <cell r="BP181">
            <v>7061200</v>
          </cell>
          <cell r="BQ181">
            <v>7084029.1497891219</v>
          </cell>
          <cell r="BR181">
            <v>4741.6527107022239</v>
          </cell>
          <cell r="BS181">
            <v>4705.9884334228191</v>
          </cell>
          <cell r="BT181">
            <v>7.5784880868194193E-3</v>
          </cell>
          <cell r="BU181">
            <v>-7.4373235892262338E-4</v>
          </cell>
          <cell r="BV181">
            <v>0</v>
          </cell>
          <cell r="BW181">
            <v>-5228.9938427062889</v>
          </cell>
          <cell r="BX181">
            <v>7232130.9119464159</v>
          </cell>
          <cell r="BY181">
            <v>4811.7805595357531</v>
          </cell>
          <cell r="BZ181" t="str">
            <v>Y</v>
          </cell>
          <cell r="CA181">
            <v>4840.7837429360216</v>
          </cell>
          <cell r="CB181">
            <v>6.7622615958153887E-3</v>
          </cell>
          <cell r="CC181">
            <v>0</v>
          </cell>
          <cell r="CD181">
            <v>7232130.9119464159</v>
          </cell>
        </row>
        <row r="182">
          <cell r="A182">
            <v>368</v>
          </cell>
          <cell r="B182" t="str">
            <v>Recoupment Academy</v>
          </cell>
          <cell r="C182">
            <v>136453</v>
          </cell>
          <cell r="D182">
            <v>9354606</v>
          </cell>
          <cell r="E182" t="str">
            <v>Ipswich Academy</v>
          </cell>
          <cell r="F182">
            <v>802</v>
          </cell>
          <cell r="G182">
            <v>0</v>
          </cell>
          <cell r="H182">
            <v>802</v>
          </cell>
          <cell r="I182">
            <v>0</v>
          </cell>
          <cell r="J182">
            <v>1851544.8</v>
          </cell>
          <cell r="K182">
            <v>1438572.8</v>
          </cell>
          <cell r="L182">
            <v>0</v>
          </cell>
          <cell r="M182">
            <v>83600.000000000102</v>
          </cell>
          <cell r="N182">
            <v>0</v>
          </cell>
          <cell r="O182">
            <v>293630.09408602148</v>
          </cell>
          <cell r="P182">
            <v>0</v>
          </cell>
          <cell r="Q182">
            <v>0</v>
          </cell>
          <cell r="R182">
            <v>0</v>
          </cell>
          <cell r="S182">
            <v>0</v>
          </cell>
          <cell r="T182">
            <v>0</v>
          </cell>
          <cell r="U182">
            <v>0</v>
          </cell>
          <cell r="V182">
            <v>10453.033707865168</v>
          </cell>
          <cell r="W182">
            <v>34362.846441947418</v>
          </cell>
          <cell r="X182">
            <v>80440.29962546812</v>
          </cell>
          <cell r="Y182">
            <v>123353.80774032451</v>
          </cell>
          <cell r="Z182">
            <v>54067.415730337198</v>
          </cell>
          <cell r="AA182">
            <v>0</v>
          </cell>
          <cell r="AB182">
            <v>0</v>
          </cell>
          <cell r="AC182">
            <v>74976.975000000006</v>
          </cell>
          <cell r="AD182">
            <v>0</v>
          </cell>
          <cell r="AE182">
            <v>0</v>
          </cell>
          <cell r="AF182">
            <v>381943.83360613487</v>
          </cell>
          <cell r="AG182">
            <v>0</v>
          </cell>
          <cell r="AH182">
            <v>0</v>
          </cell>
          <cell r="AI182">
            <v>110000</v>
          </cell>
          <cell r="AJ182">
            <v>0</v>
          </cell>
          <cell r="AK182">
            <v>0</v>
          </cell>
          <cell r="AL182">
            <v>0</v>
          </cell>
          <cell r="AM182">
            <v>47835.885300000002</v>
          </cell>
          <cell r="AN182">
            <v>0</v>
          </cell>
          <cell r="AO182">
            <v>0</v>
          </cell>
          <cell r="AP182">
            <v>0</v>
          </cell>
          <cell r="AQ182">
            <v>0</v>
          </cell>
          <cell r="AR182">
            <v>0</v>
          </cell>
          <cell r="AS182">
            <v>0</v>
          </cell>
          <cell r="AT182">
            <v>0</v>
          </cell>
          <cell r="AU182">
            <v>0</v>
          </cell>
          <cell r="AV182">
            <v>3290117.6</v>
          </cell>
          <cell r="AW182">
            <v>1136828.3059380988</v>
          </cell>
          <cell r="AX182">
            <v>157835.88529999999</v>
          </cell>
          <cell r="AY182">
            <v>731896.58227211679</v>
          </cell>
          <cell r="AZ182">
            <v>4584781.7912380993</v>
          </cell>
          <cell r="BA182">
            <v>4536945.9059380991</v>
          </cell>
          <cell r="BB182">
            <v>4800</v>
          </cell>
          <cell r="BC182">
            <v>3849600</v>
          </cell>
          <cell r="BD182">
            <v>0</v>
          </cell>
          <cell r="BE182">
            <v>0</v>
          </cell>
          <cell r="BF182">
            <v>4584781.7912380993</v>
          </cell>
          <cell r="BG182" t="str">
            <v/>
          </cell>
          <cell r="BH182" t="str">
            <v/>
          </cell>
          <cell r="BI182" t="str">
            <v/>
          </cell>
          <cell r="BJ182" t="str">
            <v/>
          </cell>
          <cell r="BK182" t="str">
            <v/>
          </cell>
          <cell r="BL182">
            <v>4584781.7912380993</v>
          </cell>
          <cell r="BM182">
            <v>0</v>
          </cell>
          <cell r="BN182">
            <v>4584781.7912380993</v>
          </cell>
          <cell r="BO182">
            <v>3897435.8853000002</v>
          </cell>
          <cell r="BP182">
            <v>3739600</v>
          </cell>
          <cell r="BQ182">
            <v>4426945.9059380991</v>
          </cell>
          <cell r="BR182">
            <v>5519.8826757332909</v>
          </cell>
          <cell r="BS182">
            <v>5456.832270728476</v>
          </cell>
          <cell r="BT182">
            <v>1.1554396740949803E-2</v>
          </cell>
          <cell r="BU182">
            <v>-1.1339172992856131E-3</v>
          </cell>
          <cell r="BV182">
            <v>0</v>
          </cell>
          <cell r="BW182">
            <v>-4962.4524018853681</v>
          </cell>
          <cell r="BX182">
            <v>4579819.3388362136</v>
          </cell>
          <cell r="BY182">
            <v>5650.8521864541317</v>
          </cell>
          <cell r="BZ182" t="str">
            <v>Y</v>
          </cell>
          <cell r="CA182">
            <v>5710.4979287234582</v>
          </cell>
          <cell r="CB182">
            <v>8.1163757060087605E-3</v>
          </cell>
          <cell r="CC182">
            <v>0</v>
          </cell>
          <cell r="CD182">
            <v>4579819.3388362136</v>
          </cell>
        </row>
        <row r="183">
          <cell r="A183">
            <v>370</v>
          </cell>
          <cell r="B183">
            <v>0</v>
          </cell>
          <cell r="C183">
            <v>124840</v>
          </cell>
          <cell r="D183">
            <v>9354090</v>
          </cell>
          <cell r="E183" t="str">
            <v>Northgate High School</v>
          </cell>
          <cell r="F183">
            <v>1255</v>
          </cell>
          <cell r="G183">
            <v>0</v>
          </cell>
          <cell r="H183">
            <v>1255</v>
          </cell>
          <cell r="I183">
            <v>0</v>
          </cell>
          <cell r="J183">
            <v>3057382.8000000003</v>
          </cell>
          <cell r="K183">
            <v>2069603.2000000002</v>
          </cell>
          <cell r="L183">
            <v>0</v>
          </cell>
          <cell r="M183">
            <v>37399.999999999978</v>
          </cell>
          <cell r="N183">
            <v>0</v>
          </cell>
          <cell r="O183">
            <v>179413.98373983739</v>
          </cell>
          <cell r="P183">
            <v>0</v>
          </cell>
          <cell r="Q183">
            <v>0</v>
          </cell>
          <cell r="R183">
            <v>0</v>
          </cell>
          <cell r="S183">
            <v>0</v>
          </cell>
          <cell r="T183">
            <v>0</v>
          </cell>
          <cell r="U183">
            <v>0</v>
          </cell>
          <cell r="V183">
            <v>42340.000000000116</v>
          </cell>
          <cell r="W183">
            <v>66689.999999999869</v>
          </cell>
          <cell r="X183">
            <v>11844.999999999978</v>
          </cell>
          <cell r="Y183">
            <v>10079.999999999991</v>
          </cell>
          <cell r="Z183">
            <v>599.99999999999989</v>
          </cell>
          <cell r="AA183">
            <v>0</v>
          </cell>
          <cell r="AB183">
            <v>0</v>
          </cell>
          <cell r="AC183">
            <v>27744.213886672042</v>
          </cell>
          <cell r="AD183">
            <v>0</v>
          </cell>
          <cell r="AE183">
            <v>0</v>
          </cell>
          <cell r="AF183">
            <v>408144.30492461479</v>
          </cell>
          <cell r="AG183">
            <v>0</v>
          </cell>
          <cell r="AH183">
            <v>0</v>
          </cell>
          <cell r="AI183">
            <v>110000</v>
          </cell>
          <cell r="AJ183">
            <v>0</v>
          </cell>
          <cell r="AK183">
            <v>0</v>
          </cell>
          <cell r="AL183">
            <v>0</v>
          </cell>
          <cell r="AM183">
            <v>220424.68406</v>
          </cell>
          <cell r="AN183">
            <v>0</v>
          </cell>
          <cell r="AO183">
            <v>0</v>
          </cell>
          <cell r="AP183">
            <v>0</v>
          </cell>
          <cell r="AQ183">
            <v>0</v>
          </cell>
          <cell r="AR183">
            <v>0</v>
          </cell>
          <cell r="AS183">
            <v>0</v>
          </cell>
          <cell r="AT183">
            <v>0</v>
          </cell>
          <cell r="AU183">
            <v>0</v>
          </cell>
          <cell r="AV183">
            <v>5126986</v>
          </cell>
          <cell r="AW183">
            <v>784257.5025511242</v>
          </cell>
          <cell r="AX183">
            <v>330424.68406</v>
          </cell>
          <cell r="AY183">
            <v>592327.7967945335</v>
          </cell>
          <cell r="AZ183">
            <v>6241668.1866111243</v>
          </cell>
          <cell r="BA183">
            <v>6021243.5025511244</v>
          </cell>
          <cell r="BB183">
            <v>4800</v>
          </cell>
          <cell r="BC183">
            <v>6024000</v>
          </cell>
          <cell r="BD183">
            <v>0</v>
          </cell>
          <cell r="BE183">
            <v>2756.4974488755688</v>
          </cell>
          <cell r="BF183">
            <v>6244424.6840599999</v>
          </cell>
          <cell r="BG183" t="str">
            <v/>
          </cell>
          <cell r="BH183" t="str">
            <v/>
          </cell>
          <cell r="BI183" t="str">
            <v/>
          </cell>
          <cell r="BJ183" t="str">
            <v/>
          </cell>
          <cell r="BK183" t="str">
            <v/>
          </cell>
          <cell r="BL183">
            <v>6244424.6840599999</v>
          </cell>
          <cell r="BM183">
            <v>0</v>
          </cell>
          <cell r="BN183">
            <v>6244424.684059999</v>
          </cell>
          <cell r="BO183">
            <v>6244424.6840599999</v>
          </cell>
          <cell r="BP183">
            <v>5914000</v>
          </cell>
          <cell r="BQ183">
            <v>5914000</v>
          </cell>
          <cell r="BR183">
            <v>4712.3505976095621</v>
          </cell>
          <cell r="BS183">
            <v>4663.7311734197729</v>
          </cell>
          <cell r="BT183">
            <v>1.0425005726506764E-2</v>
          </cell>
          <cell r="BU183">
            <v>-1.0230819144839121E-3</v>
          </cell>
          <cell r="BV183">
            <v>0</v>
          </cell>
          <cell r="BW183">
            <v>0</v>
          </cell>
          <cell r="BX183">
            <v>6244424.6840599999</v>
          </cell>
          <cell r="BY183">
            <v>4800</v>
          </cell>
          <cell r="BZ183" t="str">
            <v>Y</v>
          </cell>
          <cell r="CA183">
            <v>4975.6371984541829</v>
          </cell>
          <cell r="CB183">
            <v>1.0555731957919479E-2</v>
          </cell>
          <cell r="CC183">
            <v>-31713.85</v>
          </cell>
          <cell r="CD183">
            <v>6212710.8340600003</v>
          </cell>
        </row>
        <row r="184">
          <cell r="A184">
            <v>371</v>
          </cell>
          <cell r="B184" t="str">
            <v>Recoupment Academy</v>
          </cell>
          <cell r="C184">
            <v>140032</v>
          </cell>
          <cell r="D184">
            <v>9354034</v>
          </cell>
          <cell r="E184" t="str">
            <v>Stoke High School - Ormiston Academy</v>
          </cell>
          <cell r="F184">
            <v>670</v>
          </cell>
          <cell r="G184">
            <v>0</v>
          </cell>
          <cell r="H184">
            <v>670</v>
          </cell>
          <cell r="I184">
            <v>0</v>
          </cell>
          <cell r="J184">
            <v>1583148.6</v>
          </cell>
          <cell r="K184">
            <v>1160566.4000000001</v>
          </cell>
          <cell r="L184">
            <v>0</v>
          </cell>
          <cell r="M184">
            <v>58519.999999999949</v>
          </cell>
          <cell r="N184">
            <v>0</v>
          </cell>
          <cell r="O184">
            <v>199986.9760479042</v>
          </cell>
          <cell r="P184">
            <v>0</v>
          </cell>
          <cell r="Q184">
            <v>0</v>
          </cell>
          <cell r="R184">
            <v>0</v>
          </cell>
          <cell r="S184">
            <v>0</v>
          </cell>
          <cell r="T184">
            <v>0</v>
          </cell>
          <cell r="U184">
            <v>0</v>
          </cell>
          <cell r="V184">
            <v>9030.4347826086941</v>
          </cell>
          <cell r="W184">
            <v>72082.758620689594</v>
          </cell>
          <cell r="X184">
            <v>66733.808095952161</v>
          </cell>
          <cell r="Y184">
            <v>61877.06146926526</v>
          </cell>
          <cell r="Z184">
            <v>36764.617691154417</v>
          </cell>
          <cell r="AA184">
            <v>2440.9295352323829</v>
          </cell>
          <cell r="AB184">
            <v>0</v>
          </cell>
          <cell r="AC184">
            <v>126034.99999999994</v>
          </cell>
          <cell r="AD184">
            <v>0</v>
          </cell>
          <cell r="AE184">
            <v>0</v>
          </cell>
          <cell r="AF184">
            <v>324085.31792055583</v>
          </cell>
          <cell r="AG184">
            <v>0</v>
          </cell>
          <cell r="AH184">
            <v>0</v>
          </cell>
          <cell r="AI184">
            <v>110000</v>
          </cell>
          <cell r="AJ184">
            <v>0</v>
          </cell>
          <cell r="AK184">
            <v>0</v>
          </cell>
          <cell r="AL184">
            <v>0</v>
          </cell>
          <cell r="AM184">
            <v>21564.608800000002</v>
          </cell>
          <cell r="AN184">
            <v>0</v>
          </cell>
          <cell r="AO184">
            <v>0</v>
          </cell>
          <cell r="AP184">
            <v>0</v>
          </cell>
          <cell r="AQ184">
            <v>0</v>
          </cell>
          <cell r="AR184">
            <v>0</v>
          </cell>
          <cell r="AS184">
            <v>0</v>
          </cell>
          <cell r="AT184">
            <v>0</v>
          </cell>
          <cell r="AU184">
            <v>0</v>
          </cell>
          <cell r="AV184">
            <v>2743715</v>
          </cell>
          <cell r="AW184">
            <v>957556.90416336234</v>
          </cell>
          <cell r="AX184">
            <v>131564.60879999999</v>
          </cell>
          <cell r="AY184">
            <v>587802.61104195914</v>
          </cell>
          <cell r="AZ184">
            <v>3832836.5129633625</v>
          </cell>
          <cell r="BA184">
            <v>3811271.9041633625</v>
          </cell>
          <cell r="BB184">
            <v>4800</v>
          </cell>
          <cell r="BC184">
            <v>3216000</v>
          </cell>
          <cell r="BD184">
            <v>0</v>
          </cell>
          <cell r="BE184">
            <v>0</v>
          </cell>
          <cell r="BF184">
            <v>3832836.5129633625</v>
          </cell>
          <cell r="BG184" t="str">
            <v/>
          </cell>
          <cell r="BH184" t="str">
            <v/>
          </cell>
          <cell r="BI184" t="str">
            <v/>
          </cell>
          <cell r="BJ184" t="str">
            <v/>
          </cell>
          <cell r="BK184" t="str">
            <v/>
          </cell>
          <cell r="BL184">
            <v>3832836.5129633625</v>
          </cell>
          <cell r="BM184">
            <v>0</v>
          </cell>
          <cell r="BN184">
            <v>3832836.512963363</v>
          </cell>
          <cell r="BO184">
            <v>3237564.6088</v>
          </cell>
          <cell r="BP184">
            <v>3106000</v>
          </cell>
          <cell r="BQ184">
            <v>3701271.9041633625</v>
          </cell>
          <cell r="BR184">
            <v>5524.2864241244215</v>
          </cell>
          <cell r="BS184">
            <v>5433.7068820241693</v>
          </cell>
          <cell r="BT184">
            <v>1.6669935288542728E-2</v>
          </cell>
          <cell r="BU184">
            <v>-1.6359424403923043E-3</v>
          </cell>
          <cell r="BV184">
            <v>0</v>
          </cell>
          <cell r="BW184">
            <v>-5955.7852369599022</v>
          </cell>
          <cell r="BX184">
            <v>3826880.7277264027</v>
          </cell>
          <cell r="BY184">
            <v>5679.5762969050784</v>
          </cell>
          <cell r="BZ184" t="str">
            <v>Y</v>
          </cell>
          <cell r="CA184">
            <v>5711.762280188661</v>
          </cell>
          <cell r="CB184">
            <v>1.4208483882119927E-2</v>
          </cell>
          <cell r="CC184">
            <v>0</v>
          </cell>
          <cell r="CD184">
            <v>3826880.7277264027</v>
          </cell>
        </row>
        <row r="185">
          <cell r="A185">
            <v>372</v>
          </cell>
          <cell r="B185" t="str">
            <v>Recoupment Academy</v>
          </cell>
          <cell r="C185">
            <v>137849</v>
          </cell>
          <cell r="D185">
            <v>9354603</v>
          </cell>
          <cell r="E185" t="str">
            <v>St Alban's Catholic High School</v>
          </cell>
          <cell r="F185">
            <v>830</v>
          </cell>
          <cell r="G185">
            <v>0</v>
          </cell>
          <cell r="H185">
            <v>830</v>
          </cell>
          <cell r="I185">
            <v>0</v>
          </cell>
          <cell r="J185">
            <v>1929340.8</v>
          </cell>
          <cell r="K185">
            <v>1473875.2</v>
          </cell>
          <cell r="L185">
            <v>0</v>
          </cell>
          <cell r="M185">
            <v>30800.000000000011</v>
          </cell>
          <cell r="N185">
            <v>0</v>
          </cell>
          <cell r="O185">
            <v>118250.06009615384</v>
          </cell>
          <cell r="P185">
            <v>0</v>
          </cell>
          <cell r="Q185">
            <v>0</v>
          </cell>
          <cell r="R185">
            <v>0</v>
          </cell>
          <cell r="S185">
            <v>0</v>
          </cell>
          <cell r="T185">
            <v>0</v>
          </cell>
          <cell r="U185">
            <v>0</v>
          </cell>
          <cell r="V185">
            <v>20300.000000000007</v>
          </cell>
          <cell r="W185">
            <v>33930.00000000008</v>
          </cell>
          <cell r="X185">
            <v>46864.999999999796</v>
          </cell>
          <cell r="Y185">
            <v>35840.000000000015</v>
          </cell>
          <cell r="Z185">
            <v>13199.999999999978</v>
          </cell>
          <cell r="AA185">
            <v>2429.9999999999991</v>
          </cell>
          <cell r="AB185">
            <v>0</v>
          </cell>
          <cell r="AC185">
            <v>20774.999999999989</v>
          </cell>
          <cell r="AD185">
            <v>0</v>
          </cell>
          <cell r="AE185">
            <v>0</v>
          </cell>
          <cell r="AF185">
            <v>204088.5630303784</v>
          </cell>
          <cell r="AG185">
            <v>0</v>
          </cell>
          <cell r="AH185">
            <v>0</v>
          </cell>
          <cell r="AI185">
            <v>110000</v>
          </cell>
          <cell r="AJ185">
            <v>0</v>
          </cell>
          <cell r="AK185">
            <v>0</v>
          </cell>
          <cell r="AL185">
            <v>0</v>
          </cell>
          <cell r="AM185">
            <v>27207.684000000001</v>
          </cell>
          <cell r="AN185">
            <v>0</v>
          </cell>
          <cell r="AO185">
            <v>0</v>
          </cell>
          <cell r="AP185">
            <v>0</v>
          </cell>
          <cell r="AQ185">
            <v>0</v>
          </cell>
          <cell r="AR185">
            <v>0</v>
          </cell>
          <cell r="AS185">
            <v>0</v>
          </cell>
          <cell r="AT185">
            <v>0</v>
          </cell>
          <cell r="AU185">
            <v>0</v>
          </cell>
          <cell r="AV185">
            <v>3403216</v>
          </cell>
          <cell r="AW185">
            <v>526478.62312653218</v>
          </cell>
          <cell r="AX185">
            <v>137207.68400000001</v>
          </cell>
          <cell r="AY185">
            <v>364895.09307845531</v>
          </cell>
          <cell r="AZ185">
            <v>4066902.3071265318</v>
          </cell>
          <cell r="BA185">
            <v>4039694.623126532</v>
          </cell>
          <cell r="BB185">
            <v>4800</v>
          </cell>
          <cell r="BC185">
            <v>3984000</v>
          </cell>
          <cell r="BD185">
            <v>0</v>
          </cell>
          <cell r="BE185">
            <v>0</v>
          </cell>
          <cell r="BF185">
            <v>4066902.3071265318</v>
          </cell>
          <cell r="BG185" t="str">
            <v/>
          </cell>
          <cell r="BH185" t="str">
            <v/>
          </cell>
          <cell r="BI185" t="str">
            <v/>
          </cell>
          <cell r="BJ185" t="str">
            <v/>
          </cell>
          <cell r="BK185" t="str">
            <v/>
          </cell>
          <cell r="BL185">
            <v>4066902.3071265318</v>
          </cell>
          <cell r="BM185">
            <v>0</v>
          </cell>
          <cell r="BN185">
            <v>4066902.3071265323</v>
          </cell>
          <cell r="BO185">
            <v>4011207.6839999999</v>
          </cell>
          <cell r="BP185">
            <v>3874000</v>
          </cell>
          <cell r="BQ185">
            <v>3929694.623126532</v>
          </cell>
          <cell r="BR185">
            <v>4734.571835092207</v>
          </cell>
          <cell r="BS185">
            <v>4671.92499028777</v>
          </cell>
          <cell r="BT185">
            <v>1.3409214603117644E-2</v>
          </cell>
          <cell r="BU185">
            <v>-1.3159441162705371E-3</v>
          </cell>
          <cell r="BV185">
            <v>0</v>
          </cell>
          <cell r="BW185">
            <v>-5102.8335281799764</v>
          </cell>
          <cell r="BX185">
            <v>4061799.4735983517</v>
          </cell>
          <cell r="BY185">
            <v>4860.9539633715085</v>
          </cell>
          <cell r="BZ185" t="str">
            <v>Y</v>
          </cell>
          <cell r="CA185">
            <v>4893.7343055401825</v>
          </cell>
          <cell r="CB185">
            <v>1.1992779487093097E-2</v>
          </cell>
          <cell r="CC185">
            <v>0</v>
          </cell>
          <cell r="CD185">
            <v>4061799.4735983517</v>
          </cell>
        </row>
        <row r="186">
          <cell r="A186">
            <v>373</v>
          </cell>
          <cell r="B186" t="str">
            <v>Recoupment Academy</v>
          </cell>
          <cell r="C186">
            <v>137674</v>
          </cell>
          <cell r="D186">
            <v>9354006</v>
          </cell>
          <cell r="E186" t="str">
            <v>Ormiston Endeavour Academy</v>
          </cell>
          <cell r="F186">
            <v>434</v>
          </cell>
          <cell r="G186">
            <v>0</v>
          </cell>
          <cell r="H186">
            <v>434</v>
          </cell>
          <cell r="I186">
            <v>0</v>
          </cell>
          <cell r="J186">
            <v>1077474.6000000001</v>
          </cell>
          <cell r="K186">
            <v>692809.6</v>
          </cell>
          <cell r="L186">
            <v>0</v>
          </cell>
          <cell r="M186">
            <v>40479.999999999905</v>
          </cell>
          <cell r="N186">
            <v>0</v>
          </cell>
          <cell r="O186">
            <v>134584.08577878104</v>
          </cell>
          <cell r="P186">
            <v>0</v>
          </cell>
          <cell r="Q186">
            <v>0</v>
          </cell>
          <cell r="R186">
            <v>0</v>
          </cell>
          <cell r="S186">
            <v>0</v>
          </cell>
          <cell r="T186">
            <v>0</v>
          </cell>
          <cell r="U186">
            <v>0</v>
          </cell>
          <cell r="V186">
            <v>2319.9999999999995</v>
          </cell>
          <cell r="W186">
            <v>4290.0000000000055</v>
          </cell>
          <cell r="X186">
            <v>41199.999999999993</v>
          </cell>
          <cell r="Y186">
            <v>90160.000000000029</v>
          </cell>
          <cell r="Z186">
            <v>1799.9999999999989</v>
          </cell>
          <cell r="AA186">
            <v>810.00000000000068</v>
          </cell>
          <cell r="AB186">
            <v>0</v>
          </cell>
          <cell r="AC186">
            <v>15235.00000000002</v>
          </cell>
          <cell r="AD186">
            <v>0</v>
          </cell>
          <cell r="AE186">
            <v>0</v>
          </cell>
          <cell r="AF186">
            <v>211657.866130935</v>
          </cell>
          <cell r="AG186">
            <v>0</v>
          </cell>
          <cell r="AH186">
            <v>0</v>
          </cell>
          <cell r="AI186">
            <v>110000</v>
          </cell>
          <cell r="AJ186">
            <v>0</v>
          </cell>
          <cell r="AK186">
            <v>0</v>
          </cell>
          <cell r="AL186">
            <v>5000</v>
          </cell>
          <cell r="AM186">
            <v>20108.58584</v>
          </cell>
          <cell r="AN186">
            <v>0</v>
          </cell>
          <cell r="AO186">
            <v>0</v>
          </cell>
          <cell r="AP186">
            <v>0</v>
          </cell>
          <cell r="AQ186">
            <v>0</v>
          </cell>
          <cell r="AR186">
            <v>0</v>
          </cell>
          <cell r="AS186">
            <v>0</v>
          </cell>
          <cell r="AT186">
            <v>0</v>
          </cell>
          <cell r="AU186">
            <v>0</v>
          </cell>
          <cell r="AV186">
            <v>1770284.2000000002</v>
          </cell>
          <cell r="AW186">
            <v>542536.95190971601</v>
          </cell>
          <cell r="AX186">
            <v>135108.58584000001</v>
          </cell>
          <cell r="AY186">
            <v>379478.90902032552</v>
          </cell>
          <cell r="AZ186">
            <v>2447929.7377497163</v>
          </cell>
          <cell r="BA186">
            <v>2422821.1519097164</v>
          </cell>
          <cell r="BB186">
            <v>4800</v>
          </cell>
          <cell r="BC186">
            <v>2083200</v>
          </cell>
          <cell r="BD186">
            <v>0</v>
          </cell>
          <cell r="BE186">
            <v>0</v>
          </cell>
          <cell r="BF186">
            <v>2447929.7377497163</v>
          </cell>
          <cell r="BG186" t="str">
            <v/>
          </cell>
          <cell r="BH186" t="str">
            <v/>
          </cell>
          <cell r="BI186" t="str">
            <v/>
          </cell>
          <cell r="BJ186" t="str">
            <v/>
          </cell>
          <cell r="BK186" t="str">
            <v/>
          </cell>
          <cell r="BL186">
            <v>2447929.7377497163</v>
          </cell>
          <cell r="BM186">
            <v>0</v>
          </cell>
          <cell r="BN186">
            <v>2447929.7377497163</v>
          </cell>
          <cell r="BO186">
            <v>2108308.5858399998</v>
          </cell>
          <cell r="BP186">
            <v>1978199.9999999998</v>
          </cell>
          <cell r="BQ186">
            <v>2317821.1519097164</v>
          </cell>
          <cell r="BR186">
            <v>5340.6017325108669</v>
          </cell>
          <cell r="BS186">
            <v>5236.1596055555547</v>
          </cell>
          <cell r="BT186">
            <v>1.9946322271097189E-2</v>
          </cell>
          <cell r="BU186">
            <v>-1.9574782126153462E-3</v>
          </cell>
          <cell r="BV186">
            <v>0</v>
          </cell>
          <cell r="BW186">
            <v>-4448.3560620127791</v>
          </cell>
          <cell r="BX186">
            <v>2443481.3816877035</v>
          </cell>
          <cell r="BY186">
            <v>5572.2875480361836</v>
          </cell>
          <cell r="BZ186" t="str">
            <v>Y</v>
          </cell>
          <cell r="CA186">
            <v>5630.1414324601465</v>
          </cell>
          <cell r="CB186">
            <v>1.9154105745602612E-2</v>
          </cell>
          <cell r="CC186">
            <v>0</v>
          </cell>
          <cell r="CD186">
            <v>2443481.3816877035</v>
          </cell>
        </row>
        <row r="187">
          <cell r="A187">
            <v>375</v>
          </cell>
          <cell r="B187" t="str">
            <v>Recoupment Academy</v>
          </cell>
          <cell r="C187">
            <v>139288</v>
          </cell>
          <cell r="D187">
            <v>9354095</v>
          </cell>
          <cell r="E187" t="str">
            <v>Westbourne Academy</v>
          </cell>
          <cell r="F187">
            <v>1012</v>
          </cell>
          <cell r="G187">
            <v>0</v>
          </cell>
          <cell r="H187">
            <v>1012</v>
          </cell>
          <cell r="I187">
            <v>0</v>
          </cell>
          <cell r="J187">
            <v>2419455.6</v>
          </cell>
          <cell r="K187">
            <v>1720992</v>
          </cell>
          <cell r="L187">
            <v>0</v>
          </cell>
          <cell r="M187">
            <v>86679.999999999854</v>
          </cell>
          <cell r="N187">
            <v>0</v>
          </cell>
          <cell r="O187">
            <v>255883.54806739342</v>
          </cell>
          <cell r="P187">
            <v>0</v>
          </cell>
          <cell r="Q187">
            <v>0</v>
          </cell>
          <cell r="R187">
            <v>0</v>
          </cell>
          <cell r="S187">
            <v>0</v>
          </cell>
          <cell r="T187">
            <v>0</v>
          </cell>
          <cell r="U187">
            <v>0</v>
          </cell>
          <cell r="V187">
            <v>52251.632047477673</v>
          </cell>
          <cell r="W187">
            <v>42161.661721068347</v>
          </cell>
          <cell r="X187">
            <v>122691.2363996044</v>
          </cell>
          <cell r="Y187">
            <v>70069.238377843911</v>
          </cell>
          <cell r="Z187">
            <v>3002.9673590504476</v>
          </cell>
          <cell r="AA187">
            <v>1621.6023738872382</v>
          </cell>
          <cell r="AB187">
            <v>0</v>
          </cell>
          <cell r="AC187">
            <v>114020.67460317466</v>
          </cell>
          <cell r="AD187">
            <v>0</v>
          </cell>
          <cell r="AE187">
            <v>0</v>
          </cell>
          <cell r="AF187">
            <v>365856.83220370364</v>
          </cell>
          <cell r="AG187">
            <v>0</v>
          </cell>
          <cell r="AH187">
            <v>0</v>
          </cell>
          <cell r="AI187">
            <v>110000</v>
          </cell>
          <cell r="AJ187">
            <v>0</v>
          </cell>
          <cell r="AK187">
            <v>0</v>
          </cell>
          <cell r="AL187">
            <v>0</v>
          </cell>
          <cell r="AM187">
            <v>25091.5308</v>
          </cell>
          <cell r="AN187">
            <v>0</v>
          </cell>
          <cell r="AO187">
            <v>0</v>
          </cell>
          <cell r="AP187">
            <v>0</v>
          </cell>
          <cell r="AQ187">
            <v>0</v>
          </cell>
          <cell r="AR187">
            <v>0</v>
          </cell>
          <cell r="AS187">
            <v>0</v>
          </cell>
          <cell r="AT187">
            <v>0</v>
          </cell>
          <cell r="AU187">
            <v>0</v>
          </cell>
          <cell r="AV187">
            <v>4140447.6</v>
          </cell>
          <cell r="AW187">
            <v>1114239.3931532034</v>
          </cell>
          <cell r="AX187">
            <v>135091.53080000001</v>
          </cell>
          <cell r="AY187">
            <v>693036.77537686611</v>
          </cell>
          <cell r="AZ187">
            <v>5389778.5239532031</v>
          </cell>
          <cell r="BA187">
            <v>5364686.9931532033</v>
          </cell>
          <cell r="BB187">
            <v>4800</v>
          </cell>
          <cell r="BC187">
            <v>4857600</v>
          </cell>
          <cell r="BD187">
            <v>0</v>
          </cell>
          <cell r="BE187">
            <v>0</v>
          </cell>
          <cell r="BF187">
            <v>5389778.5239532031</v>
          </cell>
          <cell r="BG187" t="str">
            <v/>
          </cell>
          <cell r="BH187" t="str">
            <v/>
          </cell>
          <cell r="BI187" t="str">
            <v/>
          </cell>
          <cell r="BJ187" t="str">
            <v/>
          </cell>
          <cell r="BK187" t="str">
            <v/>
          </cell>
          <cell r="BL187">
            <v>5389778.5239532031</v>
          </cell>
          <cell r="BM187">
            <v>0</v>
          </cell>
          <cell r="BN187">
            <v>5389778.5239532031</v>
          </cell>
          <cell r="BO187">
            <v>4882691.5307999998</v>
          </cell>
          <cell r="BP187">
            <v>4747600</v>
          </cell>
          <cell r="BQ187">
            <v>5254686.9931532033</v>
          </cell>
          <cell r="BR187">
            <v>5192.3784517324148</v>
          </cell>
          <cell r="BS187">
            <v>5119.489531175298</v>
          </cell>
          <cell r="BT187">
            <v>1.4237536792146425E-2</v>
          </cell>
          <cell r="BU187">
            <v>-1.3972334194319114E-3</v>
          </cell>
          <cell r="BV187">
            <v>0</v>
          </cell>
          <cell r="BW187">
            <v>-7238.9593257506131</v>
          </cell>
          <cell r="BX187">
            <v>5382539.5646274528</v>
          </cell>
          <cell r="BY187">
            <v>5293.9209820429378</v>
          </cell>
          <cell r="BZ187" t="str">
            <v>Y</v>
          </cell>
          <cell r="CA187">
            <v>5318.7149848097361</v>
          </cell>
          <cell r="CB187">
            <v>1.2412687644704601E-2</v>
          </cell>
          <cell r="CC187">
            <v>0</v>
          </cell>
          <cell r="CD187">
            <v>5382539.5646274528</v>
          </cell>
        </row>
        <row r="188">
          <cell r="A188">
            <v>376</v>
          </cell>
          <cell r="B188" t="str">
            <v>Recoupment Academy</v>
          </cell>
          <cell r="C188">
            <v>136969</v>
          </cell>
          <cell r="D188">
            <v>9354099</v>
          </cell>
          <cell r="E188" t="str">
            <v>Kesgrave High School</v>
          </cell>
          <cell r="F188">
            <v>1516</v>
          </cell>
          <cell r="G188">
            <v>0</v>
          </cell>
          <cell r="H188">
            <v>1516</v>
          </cell>
          <cell r="I188">
            <v>0</v>
          </cell>
          <cell r="J188">
            <v>3598065</v>
          </cell>
          <cell r="K188">
            <v>2607964.8000000003</v>
          </cell>
          <cell r="L188">
            <v>0</v>
          </cell>
          <cell r="M188">
            <v>38719.999999999978</v>
          </cell>
          <cell r="N188">
            <v>0</v>
          </cell>
          <cell r="O188">
            <v>130993.92928619079</v>
          </cell>
          <cell r="P188">
            <v>0</v>
          </cell>
          <cell r="Q188">
            <v>0</v>
          </cell>
          <cell r="R188">
            <v>0</v>
          </cell>
          <cell r="S188">
            <v>0</v>
          </cell>
          <cell r="T188">
            <v>0</v>
          </cell>
          <cell r="U188">
            <v>0</v>
          </cell>
          <cell r="V188">
            <v>6089.9999999999891</v>
          </cell>
          <cell r="W188">
            <v>11700.000000000029</v>
          </cell>
          <cell r="X188">
            <v>6180</v>
          </cell>
          <cell r="Y188">
            <v>12879.999999999964</v>
          </cell>
          <cell r="Z188">
            <v>3600</v>
          </cell>
          <cell r="AA188">
            <v>0</v>
          </cell>
          <cell r="AB188">
            <v>0</v>
          </cell>
          <cell r="AC188">
            <v>24929.999999999898</v>
          </cell>
          <cell r="AD188">
            <v>0</v>
          </cell>
          <cell r="AE188">
            <v>0</v>
          </cell>
          <cell r="AF188">
            <v>460928.8289078949</v>
          </cell>
          <cell r="AG188">
            <v>0</v>
          </cell>
          <cell r="AH188">
            <v>0</v>
          </cell>
          <cell r="AI188">
            <v>110000</v>
          </cell>
          <cell r="AJ188">
            <v>0</v>
          </cell>
          <cell r="AK188">
            <v>0</v>
          </cell>
          <cell r="AL188">
            <v>0</v>
          </cell>
          <cell r="AM188">
            <v>41567.294999999998</v>
          </cell>
          <cell r="AN188">
            <v>0</v>
          </cell>
          <cell r="AO188">
            <v>0</v>
          </cell>
          <cell r="AP188">
            <v>0</v>
          </cell>
          <cell r="AQ188">
            <v>0</v>
          </cell>
          <cell r="AR188">
            <v>0</v>
          </cell>
          <cell r="AS188">
            <v>0</v>
          </cell>
          <cell r="AT188">
            <v>0</v>
          </cell>
          <cell r="AU188">
            <v>0</v>
          </cell>
          <cell r="AV188">
            <v>6206029.8000000007</v>
          </cell>
          <cell r="AW188">
            <v>696022.75819408556</v>
          </cell>
          <cell r="AX188">
            <v>151567.29499999998</v>
          </cell>
          <cell r="AY188">
            <v>576009.79355099029</v>
          </cell>
          <cell r="AZ188">
            <v>7053619.8531940859</v>
          </cell>
          <cell r="BA188">
            <v>7012052.558194086</v>
          </cell>
          <cell r="BB188">
            <v>4800</v>
          </cell>
          <cell r="BC188">
            <v>7276800</v>
          </cell>
          <cell r="BD188">
            <v>0</v>
          </cell>
          <cell r="BE188">
            <v>264747.44180591404</v>
          </cell>
          <cell r="BF188">
            <v>7318367.2949999999</v>
          </cell>
          <cell r="BG188" t="str">
            <v/>
          </cell>
          <cell r="BH188" t="str">
            <v/>
          </cell>
          <cell r="BI188" t="str">
            <v/>
          </cell>
          <cell r="BJ188" t="str">
            <v/>
          </cell>
          <cell r="BK188" t="str">
            <v/>
          </cell>
          <cell r="BL188">
            <v>7318367.2949999999</v>
          </cell>
          <cell r="BM188">
            <v>0</v>
          </cell>
          <cell r="BN188">
            <v>7318367.2950000009</v>
          </cell>
          <cell r="BO188">
            <v>7318367.2949999999</v>
          </cell>
          <cell r="BP188">
            <v>7166800</v>
          </cell>
          <cell r="BQ188">
            <v>7166800</v>
          </cell>
          <cell r="BR188">
            <v>4727.4406332453827</v>
          </cell>
          <cell r="BS188">
            <v>4526.4705882352937</v>
          </cell>
          <cell r="BT188">
            <v>4.4398840353106095E-2</v>
          </cell>
          <cell r="BU188">
            <v>-4.357182315384879E-3</v>
          </cell>
          <cell r="BV188">
            <v>0</v>
          </cell>
          <cell r="BW188">
            <v>0</v>
          </cell>
          <cell r="BX188">
            <v>7318367.2949999999</v>
          </cell>
          <cell r="BY188">
            <v>4800</v>
          </cell>
          <cell r="BZ188" t="str">
            <v>Y</v>
          </cell>
          <cell r="CA188">
            <v>4827.4190600263855</v>
          </cell>
          <cell r="CB188">
            <v>4.327284339058779E-2</v>
          </cell>
          <cell r="CC188">
            <v>0</v>
          </cell>
          <cell r="CD188">
            <v>7318367.2949999999</v>
          </cell>
        </row>
        <row r="189">
          <cell r="A189">
            <v>378</v>
          </cell>
          <cell r="B189" t="str">
            <v>Recoupment Academy</v>
          </cell>
          <cell r="C189">
            <v>136834</v>
          </cell>
          <cell r="D189">
            <v>9354076</v>
          </cell>
          <cell r="E189" t="str">
            <v>Farlingaye High School</v>
          </cell>
          <cell r="F189">
            <v>1481</v>
          </cell>
          <cell r="G189">
            <v>0</v>
          </cell>
          <cell r="H189">
            <v>1481</v>
          </cell>
          <cell r="I189">
            <v>0</v>
          </cell>
          <cell r="J189">
            <v>3473591.4000000004</v>
          </cell>
          <cell r="K189">
            <v>2594726.4</v>
          </cell>
          <cell r="L189">
            <v>0</v>
          </cell>
          <cell r="M189">
            <v>51040.000000000022</v>
          </cell>
          <cell r="N189">
            <v>0</v>
          </cell>
          <cell r="O189">
            <v>233618.23071718539</v>
          </cell>
          <cell r="P189">
            <v>0</v>
          </cell>
          <cell r="Q189">
            <v>0</v>
          </cell>
          <cell r="R189">
            <v>0</v>
          </cell>
          <cell r="S189">
            <v>0</v>
          </cell>
          <cell r="T189">
            <v>0</v>
          </cell>
          <cell r="U189">
            <v>0</v>
          </cell>
          <cell r="V189">
            <v>36854.885135135126</v>
          </cell>
          <cell r="W189">
            <v>4683.1621621621634</v>
          </cell>
          <cell r="X189">
            <v>4638.1317567567557</v>
          </cell>
          <cell r="Y189">
            <v>0</v>
          </cell>
          <cell r="Z189">
            <v>600.40540540540576</v>
          </cell>
          <cell r="AA189">
            <v>0</v>
          </cell>
          <cell r="AB189">
            <v>0</v>
          </cell>
          <cell r="AC189">
            <v>2777.5016926201788</v>
          </cell>
          <cell r="AD189">
            <v>0</v>
          </cell>
          <cell r="AE189">
            <v>0</v>
          </cell>
          <cell r="AF189">
            <v>451740.34891667333</v>
          </cell>
          <cell r="AG189">
            <v>0</v>
          </cell>
          <cell r="AH189">
            <v>0</v>
          </cell>
          <cell r="AI189">
            <v>110000</v>
          </cell>
          <cell r="AJ189">
            <v>0</v>
          </cell>
          <cell r="AK189">
            <v>0</v>
          </cell>
          <cell r="AL189">
            <v>0</v>
          </cell>
          <cell r="AM189">
            <v>39803.834000000003</v>
          </cell>
          <cell r="AN189">
            <v>0</v>
          </cell>
          <cell r="AO189">
            <v>0</v>
          </cell>
          <cell r="AP189">
            <v>0</v>
          </cell>
          <cell r="AQ189">
            <v>0</v>
          </cell>
          <cell r="AR189">
            <v>0</v>
          </cell>
          <cell r="AS189">
            <v>0</v>
          </cell>
          <cell r="AT189">
            <v>0</v>
          </cell>
          <cell r="AU189">
            <v>0</v>
          </cell>
          <cell r="AV189">
            <v>6068317.8000000007</v>
          </cell>
          <cell r="AW189">
            <v>785952.66578593838</v>
          </cell>
          <cell r="AX189">
            <v>149803.834</v>
          </cell>
          <cell r="AY189">
            <v>627456.75650499575</v>
          </cell>
          <cell r="AZ189">
            <v>7004074.299785939</v>
          </cell>
          <cell r="BA189">
            <v>6964270.4657859392</v>
          </cell>
          <cell r="BB189">
            <v>4800</v>
          </cell>
          <cell r="BC189">
            <v>7108800</v>
          </cell>
          <cell r="BD189">
            <v>0</v>
          </cell>
          <cell r="BE189">
            <v>144529.53421406075</v>
          </cell>
          <cell r="BF189">
            <v>7148603.8339999998</v>
          </cell>
          <cell r="BG189" t="str">
            <v/>
          </cell>
          <cell r="BH189" t="str">
            <v/>
          </cell>
          <cell r="BI189" t="str">
            <v/>
          </cell>
          <cell r="BJ189" t="str">
            <v/>
          </cell>
          <cell r="BK189" t="str">
            <v/>
          </cell>
          <cell r="BL189">
            <v>7148603.8339999998</v>
          </cell>
          <cell r="BM189">
            <v>0</v>
          </cell>
          <cell r="BN189">
            <v>7148603.8339999979</v>
          </cell>
          <cell r="BO189">
            <v>7148603.8339999998</v>
          </cell>
          <cell r="BP189">
            <v>6998800</v>
          </cell>
          <cell r="BQ189">
            <v>6998800</v>
          </cell>
          <cell r="BR189">
            <v>4725.725860904794</v>
          </cell>
          <cell r="BS189">
            <v>4554.2235466486118</v>
          </cell>
          <cell r="BT189">
            <v>3.7657860335465601E-2</v>
          </cell>
          <cell r="BU189">
            <v>-3.6956407370996882E-3</v>
          </cell>
          <cell r="BV189">
            <v>0</v>
          </cell>
          <cell r="BW189">
            <v>0</v>
          </cell>
          <cell r="BX189">
            <v>7148603.8339999998</v>
          </cell>
          <cell r="BY189">
            <v>4800</v>
          </cell>
          <cell r="BZ189" t="str">
            <v>Y</v>
          </cell>
          <cell r="CA189">
            <v>4826.8763227548952</v>
          </cell>
          <cell r="CB189">
            <v>3.6907839713509194E-2</v>
          </cell>
          <cell r="CC189">
            <v>0</v>
          </cell>
          <cell r="CD189">
            <v>7148603.8339999998</v>
          </cell>
        </row>
        <row r="190">
          <cell r="A190">
            <v>400</v>
          </cell>
          <cell r="B190">
            <v>0</v>
          </cell>
          <cell r="C190">
            <v>124686</v>
          </cell>
          <cell r="D190">
            <v>9353000</v>
          </cell>
          <cell r="E190" t="str">
            <v>Acton Church of England Voluntary Controlled Primary School</v>
          </cell>
          <cell r="F190">
            <v>173</v>
          </cell>
          <cell r="G190">
            <v>173</v>
          </cell>
          <cell r="H190">
            <v>0</v>
          </cell>
          <cell r="I190">
            <v>479867.4</v>
          </cell>
          <cell r="J190">
            <v>0</v>
          </cell>
          <cell r="K190">
            <v>0</v>
          </cell>
          <cell r="L190">
            <v>7040.0000000000018</v>
          </cell>
          <cell r="M190">
            <v>0</v>
          </cell>
          <cell r="N190">
            <v>12713.964497041421</v>
          </cell>
          <cell r="O190">
            <v>0</v>
          </cell>
          <cell r="P190">
            <v>4023.2558139534931</v>
          </cell>
          <cell r="Q190">
            <v>2172.5581395348822</v>
          </cell>
          <cell r="R190">
            <v>8690.2325581395216</v>
          </cell>
          <cell r="S190">
            <v>1176.8023255813966</v>
          </cell>
          <cell r="T190">
            <v>0</v>
          </cell>
          <cell r="U190">
            <v>0</v>
          </cell>
          <cell r="V190">
            <v>0</v>
          </cell>
          <cell r="W190">
            <v>0</v>
          </cell>
          <cell r="X190">
            <v>0</v>
          </cell>
          <cell r="Y190">
            <v>0</v>
          </cell>
          <cell r="Z190">
            <v>0</v>
          </cell>
          <cell r="AA190">
            <v>0</v>
          </cell>
          <cell r="AB190">
            <v>0</v>
          </cell>
          <cell r="AC190">
            <v>0</v>
          </cell>
          <cell r="AD190">
            <v>0</v>
          </cell>
          <cell r="AE190">
            <v>70722.400000000009</v>
          </cell>
          <cell r="AF190">
            <v>0</v>
          </cell>
          <cell r="AG190">
            <v>0</v>
          </cell>
          <cell r="AH190">
            <v>0</v>
          </cell>
          <cell r="AI190">
            <v>110000</v>
          </cell>
          <cell r="AJ190">
            <v>0</v>
          </cell>
          <cell r="AK190">
            <v>0</v>
          </cell>
          <cell r="AL190">
            <v>0</v>
          </cell>
          <cell r="AM190">
            <v>20235.599999999999</v>
          </cell>
          <cell r="AN190">
            <v>0</v>
          </cell>
          <cell r="AO190">
            <v>0</v>
          </cell>
          <cell r="AP190">
            <v>0</v>
          </cell>
          <cell r="AQ190">
            <v>0</v>
          </cell>
          <cell r="AR190">
            <v>0</v>
          </cell>
          <cell r="AS190">
            <v>0</v>
          </cell>
          <cell r="AT190">
            <v>0</v>
          </cell>
          <cell r="AU190">
            <v>0</v>
          </cell>
          <cell r="AV190">
            <v>479867.4</v>
          </cell>
          <cell r="AW190">
            <v>106539.21333425073</v>
          </cell>
          <cell r="AX190">
            <v>130235.6</v>
          </cell>
          <cell r="AY190">
            <v>98629.806667125362</v>
          </cell>
          <cell r="AZ190">
            <v>716642.21333425073</v>
          </cell>
          <cell r="BA190">
            <v>696406.61333425075</v>
          </cell>
          <cell r="BB190">
            <v>3500</v>
          </cell>
          <cell r="BC190">
            <v>605500</v>
          </cell>
          <cell r="BD190">
            <v>0</v>
          </cell>
          <cell r="BE190">
            <v>0</v>
          </cell>
          <cell r="BF190">
            <v>716642.21333425073</v>
          </cell>
          <cell r="BG190" t="str">
            <v/>
          </cell>
          <cell r="BH190" t="str">
            <v/>
          </cell>
          <cell r="BI190" t="str">
            <v/>
          </cell>
          <cell r="BJ190" t="str">
            <v/>
          </cell>
          <cell r="BK190" t="str">
            <v/>
          </cell>
          <cell r="BL190">
            <v>716642.21333425073</v>
          </cell>
          <cell r="BM190">
            <v>716642.21333425073</v>
          </cell>
          <cell r="BN190">
            <v>0</v>
          </cell>
          <cell r="BO190">
            <v>625735.6</v>
          </cell>
          <cell r="BP190">
            <v>495500</v>
          </cell>
          <cell r="BQ190">
            <v>586406.61333425075</v>
          </cell>
          <cell r="BR190">
            <v>3389.6336030881548</v>
          </cell>
          <cell r="BS190">
            <v>3195.119521301775</v>
          </cell>
          <cell r="BT190">
            <v>6.0878499376802578E-2</v>
          </cell>
          <cell r="BU190">
            <v>-5.9744515568910875E-3</v>
          </cell>
          <cell r="BV190">
            <v>0</v>
          </cell>
          <cell r="BW190">
            <v>-3302.4120161395476</v>
          </cell>
          <cell r="BX190">
            <v>713339.80131811113</v>
          </cell>
          <cell r="BY190">
            <v>4006.3826665786773</v>
          </cell>
          <cell r="BZ190" t="str">
            <v>Y</v>
          </cell>
          <cell r="CA190">
            <v>4123.3514527058451</v>
          </cell>
          <cell r="CB190">
            <v>4.0418332066735729E-2</v>
          </cell>
          <cell r="CC190">
            <v>-4600.07</v>
          </cell>
          <cell r="CD190">
            <v>708739.73131811118</v>
          </cell>
        </row>
        <row r="191">
          <cell r="A191">
            <v>402</v>
          </cell>
          <cell r="B191" t="str">
            <v>Recoupment Academy</v>
          </cell>
          <cell r="C191">
            <v>143359</v>
          </cell>
          <cell r="D191">
            <v>9352060</v>
          </cell>
          <cell r="E191" t="str">
            <v>Bacton Primary School</v>
          </cell>
          <cell r="F191">
            <v>164</v>
          </cell>
          <cell r="G191">
            <v>164</v>
          </cell>
          <cell r="H191">
            <v>0</v>
          </cell>
          <cell r="I191">
            <v>454903.2</v>
          </cell>
          <cell r="J191">
            <v>0</v>
          </cell>
          <cell r="K191">
            <v>0</v>
          </cell>
          <cell r="L191">
            <v>7480.0000000000109</v>
          </cell>
          <cell r="M191">
            <v>0</v>
          </cell>
          <cell r="N191">
            <v>13452.151898734179</v>
          </cell>
          <cell r="O191">
            <v>0</v>
          </cell>
          <cell r="P191">
            <v>200.00000000000014</v>
          </cell>
          <cell r="Q191">
            <v>0</v>
          </cell>
          <cell r="R191">
            <v>360.00000000000023</v>
          </cell>
          <cell r="S191">
            <v>0</v>
          </cell>
          <cell r="T191">
            <v>0</v>
          </cell>
          <cell r="U191">
            <v>0</v>
          </cell>
          <cell r="V191">
            <v>0</v>
          </cell>
          <cell r="W191">
            <v>0</v>
          </cell>
          <cell r="X191">
            <v>0</v>
          </cell>
          <cell r="Y191">
            <v>0</v>
          </cell>
          <cell r="Z191">
            <v>0</v>
          </cell>
          <cell r="AA191">
            <v>0</v>
          </cell>
          <cell r="AB191">
            <v>0</v>
          </cell>
          <cell r="AC191">
            <v>0</v>
          </cell>
          <cell r="AD191">
            <v>0</v>
          </cell>
          <cell r="AE191">
            <v>46690.800000000076</v>
          </cell>
          <cell r="AF191">
            <v>0</v>
          </cell>
          <cell r="AG191">
            <v>0</v>
          </cell>
          <cell r="AH191">
            <v>0</v>
          </cell>
          <cell r="AI191">
            <v>110000</v>
          </cell>
          <cell r="AJ191">
            <v>0</v>
          </cell>
          <cell r="AK191">
            <v>0</v>
          </cell>
          <cell r="AL191">
            <v>0</v>
          </cell>
          <cell r="AM191">
            <v>12747.569519999999</v>
          </cell>
          <cell r="AN191">
            <v>0</v>
          </cell>
          <cell r="AO191">
            <v>0</v>
          </cell>
          <cell r="AP191">
            <v>0</v>
          </cell>
          <cell r="AQ191">
            <v>0</v>
          </cell>
          <cell r="AR191">
            <v>0</v>
          </cell>
          <cell r="AS191">
            <v>0</v>
          </cell>
          <cell r="AT191">
            <v>0</v>
          </cell>
          <cell r="AU191">
            <v>0</v>
          </cell>
          <cell r="AV191">
            <v>454903.2</v>
          </cell>
          <cell r="AW191">
            <v>68182.95189873426</v>
          </cell>
          <cell r="AX191">
            <v>122747.56952</v>
          </cell>
          <cell r="AY191">
            <v>67435.875949367168</v>
          </cell>
          <cell r="AZ191">
            <v>645833.72141873429</v>
          </cell>
          <cell r="BA191">
            <v>633086.15189873427</v>
          </cell>
          <cell r="BB191">
            <v>3500</v>
          </cell>
          <cell r="BC191">
            <v>574000</v>
          </cell>
          <cell r="BD191">
            <v>0</v>
          </cell>
          <cell r="BE191">
            <v>0</v>
          </cell>
          <cell r="BF191">
            <v>645833.72141873429</v>
          </cell>
          <cell r="BG191" t="str">
            <v/>
          </cell>
          <cell r="BH191" t="str">
            <v/>
          </cell>
          <cell r="BI191" t="str">
            <v/>
          </cell>
          <cell r="BJ191" t="str">
            <v/>
          </cell>
          <cell r="BK191" t="str">
            <v/>
          </cell>
          <cell r="BL191">
            <v>645833.72141873429</v>
          </cell>
          <cell r="BM191">
            <v>645833.72141873429</v>
          </cell>
          <cell r="BN191">
            <v>0</v>
          </cell>
          <cell r="BO191">
            <v>586747.56952000002</v>
          </cell>
          <cell r="BP191">
            <v>464000</v>
          </cell>
          <cell r="BQ191">
            <v>523086.15189873427</v>
          </cell>
          <cell r="BR191">
            <v>3189.549706699599</v>
          </cell>
          <cell r="BS191">
            <v>3028.2945528662422</v>
          </cell>
          <cell r="BT191">
            <v>5.3249494399655053E-2</v>
          </cell>
          <cell r="BU191">
            <v>-5.2257616067472677E-3</v>
          </cell>
          <cell r="BV191">
            <v>0</v>
          </cell>
          <cell r="BW191">
            <v>-2595.3238469596076</v>
          </cell>
          <cell r="BX191">
            <v>643238.39757177467</v>
          </cell>
          <cell r="BY191">
            <v>3844.4562686083818</v>
          </cell>
          <cell r="BZ191" t="str">
            <v>Y</v>
          </cell>
          <cell r="CA191">
            <v>3922.1853510474066</v>
          </cell>
          <cell r="CB191">
            <v>2.9883316554487394E-2</v>
          </cell>
          <cell r="CC191">
            <v>0</v>
          </cell>
          <cell r="CD191">
            <v>643238.39757177467</v>
          </cell>
        </row>
        <row r="192">
          <cell r="A192">
            <v>404</v>
          </cell>
          <cell r="B192" t="str">
            <v>Recoupment Academy</v>
          </cell>
          <cell r="C192">
            <v>143056</v>
          </cell>
          <cell r="D192">
            <v>9353002</v>
          </cell>
          <cell r="E192" t="str">
            <v>Bardwell Church of England Primary School</v>
          </cell>
          <cell r="F192">
            <v>61</v>
          </cell>
          <cell r="G192">
            <v>61</v>
          </cell>
          <cell r="H192">
            <v>0</v>
          </cell>
          <cell r="I192">
            <v>169201.80000000002</v>
          </cell>
          <cell r="J192">
            <v>0</v>
          </cell>
          <cell r="K192">
            <v>0</v>
          </cell>
          <cell r="L192">
            <v>439.99999999999949</v>
          </cell>
          <cell r="M192">
            <v>0</v>
          </cell>
          <cell r="N192">
            <v>2319.7183098591549</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24447.843137254898</v>
          </cell>
          <cell r="AF192">
            <v>0</v>
          </cell>
          <cell r="AG192">
            <v>0</v>
          </cell>
          <cell r="AH192">
            <v>0</v>
          </cell>
          <cell r="AI192">
            <v>110000</v>
          </cell>
          <cell r="AJ192">
            <v>0</v>
          </cell>
          <cell r="AK192">
            <v>0</v>
          </cell>
          <cell r="AL192">
            <v>0</v>
          </cell>
          <cell r="AM192">
            <v>774.30808000000002</v>
          </cell>
          <cell r="AN192">
            <v>0</v>
          </cell>
          <cell r="AO192">
            <v>0</v>
          </cell>
          <cell r="AP192">
            <v>0</v>
          </cell>
          <cell r="AQ192">
            <v>0</v>
          </cell>
          <cell r="AR192">
            <v>0</v>
          </cell>
          <cell r="AS192">
            <v>0</v>
          </cell>
          <cell r="AT192">
            <v>0</v>
          </cell>
          <cell r="AU192">
            <v>0</v>
          </cell>
          <cell r="AV192">
            <v>169201.80000000002</v>
          </cell>
          <cell r="AW192">
            <v>27207.561447114054</v>
          </cell>
          <cell r="AX192">
            <v>110774.30808</v>
          </cell>
          <cell r="AY192">
            <v>35826.702292184476</v>
          </cell>
          <cell r="AZ192">
            <v>307183.66952711408</v>
          </cell>
          <cell r="BA192">
            <v>306409.36144711409</v>
          </cell>
          <cell r="BB192">
            <v>3500</v>
          </cell>
          <cell r="BC192">
            <v>213500</v>
          </cell>
          <cell r="BD192">
            <v>0</v>
          </cell>
          <cell r="BE192">
            <v>0</v>
          </cell>
          <cell r="BF192">
            <v>307183.66952711408</v>
          </cell>
          <cell r="BG192" t="str">
            <v/>
          </cell>
          <cell r="BH192" t="str">
            <v/>
          </cell>
          <cell r="BI192" t="str">
            <v/>
          </cell>
          <cell r="BJ192" t="str">
            <v/>
          </cell>
          <cell r="BK192" t="str">
            <v/>
          </cell>
          <cell r="BL192">
            <v>307183.66952711408</v>
          </cell>
          <cell r="BM192">
            <v>307183.66952711408</v>
          </cell>
          <cell r="BN192">
            <v>0</v>
          </cell>
          <cell r="BO192">
            <v>214274.30807999999</v>
          </cell>
          <cell r="BP192">
            <v>103499.99999999999</v>
          </cell>
          <cell r="BQ192">
            <v>196409.36144711409</v>
          </cell>
          <cell r="BR192">
            <v>3219.8255974936737</v>
          </cell>
          <cell r="BS192">
            <v>3097.3132086956521</v>
          </cell>
          <cell r="BT192">
            <v>3.9554407495525579E-2</v>
          </cell>
          <cell r="BU192">
            <v>-3.881762754710642E-3</v>
          </cell>
          <cell r="BV192">
            <v>0</v>
          </cell>
          <cell r="BW192">
            <v>-733.40513824447362</v>
          </cell>
          <cell r="BX192">
            <v>306450.26438886963</v>
          </cell>
          <cell r="BY192">
            <v>5011.0812509650759</v>
          </cell>
          <cell r="BZ192" t="str">
            <v>Y</v>
          </cell>
          <cell r="CA192">
            <v>5023.7748260470435</v>
          </cell>
          <cell r="CB192">
            <v>6.8320824050737361E-2</v>
          </cell>
          <cell r="CC192">
            <v>0</v>
          </cell>
          <cell r="CD192">
            <v>306450.26438886963</v>
          </cell>
        </row>
        <row r="193">
          <cell r="A193">
            <v>405</v>
          </cell>
          <cell r="B193">
            <v>0</v>
          </cell>
          <cell r="C193">
            <v>124688</v>
          </cell>
          <cell r="D193">
            <v>9353003</v>
          </cell>
          <cell r="E193" t="str">
            <v>Barnham Church of England Voluntary Controlled Primary School</v>
          </cell>
          <cell r="F193">
            <v>158</v>
          </cell>
          <cell r="G193">
            <v>158</v>
          </cell>
          <cell r="H193">
            <v>0</v>
          </cell>
          <cell r="I193">
            <v>438260.4</v>
          </cell>
          <cell r="J193">
            <v>0</v>
          </cell>
          <cell r="K193">
            <v>0</v>
          </cell>
          <cell r="L193">
            <v>11000.000000000013</v>
          </cell>
          <cell r="M193">
            <v>0</v>
          </cell>
          <cell r="N193">
            <v>19854.33962264151</v>
          </cell>
          <cell r="O193">
            <v>0</v>
          </cell>
          <cell r="P193">
            <v>1399.9999999999991</v>
          </cell>
          <cell r="Q193">
            <v>959.99999999999886</v>
          </cell>
          <cell r="R193">
            <v>2519.9999999999982</v>
          </cell>
          <cell r="S193">
            <v>0</v>
          </cell>
          <cell r="T193">
            <v>2100.0000000000027</v>
          </cell>
          <cell r="U193">
            <v>0</v>
          </cell>
          <cell r="V193">
            <v>0</v>
          </cell>
          <cell r="W193">
            <v>0</v>
          </cell>
          <cell r="X193">
            <v>0</v>
          </cell>
          <cell r="Y193">
            <v>0</v>
          </cell>
          <cell r="Z193">
            <v>0</v>
          </cell>
          <cell r="AA193">
            <v>0</v>
          </cell>
          <cell r="AB193">
            <v>1179.2753623188401</v>
          </cell>
          <cell r="AC193">
            <v>0</v>
          </cell>
          <cell r="AD193">
            <v>0</v>
          </cell>
          <cell r="AE193">
            <v>38275.792592592581</v>
          </cell>
          <cell r="AF193">
            <v>0</v>
          </cell>
          <cell r="AG193">
            <v>0</v>
          </cell>
          <cell r="AH193">
            <v>0</v>
          </cell>
          <cell r="AI193">
            <v>110000</v>
          </cell>
          <cell r="AJ193">
            <v>0</v>
          </cell>
          <cell r="AK193">
            <v>0</v>
          </cell>
          <cell r="AL193">
            <v>0</v>
          </cell>
          <cell r="AM193">
            <v>9960.7594800000006</v>
          </cell>
          <cell r="AN193">
            <v>0</v>
          </cell>
          <cell r="AO193">
            <v>0</v>
          </cell>
          <cell r="AP193">
            <v>0</v>
          </cell>
          <cell r="AQ193">
            <v>0</v>
          </cell>
          <cell r="AR193">
            <v>0</v>
          </cell>
          <cell r="AS193">
            <v>0</v>
          </cell>
          <cell r="AT193">
            <v>0</v>
          </cell>
          <cell r="AU193">
            <v>0</v>
          </cell>
          <cell r="AV193">
            <v>438260.4</v>
          </cell>
          <cell r="AW193">
            <v>77289.407577552949</v>
          </cell>
          <cell r="AX193">
            <v>119960.75948000001</v>
          </cell>
          <cell r="AY193">
            <v>67191.962403913349</v>
          </cell>
          <cell r="AZ193">
            <v>635510.56705755298</v>
          </cell>
          <cell r="BA193">
            <v>625549.80757755297</v>
          </cell>
          <cell r="BB193">
            <v>3500</v>
          </cell>
          <cell r="BC193">
            <v>553000</v>
          </cell>
          <cell r="BD193">
            <v>0</v>
          </cell>
          <cell r="BE193">
            <v>0</v>
          </cell>
          <cell r="BF193">
            <v>635510.56705755298</v>
          </cell>
          <cell r="BG193" t="str">
            <v/>
          </cell>
          <cell r="BH193" t="str">
            <v/>
          </cell>
          <cell r="BI193" t="str">
            <v/>
          </cell>
          <cell r="BJ193" t="str">
            <v/>
          </cell>
          <cell r="BK193" t="str">
            <v/>
          </cell>
          <cell r="BL193">
            <v>635510.56705755298</v>
          </cell>
          <cell r="BM193">
            <v>635510.56705755298</v>
          </cell>
          <cell r="BN193">
            <v>0</v>
          </cell>
          <cell r="BO193">
            <v>562960.75948000001</v>
          </cell>
          <cell r="BP193">
            <v>443000</v>
          </cell>
          <cell r="BQ193">
            <v>515549.80757755297</v>
          </cell>
          <cell r="BR193">
            <v>3262.973465680715</v>
          </cell>
          <cell r="BS193">
            <v>3102.3808910828025</v>
          </cell>
          <cell r="BT193">
            <v>5.1764299818731159E-2</v>
          </cell>
          <cell r="BU193">
            <v>-5.0800086206007648E-3</v>
          </cell>
          <cell r="BV193">
            <v>0</v>
          </cell>
          <cell r="BW193">
            <v>-2490.0992240318596</v>
          </cell>
          <cell r="BX193">
            <v>633020.46783352108</v>
          </cell>
          <cell r="BY193">
            <v>3943.4158756551965</v>
          </cell>
          <cell r="BZ193" t="str">
            <v>Y</v>
          </cell>
          <cell r="CA193">
            <v>4006.4586571741838</v>
          </cell>
          <cell r="CB193">
            <v>3.6574048580530594E-2</v>
          </cell>
          <cell r="CC193">
            <v>-4201.22</v>
          </cell>
          <cell r="CD193">
            <v>628819.24783352111</v>
          </cell>
        </row>
        <row r="194">
          <cell r="A194">
            <v>406</v>
          </cell>
          <cell r="B194">
            <v>0</v>
          </cell>
          <cell r="C194">
            <v>124689</v>
          </cell>
          <cell r="D194">
            <v>9353004</v>
          </cell>
          <cell r="E194" t="str">
            <v>Barningham Church of England Voluntary Controlled Primary School</v>
          </cell>
          <cell r="F194">
            <v>90</v>
          </cell>
          <cell r="G194">
            <v>90</v>
          </cell>
          <cell r="H194">
            <v>0</v>
          </cell>
          <cell r="I194">
            <v>249642.00000000003</v>
          </cell>
          <cell r="J194">
            <v>0</v>
          </cell>
          <cell r="K194">
            <v>0</v>
          </cell>
          <cell r="L194">
            <v>3960</v>
          </cell>
          <cell r="M194">
            <v>0</v>
          </cell>
          <cell r="N194">
            <v>8836.363636363636</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34659.130434782652</v>
          </cell>
          <cell r="AF194">
            <v>0</v>
          </cell>
          <cell r="AG194">
            <v>0</v>
          </cell>
          <cell r="AH194">
            <v>0</v>
          </cell>
          <cell r="AI194">
            <v>110000</v>
          </cell>
          <cell r="AJ194">
            <v>0</v>
          </cell>
          <cell r="AK194">
            <v>0</v>
          </cell>
          <cell r="AL194">
            <v>0</v>
          </cell>
          <cell r="AM194">
            <v>8505.4928</v>
          </cell>
          <cell r="AN194">
            <v>0</v>
          </cell>
          <cell r="AO194">
            <v>0</v>
          </cell>
          <cell r="AP194">
            <v>0</v>
          </cell>
          <cell r="AQ194">
            <v>0</v>
          </cell>
          <cell r="AR194">
            <v>0</v>
          </cell>
          <cell r="AS194">
            <v>0</v>
          </cell>
          <cell r="AT194">
            <v>0</v>
          </cell>
          <cell r="AU194">
            <v>0</v>
          </cell>
          <cell r="AV194">
            <v>249642.00000000003</v>
          </cell>
          <cell r="AW194">
            <v>47455.494071146284</v>
          </cell>
          <cell r="AX194">
            <v>118505.49280000001</v>
          </cell>
          <cell r="AY194">
            <v>51056.312252964468</v>
          </cell>
          <cell r="AZ194">
            <v>415602.98687114631</v>
          </cell>
          <cell r="BA194">
            <v>407097.4940711463</v>
          </cell>
          <cell r="BB194">
            <v>3500</v>
          </cell>
          <cell r="BC194">
            <v>315000</v>
          </cell>
          <cell r="BD194">
            <v>0</v>
          </cell>
          <cell r="BE194">
            <v>0</v>
          </cell>
          <cell r="BF194">
            <v>415602.98687114631</v>
          </cell>
          <cell r="BG194" t="str">
            <v/>
          </cell>
          <cell r="BH194" t="str">
            <v/>
          </cell>
          <cell r="BI194" t="str">
            <v/>
          </cell>
          <cell r="BJ194" t="str">
            <v/>
          </cell>
          <cell r="BK194" t="str">
            <v/>
          </cell>
          <cell r="BL194">
            <v>415602.98687114631</v>
          </cell>
          <cell r="BM194">
            <v>415602.98687114631</v>
          </cell>
          <cell r="BN194">
            <v>0</v>
          </cell>
          <cell r="BO194">
            <v>323505.49280000001</v>
          </cell>
          <cell r="BP194">
            <v>205000</v>
          </cell>
          <cell r="BQ194">
            <v>297097.4940711463</v>
          </cell>
          <cell r="BR194">
            <v>3301.0832674571811</v>
          </cell>
          <cell r="BS194">
            <v>3158.3653217948718</v>
          </cell>
          <cell r="BT194">
            <v>4.5187282382268559E-2</v>
          </cell>
          <cell r="BU194">
            <v>-4.4345578873334042E-3</v>
          </cell>
          <cell r="BV194">
            <v>0</v>
          </cell>
          <cell r="BW194">
            <v>-1260.5358463961179</v>
          </cell>
          <cell r="BX194">
            <v>414342.45102475019</v>
          </cell>
          <cell r="BY194">
            <v>4509.2995358305579</v>
          </cell>
          <cell r="BZ194" t="str">
            <v>Y</v>
          </cell>
          <cell r="CA194">
            <v>4603.8050113861136</v>
          </cell>
          <cell r="CB194">
            <v>-1.5296101505297033E-2</v>
          </cell>
          <cell r="CC194">
            <v>-2393.1</v>
          </cell>
          <cell r="CD194">
            <v>411949.35102475021</v>
          </cell>
        </row>
        <row r="195">
          <cell r="A195">
            <v>407</v>
          </cell>
          <cell r="B195">
            <v>0</v>
          </cell>
          <cell r="C195">
            <v>124690</v>
          </cell>
          <cell r="D195">
            <v>9353005</v>
          </cell>
          <cell r="E195" t="str">
            <v>Barrow Church of England Voluntary Controlled Primary School</v>
          </cell>
          <cell r="F195">
            <v>149</v>
          </cell>
          <cell r="G195">
            <v>149</v>
          </cell>
          <cell r="H195">
            <v>0</v>
          </cell>
          <cell r="I195">
            <v>413296.2</v>
          </cell>
          <cell r="J195">
            <v>0</v>
          </cell>
          <cell r="K195">
            <v>0</v>
          </cell>
          <cell r="L195">
            <v>6599.99999999998</v>
          </cell>
          <cell r="M195">
            <v>0</v>
          </cell>
          <cell r="N195">
            <v>9785.6756756756749</v>
          </cell>
          <cell r="O195">
            <v>0</v>
          </cell>
          <cell r="P195">
            <v>199.99999999999986</v>
          </cell>
          <cell r="Q195">
            <v>0</v>
          </cell>
          <cell r="R195">
            <v>359.99999999999977</v>
          </cell>
          <cell r="S195">
            <v>0</v>
          </cell>
          <cell r="T195">
            <v>0</v>
          </cell>
          <cell r="U195">
            <v>0</v>
          </cell>
          <cell r="V195">
            <v>0</v>
          </cell>
          <cell r="W195">
            <v>0</v>
          </cell>
          <cell r="X195">
            <v>0</v>
          </cell>
          <cell r="Y195">
            <v>0</v>
          </cell>
          <cell r="Z195">
            <v>0</v>
          </cell>
          <cell r="AA195">
            <v>0</v>
          </cell>
          <cell r="AB195">
            <v>1934.4957983193242</v>
          </cell>
          <cell r="AC195">
            <v>0</v>
          </cell>
          <cell r="AD195">
            <v>0</v>
          </cell>
          <cell r="AE195">
            <v>38069.5</v>
          </cell>
          <cell r="AF195">
            <v>0</v>
          </cell>
          <cell r="AG195">
            <v>0</v>
          </cell>
          <cell r="AH195">
            <v>0</v>
          </cell>
          <cell r="AI195">
            <v>110000</v>
          </cell>
          <cell r="AJ195">
            <v>0</v>
          </cell>
          <cell r="AK195">
            <v>0</v>
          </cell>
          <cell r="AL195">
            <v>0</v>
          </cell>
          <cell r="AM195">
            <v>14226.24</v>
          </cell>
          <cell r="AN195">
            <v>0</v>
          </cell>
          <cell r="AO195">
            <v>0</v>
          </cell>
          <cell r="AP195">
            <v>0</v>
          </cell>
          <cell r="AQ195">
            <v>0</v>
          </cell>
          <cell r="AR195">
            <v>0</v>
          </cell>
          <cell r="AS195">
            <v>0</v>
          </cell>
          <cell r="AT195">
            <v>0</v>
          </cell>
          <cell r="AU195">
            <v>0</v>
          </cell>
          <cell r="AV195">
            <v>413296.2</v>
          </cell>
          <cell r="AW195">
            <v>56949.671473994982</v>
          </cell>
          <cell r="AX195">
            <v>124226.24000000001</v>
          </cell>
          <cell r="AY195">
            <v>56541.337837837826</v>
          </cell>
          <cell r="AZ195">
            <v>594472.11147399503</v>
          </cell>
          <cell r="BA195">
            <v>580245.87147399504</v>
          </cell>
          <cell r="BB195">
            <v>3500</v>
          </cell>
          <cell r="BC195">
            <v>521500</v>
          </cell>
          <cell r="BD195">
            <v>0</v>
          </cell>
          <cell r="BE195">
            <v>0</v>
          </cell>
          <cell r="BF195">
            <v>594472.11147399503</v>
          </cell>
          <cell r="BG195" t="str">
            <v/>
          </cell>
          <cell r="BH195" t="str">
            <v/>
          </cell>
          <cell r="BI195" t="str">
            <v/>
          </cell>
          <cell r="BJ195" t="str">
            <v/>
          </cell>
          <cell r="BK195" t="str">
            <v/>
          </cell>
          <cell r="BL195">
            <v>594472.11147399503</v>
          </cell>
          <cell r="BM195">
            <v>594472.11147399503</v>
          </cell>
          <cell r="BN195">
            <v>0</v>
          </cell>
          <cell r="BO195">
            <v>535726.24</v>
          </cell>
          <cell r="BP195">
            <v>411500</v>
          </cell>
          <cell r="BQ195">
            <v>470245.87147399504</v>
          </cell>
          <cell r="BR195">
            <v>3156.0125602281546</v>
          </cell>
          <cell r="BS195">
            <v>3003.9582557046979</v>
          </cell>
          <cell r="BT195">
            <v>5.0617981869320733E-2</v>
          </cell>
          <cell r="BU195">
            <v>-4.9675120721040895E-3</v>
          </cell>
          <cell r="BV195">
            <v>0</v>
          </cell>
          <cell r="BW195">
            <v>-2223.4076359971646</v>
          </cell>
          <cell r="BX195">
            <v>592248.70383799786</v>
          </cell>
          <cell r="BY195">
            <v>3879.3453948858919</v>
          </cell>
          <cell r="BZ195" t="str">
            <v>Y</v>
          </cell>
          <cell r="CA195">
            <v>3974.823515691261</v>
          </cell>
          <cell r="CB195">
            <v>3.6287959471785536E-2</v>
          </cell>
          <cell r="CC195">
            <v>-3961.91</v>
          </cell>
          <cell r="CD195">
            <v>588286.79383799783</v>
          </cell>
        </row>
        <row r="196">
          <cell r="A196">
            <v>409</v>
          </cell>
          <cell r="B196">
            <v>0</v>
          </cell>
          <cell r="C196">
            <v>124691</v>
          </cell>
          <cell r="D196">
            <v>9353006</v>
          </cell>
          <cell r="E196" t="str">
            <v>Boxford Church of England Voluntary Controlled Primary School</v>
          </cell>
          <cell r="F196">
            <v>190</v>
          </cell>
          <cell r="G196">
            <v>190</v>
          </cell>
          <cell r="H196">
            <v>0</v>
          </cell>
          <cell r="I196">
            <v>527022</v>
          </cell>
          <cell r="J196">
            <v>0</v>
          </cell>
          <cell r="K196">
            <v>0</v>
          </cell>
          <cell r="L196">
            <v>6160.0000000000009</v>
          </cell>
          <cell r="M196">
            <v>0</v>
          </cell>
          <cell r="N196">
            <v>11838.461538461539</v>
          </cell>
          <cell r="O196">
            <v>0</v>
          </cell>
          <cell r="P196">
            <v>599.99999999999898</v>
          </cell>
          <cell r="Q196">
            <v>0</v>
          </cell>
          <cell r="R196">
            <v>2160.0000000000036</v>
          </cell>
          <cell r="S196">
            <v>0</v>
          </cell>
          <cell r="T196">
            <v>0</v>
          </cell>
          <cell r="U196">
            <v>0</v>
          </cell>
          <cell r="V196">
            <v>0</v>
          </cell>
          <cell r="W196">
            <v>0</v>
          </cell>
          <cell r="X196">
            <v>0</v>
          </cell>
          <cell r="Y196">
            <v>0</v>
          </cell>
          <cell r="Z196">
            <v>0</v>
          </cell>
          <cell r="AA196">
            <v>0</v>
          </cell>
          <cell r="AB196">
            <v>596.64634146341507</v>
          </cell>
          <cell r="AC196">
            <v>0</v>
          </cell>
          <cell r="AD196">
            <v>0</v>
          </cell>
          <cell r="AE196">
            <v>62716.521739130367</v>
          </cell>
          <cell r="AF196">
            <v>0</v>
          </cell>
          <cell r="AG196">
            <v>0</v>
          </cell>
          <cell r="AH196">
            <v>0</v>
          </cell>
          <cell r="AI196">
            <v>110000</v>
          </cell>
          <cell r="AJ196">
            <v>0</v>
          </cell>
          <cell r="AK196">
            <v>0</v>
          </cell>
          <cell r="AL196">
            <v>0</v>
          </cell>
          <cell r="AM196">
            <v>18518.64</v>
          </cell>
          <cell r="AN196">
            <v>0</v>
          </cell>
          <cell r="AO196">
            <v>0</v>
          </cell>
          <cell r="AP196">
            <v>0</v>
          </cell>
          <cell r="AQ196">
            <v>0</v>
          </cell>
          <cell r="AR196">
            <v>0</v>
          </cell>
          <cell r="AS196">
            <v>0</v>
          </cell>
          <cell r="AT196">
            <v>0</v>
          </cell>
          <cell r="AU196">
            <v>0</v>
          </cell>
          <cell r="AV196">
            <v>527022</v>
          </cell>
          <cell r="AW196">
            <v>84071.629619055326</v>
          </cell>
          <cell r="AX196">
            <v>128518.64</v>
          </cell>
          <cell r="AY196">
            <v>83094.75250836114</v>
          </cell>
          <cell r="AZ196">
            <v>739612.26961905533</v>
          </cell>
          <cell r="BA196">
            <v>721093.62961905531</v>
          </cell>
          <cell r="BB196">
            <v>3500</v>
          </cell>
          <cell r="BC196">
            <v>665000</v>
          </cell>
          <cell r="BD196">
            <v>0</v>
          </cell>
          <cell r="BE196">
            <v>0</v>
          </cell>
          <cell r="BF196">
            <v>739612.26961905533</v>
          </cell>
          <cell r="BG196" t="str">
            <v/>
          </cell>
          <cell r="BH196" t="str">
            <v/>
          </cell>
          <cell r="BI196" t="str">
            <v/>
          </cell>
          <cell r="BJ196" t="str">
            <v/>
          </cell>
          <cell r="BK196" t="str">
            <v/>
          </cell>
          <cell r="BL196">
            <v>739612.26961905533</v>
          </cell>
          <cell r="BM196">
            <v>739612.26961905533</v>
          </cell>
          <cell r="BN196">
            <v>0</v>
          </cell>
          <cell r="BO196">
            <v>683518.64</v>
          </cell>
          <cell r="BP196">
            <v>555000</v>
          </cell>
          <cell r="BQ196">
            <v>611093.62961905531</v>
          </cell>
          <cell r="BR196">
            <v>3216.2822611529227</v>
          </cell>
          <cell r="BS196">
            <v>3015.2430169082122</v>
          </cell>
          <cell r="BT196">
            <v>6.6674308875724828E-2</v>
          </cell>
          <cell r="BU196">
            <v>-6.5432366524296702E-3</v>
          </cell>
          <cell r="BV196">
            <v>0</v>
          </cell>
          <cell r="BW196">
            <v>-3748.5952386011218</v>
          </cell>
          <cell r="BX196">
            <v>735863.67438045423</v>
          </cell>
          <cell r="BY196">
            <v>3775.5001809497589</v>
          </cell>
          <cell r="BZ196" t="str">
            <v>Y</v>
          </cell>
          <cell r="CA196">
            <v>3872.9667072655484</v>
          </cell>
          <cell r="CB196">
            <v>7.3609291477373162E-2</v>
          </cell>
          <cell r="CC196">
            <v>-5052.1000000000004</v>
          </cell>
          <cell r="CD196">
            <v>730811.57438045426</v>
          </cell>
        </row>
        <row r="197">
          <cell r="A197">
            <v>411</v>
          </cell>
          <cell r="B197" t="str">
            <v>Recoupment Academy</v>
          </cell>
          <cell r="C197">
            <v>136316</v>
          </cell>
          <cell r="D197">
            <v>9352003</v>
          </cell>
          <cell r="E197" t="str">
            <v>Forest Academy</v>
          </cell>
          <cell r="F197">
            <v>344</v>
          </cell>
          <cell r="G197">
            <v>344</v>
          </cell>
          <cell r="H197">
            <v>0</v>
          </cell>
          <cell r="I197">
            <v>954187.20000000007</v>
          </cell>
          <cell r="J197">
            <v>0</v>
          </cell>
          <cell r="K197">
            <v>0</v>
          </cell>
          <cell r="L197">
            <v>19799.999999999985</v>
          </cell>
          <cell r="M197">
            <v>0</v>
          </cell>
          <cell r="N197">
            <v>32065.714285714286</v>
          </cell>
          <cell r="O197">
            <v>0</v>
          </cell>
          <cell r="P197">
            <v>19657.142857142877</v>
          </cell>
          <cell r="Q197">
            <v>0</v>
          </cell>
          <cell r="R197">
            <v>0</v>
          </cell>
          <cell r="S197">
            <v>0</v>
          </cell>
          <cell r="T197">
            <v>0</v>
          </cell>
          <cell r="U197">
            <v>0</v>
          </cell>
          <cell r="V197">
            <v>0</v>
          </cell>
          <cell r="W197">
            <v>0</v>
          </cell>
          <cell r="X197">
            <v>0</v>
          </cell>
          <cell r="Y197">
            <v>0</v>
          </cell>
          <cell r="Z197">
            <v>0</v>
          </cell>
          <cell r="AA197">
            <v>0</v>
          </cell>
          <cell r="AB197">
            <v>14763.333333333328</v>
          </cell>
          <cell r="AC197">
            <v>0</v>
          </cell>
          <cell r="AD197">
            <v>0</v>
          </cell>
          <cell r="AE197">
            <v>108973.10701107001</v>
          </cell>
          <cell r="AF197">
            <v>0</v>
          </cell>
          <cell r="AG197">
            <v>0</v>
          </cell>
          <cell r="AH197">
            <v>0</v>
          </cell>
          <cell r="AI197">
            <v>110000</v>
          </cell>
          <cell r="AJ197">
            <v>0</v>
          </cell>
          <cell r="AK197">
            <v>0</v>
          </cell>
          <cell r="AL197">
            <v>0</v>
          </cell>
          <cell r="AM197">
            <v>8011.1513999999997</v>
          </cell>
          <cell r="AN197">
            <v>0</v>
          </cell>
          <cell r="AO197">
            <v>0</v>
          </cell>
          <cell r="AP197">
            <v>0</v>
          </cell>
          <cell r="AQ197">
            <v>0</v>
          </cell>
          <cell r="AR197">
            <v>0</v>
          </cell>
          <cell r="AS197">
            <v>0</v>
          </cell>
          <cell r="AT197">
            <v>0</v>
          </cell>
          <cell r="AU197">
            <v>0</v>
          </cell>
          <cell r="AV197">
            <v>954187.20000000007</v>
          </cell>
          <cell r="AW197">
            <v>195259.29748726048</v>
          </cell>
          <cell r="AX197">
            <v>118011.1514</v>
          </cell>
          <cell r="AY197">
            <v>154733.53558249859</v>
          </cell>
          <cell r="AZ197">
            <v>1267457.6488872606</v>
          </cell>
          <cell r="BA197">
            <v>1259446.4974872605</v>
          </cell>
          <cell r="BB197">
            <v>3500</v>
          </cell>
          <cell r="BC197">
            <v>1204000</v>
          </cell>
          <cell r="BD197">
            <v>0</v>
          </cell>
          <cell r="BE197">
            <v>0</v>
          </cell>
          <cell r="BF197">
            <v>1267457.6488872606</v>
          </cell>
          <cell r="BG197" t="str">
            <v/>
          </cell>
          <cell r="BH197" t="str">
            <v/>
          </cell>
          <cell r="BI197" t="str">
            <v/>
          </cell>
          <cell r="BJ197" t="str">
            <v/>
          </cell>
          <cell r="BK197" t="str">
            <v/>
          </cell>
          <cell r="BL197">
            <v>1267457.6488872606</v>
          </cell>
          <cell r="BM197">
            <v>1267457.6488872606</v>
          </cell>
          <cell r="BN197">
            <v>0</v>
          </cell>
          <cell r="BO197">
            <v>1212011.1514000001</v>
          </cell>
          <cell r="BP197">
            <v>1094000</v>
          </cell>
          <cell r="BQ197">
            <v>1149446.4974872605</v>
          </cell>
          <cell r="BR197">
            <v>3341.414236881571</v>
          </cell>
          <cell r="BS197">
            <v>3169.0399270270273</v>
          </cell>
          <cell r="BT197">
            <v>5.4393227546442852E-2</v>
          </cell>
          <cell r="BU197">
            <v>-5.3380044896935257E-3</v>
          </cell>
          <cell r="BV197">
            <v>0</v>
          </cell>
          <cell r="BW197">
            <v>-5819.2241793199801</v>
          </cell>
          <cell r="BX197">
            <v>1261638.4247079405</v>
          </cell>
          <cell r="BY197">
            <v>3644.2653293835479</v>
          </cell>
          <cell r="BZ197" t="str">
            <v>Y</v>
          </cell>
          <cell r="CA197">
            <v>3667.5535601975016</v>
          </cell>
          <cell r="CB197">
            <v>4.1058008132368595E-2</v>
          </cell>
          <cell r="CC197">
            <v>0</v>
          </cell>
          <cell r="CD197">
            <v>1261638.4247079405</v>
          </cell>
        </row>
        <row r="198">
          <cell r="A198">
            <v>412</v>
          </cell>
          <cell r="B198">
            <v>0</v>
          </cell>
          <cell r="C198">
            <v>124692</v>
          </cell>
          <cell r="D198">
            <v>9353009</v>
          </cell>
          <cell r="E198" t="str">
            <v>Bures Church of England Voluntary Controlled Primary School</v>
          </cell>
          <cell r="F198">
            <v>191</v>
          </cell>
          <cell r="G198">
            <v>191</v>
          </cell>
          <cell r="H198">
            <v>0</v>
          </cell>
          <cell r="I198">
            <v>529795.80000000005</v>
          </cell>
          <cell r="J198">
            <v>0</v>
          </cell>
          <cell r="K198">
            <v>0</v>
          </cell>
          <cell r="L198">
            <v>4400.0000000000018</v>
          </cell>
          <cell r="M198">
            <v>0</v>
          </cell>
          <cell r="N198">
            <v>8855.454545454546</v>
          </cell>
          <cell r="O198">
            <v>0</v>
          </cell>
          <cell r="P198">
            <v>1000.0000000000003</v>
          </cell>
          <cell r="Q198">
            <v>480.00000000000119</v>
          </cell>
          <cell r="R198">
            <v>360.00000000000017</v>
          </cell>
          <cell r="S198">
            <v>0</v>
          </cell>
          <cell r="T198">
            <v>0</v>
          </cell>
          <cell r="U198">
            <v>0</v>
          </cell>
          <cell r="V198">
            <v>0</v>
          </cell>
          <cell r="W198">
            <v>0</v>
          </cell>
          <cell r="X198">
            <v>0</v>
          </cell>
          <cell r="Y198">
            <v>0</v>
          </cell>
          <cell r="Z198">
            <v>0</v>
          </cell>
          <cell r="AA198">
            <v>0</v>
          </cell>
          <cell r="AB198">
            <v>599.78658536585408</v>
          </cell>
          <cell r="AC198">
            <v>0</v>
          </cell>
          <cell r="AD198">
            <v>0</v>
          </cell>
          <cell r="AE198">
            <v>52219.643312101907</v>
          </cell>
          <cell r="AF198">
            <v>0</v>
          </cell>
          <cell r="AG198">
            <v>0</v>
          </cell>
          <cell r="AH198">
            <v>0</v>
          </cell>
          <cell r="AI198">
            <v>110000</v>
          </cell>
          <cell r="AJ198">
            <v>0</v>
          </cell>
          <cell r="AK198">
            <v>0</v>
          </cell>
          <cell r="AL198">
            <v>0</v>
          </cell>
          <cell r="AM198">
            <v>13245.12</v>
          </cell>
          <cell r="AN198">
            <v>0</v>
          </cell>
          <cell r="AO198">
            <v>0</v>
          </cell>
          <cell r="AP198">
            <v>0</v>
          </cell>
          <cell r="AQ198">
            <v>0</v>
          </cell>
          <cell r="AR198">
            <v>0</v>
          </cell>
          <cell r="AS198">
            <v>0</v>
          </cell>
          <cell r="AT198">
            <v>0</v>
          </cell>
          <cell r="AU198">
            <v>0</v>
          </cell>
          <cell r="AV198">
            <v>529795.80000000005</v>
          </cell>
          <cell r="AW198">
            <v>67914.88444292231</v>
          </cell>
          <cell r="AX198">
            <v>123245.12</v>
          </cell>
          <cell r="AY198">
            <v>69766.370584829187</v>
          </cell>
          <cell r="AZ198">
            <v>720955.80444292235</v>
          </cell>
          <cell r="BA198">
            <v>707710.68444292236</v>
          </cell>
          <cell r="BB198">
            <v>3500</v>
          </cell>
          <cell r="BC198">
            <v>668500</v>
          </cell>
          <cell r="BD198">
            <v>0</v>
          </cell>
          <cell r="BE198">
            <v>0</v>
          </cell>
          <cell r="BF198">
            <v>720955.80444292235</v>
          </cell>
          <cell r="BG198" t="str">
            <v/>
          </cell>
          <cell r="BH198" t="str">
            <v/>
          </cell>
          <cell r="BI198" t="str">
            <v/>
          </cell>
          <cell r="BJ198" t="str">
            <v/>
          </cell>
          <cell r="BK198" t="str">
            <v/>
          </cell>
          <cell r="BL198">
            <v>720955.80444292235</v>
          </cell>
          <cell r="BM198">
            <v>720955.80444292247</v>
          </cell>
          <cell r="BN198">
            <v>0</v>
          </cell>
          <cell r="BO198">
            <v>681745.12</v>
          </cell>
          <cell r="BP198">
            <v>558500</v>
          </cell>
          <cell r="BQ198">
            <v>597710.68444292236</v>
          </cell>
          <cell r="BR198">
            <v>3129.3753112194886</v>
          </cell>
          <cell r="BS198">
            <v>2998.0933904761901</v>
          </cell>
          <cell r="BT198">
            <v>4.3788469418708439E-2</v>
          </cell>
          <cell r="BU198">
            <v>-4.2972821598846155E-3</v>
          </cell>
          <cell r="BV198">
            <v>0</v>
          </cell>
          <cell r="BW198">
            <v>-2460.7777689472105</v>
          </cell>
          <cell r="BX198">
            <v>718495.02667397517</v>
          </cell>
          <cell r="BY198">
            <v>3692.4078883454199</v>
          </cell>
          <cell r="BZ198" t="str">
            <v>Y</v>
          </cell>
          <cell r="CA198">
            <v>3761.7540663558912</v>
          </cell>
          <cell r="CB198">
            <v>3.0991703253431258E-2</v>
          </cell>
          <cell r="CC198">
            <v>-5078.6899999999996</v>
          </cell>
          <cell r="CD198">
            <v>713416.33667397522</v>
          </cell>
        </row>
        <row r="199">
          <cell r="A199">
            <v>413</v>
          </cell>
          <cell r="B199" t="str">
            <v>Recoupment Academy</v>
          </cell>
          <cell r="C199">
            <v>145476</v>
          </cell>
          <cell r="D199">
            <v>9352214</v>
          </cell>
          <cell r="E199" t="str">
            <v>Glade Academy</v>
          </cell>
          <cell r="F199">
            <v>280</v>
          </cell>
          <cell r="G199">
            <v>280</v>
          </cell>
          <cell r="H199">
            <v>0</v>
          </cell>
          <cell r="I199">
            <v>776664</v>
          </cell>
          <cell r="J199">
            <v>0</v>
          </cell>
          <cell r="K199">
            <v>0</v>
          </cell>
          <cell r="L199">
            <v>18480</v>
          </cell>
          <cell r="M199">
            <v>0</v>
          </cell>
          <cell r="N199">
            <v>43200</v>
          </cell>
          <cell r="O199">
            <v>0</v>
          </cell>
          <cell r="P199">
            <v>6824.3727598566238</v>
          </cell>
          <cell r="Q199">
            <v>0</v>
          </cell>
          <cell r="R199">
            <v>722.58064516129059</v>
          </cell>
          <cell r="S199">
            <v>0</v>
          </cell>
          <cell r="T199">
            <v>0</v>
          </cell>
          <cell r="U199">
            <v>0</v>
          </cell>
          <cell r="V199">
            <v>0</v>
          </cell>
          <cell r="W199">
            <v>0</v>
          </cell>
          <cell r="X199">
            <v>0</v>
          </cell>
          <cell r="Y199">
            <v>0</v>
          </cell>
          <cell r="Z199">
            <v>0</v>
          </cell>
          <cell r="AA199">
            <v>0</v>
          </cell>
          <cell r="AB199">
            <v>15956.557377049176</v>
          </cell>
          <cell r="AC199">
            <v>0</v>
          </cell>
          <cell r="AD199">
            <v>0</v>
          </cell>
          <cell r="AE199">
            <v>126104.40677966105</v>
          </cell>
          <cell r="AF199">
            <v>0</v>
          </cell>
          <cell r="AG199">
            <v>0</v>
          </cell>
          <cell r="AH199">
            <v>0</v>
          </cell>
          <cell r="AI199">
            <v>110000</v>
          </cell>
          <cell r="AJ199">
            <v>0</v>
          </cell>
          <cell r="AK199">
            <v>0</v>
          </cell>
          <cell r="AL199">
            <v>0</v>
          </cell>
          <cell r="AM199">
            <v>26214.248900000002</v>
          </cell>
          <cell r="AN199">
            <v>0</v>
          </cell>
          <cell r="AO199">
            <v>0</v>
          </cell>
          <cell r="AP199">
            <v>0</v>
          </cell>
          <cell r="AQ199">
            <v>0</v>
          </cell>
          <cell r="AR199">
            <v>0</v>
          </cell>
          <cell r="AS199">
            <v>0</v>
          </cell>
          <cell r="AT199">
            <v>0</v>
          </cell>
          <cell r="AU199">
            <v>0</v>
          </cell>
          <cell r="AV199">
            <v>776664</v>
          </cell>
          <cell r="AW199">
            <v>211287.91756172813</v>
          </cell>
          <cell r="AX199">
            <v>136214.24890000001</v>
          </cell>
          <cell r="AY199">
            <v>170716.88348217</v>
          </cell>
          <cell r="AZ199">
            <v>1124166.166461728</v>
          </cell>
          <cell r="BA199">
            <v>1097951.917561728</v>
          </cell>
          <cell r="BB199">
            <v>3500</v>
          </cell>
          <cell r="BC199">
            <v>980000</v>
          </cell>
          <cell r="BD199">
            <v>0</v>
          </cell>
          <cell r="BE199">
            <v>0</v>
          </cell>
          <cell r="BF199">
            <v>1124166.166461728</v>
          </cell>
          <cell r="BG199" t="str">
            <v/>
          </cell>
          <cell r="BH199" t="str">
            <v/>
          </cell>
          <cell r="BI199" t="str">
            <v/>
          </cell>
          <cell r="BJ199" t="str">
            <v/>
          </cell>
          <cell r="BK199" t="str">
            <v/>
          </cell>
          <cell r="BL199">
            <v>1124166.166461728</v>
          </cell>
          <cell r="BM199">
            <v>1124166.1664617283</v>
          </cell>
          <cell r="BN199">
            <v>0</v>
          </cell>
          <cell r="BO199">
            <v>1006214.2489</v>
          </cell>
          <cell r="BP199">
            <v>870000</v>
          </cell>
          <cell r="BQ199">
            <v>987951.91756172804</v>
          </cell>
          <cell r="BR199">
            <v>3528.3997055776003</v>
          </cell>
          <cell r="BS199">
            <v>3386.2439562962968</v>
          </cell>
          <cell r="BT199">
            <v>4.1980362642503273E-2</v>
          </cell>
          <cell r="BU199">
            <v>-4.1198394427561366E-3</v>
          </cell>
          <cell r="BV199">
            <v>0</v>
          </cell>
          <cell r="BW199">
            <v>-3906.2187959043399</v>
          </cell>
          <cell r="BX199">
            <v>1120259.9476658236</v>
          </cell>
          <cell r="BY199">
            <v>3907.3060670207988</v>
          </cell>
          <cell r="BZ199" t="str">
            <v>Y</v>
          </cell>
          <cell r="CA199">
            <v>4000.9283845207988</v>
          </cell>
          <cell r="CB199">
            <v>2.8873046423530058E-2</v>
          </cell>
          <cell r="CC199">
            <v>0</v>
          </cell>
          <cell r="CD199">
            <v>1120259.9476658236</v>
          </cell>
        </row>
        <row r="200">
          <cell r="A200">
            <v>415</v>
          </cell>
          <cell r="B200">
            <v>0</v>
          </cell>
          <cell r="C200">
            <v>124550</v>
          </cell>
          <cell r="D200">
            <v>9352032</v>
          </cell>
          <cell r="E200" t="str">
            <v>Guildhall Feoffment Community Primary School</v>
          </cell>
          <cell r="F200">
            <v>362</v>
          </cell>
          <cell r="G200">
            <v>362</v>
          </cell>
          <cell r="H200">
            <v>0</v>
          </cell>
          <cell r="I200">
            <v>1004115.6000000001</v>
          </cell>
          <cell r="J200">
            <v>0</v>
          </cell>
          <cell r="K200">
            <v>0</v>
          </cell>
          <cell r="L200">
            <v>14960.000000000005</v>
          </cell>
          <cell r="M200">
            <v>0</v>
          </cell>
          <cell r="N200">
            <v>26203.753351206436</v>
          </cell>
          <cell r="O200">
            <v>0</v>
          </cell>
          <cell r="P200">
            <v>12634.903047091433</v>
          </cell>
          <cell r="Q200">
            <v>0</v>
          </cell>
          <cell r="R200">
            <v>3609.9722991689682</v>
          </cell>
          <cell r="S200">
            <v>0</v>
          </cell>
          <cell r="T200">
            <v>0</v>
          </cell>
          <cell r="U200">
            <v>0</v>
          </cell>
          <cell r="V200">
            <v>0</v>
          </cell>
          <cell r="W200">
            <v>0</v>
          </cell>
          <cell r="X200">
            <v>0</v>
          </cell>
          <cell r="Y200">
            <v>0</v>
          </cell>
          <cell r="Z200">
            <v>0</v>
          </cell>
          <cell r="AA200">
            <v>0</v>
          </cell>
          <cell r="AB200">
            <v>13569.27215189874</v>
          </cell>
          <cell r="AC200">
            <v>0</v>
          </cell>
          <cell r="AD200">
            <v>0</v>
          </cell>
          <cell r="AE200">
            <v>124676.51282051283</v>
          </cell>
          <cell r="AF200">
            <v>0</v>
          </cell>
          <cell r="AG200">
            <v>0</v>
          </cell>
          <cell r="AH200">
            <v>0</v>
          </cell>
          <cell r="AI200">
            <v>110000</v>
          </cell>
          <cell r="AJ200">
            <v>0</v>
          </cell>
          <cell r="AK200">
            <v>0</v>
          </cell>
          <cell r="AL200">
            <v>0</v>
          </cell>
          <cell r="AM200">
            <v>21829.919999999998</v>
          </cell>
          <cell r="AN200">
            <v>0</v>
          </cell>
          <cell r="AO200">
            <v>0</v>
          </cell>
          <cell r="AP200">
            <v>0</v>
          </cell>
          <cell r="AQ200">
            <v>0</v>
          </cell>
          <cell r="AR200">
            <v>0</v>
          </cell>
          <cell r="AS200">
            <v>0</v>
          </cell>
          <cell r="AT200">
            <v>0</v>
          </cell>
          <cell r="AU200">
            <v>0</v>
          </cell>
          <cell r="AV200">
            <v>1004115.6000000001</v>
          </cell>
          <cell r="AW200">
            <v>195654.41366987841</v>
          </cell>
          <cell r="AX200">
            <v>131829.91999999998</v>
          </cell>
          <cell r="AY200">
            <v>163379.82716924624</v>
          </cell>
          <cell r="AZ200">
            <v>1331599.9336698784</v>
          </cell>
          <cell r="BA200">
            <v>1309770.0136698785</v>
          </cell>
          <cell r="BB200">
            <v>3500</v>
          </cell>
          <cell r="BC200">
            <v>1267000</v>
          </cell>
          <cell r="BD200">
            <v>0</v>
          </cell>
          <cell r="BE200">
            <v>0</v>
          </cell>
          <cell r="BF200">
            <v>1331599.9336698784</v>
          </cell>
          <cell r="BG200" t="str">
            <v/>
          </cell>
          <cell r="BH200" t="str">
            <v/>
          </cell>
          <cell r="BI200" t="str">
            <v/>
          </cell>
          <cell r="BJ200" t="str">
            <v/>
          </cell>
          <cell r="BK200" t="str">
            <v/>
          </cell>
          <cell r="BL200">
            <v>1331599.9336698784</v>
          </cell>
          <cell r="BM200">
            <v>1331599.9336698784</v>
          </cell>
          <cell r="BN200">
            <v>0</v>
          </cell>
          <cell r="BO200">
            <v>1288829.92</v>
          </cell>
          <cell r="BP200">
            <v>1157000</v>
          </cell>
          <cell r="BQ200">
            <v>1199770.0136698785</v>
          </cell>
          <cell r="BR200">
            <v>3314.2818057178965</v>
          </cell>
          <cell r="BS200">
            <v>3116.5741310344824</v>
          </cell>
          <cell r="BT200">
            <v>6.3437501041500699E-2</v>
          </cell>
          <cell r="BU200">
            <v>-6.2255850709600664E-3</v>
          </cell>
          <cell r="BV200">
            <v>0</v>
          </cell>
          <cell r="BW200">
            <v>-7023.7040525405191</v>
          </cell>
          <cell r="BX200">
            <v>1324576.2296173379</v>
          </cell>
          <cell r="BY200">
            <v>3598.7467116501048</v>
          </cell>
          <cell r="BZ200" t="str">
            <v>Y</v>
          </cell>
          <cell r="CA200">
            <v>3659.0503580589448</v>
          </cell>
          <cell r="CB200">
            <v>5.6000202504870034E-2</v>
          </cell>
          <cell r="CC200">
            <v>-9625.58</v>
          </cell>
          <cell r="CD200">
            <v>1314950.6496173379</v>
          </cell>
        </row>
        <row r="201">
          <cell r="A201">
            <v>416</v>
          </cell>
          <cell r="B201">
            <v>0</v>
          </cell>
          <cell r="C201">
            <v>124561</v>
          </cell>
          <cell r="D201">
            <v>9352045</v>
          </cell>
          <cell r="E201" t="str">
            <v>Hardwick Primary School</v>
          </cell>
          <cell r="F201">
            <v>291</v>
          </cell>
          <cell r="G201">
            <v>291</v>
          </cell>
          <cell r="H201">
            <v>0</v>
          </cell>
          <cell r="I201">
            <v>807175.8</v>
          </cell>
          <cell r="J201">
            <v>0</v>
          </cell>
          <cell r="K201">
            <v>0</v>
          </cell>
          <cell r="L201">
            <v>11440.000000000002</v>
          </cell>
          <cell r="M201">
            <v>0</v>
          </cell>
          <cell r="N201">
            <v>18812.535211267605</v>
          </cell>
          <cell r="O201">
            <v>0</v>
          </cell>
          <cell r="P201">
            <v>2000.0000000000014</v>
          </cell>
          <cell r="Q201">
            <v>240.00000000000017</v>
          </cell>
          <cell r="R201">
            <v>1440.000000000005</v>
          </cell>
          <cell r="S201">
            <v>0</v>
          </cell>
          <cell r="T201">
            <v>0</v>
          </cell>
          <cell r="U201">
            <v>0</v>
          </cell>
          <cell r="V201">
            <v>0</v>
          </cell>
          <cell r="W201">
            <v>0</v>
          </cell>
          <cell r="X201">
            <v>0</v>
          </cell>
          <cell r="Y201">
            <v>0</v>
          </cell>
          <cell r="Z201">
            <v>0</v>
          </cell>
          <cell r="AA201">
            <v>0</v>
          </cell>
          <cell r="AB201">
            <v>7080.2362204724441</v>
          </cell>
          <cell r="AC201">
            <v>0</v>
          </cell>
          <cell r="AD201">
            <v>0</v>
          </cell>
          <cell r="AE201">
            <v>92170.041322314108</v>
          </cell>
          <cell r="AF201">
            <v>0</v>
          </cell>
          <cell r="AG201">
            <v>0</v>
          </cell>
          <cell r="AH201">
            <v>0</v>
          </cell>
          <cell r="AI201">
            <v>110000</v>
          </cell>
          <cell r="AJ201">
            <v>0</v>
          </cell>
          <cell r="AK201">
            <v>0</v>
          </cell>
          <cell r="AL201">
            <v>0</v>
          </cell>
          <cell r="AM201">
            <v>27963.453000000001</v>
          </cell>
          <cell r="AN201">
            <v>0</v>
          </cell>
          <cell r="AO201">
            <v>0</v>
          </cell>
          <cell r="AP201">
            <v>0</v>
          </cell>
          <cell r="AQ201">
            <v>0</v>
          </cell>
          <cell r="AR201">
            <v>0</v>
          </cell>
          <cell r="AS201">
            <v>0</v>
          </cell>
          <cell r="AT201">
            <v>0</v>
          </cell>
          <cell r="AU201">
            <v>0</v>
          </cell>
          <cell r="AV201">
            <v>807175.8</v>
          </cell>
          <cell r="AW201">
            <v>133182.81275405415</v>
          </cell>
          <cell r="AX201">
            <v>137963.45300000001</v>
          </cell>
          <cell r="AY201">
            <v>119135.30892794792</v>
          </cell>
          <cell r="AZ201">
            <v>1078322.0657540541</v>
          </cell>
          <cell r="BA201">
            <v>1050358.6127540541</v>
          </cell>
          <cell r="BB201">
            <v>3500</v>
          </cell>
          <cell r="BC201">
            <v>1018500</v>
          </cell>
          <cell r="BD201">
            <v>0</v>
          </cell>
          <cell r="BE201">
            <v>0</v>
          </cell>
          <cell r="BF201">
            <v>1078322.0657540541</v>
          </cell>
          <cell r="BG201" t="str">
            <v/>
          </cell>
          <cell r="BH201" t="str">
            <v/>
          </cell>
          <cell r="BI201" t="str">
            <v/>
          </cell>
          <cell r="BJ201" t="str">
            <v/>
          </cell>
          <cell r="BK201" t="str">
            <v/>
          </cell>
          <cell r="BL201">
            <v>1078322.0657540541</v>
          </cell>
          <cell r="BM201">
            <v>1078322.0657540543</v>
          </cell>
          <cell r="BN201">
            <v>0</v>
          </cell>
          <cell r="BO201">
            <v>1046463.453</v>
          </cell>
          <cell r="BP201">
            <v>908500</v>
          </cell>
          <cell r="BQ201">
            <v>940358.61275405413</v>
          </cell>
          <cell r="BR201">
            <v>3231.4728960620419</v>
          </cell>
          <cell r="BS201">
            <v>3075.3076367491167</v>
          </cell>
          <cell r="BT201">
            <v>5.0780369887809415E-2</v>
          </cell>
          <cell r="BU201">
            <v>-4.9834483937909188E-3</v>
          </cell>
          <cell r="BV201">
            <v>0</v>
          </cell>
          <cell r="BW201">
            <v>-4459.7603387061672</v>
          </cell>
          <cell r="BX201">
            <v>1073862.3054153479</v>
          </cell>
          <cell r="BY201">
            <v>3594.1541320115048</v>
          </cell>
          <cell r="BZ201" t="str">
            <v>Y</v>
          </cell>
          <cell r="CA201">
            <v>3690.2484722176905</v>
          </cell>
          <cell r="CB201">
            <v>3.6387534464972449E-2</v>
          </cell>
          <cell r="CC201">
            <v>-7737.69</v>
          </cell>
          <cell r="CD201">
            <v>1066124.615415348</v>
          </cell>
        </row>
        <row r="202">
          <cell r="A202">
            <v>417</v>
          </cell>
          <cell r="B202" t="str">
            <v>Recoupment Academy</v>
          </cell>
          <cell r="C202">
            <v>146280</v>
          </cell>
          <cell r="D202">
            <v>9352224</v>
          </cell>
          <cell r="E202" t="str">
            <v>Howard Community Primary School</v>
          </cell>
          <cell r="F202">
            <v>158</v>
          </cell>
          <cell r="G202">
            <v>158</v>
          </cell>
          <cell r="H202">
            <v>0</v>
          </cell>
          <cell r="I202">
            <v>438260.4</v>
          </cell>
          <cell r="J202">
            <v>0</v>
          </cell>
          <cell r="K202">
            <v>0</v>
          </cell>
          <cell r="L202">
            <v>15399.999999999991</v>
          </cell>
          <cell r="M202">
            <v>0</v>
          </cell>
          <cell r="N202">
            <v>35179.336492890994</v>
          </cell>
          <cell r="O202">
            <v>0</v>
          </cell>
          <cell r="P202">
            <v>14474.838709677411</v>
          </cell>
          <cell r="Q202">
            <v>0</v>
          </cell>
          <cell r="R202">
            <v>13944.774193548406</v>
          </cell>
          <cell r="S202">
            <v>0</v>
          </cell>
          <cell r="T202">
            <v>0</v>
          </cell>
          <cell r="U202">
            <v>0</v>
          </cell>
          <cell r="V202">
            <v>0</v>
          </cell>
          <cell r="W202">
            <v>0</v>
          </cell>
          <cell r="X202">
            <v>0</v>
          </cell>
          <cell r="Y202">
            <v>0</v>
          </cell>
          <cell r="Z202">
            <v>0</v>
          </cell>
          <cell r="AA202">
            <v>0</v>
          </cell>
          <cell r="AB202">
            <v>5050.5517241379321</v>
          </cell>
          <cell r="AC202">
            <v>0</v>
          </cell>
          <cell r="AD202">
            <v>0</v>
          </cell>
          <cell r="AE202">
            <v>68403.027777777766</v>
          </cell>
          <cell r="AF202">
            <v>0</v>
          </cell>
          <cell r="AG202">
            <v>0</v>
          </cell>
          <cell r="AH202">
            <v>0</v>
          </cell>
          <cell r="AI202">
            <v>110000</v>
          </cell>
          <cell r="AJ202">
            <v>0</v>
          </cell>
          <cell r="AK202">
            <v>0</v>
          </cell>
          <cell r="AL202">
            <v>0</v>
          </cell>
          <cell r="AM202">
            <v>8944.9936800000014</v>
          </cell>
          <cell r="AN202">
            <v>0</v>
          </cell>
          <cell r="AO202">
            <v>0</v>
          </cell>
          <cell r="AP202">
            <v>0</v>
          </cell>
          <cell r="AQ202">
            <v>0</v>
          </cell>
          <cell r="AR202">
            <v>0</v>
          </cell>
          <cell r="AS202">
            <v>0</v>
          </cell>
          <cell r="AT202">
            <v>0</v>
          </cell>
          <cell r="AU202">
            <v>0</v>
          </cell>
          <cell r="AV202">
            <v>438260.4</v>
          </cell>
          <cell r="AW202">
            <v>152452.5288980325</v>
          </cell>
          <cell r="AX202">
            <v>118944.99368</v>
          </cell>
          <cell r="AY202">
            <v>117901.50247583617</v>
          </cell>
          <cell r="AZ202">
            <v>709657.92257803248</v>
          </cell>
          <cell r="BA202">
            <v>700712.92889803252</v>
          </cell>
          <cell r="BB202">
            <v>3500</v>
          </cell>
          <cell r="BC202">
            <v>553000</v>
          </cell>
          <cell r="BD202">
            <v>0</v>
          </cell>
          <cell r="BE202">
            <v>0</v>
          </cell>
          <cell r="BF202">
            <v>709657.92257803248</v>
          </cell>
          <cell r="BG202" t="str">
            <v/>
          </cell>
          <cell r="BH202" t="str">
            <v/>
          </cell>
          <cell r="BI202" t="str">
            <v/>
          </cell>
          <cell r="BJ202" t="str">
            <v/>
          </cell>
          <cell r="BK202" t="str">
            <v/>
          </cell>
          <cell r="BL202">
            <v>709657.92257803248</v>
          </cell>
          <cell r="BM202">
            <v>709657.92257803248</v>
          </cell>
          <cell r="BN202">
            <v>0</v>
          </cell>
          <cell r="BO202">
            <v>561944.99367999996</v>
          </cell>
          <cell r="BP202">
            <v>442999.99999999994</v>
          </cell>
          <cell r="BQ202">
            <v>590712.92889803252</v>
          </cell>
          <cell r="BR202">
            <v>3738.6894234052693</v>
          </cell>
          <cell r="BS202">
            <v>3537.8974652173915</v>
          </cell>
          <cell r="BT202">
            <v>5.6754600765553782E-2</v>
          </cell>
          <cell r="BU202">
            <v>-5.5697432817093809E-3</v>
          </cell>
          <cell r="BV202">
            <v>0</v>
          </cell>
          <cell r="BW202">
            <v>-3113.418540846852</v>
          </cell>
          <cell r="BX202">
            <v>706544.50403718557</v>
          </cell>
          <cell r="BY202">
            <v>4415.1867744125675</v>
          </cell>
          <cell r="BZ202" t="str">
            <v>Y</v>
          </cell>
          <cell r="CA202">
            <v>4471.8006584631994</v>
          </cell>
          <cell r="CB202">
            <v>9.5052268176784471E-2</v>
          </cell>
          <cell r="CC202">
            <v>0</v>
          </cell>
          <cell r="CD202">
            <v>706544.50403718557</v>
          </cell>
        </row>
        <row r="203">
          <cell r="A203">
            <v>418</v>
          </cell>
          <cell r="B203">
            <v>0</v>
          </cell>
          <cell r="C203">
            <v>124682</v>
          </cell>
          <cell r="D203">
            <v>9352925</v>
          </cell>
          <cell r="E203" t="str">
            <v>Sebert Wood Community Primary School</v>
          </cell>
          <cell r="F203">
            <v>413</v>
          </cell>
          <cell r="G203">
            <v>413</v>
          </cell>
          <cell r="H203">
            <v>0</v>
          </cell>
          <cell r="I203">
            <v>1145579.4000000001</v>
          </cell>
          <cell r="J203">
            <v>0</v>
          </cell>
          <cell r="K203">
            <v>0</v>
          </cell>
          <cell r="L203">
            <v>3520.0000000000095</v>
          </cell>
          <cell r="M203">
            <v>0</v>
          </cell>
          <cell r="N203">
            <v>13467.391304347824</v>
          </cell>
          <cell r="O203">
            <v>0</v>
          </cell>
          <cell r="P203">
            <v>2399.9999999999977</v>
          </cell>
          <cell r="Q203">
            <v>0</v>
          </cell>
          <cell r="R203">
            <v>1080.0000000000007</v>
          </cell>
          <cell r="S203">
            <v>0</v>
          </cell>
          <cell r="T203">
            <v>0</v>
          </cell>
          <cell r="U203">
            <v>0</v>
          </cell>
          <cell r="V203">
            <v>0</v>
          </cell>
          <cell r="W203">
            <v>0</v>
          </cell>
          <cell r="X203">
            <v>0</v>
          </cell>
          <cell r="Y203">
            <v>0</v>
          </cell>
          <cell r="Z203">
            <v>0</v>
          </cell>
          <cell r="AA203">
            <v>0</v>
          </cell>
          <cell r="AB203">
            <v>12653.243626062325</v>
          </cell>
          <cell r="AC203">
            <v>0</v>
          </cell>
          <cell r="AD203">
            <v>0</v>
          </cell>
          <cell r="AE203">
            <v>147239.30232558155</v>
          </cell>
          <cell r="AF203">
            <v>0</v>
          </cell>
          <cell r="AG203">
            <v>0</v>
          </cell>
          <cell r="AH203">
            <v>0</v>
          </cell>
          <cell r="AI203">
            <v>110000</v>
          </cell>
          <cell r="AJ203">
            <v>0</v>
          </cell>
          <cell r="AK203">
            <v>0</v>
          </cell>
          <cell r="AL203">
            <v>0</v>
          </cell>
          <cell r="AM203">
            <v>33253.836000000003</v>
          </cell>
          <cell r="AN203">
            <v>0</v>
          </cell>
          <cell r="AO203">
            <v>0</v>
          </cell>
          <cell r="AP203">
            <v>0</v>
          </cell>
          <cell r="AQ203">
            <v>0</v>
          </cell>
          <cell r="AR203">
            <v>0</v>
          </cell>
          <cell r="AS203">
            <v>0</v>
          </cell>
          <cell r="AT203">
            <v>0</v>
          </cell>
          <cell r="AU203">
            <v>0</v>
          </cell>
          <cell r="AV203">
            <v>1145579.4000000001</v>
          </cell>
          <cell r="AW203">
            <v>180359.93725599171</v>
          </cell>
          <cell r="AX203">
            <v>143253.83600000001</v>
          </cell>
          <cell r="AY203">
            <v>167471.99797775547</v>
          </cell>
          <cell r="AZ203">
            <v>1469193.1732559917</v>
          </cell>
          <cell r="BA203">
            <v>1435939.3372559918</v>
          </cell>
          <cell r="BB203">
            <v>3500</v>
          </cell>
          <cell r="BC203">
            <v>1445500</v>
          </cell>
          <cell r="BD203">
            <v>9560.6627440082375</v>
          </cell>
          <cell r="BE203">
            <v>0</v>
          </cell>
          <cell r="BF203">
            <v>1478753.8359999999</v>
          </cell>
          <cell r="BG203" t="str">
            <v/>
          </cell>
          <cell r="BH203" t="str">
            <v/>
          </cell>
          <cell r="BI203" t="str">
            <v/>
          </cell>
          <cell r="BJ203" t="str">
            <v/>
          </cell>
          <cell r="BK203" t="str">
            <v/>
          </cell>
          <cell r="BL203">
            <v>1478753.8359999999</v>
          </cell>
          <cell r="BM203">
            <v>1478753.8360000001</v>
          </cell>
          <cell r="BN203">
            <v>0</v>
          </cell>
          <cell r="BO203">
            <v>1478753.8359999999</v>
          </cell>
          <cell r="BP203">
            <v>1335500</v>
          </cell>
          <cell r="BQ203">
            <v>1335500</v>
          </cell>
          <cell r="BR203">
            <v>3233.6561743341404</v>
          </cell>
          <cell r="BS203">
            <v>3036.2110311750598</v>
          </cell>
          <cell r="BT203">
            <v>6.5030111916386218E-2</v>
          </cell>
          <cell r="BU203">
            <v>-6.3818796021719694E-3</v>
          </cell>
          <cell r="BV203">
            <v>0</v>
          </cell>
          <cell r="BW203">
            <v>0</v>
          </cell>
          <cell r="BX203">
            <v>1478753.8359999999</v>
          </cell>
          <cell r="BY203">
            <v>3500</v>
          </cell>
          <cell r="BZ203" t="str">
            <v>Y</v>
          </cell>
          <cell r="CA203">
            <v>3580.5177627118642</v>
          </cell>
          <cell r="CB203">
            <v>5.9942942793568932E-2</v>
          </cell>
          <cell r="CC203">
            <v>-10981.67</v>
          </cell>
          <cell r="CD203">
            <v>1467772.166</v>
          </cell>
        </row>
        <row r="204">
          <cell r="A204">
            <v>420</v>
          </cell>
          <cell r="B204">
            <v>0</v>
          </cell>
          <cell r="C204">
            <v>124764</v>
          </cell>
          <cell r="D204">
            <v>9353311</v>
          </cell>
          <cell r="E204" t="str">
            <v>St Edmund's Catholic Primary School</v>
          </cell>
          <cell r="F204">
            <v>384</v>
          </cell>
          <cell r="G204">
            <v>384</v>
          </cell>
          <cell r="H204">
            <v>0</v>
          </cell>
          <cell r="I204">
            <v>1065139.2000000002</v>
          </cell>
          <cell r="J204">
            <v>0</v>
          </cell>
          <cell r="K204">
            <v>0</v>
          </cell>
          <cell r="L204">
            <v>11000.000000000005</v>
          </cell>
          <cell r="M204">
            <v>0</v>
          </cell>
          <cell r="N204">
            <v>19440</v>
          </cell>
          <cell r="O204">
            <v>0</v>
          </cell>
          <cell r="P204">
            <v>9625.0652741514241</v>
          </cell>
          <cell r="Q204">
            <v>1684.386422976504</v>
          </cell>
          <cell r="R204">
            <v>7579.7389033942527</v>
          </cell>
          <cell r="S204">
            <v>0</v>
          </cell>
          <cell r="T204">
            <v>0</v>
          </cell>
          <cell r="U204">
            <v>0</v>
          </cell>
          <cell r="V204">
            <v>0</v>
          </cell>
          <cell r="W204">
            <v>0</v>
          </cell>
          <cell r="X204">
            <v>0</v>
          </cell>
          <cell r="Y204">
            <v>0</v>
          </cell>
          <cell r="Z204">
            <v>0</v>
          </cell>
          <cell r="AA204">
            <v>0</v>
          </cell>
          <cell r="AB204">
            <v>25945.189504373189</v>
          </cell>
          <cell r="AC204">
            <v>0</v>
          </cell>
          <cell r="AD204">
            <v>0</v>
          </cell>
          <cell r="AE204">
            <v>100812.33027522931</v>
          </cell>
          <cell r="AF204">
            <v>0</v>
          </cell>
          <cell r="AG204">
            <v>0</v>
          </cell>
          <cell r="AH204">
            <v>0</v>
          </cell>
          <cell r="AI204">
            <v>110000</v>
          </cell>
          <cell r="AJ204">
            <v>0</v>
          </cell>
          <cell r="AK204">
            <v>0</v>
          </cell>
          <cell r="AL204">
            <v>0</v>
          </cell>
          <cell r="AM204">
            <v>4408.6525000000001</v>
          </cell>
          <cell r="AN204">
            <v>0</v>
          </cell>
          <cell r="AO204">
            <v>0</v>
          </cell>
          <cell r="AP204">
            <v>0</v>
          </cell>
          <cell r="AQ204">
            <v>0</v>
          </cell>
          <cell r="AR204">
            <v>0</v>
          </cell>
          <cell r="AS204">
            <v>0</v>
          </cell>
          <cell r="AT204">
            <v>0</v>
          </cell>
          <cell r="AU204">
            <v>0</v>
          </cell>
          <cell r="AV204">
            <v>1065139.2000000002</v>
          </cell>
          <cell r="AW204">
            <v>176086.71038012468</v>
          </cell>
          <cell r="AX204">
            <v>114408.6525</v>
          </cell>
          <cell r="AY204">
            <v>135475.9255754904</v>
          </cell>
          <cell r="AZ204">
            <v>1355634.5628801249</v>
          </cell>
          <cell r="BA204">
            <v>1351225.9103801248</v>
          </cell>
          <cell r="BB204">
            <v>3500</v>
          </cell>
          <cell r="BC204">
            <v>1344000</v>
          </cell>
          <cell r="BD204">
            <v>0</v>
          </cell>
          <cell r="BE204">
            <v>0</v>
          </cell>
          <cell r="BF204">
            <v>1355634.5628801249</v>
          </cell>
          <cell r="BG204" t="str">
            <v/>
          </cell>
          <cell r="BH204" t="str">
            <v/>
          </cell>
          <cell r="BI204" t="str">
            <v/>
          </cell>
          <cell r="BJ204" t="str">
            <v/>
          </cell>
          <cell r="BK204" t="str">
            <v/>
          </cell>
          <cell r="BL204">
            <v>1355634.5628801249</v>
          </cell>
          <cell r="BM204">
            <v>1355634.5628801251</v>
          </cell>
          <cell r="BN204">
            <v>0</v>
          </cell>
          <cell r="BO204">
            <v>1348408.6525000001</v>
          </cell>
          <cell r="BP204">
            <v>1234000</v>
          </cell>
          <cell r="BQ204">
            <v>1241225.9103801248</v>
          </cell>
          <cell r="BR204">
            <v>3232.3591416149084</v>
          </cell>
          <cell r="BS204">
            <v>3098.4515923884514</v>
          </cell>
          <cell r="BT204">
            <v>4.3217570206812189E-2</v>
          </cell>
          <cell r="BU204">
            <v>-4.2412556526569894E-3</v>
          </cell>
          <cell r="BV204">
            <v>0</v>
          </cell>
          <cell r="BW204">
            <v>-5046.2689269894026</v>
          </cell>
          <cell r="BX204">
            <v>1350588.2939531356</v>
          </cell>
          <cell r="BY204">
            <v>3505.6761496175404</v>
          </cell>
          <cell r="BZ204" t="str">
            <v>Y</v>
          </cell>
          <cell r="CA204">
            <v>3517.1570155029572</v>
          </cell>
          <cell r="CB204">
            <v>3.5211325533228255E-2</v>
          </cell>
          <cell r="CC204">
            <v>-10210.56</v>
          </cell>
          <cell r="CD204">
            <v>1340377.7339531356</v>
          </cell>
        </row>
        <row r="205">
          <cell r="A205">
            <v>421</v>
          </cell>
          <cell r="B205">
            <v>0</v>
          </cell>
          <cell r="C205">
            <v>124762</v>
          </cell>
          <cell r="D205">
            <v>9353308</v>
          </cell>
          <cell r="E205" t="str">
            <v>St Edmundsbury Church of England Voluntary Aided Primary School</v>
          </cell>
          <cell r="F205">
            <v>269</v>
          </cell>
          <cell r="G205">
            <v>269</v>
          </cell>
          <cell r="H205">
            <v>0</v>
          </cell>
          <cell r="I205">
            <v>746152.20000000007</v>
          </cell>
          <cell r="J205">
            <v>0</v>
          </cell>
          <cell r="K205">
            <v>0</v>
          </cell>
          <cell r="L205">
            <v>19800.000000000018</v>
          </cell>
          <cell r="M205">
            <v>0</v>
          </cell>
          <cell r="N205">
            <v>29158.029197080294</v>
          </cell>
          <cell r="O205">
            <v>0</v>
          </cell>
          <cell r="P205">
            <v>9599.9999999999909</v>
          </cell>
          <cell r="Q205">
            <v>480.00000000000023</v>
          </cell>
          <cell r="R205">
            <v>4320.0000000000009</v>
          </cell>
          <cell r="S205">
            <v>0</v>
          </cell>
          <cell r="T205">
            <v>0</v>
          </cell>
          <cell r="U205">
            <v>0</v>
          </cell>
          <cell r="V205">
            <v>0</v>
          </cell>
          <cell r="W205">
            <v>0</v>
          </cell>
          <cell r="X205">
            <v>0</v>
          </cell>
          <cell r="Y205">
            <v>0</v>
          </cell>
          <cell r="Z205">
            <v>0</v>
          </cell>
          <cell r="AA205">
            <v>0</v>
          </cell>
          <cell r="AB205">
            <v>7503.9791666666715</v>
          </cell>
          <cell r="AC205">
            <v>0</v>
          </cell>
          <cell r="AD205">
            <v>0</v>
          </cell>
          <cell r="AE205">
            <v>91639.333333333241</v>
          </cell>
          <cell r="AF205">
            <v>0</v>
          </cell>
          <cell r="AG205">
            <v>0</v>
          </cell>
          <cell r="AH205">
            <v>0</v>
          </cell>
          <cell r="AI205">
            <v>110000</v>
          </cell>
          <cell r="AJ205">
            <v>0</v>
          </cell>
          <cell r="AK205">
            <v>0</v>
          </cell>
          <cell r="AL205">
            <v>0</v>
          </cell>
          <cell r="AM205">
            <v>3075.9133999999999</v>
          </cell>
          <cell r="AN205">
            <v>0</v>
          </cell>
          <cell r="AO205">
            <v>0</v>
          </cell>
          <cell r="AP205">
            <v>0</v>
          </cell>
          <cell r="AQ205">
            <v>0</v>
          </cell>
          <cell r="AR205">
            <v>0</v>
          </cell>
          <cell r="AS205">
            <v>0</v>
          </cell>
          <cell r="AT205">
            <v>0</v>
          </cell>
          <cell r="AU205">
            <v>0</v>
          </cell>
          <cell r="AV205">
            <v>746152.20000000007</v>
          </cell>
          <cell r="AW205">
            <v>162501.34169708024</v>
          </cell>
          <cell r="AX205">
            <v>113075.9134</v>
          </cell>
          <cell r="AY205">
            <v>133317.3479318734</v>
          </cell>
          <cell r="AZ205">
            <v>1021729.4550970802</v>
          </cell>
          <cell r="BA205">
            <v>1018653.5416970802</v>
          </cell>
          <cell r="BB205">
            <v>3500</v>
          </cell>
          <cell r="BC205">
            <v>941500</v>
          </cell>
          <cell r="BD205">
            <v>0</v>
          </cell>
          <cell r="BE205">
            <v>0</v>
          </cell>
          <cell r="BF205">
            <v>1021729.4550970802</v>
          </cell>
          <cell r="BG205" t="str">
            <v/>
          </cell>
          <cell r="BH205" t="str">
            <v/>
          </cell>
          <cell r="BI205" t="str">
            <v/>
          </cell>
          <cell r="BJ205" t="str">
            <v/>
          </cell>
          <cell r="BK205" t="str">
            <v/>
          </cell>
          <cell r="BL205">
            <v>1021729.4550970802</v>
          </cell>
          <cell r="BM205">
            <v>1021729.4550970802</v>
          </cell>
          <cell r="BN205">
            <v>0</v>
          </cell>
          <cell r="BO205">
            <v>944575.91339999996</v>
          </cell>
          <cell r="BP205">
            <v>831500</v>
          </cell>
          <cell r="BQ205">
            <v>908653.54169708025</v>
          </cell>
          <cell r="BR205">
            <v>3377.8942070523431</v>
          </cell>
          <cell r="BS205">
            <v>3204.8300389513111</v>
          </cell>
          <cell r="BT205">
            <v>5.4001044048395876E-2</v>
          </cell>
          <cell r="BU205">
            <v>-5.2995166600906408E-3</v>
          </cell>
          <cell r="BV205">
            <v>0</v>
          </cell>
          <cell r="BW205">
            <v>-4568.7094995447987</v>
          </cell>
          <cell r="BX205">
            <v>1017160.7455975354</v>
          </cell>
          <cell r="BY205">
            <v>3769.8320899536634</v>
          </cell>
          <cell r="BZ205" t="str">
            <v>Y</v>
          </cell>
          <cell r="CA205">
            <v>3781.2667122584958</v>
          </cell>
          <cell r="CB205">
            <v>4.2220419599479309E-2</v>
          </cell>
          <cell r="CC205">
            <v>-7152.71</v>
          </cell>
          <cell r="CD205">
            <v>1010008.0355975354</v>
          </cell>
        </row>
        <row r="206">
          <cell r="A206">
            <v>422</v>
          </cell>
          <cell r="B206">
            <v>0</v>
          </cell>
          <cell r="C206">
            <v>124553</v>
          </cell>
          <cell r="D206">
            <v>9352035</v>
          </cell>
          <cell r="E206" t="str">
            <v>Sexton's Manor Community Primary School</v>
          </cell>
          <cell r="F206">
            <v>176</v>
          </cell>
          <cell r="G206">
            <v>176</v>
          </cell>
          <cell r="H206">
            <v>0</v>
          </cell>
          <cell r="I206">
            <v>488188.80000000005</v>
          </cell>
          <cell r="J206">
            <v>0</v>
          </cell>
          <cell r="K206">
            <v>0</v>
          </cell>
          <cell r="L206">
            <v>5280.0000000000018</v>
          </cell>
          <cell r="M206">
            <v>0</v>
          </cell>
          <cell r="N206">
            <v>14120.228571428572</v>
          </cell>
          <cell r="O206">
            <v>0</v>
          </cell>
          <cell r="P206">
            <v>6999.9999999999873</v>
          </cell>
          <cell r="Q206">
            <v>0</v>
          </cell>
          <cell r="R206">
            <v>4320.0000000000009</v>
          </cell>
          <cell r="S206">
            <v>0</v>
          </cell>
          <cell r="T206">
            <v>0</v>
          </cell>
          <cell r="U206">
            <v>0</v>
          </cell>
          <cell r="V206">
            <v>0</v>
          </cell>
          <cell r="W206">
            <v>0</v>
          </cell>
          <cell r="X206">
            <v>0</v>
          </cell>
          <cell r="Y206">
            <v>0</v>
          </cell>
          <cell r="Z206">
            <v>0</v>
          </cell>
          <cell r="AA206">
            <v>0</v>
          </cell>
          <cell r="AB206">
            <v>4932.7891156462583</v>
          </cell>
          <cell r="AC206">
            <v>0</v>
          </cell>
          <cell r="AD206">
            <v>0</v>
          </cell>
          <cell r="AE206">
            <v>50313.846153846207</v>
          </cell>
          <cell r="AF206">
            <v>0</v>
          </cell>
          <cell r="AG206">
            <v>0</v>
          </cell>
          <cell r="AH206">
            <v>0</v>
          </cell>
          <cell r="AI206">
            <v>110000</v>
          </cell>
          <cell r="AJ206">
            <v>0</v>
          </cell>
          <cell r="AK206">
            <v>0</v>
          </cell>
          <cell r="AL206">
            <v>0</v>
          </cell>
          <cell r="AM206">
            <v>32300.126039999999</v>
          </cell>
          <cell r="AN206">
            <v>0</v>
          </cell>
          <cell r="AO206">
            <v>0</v>
          </cell>
          <cell r="AP206">
            <v>0</v>
          </cell>
          <cell r="AQ206">
            <v>0</v>
          </cell>
          <cell r="AR206">
            <v>0</v>
          </cell>
          <cell r="AS206">
            <v>0</v>
          </cell>
          <cell r="AT206">
            <v>0</v>
          </cell>
          <cell r="AU206">
            <v>0</v>
          </cell>
          <cell r="AV206">
            <v>488188.80000000005</v>
          </cell>
          <cell r="AW206">
            <v>85966.863840921025</v>
          </cell>
          <cell r="AX206">
            <v>142300.12604</v>
          </cell>
          <cell r="AY206">
            <v>75672.960439560484</v>
          </cell>
          <cell r="AZ206">
            <v>716455.78988092113</v>
          </cell>
          <cell r="BA206">
            <v>684155.66384092113</v>
          </cell>
          <cell r="BB206">
            <v>3500</v>
          </cell>
          <cell r="BC206">
            <v>616000</v>
          </cell>
          <cell r="BD206">
            <v>0</v>
          </cell>
          <cell r="BE206">
            <v>0</v>
          </cell>
          <cell r="BF206">
            <v>716455.78988092113</v>
          </cell>
          <cell r="BG206" t="str">
            <v/>
          </cell>
          <cell r="BH206" t="str">
            <v/>
          </cell>
          <cell r="BI206" t="str">
            <v/>
          </cell>
          <cell r="BJ206" t="str">
            <v/>
          </cell>
          <cell r="BK206" t="str">
            <v/>
          </cell>
          <cell r="BL206">
            <v>716455.78988092113</v>
          </cell>
          <cell r="BM206">
            <v>716455.78988092113</v>
          </cell>
          <cell r="BN206">
            <v>0</v>
          </cell>
          <cell r="BO206">
            <v>648300.12604</v>
          </cell>
          <cell r="BP206">
            <v>506000</v>
          </cell>
          <cell r="BQ206">
            <v>574155.66384092113</v>
          </cell>
          <cell r="BR206">
            <v>3262.2480900052337</v>
          </cell>
          <cell r="BS206">
            <v>3201.0919459302331</v>
          </cell>
          <cell r="BT206">
            <v>1.9104775841491398E-2</v>
          </cell>
          <cell r="BU206">
            <v>-1.8748911181891937E-3</v>
          </cell>
          <cell r="BV206">
            <v>0</v>
          </cell>
          <cell r="BW206">
            <v>-1056.298998995954</v>
          </cell>
          <cell r="BX206">
            <v>715399.49088192522</v>
          </cell>
          <cell r="BY206">
            <v>3881.2463911473023</v>
          </cell>
          <cell r="BZ206" t="str">
            <v>Y</v>
          </cell>
          <cell r="CA206">
            <v>4064.7698345563931</v>
          </cell>
          <cell r="CB206">
            <v>2.4843095603271248E-2</v>
          </cell>
          <cell r="CC206">
            <v>-4679.84</v>
          </cell>
          <cell r="CD206">
            <v>710719.65088192525</v>
          </cell>
        </row>
        <row r="207">
          <cell r="A207">
            <v>423</v>
          </cell>
          <cell r="B207" t="str">
            <v>Recoupment Academy</v>
          </cell>
          <cell r="C207">
            <v>140998</v>
          </cell>
          <cell r="D207">
            <v>9352029</v>
          </cell>
          <cell r="E207" t="str">
            <v>Tollgate Primary School</v>
          </cell>
          <cell r="F207">
            <v>255</v>
          </cell>
          <cell r="G207">
            <v>255</v>
          </cell>
          <cell r="H207">
            <v>0</v>
          </cell>
          <cell r="I207">
            <v>707319</v>
          </cell>
          <cell r="J207">
            <v>0</v>
          </cell>
          <cell r="K207">
            <v>0</v>
          </cell>
          <cell r="L207">
            <v>23760.000000000007</v>
          </cell>
          <cell r="M207">
            <v>0</v>
          </cell>
          <cell r="N207">
            <v>36873.640167364014</v>
          </cell>
          <cell r="O207">
            <v>0</v>
          </cell>
          <cell r="P207">
            <v>23383.399209486164</v>
          </cell>
          <cell r="Q207">
            <v>725.69169960474164</v>
          </cell>
          <cell r="R207">
            <v>13788.142292490114</v>
          </cell>
          <cell r="S207">
            <v>0</v>
          </cell>
          <cell r="T207">
            <v>0</v>
          </cell>
          <cell r="U207">
            <v>0</v>
          </cell>
          <cell r="V207">
            <v>0</v>
          </cell>
          <cell r="W207">
            <v>0</v>
          </cell>
          <cell r="X207">
            <v>0</v>
          </cell>
          <cell r="Y207">
            <v>0</v>
          </cell>
          <cell r="Z207">
            <v>0</v>
          </cell>
          <cell r="AA207">
            <v>0</v>
          </cell>
          <cell r="AB207">
            <v>7046.7073170731765</v>
          </cell>
          <cell r="AC207">
            <v>0</v>
          </cell>
          <cell r="AD207">
            <v>0</v>
          </cell>
          <cell r="AE207">
            <v>99529.447236180786</v>
          </cell>
          <cell r="AF207">
            <v>0</v>
          </cell>
          <cell r="AG207">
            <v>0</v>
          </cell>
          <cell r="AH207">
            <v>0</v>
          </cell>
          <cell r="AI207">
            <v>110000</v>
          </cell>
          <cell r="AJ207">
            <v>0</v>
          </cell>
          <cell r="AK207">
            <v>0</v>
          </cell>
          <cell r="AL207">
            <v>0</v>
          </cell>
          <cell r="AM207">
            <v>3220.8125599999998</v>
          </cell>
          <cell r="AN207">
            <v>0</v>
          </cell>
          <cell r="AO207">
            <v>0</v>
          </cell>
          <cell r="AP207">
            <v>0</v>
          </cell>
          <cell r="AQ207">
            <v>0</v>
          </cell>
          <cell r="AR207">
            <v>0</v>
          </cell>
          <cell r="AS207">
            <v>0</v>
          </cell>
          <cell r="AT207">
            <v>0</v>
          </cell>
          <cell r="AU207">
            <v>0</v>
          </cell>
          <cell r="AV207">
            <v>707319</v>
          </cell>
          <cell r="AW207">
            <v>205107.02792219899</v>
          </cell>
          <cell r="AX207">
            <v>113220.81256000001</v>
          </cell>
          <cell r="AY207">
            <v>158793.88392065332</v>
          </cell>
          <cell r="AZ207">
            <v>1025646.840482199</v>
          </cell>
          <cell r="BA207">
            <v>1022426.027922199</v>
          </cell>
          <cell r="BB207">
            <v>3500</v>
          </cell>
          <cell r="BC207">
            <v>892500</v>
          </cell>
          <cell r="BD207">
            <v>0</v>
          </cell>
          <cell r="BE207">
            <v>0</v>
          </cell>
          <cell r="BF207">
            <v>1025646.840482199</v>
          </cell>
          <cell r="BG207" t="str">
            <v/>
          </cell>
          <cell r="BH207" t="str">
            <v/>
          </cell>
          <cell r="BI207" t="str">
            <v/>
          </cell>
          <cell r="BJ207" t="str">
            <v/>
          </cell>
          <cell r="BK207" t="str">
            <v/>
          </cell>
          <cell r="BL207">
            <v>1025646.840482199</v>
          </cell>
          <cell r="BM207">
            <v>1025646.840482199</v>
          </cell>
          <cell r="BN207">
            <v>0</v>
          </cell>
          <cell r="BO207">
            <v>895720.81255999999</v>
          </cell>
          <cell r="BP207">
            <v>782500</v>
          </cell>
          <cell r="BQ207">
            <v>912426.02792219899</v>
          </cell>
          <cell r="BR207">
            <v>3578.1412859694078</v>
          </cell>
          <cell r="BS207">
            <v>3440.1926846491228</v>
          </cell>
          <cell r="BT207">
            <v>4.0099091523518787E-2</v>
          </cell>
          <cell r="BU207">
            <v>-3.9352165745710202E-3</v>
          </cell>
          <cell r="BV207">
            <v>0</v>
          </cell>
          <cell r="BW207">
            <v>-3452.1653344490469</v>
          </cell>
          <cell r="BX207">
            <v>1022194.6751477499</v>
          </cell>
          <cell r="BY207">
            <v>3995.9759317166663</v>
          </cell>
          <cell r="BZ207" t="str">
            <v>Y</v>
          </cell>
          <cell r="CA207">
            <v>4008.6065692068623</v>
          </cell>
          <cell r="CB207">
            <v>1.8324906132455521E-2</v>
          </cell>
          <cell r="CC207">
            <v>0</v>
          </cell>
          <cell r="CD207">
            <v>1022194.6751477499</v>
          </cell>
        </row>
        <row r="208">
          <cell r="A208">
            <v>424</v>
          </cell>
          <cell r="B208">
            <v>0</v>
          </cell>
          <cell r="C208">
            <v>124552</v>
          </cell>
          <cell r="D208">
            <v>9352034</v>
          </cell>
          <cell r="E208" t="str">
            <v>Westgate Community Primary School</v>
          </cell>
          <cell r="F208">
            <v>329</v>
          </cell>
          <cell r="G208">
            <v>329</v>
          </cell>
          <cell r="H208">
            <v>0</v>
          </cell>
          <cell r="I208">
            <v>912580.20000000007</v>
          </cell>
          <cell r="J208">
            <v>0</v>
          </cell>
          <cell r="K208">
            <v>0</v>
          </cell>
          <cell r="L208">
            <v>25959.999999999935</v>
          </cell>
          <cell r="M208">
            <v>0</v>
          </cell>
          <cell r="N208">
            <v>56304.553846153845</v>
          </cell>
          <cell r="O208">
            <v>0</v>
          </cell>
          <cell r="P208">
            <v>23799.999999999967</v>
          </cell>
          <cell r="Q208">
            <v>0</v>
          </cell>
          <cell r="R208">
            <v>2880</v>
          </cell>
          <cell r="S208">
            <v>0</v>
          </cell>
          <cell r="T208">
            <v>0</v>
          </cell>
          <cell r="U208">
            <v>0</v>
          </cell>
          <cell r="V208">
            <v>0</v>
          </cell>
          <cell r="W208">
            <v>0</v>
          </cell>
          <cell r="X208">
            <v>0</v>
          </cell>
          <cell r="Y208">
            <v>0</v>
          </cell>
          <cell r="Z208">
            <v>0</v>
          </cell>
          <cell r="AA208">
            <v>0</v>
          </cell>
          <cell r="AB208">
            <v>7838.6298932384279</v>
          </cell>
          <cell r="AC208">
            <v>0</v>
          </cell>
          <cell r="AD208">
            <v>0</v>
          </cell>
          <cell r="AE208">
            <v>113727.5588235294</v>
          </cell>
          <cell r="AF208">
            <v>0</v>
          </cell>
          <cell r="AG208">
            <v>0</v>
          </cell>
          <cell r="AH208">
            <v>0</v>
          </cell>
          <cell r="AI208">
            <v>110000</v>
          </cell>
          <cell r="AJ208">
            <v>0</v>
          </cell>
          <cell r="AK208">
            <v>0</v>
          </cell>
          <cell r="AL208">
            <v>0</v>
          </cell>
          <cell r="AM208">
            <v>32246.144</v>
          </cell>
          <cell r="AN208">
            <v>0</v>
          </cell>
          <cell r="AO208">
            <v>0</v>
          </cell>
          <cell r="AP208">
            <v>0</v>
          </cell>
          <cell r="AQ208">
            <v>0</v>
          </cell>
          <cell r="AR208">
            <v>0</v>
          </cell>
          <cell r="AS208">
            <v>0</v>
          </cell>
          <cell r="AT208">
            <v>0</v>
          </cell>
          <cell r="AU208">
            <v>0</v>
          </cell>
          <cell r="AV208">
            <v>912580.20000000007</v>
          </cell>
          <cell r="AW208">
            <v>230510.74256292157</v>
          </cell>
          <cell r="AX208">
            <v>142246.144</v>
          </cell>
          <cell r="AY208">
            <v>178198.83574660629</v>
          </cell>
          <cell r="AZ208">
            <v>1285337.0865629218</v>
          </cell>
          <cell r="BA208">
            <v>1253090.9425629217</v>
          </cell>
          <cell r="BB208">
            <v>3500</v>
          </cell>
          <cell r="BC208">
            <v>1151500</v>
          </cell>
          <cell r="BD208">
            <v>0</v>
          </cell>
          <cell r="BE208">
            <v>0</v>
          </cell>
          <cell r="BF208">
            <v>1285337.0865629218</v>
          </cell>
          <cell r="BG208" t="str">
            <v/>
          </cell>
          <cell r="BH208" t="str">
            <v/>
          </cell>
          <cell r="BI208" t="str">
            <v/>
          </cell>
          <cell r="BJ208" t="str">
            <v/>
          </cell>
          <cell r="BK208" t="str">
            <v/>
          </cell>
          <cell r="BL208">
            <v>1285337.0865629218</v>
          </cell>
          <cell r="BM208">
            <v>1285337.0865629218</v>
          </cell>
          <cell r="BN208">
            <v>0</v>
          </cell>
          <cell r="BO208">
            <v>1183746.1440000001</v>
          </cell>
          <cell r="BP208">
            <v>1041500.0000000001</v>
          </cell>
          <cell r="BQ208">
            <v>1143090.9425629217</v>
          </cell>
          <cell r="BR208">
            <v>3474.4405549024973</v>
          </cell>
          <cell r="BS208">
            <v>3310.9155523952099</v>
          </cell>
          <cell r="BT208">
            <v>4.9389662744188309E-2</v>
          </cell>
          <cell r="BU208">
            <v>-4.8469681496252316E-3</v>
          </cell>
          <cell r="BV208">
            <v>0</v>
          </cell>
          <cell r="BW208">
            <v>-5279.7598331957179</v>
          </cell>
          <cell r="BX208">
            <v>1280057.326729726</v>
          </cell>
          <cell r="BY208">
            <v>3792.7391572332094</v>
          </cell>
          <cell r="BZ208" t="str">
            <v>Y</v>
          </cell>
          <cell r="CA208">
            <v>3890.7517529778906</v>
          </cell>
          <cell r="CB208">
            <v>3.9278133095439705E-2</v>
          </cell>
          <cell r="CC208">
            <v>-8748.11</v>
          </cell>
          <cell r="CD208">
            <v>1271309.2167297259</v>
          </cell>
        </row>
        <row r="209">
          <cell r="A209">
            <v>425</v>
          </cell>
          <cell r="B209" t="str">
            <v>Recoupment Academy</v>
          </cell>
          <cell r="C209">
            <v>145698</v>
          </cell>
          <cell r="D209">
            <v>9352220</v>
          </cell>
          <cell r="E209" t="str">
            <v>Abbots Green Primary Academy</v>
          </cell>
          <cell r="F209">
            <v>403</v>
          </cell>
          <cell r="G209">
            <v>403</v>
          </cell>
          <cell r="H209">
            <v>0</v>
          </cell>
          <cell r="I209">
            <v>1117841.4000000001</v>
          </cell>
          <cell r="J209">
            <v>0</v>
          </cell>
          <cell r="K209">
            <v>0</v>
          </cell>
          <cell r="L209">
            <v>13639.999999999995</v>
          </cell>
          <cell r="M209">
            <v>0</v>
          </cell>
          <cell r="N209">
            <v>30785.268292682926</v>
          </cell>
          <cell r="O209">
            <v>0</v>
          </cell>
          <cell r="P209">
            <v>1600.000000000002</v>
          </cell>
          <cell r="Q209">
            <v>0</v>
          </cell>
          <cell r="R209">
            <v>0</v>
          </cell>
          <cell r="S209">
            <v>0</v>
          </cell>
          <cell r="T209">
            <v>0</v>
          </cell>
          <cell r="U209">
            <v>0</v>
          </cell>
          <cell r="V209">
            <v>0</v>
          </cell>
          <cell r="W209">
            <v>0</v>
          </cell>
          <cell r="X209">
            <v>0</v>
          </cell>
          <cell r="Y209">
            <v>0</v>
          </cell>
          <cell r="Z209">
            <v>0</v>
          </cell>
          <cell r="AA209">
            <v>0</v>
          </cell>
          <cell r="AB209">
            <v>8301.8000000000011</v>
          </cell>
          <cell r="AC209">
            <v>0</v>
          </cell>
          <cell r="AD209">
            <v>0</v>
          </cell>
          <cell r="AE209">
            <v>139762.33633633619</v>
          </cell>
          <cell r="AF209">
            <v>0</v>
          </cell>
          <cell r="AG209">
            <v>0</v>
          </cell>
          <cell r="AH209">
            <v>0</v>
          </cell>
          <cell r="AI209">
            <v>110000</v>
          </cell>
          <cell r="AJ209">
            <v>0</v>
          </cell>
          <cell r="AK209">
            <v>0</v>
          </cell>
          <cell r="AL209">
            <v>0</v>
          </cell>
          <cell r="AM209">
            <v>3271.5446400000001</v>
          </cell>
          <cell r="AN209">
            <v>0</v>
          </cell>
          <cell r="AO209">
            <v>0</v>
          </cell>
          <cell r="AP209">
            <v>0</v>
          </cell>
          <cell r="AQ209">
            <v>0</v>
          </cell>
          <cell r="AR209">
            <v>0</v>
          </cell>
          <cell r="AS209">
            <v>0</v>
          </cell>
          <cell r="AT209">
            <v>0</v>
          </cell>
          <cell r="AU209">
            <v>0</v>
          </cell>
          <cell r="AV209">
            <v>1117841.4000000001</v>
          </cell>
          <cell r="AW209">
            <v>194089.40462901912</v>
          </cell>
          <cell r="AX209">
            <v>113271.54464000001</v>
          </cell>
          <cell r="AY209">
            <v>172773.97048267766</v>
          </cell>
          <cell r="AZ209">
            <v>1425202.3492690192</v>
          </cell>
          <cell r="BA209">
            <v>1421930.8046290192</v>
          </cell>
          <cell r="BB209">
            <v>3500</v>
          </cell>
          <cell r="BC209">
            <v>1410500</v>
          </cell>
          <cell r="BD209">
            <v>0</v>
          </cell>
          <cell r="BE209">
            <v>0</v>
          </cell>
          <cell r="BF209">
            <v>1425202.3492690192</v>
          </cell>
          <cell r="BG209" t="str">
            <v/>
          </cell>
          <cell r="BH209" t="str">
            <v/>
          </cell>
          <cell r="BI209" t="str">
            <v/>
          </cell>
          <cell r="BJ209" t="str">
            <v/>
          </cell>
          <cell r="BK209" t="str">
            <v/>
          </cell>
          <cell r="BL209">
            <v>1425202.3492690192</v>
          </cell>
          <cell r="BM209">
            <v>1425202.3492690192</v>
          </cell>
          <cell r="BN209">
            <v>0</v>
          </cell>
          <cell r="BO209">
            <v>1413771.54464</v>
          </cell>
          <cell r="BP209">
            <v>1300500</v>
          </cell>
          <cell r="BQ209">
            <v>1311930.8046290192</v>
          </cell>
          <cell r="BR209">
            <v>3255.4114258784598</v>
          </cell>
          <cell r="BS209">
            <v>3171.5376533007334</v>
          </cell>
          <cell r="BT209">
            <v>2.6445775439694359E-2</v>
          </cell>
          <cell r="BU209">
            <v>-2.595316998057917E-3</v>
          </cell>
          <cell r="BV209">
            <v>0</v>
          </cell>
          <cell r="BW209">
            <v>-3317.1516693816202</v>
          </cell>
          <cell r="BX209">
            <v>1421885.1975996376</v>
          </cell>
          <cell r="BY209">
            <v>3520.1331338948821</v>
          </cell>
          <cell r="BZ209" t="str">
            <v>Y</v>
          </cell>
          <cell r="CA209">
            <v>3528.2511106690758</v>
          </cell>
          <cell r="CB209">
            <v>-2.1099394836339158E-3</v>
          </cell>
          <cell r="CC209">
            <v>0</v>
          </cell>
          <cell r="CD209">
            <v>1421885.1975996376</v>
          </cell>
        </row>
        <row r="210">
          <cell r="A210">
            <v>426</v>
          </cell>
          <cell r="B210">
            <v>0</v>
          </cell>
          <cell r="C210">
            <v>124693</v>
          </cell>
          <cell r="D210">
            <v>9353010</v>
          </cell>
          <cell r="E210" t="str">
            <v>Cavendish Church of England Primary School</v>
          </cell>
          <cell r="F210">
            <v>82</v>
          </cell>
          <cell r="G210">
            <v>82</v>
          </cell>
          <cell r="H210">
            <v>0</v>
          </cell>
          <cell r="I210">
            <v>227451.6</v>
          </cell>
          <cell r="J210">
            <v>0</v>
          </cell>
          <cell r="K210">
            <v>0</v>
          </cell>
          <cell r="L210">
            <v>4399.9999999999955</v>
          </cell>
          <cell r="M210">
            <v>0</v>
          </cell>
          <cell r="N210">
            <v>5399.9999999999945</v>
          </cell>
          <cell r="O210">
            <v>0</v>
          </cell>
          <cell r="P210">
            <v>3199.9999999999968</v>
          </cell>
          <cell r="Q210">
            <v>0</v>
          </cell>
          <cell r="R210">
            <v>0</v>
          </cell>
          <cell r="S210">
            <v>389.9999999999996</v>
          </cell>
          <cell r="T210">
            <v>0</v>
          </cell>
          <cell r="U210">
            <v>0</v>
          </cell>
          <cell r="V210">
            <v>0</v>
          </cell>
          <cell r="W210">
            <v>0</v>
          </cell>
          <cell r="X210">
            <v>0</v>
          </cell>
          <cell r="Y210">
            <v>0</v>
          </cell>
          <cell r="Z210">
            <v>0</v>
          </cell>
          <cell r="AA210">
            <v>0</v>
          </cell>
          <cell r="AB210">
            <v>0</v>
          </cell>
          <cell r="AC210">
            <v>0</v>
          </cell>
          <cell r="AD210">
            <v>0</v>
          </cell>
          <cell r="AE210">
            <v>18885.408450704195</v>
          </cell>
          <cell r="AF210">
            <v>0</v>
          </cell>
          <cell r="AG210">
            <v>0</v>
          </cell>
          <cell r="AH210">
            <v>0</v>
          </cell>
          <cell r="AI210">
            <v>110000</v>
          </cell>
          <cell r="AJ210">
            <v>0</v>
          </cell>
          <cell r="AK210">
            <v>0</v>
          </cell>
          <cell r="AL210">
            <v>0</v>
          </cell>
          <cell r="AM210">
            <v>7918.9056799999998</v>
          </cell>
          <cell r="AN210">
            <v>0</v>
          </cell>
          <cell r="AO210">
            <v>0</v>
          </cell>
          <cell r="AP210">
            <v>0</v>
          </cell>
          <cell r="AQ210">
            <v>0</v>
          </cell>
          <cell r="AR210">
            <v>0</v>
          </cell>
          <cell r="AS210">
            <v>0</v>
          </cell>
          <cell r="AT210">
            <v>0</v>
          </cell>
          <cell r="AU210">
            <v>0</v>
          </cell>
          <cell r="AV210">
            <v>227451.6</v>
          </cell>
          <cell r="AW210">
            <v>32275.408450704181</v>
          </cell>
          <cell r="AX210">
            <v>117918.90568</v>
          </cell>
          <cell r="AY210">
            <v>35579.408450704184</v>
          </cell>
          <cell r="AZ210">
            <v>377645.91413070419</v>
          </cell>
          <cell r="BA210">
            <v>369727.00845070416</v>
          </cell>
          <cell r="BB210">
            <v>3500</v>
          </cell>
          <cell r="BC210">
            <v>287000</v>
          </cell>
          <cell r="BD210">
            <v>0</v>
          </cell>
          <cell r="BE210">
            <v>0</v>
          </cell>
          <cell r="BF210">
            <v>377645.91413070419</v>
          </cell>
          <cell r="BG210" t="str">
            <v/>
          </cell>
          <cell r="BH210" t="str">
            <v/>
          </cell>
          <cell r="BI210" t="str">
            <v/>
          </cell>
          <cell r="BJ210" t="str">
            <v/>
          </cell>
          <cell r="BK210" t="str">
            <v/>
          </cell>
          <cell r="BL210">
            <v>377645.91413070419</v>
          </cell>
          <cell r="BM210">
            <v>377645.91413070419</v>
          </cell>
          <cell r="BN210">
            <v>0</v>
          </cell>
          <cell r="BO210">
            <v>294918.90568000003</v>
          </cell>
          <cell r="BP210">
            <v>177000.00000000003</v>
          </cell>
          <cell r="BQ210">
            <v>259727.00845070419</v>
          </cell>
          <cell r="BR210">
            <v>3167.4025420817584</v>
          </cell>
          <cell r="BS210">
            <v>3012.3776705882356</v>
          </cell>
          <cell r="BT210">
            <v>5.1462628012127934E-2</v>
          </cell>
          <cell r="BU210">
            <v>-5.0504033640146025E-3</v>
          </cell>
          <cell r="BV210">
            <v>0</v>
          </cell>
          <cell r="BW210">
            <v>-1247.5252303401464</v>
          </cell>
          <cell r="BX210">
            <v>376398.38890036405</v>
          </cell>
          <cell r="BY210">
            <v>4493.6522343946835</v>
          </cell>
          <cell r="BZ210" t="str">
            <v>Y</v>
          </cell>
          <cell r="CA210">
            <v>4590.2242548824888</v>
          </cell>
          <cell r="CB210">
            <v>4.378944871891477E-2</v>
          </cell>
          <cell r="CC210">
            <v>-2180.38</v>
          </cell>
          <cell r="CD210">
            <v>374218.00890036405</v>
          </cell>
        </row>
        <row r="211">
          <cell r="A211">
            <v>429</v>
          </cell>
          <cell r="B211" t="str">
            <v>Recoupment Academy</v>
          </cell>
          <cell r="C211">
            <v>144399</v>
          </cell>
          <cell r="D211">
            <v>9352202</v>
          </cell>
          <cell r="E211" t="str">
            <v>Clare Community Primary School</v>
          </cell>
          <cell r="F211">
            <v>189</v>
          </cell>
          <cell r="G211">
            <v>189</v>
          </cell>
          <cell r="H211">
            <v>0</v>
          </cell>
          <cell r="I211">
            <v>524248.2</v>
          </cell>
          <cell r="J211">
            <v>0</v>
          </cell>
          <cell r="K211">
            <v>0</v>
          </cell>
          <cell r="L211">
            <v>5720.0000000000009</v>
          </cell>
          <cell r="M211">
            <v>0</v>
          </cell>
          <cell r="N211">
            <v>16640.217391304348</v>
          </cell>
          <cell r="O211">
            <v>0</v>
          </cell>
          <cell r="P211">
            <v>400.00000000000068</v>
          </cell>
          <cell r="Q211">
            <v>720.00000000000114</v>
          </cell>
          <cell r="R211">
            <v>0</v>
          </cell>
          <cell r="S211">
            <v>0</v>
          </cell>
          <cell r="T211">
            <v>0</v>
          </cell>
          <cell r="U211">
            <v>1725.0000000000027</v>
          </cell>
          <cell r="V211">
            <v>0</v>
          </cell>
          <cell r="W211">
            <v>0</v>
          </cell>
          <cell r="X211">
            <v>0</v>
          </cell>
          <cell r="Y211">
            <v>0</v>
          </cell>
          <cell r="Z211">
            <v>0</v>
          </cell>
          <cell r="AA211">
            <v>0</v>
          </cell>
          <cell r="AB211">
            <v>604.56521739130415</v>
          </cell>
          <cell r="AC211">
            <v>0</v>
          </cell>
          <cell r="AD211">
            <v>0</v>
          </cell>
          <cell r="AE211">
            <v>51167.682119205369</v>
          </cell>
          <cell r="AF211">
            <v>0</v>
          </cell>
          <cell r="AG211">
            <v>0</v>
          </cell>
          <cell r="AH211">
            <v>0</v>
          </cell>
          <cell r="AI211">
            <v>110000</v>
          </cell>
          <cell r="AJ211">
            <v>0</v>
          </cell>
          <cell r="AK211">
            <v>0</v>
          </cell>
          <cell r="AL211">
            <v>0</v>
          </cell>
          <cell r="AM211">
            <v>4484.2294000000002</v>
          </cell>
          <cell r="AN211">
            <v>0</v>
          </cell>
          <cell r="AO211">
            <v>0</v>
          </cell>
          <cell r="AP211">
            <v>0</v>
          </cell>
          <cell r="AQ211">
            <v>0</v>
          </cell>
          <cell r="AR211">
            <v>0</v>
          </cell>
          <cell r="AS211">
            <v>0</v>
          </cell>
          <cell r="AT211">
            <v>0</v>
          </cell>
          <cell r="AU211">
            <v>0</v>
          </cell>
          <cell r="AV211">
            <v>524248.2</v>
          </cell>
          <cell r="AW211">
            <v>76977.464727901024</v>
          </cell>
          <cell r="AX211">
            <v>114484.2294</v>
          </cell>
          <cell r="AY211">
            <v>73769.290814857552</v>
          </cell>
          <cell r="AZ211">
            <v>715709.89412790095</v>
          </cell>
          <cell r="BA211">
            <v>711225.66472790099</v>
          </cell>
          <cell r="BB211">
            <v>3500</v>
          </cell>
          <cell r="BC211">
            <v>661500</v>
          </cell>
          <cell r="BD211">
            <v>0</v>
          </cell>
          <cell r="BE211">
            <v>0</v>
          </cell>
          <cell r="BF211">
            <v>715709.89412790095</v>
          </cell>
          <cell r="BG211" t="str">
            <v/>
          </cell>
          <cell r="BH211" t="str">
            <v/>
          </cell>
          <cell r="BI211" t="str">
            <v/>
          </cell>
          <cell r="BJ211" t="str">
            <v/>
          </cell>
          <cell r="BK211" t="str">
            <v/>
          </cell>
          <cell r="BL211">
            <v>715709.89412790095</v>
          </cell>
          <cell r="BM211">
            <v>715709.89412790106</v>
          </cell>
          <cell r="BN211">
            <v>0</v>
          </cell>
          <cell r="BO211">
            <v>665984.22939999995</v>
          </cell>
          <cell r="BP211">
            <v>551500</v>
          </cell>
          <cell r="BQ211">
            <v>601225.66472790099</v>
          </cell>
          <cell r="BR211">
            <v>3181.0881731634972</v>
          </cell>
          <cell r="BS211">
            <v>3019.0418904255321</v>
          </cell>
          <cell r="BT211">
            <v>5.3674738085573513E-2</v>
          </cell>
          <cell r="BU211">
            <v>-5.2674938739253538E-3</v>
          </cell>
          <cell r="BV211">
            <v>0</v>
          </cell>
          <cell r="BW211">
            <v>-3005.6263012957565</v>
          </cell>
          <cell r="BX211">
            <v>712704.26782660524</v>
          </cell>
          <cell r="BY211">
            <v>3747.195970511139</v>
          </cell>
          <cell r="BZ211" t="str">
            <v>Y</v>
          </cell>
          <cell r="CA211">
            <v>3770.9220519926203</v>
          </cell>
          <cell r="CB211">
            <v>3.9541132668655443E-2</v>
          </cell>
          <cell r="CC211">
            <v>0</v>
          </cell>
          <cell r="CD211">
            <v>712704.26782660524</v>
          </cell>
        </row>
        <row r="212">
          <cell r="A212">
            <v>430</v>
          </cell>
          <cell r="B212">
            <v>0</v>
          </cell>
          <cell r="C212">
            <v>124694</v>
          </cell>
          <cell r="D212">
            <v>9353013</v>
          </cell>
          <cell r="E212" t="str">
            <v>Cockfield Church of England Voluntary Controlled Primary School</v>
          </cell>
          <cell r="F212">
            <v>80</v>
          </cell>
          <cell r="G212">
            <v>80</v>
          </cell>
          <cell r="H212">
            <v>0</v>
          </cell>
          <cell r="I212">
            <v>221904</v>
          </cell>
          <cell r="J212">
            <v>0</v>
          </cell>
          <cell r="K212">
            <v>0</v>
          </cell>
          <cell r="L212">
            <v>6160</v>
          </cell>
          <cell r="M212">
            <v>0</v>
          </cell>
          <cell r="N212">
            <v>10643.478260869566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624.24242424242618</v>
          </cell>
          <cell r="AC212">
            <v>0</v>
          </cell>
          <cell r="AD212">
            <v>0</v>
          </cell>
          <cell r="AE212">
            <v>35040.000000000036</v>
          </cell>
          <cell r="AF212">
            <v>0</v>
          </cell>
          <cell r="AG212">
            <v>0</v>
          </cell>
          <cell r="AH212">
            <v>0</v>
          </cell>
          <cell r="AI212">
            <v>110000</v>
          </cell>
          <cell r="AJ212">
            <v>23297.730307076097</v>
          </cell>
          <cell r="AK212">
            <v>0</v>
          </cell>
          <cell r="AL212">
            <v>0</v>
          </cell>
          <cell r="AM212">
            <v>4458.04576</v>
          </cell>
          <cell r="AN212">
            <v>0</v>
          </cell>
          <cell r="AO212">
            <v>0</v>
          </cell>
          <cell r="AP212">
            <v>0</v>
          </cell>
          <cell r="AQ212">
            <v>0</v>
          </cell>
          <cell r="AR212">
            <v>0</v>
          </cell>
          <cell r="AS212">
            <v>0</v>
          </cell>
          <cell r="AT212">
            <v>0</v>
          </cell>
          <cell r="AU212">
            <v>0</v>
          </cell>
          <cell r="AV212">
            <v>221904</v>
          </cell>
          <cell r="AW212">
            <v>52467.720685112028</v>
          </cell>
          <cell r="AX212">
            <v>137755.77606707611</v>
          </cell>
          <cell r="AY212">
            <v>53440.73913043482</v>
          </cell>
          <cell r="AZ212">
            <v>412127.49675218819</v>
          </cell>
          <cell r="BA212">
            <v>407669.45099218818</v>
          </cell>
          <cell r="BB212">
            <v>3500</v>
          </cell>
          <cell r="BC212">
            <v>280000</v>
          </cell>
          <cell r="BD212">
            <v>0</v>
          </cell>
          <cell r="BE212">
            <v>0</v>
          </cell>
          <cell r="BF212">
            <v>412127.49675218819</v>
          </cell>
          <cell r="BG212" t="str">
            <v/>
          </cell>
          <cell r="BH212" t="str">
            <v/>
          </cell>
          <cell r="BI212" t="str">
            <v/>
          </cell>
          <cell r="BJ212" t="str">
            <v/>
          </cell>
          <cell r="BK212" t="str">
            <v/>
          </cell>
          <cell r="BL212">
            <v>412127.49675218819</v>
          </cell>
          <cell r="BM212">
            <v>412127.49675218819</v>
          </cell>
          <cell r="BN212">
            <v>0</v>
          </cell>
          <cell r="BO212">
            <v>284458.04576000001</v>
          </cell>
          <cell r="BP212">
            <v>146702.2696929239</v>
          </cell>
          <cell r="BQ212">
            <v>274371.72068511206</v>
          </cell>
          <cell r="BR212">
            <v>3429.6465085639006</v>
          </cell>
          <cell r="BS212">
            <v>2986.4374477235347</v>
          </cell>
          <cell r="BT212">
            <v>0.14840728078139054</v>
          </cell>
          <cell r="BU212">
            <v>-1.4564289836227557E-2</v>
          </cell>
          <cell r="BV212">
            <v>0</v>
          </cell>
          <cell r="BW212">
            <v>-3479.6272453127394</v>
          </cell>
          <cell r="BX212">
            <v>408647.86950687546</v>
          </cell>
          <cell r="BY212">
            <v>5052.3727968359435</v>
          </cell>
          <cell r="BZ212" t="str">
            <v>Y</v>
          </cell>
          <cell r="CA212">
            <v>5108.0983688359429</v>
          </cell>
          <cell r="CB212">
            <v>2.5412230152887183E-2</v>
          </cell>
          <cell r="CC212">
            <v>-2127.1999999999998</v>
          </cell>
          <cell r="CD212">
            <v>406520.66950687545</v>
          </cell>
        </row>
        <row r="213">
          <cell r="A213">
            <v>431</v>
          </cell>
          <cell r="B213">
            <v>0</v>
          </cell>
          <cell r="C213">
            <v>124576</v>
          </cell>
          <cell r="D213">
            <v>9352070</v>
          </cell>
          <cell r="E213" t="str">
            <v>Combs Ford Primary School</v>
          </cell>
          <cell r="F213">
            <v>389</v>
          </cell>
          <cell r="G213">
            <v>389</v>
          </cell>
          <cell r="H213">
            <v>0</v>
          </cell>
          <cell r="I213">
            <v>1079008.2000000002</v>
          </cell>
          <cell r="J213">
            <v>0</v>
          </cell>
          <cell r="K213">
            <v>0</v>
          </cell>
          <cell r="L213">
            <v>32120.000000000044</v>
          </cell>
          <cell r="M213">
            <v>0</v>
          </cell>
          <cell r="N213">
            <v>60319.49622166247</v>
          </cell>
          <cell r="O213">
            <v>0</v>
          </cell>
          <cell r="P213">
            <v>1200.0000000000005</v>
          </cell>
          <cell r="Q213">
            <v>2160.0000000000009</v>
          </cell>
          <cell r="R213">
            <v>41039.999999999964</v>
          </cell>
          <cell r="S213">
            <v>0</v>
          </cell>
          <cell r="T213">
            <v>0</v>
          </cell>
          <cell r="U213">
            <v>0</v>
          </cell>
          <cell r="V213">
            <v>0</v>
          </cell>
          <cell r="W213">
            <v>0</v>
          </cell>
          <cell r="X213">
            <v>0</v>
          </cell>
          <cell r="Y213">
            <v>0</v>
          </cell>
          <cell r="Z213">
            <v>0</v>
          </cell>
          <cell r="AA213">
            <v>0</v>
          </cell>
          <cell r="AB213">
            <v>4262.4468085106482</v>
          </cell>
          <cell r="AC213">
            <v>0</v>
          </cell>
          <cell r="AD213">
            <v>0</v>
          </cell>
          <cell r="AE213">
            <v>153187.48623853203</v>
          </cell>
          <cell r="AF213">
            <v>0</v>
          </cell>
          <cell r="AG213">
            <v>0</v>
          </cell>
          <cell r="AH213">
            <v>0</v>
          </cell>
          <cell r="AI213">
            <v>110000</v>
          </cell>
          <cell r="AJ213">
            <v>0</v>
          </cell>
          <cell r="AK213">
            <v>0</v>
          </cell>
          <cell r="AL213">
            <v>1000</v>
          </cell>
          <cell r="AM213">
            <v>33757.682000000001</v>
          </cell>
          <cell r="AN213">
            <v>0</v>
          </cell>
          <cell r="AO213">
            <v>0</v>
          </cell>
          <cell r="AP213">
            <v>0</v>
          </cell>
          <cell r="AQ213">
            <v>0</v>
          </cell>
          <cell r="AR213">
            <v>0</v>
          </cell>
          <cell r="AS213">
            <v>0</v>
          </cell>
          <cell r="AT213">
            <v>0</v>
          </cell>
          <cell r="AU213">
            <v>0</v>
          </cell>
          <cell r="AV213">
            <v>1079008.2000000002</v>
          </cell>
          <cell r="AW213">
            <v>294289.42926870513</v>
          </cell>
          <cell r="AX213">
            <v>144757.682</v>
          </cell>
          <cell r="AY213">
            <v>231606.23434936325</v>
          </cell>
          <cell r="AZ213">
            <v>1518055.3112687054</v>
          </cell>
          <cell r="BA213">
            <v>1483297.6292687054</v>
          </cell>
          <cell r="BB213">
            <v>3500</v>
          </cell>
          <cell r="BC213">
            <v>1361500</v>
          </cell>
          <cell r="BD213">
            <v>0</v>
          </cell>
          <cell r="BE213">
            <v>0</v>
          </cell>
          <cell r="BF213">
            <v>1518055.3112687054</v>
          </cell>
          <cell r="BG213" t="str">
            <v/>
          </cell>
          <cell r="BH213" t="str">
            <v/>
          </cell>
          <cell r="BI213" t="str">
            <v/>
          </cell>
          <cell r="BJ213" t="str">
            <v/>
          </cell>
          <cell r="BK213" t="str">
            <v/>
          </cell>
          <cell r="BL213">
            <v>1518055.3112687054</v>
          </cell>
          <cell r="BM213">
            <v>1518055.3112687054</v>
          </cell>
          <cell r="BN213">
            <v>0</v>
          </cell>
          <cell r="BO213">
            <v>1396257.682</v>
          </cell>
          <cell r="BP213">
            <v>1252500</v>
          </cell>
          <cell r="BQ213">
            <v>1374297.6292687054</v>
          </cell>
          <cell r="BR213">
            <v>3532.898789893844</v>
          </cell>
          <cell r="BS213">
            <v>3342.7535052369076</v>
          </cell>
          <cell r="BT213">
            <v>5.6882831581522915E-2</v>
          </cell>
          <cell r="BU213">
            <v>-5.5823275077653885E-3</v>
          </cell>
          <cell r="BV213">
            <v>0</v>
          </cell>
          <cell r="BW213">
            <v>-7258.8741443016706</v>
          </cell>
          <cell r="BX213">
            <v>1510796.4371244037</v>
          </cell>
          <cell r="BY213">
            <v>3794.4441005768731</v>
          </cell>
          <cell r="BZ213" t="str">
            <v>Y</v>
          </cell>
          <cell r="CA213">
            <v>3883.7954681861274</v>
          </cell>
          <cell r="CB213">
            <v>4.9833545822165926E-2</v>
          </cell>
          <cell r="CC213">
            <v>-10343.51</v>
          </cell>
          <cell r="CD213">
            <v>1500452.9271244036</v>
          </cell>
        </row>
        <row r="214">
          <cell r="A214">
            <v>432</v>
          </cell>
          <cell r="B214">
            <v>0</v>
          </cell>
          <cell r="C214">
            <v>124770</v>
          </cell>
          <cell r="D214">
            <v>9353322</v>
          </cell>
          <cell r="E214" t="str">
            <v>Creeting St Mary Church of England Voluntary Aided Primary School</v>
          </cell>
          <cell r="F214">
            <v>102</v>
          </cell>
          <cell r="G214">
            <v>102</v>
          </cell>
          <cell r="H214">
            <v>0</v>
          </cell>
          <cell r="I214">
            <v>282927.60000000003</v>
          </cell>
          <cell r="J214">
            <v>0</v>
          </cell>
          <cell r="K214">
            <v>0</v>
          </cell>
          <cell r="L214">
            <v>2200.0000000000023</v>
          </cell>
          <cell r="M214">
            <v>0</v>
          </cell>
          <cell r="N214">
            <v>4058.5263157894733</v>
          </cell>
          <cell r="O214">
            <v>0</v>
          </cell>
          <cell r="P214">
            <v>200</v>
          </cell>
          <cell r="Q214">
            <v>0</v>
          </cell>
          <cell r="R214">
            <v>0</v>
          </cell>
          <cell r="S214">
            <v>0</v>
          </cell>
          <cell r="T214">
            <v>0</v>
          </cell>
          <cell r="U214">
            <v>0</v>
          </cell>
          <cell r="V214">
            <v>0</v>
          </cell>
          <cell r="W214">
            <v>0</v>
          </cell>
          <cell r="X214">
            <v>0</v>
          </cell>
          <cell r="Y214">
            <v>0</v>
          </cell>
          <cell r="Z214">
            <v>0</v>
          </cell>
          <cell r="AA214">
            <v>0</v>
          </cell>
          <cell r="AB214">
            <v>610.81395348837282</v>
          </cell>
          <cell r="AC214">
            <v>0</v>
          </cell>
          <cell r="AD214">
            <v>0</v>
          </cell>
          <cell r="AE214">
            <v>32654.746987951832</v>
          </cell>
          <cell r="AF214">
            <v>0</v>
          </cell>
          <cell r="AG214">
            <v>0</v>
          </cell>
          <cell r="AH214">
            <v>0</v>
          </cell>
          <cell r="AI214">
            <v>110000</v>
          </cell>
          <cell r="AJ214">
            <v>0</v>
          </cell>
          <cell r="AK214">
            <v>0</v>
          </cell>
          <cell r="AL214">
            <v>0</v>
          </cell>
          <cell r="AM214">
            <v>3770.3726200000001</v>
          </cell>
          <cell r="AN214">
            <v>0</v>
          </cell>
          <cell r="AO214">
            <v>0</v>
          </cell>
          <cell r="AP214">
            <v>0</v>
          </cell>
          <cell r="AQ214">
            <v>0</v>
          </cell>
          <cell r="AR214">
            <v>0</v>
          </cell>
          <cell r="AS214">
            <v>0</v>
          </cell>
          <cell r="AT214">
            <v>0</v>
          </cell>
          <cell r="AU214">
            <v>0</v>
          </cell>
          <cell r="AV214">
            <v>282927.60000000003</v>
          </cell>
          <cell r="AW214">
            <v>39724.087257229679</v>
          </cell>
          <cell r="AX214">
            <v>113770.37261999999</v>
          </cell>
          <cell r="AY214">
            <v>45883.010145846572</v>
          </cell>
          <cell r="AZ214">
            <v>436422.05987722968</v>
          </cell>
          <cell r="BA214">
            <v>432651.6872572297</v>
          </cell>
          <cell r="BB214">
            <v>3500</v>
          </cell>
          <cell r="BC214">
            <v>357000</v>
          </cell>
          <cell r="BD214">
            <v>0</v>
          </cell>
          <cell r="BE214">
            <v>0</v>
          </cell>
          <cell r="BF214">
            <v>436422.05987722968</v>
          </cell>
          <cell r="BG214" t="str">
            <v/>
          </cell>
          <cell r="BH214" t="str">
            <v/>
          </cell>
          <cell r="BI214" t="str">
            <v/>
          </cell>
          <cell r="BJ214" t="str">
            <v/>
          </cell>
          <cell r="BK214" t="str">
            <v/>
          </cell>
          <cell r="BL214">
            <v>436422.05987722968</v>
          </cell>
          <cell r="BM214">
            <v>436422.05987722968</v>
          </cell>
          <cell r="BN214">
            <v>0</v>
          </cell>
          <cell r="BO214">
            <v>360770.37261999998</v>
          </cell>
          <cell r="BP214">
            <v>246999.99999999997</v>
          </cell>
          <cell r="BQ214">
            <v>322651.6872572297</v>
          </cell>
          <cell r="BR214">
            <v>3163.2518358551933</v>
          </cell>
          <cell r="BS214">
            <v>3255.4761129032258</v>
          </cell>
          <cell r="BT214">
            <v>-2.8328967514919683E-2</v>
          </cell>
          <cell r="BU214">
            <v>1.3328967514919684E-2</v>
          </cell>
          <cell r="BV214">
            <v>0</v>
          </cell>
          <cell r="BW214">
            <v>4425.9978061573784</v>
          </cell>
          <cell r="BX214">
            <v>440848.05768338707</v>
          </cell>
          <cell r="BY214">
            <v>4285.0753437586973</v>
          </cell>
          <cell r="BZ214" t="str">
            <v>Y</v>
          </cell>
          <cell r="CA214">
            <v>4322.0397812096771</v>
          </cell>
          <cell r="CB214">
            <v>-2.7477392525262712E-2</v>
          </cell>
          <cell r="CC214">
            <v>-2712.18</v>
          </cell>
          <cell r="CD214">
            <v>438135.87768338708</v>
          </cell>
        </row>
        <row r="215">
          <cell r="A215">
            <v>436</v>
          </cell>
          <cell r="B215">
            <v>0</v>
          </cell>
          <cell r="C215">
            <v>124534</v>
          </cell>
          <cell r="D215">
            <v>9352007</v>
          </cell>
          <cell r="E215" t="str">
            <v>Elmswell Community Primary School</v>
          </cell>
          <cell r="F215">
            <v>284</v>
          </cell>
          <cell r="G215">
            <v>284</v>
          </cell>
          <cell r="H215">
            <v>0</v>
          </cell>
          <cell r="I215">
            <v>787759.20000000007</v>
          </cell>
          <cell r="J215">
            <v>0</v>
          </cell>
          <cell r="K215">
            <v>0</v>
          </cell>
          <cell r="L215">
            <v>9240.0000000000018</v>
          </cell>
          <cell r="M215">
            <v>0</v>
          </cell>
          <cell r="N215">
            <v>16914.705882352941</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1218.8333333333328</v>
          </cell>
          <cell r="AC215">
            <v>0</v>
          </cell>
          <cell r="AD215">
            <v>0</v>
          </cell>
          <cell r="AE215">
            <v>92239.830508474712</v>
          </cell>
          <cell r="AF215">
            <v>0</v>
          </cell>
          <cell r="AG215">
            <v>0</v>
          </cell>
          <cell r="AH215">
            <v>0</v>
          </cell>
          <cell r="AI215">
            <v>110000</v>
          </cell>
          <cell r="AJ215">
            <v>0</v>
          </cell>
          <cell r="AK215">
            <v>0</v>
          </cell>
          <cell r="AL215">
            <v>0</v>
          </cell>
          <cell r="AM215">
            <v>28719.222000000002</v>
          </cell>
          <cell r="AN215">
            <v>0</v>
          </cell>
          <cell r="AO215">
            <v>0</v>
          </cell>
          <cell r="AP215">
            <v>0</v>
          </cell>
          <cell r="AQ215">
            <v>0</v>
          </cell>
          <cell r="AR215">
            <v>0</v>
          </cell>
          <cell r="AS215">
            <v>0</v>
          </cell>
          <cell r="AT215">
            <v>0</v>
          </cell>
          <cell r="AU215">
            <v>0</v>
          </cell>
          <cell r="AV215">
            <v>787759.20000000007</v>
          </cell>
          <cell r="AW215">
            <v>119613.36972416099</v>
          </cell>
          <cell r="AX215">
            <v>138719.22200000001</v>
          </cell>
          <cell r="AY215">
            <v>115316.18344965119</v>
          </cell>
          <cell r="AZ215">
            <v>1046091.791724161</v>
          </cell>
          <cell r="BA215">
            <v>1017372.5697241611</v>
          </cell>
          <cell r="BB215">
            <v>3500</v>
          </cell>
          <cell r="BC215">
            <v>994000</v>
          </cell>
          <cell r="BD215">
            <v>0</v>
          </cell>
          <cell r="BE215">
            <v>0</v>
          </cell>
          <cell r="BF215">
            <v>1046091.791724161</v>
          </cell>
          <cell r="BG215" t="str">
            <v/>
          </cell>
          <cell r="BH215" t="str">
            <v/>
          </cell>
          <cell r="BI215" t="str">
            <v/>
          </cell>
          <cell r="BJ215" t="str">
            <v/>
          </cell>
          <cell r="BK215" t="str">
            <v/>
          </cell>
          <cell r="BL215">
            <v>1046091.791724161</v>
          </cell>
          <cell r="BM215">
            <v>1046091.791724161</v>
          </cell>
          <cell r="BN215">
            <v>0</v>
          </cell>
          <cell r="BO215">
            <v>1022719.222</v>
          </cell>
          <cell r="BP215">
            <v>884000</v>
          </cell>
          <cell r="BQ215">
            <v>907372.56972416106</v>
          </cell>
          <cell r="BR215">
            <v>3194.9738370569053</v>
          </cell>
          <cell r="BS215">
            <v>3040.0987808988766</v>
          </cell>
          <cell r="BT215">
            <v>5.0944086794520609E-2</v>
          </cell>
          <cell r="BU215">
            <v>-4.999515128979907E-3</v>
          </cell>
          <cell r="BV215">
            <v>0</v>
          </cell>
          <cell r="BW215">
            <v>-4316.5216370300341</v>
          </cell>
          <cell r="BX215">
            <v>1041775.2700871309</v>
          </cell>
          <cell r="BY215">
            <v>3567.0987608701794</v>
          </cell>
          <cell r="BZ215" t="str">
            <v>Y</v>
          </cell>
          <cell r="CA215">
            <v>3668.2227819969398</v>
          </cell>
          <cell r="CB215">
            <v>3.1172750484032896E-2</v>
          </cell>
          <cell r="CC215">
            <v>-7551.56</v>
          </cell>
          <cell r="CD215">
            <v>1034223.7100871309</v>
          </cell>
        </row>
        <row r="216">
          <cell r="A216">
            <v>437</v>
          </cell>
          <cell r="B216" t="str">
            <v>Recoupment Academy</v>
          </cell>
          <cell r="C216">
            <v>139149</v>
          </cell>
          <cell r="D216">
            <v>9353312</v>
          </cell>
          <cell r="E216" t="str">
            <v>Elveden Church of England Primary Academy</v>
          </cell>
          <cell r="F216">
            <v>84</v>
          </cell>
          <cell r="G216">
            <v>84</v>
          </cell>
          <cell r="H216">
            <v>0</v>
          </cell>
          <cell r="I216">
            <v>232999.2</v>
          </cell>
          <cell r="J216">
            <v>0</v>
          </cell>
          <cell r="K216">
            <v>0</v>
          </cell>
          <cell r="L216">
            <v>3079.9999999999986</v>
          </cell>
          <cell r="M216">
            <v>0</v>
          </cell>
          <cell r="N216">
            <v>6558.0722891566265</v>
          </cell>
          <cell r="O216">
            <v>0</v>
          </cell>
          <cell r="P216">
            <v>199.99999999999994</v>
          </cell>
          <cell r="Q216">
            <v>1919.9999999999993</v>
          </cell>
          <cell r="R216">
            <v>2879.9999999999991</v>
          </cell>
          <cell r="S216">
            <v>0</v>
          </cell>
          <cell r="T216">
            <v>839.99999999999977</v>
          </cell>
          <cell r="U216">
            <v>0</v>
          </cell>
          <cell r="V216">
            <v>0</v>
          </cell>
          <cell r="W216">
            <v>0</v>
          </cell>
          <cell r="X216">
            <v>0</v>
          </cell>
          <cell r="Y216">
            <v>0</v>
          </cell>
          <cell r="Z216">
            <v>0</v>
          </cell>
          <cell r="AA216">
            <v>0</v>
          </cell>
          <cell r="AB216">
            <v>0</v>
          </cell>
          <cell r="AC216">
            <v>0</v>
          </cell>
          <cell r="AD216">
            <v>0</v>
          </cell>
          <cell r="AE216">
            <v>22075.199999999986</v>
          </cell>
          <cell r="AF216">
            <v>0</v>
          </cell>
          <cell r="AG216">
            <v>0</v>
          </cell>
          <cell r="AH216">
            <v>0</v>
          </cell>
          <cell r="AI216">
            <v>110000</v>
          </cell>
          <cell r="AJ216">
            <v>21962.616822429904</v>
          </cell>
          <cell r="AK216">
            <v>0</v>
          </cell>
          <cell r="AL216">
            <v>0</v>
          </cell>
          <cell r="AM216">
            <v>1093.0596599999999</v>
          </cell>
          <cell r="AN216">
            <v>0</v>
          </cell>
          <cell r="AO216">
            <v>0</v>
          </cell>
          <cell r="AP216">
            <v>0</v>
          </cell>
          <cell r="AQ216">
            <v>0</v>
          </cell>
          <cell r="AR216">
            <v>0</v>
          </cell>
          <cell r="AS216">
            <v>0</v>
          </cell>
          <cell r="AT216">
            <v>0</v>
          </cell>
          <cell r="AU216">
            <v>0</v>
          </cell>
          <cell r="AV216">
            <v>232999.2</v>
          </cell>
          <cell r="AW216">
            <v>37553.272289156608</v>
          </cell>
          <cell r="AX216">
            <v>133055.6764824299</v>
          </cell>
          <cell r="AY216">
            <v>39813.236144578303</v>
          </cell>
          <cell r="AZ216">
            <v>403608.14877158654</v>
          </cell>
          <cell r="BA216">
            <v>402515.08911158651</v>
          </cell>
          <cell r="BB216">
            <v>3500</v>
          </cell>
          <cell r="BC216">
            <v>294000</v>
          </cell>
          <cell r="BD216">
            <v>0</v>
          </cell>
          <cell r="BE216">
            <v>0</v>
          </cell>
          <cell r="BF216">
            <v>403608.14877158654</v>
          </cell>
          <cell r="BG216" t="str">
            <v/>
          </cell>
          <cell r="BH216" t="str">
            <v/>
          </cell>
          <cell r="BI216" t="str">
            <v/>
          </cell>
          <cell r="BJ216" t="str">
            <v/>
          </cell>
          <cell r="BK216" t="str">
            <v/>
          </cell>
          <cell r="BL216">
            <v>403608.14877158654</v>
          </cell>
          <cell r="BM216">
            <v>403608.14877158654</v>
          </cell>
          <cell r="BN216">
            <v>0</v>
          </cell>
          <cell r="BO216">
            <v>295093.05966000003</v>
          </cell>
          <cell r="BP216">
            <v>162037.38317757013</v>
          </cell>
          <cell r="BQ216">
            <v>270552.47228915663</v>
          </cell>
          <cell r="BR216">
            <v>3220.8627653471026</v>
          </cell>
          <cell r="BS216">
            <v>3060.5519985425008</v>
          </cell>
          <cell r="BT216">
            <v>5.2379690618210434E-2</v>
          </cell>
          <cell r="BU216">
            <v>-5.1404014121065027E-3</v>
          </cell>
          <cell r="BV216">
            <v>0</v>
          </cell>
          <cell r="BW216">
            <v>-1321.527128471193</v>
          </cell>
          <cell r="BX216">
            <v>402286.62164311536</v>
          </cell>
          <cell r="BY216">
            <v>4776.1138331323255</v>
          </cell>
          <cell r="BZ216" t="str">
            <v>Y</v>
          </cell>
          <cell r="CA216">
            <v>4789.126448132326</v>
          </cell>
          <cell r="CB216">
            <v>3.1190795834113771E-2</v>
          </cell>
          <cell r="CC216">
            <v>0</v>
          </cell>
          <cell r="CD216">
            <v>402286.62164311536</v>
          </cell>
        </row>
        <row r="217">
          <cell r="A217">
            <v>440</v>
          </cell>
          <cell r="B217" t="str">
            <v>Recoupment Academy</v>
          </cell>
          <cell r="C217">
            <v>141406</v>
          </cell>
          <cell r="D217">
            <v>9352051</v>
          </cell>
          <cell r="E217" t="str">
            <v>Glemsford Primary Academy</v>
          </cell>
          <cell r="F217">
            <v>194</v>
          </cell>
          <cell r="G217">
            <v>194</v>
          </cell>
          <cell r="H217">
            <v>0</v>
          </cell>
          <cell r="I217">
            <v>538117.20000000007</v>
          </cell>
          <cell r="J217">
            <v>0</v>
          </cell>
          <cell r="K217">
            <v>0</v>
          </cell>
          <cell r="L217">
            <v>10999.999999999975</v>
          </cell>
          <cell r="M217">
            <v>0</v>
          </cell>
          <cell r="N217">
            <v>22140</v>
          </cell>
          <cell r="O217">
            <v>0</v>
          </cell>
          <cell r="P217">
            <v>21200.000000000015</v>
          </cell>
          <cell r="Q217">
            <v>239.99999999999991</v>
          </cell>
          <cell r="R217">
            <v>0</v>
          </cell>
          <cell r="S217">
            <v>780.00000000000273</v>
          </cell>
          <cell r="T217">
            <v>0</v>
          </cell>
          <cell r="U217">
            <v>0</v>
          </cell>
          <cell r="V217">
            <v>0</v>
          </cell>
          <cell r="W217">
            <v>0</v>
          </cell>
          <cell r="X217">
            <v>0</v>
          </cell>
          <cell r="Y217">
            <v>0</v>
          </cell>
          <cell r="Z217">
            <v>0</v>
          </cell>
          <cell r="AA217">
            <v>0</v>
          </cell>
          <cell r="AB217">
            <v>1827.6219512195153</v>
          </cell>
          <cell r="AC217">
            <v>0</v>
          </cell>
          <cell r="AD217">
            <v>0</v>
          </cell>
          <cell r="AE217">
            <v>58241.225000000006</v>
          </cell>
          <cell r="AF217">
            <v>0</v>
          </cell>
          <cell r="AG217">
            <v>0</v>
          </cell>
          <cell r="AH217">
            <v>0</v>
          </cell>
          <cell r="AI217">
            <v>110000</v>
          </cell>
          <cell r="AJ217">
            <v>0</v>
          </cell>
          <cell r="AK217">
            <v>0</v>
          </cell>
          <cell r="AL217">
            <v>0</v>
          </cell>
          <cell r="AM217">
            <v>3463.7010799999998</v>
          </cell>
          <cell r="AN217">
            <v>0</v>
          </cell>
          <cell r="AO217">
            <v>0</v>
          </cell>
          <cell r="AP217">
            <v>0</v>
          </cell>
          <cell r="AQ217">
            <v>0</v>
          </cell>
          <cell r="AR217">
            <v>0</v>
          </cell>
          <cell r="AS217">
            <v>0</v>
          </cell>
          <cell r="AT217">
            <v>0</v>
          </cell>
          <cell r="AU217">
            <v>0</v>
          </cell>
          <cell r="AV217">
            <v>538117.20000000007</v>
          </cell>
          <cell r="AW217">
            <v>115428.84695121952</v>
          </cell>
          <cell r="AX217">
            <v>113463.70108</v>
          </cell>
          <cell r="AY217">
            <v>95920.225000000006</v>
          </cell>
          <cell r="AZ217">
            <v>767009.74803121958</v>
          </cell>
          <cell r="BA217">
            <v>763546.04695121956</v>
          </cell>
          <cell r="BB217">
            <v>3500</v>
          </cell>
          <cell r="BC217">
            <v>679000</v>
          </cell>
          <cell r="BD217">
            <v>0</v>
          </cell>
          <cell r="BE217">
            <v>0</v>
          </cell>
          <cell r="BF217">
            <v>767009.74803121958</v>
          </cell>
          <cell r="BG217" t="str">
            <v/>
          </cell>
          <cell r="BH217" t="str">
            <v/>
          </cell>
          <cell r="BI217" t="str">
            <v/>
          </cell>
          <cell r="BJ217" t="str">
            <v/>
          </cell>
          <cell r="BK217" t="str">
            <v/>
          </cell>
          <cell r="BL217">
            <v>767009.74803121958</v>
          </cell>
          <cell r="BM217">
            <v>767009.74803121958</v>
          </cell>
          <cell r="BN217">
            <v>0</v>
          </cell>
          <cell r="BO217">
            <v>682463.70108000003</v>
          </cell>
          <cell r="BP217">
            <v>569000</v>
          </cell>
          <cell r="BQ217">
            <v>653546.04695121956</v>
          </cell>
          <cell r="BR217">
            <v>3368.7940564495852</v>
          </cell>
          <cell r="BS217">
            <v>3206.4741035897432</v>
          </cell>
          <cell r="BT217">
            <v>5.0622567847381027E-2</v>
          </cell>
          <cell r="BU217">
            <v>-4.9679621276087858E-3</v>
          </cell>
          <cell r="BV217">
            <v>0</v>
          </cell>
          <cell r="BW217">
            <v>-3090.350530499682</v>
          </cell>
          <cell r="BX217">
            <v>763919.39750071988</v>
          </cell>
          <cell r="BY217">
            <v>3919.8747238181436</v>
          </cell>
          <cell r="BZ217" t="str">
            <v>Y</v>
          </cell>
          <cell r="CA217">
            <v>3937.7288530964943</v>
          </cell>
          <cell r="CB217">
            <v>3.9538987719377472E-2</v>
          </cell>
          <cell r="CC217">
            <v>0</v>
          </cell>
          <cell r="CD217">
            <v>763919.39750071988</v>
          </cell>
        </row>
        <row r="218">
          <cell r="A218">
            <v>441</v>
          </cell>
          <cell r="B218" t="str">
            <v>Recoupment Academy</v>
          </cell>
          <cell r="C218">
            <v>142547</v>
          </cell>
          <cell r="D218">
            <v>9353025</v>
          </cell>
          <cell r="E218" t="str">
            <v>Great Barton Church of England Primary Academy</v>
          </cell>
          <cell r="F218">
            <v>212</v>
          </cell>
          <cell r="G218">
            <v>212</v>
          </cell>
          <cell r="H218">
            <v>0</v>
          </cell>
          <cell r="I218">
            <v>588045.60000000009</v>
          </cell>
          <cell r="J218">
            <v>0</v>
          </cell>
          <cell r="K218">
            <v>0</v>
          </cell>
          <cell r="L218">
            <v>1319.9999999999986</v>
          </cell>
          <cell r="M218">
            <v>0</v>
          </cell>
          <cell r="N218">
            <v>4977.391304347826</v>
          </cell>
          <cell r="O218">
            <v>0</v>
          </cell>
          <cell r="P218">
            <v>401.89573459715638</v>
          </cell>
          <cell r="Q218">
            <v>0</v>
          </cell>
          <cell r="R218">
            <v>0</v>
          </cell>
          <cell r="S218">
            <v>0</v>
          </cell>
          <cell r="T218">
            <v>0</v>
          </cell>
          <cell r="U218">
            <v>0</v>
          </cell>
          <cell r="V218">
            <v>0</v>
          </cell>
          <cell r="W218">
            <v>0</v>
          </cell>
          <cell r="X218">
            <v>0</v>
          </cell>
          <cell r="Y218">
            <v>0</v>
          </cell>
          <cell r="Z218">
            <v>0</v>
          </cell>
          <cell r="AA218">
            <v>0</v>
          </cell>
          <cell r="AB218">
            <v>603.2044198895029</v>
          </cell>
          <cell r="AC218">
            <v>0</v>
          </cell>
          <cell r="AD218">
            <v>0</v>
          </cell>
          <cell r="AE218">
            <v>69332.48000000001</v>
          </cell>
          <cell r="AF218">
            <v>0</v>
          </cell>
          <cell r="AG218">
            <v>0</v>
          </cell>
          <cell r="AH218">
            <v>0</v>
          </cell>
          <cell r="AI218">
            <v>110000</v>
          </cell>
          <cell r="AJ218">
            <v>0</v>
          </cell>
          <cell r="AK218">
            <v>0</v>
          </cell>
          <cell r="AL218">
            <v>0</v>
          </cell>
          <cell r="AM218">
            <v>2404.7148999999999</v>
          </cell>
          <cell r="AN218">
            <v>0</v>
          </cell>
          <cell r="AO218">
            <v>0</v>
          </cell>
          <cell r="AP218">
            <v>0</v>
          </cell>
          <cell r="AQ218">
            <v>0</v>
          </cell>
          <cell r="AR218">
            <v>0</v>
          </cell>
          <cell r="AS218">
            <v>0</v>
          </cell>
          <cell r="AT218">
            <v>0</v>
          </cell>
          <cell r="AU218">
            <v>0</v>
          </cell>
          <cell r="AV218">
            <v>588045.60000000009</v>
          </cell>
          <cell r="AW218">
            <v>76634.971458834494</v>
          </cell>
          <cell r="AX218">
            <v>112404.71490000001</v>
          </cell>
          <cell r="AY218">
            <v>82681.123519472501</v>
          </cell>
          <cell r="AZ218">
            <v>777085.28635883459</v>
          </cell>
          <cell r="BA218">
            <v>774680.57145883457</v>
          </cell>
          <cell r="BB218">
            <v>3500</v>
          </cell>
          <cell r="BC218">
            <v>742000</v>
          </cell>
          <cell r="BD218">
            <v>0</v>
          </cell>
          <cell r="BE218">
            <v>0</v>
          </cell>
          <cell r="BF218">
            <v>777085.28635883459</v>
          </cell>
          <cell r="BG218" t="str">
            <v/>
          </cell>
          <cell r="BH218" t="str">
            <v/>
          </cell>
          <cell r="BI218" t="str">
            <v/>
          </cell>
          <cell r="BJ218" t="str">
            <v/>
          </cell>
          <cell r="BK218" t="str">
            <v/>
          </cell>
          <cell r="BL218">
            <v>777085.28635883459</v>
          </cell>
          <cell r="BM218">
            <v>777085.28635883448</v>
          </cell>
          <cell r="BN218">
            <v>0</v>
          </cell>
          <cell r="BO218">
            <v>744404.71490000002</v>
          </cell>
          <cell r="BP218">
            <v>632000</v>
          </cell>
          <cell r="BQ218">
            <v>664680.57145883457</v>
          </cell>
          <cell r="BR218">
            <v>3135.2857144284649</v>
          </cell>
          <cell r="BS218">
            <v>2971.2208700483093</v>
          </cell>
          <cell r="BT218">
            <v>5.5217990030302949E-2</v>
          </cell>
          <cell r="BU218">
            <v>-5.4189444530008497E-3</v>
          </cell>
          <cell r="BV218">
            <v>0</v>
          </cell>
          <cell r="BW218">
            <v>-3413.3867407063926</v>
          </cell>
          <cell r="BX218">
            <v>773671.8996181282</v>
          </cell>
          <cell r="BY218">
            <v>3638.052758104378</v>
          </cell>
          <cell r="BZ218" t="str">
            <v>Y</v>
          </cell>
          <cell r="CA218">
            <v>3649.3957529156992</v>
          </cell>
          <cell r="CB218">
            <v>3.8533705802368035E-2</v>
          </cell>
          <cell r="CC218">
            <v>0</v>
          </cell>
          <cell r="CD218">
            <v>773671.8996181282</v>
          </cell>
        </row>
        <row r="219">
          <cell r="A219">
            <v>442</v>
          </cell>
          <cell r="B219" t="str">
            <v>Recoupment Academy</v>
          </cell>
          <cell r="C219">
            <v>144218</v>
          </cell>
          <cell r="D219">
            <v>9352209</v>
          </cell>
          <cell r="E219" t="str">
            <v>Wells Hall Primary School</v>
          </cell>
          <cell r="F219">
            <v>408</v>
          </cell>
          <cell r="G219">
            <v>408</v>
          </cell>
          <cell r="H219">
            <v>0</v>
          </cell>
          <cell r="I219">
            <v>1131710.4000000001</v>
          </cell>
          <cell r="J219">
            <v>0</v>
          </cell>
          <cell r="K219">
            <v>0</v>
          </cell>
          <cell r="L219">
            <v>18039.999999999935</v>
          </cell>
          <cell r="M219">
            <v>0</v>
          </cell>
          <cell r="N219">
            <v>48501.358313817334</v>
          </cell>
          <cell r="O219">
            <v>0</v>
          </cell>
          <cell r="P219">
            <v>7399.9999999999982</v>
          </cell>
          <cell r="Q219">
            <v>1440.0000000000023</v>
          </cell>
          <cell r="R219">
            <v>24840.000000000073</v>
          </cell>
          <cell r="S219">
            <v>780.00000000000068</v>
          </cell>
          <cell r="T219">
            <v>0</v>
          </cell>
          <cell r="U219">
            <v>0</v>
          </cell>
          <cell r="V219">
            <v>0</v>
          </cell>
          <cell r="W219">
            <v>0</v>
          </cell>
          <cell r="X219">
            <v>0</v>
          </cell>
          <cell r="Y219">
            <v>0</v>
          </cell>
          <cell r="Z219">
            <v>0</v>
          </cell>
          <cell r="AA219">
            <v>0</v>
          </cell>
          <cell r="AB219">
            <v>5387.6923076922985</v>
          </cell>
          <cell r="AC219">
            <v>0</v>
          </cell>
          <cell r="AD219">
            <v>0</v>
          </cell>
          <cell r="AE219">
            <v>142649.68421052644</v>
          </cell>
          <cell r="AF219">
            <v>0</v>
          </cell>
          <cell r="AG219">
            <v>0</v>
          </cell>
          <cell r="AH219">
            <v>0</v>
          </cell>
          <cell r="AI219">
            <v>110000</v>
          </cell>
          <cell r="AJ219">
            <v>0</v>
          </cell>
          <cell r="AK219">
            <v>0</v>
          </cell>
          <cell r="AL219">
            <v>0</v>
          </cell>
          <cell r="AM219">
            <v>5387.0744199999999</v>
          </cell>
          <cell r="AN219">
            <v>0</v>
          </cell>
          <cell r="AO219">
            <v>0</v>
          </cell>
          <cell r="AP219">
            <v>0</v>
          </cell>
          <cell r="AQ219">
            <v>0</v>
          </cell>
          <cell r="AR219">
            <v>0</v>
          </cell>
          <cell r="AS219">
            <v>0</v>
          </cell>
          <cell r="AT219">
            <v>0</v>
          </cell>
          <cell r="AU219">
            <v>0</v>
          </cell>
          <cell r="AV219">
            <v>1131710.4000000001</v>
          </cell>
          <cell r="AW219">
            <v>249038.73483203608</v>
          </cell>
          <cell r="AX219">
            <v>115387.07442</v>
          </cell>
          <cell r="AY219">
            <v>203149.36336743511</v>
          </cell>
          <cell r="AZ219">
            <v>1496136.2092520362</v>
          </cell>
          <cell r="BA219">
            <v>1490749.1348320362</v>
          </cell>
          <cell r="BB219">
            <v>3500</v>
          </cell>
          <cell r="BC219">
            <v>1428000</v>
          </cell>
          <cell r="BD219">
            <v>0</v>
          </cell>
          <cell r="BE219">
            <v>0</v>
          </cell>
          <cell r="BF219">
            <v>1496136.2092520362</v>
          </cell>
          <cell r="BG219" t="str">
            <v/>
          </cell>
          <cell r="BH219" t="str">
            <v/>
          </cell>
          <cell r="BI219" t="str">
            <v/>
          </cell>
          <cell r="BJ219" t="str">
            <v/>
          </cell>
          <cell r="BK219" t="str">
            <v/>
          </cell>
          <cell r="BL219">
            <v>1496136.2092520362</v>
          </cell>
          <cell r="BM219">
            <v>1496136.2092520362</v>
          </cell>
          <cell r="BN219">
            <v>0</v>
          </cell>
          <cell r="BO219">
            <v>1433387.07442</v>
          </cell>
          <cell r="BP219">
            <v>1318000</v>
          </cell>
          <cell r="BQ219">
            <v>1380749.1348320362</v>
          </cell>
          <cell r="BR219">
            <v>3384.1890559608732</v>
          </cell>
          <cell r="BS219">
            <v>3261.9130560283684</v>
          </cell>
          <cell r="BT219">
            <v>3.7485977655512794E-2</v>
          </cell>
          <cell r="BU219">
            <v>-3.6787726349723554E-3</v>
          </cell>
          <cell r="BV219">
            <v>0</v>
          </cell>
          <cell r="BW219">
            <v>-4895.9332871758934</v>
          </cell>
          <cell r="BX219">
            <v>1491240.2759648603</v>
          </cell>
          <cell r="BY219">
            <v>3641.7970626099518</v>
          </cell>
          <cell r="BZ219" t="str">
            <v>Y</v>
          </cell>
          <cell r="CA219">
            <v>3655.0006763844617</v>
          </cell>
          <cell r="CB219">
            <v>3.4115648910646446E-2</v>
          </cell>
          <cell r="CC219">
            <v>0</v>
          </cell>
          <cell r="CD219">
            <v>1491240.2759648603</v>
          </cell>
        </row>
        <row r="220">
          <cell r="A220">
            <v>443</v>
          </cell>
          <cell r="B220">
            <v>0</v>
          </cell>
          <cell r="C220">
            <v>124536</v>
          </cell>
          <cell r="D220">
            <v>9352009</v>
          </cell>
          <cell r="E220" t="str">
            <v>Pot Kiln Primary School</v>
          </cell>
          <cell r="F220">
            <v>306</v>
          </cell>
          <cell r="G220">
            <v>306</v>
          </cell>
          <cell r="H220">
            <v>0</v>
          </cell>
          <cell r="I220">
            <v>848782.8</v>
          </cell>
          <cell r="J220">
            <v>0</v>
          </cell>
          <cell r="K220">
            <v>0</v>
          </cell>
          <cell r="L220">
            <v>29040.000000000007</v>
          </cell>
          <cell r="M220">
            <v>0</v>
          </cell>
          <cell r="N220">
            <v>48494.34782608696</v>
          </cell>
          <cell r="O220">
            <v>0</v>
          </cell>
          <cell r="P220">
            <v>29200</v>
          </cell>
          <cell r="Q220">
            <v>720</v>
          </cell>
          <cell r="R220">
            <v>19799.999999999971</v>
          </cell>
          <cell r="S220">
            <v>389.99999999999994</v>
          </cell>
          <cell r="T220">
            <v>419.99999999999994</v>
          </cell>
          <cell r="U220">
            <v>0</v>
          </cell>
          <cell r="V220">
            <v>0</v>
          </cell>
          <cell r="W220">
            <v>0</v>
          </cell>
          <cell r="X220">
            <v>0</v>
          </cell>
          <cell r="Y220">
            <v>0</v>
          </cell>
          <cell r="Z220">
            <v>0</v>
          </cell>
          <cell r="AA220">
            <v>0</v>
          </cell>
          <cell r="AB220">
            <v>7217.8625954198551</v>
          </cell>
          <cell r="AC220">
            <v>0</v>
          </cell>
          <cell r="AD220">
            <v>0</v>
          </cell>
          <cell r="AE220">
            <v>123382.546875</v>
          </cell>
          <cell r="AF220">
            <v>0</v>
          </cell>
          <cell r="AG220">
            <v>0</v>
          </cell>
          <cell r="AH220">
            <v>0</v>
          </cell>
          <cell r="AI220">
            <v>110000</v>
          </cell>
          <cell r="AJ220">
            <v>0</v>
          </cell>
          <cell r="AK220">
            <v>0</v>
          </cell>
          <cell r="AL220">
            <v>0</v>
          </cell>
          <cell r="AM220">
            <v>15628.076520000001</v>
          </cell>
          <cell r="AN220">
            <v>0</v>
          </cell>
          <cell r="AO220">
            <v>0</v>
          </cell>
          <cell r="AP220">
            <v>0</v>
          </cell>
          <cell r="AQ220">
            <v>0</v>
          </cell>
          <cell r="AR220">
            <v>0</v>
          </cell>
          <cell r="AS220">
            <v>0</v>
          </cell>
          <cell r="AT220">
            <v>0</v>
          </cell>
          <cell r="AU220">
            <v>0</v>
          </cell>
          <cell r="AV220">
            <v>848782.8</v>
          </cell>
          <cell r="AW220">
            <v>258664.75729650681</v>
          </cell>
          <cell r="AX220">
            <v>125628.07652</v>
          </cell>
          <cell r="AY220">
            <v>197413.72078804346</v>
          </cell>
          <cell r="AZ220">
            <v>1233075.6338165067</v>
          </cell>
          <cell r="BA220">
            <v>1217447.5572965068</v>
          </cell>
          <cell r="BB220">
            <v>3500</v>
          </cell>
          <cell r="BC220">
            <v>1071000</v>
          </cell>
          <cell r="BD220">
            <v>0</v>
          </cell>
          <cell r="BE220">
            <v>0</v>
          </cell>
          <cell r="BF220">
            <v>1233075.6338165067</v>
          </cell>
          <cell r="BG220" t="str">
            <v/>
          </cell>
          <cell r="BH220" t="str">
            <v/>
          </cell>
          <cell r="BI220" t="str">
            <v/>
          </cell>
          <cell r="BJ220" t="str">
            <v/>
          </cell>
          <cell r="BK220" t="str">
            <v/>
          </cell>
          <cell r="BL220">
            <v>1233075.6338165067</v>
          </cell>
          <cell r="BM220">
            <v>1233075.6338165067</v>
          </cell>
          <cell r="BN220">
            <v>0</v>
          </cell>
          <cell r="BO220">
            <v>1086628.0765199999</v>
          </cell>
          <cell r="BP220">
            <v>960999.99999999988</v>
          </cell>
          <cell r="BQ220">
            <v>1107447.5572965068</v>
          </cell>
          <cell r="BR220">
            <v>3619.1096643676692</v>
          </cell>
          <cell r="BS220">
            <v>3489.7599942238276</v>
          </cell>
          <cell r="BT220">
            <v>3.706549171230638E-2</v>
          </cell>
          <cell r="BU220">
            <v>-3.6375072798181247E-3</v>
          </cell>
          <cell r="BV220">
            <v>0</v>
          </cell>
          <cell r="BW220">
            <v>-3884.3723794450125</v>
          </cell>
          <cell r="BX220">
            <v>1229191.2614370617</v>
          </cell>
          <cell r="BY220">
            <v>3965.8927611668687</v>
          </cell>
          <cell r="BZ220" t="str">
            <v>Y</v>
          </cell>
          <cell r="CA220">
            <v>4016.9649066570646</v>
          </cell>
          <cell r="CB220">
            <v>1.8997209001199389E-2</v>
          </cell>
          <cell r="CC220">
            <v>-8136.54</v>
          </cell>
          <cell r="CD220">
            <v>1221054.7214370617</v>
          </cell>
        </row>
        <row r="221">
          <cell r="A221">
            <v>444</v>
          </cell>
          <cell r="B221">
            <v>0</v>
          </cell>
          <cell r="C221">
            <v>124732</v>
          </cell>
          <cell r="D221">
            <v>9353090</v>
          </cell>
          <cell r="E221" t="str">
            <v>Great Finborough Church of England Voluntary Controlled Primary School</v>
          </cell>
          <cell r="F221">
            <v>131</v>
          </cell>
          <cell r="G221">
            <v>131</v>
          </cell>
          <cell r="H221">
            <v>0</v>
          </cell>
          <cell r="I221">
            <v>363367.80000000005</v>
          </cell>
          <cell r="J221">
            <v>0</v>
          </cell>
          <cell r="K221">
            <v>0</v>
          </cell>
          <cell r="L221">
            <v>2640.0000000000027</v>
          </cell>
          <cell r="M221">
            <v>0</v>
          </cell>
          <cell r="N221">
            <v>10034.04255319149</v>
          </cell>
          <cell r="O221">
            <v>0</v>
          </cell>
          <cell r="P221">
            <v>999.99999999999966</v>
          </cell>
          <cell r="Q221">
            <v>239.99999999999994</v>
          </cell>
          <cell r="R221">
            <v>1079.9999999999989</v>
          </cell>
          <cell r="S221">
            <v>0</v>
          </cell>
          <cell r="T221">
            <v>0</v>
          </cell>
          <cell r="U221">
            <v>0</v>
          </cell>
          <cell r="V221">
            <v>0</v>
          </cell>
          <cell r="W221">
            <v>0</v>
          </cell>
          <cell r="X221">
            <v>0</v>
          </cell>
          <cell r="Y221">
            <v>0</v>
          </cell>
          <cell r="Z221">
            <v>0</v>
          </cell>
          <cell r="AA221">
            <v>0</v>
          </cell>
          <cell r="AB221">
            <v>0</v>
          </cell>
          <cell r="AC221">
            <v>0</v>
          </cell>
          <cell r="AD221">
            <v>0</v>
          </cell>
          <cell r="AE221">
            <v>33470.5</v>
          </cell>
          <cell r="AF221">
            <v>0</v>
          </cell>
          <cell r="AG221">
            <v>0</v>
          </cell>
          <cell r="AH221">
            <v>0</v>
          </cell>
          <cell r="AI221">
            <v>110000</v>
          </cell>
          <cell r="AJ221">
            <v>0</v>
          </cell>
          <cell r="AK221">
            <v>0</v>
          </cell>
          <cell r="AL221">
            <v>0</v>
          </cell>
          <cell r="AM221">
            <v>10669.68</v>
          </cell>
          <cell r="AN221">
            <v>0</v>
          </cell>
          <cell r="AO221">
            <v>0</v>
          </cell>
          <cell r="AP221">
            <v>0</v>
          </cell>
          <cell r="AQ221">
            <v>0</v>
          </cell>
          <cell r="AR221">
            <v>0</v>
          </cell>
          <cell r="AS221">
            <v>0</v>
          </cell>
          <cell r="AT221">
            <v>0</v>
          </cell>
          <cell r="AU221">
            <v>0</v>
          </cell>
          <cell r="AV221">
            <v>363367.80000000005</v>
          </cell>
          <cell r="AW221">
            <v>48464.542553191488</v>
          </cell>
          <cell r="AX221">
            <v>120669.68</v>
          </cell>
          <cell r="AY221">
            <v>50966.521276595748</v>
          </cell>
          <cell r="AZ221">
            <v>532502.02255319152</v>
          </cell>
          <cell r="BA221">
            <v>521832.34255319153</v>
          </cell>
          <cell r="BB221">
            <v>3500</v>
          </cell>
          <cell r="BC221">
            <v>458500</v>
          </cell>
          <cell r="BD221">
            <v>0</v>
          </cell>
          <cell r="BE221">
            <v>0</v>
          </cell>
          <cell r="BF221">
            <v>532502.02255319152</v>
          </cell>
          <cell r="BG221" t="str">
            <v/>
          </cell>
          <cell r="BH221" t="str">
            <v/>
          </cell>
          <cell r="BI221" t="str">
            <v/>
          </cell>
          <cell r="BJ221" t="str">
            <v/>
          </cell>
          <cell r="BK221" t="str">
            <v/>
          </cell>
          <cell r="BL221">
            <v>532502.02255319152</v>
          </cell>
          <cell r="BM221">
            <v>532502.02255319152</v>
          </cell>
          <cell r="BN221">
            <v>0</v>
          </cell>
          <cell r="BO221">
            <v>469169.68</v>
          </cell>
          <cell r="BP221">
            <v>348500</v>
          </cell>
          <cell r="BQ221">
            <v>411832.34255319153</v>
          </cell>
          <cell r="BR221">
            <v>3143.7583401006987</v>
          </cell>
          <cell r="BS221">
            <v>3018.1940699300699</v>
          </cell>
          <cell r="BT221">
            <v>4.1602450757428612E-2</v>
          </cell>
          <cell r="BU221">
            <v>-4.0827521907169989E-3</v>
          </cell>
          <cell r="BV221">
            <v>0</v>
          </cell>
          <cell r="BW221">
            <v>-1614.2525370831022</v>
          </cell>
          <cell r="BX221">
            <v>530887.77001610841</v>
          </cell>
          <cell r="BY221">
            <v>3971.1304581382324</v>
          </cell>
          <cell r="BZ221" t="str">
            <v>Y</v>
          </cell>
          <cell r="CA221">
            <v>4052.5783970695297</v>
          </cell>
          <cell r="CB221">
            <v>4.9773334501233224E-2</v>
          </cell>
          <cell r="CC221">
            <v>-3483.29</v>
          </cell>
          <cell r="CD221">
            <v>527404.48001610837</v>
          </cell>
        </row>
        <row r="222">
          <cell r="A222">
            <v>445</v>
          </cell>
          <cell r="B222">
            <v>0</v>
          </cell>
          <cell r="C222">
            <v>124699</v>
          </cell>
          <cell r="D222">
            <v>9353027</v>
          </cell>
          <cell r="E222" t="str">
            <v>Great Waldingfield Church of England Voluntary Controlled Primary School</v>
          </cell>
          <cell r="F222">
            <v>170</v>
          </cell>
          <cell r="G222">
            <v>170</v>
          </cell>
          <cell r="H222">
            <v>0</v>
          </cell>
          <cell r="I222">
            <v>471546.00000000006</v>
          </cell>
          <cell r="J222">
            <v>0</v>
          </cell>
          <cell r="K222">
            <v>0</v>
          </cell>
          <cell r="L222">
            <v>7480</v>
          </cell>
          <cell r="M222">
            <v>0</v>
          </cell>
          <cell r="N222">
            <v>12662.068965517241</v>
          </cell>
          <cell r="O222">
            <v>0</v>
          </cell>
          <cell r="P222">
            <v>2200.0000000000009</v>
          </cell>
          <cell r="Q222">
            <v>1920.0000000000014</v>
          </cell>
          <cell r="R222">
            <v>20159.999999999978</v>
          </cell>
          <cell r="S222">
            <v>389.99999999999994</v>
          </cell>
          <cell r="T222">
            <v>0</v>
          </cell>
          <cell r="U222">
            <v>0</v>
          </cell>
          <cell r="V222">
            <v>0</v>
          </cell>
          <cell r="W222">
            <v>0</v>
          </cell>
          <cell r="X222">
            <v>0</v>
          </cell>
          <cell r="Y222">
            <v>0</v>
          </cell>
          <cell r="Z222">
            <v>0</v>
          </cell>
          <cell r="AA222">
            <v>0</v>
          </cell>
          <cell r="AB222">
            <v>572.22222222222217</v>
          </cell>
          <cell r="AC222">
            <v>0</v>
          </cell>
          <cell r="AD222">
            <v>0</v>
          </cell>
          <cell r="AE222">
            <v>58302.01342281884</v>
          </cell>
          <cell r="AF222">
            <v>0</v>
          </cell>
          <cell r="AG222">
            <v>0</v>
          </cell>
          <cell r="AH222">
            <v>0</v>
          </cell>
          <cell r="AI222">
            <v>110000</v>
          </cell>
          <cell r="AJ222">
            <v>0</v>
          </cell>
          <cell r="AK222">
            <v>0</v>
          </cell>
          <cell r="AL222">
            <v>0</v>
          </cell>
          <cell r="AM222">
            <v>7394.1802200000002</v>
          </cell>
          <cell r="AN222">
            <v>0</v>
          </cell>
          <cell r="AO222">
            <v>0</v>
          </cell>
          <cell r="AP222">
            <v>0</v>
          </cell>
          <cell r="AQ222">
            <v>0</v>
          </cell>
          <cell r="AR222">
            <v>0</v>
          </cell>
          <cell r="AS222">
            <v>0</v>
          </cell>
          <cell r="AT222">
            <v>0</v>
          </cell>
          <cell r="AU222">
            <v>0</v>
          </cell>
          <cell r="AV222">
            <v>471546.00000000006</v>
          </cell>
          <cell r="AW222">
            <v>103686.30461055828</v>
          </cell>
          <cell r="AX222">
            <v>117394.18021999999</v>
          </cell>
          <cell r="AY222">
            <v>90707.047905577449</v>
          </cell>
          <cell r="AZ222">
            <v>692626.4848305583</v>
          </cell>
          <cell r="BA222">
            <v>685232.30461055832</v>
          </cell>
          <cell r="BB222">
            <v>3500</v>
          </cell>
          <cell r="BC222">
            <v>595000</v>
          </cell>
          <cell r="BD222">
            <v>0</v>
          </cell>
          <cell r="BE222">
            <v>0</v>
          </cell>
          <cell r="BF222">
            <v>692626.4848305583</v>
          </cell>
          <cell r="BG222" t="str">
            <v/>
          </cell>
          <cell r="BH222" t="str">
            <v/>
          </cell>
          <cell r="BI222" t="str">
            <v/>
          </cell>
          <cell r="BJ222" t="str">
            <v/>
          </cell>
          <cell r="BK222" t="str">
            <v/>
          </cell>
          <cell r="BL222">
            <v>692626.4848305583</v>
          </cell>
          <cell r="BM222">
            <v>692626.4848305583</v>
          </cell>
          <cell r="BN222">
            <v>0</v>
          </cell>
          <cell r="BO222">
            <v>602394.18021999998</v>
          </cell>
          <cell r="BP222">
            <v>485000</v>
          </cell>
          <cell r="BQ222">
            <v>575232.30461055832</v>
          </cell>
          <cell r="BR222">
            <v>3383.7194388856374</v>
          </cell>
          <cell r="BS222">
            <v>3231.1066920454546</v>
          </cell>
          <cell r="BT222">
            <v>4.7232345256779863E-2</v>
          </cell>
          <cell r="BU222">
            <v>-4.6352548361681825E-3</v>
          </cell>
          <cell r="BV222">
            <v>0</v>
          </cell>
          <cell r="BW222">
            <v>-2546.0904964814422</v>
          </cell>
          <cell r="BX222">
            <v>690080.3943340769</v>
          </cell>
          <cell r="BY222">
            <v>4015.8012594945703</v>
          </cell>
          <cell r="BZ222" t="str">
            <v>Y</v>
          </cell>
          <cell r="CA222">
            <v>4059.296437259276</v>
          </cell>
          <cell r="CB222">
            <v>4.1589120996696316E-2</v>
          </cell>
          <cell r="CC222">
            <v>-4520.3</v>
          </cell>
          <cell r="CD222">
            <v>685560.09433407686</v>
          </cell>
        </row>
        <row r="223">
          <cell r="A223">
            <v>446</v>
          </cell>
          <cell r="B223">
            <v>0</v>
          </cell>
          <cell r="C223">
            <v>124700</v>
          </cell>
          <cell r="D223">
            <v>9353028</v>
          </cell>
          <cell r="E223" t="str">
            <v>Great Whelnetham Church of England Voluntary Controlled Primary School</v>
          </cell>
          <cell r="F223">
            <v>135</v>
          </cell>
          <cell r="G223">
            <v>135</v>
          </cell>
          <cell r="H223">
            <v>0</v>
          </cell>
          <cell r="I223">
            <v>374463</v>
          </cell>
          <cell r="J223">
            <v>0</v>
          </cell>
          <cell r="K223">
            <v>0</v>
          </cell>
          <cell r="L223">
            <v>4400.0000000000018</v>
          </cell>
          <cell r="M223">
            <v>0</v>
          </cell>
          <cell r="N223">
            <v>11902.040816326529</v>
          </cell>
          <cell r="O223">
            <v>0</v>
          </cell>
          <cell r="P223">
            <v>399.9999999999996</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39420.000000000036</v>
          </cell>
          <cell r="AF223">
            <v>0</v>
          </cell>
          <cell r="AG223">
            <v>0</v>
          </cell>
          <cell r="AH223">
            <v>0</v>
          </cell>
          <cell r="AI223">
            <v>110000</v>
          </cell>
          <cell r="AJ223">
            <v>4939.9198931909195</v>
          </cell>
          <cell r="AK223">
            <v>0</v>
          </cell>
          <cell r="AL223">
            <v>0</v>
          </cell>
          <cell r="AM223">
            <v>10132.486140000001</v>
          </cell>
          <cell r="AN223">
            <v>0</v>
          </cell>
          <cell r="AO223">
            <v>0</v>
          </cell>
          <cell r="AP223">
            <v>0</v>
          </cell>
          <cell r="AQ223">
            <v>0</v>
          </cell>
          <cell r="AR223">
            <v>0</v>
          </cell>
          <cell r="AS223">
            <v>0</v>
          </cell>
          <cell r="AT223">
            <v>0</v>
          </cell>
          <cell r="AU223">
            <v>0</v>
          </cell>
          <cell r="AV223">
            <v>374463</v>
          </cell>
          <cell r="AW223">
            <v>56122.040816326567</v>
          </cell>
          <cell r="AX223">
            <v>125072.40603319093</v>
          </cell>
          <cell r="AY223">
            <v>57770.020408163298</v>
          </cell>
          <cell r="AZ223">
            <v>555657.44684951752</v>
          </cell>
          <cell r="BA223">
            <v>545524.96070951747</v>
          </cell>
          <cell r="BB223">
            <v>3500</v>
          </cell>
          <cell r="BC223">
            <v>472500</v>
          </cell>
          <cell r="BD223">
            <v>0</v>
          </cell>
          <cell r="BE223">
            <v>0</v>
          </cell>
          <cell r="BF223">
            <v>555657.44684951752</v>
          </cell>
          <cell r="BG223" t="str">
            <v/>
          </cell>
          <cell r="BH223" t="str">
            <v/>
          </cell>
          <cell r="BI223" t="str">
            <v/>
          </cell>
          <cell r="BJ223" t="str">
            <v/>
          </cell>
          <cell r="BK223" t="str">
            <v/>
          </cell>
          <cell r="BL223">
            <v>555657.44684951752</v>
          </cell>
          <cell r="BM223">
            <v>555657.44684951752</v>
          </cell>
          <cell r="BN223">
            <v>0</v>
          </cell>
          <cell r="BO223">
            <v>482632.48613999999</v>
          </cell>
          <cell r="BP223">
            <v>357560.0801068091</v>
          </cell>
          <cell r="BQ223">
            <v>430585.04081632663</v>
          </cell>
          <cell r="BR223">
            <v>3189.5188208616787</v>
          </cell>
          <cell r="BS223">
            <v>3020.1027868528413</v>
          </cell>
          <cell r="BT223">
            <v>5.6096115253541017E-2</v>
          </cell>
          <cell r="BU223">
            <v>-5.5051212914713306E-3</v>
          </cell>
          <cell r="BV223">
            <v>0</v>
          </cell>
          <cell r="BW223">
            <v>-2244.5143408352897</v>
          </cell>
          <cell r="BX223">
            <v>553412.93250868225</v>
          </cell>
          <cell r="BY223">
            <v>4024.2996027309791</v>
          </cell>
          <cell r="BZ223" t="str">
            <v>Y</v>
          </cell>
          <cell r="CA223">
            <v>4099.3550556198688</v>
          </cell>
          <cell r="CB223">
            <v>5.4592383068903683E-2</v>
          </cell>
          <cell r="CC223">
            <v>-3589.65</v>
          </cell>
          <cell r="CD223">
            <v>549823.28250868223</v>
          </cell>
        </row>
        <row r="224">
          <cell r="A224">
            <v>447</v>
          </cell>
          <cell r="B224" t="str">
            <v>Recoupment Academy</v>
          </cell>
          <cell r="C224">
            <v>141371</v>
          </cell>
          <cell r="D224">
            <v>9352047</v>
          </cell>
          <cell r="E224" t="str">
            <v>Coupals Primary Academy</v>
          </cell>
          <cell r="F224">
            <v>272</v>
          </cell>
          <cell r="G224">
            <v>272</v>
          </cell>
          <cell r="H224">
            <v>0</v>
          </cell>
          <cell r="I224">
            <v>754473.60000000009</v>
          </cell>
          <cell r="J224">
            <v>0</v>
          </cell>
          <cell r="K224">
            <v>0</v>
          </cell>
          <cell r="L224">
            <v>11000.000000000005</v>
          </cell>
          <cell r="M224">
            <v>0</v>
          </cell>
          <cell r="N224">
            <v>20160</v>
          </cell>
          <cell r="O224">
            <v>0</v>
          </cell>
          <cell r="P224">
            <v>3022.2222222222244</v>
          </cell>
          <cell r="Q224">
            <v>1208.8888888888875</v>
          </cell>
          <cell r="R224">
            <v>0</v>
          </cell>
          <cell r="S224">
            <v>0</v>
          </cell>
          <cell r="T224">
            <v>0</v>
          </cell>
          <cell r="U224">
            <v>0</v>
          </cell>
          <cell r="V224">
            <v>0</v>
          </cell>
          <cell r="W224">
            <v>0</v>
          </cell>
          <cell r="X224">
            <v>0</v>
          </cell>
          <cell r="Y224">
            <v>0</v>
          </cell>
          <cell r="Z224">
            <v>0</v>
          </cell>
          <cell r="AA224">
            <v>0</v>
          </cell>
          <cell r="AB224">
            <v>7405.1101321585875</v>
          </cell>
          <cell r="AC224">
            <v>0</v>
          </cell>
          <cell r="AD224">
            <v>0</v>
          </cell>
          <cell r="AE224">
            <v>103930.954954955</v>
          </cell>
          <cell r="AF224">
            <v>0</v>
          </cell>
          <cell r="AG224">
            <v>0</v>
          </cell>
          <cell r="AH224">
            <v>0</v>
          </cell>
          <cell r="AI224">
            <v>110000</v>
          </cell>
          <cell r="AJ224">
            <v>0</v>
          </cell>
          <cell r="AK224">
            <v>0</v>
          </cell>
          <cell r="AL224">
            <v>0</v>
          </cell>
          <cell r="AM224">
            <v>4862.1138999999994</v>
          </cell>
          <cell r="AN224">
            <v>0</v>
          </cell>
          <cell r="AO224">
            <v>0</v>
          </cell>
          <cell r="AP224">
            <v>0</v>
          </cell>
          <cell r="AQ224">
            <v>0</v>
          </cell>
          <cell r="AR224">
            <v>0</v>
          </cell>
          <cell r="AS224">
            <v>0</v>
          </cell>
          <cell r="AT224">
            <v>0</v>
          </cell>
          <cell r="AU224">
            <v>0</v>
          </cell>
          <cell r="AV224">
            <v>754473.60000000009</v>
          </cell>
          <cell r="AW224">
            <v>146727.17619822471</v>
          </cell>
          <cell r="AX224">
            <v>114862.1139</v>
          </cell>
          <cell r="AY224">
            <v>131625.51051051056</v>
          </cell>
          <cell r="AZ224">
            <v>1016062.8900982249</v>
          </cell>
          <cell r="BA224">
            <v>1011200.7761982249</v>
          </cell>
          <cell r="BB224">
            <v>3500</v>
          </cell>
          <cell r="BC224">
            <v>952000</v>
          </cell>
          <cell r="BD224">
            <v>0</v>
          </cell>
          <cell r="BE224">
            <v>0</v>
          </cell>
          <cell r="BF224">
            <v>1016062.8900982249</v>
          </cell>
          <cell r="BG224" t="str">
            <v/>
          </cell>
          <cell r="BH224" t="str">
            <v/>
          </cell>
          <cell r="BI224" t="str">
            <v/>
          </cell>
          <cell r="BJ224" t="str">
            <v/>
          </cell>
          <cell r="BK224" t="str">
            <v/>
          </cell>
          <cell r="BL224">
            <v>1016062.8900982249</v>
          </cell>
          <cell r="BM224">
            <v>1016062.8900982249</v>
          </cell>
          <cell r="BN224">
            <v>0</v>
          </cell>
          <cell r="BO224">
            <v>956862.1139</v>
          </cell>
          <cell r="BP224">
            <v>842000</v>
          </cell>
          <cell r="BQ224">
            <v>901200.77619822486</v>
          </cell>
          <cell r="BR224">
            <v>3313.2381477875915</v>
          </cell>
          <cell r="BS224">
            <v>3103.2489440476188</v>
          </cell>
          <cell r="BT224">
            <v>6.7667534099304427E-2</v>
          </cell>
          <cell r="BU224">
            <v>-6.640709094163668E-3</v>
          </cell>
          <cell r="BV224">
            <v>0</v>
          </cell>
          <cell r="BW224">
            <v>-5605.3143876999038</v>
          </cell>
          <cell r="BX224">
            <v>1010457.5757105249</v>
          </cell>
          <cell r="BY224">
            <v>3697.0421390092829</v>
          </cell>
          <cell r="BZ224" t="str">
            <v>Y</v>
          </cell>
          <cell r="CA224">
            <v>3714.9175577592828</v>
          </cell>
          <cell r="CB224">
            <v>4.3916242828914154E-2</v>
          </cell>
          <cell r="CC224">
            <v>0</v>
          </cell>
          <cell r="CD224">
            <v>1010457.5757105249</v>
          </cell>
        </row>
        <row r="225">
          <cell r="A225">
            <v>448</v>
          </cell>
          <cell r="B225" t="str">
            <v>Recoupment Academy</v>
          </cell>
          <cell r="C225">
            <v>144215</v>
          </cell>
          <cell r="D225">
            <v>9352204</v>
          </cell>
          <cell r="E225" t="str">
            <v>Hartest Church of England Primary School</v>
          </cell>
          <cell r="F225">
            <v>67</v>
          </cell>
          <cell r="G225">
            <v>67</v>
          </cell>
          <cell r="H225">
            <v>0</v>
          </cell>
          <cell r="I225">
            <v>185844.6</v>
          </cell>
          <cell r="J225">
            <v>0</v>
          </cell>
          <cell r="K225">
            <v>0</v>
          </cell>
          <cell r="L225">
            <v>1759.9999999999991</v>
          </cell>
          <cell r="M225">
            <v>0</v>
          </cell>
          <cell r="N225">
            <v>5605.3521126760561</v>
          </cell>
          <cell r="O225">
            <v>0</v>
          </cell>
          <cell r="P225">
            <v>2000.0000000000057</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21963.358490566035</v>
          </cell>
          <cell r="AF225">
            <v>0</v>
          </cell>
          <cell r="AG225">
            <v>0</v>
          </cell>
          <cell r="AH225">
            <v>0</v>
          </cell>
          <cell r="AI225">
            <v>110000</v>
          </cell>
          <cell r="AJ225">
            <v>25000</v>
          </cell>
          <cell r="AK225">
            <v>0</v>
          </cell>
          <cell r="AL225">
            <v>0</v>
          </cell>
          <cell r="AM225">
            <v>2015.384</v>
          </cell>
          <cell r="AN225">
            <v>0</v>
          </cell>
          <cell r="AO225">
            <v>0</v>
          </cell>
          <cell r="AP225">
            <v>0</v>
          </cell>
          <cell r="AQ225">
            <v>0</v>
          </cell>
          <cell r="AR225">
            <v>0</v>
          </cell>
          <cell r="AS225">
            <v>0</v>
          </cell>
          <cell r="AT225">
            <v>0</v>
          </cell>
          <cell r="AU225">
            <v>0</v>
          </cell>
          <cell r="AV225">
            <v>185844.6</v>
          </cell>
          <cell r="AW225">
            <v>31328.710603242096</v>
          </cell>
          <cell r="AX225">
            <v>137015.38399999999</v>
          </cell>
          <cell r="AY225">
            <v>36645.034546904062</v>
          </cell>
          <cell r="AZ225">
            <v>354188.6946032421</v>
          </cell>
          <cell r="BA225">
            <v>352173.31060324208</v>
          </cell>
          <cell r="BB225">
            <v>3500</v>
          </cell>
          <cell r="BC225">
            <v>234500</v>
          </cell>
          <cell r="BD225">
            <v>0</v>
          </cell>
          <cell r="BE225">
            <v>0</v>
          </cell>
          <cell r="BF225">
            <v>354188.6946032421</v>
          </cell>
          <cell r="BG225" t="str">
            <v/>
          </cell>
          <cell r="BH225" t="str">
            <v/>
          </cell>
          <cell r="BI225" t="str">
            <v/>
          </cell>
          <cell r="BJ225" t="str">
            <v/>
          </cell>
          <cell r="BK225" t="str">
            <v/>
          </cell>
          <cell r="BL225">
            <v>354188.6946032421</v>
          </cell>
          <cell r="BM225">
            <v>354188.6946032421</v>
          </cell>
          <cell r="BN225">
            <v>0</v>
          </cell>
          <cell r="BO225">
            <v>236515.38399999999</v>
          </cell>
          <cell r="BP225">
            <v>99499.999999999985</v>
          </cell>
          <cell r="BQ225">
            <v>217173.31060324211</v>
          </cell>
          <cell r="BR225">
            <v>3241.3926955707775</v>
          </cell>
          <cell r="BS225">
            <v>3309.2709550724635</v>
          </cell>
          <cell r="BT225">
            <v>-2.0511544815525584E-2</v>
          </cell>
          <cell r="BU225">
            <v>5.5115448155255847E-3</v>
          </cell>
          <cell r="BV225">
            <v>0</v>
          </cell>
          <cell r="BW225">
            <v>1222.0260767651355</v>
          </cell>
          <cell r="BX225">
            <v>355410.72068000725</v>
          </cell>
          <cell r="BY225">
            <v>5274.5572638807052</v>
          </cell>
          <cell r="BZ225" t="str">
            <v>Y</v>
          </cell>
          <cell r="CA225">
            <v>5304.63762208966</v>
          </cell>
          <cell r="CB225">
            <v>1.9388922723690971E-3</v>
          </cell>
          <cell r="CC225">
            <v>0</v>
          </cell>
          <cell r="CD225">
            <v>355410.72068000725</v>
          </cell>
        </row>
        <row r="226">
          <cell r="A226">
            <v>449</v>
          </cell>
          <cell r="B226" t="str">
            <v>Recoupment Academy</v>
          </cell>
          <cell r="C226">
            <v>146175</v>
          </cell>
          <cell r="D226">
            <v>9353091</v>
          </cell>
          <cell r="E226" t="str">
            <v>Crawford's Churh of England Primary School</v>
          </cell>
          <cell r="F226">
            <v>86</v>
          </cell>
          <cell r="G226">
            <v>86</v>
          </cell>
          <cell r="H226">
            <v>0</v>
          </cell>
          <cell r="I226">
            <v>238546.80000000002</v>
          </cell>
          <cell r="J226">
            <v>0</v>
          </cell>
          <cell r="K226">
            <v>0</v>
          </cell>
          <cell r="L226">
            <v>7040.0000000000018</v>
          </cell>
          <cell r="M226">
            <v>0</v>
          </cell>
          <cell r="N226">
            <v>10387.894736842105</v>
          </cell>
          <cell r="O226">
            <v>0</v>
          </cell>
          <cell r="P226">
            <v>200.00000000000023</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40851.211267605613</v>
          </cell>
          <cell r="AF226">
            <v>0</v>
          </cell>
          <cell r="AG226">
            <v>0</v>
          </cell>
          <cell r="AH226">
            <v>0</v>
          </cell>
          <cell r="AI226">
            <v>110000</v>
          </cell>
          <cell r="AJ226">
            <v>0</v>
          </cell>
          <cell r="AK226">
            <v>0</v>
          </cell>
          <cell r="AL226">
            <v>0</v>
          </cell>
          <cell r="AM226">
            <v>3033.0711600000004</v>
          </cell>
          <cell r="AN226">
            <v>0</v>
          </cell>
          <cell r="AO226">
            <v>0</v>
          </cell>
          <cell r="AP226">
            <v>0</v>
          </cell>
          <cell r="AQ226">
            <v>0</v>
          </cell>
          <cell r="AR226">
            <v>0</v>
          </cell>
          <cell r="AS226">
            <v>0</v>
          </cell>
          <cell r="AT226">
            <v>0</v>
          </cell>
          <cell r="AU226">
            <v>0</v>
          </cell>
          <cell r="AV226">
            <v>238546.80000000002</v>
          </cell>
          <cell r="AW226">
            <v>58479.10600444772</v>
          </cell>
          <cell r="AX226">
            <v>113033.07116000001</v>
          </cell>
          <cell r="AY226">
            <v>59664.158636026666</v>
          </cell>
          <cell r="AZ226">
            <v>410058.97716444772</v>
          </cell>
          <cell r="BA226">
            <v>407025.90600444772</v>
          </cell>
          <cell r="BB226">
            <v>3500</v>
          </cell>
          <cell r="BC226">
            <v>301000</v>
          </cell>
          <cell r="BD226">
            <v>0</v>
          </cell>
          <cell r="BE226">
            <v>0</v>
          </cell>
          <cell r="BF226">
            <v>410058.97716444772</v>
          </cell>
          <cell r="BG226" t="str">
            <v/>
          </cell>
          <cell r="BH226" t="str">
            <v/>
          </cell>
          <cell r="BI226" t="str">
            <v/>
          </cell>
          <cell r="BJ226" t="str">
            <v/>
          </cell>
          <cell r="BK226" t="str">
            <v/>
          </cell>
          <cell r="BL226">
            <v>410058.97716444772</v>
          </cell>
          <cell r="BM226">
            <v>410058.97716444772</v>
          </cell>
          <cell r="BN226">
            <v>0</v>
          </cell>
          <cell r="BO226">
            <v>304033.07115999999</v>
          </cell>
          <cell r="BP226">
            <v>191000</v>
          </cell>
          <cell r="BQ226">
            <v>297025.90600444772</v>
          </cell>
          <cell r="BR226">
            <v>3453.7896047028803</v>
          </cell>
          <cell r="BS226">
            <v>3141.0056893333335</v>
          </cell>
          <cell r="BT226">
            <v>9.9580817835428367E-2</v>
          </cell>
          <cell r="BU226">
            <v>-9.7725925941607832E-3</v>
          </cell>
          <cell r="BV226">
            <v>0</v>
          </cell>
          <cell r="BW226">
            <v>-2639.8361286504405</v>
          </cell>
          <cell r="BX226">
            <v>407419.14103579725</v>
          </cell>
          <cell r="BY226">
            <v>4702.1636032069446</v>
          </cell>
          <cell r="BZ226" t="str">
            <v>Y</v>
          </cell>
          <cell r="CA226">
            <v>4737.4318725092708</v>
          </cell>
          <cell r="CB226">
            <v>7.5199856216909833E-3</v>
          </cell>
          <cell r="CC226">
            <v>0</v>
          </cell>
          <cell r="CD226">
            <v>407419.14103579725</v>
          </cell>
        </row>
        <row r="227">
          <cell r="A227">
            <v>450</v>
          </cell>
          <cell r="B227" t="str">
            <v>Recoupment Academy</v>
          </cell>
          <cell r="C227">
            <v>141546</v>
          </cell>
          <cell r="D227">
            <v>9352040</v>
          </cell>
          <cell r="E227" t="str">
            <v>Burton End Primary Academy</v>
          </cell>
          <cell r="F227">
            <v>373</v>
          </cell>
          <cell r="G227">
            <v>373</v>
          </cell>
          <cell r="H227">
            <v>0</v>
          </cell>
          <cell r="I227">
            <v>1034627.4</v>
          </cell>
          <cell r="J227">
            <v>0</v>
          </cell>
          <cell r="K227">
            <v>0</v>
          </cell>
          <cell r="L227">
            <v>13200.000000000002</v>
          </cell>
          <cell r="M227">
            <v>0</v>
          </cell>
          <cell r="N227">
            <v>30786.994818652849</v>
          </cell>
          <cell r="O227">
            <v>0</v>
          </cell>
          <cell r="P227">
            <v>16644.623655913943</v>
          </cell>
          <cell r="Q227">
            <v>12754.193548387106</v>
          </cell>
          <cell r="R227">
            <v>0</v>
          </cell>
          <cell r="S227">
            <v>0</v>
          </cell>
          <cell r="T227">
            <v>0</v>
          </cell>
          <cell r="U227">
            <v>0</v>
          </cell>
          <cell r="V227">
            <v>0</v>
          </cell>
          <cell r="W227">
            <v>0</v>
          </cell>
          <cell r="X227">
            <v>0</v>
          </cell>
          <cell r="Y227">
            <v>0</v>
          </cell>
          <cell r="Z227">
            <v>0</v>
          </cell>
          <cell r="AA227">
            <v>0</v>
          </cell>
          <cell r="AB227">
            <v>10805.34375</v>
          </cell>
          <cell r="AC227">
            <v>0</v>
          </cell>
          <cell r="AD227">
            <v>0</v>
          </cell>
          <cell r="AE227">
            <v>138064.99358974351</v>
          </cell>
          <cell r="AF227">
            <v>0</v>
          </cell>
          <cell r="AG227">
            <v>0</v>
          </cell>
          <cell r="AH227">
            <v>0</v>
          </cell>
          <cell r="AI227">
            <v>110000</v>
          </cell>
          <cell r="AJ227">
            <v>0</v>
          </cell>
          <cell r="AK227">
            <v>0</v>
          </cell>
          <cell r="AL227">
            <v>0</v>
          </cell>
          <cell r="AM227">
            <v>7507.3054000000002</v>
          </cell>
          <cell r="AN227">
            <v>0</v>
          </cell>
          <cell r="AO227">
            <v>0</v>
          </cell>
          <cell r="AP227">
            <v>0</v>
          </cell>
          <cell r="AQ227">
            <v>0</v>
          </cell>
          <cell r="AR227">
            <v>0</v>
          </cell>
          <cell r="AS227">
            <v>0</v>
          </cell>
          <cell r="AT227">
            <v>0</v>
          </cell>
          <cell r="AU227">
            <v>0</v>
          </cell>
          <cell r="AV227">
            <v>1034627.4</v>
          </cell>
          <cell r="AW227">
            <v>222256.14936269741</v>
          </cell>
          <cell r="AX227">
            <v>117507.3054</v>
          </cell>
          <cell r="AY227">
            <v>184756.89960122044</v>
          </cell>
          <cell r="AZ227">
            <v>1374390.8547626974</v>
          </cell>
          <cell r="BA227">
            <v>1366883.5493626974</v>
          </cell>
          <cell r="BB227">
            <v>3500</v>
          </cell>
          <cell r="BC227">
            <v>1305500</v>
          </cell>
          <cell r="BD227">
            <v>0</v>
          </cell>
          <cell r="BE227">
            <v>0</v>
          </cell>
          <cell r="BF227">
            <v>1374390.8547626974</v>
          </cell>
          <cell r="BG227" t="str">
            <v/>
          </cell>
          <cell r="BH227" t="str">
            <v/>
          </cell>
          <cell r="BI227" t="str">
            <v/>
          </cell>
          <cell r="BJ227" t="str">
            <v/>
          </cell>
          <cell r="BK227" t="str">
            <v/>
          </cell>
          <cell r="BL227">
            <v>1374390.8547626974</v>
          </cell>
          <cell r="BM227">
            <v>1374390.8547626974</v>
          </cell>
          <cell r="BN227">
            <v>0</v>
          </cell>
          <cell r="BO227">
            <v>1313007.3054</v>
          </cell>
          <cell r="BP227">
            <v>1195500</v>
          </cell>
          <cell r="BQ227">
            <v>1256883.5493626974</v>
          </cell>
          <cell r="BR227">
            <v>3369.6609902485184</v>
          </cell>
          <cell r="BS227">
            <v>3230.0132735897437</v>
          </cell>
          <cell r="BT227">
            <v>4.3234409530328109E-2</v>
          </cell>
          <cell r="BU227">
            <v>-4.2429082184006683E-3</v>
          </cell>
          <cell r="BV227">
            <v>0</v>
          </cell>
          <cell r="BW227">
            <v>-5111.8343992933242</v>
          </cell>
          <cell r="BX227">
            <v>1369279.0203634039</v>
          </cell>
          <cell r="BY227">
            <v>3650.8625066043001</v>
          </cell>
          <cell r="BZ227" t="str">
            <v>Y</v>
          </cell>
          <cell r="CA227">
            <v>3670.9893307329867</v>
          </cell>
          <cell r="CB227">
            <v>3.9675340403394266E-2</v>
          </cell>
          <cell r="CC227">
            <v>0</v>
          </cell>
          <cell r="CD227">
            <v>1369279.0203634039</v>
          </cell>
        </row>
        <row r="228">
          <cell r="A228">
            <v>451</v>
          </cell>
          <cell r="B228">
            <v>0</v>
          </cell>
          <cell r="C228">
            <v>124537</v>
          </cell>
          <cell r="D228">
            <v>9352011</v>
          </cell>
          <cell r="E228" t="str">
            <v>New Cangle Community Primary School</v>
          </cell>
          <cell r="F228">
            <v>203</v>
          </cell>
          <cell r="G228">
            <v>203</v>
          </cell>
          <cell r="H228">
            <v>0</v>
          </cell>
          <cell r="I228">
            <v>563081.4</v>
          </cell>
          <cell r="J228">
            <v>0</v>
          </cell>
          <cell r="K228">
            <v>0</v>
          </cell>
          <cell r="L228">
            <v>8799.9999999999982</v>
          </cell>
          <cell r="M228">
            <v>0</v>
          </cell>
          <cell r="N228">
            <v>17946.637168141595</v>
          </cell>
          <cell r="O228">
            <v>0</v>
          </cell>
          <cell r="P228">
            <v>3200.0000000000009</v>
          </cell>
          <cell r="Q228">
            <v>240.00000000000017</v>
          </cell>
          <cell r="R228">
            <v>0</v>
          </cell>
          <cell r="S228">
            <v>0</v>
          </cell>
          <cell r="T228">
            <v>0</v>
          </cell>
          <cell r="U228">
            <v>0</v>
          </cell>
          <cell r="V228">
            <v>0</v>
          </cell>
          <cell r="W228">
            <v>0</v>
          </cell>
          <cell r="X228">
            <v>0</v>
          </cell>
          <cell r="Y228">
            <v>0</v>
          </cell>
          <cell r="Z228">
            <v>0</v>
          </cell>
          <cell r="AA228">
            <v>0</v>
          </cell>
          <cell r="AB228">
            <v>3625.8381502890184</v>
          </cell>
          <cell r="AC228">
            <v>0</v>
          </cell>
          <cell r="AD228">
            <v>0</v>
          </cell>
          <cell r="AE228">
            <v>77196.651162790717</v>
          </cell>
          <cell r="AF228">
            <v>0</v>
          </cell>
          <cell r="AG228">
            <v>0</v>
          </cell>
          <cell r="AH228">
            <v>0</v>
          </cell>
          <cell r="AI228">
            <v>110000</v>
          </cell>
          <cell r="AJ228">
            <v>0</v>
          </cell>
          <cell r="AK228">
            <v>0</v>
          </cell>
          <cell r="AL228">
            <v>0</v>
          </cell>
          <cell r="AM228">
            <v>23301.599999999999</v>
          </cell>
          <cell r="AN228">
            <v>0</v>
          </cell>
          <cell r="AO228">
            <v>0</v>
          </cell>
          <cell r="AP228">
            <v>0</v>
          </cell>
          <cell r="AQ228">
            <v>0</v>
          </cell>
          <cell r="AR228">
            <v>0</v>
          </cell>
          <cell r="AS228">
            <v>0</v>
          </cell>
          <cell r="AT228">
            <v>0</v>
          </cell>
          <cell r="AU228">
            <v>0</v>
          </cell>
          <cell r="AV228">
            <v>563081.4</v>
          </cell>
          <cell r="AW228">
            <v>111009.12648122132</v>
          </cell>
          <cell r="AX228">
            <v>133301.6</v>
          </cell>
          <cell r="AY228">
            <v>102288.96974686152</v>
          </cell>
          <cell r="AZ228">
            <v>807392.12648122129</v>
          </cell>
          <cell r="BA228">
            <v>784090.52648122131</v>
          </cell>
          <cell r="BB228">
            <v>3500</v>
          </cell>
          <cell r="BC228">
            <v>710500</v>
          </cell>
          <cell r="BD228">
            <v>0</v>
          </cell>
          <cell r="BE228">
            <v>0</v>
          </cell>
          <cell r="BF228">
            <v>807392.12648122129</v>
          </cell>
          <cell r="BG228" t="str">
            <v/>
          </cell>
          <cell r="BH228" t="str">
            <v/>
          </cell>
          <cell r="BI228" t="str">
            <v/>
          </cell>
          <cell r="BJ228" t="str">
            <v/>
          </cell>
          <cell r="BK228" t="str">
            <v/>
          </cell>
          <cell r="BL228">
            <v>807392.12648122129</v>
          </cell>
          <cell r="BM228">
            <v>807392.12648122129</v>
          </cell>
          <cell r="BN228">
            <v>0</v>
          </cell>
          <cell r="BO228">
            <v>733801.6</v>
          </cell>
          <cell r="BP228">
            <v>600500</v>
          </cell>
          <cell r="BQ228">
            <v>674090.52648122131</v>
          </cell>
          <cell r="BR228">
            <v>3320.6429875922231</v>
          </cell>
          <cell r="BS228">
            <v>3128.8177607929515</v>
          </cell>
          <cell r="BT228">
            <v>6.1309172174558481E-2</v>
          </cell>
          <cell r="BU228">
            <v>-6.0167166224462977E-3</v>
          </cell>
          <cell r="BV228">
            <v>0</v>
          </cell>
          <cell r="BW228">
            <v>-3821.5175954835354</v>
          </cell>
          <cell r="BX228">
            <v>803570.60888573772</v>
          </cell>
          <cell r="BY228">
            <v>3843.6896989445208</v>
          </cell>
          <cell r="BZ228" t="str">
            <v>Y</v>
          </cell>
          <cell r="CA228">
            <v>3958.4759058410723</v>
          </cell>
          <cell r="CB228">
            <v>6.587147874766508E-2</v>
          </cell>
          <cell r="CC228">
            <v>-5397.7699999999995</v>
          </cell>
          <cell r="CD228">
            <v>798172.8388857377</v>
          </cell>
        </row>
        <row r="229">
          <cell r="A229">
            <v>452</v>
          </cell>
          <cell r="B229" t="str">
            <v>Recoupment Academy</v>
          </cell>
          <cell r="C229">
            <v>144276</v>
          </cell>
          <cell r="D229">
            <v>9352201</v>
          </cell>
          <cell r="E229" t="str">
            <v>Clements Primary Academy</v>
          </cell>
          <cell r="F229">
            <v>274</v>
          </cell>
          <cell r="G229">
            <v>274</v>
          </cell>
          <cell r="H229">
            <v>0</v>
          </cell>
          <cell r="I229">
            <v>760021.20000000007</v>
          </cell>
          <cell r="J229">
            <v>0</v>
          </cell>
          <cell r="K229">
            <v>0</v>
          </cell>
          <cell r="L229">
            <v>22000.000000000055</v>
          </cell>
          <cell r="M229">
            <v>0</v>
          </cell>
          <cell r="N229">
            <v>51441.290322580651</v>
          </cell>
          <cell r="O229">
            <v>0</v>
          </cell>
          <cell r="P229">
            <v>9799.9999999999909</v>
          </cell>
          <cell r="Q229">
            <v>13680.000000000002</v>
          </cell>
          <cell r="R229">
            <v>0</v>
          </cell>
          <cell r="S229">
            <v>0</v>
          </cell>
          <cell r="T229">
            <v>0</v>
          </cell>
          <cell r="U229">
            <v>0</v>
          </cell>
          <cell r="V229">
            <v>0</v>
          </cell>
          <cell r="W229">
            <v>0</v>
          </cell>
          <cell r="X229">
            <v>0</v>
          </cell>
          <cell r="Y229">
            <v>0</v>
          </cell>
          <cell r="Z229">
            <v>0</v>
          </cell>
          <cell r="AA229">
            <v>0</v>
          </cell>
          <cell r="AB229">
            <v>13356.090534979428</v>
          </cell>
          <cell r="AC229">
            <v>0</v>
          </cell>
          <cell r="AD229">
            <v>0</v>
          </cell>
          <cell r="AE229">
            <v>113228.71304347842</v>
          </cell>
          <cell r="AF229">
            <v>0</v>
          </cell>
          <cell r="AG229">
            <v>0</v>
          </cell>
          <cell r="AH229">
            <v>0</v>
          </cell>
          <cell r="AI229">
            <v>110000</v>
          </cell>
          <cell r="AJ229">
            <v>0</v>
          </cell>
          <cell r="AK229">
            <v>0</v>
          </cell>
          <cell r="AL229">
            <v>0</v>
          </cell>
          <cell r="AM229">
            <v>9069.2279999999992</v>
          </cell>
          <cell r="AN229">
            <v>0</v>
          </cell>
          <cell r="AO229">
            <v>0</v>
          </cell>
          <cell r="AP229">
            <v>0</v>
          </cell>
          <cell r="AQ229">
            <v>0</v>
          </cell>
          <cell r="AR229">
            <v>0</v>
          </cell>
          <cell r="AS229">
            <v>0</v>
          </cell>
          <cell r="AT229">
            <v>0</v>
          </cell>
          <cell r="AU229">
            <v>0</v>
          </cell>
          <cell r="AV229">
            <v>760021.20000000007</v>
          </cell>
          <cell r="AW229">
            <v>223506.09390103855</v>
          </cell>
          <cell r="AX229">
            <v>119069.228</v>
          </cell>
          <cell r="AY229">
            <v>171688.35820476877</v>
          </cell>
          <cell r="AZ229">
            <v>1102596.5219010385</v>
          </cell>
          <cell r="BA229">
            <v>1093527.2939010386</v>
          </cell>
          <cell r="BB229">
            <v>3500</v>
          </cell>
          <cell r="BC229">
            <v>959000</v>
          </cell>
          <cell r="BD229">
            <v>0</v>
          </cell>
          <cell r="BE229">
            <v>0</v>
          </cell>
          <cell r="BF229">
            <v>1102596.5219010385</v>
          </cell>
          <cell r="BG229" t="str">
            <v/>
          </cell>
          <cell r="BH229" t="str">
            <v/>
          </cell>
          <cell r="BI229" t="str">
            <v/>
          </cell>
          <cell r="BJ229" t="str">
            <v/>
          </cell>
          <cell r="BK229" t="str">
            <v/>
          </cell>
          <cell r="BL229">
            <v>1102596.5219010385</v>
          </cell>
          <cell r="BM229">
            <v>1102596.5219010385</v>
          </cell>
          <cell r="BN229">
            <v>0</v>
          </cell>
          <cell r="BO229">
            <v>968069.228</v>
          </cell>
          <cell r="BP229">
            <v>849000</v>
          </cell>
          <cell r="BQ229">
            <v>983527.29390103847</v>
          </cell>
          <cell r="BR229">
            <v>3589.5156711716731</v>
          </cell>
          <cell r="BS229">
            <v>3431.0292989169675</v>
          </cell>
          <cell r="BT229">
            <v>4.6192077783985458E-2</v>
          </cell>
          <cell r="BU229">
            <v>-4.5331657951103157E-3</v>
          </cell>
          <cell r="BV229">
            <v>0</v>
          </cell>
          <cell r="BW229">
            <v>-4261.6383568048523</v>
          </cell>
          <cell r="BX229">
            <v>1098334.8835442336</v>
          </cell>
          <cell r="BY229">
            <v>3975.4221005264003</v>
          </cell>
          <cell r="BZ229" t="str">
            <v>Y</v>
          </cell>
          <cell r="CA229">
            <v>4008.5214727891739</v>
          </cell>
          <cell r="CB229">
            <v>3.8429364091244533E-2</v>
          </cell>
          <cell r="CC229">
            <v>0</v>
          </cell>
          <cell r="CD229">
            <v>1098334.8835442336</v>
          </cell>
        </row>
        <row r="230">
          <cell r="A230">
            <v>453</v>
          </cell>
          <cell r="B230" t="str">
            <v>Recoupment Academy</v>
          </cell>
          <cell r="C230">
            <v>140044</v>
          </cell>
          <cell r="D230">
            <v>9352010</v>
          </cell>
          <cell r="E230" t="str">
            <v>Westfield Primary Academy</v>
          </cell>
          <cell r="F230">
            <v>399</v>
          </cell>
          <cell r="G230">
            <v>399</v>
          </cell>
          <cell r="H230">
            <v>0</v>
          </cell>
          <cell r="I230">
            <v>1106746.2000000002</v>
          </cell>
          <cell r="J230">
            <v>0</v>
          </cell>
          <cell r="K230">
            <v>0</v>
          </cell>
          <cell r="L230">
            <v>24639.999999999924</v>
          </cell>
          <cell r="M230">
            <v>0</v>
          </cell>
          <cell r="N230">
            <v>41735.593220338982</v>
          </cell>
          <cell r="O230">
            <v>0</v>
          </cell>
          <cell r="P230">
            <v>5999.9999999999973</v>
          </cell>
          <cell r="Q230">
            <v>1439.9999999999993</v>
          </cell>
          <cell r="R230">
            <v>0</v>
          </cell>
          <cell r="S230">
            <v>0</v>
          </cell>
          <cell r="T230">
            <v>0</v>
          </cell>
          <cell r="U230">
            <v>0</v>
          </cell>
          <cell r="V230">
            <v>0</v>
          </cell>
          <cell r="W230">
            <v>0</v>
          </cell>
          <cell r="X230">
            <v>0</v>
          </cell>
          <cell r="Y230">
            <v>0</v>
          </cell>
          <cell r="Z230">
            <v>0</v>
          </cell>
          <cell r="AA230">
            <v>0</v>
          </cell>
          <cell r="AB230">
            <v>18200.100000000006</v>
          </cell>
          <cell r="AC230">
            <v>0</v>
          </cell>
          <cell r="AD230">
            <v>0</v>
          </cell>
          <cell r="AE230">
            <v>154883.03857566757</v>
          </cell>
          <cell r="AF230">
            <v>0</v>
          </cell>
          <cell r="AG230">
            <v>0</v>
          </cell>
          <cell r="AH230">
            <v>0</v>
          </cell>
          <cell r="AI230">
            <v>110000</v>
          </cell>
          <cell r="AJ230">
            <v>0</v>
          </cell>
          <cell r="AK230">
            <v>0</v>
          </cell>
          <cell r="AL230">
            <v>0</v>
          </cell>
          <cell r="AM230">
            <v>20951.93002</v>
          </cell>
          <cell r="AN230">
            <v>0</v>
          </cell>
          <cell r="AO230">
            <v>0</v>
          </cell>
          <cell r="AP230">
            <v>0</v>
          </cell>
          <cell r="AQ230">
            <v>0</v>
          </cell>
          <cell r="AR230">
            <v>0</v>
          </cell>
          <cell r="AS230">
            <v>0</v>
          </cell>
          <cell r="AT230">
            <v>0</v>
          </cell>
          <cell r="AU230">
            <v>0</v>
          </cell>
          <cell r="AV230">
            <v>1106746.2000000002</v>
          </cell>
          <cell r="AW230">
            <v>246898.7317960065</v>
          </cell>
          <cell r="AX230">
            <v>130951.93002</v>
          </cell>
          <cell r="AY230">
            <v>201789.83518583703</v>
          </cell>
          <cell r="AZ230">
            <v>1484596.8618160067</v>
          </cell>
          <cell r="BA230">
            <v>1463644.9317960066</v>
          </cell>
          <cell r="BB230">
            <v>3500</v>
          </cell>
          <cell r="BC230">
            <v>1396500</v>
          </cell>
          <cell r="BD230">
            <v>0</v>
          </cell>
          <cell r="BE230">
            <v>0</v>
          </cell>
          <cell r="BF230">
            <v>1484596.8618160067</v>
          </cell>
          <cell r="BG230" t="str">
            <v/>
          </cell>
          <cell r="BH230" t="str">
            <v/>
          </cell>
          <cell r="BI230" t="str">
            <v/>
          </cell>
          <cell r="BJ230" t="str">
            <v/>
          </cell>
          <cell r="BK230" t="str">
            <v/>
          </cell>
          <cell r="BL230">
            <v>1484596.8618160067</v>
          </cell>
          <cell r="BM230">
            <v>1484596.8618160069</v>
          </cell>
          <cell r="BN230">
            <v>0</v>
          </cell>
          <cell r="BO230">
            <v>1417451.9300200001</v>
          </cell>
          <cell r="BP230">
            <v>1286500</v>
          </cell>
          <cell r="BQ230">
            <v>1353644.9317960066</v>
          </cell>
          <cell r="BR230">
            <v>3392.5938140250792</v>
          </cell>
          <cell r="BS230">
            <v>3301.2803946341469</v>
          </cell>
          <cell r="BT230">
            <v>2.7660001113310996E-2</v>
          </cell>
          <cell r="BU230">
            <v>-2.714477827257335E-3</v>
          </cell>
          <cell r="BV230">
            <v>0</v>
          </cell>
          <cell r="BW230">
            <v>-3575.539720684701</v>
          </cell>
          <cell r="BX230">
            <v>1481021.322095322</v>
          </cell>
          <cell r="BY230">
            <v>3659.3217846499297</v>
          </cell>
          <cell r="BZ230" t="str">
            <v>Y</v>
          </cell>
          <cell r="CA230">
            <v>3711.8328874569474</v>
          </cell>
          <cell r="CB230">
            <v>2.5488512549628917E-2</v>
          </cell>
          <cell r="CC230">
            <v>0</v>
          </cell>
          <cell r="CD230">
            <v>1481021.322095322</v>
          </cell>
        </row>
        <row r="231">
          <cell r="A231">
            <v>454</v>
          </cell>
          <cell r="B231" t="str">
            <v>Recoupment Academy</v>
          </cell>
          <cell r="C231">
            <v>138161</v>
          </cell>
          <cell r="D231">
            <v>9352036</v>
          </cell>
          <cell r="E231" t="str">
            <v>Place Farm Primary Academy</v>
          </cell>
          <cell r="F231">
            <v>407</v>
          </cell>
          <cell r="G231">
            <v>407</v>
          </cell>
          <cell r="H231">
            <v>0</v>
          </cell>
          <cell r="I231">
            <v>1128936.6000000001</v>
          </cell>
          <cell r="J231">
            <v>0</v>
          </cell>
          <cell r="K231">
            <v>0</v>
          </cell>
          <cell r="L231">
            <v>29480.000000000069</v>
          </cell>
          <cell r="M231">
            <v>0</v>
          </cell>
          <cell r="N231">
            <v>51586.503667481666</v>
          </cell>
          <cell r="O231">
            <v>0</v>
          </cell>
          <cell r="P231">
            <v>24660.591133004964</v>
          </cell>
          <cell r="Q231">
            <v>15638.423645320228</v>
          </cell>
          <cell r="R231">
            <v>0</v>
          </cell>
          <cell r="S231">
            <v>0</v>
          </cell>
          <cell r="T231">
            <v>0</v>
          </cell>
          <cell r="U231">
            <v>0</v>
          </cell>
          <cell r="V231">
            <v>0</v>
          </cell>
          <cell r="W231">
            <v>0</v>
          </cell>
          <cell r="X231">
            <v>0</v>
          </cell>
          <cell r="Y231">
            <v>0</v>
          </cell>
          <cell r="Z231">
            <v>0</v>
          </cell>
          <cell r="AA231">
            <v>0</v>
          </cell>
          <cell r="AB231">
            <v>14170.478873239435</v>
          </cell>
          <cell r="AC231">
            <v>0</v>
          </cell>
          <cell r="AD231">
            <v>0</v>
          </cell>
          <cell r="AE231">
            <v>144989.68000000017</v>
          </cell>
          <cell r="AF231">
            <v>0</v>
          </cell>
          <cell r="AG231">
            <v>0</v>
          </cell>
          <cell r="AH231">
            <v>0</v>
          </cell>
          <cell r="AI231">
            <v>110000</v>
          </cell>
          <cell r="AJ231">
            <v>0</v>
          </cell>
          <cell r="AK231">
            <v>0</v>
          </cell>
          <cell r="AL231">
            <v>0</v>
          </cell>
          <cell r="AM231">
            <v>8716.5357999999997</v>
          </cell>
          <cell r="AN231">
            <v>0</v>
          </cell>
          <cell r="AO231">
            <v>0</v>
          </cell>
          <cell r="AP231">
            <v>0</v>
          </cell>
          <cell r="AQ231">
            <v>0</v>
          </cell>
          <cell r="AR231">
            <v>0</v>
          </cell>
          <cell r="AS231">
            <v>0</v>
          </cell>
          <cell r="AT231">
            <v>0</v>
          </cell>
          <cell r="AU231">
            <v>0</v>
          </cell>
          <cell r="AV231">
            <v>1128936.6000000001</v>
          </cell>
          <cell r="AW231">
            <v>280525.67731904652</v>
          </cell>
          <cell r="AX231">
            <v>118716.5358</v>
          </cell>
          <cell r="AY231">
            <v>215671.43922290363</v>
          </cell>
          <cell r="AZ231">
            <v>1528178.8131190466</v>
          </cell>
          <cell r="BA231">
            <v>1519462.2773190467</v>
          </cell>
          <cell r="BB231">
            <v>3500</v>
          </cell>
          <cell r="BC231">
            <v>1424500</v>
          </cell>
          <cell r="BD231">
            <v>0</v>
          </cell>
          <cell r="BE231">
            <v>0</v>
          </cell>
          <cell r="BF231">
            <v>1528178.8131190466</v>
          </cell>
          <cell r="BG231" t="str">
            <v/>
          </cell>
          <cell r="BH231" t="str">
            <v/>
          </cell>
          <cell r="BI231" t="str">
            <v/>
          </cell>
          <cell r="BJ231" t="str">
            <v/>
          </cell>
          <cell r="BK231" t="str">
            <v/>
          </cell>
          <cell r="BL231">
            <v>1528178.8131190466</v>
          </cell>
          <cell r="BM231">
            <v>1528178.8131190464</v>
          </cell>
          <cell r="BN231">
            <v>0</v>
          </cell>
          <cell r="BO231">
            <v>1433216.5358</v>
          </cell>
          <cell r="BP231">
            <v>1314500</v>
          </cell>
          <cell r="BQ231">
            <v>1409462.2773190467</v>
          </cell>
          <cell r="BR231">
            <v>3463.0522784251762</v>
          </cell>
          <cell r="BS231">
            <v>3317.1266321078433</v>
          </cell>
          <cell r="BT231">
            <v>4.399158142015383E-2</v>
          </cell>
          <cell r="BU231">
            <v>-4.3172150233040619E-3</v>
          </cell>
          <cell r="BV231">
            <v>0</v>
          </cell>
          <cell r="BW231">
            <v>-5828.544814647561</v>
          </cell>
          <cell r="BX231">
            <v>1522350.268304399</v>
          </cell>
          <cell r="BY231">
            <v>3719.001799765108</v>
          </cell>
          <cell r="BZ231" t="str">
            <v>Y</v>
          </cell>
          <cell r="CA231">
            <v>3740.4183496422579</v>
          </cell>
          <cell r="CB231">
            <v>3.6805157309250491E-2</v>
          </cell>
          <cell r="CC231">
            <v>0</v>
          </cell>
          <cell r="CD231">
            <v>1522350.268304399</v>
          </cell>
        </row>
        <row r="232">
          <cell r="A232">
            <v>455</v>
          </cell>
          <cell r="B232" t="str">
            <v>Recoupment Academy</v>
          </cell>
          <cell r="C232">
            <v>143624</v>
          </cell>
          <cell r="D232">
            <v>9353320</v>
          </cell>
          <cell r="E232" t="str">
            <v>St Felix Roman Catholic Primary School, Haverhill</v>
          </cell>
          <cell r="F232">
            <v>278</v>
          </cell>
          <cell r="G232">
            <v>278</v>
          </cell>
          <cell r="H232">
            <v>0</v>
          </cell>
          <cell r="I232">
            <v>771116.4</v>
          </cell>
          <cell r="J232">
            <v>0</v>
          </cell>
          <cell r="K232">
            <v>0</v>
          </cell>
          <cell r="L232">
            <v>5720.0000000000064</v>
          </cell>
          <cell r="M232">
            <v>0</v>
          </cell>
          <cell r="N232">
            <v>12009.6</v>
          </cell>
          <cell r="O232">
            <v>0</v>
          </cell>
          <cell r="P232">
            <v>7655.0724637681242</v>
          </cell>
          <cell r="Q232">
            <v>7735.6521739130267</v>
          </cell>
          <cell r="R232">
            <v>0</v>
          </cell>
          <cell r="S232">
            <v>0</v>
          </cell>
          <cell r="T232">
            <v>0</v>
          </cell>
          <cell r="U232">
            <v>0</v>
          </cell>
          <cell r="V232">
            <v>0</v>
          </cell>
          <cell r="W232">
            <v>0</v>
          </cell>
          <cell r="X232">
            <v>0</v>
          </cell>
          <cell r="Y232">
            <v>0</v>
          </cell>
          <cell r="Z232">
            <v>0</v>
          </cell>
          <cell r="AA232">
            <v>0</v>
          </cell>
          <cell r="AB232">
            <v>31753.657587548569</v>
          </cell>
          <cell r="AC232">
            <v>0</v>
          </cell>
          <cell r="AD232">
            <v>0</v>
          </cell>
          <cell r="AE232">
            <v>98478.454183266906</v>
          </cell>
          <cell r="AF232">
            <v>0</v>
          </cell>
          <cell r="AG232">
            <v>0</v>
          </cell>
          <cell r="AH232">
            <v>0</v>
          </cell>
          <cell r="AI232">
            <v>110000</v>
          </cell>
          <cell r="AJ232">
            <v>0</v>
          </cell>
          <cell r="AK232">
            <v>0</v>
          </cell>
          <cell r="AL232">
            <v>0</v>
          </cell>
          <cell r="AM232">
            <v>6385.68084</v>
          </cell>
          <cell r="AN232">
            <v>0</v>
          </cell>
          <cell r="AO232">
            <v>0</v>
          </cell>
          <cell r="AP232">
            <v>0</v>
          </cell>
          <cell r="AQ232">
            <v>0</v>
          </cell>
          <cell r="AR232">
            <v>0</v>
          </cell>
          <cell r="AS232">
            <v>0</v>
          </cell>
          <cell r="AT232">
            <v>0</v>
          </cell>
          <cell r="AU232">
            <v>0</v>
          </cell>
          <cell r="AV232">
            <v>771116.4</v>
          </cell>
          <cell r="AW232">
            <v>163352.43640849664</v>
          </cell>
          <cell r="AX232">
            <v>116385.68084</v>
          </cell>
          <cell r="AY232">
            <v>125037.61650210748</v>
          </cell>
          <cell r="AZ232">
            <v>1050854.5172484966</v>
          </cell>
          <cell r="BA232">
            <v>1044468.8364084966</v>
          </cell>
          <cell r="BB232">
            <v>3500</v>
          </cell>
          <cell r="BC232">
            <v>973000</v>
          </cell>
          <cell r="BD232">
            <v>0</v>
          </cell>
          <cell r="BE232">
            <v>0</v>
          </cell>
          <cell r="BF232">
            <v>1050854.5172484966</v>
          </cell>
          <cell r="BG232" t="str">
            <v/>
          </cell>
          <cell r="BH232" t="str">
            <v/>
          </cell>
          <cell r="BI232" t="str">
            <v/>
          </cell>
          <cell r="BJ232" t="str">
            <v/>
          </cell>
          <cell r="BK232" t="str">
            <v/>
          </cell>
          <cell r="BL232">
            <v>1050854.5172484966</v>
          </cell>
          <cell r="BM232">
            <v>1050854.5172484966</v>
          </cell>
          <cell r="BN232">
            <v>0</v>
          </cell>
          <cell r="BO232">
            <v>979385.68084000004</v>
          </cell>
          <cell r="BP232">
            <v>863000</v>
          </cell>
          <cell r="BQ232">
            <v>934468.8364084966</v>
          </cell>
          <cell r="BR232">
            <v>3361.3986921168944</v>
          </cell>
          <cell r="BS232">
            <v>3204.3748150000001</v>
          </cell>
          <cell r="BT232">
            <v>4.9002968186446144E-2</v>
          </cell>
          <cell r="BU232">
            <v>-4.8090189898037207E-3</v>
          </cell>
          <cell r="BV232">
            <v>0</v>
          </cell>
          <cell r="BW232">
            <v>-4283.9520153478925</v>
          </cell>
          <cell r="BX232">
            <v>1046570.5652331488</v>
          </cell>
          <cell r="BY232">
            <v>3741.6722460185206</v>
          </cell>
          <cell r="BZ232" t="str">
            <v>Y</v>
          </cell>
          <cell r="CA232">
            <v>3764.6423209825493</v>
          </cell>
          <cell r="CB232">
            <v>4.8101265666388837E-2</v>
          </cell>
          <cell r="CC232">
            <v>0</v>
          </cell>
          <cell r="CD232">
            <v>1046570.5652331488</v>
          </cell>
        </row>
        <row r="233">
          <cell r="A233">
            <v>457</v>
          </cell>
          <cell r="B233">
            <v>0</v>
          </cell>
          <cell r="C233">
            <v>124702</v>
          </cell>
          <cell r="D233">
            <v>9353036</v>
          </cell>
          <cell r="E233" t="str">
            <v>Honington Church of England Voluntary Controlled Primary School</v>
          </cell>
          <cell r="F233">
            <v>169</v>
          </cell>
          <cell r="G233">
            <v>169</v>
          </cell>
          <cell r="H233">
            <v>0</v>
          </cell>
          <cell r="I233">
            <v>468772.2</v>
          </cell>
          <cell r="J233">
            <v>0</v>
          </cell>
          <cell r="K233">
            <v>0</v>
          </cell>
          <cell r="L233">
            <v>5279.9999999999991</v>
          </cell>
          <cell r="M233">
            <v>0</v>
          </cell>
          <cell r="N233">
            <v>9289.9401197604784</v>
          </cell>
          <cell r="O233">
            <v>0</v>
          </cell>
          <cell r="P233">
            <v>599.99999999999909</v>
          </cell>
          <cell r="Q233">
            <v>479.9999999999992</v>
          </cell>
          <cell r="R233">
            <v>1799.999999999997</v>
          </cell>
          <cell r="S233">
            <v>0</v>
          </cell>
          <cell r="T233">
            <v>0</v>
          </cell>
          <cell r="U233">
            <v>0</v>
          </cell>
          <cell r="V233">
            <v>0</v>
          </cell>
          <cell r="W233">
            <v>0</v>
          </cell>
          <cell r="X233">
            <v>0</v>
          </cell>
          <cell r="Y233">
            <v>0</v>
          </cell>
          <cell r="Z233">
            <v>0</v>
          </cell>
          <cell r="AA233">
            <v>0</v>
          </cell>
          <cell r="AB233">
            <v>1878.4532374100686</v>
          </cell>
          <cell r="AC233">
            <v>0</v>
          </cell>
          <cell r="AD233">
            <v>0</v>
          </cell>
          <cell r="AE233">
            <v>46500.999999999956</v>
          </cell>
          <cell r="AF233">
            <v>0</v>
          </cell>
          <cell r="AG233">
            <v>0</v>
          </cell>
          <cell r="AH233">
            <v>0</v>
          </cell>
          <cell r="AI233">
            <v>110000</v>
          </cell>
          <cell r="AJ233">
            <v>0</v>
          </cell>
          <cell r="AK233">
            <v>0</v>
          </cell>
          <cell r="AL233">
            <v>0</v>
          </cell>
          <cell r="AM233">
            <v>16065.84</v>
          </cell>
          <cell r="AN233">
            <v>0</v>
          </cell>
          <cell r="AO233">
            <v>0</v>
          </cell>
          <cell r="AP233">
            <v>0</v>
          </cell>
          <cell r="AQ233">
            <v>0</v>
          </cell>
          <cell r="AR233">
            <v>0</v>
          </cell>
          <cell r="AS233">
            <v>0</v>
          </cell>
          <cell r="AT233">
            <v>0</v>
          </cell>
          <cell r="AU233">
            <v>0</v>
          </cell>
          <cell r="AV233">
            <v>468772.2</v>
          </cell>
          <cell r="AW233">
            <v>65829.393357170498</v>
          </cell>
          <cell r="AX233">
            <v>126065.84</v>
          </cell>
          <cell r="AY233">
            <v>65224.970059880194</v>
          </cell>
          <cell r="AZ233">
            <v>660667.43335717043</v>
          </cell>
          <cell r="BA233">
            <v>644601.59335717047</v>
          </cell>
          <cell r="BB233">
            <v>3500</v>
          </cell>
          <cell r="BC233">
            <v>591500</v>
          </cell>
          <cell r="BD233">
            <v>0</v>
          </cell>
          <cell r="BE233">
            <v>0</v>
          </cell>
          <cell r="BF233">
            <v>660667.43335717043</v>
          </cell>
          <cell r="BG233" t="str">
            <v/>
          </cell>
          <cell r="BH233" t="str">
            <v/>
          </cell>
          <cell r="BI233" t="str">
            <v/>
          </cell>
          <cell r="BJ233" t="str">
            <v/>
          </cell>
          <cell r="BK233" t="str">
            <v/>
          </cell>
          <cell r="BL233">
            <v>660667.43335717043</v>
          </cell>
          <cell r="BM233">
            <v>660667.43335717043</v>
          </cell>
          <cell r="BN233">
            <v>0</v>
          </cell>
          <cell r="BO233">
            <v>607565.84</v>
          </cell>
          <cell r="BP233">
            <v>481499.99999999994</v>
          </cell>
          <cell r="BQ233">
            <v>534601.59335717047</v>
          </cell>
          <cell r="BR233">
            <v>3163.3230376163933</v>
          </cell>
          <cell r="BS233">
            <v>3052.28595497076</v>
          </cell>
          <cell r="BT233">
            <v>3.6378335543825871E-2</v>
          </cell>
          <cell r="BU233">
            <v>-3.5700716287651027E-3</v>
          </cell>
          <cell r="BV233">
            <v>0</v>
          </cell>
          <cell r="BW233">
            <v>-1841.5726339315631</v>
          </cell>
          <cell r="BX233">
            <v>658825.8607232389</v>
          </cell>
          <cell r="BY233">
            <v>3803.313732090171</v>
          </cell>
          <cell r="BZ233" t="str">
            <v>Y</v>
          </cell>
          <cell r="CA233">
            <v>3898.3778741020055</v>
          </cell>
          <cell r="CB233">
            <v>2.8324580766161844E-2</v>
          </cell>
          <cell r="CC233">
            <v>-4493.71</v>
          </cell>
          <cell r="CD233">
            <v>654332.15072323894</v>
          </cell>
        </row>
        <row r="234">
          <cell r="A234">
            <v>458</v>
          </cell>
          <cell r="B234">
            <v>0</v>
          </cell>
          <cell r="C234">
            <v>124703</v>
          </cell>
          <cell r="D234">
            <v>9353037</v>
          </cell>
          <cell r="E234" t="str">
            <v>Hopton Church of England Voluntary Controlled Primary School</v>
          </cell>
          <cell r="F234">
            <v>87</v>
          </cell>
          <cell r="G234">
            <v>87</v>
          </cell>
          <cell r="H234">
            <v>0</v>
          </cell>
          <cell r="I234">
            <v>241320.6</v>
          </cell>
          <cell r="J234">
            <v>0</v>
          </cell>
          <cell r="K234">
            <v>0</v>
          </cell>
          <cell r="L234">
            <v>1760.0000000000011</v>
          </cell>
          <cell r="M234">
            <v>0</v>
          </cell>
          <cell r="N234">
            <v>5872.5</v>
          </cell>
          <cell r="O234">
            <v>0</v>
          </cell>
          <cell r="P234">
            <v>202.32558139534908</v>
          </cell>
          <cell r="Q234">
            <v>0</v>
          </cell>
          <cell r="R234">
            <v>0</v>
          </cell>
          <cell r="S234">
            <v>0</v>
          </cell>
          <cell r="T234">
            <v>0</v>
          </cell>
          <cell r="U234">
            <v>0</v>
          </cell>
          <cell r="V234">
            <v>0</v>
          </cell>
          <cell r="W234">
            <v>0</v>
          </cell>
          <cell r="X234">
            <v>0</v>
          </cell>
          <cell r="Y234">
            <v>0</v>
          </cell>
          <cell r="Z234">
            <v>0</v>
          </cell>
          <cell r="AA234">
            <v>0</v>
          </cell>
          <cell r="AB234">
            <v>605.47297297297234</v>
          </cell>
          <cell r="AC234">
            <v>0</v>
          </cell>
          <cell r="AD234">
            <v>0</v>
          </cell>
          <cell r="AE234">
            <v>27168.166666666708</v>
          </cell>
          <cell r="AF234">
            <v>0</v>
          </cell>
          <cell r="AG234">
            <v>0</v>
          </cell>
          <cell r="AH234">
            <v>0</v>
          </cell>
          <cell r="AI234">
            <v>110000</v>
          </cell>
          <cell r="AJ234">
            <v>0</v>
          </cell>
          <cell r="AK234">
            <v>0</v>
          </cell>
          <cell r="AL234">
            <v>0</v>
          </cell>
          <cell r="AM234">
            <v>8243.3804600000003</v>
          </cell>
          <cell r="AN234">
            <v>0</v>
          </cell>
          <cell r="AO234">
            <v>0</v>
          </cell>
          <cell r="AP234">
            <v>0</v>
          </cell>
          <cell r="AQ234">
            <v>0</v>
          </cell>
          <cell r="AR234">
            <v>0</v>
          </cell>
          <cell r="AS234">
            <v>0</v>
          </cell>
          <cell r="AT234">
            <v>0</v>
          </cell>
          <cell r="AU234">
            <v>0</v>
          </cell>
          <cell r="AV234">
            <v>241320.6</v>
          </cell>
          <cell r="AW234">
            <v>35608.465221035032</v>
          </cell>
          <cell r="AX234">
            <v>118243.38046</v>
          </cell>
          <cell r="AY234">
            <v>41084.57945736438</v>
          </cell>
          <cell r="AZ234">
            <v>395172.44568103505</v>
          </cell>
          <cell r="BA234">
            <v>386929.06522103504</v>
          </cell>
          <cell r="BB234">
            <v>3500</v>
          </cell>
          <cell r="BC234">
            <v>304500</v>
          </cell>
          <cell r="BD234">
            <v>0</v>
          </cell>
          <cell r="BE234">
            <v>0</v>
          </cell>
          <cell r="BF234">
            <v>395172.44568103505</v>
          </cell>
          <cell r="BG234" t="str">
            <v/>
          </cell>
          <cell r="BH234" t="str">
            <v/>
          </cell>
          <cell r="BI234" t="str">
            <v/>
          </cell>
          <cell r="BJ234" t="str">
            <v/>
          </cell>
          <cell r="BK234" t="str">
            <v/>
          </cell>
          <cell r="BL234">
            <v>395172.44568103505</v>
          </cell>
          <cell r="BM234">
            <v>395172.44568103505</v>
          </cell>
          <cell r="BN234">
            <v>0</v>
          </cell>
          <cell r="BO234">
            <v>312743.38046000001</v>
          </cell>
          <cell r="BP234">
            <v>194500</v>
          </cell>
          <cell r="BQ234">
            <v>276929.06522103504</v>
          </cell>
          <cell r="BR234">
            <v>3183.092703690058</v>
          </cell>
          <cell r="BS234">
            <v>3040.768130927835</v>
          </cell>
          <cell r="BT234">
            <v>4.6805467116887725E-2</v>
          </cell>
          <cell r="BU234">
            <v>-4.5933621680901452E-3</v>
          </cell>
          <cell r="BV234">
            <v>0</v>
          </cell>
          <cell r="BW234">
            <v>-1215.1593886248147</v>
          </cell>
          <cell r="BX234">
            <v>393957.28629241022</v>
          </cell>
          <cell r="BY234">
            <v>4433.4931704874734</v>
          </cell>
          <cell r="BZ234" t="str">
            <v>Y</v>
          </cell>
          <cell r="CA234">
            <v>4528.2446700277042</v>
          </cell>
          <cell r="CB234">
            <v>6.3481832461399934E-2</v>
          </cell>
          <cell r="CC234">
            <v>-2313.33</v>
          </cell>
          <cell r="CD234">
            <v>391643.95629241021</v>
          </cell>
        </row>
        <row r="235">
          <cell r="A235">
            <v>460</v>
          </cell>
          <cell r="B235">
            <v>0</v>
          </cell>
          <cell r="C235">
            <v>124538</v>
          </cell>
          <cell r="D235">
            <v>9352012</v>
          </cell>
          <cell r="E235" t="str">
            <v>Hundon Community Primary School</v>
          </cell>
          <cell r="F235">
            <v>84</v>
          </cell>
          <cell r="G235">
            <v>84</v>
          </cell>
          <cell r="H235">
            <v>0</v>
          </cell>
          <cell r="I235">
            <v>232999.2</v>
          </cell>
          <cell r="J235">
            <v>0</v>
          </cell>
          <cell r="K235">
            <v>0</v>
          </cell>
          <cell r="L235">
            <v>2639.9999999999986</v>
          </cell>
          <cell r="M235">
            <v>0</v>
          </cell>
          <cell r="N235">
            <v>4930.4347826086951</v>
          </cell>
          <cell r="O235">
            <v>0</v>
          </cell>
          <cell r="P235">
            <v>599.99999999999977</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29760.640000000029</v>
          </cell>
          <cell r="AF235">
            <v>0</v>
          </cell>
          <cell r="AG235">
            <v>0</v>
          </cell>
          <cell r="AH235">
            <v>0</v>
          </cell>
          <cell r="AI235">
            <v>110000</v>
          </cell>
          <cell r="AJ235">
            <v>21962.616822429904</v>
          </cell>
          <cell r="AK235">
            <v>0</v>
          </cell>
          <cell r="AL235">
            <v>0</v>
          </cell>
          <cell r="AM235">
            <v>7603.68</v>
          </cell>
          <cell r="AN235">
            <v>0</v>
          </cell>
          <cell r="AO235">
            <v>0</v>
          </cell>
          <cell r="AP235">
            <v>0</v>
          </cell>
          <cell r="AQ235">
            <v>0</v>
          </cell>
          <cell r="AR235">
            <v>0</v>
          </cell>
          <cell r="AS235">
            <v>0</v>
          </cell>
          <cell r="AT235">
            <v>0</v>
          </cell>
          <cell r="AU235">
            <v>0</v>
          </cell>
          <cell r="AV235">
            <v>232999.2</v>
          </cell>
          <cell r="AW235">
            <v>37931.074782608724</v>
          </cell>
          <cell r="AX235">
            <v>139566.2968224299</v>
          </cell>
          <cell r="AY235">
            <v>43844.857391304373</v>
          </cell>
          <cell r="AZ235">
            <v>410496.5716050386</v>
          </cell>
          <cell r="BA235">
            <v>402892.8916050386</v>
          </cell>
          <cell r="BB235">
            <v>3500</v>
          </cell>
          <cell r="BC235">
            <v>294000</v>
          </cell>
          <cell r="BD235">
            <v>0</v>
          </cell>
          <cell r="BE235">
            <v>0</v>
          </cell>
          <cell r="BF235">
            <v>410496.5716050386</v>
          </cell>
          <cell r="BG235" t="str">
            <v/>
          </cell>
          <cell r="BH235" t="str">
            <v/>
          </cell>
          <cell r="BI235" t="str">
            <v/>
          </cell>
          <cell r="BJ235" t="str">
            <v/>
          </cell>
          <cell r="BK235" t="str">
            <v/>
          </cell>
          <cell r="BL235">
            <v>410496.5716050386</v>
          </cell>
          <cell r="BM235">
            <v>410496.5716050386</v>
          </cell>
          <cell r="BN235">
            <v>0</v>
          </cell>
          <cell r="BO235">
            <v>301603.68</v>
          </cell>
          <cell r="BP235">
            <v>162037.3831775701</v>
          </cell>
          <cell r="BQ235">
            <v>270930.27478260867</v>
          </cell>
          <cell r="BR235">
            <v>3225.3604140786747</v>
          </cell>
          <cell r="BS235">
            <v>2963.7576671475013</v>
          </cell>
          <cell r="BT235">
            <v>8.8267252694433571E-2</v>
          </cell>
          <cell r="BU235">
            <v>-8.6623098578494356E-3</v>
          </cell>
          <cell r="BV235">
            <v>0</v>
          </cell>
          <cell r="BW235">
            <v>-2156.5309295383263</v>
          </cell>
          <cell r="BX235">
            <v>408340.04067550029</v>
          </cell>
          <cell r="BY235">
            <v>4770.6709604226226</v>
          </cell>
          <cell r="BZ235" t="str">
            <v>Y</v>
          </cell>
          <cell r="CA235">
            <v>4861.1909604226221</v>
          </cell>
          <cell r="CB235">
            <v>8.5328680377948274E-2</v>
          </cell>
          <cell r="CC235">
            <v>-2233.56</v>
          </cell>
          <cell r="CD235">
            <v>406106.48067550029</v>
          </cell>
        </row>
        <row r="236">
          <cell r="A236">
            <v>461</v>
          </cell>
          <cell r="B236">
            <v>0</v>
          </cell>
          <cell r="C236">
            <v>124678</v>
          </cell>
          <cell r="D236">
            <v>9352921</v>
          </cell>
          <cell r="E236" t="str">
            <v>Ickworth Park Primary School</v>
          </cell>
          <cell r="F236">
            <v>221</v>
          </cell>
          <cell r="G236">
            <v>221</v>
          </cell>
          <cell r="H236">
            <v>0</v>
          </cell>
          <cell r="I236">
            <v>613009.80000000005</v>
          </cell>
          <cell r="J236">
            <v>0</v>
          </cell>
          <cell r="K236">
            <v>0</v>
          </cell>
          <cell r="L236">
            <v>4840</v>
          </cell>
          <cell r="M236">
            <v>0</v>
          </cell>
          <cell r="N236">
            <v>7215.9069767441861</v>
          </cell>
          <cell r="O236">
            <v>0</v>
          </cell>
          <cell r="P236">
            <v>201.82648401826481</v>
          </cell>
          <cell r="Q236">
            <v>0</v>
          </cell>
          <cell r="R236">
            <v>1816.4383561643835</v>
          </cell>
          <cell r="S236">
            <v>0</v>
          </cell>
          <cell r="T236">
            <v>0</v>
          </cell>
          <cell r="U236">
            <v>0</v>
          </cell>
          <cell r="V236">
            <v>0</v>
          </cell>
          <cell r="W236">
            <v>0</v>
          </cell>
          <cell r="X236">
            <v>0</v>
          </cell>
          <cell r="Y236">
            <v>0</v>
          </cell>
          <cell r="Z236">
            <v>0</v>
          </cell>
          <cell r="AA236">
            <v>0</v>
          </cell>
          <cell r="AB236">
            <v>3575.3403141361223</v>
          </cell>
          <cell r="AC236">
            <v>0</v>
          </cell>
          <cell r="AD236">
            <v>0</v>
          </cell>
          <cell r="AE236">
            <v>51936.181818181794</v>
          </cell>
          <cell r="AF236">
            <v>0</v>
          </cell>
          <cell r="AG236">
            <v>0</v>
          </cell>
          <cell r="AH236">
            <v>0</v>
          </cell>
          <cell r="AI236">
            <v>110000</v>
          </cell>
          <cell r="AJ236">
            <v>0</v>
          </cell>
          <cell r="AK236">
            <v>0</v>
          </cell>
          <cell r="AL236">
            <v>0</v>
          </cell>
          <cell r="AM236">
            <v>17905.439999999999</v>
          </cell>
          <cell r="AN236">
            <v>0</v>
          </cell>
          <cell r="AO236">
            <v>0</v>
          </cell>
          <cell r="AP236">
            <v>0</v>
          </cell>
          <cell r="AQ236">
            <v>0</v>
          </cell>
          <cell r="AR236">
            <v>0</v>
          </cell>
          <cell r="AS236">
            <v>0</v>
          </cell>
          <cell r="AT236">
            <v>0</v>
          </cell>
          <cell r="AU236">
            <v>0</v>
          </cell>
          <cell r="AV236">
            <v>613009.80000000005</v>
          </cell>
          <cell r="AW236">
            <v>69585.693949244756</v>
          </cell>
          <cell r="AX236">
            <v>127905.44</v>
          </cell>
          <cell r="AY236">
            <v>68972.267726645208</v>
          </cell>
          <cell r="AZ236">
            <v>810500.93394924491</v>
          </cell>
          <cell r="BA236">
            <v>792595.49394924496</v>
          </cell>
          <cell r="BB236">
            <v>3500</v>
          </cell>
          <cell r="BC236">
            <v>773500</v>
          </cell>
          <cell r="BD236">
            <v>0</v>
          </cell>
          <cell r="BE236">
            <v>0</v>
          </cell>
          <cell r="BF236">
            <v>810500.93394924491</v>
          </cell>
          <cell r="BG236" t="str">
            <v/>
          </cell>
          <cell r="BH236" t="str">
            <v/>
          </cell>
          <cell r="BI236" t="str">
            <v/>
          </cell>
          <cell r="BJ236" t="str">
            <v/>
          </cell>
          <cell r="BK236" t="str">
            <v/>
          </cell>
          <cell r="BL236">
            <v>810500.93394924491</v>
          </cell>
          <cell r="BM236">
            <v>810500.93394924467</v>
          </cell>
          <cell r="BN236">
            <v>0</v>
          </cell>
          <cell r="BO236">
            <v>791405.44</v>
          </cell>
          <cell r="BP236">
            <v>663500</v>
          </cell>
          <cell r="BQ236">
            <v>682595.49394924496</v>
          </cell>
          <cell r="BR236">
            <v>3088.6673934354976</v>
          </cell>
          <cell r="BS236">
            <v>2952.6745222727272</v>
          </cell>
          <cell r="BT236">
            <v>4.605752179488249E-2</v>
          </cell>
          <cell r="BU236">
            <v>-4.519960833640921E-3</v>
          </cell>
          <cell r="BV236">
            <v>0</v>
          </cell>
          <cell r="BW236">
            <v>-2949.4600761308338</v>
          </cell>
          <cell r="BX236">
            <v>807551.4738731141</v>
          </cell>
          <cell r="BY236">
            <v>3573.0589768014215</v>
          </cell>
          <cell r="BZ236" t="str">
            <v>Y</v>
          </cell>
          <cell r="CA236">
            <v>3654.0790672991589</v>
          </cell>
          <cell r="CB236">
            <v>3.3355682813833054E-2</v>
          </cell>
          <cell r="CC236">
            <v>-5876.39</v>
          </cell>
          <cell r="CD236">
            <v>801675.08387311408</v>
          </cell>
        </row>
        <row r="237">
          <cell r="A237">
            <v>464</v>
          </cell>
          <cell r="B237" t="str">
            <v>Recoupment Academy</v>
          </cell>
          <cell r="C237">
            <v>145234</v>
          </cell>
          <cell r="D237">
            <v>9352212</v>
          </cell>
          <cell r="E237" t="str">
            <v>Ixworth Church of England Primary School</v>
          </cell>
          <cell r="F237">
            <v>161</v>
          </cell>
          <cell r="G237">
            <v>161</v>
          </cell>
          <cell r="H237">
            <v>0</v>
          </cell>
          <cell r="I237">
            <v>446581.80000000005</v>
          </cell>
          <cell r="J237">
            <v>0</v>
          </cell>
          <cell r="K237">
            <v>0</v>
          </cell>
          <cell r="L237">
            <v>5279.9999999999982</v>
          </cell>
          <cell r="M237">
            <v>0</v>
          </cell>
          <cell r="N237">
            <v>12420</v>
          </cell>
          <cell r="O237">
            <v>0</v>
          </cell>
          <cell r="P237">
            <v>199.99999999999994</v>
          </cell>
          <cell r="Q237">
            <v>0</v>
          </cell>
          <cell r="R237">
            <v>359.99999999999989</v>
          </cell>
          <cell r="S237">
            <v>0</v>
          </cell>
          <cell r="T237">
            <v>0</v>
          </cell>
          <cell r="U237">
            <v>0</v>
          </cell>
          <cell r="V237">
            <v>0</v>
          </cell>
          <cell r="W237">
            <v>0</v>
          </cell>
          <cell r="X237">
            <v>0</v>
          </cell>
          <cell r="Y237">
            <v>0</v>
          </cell>
          <cell r="Z237">
            <v>0</v>
          </cell>
          <cell r="AA237">
            <v>0</v>
          </cell>
          <cell r="AB237">
            <v>596.5107913669068</v>
          </cell>
          <cell r="AC237">
            <v>0</v>
          </cell>
          <cell r="AD237">
            <v>0</v>
          </cell>
          <cell r="AE237">
            <v>50078.000000000073</v>
          </cell>
          <cell r="AF237">
            <v>0</v>
          </cell>
          <cell r="AG237">
            <v>0</v>
          </cell>
          <cell r="AH237">
            <v>0</v>
          </cell>
          <cell r="AI237">
            <v>110000</v>
          </cell>
          <cell r="AJ237">
            <v>0</v>
          </cell>
          <cell r="AK237">
            <v>0</v>
          </cell>
          <cell r="AL237">
            <v>0</v>
          </cell>
          <cell r="AM237">
            <v>17905.439999999999</v>
          </cell>
          <cell r="AN237">
            <v>0</v>
          </cell>
          <cell r="AO237">
            <v>0</v>
          </cell>
          <cell r="AP237">
            <v>0</v>
          </cell>
          <cell r="AQ237">
            <v>0</v>
          </cell>
          <cell r="AR237">
            <v>0</v>
          </cell>
          <cell r="AS237">
            <v>0</v>
          </cell>
          <cell r="AT237">
            <v>0</v>
          </cell>
          <cell r="AU237">
            <v>0</v>
          </cell>
          <cell r="AV237">
            <v>446581.80000000005</v>
          </cell>
          <cell r="AW237">
            <v>68934.510791366978</v>
          </cell>
          <cell r="AX237">
            <v>127905.44</v>
          </cell>
          <cell r="AY237">
            <v>69207.000000000073</v>
          </cell>
          <cell r="AZ237">
            <v>643421.75079136703</v>
          </cell>
          <cell r="BA237">
            <v>625516.31079136708</v>
          </cell>
          <cell r="BB237">
            <v>3500</v>
          </cell>
          <cell r="BC237">
            <v>563500</v>
          </cell>
          <cell r="BD237">
            <v>0</v>
          </cell>
          <cell r="BE237">
            <v>0</v>
          </cell>
          <cell r="BF237">
            <v>643421.75079136703</v>
          </cell>
          <cell r="BG237" t="str">
            <v/>
          </cell>
          <cell r="BH237" t="str">
            <v/>
          </cell>
          <cell r="BI237" t="str">
            <v/>
          </cell>
          <cell r="BJ237" t="str">
            <v/>
          </cell>
          <cell r="BK237" t="str">
            <v/>
          </cell>
          <cell r="BL237">
            <v>643421.75079136703</v>
          </cell>
          <cell r="BM237">
            <v>643421.75079136703</v>
          </cell>
          <cell r="BN237">
            <v>0</v>
          </cell>
          <cell r="BO237">
            <v>581405.43999999994</v>
          </cell>
          <cell r="BP237">
            <v>453499.99999999994</v>
          </cell>
          <cell r="BQ237">
            <v>515516.31079136702</v>
          </cell>
          <cell r="BR237">
            <v>3201.9646633004163</v>
          </cell>
          <cell r="BS237">
            <v>3024.7073870786517</v>
          </cell>
          <cell r="BT237">
            <v>5.8603115454736517E-2</v>
          </cell>
          <cell r="BU237">
            <v>-5.7511515223161135E-3</v>
          </cell>
          <cell r="BV237">
            <v>0</v>
          </cell>
          <cell r="BW237">
            <v>-2800.6836294950676</v>
          </cell>
          <cell r="BX237">
            <v>640621.06716187194</v>
          </cell>
          <cell r="BY237">
            <v>3867.7989264712546</v>
          </cell>
          <cell r="BZ237" t="str">
            <v>Y</v>
          </cell>
          <cell r="CA237">
            <v>3979.0128395147326</v>
          </cell>
          <cell r="CB237">
            <v>6.3590976584526171E-2</v>
          </cell>
          <cell r="CC237">
            <v>0</v>
          </cell>
          <cell r="CD237">
            <v>640621.06716187194</v>
          </cell>
        </row>
        <row r="238">
          <cell r="A238">
            <v>465</v>
          </cell>
          <cell r="B238" t="str">
            <v>Recoupment Academy</v>
          </cell>
          <cell r="C238">
            <v>139485</v>
          </cell>
          <cell r="D238">
            <v>9352054</v>
          </cell>
          <cell r="E238" t="str">
            <v>Kedington Primary Academy</v>
          </cell>
          <cell r="F238">
            <v>203</v>
          </cell>
          <cell r="G238">
            <v>203</v>
          </cell>
          <cell r="H238">
            <v>0</v>
          </cell>
          <cell r="I238">
            <v>563081.4</v>
          </cell>
          <cell r="J238">
            <v>0</v>
          </cell>
          <cell r="K238">
            <v>0</v>
          </cell>
          <cell r="L238">
            <v>3520.0000000000009</v>
          </cell>
          <cell r="M238">
            <v>0</v>
          </cell>
          <cell r="N238">
            <v>6264</v>
          </cell>
          <cell r="O238">
            <v>0</v>
          </cell>
          <cell r="P238">
            <v>0</v>
          </cell>
          <cell r="Q238">
            <v>959.99999999999773</v>
          </cell>
          <cell r="R238">
            <v>0</v>
          </cell>
          <cell r="S238">
            <v>0</v>
          </cell>
          <cell r="T238">
            <v>0</v>
          </cell>
          <cell r="U238">
            <v>0</v>
          </cell>
          <cell r="V238">
            <v>0</v>
          </cell>
          <cell r="W238">
            <v>0</v>
          </cell>
          <cell r="X238">
            <v>0</v>
          </cell>
          <cell r="Y238">
            <v>0</v>
          </cell>
          <cell r="Z238">
            <v>0</v>
          </cell>
          <cell r="AA238">
            <v>0</v>
          </cell>
          <cell r="AB238">
            <v>594.00568181818164</v>
          </cell>
          <cell r="AC238">
            <v>0</v>
          </cell>
          <cell r="AD238">
            <v>0</v>
          </cell>
          <cell r="AE238">
            <v>55402.852272727359</v>
          </cell>
          <cell r="AF238">
            <v>0</v>
          </cell>
          <cell r="AG238">
            <v>0</v>
          </cell>
          <cell r="AH238">
            <v>0</v>
          </cell>
          <cell r="AI238">
            <v>110000</v>
          </cell>
          <cell r="AJ238">
            <v>0</v>
          </cell>
          <cell r="AK238">
            <v>0</v>
          </cell>
          <cell r="AL238">
            <v>0</v>
          </cell>
          <cell r="AM238">
            <v>4102.2977799999999</v>
          </cell>
          <cell r="AN238">
            <v>0</v>
          </cell>
          <cell r="AO238">
            <v>0</v>
          </cell>
          <cell r="AP238">
            <v>0</v>
          </cell>
          <cell r="AQ238">
            <v>0</v>
          </cell>
          <cell r="AR238">
            <v>0</v>
          </cell>
          <cell r="AS238">
            <v>0</v>
          </cell>
          <cell r="AT238">
            <v>0</v>
          </cell>
          <cell r="AU238">
            <v>0</v>
          </cell>
          <cell r="AV238">
            <v>563081.4</v>
          </cell>
          <cell r="AW238">
            <v>66740.857954545543</v>
          </cell>
          <cell r="AX238">
            <v>114102.29777999999</v>
          </cell>
          <cell r="AY238">
            <v>70773.852272727352</v>
          </cell>
          <cell r="AZ238">
            <v>743924.55573454557</v>
          </cell>
          <cell r="BA238">
            <v>739822.25795454555</v>
          </cell>
          <cell r="BB238">
            <v>3500</v>
          </cell>
          <cell r="BC238">
            <v>710500</v>
          </cell>
          <cell r="BD238">
            <v>0</v>
          </cell>
          <cell r="BE238">
            <v>0</v>
          </cell>
          <cell r="BF238">
            <v>743924.55573454557</v>
          </cell>
          <cell r="BG238" t="str">
            <v/>
          </cell>
          <cell r="BH238" t="str">
            <v/>
          </cell>
          <cell r="BI238" t="str">
            <v/>
          </cell>
          <cell r="BJ238" t="str">
            <v/>
          </cell>
          <cell r="BK238" t="str">
            <v/>
          </cell>
          <cell r="BL238">
            <v>743924.55573454557</v>
          </cell>
          <cell r="BM238">
            <v>743924.55573454569</v>
          </cell>
          <cell r="BN238">
            <v>0</v>
          </cell>
          <cell r="BO238">
            <v>714602.29778000002</v>
          </cell>
          <cell r="BP238">
            <v>600500</v>
          </cell>
          <cell r="BQ238">
            <v>629822.25795454555</v>
          </cell>
          <cell r="BR238">
            <v>3102.5726992834757</v>
          </cell>
          <cell r="BS238">
            <v>2937.2045985576924</v>
          </cell>
          <cell r="BT238">
            <v>5.6301185422012109E-2</v>
          </cell>
          <cell r="BU238">
            <v>-5.5252463241156286E-3</v>
          </cell>
          <cell r="BV238">
            <v>0</v>
          </cell>
          <cell r="BW238">
            <v>-3294.4421190053513</v>
          </cell>
          <cell r="BX238">
            <v>740630.11361554021</v>
          </cell>
          <cell r="BY238">
            <v>3628.215841554385</v>
          </cell>
          <cell r="BZ238" t="str">
            <v>Y</v>
          </cell>
          <cell r="CA238">
            <v>3648.424205002661</v>
          </cell>
          <cell r="CB238">
            <v>4.6788839220324618E-2</v>
          </cell>
          <cell r="CC238">
            <v>0</v>
          </cell>
          <cell r="CD238">
            <v>740630.11361554021</v>
          </cell>
        </row>
        <row r="239">
          <cell r="A239">
            <v>466</v>
          </cell>
          <cell r="B239">
            <v>0</v>
          </cell>
          <cell r="C239">
            <v>124539</v>
          </cell>
          <cell r="D239">
            <v>9352013</v>
          </cell>
          <cell r="E239" t="str">
            <v>Lakenheath Community Primary School</v>
          </cell>
          <cell r="F239">
            <v>288</v>
          </cell>
          <cell r="G239">
            <v>288</v>
          </cell>
          <cell r="H239">
            <v>0</v>
          </cell>
          <cell r="I239">
            <v>798854.4</v>
          </cell>
          <cell r="J239">
            <v>0</v>
          </cell>
          <cell r="K239">
            <v>0</v>
          </cell>
          <cell r="L239">
            <v>12759.999999999944</v>
          </cell>
          <cell r="M239">
            <v>0</v>
          </cell>
          <cell r="N239">
            <v>35345.454545454544</v>
          </cell>
          <cell r="O239">
            <v>0</v>
          </cell>
          <cell r="P239">
            <v>399.99999999999972</v>
          </cell>
          <cell r="Q239">
            <v>0</v>
          </cell>
          <cell r="R239">
            <v>0</v>
          </cell>
          <cell r="S239">
            <v>0</v>
          </cell>
          <cell r="T239">
            <v>0</v>
          </cell>
          <cell r="U239">
            <v>0</v>
          </cell>
          <cell r="V239">
            <v>0</v>
          </cell>
          <cell r="W239">
            <v>0</v>
          </cell>
          <cell r="X239">
            <v>0</v>
          </cell>
          <cell r="Y239">
            <v>0</v>
          </cell>
          <cell r="Z239">
            <v>0</v>
          </cell>
          <cell r="AA239">
            <v>0</v>
          </cell>
          <cell r="AB239">
            <v>2441.4814814814754</v>
          </cell>
          <cell r="AC239">
            <v>0</v>
          </cell>
          <cell r="AD239">
            <v>0</v>
          </cell>
          <cell r="AE239">
            <v>101022.1016949153</v>
          </cell>
          <cell r="AF239">
            <v>0</v>
          </cell>
          <cell r="AG239">
            <v>0</v>
          </cell>
          <cell r="AH239">
            <v>0</v>
          </cell>
          <cell r="AI239">
            <v>110000</v>
          </cell>
          <cell r="AJ239">
            <v>0</v>
          </cell>
          <cell r="AK239">
            <v>0</v>
          </cell>
          <cell r="AL239">
            <v>0</v>
          </cell>
          <cell r="AM239">
            <v>15971.550279999999</v>
          </cell>
          <cell r="AN239">
            <v>0</v>
          </cell>
          <cell r="AO239">
            <v>0</v>
          </cell>
          <cell r="AP239">
            <v>0</v>
          </cell>
          <cell r="AQ239">
            <v>0</v>
          </cell>
          <cell r="AR239">
            <v>0</v>
          </cell>
          <cell r="AS239">
            <v>0</v>
          </cell>
          <cell r="AT239">
            <v>0</v>
          </cell>
          <cell r="AU239">
            <v>0</v>
          </cell>
          <cell r="AV239">
            <v>798854.4</v>
          </cell>
          <cell r="AW239">
            <v>151969.03772185126</v>
          </cell>
          <cell r="AX239">
            <v>125971.55028</v>
          </cell>
          <cell r="AY239">
            <v>135273.82896764253</v>
          </cell>
          <cell r="AZ239">
            <v>1076794.9880018514</v>
          </cell>
          <cell r="BA239">
            <v>1060823.4377218513</v>
          </cell>
          <cell r="BB239">
            <v>3500</v>
          </cell>
          <cell r="BC239">
            <v>1008000</v>
          </cell>
          <cell r="BD239">
            <v>0</v>
          </cell>
          <cell r="BE239">
            <v>0</v>
          </cell>
          <cell r="BF239">
            <v>1076794.9880018514</v>
          </cell>
          <cell r="BG239" t="str">
            <v/>
          </cell>
          <cell r="BH239" t="str">
            <v/>
          </cell>
          <cell r="BI239" t="str">
            <v/>
          </cell>
          <cell r="BJ239" t="str">
            <v/>
          </cell>
          <cell r="BK239" t="str">
            <v/>
          </cell>
          <cell r="BL239">
            <v>1076794.9880018514</v>
          </cell>
          <cell r="BM239">
            <v>1076794.9880018514</v>
          </cell>
          <cell r="BN239">
            <v>0</v>
          </cell>
          <cell r="BO239">
            <v>1023971.55028</v>
          </cell>
          <cell r="BP239">
            <v>898000</v>
          </cell>
          <cell r="BQ239">
            <v>950823.4377218514</v>
          </cell>
          <cell r="BR239">
            <v>3301.4702698675396</v>
          </cell>
          <cell r="BS239">
            <v>3131.6936893103448</v>
          </cell>
          <cell r="BT239">
            <v>5.4212383904820111E-2</v>
          </cell>
          <cell r="BU239">
            <v>-5.3202569829825025E-3</v>
          </cell>
          <cell r="BV239">
            <v>0</v>
          </cell>
          <cell r="BW239">
            <v>-4798.4875831052923</v>
          </cell>
          <cell r="BX239">
            <v>1071996.5004187461</v>
          </cell>
          <cell r="BY239">
            <v>3666.7532990928685</v>
          </cell>
          <cell r="BZ239" t="str">
            <v>Y</v>
          </cell>
          <cell r="CA239">
            <v>3722.210070898424</v>
          </cell>
          <cell r="CB239">
            <v>4.4130343215921686E-2</v>
          </cell>
          <cell r="CC239">
            <v>-7657.92</v>
          </cell>
          <cell r="CD239">
            <v>1064338.5804187462</v>
          </cell>
        </row>
        <row r="240">
          <cell r="A240">
            <v>467</v>
          </cell>
          <cell r="B240">
            <v>0</v>
          </cell>
          <cell r="C240">
            <v>124540</v>
          </cell>
          <cell r="D240">
            <v>9352015</v>
          </cell>
          <cell r="E240" t="str">
            <v>Lavenham Community Primary School</v>
          </cell>
          <cell r="F240">
            <v>109</v>
          </cell>
          <cell r="G240">
            <v>109</v>
          </cell>
          <cell r="H240">
            <v>0</v>
          </cell>
          <cell r="I240">
            <v>302344.2</v>
          </cell>
          <cell r="J240">
            <v>0</v>
          </cell>
          <cell r="K240">
            <v>0</v>
          </cell>
          <cell r="L240">
            <v>3519.9999999999982</v>
          </cell>
          <cell r="M240">
            <v>0</v>
          </cell>
          <cell r="N240">
            <v>5995</v>
          </cell>
          <cell r="O240">
            <v>0</v>
          </cell>
          <cell r="P240">
            <v>0</v>
          </cell>
          <cell r="Q240">
            <v>0</v>
          </cell>
          <cell r="R240">
            <v>1799.9999999999991</v>
          </cell>
          <cell r="S240">
            <v>0</v>
          </cell>
          <cell r="T240">
            <v>0</v>
          </cell>
          <cell r="U240">
            <v>0</v>
          </cell>
          <cell r="V240">
            <v>0</v>
          </cell>
          <cell r="W240">
            <v>0</v>
          </cell>
          <cell r="X240">
            <v>0</v>
          </cell>
          <cell r="Y240">
            <v>0</v>
          </cell>
          <cell r="Z240">
            <v>0</v>
          </cell>
          <cell r="AA240">
            <v>0</v>
          </cell>
          <cell r="AB240">
            <v>603.60215053763375</v>
          </cell>
          <cell r="AC240">
            <v>0</v>
          </cell>
          <cell r="AD240">
            <v>0</v>
          </cell>
          <cell r="AE240">
            <v>22034.769230769252</v>
          </cell>
          <cell r="AF240">
            <v>0</v>
          </cell>
          <cell r="AG240">
            <v>0</v>
          </cell>
          <cell r="AH240">
            <v>0</v>
          </cell>
          <cell r="AI240">
            <v>110000</v>
          </cell>
          <cell r="AJ240">
            <v>13618.157543391186</v>
          </cell>
          <cell r="AK240">
            <v>0</v>
          </cell>
          <cell r="AL240">
            <v>0</v>
          </cell>
          <cell r="AM240">
            <v>15242.588339999998</v>
          </cell>
          <cell r="AN240">
            <v>0</v>
          </cell>
          <cell r="AO240">
            <v>0</v>
          </cell>
          <cell r="AP240">
            <v>0</v>
          </cell>
          <cell r="AQ240">
            <v>0</v>
          </cell>
          <cell r="AR240">
            <v>0</v>
          </cell>
          <cell r="AS240">
            <v>0</v>
          </cell>
          <cell r="AT240">
            <v>0</v>
          </cell>
          <cell r="AU240">
            <v>0</v>
          </cell>
          <cell r="AV240">
            <v>302344.2</v>
          </cell>
          <cell r="AW240">
            <v>33953.371381306883</v>
          </cell>
          <cell r="AX240">
            <v>138860.74588339118</v>
          </cell>
          <cell r="AY240">
            <v>37691.269230769249</v>
          </cell>
          <cell r="AZ240">
            <v>475158.3172646981</v>
          </cell>
          <cell r="BA240">
            <v>459915.72892469808</v>
          </cell>
          <cell r="BB240">
            <v>3500</v>
          </cell>
          <cell r="BC240">
            <v>381500</v>
          </cell>
          <cell r="BD240">
            <v>0</v>
          </cell>
          <cell r="BE240">
            <v>0</v>
          </cell>
          <cell r="BF240">
            <v>475158.3172646981</v>
          </cell>
          <cell r="BG240" t="str">
            <v/>
          </cell>
          <cell r="BH240" t="str">
            <v/>
          </cell>
          <cell r="BI240" t="str">
            <v/>
          </cell>
          <cell r="BJ240" t="str">
            <v/>
          </cell>
          <cell r="BK240" t="str">
            <v/>
          </cell>
          <cell r="BL240">
            <v>475158.3172646981</v>
          </cell>
          <cell r="BM240">
            <v>475158.3172646981</v>
          </cell>
          <cell r="BN240">
            <v>0</v>
          </cell>
          <cell r="BO240">
            <v>396742.58834000002</v>
          </cell>
          <cell r="BP240">
            <v>257881.84245660881</v>
          </cell>
          <cell r="BQ240">
            <v>336297.57138130686</v>
          </cell>
          <cell r="BR240">
            <v>3085.2988200119894</v>
          </cell>
          <cell r="BS240">
            <v>2989.4930420434794</v>
          </cell>
          <cell r="BT240">
            <v>3.2047499900859991E-2</v>
          </cell>
          <cell r="BU240">
            <v>-3.1450551120206669E-3</v>
          </cell>
          <cell r="BV240">
            <v>0</v>
          </cell>
          <cell r="BW240">
            <v>-1024.8311207909676</v>
          </cell>
          <cell r="BX240">
            <v>474133.48614390712</v>
          </cell>
          <cell r="BY240">
            <v>4210.0082367330924</v>
          </cell>
          <cell r="BZ240" t="str">
            <v>Y</v>
          </cell>
          <cell r="CA240">
            <v>4349.8484967330933</v>
          </cell>
          <cell r="CB240">
            <v>3.5652903751381526E-2</v>
          </cell>
          <cell r="CC240">
            <v>-2898.31</v>
          </cell>
          <cell r="CD240">
            <v>471235.17614390713</v>
          </cell>
        </row>
        <row r="241">
          <cell r="A241">
            <v>468</v>
          </cell>
          <cell r="B241">
            <v>0</v>
          </cell>
          <cell r="C241">
            <v>124706</v>
          </cell>
          <cell r="D241">
            <v>9353043</v>
          </cell>
          <cell r="E241" t="str">
            <v>All Saints' Church of England Voluntary Controlled Primary School, Lawshall</v>
          </cell>
          <cell r="F241">
            <v>173</v>
          </cell>
          <cell r="G241">
            <v>173</v>
          </cell>
          <cell r="H241">
            <v>0</v>
          </cell>
          <cell r="I241">
            <v>479867.4</v>
          </cell>
          <cell r="J241">
            <v>0</v>
          </cell>
          <cell r="K241">
            <v>0</v>
          </cell>
          <cell r="L241">
            <v>5280.0000000000018</v>
          </cell>
          <cell r="M241">
            <v>0</v>
          </cell>
          <cell r="N241">
            <v>12208.295454545454</v>
          </cell>
          <cell r="O241">
            <v>0</v>
          </cell>
          <cell r="P241">
            <v>809.35672514619966</v>
          </cell>
          <cell r="Q241">
            <v>0</v>
          </cell>
          <cell r="R241">
            <v>364.21052631578959</v>
          </cell>
          <cell r="S241">
            <v>0</v>
          </cell>
          <cell r="T241">
            <v>0</v>
          </cell>
          <cell r="U241">
            <v>0</v>
          </cell>
          <cell r="V241">
            <v>0</v>
          </cell>
          <cell r="W241">
            <v>0</v>
          </cell>
          <cell r="X241">
            <v>0</v>
          </cell>
          <cell r="Y241">
            <v>0</v>
          </cell>
          <cell r="Z241">
            <v>0</v>
          </cell>
          <cell r="AA241">
            <v>0</v>
          </cell>
          <cell r="AB241">
            <v>574.80645161290352</v>
          </cell>
          <cell r="AC241">
            <v>0</v>
          </cell>
          <cell r="AD241">
            <v>0</v>
          </cell>
          <cell r="AE241">
            <v>45396.135135135177</v>
          </cell>
          <cell r="AF241">
            <v>0</v>
          </cell>
          <cell r="AG241">
            <v>0</v>
          </cell>
          <cell r="AH241">
            <v>0</v>
          </cell>
          <cell r="AI241">
            <v>110000</v>
          </cell>
          <cell r="AJ241">
            <v>0</v>
          </cell>
          <cell r="AK241">
            <v>0</v>
          </cell>
          <cell r="AL241">
            <v>0</v>
          </cell>
          <cell r="AM241">
            <v>28805.74452</v>
          </cell>
          <cell r="AN241">
            <v>0</v>
          </cell>
          <cell r="AO241">
            <v>0</v>
          </cell>
          <cell r="AP241">
            <v>0</v>
          </cell>
          <cell r="AQ241">
            <v>0</v>
          </cell>
          <cell r="AR241">
            <v>0</v>
          </cell>
          <cell r="AS241">
            <v>0</v>
          </cell>
          <cell r="AT241">
            <v>0</v>
          </cell>
          <cell r="AU241">
            <v>0</v>
          </cell>
          <cell r="AV241">
            <v>479867.4</v>
          </cell>
          <cell r="AW241">
            <v>64632.804292755529</v>
          </cell>
          <cell r="AX241">
            <v>138805.74452000001</v>
          </cell>
          <cell r="AY241">
            <v>64726.066488138902</v>
          </cell>
          <cell r="AZ241">
            <v>683305.94881275552</v>
          </cell>
          <cell r="BA241">
            <v>654500.20429275557</v>
          </cell>
          <cell r="BB241">
            <v>3500</v>
          </cell>
          <cell r="BC241">
            <v>605500</v>
          </cell>
          <cell r="BD241">
            <v>0</v>
          </cell>
          <cell r="BE241">
            <v>0</v>
          </cell>
          <cell r="BF241">
            <v>683305.94881275552</v>
          </cell>
          <cell r="BG241" t="str">
            <v/>
          </cell>
          <cell r="BH241" t="str">
            <v/>
          </cell>
          <cell r="BI241" t="str">
            <v/>
          </cell>
          <cell r="BJ241" t="str">
            <v/>
          </cell>
          <cell r="BK241" t="str">
            <v/>
          </cell>
          <cell r="BL241">
            <v>683305.94881275552</v>
          </cell>
          <cell r="BM241">
            <v>683305.94881275552</v>
          </cell>
          <cell r="BN241">
            <v>0</v>
          </cell>
          <cell r="BO241">
            <v>634305.74451999995</v>
          </cell>
          <cell r="BP241">
            <v>495499.99999999994</v>
          </cell>
          <cell r="BQ241">
            <v>544500.20429275557</v>
          </cell>
          <cell r="BR241">
            <v>3147.4000248136163</v>
          </cell>
          <cell r="BS241">
            <v>3004.3257111111111</v>
          </cell>
          <cell r="BT241">
            <v>4.7622770451740057E-2</v>
          </cell>
          <cell r="BU241">
            <v>-4.673570110653549E-3</v>
          </cell>
          <cell r="BV241">
            <v>0</v>
          </cell>
          <cell r="BW241">
            <v>-2429.0803443782165</v>
          </cell>
          <cell r="BX241">
            <v>680876.86846837727</v>
          </cell>
          <cell r="BY241">
            <v>3769.1972482565161</v>
          </cell>
          <cell r="BZ241" t="str">
            <v>Y</v>
          </cell>
          <cell r="CA241">
            <v>3935.7044420137413</v>
          </cell>
          <cell r="CB241">
            <v>5.3843881056940379E-2</v>
          </cell>
          <cell r="CC241">
            <v>-4600.07</v>
          </cell>
          <cell r="CD241">
            <v>676276.79846837732</v>
          </cell>
        </row>
        <row r="242">
          <cell r="A242">
            <v>469</v>
          </cell>
          <cell r="B242" t="str">
            <v>Recoupment Academy</v>
          </cell>
          <cell r="C242">
            <v>143147</v>
          </cell>
          <cell r="D242">
            <v>9352155</v>
          </cell>
          <cell r="E242" t="str">
            <v>Long Melford Church of England Primary School</v>
          </cell>
          <cell r="F242">
            <v>158</v>
          </cell>
          <cell r="G242">
            <v>158</v>
          </cell>
          <cell r="H242">
            <v>0</v>
          </cell>
          <cell r="I242">
            <v>438260.4</v>
          </cell>
          <cell r="J242">
            <v>0</v>
          </cell>
          <cell r="K242">
            <v>0</v>
          </cell>
          <cell r="L242">
            <v>7480.0000000000173</v>
          </cell>
          <cell r="M242">
            <v>0</v>
          </cell>
          <cell r="N242">
            <v>12264.75</v>
          </cell>
          <cell r="O242">
            <v>0</v>
          </cell>
          <cell r="P242">
            <v>1610.1910828025491</v>
          </cell>
          <cell r="Q242">
            <v>483.05732484076378</v>
          </cell>
          <cell r="R242">
            <v>724.58598726114565</v>
          </cell>
          <cell r="S242">
            <v>2747.3885350318474</v>
          </cell>
          <cell r="T242">
            <v>0</v>
          </cell>
          <cell r="U242">
            <v>0</v>
          </cell>
          <cell r="V242">
            <v>0</v>
          </cell>
          <cell r="W242">
            <v>0</v>
          </cell>
          <cell r="X242">
            <v>0</v>
          </cell>
          <cell r="Y242">
            <v>0</v>
          </cell>
          <cell r="Z242">
            <v>0</v>
          </cell>
          <cell r="AA242">
            <v>0</v>
          </cell>
          <cell r="AB242">
            <v>611.80451127819526</v>
          </cell>
          <cell r="AC242">
            <v>0</v>
          </cell>
          <cell r="AD242">
            <v>0</v>
          </cell>
          <cell r="AE242">
            <v>57137.661538461558</v>
          </cell>
          <cell r="AF242">
            <v>0</v>
          </cell>
          <cell r="AG242">
            <v>0</v>
          </cell>
          <cell r="AH242">
            <v>0</v>
          </cell>
          <cell r="AI242">
            <v>110000</v>
          </cell>
          <cell r="AJ242">
            <v>0</v>
          </cell>
          <cell r="AK242">
            <v>0</v>
          </cell>
          <cell r="AL242">
            <v>0</v>
          </cell>
          <cell r="AM242">
            <v>2847.4350799999997</v>
          </cell>
          <cell r="AN242">
            <v>0</v>
          </cell>
          <cell r="AO242">
            <v>0</v>
          </cell>
          <cell r="AP242">
            <v>0</v>
          </cell>
          <cell r="AQ242">
            <v>0</v>
          </cell>
          <cell r="AR242">
            <v>0</v>
          </cell>
          <cell r="AS242">
            <v>0</v>
          </cell>
          <cell r="AT242">
            <v>0</v>
          </cell>
          <cell r="AU242">
            <v>0</v>
          </cell>
          <cell r="AV242">
            <v>438260.4</v>
          </cell>
          <cell r="AW242">
            <v>83059.438979676081</v>
          </cell>
          <cell r="AX242">
            <v>112847.43508</v>
          </cell>
          <cell r="AY242">
            <v>79791.648003429727</v>
          </cell>
          <cell r="AZ242">
            <v>634167.2740596761</v>
          </cell>
          <cell r="BA242">
            <v>631319.83897967613</v>
          </cell>
          <cell r="BB242">
            <v>3500</v>
          </cell>
          <cell r="BC242">
            <v>553000</v>
          </cell>
          <cell r="BD242">
            <v>0</v>
          </cell>
          <cell r="BE242">
            <v>0</v>
          </cell>
          <cell r="BF242">
            <v>634167.2740596761</v>
          </cell>
          <cell r="BG242" t="str">
            <v/>
          </cell>
          <cell r="BH242" t="str">
            <v/>
          </cell>
          <cell r="BI242" t="str">
            <v/>
          </cell>
          <cell r="BJ242" t="str">
            <v/>
          </cell>
          <cell r="BK242" t="str">
            <v/>
          </cell>
          <cell r="BL242">
            <v>634167.2740596761</v>
          </cell>
          <cell r="BM242">
            <v>634167.2740596761</v>
          </cell>
          <cell r="BN242">
            <v>0</v>
          </cell>
          <cell r="BO242">
            <v>555847.43507999997</v>
          </cell>
          <cell r="BP242">
            <v>442999.99999999994</v>
          </cell>
          <cell r="BQ242">
            <v>521319.83897967607</v>
          </cell>
          <cell r="BR242">
            <v>3299.4926517701019</v>
          </cell>
          <cell r="BS242">
            <v>3099.3931242236022</v>
          </cell>
          <cell r="BT242">
            <v>6.4560873540888644E-2</v>
          </cell>
          <cell r="BU242">
            <v>-6.3358298149442513E-3</v>
          </cell>
          <cell r="BV242">
            <v>0</v>
          </cell>
          <cell r="BW242">
            <v>-3102.6819236208794</v>
          </cell>
          <cell r="BX242">
            <v>631064.59213605523</v>
          </cell>
          <cell r="BY242">
            <v>3976.0579560509827</v>
          </cell>
          <cell r="BZ242" t="str">
            <v>Y</v>
          </cell>
          <cell r="CA242">
            <v>3994.0796970636407</v>
          </cell>
          <cell r="CB242">
            <v>5.1093476994924059E-2</v>
          </cell>
          <cell r="CC242">
            <v>0</v>
          </cell>
          <cell r="CD242">
            <v>631064.59213605523</v>
          </cell>
        </row>
        <row r="243">
          <cell r="A243">
            <v>471</v>
          </cell>
          <cell r="B243" t="str">
            <v>Recoupment Academy</v>
          </cell>
          <cell r="C243">
            <v>143361</v>
          </cell>
          <cell r="D243">
            <v>9352097</v>
          </cell>
          <cell r="E243" t="str">
            <v>Mendlesham Primary School</v>
          </cell>
          <cell r="F243">
            <v>100</v>
          </cell>
          <cell r="G243">
            <v>100</v>
          </cell>
          <cell r="H243">
            <v>0</v>
          </cell>
          <cell r="I243">
            <v>277380</v>
          </cell>
          <cell r="J243">
            <v>0</v>
          </cell>
          <cell r="K243">
            <v>0</v>
          </cell>
          <cell r="L243">
            <v>5280</v>
          </cell>
          <cell r="M243">
            <v>0</v>
          </cell>
          <cell r="N243">
            <v>6480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36939.759036144569</v>
          </cell>
          <cell r="AF243">
            <v>0</v>
          </cell>
          <cell r="AG243">
            <v>0</v>
          </cell>
          <cell r="AH243">
            <v>0</v>
          </cell>
          <cell r="AI243">
            <v>110000</v>
          </cell>
          <cell r="AJ243">
            <v>0</v>
          </cell>
          <cell r="AK243">
            <v>0</v>
          </cell>
          <cell r="AL243">
            <v>0</v>
          </cell>
          <cell r="AM243">
            <v>2141.3454999999999</v>
          </cell>
          <cell r="AN243">
            <v>0</v>
          </cell>
          <cell r="AO243">
            <v>0</v>
          </cell>
          <cell r="AP243">
            <v>0</v>
          </cell>
          <cell r="AQ243">
            <v>0</v>
          </cell>
          <cell r="AR243">
            <v>0</v>
          </cell>
          <cell r="AS243">
            <v>0</v>
          </cell>
          <cell r="AT243">
            <v>0</v>
          </cell>
          <cell r="AU243">
            <v>0</v>
          </cell>
          <cell r="AV243">
            <v>277380</v>
          </cell>
          <cell r="AW243">
            <v>48699.759036144569</v>
          </cell>
          <cell r="AX243">
            <v>112141.3455</v>
          </cell>
          <cell r="AY243">
            <v>52818.759036144569</v>
          </cell>
          <cell r="AZ243">
            <v>438221.10453614459</v>
          </cell>
          <cell r="BA243">
            <v>436079.75903614459</v>
          </cell>
          <cell r="BB243">
            <v>3500</v>
          </cell>
          <cell r="BC243">
            <v>350000</v>
          </cell>
          <cell r="BD243">
            <v>0</v>
          </cell>
          <cell r="BE243">
            <v>0</v>
          </cell>
          <cell r="BF243">
            <v>438221.10453614459</v>
          </cell>
          <cell r="BG243" t="str">
            <v/>
          </cell>
          <cell r="BH243" t="str">
            <v/>
          </cell>
          <cell r="BI243" t="str">
            <v/>
          </cell>
          <cell r="BJ243" t="str">
            <v/>
          </cell>
          <cell r="BK243" t="str">
            <v/>
          </cell>
          <cell r="BL243">
            <v>438221.10453614459</v>
          </cell>
          <cell r="BM243">
            <v>438221.10453614459</v>
          </cell>
          <cell r="BN243">
            <v>0</v>
          </cell>
          <cell r="BO243">
            <v>352141.3455</v>
          </cell>
          <cell r="BP243">
            <v>240000</v>
          </cell>
          <cell r="BQ243">
            <v>326079.75903614459</v>
          </cell>
          <cell r="BR243">
            <v>3260.7975903614461</v>
          </cell>
          <cell r="BS243">
            <v>3122.1356123711339</v>
          </cell>
          <cell r="BT243">
            <v>4.4412541672078129E-2</v>
          </cell>
          <cell r="BU243">
            <v>-4.3585269258352329E-3</v>
          </cell>
          <cell r="BV243">
            <v>0</v>
          </cell>
          <cell r="BW243">
            <v>-1360.791213262866</v>
          </cell>
          <cell r="BX243">
            <v>436860.3133228817</v>
          </cell>
          <cell r="BY243">
            <v>4347.1896782288168</v>
          </cell>
          <cell r="BZ243" t="str">
            <v>Y</v>
          </cell>
          <cell r="CA243">
            <v>4368.6031332288167</v>
          </cell>
          <cell r="CB243">
            <v>2.123692211196726E-2</v>
          </cell>
          <cell r="CC243">
            <v>0</v>
          </cell>
          <cell r="CD243">
            <v>436860.3133228817</v>
          </cell>
        </row>
        <row r="244">
          <cell r="A244">
            <v>472</v>
          </cell>
          <cell r="B244" t="str">
            <v>Recoupment Academy</v>
          </cell>
          <cell r="C244">
            <v>137419</v>
          </cell>
          <cell r="D244">
            <v>9353314</v>
          </cell>
          <cell r="E244" t="str">
            <v>St Mary's Church of England Academy</v>
          </cell>
          <cell r="F244">
            <v>416</v>
          </cell>
          <cell r="G244">
            <v>416</v>
          </cell>
          <cell r="H244">
            <v>0</v>
          </cell>
          <cell r="I244">
            <v>1153900.8</v>
          </cell>
          <cell r="J244">
            <v>0</v>
          </cell>
          <cell r="K244">
            <v>0</v>
          </cell>
          <cell r="L244">
            <v>17600.000000000011</v>
          </cell>
          <cell r="M244">
            <v>0</v>
          </cell>
          <cell r="N244">
            <v>42762.795180722889</v>
          </cell>
          <cell r="O244">
            <v>0</v>
          </cell>
          <cell r="P244">
            <v>0</v>
          </cell>
          <cell r="Q244">
            <v>0</v>
          </cell>
          <cell r="R244">
            <v>15554.782608695665</v>
          </cell>
          <cell r="S244">
            <v>0</v>
          </cell>
          <cell r="T244">
            <v>0</v>
          </cell>
          <cell r="U244">
            <v>0</v>
          </cell>
          <cell r="V244">
            <v>0</v>
          </cell>
          <cell r="W244">
            <v>0</v>
          </cell>
          <cell r="X244">
            <v>0</v>
          </cell>
          <cell r="Y244">
            <v>0</v>
          </cell>
          <cell r="Z244">
            <v>0</v>
          </cell>
          <cell r="AA244">
            <v>0</v>
          </cell>
          <cell r="AB244">
            <v>7221.5730337078594</v>
          </cell>
          <cell r="AC244">
            <v>0</v>
          </cell>
          <cell r="AD244">
            <v>0</v>
          </cell>
          <cell r="AE244">
            <v>167855.40057636896</v>
          </cell>
          <cell r="AF244">
            <v>0</v>
          </cell>
          <cell r="AG244">
            <v>0</v>
          </cell>
          <cell r="AH244">
            <v>0</v>
          </cell>
          <cell r="AI244">
            <v>110000</v>
          </cell>
          <cell r="AJ244">
            <v>0</v>
          </cell>
          <cell r="AK244">
            <v>0</v>
          </cell>
          <cell r="AL244">
            <v>0</v>
          </cell>
          <cell r="AM244">
            <v>3147.9337399999999</v>
          </cell>
          <cell r="AN244">
            <v>0</v>
          </cell>
          <cell r="AO244">
            <v>0</v>
          </cell>
          <cell r="AP244">
            <v>0</v>
          </cell>
          <cell r="AQ244">
            <v>0</v>
          </cell>
          <cell r="AR244">
            <v>0</v>
          </cell>
          <cell r="AS244">
            <v>0</v>
          </cell>
          <cell r="AT244">
            <v>0</v>
          </cell>
          <cell r="AU244">
            <v>0</v>
          </cell>
          <cell r="AV244">
            <v>1153900.8</v>
          </cell>
          <cell r="AW244">
            <v>250994.55139949539</v>
          </cell>
          <cell r="AX244">
            <v>113147.93373999999</v>
          </cell>
          <cell r="AY244">
            <v>215813.18947107825</v>
          </cell>
          <cell r="AZ244">
            <v>1518043.2851394955</v>
          </cell>
          <cell r="BA244">
            <v>1514895.3513994955</v>
          </cell>
          <cell r="BB244">
            <v>3500</v>
          </cell>
          <cell r="BC244">
            <v>1456000</v>
          </cell>
          <cell r="BD244">
            <v>0</v>
          </cell>
          <cell r="BE244">
            <v>0</v>
          </cell>
          <cell r="BF244">
            <v>1518043.2851394955</v>
          </cell>
          <cell r="BG244" t="str">
            <v/>
          </cell>
          <cell r="BH244" t="str">
            <v/>
          </cell>
          <cell r="BI244" t="str">
            <v/>
          </cell>
          <cell r="BJ244" t="str">
            <v/>
          </cell>
          <cell r="BK244" t="str">
            <v/>
          </cell>
          <cell r="BL244">
            <v>1518043.2851394955</v>
          </cell>
          <cell r="BM244">
            <v>1518043.2851394953</v>
          </cell>
          <cell r="BN244">
            <v>0</v>
          </cell>
          <cell r="BO244">
            <v>1459147.93374</v>
          </cell>
          <cell r="BP244">
            <v>1346000</v>
          </cell>
          <cell r="BQ244">
            <v>1404895.3513994955</v>
          </cell>
          <cell r="BR244">
            <v>3377.1522870180179</v>
          </cell>
          <cell r="BS244">
            <v>3153.5381844660196</v>
          </cell>
          <cell r="BT244">
            <v>7.0908956692992214E-2</v>
          </cell>
          <cell r="BU244">
            <v>-6.9588135556671845E-3</v>
          </cell>
          <cell r="BV244">
            <v>0</v>
          </cell>
          <cell r="BW244">
            <v>-9129.0718548125078</v>
          </cell>
          <cell r="BX244">
            <v>1508914.2132846829</v>
          </cell>
          <cell r="BY244">
            <v>3619.6304796747186</v>
          </cell>
          <cell r="BZ244" t="str">
            <v>Y</v>
          </cell>
          <cell r="CA244">
            <v>3627.19762808818</v>
          </cell>
          <cell r="CB244">
            <v>5.8107568065768778E-2</v>
          </cell>
          <cell r="CC244">
            <v>0</v>
          </cell>
          <cell r="CD244">
            <v>1508914.2132846829</v>
          </cell>
        </row>
        <row r="245">
          <cell r="A245">
            <v>473</v>
          </cell>
          <cell r="B245" t="str">
            <v>Recoupment Academy</v>
          </cell>
          <cell r="C245">
            <v>144275</v>
          </cell>
          <cell r="D245">
            <v>9352200</v>
          </cell>
          <cell r="E245" t="str">
            <v>Beck Row Primary Academy</v>
          </cell>
          <cell r="F245">
            <v>184</v>
          </cell>
          <cell r="G245">
            <v>184</v>
          </cell>
          <cell r="H245">
            <v>0</v>
          </cell>
          <cell r="I245">
            <v>510379.2</v>
          </cell>
          <cell r="J245">
            <v>0</v>
          </cell>
          <cell r="K245">
            <v>0</v>
          </cell>
          <cell r="L245">
            <v>10999.999999999975</v>
          </cell>
          <cell r="M245">
            <v>0</v>
          </cell>
          <cell r="N245">
            <v>22581.818181818184</v>
          </cell>
          <cell r="O245">
            <v>0</v>
          </cell>
          <cell r="P245">
            <v>0</v>
          </cell>
          <cell r="Q245">
            <v>0</v>
          </cell>
          <cell r="R245">
            <v>2520.0000000000027</v>
          </cell>
          <cell r="S245">
            <v>0</v>
          </cell>
          <cell r="T245">
            <v>0</v>
          </cell>
          <cell r="U245">
            <v>0</v>
          </cell>
          <cell r="V245">
            <v>0</v>
          </cell>
          <cell r="W245">
            <v>0</v>
          </cell>
          <cell r="X245">
            <v>0</v>
          </cell>
          <cell r="Y245">
            <v>0</v>
          </cell>
          <cell r="Z245">
            <v>0</v>
          </cell>
          <cell r="AA245">
            <v>0</v>
          </cell>
          <cell r="AB245">
            <v>4274.8872180451108</v>
          </cell>
          <cell r="AC245">
            <v>0</v>
          </cell>
          <cell r="AD245">
            <v>0</v>
          </cell>
          <cell r="AE245">
            <v>91039.111111111095</v>
          </cell>
          <cell r="AF245">
            <v>0</v>
          </cell>
          <cell r="AG245">
            <v>0</v>
          </cell>
          <cell r="AH245">
            <v>0</v>
          </cell>
          <cell r="AI245">
            <v>110000</v>
          </cell>
          <cell r="AJ245">
            <v>0</v>
          </cell>
          <cell r="AK245">
            <v>0</v>
          </cell>
          <cell r="AL245">
            <v>0</v>
          </cell>
          <cell r="AM245">
            <v>18886.560000000001</v>
          </cell>
          <cell r="AN245">
            <v>0</v>
          </cell>
          <cell r="AO245">
            <v>0</v>
          </cell>
          <cell r="AP245">
            <v>0</v>
          </cell>
          <cell r="AQ245">
            <v>0</v>
          </cell>
          <cell r="AR245">
            <v>0</v>
          </cell>
          <cell r="AS245">
            <v>0</v>
          </cell>
          <cell r="AT245">
            <v>0</v>
          </cell>
          <cell r="AU245">
            <v>0</v>
          </cell>
          <cell r="AV245">
            <v>510379.2</v>
          </cell>
          <cell r="AW245">
            <v>131415.81651097437</v>
          </cell>
          <cell r="AX245">
            <v>128886.56</v>
          </cell>
          <cell r="AY245">
            <v>119089.02020202018</v>
          </cell>
          <cell r="AZ245">
            <v>770681.57651097444</v>
          </cell>
          <cell r="BA245">
            <v>751795.01651097438</v>
          </cell>
          <cell r="BB245">
            <v>3500</v>
          </cell>
          <cell r="BC245">
            <v>644000</v>
          </cell>
          <cell r="BD245">
            <v>0</v>
          </cell>
          <cell r="BE245">
            <v>0</v>
          </cell>
          <cell r="BF245">
            <v>770681.57651097444</v>
          </cell>
          <cell r="BG245" t="str">
            <v/>
          </cell>
          <cell r="BH245" t="str">
            <v/>
          </cell>
          <cell r="BI245" t="str">
            <v/>
          </cell>
          <cell r="BJ245" t="str">
            <v/>
          </cell>
          <cell r="BK245" t="str">
            <v/>
          </cell>
          <cell r="BL245">
            <v>770681.57651097444</v>
          </cell>
          <cell r="BM245">
            <v>770681.57651097444</v>
          </cell>
          <cell r="BN245">
            <v>0</v>
          </cell>
          <cell r="BO245">
            <v>662886.56000000006</v>
          </cell>
          <cell r="BP245">
            <v>534000</v>
          </cell>
          <cell r="BQ245">
            <v>641795.01651097438</v>
          </cell>
          <cell r="BR245">
            <v>3488.0163940813827</v>
          </cell>
          <cell r="BS245">
            <v>3261.6723312499998</v>
          </cell>
          <cell r="BT245">
            <v>6.9395095473811438E-2</v>
          </cell>
          <cell r="BU245">
            <v>-6.8102473030420751E-3</v>
          </cell>
          <cell r="BV245">
            <v>0</v>
          </cell>
          <cell r="BW245">
            <v>-4087.1543163036176</v>
          </cell>
          <cell r="BX245">
            <v>766594.42219467077</v>
          </cell>
          <cell r="BY245">
            <v>4063.6296858406017</v>
          </cell>
          <cell r="BZ245" t="str">
            <v>Y</v>
          </cell>
          <cell r="CA245">
            <v>4166.2740336666893</v>
          </cell>
          <cell r="CB245">
            <v>5.9894347205470044E-2</v>
          </cell>
          <cell r="CC245">
            <v>0</v>
          </cell>
          <cell r="CD245">
            <v>766594.42219467077</v>
          </cell>
        </row>
        <row r="246">
          <cell r="A246">
            <v>474</v>
          </cell>
          <cell r="B246" t="str">
            <v>Recoupment Academy</v>
          </cell>
          <cell r="C246">
            <v>142027</v>
          </cell>
          <cell r="D246">
            <v>9352103</v>
          </cell>
          <cell r="E246" t="str">
            <v>Great Heath Academy</v>
          </cell>
          <cell r="F246">
            <v>513</v>
          </cell>
          <cell r="G246">
            <v>513</v>
          </cell>
          <cell r="H246">
            <v>0</v>
          </cell>
          <cell r="I246">
            <v>1422959.4000000001</v>
          </cell>
          <cell r="J246">
            <v>0</v>
          </cell>
          <cell r="K246">
            <v>0</v>
          </cell>
          <cell r="L246">
            <v>24199.999999999942</v>
          </cell>
          <cell r="M246">
            <v>0</v>
          </cell>
          <cell r="N246">
            <v>61302.964509394573</v>
          </cell>
          <cell r="O246">
            <v>0</v>
          </cell>
          <cell r="P246">
            <v>201.1764705882353</v>
          </cell>
          <cell r="Q246">
            <v>0</v>
          </cell>
          <cell r="R246">
            <v>51782.823529411748</v>
          </cell>
          <cell r="S246">
            <v>0</v>
          </cell>
          <cell r="T246">
            <v>0</v>
          </cell>
          <cell r="U246">
            <v>0</v>
          </cell>
          <cell r="V246">
            <v>0</v>
          </cell>
          <cell r="W246">
            <v>0</v>
          </cell>
          <cell r="X246">
            <v>0</v>
          </cell>
          <cell r="Y246">
            <v>0</v>
          </cell>
          <cell r="Z246">
            <v>0</v>
          </cell>
          <cell r="AA246">
            <v>0</v>
          </cell>
          <cell r="AB246">
            <v>21604.731308411207</v>
          </cell>
          <cell r="AC246">
            <v>0</v>
          </cell>
          <cell r="AD246">
            <v>0</v>
          </cell>
          <cell r="AE246">
            <v>198912.52763819089</v>
          </cell>
          <cell r="AF246">
            <v>0</v>
          </cell>
          <cell r="AG246">
            <v>0</v>
          </cell>
          <cell r="AH246">
            <v>0</v>
          </cell>
          <cell r="AI246">
            <v>110000</v>
          </cell>
          <cell r="AJ246">
            <v>0</v>
          </cell>
          <cell r="AK246">
            <v>0</v>
          </cell>
          <cell r="AL246">
            <v>0</v>
          </cell>
          <cell r="AM246">
            <v>8414.2281999999996</v>
          </cell>
          <cell r="AN246">
            <v>0</v>
          </cell>
          <cell r="AO246">
            <v>0</v>
          </cell>
          <cell r="AP246">
            <v>0</v>
          </cell>
          <cell r="AQ246">
            <v>0</v>
          </cell>
          <cell r="AR246">
            <v>0</v>
          </cell>
          <cell r="AS246">
            <v>0</v>
          </cell>
          <cell r="AT246">
            <v>0</v>
          </cell>
          <cell r="AU246">
            <v>0</v>
          </cell>
          <cell r="AV246">
            <v>1422959.4000000001</v>
          </cell>
          <cell r="AW246">
            <v>358004.2234559966</v>
          </cell>
          <cell r="AX246">
            <v>118414.2282</v>
          </cell>
          <cell r="AY246">
            <v>277655.00989288813</v>
          </cell>
          <cell r="AZ246">
            <v>1899377.8516559966</v>
          </cell>
          <cell r="BA246">
            <v>1890963.6234559966</v>
          </cell>
          <cell r="BB246">
            <v>3500</v>
          </cell>
          <cell r="BC246">
            <v>1795500</v>
          </cell>
          <cell r="BD246">
            <v>0</v>
          </cell>
          <cell r="BE246">
            <v>0</v>
          </cell>
          <cell r="BF246">
            <v>1899377.8516559966</v>
          </cell>
          <cell r="BG246" t="str">
            <v/>
          </cell>
          <cell r="BH246" t="str">
            <v/>
          </cell>
          <cell r="BI246" t="str">
            <v/>
          </cell>
          <cell r="BJ246" t="str">
            <v/>
          </cell>
          <cell r="BK246" t="str">
            <v/>
          </cell>
          <cell r="BL246">
            <v>1899377.8516559966</v>
          </cell>
          <cell r="BM246">
            <v>1899377.8516559966</v>
          </cell>
          <cell r="BN246">
            <v>0</v>
          </cell>
          <cell r="BO246">
            <v>1803914.2282</v>
          </cell>
          <cell r="BP246">
            <v>1685500</v>
          </cell>
          <cell r="BQ246">
            <v>1780963.6234559966</v>
          </cell>
          <cell r="BR246">
            <v>3471.6639833450226</v>
          </cell>
          <cell r="BS246">
            <v>3393.288959958506</v>
          </cell>
          <cell r="BT246">
            <v>2.3097067273479429E-2</v>
          </cell>
          <cell r="BU246">
            <v>-2.2666838201376325E-3</v>
          </cell>
          <cell r="BV246">
            <v>0</v>
          </cell>
          <cell r="BW246">
            <v>-3945.7462626684646</v>
          </cell>
          <cell r="BX246">
            <v>1895432.1053933282</v>
          </cell>
          <cell r="BY246">
            <v>3678.3974214294899</v>
          </cell>
          <cell r="BZ246" t="str">
            <v>Y</v>
          </cell>
          <cell r="CA246">
            <v>3694.7994257179889</v>
          </cell>
          <cell r="CB246">
            <v>1.5449292703848094E-2</v>
          </cell>
          <cell r="CC246">
            <v>0</v>
          </cell>
          <cell r="CD246">
            <v>1895432.1053933282</v>
          </cell>
        </row>
        <row r="247">
          <cell r="A247">
            <v>476</v>
          </cell>
          <cell r="B247" t="str">
            <v>Recoupment Academy</v>
          </cell>
          <cell r="C247">
            <v>145277</v>
          </cell>
          <cell r="D247">
            <v>9352216</v>
          </cell>
          <cell r="E247" t="str">
            <v>West Row Academy</v>
          </cell>
          <cell r="F247">
            <v>228</v>
          </cell>
          <cell r="G247">
            <v>228</v>
          </cell>
          <cell r="H247">
            <v>0</v>
          </cell>
          <cell r="I247">
            <v>632426.4</v>
          </cell>
          <cell r="J247">
            <v>0</v>
          </cell>
          <cell r="K247">
            <v>0</v>
          </cell>
          <cell r="L247">
            <v>8359.9999999999964</v>
          </cell>
          <cell r="M247">
            <v>0</v>
          </cell>
          <cell r="N247">
            <v>15837.012448132777</v>
          </cell>
          <cell r="O247">
            <v>0</v>
          </cell>
          <cell r="P247">
            <v>199.99999999999991</v>
          </cell>
          <cell r="Q247">
            <v>0</v>
          </cell>
          <cell r="R247">
            <v>1799.9999999999993</v>
          </cell>
          <cell r="S247">
            <v>0</v>
          </cell>
          <cell r="T247">
            <v>0</v>
          </cell>
          <cell r="U247">
            <v>0</v>
          </cell>
          <cell r="V247">
            <v>0</v>
          </cell>
          <cell r="W247">
            <v>0</v>
          </cell>
          <cell r="X247">
            <v>0</v>
          </cell>
          <cell r="Y247">
            <v>0</v>
          </cell>
          <cell r="Z247">
            <v>0</v>
          </cell>
          <cell r="AA247">
            <v>0</v>
          </cell>
          <cell r="AB247">
            <v>4744.242424242424</v>
          </cell>
          <cell r="AC247">
            <v>0</v>
          </cell>
          <cell r="AD247">
            <v>0</v>
          </cell>
          <cell r="AE247">
            <v>90405.114754098424</v>
          </cell>
          <cell r="AF247">
            <v>0</v>
          </cell>
          <cell r="AG247">
            <v>0</v>
          </cell>
          <cell r="AH247">
            <v>0</v>
          </cell>
          <cell r="AI247">
            <v>110000</v>
          </cell>
          <cell r="AJ247">
            <v>0</v>
          </cell>
          <cell r="AK247">
            <v>0</v>
          </cell>
          <cell r="AL247">
            <v>0</v>
          </cell>
          <cell r="AM247">
            <v>16830.234679999998</v>
          </cell>
          <cell r="AN247">
            <v>0</v>
          </cell>
          <cell r="AO247">
            <v>0</v>
          </cell>
          <cell r="AP247">
            <v>0</v>
          </cell>
          <cell r="AQ247">
            <v>0</v>
          </cell>
          <cell r="AR247">
            <v>0</v>
          </cell>
          <cell r="AS247">
            <v>0</v>
          </cell>
          <cell r="AT247">
            <v>0</v>
          </cell>
          <cell r="AU247">
            <v>0</v>
          </cell>
          <cell r="AV247">
            <v>632426.4</v>
          </cell>
          <cell r="AW247">
            <v>121346.36962647362</v>
          </cell>
          <cell r="AX247">
            <v>126830.23467999999</v>
          </cell>
          <cell r="AY247">
            <v>113502.62097816481</v>
          </cell>
          <cell r="AZ247">
            <v>880603.00430647365</v>
          </cell>
          <cell r="BA247">
            <v>863772.76962647366</v>
          </cell>
          <cell r="BB247">
            <v>3500</v>
          </cell>
          <cell r="BC247">
            <v>798000</v>
          </cell>
          <cell r="BD247">
            <v>0</v>
          </cell>
          <cell r="BE247">
            <v>0</v>
          </cell>
          <cell r="BF247">
            <v>880603.00430647365</v>
          </cell>
          <cell r="BG247" t="str">
            <v/>
          </cell>
          <cell r="BH247" t="str">
            <v/>
          </cell>
          <cell r="BI247" t="str">
            <v/>
          </cell>
          <cell r="BJ247" t="str">
            <v/>
          </cell>
          <cell r="BK247" t="str">
            <v/>
          </cell>
          <cell r="BL247">
            <v>880603.00430647365</v>
          </cell>
          <cell r="BM247">
            <v>880603.00430647365</v>
          </cell>
          <cell r="BN247">
            <v>0</v>
          </cell>
          <cell r="BO247">
            <v>814830.23467999999</v>
          </cell>
          <cell r="BP247">
            <v>688000</v>
          </cell>
          <cell r="BQ247">
            <v>753772.76962647366</v>
          </cell>
          <cell r="BR247">
            <v>3306.0209194143581</v>
          </cell>
          <cell r="BS247">
            <v>3101.1652531250002</v>
          </cell>
          <cell r="BT247">
            <v>6.6057642714437037E-2</v>
          </cell>
          <cell r="BU247">
            <v>-6.4827187003595214E-3</v>
          </cell>
          <cell r="BV247">
            <v>0</v>
          </cell>
          <cell r="BW247">
            <v>-4583.7078912892021</v>
          </cell>
          <cell r="BX247">
            <v>876019.29641518451</v>
          </cell>
          <cell r="BY247">
            <v>3768.3730777858968</v>
          </cell>
          <cell r="BZ247" t="str">
            <v>Y</v>
          </cell>
          <cell r="CA247">
            <v>3842.1898965578266</v>
          </cell>
          <cell r="CB247">
            <v>6.8705658292090854E-2</v>
          </cell>
          <cell r="CC247">
            <v>0</v>
          </cell>
          <cell r="CD247">
            <v>876019.29641518451</v>
          </cell>
        </row>
        <row r="248">
          <cell r="A248">
            <v>478</v>
          </cell>
          <cell r="B248">
            <v>0</v>
          </cell>
          <cell r="C248">
            <v>124709</v>
          </cell>
          <cell r="D248">
            <v>9353048</v>
          </cell>
          <cell r="E248" t="str">
            <v>Moulton Church of England Voluntary Controlled Primary School</v>
          </cell>
          <cell r="F248">
            <v>190</v>
          </cell>
          <cell r="G248">
            <v>190</v>
          </cell>
          <cell r="H248">
            <v>0</v>
          </cell>
          <cell r="I248">
            <v>527022</v>
          </cell>
          <cell r="J248">
            <v>0</v>
          </cell>
          <cell r="K248">
            <v>0</v>
          </cell>
          <cell r="L248">
            <v>5720.0000000000036</v>
          </cell>
          <cell r="M248">
            <v>0</v>
          </cell>
          <cell r="N248">
            <v>11013.559322033898</v>
          </cell>
          <cell r="O248">
            <v>0</v>
          </cell>
          <cell r="P248">
            <v>199.99999999999994</v>
          </cell>
          <cell r="Q248">
            <v>0</v>
          </cell>
          <cell r="R248">
            <v>0</v>
          </cell>
          <cell r="S248">
            <v>0</v>
          </cell>
          <cell r="T248">
            <v>0</v>
          </cell>
          <cell r="U248">
            <v>0</v>
          </cell>
          <cell r="V248">
            <v>0</v>
          </cell>
          <cell r="W248">
            <v>0</v>
          </cell>
          <cell r="X248">
            <v>0</v>
          </cell>
          <cell r="Y248">
            <v>0</v>
          </cell>
          <cell r="Z248">
            <v>0</v>
          </cell>
          <cell r="AA248">
            <v>0</v>
          </cell>
          <cell r="AB248">
            <v>1834.6875</v>
          </cell>
          <cell r="AC248">
            <v>0</v>
          </cell>
          <cell r="AD248">
            <v>0</v>
          </cell>
          <cell r="AE248">
            <v>59548.533333333391</v>
          </cell>
          <cell r="AF248">
            <v>0</v>
          </cell>
          <cell r="AG248">
            <v>0</v>
          </cell>
          <cell r="AH248">
            <v>0</v>
          </cell>
          <cell r="AI248">
            <v>110000</v>
          </cell>
          <cell r="AJ248">
            <v>0</v>
          </cell>
          <cell r="AK248">
            <v>0</v>
          </cell>
          <cell r="AL248">
            <v>0</v>
          </cell>
          <cell r="AM248">
            <v>20112.96</v>
          </cell>
          <cell r="AN248">
            <v>0</v>
          </cell>
          <cell r="AO248">
            <v>0</v>
          </cell>
          <cell r="AP248">
            <v>0</v>
          </cell>
          <cell r="AQ248">
            <v>0</v>
          </cell>
          <cell r="AR248">
            <v>0</v>
          </cell>
          <cell r="AS248">
            <v>0</v>
          </cell>
          <cell r="AT248">
            <v>0</v>
          </cell>
          <cell r="AU248">
            <v>0</v>
          </cell>
          <cell r="AV248">
            <v>527022</v>
          </cell>
          <cell r="AW248">
            <v>78316.780155367291</v>
          </cell>
          <cell r="AX248">
            <v>130112.95999999999</v>
          </cell>
          <cell r="AY248">
            <v>78014.312994350345</v>
          </cell>
          <cell r="AZ248">
            <v>735451.7401553673</v>
          </cell>
          <cell r="BA248">
            <v>715338.78015536733</v>
          </cell>
          <cell r="BB248">
            <v>3500</v>
          </cell>
          <cell r="BC248">
            <v>665000</v>
          </cell>
          <cell r="BD248">
            <v>0</v>
          </cell>
          <cell r="BE248">
            <v>0</v>
          </cell>
          <cell r="BF248">
            <v>735451.7401553673</v>
          </cell>
          <cell r="BG248" t="str">
            <v/>
          </cell>
          <cell r="BH248" t="str">
            <v/>
          </cell>
          <cell r="BI248" t="str">
            <v/>
          </cell>
          <cell r="BJ248" t="str">
            <v/>
          </cell>
          <cell r="BK248" t="str">
            <v/>
          </cell>
          <cell r="BL248">
            <v>735451.7401553673</v>
          </cell>
          <cell r="BM248">
            <v>735451.7401553673</v>
          </cell>
          <cell r="BN248">
            <v>0</v>
          </cell>
          <cell r="BO248">
            <v>685112.96</v>
          </cell>
          <cell r="BP248">
            <v>555000</v>
          </cell>
          <cell r="BQ248">
            <v>605338.78015536733</v>
          </cell>
          <cell r="BR248">
            <v>3185.9935797650915</v>
          </cell>
          <cell r="BS248">
            <v>3033.8877720670389</v>
          </cell>
          <cell r="BT248">
            <v>5.013560788190273E-2</v>
          </cell>
          <cell r="BU248">
            <v>-4.9201731913886522E-3</v>
          </cell>
          <cell r="BV248">
            <v>0</v>
          </cell>
          <cell r="BW248">
            <v>-2836.1781235431572</v>
          </cell>
          <cell r="BX248">
            <v>732615.56203182414</v>
          </cell>
          <cell r="BY248">
            <v>3750.0136949043376</v>
          </cell>
          <cell r="BZ248" t="str">
            <v>Y</v>
          </cell>
          <cell r="CA248">
            <v>3855.8713791148639</v>
          </cell>
          <cell r="CB248">
            <v>2.5946000370965505E-2</v>
          </cell>
          <cell r="CC248">
            <v>-5052.1000000000004</v>
          </cell>
          <cell r="CD248">
            <v>727563.46203182417</v>
          </cell>
        </row>
        <row r="249">
          <cell r="A249">
            <v>479</v>
          </cell>
          <cell r="B249">
            <v>0</v>
          </cell>
          <cell r="C249">
            <v>124543</v>
          </cell>
          <cell r="D249">
            <v>9352020</v>
          </cell>
          <cell r="E249" t="str">
            <v>Nayland Primary School</v>
          </cell>
          <cell r="F249">
            <v>202</v>
          </cell>
          <cell r="G249">
            <v>202</v>
          </cell>
          <cell r="H249">
            <v>0</v>
          </cell>
          <cell r="I249">
            <v>560307.60000000009</v>
          </cell>
          <cell r="J249">
            <v>0</v>
          </cell>
          <cell r="K249">
            <v>0</v>
          </cell>
          <cell r="L249">
            <v>2200.0000000000041</v>
          </cell>
          <cell r="M249">
            <v>0</v>
          </cell>
          <cell r="N249">
            <v>3688.6956521739125</v>
          </cell>
          <cell r="O249">
            <v>0</v>
          </cell>
          <cell r="P249">
            <v>0</v>
          </cell>
          <cell r="Q249">
            <v>239.99999999999997</v>
          </cell>
          <cell r="R249">
            <v>0</v>
          </cell>
          <cell r="S249">
            <v>0</v>
          </cell>
          <cell r="T249">
            <v>0</v>
          </cell>
          <cell r="U249">
            <v>0</v>
          </cell>
          <cell r="V249">
            <v>0</v>
          </cell>
          <cell r="W249">
            <v>0</v>
          </cell>
          <cell r="X249">
            <v>0</v>
          </cell>
          <cell r="Y249">
            <v>0</v>
          </cell>
          <cell r="Z249">
            <v>0</v>
          </cell>
          <cell r="AA249">
            <v>0</v>
          </cell>
          <cell r="AB249">
            <v>1195.7471264367796</v>
          </cell>
          <cell r="AC249">
            <v>0</v>
          </cell>
          <cell r="AD249">
            <v>0</v>
          </cell>
          <cell r="AE249">
            <v>72436.491228070139</v>
          </cell>
          <cell r="AF249">
            <v>0</v>
          </cell>
          <cell r="AG249">
            <v>0</v>
          </cell>
          <cell r="AH249">
            <v>0</v>
          </cell>
          <cell r="AI249">
            <v>110000</v>
          </cell>
          <cell r="AJ249">
            <v>0</v>
          </cell>
          <cell r="AK249">
            <v>0</v>
          </cell>
          <cell r="AL249">
            <v>0</v>
          </cell>
          <cell r="AM249">
            <v>18432.6387</v>
          </cell>
          <cell r="AN249">
            <v>0</v>
          </cell>
          <cell r="AO249">
            <v>0</v>
          </cell>
          <cell r="AP249">
            <v>0</v>
          </cell>
          <cell r="AQ249">
            <v>0</v>
          </cell>
          <cell r="AR249">
            <v>0</v>
          </cell>
          <cell r="AS249">
            <v>0</v>
          </cell>
          <cell r="AT249">
            <v>0</v>
          </cell>
          <cell r="AU249">
            <v>0</v>
          </cell>
          <cell r="AV249">
            <v>560307.60000000009</v>
          </cell>
          <cell r="AW249">
            <v>79760.934006680836</v>
          </cell>
          <cell r="AX249">
            <v>128432.6387</v>
          </cell>
          <cell r="AY249">
            <v>85499.839054157099</v>
          </cell>
          <cell r="AZ249">
            <v>768501.17270668095</v>
          </cell>
          <cell r="BA249">
            <v>750068.53400668094</v>
          </cell>
          <cell r="BB249">
            <v>3500</v>
          </cell>
          <cell r="BC249">
            <v>707000</v>
          </cell>
          <cell r="BD249">
            <v>0</v>
          </cell>
          <cell r="BE249">
            <v>0</v>
          </cell>
          <cell r="BF249">
            <v>768501.17270668095</v>
          </cell>
          <cell r="BG249" t="str">
            <v/>
          </cell>
          <cell r="BH249" t="str">
            <v/>
          </cell>
          <cell r="BI249" t="str">
            <v/>
          </cell>
          <cell r="BJ249" t="str">
            <v/>
          </cell>
          <cell r="BK249" t="str">
            <v/>
          </cell>
          <cell r="BL249">
            <v>768501.17270668095</v>
          </cell>
          <cell r="BM249">
            <v>768501.17270668095</v>
          </cell>
          <cell r="BN249">
            <v>0</v>
          </cell>
          <cell r="BO249">
            <v>725432.63870000001</v>
          </cell>
          <cell r="BP249">
            <v>597000</v>
          </cell>
          <cell r="BQ249">
            <v>640068.53400668094</v>
          </cell>
          <cell r="BR249">
            <v>3168.6561089439651</v>
          </cell>
          <cell r="BS249">
            <v>2979.1857201923076</v>
          </cell>
          <cell r="BT249">
            <v>6.3598045421427149E-2</v>
          </cell>
          <cell r="BU249">
            <v>-6.2413404629362221E-3</v>
          </cell>
          <cell r="BV249">
            <v>0</v>
          </cell>
          <cell r="BW249">
            <v>-3756.0107011716836</v>
          </cell>
          <cell r="BX249">
            <v>764745.16200550925</v>
          </cell>
          <cell r="BY249">
            <v>3694.6164520074717</v>
          </cell>
          <cell r="BZ249" t="str">
            <v>Y</v>
          </cell>
          <cell r="CA249">
            <v>3785.8671386411347</v>
          </cell>
          <cell r="CB249">
            <v>5.3167768517921044E-2</v>
          </cell>
          <cell r="CC249">
            <v>-5371.18</v>
          </cell>
          <cell r="CD249">
            <v>759373.9820055092</v>
          </cell>
        </row>
        <row r="250">
          <cell r="A250">
            <v>480</v>
          </cell>
          <cell r="B250">
            <v>0</v>
          </cell>
          <cell r="C250">
            <v>124674</v>
          </cell>
          <cell r="D250">
            <v>9352916</v>
          </cell>
          <cell r="E250" t="str">
            <v>Bosmere Community Primary School</v>
          </cell>
          <cell r="F250">
            <v>313</v>
          </cell>
          <cell r="G250">
            <v>313</v>
          </cell>
          <cell r="H250">
            <v>0</v>
          </cell>
          <cell r="I250">
            <v>868199.4</v>
          </cell>
          <cell r="J250">
            <v>0</v>
          </cell>
          <cell r="K250">
            <v>0</v>
          </cell>
          <cell r="L250">
            <v>11440.000000000002</v>
          </cell>
          <cell r="M250">
            <v>0</v>
          </cell>
          <cell r="N250">
            <v>26170.83870967742</v>
          </cell>
          <cell r="O250">
            <v>0</v>
          </cell>
          <cell r="P250">
            <v>200.64102564102595</v>
          </cell>
          <cell r="Q250">
            <v>240.76923076923114</v>
          </cell>
          <cell r="R250">
            <v>1444.6153846153823</v>
          </cell>
          <cell r="S250">
            <v>782.5</v>
          </cell>
          <cell r="T250">
            <v>0</v>
          </cell>
          <cell r="U250">
            <v>0</v>
          </cell>
          <cell r="V250">
            <v>0</v>
          </cell>
          <cell r="W250">
            <v>0</v>
          </cell>
          <cell r="X250">
            <v>0</v>
          </cell>
          <cell r="Y250">
            <v>0</v>
          </cell>
          <cell r="Z250">
            <v>0</v>
          </cell>
          <cell r="AA250">
            <v>0</v>
          </cell>
          <cell r="AB250">
            <v>0</v>
          </cell>
          <cell r="AC250">
            <v>0</v>
          </cell>
          <cell r="AD250">
            <v>0</v>
          </cell>
          <cell r="AE250">
            <v>113898.80303030302</v>
          </cell>
          <cell r="AF250">
            <v>0</v>
          </cell>
          <cell r="AG250">
            <v>0</v>
          </cell>
          <cell r="AH250">
            <v>0</v>
          </cell>
          <cell r="AI250">
            <v>110000</v>
          </cell>
          <cell r="AJ250">
            <v>0</v>
          </cell>
          <cell r="AK250">
            <v>0</v>
          </cell>
          <cell r="AL250">
            <v>0</v>
          </cell>
          <cell r="AM250">
            <v>37504.936979999999</v>
          </cell>
          <cell r="AN250">
            <v>0</v>
          </cell>
          <cell r="AO250">
            <v>0</v>
          </cell>
          <cell r="AP250">
            <v>0</v>
          </cell>
          <cell r="AQ250">
            <v>0</v>
          </cell>
          <cell r="AR250">
            <v>0</v>
          </cell>
          <cell r="AS250">
            <v>0</v>
          </cell>
          <cell r="AT250">
            <v>0</v>
          </cell>
          <cell r="AU250">
            <v>0</v>
          </cell>
          <cell r="AV250">
            <v>868199.4</v>
          </cell>
          <cell r="AW250">
            <v>154178.16738100609</v>
          </cell>
          <cell r="AX250">
            <v>147504.93698</v>
          </cell>
          <cell r="AY250">
            <v>144037.48520565455</v>
          </cell>
          <cell r="AZ250">
            <v>1169882.504361006</v>
          </cell>
          <cell r="BA250">
            <v>1132377.567381006</v>
          </cell>
          <cell r="BB250">
            <v>3500</v>
          </cell>
          <cell r="BC250">
            <v>1095500</v>
          </cell>
          <cell r="BD250">
            <v>0</v>
          </cell>
          <cell r="BE250">
            <v>0</v>
          </cell>
          <cell r="BF250">
            <v>1169882.504361006</v>
          </cell>
          <cell r="BG250" t="str">
            <v/>
          </cell>
          <cell r="BH250" t="str">
            <v/>
          </cell>
          <cell r="BI250" t="str">
            <v/>
          </cell>
          <cell r="BJ250" t="str">
            <v/>
          </cell>
          <cell r="BK250" t="str">
            <v/>
          </cell>
          <cell r="BL250">
            <v>1169882.504361006</v>
          </cell>
          <cell r="BM250">
            <v>1169882.504361006</v>
          </cell>
          <cell r="BN250">
            <v>0</v>
          </cell>
          <cell r="BO250">
            <v>1133004.93698</v>
          </cell>
          <cell r="BP250">
            <v>985500</v>
          </cell>
          <cell r="BQ250">
            <v>1022377.567381006</v>
          </cell>
          <cell r="BR250">
            <v>3266.3820044121599</v>
          </cell>
          <cell r="BS250">
            <v>3096.4508844155844</v>
          </cell>
          <cell r="BT250">
            <v>5.4879320337951308E-2</v>
          </cell>
          <cell r="BU250">
            <v>-5.3857083238016291E-3</v>
          </cell>
          <cell r="BV250">
            <v>0</v>
          </cell>
          <cell r="BW250">
            <v>-5219.7699476636972</v>
          </cell>
          <cell r="BX250">
            <v>1164662.7344133423</v>
          </cell>
          <cell r="BY250">
            <v>3601.1431227902312</v>
          </cell>
          <cell r="BZ250" t="str">
            <v>Y</v>
          </cell>
          <cell r="CA250">
            <v>3720.9672025985378</v>
          </cell>
          <cell r="CB250">
            <v>5.3994753183740141E-2</v>
          </cell>
          <cell r="CC250">
            <v>-8322.67</v>
          </cell>
          <cell r="CD250">
            <v>1156340.0644133424</v>
          </cell>
        </row>
        <row r="251">
          <cell r="A251">
            <v>481</v>
          </cell>
          <cell r="B251" t="str">
            <v>Recoupment Academy</v>
          </cell>
          <cell r="C251">
            <v>146086</v>
          </cell>
          <cell r="D251">
            <v>9352222</v>
          </cell>
          <cell r="E251" t="str">
            <v>All Saints Church of England Primary School, Newmarket</v>
          </cell>
          <cell r="F251">
            <v>198</v>
          </cell>
          <cell r="G251">
            <v>198</v>
          </cell>
          <cell r="H251">
            <v>0</v>
          </cell>
          <cell r="I251">
            <v>549212.4</v>
          </cell>
          <cell r="J251">
            <v>0</v>
          </cell>
          <cell r="K251">
            <v>0</v>
          </cell>
          <cell r="L251">
            <v>9239.9999999999945</v>
          </cell>
          <cell r="M251">
            <v>0</v>
          </cell>
          <cell r="N251">
            <v>17561.73913043478</v>
          </cell>
          <cell r="O251">
            <v>0</v>
          </cell>
          <cell r="P251">
            <v>4399.9999999999955</v>
          </cell>
          <cell r="Q251">
            <v>0</v>
          </cell>
          <cell r="R251">
            <v>0</v>
          </cell>
          <cell r="S251">
            <v>0</v>
          </cell>
          <cell r="T251">
            <v>0</v>
          </cell>
          <cell r="U251">
            <v>0</v>
          </cell>
          <cell r="V251">
            <v>0</v>
          </cell>
          <cell r="W251">
            <v>0</v>
          </cell>
          <cell r="X251">
            <v>0</v>
          </cell>
          <cell r="Y251">
            <v>0</v>
          </cell>
          <cell r="Z251">
            <v>0</v>
          </cell>
          <cell r="AA251">
            <v>0</v>
          </cell>
          <cell r="AB251">
            <v>18753.103448275811</v>
          </cell>
          <cell r="AC251">
            <v>0</v>
          </cell>
          <cell r="AD251">
            <v>0</v>
          </cell>
          <cell r="AE251">
            <v>83395.199999999983</v>
          </cell>
          <cell r="AF251">
            <v>0</v>
          </cell>
          <cell r="AG251">
            <v>0</v>
          </cell>
          <cell r="AH251">
            <v>0</v>
          </cell>
          <cell r="AI251">
            <v>110000</v>
          </cell>
          <cell r="AJ251">
            <v>0</v>
          </cell>
          <cell r="AK251">
            <v>0</v>
          </cell>
          <cell r="AL251">
            <v>0</v>
          </cell>
          <cell r="AM251">
            <v>3386.56052</v>
          </cell>
          <cell r="AN251">
            <v>0</v>
          </cell>
          <cell r="AO251">
            <v>0</v>
          </cell>
          <cell r="AP251">
            <v>0</v>
          </cell>
          <cell r="AQ251">
            <v>0</v>
          </cell>
          <cell r="AR251">
            <v>0</v>
          </cell>
          <cell r="AS251">
            <v>0</v>
          </cell>
          <cell r="AT251">
            <v>0</v>
          </cell>
          <cell r="AU251">
            <v>0</v>
          </cell>
          <cell r="AV251">
            <v>549212.4</v>
          </cell>
          <cell r="AW251">
            <v>133350.04257871056</v>
          </cell>
          <cell r="AX251">
            <v>113386.56052</v>
          </cell>
          <cell r="AY251">
            <v>108995.06956521737</v>
          </cell>
          <cell r="AZ251">
            <v>795949.00309871067</v>
          </cell>
          <cell r="BA251">
            <v>792562.44257871062</v>
          </cell>
          <cell r="BB251">
            <v>3500</v>
          </cell>
          <cell r="BC251">
            <v>693000</v>
          </cell>
          <cell r="BD251">
            <v>0</v>
          </cell>
          <cell r="BE251">
            <v>0</v>
          </cell>
          <cell r="BF251">
            <v>795949.00309871067</v>
          </cell>
          <cell r="BG251" t="str">
            <v/>
          </cell>
          <cell r="BH251" t="str">
            <v/>
          </cell>
          <cell r="BI251" t="str">
            <v/>
          </cell>
          <cell r="BJ251" t="str">
            <v/>
          </cell>
          <cell r="BK251" t="str">
            <v/>
          </cell>
          <cell r="BL251">
            <v>795949.00309871067</v>
          </cell>
          <cell r="BM251">
            <v>795949.00309871067</v>
          </cell>
          <cell r="BN251">
            <v>0</v>
          </cell>
          <cell r="BO251">
            <v>696386.56052000006</v>
          </cell>
          <cell r="BP251">
            <v>583000</v>
          </cell>
          <cell r="BQ251">
            <v>682562.44257871062</v>
          </cell>
          <cell r="BR251">
            <v>3447.2850635288414</v>
          </cell>
          <cell r="BS251">
            <v>3253.6103305418715</v>
          </cell>
          <cell r="BT251">
            <v>5.9526099720341882E-2</v>
          </cell>
          <cell r="BU251">
            <v>-5.8417307060851069E-3</v>
          </cell>
          <cell r="BV251">
            <v>0</v>
          </cell>
          <cell r="BW251">
            <v>-3763.3296439653091</v>
          </cell>
          <cell r="BX251">
            <v>792185.67345474532</v>
          </cell>
          <cell r="BY251">
            <v>3983.8339037108349</v>
          </cell>
          <cell r="BZ251" t="str">
            <v>Y</v>
          </cell>
          <cell r="CA251">
            <v>4000.9377447209358</v>
          </cell>
          <cell r="CB251">
            <v>4.9617441078105395E-2</v>
          </cell>
          <cell r="CC251">
            <v>0</v>
          </cell>
          <cell r="CD251">
            <v>792185.67345474532</v>
          </cell>
        </row>
        <row r="252">
          <cell r="A252">
            <v>482</v>
          </cell>
          <cell r="B252">
            <v>0</v>
          </cell>
          <cell r="C252">
            <v>124544</v>
          </cell>
          <cell r="D252">
            <v>9352021</v>
          </cell>
          <cell r="E252" t="str">
            <v>Exning Primary School</v>
          </cell>
          <cell r="F252">
            <v>208</v>
          </cell>
          <cell r="G252">
            <v>208</v>
          </cell>
          <cell r="H252">
            <v>0</v>
          </cell>
          <cell r="I252">
            <v>576950.4</v>
          </cell>
          <cell r="J252">
            <v>0</v>
          </cell>
          <cell r="K252">
            <v>0</v>
          </cell>
          <cell r="L252">
            <v>3960.0000000000032</v>
          </cell>
          <cell r="M252">
            <v>0</v>
          </cell>
          <cell r="N252">
            <v>11619.310344827587</v>
          </cell>
          <cell r="O252">
            <v>0</v>
          </cell>
          <cell r="P252">
            <v>599.99999999999898</v>
          </cell>
          <cell r="Q252">
            <v>0</v>
          </cell>
          <cell r="R252">
            <v>0</v>
          </cell>
          <cell r="S252">
            <v>0</v>
          </cell>
          <cell r="T252">
            <v>0</v>
          </cell>
          <cell r="U252">
            <v>0</v>
          </cell>
          <cell r="V252">
            <v>0</v>
          </cell>
          <cell r="W252">
            <v>0</v>
          </cell>
          <cell r="X252">
            <v>0</v>
          </cell>
          <cell r="Y252">
            <v>0</v>
          </cell>
          <cell r="Z252">
            <v>0</v>
          </cell>
          <cell r="AA252">
            <v>0</v>
          </cell>
          <cell r="AB252">
            <v>2407.1910112359601</v>
          </cell>
          <cell r="AC252">
            <v>0</v>
          </cell>
          <cell r="AD252">
            <v>0</v>
          </cell>
          <cell r="AE252">
            <v>51018.240000000005</v>
          </cell>
          <cell r="AF252">
            <v>0</v>
          </cell>
          <cell r="AG252">
            <v>0</v>
          </cell>
          <cell r="AH252">
            <v>0</v>
          </cell>
          <cell r="AI252">
            <v>110000</v>
          </cell>
          <cell r="AJ252">
            <v>0</v>
          </cell>
          <cell r="AK252">
            <v>0</v>
          </cell>
          <cell r="AL252">
            <v>0</v>
          </cell>
          <cell r="AM252">
            <v>11678.118059999999</v>
          </cell>
          <cell r="AN252">
            <v>0</v>
          </cell>
          <cell r="AO252">
            <v>0</v>
          </cell>
          <cell r="AP252">
            <v>0</v>
          </cell>
          <cell r="AQ252">
            <v>0</v>
          </cell>
          <cell r="AR252">
            <v>0</v>
          </cell>
          <cell r="AS252">
            <v>0</v>
          </cell>
          <cell r="AT252">
            <v>0</v>
          </cell>
          <cell r="AU252">
            <v>0</v>
          </cell>
          <cell r="AV252">
            <v>576950.4</v>
          </cell>
          <cell r="AW252">
            <v>69604.741356063547</v>
          </cell>
          <cell r="AX252">
            <v>121678.11805999999</v>
          </cell>
          <cell r="AY252">
            <v>69106.895172413802</v>
          </cell>
          <cell r="AZ252">
            <v>768233.25941606355</v>
          </cell>
          <cell r="BA252">
            <v>756555.14135606354</v>
          </cell>
          <cell r="BB252">
            <v>3500</v>
          </cell>
          <cell r="BC252">
            <v>728000</v>
          </cell>
          <cell r="BD252">
            <v>0</v>
          </cell>
          <cell r="BE252">
            <v>0</v>
          </cell>
          <cell r="BF252">
            <v>768233.25941606355</v>
          </cell>
          <cell r="BG252" t="str">
            <v/>
          </cell>
          <cell r="BH252" t="str">
            <v/>
          </cell>
          <cell r="BI252" t="str">
            <v/>
          </cell>
          <cell r="BJ252" t="str">
            <v/>
          </cell>
          <cell r="BK252" t="str">
            <v/>
          </cell>
          <cell r="BL252">
            <v>768233.25941606355</v>
          </cell>
          <cell r="BM252">
            <v>768233.25941606355</v>
          </cell>
          <cell r="BN252">
            <v>0</v>
          </cell>
          <cell r="BO252">
            <v>739678.11806000001</v>
          </cell>
          <cell r="BP252">
            <v>618000</v>
          </cell>
          <cell r="BQ252">
            <v>646555.14135606354</v>
          </cell>
          <cell r="BR252">
            <v>3108.4381795964591</v>
          </cell>
          <cell r="BS252">
            <v>2997.398237073171</v>
          </cell>
          <cell r="BT252">
            <v>3.7045441993625042E-2</v>
          </cell>
          <cell r="BU252">
            <v>-3.6355396545609789E-3</v>
          </cell>
          <cell r="BV252">
            <v>0</v>
          </cell>
          <cell r="BW252">
            <v>-2266.6093114892619</v>
          </cell>
          <cell r="BX252">
            <v>765966.65010457428</v>
          </cell>
          <cell r="BY252">
            <v>3626.3871732912226</v>
          </cell>
          <cell r="BZ252" t="str">
            <v>Y</v>
          </cell>
          <cell r="CA252">
            <v>3682.5319716566073</v>
          </cell>
          <cell r="CB252">
            <v>2.5853861987912508E-2</v>
          </cell>
          <cell r="CC252">
            <v>-5530.72</v>
          </cell>
          <cell r="CD252">
            <v>760435.93010457431</v>
          </cell>
        </row>
        <row r="253">
          <cell r="A253">
            <v>483</v>
          </cell>
          <cell r="B253" t="str">
            <v>Recoupment Academy</v>
          </cell>
          <cell r="C253">
            <v>143861</v>
          </cell>
          <cell r="D253">
            <v>9352199</v>
          </cell>
          <cell r="E253" t="str">
            <v>Houldsworth Valley Primary Academy</v>
          </cell>
          <cell r="F253">
            <v>309</v>
          </cell>
          <cell r="G253">
            <v>309</v>
          </cell>
          <cell r="H253">
            <v>0</v>
          </cell>
          <cell r="I253">
            <v>857104.20000000007</v>
          </cell>
          <cell r="J253">
            <v>0</v>
          </cell>
          <cell r="K253">
            <v>0</v>
          </cell>
          <cell r="L253">
            <v>21120.00000000004</v>
          </cell>
          <cell r="M253">
            <v>0</v>
          </cell>
          <cell r="N253">
            <v>38735.357142857145</v>
          </cell>
          <cell r="O253">
            <v>0</v>
          </cell>
          <cell r="P253">
            <v>9799.9999999999836</v>
          </cell>
          <cell r="Q253">
            <v>0</v>
          </cell>
          <cell r="R253">
            <v>0</v>
          </cell>
          <cell r="S253">
            <v>0</v>
          </cell>
          <cell r="T253">
            <v>0</v>
          </cell>
          <cell r="U253">
            <v>0</v>
          </cell>
          <cell r="V253">
            <v>0</v>
          </cell>
          <cell r="W253">
            <v>0</v>
          </cell>
          <cell r="X253">
            <v>0</v>
          </cell>
          <cell r="Y253">
            <v>0</v>
          </cell>
          <cell r="Z253">
            <v>0</v>
          </cell>
          <cell r="AA253">
            <v>0</v>
          </cell>
          <cell r="AB253">
            <v>31827.000000000004</v>
          </cell>
          <cell r="AC253">
            <v>0</v>
          </cell>
          <cell r="AD253">
            <v>0</v>
          </cell>
          <cell r="AE253">
            <v>102531.81818181828</v>
          </cell>
          <cell r="AF253">
            <v>0</v>
          </cell>
          <cell r="AG253">
            <v>0</v>
          </cell>
          <cell r="AH253">
            <v>0</v>
          </cell>
          <cell r="AI253">
            <v>110000</v>
          </cell>
          <cell r="AJ253">
            <v>0</v>
          </cell>
          <cell r="AK253">
            <v>0</v>
          </cell>
          <cell r="AL253">
            <v>0</v>
          </cell>
          <cell r="AM253">
            <v>2340.1960400000003</v>
          </cell>
          <cell r="AN253">
            <v>0</v>
          </cell>
          <cell r="AO253">
            <v>0</v>
          </cell>
          <cell r="AP253">
            <v>0</v>
          </cell>
          <cell r="AQ253">
            <v>0</v>
          </cell>
          <cell r="AR253">
            <v>0</v>
          </cell>
          <cell r="AS253">
            <v>0</v>
          </cell>
          <cell r="AT253">
            <v>0</v>
          </cell>
          <cell r="AU253">
            <v>0</v>
          </cell>
          <cell r="AV253">
            <v>857104.20000000007</v>
          </cell>
          <cell r="AW253">
            <v>204014.17532467545</v>
          </cell>
          <cell r="AX253">
            <v>112340.19604</v>
          </cell>
          <cell r="AY253">
            <v>147358.49675324687</v>
          </cell>
          <cell r="AZ253">
            <v>1173458.5713646756</v>
          </cell>
          <cell r="BA253">
            <v>1171118.3753246756</v>
          </cell>
          <cell r="BB253">
            <v>3500</v>
          </cell>
          <cell r="BC253">
            <v>1081500</v>
          </cell>
          <cell r="BD253">
            <v>0</v>
          </cell>
          <cell r="BE253">
            <v>0</v>
          </cell>
          <cell r="BF253">
            <v>1173458.5713646756</v>
          </cell>
          <cell r="BG253" t="str">
            <v/>
          </cell>
          <cell r="BH253" t="str">
            <v/>
          </cell>
          <cell r="BI253" t="str">
            <v/>
          </cell>
          <cell r="BJ253" t="str">
            <v/>
          </cell>
          <cell r="BK253" t="str">
            <v/>
          </cell>
          <cell r="BL253">
            <v>1173458.5713646756</v>
          </cell>
          <cell r="BM253">
            <v>1173458.5713646756</v>
          </cell>
          <cell r="BN253">
            <v>0</v>
          </cell>
          <cell r="BO253">
            <v>1083840.1960400001</v>
          </cell>
          <cell r="BP253">
            <v>971500.00000000012</v>
          </cell>
          <cell r="BQ253">
            <v>1061118.3753246756</v>
          </cell>
          <cell r="BR253">
            <v>3434.0400495944195</v>
          </cell>
          <cell r="BS253">
            <v>3349.7590808664263</v>
          </cell>
          <cell r="BT253">
            <v>2.5160307560445121E-2</v>
          </cell>
          <cell r="BU253">
            <v>-2.469164651151671E-3</v>
          </cell>
          <cell r="BV253">
            <v>0</v>
          </cell>
          <cell r="BW253">
            <v>-2555.7719741160549</v>
          </cell>
          <cell r="BX253">
            <v>1170902.7993905596</v>
          </cell>
          <cell r="BY253">
            <v>3781.7559978982508</v>
          </cell>
          <cell r="BZ253" t="str">
            <v>Y</v>
          </cell>
          <cell r="CA253">
            <v>3789.3294478658886</v>
          </cell>
          <cell r="CB253">
            <v>9.1053804331122645E-3</v>
          </cell>
          <cell r="CC253">
            <v>0</v>
          </cell>
          <cell r="CD253">
            <v>1170902.7993905596</v>
          </cell>
        </row>
        <row r="254">
          <cell r="A254">
            <v>484</v>
          </cell>
          <cell r="B254" t="str">
            <v>Recoupment Academy</v>
          </cell>
          <cell r="C254">
            <v>142993</v>
          </cell>
          <cell r="D254">
            <v>9352022</v>
          </cell>
          <cell r="E254" t="str">
            <v>Laureate Primary Academy</v>
          </cell>
          <cell r="F254">
            <v>239</v>
          </cell>
          <cell r="G254">
            <v>239</v>
          </cell>
          <cell r="H254">
            <v>0</v>
          </cell>
          <cell r="I254">
            <v>662938.20000000007</v>
          </cell>
          <cell r="J254">
            <v>0</v>
          </cell>
          <cell r="K254">
            <v>0</v>
          </cell>
          <cell r="L254">
            <v>12319.999999999984</v>
          </cell>
          <cell r="M254">
            <v>0</v>
          </cell>
          <cell r="N254">
            <v>30804.444444444445</v>
          </cell>
          <cell r="O254">
            <v>0</v>
          </cell>
          <cell r="P254">
            <v>5199.9999999999955</v>
          </cell>
          <cell r="Q254">
            <v>0</v>
          </cell>
          <cell r="R254">
            <v>719.99999999999955</v>
          </cell>
          <cell r="S254">
            <v>0</v>
          </cell>
          <cell r="T254">
            <v>0</v>
          </cell>
          <cell r="U254">
            <v>0</v>
          </cell>
          <cell r="V254">
            <v>0</v>
          </cell>
          <cell r="W254">
            <v>0</v>
          </cell>
          <cell r="X254">
            <v>0</v>
          </cell>
          <cell r="Y254">
            <v>0</v>
          </cell>
          <cell r="Z254">
            <v>0</v>
          </cell>
          <cell r="AA254">
            <v>0</v>
          </cell>
          <cell r="AB254">
            <v>31212.942583731994</v>
          </cell>
          <cell r="AC254">
            <v>0</v>
          </cell>
          <cell r="AD254">
            <v>0</v>
          </cell>
          <cell r="AE254">
            <v>95062.572972972921</v>
          </cell>
          <cell r="AF254">
            <v>0</v>
          </cell>
          <cell r="AG254">
            <v>0</v>
          </cell>
          <cell r="AH254">
            <v>0</v>
          </cell>
          <cell r="AI254">
            <v>110000</v>
          </cell>
          <cell r="AJ254">
            <v>0</v>
          </cell>
          <cell r="AK254">
            <v>0</v>
          </cell>
          <cell r="AL254">
            <v>0</v>
          </cell>
          <cell r="AM254">
            <v>4475.2562399999997</v>
          </cell>
          <cell r="AN254">
            <v>0</v>
          </cell>
          <cell r="AO254">
            <v>0</v>
          </cell>
          <cell r="AP254">
            <v>0</v>
          </cell>
          <cell r="AQ254">
            <v>0</v>
          </cell>
          <cell r="AR254">
            <v>0</v>
          </cell>
          <cell r="AS254">
            <v>0</v>
          </cell>
          <cell r="AT254">
            <v>0</v>
          </cell>
          <cell r="AU254">
            <v>0</v>
          </cell>
          <cell r="AV254">
            <v>662938.20000000007</v>
          </cell>
          <cell r="AW254">
            <v>175319.96000114933</v>
          </cell>
          <cell r="AX254">
            <v>114475.25624</v>
          </cell>
          <cell r="AY254">
            <v>129583.79519519513</v>
          </cell>
          <cell r="AZ254">
            <v>952733.41624114942</v>
          </cell>
          <cell r="BA254">
            <v>948258.1600011494</v>
          </cell>
          <cell r="BB254">
            <v>3500</v>
          </cell>
          <cell r="BC254">
            <v>836500</v>
          </cell>
          <cell r="BD254">
            <v>0</v>
          </cell>
          <cell r="BE254">
            <v>0</v>
          </cell>
          <cell r="BF254">
            <v>952733.41624114942</v>
          </cell>
          <cell r="BG254" t="str">
            <v/>
          </cell>
          <cell r="BH254" t="str">
            <v/>
          </cell>
          <cell r="BI254" t="str">
            <v/>
          </cell>
          <cell r="BJ254" t="str">
            <v/>
          </cell>
          <cell r="BK254" t="str">
            <v/>
          </cell>
          <cell r="BL254">
            <v>952733.41624114942</v>
          </cell>
          <cell r="BM254">
            <v>952733.41624114942</v>
          </cell>
          <cell r="BN254">
            <v>0</v>
          </cell>
          <cell r="BO254">
            <v>840975.25624000002</v>
          </cell>
          <cell r="BP254">
            <v>726500</v>
          </cell>
          <cell r="BQ254">
            <v>838258.1600011494</v>
          </cell>
          <cell r="BR254">
            <v>3507.3563179964408</v>
          </cell>
          <cell r="BS254">
            <v>3310.9822040160643</v>
          </cell>
          <cell r="BT254">
            <v>5.9309927350918404E-2</v>
          </cell>
          <cell r="BU254">
            <v>-5.8205161334152844E-3</v>
          </cell>
          <cell r="BV254">
            <v>0</v>
          </cell>
          <cell r="BW254">
            <v>-4605.918455286409</v>
          </cell>
          <cell r="BX254">
            <v>948127.497785863</v>
          </cell>
          <cell r="BY254">
            <v>3948.3357386856192</v>
          </cell>
          <cell r="BZ254" t="str">
            <v>Y</v>
          </cell>
          <cell r="CA254">
            <v>3967.0606601918953</v>
          </cell>
          <cell r="CB254">
            <v>5.2177153579668456E-2</v>
          </cell>
          <cell r="CC254">
            <v>0</v>
          </cell>
          <cell r="CD254">
            <v>948127.497785863</v>
          </cell>
        </row>
        <row r="255">
          <cell r="A255">
            <v>486</v>
          </cell>
          <cell r="B255">
            <v>0</v>
          </cell>
          <cell r="C255">
            <v>124565</v>
          </cell>
          <cell r="D255">
            <v>9352055</v>
          </cell>
          <cell r="E255" t="str">
            <v>Paddocks Primary School</v>
          </cell>
          <cell r="F255">
            <v>200</v>
          </cell>
          <cell r="G255">
            <v>200</v>
          </cell>
          <cell r="H255">
            <v>0</v>
          </cell>
          <cell r="I255">
            <v>554760</v>
          </cell>
          <cell r="J255">
            <v>0</v>
          </cell>
          <cell r="K255">
            <v>0</v>
          </cell>
          <cell r="L255">
            <v>6160.0000000000009</v>
          </cell>
          <cell r="M255">
            <v>0</v>
          </cell>
          <cell r="N255">
            <v>15120.000000000002</v>
          </cell>
          <cell r="O255">
            <v>0</v>
          </cell>
          <cell r="P255">
            <v>4000</v>
          </cell>
          <cell r="Q255">
            <v>0</v>
          </cell>
          <cell r="R255">
            <v>0</v>
          </cell>
          <cell r="S255">
            <v>0</v>
          </cell>
          <cell r="T255">
            <v>0</v>
          </cell>
          <cell r="U255">
            <v>0</v>
          </cell>
          <cell r="V255">
            <v>0</v>
          </cell>
          <cell r="W255">
            <v>0</v>
          </cell>
          <cell r="X255">
            <v>0</v>
          </cell>
          <cell r="Y255">
            <v>0</v>
          </cell>
          <cell r="Z255">
            <v>0</v>
          </cell>
          <cell r="AA255">
            <v>0</v>
          </cell>
          <cell r="AB255">
            <v>7270.5882352941126</v>
          </cell>
          <cell r="AC255">
            <v>0</v>
          </cell>
          <cell r="AD255">
            <v>0</v>
          </cell>
          <cell r="AE255">
            <v>60042.5</v>
          </cell>
          <cell r="AF255">
            <v>0</v>
          </cell>
          <cell r="AG255">
            <v>0</v>
          </cell>
          <cell r="AH255">
            <v>0</v>
          </cell>
          <cell r="AI255">
            <v>110000</v>
          </cell>
          <cell r="AJ255">
            <v>0</v>
          </cell>
          <cell r="AK255">
            <v>0</v>
          </cell>
          <cell r="AL255">
            <v>0</v>
          </cell>
          <cell r="AM255">
            <v>14254.171259999999</v>
          </cell>
          <cell r="AN255">
            <v>0</v>
          </cell>
          <cell r="AO255">
            <v>0</v>
          </cell>
          <cell r="AP255">
            <v>0</v>
          </cell>
          <cell r="AQ255">
            <v>0</v>
          </cell>
          <cell r="AR255">
            <v>0</v>
          </cell>
          <cell r="AS255">
            <v>0</v>
          </cell>
          <cell r="AT255">
            <v>0</v>
          </cell>
          <cell r="AU255">
            <v>0</v>
          </cell>
          <cell r="AV255">
            <v>554760</v>
          </cell>
          <cell r="AW255">
            <v>92593.088235294112</v>
          </cell>
          <cell r="AX255">
            <v>124254.17126</v>
          </cell>
          <cell r="AY255">
            <v>82681.5</v>
          </cell>
          <cell r="AZ255">
            <v>771607.25949529407</v>
          </cell>
          <cell r="BA255">
            <v>757353.0882352941</v>
          </cell>
          <cell r="BB255">
            <v>3500</v>
          </cell>
          <cell r="BC255">
            <v>700000</v>
          </cell>
          <cell r="BD255">
            <v>0</v>
          </cell>
          <cell r="BE255">
            <v>0</v>
          </cell>
          <cell r="BF255">
            <v>771607.25949529407</v>
          </cell>
          <cell r="BG255" t="str">
            <v/>
          </cell>
          <cell r="BH255" t="str">
            <v/>
          </cell>
          <cell r="BI255" t="str">
            <v/>
          </cell>
          <cell r="BJ255" t="str">
            <v/>
          </cell>
          <cell r="BK255" t="str">
            <v/>
          </cell>
          <cell r="BL255">
            <v>771607.25949529407</v>
          </cell>
          <cell r="BM255">
            <v>771607.25949529407</v>
          </cell>
          <cell r="BN255">
            <v>0</v>
          </cell>
          <cell r="BO255">
            <v>714254.17125999997</v>
          </cell>
          <cell r="BP255">
            <v>590000</v>
          </cell>
          <cell r="BQ255">
            <v>647353.0882352941</v>
          </cell>
          <cell r="BR255">
            <v>3236.7654411764706</v>
          </cell>
          <cell r="BS255">
            <v>3095.0315606060608</v>
          </cell>
          <cell r="BT255">
            <v>4.5794001707257517E-2</v>
          </cell>
          <cell r="BU255">
            <v>-4.4940996837456431E-3</v>
          </cell>
          <cell r="BV255">
            <v>0</v>
          </cell>
          <cell r="BW255">
            <v>-2781.8760715404965</v>
          </cell>
          <cell r="BX255">
            <v>768825.38342375355</v>
          </cell>
          <cell r="BY255">
            <v>3772.8560608187677</v>
          </cell>
          <cell r="BZ255" t="str">
            <v>Y</v>
          </cell>
          <cell r="CA255">
            <v>3844.1269171187678</v>
          </cell>
          <cell r="CB255">
            <v>3.3081915670421624E-2</v>
          </cell>
          <cell r="CC255">
            <v>-5318</v>
          </cell>
          <cell r="CD255">
            <v>763507.38342375355</v>
          </cell>
        </row>
        <row r="256">
          <cell r="A256">
            <v>487</v>
          </cell>
          <cell r="B256" t="str">
            <v>Recoupment Academy</v>
          </cell>
          <cell r="C256">
            <v>139448</v>
          </cell>
          <cell r="D256">
            <v>9353318</v>
          </cell>
          <cell r="E256" t="str">
            <v>St Louis Catholic Academy</v>
          </cell>
          <cell r="F256">
            <v>309</v>
          </cell>
          <cell r="G256">
            <v>309</v>
          </cell>
          <cell r="H256">
            <v>0</v>
          </cell>
          <cell r="I256">
            <v>857104.20000000007</v>
          </cell>
          <cell r="J256">
            <v>0</v>
          </cell>
          <cell r="K256">
            <v>0</v>
          </cell>
          <cell r="L256">
            <v>8799.9999999999945</v>
          </cell>
          <cell r="M256">
            <v>0</v>
          </cell>
          <cell r="N256">
            <v>18067.643312101911</v>
          </cell>
          <cell r="O256">
            <v>0</v>
          </cell>
          <cell r="P256">
            <v>11400.000000000016</v>
          </cell>
          <cell r="Q256">
            <v>240.00000000000023</v>
          </cell>
          <cell r="R256">
            <v>0</v>
          </cell>
          <cell r="S256">
            <v>0</v>
          </cell>
          <cell r="T256">
            <v>0</v>
          </cell>
          <cell r="U256">
            <v>0</v>
          </cell>
          <cell r="V256">
            <v>0</v>
          </cell>
          <cell r="W256">
            <v>0</v>
          </cell>
          <cell r="X256">
            <v>0</v>
          </cell>
          <cell r="Y256">
            <v>0</v>
          </cell>
          <cell r="Z256">
            <v>0</v>
          </cell>
          <cell r="AA256">
            <v>0</v>
          </cell>
          <cell r="AB256">
            <v>22303.011363636342</v>
          </cell>
          <cell r="AC256">
            <v>0</v>
          </cell>
          <cell r="AD256">
            <v>0</v>
          </cell>
          <cell r="AE256">
            <v>94490.740157480352</v>
          </cell>
          <cell r="AF256">
            <v>0</v>
          </cell>
          <cell r="AG256">
            <v>0</v>
          </cell>
          <cell r="AH256">
            <v>0</v>
          </cell>
          <cell r="AI256">
            <v>110000</v>
          </cell>
          <cell r="AJ256">
            <v>0</v>
          </cell>
          <cell r="AK256">
            <v>0</v>
          </cell>
          <cell r="AL256">
            <v>0</v>
          </cell>
          <cell r="AM256">
            <v>6185.9207200000001</v>
          </cell>
          <cell r="AN256">
            <v>0</v>
          </cell>
          <cell r="AO256">
            <v>0</v>
          </cell>
          <cell r="AP256">
            <v>0</v>
          </cell>
          <cell r="AQ256">
            <v>0</v>
          </cell>
          <cell r="AR256">
            <v>0</v>
          </cell>
          <cell r="AS256">
            <v>0</v>
          </cell>
          <cell r="AT256">
            <v>0</v>
          </cell>
          <cell r="AU256">
            <v>0</v>
          </cell>
          <cell r="AV256">
            <v>857104.20000000007</v>
          </cell>
          <cell r="AW256">
            <v>155301.3948332186</v>
          </cell>
          <cell r="AX256">
            <v>116185.92071999999</v>
          </cell>
          <cell r="AY256">
            <v>123743.56181353131</v>
          </cell>
          <cell r="AZ256">
            <v>1128591.5155532188</v>
          </cell>
          <cell r="BA256">
            <v>1122405.5948332187</v>
          </cell>
          <cell r="BB256">
            <v>3500</v>
          </cell>
          <cell r="BC256">
            <v>1081500</v>
          </cell>
          <cell r="BD256">
            <v>0</v>
          </cell>
          <cell r="BE256">
            <v>0</v>
          </cell>
          <cell r="BF256">
            <v>1128591.5155532188</v>
          </cell>
          <cell r="BG256" t="str">
            <v/>
          </cell>
          <cell r="BH256" t="str">
            <v/>
          </cell>
          <cell r="BI256" t="str">
            <v/>
          </cell>
          <cell r="BJ256" t="str">
            <v/>
          </cell>
          <cell r="BK256" t="str">
            <v/>
          </cell>
          <cell r="BL256">
            <v>1128591.5155532188</v>
          </cell>
          <cell r="BM256">
            <v>1128591.5155532188</v>
          </cell>
          <cell r="BN256">
            <v>0</v>
          </cell>
          <cell r="BO256">
            <v>1087685.9207200001</v>
          </cell>
          <cell r="BP256">
            <v>971500</v>
          </cell>
          <cell r="BQ256">
            <v>1012405.5948332187</v>
          </cell>
          <cell r="BR256">
            <v>3276.3935107871157</v>
          </cell>
          <cell r="BS256">
            <v>3116.1594767515921</v>
          </cell>
          <cell r="BT256">
            <v>5.1420357408202312E-2</v>
          </cell>
          <cell r="BU256">
            <v>-5.0462550410759728E-3</v>
          </cell>
          <cell r="BV256">
            <v>0</v>
          </cell>
          <cell r="BW256">
            <v>-4859.0050597215059</v>
          </cell>
          <cell r="BX256">
            <v>1123732.5104934974</v>
          </cell>
          <cell r="BY256">
            <v>3616.6556303349425</v>
          </cell>
          <cell r="BZ256" t="str">
            <v>Y</v>
          </cell>
          <cell r="CA256">
            <v>3636.674791241092</v>
          </cell>
          <cell r="CB256">
            <v>4.3296379041629862E-2</v>
          </cell>
          <cell r="CC256">
            <v>0</v>
          </cell>
          <cell r="CD256">
            <v>1123732.5104934974</v>
          </cell>
        </row>
        <row r="257">
          <cell r="A257">
            <v>488</v>
          </cell>
          <cell r="B257">
            <v>0</v>
          </cell>
          <cell r="C257">
            <v>124710</v>
          </cell>
          <cell r="D257">
            <v>9353049</v>
          </cell>
          <cell r="E257" t="str">
            <v>Norton CEVC Primary School</v>
          </cell>
          <cell r="F257">
            <v>202</v>
          </cell>
          <cell r="G257">
            <v>202</v>
          </cell>
          <cell r="H257">
            <v>0</v>
          </cell>
          <cell r="I257">
            <v>560307.60000000009</v>
          </cell>
          <cell r="J257">
            <v>0</v>
          </cell>
          <cell r="K257">
            <v>0</v>
          </cell>
          <cell r="L257">
            <v>5720.0000000000036</v>
          </cell>
          <cell r="M257">
            <v>0</v>
          </cell>
          <cell r="N257">
            <v>13635</v>
          </cell>
          <cell r="O257">
            <v>0</v>
          </cell>
          <cell r="P257">
            <v>200.99502487562177</v>
          </cell>
          <cell r="Q257">
            <v>0</v>
          </cell>
          <cell r="R257">
            <v>0</v>
          </cell>
          <cell r="S257">
            <v>0</v>
          </cell>
          <cell r="T257">
            <v>0</v>
          </cell>
          <cell r="U257">
            <v>0</v>
          </cell>
          <cell r="V257">
            <v>0</v>
          </cell>
          <cell r="W257">
            <v>0</v>
          </cell>
          <cell r="X257">
            <v>0</v>
          </cell>
          <cell r="Y257">
            <v>0</v>
          </cell>
          <cell r="Z257">
            <v>0</v>
          </cell>
          <cell r="AA257">
            <v>0</v>
          </cell>
          <cell r="AB257">
            <v>604.82558139534854</v>
          </cell>
          <cell r="AC257">
            <v>0</v>
          </cell>
          <cell r="AD257">
            <v>0</v>
          </cell>
          <cell r="AE257">
            <v>72501.166666666628</v>
          </cell>
          <cell r="AF257">
            <v>0</v>
          </cell>
          <cell r="AG257">
            <v>0</v>
          </cell>
          <cell r="AH257">
            <v>0</v>
          </cell>
          <cell r="AI257">
            <v>110000</v>
          </cell>
          <cell r="AJ257">
            <v>0</v>
          </cell>
          <cell r="AK257">
            <v>0</v>
          </cell>
          <cell r="AL257">
            <v>0</v>
          </cell>
          <cell r="AM257">
            <v>12264</v>
          </cell>
          <cell r="AN257">
            <v>0</v>
          </cell>
          <cell r="AO257">
            <v>0</v>
          </cell>
          <cell r="AP257">
            <v>0</v>
          </cell>
          <cell r="AQ257">
            <v>0</v>
          </cell>
          <cell r="AR257">
            <v>0</v>
          </cell>
          <cell r="AS257">
            <v>0</v>
          </cell>
          <cell r="AT257">
            <v>0</v>
          </cell>
          <cell r="AU257">
            <v>0</v>
          </cell>
          <cell r="AV257">
            <v>560307.60000000009</v>
          </cell>
          <cell r="AW257">
            <v>92661.987272937607</v>
          </cell>
          <cell r="AX257">
            <v>122264</v>
          </cell>
          <cell r="AY257">
            <v>92278.164179104439</v>
          </cell>
          <cell r="AZ257">
            <v>775233.58727293764</v>
          </cell>
          <cell r="BA257">
            <v>762969.58727293764</v>
          </cell>
          <cell r="BB257">
            <v>3500</v>
          </cell>
          <cell r="BC257">
            <v>707000</v>
          </cell>
          <cell r="BD257">
            <v>0</v>
          </cell>
          <cell r="BE257">
            <v>0</v>
          </cell>
          <cell r="BF257">
            <v>775233.58727293764</v>
          </cell>
          <cell r="BG257" t="str">
            <v/>
          </cell>
          <cell r="BH257" t="str">
            <v/>
          </cell>
          <cell r="BI257" t="str">
            <v/>
          </cell>
          <cell r="BJ257" t="str">
            <v/>
          </cell>
          <cell r="BK257" t="str">
            <v/>
          </cell>
          <cell r="BL257">
            <v>775233.58727293764</v>
          </cell>
          <cell r="BM257">
            <v>775233.58727293764</v>
          </cell>
          <cell r="BN257">
            <v>0</v>
          </cell>
          <cell r="BO257">
            <v>719264</v>
          </cell>
          <cell r="BP257">
            <v>597000</v>
          </cell>
          <cell r="BQ257">
            <v>652969.58727293764</v>
          </cell>
          <cell r="BR257">
            <v>3232.5227092719683</v>
          </cell>
          <cell r="BS257">
            <v>3099.4564827586205</v>
          </cell>
          <cell r="BT257">
            <v>4.2932116406072078E-2</v>
          </cell>
          <cell r="BU257">
            <v>-4.2132419873776175E-3</v>
          </cell>
          <cell r="BV257">
            <v>0</v>
          </cell>
          <cell r="BW257">
            <v>-2637.869558624091</v>
          </cell>
          <cell r="BX257">
            <v>772595.71771431353</v>
          </cell>
          <cell r="BY257">
            <v>3764.0184045263045</v>
          </cell>
          <cell r="BZ257" t="str">
            <v>Y</v>
          </cell>
          <cell r="CA257">
            <v>3824.7312758134335</v>
          </cell>
          <cell r="CB257">
            <v>3.358776635530436E-2</v>
          </cell>
          <cell r="CC257">
            <v>-5371.18</v>
          </cell>
          <cell r="CD257">
            <v>767224.53771431348</v>
          </cell>
        </row>
        <row r="258">
          <cell r="A258">
            <v>489</v>
          </cell>
          <cell r="B258" t="str">
            <v>Recoupment Academy</v>
          </cell>
          <cell r="C258">
            <v>143070</v>
          </cell>
          <cell r="D258">
            <v>9353098</v>
          </cell>
          <cell r="E258" t="str">
            <v>Old Newton Church of England  Primary School</v>
          </cell>
          <cell r="F258">
            <v>89</v>
          </cell>
          <cell r="G258">
            <v>89</v>
          </cell>
          <cell r="H258">
            <v>0</v>
          </cell>
          <cell r="I258">
            <v>246868.2</v>
          </cell>
          <cell r="J258">
            <v>0</v>
          </cell>
          <cell r="K258">
            <v>0</v>
          </cell>
          <cell r="L258">
            <v>3520</v>
          </cell>
          <cell r="M258">
            <v>0</v>
          </cell>
          <cell r="N258">
            <v>4632.2891566265062</v>
          </cell>
          <cell r="O258">
            <v>0</v>
          </cell>
          <cell r="P258">
            <v>400.00000000000091</v>
          </cell>
          <cell r="Q258">
            <v>240.00000000000054</v>
          </cell>
          <cell r="R258">
            <v>720.00000000000159</v>
          </cell>
          <cell r="S258">
            <v>0</v>
          </cell>
          <cell r="T258">
            <v>0</v>
          </cell>
          <cell r="U258">
            <v>0</v>
          </cell>
          <cell r="V258">
            <v>0</v>
          </cell>
          <cell r="W258">
            <v>0</v>
          </cell>
          <cell r="X258">
            <v>0</v>
          </cell>
          <cell r="Y258">
            <v>0</v>
          </cell>
          <cell r="Z258">
            <v>0</v>
          </cell>
          <cell r="AA258">
            <v>0</v>
          </cell>
          <cell r="AB258">
            <v>0</v>
          </cell>
          <cell r="AC258">
            <v>0</v>
          </cell>
          <cell r="AD258">
            <v>0</v>
          </cell>
          <cell r="AE258">
            <v>35170.426666666695</v>
          </cell>
          <cell r="AF258">
            <v>0</v>
          </cell>
          <cell r="AG258">
            <v>0</v>
          </cell>
          <cell r="AH258">
            <v>0</v>
          </cell>
          <cell r="AI258">
            <v>110000</v>
          </cell>
          <cell r="AJ258">
            <v>0</v>
          </cell>
          <cell r="AK258">
            <v>0</v>
          </cell>
          <cell r="AL258">
            <v>0</v>
          </cell>
          <cell r="AM258">
            <v>1813.85582</v>
          </cell>
          <cell r="AN258">
            <v>0</v>
          </cell>
          <cell r="AO258">
            <v>0</v>
          </cell>
          <cell r="AP258">
            <v>0</v>
          </cell>
          <cell r="AQ258">
            <v>0</v>
          </cell>
          <cell r="AR258">
            <v>0</v>
          </cell>
          <cell r="AS258">
            <v>0</v>
          </cell>
          <cell r="AT258">
            <v>0</v>
          </cell>
          <cell r="AU258">
            <v>0</v>
          </cell>
          <cell r="AV258">
            <v>246868.2</v>
          </cell>
          <cell r="AW258">
            <v>44682.715823293205</v>
          </cell>
          <cell r="AX258">
            <v>111813.85582</v>
          </cell>
          <cell r="AY258">
            <v>49925.571244979947</v>
          </cell>
          <cell r="AZ258">
            <v>403364.77164329321</v>
          </cell>
          <cell r="BA258">
            <v>401550.91582329321</v>
          </cell>
          <cell r="BB258">
            <v>3500</v>
          </cell>
          <cell r="BC258">
            <v>311500</v>
          </cell>
          <cell r="BD258">
            <v>0</v>
          </cell>
          <cell r="BE258">
            <v>0</v>
          </cell>
          <cell r="BF258">
            <v>403364.77164329321</v>
          </cell>
          <cell r="BG258" t="str">
            <v/>
          </cell>
          <cell r="BH258" t="str">
            <v/>
          </cell>
          <cell r="BI258" t="str">
            <v/>
          </cell>
          <cell r="BJ258" t="str">
            <v/>
          </cell>
          <cell r="BK258" t="str">
            <v/>
          </cell>
          <cell r="BL258">
            <v>403364.77164329321</v>
          </cell>
          <cell r="BM258">
            <v>403364.77164329321</v>
          </cell>
          <cell r="BN258">
            <v>0</v>
          </cell>
          <cell r="BO258">
            <v>313313.85582</v>
          </cell>
          <cell r="BP258">
            <v>201500</v>
          </cell>
          <cell r="BQ258">
            <v>291550.91582329321</v>
          </cell>
          <cell r="BR258">
            <v>3275.8529867785755</v>
          </cell>
          <cell r="BS258">
            <v>3079.3404148148147</v>
          </cell>
          <cell r="BT258">
            <v>6.3816449463765662E-2</v>
          </cell>
          <cell r="BU258">
            <v>-6.2627740459604096E-3</v>
          </cell>
          <cell r="BV258">
            <v>0</v>
          </cell>
          <cell r="BW258">
            <v>-1716.3839773435475</v>
          </cell>
          <cell r="BX258">
            <v>401648.38766594965</v>
          </cell>
          <cell r="BY258">
            <v>4492.5228297297717</v>
          </cell>
          <cell r="BZ258" t="str">
            <v>Y</v>
          </cell>
          <cell r="CA258">
            <v>4512.903232201681</v>
          </cell>
          <cell r="CB258">
            <v>1.2025917965880595E-2</v>
          </cell>
          <cell r="CC258">
            <v>0</v>
          </cell>
          <cell r="CD258">
            <v>401648.38766594965</v>
          </cell>
        </row>
        <row r="259">
          <cell r="A259">
            <v>492</v>
          </cell>
          <cell r="B259" t="str">
            <v>Recoupment Academy</v>
          </cell>
          <cell r="C259">
            <v>142554</v>
          </cell>
          <cell r="D259">
            <v>9353054</v>
          </cell>
          <cell r="E259" t="str">
            <v>Rattlesden Church of England Primary Academy</v>
          </cell>
          <cell r="F259">
            <v>111</v>
          </cell>
          <cell r="G259">
            <v>111</v>
          </cell>
          <cell r="H259">
            <v>0</v>
          </cell>
          <cell r="I259">
            <v>307891.80000000005</v>
          </cell>
          <cell r="J259">
            <v>0</v>
          </cell>
          <cell r="K259">
            <v>0</v>
          </cell>
          <cell r="L259">
            <v>3960.0000000000009</v>
          </cell>
          <cell r="M259">
            <v>0</v>
          </cell>
          <cell r="N259">
            <v>10402.809917355371</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41924.217391304308</v>
          </cell>
          <cell r="AF259">
            <v>0</v>
          </cell>
          <cell r="AG259">
            <v>0</v>
          </cell>
          <cell r="AH259">
            <v>0</v>
          </cell>
          <cell r="AI259">
            <v>110000</v>
          </cell>
          <cell r="AJ259">
            <v>12950.600801068085</v>
          </cell>
          <cell r="AK259">
            <v>0</v>
          </cell>
          <cell r="AL259">
            <v>0</v>
          </cell>
          <cell r="AM259">
            <v>2695.5761000000002</v>
          </cell>
          <cell r="AN259">
            <v>0</v>
          </cell>
          <cell r="AO259">
            <v>0</v>
          </cell>
          <cell r="AP259">
            <v>0</v>
          </cell>
          <cell r="AQ259">
            <v>0</v>
          </cell>
          <cell r="AR259">
            <v>0</v>
          </cell>
          <cell r="AS259">
            <v>0</v>
          </cell>
          <cell r="AT259">
            <v>0</v>
          </cell>
          <cell r="AU259">
            <v>0</v>
          </cell>
          <cell r="AV259">
            <v>307891.80000000005</v>
          </cell>
          <cell r="AW259">
            <v>56287.027308659679</v>
          </cell>
          <cell r="AX259">
            <v>125646.17690106809</v>
          </cell>
          <cell r="AY259">
            <v>59104.62234998199</v>
          </cell>
          <cell r="AZ259">
            <v>489825.00420972781</v>
          </cell>
          <cell r="BA259">
            <v>487129.4281097278</v>
          </cell>
          <cell r="BB259">
            <v>3500</v>
          </cell>
          <cell r="BC259">
            <v>388500</v>
          </cell>
          <cell r="BD259">
            <v>0</v>
          </cell>
          <cell r="BE259">
            <v>0</v>
          </cell>
          <cell r="BF259">
            <v>489825.00420972781</v>
          </cell>
          <cell r="BG259" t="str">
            <v/>
          </cell>
          <cell r="BH259" t="str">
            <v/>
          </cell>
          <cell r="BI259" t="str">
            <v/>
          </cell>
          <cell r="BJ259" t="str">
            <v/>
          </cell>
          <cell r="BK259" t="str">
            <v/>
          </cell>
          <cell r="BL259">
            <v>489825.00420972781</v>
          </cell>
          <cell r="BM259">
            <v>489825.00420972781</v>
          </cell>
          <cell r="BN259">
            <v>0</v>
          </cell>
          <cell r="BO259">
            <v>391195.57610000001</v>
          </cell>
          <cell r="BP259">
            <v>265549.39919893193</v>
          </cell>
          <cell r="BQ259">
            <v>364178.82730865973</v>
          </cell>
          <cell r="BR259">
            <v>3280.8903361140515</v>
          </cell>
          <cell r="BS259">
            <v>3078.2023544628614</v>
          </cell>
          <cell r="BT259">
            <v>6.5846217470832455E-2</v>
          </cell>
          <cell r="BU259">
            <v>-6.4619699978003256E-3</v>
          </cell>
          <cell r="BV259">
            <v>0</v>
          </cell>
          <cell r="BW259">
            <v>-2207.9288900484044</v>
          </cell>
          <cell r="BX259">
            <v>487617.0753196794</v>
          </cell>
          <cell r="BY259">
            <v>4368.6621551322469</v>
          </cell>
          <cell r="BZ259" t="str">
            <v>Y</v>
          </cell>
          <cell r="CA259">
            <v>4392.9466245016165</v>
          </cell>
          <cell r="CB259">
            <v>7.1647937293853881E-2</v>
          </cell>
          <cell r="CC259">
            <v>0</v>
          </cell>
          <cell r="CD259">
            <v>487617.0753196794</v>
          </cell>
        </row>
        <row r="260">
          <cell r="A260">
            <v>494</v>
          </cell>
          <cell r="B260">
            <v>0</v>
          </cell>
          <cell r="C260">
            <v>124604</v>
          </cell>
          <cell r="D260">
            <v>9352105</v>
          </cell>
          <cell r="E260" t="str">
            <v>Ringshall School</v>
          </cell>
          <cell r="F260">
            <v>123</v>
          </cell>
          <cell r="G260">
            <v>123</v>
          </cell>
          <cell r="H260">
            <v>0</v>
          </cell>
          <cell r="I260">
            <v>341177.4</v>
          </cell>
          <cell r="J260">
            <v>0</v>
          </cell>
          <cell r="K260">
            <v>0</v>
          </cell>
          <cell r="L260">
            <v>879.99999999999909</v>
          </cell>
          <cell r="M260">
            <v>0</v>
          </cell>
          <cell r="N260">
            <v>5153.2758620689656</v>
          </cell>
          <cell r="O260">
            <v>0</v>
          </cell>
          <cell r="P260">
            <v>200.00000000000006</v>
          </cell>
          <cell r="Q260">
            <v>0</v>
          </cell>
          <cell r="R260">
            <v>0</v>
          </cell>
          <cell r="S260">
            <v>0</v>
          </cell>
          <cell r="T260">
            <v>0</v>
          </cell>
          <cell r="U260">
            <v>0</v>
          </cell>
          <cell r="V260">
            <v>0</v>
          </cell>
          <cell r="W260">
            <v>0</v>
          </cell>
          <cell r="X260">
            <v>0</v>
          </cell>
          <cell r="Y260">
            <v>0</v>
          </cell>
          <cell r="Z260">
            <v>0</v>
          </cell>
          <cell r="AA260">
            <v>0</v>
          </cell>
          <cell r="AB260">
            <v>5701.05</v>
          </cell>
          <cell r="AC260">
            <v>0</v>
          </cell>
          <cell r="AD260">
            <v>0</v>
          </cell>
          <cell r="AE260">
            <v>29998.022727272779</v>
          </cell>
          <cell r="AF260">
            <v>0</v>
          </cell>
          <cell r="AG260">
            <v>0</v>
          </cell>
          <cell r="AH260">
            <v>0</v>
          </cell>
          <cell r="AI260">
            <v>110000</v>
          </cell>
          <cell r="AJ260">
            <v>8945.2603471294988</v>
          </cell>
          <cell r="AK260">
            <v>0</v>
          </cell>
          <cell r="AL260">
            <v>0</v>
          </cell>
          <cell r="AM260">
            <v>9617.2754999999997</v>
          </cell>
          <cell r="AN260">
            <v>0</v>
          </cell>
          <cell r="AO260">
            <v>0</v>
          </cell>
          <cell r="AP260">
            <v>0</v>
          </cell>
          <cell r="AQ260">
            <v>0</v>
          </cell>
          <cell r="AR260">
            <v>0</v>
          </cell>
          <cell r="AS260">
            <v>0</v>
          </cell>
          <cell r="AT260">
            <v>0</v>
          </cell>
          <cell r="AU260">
            <v>0</v>
          </cell>
          <cell r="AV260">
            <v>341177.4</v>
          </cell>
          <cell r="AW260">
            <v>41932.348589341746</v>
          </cell>
          <cell r="AX260">
            <v>128562.5358471295</v>
          </cell>
          <cell r="AY260">
            <v>43113.660658307264</v>
          </cell>
          <cell r="AZ260">
            <v>511672.28443647129</v>
          </cell>
          <cell r="BA260">
            <v>502055.00893647131</v>
          </cell>
          <cell r="BB260">
            <v>3500</v>
          </cell>
          <cell r="BC260">
            <v>430500</v>
          </cell>
          <cell r="BD260">
            <v>0</v>
          </cell>
          <cell r="BE260">
            <v>0</v>
          </cell>
          <cell r="BF260">
            <v>511672.28443647129</v>
          </cell>
          <cell r="BG260" t="str">
            <v/>
          </cell>
          <cell r="BH260" t="str">
            <v/>
          </cell>
          <cell r="BI260" t="str">
            <v/>
          </cell>
          <cell r="BJ260" t="str">
            <v/>
          </cell>
          <cell r="BK260" t="str">
            <v/>
          </cell>
          <cell r="BL260">
            <v>511672.28443647129</v>
          </cell>
          <cell r="BM260">
            <v>511672.28443647129</v>
          </cell>
          <cell r="BN260">
            <v>0</v>
          </cell>
          <cell r="BO260">
            <v>440117.27549999999</v>
          </cell>
          <cell r="BP260">
            <v>311554.73965287051</v>
          </cell>
          <cell r="BQ260">
            <v>383109.74858934182</v>
          </cell>
          <cell r="BR260">
            <v>3114.7134031653804</v>
          </cell>
          <cell r="BS260">
            <v>3142.4763654405879</v>
          </cell>
          <cell r="BT260">
            <v>-8.8347402006044833E-3</v>
          </cell>
          <cell r="BU260">
            <v>0</v>
          </cell>
          <cell r="BV260">
            <v>0</v>
          </cell>
          <cell r="BW260">
            <v>0</v>
          </cell>
          <cell r="BX260">
            <v>511672.28443647129</v>
          </cell>
          <cell r="BY260">
            <v>4081.748040133913</v>
          </cell>
          <cell r="BZ260" t="str">
            <v>Y</v>
          </cell>
          <cell r="CA260">
            <v>4159.9372718412296</v>
          </cell>
          <cell r="CB260">
            <v>-1.2385336745840081E-2</v>
          </cell>
          <cell r="CC260">
            <v>-3270.57</v>
          </cell>
          <cell r="CD260">
            <v>508401.71443647129</v>
          </cell>
        </row>
        <row r="261">
          <cell r="A261">
            <v>495</v>
          </cell>
          <cell r="B261">
            <v>0</v>
          </cell>
          <cell r="C261">
            <v>124712</v>
          </cell>
          <cell r="D261">
            <v>9353056</v>
          </cell>
          <cell r="E261" t="str">
            <v>Risby Church of England Voluntary Controlled Primary School</v>
          </cell>
          <cell r="F261">
            <v>168</v>
          </cell>
          <cell r="G261">
            <v>168</v>
          </cell>
          <cell r="H261">
            <v>0</v>
          </cell>
          <cell r="I261">
            <v>465998.4</v>
          </cell>
          <cell r="J261">
            <v>0</v>
          </cell>
          <cell r="K261">
            <v>0</v>
          </cell>
          <cell r="L261">
            <v>6159.9999999999973</v>
          </cell>
          <cell r="M261">
            <v>0</v>
          </cell>
          <cell r="N261">
            <v>10193.258426966293</v>
          </cell>
          <cell r="O261">
            <v>0</v>
          </cell>
          <cell r="P261">
            <v>2011.9760479041922</v>
          </cell>
          <cell r="Q261">
            <v>0</v>
          </cell>
          <cell r="R261">
            <v>2172.9341317365238</v>
          </cell>
          <cell r="S261">
            <v>0</v>
          </cell>
          <cell r="T261">
            <v>0</v>
          </cell>
          <cell r="U261">
            <v>0</v>
          </cell>
          <cell r="V261">
            <v>0</v>
          </cell>
          <cell r="W261">
            <v>0</v>
          </cell>
          <cell r="X261">
            <v>0</v>
          </cell>
          <cell r="Y261">
            <v>0</v>
          </cell>
          <cell r="Z261">
            <v>0</v>
          </cell>
          <cell r="AA261">
            <v>0</v>
          </cell>
          <cell r="AB261">
            <v>1244.8920863309359</v>
          </cell>
          <cell r="AC261">
            <v>0</v>
          </cell>
          <cell r="AD261">
            <v>0</v>
          </cell>
          <cell r="AE261">
            <v>37437.473684210541</v>
          </cell>
          <cell r="AF261">
            <v>0</v>
          </cell>
          <cell r="AG261">
            <v>0</v>
          </cell>
          <cell r="AH261">
            <v>0</v>
          </cell>
          <cell r="AI261">
            <v>110000</v>
          </cell>
          <cell r="AJ261">
            <v>0</v>
          </cell>
          <cell r="AK261">
            <v>0</v>
          </cell>
          <cell r="AL261">
            <v>0</v>
          </cell>
          <cell r="AM261">
            <v>14594.16</v>
          </cell>
          <cell r="AN261">
            <v>0</v>
          </cell>
          <cell r="AO261">
            <v>0</v>
          </cell>
          <cell r="AP261">
            <v>0</v>
          </cell>
          <cell r="AQ261">
            <v>0</v>
          </cell>
          <cell r="AR261">
            <v>0</v>
          </cell>
          <cell r="AS261">
            <v>0</v>
          </cell>
          <cell r="AT261">
            <v>0</v>
          </cell>
          <cell r="AU261">
            <v>0</v>
          </cell>
          <cell r="AV261">
            <v>465998.4</v>
          </cell>
          <cell r="AW261">
            <v>59220.534377148484</v>
          </cell>
          <cell r="AX261">
            <v>124594.16</v>
          </cell>
          <cell r="AY261">
            <v>57705.557987514047</v>
          </cell>
          <cell r="AZ261">
            <v>649813.09437714855</v>
          </cell>
          <cell r="BA261">
            <v>635218.93437714851</v>
          </cell>
          <cell r="BB261">
            <v>3500</v>
          </cell>
          <cell r="BC261">
            <v>588000</v>
          </cell>
          <cell r="BD261">
            <v>0</v>
          </cell>
          <cell r="BE261">
            <v>0</v>
          </cell>
          <cell r="BF261">
            <v>649813.09437714855</v>
          </cell>
          <cell r="BG261" t="str">
            <v/>
          </cell>
          <cell r="BH261" t="str">
            <v/>
          </cell>
          <cell r="BI261" t="str">
            <v/>
          </cell>
          <cell r="BJ261" t="str">
            <v/>
          </cell>
          <cell r="BK261" t="str">
            <v/>
          </cell>
          <cell r="BL261">
            <v>649813.09437714855</v>
          </cell>
          <cell r="BM261">
            <v>649813.09437714855</v>
          </cell>
          <cell r="BN261">
            <v>0</v>
          </cell>
          <cell r="BO261">
            <v>602594.16</v>
          </cell>
          <cell r="BP261">
            <v>478000.00000000006</v>
          </cell>
          <cell r="BQ261">
            <v>525218.93437714851</v>
          </cell>
          <cell r="BR261">
            <v>3126.3031808163601</v>
          </cell>
          <cell r="BS261">
            <v>3010.9421955555554</v>
          </cell>
          <cell r="BT261">
            <v>3.8313915634477724E-2</v>
          </cell>
          <cell r="BU261">
            <v>-3.7600242327954308E-3</v>
          </cell>
          <cell r="BV261">
            <v>0</v>
          </cell>
          <cell r="BW261">
            <v>-1901.9642239643081</v>
          </cell>
          <cell r="BX261">
            <v>647911.13015318429</v>
          </cell>
          <cell r="BY261">
            <v>3769.74386995943</v>
          </cell>
          <cell r="BZ261" t="str">
            <v>Y</v>
          </cell>
          <cell r="CA261">
            <v>3856.6138699594303</v>
          </cell>
          <cell r="CB261">
            <v>4.1937588546391513E-2</v>
          </cell>
          <cell r="CC261">
            <v>-4467.12</v>
          </cell>
          <cell r="CD261">
            <v>643444.0101531843</v>
          </cell>
        </row>
        <row r="262">
          <cell r="A262">
            <v>496</v>
          </cell>
          <cell r="B262" t="str">
            <v>Recoupment Academy</v>
          </cell>
          <cell r="C262">
            <v>145237</v>
          </cell>
          <cell r="D262">
            <v>9352213</v>
          </cell>
          <cell r="E262" t="str">
            <v>Rougham Church of England Primary School</v>
          </cell>
          <cell r="F262">
            <v>182</v>
          </cell>
          <cell r="G262">
            <v>182</v>
          </cell>
          <cell r="H262">
            <v>0</v>
          </cell>
          <cell r="I262">
            <v>504831.60000000003</v>
          </cell>
          <cell r="J262">
            <v>0</v>
          </cell>
          <cell r="K262">
            <v>0</v>
          </cell>
          <cell r="L262">
            <v>3959.9999999999959</v>
          </cell>
          <cell r="M262">
            <v>0</v>
          </cell>
          <cell r="N262">
            <v>8276.21052631579</v>
          </cell>
          <cell r="O262">
            <v>0</v>
          </cell>
          <cell r="P262">
            <v>0</v>
          </cell>
          <cell r="Q262">
            <v>0</v>
          </cell>
          <cell r="R262">
            <v>359.99999999999966</v>
          </cell>
          <cell r="S262">
            <v>0</v>
          </cell>
          <cell r="T262">
            <v>0</v>
          </cell>
          <cell r="U262">
            <v>0</v>
          </cell>
          <cell r="V262">
            <v>0</v>
          </cell>
          <cell r="W262">
            <v>0</v>
          </cell>
          <cell r="X262">
            <v>0</v>
          </cell>
          <cell r="Y262">
            <v>0</v>
          </cell>
          <cell r="Z262">
            <v>0</v>
          </cell>
          <cell r="AA262">
            <v>0</v>
          </cell>
          <cell r="AB262">
            <v>0</v>
          </cell>
          <cell r="AC262">
            <v>0</v>
          </cell>
          <cell r="AD262">
            <v>0</v>
          </cell>
          <cell r="AE262">
            <v>56867.464968152846</v>
          </cell>
          <cell r="AF262">
            <v>0</v>
          </cell>
          <cell r="AG262">
            <v>0</v>
          </cell>
          <cell r="AH262">
            <v>0</v>
          </cell>
          <cell r="AI262">
            <v>110000</v>
          </cell>
          <cell r="AJ262">
            <v>0</v>
          </cell>
          <cell r="AK262">
            <v>0</v>
          </cell>
          <cell r="AL262">
            <v>1000</v>
          </cell>
          <cell r="AM262">
            <v>8930.32798</v>
          </cell>
          <cell r="AN262">
            <v>0</v>
          </cell>
          <cell r="AO262">
            <v>0</v>
          </cell>
          <cell r="AP262">
            <v>0</v>
          </cell>
          <cell r="AQ262">
            <v>0</v>
          </cell>
          <cell r="AR262">
            <v>0</v>
          </cell>
          <cell r="AS262">
            <v>0</v>
          </cell>
          <cell r="AT262">
            <v>0</v>
          </cell>
          <cell r="AU262">
            <v>0</v>
          </cell>
          <cell r="AV262">
            <v>504831.60000000003</v>
          </cell>
          <cell r="AW262">
            <v>69463.675494468625</v>
          </cell>
          <cell r="AX262">
            <v>119930.32798</v>
          </cell>
          <cell r="AY262">
            <v>73164.570231310732</v>
          </cell>
          <cell r="AZ262">
            <v>694225.60347446869</v>
          </cell>
          <cell r="BA262">
            <v>684295.27549446875</v>
          </cell>
          <cell r="BB262">
            <v>3500</v>
          </cell>
          <cell r="BC262">
            <v>637000</v>
          </cell>
          <cell r="BD262">
            <v>0</v>
          </cell>
          <cell r="BE262">
            <v>0</v>
          </cell>
          <cell r="BF262">
            <v>694225.60347446869</v>
          </cell>
          <cell r="BG262" t="str">
            <v/>
          </cell>
          <cell r="BH262" t="str">
            <v/>
          </cell>
          <cell r="BI262" t="str">
            <v/>
          </cell>
          <cell r="BJ262" t="str">
            <v/>
          </cell>
          <cell r="BK262" t="str">
            <v/>
          </cell>
          <cell r="BL262">
            <v>694225.60347446869</v>
          </cell>
          <cell r="BM262">
            <v>694225.60347446869</v>
          </cell>
          <cell r="BN262">
            <v>0</v>
          </cell>
          <cell r="BO262">
            <v>646930.32797999994</v>
          </cell>
          <cell r="BP262">
            <v>528000</v>
          </cell>
          <cell r="BQ262">
            <v>575295.27549446875</v>
          </cell>
          <cell r="BR262">
            <v>3160.9630521674108</v>
          </cell>
          <cell r="BS262">
            <v>3010.6417137566141</v>
          </cell>
          <cell r="BT262">
            <v>4.9929999217086823E-2</v>
          </cell>
          <cell r="BU262">
            <v>-4.8999953121670143E-3</v>
          </cell>
          <cell r="BV262">
            <v>0</v>
          </cell>
          <cell r="BW262">
            <v>-2684.8877116919812</v>
          </cell>
          <cell r="BX262">
            <v>691540.71576277667</v>
          </cell>
          <cell r="BY262">
            <v>3745.1120207844874</v>
          </cell>
          <cell r="BZ262" t="str">
            <v>Y</v>
          </cell>
          <cell r="CA262">
            <v>3799.674262432839</v>
          </cell>
          <cell r="CB262">
            <v>4.4186244078246562E-2</v>
          </cell>
          <cell r="CC262">
            <v>0</v>
          </cell>
          <cell r="CD262">
            <v>691540.71576277667</v>
          </cell>
        </row>
        <row r="263">
          <cell r="A263">
            <v>499</v>
          </cell>
          <cell r="B263">
            <v>0</v>
          </cell>
          <cell r="C263">
            <v>124547</v>
          </cell>
          <cell r="D263">
            <v>9352026</v>
          </cell>
          <cell r="E263" t="str">
            <v>Stanton Community Primary School</v>
          </cell>
          <cell r="F263">
            <v>199</v>
          </cell>
          <cell r="G263">
            <v>199</v>
          </cell>
          <cell r="H263">
            <v>0</v>
          </cell>
          <cell r="I263">
            <v>551986.20000000007</v>
          </cell>
          <cell r="J263">
            <v>0</v>
          </cell>
          <cell r="K263">
            <v>0</v>
          </cell>
          <cell r="L263">
            <v>3519.9999999999977</v>
          </cell>
          <cell r="M263">
            <v>0</v>
          </cell>
          <cell r="N263">
            <v>20246.08695652174</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69446.146341463347</v>
          </cell>
          <cell r="AF263">
            <v>0</v>
          </cell>
          <cell r="AG263">
            <v>0</v>
          </cell>
          <cell r="AH263">
            <v>0</v>
          </cell>
          <cell r="AI263">
            <v>110000</v>
          </cell>
          <cell r="AJ263">
            <v>0</v>
          </cell>
          <cell r="AK263">
            <v>0</v>
          </cell>
          <cell r="AL263">
            <v>0</v>
          </cell>
          <cell r="AM263">
            <v>19578.03498</v>
          </cell>
          <cell r="AN263">
            <v>0</v>
          </cell>
          <cell r="AO263">
            <v>0</v>
          </cell>
          <cell r="AP263">
            <v>0</v>
          </cell>
          <cell r="AQ263">
            <v>0</v>
          </cell>
          <cell r="AR263">
            <v>0</v>
          </cell>
          <cell r="AS263">
            <v>0</v>
          </cell>
          <cell r="AT263">
            <v>0</v>
          </cell>
          <cell r="AU263">
            <v>0</v>
          </cell>
          <cell r="AV263">
            <v>551986.20000000007</v>
          </cell>
          <cell r="AW263">
            <v>93212.233297985076</v>
          </cell>
          <cell r="AX263">
            <v>129578.03498</v>
          </cell>
          <cell r="AY263">
            <v>91328.189819724212</v>
          </cell>
          <cell r="AZ263">
            <v>774776.46827798511</v>
          </cell>
          <cell r="BA263">
            <v>755198.43329798512</v>
          </cell>
          <cell r="BB263">
            <v>3500</v>
          </cell>
          <cell r="BC263">
            <v>696500</v>
          </cell>
          <cell r="BD263">
            <v>0</v>
          </cell>
          <cell r="BE263">
            <v>0</v>
          </cell>
          <cell r="BF263">
            <v>774776.46827798511</v>
          </cell>
          <cell r="BG263" t="str">
            <v/>
          </cell>
          <cell r="BH263" t="str">
            <v/>
          </cell>
          <cell r="BI263" t="str">
            <v/>
          </cell>
          <cell r="BJ263" t="str">
            <v/>
          </cell>
          <cell r="BK263" t="str">
            <v/>
          </cell>
          <cell r="BL263">
            <v>774776.46827798511</v>
          </cell>
          <cell r="BM263">
            <v>774776.46827798511</v>
          </cell>
          <cell r="BN263">
            <v>0</v>
          </cell>
          <cell r="BO263">
            <v>716078.03498</v>
          </cell>
          <cell r="BP263">
            <v>586500</v>
          </cell>
          <cell r="BQ263">
            <v>645198.43329798512</v>
          </cell>
          <cell r="BR263">
            <v>3242.2031824019355</v>
          </cell>
          <cell r="BS263">
            <v>3096.4526717073172</v>
          </cell>
          <cell r="BT263">
            <v>4.7070156126188922E-2</v>
          </cell>
          <cell r="BU263">
            <v>-4.6193380328026397E-3</v>
          </cell>
          <cell r="BV263">
            <v>0</v>
          </cell>
          <cell r="BW263">
            <v>-2846.4087570450001</v>
          </cell>
          <cell r="BX263">
            <v>771930.05952094006</v>
          </cell>
          <cell r="BY263">
            <v>3780.6634399042214</v>
          </cell>
          <cell r="BZ263" t="str">
            <v>Y</v>
          </cell>
          <cell r="CA263">
            <v>3879.0455252308548</v>
          </cell>
          <cell r="CB263">
            <v>4.5241868696650922E-2</v>
          </cell>
          <cell r="CC263">
            <v>-5291.41</v>
          </cell>
          <cell r="CD263">
            <v>766638.64952094003</v>
          </cell>
        </row>
        <row r="264">
          <cell r="A264">
            <v>501</v>
          </cell>
          <cell r="B264" t="str">
            <v>Recoupment Academy</v>
          </cell>
          <cell r="C264">
            <v>144553</v>
          </cell>
          <cell r="D264">
            <v>9352205</v>
          </cell>
          <cell r="E264" t="str">
            <v>Stoke-by-Nayland Church of England Primary School</v>
          </cell>
          <cell r="F264">
            <v>56</v>
          </cell>
          <cell r="G264">
            <v>56</v>
          </cell>
          <cell r="H264">
            <v>0</v>
          </cell>
          <cell r="I264">
            <v>155332.80000000002</v>
          </cell>
          <cell r="J264">
            <v>0</v>
          </cell>
          <cell r="K264">
            <v>0</v>
          </cell>
          <cell r="L264">
            <v>3960.0000000000068</v>
          </cell>
          <cell r="M264">
            <v>0</v>
          </cell>
          <cell r="N264">
            <v>5781.1764705882351</v>
          </cell>
          <cell r="O264">
            <v>0</v>
          </cell>
          <cell r="P264">
            <v>203.63636363636382</v>
          </cell>
          <cell r="Q264">
            <v>0</v>
          </cell>
          <cell r="R264">
            <v>1099.6363636363628</v>
          </cell>
          <cell r="S264">
            <v>0</v>
          </cell>
          <cell r="T264">
            <v>0</v>
          </cell>
          <cell r="U264">
            <v>0</v>
          </cell>
          <cell r="V264">
            <v>0</v>
          </cell>
          <cell r="W264">
            <v>0</v>
          </cell>
          <cell r="X264">
            <v>0</v>
          </cell>
          <cell r="Y264">
            <v>0</v>
          </cell>
          <cell r="Z264">
            <v>0</v>
          </cell>
          <cell r="AA264">
            <v>0</v>
          </cell>
          <cell r="AB264">
            <v>0</v>
          </cell>
          <cell r="AC264">
            <v>0</v>
          </cell>
          <cell r="AD264">
            <v>0</v>
          </cell>
          <cell r="AE264">
            <v>20911.692307692283</v>
          </cell>
          <cell r="AF264">
            <v>0</v>
          </cell>
          <cell r="AG264">
            <v>0</v>
          </cell>
          <cell r="AH264">
            <v>0</v>
          </cell>
          <cell r="AI264">
            <v>110000</v>
          </cell>
          <cell r="AJ264">
            <v>0</v>
          </cell>
          <cell r="AK264">
            <v>0</v>
          </cell>
          <cell r="AL264">
            <v>0</v>
          </cell>
          <cell r="AM264">
            <v>10424.4</v>
          </cell>
          <cell r="AN264">
            <v>0</v>
          </cell>
          <cell r="AO264">
            <v>0</v>
          </cell>
          <cell r="AP264">
            <v>0</v>
          </cell>
          <cell r="AQ264">
            <v>0</v>
          </cell>
          <cell r="AR264">
            <v>0</v>
          </cell>
          <cell r="AS264">
            <v>0</v>
          </cell>
          <cell r="AT264">
            <v>0</v>
          </cell>
          <cell r="AU264">
            <v>0</v>
          </cell>
          <cell r="AV264">
            <v>155332.80000000002</v>
          </cell>
          <cell r="AW264">
            <v>31956.141505553249</v>
          </cell>
          <cell r="AX264">
            <v>120424.4</v>
          </cell>
          <cell r="AY264">
            <v>36432.916906622762</v>
          </cell>
          <cell r="AZ264">
            <v>307713.34150555322</v>
          </cell>
          <cell r="BA264">
            <v>297288.9415055532</v>
          </cell>
          <cell r="BB264">
            <v>3500</v>
          </cell>
          <cell r="BC264">
            <v>196000</v>
          </cell>
          <cell r="BD264">
            <v>0</v>
          </cell>
          <cell r="BE264">
            <v>0</v>
          </cell>
          <cell r="BF264">
            <v>307713.34150555322</v>
          </cell>
          <cell r="BG264" t="str">
            <v/>
          </cell>
          <cell r="BH264" t="str">
            <v/>
          </cell>
          <cell r="BI264" t="str">
            <v/>
          </cell>
          <cell r="BJ264" t="str">
            <v/>
          </cell>
          <cell r="BK264" t="str">
            <v/>
          </cell>
          <cell r="BL264">
            <v>307713.34150555322</v>
          </cell>
          <cell r="BM264">
            <v>307713.34150555322</v>
          </cell>
          <cell r="BN264">
            <v>0</v>
          </cell>
          <cell r="BO264">
            <v>206424.4</v>
          </cell>
          <cell r="BP264">
            <v>86000</v>
          </cell>
          <cell r="BQ264">
            <v>187288.94150555323</v>
          </cell>
          <cell r="BR264">
            <v>3344.4453840277361</v>
          </cell>
          <cell r="BS264">
            <v>3145.5412309859153</v>
          </cell>
          <cell r="BT264">
            <v>6.3233681721437091E-2</v>
          </cell>
          <cell r="BU264">
            <v>-6.2055827932011882E-3</v>
          </cell>
          <cell r="BV264">
            <v>0</v>
          </cell>
          <cell r="BW264">
            <v>-1093.1153261454206</v>
          </cell>
          <cell r="BX264">
            <v>306620.22617940779</v>
          </cell>
          <cell r="BY264">
            <v>5289.2111817751384</v>
          </cell>
          <cell r="BZ264" t="str">
            <v>Y</v>
          </cell>
          <cell r="CA264">
            <v>5475.3611817751389</v>
          </cell>
          <cell r="CB264">
            <v>0.13162392040930948</v>
          </cell>
          <cell r="CC264">
            <v>0</v>
          </cell>
          <cell r="CD264">
            <v>306620.22617940779</v>
          </cell>
        </row>
        <row r="265">
          <cell r="A265">
            <v>502</v>
          </cell>
          <cell r="B265">
            <v>0</v>
          </cell>
          <cell r="C265">
            <v>124622</v>
          </cell>
          <cell r="D265">
            <v>9352129</v>
          </cell>
          <cell r="E265" t="str">
            <v>Chilton Community Primary School</v>
          </cell>
          <cell r="F265">
            <v>145</v>
          </cell>
          <cell r="G265">
            <v>145</v>
          </cell>
          <cell r="H265">
            <v>0</v>
          </cell>
          <cell r="I265">
            <v>402201</v>
          </cell>
          <cell r="J265">
            <v>0</v>
          </cell>
          <cell r="K265">
            <v>0</v>
          </cell>
          <cell r="L265">
            <v>16719.999999999978</v>
          </cell>
          <cell r="M265">
            <v>0</v>
          </cell>
          <cell r="N265">
            <v>30933.333333333332</v>
          </cell>
          <cell r="O265">
            <v>0</v>
          </cell>
          <cell r="P265">
            <v>12800.000000000011</v>
          </cell>
          <cell r="Q265">
            <v>6239.9999999999927</v>
          </cell>
          <cell r="R265">
            <v>720.00000000000193</v>
          </cell>
          <cell r="S265">
            <v>0</v>
          </cell>
          <cell r="T265">
            <v>0</v>
          </cell>
          <cell r="U265">
            <v>0</v>
          </cell>
          <cell r="V265">
            <v>0</v>
          </cell>
          <cell r="W265">
            <v>0</v>
          </cell>
          <cell r="X265">
            <v>0</v>
          </cell>
          <cell r="Y265">
            <v>0</v>
          </cell>
          <cell r="Z265">
            <v>0</v>
          </cell>
          <cell r="AA265">
            <v>0</v>
          </cell>
          <cell r="AB265">
            <v>6840.4580152671751</v>
          </cell>
          <cell r="AC265">
            <v>0</v>
          </cell>
          <cell r="AD265">
            <v>0</v>
          </cell>
          <cell r="AE265">
            <v>53101.416666666621</v>
          </cell>
          <cell r="AF265">
            <v>0</v>
          </cell>
          <cell r="AG265">
            <v>0</v>
          </cell>
          <cell r="AH265">
            <v>0</v>
          </cell>
          <cell r="AI265">
            <v>110000</v>
          </cell>
          <cell r="AJ265">
            <v>0</v>
          </cell>
          <cell r="AK265">
            <v>0</v>
          </cell>
          <cell r="AL265">
            <v>0</v>
          </cell>
          <cell r="AM265">
            <v>15452.64</v>
          </cell>
          <cell r="AN265">
            <v>0</v>
          </cell>
          <cell r="AO265">
            <v>0</v>
          </cell>
          <cell r="AP265">
            <v>0</v>
          </cell>
          <cell r="AQ265">
            <v>0</v>
          </cell>
          <cell r="AR265">
            <v>0</v>
          </cell>
          <cell r="AS265">
            <v>0</v>
          </cell>
          <cell r="AT265">
            <v>0</v>
          </cell>
          <cell r="AU265">
            <v>0</v>
          </cell>
          <cell r="AV265">
            <v>402201</v>
          </cell>
          <cell r="AW265">
            <v>127355.2080152671</v>
          </cell>
          <cell r="AX265">
            <v>125452.64</v>
          </cell>
          <cell r="AY265">
            <v>96807.083333333285</v>
          </cell>
          <cell r="AZ265">
            <v>655008.84801526705</v>
          </cell>
          <cell r="BA265">
            <v>639556.20801526704</v>
          </cell>
          <cell r="BB265">
            <v>3500</v>
          </cell>
          <cell r="BC265">
            <v>507500</v>
          </cell>
          <cell r="BD265">
            <v>0</v>
          </cell>
          <cell r="BE265">
            <v>0</v>
          </cell>
          <cell r="BF265">
            <v>655008.84801526705</v>
          </cell>
          <cell r="BG265" t="str">
            <v/>
          </cell>
          <cell r="BH265" t="str">
            <v/>
          </cell>
          <cell r="BI265" t="str">
            <v/>
          </cell>
          <cell r="BJ265" t="str">
            <v/>
          </cell>
          <cell r="BK265" t="str">
            <v/>
          </cell>
          <cell r="BL265">
            <v>655008.84801526705</v>
          </cell>
          <cell r="BM265">
            <v>655008.84801526705</v>
          </cell>
          <cell r="BN265">
            <v>0</v>
          </cell>
          <cell r="BO265">
            <v>522952.64</v>
          </cell>
          <cell r="BP265">
            <v>397500</v>
          </cell>
          <cell r="BQ265">
            <v>529556.20801526704</v>
          </cell>
          <cell r="BR265">
            <v>3652.1117794156348</v>
          </cell>
          <cell r="BS265">
            <v>3508.5485600000002</v>
          </cell>
          <cell r="BT265">
            <v>4.0918122397494948E-2</v>
          </cell>
          <cell r="BU265">
            <v>-4.0155940531596806E-3</v>
          </cell>
          <cell r="BV265">
            <v>0</v>
          </cell>
          <cell r="BW265">
            <v>-2042.8914762499044</v>
          </cell>
          <cell r="BX265">
            <v>652965.95653901715</v>
          </cell>
          <cell r="BY265">
            <v>4396.6435623380494</v>
          </cell>
          <cell r="BZ265" t="str">
            <v>Y</v>
          </cell>
          <cell r="CA265">
            <v>4503.213493372532</v>
          </cell>
          <cell r="CB265">
            <v>5.539492013424252E-2</v>
          </cell>
          <cell r="CC265">
            <v>-3855.55</v>
          </cell>
          <cell r="CD265">
            <v>649110.4065390171</v>
          </cell>
        </row>
        <row r="266">
          <cell r="A266">
            <v>503</v>
          </cell>
          <cell r="B266">
            <v>0</v>
          </cell>
          <cell r="C266">
            <v>124631</v>
          </cell>
          <cell r="D266">
            <v>9352138</v>
          </cell>
          <cell r="E266" t="str">
            <v>Abbot's Hall Community Primary School</v>
          </cell>
          <cell r="F266">
            <v>404</v>
          </cell>
          <cell r="G266">
            <v>404</v>
          </cell>
          <cell r="H266">
            <v>0</v>
          </cell>
          <cell r="I266">
            <v>1120615.2000000002</v>
          </cell>
          <cell r="J266">
            <v>0</v>
          </cell>
          <cell r="K266">
            <v>0</v>
          </cell>
          <cell r="L266">
            <v>18039.999999999916</v>
          </cell>
          <cell r="M266">
            <v>0</v>
          </cell>
          <cell r="N266">
            <v>43740</v>
          </cell>
          <cell r="O266">
            <v>0</v>
          </cell>
          <cell r="P266">
            <v>18800.000000000025</v>
          </cell>
          <cell r="Q266">
            <v>7200.0000000000036</v>
          </cell>
          <cell r="R266">
            <v>7920.0000000000064</v>
          </cell>
          <cell r="S266">
            <v>0</v>
          </cell>
          <cell r="T266">
            <v>0</v>
          </cell>
          <cell r="U266">
            <v>0</v>
          </cell>
          <cell r="V266">
            <v>0</v>
          </cell>
          <cell r="W266">
            <v>0</v>
          </cell>
          <cell r="X266">
            <v>0</v>
          </cell>
          <cell r="Y266">
            <v>0</v>
          </cell>
          <cell r="Z266">
            <v>0</v>
          </cell>
          <cell r="AA266">
            <v>0</v>
          </cell>
          <cell r="AB266">
            <v>2364.3181818181897</v>
          </cell>
          <cell r="AC266">
            <v>0</v>
          </cell>
          <cell r="AD266">
            <v>0</v>
          </cell>
          <cell r="AE266">
            <v>127509.52941176483</v>
          </cell>
          <cell r="AF266">
            <v>0</v>
          </cell>
          <cell r="AG266">
            <v>0</v>
          </cell>
          <cell r="AH266">
            <v>0</v>
          </cell>
          <cell r="AI266">
            <v>110000</v>
          </cell>
          <cell r="AJ266">
            <v>0</v>
          </cell>
          <cell r="AK266">
            <v>0</v>
          </cell>
          <cell r="AL266">
            <v>0</v>
          </cell>
          <cell r="AM266">
            <v>27207.684000000001</v>
          </cell>
          <cell r="AN266">
            <v>0</v>
          </cell>
          <cell r="AO266">
            <v>0</v>
          </cell>
          <cell r="AP266">
            <v>0</v>
          </cell>
          <cell r="AQ266">
            <v>0</v>
          </cell>
          <cell r="AR266">
            <v>0</v>
          </cell>
          <cell r="AS266">
            <v>0</v>
          </cell>
          <cell r="AT266">
            <v>0</v>
          </cell>
          <cell r="AU266">
            <v>0</v>
          </cell>
          <cell r="AV266">
            <v>1120615.2000000002</v>
          </cell>
          <cell r="AW266">
            <v>225573.84759358296</v>
          </cell>
          <cell r="AX266">
            <v>137207.68400000001</v>
          </cell>
          <cell r="AY266">
            <v>185358.52941176482</v>
          </cell>
          <cell r="AZ266">
            <v>1483396.7315935832</v>
          </cell>
          <cell r="BA266">
            <v>1456189.0475935834</v>
          </cell>
          <cell r="BB266">
            <v>3500</v>
          </cell>
          <cell r="BC266">
            <v>1414000</v>
          </cell>
          <cell r="BD266">
            <v>0</v>
          </cell>
          <cell r="BE266">
            <v>0</v>
          </cell>
          <cell r="BF266">
            <v>1483396.7315935832</v>
          </cell>
          <cell r="BG266" t="str">
            <v/>
          </cell>
          <cell r="BH266" t="str">
            <v/>
          </cell>
          <cell r="BI266" t="str">
            <v/>
          </cell>
          <cell r="BJ266" t="str">
            <v/>
          </cell>
          <cell r="BK266" t="str">
            <v/>
          </cell>
          <cell r="BL266">
            <v>1483396.7315935832</v>
          </cell>
          <cell r="BM266">
            <v>1483396.7315935832</v>
          </cell>
          <cell r="BN266">
            <v>0</v>
          </cell>
          <cell r="BO266">
            <v>1441207.6839999999</v>
          </cell>
          <cell r="BP266">
            <v>1304000</v>
          </cell>
          <cell r="BQ266">
            <v>1346189.0475935834</v>
          </cell>
          <cell r="BR266">
            <v>3332.1511079049092</v>
          </cell>
          <cell r="BS266">
            <v>3168.0807572839508</v>
          </cell>
          <cell r="BT266">
            <v>5.1788563231455836E-2</v>
          </cell>
          <cell r="BU266">
            <v>-5.0823897664143509E-3</v>
          </cell>
          <cell r="BV266">
            <v>0</v>
          </cell>
          <cell r="BW266">
            <v>-6504.9741728776489</v>
          </cell>
          <cell r="BX266">
            <v>1476891.7574207056</v>
          </cell>
          <cell r="BY266">
            <v>3588.3269144076876</v>
          </cell>
          <cell r="BZ266" t="str">
            <v>Y</v>
          </cell>
          <cell r="CA266">
            <v>3655.6726668829347</v>
          </cell>
          <cell r="CB266">
            <v>4.2863245950277129E-2</v>
          </cell>
          <cell r="CC266">
            <v>-10742.36</v>
          </cell>
          <cell r="CD266">
            <v>1466149.3974207055</v>
          </cell>
        </row>
        <row r="267">
          <cell r="A267">
            <v>504</v>
          </cell>
          <cell r="B267">
            <v>0</v>
          </cell>
          <cell r="C267">
            <v>124680</v>
          </cell>
          <cell r="D267">
            <v>9352923</v>
          </cell>
          <cell r="E267" t="str">
            <v>Wood Ley Community Primary School</v>
          </cell>
          <cell r="F267">
            <v>301</v>
          </cell>
          <cell r="G267">
            <v>301</v>
          </cell>
          <cell r="H267">
            <v>0</v>
          </cell>
          <cell r="I267">
            <v>834913.8</v>
          </cell>
          <cell r="J267">
            <v>0</v>
          </cell>
          <cell r="K267">
            <v>0</v>
          </cell>
          <cell r="L267">
            <v>8360.0000000000055</v>
          </cell>
          <cell r="M267">
            <v>0</v>
          </cell>
          <cell r="N267">
            <v>19717.967213114753</v>
          </cell>
          <cell r="O267">
            <v>0</v>
          </cell>
          <cell r="P267">
            <v>8399.9999999999873</v>
          </cell>
          <cell r="Q267">
            <v>8639.9999999999654</v>
          </cell>
          <cell r="R267">
            <v>1079.9999999999995</v>
          </cell>
          <cell r="S267">
            <v>0</v>
          </cell>
          <cell r="T267">
            <v>0</v>
          </cell>
          <cell r="U267">
            <v>0</v>
          </cell>
          <cell r="V267">
            <v>0</v>
          </cell>
          <cell r="W267">
            <v>0</v>
          </cell>
          <cell r="X267">
            <v>0</v>
          </cell>
          <cell r="Y267">
            <v>0</v>
          </cell>
          <cell r="Z267">
            <v>0</v>
          </cell>
          <cell r="AA267">
            <v>0</v>
          </cell>
          <cell r="AB267">
            <v>1795.5405405405431</v>
          </cell>
          <cell r="AC267">
            <v>0</v>
          </cell>
          <cell r="AD267">
            <v>0</v>
          </cell>
          <cell r="AE267">
            <v>83566.606299212726</v>
          </cell>
          <cell r="AF267">
            <v>0</v>
          </cell>
          <cell r="AG267">
            <v>0</v>
          </cell>
          <cell r="AH267">
            <v>0</v>
          </cell>
          <cell r="AI267">
            <v>110000</v>
          </cell>
          <cell r="AJ267">
            <v>0</v>
          </cell>
          <cell r="AK267">
            <v>0</v>
          </cell>
          <cell r="AL267">
            <v>0</v>
          </cell>
          <cell r="AM267">
            <v>47653.202799999999</v>
          </cell>
          <cell r="AN267">
            <v>0</v>
          </cell>
          <cell r="AO267">
            <v>0</v>
          </cell>
          <cell r="AP267">
            <v>0</v>
          </cell>
          <cell r="AQ267">
            <v>0</v>
          </cell>
          <cell r="AR267">
            <v>0</v>
          </cell>
          <cell r="AS267">
            <v>0</v>
          </cell>
          <cell r="AT267">
            <v>0</v>
          </cell>
          <cell r="AU267">
            <v>0</v>
          </cell>
          <cell r="AV267">
            <v>834913.8</v>
          </cell>
          <cell r="AW267">
            <v>131560.11405286798</v>
          </cell>
          <cell r="AX267">
            <v>157653.2028</v>
          </cell>
          <cell r="AY267">
            <v>116664.58990577009</v>
          </cell>
          <cell r="AZ267">
            <v>1124127.1168528681</v>
          </cell>
          <cell r="BA267">
            <v>1076473.914052868</v>
          </cell>
          <cell r="BB267">
            <v>3500</v>
          </cell>
          <cell r="BC267">
            <v>1053500</v>
          </cell>
          <cell r="BD267">
            <v>0</v>
          </cell>
          <cell r="BE267">
            <v>0</v>
          </cell>
          <cell r="BF267">
            <v>1124127.1168528681</v>
          </cell>
          <cell r="BG267" t="str">
            <v/>
          </cell>
          <cell r="BH267" t="str">
            <v/>
          </cell>
          <cell r="BI267" t="str">
            <v/>
          </cell>
          <cell r="BJ267" t="str">
            <v/>
          </cell>
          <cell r="BK267" t="str">
            <v/>
          </cell>
          <cell r="BL267">
            <v>1124127.1168528681</v>
          </cell>
          <cell r="BM267">
            <v>1124127.1168528681</v>
          </cell>
          <cell r="BN267">
            <v>0</v>
          </cell>
          <cell r="BO267">
            <v>1101153.2028000001</v>
          </cell>
          <cell r="BP267">
            <v>943500.00000000012</v>
          </cell>
          <cell r="BQ267">
            <v>966473.91405286815</v>
          </cell>
          <cell r="BR267">
            <v>3210.8767908733162</v>
          </cell>
          <cell r="BS267">
            <v>3058.8433314754102</v>
          </cell>
          <cell r="BT267">
            <v>4.9702924577236775E-2</v>
          </cell>
          <cell r="BU267">
            <v>-4.8777108201136588E-3</v>
          </cell>
          <cell r="BV267">
            <v>0</v>
          </cell>
          <cell r="BW267">
            <v>-4490.9661177060061</v>
          </cell>
          <cell r="BX267">
            <v>1119636.1507351622</v>
          </cell>
          <cell r="BY267">
            <v>3561.4051426417345</v>
          </cell>
          <cell r="BZ267" t="str">
            <v>Y</v>
          </cell>
          <cell r="CA267">
            <v>3719.7214310138279</v>
          </cell>
          <cell r="CB267">
            <v>6.2190271344081172E-2</v>
          </cell>
          <cell r="CC267">
            <v>-8003.59</v>
          </cell>
          <cell r="CD267">
            <v>1111632.5607351621</v>
          </cell>
        </row>
        <row r="268">
          <cell r="A268">
            <v>505</v>
          </cell>
          <cell r="B268" t="str">
            <v>Recoupment Academy</v>
          </cell>
          <cell r="C268">
            <v>143360</v>
          </cell>
          <cell r="D268">
            <v>9353345</v>
          </cell>
          <cell r="E268" t="str">
            <v>Cedars Park Community Primary School</v>
          </cell>
          <cell r="F268">
            <v>437</v>
          </cell>
          <cell r="G268">
            <v>437</v>
          </cell>
          <cell r="H268">
            <v>0</v>
          </cell>
          <cell r="I268">
            <v>1212150.6000000001</v>
          </cell>
          <cell r="J268">
            <v>0</v>
          </cell>
          <cell r="K268">
            <v>0</v>
          </cell>
          <cell r="L268">
            <v>10999.999999999995</v>
          </cell>
          <cell r="M268">
            <v>0</v>
          </cell>
          <cell r="N268">
            <v>34098.027522935779</v>
          </cell>
          <cell r="O268">
            <v>0</v>
          </cell>
          <cell r="P268">
            <v>1603.6697247706413</v>
          </cell>
          <cell r="Q268">
            <v>1443.3027522935824</v>
          </cell>
          <cell r="R268">
            <v>0</v>
          </cell>
          <cell r="S268">
            <v>0</v>
          </cell>
          <cell r="T268">
            <v>0</v>
          </cell>
          <cell r="U268">
            <v>0</v>
          </cell>
          <cell r="V268">
            <v>0</v>
          </cell>
          <cell r="W268">
            <v>0</v>
          </cell>
          <cell r="X268">
            <v>0</v>
          </cell>
          <cell r="Y268">
            <v>0</v>
          </cell>
          <cell r="Z268">
            <v>0</v>
          </cell>
          <cell r="AA268">
            <v>0</v>
          </cell>
          <cell r="AB268">
            <v>4156.6886543535556</v>
          </cell>
          <cell r="AC268">
            <v>0</v>
          </cell>
          <cell r="AD268">
            <v>0</v>
          </cell>
          <cell r="AE268">
            <v>126400.18867924516</v>
          </cell>
          <cell r="AF268">
            <v>0</v>
          </cell>
          <cell r="AG268">
            <v>0</v>
          </cell>
          <cell r="AH268">
            <v>0</v>
          </cell>
          <cell r="AI268">
            <v>110000</v>
          </cell>
          <cell r="AJ268">
            <v>0</v>
          </cell>
          <cell r="AK268">
            <v>0</v>
          </cell>
          <cell r="AL268">
            <v>0</v>
          </cell>
          <cell r="AM268">
            <v>6600.3825999999999</v>
          </cell>
          <cell r="AN268">
            <v>0</v>
          </cell>
          <cell r="AO268">
            <v>0</v>
          </cell>
          <cell r="AP268">
            <v>0</v>
          </cell>
          <cell r="AQ268">
            <v>0</v>
          </cell>
          <cell r="AR268">
            <v>0</v>
          </cell>
          <cell r="AS268">
            <v>0</v>
          </cell>
          <cell r="AT268">
            <v>0</v>
          </cell>
          <cell r="AU268">
            <v>0</v>
          </cell>
          <cell r="AV268">
            <v>1212150.6000000001</v>
          </cell>
          <cell r="AW268">
            <v>178701.87733359871</v>
          </cell>
          <cell r="AX268">
            <v>116600.3826</v>
          </cell>
          <cell r="AY268">
            <v>160471.68867924516</v>
          </cell>
          <cell r="AZ268">
            <v>1507452.8599335987</v>
          </cell>
          <cell r="BA268">
            <v>1500852.4773335988</v>
          </cell>
          <cell r="BB268">
            <v>3500</v>
          </cell>
          <cell r="BC268">
            <v>1529500</v>
          </cell>
          <cell r="BD268">
            <v>28647.52266640123</v>
          </cell>
          <cell r="BE268">
            <v>0</v>
          </cell>
          <cell r="BF268">
            <v>1536100.3825999999</v>
          </cell>
          <cell r="BG268" t="str">
            <v/>
          </cell>
          <cell r="BH268" t="str">
            <v/>
          </cell>
          <cell r="BI268" t="str">
            <v/>
          </cell>
          <cell r="BJ268" t="str">
            <v/>
          </cell>
          <cell r="BK268" t="str">
            <v/>
          </cell>
          <cell r="BL268">
            <v>1536100.3825999999</v>
          </cell>
          <cell r="BM268">
            <v>1536100.3825999999</v>
          </cell>
          <cell r="BN268">
            <v>0</v>
          </cell>
          <cell r="BO268">
            <v>1536100.3825999999</v>
          </cell>
          <cell r="BP268">
            <v>1419500</v>
          </cell>
          <cell r="BQ268">
            <v>1419500</v>
          </cell>
          <cell r="BR268">
            <v>3248.2837528604118</v>
          </cell>
          <cell r="BS268">
            <v>3060.0666852193995</v>
          </cell>
          <cell r="BT268">
            <v>6.1507505228605056E-2</v>
          </cell>
          <cell r="BU268">
            <v>-6.0361804928711826E-3</v>
          </cell>
          <cell r="BV268">
            <v>0</v>
          </cell>
          <cell r="BW268">
            <v>0</v>
          </cell>
          <cell r="BX268">
            <v>1536100.3825999999</v>
          </cell>
          <cell r="BY268">
            <v>3500</v>
          </cell>
          <cell r="BZ268" t="str">
            <v>Y</v>
          </cell>
          <cell r="CA268">
            <v>3515.1038503432492</v>
          </cell>
          <cell r="CB268">
            <v>5.5896376908753265E-2</v>
          </cell>
          <cell r="CC268">
            <v>0</v>
          </cell>
          <cell r="CD268">
            <v>1536100.3825999999</v>
          </cell>
        </row>
        <row r="269">
          <cell r="A269">
            <v>506</v>
          </cell>
          <cell r="B269">
            <v>0</v>
          </cell>
          <cell r="C269">
            <v>124612</v>
          </cell>
          <cell r="D269">
            <v>9352114</v>
          </cell>
          <cell r="E269" t="str">
            <v>Freeman Community Primary School</v>
          </cell>
          <cell r="F269">
            <v>203</v>
          </cell>
          <cell r="G269">
            <v>203</v>
          </cell>
          <cell r="H269">
            <v>0</v>
          </cell>
          <cell r="I269">
            <v>563081.4</v>
          </cell>
          <cell r="J269">
            <v>0</v>
          </cell>
          <cell r="K269">
            <v>0</v>
          </cell>
          <cell r="L269">
            <v>8799.9999999999982</v>
          </cell>
          <cell r="M269">
            <v>0</v>
          </cell>
          <cell r="N269">
            <v>16443</v>
          </cell>
          <cell r="O269">
            <v>0</v>
          </cell>
          <cell r="P269">
            <v>1000.0000000000007</v>
          </cell>
          <cell r="Q269">
            <v>240.00000000000017</v>
          </cell>
          <cell r="R269">
            <v>719.99999999999977</v>
          </cell>
          <cell r="S269">
            <v>0</v>
          </cell>
          <cell r="T269">
            <v>0</v>
          </cell>
          <cell r="U269">
            <v>0</v>
          </cell>
          <cell r="V269">
            <v>0</v>
          </cell>
          <cell r="W269">
            <v>0</v>
          </cell>
          <cell r="X269">
            <v>0</v>
          </cell>
          <cell r="Y269">
            <v>0</v>
          </cell>
          <cell r="Z269">
            <v>0</v>
          </cell>
          <cell r="AA269">
            <v>0</v>
          </cell>
          <cell r="AB269">
            <v>600.83333333333337</v>
          </cell>
          <cell r="AC269">
            <v>0</v>
          </cell>
          <cell r="AD269">
            <v>0</v>
          </cell>
          <cell r="AE269">
            <v>52462.666666666708</v>
          </cell>
          <cell r="AF269">
            <v>0</v>
          </cell>
          <cell r="AG269">
            <v>0</v>
          </cell>
          <cell r="AH269">
            <v>0</v>
          </cell>
          <cell r="AI269">
            <v>110000</v>
          </cell>
          <cell r="AJ269">
            <v>0</v>
          </cell>
          <cell r="AK269">
            <v>0</v>
          </cell>
          <cell r="AL269">
            <v>0</v>
          </cell>
          <cell r="AM269">
            <v>17517.182199999999</v>
          </cell>
          <cell r="AN269">
            <v>0</v>
          </cell>
          <cell r="AO269">
            <v>0</v>
          </cell>
          <cell r="AP269">
            <v>0</v>
          </cell>
          <cell r="AQ269">
            <v>0</v>
          </cell>
          <cell r="AR269">
            <v>0</v>
          </cell>
          <cell r="AS269">
            <v>0</v>
          </cell>
          <cell r="AT269">
            <v>0</v>
          </cell>
          <cell r="AU269">
            <v>0</v>
          </cell>
          <cell r="AV269">
            <v>563081.4</v>
          </cell>
          <cell r="AW269">
            <v>80266.500000000044</v>
          </cell>
          <cell r="AX269">
            <v>127517.1822</v>
          </cell>
          <cell r="AY269">
            <v>76063.166666666715</v>
          </cell>
          <cell r="AZ269">
            <v>770865.08220000006</v>
          </cell>
          <cell r="BA269">
            <v>753347.9</v>
          </cell>
          <cell r="BB269">
            <v>3500</v>
          </cell>
          <cell r="BC269">
            <v>710500</v>
          </cell>
          <cell r="BD269">
            <v>0</v>
          </cell>
          <cell r="BE269">
            <v>0</v>
          </cell>
          <cell r="BF269">
            <v>770865.08220000006</v>
          </cell>
          <cell r="BG269" t="str">
            <v/>
          </cell>
          <cell r="BH269" t="str">
            <v/>
          </cell>
          <cell r="BI269" t="str">
            <v/>
          </cell>
          <cell r="BJ269" t="str">
            <v/>
          </cell>
          <cell r="BK269" t="str">
            <v/>
          </cell>
          <cell r="BL269">
            <v>770865.08220000006</v>
          </cell>
          <cell r="BM269">
            <v>770865.08220000018</v>
          </cell>
          <cell r="BN269">
            <v>0</v>
          </cell>
          <cell r="BO269">
            <v>728017.18220000004</v>
          </cell>
          <cell r="BP269">
            <v>600500</v>
          </cell>
          <cell r="BQ269">
            <v>643347.9</v>
          </cell>
          <cell r="BR269">
            <v>3169.2014778325124</v>
          </cell>
          <cell r="BS269">
            <v>3054.0591713567837</v>
          </cell>
          <cell r="BT269">
            <v>3.7701400010719512E-2</v>
          </cell>
          <cell r="BU269">
            <v>-3.699913603271984E-3</v>
          </cell>
          <cell r="BV269">
            <v>0</v>
          </cell>
          <cell r="BW269">
            <v>-2293.8502798800073</v>
          </cell>
          <cell r="BX269">
            <v>768571.23192012007</v>
          </cell>
          <cell r="BY269">
            <v>3699.773643941478</v>
          </cell>
          <cell r="BZ269" t="str">
            <v>Y</v>
          </cell>
          <cell r="CA269">
            <v>3786.0651818725128</v>
          </cell>
          <cell r="CB269">
            <v>2.5213157801155406E-2</v>
          </cell>
          <cell r="CC269">
            <v>-5397.7699999999995</v>
          </cell>
          <cell r="CD269">
            <v>763173.46192012005</v>
          </cell>
        </row>
        <row r="270">
          <cell r="A270">
            <v>507</v>
          </cell>
          <cell r="B270">
            <v>0</v>
          </cell>
          <cell r="C270">
            <v>124757</v>
          </cell>
          <cell r="D270">
            <v>9353124</v>
          </cell>
          <cell r="E270" t="str">
            <v>St Gregory Church of England Voluntary Controlled Primary School</v>
          </cell>
          <cell r="F270">
            <v>217</v>
          </cell>
          <cell r="G270">
            <v>217</v>
          </cell>
          <cell r="H270">
            <v>0</v>
          </cell>
          <cell r="I270">
            <v>601914.60000000009</v>
          </cell>
          <cell r="J270">
            <v>0</v>
          </cell>
          <cell r="K270">
            <v>0</v>
          </cell>
          <cell r="L270">
            <v>14079.999999999958</v>
          </cell>
          <cell r="M270">
            <v>0</v>
          </cell>
          <cell r="N270">
            <v>22269.502262443435</v>
          </cell>
          <cell r="O270">
            <v>0</v>
          </cell>
          <cell r="P270">
            <v>6630.5555555555657</v>
          </cell>
          <cell r="Q270">
            <v>1928.8888888888871</v>
          </cell>
          <cell r="R270">
            <v>3255.0000000000023</v>
          </cell>
          <cell r="S270">
            <v>4309.8611111111086</v>
          </cell>
          <cell r="T270">
            <v>0</v>
          </cell>
          <cell r="U270">
            <v>0</v>
          </cell>
          <cell r="V270">
            <v>0</v>
          </cell>
          <cell r="W270">
            <v>0</v>
          </cell>
          <cell r="X270">
            <v>0</v>
          </cell>
          <cell r="Y270">
            <v>0</v>
          </cell>
          <cell r="Z270">
            <v>0</v>
          </cell>
          <cell r="AA270">
            <v>0</v>
          </cell>
          <cell r="AB270">
            <v>2988.1016042780743</v>
          </cell>
          <cell r="AC270">
            <v>0</v>
          </cell>
          <cell r="AD270">
            <v>0</v>
          </cell>
          <cell r="AE270">
            <v>67496.434782608791</v>
          </cell>
          <cell r="AF270">
            <v>0</v>
          </cell>
          <cell r="AG270">
            <v>0</v>
          </cell>
          <cell r="AH270">
            <v>0</v>
          </cell>
          <cell r="AI270">
            <v>110000</v>
          </cell>
          <cell r="AJ270">
            <v>0</v>
          </cell>
          <cell r="AK270">
            <v>0</v>
          </cell>
          <cell r="AL270">
            <v>0</v>
          </cell>
          <cell r="AM270">
            <v>30482.683000000001</v>
          </cell>
          <cell r="AN270">
            <v>0</v>
          </cell>
          <cell r="AO270">
            <v>0</v>
          </cell>
          <cell r="AP270">
            <v>0</v>
          </cell>
          <cell r="AQ270">
            <v>0</v>
          </cell>
          <cell r="AR270">
            <v>0</v>
          </cell>
          <cell r="AS270">
            <v>0</v>
          </cell>
          <cell r="AT270">
            <v>0</v>
          </cell>
          <cell r="AU270">
            <v>0</v>
          </cell>
          <cell r="AV270">
            <v>601914.60000000009</v>
          </cell>
          <cell r="AW270">
            <v>122958.34420488583</v>
          </cell>
          <cell r="AX270">
            <v>140482.68299999999</v>
          </cell>
          <cell r="AY270">
            <v>103732.33869160827</v>
          </cell>
          <cell r="AZ270">
            <v>865355.62720488594</v>
          </cell>
          <cell r="BA270">
            <v>834872.94420488598</v>
          </cell>
          <cell r="BB270">
            <v>3500</v>
          </cell>
          <cell r="BC270">
            <v>759500</v>
          </cell>
          <cell r="BD270">
            <v>0</v>
          </cell>
          <cell r="BE270">
            <v>0</v>
          </cell>
          <cell r="BF270">
            <v>865355.62720488594</v>
          </cell>
          <cell r="BG270" t="str">
            <v/>
          </cell>
          <cell r="BH270" t="str">
            <v/>
          </cell>
          <cell r="BI270" t="str">
            <v/>
          </cell>
          <cell r="BJ270" t="str">
            <v/>
          </cell>
          <cell r="BK270" t="str">
            <v/>
          </cell>
          <cell r="BL270">
            <v>865355.62720488594</v>
          </cell>
          <cell r="BM270">
            <v>865355.62720488594</v>
          </cell>
          <cell r="BN270">
            <v>0</v>
          </cell>
          <cell r="BO270">
            <v>789982.68299999996</v>
          </cell>
          <cell r="BP270">
            <v>649500</v>
          </cell>
          <cell r="BQ270">
            <v>724872.94420488598</v>
          </cell>
          <cell r="BR270">
            <v>3340.4283143082303</v>
          </cell>
          <cell r="BS270">
            <v>3320.0407275229359</v>
          </cell>
          <cell r="BT270">
            <v>6.1407640624051782E-3</v>
          </cell>
          <cell r="BU270">
            <v>-6.0263800502147571E-4</v>
          </cell>
          <cell r="BV270">
            <v>0</v>
          </cell>
          <cell r="BW270">
            <v>-434.16985037551018</v>
          </cell>
          <cell r="BX270">
            <v>864921.45735451044</v>
          </cell>
          <cell r="BY270">
            <v>3845.3399739839192</v>
          </cell>
          <cell r="BZ270" t="str">
            <v>Y</v>
          </cell>
          <cell r="CA270">
            <v>3985.8131675323061</v>
          </cell>
          <cell r="CB270">
            <v>6.1509035986899718E-3</v>
          </cell>
          <cell r="CC270">
            <v>-5770.03</v>
          </cell>
          <cell r="CD270">
            <v>859151.42735451041</v>
          </cell>
        </row>
        <row r="271">
          <cell r="A271">
            <v>508</v>
          </cell>
          <cell r="B271">
            <v>0</v>
          </cell>
          <cell r="C271">
            <v>140623</v>
          </cell>
          <cell r="D271">
            <v>9352016</v>
          </cell>
          <cell r="E271" t="str">
            <v>Trinity Church of England Voluntary Aided Primary School</v>
          </cell>
          <cell r="F271">
            <v>134.25</v>
          </cell>
          <cell r="G271">
            <v>134.25</v>
          </cell>
          <cell r="H271">
            <v>0</v>
          </cell>
          <cell r="I271">
            <v>372382.65</v>
          </cell>
          <cell r="J271">
            <v>0</v>
          </cell>
          <cell r="K271">
            <v>0</v>
          </cell>
          <cell r="L271">
            <v>6491.2087912087982</v>
          </cell>
          <cell r="M271">
            <v>0</v>
          </cell>
          <cell r="N271">
            <v>8473.4415584415583</v>
          </cell>
          <cell r="O271">
            <v>0</v>
          </cell>
          <cell r="P271">
            <v>590.10989010989067</v>
          </cell>
          <cell r="Q271">
            <v>0</v>
          </cell>
          <cell r="R271">
            <v>7966.483516483524</v>
          </cell>
          <cell r="S271">
            <v>0</v>
          </cell>
          <cell r="T271">
            <v>0</v>
          </cell>
          <cell r="U271">
            <v>0</v>
          </cell>
          <cell r="V271">
            <v>0</v>
          </cell>
          <cell r="W271">
            <v>0</v>
          </cell>
          <cell r="X271">
            <v>0</v>
          </cell>
          <cell r="Y271">
            <v>0</v>
          </cell>
          <cell r="Z271">
            <v>0</v>
          </cell>
          <cell r="AA271">
            <v>0</v>
          </cell>
          <cell r="AB271">
            <v>3050.2389705882329</v>
          </cell>
          <cell r="AC271">
            <v>0</v>
          </cell>
          <cell r="AD271">
            <v>0</v>
          </cell>
          <cell r="AE271">
            <v>23219.053846153813</v>
          </cell>
          <cell r="AF271">
            <v>0</v>
          </cell>
          <cell r="AG271">
            <v>0</v>
          </cell>
          <cell r="AH271">
            <v>0</v>
          </cell>
          <cell r="AI271">
            <v>110000</v>
          </cell>
          <cell r="AJ271">
            <v>0</v>
          </cell>
          <cell r="AK271">
            <v>0</v>
          </cell>
          <cell r="AL271">
            <v>0</v>
          </cell>
          <cell r="AM271">
            <v>7960.7667999999994</v>
          </cell>
          <cell r="AN271">
            <v>0</v>
          </cell>
          <cell r="AO271">
            <v>0</v>
          </cell>
          <cell r="AP271">
            <v>0</v>
          </cell>
          <cell r="AQ271">
            <v>0</v>
          </cell>
          <cell r="AR271">
            <v>0</v>
          </cell>
          <cell r="AS271">
            <v>0</v>
          </cell>
          <cell r="AT271">
            <v>0</v>
          </cell>
          <cell r="AU271">
            <v>0</v>
          </cell>
          <cell r="AV271">
            <v>372382.65</v>
          </cell>
          <cell r="AW271">
            <v>49790.536572985817</v>
          </cell>
          <cell r="AX271">
            <v>117960.7668</v>
          </cell>
          <cell r="AY271">
            <v>44978.675724275701</v>
          </cell>
          <cell r="AZ271">
            <v>540133.95337298582</v>
          </cell>
          <cell r="BA271">
            <v>532173.18657298584</v>
          </cell>
          <cell r="BB271">
            <v>3500</v>
          </cell>
          <cell r="BC271">
            <v>469875</v>
          </cell>
          <cell r="BD271">
            <v>0</v>
          </cell>
          <cell r="BE271">
            <v>0</v>
          </cell>
          <cell r="BF271">
            <v>540133.95337298582</v>
          </cell>
          <cell r="BG271" t="str">
            <v/>
          </cell>
          <cell r="BH271" t="str">
            <v/>
          </cell>
          <cell r="BI271" t="str">
            <v/>
          </cell>
          <cell r="BJ271" t="str">
            <v/>
          </cell>
          <cell r="BK271" t="str">
            <v/>
          </cell>
          <cell r="BL271">
            <v>540133.95337298582</v>
          </cell>
          <cell r="BM271">
            <v>540133.95337298594</v>
          </cell>
          <cell r="BN271">
            <v>0</v>
          </cell>
          <cell r="BO271">
            <v>477835.76679999998</v>
          </cell>
          <cell r="BP271">
            <v>359875</v>
          </cell>
          <cell r="BQ271">
            <v>422173.18657298584</v>
          </cell>
          <cell r="BR271">
            <v>3144.6792295939354</v>
          </cell>
          <cell r="BS271">
            <v>3167.3015812366739</v>
          </cell>
          <cell r="BT271">
            <v>-7.1424684585626409E-3</v>
          </cell>
          <cell r="BU271">
            <v>0</v>
          </cell>
          <cell r="BV271">
            <v>0</v>
          </cell>
          <cell r="BW271">
            <v>0</v>
          </cell>
          <cell r="BX271">
            <v>540133.95337298582</v>
          </cell>
          <cell r="BY271">
            <v>3964.0460824803413</v>
          </cell>
          <cell r="BZ271" t="str">
            <v>Y</v>
          </cell>
          <cell r="CA271">
            <v>4023.3441592028739</v>
          </cell>
          <cell r="CB271">
            <v>-9.3359184618890922E-2</v>
          </cell>
          <cell r="CC271">
            <v>-3569.7075</v>
          </cell>
          <cell r="CD271">
            <v>536564.2458729858</v>
          </cell>
        </row>
        <row r="272">
          <cell r="A272">
            <v>509</v>
          </cell>
          <cell r="B272">
            <v>0</v>
          </cell>
          <cell r="C272">
            <v>124763</v>
          </cell>
          <cell r="D272">
            <v>9353310</v>
          </cell>
          <cell r="E272" t="str">
            <v>St Joseph's Roman Catholic Primary School</v>
          </cell>
          <cell r="F272">
            <v>154</v>
          </cell>
          <cell r="G272">
            <v>154</v>
          </cell>
          <cell r="H272">
            <v>0</v>
          </cell>
          <cell r="I272">
            <v>427165.2</v>
          </cell>
          <cell r="J272">
            <v>0</v>
          </cell>
          <cell r="K272">
            <v>0</v>
          </cell>
          <cell r="L272">
            <v>4839.9999999999973</v>
          </cell>
          <cell r="M272">
            <v>0</v>
          </cell>
          <cell r="N272">
            <v>13677.63157894737</v>
          </cell>
          <cell r="O272">
            <v>0</v>
          </cell>
          <cell r="P272">
            <v>5399.99999999999</v>
          </cell>
          <cell r="Q272">
            <v>480.00000000000051</v>
          </cell>
          <cell r="R272">
            <v>3959.9999999999982</v>
          </cell>
          <cell r="S272">
            <v>1950.0000000000018</v>
          </cell>
          <cell r="T272">
            <v>0</v>
          </cell>
          <cell r="U272">
            <v>0</v>
          </cell>
          <cell r="V272">
            <v>0</v>
          </cell>
          <cell r="W272">
            <v>0</v>
          </cell>
          <cell r="X272">
            <v>0</v>
          </cell>
          <cell r="Y272">
            <v>0</v>
          </cell>
          <cell r="Z272">
            <v>0</v>
          </cell>
          <cell r="AA272">
            <v>0</v>
          </cell>
          <cell r="AB272">
            <v>6762.8682170542661</v>
          </cell>
          <cell r="AC272">
            <v>0</v>
          </cell>
          <cell r="AD272">
            <v>0</v>
          </cell>
          <cell r="AE272">
            <v>50312.557377049183</v>
          </cell>
          <cell r="AF272">
            <v>0</v>
          </cell>
          <cell r="AG272">
            <v>0</v>
          </cell>
          <cell r="AH272">
            <v>0</v>
          </cell>
          <cell r="AI272">
            <v>110000</v>
          </cell>
          <cell r="AJ272">
            <v>0</v>
          </cell>
          <cell r="AK272">
            <v>0</v>
          </cell>
          <cell r="AL272">
            <v>0</v>
          </cell>
          <cell r="AM272">
            <v>2997.8836999999999</v>
          </cell>
          <cell r="AN272">
            <v>0</v>
          </cell>
          <cell r="AO272">
            <v>0</v>
          </cell>
          <cell r="AP272">
            <v>0</v>
          </cell>
          <cell r="AQ272">
            <v>0</v>
          </cell>
          <cell r="AR272">
            <v>0</v>
          </cell>
          <cell r="AS272">
            <v>0</v>
          </cell>
          <cell r="AT272">
            <v>0</v>
          </cell>
          <cell r="AU272">
            <v>0</v>
          </cell>
          <cell r="AV272">
            <v>427165.2</v>
          </cell>
          <cell r="AW272">
            <v>87383.057173050795</v>
          </cell>
          <cell r="AX272">
            <v>112997.88370000001</v>
          </cell>
          <cell r="AY272">
            <v>75465.373166522855</v>
          </cell>
          <cell r="AZ272">
            <v>627546.14087305078</v>
          </cell>
          <cell r="BA272">
            <v>624548.25717305078</v>
          </cell>
          <cell r="BB272">
            <v>3500</v>
          </cell>
          <cell r="BC272">
            <v>539000</v>
          </cell>
          <cell r="BD272">
            <v>0</v>
          </cell>
          <cell r="BE272">
            <v>0</v>
          </cell>
          <cell r="BF272">
            <v>627546.14087305078</v>
          </cell>
          <cell r="BG272" t="str">
            <v/>
          </cell>
          <cell r="BH272" t="str">
            <v/>
          </cell>
          <cell r="BI272" t="str">
            <v/>
          </cell>
          <cell r="BJ272" t="str">
            <v/>
          </cell>
          <cell r="BK272" t="str">
            <v/>
          </cell>
          <cell r="BL272">
            <v>627546.14087305078</v>
          </cell>
          <cell r="BM272">
            <v>627546.14087305078</v>
          </cell>
          <cell r="BN272">
            <v>0</v>
          </cell>
          <cell r="BO272">
            <v>541997.88370000001</v>
          </cell>
          <cell r="BP272">
            <v>429000</v>
          </cell>
          <cell r="BQ272">
            <v>514548.25717305078</v>
          </cell>
          <cell r="BR272">
            <v>3341.2224491756542</v>
          </cell>
          <cell r="BS272">
            <v>3220.1775286666671</v>
          </cell>
          <cell r="BT272">
            <v>3.7589517792550556E-2</v>
          </cell>
          <cell r="BU272">
            <v>-3.6889337844628715E-3</v>
          </cell>
          <cell r="BV272">
            <v>0</v>
          </cell>
          <cell r="BW272">
            <v>-1829.3693383298603</v>
          </cell>
          <cell r="BX272">
            <v>625716.7715347209</v>
          </cell>
          <cell r="BY272">
            <v>4043.629141783902</v>
          </cell>
          <cell r="BZ272" t="str">
            <v>Y</v>
          </cell>
          <cell r="CA272">
            <v>4063.0959190566291</v>
          </cell>
          <cell r="CB272">
            <v>2.265992520899851E-2</v>
          </cell>
          <cell r="CC272">
            <v>-4094.86</v>
          </cell>
          <cell r="CD272">
            <v>621621.91153472092</v>
          </cell>
        </row>
        <row r="273">
          <cell r="A273">
            <v>511</v>
          </cell>
          <cell r="B273" t="str">
            <v>Recoupment Academy</v>
          </cell>
          <cell r="C273">
            <v>142026</v>
          </cell>
          <cell r="D273">
            <v>9352099</v>
          </cell>
          <cell r="E273" t="str">
            <v>Tudor Church of England Primary School, Sudbury</v>
          </cell>
          <cell r="F273">
            <v>217</v>
          </cell>
          <cell r="G273">
            <v>217</v>
          </cell>
          <cell r="H273">
            <v>0</v>
          </cell>
          <cell r="I273">
            <v>601914.60000000009</v>
          </cell>
          <cell r="J273">
            <v>0</v>
          </cell>
          <cell r="K273">
            <v>0</v>
          </cell>
          <cell r="L273">
            <v>21120.000000000033</v>
          </cell>
          <cell r="M273">
            <v>0</v>
          </cell>
          <cell r="N273">
            <v>41596.36363636364</v>
          </cell>
          <cell r="O273">
            <v>0</v>
          </cell>
          <cell r="P273">
            <v>8799.9999999999836</v>
          </cell>
          <cell r="Q273">
            <v>9359.9999999999764</v>
          </cell>
          <cell r="R273">
            <v>3240.0000000000014</v>
          </cell>
          <cell r="S273">
            <v>13649.999999999985</v>
          </cell>
          <cell r="T273">
            <v>0</v>
          </cell>
          <cell r="U273">
            <v>0</v>
          </cell>
          <cell r="V273">
            <v>0</v>
          </cell>
          <cell r="W273">
            <v>0</v>
          </cell>
          <cell r="X273">
            <v>0</v>
          </cell>
          <cell r="Y273">
            <v>0</v>
          </cell>
          <cell r="Z273">
            <v>0</v>
          </cell>
          <cell r="AA273">
            <v>0</v>
          </cell>
          <cell r="AB273">
            <v>9460.7407407407463</v>
          </cell>
          <cell r="AC273">
            <v>0</v>
          </cell>
          <cell r="AD273">
            <v>0</v>
          </cell>
          <cell r="AE273">
            <v>72290.972375690544</v>
          </cell>
          <cell r="AF273">
            <v>0</v>
          </cell>
          <cell r="AG273">
            <v>0</v>
          </cell>
          <cell r="AH273">
            <v>0</v>
          </cell>
          <cell r="AI273">
            <v>110000</v>
          </cell>
          <cell r="AJ273">
            <v>0</v>
          </cell>
          <cell r="AK273">
            <v>0</v>
          </cell>
          <cell r="AL273">
            <v>0</v>
          </cell>
          <cell r="AM273">
            <v>5239.7939999999999</v>
          </cell>
          <cell r="AN273">
            <v>0</v>
          </cell>
          <cell r="AO273">
            <v>0</v>
          </cell>
          <cell r="AP273">
            <v>0</v>
          </cell>
          <cell r="AQ273">
            <v>0</v>
          </cell>
          <cell r="AR273">
            <v>0</v>
          </cell>
          <cell r="AS273">
            <v>0</v>
          </cell>
          <cell r="AT273">
            <v>0</v>
          </cell>
          <cell r="AU273">
            <v>0</v>
          </cell>
          <cell r="AV273">
            <v>601914.60000000009</v>
          </cell>
          <cell r="AW273">
            <v>179518.07675279491</v>
          </cell>
          <cell r="AX273">
            <v>115239.79399999999</v>
          </cell>
          <cell r="AY273">
            <v>131173.15419387235</v>
          </cell>
          <cell r="AZ273">
            <v>896672.47075279499</v>
          </cell>
          <cell r="BA273">
            <v>891432.676752795</v>
          </cell>
          <cell r="BB273">
            <v>3500</v>
          </cell>
          <cell r="BC273">
            <v>759500</v>
          </cell>
          <cell r="BD273">
            <v>0</v>
          </cell>
          <cell r="BE273">
            <v>0</v>
          </cell>
          <cell r="BF273">
            <v>896672.47075279499</v>
          </cell>
          <cell r="BG273" t="str">
            <v/>
          </cell>
          <cell r="BH273" t="str">
            <v/>
          </cell>
          <cell r="BI273" t="str">
            <v/>
          </cell>
          <cell r="BJ273" t="str">
            <v/>
          </cell>
          <cell r="BK273" t="str">
            <v/>
          </cell>
          <cell r="BL273">
            <v>896672.47075279499</v>
          </cell>
          <cell r="BM273">
            <v>896672.47075279511</v>
          </cell>
          <cell r="BN273">
            <v>0</v>
          </cell>
          <cell r="BO273">
            <v>764739.79399999999</v>
          </cell>
          <cell r="BP273">
            <v>649500</v>
          </cell>
          <cell r="BQ273">
            <v>781432.676752795</v>
          </cell>
          <cell r="BR273">
            <v>3601.0722431004378</v>
          </cell>
          <cell r="BS273">
            <v>3455.277589130435</v>
          </cell>
          <cell r="BT273">
            <v>4.2194773128689196E-2</v>
          </cell>
          <cell r="BU273">
            <v>-4.1408811089621101E-3</v>
          </cell>
          <cell r="BV273">
            <v>0</v>
          </cell>
          <cell r="BW273">
            <v>-3104.8129318259284</v>
          </cell>
          <cell r="BX273">
            <v>893567.65782096912</v>
          </cell>
          <cell r="BY273">
            <v>4093.6767918017013</v>
          </cell>
          <cell r="BZ273" t="str">
            <v>Y</v>
          </cell>
          <cell r="CA273">
            <v>4117.8233079307329</v>
          </cell>
          <cell r="CB273">
            <v>4.0950585487941282E-2</v>
          </cell>
          <cell r="CC273">
            <v>0</v>
          </cell>
          <cell r="CD273">
            <v>893567.65782096912</v>
          </cell>
        </row>
        <row r="274">
          <cell r="A274">
            <v>512</v>
          </cell>
          <cell r="B274" t="str">
            <v>Recoupment Academy</v>
          </cell>
          <cell r="C274">
            <v>143860</v>
          </cell>
          <cell r="D274">
            <v>9352198</v>
          </cell>
          <cell r="E274" t="str">
            <v>Woodhall Primary School</v>
          </cell>
          <cell r="F274">
            <v>387</v>
          </cell>
          <cell r="G274">
            <v>387</v>
          </cell>
          <cell r="H274">
            <v>0</v>
          </cell>
          <cell r="I274">
            <v>1073460.6000000001</v>
          </cell>
          <cell r="J274">
            <v>0</v>
          </cell>
          <cell r="K274">
            <v>0</v>
          </cell>
          <cell r="L274">
            <v>27279.99999999996</v>
          </cell>
          <cell r="M274">
            <v>0</v>
          </cell>
          <cell r="N274">
            <v>62694</v>
          </cell>
          <cell r="O274">
            <v>0</v>
          </cell>
          <cell r="P274">
            <v>12093.75</v>
          </cell>
          <cell r="Q274">
            <v>19108.125000000029</v>
          </cell>
          <cell r="R274">
            <v>4716.5625000000045</v>
          </cell>
          <cell r="S274">
            <v>35767.265625000051</v>
          </cell>
          <cell r="T274">
            <v>0</v>
          </cell>
          <cell r="U274">
            <v>0</v>
          </cell>
          <cell r="V274">
            <v>0</v>
          </cell>
          <cell r="W274">
            <v>0</v>
          </cell>
          <cell r="X274">
            <v>0</v>
          </cell>
          <cell r="Y274">
            <v>0</v>
          </cell>
          <cell r="Z274">
            <v>0</v>
          </cell>
          <cell r="AA274">
            <v>0</v>
          </cell>
          <cell r="AB274">
            <v>8255.236686390539</v>
          </cell>
          <cell r="AC274">
            <v>0</v>
          </cell>
          <cell r="AD274">
            <v>0</v>
          </cell>
          <cell r="AE274">
            <v>144700.24390243887</v>
          </cell>
          <cell r="AF274">
            <v>0</v>
          </cell>
          <cell r="AG274">
            <v>0</v>
          </cell>
          <cell r="AH274">
            <v>0</v>
          </cell>
          <cell r="AI274">
            <v>110000</v>
          </cell>
          <cell r="AJ274">
            <v>0</v>
          </cell>
          <cell r="AK274">
            <v>0</v>
          </cell>
          <cell r="AL274">
            <v>0</v>
          </cell>
          <cell r="AM274">
            <v>4659.1344799999997</v>
          </cell>
          <cell r="AN274">
            <v>0</v>
          </cell>
          <cell r="AO274">
            <v>0</v>
          </cell>
          <cell r="AP274">
            <v>0</v>
          </cell>
          <cell r="AQ274">
            <v>0</v>
          </cell>
          <cell r="AR274">
            <v>0</v>
          </cell>
          <cell r="AS274">
            <v>0</v>
          </cell>
          <cell r="AT274">
            <v>0</v>
          </cell>
          <cell r="AU274">
            <v>0</v>
          </cell>
          <cell r="AV274">
            <v>1073460.6000000001</v>
          </cell>
          <cell r="AW274">
            <v>314615.18371382944</v>
          </cell>
          <cell r="AX274">
            <v>114659.13447999999</v>
          </cell>
          <cell r="AY274">
            <v>235529.0954649389</v>
          </cell>
          <cell r="AZ274">
            <v>1502734.9181938295</v>
          </cell>
          <cell r="BA274">
            <v>1498075.7837138295</v>
          </cell>
          <cell r="BB274">
            <v>3500</v>
          </cell>
          <cell r="BC274">
            <v>1354500</v>
          </cell>
          <cell r="BD274">
            <v>0</v>
          </cell>
          <cell r="BE274">
            <v>0</v>
          </cell>
          <cell r="BF274">
            <v>1502734.9181938295</v>
          </cell>
          <cell r="BG274" t="str">
            <v/>
          </cell>
          <cell r="BH274" t="str">
            <v/>
          </cell>
          <cell r="BI274" t="str">
            <v/>
          </cell>
          <cell r="BJ274" t="str">
            <v/>
          </cell>
          <cell r="BK274" t="str">
            <v/>
          </cell>
          <cell r="BL274">
            <v>1502734.9181938295</v>
          </cell>
          <cell r="BM274">
            <v>1502734.9181938295</v>
          </cell>
          <cell r="BN274">
            <v>0</v>
          </cell>
          <cell r="BO274">
            <v>1359159.13448</v>
          </cell>
          <cell r="BP274">
            <v>1244500</v>
          </cell>
          <cell r="BQ274">
            <v>1388075.7837138295</v>
          </cell>
          <cell r="BR274">
            <v>3586.7591310434868</v>
          </cell>
          <cell r="BS274">
            <v>3437.1424512820508</v>
          </cell>
          <cell r="BT274">
            <v>4.3529379966672346E-2</v>
          </cell>
          <cell r="BU274">
            <v>-4.2718558206033142E-3</v>
          </cell>
          <cell r="BV274">
            <v>0</v>
          </cell>
          <cell r="BW274">
            <v>-5682.3120938730135</v>
          </cell>
          <cell r="BX274">
            <v>1497052.6060999564</v>
          </cell>
          <cell r="BY274">
            <v>3856.3138801549262</v>
          </cell>
          <cell r="BZ274" t="str">
            <v>Y</v>
          </cell>
          <cell r="CA274">
            <v>3868.3529873383886</v>
          </cell>
          <cell r="CB274">
            <v>3.684648331649365E-2</v>
          </cell>
          <cell r="CC274">
            <v>0</v>
          </cell>
          <cell r="CD274">
            <v>1497052.6060999564</v>
          </cell>
        </row>
        <row r="275">
          <cell r="A275">
            <v>513</v>
          </cell>
          <cell r="B275">
            <v>0</v>
          </cell>
          <cell r="C275">
            <v>124698</v>
          </cell>
          <cell r="D275">
            <v>9353026</v>
          </cell>
          <cell r="E275" t="str">
            <v>Thurlow Voluntary Controlled Primary School</v>
          </cell>
          <cell r="F275">
            <v>107</v>
          </cell>
          <cell r="G275">
            <v>107</v>
          </cell>
          <cell r="H275">
            <v>0</v>
          </cell>
          <cell r="I275">
            <v>296796.60000000003</v>
          </cell>
          <cell r="J275">
            <v>0</v>
          </cell>
          <cell r="K275">
            <v>0</v>
          </cell>
          <cell r="L275">
            <v>1320.0000000000005</v>
          </cell>
          <cell r="M275">
            <v>0</v>
          </cell>
          <cell r="N275">
            <v>4905.8490566037726</v>
          </cell>
          <cell r="O275">
            <v>0</v>
          </cell>
          <cell r="P275">
            <v>1200.0000000000005</v>
          </cell>
          <cell r="Q275">
            <v>960.00000000000102</v>
          </cell>
          <cell r="R275">
            <v>0</v>
          </cell>
          <cell r="S275">
            <v>0</v>
          </cell>
          <cell r="T275">
            <v>0</v>
          </cell>
          <cell r="U275">
            <v>0</v>
          </cell>
          <cell r="V275">
            <v>0</v>
          </cell>
          <cell r="W275">
            <v>0</v>
          </cell>
          <cell r="X275">
            <v>0</v>
          </cell>
          <cell r="Y275">
            <v>0</v>
          </cell>
          <cell r="Z275">
            <v>0</v>
          </cell>
          <cell r="AA275">
            <v>0</v>
          </cell>
          <cell r="AB275">
            <v>1197.9347826086953</v>
          </cell>
          <cell r="AC275">
            <v>0</v>
          </cell>
          <cell r="AD275">
            <v>0</v>
          </cell>
          <cell r="AE275">
            <v>41007.75</v>
          </cell>
          <cell r="AF275">
            <v>0</v>
          </cell>
          <cell r="AG275">
            <v>0</v>
          </cell>
          <cell r="AH275">
            <v>0</v>
          </cell>
          <cell r="AI275">
            <v>110000</v>
          </cell>
          <cell r="AJ275">
            <v>14285.714285714283</v>
          </cell>
          <cell r="AK275">
            <v>0</v>
          </cell>
          <cell r="AL275">
            <v>0</v>
          </cell>
          <cell r="AM275">
            <v>12754.56</v>
          </cell>
          <cell r="AN275">
            <v>0</v>
          </cell>
          <cell r="AO275">
            <v>0</v>
          </cell>
          <cell r="AP275">
            <v>0</v>
          </cell>
          <cell r="AQ275">
            <v>0</v>
          </cell>
          <cell r="AR275">
            <v>0</v>
          </cell>
          <cell r="AS275">
            <v>0</v>
          </cell>
          <cell r="AT275">
            <v>0</v>
          </cell>
          <cell r="AU275">
            <v>0</v>
          </cell>
          <cell r="AV275">
            <v>296796.60000000003</v>
          </cell>
          <cell r="AW275">
            <v>50591.533839212469</v>
          </cell>
          <cell r="AX275">
            <v>137040.27428571429</v>
          </cell>
          <cell r="AY275">
            <v>55199.67452830189</v>
          </cell>
          <cell r="AZ275">
            <v>484428.40812492673</v>
          </cell>
          <cell r="BA275">
            <v>471673.84812492674</v>
          </cell>
          <cell r="BB275">
            <v>3500</v>
          </cell>
          <cell r="BC275">
            <v>374500</v>
          </cell>
          <cell r="BD275">
            <v>0</v>
          </cell>
          <cell r="BE275">
            <v>0</v>
          </cell>
          <cell r="BF275">
            <v>484428.40812492673</v>
          </cell>
          <cell r="BG275" t="str">
            <v/>
          </cell>
          <cell r="BH275" t="str">
            <v/>
          </cell>
          <cell r="BI275" t="str">
            <v/>
          </cell>
          <cell r="BJ275" t="str">
            <v/>
          </cell>
          <cell r="BK275" t="str">
            <v/>
          </cell>
          <cell r="BL275">
            <v>484428.40812492673</v>
          </cell>
          <cell r="BM275">
            <v>484428.40812492685</v>
          </cell>
          <cell r="BN275">
            <v>0</v>
          </cell>
          <cell r="BO275">
            <v>387254.56</v>
          </cell>
          <cell r="BP275">
            <v>250214.28571428574</v>
          </cell>
          <cell r="BQ275">
            <v>347388.13383921242</v>
          </cell>
          <cell r="BR275">
            <v>3246.6180732636676</v>
          </cell>
          <cell r="BS275">
            <v>3061.3583347129506</v>
          </cell>
          <cell r="BT275">
            <v>6.0515535358943183E-2</v>
          </cell>
          <cell r="BU275">
            <v>-5.9388312481812146E-3</v>
          </cell>
          <cell r="BV275">
            <v>0</v>
          </cell>
          <cell r="BW275">
            <v>-1945.3552877878408</v>
          </cell>
          <cell r="BX275">
            <v>482483.05283713888</v>
          </cell>
          <cell r="BY275">
            <v>4389.9859143657841</v>
          </cell>
          <cell r="BZ275" t="str">
            <v>Y</v>
          </cell>
          <cell r="CA275">
            <v>4509.1874096928868</v>
          </cell>
          <cell r="CB275">
            <v>3.9092790582651915E-2</v>
          </cell>
          <cell r="CC275">
            <v>-2845.13</v>
          </cell>
          <cell r="CD275">
            <v>479637.92283713887</v>
          </cell>
        </row>
        <row r="276">
          <cell r="A276">
            <v>514</v>
          </cell>
          <cell r="B276" t="str">
            <v>Recoupment Academy</v>
          </cell>
          <cell r="C276">
            <v>142562</v>
          </cell>
          <cell r="D276">
            <v>9353062</v>
          </cell>
          <cell r="E276" t="str">
            <v>Thurston Church of England Primary Academy</v>
          </cell>
          <cell r="F276">
            <v>205</v>
          </cell>
          <cell r="G276">
            <v>205</v>
          </cell>
          <cell r="H276">
            <v>0</v>
          </cell>
          <cell r="I276">
            <v>568629</v>
          </cell>
          <cell r="J276">
            <v>0</v>
          </cell>
          <cell r="K276">
            <v>0</v>
          </cell>
          <cell r="L276">
            <v>10999.999999999989</v>
          </cell>
          <cell r="M276">
            <v>0</v>
          </cell>
          <cell r="N276">
            <v>13499.999999999987</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69836.666666666584</v>
          </cell>
          <cell r="AF276">
            <v>0</v>
          </cell>
          <cell r="AG276">
            <v>0</v>
          </cell>
          <cell r="AH276">
            <v>0</v>
          </cell>
          <cell r="AI276">
            <v>110000</v>
          </cell>
          <cell r="AJ276">
            <v>0</v>
          </cell>
          <cell r="AK276">
            <v>0</v>
          </cell>
          <cell r="AL276">
            <v>0</v>
          </cell>
          <cell r="AM276">
            <v>3004.5573600000002</v>
          </cell>
          <cell r="AN276">
            <v>0</v>
          </cell>
          <cell r="AO276">
            <v>0</v>
          </cell>
          <cell r="AP276">
            <v>0</v>
          </cell>
          <cell r="AQ276">
            <v>0</v>
          </cell>
          <cell r="AR276">
            <v>0</v>
          </cell>
          <cell r="AS276">
            <v>0</v>
          </cell>
          <cell r="AT276">
            <v>0</v>
          </cell>
          <cell r="AU276">
            <v>0</v>
          </cell>
          <cell r="AV276">
            <v>568629</v>
          </cell>
          <cell r="AW276">
            <v>94336.66666666657</v>
          </cell>
          <cell r="AX276">
            <v>113004.55736000001</v>
          </cell>
          <cell r="AY276">
            <v>92085.66666666657</v>
          </cell>
          <cell r="AZ276">
            <v>775970.22402666649</v>
          </cell>
          <cell r="BA276">
            <v>772965.66666666651</v>
          </cell>
          <cell r="BB276">
            <v>3500</v>
          </cell>
          <cell r="BC276">
            <v>717500</v>
          </cell>
          <cell r="BD276">
            <v>0</v>
          </cell>
          <cell r="BE276">
            <v>0</v>
          </cell>
          <cell r="BF276">
            <v>775970.22402666649</v>
          </cell>
          <cell r="BG276" t="str">
            <v/>
          </cell>
          <cell r="BH276" t="str">
            <v/>
          </cell>
          <cell r="BI276" t="str">
            <v/>
          </cell>
          <cell r="BJ276" t="str">
            <v/>
          </cell>
          <cell r="BK276" t="str">
            <v/>
          </cell>
          <cell r="BL276">
            <v>775970.22402666649</v>
          </cell>
          <cell r="BM276">
            <v>775970.2240266666</v>
          </cell>
          <cell r="BN276">
            <v>0</v>
          </cell>
          <cell r="BO276">
            <v>720504.55735999998</v>
          </cell>
          <cell r="BP276">
            <v>607500</v>
          </cell>
          <cell r="BQ276">
            <v>662965.66666666651</v>
          </cell>
          <cell r="BR276">
            <v>3233.978861788617</v>
          </cell>
          <cell r="BS276">
            <v>3008.5818049261088</v>
          </cell>
          <cell r="BT276">
            <v>7.4918041614641745E-2</v>
          </cell>
          <cell r="BU276">
            <v>-7.3522543253485813E-3</v>
          </cell>
          <cell r="BV276">
            <v>0</v>
          </cell>
          <cell r="BW276">
            <v>-4534.5710106287706</v>
          </cell>
          <cell r="BX276">
            <v>771435.65301603777</v>
          </cell>
          <cell r="BY276">
            <v>3748.4443690538428</v>
          </cell>
          <cell r="BZ276" t="str">
            <v>Y</v>
          </cell>
          <cell r="CA276">
            <v>3763.1007464196964</v>
          </cell>
          <cell r="CB276">
            <v>5.5587213553998094E-2</v>
          </cell>
          <cell r="CC276">
            <v>0</v>
          </cell>
          <cell r="CD276">
            <v>771435.65301603777</v>
          </cell>
        </row>
        <row r="277">
          <cell r="A277">
            <v>515</v>
          </cell>
          <cell r="B277" t="str">
            <v>Recoupment Academy</v>
          </cell>
          <cell r="C277">
            <v>142025</v>
          </cell>
          <cell r="D277">
            <v>9352093</v>
          </cell>
          <cell r="E277" t="str">
            <v>St Christopher's CEVCP School</v>
          </cell>
          <cell r="F277">
            <v>322</v>
          </cell>
          <cell r="G277">
            <v>322</v>
          </cell>
          <cell r="H277">
            <v>0</v>
          </cell>
          <cell r="I277">
            <v>893163.60000000009</v>
          </cell>
          <cell r="J277">
            <v>0</v>
          </cell>
          <cell r="K277">
            <v>0</v>
          </cell>
          <cell r="L277">
            <v>16280.000000000051</v>
          </cell>
          <cell r="M277">
            <v>0</v>
          </cell>
          <cell r="N277">
            <v>37775.846645367412</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16222.499999999995</v>
          </cell>
          <cell r="AC277">
            <v>0</v>
          </cell>
          <cell r="AD277">
            <v>0</v>
          </cell>
          <cell r="AE277">
            <v>148578.97014925379</v>
          </cell>
          <cell r="AF277">
            <v>0</v>
          </cell>
          <cell r="AG277">
            <v>0</v>
          </cell>
          <cell r="AH277">
            <v>0</v>
          </cell>
          <cell r="AI277">
            <v>110000</v>
          </cell>
          <cell r="AJ277">
            <v>0</v>
          </cell>
          <cell r="AK277">
            <v>0</v>
          </cell>
          <cell r="AL277">
            <v>0</v>
          </cell>
          <cell r="AM277">
            <v>0</v>
          </cell>
          <cell r="AN277">
            <v>0</v>
          </cell>
          <cell r="AO277">
            <v>0</v>
          </cell>
          <cell r="AP277">
            <v>0</v>
          </cell>
          <cell r="AQ277">
            <v>0</v>
          </cell>
          <cell r="AR277">
            <v>0</v>
          </cell>
          <cell r="AS277">
            <v>0</v>
          </cell>
          <cell r="AT277">
            <v>0</v>
          </cell>
          <cell r="AU277">
            <v>0</v>
          </cell>
          <cell r="AV277">
            <v>893163.60000000009</v>
          </cell>
          <cell r="AW277">
            <v>218857.31679462123</v>
          </cell>
          <cell r="AX277">
            <v>110000</v>
          </cell>
          <cell r="AY277">
            <v>185605.89347193751</v>
          </cell>
          <cell r="AZ277">
            <v>1222020.9167946214</v>
          </cell>
          <cell r="BA277">
            <v>1222020.9167946214</v>
          </cell>
          <cell r="BB277">
            <v>3500</v>
          </cell>
          <cell r="BC277">
            <v>1127000</v>
          </cell>
          <cell r="BD277">
            <v>0</v>
          </cell>
          <cell r="BE277">
            <v>0</v>
          </cell>
          <cell r="BF277">
            <v>1222020.9167946214</v>
          </cell>
          <cell r="BG277" t="str">
            <v/>
          </cell>
          <cell r="BH277" t="str">
            <v/>
          </cell>
          <cell r="BI277" t="str">
            <v/>
          </cell>
          <cell r="BJ277" t="str">
            <v/>
          </cell>
          <cell r="BK277" t="str">
            <v/>
          </cell>
          <cell r="BL277">
            <v>1222020.9167946214</v>
          </cell>
          <cell r="BM277">
            <v>1222020.9167946214</v>
          </cell>
          <cell r="BN277">
            <v>0</v>
          </cell>
          <cell r="BO277">
            <v>1127000</v>
          </cell>
          <cell r="BP277">
            <v>1017000</v>
          </cell>
          <cell r="BQ277">
            <v>1112020.9167946214</v>
          </cell>
          <cell r="BR277">
            <v>3453.4811080578302</v>
          </cell>
          <cell r="BS277">
            <v>3301.6887144654088</v>
          </cell>
          <cell r="BT277">
            <v>4.5974168590571921E-2</v>
          </cell>
          <cell r="BU277">
            <v>-4.5117807752235338E-3</v>
          </cell>
          <cell r="BV277">
            <v>0</v>
          </cell>
          <cell r="BW277">
            <v>-4796.6716049986062</v>
          </cell>
          <cell r="BX277">
            <v>1217224.2451896227</v>
          </cell>
          <cell r="BY277">
            <v>3780.1995192224308</v>
          </cell>
          <cell r="BZ277" t="str">
            <v>Y</v>
          </cell>
          <cell r="CA277">
            <v>3780.1995192224308</v>
          </cell>
          <cell r="CB277">
            <v>3.6352349744500412E-2</v>
          </cell>
          <cell r="CC277">
            <v>0</v>
          </cell>
          <cell r="CD277">
            <v>1217224.2451896227</v>
          </cell>
        </row>
        <row r="278">
          <cell r="A278">
            <v>517</v>
          </cell>
          <cell r="B278">
            <v>0</v>
          </cell>
          <cell r="C278">
            <v>124717</v>
          </cell>
          <cell r="D278">
            <v>9353064</v>
          </cell>
          <cell r="E278" t="str">
            <v>Walsham-le-Willows Church of England Voluntary Controlled Primary School</v>
          </cell>
          <cell r="F278">
            <v>137</v>
          </cell>
          <cell r="G278">
            <v>137</v>
          </cell>
          <cell r="H278">
            <v>0</v>
          </cell>
          <cell r="I278">
            <v>380010.60000000003</v>
          </cell>
          <cell r="J278">
            <v>0</v>
          </cell>
          <cell r="K278">
            <v>0</v>
          </cell>
          <cell r="L278">
            <v>5720</v>
          </cell>
          <cell r="M278">
            <v>0</v>
          </cell>
          <cell r="N278">
            <v>7505.217391304348</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53570.573913043489</v>
          </cell>
          <cell r="AF278">
            <v>0</v>
          </cell>
          <cell r="AG278">
            <v>0</v>
          </cell>
          <cell r="AH278">
            <v>0</v>
          </cell>
          <cell r="AI278">
            <v>110000</v>
          </cell>
          <cell r="AJ278">
            <v>4272.3631508678163</v>
          </cell>
          <cell r="AK278">
            <v>0</v>
          </cell>
          <cell r="AL278">
            <v>0</v>
          </cell>
          <cell r="AM278">
            <v>10991.170539999999</v>
          </cell>
          <cell r="AN278">
            <v>0</v>
          </cell>
          <cell r="AO278">
            <v>0</v>
          </cell>
          <cell r="AP278">
            <v>0</v>
          </cell>
          <cell r="AQ278">
            <v>0</v>
          </cell>
          <cell r="AR278">
            <v>0</v>
          </cell>
          <cell r="AS278">
            <v>0</v>
          </cell>
          <cell r="AT278">
            <v>0</v>
          </cell>
          <cell r="AU278">
            <v>0</v>
          </cell>
          <cell r="AV278">
            <v>380010.60000000003</v>
          </cell>
          <cell r="AW278">
            <v>66795.791304347833</v>
          </cell>
          <cell r="AX278">
            <v>125263.53369086783</v>
          </cell>
          <cell r="AY278">
            <v>70182.182608695672</v>
          </cell>
          <cell r="AZ278">
            <v>572069.92499521573</v>
          </cell>
          <cell r="BA278">
            <v>561078.75445521576</v>
          </cell>
          <cell r="BB278">
            <v>3500</v>
          </cell>
          <cell r="BC278">
            <v>479500</v>
          </cell>
          <cell r="BD278">
            <v>0</v>
          </cell>
          <cell r="BE278">
            <v>0</v>
          </cell>
          <cell r="BF278">
            <v>572069.92499521573</v>
          </cell>
          <cell r="BG278" t="str">
            <v/>
          </cell>
          <cell r="BH278" t="str">
            <v/>
          </cell>
          <cell r="BI278" t="str">
            <v/>
          </cell>
          <cell r="BJ278" t="str">
            <v/>
          </cell>
          <cell r="BK278" t="str">
            <v/>
          </cell>
          <cell r="BL278">
            <v>572069.92499521573</v>
          </cell>
          <cell r="BM278">
            <v>572069.92499521561</v>
          </cell>
          <cell r="BN278">
            <v>0</v>
          </cell>
          <cell r="BO278">
            <v>490491.17054000002</v>
          </cell>
          <cell r="BP278">
            <v>365227.63684913219</v>
          </cell>
          <cell r="BQ278">
            <v>446806.3913043479</v>
          </cell>
          <cell r="BR278">
            <v>3261.3605204696928</v>
          </cell>
          <cell r="BS278">
            <v>3069.2651751787571</v>
          </cell>
          <cell r="BT278">
            <v>6.2586754264316008E-2</v>
          </cell>
          <cell r="BU278">
            <v>-6.1420950792634588E-3</v>
          </cell>
          <cell r="BV278">
            <v>0</v>
          </cell>
          <cell r="BW278">
            <v>-2582.6854385305596</v>
          </cell>
          <cell r="BX278">
            <v>569487.23955668521</v>
          </cell>
          <cell r="BY278">
            <v>4076.6136424575566</v>
          </cell>
          <cell r="BZ278" t="str">
            <v>Y</v>
          </cell>
          <cell r="CA278">
            <v>4156.8411646473369</v>
          </cell>
          <cell r="CB278">
            <v>4.0409205168062678E-2</v>
          </cell>
          <cell r="CC278">
            <v>-3642.83</v>
          </cell>
          <cell r="CD278">
            <v>565844.40955668525</v>
          </cell>
        </row>
        <row r="279">
          <cell r="A279">
            <v>521</v>
          </cell>
          <cell r="B279" t="str">
            <v>Recoupment Academy</v>
          </cell>
          <cell r="C279">
            <v>142995</v>
          </cell>
          <cell r="D279">
            <v>9352030</v>
          </cell>
          <cell r="E279" t="str">
            <v>Wickhambrook Primary Academy</v>
          </cell>
          <cell r="F279">
            <v>164</v>
          </cell>
          <cell r="G279">
            <v>164</v>
          </cell>
          <cell r="H279">
            <v>0</v>
          </cell>
          <cell r="I279">
            <v>454903.2</v>
          </cell>
          <cell r="J279">
            <v>0</v>
          </cell>
          <cell r="K279">
            <v>0</v>
          </cell>
          <cell r="L279">
            <v>6160.0000000000018</v>
          </cell>
          <cell r="M279">
            <v>0</v>
          </cell>
          <cell r="N279">
            <v>7560.0000000000018</v>
          </cell>
          <cell r="O279">
            <v>0</v>
          </cell>
          <cell r="P279">
            <v>200.00000000000014</v>
          </cell>
          <cell r="Q279">
            <v>0</v>
          </cell>
          <cell r="R279">
            <v>0</v>
          </cell>
          <cell r="S279">
            <v>0</v>
          </cell>
          <cell r="T279">
            <v>0</v>
          </cell>
          <cell r="U279">
            <v>0</v>
          </cell>
          <cell r="V279">
            <v>0</v>
          </cell>
          <cell r="W279">
            <v>0</v>
          </cell>
          <cell r="X279">
            <v>0</v>
          </cell>
          <cell r="Y279">
            <v>0</v>
          </cell>
          <cell r="Z279">
            <v>0</v>
          </cell>
          <cell r="AA279">
            <v>0</v>
          </cell>
          <cell r="AB279">
            <v>1784.3661971831002</v>
          </cell>
          <cell r="AC279">
            <v>0</v>
          </cell>
          <cell r="AD279">
            <v>0</v>
          </cell>
          <cell r="AE279">
            <v>53784.656716417965</v>
          </cell>
          <cell r="AF279">
            <v>0</v>
          </cell>
          <cell r="AG279">
            <v>0</v>
          </cell>
          <cell r="AH279">
            <v>0</v>
          </cell>
          <cell r="AI279">
            <v>110000</v>
          </cell>
          <cell r="AJ279">
            <v>0</v>
          </cell>
          <cell r="AK279">
            <v>0</v>
          </cell>
          <cell r="AL279">
            <v>0</v>
          </cell>
          <cell r="AM279">
            <v>2244.9354200000002</v>
          </cell>
          <cell r="AN279">
            <v>0</v>
          </cell>
          <cell r="AO279">
            <v>0</v>
          </cell>
          <cell r="AP279">
            <v>0</v>
          </cell>
          <cell r="AQ279">
            <v>0</v>
          </cell>
          <cell r="AR279">
            <v>0</v>
          </cell>
          <cell r="AS279">
            <v>0</v>
          </cell>
          <cell r="AT279">
            <v>0</v>
          </cell>
          <cell r="AU279">
            <v>0</v>
          </cell>
          <cell r="AV279">
            <v>454903.2</v>
          </cell>
          <cell r="AW279">
            <v>69489.022913601075</v>
          </cell>
          <cell r="AX279">
            <v>112244.93541999999</v>
          </cell>
          <cell r="AY279">
            <v>70743.656716417958</v>
          </cell>
          <cell r="AZ279">
            <v>636637.15833360108</v>
          </cell>
          <cell r="BA279">
            <v>634392.22291360109</v>
          </cell>
          <cell r="BB279">
            <v>3500</v>
          </cell>
          <cell r="BC279">
            <v>574000</v>
          </cell>
          <cell r="BD279">
            <v>0</v>
          </cell>
          <cell r="BE279">
            <v>0</v>
          </cell>
          <cell r="BF279">
            <v>636637.15833360108</v>
          </cell>
          <cell r="BG279" t="str">
            <v/>
          </cell>
          <cell r="BH279" t="str">
            <v/>
          </cell>
          <cell r="BI279" t="str">
            <v/>
          </cell>
          <cell r="BJ279" t="str">
            <v/>
          </cell>
          <cell r="BK279" t="str">
            <v/>
          </cell>
          <cell r="BL279">
            <v>636637.15833360108</v>
          </cell>
          <cell r="BM279">
            <v>636637.15833360108</v>
          </cell>
          <cell r="BN279">
            <v>0</v>
          </cell>
          <cell r="BO279">
            <v>576244.93541999999</v>
          </cell>
          <cell r="BP279">
            <v>464000</v>
          </cell>
          <cell r="BQ279">
            <v>524392.22291360109</v>
          </cell>
          <cell r="BR279">
            <v>3197.513554351226</v>
          </cell>
          <cell r="BS279">
            <v>3101.7711064705886</v>
          </cell>
          <cell r="BT279">
            <v>3.0867025513555659E-2</v>
          </cell>
          <cell r="BU279">
            <v>-3.0292065429314658E-3</v>
          </cell>
          <cell r="BV279">
            <v>0</v>
          </cell>
          <cell r="BW279">
            <v>-1540.9284741850227</v>
          </cell>
          <cell r="BX279">
            <v>635096.22985941602</v>
          </cell>
          <cell r="BY279">
            <v>3858.8493563379025</v>
          </cell>
          <cell r="BZ279" t="str">
            <v>Y</v>
          </cell>
          <cell r="CA279">
            <v>3872.5379869476587</v>
          </cell>
          <cell r="CB279">
            <v>2.9450863915630343E-2</v>
          </cell>
          <cell r="CC279">
            <v>0</v>
          </cell>
          <cell r="CD279">
            <v>635096.22985941602</v>
          </cell>
        </row>
        <row r="280">
          <cell r="A280">
            <v>522</v>
          </cell>
          <cell r="B280" t="str">
            <v>Recoupment Academy</v>
          </cell>
          <cell r="C280">
            <v>142566</v>
          </cell>
          <cell r="D280">
            <v>9352031</v>
          </cell>
          <cell r="E280" t="str">
            <v>Woolpit Primary Academy</v>
          </cell>
          <cell r="F280">
            <v>159</v>
          </cell>
          <cell r="G280">
            <v>159</v>
          </cell>
          <cell r="H280">
            <v>0</v>
          </cell>
          <cell r="I280">
            <v>441034.2</v>
          </cell>
          <cell r="J280">
            <v>0</v>
          </cell>
          <cell r="K280">
            <v>0</v>
          </cell>
          <cell r="L280">
            <v>16720.000000000011</v>
          </cell>
          <cell r="M280">
            <v>0</v>
          </cell>
          <cell r="N280">
            <v>25810.674846625763</v>
          </cell>
          <cell r="O280">
            <v>0</v>
          </cell>
          <cell r="P280">
            <v>600.00000000000045</v>
          </cell>
          <cell r="Q280">
            <v>0</v>
          </cell>
          <cell r="R280">
            <v>0</v>
          </cell>
          <cell r="S280">
            <v>0</v>
          </cell>
          <cell r="T280">
            <v>0</v>
          </cell>
          <cell r="U280">
            <v>0</v>
          </cell>
          <cell r="V280">
            <v>0</v>
          </cell>
          <cell r="W280">
            <v>0</v>
          </cell>
          <cell r="X280">
            <v>0</v>
          </cell>
          <cell r="Y280">
            <v>0</v>
          </cell>
          <cell r="Z280">
            <v>0</v>
          </cell>
          <cell r="AA280">
            <v>0</v>
          </cell>
          <cell r="AB280">
            <v>1780.1086956521733</v>
          </cell>
          <cell r="AC280">
            <v>0</v>
          </cell>
          <cell r="AD280">
            <v>0</v>
          </cell>
          <cell r="AE280">
            <v>61552.272727272764</v>
          </cell>
          <cell r="AF280">
            <v>0</v>
          </cell>
          <cell r="AG280">
            <v>0</v>
          </cell>
          <cell r="AH280">
            <v>0</v>
          </cell>
          <cell r="AI280">
            <v>110000</v>
          </cell>
          <cell r="AJ280">
            <v>0</v>
          </cell>
          <cell r="AK280">
            <v>0</v>
          </cell>
          <cell r="AL280">
            <v>0</v>
          </cell>
          <cell r="AM280">
            <v>3476.5373999999997</v>
          </cell>
          <cell r="AN280">
            <v>0</v>
          </cell>
          <cell r="AO280">
            <v>0</v>
          </cell>
          <cell r="AP280">
            <v>0</v>
          </cell>
          <cell r="AQ280">
            <v>0</v>
          </cell>
          <cell r="AR280">
            <v>0</v>
          </cell>
          <cell r="AS280">
            <v>0</v>
          </cell>
          <cell r="AT280">
            <v>0</v>
          </cell>
          <cell r="AU280">
            <v>0</v>
          </cell>
          <cell r="AV280">
            <v>441034.2</v>
          </cell>
          <cell r="AW280">
            <v>106463.05626955071</v>
          </cell>
          <cell r="AX280">
            <v>113476.5374</v>
          </cell>
          <cell r="AY280">
            <v>93116.61015058565</v>
          </cell>
          <cell r="AZ280">
            <v>660973.7936695508</v>
          </cell>
          <cell r="BA280">
            <v>657497.25626955077</v>
          </cell>
          <cell r="BB280">
            <v>3500</v>
          </cell>
          <cell r="BC280">
            <v>556500</v>
          </cell>
          <cell r="BD280">
            <v>0</v>
          </cell>
          <cell r="BE280">
            <v>0</v>
          </cell>
          <cell r="BF280">
            <v>660973.7936695508</v>
          </cell>
          <cell r="BG280" t="str">
            <v/>
          </cell>
          <cell r="BH280" t="str">
            <v/>
          </cell>
          <cell r="BI280" t="str">
            <v/>
          </cell>
          <cell r="BJ280" t="str">
            <v/>
          </cell>
          <cell r="BK280" t="str">
            <v/>
          </cell>
          <cell r="BL280">
            <v>660973.7936695508</v>
          </cell>
          <cell r="BM280">
            <v>660973.79366955068</v>
          </cell>
          <cell r="BN280">
            <v>0</v>
          </cell>
          <cell r="BO280">
            <v>559976.53740000003</v>
          </cell>
          <cell r="BP280">
            <v>446500.00000000006</v>
          </cell>
          <cell r="BQ280">
            <v>547497.25626955077</v>
          </cell>
          <cell r="BR280">
            <v>3443.378970248747</v>
          </cell>
          <cell r="BS280">
            <v>3199.3431549382722</v>
          </cell>
          <cell r="BT280">
            <v>7.6276849181932546E-2</v>
          </cell>
          <cell r="BU280">
            <v>-7.4856040312220682E-3</v>
          </cell>
          <cell r="BV280">
            <v>0</v>
          </cell>
          <cell r="BW280">
            <v>-3807.8935468411173</v>
          </cell>
          <cell r="BX280">
            <v>657165.90012270969</v>
          </cell>
          <cell r="BY280">
            <v>4111.2538536019474</v>
          </cell>
          <cell r="BZ280" t="str">
            <v>Y</v>
          </cell>
          <cell r="CA280">
            <v>4133.1188686962878</v>
          </cell>
          <cell r="CB280">
            <v>5.9949735517030422E-2</v>
          </cell>
          <cell r="CC280">
            <v>0</v>
          </cell>
          <cell r="CD280">
            <v>657165.90012270969</v>
          </cell>
        </row>
        <row r="281">
          <cell r="A281">
            <v>525</v>
          </cell>
          <cell r="B281" t="str">
            <v>Recoupment Academy</v>
          </cell>
          <cell r="C281">
            <v>145031</v>
          </cell>
          <cell r="D281">
            <v>9352210</v>
          </cell>
          <cell r="E281" t="str">
            <v>The Pines</v>
          </cell>
          <cell r="F281">
            <v>49.5</v>
          </cell>
          <cell r="G281">
            <v>49.5</v>
          </cell>
          <cell r="H281">
            <v>0</v>
          </cell>
          <cell r="I281">
            <v>137303.1</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2317.4999999999995</v>
          </cell>
          <cell r="AC281">
            <v>0</v>
          </cell>
          <cell r="AD281">
            <v>0</v>
          </cell>
          <cell r="AE281">
            <v>6323.625</v>
          </cell>
          <cell r="AF281">
            <v>0</v>
          </cell>
          <cell r="AG281">
            <v>0</v>
          </cell>
          <cell r="AH281">
            <v>0</v>
          </cell>
          <cell r="AI281">
            <v>110000</v>
          </cell>
          <cell r="AJ281">
            <v>0</v>
          </cell>
          <cell r="AK281">
            <v>0</v>
          </cell>
          <cell r="AL281">
            <v>0</v>
          </cell>
          <cell r="AM281">
            <v>16830.234679999998</v>
          </cell>
          <cell r="AN281">
            <v>0</v>
          </cell>
          <cell r="AO281">
            <v>0</v>
          </cell>
          <cell r="AP281">
            <v>0</v>
          </cell>
          <cell r="AQ281">
            <v>0</v>
          </cell>
          <cell r="AR281">
            <v>0</v>
          </cell>
          <cell r="AS281">
            <v>0</v>
          </cell>
          <cell r="AT281">
            <v>0</v>
          </cell>
          <cell r="AU281">
            <v>0</v>
          </cell>
          <cell r="AV281">
            <v>137303.1</v>
          </cell>
          <cell r="AW281">
            <v>8641.125</v>
          </cell>
          <cell r="AX281">
            <v>126830.23467999999</v>
          </cell>
          <cell r="AY281">
            <v>16322.625</v>
          </cell>
          <cell r="AZ281">
            <v>272774.45967999997</v>
          </cell>
          <cell r="BA281">
            <v>255944.22499999998</v>
          </cell>
          <cell r="BB281">
            <v>3500</v>
          </cell>
          <cell r="BC281">
            <v>173250</v>
          </cell>
          <cell r="BD281">
            <v>0</v>
          </cell>
          <cell r="BE281">
            <v>0</v>
          </cell>
          <cell r="BF281">
            <v>272774.45967999997</v>
          </cell>
          <cell r="BG281" t="str">
            <v/>
          </cell>
          <cell r="BH281" t="str">
            <v/>
          </cell>
          <cell r="BI281" t="str">
            <v/>
          </cell>
          <cell r="BJ281" t="str">
            <v/>
          </cell>
          <cell r="BK281" t="str">
            <v/>
          </cell>
          <cell r="BL281">
            <v>272774.45967999997</v>
          </cell>
          <cell r="BM281">
            <v>272774.45967999997</v>
          </cell>
          <cell r="BN281">
            <v>0</v>
          </cell>
          <cell r="BO281">
            <v>190080.23467999999</v>
          </cell>
          <cell r="BP281">
            <v>63250</v>
          </cell>
          <cell r="BQ281">
            <v>145944.22499999998</v>
          </cell>
          <cell r="BR281">
            <v>2948.3681818181813</v>
          </cell>
          <cell r="BS281">
            <v>5232.2332441537865</v>
          </cell>
          <cell r="BT281">
            <v>-0.43649909240714224</v>
          </cell>
          <cell r="BU281">
            <v>0.42149909240714223</v>
          </cell>
          <cell r="BV281">
            <v>0</v>
          </cell>
          <cell r="BW281">
            <v>109166.38740182827</v>
          </cell>
          <cell r="BX281">
            <v>381940.84708182822</v>
          </cell>
          <cell r="BY281">
            <v>7375.9719677137018</v>
          </cell>
          <cell r="BZ281" t="str">
            <v>Y</v>
          </cell>
          <cell r="CA281">
            <v>7715.9767087238024</v>
          </cell>
          <cell r="CB281">
            <v>-0.33218552801625512</v>
          </cell>
          <cell r="CC281">
            <v>0</v>
          </cell>
          <cell r="CD281">
            <v>381940.84708182822</v>
          </cell>
        </row>
        <row r="282">
          <cell r="A282">
            <v>527</v>
          </cell>
          <cell r="B282" t="str">
            <v>Recoupment Academy</v>
          </cell>
          <cell r="C282">
            <v>137179</v>
          </cell>
          <cell r="D282">
            <v>9354029</v>
          </cell>
          <cell r="E282" t="str">
            <v>Horringer Court Middle School</v>
          </cell>
          <cell r="F282">
            <v>353</v>
          </cell>
          <cell r="G282">
            <v>170</v>
          </cell>
          <cell r="H282">
            <v>183</v>
          </cell>
          <cell r="I282">
            <v>471546.00000000006</v>
          </cell>
          <cell r="J282">
            <v>711833.4</v>
          </cell>
          <cell r="K282">
            <v>0</v>
          </cell>
          <cell r="L282">
            <v>11000.000000000016</v>
          </cell>
          <cell r="M282">
            <v>5719.9999999999982</v>
          </cell>
          <cell r="N282">
            <v>21783.050847457627</v>
          </cell>
          <cell r="O282">
            <v>21509.839572192512</v>
          </cell>
          <cell r="P282">
            <v>3999.9999999999859</v>
          </cell>
          <cell r="Q282">
            <v>0</v>
          </cell>
          <cell r="R282">
            <v>2520.0000000000005</v>
          </cell>
          <cell r="S282">
            <v>0</v>
          </cell>
          <cell r="T282">
            <v>0</v>
          </cell>
          <cell r="U282">
            <v>0</v>
          </cell>
          <cell r="V282">
            <v>3480.0000000000009</v>
          </cell>
          <cell r="W282">
            <v>0</v>
          </cell>
          <cell r="X282">
            <v>3089.9999999999964</v>
          </cell>
          <cell r="Y282">
            <v>0</v>
          </cell>
          <cell r="Z282">
            <v>0</v>
          </cell>
          <cell r="AA282">
            <v>0</v>
          </cell>
          <cell r="AB282">
            <v>1544.9999999999991</v>
          </cell>
          <cell r="AC282">
            <v>1385</v>
          </cell>
          <cell r="AD282">
            <v>0</v>
          </cell>
          <cell r="AE282">
            <v>63591.111111111139</v>
          </cell>
          <cell r="AF282">
            <v>49692.596908603431</v>
          </cell>
          <cell r="AG282">
            <v>0</v>
          </cell>
          <cell r="AH282">
            <v>0</v>
          </cell>
          <cell r="AI282">
            <v>110000</v>
          </cell>
          <cell r="AJ282">
            <v>0</v>
          </cell>
          <cell r="AK282">
            <v>0</v>
          </cell>
          <cell r="AL282">
            <v>0</v>
          </cell>
          <cell r="AM282">
            <v>11286.1504</v>
          </cell>
          <cell r="AN282">
            <v>0</v>
          </cell>
          <cell r="AO282">
            <v>0</v>
          </cell>
          <cell r="AP282">
            <v>0</v>
          </cell>
          <cell r="AQ282">
            <v>0</v>
          </cell>
          <cell r="AR282">
            <v>0</v>
          </cell>
          <cell r="AS282">
            <v>0</v>
          </cell>
          <cell r="AT282">
            <v>0</v>
          </cell>
          <cell r="AU282">
            <v>0</v>
          </cell>
          <cell r="AV282">
            <v>1183379.4000000001</v>
          </cell>
          <cell r="AW282">
            <v>189316.59843936469</v>
          </cell>
          <cell r="AX282">
            <v>121286.1504</v>
          </cell>
          <cell r="AY282">
            <v>159834.15322953963</v>
          </cell>
          <cell r="AZ282">
            <v>1493982.1488393648</v>
          </cell>
          <cell r="BA282">
            <v>1482695.9984393648</v>
          </cell>
          <cell r="BB282">
            <v>4050</v>
          </cell>
          <cell r="BC282">
            <v>1429650</v>
          </cell>
          <cell r="BD282">
            <v>0</v>
          </cell>
          <cell r="BE282">
            <v>0</v>
          </cell>
          <cell r="BF282">
            <v>1493982.1488393648</v>
          </cell>
          <cell r="BG282" t="str">
            <v/>
          </cell>
          <cell r="BH282" t="str">
            <v/>
          </cell>
          <cell r="BI282" t="str">
            <v/>
          </cell>
          <cell r="BJ282" t="str">
            <v/>
          </cell>
          <cell r="BK282" t="str">
            <v/>
          </cell>
          <cell r="BL282">
            <v>1493982.1488393648</v>
          </cell>
          <cell r="BM282">
            <v>634394.92277443293</v>
          </cell>
          <cell r="BN282">
            <v>859587.22606493195</v>
          </cell>
          <cell r="BO282">
            <v>1440936.1503999999</v>
          </cell>
          <cell r="BP282">
            <v>1319650</v>
          </cell>
          <cell r="BQ282">
            <v>1372695.9984393648</v>
          </cell>
          <cell r="BR282">
            <v>3888.6572193749712</v>
          </cell>
          <cell r="BS282">
            <v>3756.5832865013776</v>
          </cell>
          <cell r="BT282">
            <v>3.5157994060235009E-2</v>
          </cell>
          <cell r="BU282">
            <v>-3.4503106104875011E-3</v>
          </cell>
          <cell r="BV282">
            <v>0</v>
          </cell>
          <cell r="BW282">
            <v>-4575.366847926286</v>
          </cell>
          <cell r="BX282">
            <v>1489406.7819914385</v>
          </cell>
          <cell r="BY282">
            <v>4187.3105710805621</v>
          </cell>
          <cell r="BZ282" t="str">
            <v>Y</v>
          </cell>
          <cell r="CA282">
            <v>4219.2826685309874</v>
          </cell>
          <cell r="CB282">
            <v>3.1600468109340252E-2</v>
          </cell>
          <cell r="CC282">
            <v>0</v>
          </cell>
          <cell r="CD282">
            <v>1489406.7819914385</v>
          </cell>
        </row>
        <row r="283">
          <cell r="A283">
            <v>531</v>
          </cell>
          <cell r="B283" t="str">
            <v>Recoupment Academy</v>
          </cell>
          <cell r="C283">
            <v>137180</v>
          </cell>
          <cell r="D283">
            <v>9354030</v>
          </cell>
          <cell r="E283" t="str">
            <v>Westley Middle School</v>
          </cell>
          <cell r="F283">
            <v>489</v>
          </cell>
          <cell r="G283">
            <v>239</v>
          </cell>
          <cell r="H283">
            <v>250</v>
          </cell>
          <cell r="I283">
            <v>662938.20000000007</v>
          </cell>
          <cell r="J283">
            <v>972450</v>
          </cell>
          <cell r="K283">
            <v>0</v>
          </cell>
          <cell r="L283">
            <v>7479.9999999999982</v>
          </cell>
          <cell r="M283">
            <v>13200</v>
          </cell>
          <cell r="N283">
            <v>29266.394052044609</v>
          </cell>
          <cell r="O283">
            <v>31221.590909090908</v>
          </cell>
          <cell r="P283">
            <v>6999.9999999999791</v>
          </cell>
          <cell r="Q283">
            <v>239.99999999999986</v>
          </cell>
          <cell r="R283">
            <v>3240.0000000000018</v>
          </cell>
          <cell r="S283">
            <v>0</v>
          </cell>
          <cell r="T283">
            <v>0</v>
          </cell>
          <cell r="U283">
            <v>0</v>
          </cell>
          <cell r="V283">
            <v>13684.738955823273</v>
          </cell>
          <cell r="W283">
            <v>0</v>
          </cell>
          <cell r="X283">
            <v>3619.4779116465879</v>
          </cell>
          <cell r="Y283">
            <v>0</v>
          </cell>
          <cell r="Z283">
            <v>0</v>
          </cell>
          <cell r="AA283">
            <v>0</v>
          </cell>
          <cell r="AB283">
            <v>1034.3277310924364</v>
          </cell>
          <cell r="AC283">
            <v>1390.5622489959831</v>
          </cell>
          <cell r="AD283">
            <v>0</v>
          </cell>
          <cell r="AE283">
            <v>69029.434782608718</v>
          </cell>
          <cell r="AF283">
            <v>78714.390369274784</v>
          </cell>
          <cell r="AG283">
            <v>0</v>
          </cell>
          <cell r="AH283">
            <v>0</v>
          </cell>
          <cell r="AI283">
            <v>110000</v>
          </cell>
          <cell r="AJ283">
            <v>0</v>
          </cell>
          <cell r="AK283">
            <v>0</v>
          </cell>
          <cell r="AL283">
            <v>0</v>
          </cell>
          <cell r="AM283">
            <v>10479.996799999999</v>
          </cell>
          <cell r="AN283">
            <v>0</v>
          </cell>
          <cell r="AO283">
            <v>0</v>
          </cell>
          <cell r="AP283">
            <v>0</v>
          </cell>
          <cell r="AQ283">
            <v>0</v>
          </cell>
          <cell r="AR283">
            <v>0</v>
          </cell>
          <cell r="AS283">
            <v>0</v>
          </cell>
          <cell r="AT283">
            <v>0</v>
          </cell>
          <cell r="AU283">
            <v>0</v>
          </cell>
          <cell r="AV283">
            <v>1635388.2000000002</v>
          </cell>
          <cell r="AW283">
            <v>259120.91696057725</v>
          </cell>
          <cell r="AX283">
            <v>120479.99679999999</v>
          </cell>
          <cell r="AY283">
            <v>212218.92606618616</v>
          </cell>
          <cell r="AZ283">
            <v>2014989.1137605775</v>
          </cell>
          <cell r="BA283">
            <v>2004509.1169605774</v>
          </cell>
          <cell r="BB283">
            <v>4050</v>
          </cell>
          <cell r="BC283">
            <v>1980450</v>
          </cell>
          <cell r="BD283">
            <v>0</v>
          </cell>
          <cell r="BE283">
            <v>0</v>
          </cell>
          <cell r="BF283">
            <v>2014989.1137605775</v>
          </cell>
          <cell r="BG283" t="str">
            <v/>
          </cell>
          <cell r="BH283" t="str">
            <v/>
          </cell>
          <cell r="BI283" t="str">
            <v/>
          </cell>
          <cell r="BJ283" t="str">
            <v/>
          </cell>
          <cell r="BK283" t="str">
            <v/>
          </cell>
          <cell r="BL283">
            <v>2014989.1137605775</v>
          </cell>
          <cell r="BM283">
            <v>839113.26297719788</v>
          </cell>
          <cell r="BN283">
            <v>1175875.8507833797</v>
          </cell>
          <cell r="BO283">
            <v>1990929.9968000001</v>
          </cell>
          <cell r="BP283">
            <v>1870450</v>
          </cell>
          <cell r="BQ283">
            <v>1894509.1169605774</v>
          </cell>
          <cell r="BR283">
            <v>3874.2517729255164</v>
          </cell>
          <cell r="BS283">
            <v>3633.020333470226</v>
          </cell>
          <cell r="BT283">
            <v>6.6399694279957011E-2</v>
          </cell>
          <cell r="BU283">
            <v>-6.5162867174604249E-3</v>
          </cell>
          <cell r="BV283">
            <v>0</v>
          </cell>
          <cell r="BW283">
            <v>-11576.489248052027</v>
          </cell>
          <cell r="BX283">
            <v>2003412.6245125255</v>
          </cell>
          <cell r="BY283">
            <v>4075.5268460378843</v>
          </cell>
          <cell r="BZ283" t="str">
            <v>Y</v>
          </cell>
          <cell r="CA283">
            <v>4096.9583323364532</v>
          </cell>
          <cell r="CB283">
            <v>5.5930897567046722E-2</v>
          </cell>
          <cell r="CC283">
            <v>0</v>
          </cell>
          <cell r="CD283">
            <v>2003412.6245125255</v>
          </cell>
        </row>
        <row r="284">
          <cell r="A284">
            <v>551</v>
          </cell>
          <cell r="B284" t="str">
            <v>Recoupment Academy</v>
          </cell>
          <cell r="C284">
            <v>136990</v>
          </cell>
          <cell r="D284">
            <v>9354000</v>
          </cell>
          <cell r="E284" t="str">
            <v>Bury St Edmunds County Upper School</v>
          </cell>
          <cell r="F284">
            <v>764</v>
          </cell>
          <cell r="G284">
            <v>0</v>
          </cell>
          <cell r="H284">
            <v>764</v>
          </cell>
          <cell r="I284">
            <v>0</v>
          </cell>
          <cell r="J284">
            <v>886874.4</v>
          </cell>
          <cell r="K284">
            <v>2365260.8000000003</v>
          </cell>
          <cell r="L284">
            <v>0</v>
          </cell>
          <cell r="M284">
            <v>17600.000000000007</v>
          </cell>
          <cell r="N284">
            <v>0</v>
          </cell>
          <cell r="O284">
            <v>103457.09468223088</v>
          </cell>
          <cell r="P284">
            <v>0</v>
          </cell>
          <cell r="Q284">
            <v>0</v>
          </cell>
          <cell r="R284">
            <v>0</v>
          </cell>
          <cell r="S284">
            <v>0</v>
          </cell>
          <cell r="T284">
            <v>0</v>
          </cell>
          <cell r="U284">
            <v>0</v>
          </cell>
          <cell r="V284">
            <v>34799.999999999964</v>
          </cell>
          <cell r="W284">
            <v>390.00000000000017</v>
          </cell>
          <cell r="X284">
            <v>12359.999999999989</v>
          </cell>
          <cell r="Y284">
            <v>0</v>
          </cell>
          <cell r="Z284">
            <v>0</v>
          </cell>
          <cell r="AA284">
            <v>0</v>
          </cell>
          <cell r="AB284">
            <v>0</v>
          </cell>
          <cell r="AC284">
            <v>5540.0000000000027</v>
          </cell>
          <cell r="AD284">
            <v>0</v>
          </cell>
          <cell r="AE284">
            <v>0</v>
          </cell>
          <cell r="AF284">
            <v>227010.04193283888</v>
          </cell>
          <cell r="AG284">
            <v>0</v>
          </cell>
          <cell r="AH284">
            <v>0</v>
          </cell>
          <cell r="AI284">
            <v>110000</v>
          </cell>
          <cell r="AJ284">
            <v>0</v>
          </cell>
          <cell r="AK284">
            <v>0</v>
          </cell>
          <cell r="AL284">
            <v>0</v>
          </cell>
          <cell r="AM284">
            <v>27711.53</v>
          </cell>
          <cell r="AN284">
            <v>0</v>
          </cell>
          <cell r="AO284">
            <v>0</v>
          </cell>
          <cell r="AP284">
            <v>0</v>
          </cell>
          <cell r="AQ284">
            <v>0</v>
          </cell>
          <cell r="AR284">
            <v>0</v>
          </cell>
          <cell r="AS284">
            <v>0</v>
          </cell>
          <cell r="AT284">
            <v>0</v>
          </cell>
          <cell r="AU284">
            <v>0</v>
          </cell>
          <cell r="AV284">
            <v>3252135.2</v>
          </cell>
          <cell r="AW284">
            <v>401157.1366150697</v>
          </cell>
          <cell r="AX284">
            <v>137711.53</v>
          </cell>
          <cell r="AY284">
            <v>321312.58927395428</v>
          </cell>
          <cell r="AZ284">
            <v>3791003.8666150696</v>
          </cell>
          <cell r="BA284">
            <v>3763292.3366150698</v>
          </cell>
          <cell r="BB284">
            <v>4800</v>
          </cell>
          <cell r="BC284">
            <v>3667200</v>
          </cell>
          <cell r="BD284">
            <v>0</v>
          </cell>
          <cell r="BE284">
            <v>0</v>
          </cell>
          <cell r="BF284">
            <v>3791003.8666150696</v>
          </cell>
          <cell r="BG284" t="str">
            <v/>
          </cell>
          <cell r="BH284" t="str">
            <v/>
          </cell>
          <cell r="BI284" t="str">
            <v/>
          </cell>
          <cell r="BJ284" t="str">
            <v/>
          </cell>
          <cell r="BK284" t="str">
            <v/>
          </cell>
          <cell r="BL284">
            <v>3791003.8666150696</v>
          </cell>
          <cell r="BM284">
            <v>0</v>
          </cell>
          <cell r="BN284">
            <v>3791003.86661507</v>
          </cell>
          <cell r="BO284">
            <v>3694911.53</v>
          </cell>
          <cell r="BP284">
            <v>3557200</v>
          </cell>
          <cell r="BQ284">
            <v>3653292.3366150698</v>
          </cell>
          <cell r="BR284">
            <v>4781.7962521139652</v>
          </cell>
          <cell r="BS284">
            <v>4732.3257860077019</v>
          </cell>
          <cell r="BT284">
            <v>1.0453732127347411E-2</v>
          </cell>
          <cell r="BU284">
            <v>-1.0259010459011311E-3</v>
          </cell>
          <cell r="BV284">
            <v>0</v>
          </cell>
          <cell r="BW284">
            <v>-3709.1420516853877</v>
          </cell>
          <cell r="BX284">
            <v>3787294.724563384</v>
          </cell>
          <cell r="BY284">
            <v>4920.9204117321779</v>
          </cell>
          <cell r="BZ284" t="str">
            <v>Y</v>
          </cell>
          <cell r="CA284">
            <v>4957.1920478578322</v>
          </cell>
          <cell r="CB284">
            <v>9.9528847046981284E-3</v>
          </cell>
          <cell r="CC284">
            <v>0</v>
          </cell>
          <cell r="CD284">
            <v>3787294.724563384</v>
          </cell>
        </row>
        <row r="285">
          <cell r="A285">
            <v>552</v>
          </cell>
          <cell r="B285">
            <v>0</v>
          </cell>
          <cell r="C285">
            <v>124856</v>
          </cell>
          <cell r="D285">
            <v>9354500</v>
          </cell>
          <cell r="E285" t="str">
            <v>King Edward VI Church of England Voluntary Controlled Upper School</v>
          </cell>
          <cell r="F285">
            <v>1133</v>
          </cell>
          <cell r="G285">
            <v>0</v>
          </cell>
          <cell r="H285">
            <v>1133</v>
          </cell>
          <cell r="I285">
            <v>0</v>
          </cell>
          <cell r="J285">
            <v>2718970.2</v>
          </cell>
          <cell r="K285">
            <v>1915155.2000000002</v>
          </cell>
          <cell r="L285">
            <v>0</v>
          </cell>
          <cell r="M285">
            <v>51919.999999999767</v>
          </cell>
          <cell r="N285">
            <v>0</v>
          </cell>
          <cell r="O285">
            <v>206442.59151414307</v>
          </cell>
          <cell r="P285">
            <v>0</v>
          </cell>
          <cell r="Q285">
            <v>0</v>
          </cell>
          <cell r="R285">
            <v>0</v>
          </cell>
          <cell r="S285">
            <v>0</v>
          </cell>
          <cell r="T285">
            <v>0</v>
          </cell>
          <cell r="U285">
            <v>0</v>
          </cell>
          <cell r="V285">
            <v>48720.000000000015</v>
          </cell>
          <cell r="W285">
            <v>1560</v>
          </cell>
          <cell r="X285">
            <v>21115.000000000015</v>
          </cell>
          <cell r="Y285">
            <v>0</v>
          </cell>
          <cell r="Z285">
            <v>0</v>
          </cell>
          <cell r="AA285">
            <v>0</v>
          </cell>
          <cell r="AB285">
            <v>0</v>
          </cell>
          <cell r="AC285">
            <v>15235.000000000002</v>
          </cell>
          <cell r="AD285">
            <v>0</v>
          </cell>
          <cell r="AE285">
            <v>0</v>
          </cell>
          <cell r="AF285">
            <v>470851.55744667491</v>
          </cell>
          <cell r="AG285">
            <v>0</v>
          </cell>
          <cell r="AH285">
            <v>0</v>
          </cell>
          <cell r="AI285">
            <v>110000</v>
          </cell>
          <cell r="AJ285">
            <v>0</v>
          </cell>
          <cell r="AK285">
            <v>0</v>
          </cell>
          <cell r="AL285">
            <v>0</v>
          </cell>
          <cell r="AM285">
            <v>187682.63500000001</v>
          </cell>
          <cell r="AN285">
            <v>0</v>
          </cell>
          <cell r="AO285">
            <v>0</v>
          </cell>
          <cell r="AP285">
            <v>0</v>
          </cell>
          <cell r="AQ285">
            <v>0</v>
          </cell>
          <cell r="AR285">
            <v>0</v>
          </cell>
          <cell r="AS285">
            <v>0</v>
          </cell>
          <cell r="AT285">
            <v>0</v>
          </cell>
          <cell r="AU285">
            <v>0</v>
          </cell>
          <cell r="AV285">
            <v>4634125.4000000004</v>
          </cell>
          <cell r="AW285">
            <v>815844.14896081784</v>
          </cell>
          <cell r="AX285">
            <v>297682.63500000001</v>
          </cell>
          <cell r="AY285">
            <v>645729.35320374637</v>
          </cell>
          <cell r="AZ285">
            <v>5747652.1839608178</v>
          </cell>
          <cell r="BA285">
            <v>5559969.548960818</v>
          </cell>
          <cell r="BB285">
            <v>4800</v>
          </cell>
          <cell r="BC285">
            <v>5438400</v>
          </cell>
          <cell r="BD285">
            <v>0</v>
          </cell>
          <cell r="BE285">
            <v>0</v>
          </cell>
          <cell r="BF285">
            <v>5747652.1839608178</v>
          </cell>
          <cell r="BG285" t="str">
            <v/>
          </cell>
          <cell r="BH285" t="str">
            <v/>
          </cell>
          <cell r="BI285" t="str">
            <v/>
          </cell>
          <cell r="BJ285" t="str">
            <v/>
          </cell>
          <cell r="BK285" t="str">
            <v/>
          </cell>
          <cell r="BL285">
            <v>5747652.1839608178</v>
          </cell>
          <cell r="BM285">
            <v>0</v>
          </cell>
          <cell r="BN285">
            <v>5747652.1839608178</v>
          </cell>
          <cell r="BO285">
            <v>5626082.6349999998</v>
          </cell>
          <cell r="BP285">
            <v>5328400</v>
          </cell>
          <cell r="BQ285">
            <v>5449969.548960818</v>
          </cell>
          <cell r="BR285">
            <v>4810.2114289151086</v>
          </cell>
          <cell r="BS285">
            <v>4704.732542039801</v>
          </cell>
          <cell r="BT285">
            <v>2.2419741384400945E-2</v>
          </cell>
          <cell r="BU285">
            <v>-2.200212886163371E-3</v>
          </cell>
          <cell r="BV285">
            <v>0</v>
          </cell>
          <cell r="BW285">
            <v>-11728.151115886223</v>
          </cell>
          <cell r="BX285">
            <v>5735924.0328449318</v>
          </cell>
          <cell r="BY285">
            <v>4896.947394390937</v>
          </cell>
          <cell r="BZ285" t="str">
            <v>Y</v>
          </cell>
          <cell r="CA285">
            <v>5062.5984402867889</v>
          </cell>
          <cell r="CB285">
            <v>2.3115646210094098E-2</v>
          </cell>
          <cell r="CC285">
            <v>-28630.91</v>
          </cell>
          <cell r="CD285">
            <v>5707293.1228449317</v>
          </cell>
        </row>
        <row r="286">
          <cell r="A286">
            <v>553</v>
          </cell>
          <cell r="B286">
            <v>0</v>
          </cell>
          <cell r="C286">
            <v>124861</v>
          </cell>
          <cell r="D286">
            <v>9354600</v>
          </cell>
          <cell r="E286" t="str">
            <v>St Benedict's Catholic School</v>
          </cell>
          <cell r="F286">
            <v>710</v>
          </cell>
          <cell r="G286">
            <v>0</v>
          </cell>
          <cell r="H286">
            <v>710</v>
          </cell>
          <cell r="I286">
            <v>0</v>
          </cell>
          <cell r="J286">
            <v>1699842.6</v>
          </cell>
          <cell r="K286">
            <v>1204694.4000000001</v>
          </cell>
          <cell r="L286">
            <v>0</v>
          </cell>
          <cell r="M286">
            <v>18919.999999999989</v>
          </cell>
          <cell r="N286">
            <v>0</v>
          </cell>
          <cell r="O286">
            <v>80969.04090267983</v>
          </cell>
          <cell r="P286">
            <v>0</v>
          </cell>
          <cell r="Q286">
            <v>0</v>
          </cell>
          <cell r="R286">
            <v>0</v>
          </cell>
          <cell r="S286">
            <v>0</v>
          </cell>
          <cell r="T286">
            <v>0</v>
          </cell>
          <cell r="U286">
            <v>0</v>
          </cell>
          <cell r="V286">
            <v>29081.920903954728</v>
          </cell>
          <cell r="W286">
            <v>3519.915254237299</v>
          </cell>
          <cell r="X286">
            <v>15493.644067796609</v>
          </cell>
          <cell r="Y286">
            <v>1684.7457627118645</v>
          </cell>
          <cell r="Z286">
            <v>2406.779661016948</v>
          </cell>
          <cell r="AA286">
            <v>0</v>
          </cell>
          <cell r="AB286">
            <v>0</v>
          </cell>
          <cell r="AC286">
            <v>16666.949152542391</v>
          </cell>
          <cell r="AD286">
            <v>0</v>
          </cell>
          <cell r="AE286">
            <v>0</v>
          </cell>
          <cell r="AF286">
            <v>217513.44592743789</v>
          </cell>
          <cell r="AG286">
            <v>0</v>
          </cell>
          <cell r="AH286">
            <v>0</v>
          </cell>
          <cell r="AI286">
            <v>110000</v>
          </cell>
          <cell r="AJ286">
            <v>0</v>
          </cell>
          <cell r="AK286">
            <v>0</v>
          </cell>
          <cell r="AL286">
            <v>50000</v>
          </cell>
          <cell r="AM286">
            <v>17029.9948</v>
          </cell>
          <cell r="AN286">
            <v>0</v>
          </cell>
          <cell r="AO286">
            <v>0</v>
          </cell>
          <cell r="AP286">
            <v>0</v>
          </cell>
          <cell r="AQ286">
            <v>0</v>
          </cell>
          <cell r="AR286">
            <v>0</v>
          </cell>
          <cell r="AS286">
            <v>0</v>
          </cell>
          <cell r="AT286">
            <v>0</v>
          </cell>
          <cell r="AU286">
            <v>0</v>
          </cell>
          <cell r="AV286">
            <v>2904537</v>
          </cell>
          <cell r="AW286">
            <v>386256.44163237757</v>
          </cell>
          <cell r="AX286">
            <v>177029.99479999999</v>
          </cell>
          <cell r="AY286">
            <v>303550.46920363652</v>
          </cell>
          <cell r="AZ286">
            <v>3467823.4364323774</v>
          </cell>
          <cell r="BA286">
            <v>3400793.4416323774</v>
          </cell>
          <cell r="BB286">
            <v>4800</v>
          </cell>
          <cell r="BC286">
            <v>3408000</v>
          </cell>
          <cell r="BD286">
            <v>0</v>
          </cell>
          <cell r="BE286">
            <v>7206.5583676225506</v>
          </cell>
          <cell r="BF286">
            <v>3475029.9948</v>
          </cell>
          <cell r="BG286" t="str">
            <v/>
          </cell>
          <cell r="BH286" t="str">
            <v/>
          </cell>
          <cell r="BI286" t="str">
            <v/>
          </cell>
          <cell r="BJ286" t="str">
            <v/>
          </cell>
          <cell r="BK286" t="str">
            <v/>
          </cell>
          <cell r="BL286">
            <v>3475029.9948</v>
          </cell>
          <cell r="BM286">
            <v>0</v>
          </cell>
          <cell r="BN286">
            <v>3475029.9947999995</v>
          </cell>
          <cell r="BO286">
            <v>3475029.9948</v>
          </cell>
          <cell r="BP286">
            <v>3348000</v>
          </cell>
          <cell r="BQ286">
            <v>3348000</v>
          </cell>
          <cell r="BR286">
            <v>4715.4929577464791</v>
          </cell>
          <cell r="BS286">
            <v>4643.9357806637809</v>
          </cell>
          <cell r="BT286">
            <v>1.540873527593661E-2</v>
          </cell>
          <cell r="BU286">
            <v>-1.5121716763951739E-3</v>
          </cell>
          <cell r="BV286">
            <v>0</v>
          </cell>
          <cell r="BW286">
            <v>0</v>
          </cell>
          <cell r="BX286">
            <v>3475029.9948</v>
          </cell>
          <cell r="BY286">
            <v>4800</v>
          </cell>
          <cell r="BZ286" t="str">
            <v>Y</v>
          </cell>
          <cell r="CA286">
            <v>4894.4084433802818</v>
          </cell>
          <cell r="CB286">
            <v>1.4025532135590435E-2</v>
          </cell>
          <cell r="CC286">
            <v>-17941.7</v>
          </cell>
          <cell r="CD286">
            <v>3457088.2947999998</v>
          </cell>
        </row>
        <row r="287">
          <cell r="A287">
            <v>554</v>
          </cell>
          <cell r="B287" t="str">
            <v>Recoupment Academy</v>
          </cell>
          <cell r="C287">
            <v>136322</v>
          </cell>
          <cell r="D287">
            <v>9354102</v>
          </cell>
          <cell r="E287" t="str">
            <v>Samuel Ward Academy</v>
          </cell>
          <cell r="F287">
            <v>1162</v>
          </cell>
          <cell r="G287">
            <v>0</v>
          </cell>
          <cell r="H287">
            <v>1162</v>
          </cell>
          <cell r="I287">
            <v>0</v>
          </cell>
          <cell r="J287">
            <v>2769537.6</v>
          </cell>
          <cell r="K287">
            <v>1985760</v>
          </cell>
          <cell r="L287">
            <v>0</v>
          </cell>
          <cell r="M287">
            <v>35639.999999999978</v>
          </cell>
          <cell r="N287">
            <v>0</v>
          </cell>
          <cell r="O287">
            <v>154379.28694158077</v>
          </cell>
          <cell r="P287">
            <v>0</v>
          </cell>
          <cell r="Q287">
            <v>0</v>
          </cell>
          <cell r="R287">
            <v>0</v>
          </cell>
          <cell r="S287">
            <v>0</v>
          </cell>
          <cell r="T287">
            <v>0</v>
          </cell>
          <cell r="U287">
            <v>0</v>
          </cell>
          <cell r="V287">
            <v>22330.000000000018</v>
          </cell>
          <cell r="W287">
            <v>16379.999999999991</v>
          </cell>
          <cell r="X287">
            <v>0</v>
          </cell>
          <cell r="Y287">
            <v>560.00000000000023</v>
          </cell>
          <cell r="Z287">
            <v>0</v>
          </cell>
          <cell r="AA287">
            <v>0</v>
          </cell>
          <cell r="AB287">
            <v>0</v>
          </cell>
          <cell r="AC287">
            <v>12497.264883520269</v>
          </cell>
          <cell r="AD287">
            <v>0</v>
          </cell>
          <cell r="AE287">
            <v>0</v>
          </cell>
          <cell r="AF287">
            <v>362126.79566490091</v>
          </cell>
          <cell r="AG287">
            <v>0</v>
          </cell>
          <cell r="AH287">
            <v>0</v>
          </cell>
          <cell r="AI287">
            <v>110000</v>
          </cell>
          <cell r="AJ287">
            <v>0</v>
          </cell>
          <cell r="AK287">
            <v>0</v>
          </cell>
          <cell r="AL287">
            <v>0</v>
          </cell>
          <cell r="AM287">
            <v>25696.146000000001</v>
          </cell>
          <cell r="AN287">
            <v>0</v>
          </cell>
          <cell r="AO287">
            <v>0</v>
          </cell>
          <cell r="AP287">
            <v>0</v>
          </cell>
          <cell r="AQ287">
            <v>0</v>
          </cell>
          <cell r="AR287">
            <v>0</v>
          </cell>
          <cell r="AS287">
            <v>0</v>
          </cell>
          <cell r="AT287">
            <v>0</v>
          </cell>
          <cell r="AU287">
            <v>0</v>
          </cell>
          <cell r="AV287">
            <v>4755297.5999999996</v>
          </cell>
          <cell r="AW287">
            <v>603913.34749000194</v>
          </cell>
          <cell r="AX287">
            <v>135696.14600000001</v>
          </cell>
          <cell r="AY287">
            <v>486770.43913569127</v>
          </cell>
          <cell r="AZ287">
            <v>5494907.0934900008</v>
          </cell>
          <cell r="BA287">
            <v>5469210.9474900011</v>
          </cell>
          <cell r="BB287">
            <v>4800</v>
          </cell>
          <cell r="BC287">
            <v>5577600</v>
          </cell>
          <cell r="BD287">
            <v>0</v>
          </cell>
          <cell r="BE287">
            <v>108389.0525099989</v>
          </cell>
          <cell r="BF287">
            <v>5603296.1459999997</v>
          </cell>
          <cell r="BG287" t="str">
            <v/>
          </cell>
          <cell r="BH287" t="str">
            <v/>
          </cell>
          <cell r="BI287" t="str">
            <v/>
          </cell>
          <cell r="BJ287" t="str">
            <v/>
          </cell>
          <cell r="BK287" t="str">
            <v/>
          </cell>
          <cell r="BL287">
            <v>5603296.1459999997</v>
          </cell>
          <cell r="BM287">
            <v>0</v>
          </cell>
          <cell r="BN287">
            <v>5603296.1459999997</v>
          </cell>
          <cell r="BO287">
            <v>5603296.1459999997</v>
          </cell>
          <cell r="BP287">
            <v>5467600</v>
          </cell>
          <cell r="BQ287">
            <v>5467600</v>
          </cell>
          <cell r="BR287">
            <v>4705.3356282271943</v>
          </cell>
          <cell r="BS287">
            <v>4525.7735806837609</v>
          </cell>
          <cell r="BT287">
            <v>3.9675437655523393E-2</v>
          </cell>
          <cell r="BU287">
            <v>-3.8936403278313956E-3</v>
          </cell>
          <cell r="BV287">
            <v>0</v>
          </cell>
          <cell r="BW287">
            <v>0</v>
          </cell>
          <cell r="BX287">
            <v>5603296.1459999997</v>
          </cell>
          <cell r="BY287">
            <v>4800</v>
          </cell>
          <cell r="BZ287" t="str">
            <v>Y</v>
          </cell>
          <cell r="CA287">
            <v>4822.1137228915659</v>
          </cell>
          <cell r="CB287">
            <v>3.89619433224353E-2</v>
          </cell>
          <cell r="CC287">
            <v>0</v>
          </cell>
          <cell r="CD287">
            <v>5603296.1459999997</v>
          </cell>
        </row>
        <row r="288">
          <cell r="A288">
            <v>555</v>
          </cell>
          <cell r="B288" t="str">
            <v>Recoupment Academy</v>
          </cell>
          <cell r="C288">
            <v>141639</v>
          </cell>
          <cell r="D288">
            <v>9354019</v>
          </cell>
          <cell r="E288" t="str">
            <v>Thomas Gainsborough School</v>
          </cell>
          <cell r="F288">
            <v>1348</v>
          </cell>
          <cell r="G288">
            <v>0</v>
          </cell>
          <cell r="H288">
            <v>1348</v>
          </cell>
          <cell r="I288">
            <v>0</v>
          </cell>
          <cell r="J288">
            <v>3286881</v>
          </cell>
          <cell r="K288">
            <v>2219638.4</v>
          </cell>
          <cell r="L288">
            <v>0</v>
          </cell>
          <cell r="M288">
            <v>59840.000000000276</v>
          </cell>
          <cell r="N288">
            <v>0</v>
          </cell>
          <cell r="O288">
            <v>221729.66379984363</v>
          </cell>
          <cell r="P288">
            <v>0</v>
          </cell>
          <cell r="Q288">
            <v>0</v>
          </cell>
          <cell r="R288">
            <v>0</v>
          </cell>
          <cell r="S288">
            <v>0</v>
          </cell>
          <cell r="T288">
            <v>0</v>
          </cell>
          <cell r="U288">
            <v>0</v>
          </cell>
          <cell r="V288">
            <v>51909.99999999984</v>
          </cell>
          <cell r="W288">
            <v>8190.0000000000027</v>
          </cell>
          <cell r="X288">
            <v>58710.000000000022</v>
          </cell>
          <cell r="Y288">
            <v>13439.999999999982</v>
          </cell>
          <cell r="Z288">
            <v>0</v>
          </cell>
          <cell r="AA288">
            <v>0</v>
          </cell>
          <cell r="AB288">
            <v>0</v>
          </cell>
          <cell r="AC288">
            <v>1430.6360153256715</v>
          </cell>
          <cell r="AD288">
            <v>0</v>
          </cell>
          <cell r="AE288">
            <v>0</v>
          </cell>
          <cell r="AF288">
            <v>485323.81438469217</v>
          </cell>
          <cell r="AG288">
            <v>0</v>
          </cell>
          <cell r="AH288">
            <v>0</v>
          </cell>
          <cell r="AI288">
            <v>110000</v>
          </cell>
          <cell r="AJ288">
            <v>0</v>
          </cell>
          <cell r="AK288">
            <v>0</v>
          </cell>
          <cell r="AL288">
            <v>50000</v>
          </cell>
          <cell r="AM288">
            <v>60965.366000000002</v>
          </cell>
          <cell r="AN288">
            <v>0</v>
          </cell>
          <cell r="AO288">
            <v>0</v>
          </cell>
          <cell r="AP288">
            <v>0</v>
          </cell>
          <cell r="AQ288">
            <v>0</v>
          </cell>
          <cell r="AR288">
            <v>0</v>
          </cell>
          <cell r="AS288">
            <v>0</v>
          </cell>
          <cell r="AT288">
            <v>0</v>
          </cell>
          <cell r="AU288">
            <v>0</v>
          </cell>
          <cell r="AV288">
            <v>5506519.4000000004</v>
          </cell>
          <cell r="AW288">
            <v>900574.11419986165</v>
          </cell>
          <cell r="AX288">
            <v>220965.36600000001</v>
          </cell>
          <cell r="AY288">
            <v>702232.64628461399</v>
          </cell>
          <cell r="AZ288">
            <v>6628058.8801998626</v>
          </cell>
          <cell r="BA288">
            <v>6517093.5141998623</v>
          </cell>
          <cell r="BB288">
            <v>4800</v>
          </cell>
          <cell r="BC288">
            <v>6470400</v>
          </cell>
          <cell r="BD288">
            <v>0</v>
          </cell>
          <cell r="BE288">
            <v>0</v>
          </cell>
          <cell r="BF288">
            <v>6628058.8801998626</v>
          </cell>
          <cell r="BG288" t="str">
            <v/>
          </cell>
          <cell r="BH288" t="str">
            <v/>
          </cell>
          <cell r="BI288" t="str">
            <v/>
          </cell>
          <cell r="BJ288" t="str">
            <v/>
          </cell>
          <cell r="BK288" t="str">
            <v/>
          </cell>
          <cell r="BL288">
            <v>6628058.8801998626</v>
          </cell>
          <cell r="BM288">
            <v>0</v>
          </cell>
          <cell r="BN288">
            <v>6628058.8801998626</v>
          </cell>
          <cell r="BO288">
            <v>6581365.3660000004</v>
          </cell>
          <cell r="BP288">
            <v>6410400</v>
          </cell>
          <cell r="BQ288">
            <v>6457093.5141998623</v>
          </cell>
          <cell r="BR288">
            <v>4790.1287197328356</v>
          </cell>
          <cell r="BS288">
            <v>4740.3161743431219</v>
          </cell>
          <cell r="BT288">
            <v>1.0508274882448397E-2</v>
          </cell>
          <cell r="BU288">
            <v>-1.0312537246213031E-3</v>
          </cell>
          <cell r="BV288">
            <v>0</v>
          </cell>
          <cell r="BW288">
            <v>-6589.6558219884855</v>
          </cell>
          <cell r="BX288">
            <v>6621469.2243778743</v>
          </cell>
          <cell r="BY288">
            <v>4829.7506367788383</v>
          </cell>
          <cell r="BZ288" t="str">
            <v>Y</v>
          </cell>
          <cell r="CA288">
            <v>4912.0691575503515</v>
          </cell>
          <cell r="CB288">
            <v>8.3436727628678486E-3</v>
          </cell>
          <cell r="CC288">
            <v>0</v>
          </cell>
          <cell r="CD288">
            <v>6621469.2243778743</v>
          </cell>
        </row>
        <row r="289">
          <cell r="A289">
            <v>556</v>
          </cell>
          <cell r="B289" t="str">
            <v>Recoupment Academy</v>
          </cell>
          <cell r="C289">
            <v>138162</v>
          </cell>
          <cell r="D289">
            <v>9354004</v>
          </cell>
          <cell r="E289" t="str">
            <v>Castle Manor Academy</v>
          </cell>
          <cell r="F289">
            <v>615</v>
          </cell>
          <cell r="G289">
            <v>0</v>
          </cell>
          <cell r="H289">
            <v>615</v>
          </cell>
          <cell r="I289">
            <v>0</v>
          </cell>
          <cell r="J289">
            <v>1509242.4000000001</v>
          </cell>
          <cell r="K289">
            <v>1001705.6000000001</v>
          </cell>
          <cell r="L289">
            <v>0</v>
          </cell>
          <cell r="M289">
            <v>49279.999999999898</v>
          </cell>
          <cell r="N289">
            <v>0</v>
          </cell>
          <cell r="O289">
            <v>166355.86145648311</v>
          </cell>
          <cell r="P289">
            <v>0</v>
          </cell>
          <cell r="Q289">
            <v>0</v>
          </cell>
          <cell r="R289">
            <v>0</v>
          </cell>
          <cell r="S289">
            <v>0</v>
          </cell>
          <cell r="T289">
            <v>0</v>
          </cell>
          <cell r="U289">
            <v>0</v>
          </cell>
          <cell r="V289">
            <v>35090.000000000036</v>
          </cell>
          <cell r="W289">
            <v>42510.000000000102</v>
          </cell>
          <cell r="X289">
            <v>0</v>
          </cell>
          <cell r="Y289">
            <v>0</v>
          </cell>
          <cell r="Z289">
            <v>1199.9999999999989</v>
          </cell>
          <cell r="AA289">
            <v>0</v>
          </cell>
          <cell r="AB289">
            <v>0</v>
          </cell>
          <cell r="AC289">
            <v>36364.778325123167</v>
          </cell>
          <cell r="AD289">
            <v>0</v>
          </cell>
          <cell r="AE289">
            <v>0</v>
          </cell>
          <cell r="AF289">
            <v>298999.17191753606</v>
          </cell>
          <cell r="AG289">
            <v>0</v>
          </cell>
          <cell r="AH289">
            <v>0</v>
          </cell>
          <cell r="AI289">
            <v>110000</v>
          </cell>
          <cell r="AJ289">
            <v>0</v>
          </cell>
          <cell r="AK289">
            <v>0</v>
          </cell>
          <cell r="AL289">
            <v>0</v>
          </cell>
          <cell r="AM289">
            <v>20053.070800000001</v>
          </cell>
          <cell r="AN289">
            <v>0</v>
          </cell>
          <cell r="AO289">
            <v>0</v>
          </cell>
          <cell r="AP289">
            <v>0</v>
          </cell>
          <cell r="AQ289">
            <v>0</v>
          </cell>
          <cell r="AR289">
            <v>0</v>
          </cell>
          <cell r="AS289">
            <v>0</v>
          </cell>
          <cell r="AT289">
            <v>0</v>
          </cell>
          <cell r="AU289">
            <v>0</v>
          </cell>
          <cell r="AV289">
            <v>2510948</v>
          </cell>
          <cell r="AW289">
            <v>629799.81169914245</v>
          </cell>
          <cell r="AX289">
            <v>130053.0708</v>
          </cell>
          <cell r="AY289">
            <v>456216.10264577763</v>
          </cell>
          <cell r="AZ289">
            <v>3270800.8824991425</v>
          </cell>
          <cell r="BA289">
            <v>3250747.8116991427</v>
          </cell>
          <cell r="BB289">
            <v>4800</v>
          </cell>
          <cell r="BC289">
            <v>2952000</v>
          </cell>
          <cell r="BD289">
            <v>0</v>
          </cell>
          <cell r="BE289">
            <v>0</v>
          </cell>
          <cell r="BF289">
            <v>3270800.8824991425</v>
          </cell>
          <cell r="BG289" t="str">
            <v/>
          </cell>
          <cell r="BH289" t="str">
            <v/>
          </cell>
          <cell r="BI289" t="str">
            <v/>
          </cell>
          <cell r="BJ289" t="str">
            <v/>
          </cell>
          <cell r="BK289" t="str">
            <v/>
          </cell>
          <cell r="BL289">
            <v>3270800.8824991425</v>
          </cell>
          <cell r="BM289">
            <v>0</v>
          </cell>
          <cell r="BN289">
            <v>3270800.8824991425</v>
          </cell>
          <cell r="BO289">
            <v>2972053.0707999999</v>
          </cell>
          <cell r="BP289">
            <v>2842000</v>
          </cell>
          <cell r="BQ289">
            <v>3140747.8116991427</v>
          </cell>
          <cell r="BR289">
            <v>5106.9070108929145</v>
          </cell>
          <cell r="BS289">
            <v>5049.7693932624115</v>
          </cell>
          <cell r="BT289">
            <v>1.1314896420168828E-2</v>
          </cell>
          <cell r="BU289">
            <v>-1.1104133844550344E-3</v>
          </cell>
          <cell r="BV289">
            <v>0</v>
          </cell>
          <cell r="BW289">
            <v>-3448.5088864543254</v>
          </cell>
          <cell r="BX289">
            <v>3267352.3736126884</v>
          </cell>
          <cell r="BY289">
            <v>5280.1614679881113</v>
          </cell>
          <cell r="BZ289" t="str">
            <v>Y</v>
          </cell>
          <cell r="CA289">
            <v>5312.7680871751027</v>
          </cell>
          <cell r="CB289">
            <v>6.2833454660822241E-3</v>
          </cell>
          <cell r="CC289">
            <v>0</v>
          </cell>
          <cell r="CD289">
            <v>3267352.3736126884</v>
          </cell>
        </row>
        <row r="290">
          <cell r="A290">
            <v>557</v>
          </cell>
          <cell r="B290" t="str">
            <v>Recoupment Academy</v>
          </cell>
          <cell r="C290">
            <v>140669</v>
          </cell>
          <cell r="D290">
            <v>9354041</v>
          </cell>
          <cell r="E290" t="str">
            <v>Newmarket Academy</v>
          </cell>
          <cell r="F290">
            <v>701</v>
          </cell>
          <cell r="G290">
            <v>0</v>
          </cell>
          <cell r="H290">
            <v>701</v>
          </cell>
          <cell r="I290">
            <v>0</v>
          </cell>
          <cell r="J290">
            <v>1684283.4000000001</v>
          </cell>
          <cell r="K290">
            <v>1182630.4000000001</v>
          </cell>
          <cell r="L290">
            <v>0</v>
          </cell>
          <cell r="M290">
            <v>29480</v>
          </cell>
          <cell r="N290">
            <v>0</v>
          </cell>
          <cell r="O290">
            <v>128075.96308186195</v>
          </cell>
          <cell r="P290">
            <v>0</v>
          </cell>
          <cell r="Q290">
            <v>0</v>
          </cell>
          <cell r="R290">
            <v>0</v>
          </cell>
          <cell r="S290">
            <v>0</v>
          </cell>
          <cell r="T290">
            <v>0</v>
          </cell>
          <cell r="U290">
            <v>0</v>
          </cell>
          <cell r="V290">
            <v>21812.231759656694</v>
          </cell>
          <cell r="W290">
            <v>0</v>
          </cell>
          <cell r="X290">
            <v>1032.9470672389136</v>
          </cell>
          <cell r="Y290">
            <v>0</v>
          </cell>
          <cell r="Z290">
            <v>0</v>
          </cell>
          <cell r="AA290">
            <v>0</v>
          </cell>
          <cell r="AB290">
            <v>0</v>
          </cell>
          <cell r="AC290">
            <v>37717.834532374145</v>
          </cell>
          <cell r="AD290">
            <v>0</v>
          </cell>
          <cell r="AE290">
            <v>0</v>
          </cell>
          <cell r="AF290">
            <v>310801.10938996368</v>
          </cell>
          <cell r="AG290">
            <v>0</v>
          </cell>
          <cell r="AH290">
            <v>0</v>
          </cell>
          <cell r="AI290">
            <v>110000</v>
          </cell>
          <cell r="AJ290">
            <v>0</v>
          </cell>
          <cell r="AK290">
            <v>0</v>
          </cell>
          <cell r="AL290">
            <v>0</v>
          </cell>
          <cell r="AM290">
            <v>20859.224399999999</v>
          </cell>
          <cell r="AN290">
            <v>0</v>
          </cell>
          <cell r="AO290">
            <v>0</v>
          </cell>
          <cell r="AP290">
            <v>0</v>
          </cell>
          <cell r="AQ290">
            <v>0</v>
          </cell>
          <cell r="AR290">
            <v>0</v>
          </cell>
          <cell r="AS290">
            <v>0</v>
          </cell>
          <cell r="AT290">
            <v>0</v>
          </cell>
          <cell r="AU290">
            <v>0</v>
          </cell>
          <cell r="AV290">
            <v>2866913.8000000003</v>
          </cell>
          <cell r="AW290">
            <v>528920.08583109535</v>
          </cell>
          <cell r="AX290">
            <v>130859.22440000001</v>
          </cell>
          <cell r="AY290">
            <v>411000.68034434249</v>
          </cell>
          <cell r="AZ290">
            <v>3526693.1102310959</v>
          </cell>
          <cell r="BA290">
            <v>3505833.8858310957</v>
          </cell>
          <cell r="BB290">
            <v>4800</v>
          </cell>
          <cell r="BC290">
            <v>3364800</v>
          </cell>
          <cell r="BD290">
            <v>0</v>
          </cell>
          <cell r="BE290">
            <v>0</v>
          </cell>
          <cell r="BF290">
            <v>3526693.1102310959</v>
          </cell>
          <cell r="BG290" t="str">
            <v/>
          </cell>
          <cell r="BH290" t="str">
            <v/>
          </cell>
          <cell r="BI290" t="str">
            <v/>
          </cell>
          <cell r="BJ290" t="str">
            <v/>
          </cell>
          <cell r="BK290" t="str">
            <v/>
          </cell>
          <cell r="BL290">
            <v>3526693.1102310959</v>
          </cell>
          <cell r="BM290">
            <v>0</v>
          </cell>
          <cell r="BN290">
            <v>3526693.1102310955</v>
          </cell>
          <cell r="BO290">
            <v>3385659.2244000002</v>
          </cell>
          <cell r="BP290">
            <v>3254800</v>
          </cell>
          <cell r="BQ290">
            <v>3395833.8858310957</v>
          </cell>
          <cell r="BR290">
            <v>4844.270878503703</v>
          </cell>
          <cell r="BS290">
            <v>4839.190199839486</v>
          </cell>
          <cell r="BT290">
            <v>1.0499026602396203E-3</v>
          </cell>
          <cell r="BU290">
            <v>-1.0303461233873368E-4</v>
          </cell>
          <cell r="BV290">
            <v>0</v>
          </cell>
          <cell r="BW290">
            <v>-349.52146447797628</v>
          </cell>
          <cell r="BX290">
            <v>3526343.5887666182</v>
          </cell>
          <cell r="BY290">
            <v>5000.6909620065881</v>
          </cell>
          <cell r="BZ290" t="str">
            <v>Y</v>
          </cell>
          <cell r="CA290">
            <v>5030.4473448881854</v>
          </cell>
          <cell r="CB290">
            <v>-3.579074994314646E-3</v>
          </cell>
          <cell r="CC290">
            <v>0</v>
          </cell>
          <cell r="CD290">
            <v>3526343.5887666182</v>
          </cell>
        </row>
        <row r="291">
          <cell r="A291">
            <v>558</v>
          </cell>
          <cell r="B291" t="str">
            <v>Recoupment Academy</v>
          </cell>
          <cell r="C291">
            <v>145055</v>
          </cell>
          <cell r="D291">
            <v>9354048</v>
          </cell>
          <cell r="E291" t="str">
            <v>Stowmarket High School</v>
          </cell>
          <cell r="F291">
            <v>737</v>
          </cell>
          <cell r="G291">
            <v>0</v>
          </cell>
          <cell r="H291">
            <v>737</v>
          </cell>
          <cell r="I291">
            <v>0</v>
          </cell>
          <cell r="J291">
            <v>1676503.8</v>
          </cell>
          <cell r="K291">
            <v>1350316.8</v>
          </cell>
          <cell r="L291">
            <v>0</v>
          </cell>
          <cell r="M291">
            <v>43119.999999999847</v>
          </cell>
          <cell r="N291">
            <v>0</v>
          </cell>
          <cell r="O291">
            <v>165298.57142857142</v>
          </cell>
          <cell r="P291">
            <v>0</v>
          </cell>
          <cell r="Q291">
            <v>0</v>
          </cell>
          <cell r="R291">
            <v>0</v>
          </cell>
          <cell r="S291">
            <v>0</v>
          </cell>
          <cell r="T291">
            <v>0</v>
          </cell>
          <cell r="U291">
            <v>0</v>
          </cell>
          <cell r="V291">
            <v>25229.999999999975</v>
          </cell>
          <cell r="W291">
            <v>14820.000000000009</v>
          </cell>
          <cell r="X291">
            <v>32959.999999999985</v>
          </cell>
          <cell r="Y291">
            <v>1680.0000000000002</v>
          </cell>
          <cell r="Z291">
            <v>0</v>
          </cell>
          <cell r="AA291">
            <v>0</v>
          </cell>
          <cell r="AB291">
            <v>0</v>
          </cell>
          <cell r="AC291">
            <v>9761.2226775956333</v>
          </cell>
          <cell r="AD291">
            <v>0</v>
          </cell>
          <cell r="AE291">
            <v>0</v>
          </cell>
          <cell r="AF291">
            <v>364372.15577657666</v>
          </cell>
          <cell r="AG291">
            <v>0</v>
          </cell>
          <cell r="AH291">
            <v>0</v>
          </cell>
          <cell r="AI291">
            <v>110000</v>
          </cell>
          <cell r="AJ291">
            <v>0</v>
          </cell>
          <cell r="AK291">
            <v>0</v>
          </cell>
          <cell r="AL291">
            <v>0</v>
          </cell>
          <cell r="AM291">
            <v>62761.408359999994</v>
          </cell>
          <cell r="AN291">
            <v>0</v>
          </cell>
          <cell r="AO291">
            <v>0</v>
          </cell>
          <cell r="AP291">
            <v>0</v>
          </cell>
          <cell r="AQ291">
            <v>0</v>
          </cell>
          <cell r="AR291">
            <v>0</v>
          </cell>
          <cell r="AS291">
            <v>0</v>
          </cell>
          <cell r="AT291">
            <v>0</v>
          </cell>
          <cell r="AU291">
            <v>0</v>
          </cell>
          <cell r="AV291">
            <v>3026820.6</v>
          </cell>
          <cell r="AW291">
            <v>657241.94988274353</v>
          </cell>
          <cell r="AX291">
            <v>172761.40836</v>
          </cell>
          <cell r="AY291">
            <v>515925.44149086229</v>
          </cell>
          <cell r="AZ291">
            <v>3856823.9582427433</v>
          </cell>
          <cell r="BA291">
            <v>3794062.5498827435</v>
          </cell>
          <cell r="BB291">
            <v>4800</v>
          </cell>
          <cell r="BC291">
            <v>3537600</v>
          </cell>
          <cell r="BD291">
            <v>0</v>
          </cell>
          <cell r="BE291">
            <v>0</v>
          </cell>
          <cell r="BF291">
            <v>3856823.9582427433</v>
          </cell>
          <cell r="BG291" t="str">
            <v/>
          </cell>
          <cell r="BH291" t="str">
            <v/>
          </cell>
          <cell r="BI291" t="str">
            <v/>
          </cell>
          <cell r="BJ291" t="str">
            <v/>
          </cell>
          <cell r="BK291" t="str">
            <v/>
          </cell>
          <cell r="BL291">
            <v>3856823.9582427433</v>
          </cell>
          <cell r="BM291">
            <v>0</v>
          </cell>
          <cell r="BN291">
            <v>3856823.9582427433</v>
          </cell>
          <cell r="BO291">
            <v>3600361.4083599998</v>
          </cell>
          <cell r="BP291">
            <v>3427600</v>
          </cell>
          <cell r="BQ291">
            <v>3684062.5498827435</v>
          </cell>
          <cell r="BR291">
            <v>4998.7280188368295</v>
          </cell>
          <cell r="BS291">
            <v>4900.0256599999993</v>
          </cell>
          <cell r="BT291">
            <v>2.0143233053361232E-2</v>
          </cell>
          <cell r="BU291">
            <v>-1.9768025051276274E-3</v>
          </cell>
          <cell r="BV291">
            <v>0</v>
          </cell>
          <cell r="BW291">
            <v>-7138.8642709098312</v>
          </cell>
          <cell r="BX291">
            <v>3849685.0939718336</v>
          </cell>
          <cell r="BY291">
            <v>5138.2953671802361</v>
          </cell>
          <cell r="BZ291" t="str">
            <v>Y</v>
          </cell>
          <cell r="CA291">
            <v>5223.4533161083227</v>
          </cell>
          <cell r="CB291">
            <v>-4.2019630269840569E-4</v>
          </cell>
          <cell r="CC291">
            <v>0</v>
          </cell>
          <cell r="CD291">
            <v>3849685.0939718336</v>
          </cell>
        </row>
        <row r="292">
          <cell r="A292">
            <v>559</v>
          </cell>
          <cell r="B292" t="str">
            <v>Recoupment Academy</v>
          </cell>
          <cell r="C292">
            <v>138506</v>
          </cell>
          <cell r="D292">
            <v>9354008</v>
          </cell>
          <cell r="E292" t="str">
            <v>Ormiston Sudbury Academy</v>
          </cell>
          <cell r="F292">
            <v>615</v>
          </cell>
          <cell r="G292">
            <v>0</v>
          </cell>
          <cell r="H292">
            <v>615</v>
          </cell>
          <cell r="I292">
            <v>0</v>
          </cell>
          <cell r="J292">
            <v>1474234.2</v>
          </cell>
          <cell r="K292">
            <v>1041420.8</v>
          </cell>
          <cell r="L292">
            <v>0</v>
          </cell>
          <cell r="M292">
            <v>43560.000000000116</v>
          </cell>
          <cell r="N292">
            <v>0</v>
          </cell>
          <cell r="O292">
            <v>162291.08658743635</v>
          </cell>
          <cell r="P292">
            <v>0</v>
          </cell>
          <cell r="Q292">
            <v>0</v>
          </cell>
          <cell r="R292">
            <v>0</v>
          </cell>
          <cell r="S292">
            <v>0</v>
          </cell>
          <cell r="T292">
            <v>0</v>
          </cell>
          <cell r="U292">
            <v>0</v>
          </cell>
          <cell r="V292">
            <v>24980.618892508224</v>
          </cell>
          <cell r="W292">
            <v>35547.801302931693</v>
          </cell>
          <cell r="X292">
            <v>30434.486970684044</v>
          </cell>
          <cell r="Y292">
            <v>33093.811074918573</v>
          </cell>
          <cell r="Z292">
            <v>0</v>
          </cell>
          <cell r="AA292">
            <v>0</v>
          </cell>
          <cell r="AB292">
            <v>0</v>
          </cell>
          <cell r="AC292">
            <v>6947.5938009787869</v>
          </cell>
          <cell r="AD292">
            <v>0</v>
          </cell>
          <cell r="AE292">
            <v>0</v>
          </cell>
          <cell r="AF292">
            <v>294254.04443541169</v>
          </cell>
          <cell r="AG292">
            <v>0</v>
          </cell>
          <cell r="AH292">
            <v>0</v>
          </cell>
          <cell r="AI292">
            <v>110000</v>
          </cell>
          <cell r="AJ292">
            <v>0</v>
          </cell>
          <cell r="AK292">
            <v>0</v>
          </cell>
          <cell r="AL292">
            <v>0</v>
          </cell>
          <cell r="AM292">
            <v>22975.3776</v>
          </cell>
          <cell r="AN292">
            <v>0</v>
          </cell>
          <cell r="AO292">
            <v>0</v>
          </cell>
          <cell r="AP292">
            <v>0</v>
          </cell>
          <cell r="AQ292">
            <v>0</v>
          </cell>
          <cell r="AR292">
            <v>0</v>
          </cell>
          <cell r="AS292">
            <v>0</v>
          </cell>
          <cell r="AT292">
            <v>0</v>
          </cell>
          <cell r="AU292">
            <v>0</v>
          </cell>
          <cell r="AV292">
            <v>2515655</v>
          </cell>
          <cell r="AW292">
            <v>631109.44306486938</v>
          </cell>
          <cell r="AX292">
            <v>132975.37760000001</v>
          </cell>
          <cell r="AY292">
            <v>469206.94684965117</v>
          </cell>
          <cell r="AZ292">
            <v>3279739.8206648696</v>
          </cell>
          <cell r="BA292">
            <v>3256764.4430648698</v>
          </cell>
          <cell r="BB292">
            <v>4800</v>
          </cell>
          <cell r="BC292">
            <v>2952000</v>
          </cell>
          <cell r="BD292">
            <v>0</v>
          </cell>
          <cell r="BE292">
            <v>0</v>
          </cell>
          <cell r="BF292">
            <v>3279739.8206648696</v>
          </cell>
          <cell r="BG292" t="str">
            <v/>
          </cell>
          <cell r="BH292" t="str">
            <v/>
          </cell>
          <cell r="BI292" t="str">
            <v/>
          </cell>
          <cell r="BJ292" t="str">
            <v/>
          </cell>
          <cell r="BK292" t="str">
            <v/>
          </cell>
          <cell r="BL292">
            <v>3279739.8206648696</v>
          </cell>
          <cell r="BM292">
            <v>0</v>
          </cell>
          <cell r="BN292">
            <v>3279739.8206648696</v>
          </cell>
          <cell r="BO292">
            <v>2974975.3775999998</v>
          </cell>
          <cell r="BP292">
            <v>2842000</v>
          </cell>
          <cell r="BQ292">
            <v>3146764.4430648698</v>
          </cell>
          <cell r="BR292">
            <v>5116.6901513249913</v>
          </cell>
          <cell r="BS292">
            <v>5111.5700996604419</v>
          </cell>
          <cell r="BT292">
            <v>1.0016592876011983E-3</v>
          </cell>
          <cell r="BU292">
            <v>-9.8300138005105069E-5</v>
          </cell>
          <cell r="BV292">
            <v>0</v>
          </cell>
          <cell r="BW292">
            <v>-309.01784842492492</v>
          </cell>
          <cell r="BX292">
            <v>3279430.8028164445</v>
          </cell>
          <cell r="BY292">
            <v>5295.0494718966584</v>
          </cell>
          <cell r="BZ292" t="str">
            <v>Y</v>
          </cell>
          <cell r="CA292">
            <v>5332.4078094576334</v>
          </cell>
          <cell r="CB292">
            <v>-7.6590490840244829E-4</v>
          </cell>
          <cell r="CC292">
            <v>0</v>
          </cell>
          <cell r="CD292">
            <v>3279430.8028164445</v>
          </cell>
        </row>
        <row r="293">
          <cell r="A293">
            <v>560</v>
          </cell>
          <cell r="B293">
            <v>0</v>
          </cell>
          <cell r="C293">
            <v>124802</v>
          </cell>
          <cell r="D293">
            <v>9354024</v>
          </cell>
          <cell r="E293" t="str">
            <v>Thurston Community College</v>
          </cell>
          <cell r="F293">
            <v>1431</v>
          </cell>
          <cell r="G293">
            <v>0</v>
          </cell>
          <cell r="H293">
            <v>1431</v>
          </cell>
          <cell r="I293">
            <v>0</v>
          </cell>
          <cell r="J293">
            <v>3209085</v>
          </cell>
          <cell r="K293">
            <v>2674156.8000000003</v>
          </cell>
          <cell r="L293">
            <v>0</v>
          </cell>
          <cell r="M293">
            <v>35199.999999999978</v>
          </cell>
          <cell r="N293">
            <v>0</v>
          </cell>
          <cell r="O293">
            <v>166756.88259109313</v>
          </cell>
          <cell r="P293">
            <v>0</v>
          </cell>
          <cell r="Q293">
            <v>0</v>
          </cell>
          <cell r="R293">
            <v>0</v>
          </cell>
          <cell r="S293">
            <v>0</v>
          </cell>
          <cell r="T293">
            <v>0</v>
          </cell>
          <cell r="U293">
            <v>0</v>
          </cell>
          <cell r="V293">
            <v>4933.4475524475574</v>
          </cell>
          <cell r="W293">
            <v>3122.1818181818157</v>
          </cell>
          <cell r="X293">
            <v>1030.7202797202808</v>
          </cell>
          <cell r="Y293">
            <v>0</v>
          </cell>
          <cell r="Z293">
            <v>1200.8391608391621</v>
          </cell>
          <cell r="AA293">
            <v>0</v>
          </cell>
          <cell r="AB293">
            <v>0</v>
          </cell>
          <cell r="AC293">
            <v>2769.9999999999936</v>
          </cell>
          <cell r="AD293">
            <v>0</v>
          </cell>
          <cell r="AE293">
            <v>0</v>
          </cell>
          <cell r="AF293">
            <v>507048.91346455092</v>
          </cell>
          <cell r="AG293">
            <v>0</v>
          </cell>
          <cell r="AH293">
            <v>0</v>
          </cell>
          <cell r="AI293">
            <v>110000</v>
          </cell>
          <cell r="AJ293">
            <v>0</v>
          </cell>
          <cell r="AK293">
            <v>0</v>
          </cell>
          <cell r="AL293">
            <v>50000</v>
          </cell>
          <cell r="AM293">
            <v>204057.63</v>
          </cell>
          <cell r="AN293">
            <v>0</v>
          </cell>
          <cell r="AO293">
            <v>0</v>
          </cell>
          <cell r="AP293">
            <v>0</v>
          </cell>
          <cell r="AQ293">
            <v>0</v>
          </cell>
          <cell r="AR293">
            <v>0</v>
          </cell>
          <cell r="AS293">
            <v>0</v>
          </cell>
          <cell r="AT293">
            <v>0</v>
          </cell>
          <cell r="AU293">
            <v>0</v>
          </cell>
          <cell r="AV293">
            <v>5883241.8000000007</v>
          </cell>
          <cell r="AW293">
            <v>722062.98486683285</v>
          </cell>
          <cell r="AX293">
            <v>364057.63</v>
          </cell>
          <cell r="AY293">
            <v>623169.94916569185</v>
          </cell>
          <cell r="AZ293">
            <v>6969362.4148668339</v>
          </cell>
          <cell r="BA293">
            <v>6715304.7848668341</v>
          </cell>
          <cell r="BB293">
            <v>4800</v>
          </cell>
          <cell r="BC293">
            <v>6868800</v>
          </cell>
          <cell r="BD293">
            <v>0</v>
          </cell>
          <cell r="BE293">
            <v>153495.21513316594</v>
          </cell>
          <cell r="BF293">
            <v>7122857.6299999999</v>
          </cell>
          <cell r="BG293" t="str">
            <v/>
          </cell>
          <cell r="BH293" t="str">
            <v/>
          </cell>
          <cell r="BI293" t="str">
            <v/>
          </cell>
          <cell r="BJ293" t="str">
            <v/>
          </cell>
          <cell r="BK293" t="str">
            <v/>
          </cell>
          <cell r="BL293">
            <v>7122857.6299999999</v>
          </cell>
          <cell r="BM293">
            <v>0</v>
          </cell>
          <cell r="BN293">
            <v>7122857.629999999</v>
          </cell>
          <cell r="BO293">
            <v>7122857.6299999999</v>
          </cell>
          <cell r="BP293">
            <v>6808800</v>
          </cell>
          <cell r="BQ293">
            <v>6808800</v>
          </cell>
          <cell r="BR293">
            <v>4758.0712788259962</v>
          </cell>
          <cell r="BS293">
            <v>4609.7946328868056</v>
          </cell>
          <cell r="BT293">
            <v>3.2165564357545966E-2</v>
          </cell>
          <cell r="BU293">
            <v>-3.1566416390257958E-3</v>
          </cell>
          <cell r="BV293">
            <v>0</v>
          </cell>
          <cell r="BW293">
            <v>0</v>
          </cell>
          <cell r="BX293">
            <v>7122857.6299999999</v>
          </cell>
          <cell r="BY293">
            <v>4800</v>
          </cell>
          <cell r="BZ293" t="str">
            <v>Y</v>
          </cell>
          <cell r="CA293">
            <v>4977.5385255066385</v>
          </cell>
          <cell r="CB293">
            <v>2.3322559947297927E-2</v>
          </cell>
          <cell r="CC293">
            <v>-36161.370000000003</v>
          </cell>
          <cell r="CD293">
            <v>7086696.2599999998</v>
          </cell>
        </row>
        <row r="294">
          <cell r="A294">
            <v>561</v>
          </cell>
          <cell r="B294" t="str">
            <v>Recoupment Academy</v>
          </cell>
          <cell r="C294">
            <v>139867</v>
          </cell>
          <cell r="D294">
            <v>9354033</v>
          </cell>
          <cell r="E294" t="str">
            <v>Mildenhall College Academy</v>
          </cell>
          <cell r="F294">
            <v>985</v>
          </cell>
          <cell r="G294">
            <v>0</v>
          </cell>
          <cell r="H294">
            <v>985</v>
          </cell>
          <cell r="I294">
            <v>0</v>
          </cell>
          <cell r="J294">
            <v>2380557.6</v>
          </cell>
          <cell r="K294">
            <v>1645974.4000000001</v>
          </cell>
          <cell r="L294">
            <v>0</v>
          </cell>
          <cell r="M294">
            <v>46640.000000000204</v>
          </cell>
          <cell r="N294">
            <v>0</v>
          </cell>
          <cell r="O294">
            <v>201955.74921956297</v>
          </cell>
          <cell r="P294">
            <v>0</v>
          </cell>
          <cell r="Q294">
            <v>0</v>
          </cell>
          <cell r="R294">
            <v>0</v>
          </cell>
          <cell r="S294">
            <v>0</v>
          </cell>
          <cell r="T294">
            <v>0</v>
          </cell>
          <cell r="U294">
            <v>0</v>
          </cell>
          <cell r="V294">
            <v>4350.0000000000045</v>
          </cell>
          <cell r="W294">
            <v>0</v>
          </cell>
          <cell r="X294">
            <v>54590.000000000233</v>
          </cell>
          <cell r="Y294">
            <v>0</v>
          </cell>
          <cell r="Z294">
            <v>0</v>
          </cell>
          <cell r="AA294">
            <v>0</v>
          </cell>
          <cell r="AB294">
            <v>0</v>
          </cell>
          <cell r="AC294">
            <v>9694.9999999999945</v>
          </cell>
          <cell r="AD294">
            <v>0</v>
          </cell>
          <cell r="AE294">
            <v>0</v>
          </cell>
          <cell r="AF294">
            <v>450539.46375518024</v>
          </cell>
          <cell r="AG294">
            <v>0</v>
          </cell>
          <cell r="AH294">
            <v>0</v>
          </cell>
          <cell r="AI294">
            <v>110000</v>
          </cell>
          <cell r="AJ294">
            <v>0</v>
          </cell>
          <cell r="AK294">
            <v>0</v>
          </cell>
          <cell r="AL294">
            <v>50000</v>
          </cell>
          <cell r="AM294">
            <v>26955.760999999999</v>
          </cell>
          <cell r="AN294">
            <v>0</v>
          </cell>
          <cell r="AO294">
            <v>0</v>
          </cell>
          <cell r="AP294">
            <v>0</v>
          </cell>
          <cell r="AQ294">
            <v>0</v>
          </cell>
          <cell r="AR294">
            <v>0</v>
          </cell>
          <cell r="AS294">
            <v>0</v>
          </cell>
          <cell r="AT294">
            <v>0</v>
          </cell>
          <cell r="AU294">
            <v>0</v>
          </cell>
          <cell r="AV294">
            <v>4026532</v>
          </cell>
          <cell r="AW294">
            <v>767770.21297474368</v>
          </cell>
          <cell r="AX294">
            <v>186955.761</v>
          </cell>
          <cell r="AY294">
            <v>614306.33836496202</v>
          </cell>
          <cell r="AZ294">
            <v>4981257.9739747439</v>
          </cell>
          <cell r="BA294">
            <v>4904302.2129747439</v>
          </cell>
          <cell r="BB294">
            <v>4800</v>
          </cell>
          <cell r="BC294">
            <v>4728000</v>
          </cell>
          <cell r="BD294">
            <v>0</v>
          </cell>
          <cell r="BE294">
            <v>0</v>
          </cell>
          <cell r="BF294">
            <v>4981257.9739747439</v>
          </cell>
          <cell r="BG294" t="str">
            <v/>
          </cell>
          <cell r="BH294" t="str">
            <v/>
          </cell>
          <cell r="BI294" t="str">
            <v/>
          </cell>
          <cell r="BJ294" t="str">
            <v/>
          </cell>
          <cell r="BK294" t="str">
            <v/>
          </cell>
          <cell r="BL294">
            <v>4981257.9739747439</v>
          </cell>
          <cell r="BM294">
            <v>0</v>
          </cell>
          <cell r="BN294">
            <v>4981257.9739747429</v>
          </cell>
          <cell r="BO294">
            <v>4804955.7609999999</v>
          </cell>
          <cell r="BP294">
            <v>4668000</v>
          </cell>
          <cell r="BQ294">
            <v>4844302.2129747439</v>
          </cell>
          <cell r="BR294">
            <v>4918.0733126647146</v>
          </cell>
          <cell r="BS294">
            <v>4843.5269004123711</v>
          </cell>
          <cell r="BT294">
            <v>1.5390935940914618E-2</v>
          </cell>
          <cell r="BU294">
            <v>-1.5104248977143202E-3</v>
          </cell>
          <cell r="BV294">
            <v>0</v>
          </cell>
          <cell r="BW294">
            <v>-7206.0468687849352</v>
          </cell>
          <cell r="BX294">
            <v>4974051.9271059586</v>
          </cell>
          <cell r="BY294">
            <v>4971.6712346253389</v>
          </cell>
          <cell r="BZ294" t="str">
            <v>Y</v>
          </cell>
          <cell r="CA294">
            <v>5049.7989107674703</v>
          </cell>
          <cell r="CB294">
            <v>1.31775937896077E-2</v>
          </cell>
          <cell r="CC294">
            <v>0</v>
          </cell>
          <cell r="CD294">
            <v>4974051.9271059586</v>
          </cell>
        </row>
        <row r="295">
          <cell r="A295">
            <v>562</v>
          </cell>
          <cell r="B295" t="str">
            <v>Recoupment Academy</v>
          </cell>
          <cell r="C295">
            <v>143362</v>
          </cell>
          <cell r="D295">
            <v>9354103</v>
          </cell>
          <cell r="E295" t="str">
            <v>Stowupland High School</v>
          </cell>
          <cell r="F295">
            <v>925</v>
          </cell>
          <cell r="G295">
            <v>0</v>
          </cell>
          <cell r="H295">
            <v>925</v>
          </cell>
          <cell r="I295">
            <v>0</v>
          </cell>
          <cell r="J295">
            <v>2240524.8000000003</v>
          </cell>
          <cell r="K295">
            <v>1540067.2</v>
          </cell>
          <cell r="L295">
            <v>0</v>
          </cell>
          <cell r="M295">
            <v>40920.000000000189</v>
          </cell>
          <cell r="N295">
            <v>0</v>
          </cell>
          <cell r="O295">
            <v>159873.50867678958</v>
          </cell>
          <cell r="P295">
            <v>0</v>
          </cell>
          <cell r="Q295">
            <v>0</v>
          </cell>
          <cell r="R295">
            <v>0</v>
          </cell>
          <cell r="S295">
            <v>0</v>
          </cell>
          <cell r="T295">
            <v>0</v>
          </cell>
          <cell r="U295">
            <v>0</v>
          </cell>
          <cell r="V295">
            <v>8709.4155844155921</v>
          </cell>
          <cell r="W295">
            <v>7418.0194805194942</v>
          </cell>
          <cell r="X295">
            <v>21653.40909090911</v>
          </cell>
          <cell r="Y295">
            <v>0</v>
          </cell>
          <cell r="Z295">
            <v>0</v>
          </cell>
          <cell r="AA295">
            <v>0</v>
          </cell>
          <cell r="AB295">
            <v>0</v>
          </cell>
          <cell r="AC295">
            <v>2769.9999999999973</v>
          </cell>
          <cell r="AD295">
            <v>0</v>
          </cell>
          <cell r="AE295">
            <v>0</v>
          </cell>
          <cell r="AF295">
            <v>377377.87694976089</v>
          </cell>
          <cell r="AG295">
            <v>0</v>
          </cell>
          <cell r="AH295">
            <v>0</v>
          </cell>
          <cell r="AI295">
            <v>110000</v>
          </cell>
          <cell r="AJ295">
            <v>0</v>
          </cell>
          <cell r="AK295">
            <v>0</v>
          </cell>
          <cell r="AL295">
            <v>0</v>
          </cell>
          <cell r="AM295">
            <v>26955.25</v>
          </cell>
          <cell r="AN295">
            <v>0</v>
          </cell>
          <cell r="AO295">
            <v>0</v>
          </cell>
          <cell r="AP295">
            <v>0</v>
          </cell>
          <cell r="AQ295">
            <v>0</v>
          </cell>
          <cell r="AR295">
            <v>0</v>
          </cell>
          <cell r="AS295">
            <v>0</v>
          </cell>
          <cell r="AT295">
            <v>0</v>
          </cell>
          <cell r="AU295">
            <v>0</v>
          </cell>
          <cell r="AV295">
            <v>3780592</v>
          </cell>
          <cell r="AW295">
            <v>618722.22978239483</v>
          </cell>
          <cell r="AX295">
            <v>136955.25</v>
          </cell>
          <cell r="AY295">
            <v>506664.05336607789</v>
          </cell>
          <cell r="AZ295">
            <v>4536269.4797823951</v>
          </cell>
          <cell r="BA295">
            <v>4509314.2297823951</v>
          </cell>
          <cell r="BB295">
            <v>4800</v>
          </cell>
          <cell r="BC295">
            <v>4440000</v>
          </cell>
          <cell r="BD295">
            <v>0</v>
          </cell>
          <cell r="BE295">
            <v>0</v>
          </cell>
          <cell r="BF295">
            <v>4536269.4797823951</v>
          </cell>
          <cell r="BG295" t="str">
            <v/>
          </cell>
          <cell r="BH295" t="str">
            <v/>
          </cell>
          <cell r="BI295" t="str">
            <v/>
          </cell>
          <cell r="BJ295" t="str">
            <v/>
          </cell>
          <cell r="BK295" t="str">
            <v/>
          </cell>
          <cell r="BL295">
            <v>4536269.4797823951</v>
          </cell>
          <cell r="BM295">
            <v>0</v>
          </cell>
          <cell r="BN295">
            <v>4536269.4797823951</v>
          </cell>
          <cell r="BO295">
            <v>4466955.25</v>
          </cell>
          <cell r="BP295">
            <v>4330000</v>
          </cell>
          <cell r="BQ295">
            <v>4399314.2297823951</v>
          </cell>
          <cell r="BR295">
            <v>4756.0153835485353</v>
          </cell>
          <cell r="BS295">
            <v>4688.4820437971957</v>
          </cell>
          <cell r="BT295">
            <v>1.4404094783872605E-2</v>
          </cell>
          <cell r="BU295">
            <v>-1.4135789710333409E-3</v>
          </cell>
          <cell r="BV295">
            <v>0</v>
          </cell>
          <cell r="BW295">
            <v>-6130.4741514407006</v>
          </cell>
          <cell r="BX295">
            <v>4530139.0056309542</v>
          </cell>
          <cell r="BY295">
            <v>4868.306762844275</v>
          </cell>
          <cell r="BZ295" t="str">
            <v>Y</v>
          </cell>
          <cell r="CA295">
            <v>4897.4475736550858</v>
          </cell>
          <cell r="CB295">
            <v>1.2790807482189415E-2</v>
          </cell>
          <cell r="CC295">
            <v>0</v>
          </cell>
          <cell r="CD295">
            <v>4530139.0056309542</v>
          </cell>
        </row>
        <row r="296">
          <cell r="A296">
            <v>599</v>
          </cell>
          <cell r="B296" t="str">
            <v>Recoupment Academy</v>
          </cell>
          <cell r="C296">
            <v>140969</v>
          </cell>
          <cell r="D296">
            <v>9354042</v>
          </cell>
          <cell r="E296" t="str">
            <v>Sybil Andrews Academy</v>
          </cell>
          <cell r="F296">
            <v>592</v>
          </cell>
          <cell r="G296">
            <v>0</v>
          </cell>
          <cell r="H296">
            <v>592</v>
          </cell>
          <cell r="I296">
            <v>0</v>
          </cell>
          <cell r="J296">
            <v>1727071.2000000002</v>
          </cell>
          <cell r="K296">
            <v>653094.40000000002</v>
          </cell>
          <cell r="L296">
            <v>0</v>
          </cell>
          <cell r="M296">
            <v>18919.999999999989</v>
          </cell>
          <cell r="N296">
            <v>0</v>
          </cell>
          <cell r="O296">
            <v>92944</v>
          </cell>
          <cell r="P296">
            <v>0</v>
          </cell>
          <cell r="Q296">
            <v>0</v>
          </cell>
          <cell r="R296">
            <v>0</v>
          </cell>
          <cell r="S296">
            <v>0</v>
          </cell>
          <cell r="T296">
            <v>0</v>
          </cell>
          <cell r="U296">
            <v>0</v>
          </cell>
          <cell r="V296">
            <v>6390.7952622673374</v>
          </cell>
          <cell r="W296">
            <v>0</v>
          </cell>
          <cell r="X296">
            <v>515.87140439932466</v>
          </cell>
          <cell r="Y296">
            <v>0</v>
          </cell>
          <cell r="Z296">
            <v>0</v>
          </cell>
          <cell r="AA296">
            <v>0</v>
          </cell>
          <cell r="AB296">
            <v>0</v>
          </cell>
          <cell r="AC296">
            <v>12486.091370558388</v>
          </cell>
          <cell r="AD296">
            <v>0</v>
          </cell>
          <cell r="AE296">
            <v>0</v>
          </cell>
          <cell r="AF296">
            <v>267066.58209463541</v>
          </cell>
          <cell r="AG296">
            <v>0</v>
          </cell>
          <cell r="AH296">
            <v>0</v>
          </cell>
          <cell r="AI296">
            <v>110000</v>
          </cell>
          <cell r="AJ296">
            <v>0</v>
          </cell>
          <cell r="AK296">
            <v>0</v>
          </cell>
          <cell r="AL296">
            <v>0</v>
          </cell>
          <cell r="AM296">
            <v>28299.915840000001</v>
          </cell>
          <cell r="AN296">
            <v>0</v>
          </cell>
          <cell r="AO296">
            <v>0</v>
          </cell>
          <cell r="AP296">
            <v>0</v>
          </cell>
          <cell r="AQ296">
            <v>0</v>
          </cell>
          <cell r="AR296">
            <v>0</v>
          </cell>
          <cell r="AS296">
            <v>0</v>
          </cell>
          <cell r="AT296">
            <v>0</v>
          </cell>
          <cell r="AU296">
            <v>0</v>
          </cell>
          <cell r="AV296">
            <v>2380165.6</v>
          </cell>
          <cell r="AW296">
            <v>398323.34013186046</v>
          </cell>
          <cell r="AX296">
            <v>138299.91584</v>
          </cell>
          <cell r="AY296">
            <v>336450.91542796872</v>
          </cell>
          <cell r="AZ296">
            <v>2916788.8559718607</v>
          </cell>
          <cell r="BA296">
            <v>2888488.9401318608</v>
          </cell>
          <cell r="BB296">
            <v>4800</v>
          </cell>
          <cell r="BC296">
            <v>2841600</v>
          </cell>
          <cell r="BD296">
            <v>0</v>
          </cell>
          <cell r="BE296">
            <v>0</v>
          </cell>
          <cell r="BF296">
            <v>2916788.8559718607</v>
          </cell>
          <cell r="BG296" t="str">
            <v/>
          </cell>
          <cell r="BH296" t="str">
            <v/>
          </cell>
          <cell r="BI296" t="str">
            <v/>
          </cell>
          <cell r="BJ296" t="str">
            <v/>
          </cell>
          <cell r="BK296" t="str">
            <v/>
          </cell>
          <cell r="BL296">
            <v>2916788.8559718607</v>
          </cell>
          <cell r="BM296">
            <v>0</v>
          </cell>
          <cell r="BN296">
            <v>2916788.8559718602</v>
          </cell>
          <cell r="BO296">
            <v>2869899.9158399999</v>
          </cell>
          <cell r="BP296">
            <v>2731600</v>
          </cell>
          <cell r="BQ296">
            <v>2778488.9401318608</v>
          </cell>
          <cell r="BR296">
            <v>4693.3934799524677</v>
          </cell>
          <cell r="BS296">
            <v>4720.994080427392</v>
          </cell>
          <cell r="BT296">
            <v>-5.8463535443419928E-3</v>
          </cell>
          <cell r="BU296">
            <v>0</v>
          </cell>
          <cell r="BV296">
            <v>0</v>
          </cell>
          <cell r="BW296">
            <v>0</v>
          </cell>
          <cell r="BX296">
            <v>2916788.8559718607</v>
          </cell>
          <cell r="BY296">
            <v>4879.2042907632786</v>
          </cell>
          <cell r="BZ296" t="str">
            <v>Y</v>
          </cell>
          <cell r="CA296">
            <v>4927.00820265517</v>
          </cell>
          <cell r="CB296">
            <v>-1.2323652251432948E-2</v>
          </cell>
          <cell r="CC296">
            <v>0</v>
          </cell>
          <cell r="CD296">
            <v>2916788.8559718607</v>
          </cell>
        </row>
        <row r="297">
          <cell r="A297">
            <v>990</v>
          </cell>
          <cell r="B297" t="str">
            <v>Recoupment Academy</v>
          </cell>
          <cell r="C297">
            <v>136757</v>
          </cell>
          <cell r="D297">
            <v>9354001</v>
          </cell>
          <cell r="E297" t="str">
            <v>Stour Valley Community School</v>
          </cell>
          <cell r="F297">
            <v>577</v>
          </cell>
          <cell r="G297">
            <v>0</v>
          </cell>
          <cell r="H297">
            <v>577</v>
          </cell>
          <cell r="I297">
            <v>0</v>
          </cell>
          <cell r="J297">
            <v>1373099.4000000001</v>
          </cell>
          <cell r="K297">
            <v>988467.20000000007</v>
          </cell>
          <cell r="L297">
            <v>0</v>
          </cell>
          <cell r="M297">
            <v>18919.999999999989</v>
          </cell>
          <cell r="N297">
            <v>0</v>
          </cell>
          <cell r="O297">
            <v>90277.697594501733</v>
          </cell>
          <cell r="P297">
            <v>0</v>
          </cell>
          <cell r="Q297">
            <v>0</v>
          </cell>
          <cell r="R297">
            <v>0</v>
          </cell>
          <cell r="S297">
            <v>0</v>
          </cell>
          <cell r="T297">
            <v>0</v>
          </cell>
          <cell r="U297">
            <v>0</v>
          </cell>
          <cell r="V297">
            <v>15369.999999999995</v>
          </cell>
          <cell r="W297">
            <v>780.00000000000057</v>
          </cell>
          <cell r="X297">
            <v>1545.0000000000009</v>
          </cell>
          <cell r="Y297">
            <v>1680.0000000000009</v>
          </cell>
          <cell r="Z297">
            <v>0</v>
          </cell>
          <cell r="AA297">
            <v>0</v>
          </cell>
          <cell r="AB297">
            <v>0</v>
          </cell>
          <cell r="AC297">
            <v>0</v>
          </cell>
          <cell r="AD297">
            <v>0</v>
          </cell>
          <cell r="AE297">
            <v>0</v>
          </cell>
          <cell r="AF297">
            <v>186446.18024119656</v>
          </cell>
          <cell r="AG297">
            <v>0</v>
          </cell>
          <cell r="AH297">
            <v>0</v>
          </cell>
          <cell r="AI297">
            <v>110000</v>
          </cell>
          <cell r="AJ297">
            <v>4983.3333333333258</v>
          </cell>
          <cell r="AK297">
            <v>0</v>
          </cell>
          <cell r="AL297">
            <v>0</v>
          </cell>
          <cell r="AM297">
            <v>10479.996799999999</v>
          </cell>
          <cell r="AN297">
            <v>0</v>
          </cell>
          <cell r="AO297">
            <v>0</v>
          </cell>
          <cell r="AP297">
            <v>0</v>
          </cell>
          <cell r="AQ297">
            <v>0</v>
          </cell>
          <cell r="AR297">
            <v>0</v>
          </cell>
          <cell r="AS297">
            <v>0</v>
          </cell>
          <cell r="AT297">
            <v>0</v>
          </cell>
          <cell r="AU297">
            <v>0</v>
          </cell>
          <cell r="AV297">
            <v>2361566.6</v>
          </cell>
          <cell r="AW297">
            <v>315018.87783569831</v>
          </cell>
          <cell r="AX297">
            <v>125463.33013333332</v>
          </cell>
          <cell r="AY297">
            <v>260731.52903844742</v>
          </cell>
          <cell r="AZ297">
            <v>2802048.8079690319</v>
          </cell>
          <cell r="BA297">
            <v>2791568.811169032</v>
          </cell>
          <cell r="BB297">
            <v>4800</v>
          </cell>
          <cell r="BC297">
            <v>2769600</v>
          </cell>
          <cell r="BD297">
            <v>0</v>
          </cell>
          <cell r="BE297">
            <v>0</v>
          </cell>
          <cell r="BF297">
            <v>2802048.8079690319</v>
          </cell>
          <cell r="BG297" t="str">
            <v/>
          </cell>
          <cell r="BH297" t="str">
            <v/>
          </cell>
          <cell r="BI297" t="str">
            <v/>
          </cell>
          <cell r="BJ297" t="str">
            <v/>
          </cell>
          <cell r="BK297" t="str">
            <v/>
          </cell>
          <cell r="BL297">
            <v>2802048.8079690319</v>
          </cell>
          <cell r="BM297">
            <v>0</v>
          </cell>
          <cell r="BN297">
            <v>2802048.8079690314</v>
          </cell>
          <cell r="BO297">
            <v>2780079.9967999998</v>
          </cell>
          <cell r="BP297">
            <v>2654616.6666666665</v>
          </cell>
          <cell r="BQ297">
            <v>2676585.4778356985</v>
          </cell>
          <cell r="BR297">
            <v>4638.7963220722677</v>
          </cell>
          <cell r="BS297">
            <v>4601.5620425765446</v>
          </cell>
          <cell r="BT297">
            <v>8.0916608645516669E-3</v>
          </cell>
          <cell r="BU297">
            <v>-7.9409374976276625E-4</v>
          </cell>
          <cell r="BV297">
            <v>0</v>
          </cell>
          <cell r="BW297">
            <v>-2108.3993461787941</v>
          </cell>
          <cell r="BX297">
            <v>2799940.408622853</v>
          </cell>
          <cell r="BY297">
            <v>4834.420124476349</v>
          </cell>
          <cell r="BZ297" t="str">
            <v>Y</v>
          </cell>
          <cell r="CA297">
            <v>4852.583030542206</v>
          </cell>
          <cell r="CB297">
            <v>7.0499951617259971E-3</v>
          </cell>
          <cell r="CC297">
            <v>0</v>
          </cell>
          <cell r="CD297">
            <v>2799940.408622853</v>
          </cell>
        </row>
        <row r="298">
          <cell r="A298">
            <v>991</v>
          </cell>
          <cell r="B298" t="str">
            <v>Recoupment Academy</v>
          </cell>
          <cell r="C298">
            <v>138250</v>
          </cell>
          <cell r="D298">
            <v>9354009</v>
          </cell>
          <cell r="E298" t="str">
            <v>IES Breckland</v>
          </cell>
          <cell r="F298">
            <v>495</v>
          </cell>
          <cell r="G298">
            <v>0</v>
          </cell>
          <cell r="H298">
            <v>495</v>
          </cell>
          <cell r="I298">
            <v>0</v>
          </cell>
          <cell r="J298">
            <v>1229176.8</v>
          </cell>
          <cell r="K298">
            <v>789891.20000000007</v>
          </cell>
          <cell r="L298">
            <v>0</v>
          </cell>
          <cell r="M298">
            <v>21120.000000000007</v>
          </cell>
          <cell r="N298">
            <v>0</v>
          </cell>
          <cell r="O298">
            <v>91237.735849056611</v>
          </cell>
          <cell r="P298">
            <v>0</v>
          </cell>
          <cell r="Q298">
            <v>0</v>
          </cell>
          <cell r="R298">
            <v>0</v>
          </cell>
          <cell r="S298">
            <v>0</v>
          </cell>
          <cell r="T298">
            <v>0</v>
          </cell>
          <cell r="U298">
            <v>0</v>
          </cell>
          <cell r="V298">
            <v>15949.999999999984</v>
          </cell>
          <cell r="W298">
            <v>1169.9999999999998</v>
          </cell>
          <cell r="X298">
            <v>5150</v>
          </cell>
          <cell r="Y298">
            <v>0</v>
          </cell>
          <cell r="Z298">
            <v>2400</v>
          </cell>
          <cell r="AA298">
            <v>0</v>
          </cell>
          <cell r="AB298">
            <v>0</v>
          </cell>
          <cell r="AC298">
            <v>8326.8218623482117</v>
          </cell>
          <cell r="AD298">
            <v>0</v>
          </cell>
          <cell r="AE298">
            <v>0</v>
          </cell>
          <cell r="AF298">
            <v>197582.9814701344</v>
          </cell>
          <cell r="AG298">
            <v>0</v>
          </cell>
          <cell r="AH298">
            <v>0</v>
          </cell>
          <cell r="AI298">
            <v>110000</v>
          </cell>
          <cell r="AJ298">
            <v>22750</v>
          </cell>
          <cell r="AK298">
            <v>0</v>
          </cell>
          <cell r="AL298">
            <v>0</v>
          </cell>
          <cell r="AM298">
            <v>5081.7417000000005</v>
          </cell>
          <cell r="AN298">
            <v>0</v>
          </cell>
          <cell r="AO298">
            <v>0</v>
          </cell>
          <cell r="AP298">
            <v>0</v>
          </cell>
          <cell r="AQ298">
            <v>0</v>
          </cell>
          <cell r="AR298">
            <v>0</v>
          </cell>
          <cell r="AS298">
            <v>0</v>
          </cell>
          <cell r="AT298">
            <v>0</v>
          </cell>
          <cell r="AU298">
            <v>0</v>
          </cell>
          <cell r="AV298">
            <v>2019068</v>
          </cell>
          <cell r="AW298">
            <v>342937.53918153921</v>
          </cell>
          <cell r="AX298">
            <v>137831.74170000001</v>
          </cell>
          <cell r="AY298">
            <v>276095.84939466271</v>
          </cell>
          <cell r="AZ298">
            <v>2499837.2808815395</v>
          </cell>
          <cell r="BA298">
            <v>2494755.5391815393</v>
          </cell>
          <cell r="BB298">
            <v>4800</v>
          </cell>
          <cell r="BC298">
            <v>2376000</v>
          </cell>
          <cell r="BD298">
            <v>0</v>
          </cell>
          <cell r="BE298">
            <v>0</v>
          </cell>
          <cell r="BF298">
            <v>2499837.2808815395</v>
          </cell>
          <cell r="BG298" t="str">
            <v/>
          </cell>
          <cell r="BH298" t="str">
            <v/>
          </cell>
          <cell r="BI298" t="str">
            <v/>
          </cell>
          <cell r="BJ298" t="str">
            <v/>
          </cell>
          <cell r="BK298" t="str">
            <v/>
          </cell>
          <cell r="BL298">
            <v>2499837.2808815395</v>
          </cell>
          <cell r="BM298">
            <v>0</v>
          </cell>
          <cell r="BN298">
            <v>2499837.2808815395</v>
          </cell>
          <cell r="BO298">
            <v>2381081.7417000001</v>
          </cell>
          <cell r="BP298">
            <v>2243250</v>
          </cell>
          <cell r="BQ298">
            <v>2362005.5391815393</v>
          </cell>
          <cell r="BR298">
            <v>4771.7283619829077</v>
          </cell>
          <cell r="BS298">
            <v>4682.0508355509346</v>
          </cell>
          <cell r="BT298">
            <v>1.9153471327361352E-2</v>
          </cell>
          <cell r="BU298">
            <v>-1.8796699616946591E-3</v>
          </cell>
          <cell r="BV298">
            <v>0</v>
          </cell>
          <cell r="BW298">
            <v>-4356.3516057826737</v>
          </cell>
          <cell r="BX298">
            <v>2495480.9292757567</v>
          </cell>
          <cell r="BY298">
            <v>5031.1094698500128</v>
          </cell>
          <cell r="BZ298" t="str">
            <v>Y</v>
          </cell>
          <cell r="CA298">
            <v>5041.3756146984988</v>
          </cell>
          <cell r="CB298">
            <v>1.4692875262475757E-2</v>
          </cell>
          <cell r="CC298">
            <v>0</v>
          </cell>
          <cell r="CD298">
            <v>2495480.9292757567</v>
          </cell>
        </row>
        <row r="299">
          <cell r="A299">
            <v>992</v>
          </cell>
          <cell r="B299" t="str">
            <v>Recoupment Academy</v>
          </cell>
          <cell r="C299">
            <v>138273</v>
          </cell>
          <cell r="D299">
            <v>9354010</v>
          </cell>
          <cell r="E299" t="str">
            <v>Saxmundham Free School</v>
          </cell>
          <cell r="F299">
            <v>491</v>
          </cell>
          <cell r="G299">
            <v>0</v>
          </cell>
          <cell r="H299">
            <v>491</v>
          </cell>
          <cell r="I299">
            <v>0</v>
          </cell>
          <cell r="J299">
            <v>1213617.6000000001</v>
          </cell>
          <cell r="K299">
            <v>789891.20000000007</v>
          </cell>
          <cell r="L299">
            <v>0</v>
          </cell>
          <cell r="M299">
            <v>29479.999999999938</v>
          </cell>
          <cell r="N299">
            <v>0</v>
          </cell>
          <cell r="O299">
            <v>112746.2925170068</v>
          </cell>
          <cell r="P299">
            <v>0</v>
          </cell>
          <cell r="Q299">
            <v>0</v>
          </cell>
          <cell r="R299">
            <v>0</v>
          </cell>
          <cell r="S299">
            <v>0</v>
          </cell>
          <cell r="T299">
            <v>0</v>
          </cell>
          <cell r="U299">
            <v>0</v>
          </cell>
          <cell r="V299">
            <v>4649.4693877551017</v>
          </cell>
          <cell r="W299">
            <v>5471.1428571428623</v>
          </cell>
          <cell r="X299">
            <v>10321.020408163253</v>
          </cell>
          <cell r="Y299">
            <v>0</v>
          </cell>
          <cell r="Z299">
            <v>0</v>
          </cell>
          <cell r="AA299">
            <v>0</v>
          </cell>
          <cell r="AB299">
            <v>0</v>
          </cell>
          <cell r="AC299">
            <v>8309.9999999999709</v>
          </cell>
          <cell r="AD299">
            <v>0</v>
          </cell>
          <cell r="AE299">
            <v>0</v>
          </cell>
          <cell r="AF299">
            <v>214574.49915424164</v>
          </cell>
          <cell r="AG299">
            <v>0</v>
          </cell>
          <cell r="AH299">
            <v>0</v>
          </cell>
          <cell r="AI299">
            <v>110000</v>
          </cell>
          <cell r="AJ299">
            <v>23616.666666666664</v>
          </cell>
          <cell r="AK299">
            <v>0</v>
          </cell>
          <cell r="AL299">
            <v>0</v>
          </cell>
          <cell r="AM299">
            <v>15719.995200000001</v>
          </cell>
          <cell r="AN299">
            <v>0</v>
          </cell>
          <cell r="AO299">
            <v>0</v>
          </cell>
          <cell r="AP299">
            <v>0</v>
          </cell>
          <cell r="AQ299">
            <v>0</v>
          </cell>
          <cell r="AR299">
            <v>0</v>
          </cell>
          <cell r="AS299">
            <v>0</v>
          </cell>
          <cell r="AT299">
            <v>0</v>
          </cell>
          <cell r="AU299">
            <v>0</v>
          </cell>
          <cell r="AV299">
            <v>2003508.8000000003</v>
          </cell>
          <cell r="AW299">
            <v>385552.42432430957</v>
          </cell>
          <cell r="AX299">
            <v>149336.66186666666</v>
          </cell>
          <cell r="AY299">
            <v>305907.4617392756</v>
          </cell>
          <cell r="AZ299">
            <v>2538397.8861909765</v>
          </cell>
          <cell r="BA299">
            <v>2522677.8909909767</v>
          </cell>
          <cell r="BB299">
            <v>4800</v>
          </cell>
          <cell r="BC299">
            <v>2356800</v>
          </cell>
          <cell r="BD299">
            <v>0</v>
          </cell>
          <cell r="BE299">
            <v>0</v>
          </cell>
          <cell r="BF299">
            <v>2538397.8861909765</v>
          </cell>
          <cell r="BG299" t="str">
            <v/>
          </cell>
          <cell r="BH299" t="str">
            <v/>
          </cell>
          <cell r="BI299" t="str">
            <v/>
          </cell>
          <cell r="BJ299" t="str">
            <v/>
          </cell>
          <cell r="BK299" t="str">
            <v/>
          </cell>
          <cell r="BL299">
            <v>2538397.8861909765</v>
          </cell>
          <cell r="BM299">
            <v>0</v>
          </cell>
          <cell r="BN299">
            <v>2538397.8861909769</v>
          </cell>
          <cell r="BO299">
            <v>2372519.9951999998</v>
          </cell>
          <cell r="BP299">
            <v>2223183.3333333335</v>
          </cell>
          <cell r="BQ299">
            <v>2389061.2243243102</v>
          </cell>
          <cell r="BR299">
            <v>4865.7051411900411</v>
          </cell>
          <cell r="BS299">
            <v>4733.7575327245049</v>
          </cell>
          <cell r="BT299">
            <v>2.7873757274930383E-2</v>
          </cell>
          <cell r="BU299">
            <v>-2.7354552798170254E-3</v>
          </cell>
          <cell r="BV299">
            <v>0</v>
          </cell>
          <cell r="BW299">
            <v>-6357.9501798060473</v>
          </cell>
          <cell r="BX299">
            <v>2532039.9360111705</v>
          </cell>
          <cell r="BY299">
            <v>5124.887863159207</v>
          </cell>
          <cell r="BZ299" t="str">
            <v>Y</v>
          </cell>
          <cell r="CA299">
            <v>5156.9041466622621</v>
          </cell>
          <cell r="CB299">
            <v>1.6351786711411131E-2</v>
          </cell>
          <cell r="CC299">
            <v>0</v>
          </cell>
          <cell r="CD299">
            <v>2532039.9360111705</v>
          </cell>
        </row>
        <row r="300">
          <cell r="A300">
            <v>993</v>
          </cell>
          <cell r="B300" t="str">
            <v>Recoupment Academy</v>
          </cell>
          <cell r="C300">
            <v>138274</v>
          </cell>
          <cell r="D300">
            <v>9354016</v>
          </cell>
          <cell r="E300" t="str">
            <v>Beccles Free School</v>
          </cell>
          <cell r="F300">
            <v>307</v>
          </cell>
          <cell r="G300">
            <v>0</v>
          </cell>
          <cell r="H300">
            <v>307</v>
          </cell>
          <cell r="I300">
            <v>0</v>
          </cell>
          <cell r="J300">
            <v>626257.80000000005</v>
          </cell>
          <cell r="K300">
            <v>644268.80000000005</v>
          </cell>
          <cell r="L300">
            <v>0</v>
          </cell>
          <cell r="M300">
            <v>36519.999999999985</v>
          </cell>
          <cell r="N300">
            <v>0</v>
          </cell>
          <cell r="O300">
            <v>97214.932203389835</v>
          </cell>
          <cell r="P300">
            <v>0</v>
          </cell>
          <cell r="Q300">
            <v>0</v>
          </cell>
          <cell r="R300">
            <v>0</v>
          </cell>
          <cell r="S300">
            <v>0</v>
          </cell>
          <cell r="T300">
            <v>0</v>
          </cell>
          <cell r="U300">
            <v>0</v>
          </cell>
          <cell r="V300">
            <v>9569.9999999999636</v>
          </cell>
          <cell r="W300">
            <v>4289.9999999999945</v>
          </cell>
          <cell r="X300">
            <v>13389.999999999993</v>
          </cell>
          <cell r="Y300">
            <v>2240.0000000000082</v>
          </cell>
          <cell r="Z300">
            <v>27600.000000000073</v>
          </cell>
          <cell r="AA300">
            <v>809.99999999999932</v>
          </cell>
          <cell r="AB300">
            <v>0</v>
          </cell>
          <cell r="AC300">
            <v>2770.0000000000018</v>
          </cell>
          <cell r="AD300">
            <v>0</v>
          </cell>
          <cell r="AE300">
            <v>0</v>
          </cell>
          <cell r="AF300">
            <v>176997.62900458142</v>
          </cell>
          <cell r="AG300">
            <v>0</v>
          </cell>
          <cell r="AH300">
            <v>0</v>
          </cell>
          <cell r="AI300">
            <v>110000</v>
          </cell>
          <cell r="AJ300">
            <v>0</v>
          </cell>
          <cell r="AK300">
            <v>0</v>
          </cell>
          <cell r="AL300">
            <v>0</v>
          </cell>
          <cell r="AM300">
            <v>24773.279999999999</v>
          </cell>
          <cell r="AN300">
            <v>0</v>
          </cell>
          <cell r="AO300">
            <v>0</v>
          </cell>
          <cell r="AP300">
            <v>0</v>
          </cell>
          <cell r="AQ300">
            <v>0</v>
          </cell>
          <cell r="AR300">
            <v>0</v>
          </cell>
          <cell r="AS300">
            <v>0</v>
          </cell>
          <cell r="AT300">
            <v>0</v>
          </cell>
          <cell r="AU300">
            <v>0</v>
          </cell>
          <cell r="AV300">
            <v>1270526.6000000001</v>
          </cell>
          <cell r="AW300">
            <v>371402.5612079713</v>
          </cell>
          <cell r="AX300">
            <v>134773.28</v>
          </cell>
          <cell r="AY300">
            <v>282814.09510627633</v>
          </cell>
          <cell r="AZ300">
            <v>1776702.4412079714</v>
          </cell>
          <cell r="BA300">
            <v>1751929.1612079714</v>
          </cell>
          <cell r="BB300">
            <v>4800</v>
          </cell>
          <cell r="BC300">
            <v>1473600</v>
          </cell>
          <cell r="BD300">
            <v>0</v>
          </cell>
          <cell r="BE300">
            <v>0</v>
          </cell>
          <cell r="BF300">
            <v>1776702.4412079714</v>
          </cell>
          <cell r="BG300" t="str">
            <v/>
          </cell>
          <cell r="BH300" t="str">
            <v/>
          </cell>
          <cell r="BI300" t="str">
            <v/>
          </cell>
          <cell r="BJ300" t="str">
            <v/>
          </cell>
          <cell r="BK300" t="str">
            <v/>
          </cell>
          <cell r="BL300">
            <v>1776702.4412079714</v>
          </cell>
          <cell r="BM300">
            <v>0</v>
          </cell>
          <cell r="BN300">
            <v>1776702.4412079714</v>
          </cell>
          <cell r="BO300">
            <v>1498373.28</v>
          </cell>
          <cell r="BP300">
            <v>1363600</v>
          </cell>
          <cell r="BQ300">
            <v>1641929.1612079714</v>
          </cell>
          <cell r="BR300">
            <v>5348.3034567034902</v>
          </cell>
          <cell r="BS300">
            <v>5159.9177483333333</v>
          </cell>
          <cell r="BT300">
            <v>3.6509440180709458E-2</v>
          </cell>
          <cell r="BU300">
            <v>-3.5829378838463381E-3</v>
          </cell>
          <cell r="BV300">
            <v>0</v>
          </cell>
          <cell r="BW300">
            <v>-5675.713086856621</v>
          </cell>
          <cell r="BX300">
            <v>1771026.7281211149</v>
          </cell>
          <cell r="BY300">
            <v>5688.1219808505366</v>
          </cell>
          <cell r="BZ300" t="str">
            <v>Y</v>
          </cell>
          <cell r="CA300">
            <v>5768.8167039775726</v>
          </cell>
          <cell r="CB300">
            <v>2.8789231668464588E-2</v>
          </cell>
          <cell r="CC300">
            <v>0</v>
          </cell>
          <cell r="CD300">
            <v>1771026.7281211149</v>
          </cell>
        </row>
        <row r="301">
          <cell r="A301">
            <v>994</v>
          </cell>
          <cell r="B301" t="str">
            <v>Recoupment Academy</v>
          </cell>
          <cell r="C301">
            <v>140047</v>
          </cell>
          <cell r="D301">
            <v>9354035</v>
          </cell>
          <cell r="E301" t="str">
            <v>Ixworth Free School</v>
          </cell>
          <cell r="F301">
            <v>262</v>
          </cell>
          <cell r="G301">
            <v>0</v>
          </cell>
          <cell r="H301">
            <v>262</v>
          </cell>
          <cell r="I301">
            <v>0</v>
          </cell>
          <cell r="J301">
            <v>684604.8</v>
          </cell>
          <cell r="K301">
            <v>379500.79999999999</v>
          </cell>
          <cell r="L301">
            <v>0</v>
          </cell>
          <cell r="M301">
            <v>16719.999999999967</v>
          </cell>
          <cell r="N301">
            <v>0</v>
          </cell>
          <cell r="O301">
            <v>54845.333333333328</v>
          </cell>
          <cell r="P301">
            <v>0</v>
          </cell>
          <cell r="Q301">
            <v>0</v>
          </cell>
          <cell r="R301">
            <v>0</v>
          </cell>
          <cell r="S301">
            <v>0</v>
          </cell>
          <cell r="T301">
            <v>0</v>
          </cell>
          <cell r="U301">
            <v>0</v>
          </cell>
          <cell r="V301">
            <v>289.99999999999994</v>
          </cell>
          <cell r="W301">
            <v>1560.0000000000018</v>
          </cell>
          <cell r="X301">
            <v>4120.0000000000045</v>
          </cell>
          <cell r="Y301">
            <v>0</v>
          </cell>
          <cell r="Z301">
            <v>599.99999999999989</v>
          </cell>
          <cell r="AA301">
            <v>0</v>
          </cell>
          <cell r="AB301">
            <v>0</v>
          </cell>
          <cell r="AC301">
            <v>2769.9999999999995</v>
          </cell>
          <cell r="AD301">
            <v>0</v>
          </cell>
          <cell r="AE301">
            <v>0</v>
          </cell>
          <cell r="AF301">
            <v>134365.95861324534</v>
          </cell>
          <cell r="AG301">
            <v>0</v>
          </cell>
          <cell r="AH301">
            <v>0</v>
          </cell>
          <cell r="AI301">
            <v>110000</v>
          </cell>
          <cell r="AJ301">
            <v>65000</v>
          </cell>
          <cell r="AK301">
            <v>0</v>
          </cell>
          <cell r="AL301">
            <v>0</v>
          </cell>
          <cell r="AM301">
            <v>15719.995200000001</v>
          </cell>
          <cell r="AN301">
            <v>0</v>
          </cell>
          <cell r="AO301">
            <v>0</v>
          </cell>
          <cell r="AP301">
            <v>0</v>
          </cell>
          <cell r="AQ301">
            <v>0</v>
          </cell>
          <cell r="AR301">
            <v>0</v>
          </cell>
          <cell r="AS301">
            <v>0</v>
          </cell>
          <cell r="AT301">
            <v>0</v>
          </cell>
          <cell r="AU301">
            <v>0</v>
          </cell>
          <cell r="AV301">
            <v>1064105.6000000001</v>
          </cell>
          <cell r="AW301">
            <v>215271.29194657865</v>
          </cell>
          <cell r="AX301">
            <v>190719.9952</v>
          </cell>
          <cell r="AY301">
            <v>183432.625279912</v>
          </cell>
          <cell r="AZ301">
            <v>1470096.8871465789</v>
          </cell>
          <cell r="BA301">
            <v>1454376.8919465789</v>
          </cell>
          <cell r="BB301">
            <v>4800</v>
          </cell>
          <cell r="BC301">
            <v>1257600</v>
          </cell>
          <cell r="BD301">
            <v>0</v>
          </cell>
          <cell r="BE301">
            <v>0</v>
          </cell>
          <cell r="BF301">
            <v>1470096.8871465789</v>
          </cell>
          <cell r="BG301" t="str">
            <v/>
          </cell>
          <cell r="BH301" t="str">
            <v/>
          </cell>
          <cell r="BI301" t="str">
            <v/>
          </cell>
          <cell r="BJ301" t="str">
            <v/>
          </cell>
          <cell r="BK301" t="str">
            <v/>
          </cell>
          <cell r="BL301">
            <v>1470096.8871465789</v>
          </cell>
          <cell r="BM301">
            <v>0</v>
          </cell>
          <cell r="BN301">
            <v>1470096.8871465786</v>
          </cell>
          <cell r="BO301">
            <v>1273319.9952</v>
          </cell>
          <cell r="BP301">
            <v>1082600</v>
          </cell>
          <cell r="BQ301">
            <v>1279376.8919465789</v>
          </cell>
          <cell r="BR301">
            <v>4883.1179081930495</v>
          </cell>
          <cell r="BS301">
            <v>4689.9697345132736</v>
          </cell>
          <cell r="BT301">
            <v>4.1183245226170083E-2</v>
          </cell>
          <cell r="BU301">
            <v>-4.041612491734221E-3</v>
          </cell>
          <cell r="BV301">
            <v>0</v>
          </cell>
          <cell r="BW301">
            <v>-4966.2205493944393</v>
          </cell>
          <cell r="BX301">
            <v>1465130.6665971845</v>
          </cell>
          <cell r="BY301">
            <v>5532.1017992258949</v>
          </cell>
          <cell r="BZ301" t="str">
            <v>Y</v>
          </cell>
          <cell r="CA301">
            <v>5592.1017809052846</v>
          </cell>
          <cell r="CB301">
            <v>1.0797475097066078E-2</v>
          </cell>
          <cell r="CC301">
            <v>0</v>
          </cell>
          <cell r="CD301">
            <v>1465130.6665971845</v>
          </cell>
        </row>
        <row r="302">
          <cell r="A302">
            <v>1001</v>
          </cell>
          <cell r="B302" t="str">
            <v/>
          </cell>
          <cell r="C302" t="str">
            <v/>
          </cell>
          <cell r="D302" t="str">
            <v>Churchill Free Special</v>
          </cell>
        </row>
        <row r="303">
          <cell r="A303">
            <v>195</v>
          </cell>
          <cell r="B303" t="str">
            <v/>
          </cell>
          <cell r="C303" t="str">
            <v/>
          </cell>
          <cell r="D303" t="str">
            <v>The Ashley School</v>
          </cell>
        </row>
        <row r="304">
          <cell r="A304">
            <v>196</v>
          </cell>
          <cell r="B304" t="str">
            <v/>
          </cell>
          <cell r="C304" t="str">
            <v/>
          </cell>
          <cell r="D304" t="str">
            <v>Warren School</v>
          </cell>
        </row>
        <row r="305">
          <cell r="A305">
            <v>393</v>
          </cell>
          <cell r="B305" t="str">
            <v/>
          </cell>
          <cell r="C305" t="str">
            <v/>
          </cell>
          <cell r="D305" t="str">
            <v>Stone Lodge Academy</v>
          </cell>
        </row>
        <row r="306">
          <cell r="A306">
            <v>395</v>
          </cell>
          <cell r="B306" t="str">
            <v/>
          </cell>
          <cell r="C306" t="str">
            <v/>
          </cell>
          <cell r="D306" t="str">
            <v>Thomas Wolsey School</v>
          </cell>
        </row>
        <row r="307">
          <cell r="A307">
            <v>396</v>
          </cell>
          <cell r="B307" t="str">
            <v/>
          </cell>
          <cell r="C307" t="str">
            <v/>
          </cell>
          <cell r="D307" t="str">
            <v>The Bridge School</v>
          </cell>
        </row>
        <row r="308">
          <cell r="A308">
            <v>575</v>
          </cell>
          <cell r="B308" t="str">
            <v/>
          </cell>
          <cell r="C308" t="str">
            <v/>
          </cell>
          <cell r="D308" t="str">
            <v>Priory School</v>
          </cell>
        </row>
        <row r="309">
          <cell r="A309">
            <v>576</v>
          </cell>
          <cell r="B309" t="str">
            <v/>
          </cell>
          <cell r="C309" t="str">
            <v/>
          </cell>
          <cell r="D309" t="str">
            <v>Riverwalk School</v>
          </cell>
        </row>
        <row r="310">
          <cell r="A310">
            <v>579</v>
          </cell>
          <cell r="B310" t="str">
            <v/>
          </cell>
          <cell r="C310" t="str">
            <v/>
          </cell>
          <cell r="D310" t="str">
            <v>Hillside Special School</v>
          </cell>
        </row>
        <row r="311">
          <cell r="A311">
            <v>176</v>
          </cell>
          <cell r="B311" t="str">
            <v/>
          </cell>
          <cell r="C311" t="str">
            <v/>
          </cell>
          <cell r="D311" t="str">
            <v>Old Warren House Pupil Referral Unit</v>
          </cell>
        </row>
        <row r="312">
          <cell r="A312">
            <v>187</v>
          </cell>
          <cell r="B312" t="str">
            <v/>
          </cell>
          <cell r="C312" t="str">
            <v/>
          </cell>
          <cell r="D312" t="str">
            <v>The Attic</v>
          </cell>
        </row>
        <row r="313">
          <cell r="A313">
            <v>189</v>
          </cell>
          <cell r="B313" t="str">
            <v/>
          </cell>
          <cell r="C313" t="str">
            <v/>
          </cell>
          <cell r="D313" t="str">
            <v>First Base (Lowestoft) Pupil Referral Unit</v>
          </cell>
        </row>
        <row r="314">
          <cell r="A314">
            <v>190</v>
          </cell>
          <cell r="B314" t="str">
            <v/>
          </cell>
          <cell r="C314" t="str">
            <v/>
          </cell>
          <cell r="D314" t="str">
            <v>Harbour Pupil Referral Unit</v>
          </cell>
        </row>
        <row r="315">
          <cell r="A315">
            <v>351</v>
          </cell>
          <cell r="B315" t="str">
            <v/>
          </cell>
          <cell r="C315" t="str">
            <v/>
          </cell>
          <cell r="D315" t="str">
            <v>Alderwood Pupil Referral Unit</v>
          </cell>
        </row>
        <row r="316">
          <cell r="A316">
            <v>352</v>
          </cell>
          <cell r="B316" t="str">
            <v/>
          </cell>
          <cell r="C316" t="str">
            <v/>
          </cell>
          <cell r="D316" t="str">
            <v>First Base (Ipswich) Pupil Referral Unit</v>
          </cell>
        </row>
        <row r="317">
          <cell r="A317">
            <v>353</v>
          </cell>
          <cell r="B317" t="str">
            <v/>
          </cell>
          <cell r="C317" t="str">
            <v/>
          </cell>
          <cell r="D317" t="str">
            <v>St Christopher's Pupil Referral Unit</v>
          </cell>
        </row>
        <row r="318">
          <cell r="A318">
            <v>367</v>
          </cell>
          <cell r="B318" t="str">
            <v/>
          </cell>
          <cell r="C318" t="str">
            <v/>
          </cell>
          <cell r="D318" t="str">
            <v>Parkside Pupil Referral Unit</v>
          </cell>
        </row>
        <row r="319">
          <cell r="A319">
            <v>389</v>
          </cell>
          <cell r="B319" t="str">
            <v/>
          </cell>
          <cell r="C319" t="str">
            <v/>
          </cell>
          <cell r="D319" t="str">
            <v>Westbridge Pupil Referral Unit</v>
          </cell>
        </row>
        <row r="320">
          <cell r="A320">
            <v>577</v>
          </cell>
          <cell r="B320" t="str">
            <v/>
          </cell>
          <cell r="C320" t="str">
            <v/>
          </cell>
          <cell r="D320" t="str">
            <v>Hampden House Pupil Referral Unit</v>
          </cell>
        </row>
        <row r="321">
          <cell r="A321">
            <v>580</v>
          </cell>
          <cell r="B321" t="str">
            <v/>
          </cell>
          <cell r="C321" t="str">
            <v/>
          </cell>
          <cell r="D321" t="str">
            <v>The Albany Centre Pupil Referral Unit</v>
          </cell>
        </row>
        <row r="322">
          <cell r="A322">
            <v>584</v>
          </cell>
          <cell r="B322" t="str">
            <v/>
          </cell>
          <cell r="C322" t="str">
            <v/>
          </cell>
          <cell r="D322" t="str">
            <v>The Kingsfield Centre Pupil Referral Unit</v>
          </cell>
        </row>
        <row r="323">
          <cell r="A323">
            <v>597</v>
          </cell>
          <cell r="B323" t="str">
            <v/>
          </cell>
          <cell r="C323" t="str">
            <v/>
          </cell>
          <cell r="D323" t="str">
            <v>First Base (BSE) Pupil Referral Unit</v>
          </cell>
        </row>
        <row r="324">
          <cell r="A324">
            <v>598</v>
          </cell>
          <cell r="B324" t="str">
            <v/>
          </cell>
          <cell r="C324" t="str">
            <v/>
          </cell>
          <cell r="D324" t="str">
            <v>Mill Meadow Pupil Referral Unit</v>
          </cell>
        </row>
        <row r="325">
          <cell r="A325">
            <v>266</v>
          </cell>
          <cell r="B325" t="str">
            <v/>
          </cell>
          <cell r="C325" t="str">
            <v/>
          </cell>
          <cell r="D325" t="str">
            <v>Highfield Nursery School</v>
          </cell>
        </row>
      </sheetData>
      <sheetData sheetId="1">
        <row r="1">
          <cell r="A1" t="str">
            <v>School Number</v>
          </cell>
          <cell r="B1" t="str">
            <v>URN</v>
          </cell>
          <cell r="C1" t="str">
            <v>LAESTAB</v>
          </cell>
          <cell r="D1" t="str">
            <v>School Name</v>
          </cell>
          <cell r="E1" t="str">
            <v>Phase</v>
          </cell>
          <cell r="F1" t="str">
            <v>Academy Type</v>
          </cell>
          <cell r="G1" t="str">
            <v>London Fringe</v>
          </cell>
          <cell r="H1" t="str">
            <v>Number of Primary year groups for middle schools</v>
          </cell>
          <cell r="I1" t="str">
            <v>Number of Secondary year groups for middle schools</v>
          </cell>
          <cell r="J1" t="str">
            <v>Number of Primary year groups for all schools</v>
          </cell>
          <cell r="K1" t="str">
            <v>Number of Secondary year groups for all schools</v>
          </cell>
          <cell r="L1" t="str">
            <v>Number of KS3 year groups for all schools</v>
          </cell>
          <cell r="M1" t="str">
            <v>Number of KS4 year groups for all schools</v>
          </cell>
          <cell r="N1" t="str">
            <v>NOR</v>
          </cell>
          <cell r="O1" t="str">
            <v>NOR Primary</v>
          </cell>
          <cell r="P1" t="str">
            <v>NOR Reception</v>
          </cell>
          <cell r="Q1" t="str">
            <v>NOR Y1-6 for calculation of the eligible pupils for the primary prior attainment factor ONLY</v>
          </cell>
          <cell r="R1" t="str">
            <v>NOR Secondary</v>
          </cell>
          <cell r="S1" t="str">
            <v>NOR KS3</v>
          </cell>
          <cell r="T1" t="str">
            <v>NOR KS4</v>
          </cell>
          <cell r="U1" t="str">
            <v>NOR Y7 for calculation of the eligible pupils for the secondary prior attainment factor ONLY</v>
          </cell>
          <cell r="V1" t="str">
            <v>NOR Y8 for calculation of the eligible pupils for the secondary prior attainment factor ONLY</v>
          </cell>
          <cell r="W1" t="str">
            <v>NOR Y9 for calculation of the eligible pupils for the secondary prior attainment factor ONLY</v>
          </cell>
          <cell r="X1" t="str">
            <v>NOR Y10-11 for calculation of the eligible pupils for the secondary prior attainment factor ONLY</v>
          </cell>
          <cell r="Y1" t="str">
            <v>Reception Difference</v>
          </cell>
          <cell r="Z1" t="str">
            <v>19-20 Base NOR</v>
          </cell>
          <cell r="AA1" t="str">
            <v>Average Year Group Size</v>
          </cell>
          <cell r="AB1" t="str">
            <v>Primary FSM Units</v>
          </cell>
          <cell r="AC1" t="str">
            <v>Primary Ever 6 Units</v>
          </cell>
          <cell r="AD1" t="str">
            <v>Secondary FSM Units</v>
          </cell>
          <cell r="AE1" t="str">
            <v>Secondary Ever 6 Units</v>
          </cell>
          <cell r="AF1" t="str">
            <v>IDACI Primary Units Band G</v>
          </cell>
          <cell r="AG1" t="str">
            <v>IDACI Primary Units Band F</v>
          </cell>
          <cell r="AH1" t="str">
            <v>IDACI Primary Units Band E</v>
          </cell>
          <cell r="AI1" t="str">
            <v>IDACI Primary Units Band D</v>
          </cell>
          <cell r="AJ1" t="str">
            <v>IDACI Primary Units Band C</v>
          </cell>
          <cell r="AK1" t="str">
            <v>IDACI Primary Units Band B</v>
          </cell>
          <cell r="AL1" t="str">
            <v>IDACI Primary Units Band A</v>
          </cell>
          <cell r="AM1" t="str">
            <v>IDACI Secondary Units Band G</v>
          </cell>
          <cell r="AN1" t="str">
            <v>IDACI Secondary Units Band F</v>
          </cell>
          <cell r="AO1" t="str">
            <v>IDACI Secondary Units Band E</v>
          </cell>
          <cell r="AP1" t="str">
            <v>IDACI Secondary Units Band D</v>
          </cell>
          <cell r="AQ1" t="str">
            <v>IDACI Secondary Units Band C</v>
          </cell>
          <cell r="AR1" t="str">
            <v>IDACI Secondary Units Band B</v>
          </cell>
          <cell r="AS1" t="str">
            <v>IDACI Secondary Units Band A</v>
          </cell>
          <cell r="AT1" t="str">
            <v>EAL 1 Primary Units</v>
          </cell>
          <cell r="AU1" t="str">
            <v>EAL 2 Primary Units</v>
          </cell>
          <cell r="AV1" t="str">
            <v>EAL 3 Primary Units</v>
          </cell>
          <cell r="AW1" t="str">
            <v>EAL 1 Secondary Units</v>
          </cell>
          <cell r="AX1" t="str">
            <v>EAL 2 Secondary Units</v>
          </cell>
          <cell r="AY1" t="str">
            <v>EAL 3 Secondary Units</v>
          </cell>
          <cell r="AZ1" t="str">
            <v>LAC X Units</v>
          </cell>
          <cell r="BA1" t="str">
            <v>Low Attainment under new EYFSP Proportion</v>
          </cell>
          <cell r="BB1" t="str">
            <v>Low attainment total Primary Units</v>
          </cell>
          <cell r="BC1" t="str">
            <v>Low Attainment Secondary Units - Y7</v>
          </cell>
          <cell r="BD1" t="str">
            <v>Low Attainment Secondary Units - Y8</v>
          </cell>
          <cell r="BE1" t="str">
            <v>Low Attainment Secondary Units - Y9</v>
          </cell>
          <cell r="BF1" t="str">
            <v>Low Attainment Secondary Units - Y10-11</v>
          </cell>
          <cell r="BG1" t="str">
            <v>Low attainment total Secondary Units</v>
          </cell>
          <cell r="BH1" t="str">
            <v>Mobility Primary Units</v>
          </cell>
          <cell r="BI1" t="str">
            <v>Mobility Secondary Units</v>
          </cell>
          <cell r="BJ1" t="str">
            <v>Primary sparsity av. Distance to 2nd school
(miles)</v>
          </cell>
          <cell r="BK1" t="str">
            <v>Secondary sparsity av. Distance to 2nd school
(miles)</v>
          </cell>
          <cell r="BL1" t="str">
            <v>Sparsity flag</v>
          </cell>
          <cell r="BM1" t="str">
            <v>Proportion of total NOR in Primary phase</v>
          </cell>
          <cell r="BN1" t="str">
            <v>Proportion of total NOR in Secondary phase</v>
          </cell>
          <cell r="BO1" t="str">
            <v>High Needs Places (SSC, HIUs, SLUs)</v>
          </cell>
          <cell r="BP1" t="str">
            <v>Special School Places</v>
          </cell>
          <cell r="BQ1" t="str">
            <v>PRU Places</v>
          </cell>
        </row>
        <row r="2">
          <cell r="B2" t="str">
            <v>Total</v>
          </cell>
          <cell r="N2">
            <v>92917.75</v>
          </cell>
          <cell r="O2">
            <v>56014.75</v>
          </cell>
          <cell r="P2">
            <v>7755.25</v>
          </cell>
          <cell r="Q2">
            <v>48259.5</v>
          </cell>
          <cell r="R2">
            <v>36903</v>
          </cell>
          <cell r="S2">
            <v>22546</v>
          </cell>
          <cell r="T2">
            <v>14357</v>
          </cell>
          <cell r="U2">
            <v>7644</v>
          </cell>
          <cell r="V2">
            <v>7416</v>
          </cell>
          <cell r="W2">
            <v>7486</v>
          </cell>
          <cell r="X2">
            <v>14357</v>
          </cell>
          <cell r="Y2">
            <v>0</v>
          </cell>
          <cell r="Z2">
            <v>92917.75</v>
          </cell>
          <cell r="AA2">
            <v>53.24229574773053</v>
          </cell>
          <cell r="AB2">
            <v>7108.6521706992562</v>
          </cell>
          <cell r="AC2">
            <v>11448.2946718033</v>
          </cell>
          <cell r="AD2">
            <v>4409.9999999999991</v>
          </cell>
          <cell r="AE2">
            <v>8899.5398133764411</v>
          </cell>
          <cell r="AF2">
            <v>39495.505549497713</v>
          </cell>
          <cell r="AG2">
            <v>5161.0604730295572</v>
          </cell>
          <cell r="AH2">
            <v>3140.5121062119215</v>
          </cell>
          <cell r="AI2">
            <v>3531.7260831012422</v>
          </cell>
          <cell r="AJ2">
            <v>2360.1715980466843</v>
          </cell>
          <cell r="AK2">
            <v>1892.6576046104296</v>
          </cell>
          <cell r="AL2">
            <v>433.11658550245483</v>
          </cell>
          <cell r="AM2">
            <v>27060.251262576523</v>
          </cell>
          <cell r="AN2">
            <v>3114.0029930890969</v>
          </cell>
          <cell r="AO2">
            <v>1873.2675777295608</v>
          </cell>
          <cell r="AP2">
            <v>2126.3610002909786</v>
          </cell>
          <cell r="AQ2">
            <v>1305.0887700770752</v>
          </cell>
          <cell r="AR2">
            <v>1211.9805487793024</v>
          </cell>
          <cell r="AS2">
            <v>212.04784745745837</v>
          </cell>
          <cell r="AT2">
            <v>1226.6533385746109</v>
          </cell>
          <cell r="AU2">
            <v>2307.6743166740757</v>
          </cell>
          <cell r="AV2">
            <v>3337.2343379508593</v>
          </cell>
          <cell r="AW2">
            <v>185.61092693680959</v>
          </cell>
          <cell r="AX2">
            <v>357.11463007480518</v>
          </cell>
          <cell r="AY2">
            <v>560.67813100317517</v>
          </cell>
          <cell r="AZ2">
            <v>461.8599680813943</v>
          </cell>
          <cell r="BA2">
            <v>16510.999945126656</v>
          </cell>
          <cell r="BB2">
            <v>19137.034520436759</v>
          </cell>
          <cell r="BC2">
            <v>3000.3758682988546</v>
          </cell>
          <cell r="BE2">
            <v>3798.4378082951721</v>
          </cell>
          <cell r="BF2">
            <v>3334.3163317340509</v>
          </cell>
          <cell r="BG2">
            <v>8899.7913899951054</v>
          </cell>
          <cell r="BH2">
            <v>3595.6000000000008</v>
          </cell>
          <cell r="BI2">
            <v>342.89999999999986</v>
          </cell>
          <cell r="BM2">
            <v>253.9703389585035</v>
          </cell>
          <cell r="BN2">
            <v>45.029661041496496</v>
          </cell>
        </row>
        <row r="3">
          <cell r="A3">
            <v>205</v>
          </cell>
          <cell r="B3">
            <v>124531</v>
          </cell>
          <cell r="C3">
            <v>9352002</v>
          </cell>
          <cell r="D3" t="str">
            <v>Bildeston Primary School</v>
          </cell>
          <cell r="E3" t="str">
            <v>Primary</v>
          </cell>
          <cell r="F3">
            <v>0</v>
          </cell>
          <cell r="G3">
            <v>1</v>
          </cell>
          <cell r="H3">
            <v>0</v>
          </cell>
          <cell r="I3">
            <v>0</v>
          </cell>
          <cell r="J3">
            <v>7</v>
          </cell>
          <cell r="K3">
            <v>0</v>
          </cell>
          <cell r="L3">
            <v>0</v>
          </cell>
          <cell r="M3">
            <v>0</v>
          </cell>
          <cell r="N3">
            <v>99</v>
          </cell>
          <cell r="O3">
            <v>99</v>
          </cell>
          <cell r="P3">
            <v>14</v>
          </cell>
          <cell r="Q3">
            <v>85</v>
          </cell>
          <cell r="R3">
            <v>0</v>
          </cell>
          <cell r="S3">
            <v>0</v>
          </cell>
          <cell r="T3">
            <v>0</v>
          </cell>
          <cell r="U3">
            <v>0</v>
          </cell>
          <cell r="V3">
            <v>0</v>
          </cell>
          <cell r="W3">
            <v>0</v>
          </cell>
          <cell r="X3">
            <v>0</v>
          </cell>
          <cell r="Y3">
            <v>0</v>
          </cell>
          <cell r="Z3">
            <v>99</v>
          </cell>
          <cell r="AA3">
            <v>14.142857142857142</v>
          </cell>
          <cell r="AB3">
            <v>17.000000000000028</v>
          </cell>
          <cell r="AC3">
            <v>31.595744680851066</v>
          </cell>
          <cell r="AD3">
            <v>0</v>
          </cell>
          <cell r="AE3">
            <v>0</v>
          </cell>
          <cell r="AF3">
            <v>97.000000000000014</v>
          </cell>
          <cell r="AG3">
            <v>1.9999999999999998</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37.317073170731668</v>
          </cell>
          <cell r="BB3">
            <v>43.463414634146297</v>
          </cell>
          <cell r="BC3">
            <v>0</v>
          </cell>
          <cell r="BD3">
            <v>0</v>
          </cell>
          <cell r="BE3">
            <v>0</v>
          </cell>
          <cell r="BF3">
            <v>0</v>
          </cell>
          <cell r="BG3">
            <v>0</v>
          </cell>
          <cell r="BH3">
            <v>0</v>
          </cell>
          <cell r="BI3">
            <v>0</v>
          </cell>
          <cell r="BJ3">
            <v>2.7312306955555599</v>
          </cell>
          <cell r="BK3">
            <v>0</v>
          </cell>
          <cell r="BL3">
            <v>1</v>
          </cell>
          <cell r="BM3">
            <v>1</v>
          </cell>
          <cell r="BN3">
            <v>0</v>
          </cell>
        </row>
        <row r="4">
          <cell r="A4">
            <v>436</v>
          </cell>
          <cell r="B4">
            <v>124534</v>
          </cell>
          <cell r="C4">
            <v>9352007</v>
          </cell>
          <cell r="D4" t="str">
            <v>Elmswell Community Primary School</v>
          </cell>
          <cell r="E4" t="str">
            <v>Primary</v>
          </cell>
          <cell r="F4">
            <v>0</v>
          </cell>
          <cell r="G4">
            <v>1</v>
          </cell>
          <cell r="H4">
            <v>0</v>
          </cell>
          <cell r="I4">
            <v>0</v>
          </cell>
          <cell r="J4">
            <v>7</v>
          </cell>
          <cell r="K4">
            <v>0</v>
          </cell>
          <cell r="L4">
            <v>0</v>
          </cell>
          <cell r="M4">
            <v>0</v>
          </cell>
          <cell r="N4">
            <v>284</v>
          </cell>
          <cell r="O4">
            <v>284</v>
          </cell>
          <cell r="P4">
            <v>44</v>
          </cell>
          <cell r="Q4">
            <v>240</v>
          </cell>
          <cell r="R4">
            <v>0</v>
          </cell>
          <cell r="S4">
            <v>0</v>
          </cell>
          <cell r="T4">
            <v>0</v>
          </cell>
          <cell r="U4">
            <v>0</v>
          </cell>
          <cell r="V4">
            <v>0</v>
          </cell>
          <cell r="W4">
            <v>0</v>
          </cell>
          <cell r="X4">
            <v>0</v>
          </cell>
          <cell r="Y4">
            <v>0</v>
          </cell>
          <cell r="Z4">
            <v>284</v>
          </cell>
          <cell r="AA4">
            <v>40.571428571428569</v>
          </cell>
          <cell r="AB4">
            <v>21.000000000000004</v>
          </cell>
          <cell r="AC4">
            <v>31.323529411764707</v>
          </cell>
          <cell r="AD4">
            <v>0</v>
          </cell>
          <cell r="AE4">
            <v>0</v>
          </cell>
          <cell r="AF4">
            <v>284</v>
          </cell>
          <cell r="AG4">
            <v>0</v>
          </cell>
          <cell r="AH4">
            <v>0</v>
          </cell>
          <cell r="AI4">
            <v>0</v>
          </cell>
          <cell r="AJ4">
            <v>0</v>
          </cell>
          <cell r="AK4">
            <v>0</v>
          </cell>
          <cell r="AL4">
            <v>0</v>
          </cell>
          <cell r="AM4">
            <v>0</v>
          </cell>
          <cell r="AN4">
            <v>0</v>
          </cell>
          <cell r="AO4">
            <v>0</v>
          </cell>
          <cell r="AP4">
            <v>0</v>
          </cell>
          <cell r="AQ4">
            <v>0</v>
          </cell>
          <cell r="AR4">
            <v>0</v>
          </cell>
          <cell r="AS4">
            <v>0</v>
          </cell>
          <cell r="AT4">
            <v>2.3666666666666658</v>
          </cell>
          <cell r="AU4">
            <v>2.3666666666666658</v>
          </cell>
          <cell r="AV4">
            <v>2.3666666666666658</v>
          </cell>
          <cell r="AW4">
            <v>0</v>
          </cell>
          <cell r="AX4">
            <v>0</v>
          </cell>
          <cell r="AY4">
            <v>0</v>
          </cell>
          <cell r="AZ4">
            <v>0</v>
          </cell>
          <cell r="BA4">
            <v>76.271186440678079</v>
          </cell>
          <cell r="BB4">
            <v>90.254237288135727</v>
          </cell>
          <cell r="BC4">
            <v>0</v>
          </cell>
          <cell r="BD4">
            <v>0</v>
          </cell>
          <cell r="BE4">
            <v>0</v>
          </cell>
          <cell r="BF4">
            <v>0</v>
          </cell>
          <cell r="BG4">
            <v>0</v>
          </cell>
          <cell r="BH4">
            <v>0</v>
          </cell>
          <cell r="BI4">
            <v>0</v>
          </cell>
          <cell r="BJ4">
            <v>1.40111585470588</v>
          </cell>
          <cell r="BK4">
            <v>0</v>
          </cell>
          <cell r="BL4">
            <v>0</v>
          </cell>
          <cell r="BM4">
            <v>1</v>
          </cell>
          <cell r="BN4">
            <v>0</v>
          </cell>
        </row>
        <row r="5">
          <cell r="A5">
            <v>443</v>
          </cell>
          <cell r="B5">
            <v>124536</v>
          </cell>
          <cell r="C5">
            <v>9352009</v>
          </cell>
          <cell r="D5" t="str">
            <v>Pot Kiln Primary School</v>
          </cell>
          <cell r="E5" t="str">
            <v>Primary</v>
          </cell>
          <cell r="F5">
            <v>0</v>
          </cell>
          <cell r="G5">
            <v>1</v>
          </cell>
          <cell r="H5">
            <v>0</v>
          </cell>
          <cell r="I5">
            <v>0</v>
          </cell>
          <cell r="J5">
            <v>7</v>
          </cell>
          <cell r="K5">
            <v>0</v>
          </cell>
          <cell r="L5">
            <v>0</v>
          </cell>
          <cell r="M5">
            <v>0</v>
          </cell>
          <cell r="N5">
            <v>306</v>
          </cell>
          <cell r="O5">
            <v>306</v>
          </cell>
          <cell r="P5">
            <v>44</v>
          </cell>
          <cell r="Q5">
            <v>262</v>
          </cell>
          <cell r="R5">
            <v>0</v>
          </cell>
          <cell r="S5">
            <v>0</v>
          </cell>
          <cell r="T5">
            <v>0</v>
          </cell>
          <cell r="U5">
            <v>0</v>
          </cell>
          <cell r="V5">
            <v>0</v>
          </cell>
          <cell r="W5">
            <v>0</v>
          </cell>
          <cell r="X5">
            <v>0</v>
          </cell>
          <cell r="Y5">
            <v>0</v>
          </cell>
          <cell r="Z5">
            <v>306</v>
          </cell>
          <cell r="AA5">
            <v>43.714285714285715</v>
          </cell>
          <cell r="AB5">
            <v>66.000000000000014</v>
          </cell>
          <cell r="AC5">
            <v>89.804347826086968</v>
          </cell>
          <cell r="AD5">
            <v>0</v>
          </cell>
          <cell r="AE5">
            <v>0</v>
          </cell>
          <cell r="AF5">
            <v>99.999999999999986</v>
          </cell>
          <cell r="AG5">
            <v>146</v>
          </cell>
          <cell r="AH5">
            <v>3</v>
          </cell>
          <cell r="AI5">
            <v>54.999999999999915</v>
          </cell>
          <cell r="AJ5">
            <v>0.99999999999999989</v>
          </cell>
          <cell r="AK5">
            <v>0.99999999999999989</v>
          </cell>
          <cell r="AL5">
            <v>0</v>
          </cell>
          <cell r="AM5">
            <v>0</v>
          </cell>
          <cell r="AN5">
            <v>0</v>
          </cell>
          <cell r="AO5">
            <v>0</v>
          </cell>
          <cell r="AP5">
            <v>0</v>
          </cell>
          <cell r="AQ5">
            <v>0</v>
          </cell>
          <cell r="AR5">
            <v>0</v>
          </cell>
          <cell r="AS5">
            <v>0</v>
          </cell>
          <cell r="AT5">
            <v>2.3358778625954191</v>
          </cell>
          <cell r="AU5">
            <v>7.0076335877862519</v>
          </cell>
          <cell r="AV5">
            <v>14.015267175572534</v>
          </cell>
          <cell r="AW5">
            <v>0</v>
          </cell>
          <cell r="AX5">
            <v>0</v>
          </cell>
          <cell r="AY5">
            <v>0</v>
          </cell>
          <cell r="AZ5">
            <v>2.2173913043478262</v>
          </cell>
          <cell r="BA5">
            <v>103.3671875</v>
          </cell>
          <cell r="BB5">
            <v>120.7265625</v>
          </cell>
          <cell r="BC5">
            <v>0</v>
          </cell>
          <cell r="BD5">
            <v>0</v>
          </cell>
          <cell r="BE5">
            <v>0</v>
          </cell>
          <cell r="BF5">
            <v>0</v>
          </cell>
          <cell r="BG5">
            <v>0</v>
          </cell>
          <cell r="BH5">
            <v>5.3999999999998707</v>
          </cell>
          <cell r="BI5">
            <v>0</v>
          </cell>
          <cell r="BJ5">
            <v>0.60444029333333305</v>
          </cell>
          <cell r="BK5">
            <v>0</v>
          </cell>
          <cell r="BL5">
            <v>0</v>
          </cell>
          <cell r="BM5">
            <v>1</v>
          </cell>
          <cell r="BN5">
            <v>0</v>
          </cell>
        </row>
        <row r="6">
          <cell r="A6">
            <v>451</v>
          </cell>
          <cell r="B6">
            <v>124537</v>
          </cell>
          <cell r="C6">
            <v>9352011</v>
          </cell>
          <cell r="D6" t="str">
            <v>New Cangle Community Primary School</v>
          </cell>
          <cell r="E6" t="str">
            <v>Primary</v>
          </cell>
          <cell r="F6">
            <v>0</v>
          </cell>
          <cell r="G6">
            <v>1</v>
          </cell>
          <cell r="H6">
            <v>0</v>
          </cell>
          <cell r="I6">
            <v>0</v>
          </cell>
          <cell r="J6">
            <v>7</v>
          </cell>
          <cell r="K6">
            <v>0</v>
          </cell>
          <cell r="L6">
            <v>0</v>
          </cell>
          <cell r="M6">
            <v>0</v>
          </cell>
          <cell r="N6">
            <v>203</v>
          </cell>
          <cell r="O6">
            <v>203</v>
          </cell>
          <cell r="P6">
            <v>30</v>
          </cell>
          <cell r="Q6">
            <v>173</v>
          </cell>
          <cell r="R6">
            <v>0</v>
          </cell>
          <cell r="S6">
            <v>0</v>
          </cell>
          <cell r="T6">
            <v>0</v>
          </cell>
          <cell r="U6">
            <v>0</v>
          </cell>
          <cell r="V6">
            <v>0</v>
          </cell>
          <cell r="W6">
            <v>0</v>
          </cell>
          <cell r="X6">
            <v>0</v>
          </cell>
          <cell r="Y6">
            <v>0</v>
          </cell>
          <cell r="Z6">
            <v>203</v>
          </cell>
          <cell r="AA6">
            <v>29</v>
          </cell>
          <cell r="AB6">
            <v>19.999999999999996</v>
          </cell>
          <cell r="AC6">
            <v>33.234513274336287</v>
          </cell>
          <cell r="AD6">
            <v>0</v>
          </cell>
          <cell r="AE6">
            <v>0</v>
          </cell>
          <cell r="AF6">
            <v>186</v>
          </cell>
          <cell r="AG6">
            <v>16.000000000000004</v>
          </cell>
          <cell r="AH6">
            <v>1.0000000000000007</v>
          </cell>
          <cell r="AI6">
            <v>0</v>
          </cell>
          <cell r="AJ6">
            <v>0</v>
          </cell>
          <cell r="AK6">
            <v>0</v>
          </cell>
          <cell r="AL6">
            <v>0</v>
          </cell>
          <cell r="AM6">
            <v>0</v>
          </cell>
          <cell r="AN6">
            <v>0</v>
          </cell>
          <cell r="AO6">
            <v>0</v>
          </cell>
          <cell r="AP6">
            <v>0</v>
          </cell>
          <cell r="AQ6">
            <v>0</v>
          </cell>
          <cell r="AR6">
            <v>0</v>
          </cell>
          <cell r="AS6">
            <v>0</v>
          </cell>
          <cell r="AT6">
            <v>1.1734104046242777</v>
          </cell>
          <cell r="AU6">
            <v>5.8670520231213787</v>
          </cell>
          <cell r="AV6">
            <v>7.0404624277456671</v>
          </cell>
          <cell r="AW6">
            <v>0</v>
          </cell>
          <cell r="AX6">
            <v>0</v>
          </cell>
          <cell r="AY6">
            <v>0</v>
          </cell>
          <cell r="AZ6">
            <v>0</v>
          </cell>
          <cell r="BA6">
            <v>64.372093023255829</v>
          </cell>
          <cell r="BB6">
            <v>75.534883720930253</v>
          </cell>
          <cell r="BC6">
            <v>0</v>
          </cell>
          <cell r="BD6">
            <v>0</v>
          </cell>
          <cell r="BE6">
            <v>0</v>
          </cell>
          <cell r="BF6">
            <v>0</v>
          </cell>
          <cell r="BG6">
            <v>0</v>
          </cell>
          <cell r="BH6">
            <v>0</v>
          </cell>
          <cell r="BI6">
            <v>0</v>
          </cell>
          <cell r="BJ6">
            <v>0.564123914184397</v>
          </cell>
          <cell r="BK6">
            <v>0</v>
          </cell>
          <cell r="BL6">
            <v>0</v>
          </cell>
          <cell r="BM6">
            <v>1</v>
          </cell>
          <cell r="BN6">
            <v>0</v>
          </cell>
        </row>
        <row r="7">
          <cell r="A7">
            <v>460</v>
          </cell>
          <cell r="B7">
            <v>124538</v>
          </cell>
          <cell r="C7">
            <v>9352012</v>
          </cell>
          <cell r="D7" t="str">
            <v>Hundon Community Primary School</v>
          </cell>
          <cell r="E7" t="str">
            <v>Primary</v>
          </cell>
          <cell r="F7">
            <v>0</v>
          </cell>
          <cell r="G7">
            <v>1</v>
          </cell>
          <cell r="H7">
            <v>0</v>
          </cell>
          <cell r="I7">
            <v>0</v>
          </cell>
          <cell r="J7">
            <v>7</v>
          </cell>
          <cell r="K7">
            <v>0</v>
          </cell>
          <cell r="L7">
            <v>0</v>
          </cell>
          <cell r="M7">
            <v>0</v>
          </cell>
          <cell r="N7">
            <v>84</v>
          </cell>
          <cell r="O7">
            <v>84</v>
          </cell>
          <cell r="P7">
            <v>7</v>
          </cell>
          <cell r="Q7">
            <v>77</v>
          </cell>
          <cell r="R7">
            <v>0</v>
          </cell>
          <cell r="S7">
            <v>0</v>
          </cell>
          <cell r="T7">
            <v>0</v>
          </cell>
          <cell r="U7">
            <v>0</v>
          </cell>
          <cell r="V7">
            <v>0</v>
          </cell>
          <cell r="W7">
            <v>0</v>
          </cell>
          <cell r="X7">
            <v>0</v>
          </cell>
          <cell r="Y7">
            <v>0</v>
          </cell>
          <cell r="Z7">
            <v>84</v>
          </cell>
          <cell r="AA7">
            <v>12</v>
          </cell>
          <cell r="AB7">
            <v>5.9999999999999973</v>
          </cell>
          <cell r="AC7">
            <v>9.1304347826086953</v>
          </cell>
          <cell r="AD7">
            <v>0</v>
          </cell>
          <cell r="AE7">
            <v>0</v>
          </cell>
          <cell r="AF7">
            <v>80.999999999999972</v>
          </cell>
          <cell r="AG7">
            <v>2.9999999999999987</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26.69333333333336</v>
          </cell>
          <cell r="BB7">
            <v>29.120000000000029</v>
          </cell>
          <cell r="BC7">
            <v>0</v>
          </cell>
          <cell r="BD7">
            <v>0</v>
          </cell>
          <cell r="BE7">
            <v>0</v>
          </cell>
          <cell r="BF7">
            <v>0</v>
          </cell>
          <cell r="BG7">
            <v>0</v>
          </cell>
          <cell r="BH7">
            <v>0</v>
          </cell>
          <cell r="BI7">
            <v>0</v>
          </cell>
          <cell r="BJ7">
            <v>2.2961872266666701</v>
          </cell>
          <cell r="BK7">
            <v>0</v>
          </cell>
          <cell r="BL7">
            <v>1</v>
          </cell>
          <cell r="BM7">
            <v>1</v>
          </cell>
          <cell r="BN7">
            <v>0</v>
          </cell>
        </row>
        <row r="8">
          <cell r="A8">
            <v>466</v>
          </cell>
          <cell r="B8">
            <v>124539</v>
          </cell>
          <cell r="C8">
            <v>9352013</v>
          </cell>
          <cell r="D8" t="str">
            <v>Lakenheath Community Primary School</v>
          </cell>
          <cell r="E8" t="str">
            <v>Primary</v>
          </cell>
          <cell r="F8">
            <v>0</v>
          </cell>
          <cell r="G8">
            <v>1</v>
          </cell>
          <cell r="H8">
            <v>0</v>
          </cell>
          <cell r="I8">
            <v>0</v>
          </cell>
          <cell r="J8">
            <v>7</v>
          </cell>
          <cell r="K8">
            <v>0</v>
          </cell>
          <cell r="L8">
            <v>0</v>
          </cell>
          <cell r="M8">
            <v>0</v>
          </cell>
          <cell r="N8">
            <v>288</v>
          </cell>
          <cell r="O8">
            <v>288</v>
          </cell>
          <cell r="P8">
            <v>45</v>
          </cell>
          <cell r="Q8">
            <v>243</v>
          </cell>
          <cell r="R8">
            <v>0</v>
          </cell>
          <cell r="S8">
            <v>0</v>
          </cell>
          <cell r="T8">
            <v>0</v>
          </cell>
          <cell r="U8">
            <v>0</v>
          </cell>
          <cell r="V8">
            <v>0</v>
          </cell>
          <cell r="W8">
            <v>0</v>
          </cell>
          <cell r="X8">
            <v>0</v>
          </cell>
          <cell r="Y8">
            <v>0</v>
          </cell>
          <cell r="Z8">
            <v>288</v>
          </cell>
          <cell r="AA8">
            <v>41.142857142857146</v>
          </cell>
          <cell r="AB8">
            <v>28.999999999999872</v>
          </cell>
          <cell r="AC8">
            <v>65.454545454545453</v>
          </cell>
          <cell r="AD8">
            <v>0</v>
          </cell>
          <cell r="AE8">
            <v>0</v>
          </cell>
          <cell r="AF8">
            <v>286.00000000000011</v>
          </cell>
          <cell r="AG8">
            <v>1.9999999999999987</v>
          </cell>
          <cell r="AH8">
            <v>0</v>
          </cell>
          <cell r="AI8">
            <v>0</v>
          </cell>
          <cell r="AJ8">
            <v>0</v>
          </cell>
          <cell r="AK8">
            <v>0</v>
          </cell>
          <cell r="AL8">
            <v>0</v>
          </cell>
          <cell r="AM8">
            <v>0</v>
          </cell>
          <cell r="AN8">
            <v>0</v>
          </cell>
          <cell r="AO8">
            <v>0</v>
          </cell>
          <cell r="AP8">
            <v>0</v>
          </cell>
          <cell r="AQ8">
            <v>0</v>
          </cell>
          <cell r="AR8">
            <v>0</v>
          </cell>
          <cell r="AS8">
            <v>0</v>
          </cell>
          <cell r="AT8">
            <v>2.3703703703703707</v>
          </cell>
          <cell r="AU8">
            <v>4.7407407407407289</v>
          </cell>
          <cell r="AV8">
            <v>4.7407407407407289</v>
          </cell>
          <cell r="AW8">
            <v>0</v>
          </cell>
          <cell r="AX8">
            <v>0</v>
          </cell>
          <cell r="AY8">
            <v>0</v>
          </cell>
          <cell r="AZ8">
            <v>0</v>
          </cell>
          <cell r="BA8">
            <v>83.402542372881385</v>
          </cell>
          <cell r="BB8">
            <v>98.847457627118686</v>
          </cell>
          <cell r="BC8">
            <v>0</v>
          </cell>
          <cell r="BD8">
            <v>0</v>
          </cell>
          <cell r="BE8">
            <v>0</v>
          </cell>
          <cell r="BF8">
            <v>0</v>
          </cell>
          <cell r="BG8">
            <v>0</v>
          </cell>
          <cell r="BH8">
            <v>0</v>
          </cell>
          <cell r="BI8">
            <v>0</v>
          </cell>
          <cell r="BJ8">
            <v>3.1986511961722499</v>
          </cell>
          <cell r="BK8">
            <v>0</v>
          </cell>
          <cell r="BL8">
            <v>0</v>
          </cell>
          <cell r="BM8">
            <v>1</v>
          </cell>
          <cell r="BN8">
            <v>0</v>
          </cell>
        </row>
        <row r="9">
          <cell r="A9">
            <v>467</v>
          </cell>
          <cell r="B9">
            <v>124540</v>
          </cell>
          <cell r="C9">
            <v>9352015</v>
          </cell>
          <cell r="D9" t="str">
            <v>Lavenham Community Primary School</v>
          </cell>
          <cell r="E9" t="str">
            <v>Primary</v>
          </cell>
          <cell r="F9">
            <v>0</v>
          </cell>
          <cell r="G9">
            <v>1</v>
          </cell>
          <cell r="H9">
            <v>0</v>
          </cell>
          <cell r="I9">
            <v>0</v>
          </cell>
          <cell r="J9">
            <v>7</v>
          </cell>
          <cell r="K9">
            <v>0</v>
          </cell>
          <cell r="L9">
            <v>0</v>
          </cell>
          <cell r="M9">
            <v>0</v>
          </cell>
          <cell r="N9">
            <v>109</v>
          </cell>
          <cell r="O9">
            <v>109</v>
          </cell>
          <cell r="P9">
            <v>16</v>
          </cell>
          <cell r="Q9">
            <v>93</v>
          </cell>
          <cell r="R9">
            <v>0</v>
          </cell>
          <cell r="S9">
            <v>0</v>
          </cell>
          <cell r="T9">
            <v>0</v>
          </cell>
          <cell r="U9">
            <v>0</v>
          </cell>
          <cell r="V9">
            <v>0</v>
          </cell>
          <cell r="W9">
            <v>0</v>
          </cell>
          <cell r="X9">
            <v>0</v>
          </cell>
          <cell r="Y9">
            <v>0</v>
          </cell>
          <cell r="Z9">
            <v>109</v>
          </cell>
          <cell r="AA9">
            <v>15.571428571428571</v>
          </cell>
          <cell r="AB9">
            <v>7.9999999999999956</v>
          </cell>
          <cell r="AC9">
            <v>11.101851851851851</v>
          </cell>
          <cell r="AD9">
            <v>0</v>
          </cell>
          <cell r="AE9">
            <v>0</v>
          </cell>
          <cell r="AF9">
            <v>104.00000000000006</v>
          </cell>
          <cell r="AG9">
            <v>0</v>
          </cell>
          <cell r="AH9">
            <v>0</v>
          </cell>
          <cell r="AI9">
            <v>4.9999999999999973</v>
          </cell>
          <cell r="AJ9">
            <v>0</v>
          </cell>
          <cell r="AK9">
            <v>0</v>
          </cell>
          <cell r="AL9">
            <v>0</v>
          </cell>
          <cell r="AM9">
            <v>0</v>
          </cell>
          <cell r="AN9">
            <v>0</v>
          </cell>
          <cell r="AO9">
            <v>0</v>
          </cell>
          <cell r="AP9">
            <v>0</v>
          </cell>
          <cell r="AQ9">
            <v>0</v>
          </cell>
          <cell r="AR9">
            <v>0</v>
          </cell>
          <cell r="AS9">
            <v>0</v>
          </cell>
          <cell r="AT9">
            <v>1.1720430107526869</v>
          </cell>
          <cell r="AU9">
            <v>1.1720430107526869</v>
          </cell>
          <cell r="AV9">
            <v>1.1720430107526869</v>
          </cell>
          <cell r="AW9">
            <v>0</v>
          </cell>
          <cell r="AX9">
            <v>0</v>
          </cell>
          <cell r="AY9">
            <v>0</v>
          </cell>
          <cell r="AZ9">
            <v>0</v>
          </cell>
          <cell r="BA9">
            <v>18.395604395604412</v>
          </cell>
          <cell r="BB9">
            <v>21.56043956043958</v>
          </cell>
          <cell r="BC9">
            <v>0</v>
          </cell>
          <cell r="BD9">
            <v>0</v>
          </cell>
          <cell r="BE9">
            <v>0</v>
          </cell>
          <cell r="BF9">
            <v>0</v>
          </cell>
          <cell r="BG9">
            <v>0</v>
          </cell>
          <cell r="BH9">
            <v>0</v>
          </cell>
          <cell r="BI9">
            <v>0</v>
          </cell>
          <cell r="BJ9">
            <v>2.9171769663366298</v>
          </cell>
          <cell r="BK9">
            <v>0</v>
          </cell>
          <cell r="BL9">
            <v>1</v>
          </cell>
          <cell r="BM9">
            <v>1</v>
          </cell>
          <cell r="BN9">
            <v>0</v>
          </cell>
        </row>
        <row r="10">
          <cell r="A10">
            <v>508</v>
          </cell>
          <cell r="B10">
            <v>140623</v>
          </cell>
          <cell r="C10">
            <v>9352016</v>
          </cell>
          <cell r="D10" t="str">
            <v>Trinity Church of England Voluntary Aided Primary School</v>
          </cell>
          <cell r="E10" t="str">
            <v>Primary</v>
          </cell>
          <cell r="F10">
            <v>0</v>
          </cell>
          <cell r="G10">
            <v>1</v>
          </cell>
          <cell r="H10">
            <v>0</v>
          </cell>
          <cell r="I10">
            <v>0</v>
          </cell>
          <cell r="J10">
            <v>6</v>
          </cell>
          <cell r="K10">
            <v>0</v>
          </cell>
          <cell r="L10">
            <v>0</v>
          </cell>
          <cell r="M10">
            <v>0</v>
          </cell>
          <cell r="N10">
            <v>134.25</v>
          </cell>
          <cell r="O10">
            <v>134.25</v>
          </cell>
          <cell r="P10">
            <v>26.25</v>
          </cell>
          <cell r="Q10">
            <v>108</v>
          </cell>
          <cell r="R10">
            <v>0</v>
          </cell>
          <cell r="S10">
            <v>0</v>
          </cell>
          <cell r="T10">
            <v>0</v>
          </cell>
          <cell r="U10">
            <v>0</v>
          </cell>
          <cell r="V10">
            <v>0</v>
          </cell>
          <cell r="W10">
            <v>0</v>
          </cell>
          <cell r="X10">
            <v>0</v>
          </cell>
          <cell r="Y10">
            <v>0</v>
          </cell>
          <cell r="Z10">
            <v>134.25</v>
          </cell>
          <cell r="AA10">
            <v>22.375</v>
          </cell>
          <cell r="AB10">
            <v>14.752747252747268</v>
          </cell>
          <cell r="AC10">
            <v>15.691558441558442</v>
          </cell>
          <cell r="AD10">
            <v>0</v>
          </cell>
          <cell r="AE10">
            <v>0</v>
          </cell>
          <cell r="AF10">
            <v>109.17032967032964</v>
          </cell>
          <cell r="AG10">
            <v>2.9505494505494534</v>
          </cell>
          <cell r="AH10">
            <v>0</v>
          </cell>
          <cell r="AI10">
            <v>22.129120879120901</v>
          </cell>
          <cell r="AJ10">
            <v>0</v>
          </cell>
          <cell r="AK10">
            <v>0</v>
          </cell>
          <cell r="AL10">
            <v>0</v>
          </cell>
          <cell r="AM10">
            <v>0</v>
          </cell>
          <cell r="AN10">
            <v>0</v>
          </cell>
          <cell r="AO10">
            <v>0</v>
          </cell>
          <cell r="AP10">
            <v>0</v>
          </cell>
          <cell r="AQ10">
            <v>0</v>
          </cell>
          <cell r="AR10">
            <v>0</v>
          </cell>
          <cell r="AS10">
            <v>0</v>
          </cell>
          <cell r="AT10">
            <v>3.9485294117647123</v>
          </cell>
          <cell r="AU10">
            <v>3.9485294117647123</v>
          </cell>
          <cell r="AV10">
            <v>5.9227941176470544</v>
          </cell>
          <cell r="AW10">
            <v>0</v>
          </cell>
          <cell r="AX10">
            <v>0</v>
          </cell>
          <cell r="AY10">
            <v>0</v>
          </cell>
          <cell r="AZ10">
            <v>0</v>
          </cell>
          <cell r="BA10">
            <v>18.276923076923051</v>
          </cell>
          <cell r="BB10">
            <v>22.719230769230737</v>
          </cell>
          <cell r="BC10">
            <v>0</v>
          </cell>
          <cell r="BD10">
            <v>0</v>
          </cell>
          <cell r="BE10">
            <v>0</v>
          </cell>
          <cell r="BF10">
            <v>0</v>
          </cell>
          <cell r="BG10">
            <v>0</v>
          </cell>
          <cell r="BH10">
            <v>0</v>
          </cell>
          <cell r="BI10">
            <v>0</v>
          </cell>
          <cell r="BJ10">
            <v>0.45771000000000001</v>
          </cell>
          <cell r="BK10">
            <v>0</v>
          </cell>
          <cell r="BL10">
            <v>0</v>
          </cell>
          <cell r="BM10">
            <v>1</v>
          </cell>
          <cell r="BN10">
            <v>0</v>
          </cell>
        </row>
        <row r="11">
          <cell r="A11">
            <v>479</v>
          </cell>
          <cell r="B11">
            <v>124543</v>
          </cell>
          <cell r="C11">
            <v>9352020</v>
          </cell>
          <cell r="D11" t="str">
            <v>Nayland Primary School</v>
          </cell>
          <cell r="E11" t="str">
            <v>Primary</v>
          </cell>
          <cell r="F11">
            <v>0</v>
          </cell>
          <cell r="G11">
            <v>1</v>
          </cell>
          <cell r="H11">
            <v>0</v>
          </cell>
          <cell r="I11">
            <v>0</v>
          </cell>
          <cell r="J11">
            <v>7</v>
          </cell>
          <cell r="K11">
            <v>0</v>
          </cell>
          <cell r="L11">
            <v>0</v>
          </cell>
          <cell r="M11">
            <v>0</v>
          </cell>
          <cell r="N11">
            <v>202</v>
          </cell>
          <cell r="O11">
            <v>202</v>
          </cell>
          <cell r="P11">
            <v>28</v>
          </cell>
          <cell r="Q11">
            <v>174</v>
          </cell>
          <cell r="R11">
            <v>0</v>
          </cell>
          <cell r="S11">
            <v>0</v>
          </cell>
          <cell r="T11">
            <v>0</v>
          </cell>
          <cell r="U11">
            <v>0</v>
          </cell>
          <cell r="V11">
            <v>0</v>
          </cell>
          <cell r="W11">
            <v>0</v>
          </cell>
          <cell r="X11">
            <v>0</v>
          </cell>
          <cell r="Y11">
            <v>0</v>
          </cell>
          <cell r="Z11">
            <v>202</v>
          </cell>
          <cell r="AA11">
            <v>28.857142857142858</v>
          </cell>
          <cell r="AB11">
            <v>5.0000000000000098</v>
          </cell>
          <cell r="AC11">
            <v>6.8309178743961345</v>
          </cell>
          <cell r="AD11">
            <v>0</v>
          </cell>
          <cell r="AE11">
            <v>0</v>
          </cell>
          <cell r="AF11">
            <v>201</v>
          </cell>
          <cell r="AG11">
            <v>0</v>
          </cell>
          <cell r="AH11">
            <v>0.99999999999999989</v>
          </cell>
          <cell r="AI11">
            <v>0</v>
          </cell>
          <cell r="AJ11">
            <v>0</v>
          </cell>
          <cell r="AK11">
            <v>0</v>
          </cell>
          <cell r="AL11">
            <v>0</v>
          </cell>
          <cell r="AM11">
            <v>0</v>
          </cell>
          <cell r="AN11">
            <v>0</v>
          </cell>
          <cell r="AO11">
            <v>0</v>
          </cell>
          <cell r="AP11">
            <v>0</v>
          </cell>
          <cell r="AQ11">
            <v>0</v>
          </cell>
          <cell r="AR11">
            <v>0</v>
          </cell>
          <cell r="AS11">
            <v>0</v>
          </cell>
          <cell r="AT11">
            <v>1.1609195402298853</v>
          </cell>
          <cell r="AU11">
            <v>2.3218390804597662</v>
          </cell>
          <cell r="AV11">
            <v>2.3218390804597662</v>
          </cell>
          <cell r="AW11">
            <v>0</v>
          </cell>
          <cell r="AX11">
            <v>0</v>
          </cell>
          <cell r="AY11">
            <v>0</v>
          </cell>
          <cell r="AZ11">
            <v>0</v>
          </cell>
          <cell r="BA11">
            <v>61.052631578947349</v>
          </cell>
          <cell r="BB11">
            <v>70.877192982456108</v>
          </cell>
          <cell r="BC11">
            <v>0</v>
          </cell>
          <cell r="BD11">
            <v>0</v>
          </cell>
          <cell r="BE11">
            <v>0</v>
          </cell>
          <cell r="BF11">
            <v>0</v>
          </cell>
          <cell r="BG11">
            <v>0</v>
          </cell>
          <cell r="BH11">
            <v>0</v>
          </cell>
          <cell r="BI11">
            <v>0</v>
          </cell>
          <cell r="BJ11">
            <v>1.8439332624060101</v>
          </cell>
          <cell r="BK11">
            <v>0</v>
          </cell>
          <cell r="BL11">
            <v>0</v>
          </cell>
          <cell r="BM11">
            <v>1</v>
          </cell>
          <cell r="BN11">
            <v>0</v>
          </cell>
        </row>
        <row r="12">
          <cell r="A12">
            <v>482</v>
          </cell>
          <cell r="B12">
            <v>124544</v>
          </cell>
          <cell r="C12">
            <v>9352021</v>
          </cell>
          <cell r="D12" t="str">
            <v>Exning Primary School</v>
          </cell>
          <cell r="E12" t="str">
            <v>Primary</v>
          </cell>
          <cell r="F12">
            <v>0</v>
          </cell>
          <cell r="G12">
            <v>1</v>
          </cell>
          <cell r="H12">
            <v>0</v>
          </cell>
          <cell r="I12">
            <v>0</v>
          </cell>
          <cell r="J12">
            <v>7</v>
          </cell>
          <cell r="K12">
            <v>0</v>
          </cell>
          <cell r="L12">
            <v>0</v>
          </cell>
          <cell r="M12">
            <v>0</v>
          </cell>
          <cell r="N12">
            <v>208</v>
          </cell>
          <cell r="O12">
            <v>208</v>
          </cell>
          <cell r="P12">
            <v>30</v>
          </cell>
          <cell r="Q12">
            <v>178</v>
          </cell>
          <cell r="R12">
            <v>0</v>
          </cell>
          <cell r="S12">
            <v>0</v>
          </cell>
          <cell r="T12">
            <v>0</v>
          </cell>
          <cell r="U12">
            <v>0</v>
          </cell>
          <cell r="V12">
            <v>0</v>
          </cell>
          <cell r="W12">
            <v>0</v>
          </cell>
          <cell r="X12">
            <v>0</v>
          </cell>
          <cell r="Y12">
            <v>0</v>
          </cell>
          <cell r="Z12">
            <v>208</v>
          </cell>
          <cell r="AA12">
            <v>29.714285714285715</v>
          </cell>
          <cell r="AB12">
            <v>9.0000000000000071</v>
          </cell>
          <cell r="AC12">
            <v>21.517241379310345</v>
          </cell>
          <cell r="AD12">
            <v>0</v>
          </cell>
          <cell r="AE12">
            <v>0</v>
          </cell>
          <cell r="AF12">
            <v>205</v>
          </cell>
          <cell r="AG12">
            <v>2.9999999999999951</v>
          </cell>
          <cell r="AH12">
            <v>0</v>
          </cell>
          <cell r="AI12">
            <v>0</v>
          </cell>
          <cell r="AJ12">
            <v>0</v>
          </cell>
          <cell r="AK12">
            <v>0</v>
          </cell>
          <cell r="AL12">
            <v>0</v>
          </cell>
          <cell r="AM12">
            <v>0</v>
          </cell>
          <cell r="AN12">
            <v>0</v>
          </cell>
          <cell r="AO12">
            <v>0</v>
          </cell>
          <cell r="AP12">
            <v>0</v>
          </cell>
          <cell r="AQ12">
            <v>0</v>
          </cell>
          <cell r="AR12">
            <v>0</v>
          </cell>
          <cell r="AS12">
            <v>0</v>
          </cell>
          <cell r="AT12">
            <v>2.3370786516853981</v>
          </cell>
          <cell r="AU12">
            <v>3.5056179775280976</v>
          </cell>
          <cell r="AV12">
            <v>4.6741573033707962</v>
          </cell>
          <cell r="AW12">
            <v>0</v>
          </cell>
          <cell r="AX12">
            <v>0</v>
          </cell>
          <cell r="AY12">
            <v>0</v>
          </cell>
          <cell r="AZ12">
            <v>0</v>
          </cell>
          <cell r="BA12">
            <v>42.72</v>
          </cell>
          <cell r="BB12">
            <v>49.92</v>
          </cell>
          <cell r="BC12">
            <v>0</v>
          </cell>
          <cell r="BD12">
            <v>0</v>
          </cell>
          <cell r="BE12">
            <v>0</v>
          </cell>
          <cell r="BF12">
            <v>0</v>
          </cell>
          <cell r="BG12">
            <v>0</v>
          </cell>
          <cell r="BH12">
            <v>0</v>
          </cell>
          <cell r="BI12">
            <v>0</v>
          </cell>
          <cell r="BJ12">
            <v>1.1140713846560799</v>
          </cell>
          <cell r="BK12">
            <v>0</v>
          </cell>
          <cell r="BL12">
            <v>0</v>
          </cell>
          <cell r="BM12">
            <v>1</v>
          </cell>
          <cell r="BN12">
            <v>0</v>
          </cell>
        </row>
        <row r="13">
          <cell r="A13">
            <v>499</v>
          </cell>
          <cell r="B13">
            <v>124547</v>
          </cell>
          <cell r="C13">
            <v>9352026</v>
          </cell>
          <cell r="D13" t="str">
            <v>Stanton Community Primary School</v>
          </cell>
          <cell r="E13" t="str">
            <v>Primary</v>
          </cell>
          <cell r="F13">
            <v>0</v>
          </cell>
          <cell r="G13">
            <v>1</v>
          </cell>
          <cell r="H13">
            <v>0</v>
          </cell>
          <cell r="I13">
            <v>0</v>
          </cell>
          <cell r="J13">
            <v>7</v>
          </cell>
          <cell r="K13">
            <v>0</v>
          </cell>
          <cell r="L13">
            <v>0</v>
          </cell>
          <cell r="M13">
            <v>0</v>
          </cell>
          <cell r="N13">
            <v>199</v>
          </cell>
          <cell r="O13">
            <v>199</v>
          </cell>
          <cell r="P13">
            <v>30</v>
          </cell>
          <cell r="Q13">
            <v>169</v>
          </cell>
          <cell r="R13">
            <v>0</v>
          </cell>
          <cell r="S13">
            <v>0</v>
          </cell>
          <cell r="T13">
            <v>0</v>
          </cell>
          <cell r="U13">
            <v>0</v>
          </cell>
          <cell r="V13">
            <v>0</v>
          </cell>
          <cell r="W13">
            <v>0</v>
          </cell>
          <cell r="X13">
            <v>0</v>
          </cell>
          <cell r="Y13">
            <v>0</v>
          </cell>
          <cell r="Z13">
            <v>199</v>
          </cell>
          <cell r="AA13">
            <v>28.428571428571427</v>
          </cell>
          <cell r="AB13">
            <v>7.9999999999999947</v>
          </cell>
          <cell r="AC13">
            <v>37.492753623188406</v>
          </cell>
          <cell r="AD13">
            <v>0</v>
          </cell>
          <cell r="AE13">
            <v>0</v>
          </cell>
          <cell r="AF13">
            <v>199</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4.8067632850241546</v>
          </cell>
          <cell r="BA13">
            <v>57.707317073170671</v>
          </cell>
          <cell r="BB13">
            <v>67.951219512195053</v>
          </cell>
          <cell r="BC13">
            <v>0</v>
          </cell>
          <cell r="BD13">
            <v>0</v>
          </cell>
          <cell r="BE13">
            <v>0</v>
          </cell>
          <cell r="BF13">
            <v>0</v>
          </cell>
          <cell r="BG13">
            <v>0</v>
          </cell>
          <cell r="BH13">
            <v>2.0999999999999037</v>
          </cell>
          <cell r="BI13">
            <v>0</v>
          </cell>
          <cell r="BJ13">
            <v>1.62760613464912</v>
          </cell>
          <cell r="BK13">
            <v>0</v>
          </cell>
          <cell r="BL13">
            <v>0</v>
          </cell>
          <cell r="BM13">
            <v>1</v>
          </cell>
          <cell r="BN13">
            <v>0</v>
          </cell>
        </row>
        <row r="14">
          <cell r="A14">
            <v>415</v>
          </cell>
          <cell r="B14">
            <v>124550</v>
          </cell>
          <cell r="C14">
            <v>9352032</v>
          </cell>
          <cell r="D14" t="str">
            <v>Guildhall Feoffment Community Primary School</v>
          </cell>
          <cell r="E14" t="str">
            <v>Primary</v>
          </cell>
          <cell r="F14">
            <v>0</v>
          </cell>
          <cell r="G14">
            <v>1</v>
          </cell>
          <cell r="H14">
            <v>0</v>
          </cell>
          <cell r="I14">
            <v>0</v>
          </cell>
          <cell r="J14">
            <v>7</v>
          </cell>
          <cell r="K14">
            <v>0</v>
          </cell>
          <cell r="L14">
            <v>0</v>
          </cell>
          <cell r="M14">
            <v>0</v>
          </cell>
          <cell r="N14">
            <v>362</v>
          </cell>
          <cell r="O14">
            <v>362</v>
          </cell>
          <cell r="P14">
            <v>43</v>
          </cell>
          <cell r="Q14">
            <v>319</v>
          </cell>
          <cell r="R14">
            <v>0</v>
          </cell>
          <cell r="S14">
            <v>0</v>
          </cell>
          <cell r="T14">
            <v>0</v>
          </cell>
          <cell r="U14">
            <v>0</v>
          </cell>
          <cell r="V14">
            <v>0</v>
          </cell>
          <cell r="W14">
            <v>0</v>
          </cell>
          <cell r="X14">
            <v>0</v>
          </cell>
          <cell r="Y14">
            <v>0</v>
          </cell>
          <cell r="Z14">
            <v>362</v>
          </cell>
          <cell r="AA14">
            <v>51.714285714285715</v>
          </cell>
          <cell r="AB14">
            <v>34.000000000000014</v>
          </cell>
          <cell r="AC14">
            <v>48.525469168900806</v>
          </cell>
          <cell r="AD14">
            <v>0</v>
          </cell>
          <cell r="AE14">
            <v>0</v>
          </cell>
          <cell r="AF14">
            <v>288.79778393351819</v>
          </cell>
          <cell r="AG14">
            <v>63.174515235457164</v>
          </cell>
          <cell r="AH14">
            <v>0</v>
          </cell>
          <cell r="AI14">
            <v>10.027700831024912</v>
          </cell>
          <cell r="AJ14">
            <v>0</v>
          </cell>
          <cell r="AK14">
            <v>0</v>
          </cell>
          <cell r="AL14">
            <v>0</v>
          </cell>
          <cell r="AM14">
            <v>0</v>
          </cell>
          <cell r="AN14">
            <v>0</v>
          </cell>
          <cell r="AO14">
            <v>0</v>
          </cell>
          <cell r="AP14">
            <v>0</v>
          </cell>
          <cell r="AQ14">
            <v>0</v>
          </cell>
          <cell r="AR14">
            <v>0</v>
          </cell>
          <cell r="AS14">
            <v>0</v>
          </cell>
          <cell r="AT14">
            <v>10.310126582278462</v>
          </cell>
          <cell r="AU14">
            <v>20.620253164556964</v>
          </cell>
          <cell r="AV14">
            <v>26.348101265822795</v>
          </cell>
          <cell r="AW14">
            <v>0</v>
          </cell>
          <cell r="AX14">
            <v>0</v>
          </cell>
          <cell r="AY14">
            <v>0</v>
          </cell>
          <cell r="AZ14">
            <v>0.97050938337801607</v>
          </cell>
          <cell r="BA14">
            <v>107.5018315018315</v>
          </cell>
          <cell r="BB14">
            <v>121.992673992674</v>
          </cell>
          <cell r="BC14">
            <v>0</v>
          </cell>
          <cell r="BD14">
            <v>0</v>
          </cell>
          <cell r="BE14">
            <v>0</v>
          </cell>
          <cell r="BF14">
            <v>0</v>
          </cell>
          <cell r="BG14">
            <v>0</v>
          </cell>
          <cell r="BH14">
            <v>4.7999999999998932</v>
          </cell>
          <cell r="BI14">
            <v>0</v>
          </cell>
          <cell r="BJ14">
            <v>0.48170478024691399</v>
          </cell>
          <cell r="BK14">
            <v>0</v>
          </cell>
          <cell r="BL14">
            <v>0</v>
          </cell>
          <cell r="BM14">
            <v>1</v>
          </cell>
          <cell r="BN14">
            <v>0</v>
          </cell>
        </row>
        <row r="15">
          <cell r="A15">
            <v>424</v>
          </cell>
          <cell r="B15">
            <v>124552</v>
          </cell>
          <cell r="C15">
            <v>9352034</v>
          </cell>
          <cell r="D15" t="str">
            <v>Westgate Community Primary School</v>
          </cell>
          <cell r="E15" t="str">
            <v>Primary</v>
          </cell>
          <cell r="F15">
            <v>0</v>
          </cell>
          <cell r="G15">
            <v>1</v>
          </cell>
          <cell r="H15">
            <v>0</v>
          </cell>
          <cell r="I15">
            <v>0</v>
          </cell>
          <cell r="J15">
            <v>7</v>
          </cell>
          <cell r="K15">
            <v>0</v>
          </cell>
          <cell r="L15">
            <v>0</v>
          </cell>
          <cell r="M15">
            <v>0</v>
          </cell>
          <cell r="N15">
            <v>329</v>
          </cell>
          <cell r="O15">
            <v>329</v>
          </cell>
          <cell r="P15">
            <v>48</v>
          </cell>
          <cell r="Q15">
            <v>281</v>
          </cell>
          <cell r="R15">
            <v>0</v>
          </cell>
          <cell r="S15">
            <v>0</v>
          </cell>
          <cell r="T15">
            <v>0</v>
          </cell>
          <cell r="U15">
            <v>0</v>
          </cell>
          <cell r="V15">
            <v>0</v>
          </cell>
          <cell r="W15">
            <v>0</v>
          </cell>
          <cell r="X15">
            <v>0</v>
          </cell>
          <cell r="Y15">
            <v>0</v>
          </cell>
          <cell r="Z15">
            <v>329</v>
          </cell>
          <cell r="AA15">
            <v>47</v>
          </cell>
          <cell r="AB15">
            <v>58.999999999999851</v>
          </cell>
          <cell r="AC15">
            <v>104.2676923076923</v>
          </cell>
          <cell r="AD15">
            <v>0</v>
          </cell>
          <cell r="AE15">
            <v>0</v>
          </cell>
          <cell r="AF15">
            <v>201.99999999999997</v>
          </cell>
          <cell r="AG15">
            <v>118.99999999999984</v>
          </cell>
          <cell r="AH15">
            <v>0</v>
          </cell>
          <cell r="AI15">
            <v>8</v>
          </cell>
          <cell r="AJ15">
            <v>0</v>
          </cell>
          <cell r="AK15">
            <v>0</v>
          </cell>
          <cell r="AL15">
            <v>0</v>
          </cell>
          <cell r="AM15">
            <v>0</v>
          </cell>
          <cell r="AN15">
            <v>0</v>
          </cell>
          <cell r="AO15">
            <v>0</v>
          </cell>
          <cell r="AP15">
            <v>0</v>
          </cell>
          <cell r="AQ15">
            <v>0</v>
          </cell>
          <cell r="AR15">
            <v>0</v>
          </cell>
          <cell r="AS15">
            <v>0</v>
          </cell>
          <cell r="AT15">
            <v>4.683274021352327</v>
          </cell>
          <cell r="AU15">
            <v>10.537366548042712</v>
          </cell>
          <cell r="AV15">
            <v>15.220640569395005</v>
          </cell>
          <cell r="AW15">
            <v>0</v>
          </cell>
          <cell r="AX15">
            <v>0</v>
          </cell>
          <cell r="AY15">
            <v>0</v>
          </cell>
          <cell r="AZ15">
            <v>0</v>
          </cell>
          <cell r="BA15">
            <v>95.044117647058812</v>
          </cell>
          <cell r="BB15">
            <v>111.27941176470587</v>
          </cell>
          <cell r="BC15">
            <v>0</v>
          </cell>
          <cell r="BD15">
            <v>0</v>
          </cell>
          <cell r="BE15">
            <v>0</v>
          </cell>
          <cell r="BF15">
            <v>0</v>
          </cell>
          <cell r="BG15">
            <v>0</v>
          </cell>
          <cell r="BH15">
            <v>5.1000000000000307</v>
          </cell>
          <cell r="BI15">
            <v>0</v>
          </cell>
          <cell r="BJ15">
            <v>0.63834778394004299</v>
          </cell>
          <cell r="BK15">
            <v>0</v>
          </cell>
          <cell r="BL15">
            <v>0</v>
          </cell>
          <cell r="BM15">
            <v>1</v>
          </cell>
          <cell r="BN15">
            <v>0</v>
          </cell>
          <cell r="BO15">
            <v>13</v>
          </cell>
        </row>
        <row r="16">
          <cell r="A16">
            <v>422</v>
          </cell>
          <cell r="B16">
            <v>124553</v>
          </cell>
          <cell r="C16">
            <v>9352035</v>
          </cell>
          <cell r="D16" t="str">
            <v>Sexton's Manor Community Primary School</v>
          </cell>
          <cell r="E16" t="str">
            <v>Primary</v>
          </cell>
          <cell r="F16">
            <v>0</v>
          </cell>
          <cell r="G16">
            <v>1</v>
          </cell>
          <cell r="H16">
            <v>0</v>
          </cell>
          <cell r="I16">
            <v>0</v>
          </cell>
          <cell r="J16">
            <v>7</v>
          </cell>
          <cell r="K16">
            <v>0</v>
          </cell>
          <cell r="L16">
            <v>0</v>
          </cell>
          <cell r="M16">
            <v>0</v>
          </cell>
          <cell r="N16">
            <v>176</v>
          </cell>
          <cell r="O16">
            <v>176</v>
          </cell>
          <cell r="P16">
            <v>29</v>
          </cell>
          <cell r="Q16">
            <v>147</v>
          </cell>
          <cell r="R16">
            <v>0</v>
          </cell>
          <cell r="S16">
            <v>0</v>
          </cell>
          <cell r="T16">
            <v>0</v>
          </cell>
          <cell r="U16">
            <v>0</v>
          </cell>
          <cell r="V16">
            <v>0</v>
          </cell>
          <cell r="W16">
            <v>0</v>
          </cell>
          <cell r="X16">
            <v>0</v>
          </cell>
          <cell r="Y16">
            <v>0</v>
          </cell>
          <cell r="Z16">
            <v>176</v>
          </cell>
          <cell r="AA16">
            <v>25.142857142857142</v>
          </cell>
          <cell r="AB16">
            <v>12.000000000000004</v>
          </cell>
          <cell r="AC16">
            <v>26.148571428571429</v>
          </cell>
          <cell r="AD16">
            <v>0</v>
          </cell>
          <cell r="AE16">
            <v>0</v>
          </cell>
          <cell r="AF16">
            <v>128.99999999999991</v>
          </cell>
          <cell r="AG16">
            <v>34.999999999999936</v>
          </cell>
          <cell r="AH16">
            <v>0</v>
          </cell>
          <cell r="AI16">
            <v>12.000000000000004</v>
          </cell>
          <cell r="AJ16">
            <v>0</v>
          </cell>
          <cell r="AK16">
            <v>0</v>
          </cell>
          <cell r="AL16">
            <v>0</v>
          </cell>
          <cell r="AM16">
            <v>0</v>
          </cell>
          <cell r="AN16">
            <v>0</v>
          </cell>
          <cell r="AO16">
            <v>0</v>
          </cell>
          <cell r="AP16">
            <v>0</v>
          </cell>
          <cell r="AQ16">
            <v>0</v>
          </cell>
          <cell r="AR16">
            <v>0</v>
          </cell>
          <cell r="AS16">
            <v>0</v>
          </cell>
          <cell r="AT16">
            <v>2.3945578231292433</v>
          </cell>
          <cell r="AU16">
            <v>8.3809523809523778</v>
          </cell>
          <cell r="AV16">
            <v>9.5782312925170068</v>
          </cell>
          <cell r="AW16">
            <v>0</v>
          </cell>
          <cell r="AX16">
            <v>0</v>
          </cell>
          <cell r="AY16">
            <v>0</v>
          </cell>
          <cell r="AZ16">
            <v>1.0057142857142858</v>
          </cell>
          <cell r="BA16">
            <v>41.118881118881163</v>
          </cell>
          <cell r="BB16">
            <v>49.230769230769283</v>
          </cell>
          <cell r="BC16">
            <v>0</v>
          </cell>
          <cell r="BD16">
            <v>0</v>
          </cell>
          <cell r="BE16">
            <v>0</v>
          </cell>
          <cell r="BF16">
            <v>0</v>
          </cell>
          <cell r="BG16">
            <v>0</v>
          </cell>
          <cell r="BH16">
            <v>0</v>
          </cell>
          <cell r="BI16">
            <v>0</v>
          </cell>
          <cell r="BJ16">
            <v>0.73977909476744197</v>
          </cell>
          <cell r="BK16">
            <v>0</v>
          </cell>
          <cell r="BL16">
            <v>0</v>
          </cell>
          <cell r="BM16">
            <v>1</v>
          </cell>
          <cell r="BN16">
            <v>0</v>
          </cell>
        </row>
        <row r="17">
          <cell r="A17">
            <v>239</v>
          </cell>
          <cell r="B17">
            <v>124559</v>
          </cell>
          <cell r="C17">
            <v>9352042</v>
          </cell>
          <cell r="D17" t="str">
            <v>Hadleigh Community Primary School</v>
          </cell>
          <cell r="E17" t="str">
            <v>Primary</v>
          </cell>
          <cell r="F17">
            <v>0</v>
          </cell>
          <cell r="G17">
            <v>1</v>
          </cell>
          <cell r="H17">
            <v>0</v>
          </cell>
          <cell r="I17">
            <v>0</v>
          </cell>
          <cell r="J17">
            <v>7</v>
          </cell>
          <cell r="K17">
            <v>0</v>
          </cell>
          <cell r="L17">
            <v>0</v>
          </cell>
          <cell r="M17">
            <v>0</v>
          </cell>
          <cell r="N17">
            <v>509</v>
          </cell>
          <cell r="O17">
            <v>509</v>
          </cell>
          <cell r="P17">
            <v>66</v>
          </cell>
          <cell r="Q17">
            <v>443</v>
          </cell>
          <cell r="R17">
            <v>0</v>
          </cell>
          <cell r="S17">
            <v>0</v>
          </cell>
          <cell r="T17">
            <v>0</v>
          </cell>
          <cell r="U17">
            <v>0</v>
          </cell>
          <cell r="V17">
            <v>0</v>
          </cell>
          <cell r="W17">
            <v>0</v>
          </cell>
          <cell r="X17">
            <v>0</v>
          </cell>
          <cell r="Y17">
            <v>0</v>
          </cell>
          <cell r="Z17">
            <v>509</v>
          </cell>
          <cell r="AA17">
            <v>72.714285714285708</v>
          </cell>
          <cell r="AB17">
            <v>50.000000000000014</v>
          </cell>
          <cell r="AC17">
            <v>66.607421875</v>
          </cell>
          <cell r="AD17">
            <v>0</v>
          </cell>
          <cell r="AE17">
            <v>0</v>
          </cell>
          <cell r="AF17">
            <v>405.00000000000011</v>
          </cell>
          <cell r="AG17">
            <v>103.0000000000002</v>
          </cell>
          <cell r="AH17">
            <v>0</v>
          </cell>
          <cell r="AI17">
            <v>1.0000000000000022</v>
          </cell>
          <cell r="AJ17">
            <v>0</v>
          </cell>
          <cell r="AK17">
            <v>0</v>
          </cell>
          <cell r="AL17">
            <v>0</v>
          </cell>
          <cell r="AM17">
            <v>0</v>
          </cell>
          <cell r="AN17">
            <v>0</v>
          </cell>
          <cell r="AO17">
            <v>0</v>
          </cell>
          <cell r="AP17">
            <v>0</v>
          </cell>
          <cell r="AQ17">
            <v>0</v>
          </cell>
          <cell r="AR17">
            <v>0</v>
          </cell>
          <cell r="AS17">
            <v>0</v>
          </cell>
          <cell r="AT17">
            <v>4.5959367945823946</v>
          </cell>
          <cell r="AU17">
            <v>9.1918735891647891</v>
          </cell>
          <cell r="AV17">
            <v>11.489841986455961</v>
          </cell>
          <cell r="AW17">
            <v>0</v>
          </cell>
          <cell r="AX17">
            <v>0</v>
          </cell>
          <cell r="AY17">
            <v>0</v>
          </cell>
          <cell r="AZ17">
            <v>0</v>
          </cell>
          <cell r="BA17">
            <v>103.16438356164377</v>
          </cell>
          <cell r="BB17">
            <v>118.53424657534239</v>
          </cell>
          <cell r="BC17">
            <v>0</v>
          </cell>
          <cell r="BD17">
            <v>0</v>
          </cell>
          <cell r="BE17">
            <v>0</v>
          </cell>
          <cell r="BF17">
            <v>0</v>
          </cell>
          <cell r="BG17">
            <v>0</v>
          </cell>
          <cell r="BH17">
            <v>0</v>
          </cell>
          <cell r="BI17">
            <v>0</v>
          </cell>
          <cell r="BJ17">
            <v>0.68187663872548998</v>
          </cell>
          <cell r="BK17">
            <v>0</v>
          </cell>
          <cell r="BL17">
            <v>0</v>
          </cell>
          <cell r="BM17">
            <v>1</v>
          </cell>
          <cell r="BN17">
            <v>0</v>
          </cell>
        </row>
        <row r="18">
          <cell r="A18">
            <v>416</v>
          </cell>
          <cell r="B18">
            <v>124561</v>
          </cell>
          <cell r="C18">
            <v>9352045</v>
          </cell>
          <cell r="D18" t="str">
            <v>Hardwick Primary School</v>
          </cell>
          <cell r="E18" t="str">
            <v>Primary</v>
          </cell>
          <cell r="F18">
            <v>0</v>
          </cell>
          <cell r="G18">
            <v>1</v>
          </cell>
          <cell r="H18">
            <v>0</v>
          </cell>
          <cell r="I18">
            <v>0</v>
          </cell>
          <cell r="J18">
            <v>7</v>
          </cell>
          <cell r="K18">
            <v>0</v>
          </cell>
          <cell r="L18">
            <v>0</v>
          </cell>
          <cell r="M18">
            <v>0</v>
          </cell>
          <cell r="N18">
            <v>291</v>
          </cell>
          <cell r="O18">
            <v>291</v>
          </cell>
          <cell r="P18">
            <v>37</v>
          </cell>
          <cell r="Q18">
            <v>254</v>
          </cell>
          <cell r="R18">
            <v>0</v>
          </cell>
          <cell r="S18">
            <v>0</v>
          </cell>
          <cell r="T18">
            <v>0</v>
          </cell>
          <cell r="U18">
            <v>0</v>
          </cell>
          <cell r="V18">
            <v>0</v>
          </cell>
          <cell r="W18">
            <v>0</v>
          </cell>
          <cell r="X18">
            <v>0</v>
          </cell>
          <cell r="Y18">
            <v>0</v>
          </cell>
          <cell r="Z18">
            <v>291</v>
          </cell>
          <cell r="AA18">
            <v>41.571428571428569</v>
          </cell>
          <cell r="AB18">
            <v>26.000000000000004</v>
          </cell>
          <cell r="AC18">
            <v>34.838028169014081</v>
          </cell>
          <cell r="AD18">
            <v>0</v>
          </cell>
          <cell r="AE18">
            <v>0</v>
          </cell>
          <cell r="AF18">
            <v>276.00000000000011</v>
          </cell>
          <cell r="AG18">
            <v>10.000000000000007</v>
          </cell>
          <cell r="AH18">
            <v>1.0000000000000007</v>
          </cell>
          <cell r="AI18">
            <v>4.0000000000000142</v>
          </cell>
          <cell r="AJ18">
            <v>0</v>
          </cell>
          <cell r="AK18">
            <v>0</v>
          </cell>
          <cell r="AL18">
            <v>0</v>
          </cell>
          <cell r="AM18">
            <v>0</v>
          </cell>
          <cell r="AN18">
            <v>0</v>
          </cell>
          <cell r="AO18">
            <v>0</v>
          </cell>
          <cell r="AP18">
            <v>0</v>
          </cell>
          <cell r="AQ18">
            <v>0</v>
          </cell>
          <cell r="AR18">
            <v>0</v>
          </cell>
          <cell r="AS18">
            <v>0</v>
          </cell>
          <cell r="AT18">
            <v>3.4370078740157353</v>
          </cell>
          <cell r="AU18">
            <v>10.311023622047234</v>
          </cell>
          <cell r="AV18">
            <v>13.748031496062998</v>
          </cell>
          <cell r="AW18">
            <v>0</v>
          </cell>
          <cell r="AX18">
            <v>0</v>
          </cell>
          <cell r="AY18">
            <v>0</v>
          </cell>
          <cell r="AZ18">
            <v>0</v>
          </cell>
          <cell r="BA18">
            <v>78.719008264462857</v>
          </cell>
          <cell r="BB18">
            <v>90.185950413223196</v>
          </cell>
          <cell r="BC18">
            <v>0</v>
          </cell>
          <cell r="BD18">
            <v>0</v>
          </cell>
          <cell r="BE18">
            <v>0</v>
          </cell>
          <cell r="BF18">
            <v>0</v>
          </cell>
          <cell r="BG18">
            <v>0</v>
          </cell>
          <cell r="BH18">
            <v>0.90000000000010183</v>
          </cell>
          <cell r="BI18">
            <v>0</v>
          </cell>
          <cell r="BJ18">
            <v>0.79996093495145604</v>
          </cell>
          <cell r="BK18">
            <v>0</v>
          </cell>
          <cell r="BL18">
            <v>0</v>
          </cell>
          <cell r="BM18">
            <v>1</v>
          </cell>
          <cell r="BN18">
            <v>0</v>
          </cell>
          <cell r="BO18">
            <v>15</v>
          </cell>
        </row>
        <row r="19">
          <cell r="A19">
            <v>486</v>
          </cell>
          <cell r="B19">
            <v>124565</v>
          </cell>
          <cell r="C19">
            <v>9352055</v>
          </cell>
          <cell r="D19" t="str">
            <v>Paddocks Primary School</v>
          </cell>
          <cell r="E19" t="str">
            <v>Primary</v>
          </cell>
          <cell r="F19">
            <v>0</v>
          </cell>
          <cell r="G19">
            <v>1</v>
          </cell>
          <cell r="H19">
            <v>0</v>
          </cell>
          <cell r="I19">
            <v>0</v>
          </cell>
          <cell r="J19">
            <v>7</v>
          </cell>
          <cell r="K19">
            <v>0</v>
          </cell>
          <cell r="L19">
            <v>0</v>
          </cell>
          <cell r="M19">
            <v>0</v>
          </cell>
          <cell r="N19">
            <v>200</v>
          </cell>
          <cell r="O19">
            <v>200</v>
          </cell>
          <cell r="P19">
            <v>30</v>
          </cell>
          <cell r="Q19">
            <v>170</v>
          </cell>
          <cell r="R19">
            <v>0</v>
          </cell>
          <cell r="S19">
            <v>0</v>
          </cell>
          <cell r="T19">
            <v>0</v>
          </cell>
          <cell r="U19">
            <v>0</v>
          </cell>
          <cell r="V19">
            <v>0</v>
          </cell>
          <cell r="W19">
            <v>0</v>
          </cell>
          <cell r="X19">
            <v>0</v>
          </cell>
          <cell r="Y19">
            <v>0</v>
          </cell>
          <cell r="Z19">
            <v>200</v>
          </cell>
          <cell r="AA19">
            <v>28.571428571428573</v>
          </cell>
          <cell r="AB19">
            <v>14.000000000000002</v>
          </cell>
          <cell r="AC19">
            <v>28.000000000000004</v>
          </cell>
          <cell r="AD19">
            <v>0</v>
          </cell>
          <cell r="AE19">
            <v>0</v>
          </cell>
          <cell r="AF19">
            <v>180</v>
          </cell>
          <cell r="AG19">
            <v>20</v>
          </cell>
          <cell r="AH19">
            <v>0</v>
          </cell>
          <cell r="AI19">
            <v>0</v>
          </cell>
          <cell r="AJ19">
            <v>0</v>
          </cell>
          <cell r="AK19">
            <v>0</v>
          </cell>
          <cell r="AL19">
            <v>0</v>
          </cell>
          <cell r="AM19">
            <v>0</v>
          </cell>
          <cell r="AN19">
            <v>0</v>
          </cell>
          <cell r="AO19">
            <v>0</v>
          </cell>
          <cell r="AP19">
            <v>0</v>
          </cell>
          <cell r="AQ19">
            <v>0</v>
          </cell>
          <cell r="AR19">
            <v>0</v>
          </cell>
          <cell r="AS19">
            <v>0</v>
          </cell>
          <cell r="AT19">
            <v>4.7058823529411802</v>
          </cell>
          <cell r="AU19">
            <v>8.2352941176470598</v>
          </cell>
          <cell r="AV19">
            <v>14.11764705882352</v>
          </cell>
          <cell r="AW19">
            <v>0</v>
          </cell>
          <cell r="AX19">
            <v>0</v>
          </cell>
          <cell r="AY19">
            <v>0</v>
          </cell>
          <cell r="AZ19">
            <v>2</v>
          </cell>
          <cell r="BA19">
            <v>49.9375</v>
          </cell>
          <cell r="BB19">
            <v>58.75</v>
          </cell>
          <cell r="BC19">
            <v>0</v>
          </cell>
          <cell r="BD19">
            <v>0</v>
          </cell>
          <cell r="BE19">
            <v>0</v>
          </cell>
          <cell r="BF19">
            <v>0</v>
          </cell>
          <cell r="BG19">
            <v>0</v>
          </cell>
          <cell r="BH19">
            <v>1.9999999999999991</v>
          </cell>
          <cell r="BI19">
            <v>0</v>
          </cell>
          <cell r="BJ19">
            <v>0.39848121951219501</v>
          </cell>
          <cell r="BK19">
            <v>0</v>
          </cell>
          <cell r="BL19">
            <v>0</v>
          </cell>
          <cell r="BM19">
            <v>1</v>
          </cell>
          <cell r="BN19">
            <v>0</v>
          </cell>
        </row>
        <row r="20">
          <cell r="A20">
            <v>211</v>
          </cell>
          <cell r="B20">
            <v>124572</v>
          </cell>
          <cell r="C20">
            <v>9352066</v>
          </cell>
          <cell r="D20" t="str">
            <v>Bucklesham Primary School</v>
          </cell>
          <cell r="E20" t="str">
            <v>Primary</v>
          </cell>
          <cell r="F20">
            <v>0</v>
          </cell>
          <cell r="G20">
            <v>1</v>
          </cell>
          <cell r="H20">
            <v>0</v>
          </cell>
          <cell r="I20">
            <v>0</v>
          </cell>
          <cell r="J20">
            <v>7</v>
          </cell>
          <cell r="K20">
            <v>0</v>
          </cell>
          <cell r="L20">
            <v>0</v>
          </cell>
          <cell r="M20">
            <v>0</v>
          </cell>
          <cell r="N20">
            <v>98</v>
          </cell>
          <cell r="O20">
            <v>98</v>
          </cell>
          <cell r="P20">
            <v>10</v>
          </cell>
          <cell r="Q20">
            <v>88</v>
          </cell>
          <cell r="R20">
            <v>0</v>
          </cell>
          <cell r="S20">
            <v>0</v>
          </cell>
          <cell r="T20">
            <v>0</v>
          </cell>
          <cell r="U20">
            <v>0</v>
          </cell>
          <cell r="V20">
            <v>0</v>
          </cell>
          <cell r="W20">
            <v>0</v>
          </cell>
          <cell r="X20">
            <v>0</v>
          </cell>
          <cell r="Y20">
            <v>0</v>
          </cell>
          <cell r="Z20">
            <v>98</v>
          </cell>
          <cell r="AA20">
            <v>14</v>
          </cell>
          <cell r="AB20">
            <v>6.0000000000000036</v>
          </cell>
          <cell r="AC20">
            <v>8.7326732673267315</v>
          </cell>
          <cell r="AD20">
            <v>0</v>
          </cell>
          <cell r="AE20">
            <v>0</v>
          </cell>
          <cell r="AF20">
            <v>84.999999999999972</v>
          </cell>
          <cell r="AG20">
            <v>3.9999999999999956</v>
          </cell>
          <cell r="AH20">
            <v>3.9999999999999956</v>
          </cell>
          <cell r="AI20">
            <v>0</v>
          </cell>
          <cell r="AJ20">
            <v>4.9999999999999991</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19.000000000000007</v>
          </cell>
          <cell r="BB20">
            <v>21.159090909090917</v>
          </cell>
          <cell r="BC20">
            <v>0</v>
          </cell>
          <cell r="BD20">
            <v>0</v>
          </cell>
          <cell r="BE20">
            <v>0</v>
          </cell>
          <cell r="BF20">
            <v>0</v>
          </cell>
          <cell r="BG20">
            <v>0</v>
          </cell>
          <cell r="BH20">
            <v>0</v>
          </cell>
          <cell r="BI20">
            <v>0</v>
          </cell>
          <cell r="BJ20">
            <v>1.7505999410256401</v>
          </cell>
          <cell r="BK20">
            <v>0</v>
          </cell>
          <cell r="BL20">
            <v>0</v>
          </cell>
          <cell r="BM20">
            <v>1</v>
          </cell>
          <cell r="BN20">
            <v>0</v>
          </cell>
        </row>
        <row r="21">
          <cell r="A21">
            <v>19</v>
          </cell>
          <cell r="B21">
            <v>124574</v>
          </cell>
          <cell r="C21">
            <v>9352068</v>
          </cell>
          <cell r="D21" t="str">
            <v>Carlton Colville Primary School</v>
          </cell>
          <cell r="E21" t="str">
            <v>Primary</v>
          </cell>
          <cell r="F21">
            <v>0</v>
          </cell>
          <cell r="G21">
            <v>1</v>
          </cell>
          <cell r="H21">
            <v>0</v>
          </cell>
          <cell r="I21">
            <v>0</v>
          </cell>
          <cell r="J21">
            <v>7</v>
          </cell>
          <cell r="K21">
            <v>0</v>
          </cell>
          <cell r="L21">
            <v>0</v>
          </cell>
          <cell r="M21">
            <v>0</v>
          </cell>
          <cell r="N21">
            <v>417</v>
          </cell>
          <cell r="O21">
            <v>417</v>
          </cell>
          <cell r="P21">
            <v>56</v>
          </cell>
          <cell r="Q21">
            <v>361</v>
          </cell>
          <cell r="R21">
            <v>0</v>
          </cell>
          <cell r="S21">
            <v>0</v>
          </cell>
          <cell r="T21">
            <v>0</v>
          </cell>
          <cell r="U21">
            <v>0</v>
          </cell>
          <cell r="V21">
            <v>0</v>
          </cell>
          <cell r="W21">
            <v>0</v>
          </cell>
          <cell r="X21">
            <v>0</v>
          </cell>
          <cell r="Y21">
            <v>0</v>
          </cell>
          <cell r="Z21">
            <v>417</v>
          </cell>
          <cell r="AA21">
            <v>59.571428571428569</v>
          </cell>
          <cell r="AB21">
            <v>56.999999999999844</v>
          </cell>
          <cell r="AC21">
            <v>78.249406175771966</v>
          </cell>
          <cell r="AD21">
            <v>0</v>
          </cell>
          <cell r="AE21">
            <v>0</v>
          </cell>
          <cell r="AF21">
            <v>254.9999999999998</v>
          </cell>
          <cell r="AG21">
            <v>104.99999999999994</v>
          </cell>
          <cell r="AH21">
            <v>10.999999999999998</v>
          </cell>
          <cell r="AI21">
            <v>37.999999999999993</v>
          </cell>
          <cell r="AJ21">
            <v>4.9999999999999947</v>
          </cell>
          <cell r="AK21">
            <v>3.0000000000000013</v>
          </cell>
          <cell r="AL21">
            <v>0</v>
          </cell>
          <cell r="AM21">
            <v>0</v>
          </cell>
          <cell r="AN21">
            <v>0</v>
          </cell>
          <cell r="AO21">
            <v>0</v>
          </cell>
          <cell r="AP21">
            <v>0</v>
          </cell>
          <cell r="AQ21">
            <v>0</v>
          </cell>
          <cell r="AR21">
            <v>0</v>
          </cell>
          <cell r="AS21">
            <v>0</v>
          </cell>
          <cell r="AT21">
            <v>0</v>
          </cell>
          <cell r="AU21">
            <v>0</v>
          </cell>
          <cell r="AV21">
            <v>3.4653739612188348</v>
          </cell>
          <cell r="AW21">
            <v>0</v>
          </cell>
          <cell r="AX21">
            <v>0</v>
          </cell>
          <cell r="AY21">
            <v>0</v>
          </cell>
          <cell r="AZ21">
            <v>1.980997624703088</v>
          </cell>
          <cell r="BA21">
            <v>105.58495821727038</v>
          </cell>
          <cell r="BB21">
            <v>121.96378830083587</v>
          </cell>
          <cell r="BC21">
            <v>0</v>
          </cell>
          <cell r="BD21">
            <v>0</v>
          </cell>
          <cell r="BE21">
            <v>0</v>
          </cell>
          <cell r="BF21">
            <v>0</v>
          </cell>
          <cell r="BG21">
            <v>0</v>
          </cell>
          <cell r="BH21">
            <v>0</v>
          </cell>
          <cell r="BI21">
            <v>0</v>
          </cell>
          <cell r="BJ21">
            <v>0.91502070454545403</v>
          </cell>
          <cell r="BK21">
            <v>0</v>
          </cell>
          <cell r="BL21">
            <v>0</v>
          </cell>
          <cell r="BM21">
            <v>1</v>
          </cell>
          <cell r="BN21">
            <v>0</v>
          </cell>
        </row>
        <row r="22">
          <cell r="A22">
            <v>431</v>
          </cell>
          <cell r="B22">
            <v>124576</v>
          </cell>
          <cell r="C22">
            <v>9352070</v>
          </cell>
          <cell r="D22" t="str">
            <v>Combs Ford Primary School</v>
          </cell>
          <cell r="E22" t="str">
            <v>Primary</v>
          </cell>
          <cell r="F22">
            <v>0</v>
          </cell>
          <cell r="G22">
            <v>1</v>
          </cell>
          <cell r="H22">
            <v>0</v>
          </cell>
          <cell r="I22">
            <v>0</v>
          </cell>
          <cell r="J22">
            <v>7</v>
          </cell>
          <cell r="K22">
            <v>0</v>
          </cell>
          <cell r="L22">
            <v>0</v>
          </cell>
          <cell r="M22">
            <v>0</v>
          </cell>
          <cell r="N22">
            <v>389</v>
          </cell>
          <cell r="O22">
            <v>389</v>
          </cell>
          <cell r="P22">
            <v>60</v>
          </cell>
          <cell r="Q22">
            <v>329</v>
          </cell>
          <cell r="R22">
            <v>0</v>
          </cell>
          <cell r="S22">
            <v>0</v>
          </cell>
          <cell r="T22">
            <v>0</v>
          </cell>
          <cell r="U22">
            <v>0</v>
          </cell>
          <cell r="V22">
            <v>0</v>
          </cell>
          <cell r="W22">
            <v>0</v>
          </cell>
          <cell r="X22">
            <v>0</v>
          </cell>
          <cell r="Y22">
            <v>0</v>
          </cell>
          <cell r="Z22">
            <v>389</v>
          </cell>
          <cell r="AA22">
            <v>55.571428571428569</v>
          </cell>
          <cell r="AB22">
            <v>73.000000000000099</v>
          </cell>
          <cell r="AC22">
            <v>111.70277078085643</v>
          </cell>
          <cell r="AD22">
            <v>0</v>
          </cell>
          <cell r="AE22">
            <v>0</v>
          </cell>
          <cell r="AF22">
            <v>260.00000000000011</v>
          </cell>
          <cell r="AG22">
            <v>6.0000000000000027</v>
          </cell>
          <cell r="AH22">
            <v>9.0000000000000036</v>
          </cell>
          <cell r="AI22">
            <v>113.9999999999999</v>
          </cell>
          <cell r="AJ22">
            <v>0</v>
          </cell>
          <cell r="AK22">
            <v>0</v>
          </cell>
          <cell r="AL22">
            <v>0</v>
          </cell>
          <cell r="AM22">
            <v>0</v>
          </cell>
          <cell r="AN22">
            <v>0</v>
          </cell>
          <cell r="AO22">
            <v>0</v>
          </cell>
          <cell r="AP22">
            <v>0</v>
          </cell>
          <cell r="AQ22">
            <v>0</v>
          </cell>
          <cell r="AR22">
            <v>0</v>
          </cell>
          <cell r="AS22">
            <v>0</v>
          </cell>
          <cell r="AT22">
            <v>1.1823708206686929</v>
          </cell>
          <cell r="AU22">
            <v>2.3647416413373858</v>
          </cell>
          <cell r="AV22">
            <v>8.2765957446808702</v>
          </cell>
          <cell r="AW22">
            <v>0</v>
          </cell>
          <cell r="AX22">
            <v>0</v>
          </cell>
          <cell r="AY22">
            <v>0</v>
          </cell>
          <cell r="AZ22">
            <v>0</v>
          </cell>
          <cell r="BA22">
            <v>126.77064220183479</v>
          </cell>
          <cell r="BB22">
            <v>149.88990825688066</v>
          </cell>
          <cell r="BC22">
            <v>0</v>
          </cell>
          <cell r="BD22">
            <v>0</v>
          </cell>
          <cell r="BE22">
            <v>0</v>
          </cell>
          <cell r="BF22">
            <v>0</v>
          </cell>
          <cell r="BG22">
            <v>0</v>
          </cell>
          <cell r="BH22">
            <v>0</v>
          </cell>
          <cell r="BI22">
            <v>0</v>
          </cell>
          <cell r="BJ22">
            <v>0.54045039442231102</v>
          </cell>
          <cell r="BK22">
            <v>0</v>
          </cell>
          <cell r="BL22">
            <v>0</v>
          </cell>
          <cell r="BM22">
            <v>1</v>
          </cell>
          <cell r="BN22">
            <v>0</v>
          </cell>
        </row>
        <row r="23">
          <cell r="A23">
            <v>220</v>
          </cell>
          <cell r="B23">
            <v>124577</v>
          </cell>
          <cell r="C23">
            <v>9352071</v>
          </cell>
          <cell r="D23" t="str">
            <v>Copdock Primary School</v>
          </cell>
          <cell r="E23" t="str">
            <v>Primary</v>
          </cell>
          <cell r="F23">
            <v>0</v>
          </cell>
          <cell r="G23">
            <v>1</v>
          </cell>
          <cell r="H23">
            <v>0</v>
          </cell>
          <cell r="I23">
            <v>0</v>
          </cell>
          <cell r="J23">
            <v>7</v>
          </cell>
          <cell r="K23">
            <v>0</v>
          </cell>
          <cell r="L23">
            <v>0</v>
          </cell>
          <cell r="M23">
            <v>0</v>
          </cell>
          <cell r="N23">
            <v>81</v>
          </cell>
          <cell r="O23">
            <v>81</v>
          </cell>
          <cell r="P23">
            <v>13</v>
          </cell>
          <cell r="Q23">
            <v>68</v>
          </cell>
          <cell r="R23">
            <v>0</v>
          </cell>
          <cell r="S23">
            <v>0</v>
          </cell>
          <cell r="T23">
            <v>0</v>
          </cell>
          <cell r="U23">
            <v>0</v>
          </cell>
          <cell r="V23">
            <v>0</v>
          </cell>
          <cell r="W23">
            <v>0</v>
          </cell>
          <cell r="X23">
            <v>0</v>
          </cell>
          <cell r="Y23">
            <v>0</v>
          </cell>
          <cell r="Z23">
            <v>81</v>
          </cell>
          <cell r="AA23">
            <v>11.571428571428571</v>
          </cell>
          <cell r="AB23">
            <v>6.0000000000000018</v>
          </cell>
          <cell r="AC23">
            <v>9.1125000000000007</v>
          </cell>
          <cell r="AD23">
            <v>0</v>
          </cell>
          <cell r="AE23">
            <v>0</v>
          </cell>
          <cell r="AF23">
            <v>73.999999999999972</v>
          </cell>
          <cell r="AG23">
            <v>0</v>
          </cell>
          <cell r="AH23">
            <v>2.9999999999999969</v>
          </cell>
          <cell r="AI23">
            <v>3.9999999999999987</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26.000000000000028</v>
          </cell>
          <cell r="BB23">
            <v>30.970588235294152</v>
          </cell>
          <cell r="BC23">
            <v>0</v>
          </cell>
          <cell r="BD23">
            <v>0</v>
          </cell>
          <cell r="BE23">
            <v>0</v>
          </cell>
          <cell r="BF23">
            <v>0</v>
          </cell>
          <cell r="BG23">
            <v>0</v>
          </cell>
          <cell r="BH23">
            <v>0</v>
          </cell>
          <cell r="BI23">
            <v>0</v>
          </cell>
          <cell r="BJ23">
            <v>1.3220465223684199</v>
          </cell>
          <cell r="BK23">
            <v>0</v>
          </cell>
          <cell r="BL23">
            <v>0</v>
          </cell>
          <cell r="BM23">
            <v>1</v>
          </cell>
          <cell r="BN23">
            <v>0</v>
          </cell>
        </row>
        <row r="24">
          <cell r="A24">
            <v>29</v>
          </cell>
          <cell r="B24">
            <v>124578</v>
          </cell>
          <cell r="C24">
            <v>9352072</v>
          </cell>
          <cell r="D24" t="str">
            <v>Earl Soham Community Primary School</v>
          </cell>
          <cell r="E24" t="str">
            <v>Primary</v>
          </cell>
          <cell r="F24">
            <v>0</v>
          </cell>
          <cell r="G24">
            <v>1</v>
          </cell>
          <cell r="H24">
            <v>0</v>
          </cell>
          <cell r="I24">
            <v>0</v>
          </cell>
          <cell r="J24">
            <v>7</v>
          </cell>
          <cell r="K24">
            <v>0</v>
          </cell>
          <cell r="L24">
            <v>0</v>
          </cell>
          <cell r="M24">
            <v>0</v>
          </cell>
          <cell r="N24">
            <v>57</v>
          </cell>
          <cell r="O24">
            <v>57</v>
          </cell>
          <cell r="P24">
            <v>13</v>
          </cell>
          <cell r="Q24">
            <v>44</v>
          </cell>
          <cell r="R24">
            <v>0</v>
          </cell>
          <cell r="S24">
            <v>0</v>
          </cell>
          <cell r="T24">
            <v>0</v>
          </cell>
          <cell r="U24">
            <v>0</v>
          </cell>
          <cell r="V24">
            <v>0</v>
          </cell>
          <cell r="W24">
            <v>0</v>
          </cell>
          <cell r="X24">
            <v>0</v>
          </cell>
          <cell r="Y24">
            <v>0</v>
          </cell>
          <cell r="Z24">
            <v>57</v>
          </cell>
          <cell r="AA24">
            <v>8.1428571428571423</v>
          </cell>
          <cell r="AB24">
            <v>4.9999999999999982</v>
          </cell>
          <cell r="AC24">
            <v>9</v>
          </cell>
          <cell r="AD24">
            <v>0</v>
          </cell>
          <cell r="AE24">
            <v>0</v>
          </cell>
          <cell r="AF24">
            <v>57</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16.372093023255815</v>
          </cell>
          <cell r="BB24">
            <v>21.209302325581394</v>
          </cell>
          <cell r="BC24">
            <v>0</v>
          </cell>
          <cell r="BD24">
            <v>0</v>
          </cell>
          <cell r="BE24">
            <v>0</v>
          </cell>
          <cell r="BF24">
            <v>0</v>
          </cell>
          <cell r="BG24">
            <v>0</v>
          </cell>
          <cell r="BH24">
            <v>3.2999999999999847</v>
          </cell>
          <cell r="BI24">
            <v>0</v>
          </cell>
          <cell r="BJ24">
            <v>2.1904295520833301</v>
          </cell>
          <cell r="BK24">
            <v>0</v>
          </cell>
          <cell r="BL24">
            <v>1</v>
          </cell>
          <cell r="BM24">
            <v>1</v>
          </cell>
          <cell r="BN24">
            <v>0</v>
          </cell>
        </row>
        <row r="25">
          <cell r="A25">
            <v>228</v>
          </cell>
          <cell r="B25">
            <v>124580</v>
          </cell>
          <cell r="C25">
            <v>9352074</v>
          </cell>
          <cell r="D25" t="str">
            <v>Causton Junior School</v>
          </cell>
          <cell r="E25" t="str">
            <v>Primary</v>
          </cell>
          <cell r="F25">
            <v>0</v>
          </cell>
          <cell r="G25">
            <v>1</v>
          </cell>
          <cell r="H25">
            <v>0</v>
          </cell>
          <cell r="I25">
            <v>0</v>
          </cell>
          <cell r="J25">
            <v>4</v>
          </cell>
          <cell r="K25">
            <v>0</v>
          </cell>
          <cell r="L25">
            <v>0</v>
          </cell>
          <cell r="M25">
            <v>0</v>
          </cell>
          <cell r="N25">
            <v>213</v>
          </cell>
          <cell r="O25">
            <v>213</v>
          </cell>
          <cell r="P25">
            <v>0</v>
          </cell>
          <cell r="Q25">
            <v>213</v>
          </cell>
          <cell r="R25">
            <v>0</v>
          </cell>
          <cell r="S25">
            <v>0</v>
          </cell>
          <cell r="T25">
            <v>0</v>
          </cell>
          <cell r="U25">
            <v>0</v>
          </cell>
          <cell r="V25">
            <v>0</v>
          </cell>
          <cell r="W25">
            <v>0</v>
          </cell>
          <cell r="X25">
            <v>0</v>
          </cell>
          <cell r="Y25">
            <v>0</v>
          </cell>
          <cell r="Z25">
            <v>213</v>
          </cell>
          <cell r="AA25">
            <v>53.25</v>
          </cell>
          <cell r="AB25">
            <v>55.000000000000099</v>
          </cell>
          <cell r="AC25">
            <v>107.54411764705883</v>
          </cell>
          <cell r="AD25">
            <v>0</v>
          </cell>
          <cell r="AE25">
            <v>0</v>
          </cell>
          <cell r="AF25">
            <v>62.29245283018863</v>
          </cell>
          <cell r="AG25">
            <v>30.141509433962234</v>
          </cell>
          <cell r="AH25">
            <v>80.377358490566095</v>
          </cell>
          <cell r="AI25">
            <v>35.165094339622748</v>
          </cell>
          <cell r="AJ25">
            <v>4.0188679245283048</v>
          </cell>
          <cell r="AK25">
            <v>1.0047169811320751</v>
          </cell>
          <cell r="AL25">
            <v>0</v>
          </cell>
          <cell r="AM25">
            <v>0</v>
          </cell>
          <cell r="AN25">
            <v>0</v>
          </cell>
          <cell r="AO25">
            <v>0</v>
          </cell>
          <cell r="AP25">
            <v>0</v>
          </cell>
          <cell r="AQ25">
            <v>0</v>
          </cell>
          <cell r="AR25">
            <v>0</v>
          </cell>
          <cell r="AS25">
            <v>0</v>
          </cell>
          <cell r="AT25">
            <v>0.99999999999999933</v>
          </cell>
          <cell r="AU25">
            <v>0.99999999999999933</v>
          </cell>
          <cell r="AV25">
            <v>13.999999999999993</v>
          </cell>
          <cell r="AW25">
            <v>0</v>
          </cell>
          <cell r="AX25">
            <v>0</v>
          </cell>
          <cell r="AY25">
            <v>0</v>
          </cell>
          <cell r="AZ25">
            <v>1.0441176470588236</v>
          </cell>
          <cell r="BA25">
            <v>97.98</v>
          </cell>
          <cell r="BB25">
            <v>97.98</v>
          </cell>
          <cell r="BC25">
            <v>0</v>
          </cell>
          <cell r="BD25">
            <v>0</v>
          </cell>
          <cell r="BE25">
            <v>0</v>
          </cell>
          <cell r="BF25">
            <v>0</v>
          </cell>
          <cell r="BG25">
            <v>0</v>
          </cell>
          <cell r="BH25">
            <v>0</v>
          </cell>
          <cell r="BI25">
            <v>0</v>
          </cell>
          <cell r="BJ25">
            <v>0.57379869353612201</v>
          </cell>
          <cell r="BK25">
            <v>0</v>
          </cell>
          <cell r="BL25">
            <v>0</v>
          </cell>
          <cell r="BM25">
            <v>1</v>
          </cell>
          <cell r="BN25">
            <v>0</v>
          </cell>
          <cell r="BO25">
            <v>15</v>
          </cell>
        </row>
        <row r="26">
          <cell r="A26">
            <v>234</v>
          </cell>
          <cell r="B26">
            <v>124581</v>
          </cell>
          <cell r="C26">
            <v>9352075</v>
          </cell>
          <cell r="D26" t="str">
            <v>Maidstone Infant School</v>
          </cell>
          <cell r="E26" t="str">
            <v>Primary</v>
          </cell>
          <cell r="F26">
            <v>0</v>
          </cell>
          <cell r="G26">
            <v>1</v>
          </cell>
          <cell r="H26">
            <v>0</v>
          </cell>
          <cell r="I26">
            <v>0</v>
          </cell>
          <cell r="J26">
            <v>3</v>
          </cell>
          <cell r="K26">
            <v>0</v>
          </cell>
          <cell r="L26">
            <v>0</v>
          </cell>
          <cell r="M26">
            <v>0</v>
          </cell>
          <cell r="N26">
            <v>133</v>
          </cell>
          <cell r="O26">
            <v>133</v>
          </cell>
          <cell r="P26">
            <v>39</v>
          </cell>
          <cell r="Q26">
            <v>94</v>
          </cell>
          <cell r="R26">
            <v>0</v>
          </cell>
          <cell r="S26">
            <v>0</v>
          </cell>
          <cell r="T26">
            <v>0</v>
          </cell>
          <cell r="U26">
            <v>0</v>
          </cell>
          <cell r="V26">
            <v>0</v>
          </cell>
          <cell r="W26">
            <v>0</v>
          </cell>
          <cell r="X26">
            <v>0</v>
          </cell>
          <cell r="Y26">
            <v>0</v>
          </cell>
          <cell r="Z26">
            <v>133</v>
          </cell>
          <cell r="AA26">
            <v>44.333333333333336</v>
          </cell>
          <cell r="AB26">
            <v>31.999999999999936</v>
          </cell>
          <cell r="AC26">
            <v>39.9</v>
          </cell>
          <cell r="AD26">
            <v>0</v>
          </cell>
          <cell r="AE26">
            <v>0</v>
          </cell>
          <cell r="AF26">
            <v>34.000000000000014</v>
          </cell>
          <cell r="AG26">
            <v>18.000000000000046</v>
          </cell>
          <cell r="AH26">
            <v>63.000000000000028</v>
          </cell>
          <cell r="AI26">
            <v>18.000000000000046</v>
          </cell>
          <cell r="AJ26">
            <v>0</v>
          </cell>
          <cell r="AK26">
            <v>0</v>
          </cell>
          <cell r="AL26">
            <v>0</v>
          </cell>
          <cell r="AM26">
            <v>0</v>
          </cell>
          <cell r="AN26">
            <v>0</v>
          </cell>
          <cell r="AO26">
            <v>0</v>
          </cell>
          <cell r="AP26">
            <v>0</v>
          </cell>
          <cell r="AQ26">
            <v>0</v>
          </cell>
          <cell r="AR26">
            <v>0</v>
          </cell>
          <cell r="AS26">
            <v>0</v>
          </cell>
          <cell r="AT26">
            <v>16.978723404255305</v>
          </cell>
          <cell r="AU26">
            <v>25.468085106383022</v>
          </cell>
          <cell r="AV26">
            <v>25.468085106383022</v>
          </cell>
          <cell r="AW26">
            <v>0</v>
          </cell>
          <cell r="AX26">
            <v>0</v>
          </cell>
          <cell r="AY26">
            <v>0</v>
          </cell>
          <cell r="AZ26">
            <v>0</v>
          </cell>
          <cell r="BA26">
            <v>37.186813186813225</v>
          </cell>
          <cell r="BB26">
            <v>52.61538461538467</v>
          </cell>
          <cell r="BC26">
            <v>0</v>
          </cell>
          <cell r="BD26">
            <v>0</v>
          </cell>
          <cell r="BE26">
            <v>0</v>
          </cell>
          <cell r="BF26">
            <v>0</v>
          </cell>
          <cell r="BG26">
            <v>0</v>
          </cell>
          <cell r="BH26">
            <v>0</v>
          </cell>
          <cell r="BI26">
            <v>0</v>
          </cell>
          <cell r="BJ26">
            <v>0.47027628522167497</v>
          </cell>
          <cell r="BK26">
            <v>0</v>
          </cell>
          <cell r="BL26">
            <v>0</v>
          </cell>
          <cell r="BM26">
            <v>1</v>
          </cell>
          <cell r="BN26">
            <v>0</v>
          </cell>
          <cell r="BO26">
            <v>10</v>
          </cell>
        </row>
        <row r="27">
          <cell r="A27">
            <v>230</v>
          </cell>
          <cell r="B27">
            <v>124582</v>
          </cell>
          <cell r="C27">
            <v>9352076</v>
          </cell>
          <cell r="D27" t="str">
            <v>Fairfield Infant School</v>
          </cell>
          <cell r="E27" t="str">
            <v>Primary</v>
          </cell>
          <cell r="F27">
            <v>0</v>
          </cell>
          <cell r="G27">
            <v>1</v>
          </cell>
          <cell r="H27">
            <v>0</v>
          </cell>
          <cell r="I27">
            <v>0</v>
          </cell>
          <cell r="J27">
            <v>3</v>
          </cell>
          <cell r="K27">
            <v>0</v>
          </cell>
          <cell r="L27">
            <v>0</v>
          </cell>
          <cell r="M27">
            <v>0</v>
          </cell>
          <cell r="N27">
            <v>266</v>
          </cell>
          <cell r="O27">
            <v>266</v>
          </cell>
          <cell r="P27">
            <v>90</v>
          </cell>
          <cell r="Q27">
            <v>176</v>
          </cell>
          <cell r="R27">
            <v>0</v>
          </cell>
          <cell r="S27">
            <v>0</v>
          </cell>
          <cell r="T27">
            <v>0</v>
          </cell>
          <cell r="U27">
            <v>0</v>
          </cell>
          <cell r="V27">
            <v>0</v>
          </cell>
          <cell r="W27">
            <v>0</v>
          </cell>
          <cell r="X27">
            <v>0</v>
          </cell>
          <cell r="Y27">
            <v>0</v>
          </cell>
          <cell r="Z27">
            <v>266</v>
          </cell>
          <cell r="AA27">
            <v>88.666666666666671</v>
          </cell>
          <cell r="AB27">
            <v>18.999999999999993</v>
          </cell>
          <cell r="AC27">
            <v>18.999999999999993</v>
          </cell>
          <cell r="AD27">
            <v>0</v>
          </cell>
          <cell r="AE27">
            <v>0</v>
          </cell>
          <cell r="AF27">
            <v>194.00000000000009</v>
          </cell>
          <cell r="AG27">
            <v>11.999999999999996</v>
          </cell>
          <cell r="AH27">
            <v>41.000000000000085</v>
          </cell>
          <cell r="AI27">
            <v>18.999999999999993</v>
          </cell>
          <cell r="AJ27">
            <v>0</v>
          </cell>
          <cell r="AK27">
            <v>0</v>
          </cell>
          <cell r="AL27">
            <v>0</v>
          </cell>
          <cell r="AM27">
            <v>0</v>
          </cell>
          <cell r="AN27">
            <v>0</v>
          </cell>
          <cell r="AO27">
            <v>0</v>
          </cell>
          <cell r="AP27">
            <v>0</v>
          </cell>
          <cell r="AQ27">
            <v>0</v>
          </cell>
          <cell r="AR27">
            <v>0</v>
          </cell>
          <cell r="AS27">
            <v>0</v>
          </cell>
          <cell r="AT27">
            <v>6.0454545454545379</v>
          </cell>
          <cell r="AU27">
            <v>24.18181818181818</v>
          </cell>
          <cell r="AV27">
            <v>24.18181818181818</v>
          </cell>
          <cell r="AW27">
            <v>0</v>
          </cell>
          <cell r="AX27">
            <v>0</v>
          </cell>
          <cell r="AY27">
            <v>0</v>
          </cell>
          <cell r="AZ27">
            <v>0.98518518518518527</v>
          </cell>
          <cell r="BA27">
            <v>73.999999999999929</v>
          </cell>
          <cell r="BB27">
            <v>111.84090909090898</v>
          </cell>
          <cell r="BC27">
            <v>0</v>
          </cell>
          <cell r="BD27">
            <v>0</v>
          </cell>
          <cell r="BE27">
            <v>0</v>
          </cell>
          <cell r="BF27">
            <v>0</v>
          </cell>
          <cell r="BG27">
            <v>0</v>
          </cell>
          <cell r="BH27">
            <v>0</v>
          </cell>
          <cell r="BI27">
            <v>0</v>
          </cell>
          <cell r="BJ27">
            <v>0.67154053884892095</v>
          </cell>
          <cell r="BK27">
            <v>0</v>
          </cell>
          <cell r="BL27">
            <v>0</v>
          </cell>
          <cell r="BM27">
            <v>1</v>
          </cell>
          <cell r="BN27">
            <v>0</v>
          </cell>
        </row>
        <row r="28">
          <cell r="A28">
            <v>237</v>
          </cell>
          <cell r="B28">
            <v>124584</v>
          </cell>
          <cell r="C28">
            <v>9352079</v>
          </cell>
          <cell r="D28" t="str">
            <v>Grundisburgh Primary School</v>
          </cell>
          <cell r="E28" t="str">
            <v>Primary</v>
          </cell>
          <cell r="F28">
            <v>0</v>
          </cell>
          <cell r="G28">
            <v>1</v>
          </cell>
          <cell r="H28">
            <v>0</v>
          </cell>
          <cell r="I28">
            <v>0</v>
          </cell>
          <cell r="J28">
            <v>7</v>
          </cell>
          <cell r="K28">
            <v>0</v>
          </cell>
          <cell r="L28">
            <v>0</v>
          </cell>
          <cell r="M28">
            <v>0</v>
          </cell>
          <cell r="N28">
            <v>163</v>
          </cell>
          <cell r="O28">
            <v>163</v>
          </cell>
          <cell r="P28">
            <v>15</v>
          </cell>
          <cell r="Q28">
            <v>148</v>
          </cell>
          <cell r="R28">
            <v>0</v>
          </cell>
          <cell r="S28">
            <v>0</v>
          </cell>
          <cell r="T28">
            <v>0</v>
          </cell>
          <cell r="U28">
            <v>0</v>
          </cell>
          <cell r="V28">
            <v>0</v>
          </cell>
          <cell r="W28">
            <v>0</v>
          </cell>
          <cell r="X28">
            <v>0</v>
          </cell>
          <cell r="Y28">
            <v>0</v>
          </cell>
          <cell r="Z28">
            <v>163</v>
          </cell>
          <cell r="AA28">
            <v>23.285714285714285</v>
          </cell>
          <cell r="AB28">
            <v>13.000000000000007</v>
          </cell>
          <cell r="AC28">
            <v>21.923976608187132</v>
          </cell>
          <cell r="AD28">
            <v>0</v>
          </cell>
          <cell r="AE28">
            <v>0</v>
          </cell>
          <cell r="AF28">
            <v>158.95031055900628</v>
          </cell>
          <cell r="AG28">
            <v>3.0372670807453406</v>
          </cell>
          <cell r="AH28">
            <v>0</v>
          </cell>
          <cell r="AI28">
            <v>1.0124223602484468</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37.266187050359697</v>
          </cell>
          <cell r="BB28">
            <v>41.043165467625876</v>
          </cell>
          <cell r="BC28">
            <v>0</v>
          </cell>
          <cell r="BD28">
            <v>0</v>
          </cell>
          <cell r="BE28">
            <v>0</v>
          </cell>
          <cell r="BF28">
            <v>0</v>
          </cell>
          <cell r="BG28">
            <v>0</v>
          </cell>
          <cell r="BH28">
            <v>0</v>
          </cell>
          <cell r="BI28">
            <v>0</v>
          </cell>
          <cell r="BJ28">
            <v>1.8140818696296299</v>
          </cell>
          <cell r="BK28">
            <v>0</v>
          </cell>
          <cell r="BL28">
            <v>0</v>
          </cell>
          <cell r="BM28">
            <v>1</v>
          </cell>
          <cell r="BN28">
            <v>0</v>
          </cell>
        </row>
        <row r="29">
          <cell r="A29">
            <v>42</v>
          </cell>
          <cell r="B29">
            <v>124586</v>
          </cell>
          <cell r="C29">
            <v>9352081</v>
          </cell>
          <cell r="D29" t="str">
            <v>Helmingham Community Primary School</v>
          </cell>
          <cell r="E29" t="str">
            <v>Primary</v>
          </cell>
          <cell r="F29">
            <v>0</v>
          </cell>
          <cell r="G29">
            <v>1</v>
          </cell>
          <cell r="H29">
            <v>0</v>
          </cell>
          <cell r="I29">
            <v>0</v>
          </cell>
          <cell r="J29">
            <v>7</v>
          </cell>
          <cell r="K29">
            <v>0</v>
          </cell>
          <cell r="L29">
            <v>0</v>
          </cell>
          <cell r="M29">
            <v>0</v>
          </cell>
          <cell r="N29">
            <v>52</v>
          </cell>
          <cell r="O29">
            <v>52</v>
          </cell>
          <cell r="P29">
            <v>7</v>
          </cell>
          <cell r="Q29">
            <v>45</v>
          </cell>
          <cell r="R29">
            <v>0</v>
          </cell>
          <cell r="S29">
            <v>0</v>
          </cell>
          <cell r="T29">
            <v>0</v>
          </cell>
          <cell r="U29">
            <v>0</v>
          </cell>
          <cell r="V29">
            <v>0</v>
          </cell>
          <cell r="W29">
            <v>0</v>
          </cell>
          <cell r="X29">
            <v>0</v>
          </cell>
          <cell r="Y29">
            <v>0</v>
          </cell>
          <cell r="Z29">
            <v>52</v>
          </cell>
          <cell r="AA29">
            <v>7.4285714285714288</v>
          </cell>
          <cell r="AB29">
            <v>5.9999999999999805</v>
          </cell>
          <cell r="AC29">
            <v>13</v>
          </cell>
          <cell r="AD29">
            <v>0</v>
          </cell>
          <cell r="AE29">
            <v>0</v>
          </cell>
          <cell r="AF29">
            <v>52</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14.318181818181811</v>
          </cell>
          <cell r="BB29">
            <v>16.545454545454536</v>
          </cell>
          <cell r="BC29">
            <v>0</v>
          </cell>
          <cell r="BD29">
            <v>0</v>
          </cell>
          <cell r="BE29">
            <v>0</v>
          </cell>
          <cell r="BF29">
            <v>0</v>
          </cell>
          <cell r="BG29">
            <v>0</v>
          </cell>
          <cell r="BH29">
            <v>4.7999999999999847</v>
          </cell>
          <cell r="BI29">
            <v>0</v>
          </cell>
          <cell r="BJ29">
            <v>2.2652358309523799</v>
          </cell>
          <cell r="BK29">
            <v>0</v>
          </cell>
          <cell r="BL29">
            <v>1</v>
          </cell>
          <cell r="BM29">
            <v>1</v>
          </cell>
          <cell r="BN29">
            <v>0</v>
          </cell>
        </row>
        <row r="30">
          <cell r="A30">
            <v>245</v>
          </cell>
          <cell r="B30">
            <v>124588</v>
          </cell>
          <cell r="C30">
            <v>9352084</v>
          </cell>
          <cell r="D30" t="str">
            <v>Holbrook Primary School</v>
          </cell>
          <cell r="E30" t="str">
            <v>Primary</v>
          </cell>
          <cell r="F30">
            <v>0</v>
          </cell>
          <cell r="G30">
            <v>1</v>
          </cell>
          <cell r="H30">
            <v>0</v>
          </cell>
          <cell r="I30">
            <v>0</v>
          </cell>
          <cell r="J30">
            <v>7</v>
          </cell>
          <cell r="K30">
            <v>0</v>
          </cell>
          <cell r="L30">
            <v>0</v>
          </cell>
          <cell r="M30">
            <v>0</v>
          </cell>
          <cell r="N30">
            <v>176</v>
          </cell>
          <cell r="O30">
            <v>176</v>
          </cell>
          <cell r="P30">
            <v>24</v>
          </cell>
          <cell r="Q30">
            <v>152</v>
          </cell>
          <cell r="R30">
            <v>0</v>
          </cell>
          <cell r="S30">
            <v>0</v>
          </cell>
          <cell r="T30">
            <v>0</v>
          </cell>
          <cell r="U30">
            <v>0</v>
          </cell>
          <cell r="V30">
            <v>0</v>
          </cell>
          <cell r="W30">
            <v>0</v>
          </cell>
          <cell r="X30">
            <v>0</v>
          </cell>
          <cell r="Y30">
            <v>0</v>
          </cell>
          <cell r="Z30">
            <v>176</v>
          </cell>
          <cell r="AA30">
            <v>25.142857142857142</v>
          </cell>
          <cell r="AB30">
            <v>7.0000000000000044</v>
          </cell>
          <cell r="AC30">
            <v>15.438596491228068</v>
          </cell>
          <cell r="AD30">
            <v>0</v>
          </cell>
          <cell r="AE30">
            <v>0</v>
          </cell>
          <cell r="AF30">
            <v>151.86285714285717</v>
          </cell>
          <cell r="AG30">
            <v>0</v>
          </cell>
          <cell r="AH30">
            <v>12.068571428571435</v>
          </cell>
          <cell r="AI30">
            <v>10.05714285714285</v>
          </cell>
          <cell r="AJ30">
            <v>2.0114285714285667</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42.97931034482756</v>
          </cell>
          <cell r="BB30">
            <v>49.765517241379285</v>
          </cell>
          <cell r="BC30">
            <v>0</v>
          </cell>
          <cell r="BD30">
            <v>0</v>
          </cell>
          <cell r="BE30">
            <v>0</v>
          </cell>
          <cell r="BF30">
            <v>0</v>
          </cell>
          <cell r="BG30">
            <v>0</v>
          </cell>
          <cell r="BH30">
            <v>0</v>
          </cell>
          <cell r="BI30">
            <v>0</v>
          </cell>
          <cell r="BJ30">
            <v>1.47842714380952</v>
          </cell>
          <cell r="BK30">
            <v>0</v>
          </cell>
          <cell r="BL30">
            <v>0</v>
          </cell>
          <cell r="BM30">
            <v>1</v>
          </cell>
          <cell r="BN30">
            <v>0</v>
          </cell>
        </row>
        <row r="31">
          <cell r="A31">
            <v>246</v>
          </cell>
          <cell r="B31">
            <v>124589</v>
          </cell>
          <cell r="C31">
            <v>9352085</v>
          </cell>
          <cell r="D31" t="str">
            <v>Hollesley Primary School</v>
          </cell>
          <cell r="E31" t="str">
            <v>Primary</v>
          </cell>
          <cell r="F31">
            <v>0</v>
          </cell>
          <cell r="G31">
            <v>1</v>
          </cell>
          <cell r="H31">
            <v>0</v>
          </cell>
          <cell r="I31">
            <v>0</v>
          </cell>
          <cell r="J31">
            <v>7</v>
          </cell>
          <cell r="K31">
            <v>0</v>
          </cell>
          <cell r="L31">
            <v>0</v>
          </cell>
          <cell r="M31">
            <v>0</v>
          </cell>
          <cell r="N31">
            <v>81</v>
          </cell>
          <cell r="O31">
            <v>81</v>
          </cell>
          <cell r="P31">
            <v>15</v>
          </cell>
          <cell r="Q31">
            <v>66</v>
          </cell>
          <cell r="R31">
            <v>0</v>
          </cell>
          <cell r="S31">
            <v>0</v>
          </cell>
          <cell r="T31">
            <v>0</v>
          </cell>
          <cell r="U31">
            <v>0</v>
          </cell>
          <cell r="V31">
            <v>0</v>
          </cell>
          <cell r="W31">
            <v>0</v>
          </cell>
          <cell r="X31">
            <v>0</v>
          </cell>
          <cell r="Y31">
            <v>0</v>
          </cell>
          <cell r="Z31">
            <v>81</v>
          </cell>
          <cell r="AA31">
            <v>11.571428571428571</v>
          </cell>
          <cell r="AB31">
            <v>1.0000000000000016</v>
          </cell>
          <cell r="AC31">
            <v>5.3289473684210522</v>
          </cell>
          <cell r="AD31">
            <v>0</v>
          </cell>
          <cell r="AE31">
            <v>0</v>
          </cell>
          <cell r="AF31">
            <v>81</v>
          </cell>
          <cell r="AG31">
            <v>0</v>
          </cell>
          <cell r="AH31">
            <v>0</v>
          </cell>
          <cell r="AI31">
            <v>0</v>
          </cell>
          <cell r="AJ31">
            <v>0</v>
          </cell>
          <cell r="AK31">
            <v>0</v>
          </cell>
          <cell r="AL31">
            <v>0</v>
          </cell>
          <cell r="AM31">
            <v>0</v>
          </cell>
          <cell r="AN31">
            <v>0</v>
          </cell>
          <cell r="AO31">
            <v>0</v>
          </cell>
          <cell r="AP31">
            <v>0</v>
          </cell>
          <cell r="AQ31">
            <v>0</v>
          </cell>
          <cell r="AR31">
            <v>0</v>
          </cell>
          <cell r="AS31">
            <v>0</v>
          </cell>
          <cell r="AT31">
            <v>2.4545454545454541</v>
          </cell>
          <cell r="AU31">
            <v>2.4545454545454541</v>
          </cell>
          <cell r="AV31">
            <v>2.4545454545454541</v>
          </cell>
          <cell r="AW31">
            <v>0</v>
          </cell>
          <cell r="AX31">
            <v>0</v>
          </cell>
          <cell r="AY31">
            <v>0</v>
          </cell>
          <cell r="AZ31">
            <v>0</v>
          </cell>
          <cell r="BA31">
            <v>19.29230769230767</v>
          </cell>
          <cell r="BB31">
            <v>23.67692307692305</v>
          </cell>
          <cell r="BC31">
            <v>0</v>
          </cell>
          <cell r="BD31">
            <v>0</v>
          </cell>
          <cell r="BE31">
            <v>0</v>
          </cell>
          <cell r="BF31">
            <v>0</v>
          </cell>
          <cell r="BG31">
            <v>0</v>
          </cell>
          <cell r="BH31">
            <v>0</v>
          </cell>
          <cell r="BI31">
            <v>0</v>
          </cell>
          <cell r="BJ31">
            <v>2.96175434761905</v>
          </cell>
          <cell r="BK31">
            <v>0</v>
          </cell>
          <cell r="BL31">
            <v>1</v>
          </cell>
          <cell r="BM31">
            <v>1</v>
          </cell>
          <cell r="BN31">
            <v>0</v>
          </cell>
        </row>
        <row r="32">
          <cell r="A32">
            <v>309</v>
          </cell>
          <cell r="B32">
            <v>124593</v>
          </cell>
          <cell r="C32">
            <v>9352089</v>
          </cell>
          <cell r="D32" t="str">
            <v>Heath Primary School, Kesgrave</v>
          </cell>
          <cell r="E32" t="str">
            <v>Primary</v>
          </cell>
          <cell r="F32">
            <v>0</v>
          </cell>
          <cell r="G32">
            <v>1</v>
          </cell>
          <cell r="H32">
            <v>0</v>
          </cell>
          <cell r="I32">
            <v>0</v>
          </cell>
          <cell r="J32">
            <v>7</v>
          </cell>
          <cell r="K32">
            <v>0</v>
          </cell>
          <cell r="L32">
            <v>0</v>
          </cell>
          <cell r="M32">
            <v>0</v>
          </cell>
          <cell r="N32">
            <v>599</v>
          </cell>
          <cell r="O32">
            <v>599</v>
          </cell>
          <cell r="P32">
            <v>67</v>
          </cell>
          <cell r="Q32">
            <v>532</v>
          </cell>
          <cell r="R32">
            <v>0</v>
          </cell>
          <cell r="S32">
            <v>0</v>
          </cell>
          <cell r="T32">
            <v>0</v>
          </cell>
          <cell r="U32">
            <v>0</v>
          </cell>
          <cell r="V32">
            <v>0</v>
          </cell>
          <cell r="W32">
            <v>0</v>
          </cell>
          <cell r="X32">
            <v>0</v>
          </cell>
          <cell r="Y32">
            <v>0</v>
          </cell>
          <cell r="Z32">
            <v>599</v>
          </cell>
          <cell r="AA32">
            <v>85.571428571428569</v>
          </cell>
          <cell r="AB32">
            <v>31.000000000000025</v>
          </cell>
          <cell r="AC32">
            <v>66.215986394557817</v>
          </cell>
          <cell r="AD32">
            <v>0</v>
          </cell>
          <cell r="AE32">
            <v>0</v>
          </cell>
          <cell r="AF32">
            <v>586.91932773109227</v>
          </cell>
          <cell r="AG32">
            <v>0</v>
          </cell>
          <cell r="AH32">
            <v>8.05378151260504</v>
          </cell>
          <cell r="AI32">
            <v>2.0134453781512631</v>
          </cell>
          <cell r="AJ32">
            <v>1.0067226890756285</v>
          </cell>
          <cell r="AK32">
            <v>1.0067226890756285</v>
          </cell>
          <cell r="AL32">
            <v>0</v>
          </cell>
          <cell r="AM32">
            <v>0</v>
          </cell>
          <cell r="AN32">
            <v>0</v>
          </cell>
          <cell r="AO32">
            <v>0</v>
          </cell>
          <cell r="AP32">
            <v>0</v>
          </cell>
          <cell r="AQ32">
            <v>0</v>
          </cell>
          <cell r="AR32">
            <v>0</v>
          </cell>
          <cell r="AS32">
            <v>0</v>
          </cell>
          <cell r="AT32">
            <v>11.259398496240596</v>
          </cell>
          <cell r="AU32">
            <v>22.518796992481192</v>
          </cell>
          <cell r="AV32">
            <v>25.896616541353374</v>
          </cell>
          <cell r="AW32">
            <v>0</v>
          </cell>
          <cell r="AX32">
            <v>0</v>
          </cell>
          <cell r="AY32">
            <v>0</v>
          </cell>
          <cell r="AZ32">
            <v>0</v>
          </cell>
          <cell r="BA32">
            <v>154.65116279069787</v>
          </cell>
          <cell r="BB32">
            <v>174.12790697674438</v>
          </cell>
          <cell r="BC32">
            <v>0</v>
          </cell>
          <cell r="BD32">
            <v>0</v>
          </cell>
          <cell r="BE32">
            <v>0</v>
          </cell>
          <cell r="BF32">
            <v>0</v>
          </cell>
          <cell r="BG32">
            <v>0</v>
          </cell>
          <cell r="BH32">
            <v>0</v>
          </cell>
          <cell r="BI32">
            <v>0</v>
          </cell>
          <cell r="BJ32">
            <v>0.66119084677871198</v>
          </cell>
          <cell r="BK32">
            <v>0</v>
          </cell>
          <cell r="BL32">
            <v>0</v>
          </cell>
          <cell r="BM32">
            <v>1</v>
          </cell>
          <cell r="BN32">
            <v>0</v>
          </cell>
        </row>
        <row r="33">
          <cell r="A33">
            <v>310</v>
          </cell>
          <cell r="B33">
            <v>124595</v>
          </cell>
          <cell r="C33">
            <v>9352092</v>
          </cell>
          <cell r="D33" t="str">
            <v>Bealings School</v>
          </cell>
          <cell r="E33" t="str">
            <v>Primary</v>
          </cell>
          <cell r="F33">
            <v>0</v>
          </cell>
          <cell r="G33">
            <v>1</v>
          </cell>
          <cell r="H33">
            <v>0</v>
          </cell>
          <cell r="I33">
            <v>0</v>
          </cell>
          <cell r="J33">
            <v>7</v>
          </cell>
          <cell r="K33">
            <v>0</v>
          </cell>
          <cell r="L33">
            <v>0</v>
          </cell>
          <cell r="M33">
            <v>0</v>
          </cell>
          <cell r="N33">
            <v>107</v>
          </cell>
          <cell r="O33">
            <v>107</v>
          </cell>
          <cell r="P33">
            <v>18</v>
          </cell>
          <cell r="Q33">
            <v>89</v>
          </cell>
          <cell r="R33">
            <v>0</v>
          </cell>
          <cell r="S33">
            <v>0</v>
          </cell>
          <cell r="T33">
            <v>0</v>
          </cell>
          <cell r="U33">
            <v>0</v>
          </cell>
          <cell r="V33">
            <v>0</v>
          </cell>
          <cell r="W33">
            <v>0</v>
          </cell>
          <cell r="X33">
            <v>0</v>
          </cell>
          <cell r="Y33">
            <v>0</v>
          </cell>
          <cell r="Z33">
            <v>107</v>
          </cell>
          <cell r="AA33">
            <v>15.285714285714286</v>
          </cell>
          <cell r="AB33">
            <v>4.9999999999999973</v>
          </cell>
          <cell r="AC33">
            <v>4.9999999999999973</v>
          </cell>
          <cell r="AD33">
            <v>0</v>
          </cell>
          <cell r="AE33">
            <v>0</v>
          </cell>
          <cell r="AF33">
            <v>104.98113207547169</v>
          </cell>
          <cell r="AG33">
            <v>1.0094339622641506</v>
          </cell>
          <cell r="AH33">
            <v>1.0094339622641506</v>
          </cell>
          <cell r="AI33">
            <v>0</v>
          </cell>
          <cell r="AJ33">
            <v>0</v>
          </cell>
          <cell r="AK33">
            <v>0</v>
          </cell>
          <cell r="AL33">
            <v>0</v>
          </cell>
          <cell r="AM33">
            <v>0</v>
          </cell>
          <cell r="AN33">
            <v>0</v>
          </cell>
          <cell r="AO33">
            <v>0</v>
          </cell>
          <cell r="AP33">
            <v>0</v>
          </cell>
          <cell r="AQ33">
            <v>0</v>
          </cell>
          <cell r="AR33">
            <v>0</v>
          </cell>
          <cell r="AS33">
            <v>0</v>
          </cell>
          <cell r="AT33">
            <v>1.2022471910112384</v>
          </cell>
          <cell r="AU33">
            <v>1.2022471910112384</v>
          </cell>
          <cell r="AV33">
            <v>1.2022471910112384</v>
          </cell>
          <cell r="AW33">
            <v>0</v>
          </cell>
          <cell r="AX33">
            <v>0</v>
          </cell>
          <cell r="AY33">
            <v>0</v>
          </cell>
          <cell r="AZ33">
            <v>0</v>
          </cell>
          <cell r="BA33">
            <v>27.223529411764662</v>
          </cell>
          <cell r="BB33">
            <v>32.72941176470583</v>
          </cell>
          <cell r="BC33">
            <v>0</v>
          </cell>
          <cell r="BD33">
            <v>0</v>
          </cell>
          <cell r="BE33">
            <v>0</v>
          </cell>
          <cell r="BF33">
            <v>0</v>
          </cell>
          <cell r="BG33">
            <v>0</v>
          </cell>
          <cell r="BH33">
            <v>0</v>
          </cell>
          <cell r="BI33">
            <v>0</v>
          </cell>
          <cell r="BJ33">
            <v>1.2652940142857101</v>
          </cell>
          <cell r="BK33">
            <v>0</v>
          </cell>
          <cell r="BL33">
            <v>0</v>
          </cell>
          <cell r="BM33">
            <v>1</v>
          </cell>
          <cell r="BN33">
            <v>0</v>
          </cell>
        </row>
        <row r="34">
          <cell r="A34">
            <v>314</v>
          </cell>
          <cell r="B34">
            <v>124597</v>
          </cell>
          <cell r="C34">
            <v>9352095</v>
          </cell>
          <cell r="D34" t="str">
            <v>Melton Primary School</v>
          </cell>
          <cell r="E34" t="str">
            <v>Primary</v>
          </cell>
          <cell r="F34">
            <v>0</v>
          </cell>
          <cell r="G34">
            <v>1</v>
          </cell>
          <cell r="H34">
            <v>0</v>
          </cell>
          <cell r="I34">
            <v>0</v>
          </cell>
          <cell r="J34">
            <v>7</v>
          </cell>
          <cell r="K34">
            <v>0</v>
          </cell>
          <cell r="L34">
            <v>0</v>
          </cell>
          <cell r="M34">
            <v>0</v>
          </cell>
          <cell r="N34">
            <v>168</v>
          </cell>
          <cell r="O34">
            <v>168</v>
          </cell>
          <cell r="P34">
            <v>20</v>
          </cell>
          <cell r="Q34">
            <v>148</v>
          </cell>
          <cell r="R34">
            <v>0</v>
          </cell>
          <cell r="S34">
            <v>0</v>
          </cell>
          <cell r="T34">
            <v>0</v>
          </cell>
          <cell r="U34">
            <v>0</v>
          </cell>
          <cell r="V34">
            <v>0</v>
          </cell>
          <cell r="W34">
            <v>0</v>
          </cell>
          <cell r="X34">
            <v>0</v>
          </cell>
          <cell r="Y34">
            <v>0</v>
          </cell>
          <cell r="Z34">
            <v>168</v>
          </cell>
          <cell r="AA34">
            <v>24</v>
          </cell>
          <cell r="AB34">
            <v>27.00000000000005</v>
          </cell>
          <cell r="AC34">
            <v>50.503067484662573</v>
          </cell>
          <cell r="AD34">
            <v>0</v>
          </cell>
          <cell r="AE34">
            <v>0</v>
          </cell>
          <cell r="AF34">
            <v>163.99999999999997</v>
          </cell>
          <cell r="AG34">
            <v>3.0000000000000075</v>
          </cell>
          <cell r="AH34">
            <v>0</v>
          </cell>
          <cell r="AI34">
            <v>0.99999999999999967</v>
          </cell>
          <cell r="AJ34">
            <v>0</v>
          </cell>
          <cell r="AK34">
            <v>0</v>
          </cell>
          <cell r="AL34">
            <v>0</v>
          </cell>
          <cell r="AM34">
            <v>0</v>
          </cell>
          <cell r="AN34">
            <v>0</v>
          </cell>
          <cell r="AO34">
            <v>0</v>
          </cell>
          <cell r="AP34">
            <v>0</v>
          </cell>
          <cell r="AQ34">
            <v>0</v>
          </cell>
          <cell r="AR34">
            <v>0</v>
          </cell>
          <cell r="AS34">
            <v>0</v>
          </cell>
          <cell r="AT34">
            <v>0</v>
          </cell>
          <cell r="AU34">
            <v>1.1351351351351355</v>
          </cell>
          <cell r="AV34">
            <v>2.270270270270268</v>
          </cell>
          <cell r="AW34">
            <v>0</v>
          </cell>
          <cell r="AX34">
            <v>0</v>
          </cell>
          <cell r="AY34">
            <v>0</v>
          </cell>
          <cell r="AZ34">
            <v>1.0306748466257669</v>
          </cell>
          <cell r="BA34">
            <v>68.861111111111143</v>
          </cell>
          <cell r="BB34">
            <v>78.1666666666667</v>
          </cell>
          <cell r="BC34">
            <v>0</v>
          </cell>
          <cell r="BD34">
            <v>0</v>
          </cell>
          <cell r="BE34">
            <v>0</v>
          </cell>
          <cell r="BF34">
            <v>0</v>
          </cell>
          <cell r="BG34">
            <v>0</v>
          </cell>
          <cell r="BH34">
            <v>2.1999999999999829</v>
          </cell>
          <cell r="BI34">
            <v>0</v>
          </cell>
          <cell r="BJ34">
            <v>1.0746266234374999</v>
          </cell>
          <cell r="BK34">
            <v>0</v>
          </cell>
          <cell r="BL34">
            <v>0</v>
          </cell>
          <cell r="BM34">
            <v>1</v>
          </cell>
          <cell r="BN34">
            <v>0</v>
          </cell>
        </row>
        <row r="35">
          <cell r="A35">
            <v>318</v>
          </cell>
          <cell r="B35">
            <v>124602</v>
          </cell>
          <cell r="C35">
            <v>9352101</v>
          </cell>
          <cell r="D35" t="str">
            <v>Otley Primary School</v>
          </cell>
          <cell r="E35" t="str">
            <v>Primary</v>
          </cell>
          <cell r="F35">
            <v>0</v>
          </cell>
          <cell r="G35">
            <v>1</v>
          </cell>
          <cell r="H35">
            <v>0</v>
          </cell>
          <cell r="I35">
            <v>0</v>
          </cell>
          <cell r="J35">
            <v>7</v>
          </cell>
          <cell r="K35">
            <v>0</v>
          </cell>
          <cell r="L35">
            <v>0</v>
          </cell>
          <cell r="M35">
            <v>0</v>
          </cell>
          <cell r="N35">
            <v>56</v>
          </cell>
          <cell r="O35">
            <v>56</v>
          </cell>
          <cell r="P35">
            <v>8</v>
          </cell>
          <cell r="Q35">
            <v>48</v>
          </cell>
          <cell r="R35">
            <v>0</v>
          </cell>
          <cell r="S35">
            <v>0</v>
          </cell>
          <cell r="T35">
            <v>0</v>
          </cell>
          <cell r="U35">
            <v>0</v>
          </cell>
          <cell r="V35">
            <v>0</v>
          </cell>
          <cell r="W35">
            <v>0</v>
          </cell>
          <cell r="X35">
            <v>0</v>
          </cell>
          <cell r="Y35">
            <v>0</v>
          </cell>
          <cell r="Z35">
            <v>56</v>
          </cell>
          <cell r="AA35">
            <v>8</v>
          </cell>
          <cell r="AB35">
            <v>0</v>
          </cell>
          <cell r="AC35">
            <v>7.593220338983051</v>
          </cell>
          <cell r="AD35">
            <v>0</v>
          </cell>
          <cell r="AE35">
            <v>0</v>
          </cell>
          <cell r="AF35">
            <v>56</v>
          </cell>
          <cell r="AG35">
            <v>0</v>
          </cell>
          <cell r="AH35">
            <v>0</v>
          </cell>
          <cell r="AI35">
            <v>0</v>
          </cell>
          <cell r="AJ35">
            <v>0</v>
          </cell>
          <cell r="AK35">
            <v>0</v>
          </cell>
          <cell r="AL35">
            <v>0</v>
          </cell>
          <cell r="AM35">
            <v>0</v>
          </cell>
          <cell r="AN35">
            <v>0</v>
          </cell>
          <cell r="AO35">
            <v>0</v>
          </cell>
          <cell r="AP35">
            <v>0</v>
          </cell>
          <cell r="AQ35">
            <v>0</v>
          </cell>
          <cell r="AR35">
            <v>0</v>
          </cell>
          <cell r="AS35">
            <v>0</v>
          </cell>
          <cell r="AT35">
            <v>1.1666666666666647</v>
          </cell>
          <cell r="AU35">
            <v>1.1666666666666647</v>
          </cell>
          <cell r="AV35">
            <v>1.1666666666666647</v>
          </cell>
          <cell r="AW35">
            <v>0</v>
          </cell>
          <cell r="AX35">
            <v>0</v>
          </cell>
          <cell r="AY35">
            <v>0</v>
          </cell>
          <cell r="AZ35">
            <v>0</v>
          </cell>
          <cell r="BA35">
            <v>22.325581395348816</v>
          </cell>
          <cell r="BB35">
            <v>26.046511627906952</v>
          </cell>
          <cell r="BC35">
            <v>0</v>
          </cell>
          <cell r="BD35">
            <v>0</v>
          </cell>
          <cell r="BE35">
            <v>0</v>
          </cell>
          <cell r="BF35">
            <v>0</v>
          </cell>
          <cell r="BG35">
            <v>0</v>
          </cell>
          <cell r="BH35">
            <v>0</v>
          </cell>
          <cell r="BI35">
            <v>0</v>
          </cell>
          <cell r="BJ35">
            <v>1.9951959988505801</v>
          </cell>
          <cell r="BK35">
            <v>0</v>
          </cell>
          <cell r="BL35">
            <v>0</v>
          </cell>
          <cell r="BM35">
            <v>1</v>
          </cell>
          <cell r="BN35">
            <v>0</v>
          </cell>
        </row>
        <row r="36">
          <cell r="A36">
            <v>494</v>
          </cell>
          <cell r="B36">
            <v>124604</v>
          </cell>
          <cell r="C36">
            <v>9352105</v>
          </cell>
          <cell r="D36" t="str">
            <v>Ringshall School</v>
          </cell>
          <cell r="E36" t="str">
            <v>Primary</v>
          </cell>
          <cell r="F36">
            <v>0</v>
          </cell>
          <cell r="G36">
            <v>1</v>
          </cell>
          <cell r="H36">
            <v>0</v>
          </cell>
          <cell r="I36">
            <v>0</v>
          </cell>
          <cell r="J36">
            <v>7</v>
          </cell>
          <cell r="K36">
            <v>0</v>
          </cell>
          <cell r="L36">
            <v>0</v>
          </cell>
          <cell r="M36">
            <v>0</v>
          </cell>
          <cell r="N36">
            <v>123</v>
          </cell>
          <cell r="O36">
            <v>123</v>
          </cell>
          <cell r="P36">
            <v>23</v>
          </cell>
          <cell r="Q36">
            <v>100</v>
          </cell>
          <cell r="R36">
            <v>0</v>
          </cell>
          <cell r="S36">
            <v>0</v>
          </cell>
          <cell r="T36">
            <v>0</v>
          </cell>
          <cell r="U36">
            <v>0</v>
          </cell>
          <cell r="V36">
            <v>0</v>
          </cell>
          <cell r="W36">
            <v>0</v>
          </cell>
          <cell r="X36">
            <v>0</v>
          </cell>
          <cell r="Y36">
            <v>0</v>
          </cell>
          <cell r="Z36">
            <v>123</v>
          </cell>
          <cell r="AA36">
            <v>17.571428571428573</v>
          </cell>
          <cell r="AB36">
            <v>1.999999999999998</v>
          </cell>
          <cell r="AC36">
            <v>9.543103448275863</v>
          </cell>
          <cell r="AD36">
            <v>0</v>
          </cell>
          <cell r="AE36">
            <v>0</v>
          </cell>
          <cell r="AF36">
            <v>122</v>
          </cell>
          <cell r="AG36">
            <v>1.0000000000000002</v>
          </cell>
          <cell r="AH36">
            <v>0</v>
          </cell>
          <cell r="AI36">
            <v>0</v>
          </cell>
          <cell r="AJ36">
            <v>0</v>
          </cell>
          <cell r="AK36">
            <v>0</v>
          </cell>
          <cell r="AL36">
            <v>0</v>
          </cell>
          <cell r="AM36">
            <v>0</v>
          </cell>
          <cell r="AN36">
            <v>0</v>
          </cell>
          <cell r="AO36">
            <v>0</v>
          </cell>
          <cell r="AP36">
            <v>0</v>
          </cell>
          <cell r="AQ36">
            <v>0</v>
          </cell>
          <cell r="AR36">
            <v>0</v>
          </cell>
          <cell r="AS36">
            <v>0</v>
          </cell>
          <cell r="AT36">
            <v>2.46</v>
          </cell>
          <cell r="AU36">
            <v>4.92</v>
          </cell>
          <cell r="AV36">
            <v>11.07</v>
          </cell>
          <cell r="AW36">
            <v>0</v>
          </cell>
          <cell r="AX36">
            <v>0</v>
          </cell>
          <cell r="AY36">
            <v>0</v>
          </cell>
          <cell r="AZ36">
            <v>0</v>
          </cell>
          <cell r="BA36">
            <v>23.863636363636402</v>
          </cell>
          <cell r="BB36">
            <v>29.352272727272776</v>
          </cell>
          <cell r="BC36">
            <v>0</v>
          </cell>
          <cell r="BD36">
            <v>0</v>
          </cell>
          <cell r="BE36">
            <v>0</v>
          </cell>
          <cell r="BF36">
            <v>0</v>
          </cell>
          <cell r="BG36">
            <v>0</v>
          </cell>
          <cell r="BH36">
            <v>10.699999999999978</v>
          </cell>
          <cell r="BI36">
            <v>0</v>
          </cell>
          <cell r="BJ36">
            <v>2.5483698499999998</v>
          </cell>
          <cell r="BK36">
            <v>0</v>
          </cell>
          <cell r="BL36">
            <v>1</v>
          </cell>
          <cell r="BM36">
            <v>1</v>
          </cell>
          <cell r="BN36">
            <v>0</v>
          </cell>
        </row>
        <row r="37">
          <cell r="A37">
            <v>97</v>
          </cell>
          <cell r="B37">
            <v>124607</v>
          </cell>
          <cell r="C37">
            <v>9352108</v>
          </cell>
          <cell r="D37" t="str">
            <v>Snape Community Primary School</v>
          </cell>
          <cell r="E37" t="str">
            <v>Primary</v>
          </cell>
          <cell r="F37">
            <v>0</v>
          </cell>
          <cell r="G37">
            <v>1</v>
          </cell>
          <cell r="H37">
            <v>0</v>
          </cell>
          <cell r="I37">
            <v>0</v>
          </cell>
          <cell r="J37">
            <v>7</v>
          </cell>
          <cell r="K37">
            <v>0</v>
          </cell>
          <cell r="L37">
            <v>0</v>
          </cell>
          <cell r="M37">
            <v>0</v>
          </cell>
          <cell r="N37">
            <v>42</v>
          </cell>
          <cell r="O37">
            <v>42</v>
          </cell>
          <cell r="P37">
            <v>8</v>
          </cell>
          <cell r="Q37">
            <v>34</v>
          </cell>
          <cell r="R37">
            <v>0</v>
          </cell>
          <cell r="S37">
            <v>0</v>
          </cell>
          <cell r="T37">
            <v>0</v>
          </cell>
          <cell r="U37">
            <v>0</v>
          </cell>
          <cell r="V37">
            <v>0</v>
          </cell>
          <cell r="W37">
            <v>0</v>
          </cell>
          <cell r="X37">
            <v>0</v>
          </cell>
          <cell r="Y37">
            <v>0</v>
          </cell>
          <cell r="Z37">
            <v>42</v>
          </cell>
          <cell r="AA37">
            <v>6</v>
          </cell>
          <cell r="AB37">
            <v>6.0000000000000053</v>
          </cell>
          <cell r="AC37">
            <v>14.318181818181817</v>
          </cell>
          <cell r="AD37">
            <v>0</v>
          </cell>
          <cell r="AE37">
            <v>0</v>
          </cell>
          <cell r="AF37">
            <v>40.999999999999993</v>
          </cell>
          <cell r="AG37">
            <v>0.99999999999999967</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16.000000000000011</v>
          </cell>
          <cell r="BB37">
            <v>19.764705882352956</v>
          </cell>
          <cell r="BC37">
            <v>0</v>
          </cell>
          <cell r="BD37">
            <v>0</v>
          </cell>
          <cell r="BE37">
            <v>0</v>
          </cell>
          <cell r="BF37">
            <v>0</v>
          </cell>
          <cell r="BG37">
            <v>0</v>
          </cell>
          <cell r="BH37">
            <v>3.7999999999999794</v>
          </cell>
          <cell r="BI37">
            <v>0</v>
          </cell>
          <cell r="BJ37">
            <v>2.1241452870370399</v>
          </cell>
          <cell r="BK37">
            <v>0</v>
          </cell>
          <cell r="BL37">
            <v>1</v>
          </cell>
          <cell r="BM37">
            <v>1</v>
          </cell>
          <cell r="BN37">
            <v>0</v>
          </cell>
        </row>
        <row r="38">
          <cell r="A38">
            <v>324</v>
          </cell>
          <cell r="B38">
            <v>124609</v>
          </cell>
          <cell r="C38">
            <v>9352110</v>
          </cell>
          <cell r="D38" t="str">
            <v>Somersham Primary School</v>
          </cell>
          <cell r="E38" t="str">
            <v>Primary</v>
          </cell>
          <cell r="F38">
            <v>0</v>
          </cell>
          <cell r="G38">
            <v>1</v>
          </cell>
          <cell r="H38">
            <v>0</v>
          </cell>
          <cell r="I38">
            <v>0</v>
          </cell>
          <cell r="J38">
            <v>7</v>
          </cell>
          <cell r="K38">
            <v>0</v>
          </cell>
          <cell r="L38">
            <v>0</v>
          </cell>
          <cell r="M38">
            <v>0</v>
          </cell>
          <cell r="N38">
            <v>99</v>
          </cell>
          <cell r="O38">
            <v>99</v>
          </cell>
          <cell r="P38">
            <v>13</v>
          </cell>
          <cell r="Q38">
            <v>86</v>
          </cell>
          <cell r="R38">
            <v>0</v>
          </cell>
          <cell r="S38">
            <v>0</v>
          </cell>
          <cell r="T38">
            <v>0</v>
          </cell>
          <cell r="U38">
            <v>0</v>
          </cell>
          <cell r="V38">
            <v>0</v>
          </cell>
          <cell r="W38">
            <v>0</v>
          </cell>
          <cell r="X38">
            <v>0</v>
          </cell>
          <cell r="Y38">
            <v>0</v>
          </cell>
          <cell r="Z38">
            <v>99</v>
          </cell>
          <cell r="AA38">
            <v>14.142857142857142</v>
          </cell>
          <cell r="AB38">
            <v>13.999999999999957</v>
          </cell>
          <cell r="AC38">
            <v>19</v>
          </cell>
          <cell r="AD38">
            <v>0</v>
          </cell>
          <cell r="AE38">
            <v>0</v>
          </cell>
          <cell r="AF38">
            <v>95.000000000000043</v>
          </cell>
          <cell r="AG38">
            <v>0</v>
          </cell>
          <cell r="AH38">
            <v>0</v>
          </cell>
          <cell r="AI38">
            <v>2.9999999999999996</v>
          </cell>
          <cell r="AJ38">
            <v>0.99999999999999989</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31.000000000000021</v>
          </cell>
          <cell r="BB38">
            <v>35.686046511627929</v>
          </cell>
          <cell r="BC38">
            <v>0</v>
          </cell>
          <cell r="BD38">
            <v>0</v>
          </cell>
          <cell r="BE38">
            <v>0</v>
          </cell>
          <cell r="BF38">
            <v>0</v>
          </cell>
          <cell r="BG38">
            <v>0</v>
          </cell>
          <cell r="BH38">
            <v>0</v>
          </cell>
          <cell r="BI38">
            <v>0</v>
          </cell>
          <cell r="BJ38">
            <v>2.09716701538462</v>
          </cell>
          <cell r="BK38">
            <v>0</v>
          </cell>
          <cell r="BL38">
            <v>1</v>
          </cell>
          <cell r="BM38">
            <v>1</v>
          </cell>
          <cell r="BN38">
            <v>0</v>
          </cell>
        </row>
        <row r="39">
          <cell r="A39">
            <v>506</v>
          </cell>
          <cell r="B39">
            <v>124612</v>
          </cell>
          <cell r="C39">
            <v>9352114</v>
          </cell>
          <cell r="D39" t="str">
            <v>Freeman Community Primary School</v>
          </cell>
          <cell r="E39" t="str">
            <v>Primary</v>
          </cell>
          <cell r="F39">
            <v>0</v>
          </cell>
          <cell r="G39">
            <v>1</v>
          </cell>
          <cell r="H39">
            <v>0</v>
          </cell>
          <cell r="I39">
            <v>0</v>
          </cell>
          <cell r="J39">
            <v>7</v>
          </cell>
          <cell r="K39">
            <v>0</v>
          </cell>
          <cell r="L39">
            <v>0</v>
          </cell>
          <cell r="M39">
            <v>0</v>
          </cell>
          <cell r="N39">
            <v>203</v>
          </cell>
          <cell r="O39">
            <v>203</v>
          </cell>
          <cell r="P39">
            <v>29</v>
          </cell>
          <cell r="Q39">
            <v>174</v>
          </cell>
          <cell r="R39">
            <v>0</v>
          </cell>
          <cell r="S39">
            <v>0</v>
          </cell>
          <cell r="T39">
            <v>0</v>
          </cell>
          <cell r="U39">
            <v>0</v>
          </cell>
          <cell r="V39">
            <v>0</v>
          </cell>
          <cell r="W39">
            <v>0</v>
          </cell>
          <cell r="X39">
            <v>0</v>
          </cell>
          <cell r="Y39">
            <v>0</v>
          </cell>
          <cell r="Z39">
            <v>203</v>
          </cell>
          <cell r="AA39">
            <v>29</v>
          </cell>
          <cell r="AB39">
            <v>19.999999999999996</v>
          </cell>
          <cell r="AC39">
            <v>30.45</v>
          </cell>
          <cell r="AD39">
            <v>0</v>
          </cell>
          <cell r="AE39">
            <v>0</v>
          </cell>
          <cell r="AF39">
            <v>195</v>
          </cell>
          <cell r="AG39">
            <v>5.0000000000000036</v>
          </cell>
          <cell r="AH39">
            <v>1.0000000000000007</v>
          </cell>
          <cell r="AI39">
            <v>1.9999999999999993</v>
          </cell>
          <cell r="AJ39">
            <v>0</v>
          </cell>
          <cell r="AK39">
            <v>0</v>
          </cell>
          <cell r="AL39">
            <v>0</v>
          </cell>
          <cell r="AM39">
            <v>0</v>
          </cell>
          <cell r="AN39">
            <v>0</v>
          </cell>
          <cell r="AO39">
            <v>0</v>
          </cell>
          <cell r="AP39">
            <v>0</v>
          </cell>
          <cell r="AQ39">
            <v>0</v>
          </cell>
          <cell r="AR39">
            <v>0</v>
          </cell>
          <cell r="AS39">
            <v>0</v>
          </cell>
          <cell r="AT39">
            <v>1.1666666666666667</v>
          </cell>
          <cell r="AU39">
            <v>1.1666666666666667</v>
          </cell>
          <cell r="AV39">
            <v>1.1666666666666667</v>
          </cell>
          <cell r="AW39">
            <v>0</v>
          </cell>
          <cell r="AX39">
            <v>0</v>
          </cell>
          <cell r="AY39">
            <v>0</v>
          </cell>
          <cell r="AZ39">
            <v>1.0150000000000001</v>
          </cell>
          <cell r="BA39">
            <v>44.000000000000036</v>
          </cell>
          <cell r="BB39">
            <v>51.333333333333371</v>
          </cell>
          <cell r="BC39">
            <v>0</v>
          </cell>
          <cell r="BD39">
            <v>0</v>
          </cell>
          <cell r="BE39">
            <v>0</v>
          </cell>
          <cell r="BF39">
            <v>0</v>
          </cell>
          <cell r="BG39">
            <v>0</v>
          </cell>
          <cell r="BH39">
            <v>0</v>
          </cell>
          <cell r="BI39">
            <v>0</v>
          </cell>
          <cell r="BJ39">
            <v>1.14927502671756</v>
          </cell>
          <cell r="BK39">
            <v>0</v>
          </cell>
          <cell r="BL39">
            <v>0</v>
          </cell>
          <cell r="BM39">
            <v>1</v>
          </cell>
          <cell r="BN39">
            <v>0</v>
          </cell>
        </row>
        <row r="40">
          <cell r="A40">
            <v>333</v>
          </cell>
          <cell r="B40">
            <v>124613</v>
          </cell>
          <cell r="C40">
            <v>9352117</v>
          </cell>
          <cell r="D40" t="str">
            <v>Trimley St Mary Primary School</v>
          </cell>
          <cell r="E40" t="str">
            <v>Primary</v>
          </cell>
          <cell r="F40">
            <v>0</v>
          </cell>
          <cell r="G40">
            <v>1</v>
          </cell>
          <cell r="H40">
            <v>0</v>
          </cell>
          <cell r="I40">
            <v>0</v>
          </cell>
          <cell r="J40">
            <v>7</v>
          </cell>
          <cell r="K40">
            <v>0</v>
          </cell>
          <cell r="L40">
            <v>0</v>
          </cell>
          <cell r="M40">
            <v>0</v>
          </cell>
          <cell r="N40">
            <v>388</v>
          </cell>
          <cell r="O40">
            <v>388</v>
          </cell>
          <cell r="P40">
            <v>51</v>
          </cell>
          <cell r="Q40">
            <v>337</v>
          </cell>
          <cell r="R40">
            <v>0</v>
          </cell>
          <cell r="S40">
            <v>0</v>
          </cell>
          <cell r="T40">
            <v>0</v>
          </cell>
          <cell r="U40">
            <v>0</v>
          </cell>
          <cell r="V40">
            <v>0</v>
          </cell>
          <cell r="W40">
            <v>0</v>
          </cell>
          <cell r="X40">
            <v>0</v>
          </cell>
          <cell r="Y40">
            <v>0</v>
          </cell>
          <cell r="Z40">
            <v>388</v>
          </cell>
          <cell r="AA40">
            <v>55.428571428571431</v>
          </cell>
          <cell r="AB40">
            <v>27.999999999999982</v>
          </cell>
          <cell r="AC40">
            <v>60.467532467532465</v>
          </cell>
          <cell r="AD40">
            <v>0</v>
          </cell>
          <cell r="AE40">
            <v>0</v>
          </cell>
          <cell r="AF40">
            <v>312.99999999999994</v>
          </cell>
          <cell r="AG40">
            <v>10.999999999999991</v>
          </cell>
          <cell r="AH40">
            <v>51.999999999999986</v>
          </cell>
          <cell r="AI40">
            <v>12.000000000000004</v>
          </cell>
          <cell r="AJ40">
            <v>0</v>
          </cell>
          <cell r="AK40">
            <v>0</v>
          </cell>
          <cell r="AL40">
            <v>0</v>
          </cell>
          <cell r="AM40">
            <v>0</v>
          </cell>
          <cell r="AN40">
            <v>0</v>
          </cell>
          <cell r="AO40">
            <v>0</v>
          </cell>
          <cell r="AP40">
            <v>0</v>
          </cell>
          <cell r="AQ40">
            <v>0</v>
          </cell>
          <cell r="AR40">
            <v>0</v>
          </cell>
          <cell r="AS40">
            <v>0</v>
          </cell>
          <cell r="AT40">
            <v>2.3026706231454015</v>
          </cell>
          <cell r="AU40">
            <v>4.605341246290795</v>
          </cell>
          <cell r="AV40">
            <v>4.605341246290795</v>
          </cell>
          <cell r="AW40">
            <v>0</v>
          </cell>
          <cell r="AX40">
            <v>0</v>
          </cell>
          <cell r="AY40">
            <v>0</v>
          </cell>
          <cell r="AZ40">
            <v>5.0389610389610393</v>
          </cell>
          <cell r="BA40">
            <v>128.1407185628743</v>
          </cell>
          <cell r="BB40">
            <v>147.53293413173657</v>
          </cell>
          <cell r="BC40">
            <v>0</v>
          </cell>
          <cell r="BD40">
            <v>0</v>
          </cell>
          <cell r="BE40">
            <v>0</v>
          </cell>
          <cell r="BF40">
            <v>0</v>
          </cell>
          <cell r="BG40">
            <v>0</v>
          </cell>
          <cell r="BH40">
            <v>0</v>
          </cell>
          <cell r="BI40">
            <v>0</v>
          </cell>
          <cell r="BJ40">
            <v>0.86194434487632499</v>
          </cell>
          <cell r="BK40">
            <v>0</v>
          </cell>
          <cell r="BL40">
            <v>0</v>
          </cell>
          <cell r="BM40">
            <v>1</v>
          </cell>
          <cell r="BN40">
            <v>0</v>
          </cell>
        </row>
        <row r="41">
          <cell r="A41">
            <v>332</v>
          </cell>
          <cell r="B41">
            <v>124614</v>
          </cell>
          <cell r="C41">
            <v>9352118</v>
          </cell>
          <cell r="D41" t="str">
            <v>Trimley St Martin Primary School</v>
          </cell>
          <cell r="E41" t="str">
            <v>Primary</v>
          </cell>
          <cell r="F41">
            <v>0</v>
          </cell>
          <cell r="G41">
            <v>1</v>
          </cell>
          <cell r="H41">
            <v>0</v>
          </cell>
          <cell r="I41">
            <v>0</v>
          </cell>
          <cell r="J41">
            <v>7</v>
          </cell>
          <cell r="K41">
            <v>0</v>
          </cell>
          <cell r="L41">
            <v>0</v>
          </cell>
          <cell r="M41">
            <v>0</v>
          </cell>
          <cell r="N41">
            <v>205</v>
          </cell>
          <cell r="O41">
            <v>205</v>
          </cell>
          <cell r="P41">
            <v>25</v>
          </cell>
          <cell r="Q41">
            <v>180</v>
          </cell>
          <cell r="R41">
            <v>0</v>
          </cell>
          <cell r="S41">
            <v>0</v>
          </cell>
          <cell r="T41">
            <v>0</v>
          </cell>
          <cell r="U41">
            <v>0</v>
          </cell>
          <cell r="V41">
            <v>0</v>
          </cell>
          <cell r="W41">
            <v>0</v>
          </cell>
          <cell r="X41">
            <v>0</v>
          </cell>
          <cell r="Y41">
            <v>0</v>
          </cell>
          <cell r="Z41">
            <v>205</v>
          </cell>
          <cell r="AA41">
            <v>29.285714285714285</v>
          </cell>
          <cell r="AB41">
            <v>15.000000000000005</v>
          </cell>
          <cell r="AC41">
            <v>29.14691943127962</v>
          </cell>
          <cell r="AD41">
            <v>0</v>
          </cell>
          <cell r="AE41">
            <v>0</v>
          </cell>
          <cell r="AF41">
            <v>182.89215686274508</v>
          </cell>
          <cell r="AG41">
            <v>3.014705882352946</v>
          </cell>
          <cell r="AH41">
            <v>16.078431372549019</v>
          </cell>
          <cell r="AI41">
            <v>3.014705882352946</v>
          </cell>
          <cell r="AJ41">
            <v>0</v>
          </cell>
          <cell r="AK41">
            <v>0</v>
          </cell>
          <cell r="AL41">
            <v>0</v>
          </cell>
          <cell r="AM41">
            <v>0</v>
          </cell>
          <cell r="AN41">
            <v>0</v>
          </cell>
          <cell r="AO41">
            <v>0</v>
          </cell>
          <cell r="AP41">
            <v>0</v>
          </cell>
          <cell r="AQ41">
            <v>0</v>
          </cell>
          <cell r="AR41">
            <v>0</v>
          </cell>
          <cell r="AS41">
            <v>0</v>
          </cell>
          <cell r="AT41">
            <v>1.1388888888888897</v>
          </cell>
          <cell r="AU41">
            <v>1.1388888888888897</v>
          </cell>
          <cell r="AV41">
            <v>4.5555555555555509</v>
          </cell>
          <cell r="AW41">
            <v>0</v>
          </cell>
          <cell r="AX41">
            <v>0</v>
          </cell>
          <cell r="AY41">
            <v>0</v>
          </cell>
          <cell r="AZ41">
            <v>0.97156398104265407</v>
          </cell>
          <cell r="BA41">
            <v>60.340909090909136</v>
          </cell>
          <cell r="BB41">
            <v>68.721590909090963</v>
          </cell>
          <cell r="BC41">
            <v>0</v>
          </cell>
          <cell r="BD41">
            <v>0</v>
          </cell>
          <cell r="BE41">
            <v>0</v>
          </cell>
          <cell r="BF41">
            <v>0</v>
          </cell>
          <cell r="BG41">
            <v>0</v>
          </cell>
          <cell r="BH41">
            <v>0</v>
          </cell>
          <cell r="BI41">
            <v>0</v>
          </cell>
          <cell r="BJ41">
            <v>1.3464323167382</v>
          </cell>
          <cell r="BK41">
            <v>0</v>
          </cell>
          <cell r="BL41">
            <v>0</v>
          </cell>
          <cell r="BM41">
            <v>1</v>
          </cell>
          <cell r="BN41">
            <v>0</v>
          </cell>
        </row>
        <row r="42">
          <cell r="A42">
            <v>337</v>
          </cell>
          <cell r="B42">
            <v>124615</v>
          </cell>
          <cell r="C42">
            <v>9352121</v>
          </cell>
          <cell r="D42" t="str">
            <v>Waldringfield Primary School</v>
          </cell>
          <cell r="E42" t="str">
            <v>Primary</v>
          </cell>
          <cell r="F42">
            <v>0</v>
          </cell>
          <cell r="G42">
            <v>1</v>
          </cell>
          <cell r="H42">
            <v>0</v>
          </cell>
          <cell r="I42">
            <v>0</v>
          </cell>
          <cell r="J42">
            <v>7</v>
          </cell>
          <cell r="K42">
            <v>0</v>
          </cell>
          <cell r="L42">
            <v>0</v>
          </cell>
          <cell r="M42">
            <v>0</v>
          </cell>
          <cell r="N42">
            <v>100</v>
          </cell>
          <cell r="O42">
            <v>100</v>
          </cell>
          <cell r="P42">
            <v>14</v>
          </cell>
          <cell r="Q42">
            <v>86</v>
          </cell>
          <cell r="R42">
            <v>0</v>
          </cell>
          <cell r="S42">
            <v>0</v>
          </cell>
          <cell r="T42">
            <v>0</v>
          </cell>
          <cell r="U42">
            <v>0</v>
          </cell>
          <cell r="V42">
            <v>0</v>
          </cell>
          <cell r="W42">
            <v>0</v>
          </cell>
          <cell r="X42">
            <v>0</v>
          </cell>
          <cell r="Y42">
            <v>0</v>
          </cell>
          <cell r="Z42">
            <v>100</v>
          </cell>
          <cell r="AA42">
            <v>14.285714285714286</v>
          </cell>
          <cell r="AB42">
            <v>7.0000000000000009</v>
          </cell>
          <cell r="AC42">
            <v>8.6538461538461533</v>
          </cell>
          <cell r="AD42">
            <v>0</v>
          </cell>
          <cell r="AE42">
            <v>0</v>
          </cell>
          <cell r="AF42">
            <v>81</v>
          </cell>
          <cell r="AG42">
            <v>1</v>
          </cell>
          <cell r="AH42">
            <v>12</v>
          </cell>
          <cell r="AI42">
            <v>3</v>
          </cell>
          <cell r="AJ42">
            <v>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29.365853658536555</v>
          </cell>
          <cell r="BB42">
            <v>34.146341463414601</v>
          </cell>
          <cell r="BC42">
            <v>0</v>
          </cell>
          <cell r="BD42">
            <v>0</v>
          </cell>
          <cell r="BE42">
            <v>0</v>
          </cell>
          <cell r="BF42">
            <v>0</v>
          </cell>
          <cell r="BG42">
            <v>0</v>
          </cell>
          <cell r="BH42">
            <v>0.99999999999999956</v>
          </cell>
          <cell r="BI42">
            <v>0</v>
          </cell>
          <cell r="BJ42">
            <v>2.0771397674418601</v>
          </cell>
          <cell r="BK42">
            <v>0</v>
          </cell>
          <cell r="BL42">
            <v>1</v>
          </cell>
          <cell r="BM42">
            <v>1</v>
          </cell>
          <cell r="BN42">
            <v>0</v>
          </cell>
        </row>
        <row r="43">
          <cell r="A43">
            <v>339</v>
          </cell>
          <cell r="B43">
            <v>124618</v>
          </cell>
          <cell r="C43">
            <v>9352124</v>
          </cell>
          <cell r="D43" t="str">
            <v>Witnesham Primary School</v>
          </cell>
          <cell r="E43" t="str">
            <v>Primary</v>
          </cell>
          <cell r="F43">
            <v>0</v>
          </cell>
          <cell r="G43">
            <v>1</v>
          </cell>
          <cell r="H43">
            <v>0</v>
          </cell>
          <cell r="I43">
            <v>0</v>
          </cell>
          <cell r="J43">
            <v>7</v>
          </cell>
          <cell r="K43">
            <v>0</v>
          </cell>
          <cell r="L43">
            <v>0</v>
          </cell>
          <cell r="M43">
            <v>0</v>
          </cell>
          <cell r="N43">
            <v>96</v>
          </cell>
          <cell r="O43">
            <v>96</v>
          </cell>
          <cell r="P43">
            <v>15</v>
          </cell>
          <cell r="Q43">
            <v>81</v>
          </cell>
          <cell r="R43">
            <v>0</v>
          </cell>
          <cell r="S43">
            <v>0</v>
          </cell>
          <cell r="T43">
            <v>0</v>
          </cell>
          <cell r="U43">
            <v>0</v>
          </cell>
          <cell r="V43">
            <v>0</v>
          </cell>
          <cell r="W43">
            <v>0</v>
          </cell>
          <cell r="X43">
            <v>0</v>
          </cell>
          <cell r="Y43">
            <v>0</v>
          </cell>
          <cell r="Z43">
            <v>96</v>
          </cell>
          <cell r="AA43">
            <v>13.714285714285714</v>
          </cell>
          <cell r="AB43">
            <v>3</v>
          </cell>
          <cell r="AC43">
            <v>3.6923076923076925</v>
          </cell>
          <cell r="AD43">
            <v>0</v>
          </cell>
          <cell r="AE43">
            <v>0</v>
          </cell>
          <cell r="AF43">
            <v>93</v>
          </cell>
          <cell r="AG43">
            <v>0</v>
          </cell>
          <cell r="AH43">
            <v>0</v>
          </cell>
          <cell r="AI43">
            <v>0</v>
          </cell>
          <cell r="AJ43">
            <v>1.0000000000000033</v>
          </cell>
          <cell r="AK43">
            <v>1.9999999999999969</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22.846153846153843</v>
          </cell>
          <cell r="BB43">
            <v>27.076923076923073</v>
          </cell>
          <cell r="BC43">
            <v>0</v>
          </cell>
          <cell r="BD43">
            <v>0</v>
          </cell>
          <cell r="BE43">
            <v>0</v>
          </cell>
          <cell r="BF43">
            <v>0</v>
          </cell>
          <cell r="BG43">
            <v>0</v>
          </cell>
          <cell r="BH43">
            <v>0</v>
          </cell>
          <cell r="BI43">
            <v>0</v>
          </cell>
          <cell r="BJ43">
            <v>1.5560646376623399</v>
          </cell>
          <cell r="BK43">
            <v>0</v>
          </cell>
          <cell r="BL43">
            <v>0</v>
          </cell>
          <cell r="BM43">
            <v>1</v>
          </cell>
          <cell r="BN43">
            <v>0</v>
          </cell>
        </row>
        <row r="44">
          <cell r="A44">
            <v>342</v>
          </cell>
          <cell r="B44">
            <v>124619</v>
          </cell>
          <cell r="C44">
            <v>9352125</v>
          </cell>
          <cell r="D44" t="str">
            <v>Woodbridge Primary School</v>
          </cell>
          <cell r="E44" t="str">
            <v>Primary</v>
          </cell>
          <cell r="F44">
            <v>0</v>
          </cell>
          <cell r="G44">
            <v>1</v>
          </cell>
          <cell r="H44">
            <v>0</v>
          </cell>
          <cell r="I44">
            <v>0</v>
          </cell>
          <cell r="J44">
            <v>7</v>
          </cell>
          <cell r="K44">
            <v>0</v>
          </cell>
          <cell r="L44">
            <v>0</v>
          </cell>
          <cell r="M44">
            <v>0</v>
          </cell>
          <cell r="N44">
            <v>206</v>
          </cell>
          <cell r="O44">
            <v>206</v>
          </cell>
          <cell r="P44">
            <v>30</v>
          </cell>
          <cell r="Q44">
            <v>176</v>
          </cell>
          <cell r="R44">
            <v>0</v>
          </cell>
          <cell r="S44">
            <v>0</v>
          </cell>
          <cell r="T44">
            <v>0</v>
          </cell>
          <cell r="U44">
            <v>0</v>
          </cell>
          <cell r="V44">
            <v>0</v>
          </cell>
          <cell r="W44">
            <v>0</v>
          </cell>
          <cell r="X44">
            <v>0</v>
          </cell>
          <cell r="Y44">
            <v>0</v>
          </cell>
          <cell r="Z44">
            <v>206</v>
          </cell>
          <cell r="AA44">
            <v>29.428571428571427</v>
          </cell>
          <cell r="AB44">
            <v>20</v>
          </cell>
          <cell r="AC44">
            <v>30.999999999999996</v>
          </cell>
          <cell r="AD44">
            <v>0</v>
          </cell>
          <cell r="AE44">
            <v>0</v>
          </cell>
          <cell r="AF44">
            <v>196.95609756097568</v>
          </cell>
          <cell r="AG44">
            <v>7.0341463414634084</v>
          </cell>
          <cell r="AH44">
            <v>1.0048780487804867</v>
          </cell>
          <cell r="AI44">
            <v>0</v>
          </cell>
          <cell r="AJ44">
            <v>1.0048780487804867</v>
          </cell>
          <cell r="AK44">
            <v>0</v>
          </cell>
          <cell r="AL44">
            <v>0</v>
          </cell>
          <cell r="AM44">
            <v>0</v>
          </cell>
          <cell r="AN44">
            <v>0</v>
          </cell>
          <cell r="AO44">
            <v>0</v>
          </cell>
          <cell r="AP44">
            <v>0</v>
          </cell>
          <cell r="AQ44">
            <v>0</v>
          </cell>
          <cell r="AR44">
            <v>0</v>
          </cell>
          <cell r="AS44">
            <v>0</v>
          </cell>
          <cell r="AT44">
            <v>0</v>
          </cell>
          <cell r="AU44">
            <v>0</v>
          </cell>
          <cell r="AV44">
            <v>5.8857142857142914</v>
          </cell>
          <cell r="AW44">
            <v>0</v>
          </cell>
          <cell r="AX44">
            <v>0</v>
          </cell>
          <cell r="AY44">
            <v>0</v>
          </cell>
          <cell r="AZ44">
            <v>0.99999999999999989</v>
          </cell>
          <cell r="BA44">
            <v>57.302325581395316</v>
          </cell>
          <cell r="BB44">
            <v>67.069767441860421</v>
          </cell>
          <cell r="BC44">
            <v>0</v>
          </cell>
          <cell r="BD44">
            <v>0</v>
          </cell>
          <cell r="BE44">
            <v>0</v>
          </cell>
          <cell r="BF44">
            <v>0</v>
          </cell>
          <cell r="BG44">
            <v>0</v>
          </cell>
          <cell r="BH44">
            <v>0</v>
          </cell>
          <cell r="BI44">
            <v>0</v>
          </cell>
          <cell r="BJ44">
            <v>0.54492203575418996</v>
          </cell>
          <cell r="BK44">
            <v>0</v>
          </cell>
          <cell r="BL44">
            <v>0</v>
          </cell>
          <cell r="BM44">
            <v>1</v>
          </cell>
          <cell r="BN44">
            <v>0</v>
          </cell>
        </row>
        <row r="45">
          <cell r="A45">
            <v>502</v>
          </cell>
          <cell r="B45">
            <v>124622</v>
          </cell>
          <cell r="C45">
            <v>9352129</v>
          </cell>
          <cell r="D45" t="str">
            <v>Chilton Community Primary School</v>
          </cell>
          <cell r="E45" t="str">
            <v>Primary</v>
          </cell>
          <cell r="F45">
            <v>0</v>
          </cell>
          <cell r="G45">
            <v>1</v>
          </cell>
          <cell r="H45">
            <v>0</v>
          </cell>
          <cell r="I45">
            <v>0</v>
          </cell>
          <cell r="J45">
            <v>7</v>
          </cell>
          <cell r="K45">
            <v>0</v>
          </cell>
          <cell r="L45">
            <v>0</v>
          </cell>
          <cell r="M45">
            <v>0</v>
          </cell>
          <cell r="N45">
            <v>145</v>
          </cell>
          <cell r="O45">
            <v>145</v>
          </cell>
          <cell r="P45">
            <v>14</v>
          </cell>
          <cell r="Q45">
            <v>131</v>
          </cell>
          <cell r="R45">
            <v>0</v>
          </cell>
          <cell r="S45">
            <v>0</v>
          </cell>
          <cell r="T45">
            <v>0</v>
          </cell>
          <cell r="U45">
            <v>0</v>
          </cell>
          <cell r="V45">
            <v>0</v>
          </cell>
          <cell r="W45">
            <v>0</v>
          </cell>
          <cell r="X45">
            <v>0</v>
          </cell>
          <cell r="Y45">
            <v>0</v>
          </cell>
          <cell r="Z45">
            <v>145</v>
          </cell>
          <cell r="AA45">
            <v>20.714285714285715</v>
          </cell>
          <cell r="AB45">
            <v>37.99999999999995</v>
          </cell>
          <cell r="AC45">
            <v>57.283950617283949</v>
          </cell>
          <cell r="AD45">
            <v>0</v>
          </cell>
          <cell r="AE45">
            <v>0</v>
          </cell>
          <cell r="AF45">
            <v>52.99999999999995</v>
          </cell>
          <cell r="AG45">
            <v>64.000000000000057</v>
          </cell>
          <cell r="AH45">
            <v>25.999999999999972</v>
          </cell>
          <cell r="AI45">
            <v>2.0000000000000053</v>
          </cell>
          <cell r="AJ45">
            <v>0</v>
          </cell>
          <cell r="AK45">
            <v>0</v>
          </cell>
          <cell r="AL45">
            <v>0</v>
          </cell>
          <cell r="AM45">
            <v>0</v>
          </cell>
          <cell r="AN45">
            <v>0</v>
          </cell>
          <cell r="AO45">
            <v>0</v>
          </cell>
          <cell r="AP45">
            <v>0</v>
          </cell>
          <cell r="AQ45">
            <v>0</v>
          </cell>
          <cell r="AR45">
            <v>0</v>
          </cell>
          <cell r="AS45">
            <v>0</v>
          </cell>
          <cell r="AT45">
            <v>5.5343511450381664</v>
          </cell>
          <cell r="AU45">
            <v>7.7480916030534361</v>
          </cell>
          <cell r="AV45">
            <v>13.282442748091603</v>
          </cell>
          <cell r="AW45">
            <v>0</v>
          </cell>
          <cell r="AX45">
            <v>0</v>
          </cell>
          <cell r="AY45">
            <v>0</v>
          </cell>
          <cell r="AZ45">
            <v>0.89506172839506171</v>
          </cell>
          <cell r="BA45">
            <v>46.94166666666662</v>
          </cell>
          <cell r="BB45">
            <v>51.958333333333286</v>
          </cell>
          <cell r="BC45">
            <v>0</v>
          </cell>
          <cell r="BD45">
            <v>0</v>
          </cell>
          <cell r="BE45">
            <v>0</v>
          </cell>
          <cell r="BF45">
            <v>0</v>
          </cell>
          <cell r="BG45">
            <v>0</v>
          </cell>
          <cell r="BH45">
            <v>0.500000000000005</v>
          </cell>
          <cell r="BI45">
            <v>0</v>
          </cell>
          <cell r="BJ45">
            <v>0.43762807046783597</v>
          </cell>
          <cell r="BK45">
            <v>0</v>
          </cell>
          <cell r="BL45">
            <v>0</v>
          </cell>
          <cell r="BM45">
            <v>1</v>
          </cell>
          <cell r="BN45">
            <v>0</v>
          </cell>
        </row>
        <row r="46">
          <cell r="A46">
            <v>229</v>
          </cell>
          <cell r="B46">
            <v>124624</v>
          </cell>
          <cell r="C46">
            <v>9352131</v>
          </cell>
          <cell r="D46" t="str">
            <v>Colneis Junior School</v>
          </cell>
          <cell r="E46" t="str">
            <v>Primary</v>
          </cell>
          <cell r="F46">
            <v>0</v>
          </cell>
          <cell r="G46">
            <v>1</v>
          </cell>
          <cell r="H46">
            <v>0</v>
          </cell>
          <cell r="I46">
            <v>0</v>
          </cell>
          <cell r="J46">
            <v>4</v>
          </cell>
          <cell r="K46">
            <v>0</v>
          </cell>
          <cell r="L46">
            <v>0</v>
          </cell>
          <cell r="M46">
            <v>0</v>
          </cell>
          <cell r="N46">
            <v>345</v>
          </cell>
          <cell r="O46">
            <v>345</v>
          </cell>
          <cell r="P46">
            <v>0</v>
          </cell>
          <cell r="Q46">
            <v>345</v>
          </cell>
          <cell r="R46">
            <v>0</v>
          </cell>
          <cell r="S46">
            <v>0</v>
          </cell>
          <cell r="T46">
            <v>0</v>
          </cell>
          <cell r="U46">
            <v>0</v>
          </cell>
          <cell r="V46">
            <v>0</v>
          </cell>
          <cell r="W46">
            <v>0</v>
          </cell>
          <cell r="X46">
            <v>0</v>
          </cell>
          <cell r="Y46">
            <v>0</v>
          </cell>
          <cell r="Z46">
            <v>345</v>
          </cell>
          <cell r="AA46">
            <v>86.25</v>
          </cell>
          <cell r="AB46">
            <v>28.999999999999979</v>
          </cell>
          <cell r="AC46">
            <v>59.115168539325843</v>
          </cell>
          <cell r="AD46">
            <v>0</v>
          </cell>
          <cell r="AE46">
            <v>0</v>
          </cell>
          <cell r="AF46">
            <v>260.75581395348831</v>
          </cell>
          <cell r="AG46">
            <v>14.040697674418622</v>
          </cell>
          <cell r="AH46">
            <v>38.110465116279151</v>
          </cell>
          <cell r="AI46">
            <v>32.093023255813961</v>
          </cell>
          <cell r="AJ46">
            <v>0</v>
          </cell>
          <cell r="AK46">
            <v>0</v>
          </cell>
          <cell r="AL46">
            <v>0</v>
          </cell>
          <cell r="AM46">
            <v>0</v>
          </cell>
          <cell r="AN46">
            <v>0</v>
          </cell>
          <cell r="AO46">
            <v>0</v>
          </cell>
          <cell r="AP46">
            <v>0</v>
          </cell>
          <cell r="AQ46">
            <v>0</v>
          </cell>
          <cell r="AR46">
            <v>0</v>
          </cell>
          <cell r="AS46">
            <v>0</v>
          </cell>
          <cell r="AT46">
            <v>1.9999999999999991</v>
          </cell>
          <cell r="AU46">
            <v>4.9999999999999982</v>
          </cell>
          <cell r="AV46">
            <v>13.000000000000016</v>
          </cell>
          <cell r="AW46">
            <v>0</v>
          </cell>
          <cell r="AX46">
            <v>0</v>
          </cell>
          <cell r="AY46">
            <v>0</v>
          </cell>
          <cell r="AZ46">
            <v>0.9691011235955056</v>
          </cell>
          <cell r="BA46">
            <v>157.09821428571433</v>
          </cell>
          <cell r="BB46">
            <v>157.09821428571433</v>
          </cell>
          <cell r="BC46">
            <v>0</v>
          </cell>
          <cell r="BD46">
            <v>0</v>
          </cell>
          <cell r="BE46">
            <v>0</v>
          </cell>
          <cell r="BF46">
            <v>0</v>
          </cell>
          <cell r="BG46">
            <v>0</v>
          </cell>
          <cell r="BH46">
            <v>0</v>
          </cell>
          <cell r="BI46">
            <v>0</v>
          </cell>
          <cell r="BJ46">
            <v>0.66564721428571405</v>
          </cell>
          <cell r="BK46">
            <v>0</v>
          </cell>
          <cell r="BL46">
            <v>0</v>
          </cell>
          <cell r="BM46">
            <v>1</v>
          </cell>
          <cell r="BN46">
            <v>0</v>
          </cell>
        </row>
        <row r="47">
          <cell r="A47">
            <v>313</v>
          </cell>
          <cell r="B47">
            <v>124625</v>
          </cell>
          <cell r="C47">
            <v>9352132</v>
          </cell>
          <cell r="D47" t="str">
            <v>Gorseland Primary School</v>
          </cell>
          <cell r="E47" t="str">
            <v>Primary</v>
          </cell>
          <cell r="F47">
            <v>0</v>
          </cell>
          <cell r="G47">
            <v>1</v>
          </cell>
          <cell r="H47">
            <v>0</v>
          </cell>
          <cell r="I47">
            <v>0</v>
          </cell>
          <cell r="J47">
            <v>7</v>
          </cell>
          <cell r="K47">
            <v>0</v>
          </cell>
          <cell r="L47">
            <v>0</v>
          </cell>
          <cell r="M47">
            <v>0</v>
          </cell>
          <cell r="N47">
            <v>453</v>
          </cell>
          <cell r="O47">
            <v>453</v>
          </cell>
          <cell r="P47">
            <v>60</v>
          </cell>
          <cell r="Q47">
            <v>393</v>
          </cell>
          <cell r="R47">
            <v>0</v>
          </cell>
          <cell r="S47">
            <v>0</v>
          </cell>
          <cell r="T47">
            <v>0</v>
          </cell>
          <cell r="U47">
            <v>0</v>
          </cell>
          <cell r="V47">
            <v>0</v>
          </cell>
          <cell r="W47">
            <v>0</v>
          </cell>
          <cell r="X47">
            <v>0</v>
          </cell>
          <cell r="Y47">
            <v>0</v>
          </cell>
          <cell r="Z47">
            <v>453</v>
          </cell>
          <cell r="AA47">
            <v>64.714285714285708</v>
          </cell>
          <cell r="AB47">
            <v>30.470852017937226</v>
          </cell>
          <cell r="AC47">
            <v>37.835214446952598</v>
          </cell>
          <cell r="AD47">
            <v>0</v>
          </cell>
          <cell r="AE47">
            <v>0</v>
          </cell>
          <cell r="AF47">
            <v>443.85874439461901</v>
          </cell>
          <cell r="AG47">
            <v>2.0313901345291501</v>
          </cell>
          <cell r="AH47">
            <v>3.0470852017937227</v>
          </cell>
          <cell r="AI47">
            <v>1.0156950672645726</v>
          </cell>
          <cell r="AJ47">
            <v>3.0470852017937227</v>
          </cell>
          <cell r="AK47">
            <v>0</v>
          </cell>
          <cell r="AL47">
            <v>0</v>
          </cell>
          <cell r="AM47">
            <v>0</v>
          </cell>
          <cell r="AN47">
            <v>0</v>
          </cell>
          <cell r="AO47">
            <v>0</v>
          </cell>
          <cell r="AP47">
            <v>0</v>
          </cell>
          <cell r="AQ47">
            <v>0</v>
          </cell>
          <cell r="AR47">
            <v>0</v>
          </cell>
          <cell r="AS47">
            <v>0</v>
          </cell>
          <cell r="AT47">
            <v>3.5207253886010359</v>
          </cell>
          <cell r="AU47">
            <v>4.6943005181346997</v>
          </cell>
          <cell r="AV47">
            <v>9.3886010362694439</v>
          </cell>
          <cell r="AW47">
            <v>0</v>
          </cell>
          <cell r="AX47">
            <v>0</v>
          </cell>
          <cell r="AY47">
            <v>0</v>
          </cell>
          <cell r="AZ47">
            <v>1.0225733634311511</v>
          </cell>
          <cell r="BA47">
            <v>140.50259067357527</v>
          </cell>
          <cell r="BB47">
            <v>161.95336787564784</v>
          </cell>
          <cell r="BC47">
            <v>0</v>
          </cell>
          <cell r="BD47">
            <v>0</v>
          </cell>
          <cell r="BE47">
            <v>0</v>
          </cell>
          <cell r="BF47">
            <v>0</v>
          </cell>
          <cell r="BG47">
            <v>0</v>
          </cell>
          <cell r="BH47">
            <v>0</v>
          </cell>
          <cell r="BI47">
            <v>0</v>
          </cell>
          <cell r="BJ47">
            <v>0.66288139076923103</v>
          </cell>
          <cell r="BK47">
            <v>0</v>
          </cell>
          <cell r="BL47">
            <v>0</v>
          </cell>
          <cell r="BM47">
            <v>1</v>
          </cell>
          <cell r="BN47">
            <v>0</v>
          </cell>
          <cell r="BO47">
            <v>25</v>
          </cell>
        </row>
        <row r="48">
          <cell r="A48">
            <v>232</v>
          </cell>
          <cell r="B48">
            <v>124627</v>
          </cell>
          <cell r="C48">
            <v>9352134</v>
          </cell>
          <cell r="D48" t="str">
            <v>Kingsfleet Primary School</v>
          </cell>
          <cell r="E48" t="str">
            <v>Primary</v>
          </cell>
          <cell r="F48">
            <v>0</v>
          </cell>
          <cell r="G48">
            <v>1</v>
          </cell>
          <cell r="H48">
            <v>0</v>
          </cell>
          <cell r="I48">
            <v>0</v>
          </cell>
          <cell r="J48">
            <v>7</v>
          </cell>
          <cell r="K48">
            <v>0</v>
          </cell>
          <cell r="L48">
            <v>0</v>
          </cell>
          <cell r="M48">
            <v>0</v>
          </cell>
          <cell r="N48">
            <v>199</v>
          </cell>
          <cell r="O48">
            <v>199</v>
          </cell>
          <cell r="P48">
            <v>29</v>
          </cell>
          <cell r="Q48">
            <v>170</v>
          </cell>
          <cell r="R48">
            <v>0</v>
          </cell>
          <cell r="S48">
            <v>0</v>
          </cell>
          <cell r="T48">
            <v>0</v>
          </cell>
          <cell r="U48">
            <v>0</v>
          </cell>
          <cell r="V48">
            <v>0</v>
          </cell>
          <cell r="W48">
            <v>0</v>
          </cell>
          <cell r="X48">
            <v>0</v>
          </cell>
          <cell r="Y48">
            <v>0</v>
          </cell>
          <cell r="Z48">
            <v>199</v>
          </cell>
          <cell r="AA48">
            <v>28.428571428571427</v>
          </cell>
          <cell r="AB48">
            <v>14.999999999999991</v>
          </cell>
          <cell r="AC48">
            <v>29.849999999999998</v>
          </cell>
          <cell r="AD48">
            <v>0</v>
          </cell>
          <cell r="AE48">
            <v>0</v>
          </cell>
          <cell r="AF48">
            <v>142.00000000000003</v>
          </cell>
          <cell r="AG48">
            <v>8.9999999999999929</v>
          </cell>
          <cell r="AH48">
            <v>25.000000000000082</v>
          </cell>
          <cell r="AI48">
            <v>21.999999999999904</v>
          </cell>
          <cell r="AJ48">
            <v>0</v>
          </cell>
          <cell r="AK48">
            <v>0.99999999999999933</v>
          </cell>
          <cell r="AL48">
            <v>0</v>
          </cell>
          <cell r="AM48">
            <v>0</v>
          </cell>
          <cell r="AN48">
            <v>0</v>
          </cell>
          <cell r="AO48">
            <v>0</v>
          </cell>
          <cell r="AP48">
            <v>0</v>
          </cell>
          <cell r="AQ48">
            <v>0</v>
          </cell>
          <cell r="AR48">
            <v>0</v>
          </cell>
          <cell r="AS48">
            <v>0</v>
          </cell>
          <cell r="AT48">
            <v>2.341176470588227</v>
          </cell>
          <cell r="AU48">
            <v>4.6823529411764744</v>
          </cell>
          <cell r="AV48">
            <v>5.8529411764705976</v>
          </cell>
          <cell r="AW48">
            <v>0</v>
          </cell>
          <cell r="AX48">
            <v>0</v>
          </cell>
          <cell r="AY48">
            <v>0</v>
          </cell>
          <cell r="AZ48">
            <v>0</v>
          </cell>
          <cell r="BA48">
            <v>61.818181818181877</v>
          </cell>
          <cell r="BB48">
            <v>72.363636363636431</v>
          </cell>
          <cell r="BC48">
            <v>0</v>
          </cell>
          <cell r="BD48">
            <v>0</v>
          </cell>
          <cell r="BE48">
            <v>0</v>
          </cell>
          <cell r="BF48">
            <v>0</v>
          </cell>
          <cell r="BG48">
            <v>0</v>
          </cell>
          <cell r="BH48">
            <v>0</v>
          </cell>
          <cell r="BI48">
            <v>0</v>
          </cell>
          <cell r="BJ48">
            <v>0.56921587042253496</v>
          </cell>
          <cell r="BK48">
            <v>0</v>
          </cell>
          <cell r="BL48">
            <v>0</v>
          </cell>
          <cell r="BM48">
            <v>1</v>
          </cell>
          <cell r="BN48">
            <v>0</v>
          </cell>
        </row>
        <row r="49">
          <cell r="A49">
            <v>343</v>
          </cell>
          <cell r="B49">
            <v>124628</v>
          </cell>
          <cell r="C49">
            <v>9352135</v>
          </cell>
          <cell r="D49" t="str">
            <v>Kyson Primary School</v>
          </cell>
          <cell r="E49" t="str">
            <v>Primary</v>
          </cell>
          <cell r="F49">
            <v>0</v>
          </cell>
          <cell r="G49">
            <v>1</v>
          </cell>
          <cell r="H49">
            <v>0</v>
          </cell>
          <cell r="I49">
            <v>0</v>
          </cell>
          <cell r="J49">
            <v>7</v>
          </cell>
          <cell r="K49">
            <v>0</v>
          </cell>
          <cell r="L49">
            <v>0</v>
          </cell>
          <cell r="M49">
            <v>0</v>
          </cell>
          <cell r="N49">
            <v>400</v>
          </cell>
          <cell r="O49">
            <v>400</v>
          </cell>
          <cell r="P49">
            <v>51</v>
          </cell>
          <cell r="Q49">
            <v>349</v>
          </cell>
          <cell r="R49">
            <v>0</v>
          </cell>
          <cell r="S49">
            <v>0</v>
          </cell>
          <cell r="T49">
            <v>0</v>
          </cell>
          <cell r="U49">
            <v>0</v>
          </cell>
          <cell r="V49">
            <v>0</v>
          </cell>
          <cell r="W49">
            <v>0</v>
          </cell>
          <cell r="X49">
            <v>0</v>
          </cell>
          <cell r="Y49">
            <v>0</v>
          </cell>
          <cell r="Z49">
            <v>400</v>
          </cell>
          <cell r="AA49">
            <v>57.142857142857146</v>
          </cell>
          <cell r="AB49">
            <v>53</v>
          </cell>
          <cell r="AC49">
            <v>83.208020050125313</v>
          </cell>
          <cell r="AD49">
            <v>0</v>
          </cell>
          <cell r="AE49">
            <v>0</v>
          </cell>
          <cell r="AF49">
            <v>271</v>
          </cell>
          <cell r="AG49">
            <v>127</v>
          </cell>
          <cell r="AH49">
            <v>1</v>
          </cell>
          <cell r="AI49">
            <v>1</v>
          </cell>
          <cell r="AJ49">
            <v>0</v>
          </cell>
          <cell r="AK49">
            <v>0</v>
          </cell>
          <cell r="AL49">
            <v>0</v>
          </cell>
          <cell r="AM49">
            <v>0</v>
          </cell>
          <cell r="AN49">
            <v>0</v>
          </cell>
          <cell r="AO49">
            <v>0</v>
          </cell>
          <cell r="AP49">
            <v>0</v>
          </cell>
          <cell r="AQ49">
            <v>0</v>
          </cell>
          <cell r="AR49">
            <v>0</v>
          </cell>
          <cell r="AS49">
            <v>0</v>
          </cell>
          <cell r="AT49">
            <v>2.2922636103151879</v>
          </cell>
          <cell r="AU49">
            <v>4.5845272206303598</v>
          </cell>
          <cell r="AV49">
            <v>6.8767908309455601</v>
          </cell>
          <cell r="AW49">
            <v>0</v>
          </cell>
          <cell r="AX49">
            <v>0</v>
          </cell>
          <cell r="AY49">
            <v>0</v>
          </cell>
          <cell r="AZ49">
            <v>0</v>
          </cell>
          <cell r="BA49">
            <v>115.98187311178235</v>
          </cell>
          <cell r="BB49">
            <v>132.93051359516602</v>
          </cell>
          <cell r="BC49">
            <v>0</v>
          </cell>
          <cell r="BD49">
            <v>0</v>
          </cell>
          <cell r="BE49">
            <v>0</v>
          </cell>
          <cell r="BF49">
            <v>0</v>
          </cell>
          <cell r="BG49">
            <v>0</v>
          </cell>
          <cell r="BH49">
            <v>0.99999999999999534</v>
          </cell>
          <cell r="BI49">
            <v>0</v>
          </cell>
          <cell r="BJ49">
            <v>0.57120360703517603</v>
          </cell>
          <cell r="BK49">
            <v>0</v>
          </cell>
          <cell r="BL49">
            <v>0</v>
          </cell>
          <cell r="BM49">
            <v>1</v>
          </cell>
          <cell r="BN49">
            <v>0</v>
          </cell>
        </row>
        <row r="50">
          <cell r="A50">
            <v>23</v>
          </cell>
          <cell r="B50">
            <v>124629</v>
          </cell>
          <cell r="C50">
            <v>9352136</v>
          </cell>
          <cell r="D50" t="str">
            <v>Coldfair Green Community Primary School</v>
          </cell>
          <cell r="E50" t="str">
            <v>Primary</v>
          </cell>
          <cell r="F50">
            <v>0</v>
          </cell>
          <cell r="G50">
            <v>1</v>
          </cell>
          <cell r="H50">
            <v>0</v>
          </cell>
          <cell r="I50">
            <v>0</v>
          </cell>
          <cell r="J50">
            <v>7</v>
          </cell>
          <cell r="K50">
            <v>0</v>
          </cell>
          <cell r="L50">
            <v>0</v>
          </cell>
          <cell r="M50">
            <v>0</v>
          </cell>
          <cell r="N50">
            <v>139</v>
          </cell>
          <cell r="O50">
            <v>139</v>
          </cell>
          <cell r="P50">
            <v>18</v>
          </cell>
          <cell r="Q50">
            <v>121</v>
          </cell>
          <cell r="R50">
            <v>0</v>
          </cell>
          <cell r="S50">
            <v>0</v>
          </cell>
          <cell r="T50">
            <v>0</v>
          </cell>
          <cell r="U50">
            <v>0</v>
          </cell>
          <cell r="V50">
            <v>0</v>
          </cell>
          <cell r="W50">
            <v>0</v>
          </cell>
          <cell r="X50">
            <v>0</v>
          </cell>
          <cell r="Y50">
            <v>0</v>
          </cell>
          <cell r="Z50">
            <v>139</v>
          </cell>
          <cell r="AA50">
            <v>19.857142857142858</v>
          </cell>
          <cell r="AB50">
            <v>8.9999999999999982</v>
          </cell>
          <cell r="AC50">
            <v>13.9</v>
          </cell>
          <cell r="AD50">
            <v>0</v>
          </cell>
          <cell r="AE50">
            <v>0</v>
          </cell>
          <cell r="AF50">
            <v>126.00000000000001</v>
          </cell>
          <cell r="AG50">
            <v>12.999999999999998</v>
          </cell>
          <cell r="AH50">
            <v>0</v>
          </cell>
          <cell r="AI50">
            <v>0</v>
          </cell>
          <cell r="AJ50">
            <v>0</v>
          </cell>
          <cell r="AK50">
            <v>0</v>
          </cell>
          <cell r="AL50">
            <v>0</v>
          </cell>
          <cell r="AM50">
            <v>0</v>
          </cell>
          <cell r="AN50">
            <v>0</v>
          </cell>
          <cell r="AO50">
            <v>0</v>
          </cell>
          <cell r="AP50">
            <v>0</v>
          </cell>
          <cell r="AQ50">
            <v>0</v>
          </cell>
          <cell r="AR50">
            <v>0</v>
          </cell>
          <cell r="AS50">
            <v>0</v>
          </cell>
          <cell r="AT50">
            <v>0</v>
          </cell>
          <cell r="AU50">
            <v>1.1487603305785132</v>
          </cell>
          <cell r="AV50">
            <v>2.2975206611570234</v>
          </cell>
          <cell r="AW50">
            <v>0</v>
          </cell>
          <cell r="AX50">
            <v>0</v>
          </cell>
          <cell r="AY50">
            <v>0</v>
          </cell>
          <cell r="AZ50">
            <v>0</v>
          </cell>
          <cell r="BA50">
            <v>30.504201680672214</v>
          </cell>
          <cell r="BB50">
            <v>35.042016806722629</v>
          </cell>
          <cell r="BC50">
            <v>0</v>
          </cell>
          <cell r="BD50">
            <v>0</v>
          </cell>
          <cell r="BE50">
            <v>0</v>
          </cell>
          <cell r="BF50">
            <v>0</v>
          </cell>
          <cell r="BG50">
            <v>0</v>
          </cell>
          <cell r="BH50">
            <v>0</v>
          </cell>
          <cell r="BI50">
            <v>0</v>
          </cell>
          <cell r="BJ50">
            <v>1.3882574245282999</v>
          </cell>
          <cell r="BK50">
            <v>0</v>
          </cell>
          <cell r="BL50">
            <v>0</v>
          </cell>
          <cell r="BM50">
            <v>1</v>
          </cell>
          <cell r="BN50">
            <v>0</v>
          </cell>
        </row>
        <row r="51">
          <cell r="A51">
            <v>503</v>
          </cell>
          <cell r="B51">
            <v>124631</v>
          </cell>
          <cell r="C51">
            <v>9352138</v>
          </cell>
          <cell r="D51" t="str">
            <v>Abbot's Hall Community Primary School</v>
          </cell>
          <cell r="E51" t="str">
            <v>Primary</v>
          </cell>
          <cell r="F51">
            <v>0</v>
          </cell>
          <cell r="G51">
            <v>1</v>
          </cell>
          <cell r="H51">
            <v>0</v>
          </cell>
          <cell r="I51">
            <v>0</v>
          </cell>
          <cell r="J51">
            <v>7</v>
          </cell>
          <cell r="K51">
            <v>0</v>
          </cell>
          <cell r="L51">
            <v>0</v>
          </cell>
          <cell r="M51">
            <v>0</v>
          </cell>
          <cell r="N51">
            <v>404</v>
          </cell>
          <cell r="O51">
            <v>404</v>
          </cell>
          <cell r="P51">
            <v>52</v>
          </cell>
          <cell r="Q51">
            <v>352</v>
          </cell>
          <cell r="R51">
            <v>0</v>
          </cell>
          <cell r="S51">
            <v>0</v>
          </cell>
          <cell r="T51">
            <v>0</v>
          </cell>
          <cell r="U51">
            <v>0</v>
          </cell>
          <cell r="V51">
            <v>0</v>
          </cell>
          <cell r="W51">
            <v>0</v>
          </cell>
          <cell r="X51">
            <v>0</v>
          </cell>
          <cell r="Y51">
            <v>0</v>
          </cell>
          <cell r="Z51">
            <v>404</v>
          </cell>
          <cell r="AA51">
            <v>57.714285714285715</v>
          </cell>
          <cell r="AB51">
            <v>40.999999999999808</v>
          </cell>
          <cell r="AC51">
            <v>81</v>
          </cell>
          <cell r="AD51">
            <v>0</v>
          </cell>
          <cell r="AE51">
            <v>0</v>
          </cell>
          <cell r="AF51">
            <v>258.00000000000011</v>
          </cell>
          <cell r="AG51">
            <v>94.000000000000128</v>
          </cell>
          <cell r="AH51">
            <v>30.000000000000014</v>
          </cell>
          <cell r="AI51">
            <v>22.000000000000018</v>
          </cell>
          <cell r="AJ51">
            <v>0</v>
          </cell>
          <cell r="AK51">
            <v>0</v>
          </cell>
          <cell r="AL51">
            <v>0</v>
          </cell>
          <cell r="AM51">
            <v>0</v>
          </cell>
          <cell r="AN51">
            <v>0</v>
          </cell>
          <cell r="AO51">
            <v>0</v>
          </cell>
          <cell r="AP51">
            <v>0</v>
          </cell>
          <cell r="AQ51">
            <v>0</v>
          </cell>
          <cell r="AR51">
            <v>0</v>
          </cell>
          <cell r="AS51">
            <v>0</v>
          </cell>
          <cell r="AT51">
            <v>2.295454545454545</v>
          </cell>
          <cell r="AU51">
            <v>2.295454545454545</v>
          </cell>
          <cell r="AV51">
            <v>4.5909090909091059</v>
          </cell>
          <cell r="AW51">
            <v>0</v>
          </cell>
          <cell r="AX51">
            <v>0</v>
          </cell>
          <cell r="AY51">
            <v>0</v>
          </cell>
          <cell r="AZ51">
            <v>0</v>
          </cell>
          <cell r="BA51">
            <v>108.70588235294127</v>
          </cell>
          <cell r="BB51">
            <v>124.76470588235306</v>
          </cell>
          <cell r="BC51">
            <v>0</v>
          </cell>
          <cell r="BD51">
            <v>0</v>
          </cell>
          <cell r="BE51">
            <v>0</v>
          </cell>
          <cell r="BF51">
            <v>0</v>
          </cell>
          <cell r="BG51">
            <v>0</v>
          </cell>
          <cell r="BH51">
            <v>0</v>
          </cell>
          <cell r="BI51">
            <v>0</v>
          </cell>
          <cell r="BJ51">
            <v>0.51845457826087005</v>
          </cell>
          <cell r="BK51">
            <v>0</v>
          </cell>
          <cell r="BL51">
            <v>0</v>
          </cell>
          <cell r="BM51">
            <v>1</v>
          </cell>
          <cell r="BN51">
            <v>0</v>
          </cell>
        </row>
        <row r="52">
          <cell r="A52">
            <v>275</v>
          </cell>
          <cell r="B52">
            <v>124645</v>
          </cell>
          <cell r="C52">
            <v>9352157</v>
          </cell>
          <cell r="D52" t="str">
            <v>Ranelagh Primary School</v>
          </cell>
          <cell r="E52" t="str">
            <v>Primary</v>
          </cell>
          <cell r="F52">
            <v>0</v>
          </cell>
          <cell r="G52">
            <v>1</v>
          </cell>
          <cell r="H52">
            <v>0</v>
          </cell>
          <cell r="I52">
            <v>0</v>
          </cell>
          <cell r="J52">
            <v>7</v>
          </cell>
          <cell r="K52">
            <v>0</v>
          </cell>
          <cell r="L52">
            <v>0</v>
          </cell>
          <cell r="M52">
            <v>0</v>
          </cell>
          <cell r="N52">
            <v>267</v>
          </cell>
          <cell r="O52">
            <v>267</v>
          </cell>
          <cell r="P52">
            <v>38</v>
          </cell>
          <cell r="Q52">
            <v>229</v>
          </cell>
          <cell r="R52">
            <v>0</v>
          </cell>
          <cell r="S52">
            <v>0</v>
          </cell>
          <cell r="T52">
            <v>0</v>
          </cell>
          <cell r="U52">
            <v>0</v>
          </cell>
          <cell r="V52">
            <v>0</v>
          </cell>
          <cell r="W52">
            <v>0</v>
          </cell>
          <cell r="X52">
            <v>0</v>
          </cell>
          <cell r="Y52">
            <v>0</v>
          </cell>
          <cell r="Z52">
            <v>267</v>
          </cell>
          <cell r="AA52">
            <v>38.142857142857146</v>
          </cell>
          <cell r="AB52">
            <v>54.000000000000014</v>
          </cell>
          <cell r="AC52">
            <v>78.34749034749035</v>
          </cell>
          <cell r="AD52">
            <v>0</v>
          </cell>
          <cell r="AE52">
            <v>0</v>
          </cell>
          <cell r="AF52">
            <v>12.999999999999993</v>
          </cell>
          <cell r="AG52">
            <v>21.999999999999986</v>
          </cell>
          <cell r="AH52">
            <v>162.00000000000003</v>
          </cell>
          <cell r="AI52">
            <v>34.999999999999901</v>
          </cell>
          <cell r="AJ52">
            <v>31.000000000000085</v>
          </cell>
          <cell r="AK52">
            <v>3.0000000000000062</v>
          </cell>
          <cell r="AL52">
            <v>1.0000000000000013</v>
          </cell>
          <cell r="AM52">
            <v>0</v>
          </cell>
          <cell r="AN52">
            <v>0</v>
          </cell>
          <cell r="AO52">
            <v>0</v>
          </cell>
          <cell r="AP52">
            <v>0</v>
          </cell>
          <cell r="AQ52">
            <v>0</v>
          </cell>
          <cell r="AR52">
            <v>0</v>
          </cell>
          <cell r="AS52">
            <v>0</v>
          </cell>
          <cell r="AT52">
            <v>30.314410480349309</v>
          </cell>
          <cell r="AU52">
            <v>60.628820960698619</v>
          </cell>
          <cell r="AV52">
            <v>81.615720524017604</v>
          </cell>
          <cell r="AW52">
            <v>0</v>
          </cell>
          <cell r="AX52">
            <v>0</v>
          </cell>
          <cell r="AY52">
            <v>0</v>
          </cell>
          <cell r="AZ52">
            <v>0</v>
          </cell>
          <cell r="BA52">
            <v>121.37</v>
          </cell>
          <cell r="BB52">
            <v>141.51000000000002</v>
          </cell>
          <cell r="BC52">
            <v>0</v>
          </cell>
          <cell r="BD52">
            <v>0</v>
          </cell>
          <cell r="BE52">
            <v>0</v>
          </cell>
          <cell r="BF52">
            <v>0</v>
          </cell>
          <cell r="BG52">
            <v>0</v>
          </cell>
          <cell r="BH52">
            <v>0</v>
          </cell>
          <cell r="BI52">
            <v>0</v>
          </cell>
          <cell r="BJ52">
            <v>0.48624673878048802</v>
          </cell>
          <cell r="BK52">
            <v>0</v>
          </cell>
          <cell r="BL52">
            <v>0</v>
          </cell>
          <cell r="BM52">
            <v>1</v>
          </cell>
          <cell r="BN52">
            <v>0</v>
          </cell>
        </row>
        <row r="53">
          <cell r="A53">
            <v>273</v>
          </cell>
          <cell r="B53">
            <v>124650</v>
          </cell>
          <cell r="C53">
            <v>9352162</v>
          </cell>
          <cell r="D53" t="str">
            <v>Ravenswood Community Primary School</v>
          </cell>
          <cell r="E53" t="str">
            <v>Primary</v>
          </cell>
          <cell r="F53">
            <v>0</v>
          </cell>
          <cell r="G53">
            <v>1</v>
          </cell>
          <cell r="H53">
            <v>0</v>
          </cell>
          <cell r="I53">
            <v>0</v>
          </cell>
          <cell r="J53">
            <v>7</v>
          </cell>
          <cell r="K53">
            <v>0</v>
          </cell>
          <cell r="L53">
            <v>0</v>
          </cell>
          <cell r="M53">
            <v>0</v>
          </cell>
          <cell r="N53">
            <v>409</v>
          </cell>
          <cell r="O53">
            <v>409</v>
          </cell>
          <cell r="P53">
            <v>60</v>
          </cell>
          <cell r="Q53">
            <v>349</v>
          </cell>
          <cell r="R53">
            <v>0</v>
          </cell>
          <cell r="S53">
            <v>0</v>
          </cell>
          <cell r="T53">
            <v>0</v>
          </cell>
          <cell r="U53">
            <v>0</v>
          </cell>
          <cell r="V53">
            <v>0</v>
          </cell>
          <cell r="W53">
            <v>0</v>
          </cell>
          <cell r="X53">
            <v>0</v>
          </cell>
          <cell r="Y53">
            <v>0</v>
          </cell>
          <cell r="Z53">
            <v>409</v>
          </cell>
          <cell r="AA53">
            <v>58.428571428571431</v>
          </cell>
          <cell r="AB53">
            <v>73.999999999999915</v>
          </cell>
          <cell r="AC53">
            <v>129.4824120603015</v>
          </cell>
          <cell r="AD53">
            <v>0</v>
          </cell>
          <cell r="AE53">
            <v>0</v>
          </cell>
          <cell r="AF53">
            <v>46.000000000000107</v>
          </cell>
          <cell r="AG53">
            <v>72.999999999999957</v>
          </cell>
          <cell r="AH53">
            <v>128.99999999999997</v>
          </cell>
          <cell r="AI53">
            <v>21.999999999999982</v>
          </cell>
          <cell r="AJ53">
            <v>112.00000000000001</v>
          </cell>
          <cell r="AK53">
            <v>27.000000000000011</v>
          </cell>
          <cell r="AL53">
            <v>0</v>
          </cell>
          <cell r="AM53">
            <v>0</v>
          </cell>
          <cell r="AN53">
            <v>0</v>
          </cell>
          <cell r="AO53">
            <v>0</v>
          </cell>
          <cell r="AP53">
            <v>0</v>
          </cell>
          <cell r="AQ53">
            <v>0</v>
          </cell>
          <cell r="AR53">
            <v>0</v>
          </cell>
          <cell r="AS53">
            <v>0</v>
          </cell>
          <cell r="AT53">
            <v>16.40687679083096</v>
          </cell>
          <cell r="AU53">
            <v>29.297994269340982</v>
          </cell>
          <cell r="AV53">
            <v>44.532951289398142</v>
          </cell>
          <cell r="AW53">
            <v>0</v>
          </cell>
          <cell r="AX53">
            <v>0</v>
          </cell>
          <cell r="AY53">
            <v>0</v>
          </cell>
          <cell r="AZ53">
            <v>1.0276381909547738</v>
          </cell>
          <cell r="BA53">
            <v>122.81524926686208</v>
          </cell>
          <cell r="BB53">
            <v>143.92961876832834</v>
          </cell>
          <cell r="BC53">
            <v>0</v>
          </cell>
          <cell r="BD53">
            <v>0</v>
          </cell>
          <cell r="BE53">
            <v>0</v>
          </cell>
          <cell r="BF53">
            <v>0</v>
          </cell>
          <cell r="BG53">
            <v>0</v>
          </cell>
          <cell r="BH53">
            <v>1.0999999999999017</v>
          </cell>
          <cell r="BI53">
            <v>0</v>
          </cell>
          <cell r="BJ53">
            <v>0.80429776797945196</v>
          </cell>
          <cell r="BK53">
            <v>0</v>
          </cell>
          <cell r="BL53">
            <v>0</v>
          </cell>
          <cell r="BM53">
            <v>1</v>
          </cell>
          <cell r="BN53">
            <v>0</v>
          </cell>
        </row>
        <row r="54">
          <cell r="A54">
            <v>258</v>
          </cell>
          <cell r="B54">
            <v>124654</v>
          </cell>
          <cell r="C54">
            <v>9352166</v>
          </cell>
          <cell r="D54" t="str">
            <v>Clifford Road Primary School</v>
          </cell>
          <cell r="E54" t="str">
            <v>Primary</v>
          </cell>
          <cell r="F54">
            <v>0</v>
          </cell>
          <cell r="G54">
            <v>1</v>
          </cell>
          <cell r="H54">
            <v>0</v>
          </cell>
          <cell r="I54">
            <v>0</v>
          </cell>
          <cell r="J54">
            <v>7</v>
          </cell>
          <cell r="K54">
            <v>0</v>
          </cell>
          <cell r="L54">
            <v>0</v>
          </cell>
          <cell r="M54">
            <v>0</v>
          </cell>
          <cell r="N54">
            <v>418</v>
          </cell>
          <cell r="O54">
            <v>418</v>
          </cell>
          <cell r="P54">
            <v>60</v>
          </cell>
          <cell r="Q54">
            <v>358</v>
          </cell>
          <cell r="R54">
            <v>0</v>
          </cell>
          <cell r="S54">
            <v>0</v>
          </cell>
          <cell r="T54">
            <v>0</v>
          </cell>
          <cell r="U54">
            <v>0</v>
          </cell>
          <cell r="V54">
            <v>0</v>
          </cell>
          <cell r="W54">
            <v>0</v>
          </cell>
          <cell r="X54">
            <v>0</v>
          </cell>
          <cell r="Y54">
            <v>0</v>
          </cell>
          <cell r="Z54">
            <v>418</v>
          </cell>
          <cell r="AA54">
            <v>59.714285714285715</v>
          </cell>
          <cell r="AB54">
            <v>42.000000000000199</v>
          </cell>
          <cell r="AC54">
            <v>63.675675675675677</v>
          </cell>
          <cell r="AD54">
            <v>0</v>
          </cell>
          <cell r="AE54">
            <v>0</v>
          </cell>
          <cell r="AF54">
            <v>295.99999999999994</v>
          </cell>
          <cell r="AG54">
            <v>96.000000000000028</v>
          </cell>
          <cell r="AH54">
            <v>7.0000000000000044</v>
          </cell>
          <cell r="AI54">
            <v>9</v>
          </cell>
          <cell r="AJ54">
            <v>9</v>
          </cell>
          <cell r="AK54">
            <v>0</v>
          </cell>
          <cell r="AL54">
            <v>1.000000000000002</v>
          </cell>
          <cell r="AM54">
            <v>0</v>
          </cell>
          <cell r="AN54">
            <v>0</v>
          </cell>
          <cell r="AO54">
            <v>0</v>
          </cell>
          <cell r="AP54">
            <v>0</v>
          </cell>
          <cell r="AQ54">
            <v>0</v>
          </cell>
          <cell r="AR54">
            <v>0</v>
          </cell>
          <cell r="AS54">
            <v>0</v>
          </cell>
          <cell r="AT54">
            <v>28.022346368715084</v>
          </cell>
          <cell r="AU54">
            <v>52.541899441340625</v>
          </cell>
          <cell r="AV54">
            <v>70.055865921787515</v>
          </cell>
          <cell r="AW54">
            <v>0</v>
          </cell>
          <cell r="AX54">
            <v>0</v>
          </cell>
          <cell r="AY54">
            <v>0</v>
          </cell>
          <cell r="AZ54">
            <v>0</v>
          </cell>
          <cell r="BA54">
            <v>105.82389937106933</v>
          </cell>
          <cell r="BB54">
            <v>123.55974842767314</v>
          </cell>
          <cell r="BC54">
            <v>0</v>
          </cell>
          <cell r="BD54">
            <v>0</v>
          </cell>
          <cell r="BE54">
            <v>0</v>
          </cell>
          <cell r="BF54">
            <v>0</v>
          </cell>
          <cell r="BG54">
            <v>0</v>
          </cell>
          <cell r="BH54">
            <v>8.2000000000000899</v>
          </cell>
          <cell r="BI54">
            <v>0</v>
          </cell>
          <cell r="BJ54">
            <v>0.38137998682505397</v>
          </cell>
          <cell r="BK54">
            <v>0</v>
          </cell>
          <cell r="BL54">
            <v>0</v>
          </cell>
          <cell r="BM54">
            <v>1</v>
          </cell>
          <cell r="BN54">
            <v>0</v>
          </cell>
        </row>
        <row r="55">
          <cell r="A55">
            <v>300</v>
          </cell>
          <cell r="B55">
            <v>124660</v>
          </cell>
          <cell r="C55">
            <v>9352176</v>
          </cell>
          <cell r="D55" t="str">
            <v>Whitehouse Community Primary School</v>
          </cell>
          <cell r="E55" t="str">
            <v>Primary</v>
          </cell>
          <cell r="F55">
            <v>0</v>
          </cell>
          <cell r="G55">
            <v>1</v>
          </cell>
          <cell r="H55">
            <v>0</v>
          </cell>
          <cell r="I55">
            <v>0</v>
          </cell>
          <cell r="J55">
            <v>7</v>
          </cell>
          <cell r="K55">
            <v>0</v>
          </cell>
          <cell r="L55">
            <v>0</v>
          </cell>
          <cell r="M55">
            <v>0</v>
          </cell>
          <cell r="N55">
            <v>553</v>
          </cell>
          <cell r="O55">
            <v>553</v>
          </cell>
          <cell r="P55">
            <v>87</v>
          </cell>
          <cell r="Q55">
            <v>466</v>
          </cell>
          <cell r="R55">
            <v>0</v>
          </cell>
          <cell r="S55">
            <v>0</v>
          </cell>
          <cell r="T55">
            <v>0</v>
          </cell>
          <cell r="U55">
            <v>0</v>
          </cell>
          <cell r="V55">
            <v>0</v>
          </cell>
          <cell r="W55">
            <v>0</v>
          </cell>
          <cell r="X55">
            <v>0</v>
          </cell>
          <cell r="Y55">
            <v>0</v>
          </cell>
          <cell r="Z55">
            <v>553</v>
          </cell>
          <cell r="AA55">
            <v>79</v>
          </cell>
          <cell r="AB55">
            <v>143.00000000000017</v>
          </cell>
          <cell r="AC55">
            <v>195.1764705882353</v>
          </cell>
          <cell r="AD55">
            <v>0</v>
          </cell>
          <cell r="AE55">
            <v>0</v>
          </cell>
          <cell r="AF55">
            <v>92.999999999999773</v>
          </cell>
          <cell r="AG55">
            <v>87.000000000000227</v>
          </cell>
          <cell r="AH55">
            <v>28.999999999999986</v>
          </cell>
          <cell r="AI55">
            <v>220.0000000000002</v>
          </cell>
          <cell r="AJ55">
            <v>115.00000000000018</v>
          </cell>
          <cell r="AK55">
            <v>3</v>
          </cell>
          <cell r="AL55">
            <v>6</v>
          </cell>
          <cell r="AM55">
            <v>0</v>
          </cell>
          <cell r="AN55">
            <v>0</v>
          </cell>
          <cell r="AO55">
            <v>0</v>
          </cell>
          <cell r="AP55">
            <v>0</v>
          </cell>
          <cell r="AQ55">
            <v>0</v>
          </cell>
          <cell r="AR55">
            <v>0</v>
          </cell>
          <cell r="AS55">
            <v>0</v>
          </cell>
          <cell r="AT55">
            <v>30.854077253218879</v>
          </cell>
          <cell r="AU55">
            <v>74.76180257510714</v>
          </cell>
          <cell r="AV55">
            <v>107.98927038626634</v>
          </cell>
          <cell r="AW55">
            <v>0</v>
          </cell>
          <cell r="AX55">
            <v>0</v>
          </cell>
          <cell r="AY55">
            <v>0</v>
          </cell>
          <cell r="AZ55">
            <v>3.1480075901328273</v>
          </cell>
          <cell r="BA55">
            <v>213.40186915887858</v>
          </cell>
          <cell r="BB55">
            <v>253.2429906542057</v>
          </cell>
          <cell r="BC55">
            <v>0</v>
          </cell>
          <cell r="BD55">
            <v>0</v>
          </cell>
          <cell r="BE55">
            <v>0</v>
          </cell>
          <cell r="BF55">
            <v>0</v>
          </cell>
          <cell r="BG55">
            <v>0</v>
          </cell>
          <cell r="BH55">
            <v>0</v>
          </cell>
          <cell r="BI55">
            <v>0</v>
          </cell>
          <cell r="BJ55">
            <v>0.60454411299999999</v>
          </cell>
          <cell r="BK55">
            <v>0</v>
          </cell>
          <cell r="BL55">
            <v>0</v>
          </cell>
          <cell r="BM55">
            <v>1</v>
          </cell>
          <cell r="BN55">
            <v>0</v>
          </cell>
        </row>
        <row r="56">
          <cell r="A56">
            <v>259</v>
          </cell>
          <cell r="B56">
            <v>124668</v>
          </cell>
          <cell r="C56">
            <v>9352184</v>
          </cell>
          <cell r="D56" t="str">
            <v>Dale Hall Community Primary School</v>
          </cell>
          <cell r="E56" t="str">
            <v>Primary</v>
          </cell>
          <cell r="F56">
            <v>0</v>
          </cell>
          <cell r="G56">
            <v>1</v>
          </cell>
          <cell r="H56">
            <v>0</v>
          </cell>
          <cell r="I56">
            <v>0</v>
          </cell>
          <cell r="J56">
            <v>7</v>
          </cell>
          <cell r="K56">
            <v>0</v>
          </cell>
          <cell r="L56">
            <v>0</v>
          </cell>
          <cell r="M56">
            <v>0</v>
          </cell>
          <cell r="N56">
            <v>416</v>
          </cell>
          <cell r="O56">
            <v>416</v>
          </cell>
          <cell r="P56">
            <v>60</v>
          </cell>
          <cell r="Q56">
            <v>356</v>
          </cell>
          <cell r="R56">
            <v>0</v>
          </cell>
          <cell r="S56">
            <v>0</v>
          </cell>
          <cell r="T56">
            <v>0</v>
          </cell>
          <cell r="U56">
            <v>0</v>
          </cell>
          <cell r="V56">
            <v>0</v>
          </cell>
          <cell r="W56">
            <v>0</v>
          </cell>
          <cell r="X56">
            <v>0</v>
          </cell>
          <cell r="Y56">
            <v>0</v>
          </cell>
          <cell r="Z56">
            <v>416</v>
          </cell>
          <cell r="AA56">
            <v>59.428571428571431</v>
          </cell>
          <cell r="AB56">
            <v>13</v>
          </cell>
          <cell r="AC56">
            <v>28.40975609756098</v>
          </cell>
          <cell r="AD56">
            <v>0</v>
          </cell>
          <cell r="AE56">
            <v>0</v>
          </cell>
          <cell r="AF56">
            <v>348.83855421686752</v>
          </cell>
          <cell r="AG56">
            <v>11.026506024096367</v>
          </cell>
          <cell r="AH56">
            <v>10.02409638554218</v>
          </cell>
          <cell r="AI56">
            <v>11.026506024096367</v>
          </cell>
          <cell r="AJ56">
            <v>35.084337349397607</v>
          </cell>
          <cell r="AK56">
            <v>0</v>
          </cell>
          <cell r="AL56">
            <v>0</v>
          </cell>
          <cell r="AM56">
            <v>0</v>
          </cell>
          <cell r="AN56">
            <v>0</v>
          </cell>
          <cell r="AO56">
            <v>0</v>
          </cell>
          <cell r="AP56">
            <v>0</v>
          </cell>
          <cell r="AQ56">
            <v>0</v>
          </cell>
          <cell r="AR56">
            <v>0</v>
          </cell>
          <cell r="AS56">
            <v>0</v>
          </cell>
          <cell r="AT56">
            <v>1.168539325842695</v>
          </cell>
          <cell r="AU56">
            <v>5.8426966292134752</v>
          </cell>
          <cell r="AV56">
            <v>9.3483146067415923</v>
          </cell>
          <cell r="AW56">
            <v>0</v>
          </cell>
          <cell r="AX56">
            <v>0</v>
          </cell>
          <cell r="AY56">
            <v>0</v>
          </cell>
          <cell r="AZ56">
            <v>0</v>
          </cell>
          <cell r="BA56">
            <v>95.885386819484111</v>
          </cell>
          <cell r="BB56">
            <v>112.04584527220615</v>
          </cell>
          <cell r="BC56">
            <v>0</v>
          </cell>
          <cell r="BD56">
            <v>0</v>
          </cell>
          <cell r="BE56">
            <v>0</v>
          </cell>
          <cell r="BF56">
            <v>0</v>
          </cell>
          <cell r="BG56">
            <v>0</v>
          </cell>
          <cell r="BH56">
            <v>0</v>
          </cell>
          <cell r="BI56">
            <v>0</v>
          </cell>
          <cell r="BJ56">
            <v>0.55374939480519503</v>
          </cell>
          <cell r="BK56">
            <v>0</v>
          </cell>
          <cell r="BL56">
            <v>0</v>
          </cell>
          <cell r="BM56">
            <v>1</v>
          </cell>
          <cell r="BN56">
            <v>0</v>
          </cell>
        </row>
        <row r="57">
          <cell r="A57">
            <v>480</v>
          </cell>
          <cell r="B57">
            <v>124674</v>
          </cell>
          <cell r="C57">
            <v>9352916</v>
          </cell>
          <cell r="D57" t="str">
            <v>Bosmere Community Primary School</v>
          </cell>
          <cell r="E57" t="str">
            <v>Primary</v>
          </cell>
          <cell r="F57">
            <v>0</v>
          </cell>
          <cell r="G57">
            <v>1</v>
          </cell>
          <cell r="H57">
            <v>0</v>
          </cell>
          <cell r="I57">
            <v>0</v>
          </cell>
          <cell r="J57">
            <v>7</v>
          </cell>
          <cell r="K57">
            <v>0</v>
          </cell>
          <cell r="L57">
            <v>0</v>
          </cell>
          <cell r="M57">
            <v>0</v>
          </cell>
          <cell r="N57">
            <v>313</v>
          </cell>
          <cell r="O57">
            <v>313</v>
          </cell>
          <cell r="P57">
            <v>45</v>
          </cell>
          <cell r="Q57">
            <v>268</v>
          </cell>
          <cell r="R57">
            <v>0</v>
          </cell>
          <cell r="S57">
            <v>0</v>
          </cell>
          <cell r="T57">
            <v>0</v>
          </cell>
          <cell r="U57">
            <v>0</v>
          </cell>
          <cell r="V57">
            <v>0</v>
          </cell>
          <cell r="W57">
            <v>0</v>
          </cell>
          <cell r="X57">
            <v>0</v>
          </cell>
          <cell r="Y57">
            <v>0</v>
          </cell>
          <cell r="Z57">
            <v>313</v>
          </cell>
          <cell r="AA57">
            <v>44.714285714285715</v>
          </cell>
          <cell r="AB57">
            <v>26.000000000000004</v>
          </cell>
          <cell r="AC57">
            <v>48.464516129032262</v>
          </cell>
          <cell r="AD57">
            <v>0</v>
          </cell>
          <cell r="AE57">
            <v>0</v>
          </cell>
          <cell r="AF57">
            <v>304.97435897435884</v>
          </cell>
          <cell r="AG57">
            <v>1.0032051282051297</v>
          </cell>
          <cell r="AH57">
            <v>1.0032051282051297</v>
          </cell>
          <cell r="AI57">
            <v>4.0128205128205066</v>
          </cell>
          <cell r="AJ57">
            <v>2.0064102564102564</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1.0096774193548388</v>
          </cell>
          <cell r="BA57">
            <v>95.424242424242408</v>
          </cell>
          <cell r="BB57">
            <v>111.44696969696969</v>
          </cell>
          <cell r="BC57">
            <v>0</v>
          </cell>
          <cell r="BD57">
            <v>0</v>
          </cell>
          <cell r="BE57">
            <v>0</v>
          </cell>
          <cell r="BF57">
            <v>0</v>
          </cell>
          <cell r="BG57">
            <v>0</v>
          </cell>
          <cell r="BH57">
            <v>0</v>
          </cell>
          <cell r="BI57">
            <v>0</v>
          </cell>
          <cell r="BJ57">
            <v>1.4545327845911999</v>
          </cell>
          <cell r="BK57">
            <v>0</v>
          </cell>
          <cell r="BL57">
            <v>0</v>
          </cell>
          <cell r="BM57">
            <v>1</v>
          </cell>
          <cell r="BN57">
            <v>0</v>
          </cell>
        </row>
        <row r="58">
          <cell r="A58">
            <v>327</v>
          </cell>
          <cell r="B58">
            <v>124675</v>
          </cell>
          <cell r="C58">
            <v>9352918</v>
          </cell>
          <cell r="D58" t="str">
            <v>Stratford St Mary Primary School</v>
          </cell>
          <cell r="E58" t="str">
            <v>Primary</v>
          </cell>
          <cell r="F58">
            <v>0</v>
          </cell>
          <cell r="G58">
            <v>1</v>
          </cell>
          <cell r="H58">
            <v>0</v>
          </cell>
          <cell r="I58">
            <v>0</v>
          </cell>
          <cell r="J58">
            <v>7</v>
          </cell>
          <cell r="K58">
            <v>0</v>
          </cell>
          <cell r="L58">
            <v>0</v>
          </cell>
          <cell r="M58">
            <v>0</v>
          </cell>
          <cell r="N58">
            <v>96</v>
          </cell>
          <cell r="O58">
            <v>96</v>
          </cell>
          <cell r="P58">
            <v>15</v>
          </cell>
          <cell r="Q58">
            <v>81</v>
          </cell>
          <cell r="R58">
            <v>0</v>
          </cell>
          <cell r="S58">
            <v>0</v>
          </cell>
          <cell r="T58">
            <v>0</v>
          </cell>
          <cell r="U58">
            <v>0</v>
          </cell>
          <cell r="V58">
            <v>0</v>
          </cell>
          <cell r="W58">
            <v>0</v>
          </cell>
          <cell r="X58">
            <v>0</v>
          </cell>
          <cell r="Y58">
            <v>0</v>
          </cell>
          <cell r="Z58">
            <v>96</v>
          </cell>
          <cell r="AA58">
            <v>13.714285714285714</v>
          </cell>
          <cell r="AB58">
            <v>1.0000000000000033</v>
          </cell>
          <cell r="AC58">
            <v>8.6292134831460672</v>
          </cell>
          <cell r="AD58">
            <v>0</v>
          </cell>
          <cell r="AE58">
            <v>0</v>
          </cell>
          <cell r="AF58">
            <v>91.000000000000028</v>
          </cell>
          <cell r="AG58">
            <v>1.9999999999999969</v>
          </cell>
          <cell r="AH58">
            <v>1.0000000000000033</v>
          </cell>
          <cell r="AI58">
            <v>0</v>
          </cell>
          <cell r="AJ58">
            <v>0</v>
          </cell>
          <cell r="AK58">
            <v>1.0000000000000033</v>
          </cell>
          <cell r="AL58">
            <v>1.0000000000000033</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12.303797468354414</v>
          </cell>
          <cell r="BB58">
            <v>14.58227848101264</v>
          </cell>
          <cell r="BC58">
            <v>0</v>
          </cell>
          <cell r="BD58">
            <v>0</v>
          </cell>
          <cell r="BE58">
            <v>0</v>
          </cell>
          <cell r="BF58">
            <v>0</v>
          </cell>
          <cell r="BG58">
            <v>0</v>
          </cell>
          <cell r="BH58">
            <v>4.3999999999999684</v>
          </cell>
          <cell r="BI58">
            <v>0</v>
          </cell>
          <cell r="BJ58">
            <v>1.4939715825</v>
          </cell>
          <cell r="BK58">
            <v>0</v>
          </cell>
          <cell r="BL58">
            <v>0</v>
          </cell>
          <cell r="BM58">
            <v>1</v>
          </cell>
          <cell r="BN58">
            <v>0</v>
          </cell>
        </row>
        <row r="59">
          <cell r="A59">
            <v>75</v>
          </cell>
          <cell r="B59">
            <v>124676</v>
          </cell>
          <cell r="C59">
            <v>9352919</v>
          </cell>
          <cell r="D59" t="str">
            <v>Oulton Broad Primary School</v>
          </cell>
          <cell r="E59" t="str">
            <v>Primary</v>
          </cell>
          <cell r="F59">
            <v>0</v>
          </cell>
          <cell r="G59">
            <v>1</v>
          </cell>
          <cell r="H59">
            <v>0</v>
          </cell>
          <cell r="I59">
            <v>0</v>
          </cell>
          <cell r="J59">
            <v>7</v>
          </cell>
          <cell r="K59">
            <v>0</v>
          </cell>
          <cell r="L59">
            <v>0</v>
          </cell>
          <cell r="M59">
            <v>0</v>
          </cell>
          <cell r="N59">
            <v>273</v>
          </cell>
          <cell r="O59">
            <v>273</v>
          </cell>
          <cell r="P59">
            <v>44</v>
          </cell>
          <cell r="Q59">
            <v>229</v>
          </cell>
          <cell r="R59">
            <v>0</v>
          </cell>
          <cell r="S59">
            <v>0</v>
          </cell>
          <cell r="T59">
            <v>0</v>
          </cell>
          <cell r="U59">
            <v>0</v>
          </cell>
          <cell r="V59">
            <v>0</v>
          </cell>
          <cell r="W59">
            <v>0</v>
          </cell>
          <cell r="X59">
            <v>0</v>
          </cell>
          <cell r="Y59">
            <v>0</v>
          </cell>
          <cell r="Z59">
            <v>273</v>
          </cell>
          <cell r="AA59">
            <v>39</v>
          </cell>
          <cell r="AB59">
            <v>51.000000000000057</v>
          </cell>
          <cell r="AC59">
            <v>65.05078125</v>
          </cell>
          <cell r="AD59">
            <v>0</v>
          </cell>
          <cell r="AE59">
            <v>0</v>
          </cell>
          <cell r="AF59">
            <v>155.00000000000006</v>
          </cell>
          <cell r="AG59">
            <v>102.99999999999993</v>
          </cell>
          <cell r="AH59">
            <v>0.99999999999999922</v>
          </cell>
          <cell r="AI59">
            <v>2.0000000000000013</v>
          </cell>
          <cell r="AJ59">
            <v>0</v>
          </cell>
          <cell r="AK59">
            <v>12.000000000000012</v>
          </cell>
          <cell r="AL59">
            <v>0</v>
          </cell>
          <cell r="AM59">
            <v>0</v>
          </cell>
          <cell r="AN59">
            <v>0</v>
          </cell>
          <cell r="AO59">
            <v>0</v>
          </cell>
          <cell r="AP59">
            <v>0</v>
          </cell>
          <cell r="AQ59">
            <v>0</v>
          </cell>
          <cell r="AR59">
            <v>0</v>
          </cell>
          <cell r="AS59">
            <v>0</v>
          </cell>
          <cell r="AT59">
            <v>1.1921397379912675</v>
          </cell>
          <cell r="AU59">
            <v>1.1921397379912675</v>
          </cell>
          <cell r="AV59">
            <v>1.1921397379912675</v>
          </cell>
          <cell r="AW59">
            <v>0</v>
          </cell>
          <cell r="AX59">
            <v>0</v>
          </cell>
          <cell r="AY59">
            <v>0</v>
          </cell>
          <cell r="AZ59">
            <v>0</v>
          </cell>
          <cell r="BA59">
            <v>44.782222222222323</v>
          </cell>
          <cell r="BB59">
            <v>53.386666666666791</v>
          </cell>
          <cell r="BC59">
            <v>0</v>
          </cell>
          <cell r="BD59">
            <v>0</v>
          </cell>
          <cell r="BE59">
            <v>0</v>
          </cell>
          <cell r="BF59">
            <v>0</v>
          </cell>
          <cell r="BG59">
            <v>0</v>
          </cell>
          <cell r="BH59">
            <v>0</v>
          </cell>
          <cell r="BI59">
            <v>0</v>
          </cell>
          <cell r="BJ59">
            <v>0.80254504138972804</v>
          </cell>
          <cell r="BK59">
            <v>0</v>
          </cell>
          <cell r="BL59">
            <v>0</v>
          </cell>
          <cell r="BM59">
            <v>1</v>
          </cell>
          <cell r="BN59">
            <v>0</v>
          </cell>
        </row>
        <row r="60">
          <cell r="A60">
            <v>461</v>
          </cell>
          <cell r="B60">
            <v>124678</v>
          </cell>
          <cell r="C60">
            <v>9352921</v>
          </cell>
          <cell r="D60" t="str">
            <v>Ickworth Park Primary School</v>
          </cell>
          <cell r="E60" t="str">
            <v>Primary</v>
          </cell>
          <cell r="F60">
            <v>0</v>
          </cell>
          <cell r="G60">
            <v>1</v>
          </cell>
          <cell r="H60">
            <v>0</v>
          </cell>
          <cell r="I60">
            <v>0</v>
          </cell>
          <cell r="J60">
            <v>7</v>
          </cell>
          <cell r="K60">
            <v>0</v>
          </cell>
          <cell r="L60">
            <v>0</v>
          </cell>
          <cell r="M60">
            <v>0</v>
          </cell>
          <cell r="N60">
            <v>221</v>
          </cell>
          <cell r="O60">
            <v>221</v>
          </cell>
          <cell r="P60">
            <v>30</v>
          </cell>
          <cell r="Q60">
            <v>191</v>
          </cell>
          <cell r="R60">
            <v>0</v>
          </cell>
          <cell r="S60">
            <v>0</v>
          </cell>
          <cell r="T60">
            <v>0</v>
          </cell>
          <cell r="U60">
            <v>0</v>
          </cell>
          <cell r="V60">
            <v>0</v>
          </cell>
          <cell r="W60">
            <v>0</v>
          </cell>
          <cell r="X60">
            <v>0</v>
          </cell>
          <cell r="Y60">
            <v>0</v>
          </cell>
          <cell r="Z60">
            <v>221</v>
          </cell>
          <cell r="AA60">
            <v>31.571428571428573</v>
          </cell>
          <cell r="AB60">
            <v>11</v>
          </cell>
          <cell r="AC60">
            <v>13.362790697674418</v>
          </cell>
          <cell r="AD60">
            <v>0</v>
          </cell>
          <cell r="AE60">
            <v>0</v>
          </cell>
          <cell r="AF60">
            <v>214.94520547945197</v>
          </cell>
          <cell r="AG60">
            <v>1.0091324200913241</v>
          </cell>
          <cell r="AH60">
            <v>0</v>
          </cell>
          <cell r="AI60">
            <v>5.0456621004566209</v>
          </cell>
          <cell r="AJ60">
            <v>0</v>
          </cell>
          <cell r="AK60">
            <v>0</v>
          </cell>
          <cell r="AL60">
            <v>0</v>
          </cell>
          <cell r="AM60">
            <v>0</v>
          </cell>
          <cell r="AN60">
            <v>0</v>
          </cell>
          <cell r="AO60">
            <v>0</v>
          </cell>
          <cell r="AP60">
            <v>0</v>
          </cell>
          <cell r="AQ60">
            <v>0</v>
          </cell>
          <cell r="AR60">
            <v>0</v>
          </cell>
          <cell r="AS60">
            <v>0</v>
          </cell>
          <cell r="AT60">
            <v>3.4712041884816722</v>
          </cell>
          <cell r="AU60">
            <v>3.4712041884816722</v>
          </cell>
          <cell r="AV60">
            <v>6.9424083769633445</v>
          </cell>
          <cell r="AW60">
            <v>0</v>
          </cell>
          <cell r="AX60">
            <v>0</v>
          </cell>
          <cell r="AY60">
            <v>0</v>
          </cell>
          <cell r="AZ60">
            <v>0</v>
          </cell>
          <cell r="BA60">
            <v>43.919786096256658</v>
          </cell>
          <cell r="BB60">
            <v>50.818181818181792</v>
          </cell>
          <cell r="BC60">
            <v>0</v>
          </cell>
          <cell r="BD60">
            <v>0</v>
          </cell>
          <cell r="BE60">
            <v>0</v>
          </cell>
          <cell r="BF60">
            <v>0</v>
          </cell>
          <cell r="BG60">
            <v>0</v>
          </cell>
          <cell r="BH60">
            <v>0</v>
          </cell>
          <cell r="BI60">
            <v>0</v>
          </cell>
          <cell r="BJ60">
            <v>2.33602018070175</v>
          </cell>
          <cell r="BK60">
            <v>0</v>
          </cell>
          <cell r="BL60">
            <v>0</v>
          </cell>
          <cell r="BM60">
            <v>1</v>
          </cell>
          <cell r="BN60">
            <v>0</v>
          </cell>
        </row>
        <row r="61">
          <cell r="A61">
            <v>281</v>
          </cell>
          <cell r="B61">
            <v>124679</v>
          </cell>
          <cell r="C61">
            <v>9352922</v>
          </cell>
          <cell r="D61" t="str">
            <v>Rushmere Hall Primary School</v>
          </cell>
          <cell r="E61" t="str">
            <v>Primary</v>
          </cell>
          <cell r="F61">
            <v>0</v>
          </cell>
          <cell r="G61">
            <v>1</v>
          </cell>
          <cell r="H61">
            <v>0</v>
          </cell>
          <cell r="I61">
            <v>0</v>
          </cell>
          <cell r="J61">
            <v>7</v>
          </cell>
          <cell r="K61">
            <v>0</v>
          </cell>
          <cell r="L61">
            <v>0</v>
          </cell>
          <cell r="M61">
            <v>0</v>
          </cell>
          <cell r="N61">
            <v>598</v>
          </cell>
          <cell r="O61">
            <v>598</v>
          </cell>
          <cell r="P61">
            <v>85</v>
          </cell>
          <cell r="Q61">
            <v>513</v>
          </cell>
          <cell r="R61">
            <v>0</v>
          </cell>
          <cell r="S61">
            <v>0</v>
          </cell>
          <cell r="T61">
            <v>0</v>
          </cell>
          <cell r="U61">
            <v>0</v>
          </cell>
          <cell r="V61">
            <v>0</v>
          </cell>
          <cell r="W61">
            <v>0</v>
          </cell>
          <cell r="X61">
            <v>0</v>
          </cell>
          <cell r="Y61">
            <v>0</v>
          </cell>
          <cell r="Z61">
            <v>598</v>
          </cell>
          <cell r="AA61">
            <v>85.428571428571431</v>
          </cell>
          <cell r="AB61">
            <v>70.000000000000014</v>
          </cell>
          <cell r="AC61">
            <v>135.26190476190476</v>
          </cell>
          <cell r="AD61">
            <v>0</v>
          </cell>
          <cell r="AE61">
            <v>0</v>
          </cell>
          <cell r="AF61">
            <v>372.00000000000017</v>
          </cell>
          <cell r="AG61">
            <v>25.999999999999989</v>
          </cell>
          <cell r="AH61">
            <v>167.9999999999998</v>
          </cell>
          <cell r="AI61">
            <v>12.999999999999995</v>
          </cell>
          <cell r="AJ61">
            <v>16.999999999999972</v>
          </cell>
          <cell r="AK61">
            <v>1.0000000000000029</v>
          </cell>
          <cell r="AL61">
            <v>1.0000000000000029</v>
          </cell>
          <cell r="AM61">
            <v>0</v>
          </cell>
          <cell r="AN61">
            <v>0</v>
          </cell>
          <cell r="AO61">
            <v>0</v>
          </cell>
          <cell r="AP61">
            <v>0</v>
          </cell>
          <cell r="AQ61">
            <v>0</v>
          </cell>
          <cell r="AR61">
            <v>0</v>
          </cell>
          <cell r="AS61">
            <v>0</v>
          </cell>
          <cell r="AT61">
            <v>15.153996101364523</v>
          </cell>
          <cell r="AU61">
            <v>41.964912280701732</v>
          </cell>
          <cell r="AV61">
            <v>59.450292397660832</v>
          </cell>
          <cell r="AW61">
            <v>0</v>
          </cell>
          <cell r="AX61">
            <v>0</v>
          </cell>
          <cell r="AY61">
            <v>0</v>
          </cell>
          <cell r="AZ61">
            <v>3.0510204081632653</v>
          </cell>
          <cell r="BA61">
            <v>171.7022587268992</v>
          </cell>
          <cell r="BB61">
            <v>200.15195071868561</v>
          </cell>
          <cell r="BC61">
            <v>0</v>
          </cell>
          <cell r="BD61">
            <v>0</v>
          </cell>
          <cell r="BE61">
            <v>0</v>
          </cell>
          <cell r="BF61">
            <v>0</v>
          </cell>
          <cell r="BG61">
            <v>0</v>
          </cell>
          <cell r="BH61">
            <v>0</v>
          </cell>
          <cell r="BI61">
            <v>0</v>
          </cell>
          <cell r="BJ61">
            <v>0.69315677724550895</v>
          </cell>
          <cell r="BK61">
            <v>0</v>
          </cell>
          <cell r="BL61">
            <v>0</v>
          </cell>
          <cell r="BM61">
            <v>1</v>
          </cell>
          <cell r="BN61">
            <v>0</v>
          </cell>
          <cell r="BO61">
            <v>28</v>
          </cell>
        </row>
        <row r="62">
          <cell r="A62">
            <v>504</v>
          </cell>
          <cell r="B62">
            <v>124680</v>
          </cell>
          <cell r="C62">
            <v>9352923</v>
          </cell>
          <cell r="D62" t="str">
            <v>Wood Ley Community Primary School</v>
          </cell>
          <cell r="E62" t="str">
            <v>Primary</v>
          </cell>
          <cell r="F62">
            <v>0</v>
          </cell>
          <cell r="G62">
            <v>1</v>
          </cell>
          <cell r="H62">
            <v>0</v>
          </cell>
          <cell r="I62">
            <v>0</v>
          </cell>
          <cell r="J62">
            <v>7</v>
          </cell>
          <cell r="K62">
            <v>0</v>
          </cell>
          <cell r="L62">
            <v>0</v>
          </cell>
          <cell r="M62">
            <v>0</v>
          </cell>
          <cell r="N62">
            <v>301</v>
          </cell>
          <cell r="O62">
            <v>301</v>
          </cell>
          <cell r="P62">
            <v>42</v>
          </cell>
          <cell r="Q62">
            <v>259</v>
          </cell>
          <cell r="R62">
            <v>0</v>
          </cell>
          <cell r="S62">
            <v>0</v>
          </cell>
          <cell r="T62">
            <v>0</v>
          </cell>
          <cell r="U62">
            <v>0</v>
          </cell>
          <cell r="V62">
            <v>0</v>
          </cell>
          <cell r="W62">
            <v>0</v>
          </cell>
          <cell r="X62">
            <v>0</v>
          </cell>
          <cell r="Y62">
            <v>0</v>
          </cell>
          <cell r="Z62">
            <v>301</v>
          </cell>
          <cell r="AA62">
            <v>43</v>
          </cell>
          <cell r="AB62">
            <v>19.000000000000011</v>
          </cell>
          <cell r="AC62">
            <v>36.514754098360655</v>
          </cell>
          <cell r="AD62">
            <v>0</v>
          </cell>
          <cell r="AE62">
            <v>0</v>
          </cell>
          <cell r="AF62">
            <v>219.99999999999986</v>
          </cell>
          <cell r="AG62">
            <v>41.999999999999936</v>
          </cell>
          <cell r="AH62">
            <v>35.999999999999858</v>
          </cell>
          <cell r="AI62">
            <v>2.9999999999999987</v>
          </cell>
          <cell r="AJ62">
            <v>0</v>
          </cell>
          <cell r="AK62">
            <v>0</v>
          </cell>
          <cell r="AL62">
            <v>0</v>
          </cell>
          <cell r="AM62">
            <v>0</v>
          </cell>
          <cell r="AN62">
            <v>0</v>
          </cell>
          <cell r="AO62">
            <v>0</v>
          </cell>
          <cell r="AP62">
            <v>0</v>
          </cell>
          <cell r="AQ62">
            <v>0</v>
          </cell>
          <cell r="AR62">
            <v>0</v>
          </cell>
          <cell r="AS62">
            <v>0</v>
          </cell>
          <cell r="AT62">
            <v>0</v>
          </cell>
          <cell r="AU62">
            <v>2.3243243243243237</v>
          </cell>
          <cell r="AV62">
            <v>3.4864864864864917</v>
          </cell>
          <cell r="AW62">
            <v>0</v>
          </cell>
          <cell r="AX62">
            <v>0</v>
          </cell>
          <cell r="AY62">
            <v>0</v>
          </cell>
          <cell r="AZ62">
            <v>0.9868852459016394</v>
          </cell>
          <cell r="BA62">
            <v>70.358267716535536</v>
          </cell>
          <cell r="BB62">
            <v>81.767716535433195</v>
          </cell>
          <cell r="BC62">
            <v>0</v>
          </cell>
          <cell r="BD62">
            <v>0</v>
          </cell>
          <cell r="BE62">
            <v>0</v>
          </cell>
          <cell r="BF62">
            <v>0</v>
          </cell>
          <cell r="BG62">
            <v>0</v>
          </cell>
          <cell r="BH62">
            <v>0</v>
          </cell>
          <cell r="BI62">
            <v>0</v>
          </cell>
          <cell r="BJ62">
            <v>0.58473428073089695</v>
          </cell>
          <cell r="BK62">
            <v>0</v>
          </cell>
          <cell r="BL62">
            <v>0</v>
          </cell>
          <cell r="BM62">
            <v>1</v>
          </cell>
          <cell r="BN62">
            <v>0</v>
          </cell>
        </row>
        <row r="63">
          <cell r="A63">
            <v>311</v>
          </cell>
          <cell r="B63">
            <v>124681</v>
          </cell>
          <cell r="C63">
            <v>9352924</v>
          </cell>
          <cell r="D63" t="str">
            <v>Birchwood Primary School</v>
          </cell>
          <cell r="E63" t="str">
            <v>Primary</v>
          </cell>
          <cell r="F63">
            <v>0</v>
          </cell>
          <cell r="G63">
            <v>1</v>
          </cell>
          <cell r="H63">
            <v>0</v>
          </cell>
          <cell r="I63">
            <v>0</v>
          </cell>
          <cell r="J63">
            <v>7</v>
          </cell>
          <cell r="K63">
            <v>0</v>
          </cell>
          <cell r="L63">
            <v>0</v>
          </cell>
          <cell r="M63">
            <v>0</v>
          </cell>
          <cell r="N63">
            <v>211</v>
          </cell>
          <cell r="O63">
            <v>211</v>
          </cell>
          <cell r="P63">
            <v>30</v>
          </cell>
          <cell r="Q63">
            <v>181</v>
          </cell>
          <cell r="R63">
            <v>0</v>
          </cell>
          <cell r="S63">
            <v>0</v>
          </cell>
          <cell r="T63">
            <v>0</v>
          </cell>
          <cell r="U63">
            <v>0</v>
          </cell>
          <cell r="V63">
            <v>0</v>
          </cell>
          <cell r="W63">
            <v>0</v>
          </cell>
          <cell r="X63">
            <v>0</v>
          </cell>
          <cell r="Y63">
            <v>0</v>
          </cell>
          <cell r="Z63">
            <v>211</v>
          </cell>
          <cell r="AA63">
            <v>30.142857142857142</v>
          </cell>
          <cell r="AB63">
            <v>1.9999999999999998</v>
          </cell>
          <cell r="AC63">
            <v>9.9528301886792452</v>
          </cell>
          <cell r="AD63">
            <v>0</v>
          </cell>
          <cell r="AE63">
            <v>0</v>
          </cell>
          <cell r="AF63">
            <v>210</v>
          </cell>
          <cell r="AG63">
            <v>1.0000000000000009</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4.6629834254143736</v>
          </cell>
          <cell r="AV63">
            <v>9.3259668508287277</v>
          </cell>
          <cell r="AW63">
            <v>0</v>
          </cell>
          <cell r="AX63">
            <v>0</v>
          </cell>
          <cell r="AY63">
            <v>0</v>
          </cell>
          <cell r="AZ63">
            <v>0</v>
          </cell>
          <cell r="BA63">
            <v>46.513966480446989</v>
          </cell>
          <cell r="BB63">
            <v>54.223463687150911</v>
          </cell>
          <cell r="BC63">
            <v>0</v>
          </cell>
          <cell r="BD63">
            <v>0</v>
          </cell>
          <cell r="BE63">
            <v>0</v>
          </cell>
          <cell r="BF63">
            <v>0</v>
          </cell>
          <cell r="BG63">
            <v>0</v>
          </cell>
          <cell r="BH63">
            <v>0</v>
          </cell>
          <cell r="BI63">
            <v>0</v>
          </cell>
          <cell r="BJ63">
            <v>0.50300233608247402</v>
          </cell>
          <cell r="BK63">
            <v>0</v>
          </cell>
          <cell r="BL63">
            <v>0</v>
          </cell>
          <cell r="BM63">
            <v>1</v>
          </cell>
          <cell r="BN63">
            <v>0</v>
          </cell>
        </row>
        <row r="64">
          <cell r="A64">
            <v>418</v>
          </cell>
          <cell r="B64">
            <v>124682</v>
          </cell>
          <cell r="C64">
            <v>9352925</v>
          </cell>
          <cell r="D64" t="str">
            <v>Sebert Wood Community Primary School</v>
          </cell>
          <cell r="E64" t="str">
            <v>Primary</v>
          </cell>
          <cell r="F64">
            <v>0</v>
          </cell>
          <cell r="G64">
            <v>1</v>
          </cell>
          <cell r="H64">
            <v>0</v>
          </cell>
          <cell r="I64">
            <v>0</v>
          </cell>
          <cell r="J64">
            <v>7</v>
          </cell>
          <cell r="K64">
            <v>0</v>
          </cell>
          <cell r="L64">
            <v>0</v>
          </cell>
          <cell r="M64">
            <v>0</v>
          </cell>
          <cell r="N64">
            <v>413</v>
          </cell>
          <cell r="O64">
            <v>413</v>
          </cell>
          <cell r="P64">
            <v>60</v>
          </cell>
          <cell r="Q64">
            <v>353</v>
          </cell>
          <cell r="R64">
            <v>0</v>
          </cell>
          <cell r="S64">
            <v>0</v>
          </cell>
          <cell r="T64">
            <v>0</v>
          </cell>
          <cell r="U64">
            <v>0</v>
          </cell>
          <cell r="V64">
            <v>0</v>
          </cell>
          <cell r="W64">
            <v>0</v>
          </cell>
          <cell r="X64">
            <v>0</v>
          </cell>
          <cell r="Y64">
            <v>0</v>
          </cell>
          <cell r="Z64">
            <v>413</v>
          </cell>
          <cell r="AA64">
            <v>59</v>
          </cell>
          <cell r="AB64">
            <v>8.0000000000000213</v>
          </cell>
          <cell r="AC64">
            <v>24.939613526570046</v>
          </cell>
          <cell r="AD64">
            <v>0</v>
          </cell>
          <cell r="AE64">
            <v>0</v>
          </cell>
          <cell r="AF64">
            <v>398</v>
          </cell>
          <cell r="AG64">
            <v>11.999999999999989</v>
          </cell>
          <cell r="AH64">
            <v>0</v>
          </cell>
          <cell r="AI64">
            <v>3.0000000000000018</v>
          </cell>
          <cell r="AJ64">
            <v>0</v>
          </cell>
          <cell r="AK64">
            <v>0</v>
          </cell>
          <cell r="AL64">
            <v>0</v>
          </cell>
          <cell r="AM64">
            <v>0</v>
          </cell>
          <cell r="AN64">
            <v>0</v>
          </cell>
          <cell r="AO64">
            <v>0</v>
          </cell>
          <cell r="AP64">
            <v>0</v>
          </cell>
          <cell r="AQ64">
            <v>0</v>
          </cell>
          <cell r="AR64">
            <v>0</v>
          </cell>
          <cell r="AS64">
            <v>0</v>
          </cell>
          <cell r="AT64">
            <v>9.3597733711048168</v>
          </cell>
          <cell r="AU64">
            <v>18.719546742209634</v>
          </cell>
          <cell r="AV64">
            <v>24.569405099150146</v>
          </cell>
          <cell r="AW64">
            <v>0</v>
          </cell>
          <cell r="AX64">
            <v>0</v>
          </cell>
          <cell r="AY64">
            <v>0</v>
          </cell>
          <cell r="AZ64">
            <v>0</v>
          </cell>
          <cell r="BA64">
            <v>123.13953488372107</v>
          </cell>
          <cell r="BB64">
            <v>144.06976744186062</v>
          </cell>
          <cell r="BC64">
            <v>0</v>
          </cell>
          <cell r="BD64">
            <v>0</v>
          </cell>
          <cell r="BE64">
            <v>0</v>
          </cell>
          <cell r="BF64">
            <v>0</v>
          </cell>
          <cell r="BG64">
            <v>0</v>
          </cell>
          <cell r="BH64">
            <v>0</v>
          </cell>
          <cell r="BI64">
            <v>0</v>
          </cell>
          <cell r="BJ64">
            <v>0.68512694541984698</v>
          </cell>
          <cell r="BK64">
            <v>0</v>
          </cell>
          <cell r="BL64">
            <v>0</v>
          </cell>
          <cell r="BM64">
            <v>1</v>
          </cell>
          <cell r="BN64">
            <v>0</v>
          </cell>
        </row>
        <row r="65">
          <cell r="A65">
            <v>341</v>
          </cell>
          <cell r="B65">
            <v>124685</v>
          </cell>
          <cell r="C65">
            <v>9352928</v>
          </cell>
          <cell r="D65" t="str">
            <v>Sandlings Primary School</v>
          </cell>
          <cell r="E65" t="str">
            <v>Primary</v>
          </cell>
          <cell r="F65">
            <v>0</v>
          </cell>
          <cell r="G65">
            <v>1</v>
          </cell>
          <cell r="H65">
            <v>0</v>
          </cell>
          <cell r="I65">
            <v>0</v>
          </cell>
          <cell r="J65">
            <v>7</v>
          </cell>
          <cell r="K65">
            <v>0</v>
          </cell>
          <cell r="L65">
            <v>0</v>
          </cell>
          <cell r="M65">
            <v>0</v>
          </cell>
          <cell r="N65">
            <v>96</v>
          </cell>
          <cell r="O65">
            <v>96</v>
          </cell>
          <cell r="P65">
            <v>14</v>
          </cell>
          <cell r="Q65">
            <v>82</v>
          </cell>
          <cell r="R65">
            <v>0</v>
          </cell>
          <cell r="S65">
            <v>0</v>
          </cell>
          <cell r="T65">
            <v>0</v>
          </cell>
          <cell r="U65">
            <v>0</v>
          </cell>
          <cell r="V65">
            <v>0</v>
          </cell>
          <cell r="W65">
            <v>0</v>
          </cell>
          <cell r="X65">
            <v>0</v>
          </cell>
          <cell r="Y65">
            <v>0</v>
          </cell>
          <cell r="Z65">
            <v>96</v>
          </cell>
          <cell r="AA65">
            <v>13.714285714285714</v>
          </cell>
          <cell r="AB65">
            <v>1.0000000000000033</v>
          </cell>
          <cell r="AC65">
            <v>4.9484536082474229</v>
          </cell>
          <cell r="AD65">
            <v>0</v>
          </cell>
          <cell r="AE65">
            <v>0</v>
          </cell>
          <cell r="AF65">
            <v>96</v>
          </cell>
          <cell r="AG65">
            <v>0</v>
          </cell>
          <cell r="AH65">
            <v>0</v>
          </cell>
          <cell r="AI65">
            <v>0</v>
          </cell>
          <cell r="AJ65">
            <v>0</v>
          </cell>
          <cell r="AK65">
            <v>0</v>
          </cell>
          <cell r="AL65">
            <v>0</v>
          </cell>
          <cell r="AM65">
            <v>0</v>
          </cell>
          <cell r="AN65">
            <v>0</v>
          </cell>
          <cell r="AO65">
            <v>0</v>
          </cell>
          <cell r="AP65">
            <v>0</v>
          </cell>
          <cell r="AQ65">
            <v>0</v>
          </cell>
          <cell r="AR65">
            <v>0</v>
          </cell>
          <cell r="AS65">
            <v>0</v>
          </cell>
          <cell r="AT65">
            <v>1.170731707317072</v>
          </cell>
          <cell r="AU65">
            <v>3.512195121951216</v>
          </cell>
          <cell r="AV65">
            <v>5.8536585365853693</v>
          </cell>
          <cell r="AW65">
            <v>0</v>
          </cell>
          <cell r="AX65">
            <v>0</v>
          </cell>
          <cell r="AY65">
            <v>0</v>
          </cell>
          <cell r="AZ65">
            <v>0</v>
          </cell>
          <cell r="BA65">
            <v>20.184615384615373</v>
          </cell>
          <cell r="BB65">
            <v>23.630769230769218</v>
          </cell>
          <cell r="BC65">
            <v>0</v>
          </cell>
          <cell r="BD65">
            <v>0</v>
          </cell>
          <cell r="BE65">
            <v>0</v>
          </cell>
          <cell r="BF65">
            <v>0</v>
          </cell>
          <cell r="BG65">
            <v>0</v>
          </cell>
          <cell r="BH65">
            <v>16.399999999999967</v>
          </cell>
          <cell r="BI65">
            <v>0</v>
          </cell>
          <cell r="BJ65">
            <v>2.2338026023809499</v>
          </cell>
          <cell r="BK65">
            <v>0</v>
          </cell>
          <cell r="BL65">
            <v>1</v>
          </cell>
          <cell r="BM65">
            <v>1</v>
          </cell>
          <cell r="BN65">
            <v>0</v>
          </cell>
        </row>
        <row r="66">
          <cell r="A66">
            <v>307</v>
          </cell>
          <cell r="B66">
            <v>131962</v>
          </cell>
          <cell r="C66">
            <v>9352929</v>
          </cell>
          <cell r="D66" t="str">
            <v>Cedarwood Primary School</v>
          </cell>
          <cell r="E66" t="str">
            <v>Primary</v>
          </cell>
          <cell r="F66">
            <v>0</v>
          </cell>
          <cell r="G66">
            <v>1</v>
          </cell>
          <cell r="H66">
            <v>0</v>
          </cell>
          <cell r="I66">
            <v>0</v>
          </cell>
          <cell r="J66">
            <v>7</v>
          </cell>
          <cell r="K66">
            <v>0</v>
          </cell>
          <cell r="L66">
            <v>0</v>
          </cell>
          <cell r="M66">
            <v>0</v>
          </cell>
          <cell r="N66">
            <v>419</v>
          </cell>
          <cell r="O66">
            <v>419</v>
          </cell>
          <cell r="P66">
            <v>61</v>
          </cell>
          <cell r="Q66">
            <v>358</v>
          </cell>
          <cell r="R66">
            <v>0</v>
          </cell>
          <cell r="S66">
            <v>0</v>
          </cell>
          <cell r="T66">
            <v>0</v>
          </cell>
          <cell r="U66">
            <v>0</v>
          </cell>
          <cell r="V66">
            <v>0</v>
          </cell>
          <cell r="W66">
            <v>0</v>
          </cell>
          <cell r="X66">
            <v>0</v>
          </cell>
          <cell r="Y66">
            <v>0</v>
          </cell>
          <cell r="Z66">
            <v>419</v>
          </cell>
          <cell r="AA66">
            <v>59.857142857142854</v>
          </cell>
          <cell r="AB66">
            <v>19.000000000000014</v>
          </cell>
          <cell r="AC66">
            <v>23.165865384615383</v>
          </cell>
          <cell r="AD66">
            <v>0</v>
          </cell>
          <cell r="AE66">
            <v>0</v>
          </cell>
          <cell r="AF66">
            <v>417.00000000000017</v>
          </cell>
          <cell r="AG66">
            <v>1.000000000000002</v>
          </cell>
          <cell r="AH66">
            <v>1.000000000000002</v>
          </cell>
          <cell r="AI66">
            <v>0</v>
          </cell>
          <cell r="AJ66">
            <v>0</v>
          </cell>
          <cell r="AK66">
            <v>0</v>
          </cell>
          <cell r="AL66">
            <v>0</v>
          </cell>
          <cell r="AM66">
            <v>0</v>
          </cell>
          <cell r="AN66">
            <v>0</v>
          </cell>
          <cell r="AO66">
            <v>0</v>
          </cell>
          <cell r="AP66">
            <v>0</v>
          </cell>
          <cell r="AQ66">
            <v>0</v>
          </cell>
          <cell r="AR66">
            <v>0</v>
          </cell>
          <cell r="AS66">
            <v>0</v>
          </cell>
          <cell r="AT66">
            <v>4.6815642458100557</v>
          </cell>
          <cell r="AU66">
            <v>10.533519553072637</v>
          </cell>
          <cell r="AV66">
            <v>12.874301675977645</v>
          </cell>
          <cell r="AW66">
            <v>0</v>
          </cell>
          <cell r="AX66">
            <v>0</v>
          </cell>
          <cell r="AY66">
            <v>0</v>
          </cell>
          <cell r="AZ66">
            <v>0</v>
          </cell>
          <cell r="BA66">
            <v>96.811267605633958</v>
          </cell>
          <cell r="BB66">
            <v>113.3070422535213</v>
          </cell>
          <cell r="BC66">
            <v>0</v>
          </cell>
          <cell r="BD66">
            <v>0</v>
          </cell>
          <cell r="BE66">
            <v>0</v>
          </cell>
          <cell r="BF66">
            <v>0</v>
          </cell>
          <cell r="BG66">
            <v>0</v>
          </cell>
          <cell r="BH66">
            <v>0</v>
          </cell>
          <cell r="BI66">
            <v>0</v>
          </cell>
          <cell r="BJ66">
            <v>0.51768018439821695</v>
          </cell>
          <cell r="BK66">
            <v>0</v>
          </cell>
          <cell r="BL66">
            <v>0</v>
          </cell>
          <cell r="BM66">
            <v>1</v>
          </cell>
          <cell r="BN66">
            <v>0</v>
          </cell>
        </row>
        <row r="67">
          <cell r="A67">
            <v>238</v>
          </cell>
          <cell r="B67">
            <v>133605</v>
          </cell>
          <cell r="C67">
            <v>9352931</v>
          </cell>
          <cell r="D67" t="str">
            <v>Beaumont Community Primary School</v>
          </cell>
          <cell r="E67" t="str">
            <v>Primary</v>
          </cell>
          <cell r="F67">
            <v>0</v>
          </cell>
          <cell r="G67">
            <v>1</v>
          </cell>
          <cell r="H67">
            <v>0</v>
          </cell>
          <cell r="I67">
            <v>0</v>
          </cell>
          <cell r="J67">
            <v>7</v>
          </cell>
          <cell r="K67">
            <v>0</v>
          </cell>
          <cell r="L67">
            <v>0</v>
          </cell>
          <cell r="M67">
            <v>0</v>
          </cell>
          <cell r="N67">
            <v>75</v>
          </cell>
          <cell r="O67">
            <v>75</v>
          </cell>
          <cell r="P67">
            <v>14</v>
          </cell>
          <cell r="Q67">
            <v>61</v>
          </cell>
          <cell r="R67">
            <v>0</v>
          </cell>
          <cell r="S67">
            <v>0</v>
          </cell>
          <cell r="T67">
            <v>0</v>
          </cell>
          <cell r="U67">
            <v>0</v>
          </cell>
          <cell r="V67">
            <v>0</v>
          </cell>
          <cell r="W67">
            <v>0</v>
          </cell>
          <cell r="X67">
            <v>0</v>
          </cell>
          <cell r="Y67">
            <v>0</v>
          </cell>
          <cell r="Z67">
            <v>75</v>
          </cell>
          <cell r="AA67">
            <v>10.714285714285714</v>
          </cell>
          <cell r="AB67">
            <v>8.0000000000000249</v>
          </cell>
          <cell r="AC67">
            <v>16.43835616438356</v>
          </cell>
          <cell r="AD67">
            <v>0</v>
          </cell>
          <cell r="AE67">
            <v>0</v>
          </cell>
          <cell r="AF67">
            <v>69</v>
          </cell>
          <cell r="AG67">
            <v>6</v>
          </cell>
          <cell r="AH67">
            <v>0</v>
          </cell>
          <cell r="AI67">
            <v>0</v>
          </cell>
          <cell r="AJ67">
            <v>0</v>
          </cell>
          <cell r="AK67">
            <v>0</v>
          </cell>
          <cell r="AL67">
            <v>0</v>
          </cell>
          <cell r="AM67">
            <v>0</v>
          </cell>
          <cell r="AN67">
            <v>0</v>
          </cell>
          <cell r="AO67">
            <v>0</v>
          </cell>
          <cell r="AP67">
            <v>0</v>
          </cell>
          <cell r="AQ67">
            <v>0</v>
          </cell>
          <cell r="AR67">
            <v>0</v>
          </cell>
          <cell r="AS67">
            <v>0</v>
          </cell>
          <cell r="AT67">
            <v>0</v>
          </cell>
          <cell r="AU67">
            <v>3.6885245901639374</v>
          </cell>
          <cell r="AV67">
            <v>4.9180327868852469</v>
          </cell>
          <cell r="AW67">
            <v>0</v>
          </cell>
          <cell r="AX67">
            <v>0</v>
          </cell>
          <cell r="AY67">
            <v>0</v>
          </cell>
          <cell r="AZ67">
            <v>0</v>
          </cell>
          <cell r="BA67">
            <v>26.471698113207523</v>
          </cell>
          <cell r="BB67">
            <v>32.547169811320728</v>
          </cell>
          <cell r="BC67">
            <v>0</v>
          </cell>
          <cell r="BD67">
            <v>0</v>
          </cell>
          <cell r="BE67">
            <v>0</v>
          </cell>
          <cell r="BF67">
            <v>0</v>
          </cell>
          <cell r="BG67">
            <v>0</v>
          </cell>
          <cell r="BH67">
            <v>6.5000000000000249</v>
          </cell>
          <cell r="BI67">
            <v>0</v>
          </cell>
          <cell r="BJ67">
            <v>0.52708177703927495</v>
          </cell>
          <cell r="BK67">
            <v>0</v>
          </cell>
          <cell r="BL67">
            <v>0</v>
          </cell>
          <cell r="BM67">
            <v>1</v>
          </cell>
          <cell r="BN67">
            <v>0</v>
          </cell>
        </row>
        <row r="68">
          <cell r="A68">
            <v>400</v>
          </cell>
          <cell r="B68">
            <v>124686</v>
          </cell>
          <cell r="C68">
            <v>9353000</v>
          </cell>
          <cell r="D68" t="str">
            <v>Acton Church of England Voluntary Controlled Primary School</v>
          </cell>
          <cell r="E68" t="str">
            <v>Primary</v>
          </cell>
          <cell r="F68">
            <v>0</v>
          </cell>
          <cell r="G68">
            <v>1</v>
          </cell>
          <cell r="H68">
            <v>0</v>
          </cell>
          <cell r="I68">
            <v>0</v>
          </cell>
          <cell r="J68">
            <v>7</v>
          </cell>
          <cell r="K68">
            <v>0</v>
          </cell>
          <cell r="L68">
            <v>0</v>
          </cell>
          <cell r="M68">
            <v>0</v>
          </cell>
          <cell r="N68">
            <v>173</v>
          </cell>
          <cell r="O68">
            <v>173</v>
          </cell>
          <cell r="P68">
            <v>21</v>
          </cell>
          <cell r="Q68">
            <v>152</v>
          </cell>
          <cell r="R68">
            <v>0</v>
          </cell>
          <cell r="S68">
            <v>0</v>
          </cell>
          <cell r="T68">
            <v>0</v>
          </cell>
          <cell r="U68">
            <v>0</v>
          </cell>
          <cell r="V68">
            <v>0</v>
          </cell>
          <cell r="W68">
            <v>0</v>
          </cell>
          <cell r="X68">
            <v>0</v>
          </cell>
          <cell r="Y68">
            <v>0</v>
          </cell>
          <cell r="Z68">
            <v>173</v>
          </cell>
          <cell r="AA68">
            <v>24.714285714285715</v>
          </cell>
          <cell r="AB68">
            <v>16.000000000000004</v>
          </cell>
          <cell r="AC68">
            <v>23.544378698224854</v>
          </cell>
          <cell r="AD68">
            <v>0</v>
          </cell>
          <cell r="AE68">
            <v>0</v>
          </cell>
          <cell r="AF68">
            <v>116.67441860465119</v>
          </cell>
          <cell r="AG68">
            <v>20.116279069767465</v>
          </cell>
          <cell r="AH68">
            <v>9.0523255813953423</v>
          </cell>
          <cell r="AI68">
            <v>24.139534883720891</v>
          </cell>
          <cell r="AJ68">
            <v>3.0174418604651199</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60.800000000000004</v>
          </cell>
          <cell r="BB68">
            <v>69.2</v>
          </cell>
          <cell r="BC68">
            <v>0</v>
          </cell>
          <cell r="BD68">
            <v>0</v>
          </cell>
          <cell r="BE68">
            <v>0</v>
          </cell>
          <cell r="BF68">
            <v>0</v>
          </cell>
          <cell r="BG68">
            <v>0</v>
          </cell>
          <cell r="BH68">
            <v>0</v>
          </cell>
          <cell r="BI68">
            <v>0</v>
          </cell>
          <cell r="BJ68">
            <v>1.0297869917910401</v>
          </cell>
          <cell r="BK68">
            <v>0</v>
          </cell>
          <cell r="BL68">
            <v>0</v>
          </cell>
          <cell r="BM68">
            <v>1</v>
          </cell>
          <cell r="BN68">
            <v>0</v>
          </cell>
        </row>
        <row r="69">
          <cell r="A69">
            <v>405</v>
          </cell>
          <cell r="B69">
            <v>124688</v>
          </cell>
          <cell r="C69">
            <v>9353003</v>
          </cell>
          <cell r="D69" t="str">
            <v>Barnham Church of England Voluntary Controlled Primary School</v>
          </cell>
          <cell r="E69" t="str">
            <v>Primary</v>
          </cell>
          <cell r="F69">
            <v>0</v>
          </cell>
          <cell r="G69">
            <v>1</v>
          </cell>
          <cell r="H69">
            <v>0</v>
          </cell>
          <cell r="I69">
            <v>0</v>
          </cell>
          <cell r="J69">
            <v>7</v>
          </cell>
          <cell r="K69">
            <v>0</v>
          </cell>
          <cell r="L69">
            <v>0</v>
          </cell>
          <cell r="M69">
            <v>0</v>
          </cell>
          <cell r="N69">
            <v>158</v>
          </cell>
          <cell r="O69">
            <v>158</v>
          </cell>
          <cell r="P69">
            <v>20</v>
          </cell>
          <cell r="Q69">
            <v>138</v>
          </cell>
          <cell r="R69">
            <v>0</v>
          </cell>
          <cell r="S69">
            <v>0</v>
          </cell>
          <cell r="T69">
            <v>0</v>
          </cell>
          <cell r="U69">
            <v>0</v>
          </cell>
          <cell r="V69">
            <v>0</v>
          </cell>
          <cell r="W69">
            <v>0</v>
          </cell>
          <cell r="X69">
            <v>0</v>
          </cell>
          <cell r="Y69">
            <v>0</v>
          </cell>
          <cell r="Z69">
            <v>158</v>
          </cell>
          <cell r="AA69">
            <v>22.571428571428573</v>
          </cell>
          <cell r="AB69">
            <v>25.000000000000028</v>
          </cell>
          <cell r="AC69">
            <v>36.767295597484278</v>
          </cell>
          <cell r="AD69">
            <v>0</v>
          </cell>
          <cell r="AE69">
            <v>0</v>
          </cell>
          <cell r="AF69">
            <v>134.99999999999994</v>
          </cell>
          <cell r="AG69">
            <v>6.9999999999999956</v>
          </cell>
          <cell r="AH69">
            <v>3.9999999999999951</v>
          </cell>
          <cell r="AI69">
            <v>6.9999999999999956</v>
          </cell>
          <cell r="AJ69">
            <v>0</v>
          </cell>
          <cell r="AK69">
            <v>5.0000000000000062</v>
          </cell>
          <cell r="AL69">
            <v>0</v>
          </cell>
          <cell r="AM69">
            <v>0</v>
          </cell>
          <cell r="AN69">
            <v>0</v>
          </cell>
          <cell r="AO69">
            <v>0</v>
          </cell>
          <cell r="AP69">
            <v>0</v>
          </cell>
          <cell r="AQ69">
            <v>0</v>
          </cell>
          <cell r="AR69">
            <v>0</v>
          </cell>
          <cell r="AS69">
            <v>0</v>
          </cell>
          <cell r="AT69">
            <v>0</v>
          </cell>
          <cell r="AU69">
            <v>0</v>
          </cell>
          <cell r="AV69">
            <v>2.2898550724637672</v>
          </cell>
          <cell r="AW69">
            <v>0</v>
          </cell>
          <cell r="AX69">
            <v>0</v>
          </cell>
          <cell r="AY69">
            <v>0</v>
          </cell>
          <cell r="AZ69">
            <v>1.9874213836477987</v>
          </cell>
          <cell r="BA69">
            <v>32.711111111111101</v>
          </cell>
          <cell r="BB69">
            <v>37.451851851851842</v>
          </cell>
          <cell r="BC69">
            <v>0</v>
          </cell>
          <cell r="BD69">
            <v>0</v>
          </cell>
          <cell r="BE69">
            <v>0</v>
          </cell>
          <cell r="BF69">
            <v>0</v>
          </cell>
          <cell r="BG69">
            <v>0</v>
          </cell>
          <cell r="BH69">
            <v>8.1999999999999691</v>
          </cell>
          <cell r="BI69">
            <v>0</v>
          </cell>
          <cell r="BJ69">
            <v>2.1058188768115902</v>
          </cell>
          <cell r="BK69">
            <v>0</v>
          </cell>
          <cell r="BL69">
            <v>0</v>
          </cell>
          <cell r="BM69">
            <v>1</v>
          </cell>
          <cell r="BN69">
            <v>0</v>
          </cell>
        </row>
        <row r="70">
          <cell r="A70">
            <v>406</v>
          </cell>
          <cell r="B70">
            <v>124689</v>
          </cell>
          <cell r="C70">
            <v>9353004</v>
          </cell>
          <cell r="D70" t="str">
            <v>Barningham Church of England Voluntary Controlled Primary School</v>
          </cell>
          <cell r="E70" t="str">
            <v>Primary</v>
          </cell>
          <cell r="F70">
            <v>0</v>
          </cell>
          <cell r="G70">
            <v>1</v>
          </cell>
          <cell r="H70">
            <v>0</v>
          </cell>
          <cell r="I70">
            <v>0</v>
          </cell>
          <cell r="J70">
            <v>7</v>
          </cell>
          <cell r="K70">
            <v>0</v>
          </cell>
          <cell r="L70">
            <v>0</v>
          </cell>
          <cell r="M70">
            <v>0</v>
          </cell>
          <cell r="N70">
            <v>90</v>
          </cell>
          <cell r="O70">
            <v>90</v>
          </cell>
          <cell r="P70">
            <v>17</v>
          </cell>
          <cell r="Q70">
            <v>73</v>
          </cell>
          <cell r="R70">
            <v>0</v>
          </cell>
          <cell r="S70">
            <v>0</v>
          </cell>
          <cell r="T70">
            <v>0</v>
          </cell>
          <cell r="U70">
            <v>0</v>
          </cell>
          <cell r="V70">
            <v>0</v>
          </cell>
          <cell r="W70">
            <v>0</v>
          </cell>
          <cell r="X70">
            <v>0</v>
          </cell>
          <cell r="Y70">
            <v>0</v>
          </cell>
          <cell r="Z70">
            <v>90</v>
          </cell>
          <cell r="AA70">
            <v>12.857142857142858</v>
          </cell>
          <cell r="AB70">
            <v>9</v>
          </cell>
          <cell r="AC70">
            <v>16.363636363636363</v>
          </cell>
          <cell r="AD70">
            <v>0</v>
          </cell>
          <cell r="AE70">
            <v>0</v>
          </cell>
          <cell r="AF70">
            <v>90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27.507246376811626</v>
          </cell>
          <cell r="BB70">
            <v>33.91304347826091</v>
          </cell>
          <cell r="BC70">
            <v>0</v>
          </cell>
          <cell r="BD70">
            <v>0</v>
          </cell>
          <cell r="BE70">
            <v>0</v>
          </cell>
          <cell r="BF70">
            <v>0</v>
          </cell>
          <cell r="BG70">
            <v>0</v>
          </cell>
          <cell r="BH70">
            <v>9</v>
          </cell>
          <cell r="BI70">
            <v>0</v>
          </cell>
          <cell r="BJ70">
            <v>1.9515413346938799</v>
          </cell>
          <cell r="BK70">
            <v>0</v>
          </cell>
          <cell r="BL70">
            <v>0</v>
          </cell>
          <cell r="BM70">
            <v>1</v>
          </cell>
          <cell r="BN70">
            <v>0</v>
          </cell>
        </row>
        <row r="71">
          <cell r="A71">
            <v>407</v>
          </cell>
          <cell r="B71">
            <v>124690</v>
          </cell>
          <cell r="C71">
            <v>9353005</v>
          </cell>
          <cell r="D71" t="str">
            <v>Barrow Church of England Voluntary Controlled Primary School</v>
          </cell>
          <cell r="E71" t="str">
            <v>Primary</v>
          </cell>
          <cell r="F71">
            <v>0</v>
          </cell>
          <cell r="G71">
            <v>1</v>
          </cell>
          <cell r="H71">
            <v>0</v>
          </cell>
          <cell r="I71">
            <v>0</v>
          </cell>
          <cell r="J71">
            <v>5</v>
          </cell>
          <cell r="K71">
            <v>0</v>
          </cell>
          <cell r="L71">
            <v>0</v>
          </cell>
          <cell r="M71">
            <v>0</v>
          </cell>
          <cell r="N71">
            <v>149</v>
          </cell>
          <cell r="O71">
            <v>149</v>
          </cell>
          <cell r="P71">
            <v>30</v>
          </cell>
          <cell r="Q71">
            <v>119</v>
          </cell>
          <cell r="R71">
            <v>0</v>
          </cell>
          <cell r="S71">
            <v>0</v>
          </cell>
          <cell r="T71">
            <v>0</v>
          </cell>
          <cell r="U71">
            <v>0</v>
          </cell>
          <cell r="V71">
            <v>0</v>
          </cell>
          <cell r="W71">
            <v>0</v>
          </cell>
          <cell r="X71">
            <v>0</v>
          </cell>
          <cell r="Y71">
            <v>0</v>
          </cell>
          <cell r="Z71">
            <v>149</v>
          </cell>
          <cell r="AA71">
            <v>29.8</v>
          </cell>
          <cell r="AB71">
            <v>14.999999999999954</v>
          </cell>
          <cell r="AC71">
            <v>18.121621621621621</v>
          </cell>
          <cell r="AD71">
            <v>0</v>
          </cell>
          <cell r="AE71">
            <v>0</v>
          </cell>
          <cell r="AF71">
            <v>147.00000000000006</v>
          </cell>
          <cell r="AG71">
            <v>0.99999999999999933</v>
          </cell>
          <cell r="AH71">
            <v>0</v>
          </cell>
          <cell r="AI71">
            <v>0.99999999999999933</v>
          </cell>
          <cell r="AJ71">
            <v>0</v>
          </cell>
          <cell r="AK71">
            <v>0</v>
          </cell>
          <cell r="AL71">
            <v>0</v>
          </cell>
          <cell r="AM71">
            <v>0</v>
          </cell>
          <cell r="AN71">
            <v>0</v>
          </cell>
          <cell r="AO71">
            <v>0</v>
          </cell>
          <cell r="AP71">
            <v>0</v>
          </cell>
          <cell r="AQ71">
            <v>0</v>
          </cell>
          <cell r="AR71">
            <v>0</v>
          </cell>
          <cell r="AS71">
            <v>0</v>
          </cell>
          <cell r="AT71">
            <v>1.2521008403361336</v>
          </cell>
          <cell r="AU71">
            <v>1.2521008403361336</v>
          </cell>
          <cell r="AV71">
            <v>3.7563025210083967</v>
          </cell>
          <cell r="AW71">
            <v>0</v>
          </cell>
          <cell r="AX71">
            <v>0</v>
          </cell>
          <cell r="AY71">
            <v>0</v>
          </cell>
          <cell r="AZ71">
            <v>0</v>
          </cell>
          <cell r="BA71">
            <v>29.75</v>
          </cell>
          <cell r="BB71">
            <v>37.25</v>
          </cell>
          <cell r="BC71">
            <v>0</v>
          </cell>
          <cell r="BD71">
            <v>0</v>
          </cell>
          <cell r="BE71">
            <v>0</v>
          </cell>
          <cell r="BF71">
            <v>0</v>
          </cell>
          <cell r="BG71">
            <v>0</v>
          </cell>
          <cell r="BH71">
            <v>0</v>
          </cell>
          <cell r="BI71">
            <v>0</v>
          </cell>
          <cell r="BJ71">
            <v>2.7846793589041101</v>
          </cell>
          <cell r="BK71">
            <v>0</v>
          </cell>
          <cell r="BL71">
            <v>0</v>
          </cell>
          <cell r="BM71">
            <v>1</v>
          </cell>
          <cell r="BN71">
            <v>0</v>
          </cell>
        </row>
        <row r="72">
          <cell r="A72">
            <v>409</v>
          </cell>
          <cell r="B72">
            <v>124691</v>
          </cell>
          <cell r="C72">
            <v>9353006</v>
          </cell>
          <cell r="D72" t="str">
            <v>Boxford Church of England Voluntary Controlled Primary School</v>
          </cell>
          <cell r="E72" t="str">
            <v>Primary</v>
          </cell>
          <cell r="F72">
            <v>0</v>
          </cell>
          <cell r="G72">
            <v>1</v>
          </cell>
          <cell r="H72">
            <v>0</v>
          </cell>
          <cell r="I72">
            <v>0</v>
          </cell>
          <cell r="J72">
            <v>7</v>
          </cell>
          <cell r="K72">
            <v>0</v>
          </cell>
          <cell r="L72">
            <v>0</v>
          </cell>
          <cell r="M72">
            <v>0</v>
          </cell>
          <cell r="N72">
            <v>190</v>
          </cell>
          <cell r="O72">
            <v>190</v>
          </cell>
          <cell r="P72">
            <v>26</v>
          </cell>
          <cell r="Q72">
            <v>164</v>
          </cell>
          <cell r="R72">
            <v>0</v>
          </cell>
          <cell r="S72">
            <v>0</v>
          </cell>
          <cell r="T72">
            <v>0</v>
          </cell>
          <cell r="U72">
            <v>0</v>
          </cell>
          <cell r="V72">
            <v>0</v>
          </cell>
          <cell r="W72">
            <v>0</v>
          </cell>
          <cell r="X72">
            <v>0</v>
          </cell>
          <cell r="Y72">
            <v>0</v>
          </cell>
          <cell r="Z72">
            <v>190</v>
          </cell>
          <cell r="AA72">
            <v>27.142857142857142</v>
          </cell>
          <cell r="AB72">
            <v>14.000000000000002</v>
          </cell>
          <cell r="AC72">
            <v>21.923076923076923</v>
          </cell>
          <cell r="AD72">
            <v>0</v>
          </cell>
          <cell r="AE72">
            <v>0</v>
          </cell>
          <cell r="AF72">
            <v>180.99999999999994</v>
          </cell>
          <cell r="AG72">
            <v>2.9999999999999947</v>
          </cell>
          <cell r="AH72">
            <v>0</v>
          </cell>
          <cell r="AI72">
            <v>6.0000000000000098</v>
          </cell>
          <cell r="AJ72">
            <v>0</v>
          </cell>
          <cell r="AK72">
            <v>0</v>
          </cell>
          <cell r="AL72">
            <v>0</v>
          </cell>
          <cell r="AM72">
            <v>0</v>
          </cell>
          <cell r="AN72">
            <v>0</v>
          </cell>
          <cell r="AO72">
            <v>0</v>
          </cell>
          <cell r="AP72">
            <v>0</v>
          </cell>
          <cell r="AQ72">
            <v>0</v>
          </cell>
          <cell r="AR72">
            <v>0</v>
          </cell>
          <cell r="AS72">
            <v>0</v>
          </cell>
          <cell r="AT72">
            <v>0</v>
          </cell>
          <cell r="AU72">
            <v>0</v>
          </cell>
          <cell r="AV72">
            <v>1.1585365853658545</v>
          </cell>
          <cell r="AW72">
            <v>0</v>
          </cell>
          <cell r="AX72">
            <v>0</v>
          </cell>
          <cell r="AY72">
            <v>0</v>
          </cell>
          <cell r="AZ72">
            <v>0</v>
          </cell>
          <cell r="BA72">
            <v>52.968944099378824</v>
          </cell>
          <cell r="BB72">
            <v>61.366459627329128</v>
          </cell>
          <cell r="BC72">
            <v>0</v>
          </cell>
          <cell r="BD72">
            <v>0</v>
          </cell>
          <cell r="BE72">
            <v>0</v>
          </cell>
          <cell r="BF72">
            <v>0</v>
          </cell>
          <cell r="BG72">
            <v>0</v>
          </cell>
          <cell r="BH72">
            <v>0</v>
          </cell>
          <cell r="BI72">
            <v>0</v>
          </cell>
          <cell r="BJ72">
            <v>2.7114931397905799</v>
          </cell>
          <cell r="BK72">
            <v>0</v>
          </cell>
          <cell r="BL72">
            <v>0</v>
          </cell>
          <cell r="BM72">
            <v>1</v>
          </cell>
          <cell r="BN72">
            <v>0</v>
          </cell>
        </row>
        <row r="73">
          <cell r="A73">
            <v>412</v>
          </cell>
          <cell r="B73">
            <v>124692</v>
          </cell>
          <cell r="C73">
            <v>9353009</v>
          </cell>
          <cell r="D73" t="str">
            <v>Bures Church of England Voluntary Controlled Primary School</v>
          </cell>
          <cell r="E73" t="str">
            <v>Primary</v>
          </cell>
          <cell r="F73">
            <v>0</v>
          </cell>
          <cell r="G73">
            <v>1</v>
          </cell>
          <cell r="H73">
            <v>0</v>
          </cell>
          <cell r="I73">
            <v>0</v>
          </cell>
          <cell r="J73">
            <v>7</v>
          </cell>
          <cell r="K73">
            <v>0</v>
          </cell>
          <cell r="L73">
            <v>0</v>
          </cell>
          <cell r="M73">
            <v>0</v>
          </cell>
          <cell r="N73">
            <v>191</v>
          </cell>
          <cell r="O73">
            <v>191</v>
          </cell>
          <cell r="P73">
            <v>27</v>
          </cell>
          <cell r="Q73">
            <v>164</v>
          </cell>
          <cell r="R73">
            <v>0</v>
          </cell>
          <cell r="S73">
            <v>0</v>
          </cell>
          <cell r="T73">
            <v>0</v>
          </cell>
          <cell r="U73">
            <v>0</v>
          </cell>
          <cell r="V73">
            <v>0</v>
          </cell>
          <cell r="W73">
            <v>0</v>
          </cell>
          <cell r="X73">
            <v>0</v>
          </cell>
          <cell r="Y73">
            <v>0</v>
          </cell>
          <cell r="Z73">
            <v>191</v>
          </cell>
          <cell r="AA73">
            <v>27.285714285714285</v>
          </cell>
          <cell r="AB73">
            <v>10.000000000000004</v>
          </cell>
          <cell r="AC73">
            <v>16.3989898989899</v>
          </cell>
          <cell r="AD73">
            <v>0</v>
          </cell>
          <cell r="AE73">
            <v>0</v>
          </cell>
          <cell r="AF73">
            <v>182.99999999999994</v>
          </cell>
          <cell r="AG73">
            <v>5.0000000000000018</v>
          </cell>
          <cell r="AH73">
            <v>2.0000000000000049</v>
          </cell>
          <cell r="AI73">
            <v>1.0000000000000004</v>
          </cell>
          <cell r="AJ73">
            <v>0</v>
          </cell>
          <cell r="AK73">
            <v>0</v>
          </cell>
          <cell r="AL73">
            <v>0</v>
          </cell>
          <cell r="AM73">
            <v>0</v>
          </cell>
          <cell r="AN73">
            <v>0</v>
          </cell>
          <cell r="AO73">
            <v>0</v>
          </cell>
          <cell r="AP73">
            <v>0</v>
          </cell>
          <cell r="AQ73">
            <v>0</v>
          </cell>
          <cell r="AR73">
            <v>0</v>
          </cell>
          <cell r="AS73">
            <v>0</v>
          </cell>
          <cell r="AT73">
            <v>0</v>
          </cell>
          <cell r="AU73">
            <v>1.1646341463414642</v>
          </cell>
          <cell r="AV73">
            <v>1.1646341463414642</v>
          </cell>
          <cell r="AW73">
            <v>0</v>
          </cell>
          <cell r="AX73">
            <v>0</v>
          </cell>
          <cell r="AY73">
            <v>0</v>
          </cell>
          <cell r="AZ73">
            <v>1.9292929292929295</v>
          </cell>
          <cell r="BA73">
            <v>43.872611464968152</v>
          </cell>
          <cell r="BB73">
            <v>51.095541401273884</v>
          </cell>
          <cell r="BC73">
            <v>0</v>
          </cell>
          <cell r="BD73">
            <v>0</v>
          </cell>
          <cell r="BE73">
            <v>0</v>
          </cell>
          <cell r="BF73">
            <v>0</v>
          </cell>
          <cell r="BG73">
            <v>0</v>
          </cell>
          <cell r="BH73">
            <v>0</v>
          </cell>
          <cell r="BI73">
            <v>0</v>
          </cell>
          <cell r="BJ73">
            <v>3.0759892172043002</v>
          </cell>
          <cell r="BK73">
            <v>0</v>
          </cell>
          <cell r="BL73">
            <v>0</v>
          </cell>
          <cell r="BM73">
            <v>1</v>
          </cell>
          <cell r="BN73">
            <v>0</v>
          </cell>
        </row>
        <row r="74">
          <cell r="A74">
            <v>426</v>
          </cell>
          <cell r="B74">
            <v>124693</v>
          </cell>
          <cell r="C74">
            <v>9353010</v>
          </cell>
          <cell r="D74" t="str">
            <v>Cavendish Church of England Primary School</v>
          </cell>
          <cell r="E74" t="str">
            <v>Primary</v>
          </cell>
          <cell r="F74">
            <v>0</v>
          </cell>
          <cell r="G74">
            <v>1</v>
          </cell>
          <cell r="H74">
            <v>0</v>
          </cell>
          <cell r="I74">
            <v>0</v>
          </cell>
          <cell r="J74">
            <v>7</v>
          </cell>
          <cell r="K74">
            <v>0</v>
          </cell>
          <cell r="L74">
            <v>0</v>
          </cell>
          <cell r="M74">
            <v>0</v>
          </cell>
          <cell r="N74">
            <v>82</v>
          </cell>
          <cell r="O74">
            <v>82</v>
          </cell>
          <cell r="P74">
            <v>10</v>
          </cell>
          <cell r="Q74">
            <v>72</v>
          </cell>
          <cell r="R74">
            <v>0</v>
          </cell>
          <cell r="S74">
            <v>0</v>
          </cell>
          <cell r="T74">
            <v>0</v>
          </cell>
          <cell r="U74">
            <v>0</v>
          </cell>
          <cell r="V74">
            <v>0</v>
          </cell>
          <cell r="W74">
            <v>0</v>
          </cell>
          <cell r="X74">
            <v>0</v>
          </cell>
          <cell r="Y74">
            <v>0</v>
          </cell>
          <cell r="Z74">
            <v>82</v>
          </cell>
          <cell r="AA74">
            <v>11.714285714285714</v>
          </cell>
          <cell r="AB74">
            <v>9.9999999999999893</v>
          </cell>
          <cell r="AC74">
            <v>9.9999999999999893</v>
          </cell>
          <cell r="AD74">
            <v>0</v>
          </cell>
          <cell r="AE74">
            <v>0</v>
          </cell>
          <cell r="AF74">
            <v>64.999999999999972</v>
          </cell>
          <cell r="AG74">
            <v>15.999999999999984</v>
          </cell>
          <cell r="AH74">
            <v>0</v>
          </cell>
          <cell r="AI74">
            <v>0</v>
          </cell>
          <cell r="AJ74">
            <v>0.999999999999999</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0.98795180722891573</v>
          </cell>
          <cell r="BA74">
            <v>16.225352112676031</v>
          </cell>
          <cell r="BB74">
            <v>18.478873239436592</v>
          </cell>
          <cell r="BC74">
            <v>0</v>
          </cell>
          <cell r="BD74">
            <v>0</v>
          </cell>
          <cell r="BE74">
            <v>0</v>
          </cell>
          <cell r="BF74">
            <v>0</v>
          </cell>
          <cell r="BG74">
            <v>0</v>
          </cell>
          <cell r="BH74">
            <v>4.8000000000000274</v>
          </cell>
          <cell r="BI74">
            <v>0</v>
          </cell>
          <cell r="BJ74">
            <v>1.7703008797297299</v>
          </cell>
          <cell r="BK74">
            <v>0</v>
          </cell>
          <cell r="BL74">
            <v>0</v>
          </cell>
          <cell r="BM74">
            <v>1</v>
          </cell>
          <cell r="BN74">
            <v>0</v>
          </cell>
        </row>
        <row r="75">
          <cell r="A75">
            <v>430</v>
          </cell>
          <cell r="B75">
            <v>124694</v>
          </cell>
          <cell r="C75">
            <v>9353013</v>
          </cell>
          <cell r="D75" t="str">
            <v>Cockfield Church of England Voluntary Controlled Primary School</v>
          </cell>
          <cell r="E75" t="str">
            <v>Primary</v>
          </cell>
          <cell r="F75">
            <v>0</v>
          </cell>
          <cell r="G75">
            <v>1</v>
          </cell>
          <cell r="H75">
            <v>0</v>
          </cell>
          <cell r="I75">
            <v>0</v>
          </cell>
          <cell r="J75">
            <v>7</v>
          </cell>
          <cell r="K75">
            <v>0</v>
          </cell>
          <cell r="L75">
            <v>0</v>
          </cell>
          <cell r="M75">
            <v>0</v>
          </cell>
          <cell r="N75">
            <v>80</v>
          </cell>
          <cell r="O75">
            <v>80</v>
          </cell>
          <cell r="P75">
            <v>14</v>
          </cell>
          <cell r="Q75">
            <v>66</v>
          </cell>
          <cell r="R75">
            <v>0</v>
          </cell>
          <cell r="S75">
            <v>0</v>
          </cell>
          <cell r="T75">
            <v>0</v>
          </cell>
          <cell r="U75">
            <v>0</v>
          </cell>
          <cell r="V75">
            <v>0</v>
          </cell>
          <cell r="W75">
            <v>0</v>
          </cell>
          <cell r="X75">
            <v>0</v>
          </cell>
          <cell r="Y75">
            <v>0</v>
          </cell>
          <cell r="Z75">
            <v>80</v>
          </cell>
          <cell r="AA75">
            <v>11.428571428571429</v>
          </cell>
          <cell r="AB75">
            <v>14</v>
          </cell>
          <cell r="AC75">
            <v>19.710144927536234</v>
          </cell>
          <cell r="AD75">
            <v>0</v>
          </cell>
          <cell r="AE75">
            <v>0</v>
          </cell>
          <cell r="AF75">
            <v>80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1.2121212121212159</v>
          </cell>
          <cell r="AU75">
            <v>1.2121212121212159</v>
          </cell>
          <cell r="AV75">
            <v>1.2121212121212159</v>
          </cell>
          <cell r="AW75">
            <v>0</v>
          </cell>
          <cell r="AX75">
            <v>0</v>
          </cell>
          <cell r="AY75">
            <v>0</v>
          </cell>
          <cell r="AZ75">
            <v>0</v>
          </cell>
          <cell r="BA75">
            <v>28.285714285714313</v>
          </cell>
          <cell r="BB75">
            <v>34.28571428571432</v>
          </cell>
          <cell r="BC75">
            <v>0</v>
          </cell>
          <cell r="BD75">
            <v>0</v>
          </cell>
          <cell r="BE75">
            <v>0</v>
          </cell>
          <cell r="BF75">
            <v>0</v>
          </cell>
          <cell r="BG75">
            <v>0</v>
          </cell>
          <cell r="BH75">
            <v>1.9999999999999996</v>
          </cell>
          <cell r="BI75">
            <v>0</v>
          </cell>
          <cell r="BJ75">
            <v>2.7328736136842098</v>
          </cell>
          <cell r="BK75">
            <v>0</v>
          </cell>
          <cell r="BL75">
            <v>1</v>
          </cell>
          <cell r="BM75">
            <v>1</v>
          </cell>
          <cell r="BN75">
            <v>0</v>
          </cell>
        </row>
        <row r="76">
          <cell r="A76">
            <v>224</v>
          </cell>
          <cell r="B76">
            <v>124695</v>
          </cell>
          <cell r="C76">
            <v>9353020</v>
          </cell>
          <cell r="D76" t="str">
            <v>Elmsett Church of England VC Primary School</v>
          </cell>
          <cell r="E76" t="str">
            <v>Primary</v>
          </cell>
          <cell r="F76">
            <v>0</v>
          </cell>
          <cell r="G76">
            <v>1</v>
          </cell>
          <cell r="H76">
            <v>0</v>
          </cell>
          <cell r="I76">
            <v>0</v>
          </cell>
          <cell r="J76">
            <v>7</v>
          </cell>
          <cell r="K76">
            <v>0</v>
          </cell>
          <cell r="L76">
            <v>0</v>
          </cell>
          <cell r="M76">
            <v>0</v>
          </cell>
          <cell r="N76">
            <v>70</v>
          </cell>
          <cell r="O76">
            <v>70</v>
          </cell>
          <cell r="P76">
            <v>12</v>
          </cell>
          <cell r="Q76">
            <v>58</v>
          </cell>
          <cell r="R76">
            <v>0</v>
          </cell>
          <cell r="S76">
            <v>0</v>
          </cell>
          <cell r="T76">
            <v>0</v>
          </cell>
          <cell r="U76">
            <v>0</v>
          </cell>
          <cell r="V76">
            <v>0</v>
          </cell>
          <cell r="W76">
            <v>0</v>
          </cell>
          <cell r="X76">
            <v>0</v>
          </cell>
          <cell r="Y76">
            <v>0</v>
          </cell>
          <cell r="Z76">
            <v>70</v>
          </cell>
          <cell r="AA76">
            <v>10</v>
          </cell>
          <cell r="AB76">
            <v>3.9999999999999969</v>
          </cell>
          <cell r="AC76">
            <v>3.9999999999999969</v>
          </cell>
          <cell r="AD76">
            <v>0</v>
          </cell>
          <cell r="AE76">
            <v>0</v>
          </cell>
          <cell r="AF76">
            <v>70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14.76363636363639</v>
          </cell>
          <cell r="BB76">
            <v>17.818181818181852</v>
          </cell>
          <cell r="BC76">
            <v>0</v>
          </cell>
          <cell r="BD76">
            <v>0</v>
          </cell>
          <cell r="BE76">
            <v>0</v>
          </cell>
          <cell r="BF76">
            <v>0</v>
          </cell>
          <cell r="BG76">
            <v>0</v>
          </cell>
          <cell r="BH76">
            <v>0</v>
          </cell>
          <cell r="BI76">
            <v>0</v>
          </cell>
          <cell r="BJ76">
            <v>1.9660605527777799</v>
          </cell>
          <cell r="BK76">
            <v>0</v>
          </cell>
          <cell r="BL76">
            <v>0</v>
          </cell>
          <cell r="BM76">
            <v>1</v>
          </cell>
          <cell r="BN76">
            <v>0</v>
          </cell>
        </row>
        <row r="77">
          <cell r="A77">
            <v>513</v>
          </cell>
          <cell r="B77">
            <v>124698</v>
          </cell>
          <cell r="C77">
            <v>9353026</v>
          </cell>
          <cell r="D77" t="str">
            <v>Thurlow Voluntary Controlled Primary School</v>
          </cell>
          <cell r="E77" t="str">
            <v>Primary</v>
          </cell>
          <cell r="F77">
            <v>0</v>
          </cell>
          <cell r="G77">
            <v>1</v>
          </cell>
          <cell r="H77">
            <v>0</v>
          </cell>
          <cell r="I77">
            <v>0</v>
          </cell>
          <cell r="J77">
            <v>7</v>
          </cell>
          <cell r="K77">
            <v>0</v>
          </cell>
          <cell r="L77">
            <v>0</v>
          </cell>
          <cell r="M77">
            <v>0</v>
          </cell>
          <cell r="N77">
            <v>107</v>
          </cell>
          <cell r="O77">
            <v>107</v>
          </cell>
          <cell r="P77">
            <v>15</v>
          </cell>
          <cell r="Q77">
            <v>92</v>
          </cell>
          <cell r="R77">
            <v>0</v>
          </cell>
          <cell r="S77">
            <v>0</v>
          </cell>
          <cell r="T77">
            <v>0</v>
          </cell>
          <cell r="U77">
            <v>0</v>
          </cell>
          <cell r="V77">
            <v>0</v>
          </cell>
          <cell r="W77">
            <v>0</v>
          </cell>
          <cell r="X77">
            <v>0</v>
          </cell>
          <cell r="Y77">
            <v>0</v>
          </cell>
          <cell r="Z77">
            <v>107</v>
          </cell>
          <cell r="AA77">
            <v>15.285714285714286</v>
          </cell>
          <cell r="AB77">
            <v>3.0000000000000009</v>
          </cell>
          <cell r="AC77">
            <v>9.0849056603773573</v>
          </cell>
          <cell r="AD77">
            <v>0</v>
          </cell>
          <cell r="AE77">
            <v>0</v>
          </cell>
          <cell r="AF77">
            <v>96.999999999999957</v>
          </cell>
          <cell r="AG77">
            <v>6.0000000000000018</v>
          </cell>
          <cell r="AH77">
            <v>4.0000000000000044</v>
          </cell>
          <cell r="AI77">
            <v>0</v>
          </cell>
          <cell r="AJ77">
            <v>0</v>
          </cell>
          <cell r="AK77">
            <v>0</v>
          </cell>
          <cell r="AL77">
            <v>0</v>
          </cell>
          <cell r="AM77">
            <v>0</v>
          </cell>
          <cell r="AN77">
            <v>0</v>
          </cell>
          <cell r="AO77">
            <v>0</v>
          </cell>
          <cell r="AP77">
            <v>0</v>
          </cell>
          <cell r="AQ77">
            <v>0</v>
          </cell>
          <cell r="AR77">
            <v>0</v>
          </cell>
          <cell r="AS77">
            <v>0</v>
          </cell>
          <cell r="AT77">
            <v>1.1630434782608692</v>
          </cell>
          <cell r="AU77">
            <v>1.1630434782608692</v>
          </cell>
          <cell r="AV77">
            <v>2.3260869565217384</v>
          </cell>
          <cell r="AW77">
            <v>0</v>
          </cell>
          <cell r="AX77">
            <v>0</v>
          </cell>
          <cell r="AY77">
            <v>0</v>
          </cell>
          <cell r="AZ77">
            <v>1.0094339622641508</v>
          </cell>
          <cell r="BA77">
            <v>34.5</v>
          </cell>
          <cell r="BB77">
            <v>40.125</v>
          </cell>
          <cell r="BC77">
            <v>0</v>
          </cell>
          <cell r="BD77">
            <v>0</v>
          </cell>
          <cell r="BE77">
            <v>0</v>
          </cell>
          <cell r="BF77">
            <v>0</v>
          </cell>
          <cell r="BG77">
            <v>0</v>
          </cell>
          <cell r="BH77">
            <v>2.3000000000000274</v>
          </cell>
          <cell r="BI77">
            <v>0</v>
          </cell>
          <cell r="BJ77">
            <v>2.7444795685185199</v>
          </cell>
          <cell r="BK77">
            <v>0</v>
          </cell>
          <cell r="BL77">
            <v>1</v>
          </cell>
          <cell r="BM77">
            <v>1</v>
          </cell>
          <cell r="BN77">
            <v>0</v>
          </cell>
        </row>
        <row r="78">
          <cell r="A78">
            <v>445</v>
          </cell>
          <cell r="B78">
            <v>124699</v>
          </cell>
          <cell r="C78">
            <v>9353027</v>
          </cell>
          <cell r="D78" t="str">
            <v>Great Waldingfield Church of England Voluntary Controlled Primary School</v>
          </cell>
          <cell r="E78" t="str">
            <v>Primary</v>
          </cell>
          <cell r="F78">
            <v>0</v>
          </cell>
          <cell r="G78">
            <v>1</v>
          </cell>
          <cell r="H78">
            <v>0</v>
          </cell>
          <cell r="I78">
            <v>0</v>
          </cell>
          <cell r="J78">
            <v>7</v>
          </cell>
          <cell r="K78">
            <v>0</v>
          </cell>
          <cell r="L78">
            <v>0</v>
          </cell>
          <cell r="M78">
            <v>0</v>
          </cell>
          <cell r="N78">
            <v>170</v>
          </cell>
          <cell r="O78">
            <v>170</v>
          </cell>
          <cell r="P78">
            <v>17</v>
          </cell>
          <cell r="Q78">
            <v>153</v>
          </cell>
          <cell r="R78">
            <v>0</v>
          </cell>
          <cell r="S78">
            <v>0</v>
          </cell>
          <cell r="T78">
            <v>0</v>
          </cell>
          <cell r="U78">
            <v>0</v>
          </cell>
          <cell r="V78">
            <v>0</v>
          </cell>
          <cell r="W78">
            <v>0</v>
          </cell>
          <cell r="X78">
            <v>0</v>
          </cell>
          <cell r="Y78">
            <v>0</v>
          </cell>
          <cell r="Z78">
            <v>170</v>
          </cell>
          <cell r="AA78">
            <v>24.285714285714285</v>
          </cell>
          <cell r="AB78">
            <v>17</v>
          </cell>
          <cell r="AC78">
            <v>23.448275862068964</v>
          </cell>
          <cell r="AD78">
            <v>0</v>
          </cell>
          <cell r="AE78">
            <v>0</v>
          </cell>
          <cell r="AF78">
            <v>93.999999999999972</v>
          </cell>
          <cell r="AG78">
            <v>11.000000000000004</v>
          </cell>
          <cell r="AH78">
            <v>8.0000000000000053</v>
          </cell>
          <cell r="AI78">
            <v>55.999999999999943</v>
          </cell>
          <cell r="AJ78">
            <v>0.99999999999999989</v>
          </cell>
          <cell r="AK78">
            <v>0</v>
          </cell>
          <cell r="AL78">
            <v>0</v>
          </cell>
          <cell r="AM78">
            <v>0</v>
          </cell>
          <cell r="AN78">
            <v>0</v>
          </cell>
          <cell r="AO78">
            <v>0</v>
          </cell>
          <cell r="AP78">
            <v>0</v>
          </cell>
          <cell r="AQ78">
            <v>0</v>
          </cell>
          <cell r="AR78">
            <v>0</v>
          </cell>
          <cell r="AS78">
            <v>0</v>
          </cell>
          <cell r="AT78">
            <v>0</v>
          </cell>
          <cell r="AU78">
            <v>1.1111111111111109</v>
          </cell>
          <cell r="AV78">
            <v>1.1111111111111109</v>
          </cell>
          <cell r="AW78">
            <v>0</v>
          </cell>
          <cell r="AX78">
            <v>0</v>
          </cell>
          <cell r="AY78">
            <v>0</v>
          </cell>
          <cell r="AZ78">
            <v>0</v>
          </cell>
          <cell r="BA78">
            <v>51.342281879194672</v>
          </cell>
          <cell r="BB78">
            <v>57.04697986577186</v>
          </cell>
          <cell r="BC78">
            <v>0</v>
          </cell>
          <cell r="BD78">
            <v>0</v>
          </cell>
          <cell r="BE78">
            <v>0</v>
          </cell>
          <cell r="BF78">
            <v>0</v>
          </cell>
          <cell r="BG78">
            <v>0</v>
          </cell>
          <cell r="BH78">
            <v>10.00000000000005</v>
          </cell>
          <cell r="BI78">
            <v>0</v>
          </cell>
          <cell r="BJ78">
            <v>1.1151691160839201</v>
          </cell>
          <cell r="BK78">
            <v>0</v>
          </cell>
          <cell r="BL78">
            <v>0</v>
          </cell>
          <cell r="BM78">
            <v>1</v>
          </cell>
          <cell r="BN78">
            <v>0</v>
          </cell>
        </row>
        <row r="79">
          <cell r="A79">
            <v>446</v>
          </cell>
          <cell r="B79">
            <v>124700</v>
          </cell>
          <cell r="C79">
            <v>9353028</v>
          </cell>
          <cell r="D79" t="str">
            <v>Great Whelnetham Church of England Voluntary Controlled Primary School</v>
          </cell>
          <cell r="E79" t="str">
            <v>Primary</v>
          </cell>
          <cell r="F79">
            <v>0</v>
          </cell>
          <cell r="G79">
            <v>1</v>
          </cell>
          <cell r="H79">
            <v>0</v>
          </cell>
          <cell r="I79">
            <v>0</v>
          </cell>
          <cell r="J79">
            <v>7</v>
          </cell>
          <cell r="K79">
            <v>0</v>
          </cell>
          <cell r="L79">
            <v>0</v>
          </cell>
          <cell r="M79">
            <v>0</v>
          </cell>
          <cell r="N79">
            <v>135</v>
          </cell>
          <cell r="O79">
            <v>135</v>
          </cell>
          <cell r="P79">
            <v>18</v>
          </cell>
          <cell r="Q79">
            <v>117</v>
          </cell>
          <cell r="R79">
            <v>0</v>
          </cell>
          <cell r="S79">
            <v>0</v>
          </cell>
          <cell r="T79">
            <v>0</v>
          </cell>
          <cell r="U79">
            <v>0</v>
          </cell>
          <cell r="V79">
            <v>0</v>
          </cell>
          <cell r="W79">
            <v>0</v>
          </cell>
          <cell r="X79">
            <v>0</v>
          </cell>
          <cell r="Y79">
            <v>0</v>
          </cell>
          <cell r="Z79">
            <v>135</v>
          </cell>
          <cell r="AA79">
            <v>19.285714285714285</v>
          </cell>
          <cell r="AB79">
            <v>10.000000000000004</v>
          </cell>
          <cell r="AC79">
            <v>22.04081632653061</v>
          </cell>
          <cell r="AD79">
            <v>0</v>
          </cell>
          <cell r="AE79">
            <v>0</v>
          </cell>
          <cell r="AF79">
            <v>132.99999999999997</v>
          </cell>
          <cell r="AG79">
            <v>1.999999999999998</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33.428571428571459</v>
          </cell>
          <cell r="BB79">
            <v>38.571428571428605</v>
          </cell>
          <cell r="BC79">
            <v>0</v>
          </cell>
          <cell r="BD79">
            <v>0</v>
          </cell>
          <cell r="BE79">
            <v>0</v>
          </cell>
          <cell r="BF79">
            <v>0</v>
          </cell>
          <cell r="BG79">
            <v>0</v>
          </cell>
          <cell r="BH79">
            <v>0</v>
          </cell>
          <cell r="BI79">
            <v>0</v>
          </cell>
          <cell r="BJ79">
            <v>2.12519743829787</v>
          </cell>
          <cell r="BK79">
            <v>0</v>
          </cell>
          <cell r="BL79">
            <v>1</v>
          </cell>
          <cell r="BM79">
            <v>1</v>
          </cell>
          <cell r="BN79">
            <v>0</v>
          </cell>
        </row>
        <row r="80">
          <cell r="A80">
            <v>457</v>
          </cell>
          <cell r="B80">
            <v>124702</v>
          </cell>
          <cell r="C80">
            <v>9353036</v>
          </cell>
          <cell r="D80" t="str">
            <v>Honington Church of England Voluntary Controlled Primary School</v>
          </cell>
          <cell r="E80" t="str">
            <v>Primary</v>
          </cell>
          <cell r="F80">
            <v>0</v>
          </cell>
          <cell r="G80">
            <v>1</v>
          </cell>
          <cell r="H80">
            <v>0</v>
          </cell>
          <cell r="I80">
            <v>0</v>
          </cell>
          <cell r="J80">
            <v>7</v>
          </cell>
          <cell r="K80">
            <v>0</v>
          </cell>
          <cell r="L80">
            <v>0</v>
          </cell>
          <cell r="M80">
            <v>0</v>
          </cell>
          <cell r="N80">
            <v>169</v>
          </cell>
          <cell r="O80">
            <v>169</v>
          </cell>
          <cell r="P80">
            <v>30</v>
          </cell>
          <cell r="Q80">
            <v>139</v>
          </cell>
          <cell r="R80">
            <v>0</v>
          </cell>
          <cell r="S80">
            <v>0</v>
          </cell>
          <cell r="T80">
            <v>0</v>
          </cell>
          <cell r="U80">
            <v>0</v>
          </cell>
          <cell r="V80">
            <v>0</v>
          </cell>
          <cell r="W80">
            <v>0</v>
          </cell>
          <cell r="X80">
            <v>0</v>
          </cell>
          <cell r="Y80">
            <v>0</v>
          </cell>
          <cell r="Z80">
            <v>169</v>
          </cell>
          <cell r="AA80">
            <v>24.142857142857142</v>
          </cell>
          <cell r="AB80">
            <v>11.999999999999998</v>
          </cell>
          <cell r="AC80">
            <v>17.203592814371255</v>
          </cell>
          <cell r="AD80">
            <v>0</v>
          </cell>
          <cell r="AE80">
            <v>0</v>
          </cell>
          <cell r="AF80">
            <v>159.00000000000003</v>
          </cell>
          <cell r="AG80">
            <v>2.9999999999999956</v>
          </cell>
          <cell r="AH80">
            <v>1.9999999999999967</v>
          </cell>
          <cell r="AI80">
            <v>4.999999999999992</v>
          </cell>
          <cell r="AJ80">
            <v>0</v>
          </cell>
          <cell r="AK80">
            <v>0</v>
          </cell>
          <cell r="AL80">
            <v>0</v>
          </cell>
          <cell r="AM80">
            <v>0</v>
          </cell>
          <cell r="AN80">
            <v>0</v>
          </cell>
          <cell r="AO80">
            <v>0</v>
          </cell>
          <cell r="AP80">
            <v>0</v>
          </cell>
          <cell r="AQ80">
            <v>0</v>
          </cell>
          <cell r="AR80">
            <v>0</v>
          </cell>
          <cell r="AS80">
            <v>0</v>
          </cell>
          <cell r="AT80">
            <v>2.4316546762589937</v>
          </cell>
          <cell r="AU80">
            <v>3.6474820143884825</v>
          </cell>
          <cell r="AV80">
            <v>3.6474820143884825</v>
          </cell>
          <cell r="AW80">
            <v>0</v>
          </cell>
          <cell r="AX80">
            <v>0</v>
          </cell>
          <cell r="AY80">
            <v>0</v>
          </cell>
          <cell r="AZ80">
            <v>0</v>
          </cell>
          <cell r="BA80">
            <v>37.423076923076891</v>
          </cell>
          <cell r="BB80">
            <v>45.499999999999957</v>
          </cell>
          <cell r="BC80">
            <v>0</v>
          </cell>
          <cell r="BD80">
            <v>0</v>
          </cell>
          <cell r="BE80">
            <v>0</v>
          </cell>
          <cell r="BF80">
            <v>0</v>
          </cell>
          <cell r="BG80">
            <v>0</v>
          </cell>
          <cell r="BH80">
            <v>12.100000000000053</v>
          </cell>
          <cell r="BI80">
            <v>0</v>
          </cell>
          <cell r="BJ80">
            <v>2.5387878207317098</v>
          </cell>
          <cell r="BK80">
            <v>0</v>
          </cell>
          <cell r="BL80">
            <v>0</v>
          </cell>
          <cell r="BM80">
            <v>1</v>
          </cell>
          <cell r="BN80">
            <v>0</v>
          </cell>
        </row>
        <row r="81">
          <cell r="A81">
            <v>458</v>
          </cell>
          <cell r="B81">
            <v>124703</v>
          </cell>
          <cell r="C81">
            <v>9353037</v>
          </cell>
          <cell r="D81" t="str">
            <v>Hopton Church of England Voluntary Controlled Primary School</v>
          </cell>
          <cell r="E81" t="str">
            <v>Primary</v>
          </cell>
          <cell r="F81">
            <v>0</v>
          </cell>
          <cell r="G81">
            <v>1</v>
          </cell>
          <cell r="H81">
            <v>0</v>
          </cell>
          <cell r="I81">
            <v>0</v>
          </cell>
          <cell r="J81">
            <v>7</v>
          </cell>
          <cell r="K81">
            <v>0</v>
          </cell>
          <cell r="L81">
            <v>0</v>
          </cell>
          <cell r="M81">
            <v>0</v>
          </cell>
          <cell r="N81">
            <v>87</v>
          </cell>
          <cell r="O81">
            <v>87</v>
          </cell>
          <cell r="P81">
            <v>13</v>
          </cell>
          <cell r="Q81">
            <v>74</v>
          </cell>
          <cell r="R81">
            <v>0</v>
          </cell>
          <cell r="S81">
            <v>0</v>
          </cell>
          <cell r="T81">
            <v>0</v>
          </cell>
          <cell r="U81">
            <v>0</v>
          </cell>
          <cell r="V81">
            <v>0</v>
          </cell>
          <cell r="W81">
            <v>0</v>
          </cell>
          <cell r="X81">
            <v>0</v>
          </cell>
          <cell r="Y81">
            <v>0</v>
          </cell>
          <cell r="Z81">
            <v>87</v>
          </cell>
          <cell r="AA81">
            <v>12.428571428571429</v>
          </cell>
          <cell r="AB81">
            <v>4.0000000000000027</v>
          </cell>
          <cell r="AC81">
            <v>10.875</v>
          </cell>
          <cell r="AD81">
            <v>0</v>
          </cell>
          <cell r="AE81">
            <v>0</v>
          </cell>
          <cell r="AF81">
            <v>85.988372093023273</v>
          </cell>
          <cell r="AG81">
            <v>1.0116279069767453</v>
          </cell>
          <cell r="AH81">
            <v>0</v>
          </cell>
          <cell r="AI81">
            <v>0</v>
          </cell>
          <cell r="AJ81">
            <v>0</v>
          </cell>
          <cell r="AK81">
            <v>0</v>
          </cell>
          <cell r="AL81">
            <v>0</v>
          </cell>
          <cell r="AM81">
            <v>0</v>
          </cell>
          <cell r="AN81">
            <v>0</v>
          </cell>
          <cell r="AO81">
            <v>0</v>
          </cell>
          <cell r="AP81">
            <v>0</v>
          </cell>
          <cell r="AQ81">
            <v>0</v>
          </cell>
          <cell r="AR81">
            <v>0</v>
          </cell>
          <cell r="AS81">
            <v>0</v>
          </cell>
          <cell r="AT81">
            <v>0</v>
          </cell>
          <cell r="AU81">
            <v>1.1756756756756745</v>
          </cell>
          <cell r="AV81">
            <v>1.1756756756756745</v>
          </cell>
          <cell r="AW81">
            <v>0</v>
          </cell>
          <cell r="AX81">
            <v>0</v>
          </cell>
          <cell r="AY81">
            <v>0</v>
          </cell>
          <cell r="AZ81">
            <v>0</v>
          </cell>
          <cell r="BA81">
            <v>22.611111111111146</v>
          </cell>
          <cell r="BB81">
            <v>26.583333333333375</v>
          </cell>
          <cell r="BC81">
            <v>0</v>
          </cell>
          <cell r="BD81">
            <v>0</v>
          </cell>
          <cell r="BE81">
            <v>0</v>
          </cell>
          <cell r="BF81">
            <v>0</v>
          </cell>
          <cell r="BG81">
            <v>0</v>
          </cell>
          <cell r="BH81">
            <v>0.30000000000000304</v>
          </cell>
          <cell r="BI81">
            <v>0</v>
          </cell>
          <cell r="BJ81">
            <v>1.7111167075</v>
          </cell>
          <cell r="BK81">
            <v>0</v>
          </cell>
          <cell r="BL81">
            <v>0</v>
          </cell>
          <cell r="BM81">
            <v>1</v>
          </cell>
          <cell r="BN81">
            <v>0</v>
          </cell>
        </row>
        <row r="82">
          <cell r="A82">
            <v>308</v>
          </cell>
          <cell r="B82">
            <v>124705</v>
          </cell>
          <cell r="C82">
            <v>9353042</v>
          </cell>
          <cell r="D82" t="str">
            <v>Kersey Church of England Voluntary Controlled Primary School</v>
          </cell>
          <cell r="E82" t="str">
            <v>Primary</v>
          </cell>
          <cell r="F82">
            <v>0</v>
          </cell>
          <cell r="G82">
            <v>1</v>
          </cell>
          <cell r="H82">
            <v>0</v>
          </cell>
          <cell r="I82">
            <v>0</v>
          </cell>
          <cell r="J82">
            <v>7</v>
          </cell>
          <cell r="K82">
            <v>0</v>
          </cell>
          <cell r="L82">
            <v>0</v>
          </cell>
          <cell r="M82">
            <v>0</v>
          </cell>
          <cell r="N82">
            <v>69</v>
          </cell>
          <cell r="O82">
            <v>69</v>
          </cell>
          <cell r="P82">
            <v>6</v>
          </cell>
          <cell r="Q82">
            <v>63</v>
          </cell>
          <cell r="R82">
            <v>0</v>
          </cell>
          <cell r="S82">
            <v>0</v>
          </cell>
          <cell r="T82">
            <v>0</v>
          </cell>
          <cell r="U82">
            <v>0</v>
          </cell>
          <cell r="V82">
            <v>0</v>
          </cell>
          <cell r="W82">
            <v>0</v>
          </cell>
          <cell r="X82">
            <v>0</v>
          </cell>
          <cell r="Y82">
            <v>0</v>
          </cell>
          <cell r="Z82">
            <v>69</v>
          </cell>
          <cell r="AA82">
            <v>9.8571428571428577</v>
          </cell>
          <cell r="AB82">
            <v>5.9999999999999982</v>
          </cell>
          <cell r="AC82">
            <v>6.44</v>
          </cell>
          <cell r="AD82">
            <v>0</v>
          </cell>
          <cell r="AE82">
            <v>0</v>
          </cell>
          <cell r="AF82">
            <v>69</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5.3389830508474576</v>
          </cell>
          <cell r="BB82">
            <v>5.8474576271186436</v>
          </cell>
          <cell r="BC82">
            <v>0</v>
          </cell>
          <cell r="BD82">
            <v>0</v>
          </cell>
          <cell r="BE82">
            <v>0</v>
          </cell>
          <cell r="BF82">
            <v>0</v>
          </cell>
          <cell r="BG82">
            <v>0</v>
          </cell>
          <cell r="BH82">
            <v>1.0999999999999825</v>
          </cell>
          <cell r="BI82">
            <v>0</v>
          </cell>
          <cell r="BJ82">
            <v>2.2189720259259298</v>
          </cell>
          <cell r="BK82">
            <v>0</v>
          </cell>
          <cell r="BL82">
            <v>1</v>
          </cell>
          <cell r="BM82">
            <v>1</v>
          </cell>
          <cell r="BN82">
            <v>0</v>
          </cell>
        </row>
        <row r="83">
          <cell r="A83">
            <v>468</v>
          </cell>
          <cell r="B83">
            <v>124706</v>
          </cell>
          <cell r="C83">
            <v>9353043</v>
          </cell>
          <cell r="D83" t="str">
            <v>All Saints' Church of England Voluntary Controlled Primary School, Lawshall</v>
          </cell>
          <cell r="E83" t="str">
            <v>Primary</v>
          </cell>
          <cell r="F83">
            <v>0</v>
          </cell>
          <cell r="G83">
            <v>1</v>
          </cell>
          <cell r="H83">
            <v>0</v>
          </cell>
          <cell r="I83">
            <v>0</v>
          </cell>
          <cell r="J83">
            <v>7</v>
          </cell>
          <cell r="K83">
            <v>0</v>
          </cell>
          <cell r="L83">
            <v>0</v>
          </cell>
          <cell r="M83">
            <v>0</v>
          </cell>
          <cell r="N83">
            <v>173</v>
          </cell>
          <cell r="O83">
            <v>173</v>
          </cell>
          <cell r="P83">
            <v>18</v>
          </cell>
          <cell r="Q83">
            <v>155</v>
          </cell>
          <cell r="R83">
            <v>0</v>
          </cell>
          <cell r="S83">
            <v>0</v>
          </cell>
          <cell r="T83">
            <v>0</v>
          </cell>
          <cell r="U83">
            <v>0</v>
          </cell>
          <cell r="V83">
            <v>0</v>
          </cell>
          <cell r="W83">
            <v>0</v>
          </cell>
          <cell r="X83">
            <v>0</v>
          </cell>
          <cell r="Y83">
            <v>0</v>
          </cell>
          <cell r="Z83">
            <v>173</v>
          </cell>
          <cell r="AA83">
            <v>24.714285714285715</v>
          </cell>
          <cell r="AB83">
            <v>12.000000000000004</v>
          </cell>
          <cell r="AC83">
            <v>22.607954545454543</v>
          </cell>
          <cell r="AD83">
            <v>0</v>
          </cell>
          <cell r="AE83">
            <v>0</v>
          </cell>
          <cell r="AF83">
            <v>167.94152046783631</v>
          </cell>
          <cell r="AG83">
            <v>4.0467836257309981</v>
          </cell>
          <cell r="AH83">
            <v>0</v>
          </cell>
          <cell r="AI83">
            <v>1.0116959064327489</v>
          </cell>
          <cell r="AJ83">
            <v>0</v>
          </cell>
          <cell r="AK83">
            <v>0</v>
          </cell>
          <cell r="AL83">
            <v>0</v>
          </cell>
          <cell r="AM83">
            <v>0</v>
          </cell>
          <cell r="AN83">
            <v>0</v>
          </cell>
          <cell r="AO83">
            <v>0</v>
          </cell>
          <cell r="AP83">
            <v>0</v>
          </cell>
          <cell r="AQ83">
            <v>0</v>
          </cell>
          <cell r="AR83">
            <v>0</v>
          </cell>
          <cell r="AS83">
            <v>0</v>
          </cell>
          <cell r="AT83">
            <v>0</v>
          </cell>
          <cell r="AU83">
            <v>0</v>
          </cell>
          <cell r="AV83">
            <v>1.116129032258065</v>
          </cell>
          <cell r="AW83">
            <v>0</v>
          </cell>
          <cell r="AX83">
            <v>0</v>
          </cell>
          <cell r="AY83">
            <v>0</v>
          </cell>
          <cell r="AZ83">
            <v>0.98295454545454553</v>
          </cell>
          <cell r="BA83">
            <v>39.797297297297341</v>
          </cell>
          <cell r="BB83">
            <v>44.418918918918962</v>
          </cell>
          <cell r="BC83">
            <v>0</v>
          </cell>
          <cell r="BD83">
            <v>0</v>
          </cell>
          <cell r="BE83">
            <v>0</v>
          </cell>
          <cell r="BF83">
            <v>0</v>
          </cell>
          <cell r="BG83">
            <v>0</v>
          </cell>
          <cell r="BH83">
            <v>0</v>
          </cell>
          <cell r="BI83">
            <v>0</v>
          </cell>
          <cell r="BJ83">
            <v>2.2297819692307699</v>
          </cell>
          <cell r="BK83">
            <v>0</v>
          </cell>
          <cell r="BL83">
            <v>0</v>
          </cell>
          <cell r="BM83">
            <v>1</v>
          </cell>
          <cell r="BN83">
            <v>0</v>
          </cell>
        </row>
        <row r="84">
          <cell r="A84">
            <v>478</v>
          </cell>
          <cell r="B84">
            <v>124709</v>
          </cell>
          <cell r="C84">
            <v>9353048</v>
          </cell>
          <cell r="D84" t="str">
            <v>Moulton Church of England Voluntary Controlled Primary School</v>
          </cell>
          <cell r="E84" t="str">
            <v>Primary</v>
          </cell>
          <cell r="F84">
            <v>0</v>
          </cell>
          <cell r="G84">
            <v>1</v>
          </cell>
          <cell r="H84">
            <v>0</v>
          </cell>
          <cell r="I84">
            <v>0</v>
          </cell>
          <cell r="J84">
            <v>7</v>
          </cell>
          <cell r="K84">
            <v>0</v>
          </cell>
          <cell r="L84">
            <v>0</v>
          </cell>
          <cell r="M84">
            <v>0</v>
          </cell>
          <cell r="N84">
            <v>190</v>
          </cell>
          <cell r="O84">
            <v>190</v>
          </cell>
          <cell r="P84">
            <v>30</v>
          </cell>
          <cell r="Q84">
            <v>160</v>
          </cell>
          <cell r="R84">
            <v>0</v>
          </cell>
          <cell r="S84">
            <v>0</v>
          </cell>
          <cell r="T84">
            <v>0</v>
          </cell>
          <cell r="U84">
            <v>0</v>
          </cell>
          <cell r="V84">
            <v>0</v>
          </cell>
          <cell r="W84">
            <v>0</v>
          </cell>
          <cell r="X84">
            <v>0</v>
          </cell>
          <cell r="Y84">
            <v>0</v>
          </cell>
          <cell r="Z84">
            <v>190</v>
          </cell>
          <cell r="AA84">
            <v>27.142857142857142</v>
          </cell>
          <cell r="AB84">
            <v>13.000000000000009</v>
          </cell>
          <cell r="AC84">
            <v>20.395480225988699</v>
          </cell>
          <cell r="AD84">
            <v>0</v>
          </cell>
          <cell r="AE84">
            <v>0</v>
          </cell>
          <cell r="AF84">
            <v>188.99999999999997</v>
          </cell>
          <cell r="AG84">
            <v>0.99999999999999967</v>
          </cell>
          <cell r="AH84">
            <v>0</v>
          </cell>
          <cell r="AI84">
            <v>0</v>
          </cell>
          <cell r="AJ84">
            <v>0</v>
          </cell>
          <cell r="AK84">
            <v>0</v>
          </cell>
          <cell r="AL84">
            <v>0</v>
          </cell>
          <cell r="AM84">
            <v>0</v>
          </cell>
          <cell r="AN84">
            <v>0</v>
          </cell>
          <cell r="AO84">
            <v>0</v>
          </cell>
          <cell r="AP84">
            <v>0</v>
          </cell>
          <cell r="AQ84">
            <v>0</v>
          </cell>
          <cell r="AR84">
            <v>0</v>
          </cell>
          <cell r="AS84">
            <v>0</v>
          </cell>
          <cell r="AT84">
            <v>0</v>
          </cell>
          <cell r="AU84">
            <v>2.375</v>
          </cell>
          <cell r="AV84">
            <v>3.5625</v>
          </cell>
          <cell r="AW84">
            <v>0</v>
          </cell>
          <cell r="AX84">
            <v>0</v>
          </cell>
          <cell r="AY84">
            <v>0</v>
          </cell>
          <cell r="AZ84">
            <v>1.0734463276836159</v>
          </cell>
          <cell r="BA84">
            <v>49.06666666666672</v>
          </cell>
          <cell r="BB84">
            <v>58.266666666666723</v>
          </cell>
          <cell r="BC84">
            <v>0</v>
          </cell>
          <cell r="BD84">
            <v>0</v>
          </cell>
          <cell r="BE84">
            <v>0</v>
          </cell>
          <cell r="BF84">
            <v>0</v>
          </cell>
          <cell r="BG84">
            <v>0</v>
          </cell>
          <cell r="BH84">
            <v>2.0000000000000591</v>
          </cell>
          <cell r="BI84">
            <v>0</v>
          </cell>
          <cell r="BJ84">
            <v>2.0737251760563402</v>
          </cell>
          <cell r="BK84">
            <v>0</v>
          </cell>
          <cell r="BL84">
            <v>0</v>
          </cell>
          <cell r="BM84">
            <v>1</v>
          </cell>
          <cell r="BN84">
            <v>0</v>
          </cell>
        </row>
        <row r="85">
          <cell r="A85">
            <v>488</v>
          </cell>
          <cell r="B85">
            <v>124710</v>
          </cell>
          <cell r="C85">
            <v>9353049</v>
          </cell>
          <cell r="D85" t="str">
            <v>Norton CEVC Primary School</v>
          </cell>
          <cell r="E85" t="str">
            <v>Primary</v>
          </cell>
          <cell r="F85">
            <v>0</v>
          </cell>
          <cell r="G85">
            <v>1</v>
          </cell>
          <cell r="H85">
            <v>0</v>
          </cell>
          <cell r="I85">
            <v>0</v>
          </cell>
          <cell r="J85">
            <v>7</v>
          </cell>
          <cell r="K85">
            <v>0</v>
          </cell>
          <cell r="L85">
            <v>0</v>
          </cell>
          <cell r="M85">
            <v>0</v>
          </cell>
          <cell r="N85">
            <v>202</v>
          </cell>
          <cell r="O85">
            <v>202</v>
          </cell>
          <cell r="P85">
            <v>30</v>
          </cell>
          <cell r="Q85">
            <v>172</v>
          </cell>
          <cell r="R85">
            <v>0</v>
          </cell>
          <cell r="S85">
            <v>0</v>
          </cell>
          <cell r="T85">
            <v>0</v>
          </cell>
          <cell r="U85">
            <v>0</v>
          </cell>
          <cell r="V85">
            <v>0</v>
          </cell>
          <cell r="W85">
            <v>0</v>
          </cell>
          <cell r="X85">
            <v>0</v>
          </cell>
          <cell r="Y85">
            <v>0</v>
          </cell>
          <cell r="Z85">
            <v>202</v>
          </cell>
          <cell r="AA85">
            <v>28.857142857142858</v>
          </cell>
          <cell r="AB85">
            <v>13.000000000000009</v>
          </cell>
          <cell r="AC85">
            <v>25.25</v>
          </cell>
          <cell r="AD85">
            <v>0</v>
          </cell>
          <cell r="AE85">
            <v>0</v>
          </cell>
          <cell r="AF85">
            <v>200.99502487562199</v>
          </cell>
          <cell r="AG85">
            <v>1.0049751243781089</v>
          </cell>
          <cell r="AH85">
            <v>0</v>
          </cell>
          <cell r="AI85">
            <v>0</v>
          </cell>
          <cell r="AJ85">
            <v>0</v>
          </cell>
          <cell r="AK85">
            <v>0</v>
          </cell>
          <cell r="AL85">
            <v>0</v>
          </cell>
          <cell r="AM85">
            <v>0</v>
          </cell>
          <cell r="AN85">
            <v>0</v>
          </cell>
          <cell r="AO85">
            <v>0</v>
          </cell>
          <cell r="AP85">
            <v>0</v>
          </cell>
          <cell r="AQ85">
            <v>0</v>
          </cell>
          <cell r="AR85">
            <v>0</v>
          </cell>
          <cell r="AS85">
            <v>0</v>
          </cell>
          <cell r="AT85">
            <v>0</v>
          </cell>
          <cell r="AU85">
            <v>1.1744186046511622</v>
          </cell>
          <cell r="AV85">
            <v>1.1744186046511622</v>
          </cell>
          <cell r="AW85">
            <v>0</v>
          </cell>
          <cell r="AX85">
            <v>0</v>
          </cell>
          <cell r="AY85">
            <v>0</v>
          </cell>
          <cell r="AZ85">
            <v>0</v>
          </cell>
          <cell r="BA85">
            <v>60.40476190476187</v>
          </cell>
          <cell r="BB85">
            <v>70.940476190476147</v>
          </cell>
          <cell r="BC85">
            <v>0</v>
          </cell>
          <cell r="BD85">
            <v>0</v>
          </cell>
          <cell r="BE85">
            <v>0</v>
          </cell>
          <cell r="BF85">
            <v>0</v>
          </cell>
          <cell r="BG85">
            <v>0</v>
          </cell>
          <cell r="BH85">
            <v>0</v>
          </cell>
          <cell r="BI85">
            <v>0</v>
          </cell>
          <cell r="BJ85">
            <v>1.96416091333333</v>
          </cell>
          <cell r="BK85">
            <v>0</v>
          </cell>
          <cell r="BL85">
            <v>0</v>
          </cell>
          <cell r="BM85">
            <v>1</v>
          </cell>
          <cell r="BN85">
            <v>0</v>
          </cell>
        </row>
        <row r="86">
          <cell r="A86">
            <v>495</v>
          </cell>
          <cell r="B86">
            <v>124712</v>
          </cell>
          <cell r="C86">
            <v>9353056</v>
          </cell>
          <cell r="D86" t="str">
            <v>Risby Church of England Voluntary Controlled Primary School</v>
          </cell>
          <cell r="E86" t="str">
            <v>Primary</v>
          </cell>
          <cell r="F86">
            <v>0</v>
          </cell>
          <cell r="G86">
            <v>1</v>
          </cell>
          <cell r="H86">
            <v>0</v>
          </cell>
          <cell r="I86">
            <v>0</v>
          </cell>
          <cell r="J86">
            <v>7</v>
          </cell>
          <cell r="K86">
            <v>0</v>
          </cell>
          <cell r="L86">
            <v>0</v>
          </cell>
          <cell r="M86">
            <v>0</v>
          </cell>
          <cell r="N86">
            <v>168</v>
          </cell>
          <cell r="O86">
            <v>168</v>
          </cell>
          <cell r="P86">
            <v>29</v>
          </cell>
          <cell r="Q86">
            <v>139</v>
          </cell>
          <cell r="R86">
            <v>0</v>
          </cell>
          <cell r="S86">
            <v>0</v>
          </cell>
          <cell r="T86">
            <v>0</v>
          </cell>
          <cell r="U86">
            <v>0</v>
          </cell>
          <cell r="V86">
            <v>0</v>
          </cell>
          <cell r="W86">
            <v>0</v>
          </cell>
          <cell r="X86">
            <v>0</v>
          </cell>
          <cell r="Y86">
            <v>0</v>
          </cell>
          <cell r="Z86">
            <v>168</v>
          </cell>
          <cell r="AA86">
            <v>24</v>
          </cell>
          <cell r="AB86">
            <v>13.999999999999995</v>
          </cell>
          <cell r="AC86">
            <v>18.876404494382022</v>
          </cell>
          <cell r="AD86">
            <v>0</v>
          </cell>
          <cell r="AE86">
            <v>0</v>
          </cell>
          <cell r="AF86">
            <v>151.90419161676644</v>
          </cell>
          <cell r="AG86">
            <v>10.059880239520961</v>
          </cell>
          <cell r="AH86">
            <v>0</v>
          </cell>
          <cell r="AI86">
            <v>6.0359281437125665</v>
          </cell>
          <cell r="AJ86">
            <v>0</v>
          </cell>
          <cell r="AK86">
            <v>0</v>
          </cell>
          <cell r="AL86">
            <v>0</v>
          </cell>
          <cell r="AM86">
            <v>0</v>
          </cell>
          <cell r="AN86">
            <v>0</v>
          </cell>
          <cell r="AO86">
            <v>0</v>
          </cell>
          <cell r="AP86">
            <v>0</v>
          </cell>
          <cell r="AQ86">
            <v>0</v>
          </cell>
          <cell r="AR86">
            <v>0</v>
          </cell>
          <cell r="AS86">
            <v>0</v>
          </cell>
          <cell r="AT86">
            <v>0</v>
          </cell>
          <cell r="AU86">
            <v>0</v>
          </cell>
          <cell r="AV86">
            <v>2.4172661870503607</v>
          </cell>
          <cell r="AW86">
            <v>0</v>
          </cell>
          <cell r="AX86">
            <v>0</v>
          </cell>
          <cell r="AY86">
            <v>0</v>
          </cell>
          <cell r="AZ86">
            <v>0</v>
          </cell>
          <cell r="BA86">
            <v>30.308270676691745</v>
          </cell>
          <cell r="BB86">
            <v>36.631578947368439</v>
          </cell>
          <cell r="BC86">
            <v>0</v>
          </cell>
          <cell r="BD86">
            <v>0</v>
          </cell>
          <cell r="BE86">
            <v>0</v>
          </cell>
          <cell r="BF86">
            <v>0</v>
          </cell>
          <cell r="BG86">
            <v>0</v>
          </cell>
          <cell r="BH86">
            <v>0</v>
          </cell>
          <cell r="BI86">
            <v>0</v>
          </cell>
          <cell r="BJ86">
            <v>3.09187992077922</v>
          </cell>
          <cell r="BK86">
            <v>0</v>
          </cell>
          <cell r="BL86">
            <v>0</v>
          </cell>
          <cell r="BM86">
            <v>1</v>
          </cell>
          <cell r="BN86">
            <v>0</v>
          </cell>
        </row>
        <row r="87">
          <cell r="A87">
            <v>517</v>
          </cell>
          <cell r="B87">
            <v>124717</v>
          </cell>
          <cell r="C87">
            <v>9353064</v>
          </cell>
          <cell r="D87" t="str">
            <v>Walsham-le-Willows Church of England Voluntary Controlled Primary School</v>
          </cell>
          <cell r="E87" t="str">
            <v>Primary</v>
          </cell>
          <cell r="F87">
            <v>0</v>
          </cell>
          <cell r="G87">
            <v>1</v>
          </cell>
          <cell r="H87">
            <v>0</v>
          </cell>
          <cell r="I87">
            <v>0</v>
          </cell>
          <cell r="J87">
            <v>7</v>
          </cell>
          <cell r="K87">
            <v>0</v>
          </cell>
          <cell r="L87">
            <v>0</v>
          </cell>
          <cell r="M87">
            <v>0</v>
          </cell>
          <cell r="N87">
            <v>137</v>
          </cell>
          <cell r="O87">
            <v>137</v>
          </cell>
          <cell r="P87">
            <v>20</v>
          </cell>
          <cell r="Q87">
            <v>117</v>
          </cell>
          <cell r="R87">
            <v>0</v>
          </cell>
          <cell r="S87">
            <v>0</v>
          </cell>
          <cell r="T87">
            <v>0</v>
          </cell>
          <cell r="U87">
            <v>0</v>
          </cell>
          <cell r="V87">
            <v>0</v>
          </cell>
          <cell r="W87">
            <v>0</v>
          </cell>
          <cell r="X87">
            <v>0</v>
          </cell>
          <cell r="Y87">
            <v>0</v>
          </cell>
          <cell r="Z87">
            <v>137</v>
          </cell>
          <cell r="AA87">
            <v>19.571428571428573</v>
          </cell>
          <cell r="AB87">
            <v>13</v>
          </cell>
          <cell r="AC87">
            <v>13.898550724637682</v>
          </cell>
          <cell r="AD87">
            <v>0</v>
          </cell>
          <cell r="AE87">
            <v>0</v>
          </cell>
          <cell r="AF87">
            <v>137</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44.765217391304354</v>
          </cell>
          <cell r="BB87">
            <v>52.417391304347838</v>
          </cell>
          <cell r="BC87">
            <v>0</v>
          </cell>
          <cell r="BD87">
            <v>0</v>
          </cell>
          <cell r="BE87">
            <v>0</v>
          </cell>
          <cell r="BF87">
            <v>0</v>
          </cell>
          <cell r="BG87">
            <v>0</v>
          </cell>
          <cell r="BH87">
            <v>0</v>
          </cell>
          <cell r="BI87">
            <v>0</v>
          </cell>
          <cell r="BJ87">
            <v>2.7214855671717202</v>
          </cell>
          <cell r="BK87">
            <v>0</v>
          </cell>
          <cell r="BL87">
            <v>1</v>
          </cell>
          <cell r="BM87">
            <v>1</v>
          </cell>
          <cell r="BN87">
            <v>0</v>
          </cell>
        </row>
        <row r="88">
          <cell r="A88">
            <v>338</v>
          </cell>
          <cell r="B88">
            <v>124718</v>
          </cell>
          <cell r="C88">
            <v>9353066</v>
          </cell>
          <cell r="D88" t="str">
            <v>Whatfield Church of England Voluntary Controlled Primary School</v>
          </cell>
          <cell r="E88" t="str">
            <v>Primary</v>
          </cell>
          <cell r="F88">
            <v>0</v>
          </cell>
          <cell r="G88">
            <v>1</v>
          </cell>
          <cell r="H88">
            <v>0</v>
          </cell>
          <cell r="I88">
            <v>0</v>
          </cell>
          <cell r="J88">
            <v>7</v>
          </cell>
          <cell r="K88">
            <v>0</v>
          </cell>
          <cell r="L88">
            <v>0</v>
          </cell>
          <cell r="M88">
            <v>0</v>
          </cell>
          <cell r="N88">
            <v>51</v>
          </cell>
          <cell r="O88">
            <v>51</v>
          </cell>
          <cell r="P88">
            <v>9</v>
          </cell>
          <cell r="Q88">
            <v>42</v>
          </cell>
          <cell r="R88">
            <v>0</v>
          </cell>
          <cell r="S88">
            <v>0</v>
          </cell>
          <cell r="T88">
            <v>0</v>
          </cell>
          <cell r="U88">
            <v>0</v>
          </cell>
          <cell r="V88">
            <v>0</v>
          </cell>
          <cell r="W88">
            <v>0</v>
          </cell>
          <cell r="X88">
            <v>0</v>
          </cell>
          <cell r="Y88">
            <v>0</v>
          </cell>
          <cell r="Z88">
            <v>51</v>
          </cell>
          <cell r="AA88">
            <v>7.2857142857142856</v>
          </cell>
          <cell r="AB88">
            <v>2</v>
          </cell>
          <cell r="AC88">
            <v>6.9545454545454541</v>
          </cell>
          <cell r="AD88">
            <v>0</v>
          </cell>
          <cell r="AE88">
            <v>0</v>
          </cell>
          <cell r="AF88">
            <v>49.999999999999993</v>
          </cell>
          <cell r="AG88">
            <v>1</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1.214285714285714</v>
          </cell>
          <cell r="AW88">
            <v>0</v>
          </cell>
          <cell r="AX88">
            <v>0</v>
          </cell>
          <cell r="AY88">
            <v>0</v>
          </cell>
          <cell r="AZ88">
            <v>2.3181818181818183</v>
          </cell>
          <cell r="BA88">
            <v>16.8</v>
          </cell>
          <cell r="BB88">
            <v>20.400000000000002</v>
          </cell>
          <cell r="BC88">
            <v>0</v>
          </cell>
          <cell r="BD88">
            <v>0</v>
          </cell>
          <cell r="BE88">
            <v>0</v>
          </cell>
          <cell r="BF88">
            <v>0</v>
          </cell>
          <cell r="BG88">
            <v>0</v>
          </cell>
          <cell r="BH88">
            <v>7.9000000000000128</v>
          </cell>
          <cell r="BI88">
            <v>0</v>
          </cell>
          <cell r="BJ88">
            <v>1.88712947619048</v>
          </cell>
          <cell r="BK88">
            <v>0</v>
          </cell>
          <cell r="BL88">
            <v>0</v>
          </cell>
          <cell r="BM88">
            <v>1</v>
          </cell>
          <cell r="BN88">
            <v>0</v>
          </cell>
        </row>
        <row r="89">
          <cell r="A89">
            <v>202</v>
          </cell>
          <cell r="B89">
            <v>124719</v>
          </cell>
          <cell r="C89">
            <v>9353074</v>
          </cell>
          <cell r="D89" t="str">
            <v>Bawdsey Church of England Voluntary Controlled Primary School</v>
          </cell>
          <cell r="E89" t="str">
            <v>Primary</v>
          </cell>
          <cell r="F89">
            <v>0</v>
          </cell>
          <cell r="G89">
            <v>1</v>
          </cell>
          <cell r="H89">
            <v>0</v>
          </cell>
          <cell r="I89">
            <v>0</v>
          </cell>
          <cell r="J89">
            <v>7</v>
          </cell>
          <cell r="K89">
            <v>0</v>
          </cell>
          <cell r="L89">
            <v>0</v>
          </cell>
          <cell r="M89">
            <v>0</v>
          </cell>
          <cell r="N89">
            <v>49</v>
          </cell>
          <cell r="O89">
            <v>49</v>
          </cell>
          <cell r="P89">
            <v>8</v>
          </cell>
          <cell r="Q89">
            <v>41</v>
          </cell>
          <cell r="R89">
            <v>0</v>
          </cell>
          <cell r="S89">
            <v>0</v>
          </cell>
          <cell r="T89">
            <v>0</v>
          </cell>
          <cell r="U89">
            <v>0</v>
          </cell>
          <cell r="V89">
            <v>0</v>
          </cell>
          <cell r="W89">
            <v>0</v>
          </cell>
          <cell r="X89">
            <v>0</v>
          </cell>
          <cell r="Y89">
            <v>0</v>
          </cell>
          <cell r="Z89">
            <v>49</v>
          </cell>
          <cell r="AA89">
            <v>7</v>
          </cell>
          <cell r="AB89">
            <v>11.999999999999977</v>
          </cell>
          <cell r="AC89">
            <v>11.999999999999977</v>
          </cell>
          <cell r="AD89">
            <v>0</v>
          </cell>
          <cell r="AE89">
            <v>0</v>
          </cell>
          <cell r="AF89">
            <v>47.000000000000014</v>
          </cell>
          <cell r="AG89">
            <v>0</v>
          </cell>
          <cell r="AH89">
            <v>0</v>
          </cell>
          <cell r="AI89">
            <v>0</v>
          </cell>
          <cell r="AJ89">
            <v>1.9999999999999978</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17.871794871794876</v>
          </cell>
          <cell r="BB89">
            <v>21.358974358974365</v>
          </cell>
          <cell r="BC89">
            <v>0</v>
          </cell>
          <cell r="BD89">
            <v>0</v>
          </cell>
          <cell r="BE89">
            <v>0</v>
          </cell>
          <cell r="BF89">
            <v>0</v>
          </cell>
          <cell r="BG89">
            <v>0</v>
          </cell>
          <cell r="BH89">
            <v>3.1000000000000005</v>
          </cell>
          <cell r="BI89">
            <v>0</v>
          </cell>
          <cell r="BJ89">
            <v>2.0443850523809499</v>
          </cell>
          <cell r="BK89">
            <v>0</v>
          </cell>
          <cell r="BL89">
            <v>1</v>
          </cell>
          <cell r="BM89">
            <v>1</v>
          </cell>
          <cell r="BN89">
            <v>0</v>
          </cell>
        </row>
        <row r="90">
          <cell r="A90">
            <v>10</v>
          </cell>
          <cell r="B90">
            <v>124720</v>
          </cell>
          <cell r="C90">
            <v>9353075</v>
          </cell>
          <cell r="D90" t="str">
            <v>Bedfield Church of England Voluntary Controlled Primary School</v>
          </cell>
          <cell r="E90" t="str">
            <v>Primary</v>
          </cell>
          <cell r="F90">
            <v>0</v>
          </cell>
          <cell r="G90">
            <v>1</v>
          </cell>
          <cell r="H90">
            <v>0</v>
          </cell>
          <cell r="I90">
            <v>0</v>
          </cell>
          <cell r="J90">
            <v>7</v>
          </cell>
          <cell r="K90">
            <v>0</v>
          </cell>
          <cell r="L90">
            <v>0</v>
          </cell>
          <cell r="M90">
            <v>0</v>
          </cell>
          <cell r="N90">
            <v>45</v>
          </cell>
          <cell r="O90">
            <v>45</v>
          </cell>
          <cell r="P90">
            <v>4</v>
          </cell>
          <cell r="Q90">
            <v>41</v>
          </cell>
          <cell r="R90">
            <v>0</v>
          </cell>
          <cell r="S90">
            <v>0</v>
          </cell>
          <cell r="T90">
            <v>0</v>
          </cell>
          <cell r="U90">
            <v>0</v>
          </cell>
          <cell r="V90">
            <v>0</v>
          </cell>
          <cell r="W90">
            <v>0</v>
          </cell>
          <cell r="X90">
            <v>0</v>
          </cell>
          <cell r="Y90">
            <v>0</v>
          </cell>
          <cell r="Z90">
            <v>45</v>
          </cell>
          <cell r="AA90">
            <v>6.4285714285714288</v>
          </cell>
          <cell r="AB90">
            <v>0.99999999999999889</v>
          </cell>
          <cell r="AC90">
            <v>6.7021276595744679</v>
          </cell>
          <cell r="AD90">
            <v>0</v>
          </cell>
          <cell r="AE90">
            <v>0</v>
          </cell>
          <cell r="AF90">
            <v>45</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15.22857142857141</v>
          </cell>
          <cell r="BB90">
            <v>16.714285714285694</v>
          </cell>
          <cell r="BC90">
            <v>0</v>
          </cell>
          <cell r="BD90">
            <v>0</v>
          </cell>
          <cell r="BE90">
            <v>0</v>
          </cell>
          <cell r="BF90">
            <v>0</v>
          </cell>
          <cell r="BG90">
            <v>0</v>
          </cell>
          <cell r="BH90">
            <v>0</v>
          </cell>
          <cell r="BI90">
            <v>0</v>
          </cell>
          <cell r="BJ90">
            <v>1.65458369565217</v>
          </cell>
          <cell r="BK90">
            <v>0</v>
          </cell>
          <cell r="BL90">
            <v>0</v>
          </cell>
          <cell r="BM90">
            <v>1</v>
          </cell>
          <cell r="BN90">
            <v>0</v>
          </cell>
        </row>
        <row r="91">
          <cell r="A91">
            <v>11</v>
          </cell>
          <cell r="B91">
            <v>124721</v>
          </cell>
          <cell r="C91">
            <v>9353076</v>
          </cell>
          <cell r="D91" t="str">
            <v>Benhall St Mary's Church of England Voluntary Controlled Primary School</v>
          </cell>
          <cell r="E91" t="str">
            <v>Primary</v>
          </cell>
          <cell r="F91">
            <v>0</v>
          </cell>
          <cell r="G91">
            <v>1</v>
          </cell>
          <cell r="H91">
            <v>0</v>
          </cell>
          <cell r="I91">
            <v>0</v>
          </cell>
          <cell r="J91">
            <v>7</v>
          </cell>
          <cell r="K91">
            <v>0</v>
          </cell>
          <cell r="L91">
            <v>0</v>
          </cell>
          <cell r="M91">
            <v>0</v>
          </cell>
          <cell r="N91">
            <v>101</v>
          </cell>
          <cell r="O91">
            <v>101</v>
          </cell>
          <cell r="P91">
            <v>13</v>
          </cell>
          <cell r="Q91">
            <v>88</v>
          </cell>
          <cell r="R91">
            <v>0</v>
          </cell>
          <cell r="S91">
            <v>0</v>
          </cell>
          <cell r="T91">
            <v>0</v>
          </cell>
          <cell r="U91">
            <v>0</v>
          </cell>
          <cell r="V91">
            <v>0</v>
          </cell>
          <cell r="W91">
            <v>0</v>
          </cell>
          <cell r="X91">
            <v>0</v>
          </cell>
          <cell r="Y91">
            <v>0</v>
          </cell>
          <cell r="Z91">
            <v>101</v>
          </cell>
          <cell r="AA91">
            <v>14.428571428571429</v>
          </cell>
          <cell r="AB91">
            <v>16.999999999999968</v>
          </cell>
          <cell r="AC91">
            <v>19.783505154639176</v>
          </cell>
          <cell r="AD91">
            <v>0</v>
          </cell>
          <cell r="AE91">
            <v>0</v>
          </cell>
          <cell r="AF91">
            <v>97.999999999999972</v>
          </cell>
          <cell r="AG91">
            <v>3</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27.000000000000014</v>
          </cell>
          <cell r="BB91">
            <v>30.988636363636381</v>
          </cell>
          <cell r="BC91">
            <v>0</v>
          </cell>
          <cell r="BD91">
            <v>0</v>
          </cell>
          <cell r="BE91">
            <v>0</v>
          </cell>
          <cell r="BF91">
            <v>0</v>
          </cell>
          <cell r="BG91">
            <v>0</v>
          </cell>
          <cell r="BH91">
            <v>2.9000000000000279</v>
          </cell>
          <cell r="BI91">
            <v>0</v>
          </cell>
          <cell r="BJ91">
            <v>1.72236709444444</v>
          </cell>
          <cell r="BK91">
            <v>0</v>
          </cell>
          <cell r="BL91">
            <v>0</v>
          </cell>
          <cell r="BM91">
            <v>1</v>
          </cell>
          <cell r="BN91">
            <v>0</v>
          </cell>
        </row>
        <row r="92">
          <cell r="A92">
            <v>206</v>
          </cell>
          <cell r="B92">
            <v>124723</v>
          </cell>
          <cell r="C92">
            <v>9353078</v>
          </cell>
          <cell r="D92" t="str">
            <v>Bramford Church of England Voluntary Controlled Primary School</v>
          </cell>
          <cell r="E92" t="str">
            <v>Primary</v>
          </cell>
          <cell r="F92">
            <v>0</v>
          </cell>
          <cell r="G92">
            <v>1</v>
          </cell>
          <cell r="H92">
            <v>0</v>
          </cell>
          <cell r="I92">
            <v>0</v>
          </cell>
          <cell r="J92">
            <v>7</v>
          </cell>
          <cell r="K92">
            <v>0</v>
          </cell>
          <cell r="L92">
            <v>0</v>
          </cell>
          <cell r="M92">
            <v>0</v>
          </cell>
          <cell r="N92">
            <v>210</v>
          </cell>
          <cell r="O92">
            <v>210</v>
          </cell>
          <cell r="P92">
            <v>32</v>
          </cell>
          <cell r="Q92">
            <v>178</v>
          </cell>
          <cell r="R92">
            <v>0</v>
          </cell>
          <cell r="S92">
            <v>0</v>
          </cell>
          <cell r="T92">
            <v>0</v>
          </cell>
          <cell r="U92">
            <v>0</v>
          </cell>
          <cell r="V92">
            <v>0</v>
          </cell>
          <cell r="W92">
            <v>0</v>
          </cell>
          <cell r="X92">
            <v>0</v>
          </cell>
          <cell r="Y92">
            <v>0</v>
          </cell>
          <cell r="Z92">
            <v>210</v>
          </cell>
          <cell r="AA92">
            <v>30</v>
          </cell>
          <cell r="AB92">
            <v>27.999999999999929</v>
          </cell>
          <cell r="AC92">
            <v>34.507042253521128</v>
          </cell>
          <cell r="AD92">
            <v>0</v>
          </cell>
          <cell r="AE92">
            <v>0</v>
          </cell>
          <cell r="AF92">
            <v>147</v>
          </cell>
          <cell r="AG92">
            <v>23.99999999999994</v>
          </cell>
          <cell r="AH92">
            <v>0.99999999999999956</v>
          </cell>
          <cell r="AI92">
            <v>22.00000000000005</v>
          </cell>
          <cell r="AJ92">
            <v>16</v>
          </cell>
          <cell r="AK92">
            <v>0</v>
          </cell>
          <cell r="AL92">
            <v>0</v>
          </cell>
          <cell r="AM92">
            <v>0</v>
          </cell>
          <cell r="AN92">
            <v>0</v>
          </cell>
          <cell r="AO92">
            <v>0</v>
          </cell>
          <cell r="AP92">
            <v>0</v>
          </cell>
          <cell r="AQ92">
            <v>0</v>
          </cell>
          <cell r="AR92">
            <v>0</v>
          </cell>
          <cell r="AS92">
            <v>0</v>
          </cell>
          <cell r="AT92">
            <v>0</v>
          </cell>
          <cell r="AU92">
            <v>1.1797752808988768</v>
          </cell>
          <cell r="AV92">
            <v>1.1797752808988768</v>
          </cell>
          <cell r="AW92">
            <v>0</v>
          </cell>
          <cell r="AX92">
            <v>0</v>
          </cell>
          <cell r="AY92">
            <v>0</v>
          </cell>
          <cell r="AZ92">
            <v>1.971830985915493</v>
          </cell>
          <cell r="BA92">
            <v>68.148571428571458</v>
          </cell>
          <cell r="BB92">
            <v>80.400000000000034</v>
          </cell>
          <cell r="BC92">
            <v>0</v>
          </cell>
          <cell r="BD92">
            <v>0</v>
          </cell>
          <cell r="BE92">
            <v>0</v>
          </cell>
          <cell r="BF92">
            <v>0</v>
          </cell>
          <cell r="BG92">
            <v>0</v>
          </cell>
          <cell r="BH92">
            <v>0</v>
          </cell>
          <cell r="BI92">
            <v>0</v>
          </cell>
          <cell r="BJ92">
            <v>0.92550760956521705</v>
          </cell>
          <cell r="BK92">
            <v>0</v>
          </cell>
          <cell r="BL92">
            <v>0</v>
          </cell>
          <cell r="BM92">
            <v>1</v>
          </cell>
          <cell r="BN92">
            <v>0</v>
          </cell>
        </row>
        <row r="93">
          <cell r="A93">
            <v>22</v>
          </cell>
          <cell r="B93">
            <v>124727</v>
          </cell>
          <cell r="C93">
            <v>9353083</v>
          </cell>
          <cell r="D93" t="str">
            <v>Corton Church of England Voluntary Aided Primary School</v>
          </cell>
          <cell r="E93" t="str">
            <v>Primary</v>
          </cell>
          <cell r="F93">
            <v>0</v>
          </cell>
          <cell r="G93">
            <v>1</v>
          </cell>
          <cell r="H93">
            <v>0</v>
          </cell>
          <cell r="I93">
            <v>0</v>
          </cell>
          <cell r="J93">
            <v>7</v>
          </cell>
          <cell r="K93">
            <v>0</v>
          </cell>
          <cell r="L93">
            <v>0</v>
          </cell>
          <cell r="M93">
            <v>0</v>
          </cell>
          <cell r="N93">
            <v>115</v>
          </cell>
          <cell r="O93">
            <v>115</v>
          </cell>
          <cell r="P93">
            <v>12</v>
          </cell>
          <cell r="Q93">
            <v>103</v>
          </cell>
          <cell r="R93">
            <v>0</v>
          </cell>
          <cell r="S93">
            <v>0</v>
          </cell>
          <cell r="T93">
            <v>0</v>
          </cell>
          <cell r="U93">
            <v>0</v>
          </cell>
          <cell r="V93">
            <v>0</v>
          </cell>
          <cell r="W93">
            <v>0</v>
          </cell>
          <cell r="X93">
            <v>0</v>
          </cell>
          <cell r="Y93">
            <v>0</v>
          </cell>
          <cell r="Z93">
            <v>115</v>
          </cell>
          <cell r="AA93">
            <v>16.428571428571427</v>
          </cell>
          <cell r="AB93">
            <v>21.000000000000011</v>
          </cell>
          <cell r="AC93">
            <v>27.477876106194692</v>
          </cell>
          <cell r="AD93">
            <v>0</v>
          </cell>
          <cell r="AE93">
            <v>0</v>
          </cell>
          <cell r="AF93">
            <v>92.807017543859629</v>
          </cell>
          <cell r="AG93">
            <v>6.0526315789473655</v>
          </cell>
          <cell r="AH93">
            <v>5.0438596491228047</v>
          </cell>
          <cell r="AI93">
            <v>0</v>
          </cell>
          <cell r="AJ93">
            <v>2.017543859649122</v>
          </cell>
          <cell r="AK93">
            <v>7.0614035087719271</v>
          </cell>
          <cell r="AL93">
            <v>2.017543859649122</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30.594059405940591</v>
          </cell>
          <cell r="BB93">
            <v>34.158415841584159</v>
          </cell>
          <cell r="BC93">
            <v>0</v>
          </cell>
          <cell r="BD93">
            <v>0</v>
          </cell>
          <cell r="BE93">
            <v>0</v>
          </cell>
          <cell r="BF93">
            <v>0</v>
          </cell>
          <cell r="BG93">
            <v>0</v>
          </cell>
          <cell r="BH93">
            <v>0</v>
          </cell>
          <cell r="BI93">
            <v>0</v>
          </cell>
          <cell r="BJ93">
            <v>1.0055171272727299</v>
          </cell>
          <cell r="BK93">
            <v>0</v>
          </cell>
          <cell r="BL93">
            <v>0</v>
          </cell>
          <cell r="BM93">
            <v>1</v>
          </cell>
          <cell r="BN93">
            <v>0</v>
          </cell>
        </row>
        <row r="94">
          <cell r="A94">
            <v>223</v>
          </cell>
          <cell r="B94">
            <v>124729</v>
          </cell>
          <cell r="C94">
            <v>9353085</v>
          </cell>
          <cell r="D94" t="str">
            <v>East Bergholt Church of England Voluntary Controlled Primary School</v>
          </cell>
          <cell r="E94" t="str">
            <v>Primary</v>
          </cell>
          <cell r="F94">
            <v>0</v>
          </cell>
          <cell r="G94">
            <v>1</v>
          </cell>
          <cell r="H94">
            <v>0</v>
          </cell>
          <cell r="I94">
            <v>0</v>
          </cell>
          <cell r="J94">
            <v>7</v>
          </cell>
          <cell r="K94">
            <v>0</v>
          </cell>
          <cell r="L94">
            <v>0</v>
          </cell>
          <cell r="M94">
            <v>0</v>
          </cell>
          <cell r="N94">
            <v>196</v>
          </cell>
          <cell r="O94">
            <v>196</v>
          </cell>
          <cell r="P94">
            <v>24</v>
          </cell>
          <cell r="Q94">
            <v>172</v>
          </cell>
          <cell r="R94">
            <v>0</v>
          </cell>
          <cell r="S94">
            <v>0</v>
          </cell>
          <cell r="T94">
            <v>0</v>
          </cell>
          <cell r="U94">
            <v>0</v>
          </cell>
          <cell r="V94">
            <v>0</v>
          </cell>
          <cell r="W94">
            <v>0</v>
          </cell>
          <cell r="X94">
            <v>0</v>
          </cell>
          <cell r="Y94">
            <v>0</v>
          </cell>
          <cell r="Z94">
            <v>196</v>
          </cell>
          <cell r="AA94">
            <v>28</v>
          </cell>
          <cell r="AB94">
            <v>7.9999999999999911</v>
          </cell>
          <cell r="AC94">
            <v>16.333333333333332</v>
          </cell>
          <cell r="AD94">
            <v>0</v>
          </cell>
          <cell r="AE94">
            <v>0</v>
          </cell>
          <cell r="AF94">
            <v>183.93846153846144</v>
          </cell>
          <cell r="AG94">
            <v>5.0256410256410176</v>
          </cell>
          <cell r="AH94">
            <v>0</v>
          </cell>
          <cell r="AI94">
            <v>4.0205128205128178</v>
          </cell>
          <cell r="AJ94">
            <v>2.0102564102564187</v>
          </cell>
          <cell r="AK94">
            <v>1.0051282051282056</v>
          </cell>
          <cell r="AL94">
            <v>0</v>
          </cell>
          <cell r="AM94">
            <v>0</v>
          </cell>
          <cell r="AN94">
            <v>0</v>
          </cell>
          <cell r="AO94">
            <v>0</v>
          </cell>
          <cell r="AP94">
            <v>0</v>
          </cell>
          <cell r="AQ94">
            <v>0</v>
          </cell>
          <cell r="AR94">
            <v>0</v>
          </cell>
          <cell r="AS94">
            <v>0</v>
          </cell>
          <cell r="AT94">
            <v>0</v>
          </cell>
          <cell r="AU94">
            <v>1.1395348837209298</v>
          </cell>
          <cell r="AV94">
            <v>1.1395348837209298</v>
          </cell>
          <cell r="AW94">
            <v>0</v>
          </cell>
          <cell r="AX94">
            <v>0</v>
          </cell>
          <cell r="AY94">
            <v>0</v>
          </cell>
          <cell r="AZ94">
            <v>0</v>
          </cell>
          <cell r="BA94">
            <v>36.639053254437883</v>
          </cell>
          <cell r="BB94">
            <v>41.751479289940846</v>
          </cell>
          <cell r="BC94">
            <v>0</v>
          </cell>
          <cell r="BD94">
            <v>0</v>
          </cell>
          <cell r="BE94">
            <v>0</v>
          </cell>
          <cell r="BF94">
            <v>0</v>
          </cell>
          <cell r="BG94">
            <v>0</v>
          </cell>
          <cell r="BH94">
            <v>7.3999999999999364</v>
          </cell>
          <cell r="BI94">
            <v>0</v>
          </cell>
          <cell r="BJ94">
            <v>1.83398927857143</v>
          </cell>
          <cell r="BK94">
            <v>0</v>
          </cell>
          <cell r="BL94">
            <v>0</v>
          </cell>
          <cell r="BM94">
            <v>1</v>
          </cell>
          <cell r="BN94">
            <v>0</v>
          </cell>
        </row>
        <row r="95">
          <cell r="A95">
            <v>444</v>
          </cell>
          <cell r="B95">
            <v>124732</v>
          </cell>
          <cell r="C95">
            <v>9353090</v>
          </cell>
          <cell r="D95" t="str">
            <v>Great Finborough Church of England Voluntary Controlled Primary School</v>
          </cell>
          <cell r="E95" t="str">
            <v>Primary</v>
          </cell>
          <cell r="F95">
            <v>0</v>
          </cell>
          <cell r="G95">
            <v>1</v>
          </cell>
          <cell r="H95">
            <v>0</v>
          </cell>
          <cell r="I95">
            <v>0</v>
          </cell>
          <cell r="J95">
            <v>7</v>
          </cell>
          <cell r="K95">
            <v>0</v>
          </cell>
          <cell r="L95">
            <v>0</v>
          </cell>
          <cell r="M95">
            <v>0</v>
          </cell>
          <cell r="N95">
            <v>131</v>
          </cell>
          <cell r="O95">
            <v>131</v>
          </cell>
          <cell r="P95">
            <v>17</v>
          </cell>
          <cell r="Q95">
            <v>114</v>
          </cell>
          <cell r="R95">
            <v>0</v>
          </cell>
          <cell r="S95">
            <v>0</v>
          </cell>
          <cell r="T95">
            <v>0</v>
          </cell>
          <cell r="U95">
            <v>0</v>
          </cell>
          <cell r="V95">
            <v>0</v>
          </cell>
          <cell r="W95">
            <v>0</v>
          </cell>
          <cell r="X95">
            <v>0</v>
          </cell>
          <cell r="Y95">
            <v>0</v>
          </cell>
          <cell r="Z95">
            <v>131</v>
          </cell>
          <cell r="AA95">
            <v>18.714285714285715</v>
          </cell>
          <cell r="AB95">
            <v>6.0000000000000062</v>
          </cell>
          <cell r="AC95">
            <v>18.581560283687946</v>
          </cell>
          <cell r="AD95">
            <v>0</v>
          </cell>
          <cell r="AE95">
            <v>0</v>
          </cell>
          <cell r="AF95">
            <v>121.99999999999999</v>
          </cell>
          <cell r="AG95">
            <v>4.9999999999999982</v>
          </cell>
          <cell r="AH95">
            <v>0.99999999999999978</v>
          </cell>
          <cell r="AI95">
            <v>2.9999999999999969</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28.5</v>
          </cell>
          <cell r="BB95">
            <v>32.75</v>
          </cell>
          <cell r="BC95">
            <v>0</v>
          </cell>
          <cell r="BD95">
            <v>0</v>
          </cell>
          <cell r="BE95">
            <v>0</v>
          </cell>
          <cell r="BF95">
            <v>0</v>
          </cell>
          <cell r="BG95">
            <v>0</v>
          </cell>
          <cell r="BH95">
            <v>0</v>
          </cell>
          <cell r="BI95">
            <v>0</v>
          </cell>
          <cell r="BJ95">
            <v>1.95116947941176</v>
          </cell>
          <cell r="BK95">
            <v>0</v>
          </cell>
          <cell r="BL95">
            <v>0</v>
          </cell>
          <cell r="BM95">
            <v>1</v>
          </cell>
          <cell r="BN95">
            <v>0</v>
          </cell>
        </row>
        <row r="96">
          <cell r="A96">
            <v>50</v>
          </cell>
          <cell r="B96">
            <v>124735</v>
          </cell>
          <cell r="C96">
            <v>9353093</v>
          </cell>
          <cell r="D96" t="str">
            <v>Kelsale Church of England Voluntary Controlled Primary School</v>
          </cell>
          <cell r="E96" t="str">
            <v>Primary</v>
          </cell>
          <cell r="F96">
            <v>0</v>
          </cell>
          <cell r="G96">
            <v>1</v>
          </cell>
          <cell r="H96">
            <v>0</v>
          </cell>
          <cell r="I96">
            <v>0</v>
          </cell>
          <cell r="J96">
            <v>7</v>
          </cell>
          <cell r="K96">
            <v>0</v>
          </cell>
          <cell r="L96">
            <v>0</v>
          </cell>
          <cell r="M96">
            <v>0</v>
          </cell>
          <cell r="N96">
            <v>162</v>
          </cell>
          <cell r="O96">
            <v>162</v>
          </cell>
          <cell r="P96">
            <v>24</v>
          </cell>
          <cell r="Q96">
            <v>138</v>
          </cell>
          <cell r="R96">
            <v>0</v>
          </cell>
          <cell r="S96">
            <v>0</v>
          </cell>
          <cell r="T96">
            <v>0</v>
          </cell>
          <cell r="U96">
            <v>0</v>
          </cell>
          <cell r="V96">
            <v>0</v>
          </cell>
          <cell r="W96">
            <v>0</v>
          </cell>
          <cell r="X96">
            <v>0</v>
          </cell>
          <cell r="Y96">
            <v>0</v>
          </cell>
          <cell r="Z96">
            <v>162</v>
          </cell>
          <cell r="AA96">
            <v>23.142857142857142</v>
          </cell>
          <cell r="AB96">
            <v>20.000000000000036</v>
          </cell>
          <cell r="AC96">
            <v>36.58064516129032</v>
          </cell>
          <cell r="AD96">
            <v>0</v>
          </cell>
          <cell r="AE96">
            <v>0</v>
          </cell>
          <cell r="AF96">
            <v>153.9</v>
          </cell>
          <cell r="AG96">
            <v>8.1</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43.000000000000036</v>
          </cell>
          <cell r="BB96">
            <v>50.478260869565261</v>
          </cell>
          <cell r="BC96">
            <v>0</v>
          </cell>
          <cell r="BD96">
            <v>0</v>
          </cell>
          <cell r="BE96">
            <v>0</v>
          </cell>
          <cell r="BF96">
            <v>0</v>
          </cell>
          <cell r="BG96">
            <v>0</v>
          </cell>
          <cell r="BH96">
            <v>8.8000000000000025</v>
          </cell>
          <cell r="BI96">
            <v>0</v>
          </cell>
          <cell r="BJ96">
            <v>0.88186298870967705</v>
          </cell>
          <cell r="BK96">
            <v>0</v>
          </cell>
          <cell r="BL96">
            <v>0</v>
          </cell>
          <cell r="BM96">
            <v>1</v>
          </cell>
          <cell r="BN96">
            <v>0</v>
          </cell>
        </row>
        <row r="97">
          <cell r="A97">
            <v>331</v>
          </cell>
          <cell r="B97">
            <v>124744</v>
          </cell>
          <cell r="C97">
            <v>9353104</v>
          </cell>
          <cell r="D97" t="str">
            <v>Tattingstone Church of England Voluntary Controlled Primary School</v>
          </cell>
          <cell r="E97" t="str">
            <v>Primary</v>
          </cell>
          <cell r="F97">
            <v>0</v>
          </cell>
          <cell r="G97">
            <v>1</v>
          </cell>
          <cell r="H97">
            <v>0</v>
          </cell>
          <cell r="I97">
            <v>0</v>
          </cell>
          <cell r="J97">
            <v>7</v>
          </cell>
          <cell r="K97">
            <v>0</v>
          </cell>
          <cell r="L97">
            <v>0</v>
          </cell>
          <cell r="M97">
            <v>0</v>
          </cell>
          <cell r="N97">
            <v>83</v>
          </cell>
          <cell r="O97">
            <v>83</v>
          </cell>
          <cell r="P97">
            <v>12</v>
          </cell>
          <cell r="Q97">
            <v>71</v>
          </cell>
          <cell r="R97">
            <v>0</v>
          </cell>
          <cell r="S97">
            <v>0</v>
          </cell>
          <cell r="T97">
            <v>0</v>
          </cell>
          <cell r="U97">
            <v>0</v>
          </cell>
          <cell r="V97">
            <v>0</v>
          </cell>
          <cell r="W97">
            <v>0</v>
          </cell>
          <cell r="X97">
            <v>0</v>
          </cell>
          <cell r="Y97">
            <v>0</v>
          </cell>
          <cell r="Z97">
            <v>83</v>
          </cell>
          <cell r="AA97">
            <v>11.857142857142858</v>
          </cell>
          <cell r="AB97">
            <v>8.9999999999999964</v>
          </cell>
          <cell r="AC97">
            <v>13.681318681318681</v>
          </cell>
          <cell r="AD97">
            <v>0</v>
          </cell>
          <cell r="AE97">
            <v>0</v>
          </cell>
          <cell r="AF97">
            <v>59.000000000000007</v>
          </cell>
          <cell r="AG97">
            <v>2.0000000000000022</v>
          </cell>
          <cell r="AH97">
            <v>5.9999999999999973</v>
          </cell>
          <cell r="AI97">
            <v>11.000000000000023</v>
          </cell>
          <cell r="AJ97">
            <v>5.0000000000000009</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23</v>
          </cell>
          <cell r="BB97">
            <v>26.887323943661972</v>
          </cell>
          <cell r="BC97">
            <v>0</v>
          </cell>
          <cell r="BD97">
            <v>0</v>
          </cell>
          <cell r="BE97">
            <v>0</v>
          </cell>
          <cell r="BF97">
            <v>0</v>
          </cell>
          <cell r="BG97">
            <v>0</v>
          </cell>
          <cell r="BH97">
            <v>0.69999999999999629</v>
          </cell>
          <cell r="BI97">
            <v>0</v>
          </cell>
          <cell r="BJ97">
            <v>1.2025234448275901</v>
          </cell>
          <cell r="BK97">
            <v>0</v>
          </cell>
          <cell r="BL97">
            <v>0</v>
          </cell>
          <cell r="BM97">
            <v>1</v>
          </cell>
          <cell r="BN97">
            <v>0</v>
          </cell>
        </row>
        <row r="98">
          <cell r="A98">
            <v>106</v>
          </cell>
          <cell r="B98">
            <v>124745</v>
          </cell>
          <cell r="C98">
            <v>9353105</v>
          </cell>
          <cell r="D98" t="str">
            <v>Thorndon Church of England Voluntary Controlled Primary School</v>
          </cell>
          <cell r="E98" t="str">
            <v>Primary</v>
          </cell>
          <cell r="F98">
            <v>0</v>
          </cell>
          <cell r="G98">
            <v>1</v>
          </cell>
          <cell r="H98">
            <v>0</v>
          </cell>
          <cell r="I98">
            <v>0</v>
          </cell>
          <cell r="J98">
            <v>7</v>
          </cell>
          <cell r="K98">
            <v>0</v>
          </cell>
          <cell r="L98">
            <v>0</v>
          </cell>
          <cell r="M98">
            <v>0</v>
          </cell>
          <cell r="N98">
            <v>77</v>
          </cell>
          <cell r="O98">
            <v>77</v>
          </cell>
          <cell r="P98">
            <v>8</v>
          </cell>
          <cell r="Q98">
            <v>69</v>
          </cell>
          <cell r="R98">
            <v>0</v>
          </cell>
          <cell r="S98">
            <v>0</v>
          </cell>
          <cell r="T98">
            <v>0</v>
          </cell>
          <cell r="U98">
            <v>0</v>
          </cell>
          <cell r="V98">
            <v>0</v>
          </cell>
          <cell r="W98">
            <v>0</v>
          </cell>
          <cell r="X98">
            <v>0</v>
          </cell>
          <cell r="Y98">
            <v>0</v>
          </cell>
          <cell r="Z98">
            <v>77</v>
          </cell>
          <cell r="AA98">
            <v>11</v>
          </cell>
          <cell r="AB98">
            <v>3.0000000000000031</v>
          </cell>
          <cell r="AC98">
            <v>8.4512195121951219</v>
          </cell>
          <cell r="AD98">
            <v>0</v>
          </cell>
          <cell r="AE98">
            <v>0</v>
          </cell>
          <cell r="AF98">
            <v>77</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0.9390243902439025</v>
          </cell>
          <cell r="BA98">
            <v>21.230769230769251</v>
          </cell>
          <cell r="BB98">
            <v>23.692307692307715</v>
          </cell>
          <cell r="BC98">
            <v>0</v>
          </cell>
          <cell r="BD98">
            <v>0</v>
          </cell>
          <cell r="BE98">
            <v>0</v>
          </cell>
          <cell r="BF98">
            <v>0</v>
          </cell>
          <cell r="BG98">
            <v>0</v>
          </cell>
          <cell r="BH98">
            <v>3.3000000000000096</v>
          </cell>
          <cell r="BI98">
            <v>0</v>
          </cell>
          <cell r="BJ98">
            <v>1.71696815689655</v>
          </cell>
          <cell r="BK98">
            <v>0</v>
          </cell>
          <cell r="BL98">
            <v>0</v>
          </cell>
          <cell r="BM98">
            <v>1</v>
          </cell>
          <cell r="BN98">
            <v>0</v>
          </cell>
        </row>
        <row r="99">
          <cell r="A99">
            <v>110</v>
          </cell>
          <cell r="B99">
            <v>124746</v>
          </cell>
          <cell r="C99">
            <v>9353108</v>
          </cell>
          <cell r="D99" t="str">
            <v>Wetheringsett Church of England Voluntary Controlled Primary School</v>
          </cell>
          <cell r="E99" t="str">
            <v>Primary</v>
          </cell>
          <cell r="F99">
            <v>0</v>
          </cell>
          <cell r="G99">
            <v>1</v>
          </cell>
          <cell r="H99">
            <v>0</v>
          </cell>
          <cell r="I99">
            <v>0</v>
          </cell>
          <cell r="J99">
            <v>7</v>
          </cell>
          <cell r="K99">
            <v>0</v>
          </cell>
          <cell r="L99">
            <v>0</v>
          </cell>
          <cell r="M99">
            <v>0</v>
          </cell>
          <cell r="N99">
            <v>45</v>
          </cell>
          <cell r="O99">
            <v>45</v>
          </cell>
          <cell r="P99">
            <v>3</v>
          </cell>
          <cell r="Q99">
            <v>42</v>
          </cell>
          <cell r="R99">
            <v>0</v>
          </cell>
          <cell r="S99">
            <v>0</v>
          </cell>
          <cell r="T99">
            <v>0</v>
          </cell>
          <cell r="U99">
            <v>0</v>
          </cell>
          <cell r="V99">
            <v>0</v>
          </cell>
          <cell r="W99">
            <v>0</v>
          </cell>
          <cell r="X99">
            <v>0</v>
          </cell>
          <cell r="Y99">
            <v>0</v>
          </cell>
          <cell r="Z99">
            <v>45</v>
          </cell>
          <cell r="AA99">
            <v>6.4285714285714288</v>
          </cell>
          <cell r="AB99">
            <v>3.0000000000000013</v>
          </cell>
          <cell r="AC99">
            <v>3.0000000000000013</v>
          </cell>
          <cell r="AD99">
            <v>0</v>
          </cell>
          <cell r="AE99">
            <v>0</v>
          </cell>
          <cell r="AF99">
            <v>45</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11.55</v>
          </cell>
          <cell r="BB99">
            <v>12.375000000000002</v>
          </cell>
          <cell r="BC99">
            <v>0</v>
          </cell>
          <cell r="BD99">
            <v>0</v>
          </cell>
          <cell r="BE99">
            <v>0</v>
          </cell>
          <cell r="BF99">
            <v>0</v>
          </cell>
          <cell r="BG99">
            <v>0</v>
          </cell>
          <cell r="BH99">
            <v>4.5</v>
          </cell>
          <cell r="BI99">
            <v>0</v>
          </cell>
          <cell r="BJ99">
            <v>1.62423346666667</v>
          </cell>
          <cell r="BK99">
            <v>0</v>
          </cell>
          <cell r="BL99">
            <v>0</v>
          </cell>
          <cell r="BM99">
            <v>1</v>
          </cell>
          <cell r="BN99">
            <v>0</v>
          </cell>
        </row>
        <row r="100">
          <cell r="A100">
            <v>112</v>
          </cell>
          <cell r="B100">
            <v>124747</v>
          </cell>
          <cell r="C100">
            <v>9353109</v>
          </cell>
          <cell r="D100" t="str">
            <v>Wilby Church of England Voluntary Controlled Primary School</v>
          </cell>
          <cell r="E100" t="str">
            <v>Primary</v>
          </cell>
          <cell r="F100">
            <v>0</v>
          </cell>
          <cell r="G100">
            <v>1</v>
          </cell>
          <cell r="H100">
            <v>0</v>
          </cell>
          <cell r="I100">
            <v>0</v>
          </cell>
          <cell r="J100">
            <v>7</v>
          </cell>
          <cell r="K100">
            <v>0</v>
          </cell>
          <cell r="L100">
            <v>0</v>
          </cell>
          <cell r="M100">
            <v>0</v>
          </cell>
          <cell r="N100">
            <v>64</v>
          </cell>
          <cell r="O100">
            <v>64</v>
          </cell>
          <cell r="P100">
            <v>14</v>
          </cell>
          <cell r="Q100">
            <v>50</v>
          </cell>
          <cell r="R100">
            <v>0</v>
          </cell>
          <cell r="S100">
            <v>0</v>
          </cell>
          <cell r="T100">
            <v>0</v>
          </cell>
          <cell r="U100">
            <v>0</v>
          </cell>
          <cell r="V100">
            <v>0</v>
          </cell>
          <cell r="W100">
            <v>0</v>
          </cell>
          <cell r="X100">
            <v>0</v>
          </cell>
          <cell r="Y100">
            <v>0</v>
          </cell>
          <cell r="Z100">
            <v>64</v>
          </cell>
          <cell r="AA100">
            <v>9.1428571428571423</v>
          </cell>
          <cell r="AB100">
            <v>2</v>
          </cell>
          <cell r="AC100">
            <v>6.8571428571428568</v>
          </cell>
          <cell r="AD100">
            <v>0</v>
          </cell>
          <cell r="AE100">
            <v>0</v>
          </cell>
          <cell r="AF100">
            <v>64</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3.4285714285714284</v>
          </cell>
          <cell r="BA100">
            <v>12.5</v>
          </cell>
          <cell r="BB100">
            <v>16</v>
          </cell>
          <cell r="BC100">
            <v>0</v>
          </cell>
          <cell r="BD100">
            <v>0</v>
          </cell>
          <cell r="BE100">
            <v>0</v>
          </cell>
          <cell r="BF100">
            <v>0</v>
          </cell>
          <cell r="BG100">
            <v>0</v>
          </cell>
          <cell r="BH100">
            <v>8.6</v>
          </cell>
          <cell r="BI100">
            <v>0</v>
          </cell>
          <cell r="BJ100">
            <v>1.8586406466666701</v>
          </cell>
          <cell r="BK100">
            <v>0</v>
          </cell>
          <cell r="BL100">
            <v>0</v>
          </cell>
          <cell r="BM100">
            <v>1</v>
          </cell>
          <cell r="BN100">
            <v>0</v>
          </cell>
        </row>
        <row r="101">
          <cell r="A101">
            <v>113</v>
          </cell>
          <cell r="B101">
            <v>124748</v>
          </cell>
          <cell r="C101">
            <v>9353111</v>
          </cell>
          <cell r="D101" t="str">
            <v>Worlingham Church of England Voluntary Controlled Primary School</v>
          </cell>
          <cell r="E101" t="str">
            <v>Primary</v>
          </cell>
          <cell r="F101">
            <v>0</v>
          </cell>
          <cell r="G101">
            <v>1</v>
          </cell>
          <cell r="H101">
            <v>0</v>
          </cell>
          <cell r="I101">
            <v>0</v>
          </cell>
          <cell r="J101">
            <v>7</v>
          </cell>
          <cell r="K101">
            <v>0</v>
          </cell>
          <cell r="L101">
            <v>0</v>
          </cell>
          <cell r="M101">
            <v>0</v>
          </cell>
          <cell r="N101">
            <v>337</v>
          </cell>
          <cell r="O101">
            <v>337</v>
          </cell>
          <cell r="P101">
            <v>53</v>
          </cell>
          <cell r="Q101">
            <v>284</v>
          </cell>
          <cell r="R101">
            <v>0</v>
          </cell>
          <cell r="S101">
            <v>0</v>
          </cell>
          <cell r="T101">
            <v>0</v>
          </cell>
          <cell r="U101">
            <v>0</v>
          </cell>
          <cell r="V101">
            <v>0</v>
          </cell>
          <cell r="W101">
            <v>0</v>
          </cell>
          <cell r="X101">
            <v>0</v>
          </cell>
          <cell r="Y101">
            <v>0</v>
          </cell>
          <cell r="Z101">
            <v>337</v>
          </cell>
          <cell r="AA101">
            <v>48.142857142857146</v>
          </cell>
          <cell r="AB101">
            <v>19.000000000000007</v>
          </cell>
          <cell r="AC101">
            <v>41.869696969696967</v>
          </cell>
          <cell r="AD101">
            <v>0</v>
          </cell>
          <cell r="AE101">
            <v>0</v>
          </cell>
          <cell r="AF101">
            <v>299</v>
          </cell>
          <cell r="AG101">
            <v>18.000000000000011</v>
          </cell>
          <cell r="AH101">
            <v>0</v>
          </cell>
          <cell r="AI101">
            <v>0.99999999999999867</v>
          </cell>
          <cell r="AJ101">
            <v>0</v>
          </cell>
          <cell r="AK101">
            <v>19.000000000000007</v>
          </cell>
          <cell r="AL101">
            <v>0</v>
          </cell>
          <cell r="AM101">
            <v>0</v>
          </cell>
          <cell r="AN101">
            <v>0</v>
          </cell>
          <cell r="AO101">
            <v>0</v>
          </cell>
          <cell r="AP101">
            <v>0</v>
          </cell>
          <cell r="AQ101">
            <v>0</v>
          </cell>
          <cell r="AR101">
            <v>0</v>
          </cell>
          <cell r="AS101">
            <v>0</v>
          </cell>
          <cell r="AT101">
            <v>0</v>
          </cell>
          <cell r="AU101">
            <v>0</v>
          </cell>
          <cell r="AV101">
            <v>1.186619718309859</v>
          </cell>
          <cell r="AW101">
            <v>0</v>
          </cell>
          <cell r="AX101">
            <v>0</v>
          </cell>
          <cell r="AY101">
            <v>0</v>
          </cell>
          <cell r="AZ101">
            <v>0</v>
          </cell>
          <cell r="BA101">
            <v>94.000000000000085</v>
          </cell>
          <cell r="BB101">
            <v>111.54225352112685</v>
          </cell>
          <cell r="BC101">
            <v>0</v>
          </cell>
          <cell r="BD101">
            <v>0</v>
          </cell>
          <cell r="BE101">
            <v>0</v>
          </cell>
          <cell r="BF101">
            <v>0</v>
          </cell>
          <cell r="BG101">
            <v>0</v>
          </cell>
          <cell r="BH101">
            <v>0</v>
          </cell>
          <cell r="BI101">
            <v>0</v>
          </cell>
          <cell r="BJ101">
            <v>0.71533439508196695</v>
          </cell>
          <cell r="BK101">
            <v>0</v>
          </cell>
          <cell r="BL101">
            <v>0</v>
          </cell>
          <cell r="BM101">
            <v>1</v>
          </cell>
          <cell r="BN101">
            <v>0</v>
          </cell>
        </row>
        <row r="102">
          <cell r="A102">
            <v>216</v>
          </cell>
          <cell r="B102">
            <v>124749</v>
          </cell>
          <cell r="C102">
            <v>9353112</v>
          </cell>
          <cell r="D102" t="str">
            <v>Capel St Mary Church of England Voluntary Controlled Primary School</v>
          </cell>
          <cell r="E102" t="str">
            <v>Primary</v>
          </cell>
          <cell r="F102">
            <v>0</v>
          </cell>
          <cell r="G102">
            <v>1</v>
          </cell>
          <cell r="H102">
            <v>0</v>
          </cell>
          <cell r="I102">
            <v>0</v>
          </cell>
          <cell r="J102">
            <v>7</v>
          </cell>
          <cell r="K102">
            <v>0</v>
          </cell>
          <cell r="L102">
            <v>0</v>
          </cell>
          <cell r="M102">
            <v>0</v>
          </cell>
          <cell r="N102">
            <v>271</v>
          </cell>
          <cell r="O102">
            <v>271</v>
          </cell>
          <cell r="P102">
            <v>45</v>
          </cell>
          <cell r="Q102">
            <v>226</v>
          </cell>
          <cell r="R102">
            <v>0</v>
          </cell>
          <cell r="S102">
            <v>0</v>
          </cell>
          <cell r="T102">
            <v>0</v>
          </cell>
          <cell r="U102">
            <v>0</v>
          </cell>
          <cell r="V102">
            <v>0</v>
          </cell>
          <cell r="W102">
            <v>0</v>
          </cell>
          <cell r="X102">
            <v>0</v>
          </cell>
          <cell r="Y102">
            <v>0</v>
          </cell>
          <cell r="Z102">
            <v>271</v>
          </cell>
          <cell r="AA102">
            <v>38.714285714285715</v>
          </cell>
          <cell r="AB102">
            <v>11.999999999999988</v>
          </cell>
          <cell r="AC102">
            <v>24.726277372262775</v>
          </cell>
          <cell r="AD102">
            <v>0</v>
          </cell>
          <cell r="AE102">
            <v>0</v>
          </cell>
          <cell r="AF102">
            <v>257</v>
          </cell>
          <cell r="AG102">
            <v>0.999999999999999</v>
          </cell>
          <cell r="AH102">
            <v>2.0000000000000004</v>
          </cell>
          <cell r="AI102">
            <v>5.9999999999999938</v>
          </cell>
          <cell r="AJ102">
            <v>2.9999999999999969</v>
          </cell>
          <cell r="AK102">
            <v>2.0000000000000004</v>
          </cell>
          <cell r="AL102">
            <v>0</v>
          </cell>
          <cell r="AM102">
            <v>0</v>
          </cell>
          <cell r="AN102">
            <v>0</v>
          </cell>
          <cell r="AO102">
            <v>0</v>
          </cell>
          <cell r="AP102">
            <v>0</v>
          </cell>
          <cell r="AQ102">
            <v>0</v>
          </cell>
          <cell r="AR102">
            <v>0</v>
          </cell>
          <cell r="AS102">
            <v>0</v>
          </cell>
          <cell r="AT102">
            <v>3.5973451327433521</v>
          </cell>
          <cell r="AU102">
            <v>3.5973451327433521</v>
          </cell>
          <cell r="AV102">
            <v>5.9955752212389282</v>
          </cell>
          <cell r="AW102">
            <v>0</v>
          </cell>
          <cell r="AX102">
            <v>0</v>
          </cell>
          <cell r="AY102">
            <v>0</v>
          </cell>
          <cell r="AZ102">
            <v>0</v>
          </cell>
          <cell r="BA102">
            <v>49.659192825112136</v>
          </cell>
          <cell r="BB102">
            <v>59.547085201793756</v>
          </cell>
          <cell r="BC102">
            <v>0</v>
          </cell>
          <cell r="BD102">
            <v>0</v>
          </cell>
          <cell r="BE102">
            <v>0</v>
          </cell>
          <cell r="BF102">
            <v>0</v>
          </cell>
          <cell r="BG102">
            <v>0</v>
          </cell>
          <cell r="BH102">
            <v>0</v>
          </cell>
          <cell r="BI102">
            <v>0</v>
          </cell>
          <cell r="BJ102">
            <v>1.58045110422535</v>
          </cell>
          <cell r="BK102">
            <v>0</v>
          </cell>
          <cell r="BL102">
            <v>0</v>
          </cell>
          <cell r="BM102">
            <v>1</v>
          </cell>
          <cell r="BN102">
            <v>0</v>
          </cell>
        </row>
        <row r="103">
          <cell r="A103">
            <v>114</v>
          </cell>
          <cell r="B103">
            <v>124750</v>
          </cell>
          <cell r="C103">
            <v>9353113</v>
          </cell>
          <cell r="D103" t="str">
            <v>Worlingworth Church of England Voluntary Controlled Primary School</v>
          </cell>
          <cell r="E103" t="str">
            <v>Primary</v>
          </cell>
          <cell r="F103">
            <v>0</v>
          </cell>
          <cell r="G103">
            <v>1</v>
          </cell>
          <cell r="H103">
            <v>0</v>
          </cell>
          <cell r="I103">
            <v>0</v>
          </cell>
          <cell r="J103">
            <v>7</v>
          </cell>
          <cell r="K103">
            <v>0</v>
          </cell>
          <cell r="L103">
            <v>0</v>
          </cell>
          <cell r="M103">
            <v>0</v>
          </cell>
          <cell r="N103">
            <v>52</v>
          </cell>
          <cell r="O103">
            <v>52</v>
          </cell>
          <cell r="P103">
            <v>9</v>
          </cell>
          <cell r="Q103">
            <v>43</v>
          </cell>
          <cell r="R103">
            <v>0</v>
          </cell>
          <cell r="S103">
            <v>0</v>
          </cell>
          <cell r="T103">
            <v>0</v>
          </cell>
          <cell r="U103">
            <v>0</v>
          </cell>
          <cell r="V103">
            <v>0</v>
          </cell>
          <cell r="W103">
            <v>0</v>
          </cell>
          <cell r="X103">
            <v>0</v>
          </cell>
          <cell r="Y103">
            <v>0</v>
          </cell>
          <cell r="Z103">
            <v>52</v>
          </cell>
          <cell r="AA103">
            <v>7.4285714285714288</v>
          </cell>
          <cell r="AB103">
            <v>11.000000000000025</v>
          </cell>
          <cell r="AC103">
            <v>14</v>
          </cell>
          <cell r="AD103">
            <v>0</v>
          </cell>
          <cell r="AE103">
            <v>0</v>
          </cell>
          <cell r="AF103">
            <v>52</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1.2093023255813968</v>
          </cell>
          <cell r="AU103">
            <v>2.4186046511627883</v>
          </cell>
          <cell r="AV103">
            <v>4.837209302325582</v>
          </cell>
          <cell r="AW103">
            <v>0</v>
          </cell>
          <cell r="AX103">
            <v>0</v>
          </cell>
          <cell r="AY103">
            <v>0</v>
          </cell>
          <cell r="AZ103">
            <v>1</v>
          </cell>
          <cell r="BA103">
            <v>15.000000000000018</v>
          </cell>
          <cell r="BB103">
            <v>18.139534883720952</v>
          </cell>
          <cell r="BC103">
            <v>0</v>
          </cell>
          <cell r="BD103">
            <v>0</v>
          </cell>
          <cell r="BE103">
            <v>0</v>
          </cell>
          <cell r="BF103">
            <v>0</v>
          </cell>
          <cell r="BG103">
            <v>0</v>
          </cell>
          <cell r="BH103">
            <v>4.7999999999999847</v>
          </cell>
          <cell r="BI103">
            <v>0</v>
          </cell>
          <cell r="BJ103">
            <v>1.5793279166666701</v>
          </cell>
          <cell r="BK103">
            <v>0</v>
          </cell>
          <cell r="BL103">
            <v>0</v>
          </cell>
          <cell r="BM103">
            <v>1</v>
          </cell>
          <cell r="BN103">
            <v>0</v>
          </cell>
        </row>
        <row r="104">
          <cell r="A104">
            <v>12</v>
          </cell>
          <cell r="B104">
            <v>124751</v>
          </cell>
          <cell r="C104">
            <v>9353114</v>
          </cell>
          <cell r="D104" t="str">
            <v>Blundeston Church of England Voluntary Controlled Primary School</v>
          </cell>
          <cell r="E104" t="str">
            <v>Primary</v>
          </cell>
          <cell r="F104">
            <v>0</v>
          </cell>
          <cell r="G104">
            <v>1</v>
          </cell>
          <cell r="H104">
            <v>0</v>
          </cell>
          <cell r="I104">
            <v>0</v>
          </cell>
          <cell r="J104">
            <v>7</v>
          </cell>
          <cell r="K104">
            <v>0</v>
          </cell>
          <cell r="L104">
            <v>0</v>
          </cell>
          <cell r="M104">
            <v>0</v>
          </cell>
          <cell r="N104">
            <v>200</v>
          </cell>
          <cell r="O104">
            <v>200</v>
          </cell>
          <cell r="P104">
            <v>24</v>
          </cell>
          <cell r="Q104">
            <v>176</v>
          </cell>
          <cell r="R104">
            <v>0</v>
          </cell>
          <cell r="S104">
            <v>0</v>
          </cell>
          <cell r="T104">
            <v>0</v>
          </cell>
          <cell r="U104">
            <v>0</v>
          </cell>
          <cell r="V104">
            <v>0</v>
          </cell>
          <cell r="W104">
            <v>0</v>
          </cell>
          <cell r="X104">
            <v>0</v>
          </cell>
          <cell r="Y104">
            <v>0</v>
          </cell>
          <cell r="Z104">
            <v>200</v>
          </cell>
          <cell r="AA104">
            <v>28.571428571428573</v>
          </cell>
          <cell r="AB104">
            <v>24</v>
          </cell>
          <cell r="AC104">
            <v>29.126213592233007</v>
          </cell>
          <cell r="AD104">
            <v>0</v>
          </cell>
          <cell r="AE104">
            <v>0</v>
          </cell>
          <cell r="AF104">
            <v>153</v>
          </cell>
          <cell r="AG104">
            <v>31</v>
          </cell>
          <cell r="AH104">
            <v>7.0000000000000009</v>
          </cell>
          <cell r="AI104">
            <v>4</v>
          </cell>
          <cell r="AJ104">
            <v>0</v>
          </cell>
          <cell r="AK104">
            <v>2</v>
          </cell>
          <cell r="AL104">
            <v>3</v>
          </cell>
          <cell r="AM104">
            <v>0</v>
          </cell>
          <cell r="AN104">
            <v>0</v>
          </cell>
          <cell r="AO104">
            <v>0</v>
          </cell>
          <cell r="AP104">
            <v>0</v>
          </cell>
          <cell r="AQ104">
            <v>0</v>
          </cell>
          <cell r="AR104">
            <v>0</v>
          </cell>
          <cell r="AS104">
            <v>0</v>
          </cell>
          <cell r="AT104">
            <v>0</v>
          </cell>
          <cell r="AU104">
            <v>1.136363636363636</v>
          </cell>
          <cell r="AV104">
            <v>3.4090909090908998</v>
          </cell>
          <cell r="AW104">
            <v>0</v>
          </cell>
          <cell r="AX104">
            <v>0</v>
          </cell>
          <cell r="AY104">
            <v>0</v>
          </cell>
          <cell r="AZ104">
            <v>0</v>
          </cell>
          <cell r="BA104">
            <v>65.488372093023258</v>
          </cell>
          <cell r="BB104">
            <v>74.418604651162795</v>
          </cell>
          <cell r="BC104">
            <v>0</v>
          </cell>
          <cell r="BD104">
            <v>0</v>
          </cell>
          <cell r="BE104">
            <v>0</v>
          </cell>
          <cell r="BF104">
            <v>0</v>
          </cell>
          <cell r="BG104">
            <v>0</v>
          </cell>
          <cell r="BH104">
            <v>0</v>
          </cell>
          <cell r="BI104">
            <v>0</v>
          </cell>
          <cell r="BJ104">
            <v>1.59748466341463</v>
          </cell>
          <cell r="BK104">
            <v>0</v>
          </cell>
          <cell r="BL104">
            <v>0</v>
          </cell>
          <cell r="BM104">
            <v>1</v>
          </cell>
          <cell r="BN104">
            <v>0</v>
          </cell>
        </row>
        <row r="105">
          <cell r="A105">
            <v>203</v>
          </cell>
          <cell r="B105">
            <v>124754</v>
          </cell>
          <cell r="C105">
            <v>9353117</v>
          </cell>
          <cell r="D105" t="str">
            <v>Bentley Church of England Voluntary Controlled Primary School</v>
          </cell>
          <cell r="E105" t="str">
            <v>Primary</v>
          </cell>
          <cell r="F105">
            <v>0</v>
          </cell>
          <cell r="G105">
            <v>1</v>
          </cell>
          <cell r="H105">
            <v>0</v>
          </cell>
          <cell r="I105">
            <v>0</v>
          </cell>
          <cell r="J105">
            <v>7</v>
          </cell>
          <cell r="K105">
            <v>0</v>
          </cell>
          <cell r="L105">
            <v>0</v>
          </cell>
          <cell r="M105">
            <v>0</v>
          </cell>
          <cell r="N105">
            <v>59</v>
          </cell>
          <cell r="O105">
            <v>59</v>
          </cell>
          <cell r="P105">
            <v>4</v>
          </cell>
          <cell r="Q105">
            <v>55</v>
          </cell>
          <cell r="R105">
            <v>0</v>
          </cell>
          <cell r="S105">
            <v>0</v>
          </cell>
          <cell r="T105">
            <v>0</v>
          </cell>
          <cell r="U105">
            <v>0</v>
          </cell>
          <cell r="V105">
            <v>0</v>
          </cell>
          <cell r="W105">
            <v>0</v>
          </cell>
          <cell r="X105">
            <v>0</v>
          </cell>
          <cell r="Y105">
            <v>0</v>
          </cell>
          <cell r="Z105">
            <v>59</v>
          </cell>
          <cell r="AA105">
            <v>8.4285714285714288</v>
          </cell>
          <cell r="AB105">
            <v>9.0000000000000036</v>
          </cell>
          <cell r="AC105">
            <v>9.0000000000000036</v>
          </cell>
          <cell r="AD105">
            <v>0</v>
          </cell>
          <cell r="AE105">
            <v>0</v>
          </cell>
          <cell r="AF105">
            <v>48.999999999999986</v>
          </cell>
          <cell r="AG105">
            <v>0</v>
          </cell>
          <cell r="AH105">
            <v>5.9999999999999831</v>
          </cell>
          <cell r="AI105">
            <v>2.0000000000000022</v>
          </cell>
          <cell r="AJ105">
            <v>2.0000000000000022</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16.999999999999996</v>
          </cell>
          <cell r="BB105">
            <v>18.236363636363631</v>
          </cell>
          <cell r="BC105">
            <v>0</v>
          </cell>
          <cell r="BD105">
            <v>0</v>
          </cell>
          <cell r="BE105">
            <v>0</v>
          </cell>
          <cell r="BF105">
            <v>0</v>
          </cell>
          <cell r="BG105">
            <v>0</v>
          </cell>
          <cell r="BH105">
            <v>9.9999999999982866E-2</v>
          </cell>
          <cell r="BI105">
            <v>0</v>
          </cell>
          <cell r="BJ105">
            <v>1.41039158863636</v>
          </cell>
          <cell r="BK105">
            <v>0</v>
          </cell>
          <cell r="BL105">
            <v>0</v>
          </cell>
          <cell r="BM105">
            <v>1</v>
          </cell>
          <cell r="BN105">
            <v>0</v>
          </cell>
        </row>
        <row r="106">
          <cell r="A106">
            <v>507</v>
          </cell>
          <cell r="B106">
            <v>124757</v>
          </cell>
          <cell r="C106">
            <v>9353124</v>
          </cell>
          <cell r="D106" t="str">
            <v>St Gregory Church of England Voluntary Controlled Primary School</v>
          </cell>
          <cell r="E106" t="str">
            <v>Primary</v>
          </cell>
          <cell r="F106">
            <v>0</v>
          </cell>
          <cell r="G106">
            <v>1</v>
          </cell>
          <cell r="H106">
            <v>0</v>
          </cell>
          <cell r="I106">
            <v>0</v>
          </cell>
          <cell r="J106">
            <v>7</v>
          </cell>
          <cell r="K106">
            <v>0</v>
          </cell>
          <cell r="L106">
            <v>0</v>
          </cell>
          <cell r="M106">
            <v>0</v>
          </cell>
          <cell r="N106">
            <v>217</v>
          </cell>
          <cell r="O106">
            <v>217</v>
          </cell>
          <cell r="P106">
            <v>30</v>
          </cell>
          <cell r="Q106">
            <v>187</v>
          </cell>
          <cell r="R106">
            <v>0</v>
          </cell>
          <cell r="S106">
            <v>0</v>
          </cell>
          <cell r="T106">
            <v>0</v>
          </cell>
          <cell r="U106">
            <v>0</v>
          </cell>
          <cell r="V106">
            <v>0</v>
          </cell>
          <cell r="W106">
            <v>0</v>
          </cell>
          <cell r="X106">
            <v>0</v>
          </cell>
          <cell r="Y106">
            <v>0</v>
          </cell>
          <cell r="Z106">
            <v>217</v>
          </cell>
          <cell r="AA106">
            <v>31</v>
          </cell>
          <cell r="AB106">
            <v>31.999999999999904</v>
          </cell>
          <cell r="AC106">
            <v>41.239819004524882</v>
          </cell>
          <cell r="AD106">
            <v>0</v>
          </cell>
          <cell r="AE106">
            <v>0</v>
          </cell>
          <cell r="AF106">
            <v>155.71759259259269</v>
          </cell>
          <cell r="AG106">
            <v>33.152777777777828</v>
          </cell>
          <cell r="AH106">
            <v>8.0370370370370292</v>
          </cell>
          <cell r="AI106">
            <v>9.0416666666666732</v>
          </cell>
          <cell r="AJ106">
            <v>11.05092592592592</v>
          </cell>
          <cell r="AK106">
            <v>0</v>
          </cell>
          <cell r="AL106">
            <v>0</v>
          </cell>
          <cell r="AM106">
            <v>0</v>
          </cell>
          <cell r="AN106">
            <v>0</v>
          </cell>
          <cell r="AO106">
            <v>0</v>
          </cell>
          <cell r="AP106">
            <v>0</v>
          </cell>
          <cell r="AQ106">
            <v>0</v>
          </cell>
          <cell r="AR106">
            <v>0</v>
          </cell>
          <cell r="AS106">
            <v>0</v>
          </cell>
          <cell r="AT106">
            <v>2.320855614973262</v>
          </cell>
          <cell r="AU106">
            <v>5.8021390374331538</v>
          </cell>
          <cell r="AV106">
            <v>5.8021390374331538</v>
          </cell>
          <cell r="AW106">
            <v>0</v>
          </cell>
          <cell r="AX106">
            <v>0</v>
          </cell>
          <cell r="AY106">
            <v>0</v>
          </cell>
          <cell r="AZ106">
            <v>0</v>
          </cell>
          <cell r="BA106">
            <v>56.91304347826096</v>
          </cell>
          <cell r="BB106">
            <v>66.043478260869662</v>
          </cell>
          <cell r="BC106">
            <v>0</v>
          </cell>
          <cell r="BD106">
            <v>0</v>
          </cell>
          <cell r="BE106">
            <v>0</v>
          </cell>
          <cell r="BF106">
            <v>0</v>
          </cell>
          <cell r="BG106">
            <v>0</v>
          </cell>
          <cell r="BH106">
            <v>0</v>
          </cell>
          <cell r="BI106">
            <v>0</v>
          </cell>
          <cell r="BJ106">
            <v>0.602145538636364</v>
          </cell>
          <cell r="BK106">
            <v>0</v>
          </cell>
          <cell r="BL106">
            <v>0</v>
          </cell>
          <cell r="BM106">
            <v>1</v>
          </cell>
          <cell r="BN106">
            <v>0</v>
          </cell>
          <cell r="BO106">
            <v>20</v>
          </cell>
        </row>
        <row r="107">
          <cell r="A107">
            <v>17</v>
          </cell>
          <cell r="B107">
            <v>124758</v>
          </cell>
          <cell r="C107">
            <v>9353125</v>
          </cell>
          <cell r="D107" t="str">
            <v>St Botolph's Church of England Voluntary Controlled Primary School</v>
          </cell>
          <cell r="E107" t="str">
            <v>Primary</v>
          </cell>
          <cell r="F107">
            <v>0</v>
          </cell>
          <cell r="G107">
            <v>1</v>
          </cell>
          <cell r="H107">
            <v>0</v>
          </cell>
          <cell r="I107">
            <v>0</v>
          </cell>
          <cell r="J107">
            <v>7</v>
          </cell>
          <cell r="K107">
            <v>0</v>
          </cell>
          <cell r="L107">
            <v>0</v>
          </cell>
          <cell r="M107">
            <v>0</v>
          </cell>
          <cell r="N107">
            <v>177</v>
          </cell>
          <cell r="O107">
            <v>177</v>
          </cell>
          <cell r="P107">
            <v>16</v>
          </cell>
          <cell r="Q107">
            <v>161</v>
          </cell>
          <cell r="R107">
            <v>0</v>
          </cell>
          <cell r="S107">
            <v>0</v>
          </cell>
          <cell r="T107">
            <v>0</v>
          </cell>
          <cell r="U107">
            <v>0</v>
          </cell>
          <cell r="V107">
            <v>0</v>
          </cell>
          <cell r="W107">
            <v>0</v>
          </cell>
          <cell r="X107">
            <v>0</v>
          </cell>
          <cell r="Y107">
            <v>0</v>
          </cell>
          <cell r="Z107">
            <v>177</v>
          </cell>
          <cell r="AA107">
            <v>25.285714285714285</v>
          </cell>
          <cell r="AB107">
            <v>17.99999999999995</v>
          </cell>
          <cell r="AC107">
            <v>32.449999999999996</v>
          </cell>
          <cell r="AD107">
            <v>0</v>
          </cell>
          <cell r="AE107">
            <v>0</v>
          </cell>
          <cell r="AF107">
            <v>174</v>
          </cell>
          <cell r="AG107">
            <v>3.0000000000000031</v>
          </cell>
          <cell r="AH107">
            <v>0</v>
          </cell>
          <cell r="AI107">
            <v>0</v>
          </cell>
          <cell r="AJ107">
            <v>0</v>
          </cell>
          <cell r="AK107">
            <v>0</v>
          </cell>
          <cell r="AL107">
            <v>0</v>
          </cell>
          <cell r="AM107">
            <v>0</v>
          </cell>
          <cell r="AN107">
            <v>0</v>
          </cell>
          <cell r="AO107">
            <v>0</v>
          </cell>
          <cell r="AP107">
            <v>0</v>
          </cell>
          <cell r="AQ107">
            <v>0</v>
          </cell>
          <cell r="AR107">
            <v>0</v>
          </cell>
          <cell r="AS107">
            <v>0</v>
          </cell>
          <cell r="AT107">
            <v>5.4968944099378865</v>
          </cell>
          <cell r="AU107">
            <v>5.4968944099378865</v>
          </cell>
          <cell r="AV107">
            <v>6.5962732919254634</v>
          </cell>
          <cell r="AW107">
            <v>0</v>
          </cell>
          <cell r="AX107">
            <v>0</v>
          </cell>
          <cell r="AY107">
            <v>0</v>
          </cell>
          <cell r="AZ107">
            <v>0</v>
          </cell>
          <cell r="BA107">
            <v>61.681818181818166</v>
          </cell>
          <cell r="BB107">
            <v>67.8116883116883</v>
          </cell>
          <cell r="BC107">
            <v>0</v>
          </cell>
          <cell r="BD107">
            <v>0</v>
          </cell>
          <cell r="BE107">
            <v>0</v>
          </cell>
          <cell r="BF107">
            <v>0</v>
          </cell>
          <cell r="BG107">
            <v>0</v>
          </cell>
          <cell r="BH107">
            <v>3.2999999999999701</v>
          </cell>
          <cell r="BI107">
            <v>0</v>
          </cell>
          <cell r="BJ107">
            <v>2.3903890958083802</v>
          </cell>
          <cell r="BK107">
            <v>0</v>
          </cell>
          <cell r="BL107">
            <v>0</v>
          </cell>
          <cell r="BM107">
            <v>1</v>
          </cell>
          <cell r="BN107">
            <v>0</v>
          </cell>
        </row>
        <row r="108">
          <cell r="A108">
            <v>421</v>
          </cell>
          <cell r="B108">
            <v>124762</v>
          </cell>
          <cell r="C108">
            <v>9353308</v>
          </cell>
          <cell r="D108" t="str">
            <v>St Edmundsbury Church of England Voluntary Aided Primary School</v>
          </cell>
          <cell r="E108" t="str">
            <v>Primary</v>
          </cell>
          <cell r="F108">
            <v>0</v>
          </cell>
          <cell r="G108">
            <v>1</v>
          </cell>
          <cell r="H108">
            <v>0</v>
          </cell>
          <cell r="I108">
            <v>0</v>
          </cell>
          <cell r="J108">
            <v>7</v>
          </cell>
          <cell r="K108">
            <v>0</v>
          </cell>
          <cell r="L108">
            <v>0</v>
          </cell>
          <cell r="M108">
            <v>0</v>
          </cell>
          <cell r="N108">
            <v>269</v>
          </cell>
          <cell r="O108">
            <v>269</v>
          </cell>
          <cell r="P108">
            <v>29</v>
          </cell>
          <cell r="Q108">
            <v>240</v>
          </cell>
          <cell r="R108">
            <v>0</v>
          </cell>
          <cell r="S108">
            <v>0</v>
          </cell>
          <cell r="T108">
            <v>0</v>
          </cell>
          <cell r="U108">
            <v>0</v>
          </cell>
          <cell r="V108">
            <v>0</v>
          </cell>
          <cell r="W108">
            <v>0</v>
          </cell>
          <cell r="X108">
            <v>0</v>
          </cell>
          <cell r="Y108">
            <v>0</v>
          </cell>
          <cell r="Z108">
            <v>269</v>
          </cell>
          <cell r="AA108">
            <v>38.428571428571431</v>
          </cell>
          <cell r="AB108">
            <v>45.000000000000043</v>
          </cell>
          <cell r="AC108">
            <v>53.996350364963504</v>
          </cell>
          <cell r="AD108">
            <v>0</v>
          </cell>
          <cell r="AE108">
            <v>0</v>
          </cell>
          <cell r="AF108">
            <v>206.99999999999991</v>
          </cell>
          <cell r="AG108">
            <v>47.99999999999995</v>
          </cell>
          <cell r="AH108">
            <v>2.0000000000000009</v>
          </cell>
          <cell r="AI108">
            <v>12.000000000000002</v>
          </cell>
          <cell r="AJ108">
            <v>0</v>
          </cell>
          <cell r="AK108">
            <v>0</v>
          </cell>
          <cell r="AL108">
            <v>0</v>
          </cell>
          <cell r="AM108">
            <v>0</v>
          </cell>
          <cell r="AN108">
            <v>0</v>
          </cell>
          <cell r="AO108">
            <v>0</v>
          </cell>
          <cell r="AP108">
            <v>0</v>
          </cell>
          <cell r="AQ108">
            <v>0</v>
          </cell>
          <cell r="AR108">
            <v>0</v>
          </cell>
          <cell r="AS108">
            <v>0</v>
          </cell>
          <cell r="AT108">
            <v>2.2416666666666658</v>
          </cell>
          <cell r="AU108">
            <v>8.9666666666666579</v>
          </cell>
          <cell r="AV108">
            <v>14.570833333333344</v>
          </cell>
          <cell r="AW108">
            <v>0</v>
          </cell>
          <cell r="AX108">
            <v>0</v>
          </cell>
          <cell r="AY108">
            <v>0</v>
          </cell>
          <cell r="AZ108">
            <v>0</v>
          </cell>
          <cell r="BA108">
            <v>79.999999999999915</v>
          </cell>
          <cell r="BB108">
            <v>89.666666666666572</v>
          </cell>
          <cell r="BC108">
            <v>0</v>
          </cell>
          <cell r="BD108">
            <v>0</v>
          </cell>
          <cell r="BE108">
            <v>0</v>
          </cell>
          <cell r="BF108">
            <v>0</v>
          </cell>
          <cell r="BG108">
            <v>0</v>
          </cell>
          <cell r="BH108">
            <v>10.099999999999998</v>
          </cell>
          <cell r="BI108">
            <v>0</v>
          </cell>
          <cell r="BJ108">
            <v>0.56705709148148198</v>
          </cell>
          <cell r="BK108">
            <v>0</v>
          </cell>
          <cell r="BL108">
            <v>0</v>
          </cell>
          <cell r="BM108">
            <v>1</v>
          </cell>
          <cell r="BN108">
            <v>0</v>
          </cell>
        </row>
        <row r="109">
          <cell r="A109">
            <v>509</v>
          </cell>
          <cell r="B109">
            <v>124763</v>
          </cell>
          <cell r="C109">
            <v>9353310</v>
          </cell>
          <cell r="D109" t="str">
            <v>St Joseph's Roman Catholic Primary School</v>
          </cell>
          <cell r="E109" t="str">
            <v>Primary</v>
          </cell>
          <cell r="F109">
            <v>0</v>
          </cell>
          <cell r="G109">
            <v>1</v>
          </cell>
          <cell r="H109">
            <v>0</v>
          </cell>
          <cell r="I109">
            <v>0</v>
          </cell>
          <cell r="J109">
            <v>7</v>
          </cell>
          <cell r="K109">
            <v>0</v>
          </cell>
          <cell r="L109">
            <v>0</v>
          </cell>
          <cell r="M109">
            <v>0</v>
          </cell>
          <cell r="N109">
            <v>154</v>
          </cell>
          <cell r="O109">
            <v>154</v>
          </cell>
          <cell r="P109">
            <v>25</v>
          </cell>
          <cell r="Q109">
            <v>129</v>
          </cell>
          <cell r="R109">
            <v>0</v>
          </cell>
          <cell r="S109">
            <v>0</v>
          </cell>
          <cell r="T109">
            <v>0</v>
          </cell>
          <cell r="U109">
            <v>0</v>
          </cell>
          <cell r="V109">
            <v>0</v>
          </cell>
          <cell r="W109">
            <v>0</v>
          </cell>
          <cell r="X109">
            <v>0</v>
          </cell>
          <cell r="Y109">
            <v>0</v>
          </cell>
          <cell r="Z109">
            <v>154</v>
          </cell>
          <cell r="AA109">
            <v>22</v>
          </cell>
          <cell r="AB109">
            <v>10.999999999999995</v>
          </cell>
          <cell r="AC109">
            <v>25.328947368421055</v>
          </cell>
          <cell r="AD109">
            <v>0</v>
          </cell>
          <cell r="AE109">
            <v>0</v>
          </cell>
          <cell r="AF109">
            <v>109.00000000000003</v>
          </cell>
          <cell r="AG109">
            <v>26.99999999999995</v>
          </cell>
          <cell r="AH109">
            <v>2.0000000000000022</v>
          </cell>
          <cell r="AI109">
            <v>10.999999999999995</v>
          </cell>
          <cell r="AJ109">
            <v>5.0000000000000044</v>
          </cell>
          <cell r="AK109">
            <v>0</v>
          </cell>
          <cell r="AL109">
            <v>0</v>
          </cell>
          <cell r="AM109">
            <v>0</v>
          </cell>
          <cell r="AN109">
            <v>0</v>
          </cell>
          <cell r="AO109">
            <v>0</v>
          </cell>
          <cell r="AP109">
            <v>0</v>
          </cell>
          <cell r="AQ109">
            <v>0</v>
          </cell>
          <cell r="AR109">
            <v>0</v>
          </cell>
          <cell r="AS109">
            <v>0</v>
          </cell>
          <cell r="AT109">
            <v>3.5813953488372134</v>
          </cell>
          <cell r="AU109">
            <v>9.5503875968992258</v>
          </cell>
          <cell r="AV109">
            <v>13.13178294573644</v>
          </cell>
          <cell r="AW109">
            <v>0</v>
          </cell>
          <cell r="AX109">
            <v>0</v>
          </cell>
          <cell r="AY109">
            <v>0</v>
          </cell>
          <cell r="AZ109">
            <v>0</v>
          </cell>
          <cell r="BA109">
            <v>41.23770491803279</v>
          </cell>
          <cell r="BB109">
            <v>49.229508196721312</v>
          </cell>
          <cell r="BC109">
            <v>0</v>
          </cell>
          <cell r="BD109">
            <v>0</v>
          </cell>
          <cell r="BE109">
            <v>0</v>
          </cell>
          <cell r="BF109">
            <v>0</v>
          </cell>
          <cell r="BG109">
            <v>0</v>
          </cell>
          <cell r="BH109">
            <v>0</v>
          </cell>
          <cell r="BI109">
            <v>0</v>
          </cell>
          <cell r="BJ109">
            <v>0.36281632584269702</v>
          </cell>
          <cell r="BK109">
            <v>0</v>
          </cell>
          <cell r="BL109">
            <v>0</v>
          </cell>
          <cell r="BM109">
            <v>1</v>
          </cell>
          <cell r="BN109">
            <v>0</v>
          </cell>
        </row>
        <row r="110">
          <cell r="A110">
            <v>420</v>
          </cell>
          <cell r="B110">
            <v>124764</v>
          </cell>
          <cell r="C110">
            <v>9353311</v>
          </cell>
          <cell r="D110" t="str">
            <v>St Edmund's Catholic Primary School</v>
          </cell>
          <cell r="E110" t="str">
            <v>Primary</v>
          </cell>
          <cell r="F110">
            <v>0</v>
          </cell>
          <cell r="G110">
            <v>1</v>
          </cell>
          <cell r="H110">
            <v>0</v>
          </cell>
          <cell r="I110">
            <v>0</v>
          </cell>
          <cell r="J110">
            <v>7</v>
          </cell>
          <cell r="K110">
            <v>0</v>
          </cell>
          <cell r="L110">
            <v>0</v>
          </cell>
          <cell r="M110">
            <v>0</v>
          </cell>
          <cell r="N110">
            <v>384</v>
          </cell>
          <cell r="O110">
            <v>384</v>
          </cell>
          <cell r="P110">
            <v>41</v>
          </cell>
          <cell r="Q110">
            <v>343</v>
          </cell>
          <cell r="R110">
            <v>0</v>
          </cell>
          <cell r="S110">
            <v>0</v>
          </cell>
          <cell r="T110">
            <v>0</v>
          </cell>
          <cell r="U110">
            <v>0</v>
          </cell>
          <cell r="V110">
            <v>0</v>
          </cell>
          <cell r="W110">
            <v>0</v>
          </cell>
          <cell r="X110">
            <v>0</v>
          </cell>
          <cell r="Y110">
            <v>0</v>
          </cell>
          <cell r="Z110">
            <v>384</v>
          </cell>
          <cell r="AA110">
            <v>54.857142857142854</v>
          </cell>
          <cell r="AB110">
            <v>25.000000000000014</v>
          </cell>
          <cell r="AC110">
            <v>36</v>
          </cell>
          <cell r="AD110">
            <v>0</v>
          </cell>
          <cell r="AE110">
            <v>0</v>
          </cell>
          <cell r="AF110">
            <v>307.80156657963454</v>
          </cell>
          <cell r="AG110">
            <v>48.125326370757122</v>
          </cell>
          <cell r="AH110">
            <v>7.0182767624020999</v>
          </cell>
          <cell r="AI110">
            <v>21.054830287206258</v>
          </cell>
          <cell r="AJ110">
            <v>0</v>
          </cell>
          <cell r="AK110">
            <v>0</v>
          </cell>
          <cell r="AL110">
            <v>0</v>
          </cell>
          <cell r="AM110">
            <v>0</v>
          </cell>
          <cell r="AN110">
            <v>0</v>
          </cell>
          <cell r="AO110">
            <v>0</v>
          </cell>
          <cell r="AP110">
            <v>0</v>
          </cell>
          <cell r="AQ110">
            <v>0</v>
          </cell>
          <cell r="AR110">
            <v>0</v>
          </cell>
          <cell r="AS110">
            <v>0</v>
          </cell>
          <cell r="AT110">
            <v>11.195335276967922</v>
          </cell>
          <cell r="AU110">
            <v>25.749271137026227</v>
          </cell>
          <cell r="AV110">
            <v>50.379008746355709</v>
          </cell>
          <cell r="AW110">
            <v>0</v>
          </cell>
          <cell r="AX110">
            <v>0</v>
          </cell>
          <cell r="AY110">
            <v>0</v>
          </cell>
          <cell r="AZ110">
            <v>1</v>
          </cell>
          <cell r="BA110">
            <v>88.110091743119213</v>
          </cell>
          <cell r="BB110">
            <v>98.642201834862334</v>
          </cell>
          <cell r="BC110">
            <v>0</v>
          </cell>
          <cell r="BD110">
            <v>0</v>
          </cell>
          <cell r="BE110">
            <v>0</v>
          </cell>
          <cell r="BF110">
            <v>0</v>
          </cell>
          <cell r="BG110">
            <v>0</v>
          </cell>
          <cell r="BH110">
            <v>0</v>
          </cell>
          <cell r="BI110">
            <v>0</v>
          </cell>
          <cell r="BJ110">
            <v>0.31651978571428602</v>
          </cell>
          <cell r="BK110">
            <v>0</v>
          </cell>
          <cell r="BL110">
            <v>0</v>
          </cell>
          <cell r="BM110">
            <v>1</v>
          </cell>
          <cell r="BN110">
            <v>0</v>
          </cell>
        </row>
        <row r="111">
          <cell r="A111">
            <v>432</v>
          </cell>
          <cell r="B111">
            <v>124770</v>
          </cell>
          <cell r="C111">
            <v>9353322</v>
          </cell>
          <cell r="D111" t="str">
            <v>Creeting St Mary Church of England Voluntary Aided Primary School</v>
          </cell>
          <cell r="E111" t="str">
            <v>Primary</v>
          </cell>
          <cell r="F111">
            <v>0</v>
          </cell>
          <cell r="G111">
            <v>1</v>
          </cell>
          <cell r="H111">
            <v>0</v>
          </cell>
          <cell r="I111">
            <v>0</v>
          </cell>
          <cell r="J111">
            <v>7</v>
          </cell>
          <cell r="K111">
            <v>0</v>
          </cell>
          <cell r="L111">
            <v>0</v>
          </cell>
          <cell r="M111">
            <v>0</v>
          </cell>
          <cell r="N111">
            <v>102</v>
          </cell>
          <cell r="O111">
            <v>102</v>
          </cell>
          <cell r="P111">
            <v>16</v>
          </cell>
          <cell r="Q111">
            <v>86</v>
          </cell>
          <cell r="R111">
            <v>0</v>
          </cell>
          <cell r="S111">
            <v>0</v>
          </cell>
          <cell r="T111">
            <v>0</v>
          </cell>
          <cell r="U111">
            <v>0</v>
          </cell>
          <cell r="V111">
            <v>0</v>
          </cell>
          <cell r="W111">
            <v>0</v>
          </cell>
          <cell r="X111">
            <v>0</v>
          </cell>
          <cell r="Y111">
            <v>0</v>
          </cell>
          <cell r="Z111">
            <v>102</v>
          </cell>
          <cell r="AA111">
            <v>14.571428571428571</v>
          </cell>
          <cell r="AB111">
            <v>5.0000000000000053</v>
          </cell>
          <cell r="AC111">
            <v>7.5157894736842099</v>
          </cell>
          <cell r="AD111">
            <v>0</v>
          </cell>
          <cell r="AE111">
            <v>0</v>
          </cell>
          <cell r="AF111">
            <v>101.00000000000004</v>
          </cell>
          <cell r="AG111">
            <v>1</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1.1860465116279084</v>
          </cell>
          <cell r="AW111">
            <v>0</v>
          </cell>
          <cell r="AX111">
            <v>0</v>
          </cell>
          <cell r="AY111">
            <v>0</v>
          </cell>
          <cell r="AZ111">
            <v>0</v>
          </cell>
          <cell r="BA111">
            <v>26.939759036144597</v>
          </cell>
          <cell r="BB111">
            <v>31.951807228915687</v>
          </cell>
          <cell r="BC111">
            <v>0</v>
          </cell>
          <cell r="BD111">
            <v>0</v>
          </cell>
          <cell r="BE111">
            <v>0</v>
          </cell>
          <cell r="BF111">
            <v>0</v>
          </cell>
          <cell r="BG111">
            <v>0</v>
          </cell>
          <cell r="BH111">
            <v>0</v>
          </cell>
          <cell r="BI111">
            <v>0</v>
          </cell>
          <cell r="BJ111">
            <v>1.8293066181818201</v>
          </cell>
          <cell r="BK111">
            <v>0</v>
          </cell>
          <cell r="BL111">
            <v>0</v>
          </cell>
          <cell r="BM111">
            <v>1</v>
          </cell>
          <cell r="BN111">
            <v>0</v>
          </cell>
        </row>
        <row r="112">
          <cell r="A112">
            <v>101</v>
          </cell>
          <cell r="B112">
            <v>124772</v>
          </cell>
          <cell r="C112">
            <v>9353327</v>
          </cell>
          <cell r="D112" t="str">
            <v>Stonham Aspal Church of England Voluntary Aided Primary School</v>
          </cell>
          <cell r="E112" t="str">
            <v>Primary</v>
          </cell>
          <cell r="F112">
            <v>0</v>
          </cell>
          <cell r="G112">
            <v>1</v>
          </cell>
          <cell r="H112">
            <v>0</v>
          </cell>
          <cell r="I112">
            <v>0</v>
          </cell>
          <cell r="J112">
            <v>7</v>
          </cell>
          <cell r="K112">
            <v>0</v>
          </cell>
          <cell r="L112">
            <v>0</v>
          </cell>
          <cell r="M112">
            <v>0</v>
          </cell>
          <cell r="N112">
            <v>193</v>
          </cell>
          <cell r="O112">
            <v>193</v>
          </cell>
          <cell r="P112">
            <v>30</v>
          </cell>
          <cell r="Q112">
            <v>163</v>
          </cell>
          <cell r="R112">
            <v>0</v>
          </cell>
          <cell r="S112">
            <v>0</v>
          </cell>
          <cell r="T112">
            <v>0</v>
          </cell>
          <cell r="U112">
            <v>0</v>
          </cell>
          <cell r="V112">
            <v>0</v>
          </cell>
          <cell r="W112">
            <v>0</v>
          </cell>
          <cell r="X112">
            <v>0</v>
          </cell>
          <cell r="Y112">
            <v>0</v>
          </cell>
          <cell r="Z112">
            <v>193</v>
          </cell>
          <cell r="AA112">
            <v>27.571428571428573</v>
          </cell>
          <cell r="AB112">
            <v>4.9999999999999929</v>
          </cell>
          <cell r="AC112">
            <v>7.4640883977900545</v>
          </cell>
          <cell r="AD112">
            <v>0</v>
          </cell>
          <cell r="AE112">
            <v>0</v>
          </cell>
          <cell r="AF112">
            <v>193</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2.132596685082873</v>
          </cell>
          <cell r="BA112">
            <v>53.645569620253177</v>
          </cell>
          <cell r="BB112">
            <v>63.518987341772167</v>
          </cell>
          <cell r="BC112">
            <v>0</v>
          </cell>
          <cell r="BD112">
            <v>0</v>
          </cell>
          <cell r="BE112">
            <v>0</v>
          </cell>
          <cell r="BF112">
            <v>0</v>
          </cell>
          <cell r="BG112">
            <v>0</v>
          </cell>
          <cell r="BH112">
            <v>0</v>
          </cell>
          <cell r="BI112">
            <v>0</v>
          </cell>
          <cell r="BJ112">
            <v>2.5346431389380499</v>
          </cell>
          <cell r="BK112">
            <v>0</v>
          </cell>
          <cell r="BL112">
            <v>0</v>
          </cell>
          <cell r="BM112">
            <v>1</v>
          </cell>
          <cell r="BN112">
            <v>0</v>
          </cell>
        </row>
        <row r="113">
          <cell r="A113">
            <v>25</v>
          </cell>
          <cell r="B113">
            <v>124774</v>
          </cell>
          <cell r="C113">
            <v>9353329</v>
          </cell>
          <cell r="D113" t="str">
            <v>Sir Robert Hitcham Church of England Voluntary Aided School</v>
          </cell>
          <cell r="E113" t="str">
            <v>Primary</v>
          </cell>
          <cell r="F113">
            <v>0</v>
          </cell>
          <cell r="G113">
            <v>1</v>
          </cell>
          <cell r="H113">
            <v>0</v>
          </cell>
          <cell r="I113">
            <v>0</v>
          </cell>
          <cell r="J113">
            <v>7</v>
          </cell>
          <cell r="K113">
            <v>0</v>
          </cell>
          <cell r="L113">
            <v>0</v>
          </cell>
          <cell r="M113">
            <v>0</v>
          </cell>
          <cell r="N113">
            <v>187</v>
          </cell>
          <cell r="O113">
            <v>187</v>
          </cell>
          <cell r="P113">
            <v>30</v>
          </cell>
          <cell r="Q113">
            <v>157</v>
          </cell>
          <cell r="R113">
            <v>0</v>
          </cell>
          <cell r="S113">
            <v>0</v>
          </cell>
          <cell r="T113">
            <v>0</v>
          </cell>
          <cell r="U113">
            <v>0</v>
          </cell>
          <cell r="V113">
            <v>0</v>
          </cell>
          <cell r="W113">
            <v>0</v>
          </cell>
          <cell r="X113">
            <v>0</v>
          </cell>
          <cell r="Y113">
            <v>0</v>
          </cell>
          <cell r="Z113">
            <v>187</v>
          </cell>
          <cell r="AA113">
            <v>26.714285714285715</v>
          </cell>
          <cell r="AB113">
            <v>18</v>
          </cell>
          <cell r="AC113">
            <v>26.117318435754189</v>
          </cell>
          <cell r="AD113">
            <v>0</v>
          </cell>
          <cell r="AE113">
            <v>0</v>
          </cell>
          <cell r="AF113">
            <v>187</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1.1910828025477713</v>
          </cell>
          <cell r="AU113">
            <v>1.1910828025477713</v>
          </cell>
          <cell r="AV113">
            <v>1.1910828025477713</v>
          </cell>
          <cell r="AW113">
            <v>0</v>
          </cell>
          <cell r="AX113">
            <v>0</v>
          </cell>
          <cell r="AY113">
            <v>0</v>
          </cell>
          <cell r="AZ113">
            <v>0</v>
          </cell>
          <cell r="BA113">
            <v>39.503225806451539</v>
          </cell>
          <cell r="BB113">
            <v>47.051612903225717</v>
          </cell>
          <cell r="BC113">
            <v>0</v>
          </cell>
          <cell r="BD113">
            <v>0</v>
          </cell>
          <cell r="BE113">
            <v>0</v>
          </cell>
          <cell r="BF113">
            <v>0</v>
          </cell>
          <cell r="BG113">
            <v>0</v>
          </cell>
          <cell r="BH113">
            <v>0</v>
          </cell>
          <cell r="BI113">
            <v>0</v>
          </cell>
          <cell r="BJ113">
            <v>2.77792288823529</v>
          </cell>
          <cell r="BK113">
            <v>0</v>
          </cell>
          <cell r="BL113">
            <v>0</v>
          </cell>
          <cell r="BM113">
            <v>1</v>
          </cell>
          <cell r="BN113">
            <v>0</v>
          </cell>
        </row>
        <row r="114">
          <cell r="A114">
            <v>35</v>
          </cell>
          <cell r="B114">
            <v>124775</v>
          </cell>
          <cell r="C114">
            <v>9353330</v>
          </cell>
          <cell r="D114" t="str">
            <v>Sir Robert Hitcham's Church of England Voluntary Aided Primary School</v>
          </cell>
          <cell r="E114" t="str">
            <v>Primary</v>
          </cell>
          <cell r="F114">
            <v>0</v>
          </cell>
          <cell r="G114">
            <v>1</v>
          </cell>
          <cell r="H114">
            <v>0</v>
          </cell>
          <cell r="I114">
            <v>0</v>
          </cell>
          <cell r="J114">
            <v>7</v>
          </cell>
          <cell r="K114">
            <v>0</v>
          </cell>
          <cell r="L114">
            <v>0</v>
          </cell>
          <cell r="M114">
            <v>0</v>
          </cell>
          <cell r="N114">
            <v>303</v>
          </cell>
          <cell r="O114">
            <v>303</v>
          </cell>
          <cell r="P114">
            <v>46</v>
          </cell>
          <cell r="Q114">
            <v>257</v>
          </cell>
          <cell r="R114">
            <v>0</v>
          </cell>
          <cell r="S114">
            <v>0</v>
          </cell>
          <cell r="T114">
            <v>0</v>
          </cell>
          <cell r="U114">
            <v>0</v>
          </cell>
          <cell r="V114">
            <v>0</v>
          </cell>
          <cell r="W114">
            <v>0</v>
          </cell>
          <cell r="X114">
            <v>0</v>
          </cell>
          <cell r="Y114">
            <v>0</v>
          </cell>
          <cell r="Z114">
            <v>303</v>
          </cell>
          <cell r="AA114">
            <v>43.285714285714285</v>
          </cell>
          <cell r="AB114">
            <v>26</v>
          </cell>
          <cell r="AC114">
            <v>34.43181818181818</v>
          </cell>
          <cell r="AD114">
            <v>0</v>
          </cell>
          <cell r="AE114">
            <v>0</v>
          </cell>
          <cell r="AF114">
            <v>301.99668874172175</v>
          </cell>
          <cell r="AG114">
            <v>0</v>
          </cell>
          <cell r="AH114">
            <v>1.0033112582781472</v>
          </cell>
          <cell r="AI114">
            <v>0</v>
          </cell>
          <cell r="AJ114">
            <v>0</v>
          </cell>
          <cell r="AK114">
            <v>0</v>
          </cell>
          <cell r="AL114">
            <v>0</v>
          </cell>
          <cell r="AM114">
            <v>0</v>
          </cell>
          <cell r="AN114">
            <v>0</v>
          </cell>
          <cell r="AO114">
            <v>0</v>
          </cell>
          <cell r="AP114">
            <v>0</v>
          </cell>
          <cell r="AQ114">
            <v>0</v>
          </cell>
          <cell r="AR114">
            <v>0</v>
          </cell>
          <cell r="AS114">
            <v>0</v>
          </cell>
          <cell r="AT114">
            <v>1.1789883268482497</v>
          </cell>
          <cell r="AU114">
            <v>3.5369649805447581</v>
          </cell>
          <cell r="AV114">
            <v>5.894941634241234</v>
          </cell>
          <cell r="AW114">
            <v>0</v>
          </cell>
          <cell r="AX114">
            <v>0</v>
          </cell>
          <cell r="AY114">
            <v>0</v>
          </cell>
          <cell r="AZ114">
            <v>1.9675324675324677</v>
          </cell>
          <cell r="BA114">
            <v>70.281632653061209</v>
          </cell>
          <cell r="BB114">
            <v>82.861224489795902</v>
          </cell>
          <cell r="BC114">
            <v>0</v>
          </cell>
          <cell r="BD114">
            <v>0</v>
          </cell>
          <cell r="BE114">
            <v>0</v>
          </cell>
          <cell r="BF114">
            <v>0</v>
          </cell>
          <cell r="BG114">
            <v>0</v>
          </cell>
          <cell r="BH114">
            <v>0.69999999999990248</v>
          </cell>
          <cell r="BI114">
            <v>0</v>
          </cell>
          <cell r="BJ114">
            <v>2.30662301632653</v>
          </cell>
          <cell r="BK114">
            <v>0</v>
          </cell>
          <cell r="BL114">
            <v>0</v>
          </cell>
          <cell r="BM114">
            <v>1</v>
          </cell>
          <cell r="BN114">
            <v>0</v>
          </cell>
        </row>
        <row r="115">
          <cell r="A115">
            <v>317</v>
          </cell>
          <cell r="B115">
            <v>124777</v>
          </cell>
          <cell r="C115">
            <v>9353332</v>
          </cell>
          <cell r="D115" t="str">
            <v>Orford Church of England Voluntary Aided Primary School</v>
          </cell>
          <cell r="E115" t="str">
            <v>Primary</v>
          </cell>
          <cell r="F115">
            <v>0</v>
          </cell>
          <cell r="G115">
            <v>1</v>
          </cell>
          <cell r="H115">
            <v>0</v>
          </cell>
          <cell r="I115">
            <v>0</v>
          </cell>
          <cell r="J115">
            <v>7</v>
          </cell>
          <cell r="K115">
            <v>0</v>
          </cell>
          <cell r="L115">
            <v>0</v>
          </cell>
          <cell r="M115">
            <v>0</v>
          </cell>
          <cell r="N115">
            <v>59</v>
          </cell>
          <cell r="O115">
            <v>59</v>
          </cell>
          <cell r="P115">
            <v>7</v>
          </cell>
          <cell r="Q115">
            <v>52</v>
          </cell>
          <cell r="R115">
            <v>0</v>
          </cell>
          <cell r="S115">
            <v>0</v>
          </cell>
          <cell r="T115">
            <v>0</v>
          </cell>
          <cell r="U115">
            <v>0</v>
          </cell>
          <cell r="V115">
            <v>0</v>
          </cell>
          <cell r="W115">
            <v>0</v>
          </cell>
          <cell r="X115">
            <v>0</v>
          </cell>
          <cell r="Y115">
            <v>0</v>
          </cell>
          <cell r="Z115">
            <v>59</v>
          </cell>
          <cell r="AA115">
            <v>8.4285714285714288</v>
          </cell>
          <cell r="AB115">
            <v>5</v>
          </cell>
          <cell r="AC115">
            <v>7.2456140350877192</v>
          </cell>
          <cell r="AD115">
            <v>0</v>
          </cell>
          <cell r="AE115">
            <v>0</v>
          </cell>
          <cell r="AF115">
            <v>59</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1.1346153846153828</v>
          </cell>
          <cell r="AU115">
            <v>1.1346153846153828</v>
          </cell>
          <cell r="AV115">
            <v>1.1346153846153828</v>
          </cell>
          <cell r="AW115">
            <v>0</v>
          </cell>
          <cell r="AX115">
            <v>0</v>
          </cell>
          <cell r="AY115">
            <v>0</v>
          </cell>
          <cell r="AZ115">
            <v>0</v>
          </cell>
          <cell r="BA115">
            <v>20.16326530612243</v>
          </cell>
          <cell r="BB115">
            <v>22.877551020408141</v>
          </cell>
          <cell r="BC115">
            <v>0</v>
          </cell>
          <cell r="BD115">
            <v>0</v>
          </cell>
          <cell r="BE115">
            <v>0</v>
          </cell>
          <cell r="BF115">
            <v>0</v>
          </cell>
          <cell r="BG115">
            <v>0</v>
          </cell>
          <cell r="BH115">
            <v>5.1000000000000174</v>
          </cell>
          <cell r="BI115">
            <v>0</v>
          </cell>
          <cell r="BJ115">
            <v>3.86013935416667</v>
          </cell>
          <cell r="BK115">
            <v>0</v>
          </cell>
          <cell r="BL115">
            <v>1</v>
          </cell>
          <cell r="BM115">
            <v>1</v>
          </cell>
          <cell r="BN115">
            <v>0</v>
          </cell>
        </row>
        <row r="116">
          <cell r="A116">
            <v>284</v>
          </cell>
          <cell r="B116">
            <v>124781</v>
          </cell>
          <cell r="C116">
            <v>9353337</v>
          </cell>
          <cell r="D116" t="str">
            <v>St John's Church of England Voluntary Aided Primary School, Ipswich</v>
          </cell>
          <cell r="E116" t="str">
            <v>Primary</v>
          </cell>
          <cell r="F116">
            <v>0</v>
          </cell>
          <cell r="G116">
            <v>1</v>
          </cell>
          <cell r="H116">
            <v>0</v>
          </cell>
          <cell r="I116">
            <v>0</v>
          </cell>
          <cell r="J116">
            <v>7</v>
          </cell>
          <cell r="K116">
            <v>0</v>
          </cell>
          <cell r="L116">
            <v>0</v>
          </cell>
          <cell r="M116">
            <v>0</v>
          </cell>
          <cell r="N116">
            <v>210</v>
          </cell>
          <cell r="O116">
            <v>210</v>
          </cell>
          <cell r="P116">
            <v>30</v>
          </cell>
          <cell r="Q116">
            <v>180</v>
          </cell>
          <cell r="R116">
            <v>0</v>
          </cell>
          <cell r="S116">
            <v>0</v>
          </cell>
          <cell r="T116">
            <v>0</v>
          </cell>
          <cell r="U116">
            <v>0</v>
          </cell>
          <cell r="V116">
            <v>0</v>
          </cell>
          <cell r="W116">
            <v>0</v>
          </cell>
          <cell r="X116">
            <v>0</v>
          </cell>
          <cell r="Y116">
            <v>0</v>
          </cell>
          <cell r="Z116">
            <v>210</v>
          </cell>
          <cell r="AA116">
            <v>30</v>
          </cell>
          <cell r="AB116">
            <v>4.9999999999999982</v>
          </cell>
          <cell r="AC116">
            <v>4.9999999999999982</v>
          </cell>
          <cell r="AD116">
            <v>0</v>
          </cell>
          <cell r="AE116">
            <v>0</v>
          </cell>
          <cell r="AF116">
            <v>203.00000000000009</v>
          </cell>
          <cell r="AG116">
            <v>1.9999999999999991</v>
          </cell>
          <cell r="AH116">
            <v>3.9999999999999902</v>
          </cell>
          <cell r="AI116">
            <v>0</v>
          </cell>
          <cell r="AJ116">
            <v>0.99999999999999956</v>
          </cell>
          <cell r="AK116">
            <v>0</v>
          </cell>
          <cell r="AL116">
            <v>0</v>
          </cell>
          <cell r="AM116">
            <v>0</v>
          </cell>
          <cell r="AN116">
            <v>0</v>
          </cell>
          <cell r="AO116">
            <v>0</v>
          </cell>
          <cell r="AP116">
            <v>0</v>
          </cell>
          <cell r="AQ116">
            <v>0</v>
          </cell>
          <cell r="AR116">
            <v>0</v>
          </cell>
          <cell r="AS116">
            <v>0</v>
          </cell>
          <cell r="AT116">
            <v>1.1666666666666676</v>
          </cell>
          <cell r="AU116">
            <v>2.3333333333333308</v>
          </cell>
          <cell r="AV116">
            <v>5.8333333333333384</v>
          </cell>
          <cell r="AW116">
            <v>0</v>
          </cell>
          <cell r="AX116">
            <v>0</v>
          </cell>
          <cell r="AY116">
            <v>0</v>
          </cell>
          <cell r="AZ116">
            <v>0.99056603773584906</v>
          </cell>
          <cell r="BA116">
            <v>43.483146067415703</v>
          </cell>
          <cell r="BB116">
            <v>50.730337078651651</v>
          </cell>
          <cell r="BC116">
            <v>0</v>
          </cell>
          <cell r="BD116">
            <v>0</v>
          </cell>
          <cell r="BE116">
            <v>0</v>
          </cell>
          <cell r="BF116">
            <v>0</v>
          </cell>
          <cell r="BG116">
            <v>0</v>
          </cell>
          <cell r="BH116">
            <v>0</v>
          </cell>
          <cell r="BI116">
            <v>0</v>
          </cell>
          <cell r="BJ116">
            <v>0.38133132068181802</v>
          </cell>
          <cell r="BK116">
            <v>0</v>
          </cell>
          <cell r="BL116">
            <v>0</v>
          </cell>
          <cell r="BM116">
            <v>1</v>
          </cell>
          <cell r="BN116">
            <v>0</v>
          </cell>
        </row>
        <row r="117">
          <cell r="A117">
            <v>285</v>
          </cell>
          <cell r="B117">
            <v>124782</v>
          </cell>
          <cell r="C117">
            <v>9353338</v>
          </cell>
          <cell r="D117" t="str">
            <v>St Margaret's Church of England Voluntary Aided Primary School, Ipswich</v>
          </cell>
          <cell r="E117" t="str">
            <v>Primary</v>
          </cell>
          <cell r="F117">
            <v>0</v>
          </cell>
          <cell r="G117">
            <v>1</v>
          </cell>
          <cell r="H117">
            <v>0</v>
          </cell>
          <cell r="I117">
            <v>0</v>
          </cell>
          <cell r="J117">
            <v>7</v>
          </cell>
          <cell r="K117">
            <v>0</v>
          </cell>
          <cell r="L117">
            <v>0</v>
          </cell>
          <cell r="M117">
            <v>0</v>
          </cell>
          <cell r="N117">
            <v>392</v>
          </cell>
          <cell r="O117">
            <v>392</v>
          </cell>
          <cell r="P117">
            <v>60</v>
          </cell>
          <cell r="Q117">
            <v>332</v>
          </cell>
          <cell r="R117">
            <v>0</v>
          </cell>
          <cell r="S117">
            <v>0</v>
          </cell>
          <cell r="T117">
            <v>0</v>
          </cell>
          <cell r="U117">
            <v>0</v>
          </cell>
          <cell r="V117">
            <v>0</v>
          </cell>
          <cell r="W117">
            <v>0</v>
          </cell>
          <cell r="X117">
            <v>0</v>
          </cell>
          <cell r="Y117">
            <v>0</v>
          </cell>
          <cell r="Z117">
            <v>392</v>
          </cell>
          <cell r="AA117">
            <v>56</v>
          </cell>
          <cell r="AB117">
            <v>38.000000000000007</v>
          </cell>
          <cell r="AC117">
            <v>49.273743016759781</v>
          </cell>
          <cell r="AD117">
            <v>0</v>
          </cell>
          <cell r="AE117">
            <v>0</v>
          </cell>
          <cell r="AF117">
            <v>211.99999999999989</v>
          </cell>
          <cell r="AG117">
            <v>104.00000000000016</v>
          </cell>
          <cell r="AH117">
            <v>30.999999999999989</v>
          </cell>
          <cell r="AI117">
            <v>33.000000000000021</v>
          </cell>
          <cell r="AJ117">
            <v>7.0000000000000169</v>
          </cell>
          <cell r="AK117">
            <v>3.0000000000000018</v>
          </cell>
          <cell r="AL117">
            <v>1.9999999999999998</v>
          </cell>
          <cell r="AM117">
            <v>0</v>
          </cell>
          <cell r="AN117">
            <v>0</v>
          </cell>
          <cell r="AO117">
            <v>0</v>
          </cell>
          <cell r="AP117">
            <v>0</v>
          </cell>
          <cell r="AQ117">
            <v>0</v>
          </cell>
          <cell r="AR117">
            <v>0</v>
          </cell>
          <cell r="AS117">
            <v>0</v>
          </cell>
          <cell r="AT117">
            <v>32.072727272727271</v>
          </cell>
          <cell r="AU117">
            <v>52.266666666666538</v>
          </cell>
          <cell r="AV117">
            <v>83.151515151515099</v>
          </cell>
          <cell r="AW117">
            <v>0</v>
          </cell>
          <cell r="AX117">
            <v>0</v>
          </cell>
          <cell r="AY117">
            <v>0</v>
          </cell>
          <cell r="AZ117">
            <v>0</v>
          </cell>
          <cell r="BA117">
            <v>92.914675767918112</v>
          </cell>
          <cell r="BB117">
            <v>109.70648464163824</v>
          </cell>
          <cell r="BC117">
            <v>0</v>
          </cell>
          <cell r="BD117">
            <v>0</v>
          </cell>
          <cell r="BE117">
            <v>0</v>
          </cell>
          <cell r="BF117">
            <v>0</v>
          </cell>
          <cell r="BG117">
            <v>0</v>
          </cell>
          <cell r="BH117">
            <v>0</v>
          </cell>
          <cell r="BI117">
            <v>0</v>
          </cell>
          <cell r="BJ117">
            <v>0.40100423709198801</v>
          </cell>
          <cell r="BK117">
            <v>0</v>
          </cell>
          <cell r="BL117">
            <v>0</v>
          </cell>
          <cell r="BM117">
            <v>1</v>
          </cell>
          <cell r="BN117">
            <v>0</v>
          </cell>
        </row>
        <row r="118">
          <cell r="A118">
            <v>288</v>
          </cell>
          <cell r="B118">
            <v>124783</v>
          </cell>
          <cell r="C118">
            <v>9353339</v>
          </cell>
          <cell r="D118" t="str">
            <v>St Matthew's Church of England Voluntary Aided Primary School, Ipswich</v>
          </cell>
          <cell r="E118" t="str">
            <v>Primary</v>
          </cell>
          <cell r="F118">
            <v>0</v>
          </cell>
          <cell r="G118">
            <v>1</v>
          </cell>
          <cell r="H118">
            <v>0</v>
          </cell>
          <cell r="I118">
            <v>0</v>
          </cell>
          <cell r="J118">
            <v>7</v>
          </cell>
          <cell r="K118">
            <v>0</v>
          </cell>
          <cell r="L118">
            <v>0</v>
          </cell>
          <cell r="M118">
            <v>0</v>
          </cell>
          <cell r="N118">
            <v>419</v>
          </cell>
          <cell r="O118">
            <v>419</v>
          </cell>
          <cell r="P118">
            <v>60</v>
          </cell>
          <cell r="Q118">
            <v>359</v>
          </cell>
          <cell r="R118">
            <v>0</v>
          </cell>
          <cell r="S118">
            <v>0</v>
          </cell>
          <cell r="T118">
            <v>0</v>
          </cell>
          <cell r="U118">
            <v>0</v>
          </cell>
          <cell r="V118">
            <v>0</v>
          </cell>
          <cell r="W118">
            <v>0</v>
          </cell>
          <cell r="X118">
            <v>0</v>
          </cell>
          <cell r="Y118">
            <v>0</v>
          </cell>
          <cell r="Z118">
            <v>419</v>
          </cell>
          <cell r="AA118">
            <v>59.857142857142854</v>
          </cell>
          <cell r="AB118">
            <v>50.000000000000099</v>
          </cell>
          <cell r="AC118">
            <v>86.234866828087178</v>
          </cell>
          <cell r="AD118">
            <v>0</v>
          </cell>
          <cell r="AE118">
            <v>0</v>
          </cell>
          <cell r="AF118">
            <v>126.99999999999984</v>
          </cell>
          <cell r="AG118">
            <v>53.000000000000021</v>
          </cell>
          <cell r="AH118">
            <v>50.000000000000099</v>
          </cell>
          <cell r="AI118">
            <v>152.9999999999998</v>
          </cell>
          <cell r="AJ118">
            <v>27.000000000000021</v>
          </cell>
          <cell r="AK118">
            <v>5.0000000000000098</v>
          </cell>
          <cell r="AL118">
            <v>4</v>
          </cell>
          <cell r="AM118">
            <v>0</v>
          </cell>
          <cell r="AN118">
            <v>0</v>
          </cell>
          <cell r="AO118">
            <v>0</v>
          </cell>
          <cell r="AP118">
            <v>0</v>
          </cell>
          <cell r="AQ118">
            <v>0</v>
          </cell>
          <cell r="AR118">
            <v>0</v>
          </cell>
          <cell r="AS118">
            <v>0</v>
          </cell>
          <cell r="AT118">
            <v>46.685236768802028</v>
          </cell>
          <cell r="AU118">
            <v>102.70752089136489</v>
          </cell>
          <cell r="AV118">
            <v>145.89136490250709</v>
          </cell>
          <cell r="AW118">
            <v>0</v>
          </cell>
          <cell r="AX118">
            <v>0</v>
          </cell>
          <cell r="AY118">
            <v>0</v>
          </cell>
          <cell r="AZ118">
            <v>0</v>
          </cell>
          <cell r="BA118">
            <v>180.07717041800655</v>
          </cell>
          <cell r="BB118">
            <v>210.17363344051461</v>
          </cell>
          <cell r="BC118">
            <v>0</v>
          </cell>
          <cell r="BD118">
            <v>0</v>
          </cell>
          <cell r="BE118">
            <v>0</v>
          </cell>
          <cell r="BF118">
            <v>0</v>
          </cell>
          <cell r="BG118">
            <v>0</v>
          </cell>
          <cell r="BH118">
            <v>5.1000000000001888</v>
          </cell>
          <cell r="BI118">
            <v>0</v>
          </cell>
          <cell r="BJ118">
            <v>0.390778059537572</v>
          </cell>
          <cell r="BK118">
            <v>0</v>
          </cell>
          <cell r="BL118">
            <v>0</v>
          </cell>
          <cell r="BM118">
            <v>1</v>
          </cell>
          <cell r="BN118">
            <v>0</v>
          </cell>
        </row>
        <row r="119">
          <cell r="A119">
            <v>291</v>
          </cell>
          <cell r="B119">
            <v>124785</v>
          </cell>
          <cell r="C119">
            <v>9353341</v>
          </cell>
          <cell r="D119" t="str">
            <v>St Pancras Catholic Primary School, Ipswich</v>
          </cell>
          <cell r="E119" t="str">
            <v>Primary</v>
          </cell>
          <cell r="F119">
            <v>0</v>
          </cell>
          <cell r="G119">
            <v>1</v>
          </cell>
          <cell r="H119">
            <v>0</v>
          </cell>
          <cell r="I119">
            <v>0</v>
          </cell>
          <cell r="J119">
            <v>7</v>
          </cell>
          <cell r="K119">
            <v>0</v>
          </cell>
          <cell r="L119">
            <v>0</v>
          </cell>
          <cell r="M119">
            <v>0</v>
          </cell>
          <cell r="N119">
            <v>205</v>
          </cell>
          <cell r="O119">
            <v>205</v>
          </cell>
          <cell r="P119">
            <v>29</v>
          </cell>
          <cell r="Q119">
            <v>176</v>
          </cell>
          <cell r="R119">
            <v>0</v>
          </cell>
          <cell r="S119">
            <v>0</v>
          </cell>
          <cell r="T119">
            <v>0</v>
          </cell>
          <cell r="U119">
            <v>0</v>
          </cell>
          <cell r="V119">
            <v>0</v>
          </cell>
          <cell r="W119">
            <v>0</v>
          </cell>
          <cell r="X119">
            <v>0</v>
          </cell>
          <cell r="Y119">
            <v>0</v>
          </cell>
          <cell r="Z119">
            <v>205</v>
          </cell>
          <cell r="AA119">
            <v>29.285714285714285</v>
          </cell>
          <cell r="AB119">
            <v>23.000000000000099</v>
          </cell>
          <cell r="AC119">
            <v>36.919431279620852</v>
          </cell>
          <cell r="AD119">
            <v>0</v>
          </cell>
          <cell r="AE119">
            <v>0</v>
          </cell>
          <cell r="AF119">
            <v>80.999999999999957</v>
          </cell>
          <cell r="AG119">
            <v>8.9999999999999911</v>
          </cell>
          <cell r="AH119">
            <v>4.9999999999999956</v>
          </cell>
          <cell r="AI119">
            <v>38.000000000000085</v>
          </cell>
          <cell r="AJ119">
            <v>69.000000000000099</v>
          </cell>
          <cell r="AK119">
            <v>2.9999999999999969</v>
          </cell>
          <cell r="AL119">
            <v>0</v>
          </cell>
          <cell r="AM119">
            <v>0</v>
          </cell>
          <cell r="AN119">
            <v>0</v>
          </cell>
          <cell r="AO119">
            <v>0</v>
          </cell>
          <cell r="AP119">
            <v>0</v>
          </cell>
          <cell r="AQ119">
            <v>0</v>
          </cell>
          <cell r="AR119">
            <v>0</v>
          </cell>
          <cell r="AS119">
            <v>0</v>
          </cell>
          <cell r="AT119">
            <v>6.988636363636366</v>
          </cell>
          <cell r="AU119">
            <v>10.482954545454538</v>
          </cell>
          <cell r="AV119">
            <v>12.8125</v>
          </cell>
          <cell r="AW119">
            <v>0</v>
          </cell>
          <cell r="AX119">
            <v>0</v>
          </cell>
          <cell r="AY119">
            <v>0</v>
          </cell>
          <cell r="AZ119">
            <v>0</v>
          </cell>
          <cell r="BA119">
            <v>72.999999999999957</v>
          </cell>
          <cell r="BB119">
            <v>85.028409090909037</v>
          </cell>
          <cell r="BC119">
            <v>0</v>
          </cell>
          <cell r="BD119">
            <v>0</v>
          </cell>
          <cell r="BE119">
            <v>0</v>
          </cell>
          <cell r="BF119">
            <v>0</v>
          </cell>
          <cell r="BG119">
            <v>0</v>
          </cell>
          <cell r="BH119">
            <v>0</v>
          </cell>
          <cell r="BI119">
            <v>0</v>
          </cell>
          <cell r="BJ119">
            <v>0.28397434236311198</v>
          </cell>
          <cell r="BK119">
            <v>0</v>
          </cell>
          <cell r="BL119">
            <v>0</v>
          </cell>
          <cell r="BM119">
            <v>1</v>
          </cell>
          <cell r="BN119">
            <v>0</v>
          </cell>
        </row>
        <row r="120">
          <cell r="A120">
            <v>287</v>
          </cell>
          <cell r="B120">
            <v>124786</v>
          </cell>
          <cell r="C120">
            <v>9353342</v>
          </cell>
          <cell r="D120" t="str">
            <v>St Mark's Catholic Primary School, Ipswich</v>
          </cell>
          <cell r="E120" t="str">
            <v>Primary</v>
          </cell>
          <cell r="F120">
            <v>0</v>
          </cell>
          <cell r="G120">
            <v>1</v>
          </cell>
          <cell r="H120">
            <v>0</v>
          </cell>
          <cell r="I120">
            <v>0</v>
          </cell>
          <cell r="J120">
            <v>7</v>
          </cell>
          <cell r="K120">
            <v>0</v>
          </cell>
          <cell r="L120">
            <v>0</v>
          </cell>
          <cell r="M120">
            <v>0</v>
          </cell>
          <cell r="N120">
            <v>214</v>
          </cell>
          <cell r="O120">
            <v>214</v>
          </cell>
          <cell r="P120">
            <v>30</v>
          </cell>
          <cell r="Q120">
            <v>184</v>
          </cell>
          <cell r="R120">
            <v>0</v>
          </cell>
          <cell r="S120">
            <v>0</v>
          </cell>
          <cell r="T120">
            <v>0</v>
          </cell>
          <cell r="U120">
            <v>0</v>
          </cell>
          <cell r="V120">
            <v>0</v>
          </cell>
          <cell r="W120">
            <v>0</v>
          </cell>
          <cell r="X120">
            <v>0</v>
          </cell>
          <cell r="Y120">
            <v>0</v>
          </cell>
          <cell r="Z120">
            <v>214</v>
          </cell>
          <cell r="AA120">
            <v>30.571428571428573</v>
          </cell>
          <cell r="AB120">
            <v>9.9999999999999947</v>
          </cell>
          <cell r="AC120">
            <v>22.787037037037038</v>
          </cell>
          <cell r="AD120">
            <v>0</v>
          </cell>
          <cell r="AE120">
            <v>0</v>
          </cell>
          <cell r="AF120">
            <v>89.999999999999915</v>
          </cell>
          <cell r="AG120">
            <v>26.000000000000057</v>
          </cell>
          <cell r="AH120">
            <v>36.99999999999995</v>
          </cell>
          <cell r="AI120">
            <v>18.000000000000004</v>
          </cell>
          <cell r="AJ120">
            <v>33.000000000000107</v>
          </cell>
          <cell r="AK120">
            <v>9.9999999999999947</v>
          </cell>
          <cell r="AL120">
            <v>0</v>
          </cell>
          <cell r="AM120">
            <v>0</v>
          </cell>
          <cell r="AN120">
            <v>0</v>
          </cell>
          <cell r="AO120">
            <v>0</v>
          </cell>
          <cell r="AP120">
            <v>0</v>
          </cell>
          <cell r="AQ120">
            <v>0</v>
          </cell>
          <cell r="AR120">
            <v>0</v>
          </cell>
          <cell r="AS120">
            <v>0</v>
          </cell>
          <cell r="AT120">
            <v>10.467391304347833</v>
          </cell>
          <cell r="AU120">
            <v>23.26086956521738</v>
          </cell>
          <cell r="AV120">
            <v>38.380434782608802</v>
          </cell>
          <cell r="AW120">
            <v>0</v>
          </cell>
          <cell r="AX120">
            <v>0</v>
          </cell>
          <cell r="AY120">
            <v>0</v>
          </cell>
          <cell r="AZ120">
            <v>0</v>
          </cell>
          <cell r="BA120">
            <v>49.340782122905111</v>
          </cell>
          <cell r="BB120">
            <v>57.385474860335286</v>
          </cell>
          <cell r="BC120">
            <v>0</v>
          </cell>
          <cell r="BD120">
            <v>0</v>
          </cell>
          <cell r="BE120">
            <v>0</v>
          </cell>
          <cell r="BF120">
            <v>0</v>
          </cell>
          <cell r="BG120">
            <v>0</v>
          </cell>
          <cell r="BH120">
            <v>0</v>
          </cell>
          <cell r="BI120">
            <v>0</v>
          </cell>
          <cell r="BJ120">
            <v>0.38276392270531401</v>
          </cell>
          <cell r="BK120">
            <v>0</v>
          </cell>
          <cell r="BL120">
            <v>0</v>
          </cell>
          <cell r="BM120">
            <v>1</v>
          </cell>
          <cell r="BN120">
            <v>0</v>
          </cell>
        </row>
        <row r="121">
          <cell r="A121">
            <v>560</v>
          </cell>
          <cell r="B121">
            <v>124802</v>
          </cell>
          <cell r="C121">
            <v>9354024</v>
          </cell>
          <cell r="D121" t="str">
            <v>Thurston Community College</v>
          </cell>
          <cell r="E121" t="str">
            <v>Secondary</v>
          </cell>
          <cell r="F121">
            <v>0</v>
          </cell>
          <cell r="G121">
            <v>1</v>
          </cell>
          <cell r="H121">
            <v>0</v>
          </cell>
          <cell r="I121">
            <v>0</v>
          </cell>
          <cell r="J121">
            <v>0</v>
          </cell>
          <cell r="K121">
            <v>5</v>
          </cell>
          <cell r="L121">
            <v>3</v>
          </cell>
          <cell r="M121">
            <v>2</v>
          </cell>
          <cell r="N121">
            <v>1431</v>
          </cell>
          <cell r="O121">
            <v>0</v>
          </cell>
          <cell r="P121">
            <v>0</v>
          </cell>
          <cell r="Q121">
            <v>0</v>
          </cell>
          <cell r="R121">
            <v>1431</v>
          </cell>
          <cell r="S121">
            <v>825</v>
          </cell>
          <cell r="T121">
            <v>606</v>
          </cell>
          <cell r="U121">
            <v>274</v>
          </cell>
          <cell r="V121">
            <v>262</v>
          </cell>
          <cell r="W121">
            <v>289</v>
          </cell>
          <cell r="X121">
            <v>606</v>
          </cell>
          <cell r="Y121">
            <v>0</v>
          </cell>
          <cell r="Z121">
            <v>1431</v>
          </cell>
          <cell r="AA121">
            <v>286.2</v>
          </cell>
          <cell r="AB121">
            <v>0</v>
          </cell>
          <cell r="AC121">
            <v>0</v>
          </cell>
          <cell r="AD121">
            <v>79.999999999999957</v>
          </cell>
          <cell r="AE121">
            <v>212.42914979757086</v>
          </cell>
          <cell r="AF121">
            <v>0</v>
          </cell>
          <cell r="AG121">
            <v>0</v>
          </cell>
          <cell r="AH121">
            <v>0</v>
          </cell>
          <cell r="AI121">
            <v>0</v>
          </cell>
          <cell r="AJ121">
            <v>0</v>
          </cell>
          <cell r="AK121">
            <v>0</v>
          </cell>
          <cell r="AL121">
            <v>0</v>
          </cell>
          <cell r="AM121">
            <v>1401.9797202797206</v>
          </cell>
          <cell r="AN121">
            <v>17.01188811188813</v>
          </cell>
          <cell r="AO121">
            <v>8.0055944055943993</v>
          </cell>
          <cell r="AP121">
            <v>2.0013986013986034</v>
          </cell>
          <cell r="AQ121">
            <v>0</v>
          </cell>
          <cell r="AR121">
            <v>2.0013986013986034</v>
          </cell>
          <cell r="AS121">
            <v>0</v>
          </cell>
          <cell r="AT121">
            <v>0</v>
          </cell>
          <cell r="AU121">
            <v>0</v>
          </cell>
          <cell r="AV121">
            <v>0</v>
          </cell>
          <cell r="AW121">
            <v>1.9999999999999956</v>
          </cell>
          <cell r="AX121">
            <v>1.9999999999999956</v>
          </cell>
          <cell r="AY121">
            <v>1.9999999999999956</v>
          </cell>
          <cell r="AZ121">
            <v>8.690283400809717</v>
          </cell>
          <cell r="BA121">
            <v>0</v>
          </cell>
          <cell r="BB121">
            <v>0</v>
          </cell>
          <cell r="BC121">
            <v>93.683823529411669</v>
          </cell>
          <cell r="BD121">
            <v>107.04280155642032</v>
          </cell>
          <cell r="BE121">
            <v>155.85357142857134</v>
          </cell>
          <cell r="BF121">
            <v>130.58585858585829</v>
          </cell>
          <cell r="BG121">
            <v>327.12833126745221</v>
          </cell>
          <cell r="BH121">
            <v>0</v>
          </cell>
          <cell r="BI121">
            <v>0</v>
          </cell>
          <cell r="BJ121">
            <v>0</v>
          </cell>
          <cell r="BK121">
            <v>3.2035556657587598</v>
          </cell>
          <cell r="BL121">
            <v>0</v>
          </cell>
          <cell r="BM121">
            <v>0</v>
          </cell>
          <cell r="BN121">
            <v>1</v>
          </cell>
        </row>
        <row r="122">
          <cell r="A122">
            <v>370</v>
          </cell>
          <cell r="B122">
            <v>124840</v>
          </cell>
          <cell r="C122">
            <v>9354090</v>
          </cell>
          <cell r="D122" t="str">
            <v>Northgate High School</v>
          </cell>
          <cell r="E122" t="str">
            <v>Secondary</v>
          </cell>
          <cell r="F122">
            <v>0</v>
          </cell>
          <cell r="G122">
            <v>1</v>
          </cell>
          <cell r="H122">
            <v>0</v>
          </cell>
          <cell r="I122">
            <v>0</v>
          </cell>
          <cell r="J122">
            <v>0</v>
          </cell>
          <cell r="K122">
            <v>5</v>
          </cell>
          <cell r="L122">
            <v>3</v>
          </cell>
          <cell r="M122">
            <v>2</v>
          </cell>
          <cell r="N122">
            <v>1255</v>
          </cell>
          <cell r="O122">
            <v>0</v>
          </cell>
          <cell r="P122">
            <v>0</v>
          </cell>
          <cell r="Q122">
            <v>0</v>
          </cell>
          <cell r="R122">
            <v>1255</v>
          </cell>
          <cell r="S122">
            <v>786</v>
          </cell>
          <cell r="T122">
            <v>469</v>
          </cell>
          <cell r="U122">
            <v>256</v>
          </cell>
          <cell r="V122">
            <v>278</v>
          </cell>
          <cell r="W122">
            <v>252</v>
          </cell>
          <cell r="X122">
            <v>469</v>
          </cell>
          <cell r="Y122">
            <v>0</v>
          </cell>
          <cell r="Z122">
            <v>1255</v>
          </cell>
          <cell r="AA122">
            <v>251</v>
          </cell>
          <cell r="AB122">
            <v>0</v>
          </cell>
          <cell r="AC122">
            <v>0</v>
          </cell>
          <cell r="AD122">
            <v>84.999999999999943</v>
          </cell>
          <cell r="AE122">
            <v>228.55284552845529</v>
          </cell>
          <cell r="AF122">
            <v>0</v>
          </cell>
          <cell r="AG122">
            <v>0</v>
          </cell>
          <cell r="AH122">
            <v>0</v>
          </cell>
          <cell r="AI122">
            <v>0</v>
          </cell>
          <cell r="AJ122">
            <v>0</v>
          </cell>
          <cell r="AK122">
            <v>0</v>
          </cell>
          <cell r="AL122">
            <v>0</v>
          </cell>
          <cell r="AM122">
            <v>896.00000000000034</v>
          </cell>
          <cell r="AN122">
            <v>146.0000000000004</v>
          </cell>
          <cell r="AO122">
            <v>170.99999999999966</v>
          </cell>
          <cell r="AP122">
            <v>22.999999999999957</v>
          </cell>
          <cell r="AQ122">
            <v>17.999999999999982</v>
          </cell>
          <cell r="AR122">
            <v>0.99999999999999989</v>
          </cell>
          <cell r="AS122">
            <v>0</v>
          </cell>
          <cell r="AT122">
            <v>0</v>
          </cell>
          <cell r="AU122">
            <v>0</v>
          </cell>
          <cell r="AV122">
            <v>0</v>
          </cell>
          <cell r="AW122">
            <v>3.004788507581809</v>
          </cell>
          <cell r="AX122">
            <v>9.0143655227454147</v>
          </cell>
          <cell r="AY122">
            <v>20.031923383878731</v>
          </cell>
          <cell r="AZ122">
            <v>9.1829268292682933</v>
          </cell>
          <cell r="BA122">
            <v>0</v>
          </cell>
          <cell r="BB122">
            <v>0</v>
          </cell>
          <cell r="BC122">
            <v>78.136546184739075</v>
          </cell>
          <cell r="BD122">
            <v>104.64638783269962</v>
          </cell>
          <cell r="BE122">
            <v>101.82857142857138</v>
          </cell>
          <cell r="BF122">
            <v>103.99565217391323</v>
          </cell>
          <cell r="BG122">
            <v>263.31890640297729</v>
          </cell>
          <cell r="BH122">
            <v>0</v>
          </cell>
          <cell r="BI122">
            <v>0</v>
          </cell>
          <cell r="BJ122">
            <v>0</v>
          </cell>
          <cell r="BK122">
            <v>1.09211272070707</v>
          </cell>
          <cell r="BL122">
            <v>0</v>
          </cell>
          <cell r="BM122">
            <v>0</v>
          </cell>
          <cell r="BN122">
            <v>1</v>
          </cell>
        </row>
        <row r="123">
          <cell r="A123">
            <v>552</v>
          </cell>
          <cell r="B123">
            <v>124856</v>
          </cell>
          <cell r="C123">
            <v>9354500</v>
          </cell>
          <cell r="D123" t="str">
            <v>King Edward VI Church of England Voluntary Controlled Upper School</v>
          </cell>
          <cell r="E123" t="str">
            <v>Secondary</v>
          </cell>
          <cell r="F123">
            <v>0</v>
          </cell>
          <cell r="G123">
            <v>1</v>
          </cell>
          <cell r="H123">
            <v>0</v>
          </cell>
          <cell r="I123">
            <v>0</v>
          </cell>
          <cell r="J123">
            <v>0</v>
          </cell>
          <cell r="K123">
            <v>5</v>
          </cell>
          <cell r="L123">
            <v>3</v>
          </cell>
          <cell r="M123">
            <v>2</v>
          </cell>
          <cell r="N123">
            <v>1133</v>
          </cell>
          <cell r="O123">
            <v>0</v>
          </cell>
          <cell r="P123">
            <v>0</v>
          </cell>
          <cell r="Q123">
            <v>0</v>
          </cell>
          <cell r="R123">
            <v>1133</v>
          </cell>
          <cell r="S123">
            <v>699</v>
          </cell>
          <cell r="T123">
            <v>434</v>
          </cell>
          <cell r="U123">
            <v>240</v>
          </cell>
          <cell r="V123">
            <v>239</v>
          </cell>
          <cell r="W123">
            <v>220</v>
          </cell>
          <cell r="X123">
            <v>434</v>
          </cell>
          <cell r="Y123">
            <v>0</v>
          </cell>
          <cell r="Z123">
            <v>1133</v>
          </cell>
          <cell r="AA123">
            <v>226.6</v>
          </cell>
          <cell r="AB123">
            <v>0</v>
          </cell>
          <cell r="AC123">
            <v>0</v>
          </cell>
          <cell r="AD123">
            <v>117.99999999999947</v>
          </cell>
          <cell r="AE123">
            <v>262.98419301164722</v>
          </cell>
          <cell r="AF123">
            <v>0</v>
          </cell>
          <cell r="AG123">
            <v>0</v>
          </cell>
          <cell r="AH123">
            <v>0</v>
          </cell>
          <cell r="AI123">
            <v>0</v>
          </cell>
          <cell r="AJ123">
            <v>0</v>
          </cell>
          <cell r="AK123">
            <v>0</v>
          </cell>
          <cell r="AL123">
            <v>0</v>
          </cell>
          <cell r="AM123">
            <v>919.99999999999955</v>
          </cell>
          <cell r="AN123">
            <v>168.00000000000006</v>
          </cell>
          <cell r="AO123">
            <v>4</v>
          </cell>
          <cell r="AP123">
            <v>41.000000000000028</v>
          </cell>
          <cell r="AQ123">
            <v>0</v>
          </cell>
          <cell r="AR123">
            <v>0</v>
          </cell>
          <cell r="AS123">
            <v>0</v>
          </cell>
          <cell r="AT123">
            <v>0</v>
          </cell>
          <cell r="AU123">
            <v>0</v>
          </cell>
          <cell r="AV123">
            <v>0</v>
          </cell>
          <cell r="AW123">
            <v>6.0000000000000009</v>
          </cell>
          <cell r="AX123">
            <v>8</v>
          </cell>
          <cell r="AY123">
            <v>11.000000000000002</v>
          </cell>
          <cell r="AZ123">
            <v>7.5407653910149754</v>
          </cell>
          <cell r="BA123">
            <v>0</v>
          </cell>
          <cell r="BB123">
            <v>0</v>
          </cell>
          <cell r="BC123">
            <v>113.36170212765961</v>
          </cell>
          <cell r="BD123">
            <v>122.5905172413794</v>
          </cell>
          <cell r="BE123">
            <v>108.92156862745092</v>
          </cell>
          <cell r="BF123">
            <v>108.23209876543223</v>
          </cell>
          <cell r="BG123">
            <v>303.77519835269351</v>
          </cell>
          <cell r="BH123">
            <v>0</v>
          </cell>
          <cell r="BI123">
            <v>0</v>
          </cell>
          <cell r="BJ123">
            <v>0</v>
          </cell>
          <cell r="BK123">
            <v>1.63979736406593</v>
          </cell>
          <cell r="BL123">
            <v>0</v>
          </cell>
          <cell r="BM123">
            <v>0</v>
          </cell>
          <cell r="BN123">
            <v>1</v>
          </cell>
          <cell r="BO123">
            <v>7</v>
          </cell>
        </row>
        <row r="124">
          <cell r="A124">
            <v>553</v>
          </cell>
          <cell r="B124">
            <v>124861</v>
          </cell>
          <cell r="C124">
            <v>9354600</v>
          </cell>
          <cell r="D124" t="str">
            <v>St Benedict's Catholic School</v>
          </cell>
          <cell r="E124" t="str">
            <v>Secondary</v>
          </cell>
          <cell r="F124">
            <v>0</v>
          </cell>
          <cell r="G124">
            <v>1</v>
          </cell>
          <cell r="H124">
            <v>0</v>
          </cell>
          <cell r="I124">
            <v>0</v>
          </cell>
          <cell r="J124">
            <v>0</v>
          </cell>
          <cell r="K124">
            <v>5</v>
          </cell>
          <cell r="L124">
            <v>3</v>
          </cell>
          <cell r="M124">
            <v>2</v>
          </cell>
          <cell r="N124">
            <v>710</v>
          </cell>
          <cell r="O124">
            <v>0</v>
          </cell>
          <cell r="P124">
            <v>0</v>
          </cell>
          <cell r="Q124">
            <v>0</v>
          </cell>
          <cell r="R124">
            <v>710</v>
          </cell>
          <cell r="S124">
            <v>437</v>
          </cell>
          <cell r="T124">
            <v>273</v>
          </cell>
          <cell r="U124">
            <v>137</v>
          </cell>
          <cell r="V124">
            <v>151</v>
          </cell>
          <cell r="W124">
            <v>149</v>
          </cell>
          <cell r="X124">
            <v>273</v>
          </cell>
          <cell r="Y124">
            <v>0</v>
          </cell>
          <cell r="Z124">
            <v>710</v>
          </cell>
          <cell r="AA124">
            <v>142</v>
          </cell>
          <cell r="AB124">
            <v>0</v>
          </cell>
          <cell r="AC124">
            <v>0</v>
          </cell>
          <cell r="AD124">
            <v>42.999999999999972</v>
          </cell>
          <cell r="AE124">
            <v>103.14527503526092</v>
          </cell>
          <cell r="AF124">
            <v>0</v>
          </cell>
          <cell r="AG124">
            <v>0</v>
          </cell>
          <cell r="AH124">
            <v>0</v>
          </cell>
          <cell r="AI124">
            <v>0</v>
          </cell>
          <cell r="AJ124">
            <v>0</v>
          </cell>
          <cell r="AK124">
            <v>0</v>
          </cell>
          <cell r="AL124">
            <v>0</v>
          </cell>
          <cell r="AM124">
            <v>563.58757062146879</v>
          </cell>
          <cell r="AN124">
            <v>100.28248587570596</v>
          </cell>
          <cell r="AO124">
            <v>9.0254237288135872</v>
          </cell>
          <cell r="AP124">
            <v>30.084745762711862</v>
          </cell>
          <cell r="AQ124">
            <v>3.0084745762711864</v>
          </cell>
          <cell r="AR124">
            <v>4.0112994350282465</v>
          </cell>
          <cell r="AS124">
            <v>0</v>
          </cell>
          <cell r="AT124">
            <v>0</v>
          </cell>
          <cell r="AU124">
            <v>0</v>
          </cell>
          <cell r="AV124">
            <v>0</v>
          </cell>
          <cell r="AW124">
            <v>4.0112994350282465</v>
          </cell>
          <cell r="AX124">
            <v>7.0197740112994396</v>
          </cell>
          <cell r="AY124">
            <v>12.033898305084758</v>
          </cell>
          <cell r="AZ124">
            <v>3.0042313117066293</v>
          </cell>
          <cell r="BA124">
            <v>0</v>
          </cell>
          <cell r="BB124">
            <v>0</v>
          </cell>
          <cell r="BC124">
            <v>49.234375</v>
          </cell>
          <cell r="BD124">
            <v>66.746376811594146</v>
          </cell>
          <cell r="BE124">
            <v>59.6</v>
          </cell>
          <cell r="BF124">
            <v>41.662650602409563</v>
          </cell>
          <cell r="BG124">
            <v>140.33125543705671</v>
          </cell>
          <cell r="BH124">
            <v>0</v>
          </cell>
          <cell r="BI124">
            <v>0</v>
          </cell>
          <cell r="BJ124">
            <v>0</v>
          </cell>
          <cell r="BK124">
            <v>1.1273365642495801</v>
          </cell>
          <cell r="BL124">
            <v>0</v>
          </cell>
          <cell r="BM124">
            <v>0</v>
          </cell>
          <cell r="BN124">
            <v>1</v>
          </cell>
        </row>
        <row r="125">
          <cell r="A125">
            <v>157</v>
          </cell>
          <cell r="B125">
            <v>136438</v>
          </cell>
          <cell r="C125">
            <v>9354605</v>
          </cell>
          <cell r="D125" t="str">
            <v>Pakefield School</v>
          </cell>
          <cell r="E125" t="str">
            <v>Secondary</v>
          </cell>
          <cell r="F125">
            <v>0</v>
          </cell>
          <cell r="G125">
            <v>1</v>
          </cell>
          <cell r="H125">
            <v>0</v>
          </cell>
          <cell r="I125">
            <v>0</v>
          </cell>
          <cell r="J125">
            <v>0</v>
          </cell>
          <cell r="K125">
            <v>5</v>
          </cell>
          <cell r="L125">
            <v>3</v>
          </cell>
          <cell r="M125">
            <v>2</v>
          </cell>
          <cell r="N125">
            <v>827</v>
          </cell>
          <cell r="O125">
            <v>0</v>
          </cell>
          <cell r="P125">
            <v>0</v>
          </cell>
          <cell r="Q125">
            <v>0</v>
          </cell>
          <cell r="R125">
            <v>827</v>
          </cell>
          <cell r="S125">
            <v>480</v>
          </cell>
          <cell r="T125">
            <v>347</v>
          </cell>
          <cell r="U125">
            <v>152</v>
          </cell>
          <cell r="V125">
            <v>164</v>
          </cell>
          <cell r="W125">
            <v>164</v>
          </cell>
          <cell r="X125">
            <v>347</v>
          </cell>
          <cell r="Y125">
            <v>0</v>
          </cell>
          <cell r="Z125">
            <v>827</v>
          </cell>
          <cell r="AA125">
            <v>165.4</v>
          </cell>
          <cell r="AB125">
            <v>0</v>
          </cell>
          <cell r="AC125">
            <v>0</v>
          </cell>
          <cell r="AD125">
            <v>143.00000000000014</v>
          </cell>
          <cell r="AE125">
            <v>249.3093363329584</v>
          </cell>
          <cell r="AF125">
            <v>0</v>
          </cell>
          <cell r="AG125">
            <v>0</v>
          </cell>
          <cell r="AH125">
            <v>0</v>
          </cell>
          <cell r="AI125">
            <v>0</v>
          </cell>
          <cell r="AJ125">
            <v>0</v>
          </cell>
          <cell r="AK125">
            <v>0</v>
          </cell>
          <cell r="AL125">
            <v>0</v>
          </cell>
          <cell r="AM125">
            <v>423.51210653753003</v>
          </cell>
          <cell r="AN125">
            <v>122.14769975786892</v>
          </cell>
          <cell r="AO125">
            <v>83.100484261501492</v>
          </cell>
          <cell r="AP125">
            <v>117.14164648910393</v>
          </cell>
          <cell r="AQ125">
            <v>37.044794188862014</v>
          </cell>
          <cell r="AR125">
            <v>38.046004842615005</v>
          </cell>
          <cell r="AS125">
            <v>6.0072639225181632</v>
          </cell>
          <cell r="AT125">
            <v>0</v>
          </cell>
          <cell r="AU125">
            <v>0</v>
          </cell>
          <cell r="AV125">
            <v>0</v>
          </cell>
          <cell r="AW125">
            <v>0.99999999999999956</v>
          </cell>
          <cell r="AX125">
            <v>1.9999999999999991</v>
          </cell>
          <cell r="AY125">
            <v>1.9999999999999991</v>
          </cell>
          <cell r="AZ125">
            <v>24.186726659167604</v>
          </cell>
          <cell r="BA125">
            <v>0</v>
          </cell>
          <cell r="BB125">
            <v>0</v>
          </cell>
          <cell r="BC125">
            <v>59.786666666666612</v>
          </cell>
          <cell r="BD125">
            <v>67.411042944785265</v>
          </cell>
          <cell r="BE125">
            <v>80.98765432098763</v>
          </cell>
          <cell r="BF125">
            <v>102.88953488372101</v>
          </cell>
          <cell r="BG125">
            <v>218.92386612914797</v>
          </cell>
          <cell r="BH125">
            <v>0</v>
          </cell>
          <cell r="BI125">
            <v>0</v>
          </cell>
          <cell r="BJ125">
            <v>0</v>
          </cell>
          <cell r="BK125">
            <v>2.4353278761944699</v>
          </cell>
          <cell r="BL125">
            <v>0</v>
          </cell>
          <cell r="BM125">
            <v>0</v>
          </cell>
          <cell r="BN125">
            <v>1</v>
          </cell>
        </row>
        <row r="126">
          <cell r="A126">
            <v>233</v>
          </cell>
          <cell r="B126">
            <v>138117</v>
          </cell>
          <cell r="C126">
            <v>9352000</v>
          </cell>
          <cell r="D126" t="str">
            <v>Langer Primary Academy</v>
          </cell>
          <cell r="E126" t="str">
            <v>Primary</v>
          </cell>
          <cell r="F126" t="str">
            <v>Recoupment Academy</v>
          </cell>
          <cell r="G126">
            <v>1</v>
          </cell>
          <cell r="H126">
            <v>0</v>
          </cell>
          <cell r="I126">
            <v>0</v>
          </cell>
          <cell r="J126">
            <v>7</v>
          </cell>
          <cell r="K126">
            <v>0</v>
          </cell>
          <cell r="L126">
            <v>0</v>
          </cell>
          <cell r="M126">
            <v>0</v>
          </cell>
          <cell r="N126">
            <v>166</v>
          </cell>
          <cell r="O126">
            <v>166</v>
          </cell>
          <cell r="P126">
            <v>20</v>
          </cell>
          <cell r="Q126">
            <v>146</v>
          </cell>
          <cell r="R126">
            <v>0</v>
          </cell>
          <cell r="S126">
            <v>0</v>
          </cell>
          <cell r="T126">
            <v>0</v>
          </cell>
          <cell r="U126">
            <v>0</v>
          </cell>
          <cell r="V126">
            <v>0</v>
          </cell>
          <cell r="W126">
            <v>0</v>
          </cell>
          <cell r="X126">
            <v>0</v>
          </cell>
          <cell r="Y126">
            <v>0</v>
          </cell>
          <cell r="Z126">
            <v>166</v>
          </cell>
          <cell r="AA126">
            <v>23.714285714285715</v>
          </cell>
          <cell r="AB126">
            <v>36.999999999999957</v>
          </cell>
          <cell r="AC126">
            <v>60.363636363636367</v>
          </cell>
          <cell r="AD126">
            <v>0</v>
          </cell>
          <cell r="AE126">
            <v>0</v>
          </cell>
          <cell r="AF126">
            <v>55.670731707317138</v>
          </cell>
          <cell r="AG126">
            <v>19.231707317073109</v>
          </cell>
          <cell r="AH126">
            <v>6.0731707317073109</v>
          </cell>
          <cell r="AI126">
            <v>85.024390243902516</v>
          </cell>
          <cell r="AJ126">
            <v>0</v>
          </cell>
          <cell r="AK126">
            <v>0</v>
          </cell>
          <cell r="AL126">
            <v>0</v>
          </cell>
          <cell r="AM126">
            <v>0</v>
          </cell>
          <cell r="AN126">
            <v>0</v>
          </cell>
          <cell r="AO126">
            <v>0</v>
          </cell>
          <cell r="AP126">
            <v>0</v>
          </cell>
          <cell r="AQ126">
            <v>0</v>
          </cell>
          <cell r="AR126">
            <v>0</v>
          </cell>
          <cell r="AS126">
            <v>0</v>
          </cell>
          <cell r="AT126">
            <v>4.5479452054794516</v>
          </cell>
          <cell r="AU126">
            <v>9.0958904109589032</v>
          </cell>
          <cell r="AV126">
            <v>12.5068493150685</v>
          </cell>
          <cell r="AW126">
            <v>0</v>
          </cell>
          <cell r="AX126">
            <v>0</v>
          </cell>
          <cell r="AY126">
            <v>0</v>
          </cell>
          <cell r="AZ126">
            <v>0</v>
          </cell>
          <cell r="BA126">
            <v>67.906976744185982</v>
          </cell>
          <cell r="BB126">
            <v>77.209302325581319</v>
          </cell>
          <cell r="BC126">
            <v>0</v>
          </cell>
          <cell r="BD126">
            <v>0</v>
          </cell>
          <cell r="BE126">
            <v>0</v>
          </cell>
          <cell r="BF126">
            <v>0</v>
          </cell>
          <cell r="BG126">
            <v>0</v>
          </cell>
          <cell r="BH126">
            <v>16.400000000000073</v>
          </cell>
          <cell r="BI126">
            <v>0</v>
          </cell>
          <cell r="BJ126">
            <v>0.78174693088684999</v>
          </cell>
          <cell r="BK126">
            <v>0</v>
          </cell>
          <cell r="BL126">
            <v>0</v>
          </cell>
          <cell r="BM126">
            <v>1</v>
          </cell>
          <cell r="BN126">
            <v>0</v>
          </cell>
        </row>
        <row r="127">
          <cell r="A127">
            <v>262</v>
          </cell>
          <cell r="B127">
            <v>139803</v>
          </cell>
          <cell r="C127">
            <v>9352001</v>
          </cell>
          <cell r="D127" t="str">
            <v>Gusford Community Primary School</v>
          </cell>
          <cell r="E127" t="str">
            <v>Primary</v>
          </cell>
          <cell r="F127" t="str">
            <v>Recoupment Academy</v>
          </cell>
          <cell r="G127">
            <v>1</v>
          </cell>
          <cell r="H127">
            <v>0</v>
          </cell>
          <cell r="I127">
            <v>0</v>
          </cell>
          <cell r="J127">
            <v>7</v>
          </cell>
          <cell r="K127">
            <v>0</v>
          </cell>
          <cell r="L127">
            <v>0</v>
          </cell>
          <cell r="M127">
            <v>0</v>
          </cell>
          <cell r="N127">
            <v>580</v>
          </cell>
          <cell r="O127">
            <v>580</v>
          </cell>
          <cell r="P127">
            <v>68</v>
          </cell>
          <cell r="Q127">
            <v>512</v>
          </cell>
          <cell r="R127">
            <v>0</v>
          </cell>
          <cell r="S127">
            <v>0</v>
          </cell>
          <cell r="T127">
            <v>0</v>
          </cell>
          <cell r="U127">
            <v>0</v>
          </cell>
          <cell r="V127">
            <v>0</v>
          </cell>
          <cell r="W127">
            <v>0</v>
          </cell>
          <cell r="X127">
            <v>0</v>
          </cell>
          <cell r="Y127">
            <v>0</v>
          </cell>
          <cell r="Z127">
            <v>580</v>
          </cell>
          <cell r="AA127">
            <v>82.857142857142861</v>
          </cell>
          <cell r="AB127">
            <v>72.999999999999858</v>
          </cell>
          <cell r="AC127">
            <v>140.36974789915968</v>
          </cell>
          <cell r="AD127">
            <v>0</v>
          </cell>
          <cell r="AE127">
            <v>0</v>
          </cell>
          <cell r="AF127">
            <v>187.32297063903269</v>
          </cell>
          <cell r="AG127">
            <v>70.120898100172965</v>
          </cell>
          <cell r="AH127">
            <v>39.067357512953386</v>
          </cell>
          <cell r="AI127">
            <v>103.17789291882538</v>
          </cell>
          <cell r="AJ127">
            <v>81.139896373057113</v>
          </cell>
          <cell r="AK127">
            <v>99.170984455958418</v>
          </cell>
          <cell r="AL127">
            <v>0</v>
          </cell>
          <cell r="AM127">
            <v>0</v>
          </cell>
          <cell r="AN127">
            <v>0</v>
          </cell>
          <cell r="AO127">
            <v>0</v>
          </cell>
          <cell r="AP127">
            <v>0</v>
          </cell>
          <cell r="AQ127">
            <v>0</v>
          </cell>
          <cell r="AR127">
            <v>0</v>
          </cell>
          <cell r="AS127">
            <v>0</v>
          </cell>
          <cell r="AT127">
            <v>4.53125</v>
          </cell>
          <cell r="AU127">
            <v>11.328125</v>
          </cell>
          <cell r="AV127">
            <v>24.921875</v>
          </cell>
          <cell r="AW127">
            <v>0</v>
          </cell>
          <cell r="AX127">
            <v>0</v>
          </cell>
          <cell r="AY127">
            <v>0</v>
          </cell>
          <cell r="AZ127">
            <v>2.9243697478991599</v>
          </cell>
          <cell r="BA127">
            <v>201.69696969696972</v>
          </cell>
          <cell r="BB127">
            <v>228.4848484848485</v>
          </cell>
          <cell r="BC127">
            <v>0</v>
          </cell>
          <cell r="BD127">
            <v>0</v>
          </cell>
          <cell r="BE127">
            <v>0</v>
          </cell>
          <cell r="BF127">
            <v>0</v>
          </cell>
          <cell r="BG127">
            <v>0</v>
          </cell>
          <cell r="BH127">
            <v>0</v>
          </cell>
          <cell r="BI127">
            <v>0</v>
          </cell>
          <cell r="BJ127">
            <v>0.48256786559405901</v>
          </cell>
          <cell r="BK127">
            <v>0</v>
          </cell>
          <cell r="BL127">
            <v>0</v>
          </cell>
          <cell r="BM127">
            <v>1</v>
          </cell>
          <cell r="BN127">
            <v>0</v>
          </cell>
        </row>
        <row r="128">
          <cell r="A128">
            <v>411</v>
          </cell>
          <cell r="B128">
            <v>136316</v>
          </cell>
          <cell r="C128">
            <v>9352003</v>
          </cell>
          <cell r="D128" t="str">
            <v>Forest Academy</v>
          </cell>
          <cell r="E128" t="str">
            <v>Primary</v>
          </cell>
          <cell r="F128" t="str">
            <v>Recoupment Academy</v>
          </cell>
          <cell r="G128">
            <v>1</v>
          </cell>
          <cell r="H128">
            <v>0</v>
          </cell>
          <cell r="I128">
            <v>0</v>
          </cell>
          <cell r="J128">
            <v>7</v>
          </cell>
          <cell r="K128">
            <v>0</v>
          </cell>
          <cell r="L128">
            <v>0</v>
          </cell>
          <cell r="M128">
            <v>0</v>
          </cell>
          <cell r="N128">
            <v>344</v>
          </cell>
          <cell r="O128">
            <v>344</v>
          </cell>
          <cell r="P128">
            <v>56</v>
          </cell>
          <cell r="Q128">
            <v>288</v>
          </cell>
          <cell r="R128">
            <v>0</v>
          </cell>
          <cell r="S128">
            <v>0</v>
          </cell>
          <cell r="T128">
            <v>0</v>
          </cell>
          <cell r="U128">
            <v>0</v>
          </cell>
          <cell r="V128">
            <v>0</v>
          </cell>
          <cell r="W128">
            <v>0</v>
          </cell>
          <cell r="X128">
            <v>0</v>
          </cell>
          <cell r="Y128">
            <v>0</v>
          </cell>
          <cell r="Z128">
            <v>344</v>
          </cell>
          <cell r="AA128">
            <v>49.142857142857146</v>
          </cell>
          <cell r="AB128">
            <v>44.999999999999964</v>
          </cell>
          <cell r="AC128">
            <v>59.38095238095238</v>
          </cell>
          <cell r="AD128">
            <v>0</v>
          </cell>
          <cell r="AE128">
            <v>0</v>
          </cell>
          <cell r="AF128">
            <v>245.71428571428561</v>
          </cell>
          <cell r="AG128">
            <v>98.285714285714377</v>
          </cell>
          <cell r="AH128">
            <v>0</v>
          </cell>
          <cell r="AI128">
            <v>0</v>
          </cell>
          <cell r="AJ128">
            <v>0</v>
          </cell>
          <cell r="AK128">
            <v>0</v>
          </cell>
          <cell r="AL128">
            <v>0</v>
          </cell>
          <cell r="AM128">
            <v>0</v>
          </cell>
          <cell r="AN128">
            <v>0</v>
          </cell>
          <cell r="AO128">
            <v>0</v>
          </cell>
          <cell r="AP128">
            <v>0</v>
          </cell>
          <cell r="AQ128">
            <v>0</v>
          </cell>
          <cell r="AR128">
            <v>0</v>
          </cell>
          <cell r="AS128">
            <v>0</v>
          </cell>
          <cell r="AT128">
            <v>10.75</v>
          </cell>
          <cell r="AU128">
            <v>21.5</v>
          </cell>
          <cell r="AV128">
            <v>28.666666666666657</v>
          </cell>
          <cell r="AW128">
            <v>0</v>
          </cell>
          <cell r="AX128">
            <v>0</v>
          </cell>
          <cell r="AY128">
            <v>0</v>
          </cell>
          <cell r="AZ128">
            <v>1.0238095238095237</v>
          </cell>
          <cell r="BA128">
            <v>89.269372693726851</v>
          </cell>
          <cell r="BB128">
            <v>106.62730627306263</v>
          </cell>
          <cell r="BC128">
            <v>0</v>
          </cell>
          <cell r="BD128">
            <v>0</v>
          </cell>
          <cell r="BE128">
            <v>0</v>
          </cell>
          <cell r="BF128">
            <v>0</v>
          </cell>
          <cell r="BG128">
            <v>0</v>
          </cell>
          <cell r="BH128">
            <v>0</v>
          </cell>
          <cell r="BI128">
            <v>0</v>
          </cell>
          <cell r="BJ128">
            <v>0.72583274403409104</v>
          </cell>
          <cell r="BK128">
            <v>0</v>
          </cell>
          <cell r="BL128">
            <v>0</v>
          </cell>
          <cell r="BM128">
            <v>1</v>
          </cell>
          <cell r="BN128">
            <v>0</v>
          </cell>
        </row>
        <row r="129">
          <cell r="A129">
            <v>73</v>
          </cell>
          <cell r="B129">
            <v>139804</v>
          </cell>
          <cell r="C129">
            <v>9352006</v>
          </cell>
          <cell r="D129" t="str">
            <v>Westwood Primary School</v>
          </cell>
          <cell r="E129" t="str">
            <v>Primary</v>
          </cell>
          <cell r="F129" t="str">
            <v>Recoupment Academy</v>
          </cell>
          <cell r="G129">
            <v>1</v>
          </cell>
          <cell r="H129">
            <v>0</v>
          </cell>
          <cell r="I129">
            <v>0</v>
          </cell>
          <cell r="J129">
            <v>7</v>
          </cell>
          <cell r="K129">
            <v>0</v>
          </cell>
          <cell r="L129">
            <v>0</v>
          </cell>
          <cell r="M129">
            <v>0</v>
          </cell>
          <cell r="N129">
            <v>206</v>
          </cell>
          <cell r="O129">
            <v>206</v>
          </cell>
          <cell r="P129">
            <v>30</v>
          </cell>
          <cell r="Q129">
            <v>176</v>
          </cell>
          <cell r="R129">
            <v>0</v>
          </cell>
          <cell r="S129">
            <v>0</v>
          </cell>
          <cell r="T129">
            <v>0</v>
          </cell>
          <cell r="U129">
            <v>0</v>
          </cell>
          <cell r="V129">
            <v>0</v>
          </cell>
          <cell r="W129">
            <v>0</v>
          </cell>
          <cell r="X129">
            <v>0</v>
          </cell>
          <cell r="Y129">
            <v>0</v>
          </cell>
          <cell r="Z129">
            <v>206</v>
          </cell>
          <cell r="AA129">
            <v>29.428571428571427</v>
          </cell>
          <cell r="AB129">
            <v>70.999999999999943</v>
          </cell>
          <cell r="AC129">
            <v>100.53588516746412</v>
          </cell>
          <cell r="AD129">
            <v>0</v>
          </cell>
          <cell r="AE129">
            <v>0</v>
          </cell>
          <cell r="AF129">
            <v>50.00000000000005</v>
          </cell>
          <cell r="AG129">
            <v>46.99999999999995</v>
          </cell>
          <cell r="AH129">
            <v>5.0000000000000053</v>
          </cell>
          <cell r="AI129">
            <v>25.000000000000025</v>
          </cell>
          <cell r="AJ129">
            <v>28.999999999999957</v>
          </cell>
          <cell r="AK129">
            <v>49.000000000000021</v>
          </cell>
          <cell r="AL129">
            <v>0.999999999999999</v>
          </cell>
          <cell r="AM129">
            <v>0</v>
          </cell>
          <cell r="AN129">
            <v>0</v>
          </cell>
          <cell r="AO129">
            <v>0</v>
          </cell>
          <cell r="AP129">
            <v>0</v>
          </cell>
          <cell r="AQ129">
            <v>0</v>
          </cell>
          <cell r="AR129">
            <v>0</v>
          </cell>
          <cell r="AS129">
            <v>0</v>
          </cell>
          <cell r="AT129">
            <v>1.1704545454545452</v>
          </cell>
          <cell r="AU129">
            <v>4.6818181818181763</v>
          </cell>
          <cell r="AV129">
            <v>10.534090909090901</v>
          </cell>
          <cell r="AW129">
            <v>0</v>
          </cell>
          <cell r="AX129">
            <v>0</v>
          </cell>
          <cell r="AY129">
            <v>0</v>
          </cell>
          <cell r="AZ129">
            <v>0.98564593301435399</v>
          </cell>
          <cell r="BA129">
            <v>70.816568047337199</v>
          </cell>
          <cell r="BB129">
            <v>82.887573964496951</v>
          </cell>
          <cell r="BC129">
            <v>0</v>
          </cell>
          <cell r="BD129">
            <v>0</v>
          </cell>
          <cell r="BE129">
            <v>0</v>
          </cell>
          <cell r="BF129">
            <v>0</v>
          </cell>
          <cell r="BG129">
            <v>0</v>
          </cell>
          <cell r="BH129">
            <v>5.4000000000000616</v>
          </cell>
          <cell r="BI129">
            <v>0</v>
          </cell>
          <cell r="BJ129">
            <v>0.43076810085714301</v>
          </cell>
          <cell r="BK129">
            <v>0</v>
          </cell>
          <cell r="BL129">
            <v>0</v>
          </cell>
          <cell r="BM129">
            <v>1</v>
          </cell>
          <cell r="BN129">
            <v>0</v>
          </cell>
        </row>
        <row r="130">
          <cell r="A130">
            <v>453</v>
          </cell>
          <cell r="B130">
            <v>140044</v>
          </cell>
          <cell r="C130">
            <v>9352010</v>
          </cell>
          <cell r="D130" t="str">
            <v>Westfield Primary Academy</v>
          </cell>
          <cell r="E130" t="str">
            <v>Primary</v>
          </cell>
          <cell r="F130" t="str">
            <v>Recoupment Academy</v>
          </cell>
          <cell r="G130">
            <v>1</v>
          </cell>
          <cell r="H130">
            <v>0</v>
          </cell>
          <cell r="I130">
            <v>0</v>
          </cell>
          <cell r="J130">
            <v>7</v>
          </cell>
          <cell r="K130">
            <v>0</v>
          </cell>
          <cell r="L130">
            <v>0</v>
          </cell>
          <cell r="M130">
            <v>0</v>
          </cell>
          <cell r="N130">
            <v>399</v>
          </cell>
          <cell r="O130">
            <v>399</v>
          </cell>
          <cell r="P130">
            <v>49</v>
          </cell>
          <cell r="Q130">
            <v>350</v>
          </cell>
          <cell r="R130">
            <v>0</v>
          </cell>
          <cell r="S130">
            <v>0</v>
          </cell>
          <cell r="T130">
            <v>0</v>
          </cell>
          <cell r="U130">
            <v>0</v>
          </cell>
          <cell r="V130">
            <v>0</v>
          </cell>
          <cell r="W130">
            <v>0</v>
          </cell>
          <cell r="X130">
            <v>0</v>
          </cell>
          <cell r="Y130">
            <v>0</v>
          </cell>
          <cell r="Z130">
            <v>399</v>
          </cell>
          <cell r="AA130">
            <v>57</v>
          </cell>
          <cell r="AB130">
            <v>55.999999999999822</v>
          </cell>
          <cell r="AC130">
            <v>77.288135593220332</v>
          </cell>
          <cell r="AD130">
            <v>0</v>
          </cell>
          <cell r="AE130">
            <v>0</v>
          </cell>
          <cell r="AF130">
            <v>363.00000000000017</v>
          </cell>
          <cell r="AG130">
            <v>29.999999999999986</v>
          </cell>
          <cell r="AH130">
            <v>5.9999999999999973</v>
          </cell>
          <cell r="AI130">
            <v>0</v>
          </cell>
          <cell r="AJ130">
            <v>0</v>
          </cell>
          <cell r="AK130">
            <v>0</v>
          </cell>
          <cell r="AL130">
            <v>0</v>
          </cell>
          <cell r="AM130">
            <v>0</v>
          </cell>
          <cell r="AN130">
            <v>0</v>
          </cell>
          <cell r="AO130">
            <v>0</v>
          </cell>
          <cell r="AP130">
            <v>0</v>
          </cell>
          <cell r="AQ130">
            <v>0</v>
          </cell>
          <cell r="AR130">
            <v>0</v>
          </cell>
          <cell r="AS130">
            <v>0</v>
          </cell>
          <cell r="AT130">
            <v>12.53999999999999</v>
          </cell>
          <cell r="AU130">
            <v>23.939999999999998</v>
          </cell>
          <cell r="AV130">
            <v>35.340000000000011</v>
          </cell>
          <cell r="AW130">
            <v>0</v>
          </cell>
          <cell r="AX130">
            <v>0</v>
          </cell>
          <cell r="AY130">
            <v>0</v>
          </cell>
          <cell r="AZ130">
            <v>0</v>
          </cell>
          <cell r="BA130">
            <v>132.93768545994055</v>
          </cell>
          <cell r="BB130">
            <v>151.54896142433225</v>
          </cell>
          <cell r="BC130">
            <v>0</v>
          </cell>
          <cell r="BD130">
            <v>0</v>
          </cell>
          <cell r="BE130">
            <v>0</v>
          </cell>
          <cell r="BF130">
            <v>0</v>
          </cell>
          <cell r="BG130">
            <v>0</v>
          </cell>
          <cell r="BH130">
            <v>0</v>
          </cell>
          <cell r="BI130">
            <v>0</v>
          </cell>
          <cell r="BJ130">
            <v>0.47004149902597397</v>
          </cell>
          <cell r="BK130">
            <v>0</v>
          </cell>
          <cell r="BL130">
            <v>0</v>
          </cell>
          <cell r="BM130">
            <v>1</v>
          </cell>
          <cell r="BN130">
            <v>0</v>
          </cell>
        </row>
        <row r="131">
          <cell r="A131">
            <v>61</v>
          </cell>
          <cell r="B131">
            <v>140573</v>
          </cell>
          <cell r="C131">
            <v>9352014</v>
          </cell>
          <cell r="D131" t="str">
            <v>Red Oak Primary School</v>
          </cell>
          <cell r="E131" t="str">
            <v>Primary</v>
          </cell>
          <cell r="F131" t="str">
            <v>Recoupment Academy</v>
          </cell>
          <cell r="G131">
            <v>1</v>
          </cell>
          <cell r="H131">
            <v>0</v>
          </cell>
          <cell r="I131">
            <v>0</v>
          </cell>
          <cell r="J131">
            <v>7</v>
          </cell>
          <cell r="K131">
            <v>0</v>
          </cell>
          <cell r="L131">
            <v>0</v>
          </cell>
          <cell r="M131">
            <v>0</v>
          </cell>
          <cell r="N131">
            <v>396</v>
          </cell>
          <cell r="O131">
            <v>396</v>
          </cell>
          <cell r="P131">
            <v>54</v>
          </cell>
          <cell r="Q131">
            <v>342</v>
          </cell>
          <cell r="R131">
            <v>0</v>
          </cell>
          <cell r="S131">
            <v>0</v>
          </cell>
          <cell r="T131">
            <v>0</v>
          </cell>
          <cell r="U131">
            <v>0</v>
          </cell>
          <cell r="V131">
            <v>0</v>
          </cell>
          <cell r="W131">
            <v>0</v>
          </cell>
          <cell r="X131">
            <v>0</v>
          </cell>
          <cell r="Y131">
            <v>0</v>
          </cell>
          <cell r="Z131">
            <v>396</v>
          </cell>
          <cell r="AA131">
            <v>56.571428571428569</v>
          </cell>
          <cell r="AB131">
            <v>165.00000000000014</v>
          </cell>
          <cell r="AC131">
            <v>201.97989949748745</v>
          </cell>
          <cell r="AD131">
            <v>0</v>
          </cell>
          <cell r="AE131">
            <v>0</v>
          </cell>
          <cell r="AF131">
            <v>20.999999999999986</v>
          </cell>
          <cell r="AG131">
            <v>85.999999999999929</v>
          </cell>
          <cell r="AH131">
            <v>8.9999999999999893</v>
          </cell>
          <cell r="AI131">
            <v>59.000000000000007</v>
          </cell>
          <cell r="AJ131">
            <v>121.00000000000018</v>
          </cell>
          <cell r="AK131">
            <v>93.000000000000057</v>
          </cell>
          <cell r="AL131">
            <v>7.0000000000000098</v>
          </cell>
          <cell r="AM131">
            <v>0</v>
          </cell>
          <cell r="AN131">
            <v>0</v>
          </cell>
          <cell r="AO131">
            <v>0</v>
          </cell>
          <cell r="AP131">
            <v>0</v>
          </cell>
          <cell r="AQ131">
            <v>0</v>
          </cell>
          <cell r="AR131">
            <v>0</v>
          </cell>
          <cell r="AS131">
            <v>0</v>
          </cell>
          <cell r="AT131">
            <v>3.4736842105263142</v>
          </cell>
          <cell r="AU131">
            <v>6.9473684210526283</v>
          </cell>
          <cell r="AV131">
            <v>13.894736842105257</v>
          </cell>
          <cell r="AW131">
            <v>0</v>
          </cell>
          <cell r="AX131">
            <v>0</v>
          </cell>
          <cell r="AY131">
            <v>0</v>
          </cell>
          <cell r="AZ131">
            <v>3.9798994974874371</v>
          </cell>
          <cell r="BA131">
            <v>139.10091743119253</v>
          </cell>
          <cell r="BB131">
            <v>161.06422018348607</v>
          </cell>
          <cell r="BC131">
            <v>0</v>
          </cell>
          <cell r="BD131">
            <v>0</v>
          </cell>
          <cell r="BE131">
            <v>0</v>
          </cell>
          <cell r="BF131">
            <v>0</v>
          </cell>
          <cell r="BG131">
            <v>0</v>
          </cell>
          <cell r="BH131">
            <v>16.399999999999832</v>
          </cell>
          <cell r="BI131">
            <v>0</v>
          </cell>
          <cell r="BJ131">
            <v>0.33109253888888901</v>
          </cell>
          <cell r="BK131">
            <v>0</v>
          </cell>
          <cell r="BL131">
            <v>0</v>
          </cell>
          <cell r="BM131">
            <v>1</v>
          </cell>
          <cell r="BN131">
            <v>0</v>
          </cell>
        </row>
        <row r="132">
          <cell r="A132">
            <v>292</v>
          </cell>
          <cell r="B132">
            <v>140822</v>
          </cell>
          <cell r="C132">
            <v>9352017</v>
          </cell>
          <cell r="D132" t="str">
            <v>Sidegate Primary School</v>
          </cell>
          <cell r="E132" t="str">
            <v>Primary</v>
          </cell>
          <cell r="F132" t="str">
            <v>Recoupment Academy</v>
          </cell>
          <cell r="G132">
            <v>1</v>
          </cell>
          <cell r="H132">
            <v>0</v>
          </cell>
          <cell r="I132">
            <v>0</v>
          </cell>
          <cell r="J132">
            <v>7</v>
          </cell>
          <cell r="K132">
            <v>0</v>
          </cell>
          <cell r="L132">
            <v>0</v>
          </cell>
          <cell r="M132">
            <v>0</v>
          </cell>
          <cell r="N132">
            <v>653</v>
          </cell>
          <cell r="O132">
            <v>653</v>
          </cell>
          <cell r="P132">
            <v>90</v>
          </cell>
          <cell r="Q132">
            <v>563</v>
          </cell>
          <cell r="R132">
            <v>0</v>
          </cell>
          <cell r="S132">
            <v>0</v>
          </cell>
          <cell r="T132">
            <v>0</v>
          </cell>
          <cell r="U132">
            <v>0</v>
          </cell>
          <cell r="V132">
            <v>0</v>
          </cell>
          <cell r="W132">
            <v>0</v>
          </cell>
          <cell r="X132">
            <v>0</v>
          </cell>
          <cell r="Y132">
            <v>0</v>
          </cell>
          <cell r="Z132">
            <v>653</v>
          </cell>
          <cell r="AA132">
            <v>93.285714285714292</v>
          </cell>
          <cell r="AB132">
            <v>43.000000000000007</v>
          </cell>
          <cell r="AC132">
            <v>93.862442040185471</v>
          </cell>
          <cell r="AD132">
            <v>0</v>
          </cell>
          <cell r="AE132">
            <v>0</v>
          </cell>
          <cell r="AF132">
            <v>587.80030721966193</v>
          </cell>
          <cell r="AG132">
            <v>35.10752688172046</v>
          </cell>
          <cell r="AH132">
            <v>12.036866359447002</v>
          </cell>
          <cell r="AI132">
            <v>11.033794162826393</v>
          </cell>
          <cell r="AJ132">
            <v>7.0215053763440789</v>
          </cell>
          <cell r="AK132">
            <v>0</v>
          </cell>
          <cell r="AL132">
            <v>0</v>
          </cell>
          <cell r="AM132">
            <v>0</v>
          </cell>
          <cell r="AN132">
            <v>0</v>
          </cell>
          <cell r="AO132">
            <v>0</v>
          </cell>
          <cell r="AP132">
            <v>0</v>
          </cell>
          <cell r="AQ132">
            <v>0</v>
          </cell>
          <cell r="AR132">
            <v>0</v>
          </cell>
          <cell r="AS132">
            <v>0</v>
          </cell>
          <cell r="AT132">
            <v>24.357015985790387</v>
          </cell>
          <cell r="AU132">
            <v>46.394316163410316</v>
          </cell>
          <cell r="AV132">
            <v>63.792184724689186</v>
          </cell>
          <cell r="AW132">
            <v>0</v>
          </cell>
          <cell r="AX132">
            <v>0</v>
          </cell>
          <cell r="AY132">
            <v>0</v>
          </cell>
          <cell r="AZ132">
            <v>1.009273570324575</v>
          </cell>
          <cell r="BA132">
            <v>206.25794392523372</v>
          </cell>
          <cell r="BB132">
            <v>239.22990654205614</v>
          </cell>
          <cell r="BC132">
            <v>0</v>
          </cell>
          <cell r="BD132">
            <v>0</v>
          </cell>
          <cell r="BE132">
            <v>0</v>
          </cell>
          <cell r="BF132">
            <v>0</v>
          </cell>
          <cell r="BG132">
            <v>0</v>
          </cell>
          <cell r="BH132">
            <v>0</v>
          </cell>
          <cell r="BI132">
            <v>0</v>
          </cell>
          <cell r="BJ132">
            <v>0.43076260061538502</v>
          </cell>
          <cell r="BK132">
            <v>0</v>
          </cell>
          <cell r="BL132">
            <v>0</v>
          </cell>
          <cell r="BM132">
            <v>1</v>
          </cell>
          <cell r="BN132">
            <v>0</v>
          </cell>
        </row>
        <row r="133">
          <cell r="A133">
            <v>484</v>
          </cell>
          <cell r="B133">
            <v>142993</v>
          </cell>
          <cell r="C133">
            <v>9352022</v>
          </cell>
          <cell r="D133" t="str">
            <v>Laureate Primary Academy</v>
          </cell>
          <cell r="E133" t="str">
            <v>Primary</v>
          </cell>
          <cell r="F133" t="str">
            <v>Recoupment Academy</v>
          </cell>
          <cell r="G133">
            <v>1</v>
          </cell>
          <cell r="H133">
            <v>0</v>
          </cell>
          <cell r="I133">
            <v>0</v>
          </cell>
          <cell r="J133">
            <v>7</v>
          </cell>
          <cell r="K133">
            <v>0</v>
          </cell>
          <cell r="L133">
            <v>0</v>
          </cell>
          <cell r="M133">
            <v>0</v>
          </cell>
          <cell r="N133">
            <v>239</v>
          </cell>
          <cell r="O133">
            <v>239</v>
          </cell>
          <cell r="P133">
            <v>30</v>
          </cell>
          <cell r="Q133">
            <v>209</v>
          </cell>
          <cell r="R133">
            <v>0</v>
          </cell>
          <cell r="S133">
            <v>0</v>
          </cell>
          <cell r="T133">
            <v>0</v>
          </cell>
          <cell r="U133">
            <v>0</v>
          </cell>
          <cell r="V133">
            <v>0</v>
          </cell>
          <cell r="W133">
            <v>0</v>
          </cell>
          <cell r="X133">
            <v>0</v>
          </cell>
          <cell r="Y133">
            <v>0</v>
          </cell>
          <cell r="Z133">
            <v>239</v>
          </cell>
          <cell r="AA133">
            <v>34.142857142857146</v>
          </cell>
          <cell r="AB133">
            <v>27.999999999999961</v>
          </cell>
          <cell r="AC133">
            <v>57.045267489711932</v>
          </cell>
          <cell r="AD133">
            <v>0</v>
          </cell>
          <cell r="AE133">
            <v>0</v>
          </cell>
          <cell r="AF133">
            <v>211.00000000000003</v>
          </cell>
          <cell r="AG133">
            <v>25.999999999999979</v>
          </cell>
          <cell r="AH133">
            <v>0</v>
          </cell>
          <cell r="AI133">
            <v>1.9999999999999989</v>
          </cell>
          <cell r="AJ133">
            <v>0</v>
          </cell>
          <cell r="AK133">
            <v>0</v>
          </cell>
          <cell r="AL133">
            <v>0</v>
          </cell>
          <cell r="AM133">
            <v>0</v>
          </cell>
          <cell r="AN133">
            <v>0</v>
          </cell>
          <cell r="AO133">
            <v>0</v>
          </cell>
          <cell r="AP133">
            <v>0</v>
          </cell>
          <cell r="AQ133">
            <v>0</v>
          </cell>
          <cell r="AR133">
            <v>0</v>
          </cell>
          <cell r="AS133">
            <v>0</v>
          </cell>
          <cell r="AT133">
            <v>21.727272727272723</v>
          </cell>
          <cell r="AU133">
            <v>48.028708133971278</v>
          </cell>
          <cell r="AV133">
            <v>60.60765550239222</v>
          </cell>
          <cell r="AW133">
            <v>0</v>
          </cell>
          <cell r="AX133">
            <v>0</v>
          </cell>
          <cell r="AY133">
            <v>0</v>
          </cell>
          <cell r="AZ133">
            <v>0.98353909465020584</v>
          </cell>
          <cell r="BA133">
            <v>81.340540540540502</v>
          </cell>
          <cell r="BB133">
            <v>93.016216216216165</v>
          </cell>
          <cell r="BC133">
            <v>0</v>
          </cell>
          <cell r="BD133">
            <v>0</v>
          </cell>
          <cell r="BE133">
            <v>0</v>
          </cell>
          <cell r="BF133">
            <v>0</v>
          </cell>
          <cell r="BG133">
            <v>0</v>
          </cell>
          <cell r="BH133">
            <v>2.099999999999977</v>
          </cell>
          <cell r="BI133">
            <v>0</v>
          </cell>
          <cell r="BJ133">
            <v>0.68755899491018002</v>
          </cell>
          <cell r="BK133">
            <v>0</v>
          </cell>
          <cell r="BL133">
            <v>0</v>
          </cell>
          <cell r="BM133">
            <v>1</v>
          </cell>
          <cell r="BN133">
            <v>0</v>
          </cell>
        </row>
        <row r="134">
          <cell r="A134">
            <v>77</v>
          </cell>
          <cell r="B134">
            <v>140823</v>
          </cell>
          <cell r="C134">
            <v>9352025</v>
          </cell>
          <cell r="D134" t="str">
            <v>Grove Primary School</v>
          </cell>
          <cell r="E134" t="str">
            <v>Primary</v>
          </cell>
          <cell r="F134" t="str">
            <v>Recoupment Academy</v>
          </cell>
          <cell r="G134">
            <v>1</v>
          </cell>
          <cell r="H134">
            <v>0</v>
          </cell>
          <cell r="I134">
            <v>0</v>
          </cell>
          <cell r="J134">
            <v>7</v>
          </cell>
          <cell r="K134">
            <v>0</v>
          </cell>
          <cell r="L134">
            <v>0</v>
          </cell>
          <cell r="M134">
            <v>0</v>
          </cell>
          <cell r="N134">
            <v>300</v>
          </cell>
          <cell r="O134">
            <v>300</v>
          </cell>
          <cell r="P134">
            <v>45</v>
          </cell>
          <cell r="Q134">
            <v>255</v>
          </cell>
          <cell r="R134">
            <v>0</v>
          </cell>
          <cell r="S134">
            <v>0</v>
          </cell>
          <cell r="T134">
            <v>0</v>
          </cell>
          <cell r="U134">
            <v>0</v>
          </cell>
          <cell r="V134">
            <v>0</v>
          </cell>
          <cell r="W134">
            <v>0</v>
          </cell>
          <cell r="X134">
            <v>0</v>
          </cell>
          <cell r="Y134">
            <v>0</v>
          </cell>
          <cell r="Z134">
            <v>300</v>
          </cell>
          <cell r="AA134">
            <v>42.857142857142854</v>
          </cell>
          <cell r="AB134">
            <v>57.999999999999901</v>
          </cell>
          <cell r="AC134">
            <v>65.217391304347828</v>
          </cell>
          <cell r="AD134">
            <v>0</v>
          </cell>
          <cell r="AE134">
            <v>0</v>
          </cell>
          <cell r="AF134">
            <v>174.16107382550339</v>
          </cell>
          <cell r="AG134">
            <v>19.1275167785235</v>
          </cell>
          <cell r="AH134">
            <v>0</v>
          </cell>
          <cell r="AI134">
            <v>89.597315436241502</v>
          </cell>
          <cell r="AJ134">
            <v>6.0402684563758502</v>
          </cell>
          <cell r="AK134">
            <v>8.0536912751677807</v>
          </cell>
          <cell r="AL134">
            <v>3.02013422818791</v>
          </cell>
          <cell r="AM134">
            <v>0</v>
          </cell>
          <cell r="AN134">
            <v>0</v>
          </cell>
          <cell r="AO134">
            <v>0</v>
          </cell>
          <cell r="AP134">
            <v>0</v>
          </cell>
          <cell r="AQ134">
            <v>0</v>
          </cell>
          <cell r="AR134">
            <v>0</v>
          </cell>
          <cell r="AS134">
            <v>0</v>
          </cell>
          <cell r="AT134">
            <v>0</v>
          </cell>
          <cell r="AU134">
            <v>1.1764705882352942</v>
          </cell>
          <cell r="AV134">
            <v>1.1764705882352942</v>
          </cell>
          <cell r="AW134">
            <v>0</v>
          </cell>
          <cell r="AX134">
            <v>0</v>
          </cell>
          <cell r="AY134">
            <v>0</v>
          </cell>
          <cell r="AZ134">
            <v>0</v>
          </cell>
          <cell r="BA134">
            <v>94.743083003952677</v>
          </cell>
          <cell r="BB134">
            <v>111.4624505928855</v>
          </cell>
          <cell r="BC134">
            <v>0</v>
          </cell>
          <cell r="BD134">
            <v>0</v>
          </cell>
          <cell r="BE134">
            <v>0</v>
          </cell>
          <cell r="BF134">
            <v>0</v>
          </cell>
          <cell r="BG134">
            <v>0</v>
          </cell>
          <cell r="BH134">
            <v>0</v>
          </cell>
          <cell r="BI134">
            <v>0</v>
          </cell>
          <cell r="BJ134">
            <v>0.73106460644418902</v>
          </cell>
          <cell r="BK134">
            <v>0</v>
          </cell>
          <cell r="BL134">
            <v>0</v>
          </cell>
          <cell r="BM134">
            <v>1</v>
          </cell>
          <cell r="BN134">
            <v>0</v>
          </cell>
        </row>
        <row r="135">
          <cell r="A135">
            <v>267</v>
          </cell>
          <cell r="B135">
            <v>140887</v>
          </cell>
          <cell r="C135">
            <v>9352027</v>
          </cell>
          <cell r="D135" t="str">
            <v>Hillside Primary School</v>
          </cell>
          <cell r="E135" t="str">
            <v>Primary</v>
          </cell>
          <cell r="F135" t="str">
            <v>Recoupment Academy</v>
          </cell>
          <cell r="G135">
            <v>1</v>
          </cell>
          <cell r="H135">
            <v>0</v>
          </cell>
          <cell r="I135">
            <v>0</v>
          </cell>
          <cell r="J135">
            <v>7</v>
          </cell>
          <cell r="K135">
            <v>0</v>
          </cell>
          <cell r="L135">
            <v>0</v>
          </cell>
          <cell r="M135">
            <v>0</v>
          </cell>
          <cell r="N135">
            <v>552</v>
          </cell>
          <cell r="O135">
            <v>552</v>
          </cell>
          <cell r="P135">
            <v>87</v>
          </cell>
          <cell r="Q135">
            <v>465</v>
          </cell>
          <cell r="R135">
            <v>0</v>
          </cell>
          <cell r="S135">
            <v>0</v>
          </cell>
          <cell r="T135">
            <v>0</v>
          </cell>
          <cell r="U135">
            <v>0</v>
          </cell>
          <cell r="V135">
            <v>0</v>
          </cell>
          <cell r="W135">
            <v>0</v>
          </cell>
          <cell r="X135">
            <v>0</v>
          </cell>
          <cell r="Y135">
            <v>0</v>
          </cell>
          <cell r="Z135">
            <v>552</v>
          </cell>
          <cell r="AA135">
            <v>78.857142857142861</v>
          </cell>
          <cell r="AB135">
            <v>90.000000000000242</v>
          </cell>
          <cell r="AC135">
            <v>186.03314917127074</v>
          </cell>
          <cell r="AD135">
            <v>0</v>
          </cell>
          <cell r="AE135">
            <v>0</v>
          </cell>
          <cell r="AF135">
            <v>78.141560798547886</v>
          </cell>
          <cell r="AG135">
            <v>17.030852994555353</v>
          </cell>
          <cell r="AH135">
            <v>145.26315789473676</v>
          </cell>
          <cell r="AI135">
            <v>118.21415607985458</v>
          </cell>
          <cell r="AJ135">
            <v>167.30308529945532</v>
          </cell>
          <cell r="AK135">
            <v>15.027223230489991</v>
          </cell>
          <cell r="AL135">
            <v>11.019963702359323</v>
          </cell>
          <cell r="AM135">
            <v>0</v>
          </cell>
          <cell r="AN135">
            <v>0</v>
          </cell>
          <cell r="AO135">
            <v>0</v>
          </cell>
          <cell r="AP135">
            <v>0</v>
          </cell>
          <cell r="AQ135">
            <v>0</v>
          </cell>
          <cell r="AR135">
            <v>0</v>
          </cell>
          <cell r="AS135">
            <v>0</v>
          </cell>
          <cell r="AT135">
            <v>89.032258064516029</v>
          </cell>
          <cell r="AU135">
            <v>146.01290322580644</v>
          </cell>
          <cell r="AV135">
            <v>210.1161290322583</v>
          </cell>
          <cell r="AW135">
            <v>0</v>
          </cell>
          <cell r="AX135">
            <v>0</v>
          </cell>
          <cell r="AY135">
            <v>0</v>
          </cell>
          <cell r="AZ135">
            <v>2.0331491712707184</v>
          </cell>
          <cell r="BA135">
            <v>208.53760445682443</v>
          </cell>
          <cell r="BB135">
            <v>247.55431754874644</v>
          </cell>
          <cell r="BC135">
            <v>0</v>
          </cell>
          <cell r="BD135">
            <v>0</v>
          </cell>
          <cell r="BE135">
            <v>0</v>
          </cell>
          <cell r="BF135">
            <v>0</v>
          </cell>
          <cell r="BG135">
            <v>0</v>
          </cell>
          <cell r="BH135">
            <v>48.799999999999848</v>
          </cell>
          <cell r="BI135">
            <v>0</v>
          </cell>
          <cell r="BJ135">
            <v>0.51866420330827101</v>
          </cell>
          <cell r="BK135">
            <v>0</v>
          </cell>
          <cell r="BL135">
            <v>0</v>
          </cell>
          <cell r="BM135">
            <v>1</v>
          </cell>
          <cell r="BN135">
            <v>0</v>
          </cell>
        </row>
        <row r="136">
          <cell r="A136">
            <v>423</v>
          </cell>
          <cell r="B136">
            <v>140998</v>
          </cell>
          <cell r="C136">
            <v>9352029</v>
          </cell>
          <cell r="D136" t="str">
            <v>Tollgate Primary School</v>
          </cell>
          <cell r="E136" t="str">
            <v>Primary</v>
          </cell>
          <cell r="F136" t="str">
            <v>Recoupment Academy</v>
          </cell>
          <cell r="G136">
            <v>1</v>
          </cell>
          <cell r="H136">
            <v>0</v>
          </cell>
          <cell r="I136">
            <v>0</v>
          </cell>
          <cell r="J136">
            <v>5</v>
          </cell>
          <cell r="K136">
            <v>0</v>
          </cell>
          <cell r="L136">
            <v>0</v>
          </cell>
          <cell r="M136">
            <v>0</v>
          </cell>
          <cell r="N136">
            <v>255</v>
          </cell>
          <cell r="O136">
            <v>255</v>
          </cell>
          <cell r="P136">
            <v>50</v>
          </cell>
          <cell r="Q136">
            <v>205</v>
          </cell>
          <cell r="R136">
            <v>0</v>
          </cell>
          <cell r="S136">
            <v>0</v>
          </cell>
          <cell r="T136">
            <v>0</v>
          </cell>
          <cell r="U136">
            <v>0</v>
          </cell>
          <cell r="V136">
            <v>0</v>
          </cell>
          <cell r="W136">
            <v>0</v>
          </cell>
          <cell r="X136">
            <v>0</v>
          </cell>
          <cell r="Y136">
            <v>0</v>
          </cell>
          <cell r="Z136">
            <v>255</v>
          </cell>
          <cell r="AA136">
            <v>51</v>
          </cell>
          <cell r="AB136">
            <v>54.000000000000014</v>
          </cell>
          <cell r="AC136">
            <v>68.28451882845188</v>
          </cell>
          <cell r="AD136">
            <v>0</v>
          </cell>
          <cell r="AE136">
            <v>0</v>
          </cell>
          <cell r="AF136">
            <v>96.758893280632535</v>
          </cell>
          <cell r="AG136">
            <v>116.91699604743081</v>
          </cell>
          <cell r="AH136">
            <v>3.0237154150197569</v>
          </cell>
          <cell r="AI136">
            <v>38.300395256916985</v>
          </cell>
          <cell r="AJ136">
            <v>0</v>
          </cell>
          <cell r="AK136">
            <v>0</v>
          </cell>
          <cell r="AL136">
            <v>0</v>
          </cell>
          <cell r="AM136">
            <v>0</v>
          </cell>
          <cell r="AN136">
            <v>0</v>
          </cell>
          <cell r="AO136">
            <v>0</v>
          </cell>
          <cell r="AP136">
            <v>0</v>
          </cell>
          <cell r="AQ136">
            <v>0</v>
          </cell>
          <cell r="AR136">
            <v>0</v>
          </cell>
          <cell r="AS136">
            <v>0</v>
          </cell>
          <cell r="AT136">
            <v>6.2195121951219452</v>
          </cell>
          <cell r="AU136">
            <v>11.195121951219502</v>
          </cell>
          <cell r="AV136">
            <v>13.682926829268304</v>
          </cell>
          <cell r="AW136">
            <v>0</v>
          </cell>
          <cell r="AX136">
            <v>0</v>
          </cell>
          <cell r="AY136">
            <v>0</v>
          </cell>
          <cell r="AZ136">
            <v>1.0669456066945606</v>
          </cell>
          <cell r="BA136">
            <v>78.291457286432063</v>
          </cell>
          <cell r="BB136">
            <v>97.386934673366724</v>
          </cell>
          <cell r="BC136">
            <v>0</v>
          </cell>
          <cell r="BD136">
            <v>0</v>
          </cell>
          <cell r="BE136">
            <v>0</v>
          </cell>
          <cell r="BF136">
            <v>0</v>
          </cell>
          <cell r="BG136">
            <v>0</v>
          </cell>
          <cell r="BH136">
            <v>3.4999999999998885</v>
          </cell>
          <cell r="BI136">
            <v>0</v>
          </cell>
          <cell r="BJ136">
            <v>0.67538561229235905</v>
          </cell>
          <cell r="BK136">
            <v>0</v>
          </cell>
          <cell r="BL136">
            <v>0</v>
          </cell>
          <cell r="BM136">
            <v>1</v>
          </cell>
          <cell r="BN136">
            <v>0</v>
          </cell>
        </row>
        <row r="137">
          <cell r="A137">
            <v>521</v>
          </cell>
          <cell r="B137">
            <v>142995</v>
          </cell>
          <cell r="C137">
            <v>9352030</v>
          </cell>
          <cell r="D137" t="str">
            <v>Wickhambrook Primary Academy</v>
          </cell>
          <cell r="E137" t="str">
            <v>Primary</v>
          </cell>
          <cell r="F137" t="str">
            <v>Recoupment Academy</v>
          </cell>
          <cell r="G137">
            <v>1</v>
          </cell>
          <cell r="H137">
            <v>0</v>
          </cell>
          <cell r="I137">
            <v>0</v>
          </cell>
          <cell r="J137">
            <v>7</v>
          </cell>
          <cell r="K137">
            <v>0</v>
          </cell>
          <cell r="L137">
            <v>0</v>
          </cell>
          <cell r="M137">
            <v>0</v>
          </cell>
          <cell r="N137">
            <v>164</v>
          </cell>
          <cell r="O137">
            <v>164</v>
          </cell>
          <cell r="P137">
            <v>22</v>
          </cell>
          <cell r="Q137">
            <v>142</v>
          </cell>
          <cell r="R137">
            <v>0</v>
          </cell>
          <cell r="S137">
            <v>0</v>
          </cell>
          <cell r="T137">
            <v>0</v>
          </cell>
          <cell r="U137">
            <v>0</v>
          </cell>
          <cell r="V137">
            <v>0</v>
          </cell>
          <cell r="W137">
            <v>0</v>
          </cell>
          <cell r="X137">
            <v>0</v>
          </cell>
          <cell r="Y137">
            <v>0</v>
          </cell>
          <cell r="Z137">
            <v>164</v>
          </cell>
          <cell r="AA137">
            <v>23.428571428571427</v>
          </cell>
          <cell r="AB137">
            <v>14.000000000000004</v>
          </cell>
          <cell r="AC137">
            <v>14.000000000000004</v>
          </cell>
          <cell r="AD137">
            <v>0</v>
          </cell>
          <cell r="AE137">
            <v>0</v>
          </cell>
          <cell r="AF137">
            <v>162.99999999999997</v>
          </cell>
          <cell r="AG137">
            <v>1.0000000000000007</v>
          </cell>
          <cell r="AH137">
            <v>0</v>
          </cell>
          <cell r="AI137">
            <v>0</v>
          </cell>
          <cell r="AJ137">
            <v>0</v>
          </cell>
          <cell r="AK137">
            <v>0</v>
          </cell>
          <cell r="AL137">
            <v>0</v>
          </cell>
          <cell r="AM137">
            <v>0</v>
          </cell>
          <cell r="AN137">
            <v>0</v>
          </cell>
          <cell r="AO137">
            <v>0</v>
          </cell>
          <cell r="AP137">
            <v>0</v>
          </cell>
          <cell r="AQ137">
            <v>0</v>
          </cell>
          <cell r="AR137">
            <v>0</v>
          </cell>
          <cell r="AS137">
            <v>0</v>
          </cell>
          <cell r="AT137">
            <v>2.3098591549295739</v>
          </cell>
          <cell r="AU137">
            <v>3.4647887323943691</v>
          </cell>
          <cell r="AV137">
            <v>3.4647887323943691</v>
          </cell>
          <cell r="AW137">
            <v>0</v>
          </cell>
          <cell r="AX137">
            <v>0</v>
          </cell>
          <cell r="AY137">
            <v>0</v>
          </cell>
          <cell r="AZ137">
            <v>0.95348837209302328</v>
          </cell>
          <cell r="BA137">
            <v>45.567164179104523</v>
          </cell>
          <cell r="BB137">
            <v>52.626865671641845</v>
          </cell>
          <cell r="BC137">
            <v>0</v>
          </cell>
          <cell r="BD137">
            <v>0</v>
          </cell>
          <cell r="BE137">
            <v>0</v>
          </cell>
          <cell r="BF137">
            <v>0</v>
          </cell>
          <cell r="BG137">
            <v>0</v>
          </cell>
          <cell r="BH137">
            <v>1.6000000000000629</v>
          </cell>
          <cell r="BI137">
            <v>0</v>
          </cell>
          <cell r="BJ137">
            <v>3.62628144491979</v>
          </cell>
          <cell r="BK137">
            <v>0</v>
          </cell>
          <cell r="BL137">
            <v>0</v>
          </cell>
          <cell r="BM137">
            <v>1</v>
          </cell>
          <cell r="BN137">
            <v>0</v>
          </cell>
        </row>
        <row r="138">
          <cell r="A138">
            <v>522</v>
          </cell>
          <cell r="B138">
            <v>142566</v>
          </cell>
          <cell r="C138">
            <v>9352031</v>
          </cell>
          <cell r="D138" t="str">
            <v>Woolpit Primary Academy</v>
          </cell>
          <cell r="E138" t="str">
            <v>Primary</v>
          </cell>
          <cell r="F138" t="str">
            <v>Recoupment Academy</v>
          </cell>
          <cell r="G138">
            <v>1</v>
          </cell>
          <cell r="H138">
            <v>0</v>
          </cell>
          <cell r="I138">
            <v>0</v>
          </cell>
          <cell r="J138">
            <v>7</v>
          </cell>
          <cell r="K138">
            <v>0</v>
          </cell>
          <cell r="L138">
            <v>0</v>
          </cell>
          <cell r="M138">
            <v>0</v>
          </cell>
          <cell r="N138">
            <v>159</v>
          </cell>
          <cell r="O138">
            <v>159</v>
          </cell>
          <cell r="P138">
            <v>21</v>
          </cell>
          <cell r="Q138">
            <v>138</v>
          </cell>
          <cell r="R138">
            <v>0</v>
          </cell>
          <cell r="S138">
            <v>0</v>
          </cell>
          <cell r="T138">
            <v>0</v>
          </cell>
          <cell r="U138">
            <v>0</v>
          </cell>
          <cell r="V138">
            <v>0</v>
          </cell>
          <cell r="W138">
            <v>0</v>
          </cell>
          <cell r="X138">
            <v>0</v>
          </cell>
          <cell r="Y138">
            <v>0</v>
          </cell>
          <cell r="Z138">
            <v>159</v>
          </cell>
          <cell r="AA138">
            <v>22.714285714285715</v>
          </cell>
          <cell r="AB138">
            <v>38.000000000000021</v>
          </cell>
          <cell r="AC138">
            <v>47.797546012269933</v>
          </cell>
          <cell r="AD138">
            <v>0</v>
          </cell>
          <cell r="AE138">
            <v>0</v>
          </cell>
          <cell r="AF138">
            <v>155.99999999999997</v>
          </cell>
          <cell r="AG138">
            <v>3.0000000000000022</v>
          </cell>
          <cell r="AH138">
            <v>0</v>
          </cell>
          <cell r="AI138">
            <v>0</v>
          </cell>
          <cell r="AJ138">
            <v>0</v>
          </cell>
          <cell r="AK138">
            <v>0</v>
          </cell>
          <cell r="AL138">
            <v>0</v>
          </cell>
          <cell r="AM138">
            <v>0</v>
          </cell>
          <cell r="AN138">
            <v>0</v>
          </cell>
          <cell r="AO138">
            <v>0</v>
          </cell>
          <cell r="AP138">
            <v>0</v>
          </cell>
          <cell r="AQ138">
            <v>0</v>
          </cell>
          <cell r="AR138">
            <v>0</v>
          </cell>
          <cell r="AS138">
            <v>0</v>
          </cell>
          <cell r="AT138">
            <v>1.1521739130434778</v>
          </cell>
          <cell r="AU138">
            <v>2.3043478260869557</v>
          </cell>
          <cell r="AV138">
            <v>3.4565217391304337</v>
          </cell>
          <cell r="AW138">
            <v>0</v>
          </cell>
          <cell r="AX138">
            <v>0</v>
          </cell>
          <cell r="AY138">
            <v>0</v>
          </cell>
          <cell r="AZ138">
            <v>0.97546012269938653</v>
          </cell>
          <cell r="BA138">
            <v>52.272727272727302</v>
          </cell>
          <cell r="BB138">
            <v>60.227272727272762</v>
          </cell>
          <cell r="BC138">
            <v>0</v>
          </cell>
          <cell r="BD138">
            <v>0</v>
          </cell>
          <cell r="BE138">
            <v>0</v>
          </cell>
          <cell r="BF138">
            <v>0</v>
          </cell>
          <cell r="BG138">
            <v>0</v>
          </cell>
          <cell r="BH138">
            <v>2.0999999999999486</v>
          </cell>
          <cell r="BI138">
            <v>0</v>
          </cell>
          <cell r="BJ138">
            <v>1.4833709302631599</v>
          </cell>
          <cell r="BK138">
            <v>0</v>
          </cell>
          <cell r="BL138">
            <v>0</v>
          </cell>
          <cell r="BM138">
            <v>1</v>
          </cell>
          <cell r="BN138">
            <v>0</v>
          </cell>
        </row>
        <row r="139">
          <cell r="A139">
            <v>454</v>
          </cell>
          <cell r="B139">
            <v>138161</v>
          </cell>
          <cell r="C139">
            <v>9352036</v>
          </cell>
          <cell r="D139" t="str">
            <v>Place Farm Primary Academy</v>
          </cell>
          <cell r="E139" t="str">
            <v>Primary</v>
          </cell>
          <cell r="F139" t="str">
            <v>Recoupment Academy</v>
          </cell>
          <cell r="G139">
            <v>1</v>
          </cell>
          <cell r="H139">
            <v>0</v>
          </cell>
          <cell r="I139">
            <v>0</v>
          </cell>
          <cell r="J139">
            <v>7</v>
          </cell>
          <cell r="K139">
            <v>0</v>
          </cell>
          <cell r="L139">
            <v>0</v>
          </cell>
          <cell r="M139">
            <v>0</v>
          </cell>
          <cell r="N139">
            <v>407</v>
          </cell>
          <cell r="O139">
            <v>407</v>
          </cell>
          <cell r="P139">
            <v>52</v>
          </cell>
          <cell r="Q139">
            <v>355</v>
          </cell>
          <cell r="R139">
            <v>0</v>
          </cell>
          <cell r="S139">
            <v>0</v>
          </cell>
          <cell r="T139">
            <v>0</v>
          </cell>
          <cell r="U139">
            <v>0</v>
          </cell>
          <cell r="V139">
            <v>0</v>
          </cell>
          <cell r="W139">
            <v>0</v>
          </cell>
          <cell r="X139">
            <v>0</v>
          </cell>
          <cell r="Y139">
            <v>0</v>
          </cell>
          <cell r="Z139">
            <v>407</v>
          </cell>
          <cell r="AA139">
            <v>58.142857142857146</v>
          </cell>
          <cell r="AB139">
            <v>67.000000000000156</v>
          </cell>
          <cell r="AC139">
            <v>95.530562347188265</v>
          </cell>
          <cell r="AD139">
            <v>0</v>
          </cell>
          <cell r="AE139">
            <v>0</v>
          </cell>
          <cell r="AF139">
            <v>218.53694581280797</v>
          </cell>
          <cell r="AG139">
            <v>123.30295566502483</v>
          </cell>
          <cell r="AH139">
            <v>65.160098522167615</v>
          </cell>
          <cell r="AI139">
            <v>0</v>
          </cell>
          <cell r="AJ139">
            <v>0</v>
          </cell>
          <cell r="AK139">
            <v>0</v>
          </cell>
          <cell r="AL139">
            <v>0</v>
          </cell>
          <cell r="AM139">
            <v>0</v>
          </cell>
          <cell r="AN139">
            <v>0</v>
          </cell>
          <cell r="AO139">
            <v>0</v>
          </cell>
          <cell r="AP139">
            <v>0</v>
          </cell>
          <cell r="AQ139">
            <v>0</v>
          </cell>
          <cell r="AR139">
            <v>0</v>
          </cell>
          <cell r="AS139">
            <v>0</v>
          </cell>
          <cell r="AT139">
            <v>13.757746478873218</v>
          </cell>
          <cell r="AU139">
            <v>22.929577464788739</v>
          </cell>
          <cell r="AV139">
            <v>27.515492957746478</v>
          </cell>
          <cell r="AW139">
            <v>0</v>
          </cell>
          <cell r="AX139">
            <v>0</v>
          </cell>
          <cell r="AY139">
            <v>0</v>
          </cell>
          <cell r="AZ139">
            <v>0</v>
          </cell>
          <cell r="BA139">
            <v>123.74285714285729</v>
          </cell>
          <cell r="BB139">
            <v>141.86857142857158</v>
          </cell>
          <cell r="BC139">
            <v>0</v>
          </cell>
          <cell r="BD139">
            <v>0</v>
          </cell>
          <cell r="BE139">
            <v>0</v>
          </cell>
          <cell r="BF139">
            <v>0</v>
          </cell>
          <cell r="BG139">
            <v>0</v>
          </cell>
          <cell r="BH139">
            <v>0</v>
          </cell>
          <cell r="BI139">
            <v>0</v>
          </cell>
          <cell r="BJ139">
            <v>0.438761246708464</v>
          </cell>
          <cell r="BK139">
            <v>0</v>
          </cell>
          <cell r="BL139">
            <v>0</v>
          </cell>
          <cell r="BM139">
            <v>1</v>
          </cell>
          <cell r="BN139">
            <v>0</v>
          </cell>
        </row>
        <row r="140">
          <cell r="A140">
            <v>450</v>
          </cell>
          <cell r="B140">
            <v>141546</v>
          </cell>
          <cell r="C140">
            <v>9352040</v>
          </cell>
          <cell r="D140" t="str">
            <v>Burton End Primary Academy</v>
          </cell>
          <cell r="E140" t="str">
            <v>Primary</v>
          </cell>
          <cell r="F140" t="str">
            <v>Recoupment Academy</v>
          </cell>
          <cell r="G140">
            <v>1</v>
          </cell>
          <cell r="H140">
            <v>0</v>
          </cell>
          <cell r="I140">
            <v>0</v>
          </cell>
          <cell r="J140">
            <v>7</v>
          </cell>
          <cell r="K140">
            <v>0</v>
          </cell>
          <cell r="L140">
            <v>0</v>
          </cell>
          <cell r="M140">
            <v>0</v>
          </cell>
          <cell r="N140">
            <v>373</v>
          </cell>
          <cell r="O140">
            <v>373</v>
          </cell>
          <cell r="P140">
            <v>53</v>
          </cell>
          <cell r="Q140">
            <v>320</v>
          </cell>
          <cell r="R140">
            <v>0</v>
          </cell>
          <cell r="S140">
            <v>0</v>
          </cell>
          <cell r="T140">
            <v>0</v>
          </cell>
          <cell r="U140">
            <v>0</v>
          </cell>
          <cell r="V140">
            <v>0</v>
          </cell>
          <cell r="W140">
            <v>0</v>
          </cell>
          <cell r="X140">
            <v>0</v>
          </cell>
          <cell r="Y140">
            <v>0</v>
          </cell>
          <cell r="Z140">
            <v>373</v>
          </cell>
          <cell r="AA140">
            <v>53.285714285714285</v>
          </cell>
          <cell r="AB140">
            <v>30.000000000000004</v>
          </cell>
          <cell r="AC140">
            <v>57.012953367875646</v>
          </cell>
          <cell r="AD140">
            <v>0</v>
          </cell>
          <cell r="AE140">
            <v>0</v>
          </cell>
          <cell r="AF140">
            <v>236.63440860215067</v>
          </cell>
          <cell r="AG140">
            <v>83.223118279569718</v>
          </cell>
          <cell r="AH140">
            <v>53.142473118279604</v>
          </cell>
          <cell r="AI140">
            <v>0</v>
          </cell>
          <cell r="AJ140">
            <v>0</v>
          </cell>
          <cell r="AK140">
            <v>0</v>
          </cell>
          <cell r="AL140">
            <v>0</v>
          </cell>
          <cell r="AM140">
            <v>0</v>
          </cell>
          <cell r="AN140">
            <v>0</v>
          </cell>
          <cell r="AO140">
            <v>0</v>
          </cell>
          <cell r="AP140">
            <v>0</v>
          </cell>
          <cell r="AQ140">
            <v>0</v>
          </cell>
          <cell r="AR140">
            <v>0</v>
          </cell>
          <cell r="AS140">
            <v>0</v>
          </cell>
          <cell r="AT140">
            <v>6.9937499999999995</v>
          </cell>
          <cell r="AU140">
            <v>12.821875</v>
          </cell>
          <cell r="AV140">
            <v>20.981249999999999</v>
          </cell>
          <cell r="AW140">
            <v>0</v>
          </cell>
          <cell r="AX140">
            <v>0</v>
          </cell>
          <cell r="AY140">
            <v>0</v>
          </cell>
          <cell r="AZ140">
            <v>1.9326424870466321</v>
          </cell>
          <cell r="BA140">
            <v>115.89743589743584</v>
          </cell>
          <cell r="BB140">
            <v>135.09294871794864</v>
          </cell>
          <cell r="BC140">
            <v>0</v>
          </cell>
          <cell r="BD140">
            <v>0</v>
          </cell>
          <cell r="BE140">
            <v>0</v>
          </cell>
          <cell r="BF140">
            <v>0</v>
          </cell>
          <cell r="BG140">
            <v>0</v>
          </cell>
          <cell r="BH140">
            <v>0</v>
          </cell>
          <cell r="BI140">
            <v>0</v>
          </cell>
          <cell r="BJ140">
            <v>0.38809388751773</v>
          </cell>
          <cell r="BK140">
            <v>0</v>
          </cell>
          <cell r="BL140">
            <v>0</v>
          </cell>
          <cell r="BM140">
            <v>1</v>
          </cell>
          <cell r="BN140">
            <v>0</v>
          </cell>
        </row>
        <row r="141">
          <cell r="A141">
            <v>52</v>
          </cell>
          <cell r="B141">
            <v>141172</v>
          </cell>
          <cell r="C141">
            <v>9352043</v>
          </cell>
          <cell r="D141" t="str">
            <v>Kessingland Church of England Primary Academy</v>
          </cell>
          <cell r="E141" t="str">
            <v>Primary</v>
          </cell>
          <cell r="F141" t="str">
            <v>Recoupment Academy</v>
          </cell>
          <cell r="G141">
            <v>1</v>
          </cell>
          <cell r="H141">
            <v>0</v>
          </cell>
          <cell r="I141">
            <v>0</v>
          </cell>
          <cell r="J141">
            <v>7</v>
          </cell>
          <cell r="K141">
            <v>0</v>
          </cell>
          <cell r="L141">
            <v>0</v>
          </cell>
          <cell r="M141">
            <v>0</v>
          </cell>
          <cell r="N141">
            <v>225</v>
          </cell>
          <cell r="O141">
            <v>225</v>
          </cell>
          <cell r="P141">
            <v>30</v>
          </cell>
          <cell r="Q141">
            <v>195</v>
          </cell>
          <cell r="R141">
            <v>0</v>
          </cell>
          <cell r="S141">
            <v>0</v>
          </cell>
          <cell r="T141">
            <v>0</v>
          </cell>
          <cell r="U141">
            <v>0</v>
          </cell>
          <cell r="V141">
            <v>0</v>
          </cell>
          <cell r="W141">
            <v>0</v>
          </cell>
          <cell r="X141">
            <v>0</v>
          </cell>
          <cell r="Y141">
            <v>0</v>
          </cell>
          <cell r="Z141">
            <v>225</v>
          </cell>
          <cell r="AA141">
            <v>32.142857142857146</v>
          </cell>
          <cell r="AB141">
            <v>80.000000000000099</v>
          </cell>
          <cell r="AC141">
            <v>101.20087336244541</v>
          </cell>
          <cell r="AD141">
            <v>0</v>
          </cell>
          <cell r="AE141">
            <v>0</v>
          </cell>
          <cell r="AF141">
            <v>85.000000000000043</v>
          </cell>
          <cell r="AG141">
            <v>2.9999999999999925</v>
          </cell>
          <cell r="AH141">
            <v>69.000000000000071</v>
          </cell>
          <cell r="AI141">
            <v>63.000000000000007</v>
          </cell>
          <cell r="AJ141">
            <v>0</v>
          </cell>
          <cell r="AK141">
            <v>2.9999999999999925</v>
          </cell>
          <cell r="AL141">
            <v>2.0000000000000004</v>
          </cell>
          <cell r="AM141">
            <v>0</v>
          </cell>
          <cell r="AN141">
            <v>0</v>
          </cell>
          <cell r="AO141">
            <v>0</v>
          </cell>
          <cell r="AP141">
            <v>0</v>
          </cell>
          <cell r="AQ141">
            <v>0</v>
          </cell>
          <cell r="AR141">
            <v>0</v>
          </cell>
          <cell r="AS141">
            <v>0</v>
          </cell>
          <cell r="AT141">
            <v>3.4615384615384648</v>
          </cell>
          <cell r="AU141">
            <v>4.6153846153846123</v>
          </cell>
          <cell r="AV141">
            <v>5.7692307692307594</v>
          </cell>
          <cell r="AW141">
            <v>0</v>
          </cell>
          <cell r="AX141">
            <v>0</v>
          </cell>
          <cell r="AY141">
            <v>0</v>
          </cell>
          <cell r="AZ141">
            <v>0</v>
          </cell>
          <cell r="BA141">
            <v>108.10880829015539</v>
          </cell>
          <cell r="BB141">
            <v>124.740932642487</v>
          </cell>
          <cell r="BC141">
            <v>0</v>
          </cell>
          <cell r="BD141">
            <v>0</v>
          </cell>
          <cell r="BE141">
            <v>0</v>
          </cell>
          <cell r="BF141">
            <v>0</v>
          </cell>
          <cell r="BG141">
            <v>0</v>
          </cell>
          <cell r="BH141">
            <v>4.4999999999999973</v>
          </cell>
          <cell r="BI141">
            <v>0</v>
          </cell>
          <cell r="BJ141">
            <v>1.87697579563636</v>
          </cell>
          <cell r="BK141">
            <v>0</v>
          </cell>
          <cell r="BL141">
            <v>0</v>
          </cell>
          <cell r="BM141">
            <v>1</v>
          </cell>
          <cell r="BN141">
            <v>0</v>
          </cell>
        </row>
        <row r="142">
          <cell r="A142">
            <v>447</v>
          </cell>
          <cell r="B142">
            <v>141371</v>
          </cell>
          <cell r="C142">
            <v>9352047</v>
          </cell>
          <cell r="D142" t="str">
            <v>Coupals Primary Academy</v>
          </cell>
          <cell r="E142" t="str">
            <v>Primary</v>
          </cell>
          <cell r="F142" t="str">
            <v>Recoupment Academy</v>
          </cell>
          <cell r="G142">
            <v>1</v>
          </cell>
          <cell r="H142">
            <v>0</v>
          </cell>
          <cell r="I142">
            <v>0</v>
          </cell>
          <cell r="J142">
            <v>7</v>
          </cell>
          <cell r="K142">
            <v>0</v>
          </cell>
          <cell r="L142">
            <v>0</v>
          </cell>
          <cell r="M142">
            <v>0</v>
          </cell>
          <cell r="N142">
            <v>272</v>
          </cell>
          <cell r="O142">
            <v>272</v>
          </cell>
          <cell r="P142">
            <v>45</v>
          </cell>
          <cell r="Q142">
            <v>227</v>
          </cell>
          <cell r="R142">
            <v>0</v>
          </cell>
          <cell r="S142">
            <v>0</v>
          </cell>
          <cell r="T142">
            <v>0</v>
          </cell>
          <cell r="U142">
            <v>0</v>
          </cell>
          <cell r="V142">
            <v>0</v>
          </cell>
          <cell r="W142">
            <v>0</v>
          </cell>
          <cell r="X142">
            <v>0</v>
          </cell>
          <cell r="Y142">
            <v>0</v>
          </cell>
          <cell r="Z142">
            <v>272</v>
          </cell>
          <cell r="AA142">
            <v>38.857142857142854</v>
          </cell>
          <cell r="AB142">
            <v>25.000000000000014</v>
          </cell>
          <cell r="AC142">
            <v>37.333333333333336</v>
          </cell>
          <cell r="AD142">
            <v>0</v>
          </cell>
          <cell r="AE142">
            <v>0</v>
          </cell>
          <cell r="AF142">
            <v>251.85185185185188</v>
          </cell>
          <cell r="AG142">
            <v>15.111111111111123</v>
          </cell>
          <cell r="AH142">
            <v>5.0370370370370319</v>
          </cell>
          <cell r="AI142">
            <v>0</v>
          </cell>
          <cell r="AJ142">
            <v>0</v>
          </cell>
          <cell r="AK142">
            <v>0</v>
          </cell>
          <cell r="AL142">
            <v>0</v>
          </cell>
          <cell r="AM142">
            <v>0</v>
          </cell>
          <cell r="AN142">
            <v>0</v>
          </cell>
          <cell r="AO142">
            <v>0</v>
          </cell>
          <cell r="AP142">
            <v>0</v>
          </cell>
          <cell r="AQ142">
            <v>0</v>
          </cell>
          <cell r="AR142">
            <v>0</v>
          </cell>
          <cell r="AS142">
            <v>0</v>
          </cell>
          <cell r="AT142">
            <v>9.5859030837004475</v>
          </cell>
          <cell r="AU142">
            <v>11.982378854625564</v>
          </cell>
          <cell r="AV142">
            <v>14.378854625550655</v>
          </cell>
          <cell r="AW142">
            <v>0</v>
          </cell>
          <cell r="AX142">
            <v>0</v>
          </cell>
          <cell r="AY142">
            <v>0</v>
          </cell>
          <cell r="AZ142">
            <v>3.2</v>
          </cell>
          <cell r="BA142">
            <v>84.869369369369394</v>
          </cell>
          <cell r="BB142">
            <v>101.69369369369373</v>
          </cell>
          <cell r="BC142">
            <v>0</v>
          </cell>
          <cell r="BD142">
            <v>0</v>
          </cell>
          <cell r="BE142">
            <v>0</v>
          </cell>
          <cell r="BF142">
            <v>0</v>
          </cell>
          <cell r="BG142">
            <v>0</v>
          </cell>
          <cell r="BH142">
            <v>0</v>
          </cell>
          <cell r="BI142">
            <v>0</v>
          </cell>
          <cell r="BJ142">
            <v>0.62068411922141098</v>
          </cell>
          <cell r="BK142">
            <v>0</v>
          </cell>
          <cell r="BL142">
            <v>0</v>
          </cell>
          <cell r="BM142">
            <v>1</v>
          </cell>
          <cell r="BN142">
            <v>0</v>
          </cell>
        </row>
        <row r="143">
          <cell r="A143">
            <v>251</v>
          </cell>
          <cell r="B143">
            <v>141372</v>
          </cell>
          <cell r="C143">
            <v>9352048</v>
          </cell>
          <cell r="D143" t="str">
            <v>Castle Hill Infant School</v>
          </cell>
          <cell r="E143" t="str">
            <v>Primary</v>
          </cell>
          <cell r="F143" t="str">
            <v>Recoupment Academy</v>
          </cell>
          <cell r="G143">
            <v>1</v>
          </cell>
          <cell r="H143">
            <v>0</v>
          </cell>
          <cell r="I143">
            <v>0</v>
          </cell>
          <cell r="J143">
            <v>3</v>
          </cell>
          <cell r="K143">
            <v>0</v>
          </cell>
          <cell r="L143">
            <v>0</v>
          </cell>
          <cell r="M143">
            <v>0</v>
          </cell>
          <cell r="N143">
            <v>246</v>
          </cell>
          <cell r="O143">
            <v>246</v>
          </cell>
          <cell r="P143">
            <v>73</v>
          </cell>
          <cell r="Q143">
            <v>173</v>
          </cell>
          <cell r="R143">
            <v>0</v>
          </cell>
          <cell r="S143">
            <v>0</v>
          </cell>
          <cell r="T143">
            <v>0</v>
          </cell>
          <cell r="U143">
            <v>0</v>
          </cell>
          <cell r="V143">
            <v>0</v>
          </cell>
          <cell r="W143">
            <v>0</v>
          </cell>
          <cell r="X143">
            <v>0</v>
          </cell>
          <cell r="Y143">
            <v>0</v>
          </cell>
          <cell r="Z143">
            <v>246</v>
          </cell>
          <cell r="AA143">
            <v>82</v>
          </cell>
          <cell r="AB143">
            <v>29.999999999999968</v>
          </cell>
          <cell r="AC143">
            <v>42.44705882352941</v>
          </cell>
          <cell r="AD143">
            <v>0</v>
          </cell>
          <cell r="AE143">
            <v>0</v>
          </cell>
          <cell r="AF143">
            <v>113.99999999999989</v>
          </cell>
          <cell r="AG143">
            <v>4.9999999999999947</v>
          </cell>
          <cell r="AH143">
            <v>5.9999999999999947</v>
          </cell>
          <cell r="AI143">
            <v>35.000000000000085</v>
          </cell>
          <cell r="AJ143">
            <v>83.999999999999915</v>
          </cell>
          <cell r="AK143">
            <v>2.0000000000000004</v>
          </cell>
          <cell r="AL143">
            <v>0</v>
          </cell>
          <cell r="AM143">
            <v>0</v>
          </cell>
          <cell r="AN143">
            <v>0</v>
          </cell>
          <cell r="AO143">
            <v>0</v>
          </cell>
          <cell r="AP143">
            <v>0</v>
          </cell>
          <cell r="AQ143">
            <v>0</v>
          </cell>
          <cell r="AR143">
            <v>0</v>
          </cell>
          <cell r="AS143">
            <v>0</v>
          </cell>
          <cell r="AT143">
            <v>20.14035087719299</v>
          </cell>
          <cell r="AU143">
            <v>30.210526315789561</v>
          </cell>
          <cell r="AV143">
            <v>30.210526315789561</v>
          </cell>
          <cell r="AW143">
            <v>0</v>
          </cell>
          <cell r="AX143">
            <v>0</v>
          </cell>
          <cell r="AY143">
            <v>0</v>
          </cell>
          <cell r="AZ143">
            <v>0</v>
          </cell>
          <cell r="BA143">
            <v>40.467836257309983</v>
          </cell>
          <cell r="BB143">
            <v>57.543859649122865</v>
          </cell>
          <cell r="BC143">
            <v>0</v>
          </cell>
          <cell r="BD143">
            <v>0</v>
          </cell>
          <cell r="BE143">
            <v>0</v>
          </cell>
          <cell r="BF143">
            <v>0</v>
          </cell>
          <cell r="BG143">
            <v>0</v>
          </cell>
          <cell r="BH143">
            <v>0</v>
          </cell>
          <cell r="BI143">
            <v>0</v>
          </cell>
          <cell r="BJ143">
            <v>0.40690695483870998</v>
          </cell>
          <cell r="BK143">
            <v>0</v>
          </cell>
          <cell r="BL143">
            <v>0</v>
          </cell>
          <cell r="BM143">
            <v>1</v>
          </cell>
          <cell r="BN143">
            <v>0</v>
          </cell>
        </row>
        <row r="144">
          <cell r="A144">
            <v>252</v>
          </cell>
          <cell r="B144">
            <v>141373</v>
          </cell>
          <cell r="C144">
            <v>9352050</v>
          </cell>
          <cell r="D144" t="str">
            <v>Castle Hill Junior School</v>
          </cell>
          <cell r="E144" t="str">
            <v>Primary</v>
          </cell>
          <cell r="F144" t="str">
            <v>Recoupment Academy</v>
          </cell>
          <cell r="G144">
            <v>1</v>
          </cell>
          <cell r="H144">
            <v>0</v>
          </cell>
          <cell r="I144">
            <v>0</v>
          </cell>
          <cell r="J144">
            <v>4</v>
          </cell>
          <cell r="K144">
            <v>0</v>
          </cell>
          <cell r="L144">
            <v>0</v>
          </cell>
          <cell r="M144">
            <v>0</v>
          </cell>
          <cell r="N144">
            <v>301</v>
          </cell>
          <cell r="O144">
            <v>301</v>
          </cell>
          <cell r="P144">
            <v>0</v>
          </cell>
          <cell r="Q144">
            <v>301</v>
          </cell>
          <cell r="R144">
            <v>0</v>
          </cell>
          <cell r="S144">
            <v>0</v>
          </cell>
          <cell r="T144">
            <v>0</v>
          </cell>
          <cell r="U144">
            <v>0</v>
          </cell>
          <cell r="V144">
            <v>0</v>
          </cell>
          <cell r="W144">
            <v>0</v>
          </cell>
          <cell r="X144">
            <v>0</v>
          </cell>
          <cell r="Y144">
            <v>0</v>
          </cell>
          <cell r="Z144">
            <v>301</v>
          </cell>
          <cell r="AA144">
            <v>75.25</v>
          </cell>
          <cell r="AB144">
            <v>73.999999999999929</v>
          </cell>
          <cell r="AC144">
            <v>112.47330960854093</v>
          </cell>
          <cell r="AD144">
            <v>0</v>
          </cell>
          <cell r="AE144">
            <v>0</v>
          </cell>
          <cell r="AF144">
            <v>147.99999999999986</v>
          </cell>
          <cell r="AG144">
            <v>8.0000000000000018</v>
          </cell>
          <cell r="AH144">
            <v>8.0000000000000018</v>
          </cell>
          <cell r="AI144">
            <v>32.000000000000007</v>
          </cell>
          <cell r="AJ144">
            <v>100.99999999999997</v>
          </cell>
          <cell r="AK144">
            <v>4.0000000000000009</v>
          </cell>
          <cell r="AL144">
            <v>0</v>
          </cell>
          <cell r="AM144">
            <v>0</v>
          </cell>
          <cell r="AN144">
            <v>0</v>
          </cell>
          <cell r="AO144">
            <v>0</v>
          </cell>
          <cell r="AP144">
            <v>0</v>
          </cell>
          <cell r="AQ144">
            <v>0</v>
          </cell>
          <cell r="AR144">
            <v>0</v>
          </cell>
          <cell r="AS144">
            <v>0</v>
          </cell>
          <cell r="AT144">
            <v>2.0066666666666677</v>
          </cell>
          <cell r="AU144">
            <v>2.0066666666666677</v>
          </cell>
          <cell r="AV144">
            <v>13.043333333333324</v>
          </cell>
          <cell r="AW144">
            <v>0</v>
          </cell>
          <cell r="AX144">
            <v>0</v>
          </cell>
          <cell r="AY144">
            <v>0</v>
          </cell>
          <cell r="AZ144">
            <v>0</v>
          </cell>
          <cell r="BA144">
            <v>111.55944055944067</v>
          </cell>
          <cell r="BB144">
            <v>111.55944055944067</v>
          </cell>
          <cell r="BC144">
            <v>0</v>
          </cell>
          <cell r="BD144">
            <v>0</v>
          </cell>
          <cell r="BE144">
            <v>0</v>
          </cell>
          <cell r="BF144">
            <v>0</v>
          </cell>
          <cell r="BG144">
            <v>0</v>
          </cell>
          <cell r="BH144">
            <v>0</v>
          </cell>
          <cell r="BI144">
            <v>0</v>
          </cell>
          <cell r="BJ144">
            <v>0.41184827410714298</v>
          </cell>
          <cell r="BK144">
            <v>0</v>
          </cell>
          <cell r="BL144">
            <v>0</v>
          </cell>
          <cell r="BM144">
            <v>1</v>
          </cell>
          <cell r="BN144">
            <v>0</v>
          </cell>
        </row>
        <row r="145">
          <cell r="A145">
            <v>440</v>
          </cell>
          <cell r="B145">
            <v>141406</v>
          </cell>
          <cell r="C145">
            <v>9352051</v>
          </cell>
          <cell r="D145" t="str">
            <v>Glemsford Primary Academy</v>
          </cell>
          <cell r="E145" t="str">
            <v>Primary</v>
          </cell>
          <cell r="F145" t="str">
            <v>Recoupment Academy</v>
          </cell>
          <cell r="G145">
            <v>1</v>
          </cell>
          <cell r="H145">
            <v>0</v>
          </cell>
          <cell r="I145">
            <v>0</v>
          </cell>
          <cell r="J145">
            <v>7</v>
          </cell>
          <cell r="K145">
            <v>0</v>
          </cell>
          <cell r="L145">
            <v>0</v>
          </cell>
          <cell r="M145">
            <v>0</v>
          </cell>
          <cell r="N145">
            <v>194</v>
          </cell>
          <cell r="O145">
            <v>194</v>
          </cell>
          <cell r="P145">
            <v>30</v>
          </cell>
          <cell r="Q145">
            <v>164</v>
          </cell>
          <cell r="R145">
            <v>0</v>
          </cell>
          <cell r="S145">
            <v>0</v>
          </cell>
          <cell r="T145">
            <v>0</v>
          </cell>
          <cell r="U145">
            <v>0</v>
          </cell>
          <cell r="V145">
            <v>0</v>
          </cell>
          <cell r="W145">
            <v>0</v>
          </cell>
          <cell r="X145">
            <v>0</v>
          </cell>
          <cell r="Y145">
            <v>0</v>
          </cell>
          <cell r="Z145">
            <v>194</v>
          </cell>
          <cell r="AA145">
            <v>27.714285714285715</v>
          </cell>
          <cell r="AB145">
            <v>24.999999999999943</v>
          </cell>
          <cell r="AC145">
            <v>41</v>
          </cell>
          <cell r="AD145">
            <v>0</v>
          </cell>
          <cell r="AE145">
            <v>0</v>
          </cell>
          <cell r="AF145">
            <v>84.999999999999957</v>
          </cell>
          <cell r="AG145">
            <v>106.00000000000007</v>
          </cell>
          <cell r="AH145">
            <v>0.99999999999999967</v>
          </cell>
          <cell r="AI145">
            <v>0</v>
          </cell>
          <cell r="AJ145">
            <v>2.0000000000000071</v>
          </cell>
          <cell r="AK145">
            <v>0</v>
          </cell>
          <cell r="AL145">
            <v>0</v>
          </cell>
          <cell r="AM145">
            <v>0</v>
          </cell>
          <cell r="AN145">
            <v>0</v>
          </cell>
          <cell r="AO145">
            <v>0</v>
          </cell>
          <cell r="AP145">
            <v>0</v>
          </cell>
          <cell r="AQ145">
            <v>0</v>
          </cell>
          <cell r="AR145">
            <v>0</v>
          </cell>
          <cell r="AS145">
            <v>0</v>
          </cell>
          <cell r="AT145">
            <v>1.1829268292682933</v>
          </cell>
          <cell r="AU145">
            <v>1.1829268292682933</v>
          </cell>
          <cell r="AV145">
            <v>3.5487804878048839</v>
          </cell>
          <cell r="AW145">
            <v>0</v>
          </cell>
          <cell r="AX145">
            <v>0</v>
          </cell>
          <cell r="AY145">
            <v>0</v>
          </cell>
          <cell r="AZ145">
            <v>1</v>
          </cell>
          <cell r="BA145">
            <v>48.175000000000004</v>
          </cell>
          <cell r="BB145">
            <v>56.987500000000004</v>
          </cell>
          <cell r="BC145">
            <v>0</v>
          </cell>
          <cell r="BD145">
            <v>0</v>
          </cell>
          <cell r="BE145">
            <v>0</v>
          </cell>
          <cell r="BF145">
            <v>0</v>
          </cell>
          <cell r="BG145">
            <v>0</v>
          </cell>
          <cell r="BH145">
            <v>0</v>
          </cell>
          <cell r="BI145">
            <v>0</v>
          </cell>
          <cell r="BJ145">
            <v>1.8469199840677999</v>
          </cell>
          <cell r="BK145">
            <v>0</v>
          </cell>
          <cell r="BL145">
            <v>0</v>
          </cell>
          <cell r="BM145">
            <v>1</v>
          </cell>
          <cell r="BN145">
            <v>0</v>
          </cell>
        </row>
        <row r="146">
          <cell r="A146">
            <v>92</v>
          </cell>
          <cell r="B146">
            <v>141702</v>
          </cell>
          <cell r="C146">
            <v>9352052</v>
          </cell>
          <cell r="D146" t="str">
            <v>Reydon Primary School</v>
          </cell>
          <cell r="E146" t="str">
            <v>Primary</v>
          </cell>
          <cell r="F146" t="str">
            <v>Recoupment Academy</v>
          </cell>
          <cell r="G146">
            <v>1</v>
          </cell>
          <cell r="H146">
            <v>0</v>
          </cell>
          <cell r="I146">
            <v>0</v>
          </cell>
          <cell r="J146">
            <v>7</v>
          </cell>
          <cell r="K146">
            <v>0</v>
          </cell>
          <cell r="L146">
            <v>0</v>
          </cell>
          <cell r="M146">
            <v>0</v>
          </cell>
          <cell r="N146">
            <v>185</v>
          </cell>
          <cell r="O146">
            <v>185</v>
          </cell>
          <cell r="P146">
            <v>23</v>
          </cell>
          <cell r="Q146">
            <v>162</v>
          </cell>
          <cell r="R146">
            <v>0</v>
          </cell>
          <cell r="S146">
            <v>0</v>
          </cell>
          <cell r="T146">
            <v>0</v>
          </cell>
          <cell r="U146">
            <v>0</v>
          </cell>
          <cell r="V146">
            <v>0</v>
          </cell>
          <cell r="W146">
            <v>0</v>
          </cell>
          <cell r="X146">
            <v>0</v>
          </cell>
          <cell r="Y146">
            <v>0</v>
          </cell>
          <cell r="Z146">
            <v>185</v>
          </cell>
          <cell r="AA146">
            <v>26.428571428571427</v>
          </cell>
          <cell r="AB146">
            <v>27.000000000000011</v>
          </cell>
          <cell r="AC146">
            <v>39</v>
          </cell>
          <cell r="AD146">
            <v>0</v>
          </cell>
          <cell r="AE146">
            <v>0</v>
          </cell>
          <cell r="AF146">
            <v>180.99999999999994</v>
          </cell>
          <cell r="AG146">
            <v>1.0000000000000009</v>
          </cell>
          <cell r="AH146">
            <v>1.0000000000000009</v>
          </cell>
          <cell r="AI146">
            <v>1.9999999999999978</v>
          </cell>
          <cell r="AJ146">
            <v>0</v>
          </cell>
          <cell r="AK146">
            <v>0</v>
          </cell>
          <cell r="AL146">
            <v>0</v>
          </cell>
          <cell r="AM146">
            <v>0</v>
          </cell>
          <cell r="AN146">
            <v>0</v>
          </cell>
          <cell r="AO146">
            <v>0</v>
          </cell>
          <cell r="AP146">
            <v>0</v>
          </cell>
          <cell r="AQ146">
            <v>0</v>
          </cell>
          <cell r="AR146">
            <v>0</v>
          </cell>
          <cell r="AS146">
            <v>0</v>
          </cell>
          <cell r="AT146">
            <v>0</v>
          </cell>
          <cell r="AU146">
            <v>0</v>
          </cell>
          <cell r="AV146">
            <v>1.1419753086419755</v>
          </cell>
          <cell r="AW146">
            <v>0</v>
          </cell>
          <cell r="AX146">
            <v>0</v>
          </cell>
          <cell r="AY146">
            <v>0</v>
          </cell>
          <cell r="AZ146">
            <v>0</v>
          </cell>
          <cell r="BA146">
            <v>42.792452830188616</v>
          </cell>
          <cell r="BB146">
            <v>48.867924528301813</v>
          </cell>
          <cell r="BC146">
            <v>0</v>
          </cell>
          <cell r="BD146">
            <v>0</v>
          </cell>
          <cell r="BE146">
            <v>0</v>
          </cell>
          <cell r="BF146">
            <v>0</v>
          </cell>
          <cell r="BG146">
            <v>0</v>
          </cell>
          <cell r="BH146">
            <v>0</v>
          </cell>
          <cell r="BI146">
            <v>0</v>
          </cell>
          <cell r="BJ146">
            <v>1.64450039181034</v>
          </cell>
          <cell r="BK146">
            <v>0</v>
          </cell>
          <cell r="BL146">
            <v>0</v>
          </cell>
          <cell r="BM146">
            <v>1</v>
          </cell>
          <cell r="BN146">
            <v>0</v>
          </cell>
        </row>
        <row r="147">
          <cell r="A147">
            <v>59</v>
          </cell>
          <cell r="B147">
            <v>141736</v>
          </cell>
          <cell r="C147">
            <v>9352053</v>
          </cell>
          <cell r="D147" t="str">
            <v>Dell Primary School</v>
          </cell>
          <cell r="E147" t="str">
            <v>Primary</v>
          </cell>
          <cell r="F147" t="str">
            <v>Recoupment Academy</v>
          </cell>
          <cell r="G147">
            <v>1</v>
          </cell>
          <cell r="H147">
            <v>0</v>
          </cell>
          <cell r="I147">
            <v>0</v>
          </cell>
          <cell r="J147">
            <v>7</v>
          </cell>
          <cell r="K147">
            <v>0</v>
          </cell>
          <cell r="L147">
            <v>0</v>
          </cell>
          <cell r="M147">
            <v>0</v>
          </cell>
          <cell r="N147">
            <v>392</v>
          </cell>
          <cell r="O147">
            <v>392</v>
          </cell>
          <cell r="P147">
            <v>44</v>
          </cell>
          <cell r="Q147">
            <v>348</v>
          </cell>
          <cell r="R147">
            <v>0</v>
          </cell>
          <cell r="S147">
            <v>0</v>
          </cell>
          <cell r="T147">
            <v>0</v>
          </cell>
          <cell r="U147">
            <v>0</v>
          </cell>
          <cell r="V147">
            <v>0</v>
          </cell>
          <cell r="W147">
            <v>0</v>
          </cell>
          <cell r="X147">
            <v>0</v>
          </cell>
          <cell r="Y147">
            <v>0</v>
          </cell>
          <cell r="Z147">
            <v>392</v>
          </cell>
          <cell r="AA147">
            <v>56</v>
          </cell>
          <cell r="AB147">
            <v>82.000000000000085</v>
          </cell>
          <cell r="AC147">
            <v>102.13399503722086</v>
          </cell>
          <cell r="AD147">
            <v>0</v>
          </cell>
          <cell r="AE147">
            <v>0</v>
          </cell>
          <cell r="AF147">
            <v>175.79381443298982</v>
          </cell>
          <cell r="AG147">
            <v>36.37113402061857</v>
          </cell>
          <cell r="AH147">
            <v>8.0824742268041128</v>
          </cell>
          <cell r="AI147">
            <v>123.25773195876302</v>
          </cell>
          <cell r="AJ147">
            <v>10.10309278350517</v>
          </cell>
          <cell r="AK147">
            <v>35.360824742268036</v>
          </cell>
          <cell r="AL147">
            <v>3.0309278350515472</v>
          </cell>
          <cell r="AM147">
            <v>0</v>
          </cell>
          <cell r="AN147">
            <v>0</v>
          </cell>
          <cell r="AO147">
            <v>0</v>
          </cell>
          <cell r="AP147">
            <v>0</v>
          </cell>
          <cell r="AQ147">
            <v>0</v>
          </cell>
          <cell r="AR147">
            <v>0</v>
          </cell>
          <cell r="AS147">
            <v>0</v>
          </cell>
          <cell r="AT147">
            <v>3.389048991354469</v>
          </cell>
          <cell r="AU147">
            <v>5.6484149855907813</v>
          </cell>
          <cell r="AV147">
            <v>6.7780979827089531</v>
          </cell>
          <cell r="AW147">
            <v>0</v>
          </cell>
          <cell r="AX147">
            <v>0</v>
          </cell>
          <cell r="AY147">
            <v>0</v>
          </cell>
          <cell r="AZ147">
            <v>0</v>
          </cell>
          <cell r="BA147">
            <v>128.73988439306362</v>
          </cell>
          <cell r="BB147">
            <v>145.01734104046247</v>
          </cell>
          <cell r="BC147">
            <v>0</v>
          </cell>
          <cell r="BD147">
            <v>0</v>
          </cell>
          <cell r="BE147">
            <v>0</v>
          </cell>
          <cell r="BF147">
            <v>0</v>
          </cell>
          <cell r="BG147">
            <v>0</v>
          </cell>
          <cell r="BH147">
            <v>0</v>
          </cell>
          <cell r="BI147">
            <v>0</v>
          </cell>
          <cell r="BJ147">
            <v>0.51602437235294096</v>
          </cell>
          <cell r="BK147">
            <v>0</v>
          </cell>
          <cell r="BL147">
            <v>0</v>
          </cell>
          <cell r="BM147">
            <v>1</v>
          </cell>
          <cell r="BN147">
            <v>0</v>
          </cell>
        </row>
        <row r="148">
          <cell r="A148">
            <v>465</v>
          </cell>
          <cell r="B148">
            <v>139485</v>
          </cell>
          <cell r="C148">
            <v>9352054</v>
          </cell>
          <cell r="D148" t="str">
            <v>Kedington Primary Academy</v>
          </cell>
          <cell r="E148" t="str">
            <v>Primary</v>
          </cell>
          <cell r="F148" t="str">
            <v>Recoupment Academy</v>
          </cell>
          <cell r="G148">
            <v>1</v>
          </cell>
          <cell r="H148">
            <v>0</v>
          </cell>
          <cell r="I148">
            <v>0</v>
          </cell>
          <cell r="J148">
            <v>7</v>
          </cell>
          <cell r="K148">
            <v>0</v>
          </cell>
          <cell r="L148">
            <v>0</v>
          </cell>
          <cell r="M148">
            <v>0</v>
          </cell>
          <cell r="N148">
            <v>203</v>
          </cell>
          <cell r="O148">
            <v>203</v>
          </cell>
          <cell r="P148">
            <v>26</v>
          </cell>
          <cell r="Q148">
            <v>177</v>
          </cell>
          <cell r="R148">
            <v>0</v>
          </cell>
          <cell r="S148">
            <v>0</v>
          </cell>
          <cell r="T148">
            <v>0</v>
          </cell>
          <cell r="U148">
            <v>0</v>
          </cell>
          <cell r="V148">
            <v>0</v>
          </cell>
          <cell r="W148">
            <v>0</v>
          </cell>
          <cell r="X148">
            <v>0</v>
          </cell>
          <cell r="Y148">
            <v>0</v>
          </cell>
          <cell r="Z148">
            <v>203</v>
          </cell>
          <cell r="AA148">
            <v>29</v>
          </cell>
          <cell r="AB148">
            <v>8.0000000000000018</v>
          </cell>
          <cell r="AC148">
            <v>11.6</v>
          </cell>
          <cell r="AD148">
            <v>0</v>
          </cell>
          <cell r="AE148">
            <v>0</v>
          </cell>
          <cell r="AF148">
            <v>198.99999999999997</v>
          </cell>
          <cell r="AG148">
            <v>0</v>
          </cell>
          <cell r="AH148">
            <v>3.9999999999999907</v>
          </cell>
          <cell r="AI148">
            <v>0</v>
          </cell>
          <cell r="AJ148">
            <v>0</v>
          </cell>
          <cell r="AK148">
            <v>0</v>
          </cell>
          <cell r="AL148">
            <v>0</v>
          </cell>
          <cell r="AM148">
            <v>0</v>
          </cell>
          <cell r="AN148">
            <v>0</v>
          </cell>
          <cell r="AO148">
            <v>0</v>
          </cell>
          <cell r="AP148">
            <v>0</v>
          </cell>
          <cell r="AQ148">
            <v>0</v>
          </cell>
          <cell r="AR148">
            <v>0</v>
          </cell>
          <cell r="AS148">
            <v>0</v>
          </cell>
          <cell r="AT148">
            <v>0</v>
          </cell>
          <cell r="AU148">
            <v>1.1534090909090906</v>
          </cell>
          <cell r="AV148">
            <v>1.1534090909090906</v>
          </cell>
          <cell r="AW148">
            <v>0</v>
          </cell>
          <cell r="AX148">
            <v>0</v>
          </cell>
          <cell r="AY148">
            <v>0</v>
          </cell>
          <cell r="AZ148">
            <v>0</v>
          </cell>
          <cell r="BA148">
            <v>47.267045454545531</v>
          </cell>
          <cell r="BB148">
            <v>54.210227272727359</v>
          </cell>
          <cell r="BC148">
            <v>0</v>
          </cell>
          <cell r="BD148">
            <v>0</v>
          </cell>
          <cell r="BE148">
            <v>0</v>
          </cell>
          <cell r="BF148">
            <v>0</v>
          </cell>
          <cell r="BG148">
            <v>0</v>
          </cell>
          <cell r="BH148">
            <v>0</v>
          </cell>
          <cell r="BI148">
            <v>0</v>
          </cell>
          <cell r="BJ148">
            <v>1.5900973739361699</v>
          </cell>
          <cell r="BK148">
            <v>0</v>
          </cell>
          <cell r="BL148">
            <v>0</v>
          </cell>
          <cell r="BM148">
            <v>1</v>
          </cell>
          <cell r="BN148">
            <v>0</v>
          </cell>
        </row>
        <row r="149">
          <cell r="A149">
            <v>63</v>
          </cell>
          <cell r="B149">
            <v>141983</v>
          </cell>
          <cell r="C149">
            <v>9352056</v>
          </cell>
          <cell r="D149" t="str">
            <v>Phoenix St Peter Academy</v>
          </cell>
          <cell r="E149" t="str">
            <v>Primary</v>
          </cell>
          <cell r="F149" t="str">
            <v>Recoupment Academy</v>
          </cell>
          <cell r="G149">
            <v>1</v>
          </cell>
          <cell r="H149">
            <v>0</v>
          </cell>
          <cell r="I149">
            <v>0</v>
          </cell>
          <cell r="J149">
            <v>7</v>
          </cell>
          <cell r="K149">
            <v>0</v>
          </cell>
          <cell r="L149">
            <v>0</v>
          </cell>
          <cell r="M149">
            <v>0</v>
          </cell>
          <cell r="N149">
            <v>194</v>
          </cell>
          <cell r="O149">
            <v>194</v>
          </cell>
          <cell r="P149">
            <v>20</v>
          </cell>
          <cell r="Q149">
            <v>174</v>
          </cell>
          <cell r="R149">
            <v>0</v>
          </cell>
          <cell r="S149">
            <v>0</v>
          </cell>
          <cell r="T149">
            <v>0</v>
          </cell>
          <cell r="U149">
            <v>0</v>
          </cell>
          <cell r="V149">
            <v>0</v>
          </cell>
          <cell r="W149">
            <v>0</v>
          </cell>
          <cell r="X149">
            <v>0</v>
          </cell>
          <cell r="Y149">
            <v>0</v>
          </cell>
          <cell r="Z149">
            <v>194</v>
          </cell>
          <cell r="AA149">
            <v>27.714285714285715</v>
          </cell>
          <cell r="AB149">
            <v>53.000000000000036</v>
          </cell>
          <cell r="AC149">
            <v>84.26262626262627</v>
          </cell>
          <cell r="AD149">
            <v>0</v>
          </cell>
          <cell r="AE149">
            <v>0</v>
          </cell>
          <cell r="AF149">
            <v>24.999999999999943</v>
          </cell>
          <cell r="AG149">
            <v>62.999999999999979</v>
          </cell>
          <cell r="AH149">
            <v>9.0000000000000036</v>
          </cell>
          <cell r="AI149">
            <v>34.000000000000021</v>
          </cell>
          <cell r="AJ149">
            <v>18.000000000000007</v>
          </cell>
          <cell r="AK149">
            <v>38.000000000000036</v>
          </cell>
          <cell r="AL149">
            <v>6.9999999999999956</v>
          </cell>
          <cell r="AM149">
            <v>0</v>
          </cell>
          <cell r="AN149">
            <v>0</v>
          </cell>
          <cell r="AO149">
            <v>0</v>
          </cell>
          <cell r="AP149">
            <v>0</v>
          </cell>
          <cell r="AQ149">
            <v>0</v>
          </cell>
          <cell r="AR149">
            <v>0</v>
          </cell>
          <cell r="AS149">
            <v>0</v>
          </cell>
          <cell r="AT149">
            <v>3.344827586206891</v>
          </cell>
          <cell r="AU149">
            <v>7.8045977011494321</v>
          </cell>
          <cell r="AV149">
            <v>10.034482758620694</v>
          </cell>
          <cell r="AW149">
            <v>0</v>
          </cell>
          <cell r="AX149">
            <v>0</v>
          </cell>
          <cell r="AY149">
            <v>0</v>
          </cell>
          <cell r="AZ149">
            <v>0</v>
          </cell>
          <cell r="BA149">
            <v>77.451219512195081</v>
          </cell>
          <cell r="BB149">
            <v>86.353658536585328</v>
          </cell>
          <cell r="BC149">
            <v>0</v>
          </cell>
          <cell r="BD149">
            <v>0</v>
          </cell>
          <cell r="BE149">
            <v>0</v>
          </cell>
          <cell r="BF149">
            <v>0</v>
          </cell>
          <cell r="BG149">
            <v>0</v>
          </cell>
          <cell r="BH149">
            <v>28.599999999999973</v>
          </cell>
          <cell r="BI149">
            <v>0</v>
          </cell>
          <cell r="BJ149">
            <v>0.38024111111111097</v>
          </cell>
          <cell r="BK149">
            <v>0</v>
          </cell>
          <cell r="BL149">
            <v>0</v>
          </cell>
          <cell r="BM149">
            <v>1</v>
          </cell>
          <cell r="BN149">
            <v>0</v>
          </cell>
        </row>
        <row r="150">
          <cell r="A150">
            <v>70</v>
          </cell>
          <cell r="B150">
            <v>141984</v>
          </cell>
          <cell r="C150">
            <v>9352057</v>
          </cell>
          <cell r="D150" t="str">
            <v>St Margaret's Primary Academy</v>
          </cell>
          <cell r="E150" t="str">
            <v>Primary</v>
          </cell>
          <cell r="F150" t="str">
            <v>Recoupment Academy</v>
          </cell>
          <cell r="G150">
            <v>1</v>
          </cell>
          <cell r="H150">
            <v>0</v>
          </cell>
          <cell r="I150">
            <v>0</v>
          </cell>
          <cell r="J150">
            <v>7</v>
          </cell>
          <cell r="K150">
            <v>0</v>
          </cell>
          <cell r="L150">
            <v>0</v>
          </cell>
          <cell r="M150">
            <v>0</v>
          </cell>
          <cell r="N150">
            <v>403</v>
          </cell>
          <cell r="O150">
            <v>403</v>
          </cell>
          <cell r="P150">
            <v>58</v>
          </cell>
          <cell r="Q150">
            <v>345</v>
          </cell>
          <cell r="R150">
            <v>0</v>
          </cell>
          <cell r="S150">
            <v>0</v>
          </cell>
          <cell r="T150">
            <v>0</v>
          </cell>
          <cell r="U150">
            <v>0</v>
          </cell>
          <cell r="V150">
            <v>0</v>
          </cell>
          <cell r="W150">
            <v>0</v>
          </cell>
          <cell r="X150">
            <v>0</v>
          </cell>
          <cell r="Y150">
            <v>0</v>
          </cell>
          <cell r="Z150">
            <v>403</v>
          </cell>
          <cell r="AA150">
            <v>57.571428571428569</v>
          </cell>
          <cell r="AB150">
            <v>138.0000000000002</v>
          </cell>
          <cell r="AC150">
            <v>217.7010050251256</v>
          </cell>
          <cell r="AD150">
            <v>0</v>
          </cell>
          <cell r="AE150">
            <v>0</v>
          </cell>
          <cell r="AF150">
            <v>36.179551122194532</v>
          </cell>
          <cell r="AG150">
            <v>15.074812967581051</v>
          </cell>
          <cell r="AH150">
            <v>123.61346633416447</v>
          </cell>
          <cell r="AI150">
            <v>16.079800498753116</v>
          </cell>
          <cell r="AJ150">
            <v>0</v>
          </cell>
          <cell r="AK150">
            <v>143.71321695760619</v>
          </cell>
          <cell r="AL150">
            <v>68.339152119700714</v>
          </cell>
          <cell r="AM150">
            <v>0</v>
          </cell>
          <cell r="AN150">
            <v>0</v>
          </cell>
          <cell r="AO150">
            <v>0</v>
          </cell>
          <cell r="AP150">
            <v>0</v>
          </cell>
          <cell r="AQ150">
            <v>0</v>
          </cell>
          <cell r="AR150">
            <v>0</v>
          </cell>
          <cell r="AS150">
            <v>0</v>
          </cell>
          <cell r="AT150">
            <v>4.6724637681159322</v>
          </cell>
          <cell r="AU150">
            <v>7.0086956521739188</v>
          </cell>
          <cell r="AV150">
            <v>10.513043478260858</v>
          </cell>
          <cell r="AW150">
            <v>0</v>
          </cell>
          <cell r="AX150">
            <v>0</v>
          </cell>
          <cell r="AY150">
            <v>0</v>
          </cell>
          <cell r="AZ150">
            <v>3.0376884422110551</v>
          </cell>
          <cell r="BA150">
            <v>134.28143712574865</v>
          </cell>
          <cell r="BB150">
            <v>156.85628742514987</v>
          </cell>
          <cell r="BC150">
            <v>0</v>
          </cell>
          <cell r="BD150">
            <v>0</v>
          </cell>
          <cell r="BE150">
            <v>0</v>
          </cell>
          <cell r="BF150">
            <v>0</v>
          </cell>
          <cell r="BG150">
            <v>0</v>
          </cell>
          <cell r="BH150">
            <v>13.700000000000127</v>
          </cell>
          <cell r="BI150">
            <v>0</v>
          </cell>
          <cell r="BJ150">
            <v>0.33006866411960101</v>
          </cell>
          <cell r="BK150">
            <v>0</v>
          </cell>
          <cell r="BL150">
            <v>0</v>
          </cell>
          <cell r="BM150">
            <v>1</v>
          </cell>
          <cell r="BN150">
            <v>0</v>
          </cell>
        </row>
        <row r="151">
          <cell r="A151">
            <v>1</v>
          </cell>
          <cell r="B151">
            <v>144211</v>
          </cell>
          <cell r="C151">
            <v>9352058</v>
          </cell>
          <cell r="D151" t="str">
            <v>Aldeburgh Primary School</v>
          </cell>
          <cell r="E151" t="str">
            <v>Primary</v>
          </cell>
          <cell r="F151" t="str">
            <v>Recoupment Academy</v>
          </cell>
          <cell r="G151">
            <v>1</v>
          </cell>
          <cell r="H151">
            <v>0</v>
          </cell>
          <cell r="I151">
            <v>0</v>
          </cell>
          <cell r="J151">
            <v>7</v>
          </cell>
          <cell r="K151">
            <v>0</v>
          </cell>
          <cell r="L151">
            <v>0</v>
          </cell>
          <cell r="M151">
            <v>0</v>
          </cell>
          <cell r="N151">
            <v>105</v>
          </cell>
          <cell r="O151">
            <v>105</v>
          </cell>
          <cell r="P151">
            <v>15</v>
          </cell>
          <cell r="Q151">
            <v>90</v>
          </cell>
          <cell r="R151">
            <v>0</v>
          </cell>
          <cell r="S151">
            <v>0</v>
          </cell>
          <cell r="T151">
            <v>0</v>
          </cell>
          <cell r="U151">
            <v>0</v>
          </cell>
          <cell r="V151">
            <v>0</v>
          </cell>
          <cell r="W151">
            <v>0</v>
          </cell>
          <cell r="X151">
            <v>0</v>
          </cell>
          <cell r="Y151">
            <v>0</v>
          </cell>
          <cell r="Z151">
            <v>105</v>
          </cell>
          <cell r="AA151">
            <v>15</v>
          </cell>
          <cell r="AB151">
            <v>11.000000000000025</v>
          </cell>
          <cell r="AC151">
            <v>13.263157894736842</v>
          </cell>
          <cell r="AD151">
            <v>0</v>
          </cell>
          <cell r="AE151">
            <v>0</v>
          </cell>
          <cell r="AF151">
            <v>105</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1.1666666666666654</v>
          </cell>
          <cell r="AV151">
            <v>1.1666666666666654</v>
          </cell>
          <cell r="AW151">
            <v>0</v>
          </cell>
          <cell r="AX151">
            <v>0</v>
          </cell>
          <cell r="AY151">
            <v>0</v>
          </cell>
          <cell r="AZ151">
            <v>0</v>
          </cell>
          <cell r="BA151">
            <v>27.209302325581408</v>
          </cell>
          <cell r="BB151">
            <v>31.744186046511643</v>
          </cell>
          <cell r="BC151">
            <v>0</v>
          </cell>
          <cell r="BD151">
            <v>0</v>
          </cell>
          <cell r="BE151">
            <v>0</v>
          </cell>
          <cell r="BF151">
            <v>0</v>
          </cell>
          <cell r="BG151">
            <v>0</v>
          </cell>
          <cell r="BH151">
            <v>0</v>
          </cell>
          <cell r="BI151">
            <v>0</v>
          </cell>
          <cell r="BJ151">
            <v>2.49429949215686</v>
          </cell>
          <cell r="BK151">
            <v>0</v>
          </cell>
          <cell r="BL151">
            <v>1</v>
          </cell>
          <cell r="BM151">
            <v>1</v>
          </cell>
          <cell r="BN151">
            <v>0</v>
          </cell>
        </row>
        <row r="152">
          <cell r="A152">
            <v>295</v>
          </cell>
          <cell r="B152">
            <v>141985</v>
          </cell>
          <cell r="C152">
            <v>9352059</v>
          </cell>
          <cell r="D152" t="str">
            <v>Sprites Primary Academy</v>
          </cell>
          <cell r="E152" t="str">
            <v>Primary</v>
          </cell>
          <cell r="F152" t="str">
            <v>Recoupment Academy</v>
          </cell>
          <cell r="G152">
            <v>1</v>
          </cell>
          <cell r="H152">
            <v>0</v>
          </cell>
          <cell r="I152">
            <v>0</v>
          </cell>
          <cell r="J152">
            <v>7</v>
          </cell>
          <cell r="K152">
            <v>0</v>
          </cell>
          <cell r="L152">
            <v>0</v>
          </cell>
          <cell r="M152">
            <v>0</v>
          </cell>
          <cell r="N152">
            <v>389</v>
          </cell>
          <cell r="O152">
            <v>389</v>
          </cell>
          <cell r="P152">
            <v>50</v>
          </cell>
          <cell r="Q152">
            <v>339</v>
          </cell>
          <cell r="R152">
            <v>0</v>
          </cell>
          <cell r="S152">
            <v>0</v>
          </cell>
          <cell r="T152">
            <v>0</v>
          </cell>
          <cell r="U152">
            <v>0</v>
          </cell>
          <cell r="V152">
            <v>0</v>
          </cell>
          <cell r="W152">
            <v>0</v>
          </cell>
          <cell r="X152">
            <v>0</v>
          </cell>
          <cell r="Y152">
            <v>0</v>
          </cell>
          <cell r="Z152">
            <v>389</v>
          </cell>
          <cell r="AA152">
            <v>55.571428571428569</v>
          </cell>
          <cell r="AB152">
            <v>51.999999999999943</v>
          </cell>
          <cell r="AC152">
            <v>100.63681592039801</v>
          </cell>
          <cell r="AD152">
            <v>0</v>
          </cell>
          <cell r="AE152">
            <v>0</v>
          </cell>
          <cell r="AF152">
            <v>104.5374677002584</v>
          </cell>
          <cell r="AG152">
            <v>70.36175710594307</v>
          </cell>
          <cell r="AH152">
            <v>108.55813953488355</v>
          </cell>
          <cell r="AI152">
            <v>57.294573643410715</v>
          </cell>
          <cell r="AJ152">
            <v>41.21188630490942</v>
          </cell>
          <cell r="AK152">
            <v>7.036175710594307</v>
          </cell>
          <cell r="AL152">
            <v>0</v>
          </cell>
          <cell r="AM152">
            <v>0</v>
          </cell>
          <cell r="AN152">
            <v>0</v>
          </cell>
          <cell r="AO152">
            <v>0</v>
          </cell>
          <cell r="AP152">
            <v>0</v>
          </cell>
          <cell r="AQ152">
            <v>0</v>
          </cell>
          <cell r="AR152">
            <v>0</v>
          </cell>
          <cell r="AS152">
            <v>0</v>
          </cell>
          <cell r="AT152">
            <v>4.5899705014749168</v>
          </cell>
          <cell r="AU152">
            <v>9.1799410029498709</v>
          </cell>
          <cell r="AV152">
            <v>16.064896755162227</v>
          </cell>
          <cell r="AW152">
            <v>0</v>
          </cell>
          <cell r="AX152">
            <v>0</v>
          </cell>
          <cell r="AY152">
            <v>0</v>
          </cell>
          <cell r="AZ152">
            <v>1.9353233830845771</v>
          </cell>
          <cell r="BA152">
            <v>98.024096385542123</v>
          </cell>
          <cell r="BB152">
            <v>112.48192771084332</v>
          </cell>
          <cell r="BC152">
            <v>0</v>
          </cell>
          <cell r="BD152">
            <v>0</v>
          </cell>
          <cell r="BE152">
            <v>0</v>
          </cell>
          <cell r="BF152">
            <v>0</v>
          </cell>
          <cell r="BG152">
            <v>0</v>
          </cell>
          <cell r="BH152">
            <v>0</v>
          </cell>
          <cell r="BI152">
            <v>0</v>
          </cell>
          <cell r="BJ152">
            <v>0.46041896326530601</v>
          </cell>
          <cell r="BK152">
            <v>0</v>
          </cell>
          <cell r="BL152">
            <v>0</v>
          </cell>
          <cell r="BM152">
            <v>1</v>
          </cell>
          <cell r="BN152">
            <v>0</v>
          </cell>
        </row>
        <row r="153">
          <cell r="A153">
            <v>402</v>
          </cell>
          <cell r="B153">
            <v>143359</v>
          </cell>
          <cell r="C153">
            <v>9352060</v>
          </cell>
          <cell r="D153" t="str">
            <v>Bacton Primary School</v>
          </cell>
          <cell r="E153" t="str">
            <v>Primary</v>
          </cell>
          <cell r="F153" t="str">
            <v>Recoupment Academy</v>
          </cell>
          <cell r="G153">
            <v>1</v>
          </cell>
          <cell r="H153">
            <v>0</v>
          </cell>
          <cell r="I153">
            <v>0</v>
          </cell>
          <cell r="J153">
            <v>7</v>
          </cell>
          <cell r="K153">
            <v>0</v>
          </cell>
          <cell r="L153">
            <v>0</v>
          </cell>
          <cell r="M153">
            <v>0</v>
          </cell>
          <cell r="N153">
            <v>164</v>
          </cell>
          <cell r="O153">
            <v>164</v>
          </cell>
          <cell r="P153">
            <v>24</v>
          </cell>
          <cell r="Q153">
            <v>140</v>
          </cell>
          <cell r="R153">
            <v>0</v>
          </cell>
          <cell r="S153">
            <v>0</v>
          </cell>
          <cell r="T153">
            <v>0</v>
          </cell>
          <cell r="U153">
            <v>0</v>
          </cell>
          <cell r="V153">
            <v>0</v>
          </cell>
          <cell r="W153">
            <v>0</v>
          </cell>
          <cell r="X153">
            <v>0</v>
          </cell>
          <cell r="Y153">
            <v>0</v>
          </cell>
          <cell r="Z153">
            <v>164</v>
          </cell>
          <cell r="AA153">
            <v>23.428571428571427</v>
          </cell>
          <cell r="AB153">
            <v>17.000000000000025</v>
          </cell>
          <cell r="AC153">
            <v>24.911392405063292</v>
          </cell>
          <cell r="AD153">
            <v>0</v>
          </cell>
          <cell r="AE153">
            <v>0</v>
          </cell>
          <cell r="AF153">
            <v>161.99999999999991</v>
          </cell>
          <cell r="AG153">
            <v>1.0000000000000007</v>
          </cell>
          <cell r="AH153">
            <v>0</v>
          </cell>
          <cell r="AI153">
            <v>1.0000000000000007</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2.0759493670886076</v>
          </cell>
          <cell r="BA153">
            <v>39.000000000000064</v>
          </cell>
          <cell r="BB153">
            <v>45.685714285714361</v>
          </cell>
          <cell r="BC153">
            <v>0</v>
          </cell>
          <cell r="BD153">
            <v>0</v>
          </cell>
          <cell r="BE153">
            <v>0</v>
          </cell>
          <cell r="BF153">
            <v>0</v>
          </cell>
          <cell r="BG153">
            <v>0</v>
          </cell>
          <cell r="BH153">
            <v>0</v>
          </cell>
          <cell r="BI153">
            <v>0</v>
          </cell>
          <cell r="BJ153">
            <v>2.5926580012578602</v>
          </cell>
          <cell r="BK153">
            <v>0</v>
          </cell>
          <cell r="BL153">
            <v>0</v>
          </cell>
          <cell r="BM153">
            <v>1</v>
          </cell>
          <cell r="BN153">
            <v>0</v>
          </cell>
        </row>
        <row r="154">
          <cell r="A154">
            <v>6</v>
          </cell>
          <cell r="B154">
            <v>143492</v>
          </cell>
          <cell r="C154">
            <v>9352063</v>
          </cell>
          <cell r="D154" t="str">
            <v>The Albert Pye Community Primary School</v>
          </cell>
          <cell r="E154" t="str">
            <v>Primary</v>
          </cell>
          <cell r="F154" t="str">
            <v>Recoupment Academy</v>
          </cell>
          <cell r="G154">
            <v>1</v>
          </cell>
          <cell r="H154">
            <v>0</v>
          </cell>
          <cell r="I154">
            <v>0</v>
          </cell>
          <cell r="J154">
            <v>7</v>
          </cell>
          <cell r="K154">
            <v>0</v>
          </cell>
          <cell r="L154">
            <v>0</v>
          </cell>
          <cell r="M154">
            <v>0</v>
          </cell>
          <cell r="N154">
            <v>359</v>
          </cell>
          <cell r="O154">
            <v>359</v>
          </cell>
          <cell r="P154">
            <v>40</v>
          </cell>
          <cell r="Q154">
            <v>319</v>
          </cell>
          <cell r="R154">
            <v>0</v>
          </cell>
          <cell r="S154">
            <v>0</v>
          </cell>
          <cell r="T154">
            <v>0</v>
          </cell>
          <cell r="U154">
            <v>0</v>
          </cell>
          <cell r="V154">
            <v>0</v>
          </cell>
          <cell r="W154">
            <v>0</v>
          </cell>
          <cell r="X154">
            <v>0</v>
          </cell>
          <cell r="Y154">
            <v>0</v>
          </cell>
          <cell r="Z154">
            <v>359</v>
          </cell>
          <cell r="AA154">
            <v>51.285714285714285</v>
          </cell>
          <cell r="AB154">
            <v>41.000000000000092</v>
          </cell>
          <cell r="AC154">
            <v>83.231843575418992</v>
          </cell>
          <cell r="AD154">
            <v>0</v>
          </cell>
          <cell r="AE154">
            <v>0</v>
          </cell>
          <cell r="AF154">
            <v>244.00000000000003</v>
          </cell>
          <cell r="AG154">
            <v>77.999999999999844</v>
          </cell>
          <cell r="AH154">
            <v>0</v>
          </cell>
          <cell r="AI154">
            <v>1.9999999999999987</v>
          </cell>
          <cell r="AJ154">
            <v>0</v>
          </cell>
          <cell r="AK154">
            <v>35.000000000000014</v>
          </cell>
          <cell r="AL154">
            <v>0</v>
          </cell>
          <cell r="AM154">
            <v>0</v>
          </cell>
          <cell r="AN154">
            <v>0</v>
          </cell>
          <cell r="AO154">
            <v>0</v>
          </cell>
          <cell r="AP154">
            <v>0</v>
          </cell>
          <cell r="AQ154">
            <v>0</v>
          </cell>
          <cell r="AR154">
            <v>0</v>
          </cell>
          <cell r="AS154">
            <v>0</v>
          </cell>
          <cell r="AT154">
            <v>0</v>
          </cell>
          <cell r="AU154">
            <v>1.1253918495297792</v>
          </cell>
          <cell r="AV154">
            <v>3.3761755485893405</v>
          </cell>
          <cell r="AW154">
            <v>0</v>
          </cell>
          <cell r="AX154">
            <v>0</v>
          </cell>
          <cell r="AY154">
            <v>0</v>
          </cell>
          <cell r="AZ154">
            <v>0</v>
          </cell>
          <cell r="BA154">
            <v>87.825949367088754</v>
          </cell>
          <cell r="BB154">
            <v>98.838607594936875</v>
          </cell>
          <cell r="BC154">
            <v>0</v>
          </cell>
          <cell r="BD154">
            <v>0</v>
          </cell>
          <cell r="BE154">
            <v>0</v>
          </cell>
          <cell r="BF154">
            <v>0</v>
          </cell>
          <cell r="BG154">
            <v>0</v>
          </cell>
          <cell r="BH154">
            <v>0</v>
          </cell>
          <cell r="BI154">
            <v>0</v>
          </cell>
          <cell r="BJ154">
            <v>0.48839296789215703</v>
          </cell>
          <cell r="BK154">
            <v>0</v>
          </cell>
          <cell r="BL154">
            <v>0</v>
          </cell>
          <cell r="BM154">
            <v>1</v>
          </cell>
          <cell r="BN154">
            <v>0</v>
          </cell>
        </row>
        <row r="155">
          <cell r="A155">
            <v>7</v>
          </cell>
          <cell r="B155">
            <v>143491</v>
          </cell>
          <cell r="C155">
            <v>9352064</v>
          </cell>
          <cell r="D155" t="str">
            <v>Ravensmere Infant School</v>
          </cell>
          <cell r="E155" t="str">
            <v>Primary</v>
          </cell>
          <cell r="F155" t="str">
            <v>Recoupment Academy</v>
          </cell>
          <cell r="G155">
            <v>1</v>
          </cell>
          <cell r="H155">
            <v>0</v>
          </cell>
          <cell r="I155">
            <v>0</v>
          </cell>
          <cell r="J155">
            <v>3</v>
          </cell>
          <cell r="K155">
            <v>0</v>
          </cell>
          <cell r="L155">
            <v>0</v>
          </cell>
          <cell r="M155">
            <v>0</v>
          </cell>
          <cell r="N155">
            <v>57</v>
          </cell>
          <cell r="O155">
            <v>57</v>
          </cell>
          <cell r="P155">
            <v>20</v>
          </cell>
          <cell r="Q155">
            <v>37</v>
          </cell>
          <cell r="R155">
            <v>0</v>
          </cell>
          <cell r="S155">
            <v>0</v>
          </cell>
          <cell r="T155">
            <v>0</v>
          </cell>
          <cell r="U155">
            <v>0</v>
          </cell>
          <cell r="V155">
            <v>0</v>
          </cell>
          <cell r="W155">
            <v>0</v>
          </cell>
          <cell r="X155">
            <v>0</v>
          </cell>
          <cell r="Y155">
            <v>0</v>
          </cell>
          <cell r="Z155">
            <v>57</v>
          </cell>
          <cell r="AA155">
            <v>19</v>
          </cell>
          <cell r="AB155">
            <v>13.999999999999984</v>
          </cell>
          <cell r="AC155">
            <v>15.457627118644067</v>
          </cell>
          <cell r="AD155">
            <v>0</v>
          </cell>
          <cell r="AE155">
            <v>0</v>
          </cell>
          <cell r="AF155">
            <v>43.000000000000021</v>
          </cell>
          <cell r="AG155">
            <v>11.000000000000007</v>
          </cell>
          <cell r="AH155">
            <v>0</v>
          </cell>
          <cell r="AI155">
            <v>0</v>
          </cell>
          <cell r="AJ155">
            <v>0</v>
          </cell>
          <cell r="AK155">
            <v>2.9999999999999987</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5.9999999999999938</v>
          </cell>
          <cell r="BB155">
            <v>9.243243243243235</v>
          </cell>
          <cell r="BC155">
            <v>0</v>
          </cell>
          <cell r="BD155">
            <v>0</v>
          </cell>
          <cell r="BE155">
            <v>0</v>
          </cell>
          <cell r="BF155">
            <v>0</v>
          </cell>
          <cell r="BG155">
            <v>0</v>
          </cell>
          <cell r="BH155">
            <v>0</v>
          </cell>
          <cell r="BI155">
            <v>0</v>
          </cell>
          <cell r="BJ155">
            <v>0.62025677906976795</v>
          </cell>
          <cell r="BK155">
            <v>0</v>
          </cell>
          <cell r="BL155">
            <v>0</v>
          </cell>
          <cell r="BM155">
            <v>1</v>
          </cell>
          <cell r="BN155">
            <v>0</v>
          </cell>
        </row>
        <row r="156">
          <cell r="A156">
            <v>64</v>
          </cell>
          <cell r="B156">
            <v>142016</v>
          </cell>
          <cell r="C156">
            <v>9352065</v>
          </cell>
          <cell r="D156" t="str">
            <v>Northfield St Nicholas Primary Academy</v>
          </cell>
          <cell r="E156" t="str">
            <v>Primary</v>
          </cell>
          <cell r="F156" t="str">
            <v>Recoupment Academy</v>
          </cell>
          <cell r="G156">
            <v>1</v>
          </cell>
          <cell r="H156">
            <v>0</v>
          </cell>
          <cell r="I156">
            <v>0</v>
          </cell>
          <cell r="J156">
            <v>7</v>
          </cell>
          <cell r="K156">
            <v>0</v>
          </cell>
          <cell r="L156">
            <v>0</v>
          </cell>
          <cell r="M156">
            <v>0</v>
          </cell>
          <cell r="N156">
            <v>402</v>
          </cell>
          <cell r="O156">
            <v>402</v>
          </cell>
          <cell r="P156">
            <v>59</v>
          </cell>
          <cell r="Q156">
            <v>343</v>
          </cell>
          <cell r="R156">
            <v>0</v>
          </cell>
          <cell r="S156">
            <v>0</v>
          </cell>
          <cell r="T156">
            <v>0</v>
          </cell>
          <cell r="U156">
            <v>0</v>
          </cell>
          <cell r="V156">
            <v>0</v>
          </cell>
          <cell r="W156">
            <v>0</v>
          </cell>
          <cell r="X156">
            <v>0</v>
          </cell>
          <cell r="Y156">
            <v>0</v>
          </cell>
          <cell r="Z156">
            <v>402</v>
          </cell>
          <cell r="AA156">
            <v>57.428571428571431</v>
          </cell>
          <cell r="AB156">
            <v>129.00000000000011</v>
          </cell>
          <cell r="AC156">
            <v>205.44471744471744</v>
          </cell>
          <cell r="AD156">
            <v>0</v>
          </cell>
          <cell r="AE156">
            <v>0</v>
          </cell>
          <cell r="AF156">
            <v>55.275000000000006</v>
          </cell>
          <cell r="AG156">
            <v>7.035000000000001</v>
          </cell>
          <cell r="AH156">
            <v>77.385000000000005</v>
          </cell>
          <cell r="AI156">
            <v>27.135000000000002</v>
          </cell>
          <cell r="AJ156">
            <v>3.0149999999999997</v>
          </cell>
          <cell r="AK156">
            <v>164.82</v>
          </cell>
          <cell r="AL156">
            <v>67.335000000000008</v>
          </cell>
          <cell r="AM156">
            <v>0</v>
          </cell>
          <cell r="AN156">
            <v>0</v>
          </cell>
          <cell r="AO156">
            <v>0</v>
          </cell>
          <cell r="AP156">
            <v>0</v>
          </cell>
          <cell r="AQ156">
            <v>0</v>
          </cell>
          <cell r="AR156">
            <v>0</v>
          </cell>
          <cell r="AS156">
            <v>0</v>
          </cell>
          <cell r="AT156">
            <v>4.6880466472303093</v>
          </cell>
          <cell r="AU156">
            <v>8.2040816326530521</v>
          </cell>
          <cell r="AV156">
            <v>12.892128279883362</v>
          </cell>
          <cell r="AW156">
            <v>0</v>
          </cell>
          <cell r="AX156">
            <v>0</v>
          </cell>
          <cell r="AY156">
            <v>0</v>
          </cell>
          <cell r="AZ156">
            <v>9.8771498771498774</v>
          </cell>
          <cell r="BA156">
            <v>149.74631268436562</v>
          </cell>
          <cell r="BB156">
            <v>175.50442477876089</v>
          </cell>
          <cell r="BC156">
            <v>0</v>
          </cell>
          <cell r="BD156">
            <v>0</v>
          </cell>
          <cell r="BE156">
            <v>0</v>
          </cell>
          <cell r="BF156">
            <v>0</v>
          </cell>
          <cell r="BG156">
            <v>0</v>
          </cell>
          <cell r="BH156">
            <v>0</v>
          </cell>
          <cell r="BI156">
            <v>0</v>
          </cell>
          <cell r="BJ156">
            <v>0.35393446878453</v>
          </cell>
          <cell r="BK156">
            <v>0</v>
          </cell>
          <cell r="BL156">
            <v>0</v>
          </cell>
          <cell r="BM156">
            <v>1</v>
          </cell>
          <cell r="BN156">
            <v>0</v>
          </cell>
        </row>
        <row r="157">
          <cell r="A157">
            <v>15</v>
          </cell>
          <cell r="B157">
            <v>144443</v>
          </cell>
          <cell r="C157">
            <v>9352067</v>
          </cell>
          <cell r="D157" t="str">
            <v>Bungay Primary School</v>
          </cell>
          <cell r="E157" t="str">
            <v>Primary</v>
          </cell>
          <cell r="F157" t="str">
            <v>Recoupment Academy</v>
          </cell>
          <cell r="G157">
            <v>1</v>
          </cell>
          <cell r="H157">
            <v>0</v>
          </cell>
          <cell r="I157">
            <v>0</v>
          </cell>
          <cell r="J157">
            <v>7</v>
          </cell>
          <cell r="K157">
            <v>0</v>
          </cell>
          <cell r="L157">
            <v>0</v>
          </cell>
          <cell r="M157">
            <v>0</v>
          </cell>
          <cell r="N157">
            <v>214</v>
          </cell>
          <cell r="O157">
            <v>214</v>
          </cell>
          <cell r="P157">
            <v>26</v>
          </cell>
          <cell r="Q157">
            <v>188</v>
          </cell>
          <cell r="R157">
            <v>0</v>
          </cell>
          <cell r="S157">
            <v>0</v>
          </cell>
          <cell r="T157">
            <v>0</v>
          </cell>
          <cell r="U157">
            <v>0</v>
          </cell>
          <cell r="V157">
            <v>0</v>
          </cell>
          <cell r="W157">
            <v>0</v>
          </cell>
          <cell r="X157">
            <v>0</v>
          </cell>
          <cell r="Y157">
            <v>0</v>
          </cell>
          <cell r="Z157">
            <v>214</v>
          </cell>
          <cell r="AA157">
            <v>30.571428571428573</v>
          </cell>
          <cell r="AB157">
            <v>48.00000000000005</v>
          </cell>
          <cell r="AC157">
            <v>70.342592592592595</v>
          </cell>
          <cell r="AD157">
            <v>0</v>
          </cell>
          <cell r="AE157">
            <v>0</v>
          </cell>
          <cell r="AF157">
            <v>128.19811320754721</v>
          </cell>
          <cell r="AG157">
            <v>85.801886792452805</v>
          </cell>
          <cell r="AH157">
            <v>0</v>
          </cell>
          <cell r="AI157">
            <v>0</v>
          </cell>
          <cell r="AJ157">
            <v>0</v>
          </cell>
          <cell r="AK157">
            <v>0</v>
          </cell>
          <cell r="AL157">
            <v>0</v>
          </cell>
          <cell r="AM157">
            <v>0</v>
          </cell>
          <cell r="AN157">
            <v>0</v>
          </cell>
          <cell r="AO157">
            <v>0</v>
          </cell>
          <cell r="AP157">
            <v>0</v>
          </cell>
          <cell r="AQ157">
            <v>0</v>
          </cell>
          <cell r="AR157">
            <v>0</v>
          </cell>
          <cell r="AS157">
            <v>0</v>
          </cell>
          <cell r="AT157">
            <v>7.968085106382981</v>
          </cell>
          <cell r="AU157">
            <v>9.1063829787234045</v>
          </cell>
          <cell r="AV157">
            <v>13.659574468085097</v>
          </cell>
          <cell r="AW157">
            <v>0</v>
          </cell>
          <cell r="AX157">
            <v>0</v>
          </cell>
          <cell r="AY157">
            <v>0</v>
          </cell>
          <cell r="AZ157">
            <v>0.9907407407407407</v>
          </cell>
          <cell r="BA157">
            <v>73.932584269662897</v>
          </cell>
          <cell r="BB157">
            <v>84.157303370786479</v>
          </cell>
          <cell r="BC157">
            <v>0</v>
          </cell>
          <cell r="BD157">
            <v>0</v>
          </cell>
          <cell r="BE157">
            <v>0</v>
          </cell>
          <cell r="BF157">
            <v>0</v>
          </cell>
          <cell r="BG157">
            <v>0</v>
          </cell>
          <cell r="BH157">
            <v>26.600000000000051</v>
          </cell>
          <cell r="BI157">
            <v>0</v>
          </cell>
          <cell r="BJ157">
            <v>0.60481242537764401</v>
          </cell>
          <cell r="BK157">
            <v>0</v>
          </cell>
          <cell r="BL157">
            <v>0</v>
          </cell>
          <cell r="BM157">
            <v>1</v>
          </cell>
          <cell r="BN157">
            <v>0</v>
          </cell>
        </row>
        <row r="158">
          <cell r="A158">
            <v>219</v>
          </cell>
          <cell r="B158">
            <v>146021</v>
          </cell>
          <cell r="C158">
            <v>9352069</v>
          </cell>
          <cell r="D158" t="str">
            <v>Claydon Primary School</v>
          </cell>
          <cell r="E158" t="str">
            <v>Primary</v>
          </cell>
          <cell r="F158" t="str">
            <v>Recoupment Academy</v>
          </cell>
          <cell r="G158">
            <v>1</v>
          </cell>
          <cell r="H158">
            <v>0</v>
          </cell>
          <cell r="I158">
            <v>0</v>
          </cell>
          <cell r="J158">
            <v>7</v>
          </cell>
          <cell r="K158">
            <v>0</v>
          </cell>
          <cell r="L158">
            <v>0</v>
          </cell>
          <cell r="M158">
            <v>0</v>
          </cell>
          <cell r="N158">
            <v>427</v>
          </cell>
          <cell r="O158">
            <v>427</v>
          </cell>
          <cell r="P158">
            <v>60</v>
          </cell>
          <cell r="Q158">
            <v>367</v>
          </cell>
          <cell r="R158">
            <v>0</v>
          </cell>
          <cell r="S158">
            <v>0</v>
          </cell>
          <cell r="T158">
            <v>0</v>
          </cell>
          <cell r="U158">
            <v>0</v>
          </cell>
          <cell r="V158">
            <v>0</v>
          </cell>
          <cell r="W158">
            <v>0</v>
          </cell>
          <cell r="X158">
            <v>0</v>
          </cell>
          <cell r="Y158">
            <v>0</v>
          </cell>
          <cell r="Z158">
            <v>427</v>
          </cell>
          <cell r="AA158">
            <v>61</v>
          </cell>
          <cell r="AB158">
            <v>45.000000000000128</v>
          </cell>
          <cell r="AC158">
            <v>74.488943488943491</v>
          </cell>
          <cell r="AD158">
            <v>0</v>
          </cell>
          <cell r="AE158">
            <v>0</v>
          </cell>
          <cell r="AF158">
            <v>397.86352941176477</v>
          </cell>
          <cell r="AG158">
            <v>1.004705882352942</v>
          </cell>
          <cell r="AH158">
            <v>1.004705882352942</v>
          </cell>
          <cell r="AI158">
            <v>8.0376470588235271</v>
          </cell>
          <cell r="AJ158">
            <v>19.089411764705893</v>
          </cell>
          <cell r="AK158">
            <v>0</v>
          </cell>
          <cell r="AL158">
            <v>0</v>
          </cell>
          <cell r="AM158">
            <v>0</v>
          </cell>
          <cell r="AN158">
            <v>0</v>
          </cell>
          <cell r="AO158">
            <v>0</v>
          </cell>
          <cell r="AP158">
            <v>0</v>
          </cell>
          <cell r="AQ158">
            <v>0</v>
          </cell>
          <cell r="AR158">
            <v>0</v>
          </cell>
          <cell r="AS158">
            <v>0</v>
          </cell>
          <cell r="AT158">
            <v>0</v>
          </cell>
          <cell r="AU158">
            <v>2.3269754768392366</v>
          </cell>
          <cell r="AV158">
            <v>2.3269754768392366</v>
          </cell>
          <cell r="AW158">
            <v>0</v>
          </cell>
          <cell r="AX158">
            <v>0</v>
          </cell>
          <cell r="AY158">
            <v>0</v>
          </cell>
          <cell r="AZ158">
            <v>2.0982800982800982</v>
          </cell>
          <cell r="BA158">
            <v>99.542465753424736</v>
          </cell>
          <cell r="BB158">
            <v>115.81643835616448</v>
          </cell>
          <cell r="BC158">
            <v>0</v>
          </cell>
          <cell r="BD158">
            <v>0</v>
          </cell>
          <cell r="BE158">
            <v>0</v>
          </cell>
          <cell r="BF158">
            <v>0</v>
          </cell>
          <cell r="BG158">
            <v>0</v>
          </cell>
          <cell r="BH158">
            <v>0</v>
          </cell>
          <cell r="BI158">
            <v>0</v>
          </cell>
          <cell r="BJ158">
            <v>2.0482082256235801</v>
          </cell>
          <cell r="BK158">
            <v>0</v>
          </cell>
          <cell r="BL158">
            <v>0</v>
          </cell>
          <cell r="BM158">
            <v>1</v>
          </cell>
          <cell r="BN158">
            <v>0</v>
          </cell>
        </row>
        <row r="159">
          <cell r="A159">
            <v>30</v>
          </cell>
          <cell r="B159">
            <v>141550</v>
          </cell>
          <cell r="C159">
            <v>9352073</v>
          </cell>
          <cell r="D159" t="str">
            <v>Easton Primary School</v>
          </cell>
          <cell r="E159" t="str">
            <v>Primary</v>
          </cell>
          <cell r="F159" t="str">
            <v>Recoupment Academy</v>
          </cell>
          <cell r="G159">
            <v>1</v>
          </cell>
          <cell r="H159">
            <v>0</v>
          </cell>
          <cell r="I159">
            <v>0</v>
          </cell>
          <cell r="J159">
            <v>7</v>
          </cell>
          <cell r="K159">
            <v>0</v>
          </cell>
          <cell r="L159">
            <v>0</v>
          </cell>
          <cell r="M159">
            <v>0</v>
          </cell>
          <cell r="N159">
            <v>80</v>
          </cell>
          <cell r="O159">
            <v>80</v>
          </cell>
          <cell r="P159">
            <v>15</v>
          </cell>
          <cell r="Q159">
            <v>65</v>
          </cell>
          <cell r="R159">
            <v>0</v>
          </cell>
          <cell r="S159">
            <v>0</v>
          </cell>
          <cell r="T159">
            <v>0</v>
          </cell>
          <cell r="U159">
            <v>0</v>
          </cell>
          <cell r="V159">
            <v>0</v>
          </cell>
          <cell r="W159">
            <v>0</v>
          </cell>
          <cell r="X159">
            <v>0</v>
          </cell>
          <cell r="Y159">
            <v>0</v>
          </cell>
          <cell r="Z159">
            <v>80</v>
          </cell>
          <cell r="AA159">
            <v>11.428571428571429</v>
          </cell>
          <cell r="AB159">
            <v>1</v>
          </cell>
          <cell r="AC159">
            <v>4.1025641025641022</v>
          </cell>
          <cell r="AD159">
            <v>0</v>
          </cell>
          <cell r="AE159">
            <v>0</v>
          </cell>
          <cell r="AF159">
            <v>80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1.0256410256410255</v>
          </cell>
          <cell r="BA159">
            <v>24.761904761904763</v>
          </cell>
          <cell r="BB159">
            <v>30.476190476190478</v>
          </cell>
          <cell r="BC159">
            <v>0</v>
          </cell>
          <cell r="BD159">
            <v>0</v>
          </cell>
          <cell r="BE159">
            <v>0</v>
          </cell>
          <cell r="BF159">
            <v>0</v>
          </cell>
          <cell r="BG159">
            <v>0</v>
          </cell>
          <cell r="BH159">
            <v>3.9999999999999991</v>
          </cell>
          <cell r="BI159">
            <v>0</v>
          </cell>
          <cell r="BJ159">
            <v>2.2081427705882399</v>
          </cell>
          <cell r="BK159">
            <v>0</v>
          </cell>
          <cell r="BL159">
            <v>1</v>
          </cell>
          <cell r="BM159">
            <v>1</v>
          </cell>
          <cell r="BN159">
            <v>0</v>
          </cell>
        </row>
        <row r="160">
          <cell r="A160">
            <v>8</v>
          </cell>
          <cell r="B160">
            <v>142017</v>
          </cell>
          <cell r="C160">
            <v>9352078</v>
          </cell>
          <cell r="D160" t="str">
            <v>Beccles Primary Academy</v>
          </cell>
          <cell r="E160" t="str">
            <v>Primary</v>
          </cell>
          <cell r="F160" t="str">
            <v>Recoupment Academy</v>
          </cell>
          <cell r="G160">
            <v>1</v>
          </cell>
          <cell r="H160">
            <v>0</v>
          </cell>
          <cell r="I160">
            <v>0</v>
          </cell>
          <cell r="J160">
            <v>7</v>
          </cell>
          <cell r="K160">
            <v>0</v>
          </cell>
          <cell r="L160">
            <v>0</v>
          </cell>
          <cell r="M160">
            <v>0</v>
          </cell>
          <cell r="N160">
            <v>231</v>
          </cell>
          <cell r="O160">
            <v>231</v>
          </cell>
          <cell r="P160">
            <v>22</v>
          </cell>
          <cell r="Q160">
            <v>209</v>
          </cell>
          <cell r="R160">
            <v>0</v>
          </cell>
          <cell r="S160">
            <v>0</v>
          </cell>
          <cell r="T160">
            <v>0</v>
          </cell>
          <cell r="U160">
            <v>0</v>
          </cell>
          <cell r="V160">
            <v>0</v>
          </cell>
          <cell r="W160">
            <v>0</v>
          </cell>
          <cell r="X160">
            <v>0</v>
          </cell>
          <cell r="Y160">
            <v>0</v>
          </cell>
          <cell r="Z160">
            <v>231</v>
          </cell>
          <cell r="AA160">
            <v>33</v>
          </cell>
          <cell r="AB160">
            <v>73.999999999999915</v>
          </cell>
          <cell r="AC160">
            <v>94.184549356223187</v>
          </cell>
          <cell r="AD160">
            <v>0</v>
          </cell>
          <cell r="AE160">
            <v>0</v>
          </cell>
          <cell r="AF160">
            <v>126.09170305676868</v>
          </cell>
          <cell r="AG160">
            <v>26.22707423580783</v>
          </cell>
          <cell r="AH160">
            <v>0</v>
          </cell>
          <cell r="AI160">
            <v>2.0174672489082965</v>
          </cell>
          <cell r="AJ160">
            <v>0</v>
          </cell>
          <cell r="AK160">
            <v>74.64628820960688</v>
          </cell>
          <cell r="AL160">
            <v>2.0174672489082965</v>
          </cell>
          <cell r="AM160">
            <v>0</v>
          </cell>
          <cell r="AN160">
            <v>0</v>
          </cell>
          <cell r="AO160">
            <v>0</v>
          </cell>
          <cell r="AP160">
            <v>0</v>
          </cell>
          <cell r="AQ160">
            <v>0</v>
          </cell>
          <cell r="AR160">
            <v>0</v>
          </cell>
          <cell r="AS160">
            <v>0</v>
          </cell>
          <cell r="AT160">
            <v>2.210526315789473</v>
          </cell>
          <cell r="AU160">
            <v>2.210526315789473</v>
          </cell>
          <cell r="AV160">
            <v>6.6315789473684292</v>
          </cell>
          <cell r="AW160">
            <v>0</v>
          </cell>
          <cell r="AX160">
            <v>0</v>
          </cell>
          <cell r="AY160">
            <v>0</v>
          </cell>
          <cell r="AZ160">
            <v>1.9828326180257512</v>
          </cell>
          <cell r="BA160">
            <v>95.834146341463494</v>
          </cell>
          <cell r="BB160">
            <v>105.92195121951229</v>
          </cell>
          <cell r="BC160">
            <v>0</v>
          </cell>
          <cell r="BD160">
            <v>0</v>
          </cell>
          <cell r="BE160">
            <v>0</v>
          </cell>
          <cell r="BF160">
            <v>0</v>
          </cell>
          <cell r="BG160">
            <v>0</v>
          </cell>
          <cell r="BH160">
            <v>10.899999999999956</v>
          </cell>
          <cell r="BI160">
            <v>0</v>
          </cell>
          <cell r="BJ160">
            <v>0.531251701846154</v>
          </cell>
          <cell r="BK160">
            <v>0</v>
          </cell>
          <cell r="BL160">
            <v>0</v>
          </cell>
          <cell r="BM160">
            <v>1</v>
          </cell>
          <cell r="BN160">
            <v>0</v>
          </cell>
        </row>
        <row r="161">
          <cell r="A161">
            <v>41</v>
          </cell>
          <cell r="B161">
            <v>144444</v>
          </cell>
          <cell r="C161">
            <v>9352080</v>
          </cell>
          <cell r="D161" t="str">
            <v>Edgar Sewter Community Primary School</v>
          </cell>
          <cell r="E161" t="str">
            <v>Primary</v>
          </cell>
          <cell r="F161" t="str">
            <v>Recoupment Academy</v>
          </cell>
          <cell r="G161">
            <v>1</v>
          </cell>
          <cell r="H161">
            <v>0</v>
          </cell>
          <cell r="I161">
            <v>0</v>
          </cell>
          <cell r="J161">
            <v>7</v>
          </cell>
          <cell r="K161">
            <v>0</v>
          </cell>
          <cell r="L161">
            <v>0</v>
          </cell>
          <cell r="M161">
            <v>0</v>
          </cell>
          <cell r="N161">
            <v>288</v>
          </cell>
          <cell r="O161">
            <v>288</v>
          </cell>
          <cell r="P161">
            <v>44</v>
          </cell>
          <cell r="Q161">
            <v>244</v>
          </cell>
          <cell r="R161">
            <v>0</v>
          </cell>
          <cell r="S161">
            <v>0</v>
          </cell>
          <cell r="T161">
            <v>0</v>
          </cell>
          <cell r="U161">
            <v>0</v>
          </cell>
          <cell r="V161">
            <v>0</v>
          </cell>
          <cell r="W161">
            <v>0</v>
          </cell>
          <cell r="X161">
            <v>0</v>
          </cell>
          <cell r="Y161">
            <v>0</v>
          </cell>
          <cell r="Z161">
            <v>288</v>
          </cell>
          <cell r="AA161">
            <v>41.142857142857146</v>
          </cell>
          <cell r="AB161">
            <v>36.999999999999929</v>
          </cell>
          <cell r="AC161">
            <v>56.170212765957444</v>
          </cell>
          <cell r="AD161">
            <v>0</v>
          </cell>
          <cell r="AE161">
            <v>0</v>
          </cell>
          <cell r="AF161">
            <v>232.80836236933794</v>
          </cell>
          <cell r="AG161">
            <v>55.191637630662044</v>
          </cell>
          <cell r="AH161">
            <v>0</v>
          </cell>
          <cell r="AI161">
            <v>0</v>
          </cell>
          <cell r="AJ161">
            <v>0</v>
          </cell>
          <cell r="AK161">
            <v>0</v>
          </cell>
          <cell r="AL161">
            <v>0</v>
          </cell>
          <cell r="AM161">
            <v>0</v>
          </cell>
          <cell r="AN161">
            <v>0</v>
          </cell>
          <cell r="AO161">
            <v>0</v>
          </cell>
          <cell r="AP161">
            <v>0</v>
          </cell>
          <cell r="AQ161">
            <v>0</v>
          </cell>
          <cell r="AR161">
            <v>0</v>
          </cell>
          <cell r="AS161">
            <v>0</v>
          </cell>
          <cell r="AT161">
            <v>2.360655737704918</v>
          </cell>
          <cell r="AU161">
            <v>2.360655737704918</v>
          </cell>
          <cell r="AV161">
            <v>3.540983606557373</v>
          </cell>
          <cell r="AW161">
            <v>0</v>
          </cell>
          <cell r="AX161">
            <v>0</v>
          </cell>
          <cell r="AY161">
            <v>0</v>
          </cell>
          <cell r="AZ161">
            <v>3.0638297872340425</v>
          </cell>
          <cell r="BA161">
            <v>88.082987551867319</v>
          </cell>
          <cell r="BB161">
            <v>103.96680497925323</v>
          </cell>
          <cell r="BC161">
            <v>0</v>
          </cell>
          <cell r="BD161">
            <v>0</v>
          </cell>
          <cell r="BE161">
            <v>0</v>
          </cell>
          <cell r="BF161">
            <v>0</v>
          </cell>
          <cell r="BG161">
            <v>0</v>
          </cell>
          <cell r="BH161">
            <v>0</v>
          </cell>
          <cell r="BI161">
            <v>0</v>
          </cell>
          <cell r="BJ161">
            <v>1.1201713198830401</v>
          </cell>
          <cell r="BK161">
            <v>0</v>
          </cell>
          <cell r="BL161">
            <v>0</v>
          </cell>
          <cell r="BM161">
            <v>1</v>
          </cell>
          <cell r="BN161">
            <v>0</v>
          </cell>
        </row>
        <row r="162">
          <cell r="A162">
            <v>242</v>
          </cell>
          <cell r="B162">
            <v>144850</v>
          </cell>
          <cell r="C162">
            <v>9352083</v>
          </cell>
          <cell r="D162" t="str">
            <v>Henley Primary School</v>
          </cell>
          <cell r="E162" t="str">
            <v>Primary</v>
          </cell>
          <cell r="F162" t="str">
            <v>Recoupment Academy</v>
          </cell>
          <cell r="G162">
            <v>1</v>
          </cell>
          <cell r="H162">
            <v>0</v>
          </cell>
          <cell r="I162">
            <v>0</v>
          </cell>
          <cell r="J162">
            <v>7</v>
          </cell>
          <cell r="K162">
            <v>0</v>
          </cell>
          <cell r="L162">
            <v>0</v>
          </cell>
          <cell r="M162">
            <v>0</v>
          </cell>
          <cell r="N162">
            <v>104</v>
          </cell>
          <cell r="O162">
            <v>104</v>
          </cell>
          <cell r="P162">
            <v>15</v>
          </cell>
          <cell r="Q162">
            <v>89</v>
          </cell>
          <cell r="R162">
            <v>0</v>
          </cell>
          <cell r="S162">
            <v>0</v>
          </cell>
          <cell r="T162">
            <v>0</v>
          </cell>
          <cell r="U162">
            <v>0</v>
          </cell>
          <cell r="V162">
            <v>0</v>
          </cell>
          <cell r="W162">
            <v>0</v>
          </cell>
          <cell r="X162">
            <v>0</v>
          </cell>
          <cell r="Y162">
            <v>0</v>
          </cell>
          <cell r="Z162">
            <v>104</v>
          </cell>
          <cell r="AA162">
            <v>14.857142857142858</v>
          </cell>
          <cell r="AB162">
            <v>5.0000000000000027</v>
          </cell>
          <cell r="AC162">
            <v>6.9333333333333336</v>
          </cell>
          <cell r="AD162">
            <v>0</v>
          </cell>
          <cell r="AE162">
            <v>0</v>
          </cell>
          <cell r="AF162">
            <v>100.97087378640776</v>
          </cell>
          <cell r="AG162">
            <v>1.0097087378640777</v>
          </cell>
          <cell r="AH162">
            <v>0</v>
          </cell>
          <cell r="AI162">
            <v>1.0097087378640777</v>
          </cell>
          <cell r="AJ162">
            <v>1.0097087378640777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26.295454545454508</v>
          </cell>
          <cell r="BB162">
            <v>30.727272727272684</v>
          </cell>
          <cell r="BC162">
            <v>0</v>
          </cell>
          <cell r="BD162">
            <v>0</v>
          </cell>
          <cell r="BE162">
            <v>0</v>
          </cell>
          <cell r="BF162">
            <v>0</v>
          </cell>
          <cell r="BG162">
            <v>0</v>
          </cell>
          <cell r="BH162">
            <v>0</v>
          </cell>
          <cell r="BI162">
            <v>0</v>
          </cell>
          <cell r="BJ162">
            <v>1.9881182641975299</v>
          </cell>
          <cell r="BK162">
            <v>0</v>
          </cell>
          <cell r="BL162">
            <v>0</v>
          </cell>
          <cell r="BM162">
            <v>1</v>
          </cell>
          <cell r="BN162">
            <v>0</v>
          </cell>
        </row>
        <row r="163">
          <cell r="A163">
            <v>44</v>
          </cell>
          <cell r="B163">
            <v>144442</v>
          </cell>
          <cell r="C163">
            <v>9352086</v>
          </cell>
          <cell r="D163" t="str">
            <v>Holton St Peter Community Primary School</v>
          </cell>
          <cell r="E163" t="str">
            <v>Primary</v>
          </cell>
          <cell r="F163" t="str">
            <v>Recoupment Academy</v>
          </cell>
          <cell r="G163">
            <v>1</v>
          </cell>
          <cell r="H163">
            <v>0</v>
          </cell>
          <cell r="I163">
            <v>0</v>
          </cell>
          <cell r="J163">
            <v>7</v>
          </cell>
          <cell r="K163">
            <v>0</v>
          </cell>
          <cell r="L163">
            <v>0</v>
          </cell>
          <cell r="M163">
            <v>0</v>
          </cell>
          <cell r="N163">
            <v>95</v>
          </cell>
          <cell r="O163">
            <v>95</v>
          </cell>
          <cell r="P163">
            <v>15</v>
          </cell>
          <cell r="Q163">
            <v>80</v>
          </cell>
          <cell r="R163">
            <v>0</v>
          </cell>
          <cell r="S163">
            <v>0</v>
          </cell>
          <cell r="T163">
            <v>0</v>
          </cell>
          <cell r="U163">
            <v>0</v>
          </cell>
          <cell r="V163">
            <v>0</v>
          </cell>
          <cell r="W163">
            <v>0</v>
          </cell>
          <cell r="X163">
            <v>0</v>
          </cell>
          <cell r="Y163">
            <v>0</v>
          </cell>
          <cell r="Z163">
            <v>95</v>
          </cell>
          <cell r="AA163">
            <v>13.571428571428571</v>
          </cell>
          <cell r="AB163">
            <v>8.0000000000000018</v>
          </cell>
          <cell r="AC163">
            <v>17</v>
          </cell>
          <cell r="AD163">
            <v>0</v>
          </cell>
          <cell r="AE163">
            <v>0</v>
          </cell>
          <cell r="AF163">
            <v>80.000000000000028</v>
          </cell>
          <cell r="AG163">
            <v>14.000000000000041</v>
          </cell>
          <cell r="AH163">
            <v>0</v>
          </cell>
          <cell r="AI163">
            <v>1.0000000000000016</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24.615384615384638</v>
          </cell>
          <cell r="BB163">
            <v>29.230769230769258</v>
          </cell>
          <cell r="BC163">
            <v>0</v>
          </cell>
          <cell r="BD163">
            <v>0</v>
          </cell>
          <cell r="BE163">
            <v>0</v>
          </cell>
          <cell r="BF163">
            <v>0</v>
          </cell>
          <cell r="BG163">
            <v>0</v>
          </cell>
          <cell r="BH163">
            <v>0</v>
          </cell>
          <cell r="BI163">
            <v>0</v>
          </cell>
          <cell r="BJ163">
            <v>0.97799734021739104</v>
          </cell>
          <cell r="BK163">
            <v>0</v>
          </cell>
          <cell r="BL163">
            <v>0</v>
          </cell>
          <cell r="BM163">
            <v>1</v>
          </cell>
          <cell r="BN163">
            <v>0</v>
          </cell>
        </row>
        <row r="164">
          <cell r="A164">
            <v>45</v>
          </cell>
          <cell r="B164">
            <v>143074</v>
          </cell>
          <cell r="C164">
            <v>9352087</v>
          </cell>
          <cell r="D164" t="str">
            <v>St Edmund's Primary School</v>
          </cell>
          <cell r="E164" t="str">
            <v>Primary</v>
          </cell>
          <cell r="F164" t="str">
            <v>Recoupment Academy</v>
          </cell>
          <cell r="G164">
            <v>1</v>
          </cell>
          <cell r="H164">
            <v>0</v>
          </cell>
          <cell r="I164">
            <v>0</v>
          </cell>
          <cell r="J164">
            <v>7</v>
          </cell>
          <cell r="K164">
            <v>0</v>
          </cell>
          <cell r="L164">
            <v>0</v>
          </cell>
          <cell r="M164">
            <v>0</v>
          </cell>
          <cell r="N164">
            <v>60</v>
          </cell>
          <cell r="O164">
            <v>60</v>
          </cell>
          <cell r="P164">
            <v>4</v>
          </cell>
          <cell r="Q164">
            <v>56</v>
          </cell>
          <cell r="R164">
            <v>0</v>
          </cell>
          <cell r="S164">
            <v>0</v>
          </cell>
          <cell r="T164">
            <v>0</v>
          </cell>
          <cell r="U164">
            <v>0</v>
          </cell>
          <cell r="V164">
            <v>0</v>
          </cell>
          <cell r="W164">
            <v>0</v>
          </cell>
          <cell r="X164">
            <v>0</v>
          </cell>
          <cell r="Y164">
            <v>0</v>
          </cell>
          <cell r="Z164">
            <v>60</v>
          </cell>
          <cell r="AA164">
            <v>8.5714285714285712</v>
          </cell>
          <cell r="AB164">
            <v>4.0000000000000018</v>
          </cell>
          <cell r="AC164">
            <v>4.2857142857142856</v>
          </cell>
          <cell r="AD164">
            <v>0</v>
          </cell>
          <cell r="AE164">
            <v>0</v>
          </cell>
          <cell r="AF164">
            <v>60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1.0714285714285741</v>
          </cell>
          <cell r="AV164">
            <v>1.0714285714285741</v>
          </cell>
          <cell r="AW164">
            <v>0</v>
          </cell>
          <cell r="AX164">
            <v>0</v>
          </cell>
          <cell r="AY164">
            <v>0</v>
          </cell>
          <cell r="AZ164">
            <v>0.8571428571428571</v>
          </cell>
          <cell r="BA164">
            <v>12.923076923076936</v>
          </cell>
          <cell r="BB164">
            <v>13.846153846153861</v>
          </cell>
          <cell r="BC164">
            <v>0</v>
          </cell>
          <cell r="BD164">
            <v>0</v>
          </cell>
          <cell r="BE164">
            <v>0</v>
          </cell>
          <cell r="BF164">
            <v>0</v>
          </cell>
          <cell r="BG164">
            <v>0</v>
          </cell>
          <cell r="BH164">
            <v>4.0000000000000195</v>
          </cell>
          <cell r="BI164">
            <v>0</v>
          </cell>
          <cell r="BJ164">
            <v>2.6470381999999999</v>
          </cell>
          <cell r="BK164">
            <v>0</v>
          </cell>
          <cell r="BL164">
            <v>1</v>
          </cell>
          <cell r="BM164">
            <v>1</v>
          </cell>
          <cell r="BN164">
            <v>0</v>
          </cell>
        </row>
        <row r="165">
          <cell r="A165">
            <v>48</v>
          </cell>
          <cell r="B165">
            <v>144445</v>
          </cell>
          <cell r="C165">
            <v>9352088</v>
          </cell>
          <cell r="D165" t="str">
            <v>Ilketshall St Lawrence School</v>
          </cell>
          <cell r="E165" t="str">
            <v>Primary</v>
          </cell>
          <cell r="F165" t="str">
            <v>Recoupment Academy</v>
          </cell>
          <cell r="G165">
            <v>1</v>
          </cell>
          <cell r="H165">
            <v>0</v>
          </cell>
          <cell r="I165">
            <v>0</v>
          </cell>
          <cell r="J165">
            <v>7</v>
          </cell>
          <cell r="K165">
            <v>0</v>
          </cell>
          <cell r="L165">
            <v>0</v>
          </cell>
          <cell r="M165">
            <v>0</v>
          </cell>
          <cell r="N165">
            <v>99</v>
          </cell>
          <cell r="O165">
            <v>99</v>
          </cell>
          <cell r="P165">
            <v>15</v>
          </cell>
          <cell r="Q165">
            <v>84</v>
          </cell>
          <cell r="R165">
            <v>0</v>
          </cell>
          <cell r="S165">
            <v>0</v>
          </cell>
          <cell r="T165">
            <v>0</v>
          </cell>
          <cell r="U165">
            <v>0</v>
          </cell>
          <cell r="V165">
            <v>0</v>
          </cell>
          <cell r="W165">
            <v>0</v>
          </cell>
          <cell r="X165">
            <v>0</v>
          </cell>
          <cell r="Y165">
            <v>0</v>
          </cell>
          <cell r="Z165">
            <v>99</v>
          </cell>
          <cell r="AA165">
            <v>14.142857142857142</v>
          </cell>
          <cell r="AB165">
            <v>7</v>
          </cell>
          <cell r="AC165">
            <v>15.153061224489797</v>
          </cell>
          <cell r="AD165">
            <v>0</v>
          </cell>
          <cell r="AE165">
            <v>0</v>
          </cell>
          <cell r="AF165">
            <v>90.999999999999986</v>
          </cell>
          <cell r="AG165">
            <v>5.9999999999999991</v>
          </cell>
          <cell r="AH165">
            <v>0</v>
          </cell>
          <cell r="AI165">
            <v>0</v>
          </cell>
          <cell r="AJ165">
            <v>0</v>
          </cell>
          <cell r="AK165">
            <v>1.9999999999999998</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2.0204081632653059</v>
          </cell>
          <cell r="BA165">
            <v>24.289156626506013</v>
          </cell>
          <cell r="BB165">
            <v>28.626506024096372</v>
          </cell>
          <cell r="BC165">
            <v>0</v>
          </cell>
          <cell r="BD165">
            <v>0</v>
          </cell>
          <cell r="BE165">
            <v>0</v>
          </cell>
          <cell r="BF165">
            <v>0</v>
          </cell>
          <cell r="BG165">
            <v>0</v>
          </cell>
          <cell r="BH165">
            <v>0</v>
          </cell>
          <cell r="BI165">
            <v>0</v>
          </cell>
          <cell r="BJ165">
            <v>2.75541353150685</v>
          </cell>
          <cell r="BK165">
            <v>0</v>
          </cell>
          <cell r="BL165">
            <v>1</v>
          </cell>
          <cell r="BM165">
            <v>1</v>
          </cell>
          <cell r="BN165">
            <v>0</v>
          </cell>
        </row>
        <row r="166">
          <cell r="A166">
            <v>312</v>
          </cell>
          <cell r="B166">
            <v>142018</v>
          </cell>
          <cell r="C166">
            <v>9352090</v>
          </cell>
          <cell r="D166" t="str">
            <v>Martlesham Primary Academy</v>
          </cell>
          <cell r="E166" t="str">
            <v>Primary</v>
          </cell>
          <cell r="F166" t="str">
            <v>Recoupment Academy</v>
          </cell>
          <cell r="G166">
            <v>1</v>
          </cell>
          <cell r="H166">
            <v>0</v>
          </cell>
          <cell r="I166">
            <v>0</v>
          </cell>
          <cell r="J166">
            <v>7</v>
          </cell>
          <cell r="K166">
            <v>0</v>
          </cell>
          <cell r="L166">
            <v>0</v>
          </cell>
          <cell r="M166">
            <v>0</v>
          </cell>
          <cell r="N166">
            <v>88</v>
          </cell>
          <cell r="O166">
            <v>88</v>
          </cell>
          <cell r="P166">
            <v>8</v>
          </cell>
          <cell r="Q166">
            <v>80</v>
          </cell>
          <cell r="R166">
            <v>0</v>
          </cell>
          <cell r="S166">
            <v>0</v>
          </cell>
          <cell r="T166">
            <v>0</v>
          </cell>
          <cell r="U166">
            <v>0</v>
          </cell>
          <cell r="V166">
            <v>0</v>
          </cell>
          <cell r="W166">
            <v>0</v>
          </cell>
          <cell r="X166">
            <v>0</v>
          </cell>
          <cell r="Y166">
            <v>0</v>
          </cell>
          <cell r="Z166">
            <v>88</v>
          </cell>
          <cell r="AA166">
            <v>12.571428571428571</v>
          </cell>
          <cell r="AB166">
            <v>4.0000000000000036</v>
          </cell>
          <cell r="AC166">
            <v>19.36</v>
          </cell>
          <cell r="AD166">
            <v>0</v>
          </cell>
          <cell r="AE166">
            <v>0</v>
          </cell>
          <cell r="AF166">
            <v>84.000000000000043</v>
          </cell>
          <cell r="AG166">
            <v>0</v>
          </cell>
          <cell r="AH166">
            <v>0</v>
          </cell>
          <cell r="AI166">
            <v>1.0000000000000033</v>
          </cell>
          <cell r="AJ166">
            <v>3.0000000000000009</v>
          </cell>
          <cell r="AK166">
            <v>0</v>
          </cell>
          <cell r="AL166">
            <v>0</v>
          </cell>
          <cell r="AM166">
            <v>0</v>
          </cell>
          <cell r="AN166">
            <v>0</v>
          </cell>
          <cell r="AO166">
            <v>0</v>
          </cell>
          <cell r="AP166">
            <v>0</v>
          </cell>
          <cell r="AQ166">
            <v>0</v>
          </cell>
          <cell r="AR166">
            <v>0</v>
          </cell>
          <cell r="AS166">
            <v>0</v>
          </cell>
          <cell r="AT166">
            <v>0</v>
          </cell>
          <cell r="AU166">
            <v>2.2000000000000002</v>
          </cell>
          <cell r="AV166">
            <v>3.3</v>
          </cell>
          <cell r="AW166">
            <v>0</v>
          </cell>
          <cell r="AX166">
            <v>0</v>
          </cell>
          <cell r="AY166">
            <v>0</v>
          </cell>
          <cell r="AZ166">
            <v>0</v>
          </cell>
          <cell r="BA166">
            <v>34.594594594594561</v>
          </cell>
          <cell r="BB166">
            <v>38.054054054054021</v>
          </cell>
          <cell r="BC166">
            <v>0</v>
          </cell>
          <cell r="BD166">
            <v>0</v>
          </cell>
          <cell r="BE166">
            <v>0</v>
          </cell>
          <cell r="BF166">
            <v>0</v>
          </cell>
          <cell r="BG166">
            <v>0</v>
          </cell>
          <cell r="BH166">
            <v>40.200000000000017</v>
          </cell>
          <cell r="BI166">
            <v>0</v>
          </cell>
          <cell r="BJ166">
            <v>0.78313903178294597</v>
          </cell>
          <cell r="BK166">
            <v>0</v>
          </cell>
          <cell r="BL166">
            <v>0</v>
          </cell>
          <cell r="BM166">
            <v>1</v>
          </cell>
          <cell r="BN166">
            <v>0</v>
          </cell>
        </row>
        <row r="167">
          <cell r="A167">
            <v>57</v>
          </cell>
          <cell r="B167">
            <v>141554</v>
          </cell>
          <cell r="C167">
            <v>9352091</v>
          </cell>
          <cell r="D167" t="str">
            <v>Leiston Primary School</v>
          </cell>
          <cell r="E167" t="str">
            <v>Primary</v>
          </cell>
          <cell r="F167" t="str">
            <v>Recoupment Academy</v>
          </cell>
          <cell r="G167">
            <v>1</v>
          </cell>
          <cell r="H167">
            <v>0</v>
          </cell>
          <cell r="I167">
            <v>0</v>
          </cell>
          <cell r="J167">
            <v>7</v>
          </cell>
          <cell r="K167">
            <v>0</v>
          </cell>
          <cell r="L167">
            <v>0</v>
          </cell>
          <cell r="M167">
            <v>0</v>
          </cell>
          <cell r="N167">
            <v>249</v>
          </cell>
          <cell r="O167">
            <v>249</v>
          </cell>
          <cell r="P167">
            <v>38</v>
          </cell>
          <cell r="Q167">
            <v>211</v>
          </cell>
          <cell r="R167">
            <v>0</v>
          </cell>
          <cell r="S167">
            <v>0</v>
          </cell>
          <cell r="T167">
            <v>0</v>
          </cell>
          <cell r="U167">
            <v>0</v>
          </cell>
          <cell r="V167">
            <v>0</v>
          </cell>
          <cell r="W167">
            <v>0</v>
          </cell>
          <cell r="X167">
            <v>0</v>
          </cell>
          <cell r="Y167">
            <v>0</v>
          </cell>
          <cell r="Z167">
            <v>249</v>
          </cell>
          <cell r="AA167">
            <v>35.571428571428569</v>
          </cell>
          <cell r="AB167">
            <v>36.999999999999964</v>
          </cell>
          <cell r="AC167">
            <v>75.57198443579766</v>
          </cell>
          <cell r="AD167">
            <v>0</v>
          </cell>
          <cell r="AE167">
            <v>0</v>
          </cell>
          <cell r="AF167">
            <v>158.00000000000006</v>
          </cell>
          <cell r="AG167">
            <v>90.999999999999943</v>
          </cell>
          <cell r="AH167">
            <v>0</v>
          </cell>
          <cell r="AI167">
            <v>0</v>
          </cell>
          <cell r="AJ167">
            <v>0</v>
          </cell>
          <cell r="AK167">
            <v>0</v>
          </cell>
          <cell r="AL167">
            <v>0</v>
          </cell>
          <cell r="AM167">
            <v>0</v>
          </cell>
          <cell r="AN167">
            <v>0</v>
          </cell>
          <cell r="AO167">
            <v>0</v>
          </cell>
          <cell r="AP167">
            <v>0</v>
          </cell>
          <cell r="AQ167">
            <v>0</v>
          </cell>
          <cell r="AR167">
            <v>0</v>
          </cell>
          <cell r="AS167">
            <v>0</v>
          </cell>
          <cell r="AT167">
            <v>1.180094786729859</v>
          </cell>
          <cell r="AU167">
            <v>1.180094786729859</v>
          </cell>
          <cell r="AV167">
            <v>1.180094786729859</v>
          </cell>
          <cell r="AW167">
            <v>0</v>
          </cell>
          <cell r="AX167">
            <v>0</v>
          </cell>
          <cell r="AY167">
            <v>0</v>
          </cell>
          <cell r="AZ167">
            <v>0.9688715953307393</v>
          </cell>
          <cell r="BA167">
            <v>69.314009661835712</v>
          </cell>
          <cell r="BB167">
            <v>81.797101449275331</v>
          </cell>
          <cell r="BC167">
            <v>0</v>
          </cell>
          <cell r="BD167">
            <v>0</v>
          </cell>
          <cell r="BE167">
            <v>0</v>
          </cell>
          <cell r="BF167">
            <v>0</v>
          </cell>
          <cell r="BG167">
            <v>0</v>
          </cell>
          <cell r="BH167">
            <v>7.1000000000000991</v>
          </cell>
          <cell r="BI167">
            <v>0</v>
          </cell>
          <cell r="BJ167">
            <v>1.2354025148936201</v>
          </cell>
          <cell r="BK167">
            <v>0</v>
          </cell>
          <cell r="BL167">
            <v>0</v>
          </cell>
          <cell r="BM167">
            <v>1</v>
          </cell>
          <cell r="BN167">
            <v>0</v>
          </cell>
        </row>
        <row r="168">
          <cell r="A168">
            <v>515</v>
          </cell>
          <cell r="B168">
            <v>142025</v>
          </cell>
          <cell r="C168">
            <v>9352093</v>
          </cell>
          <cell r="D168" t="str">
            <v>St Christopher's CEVCP School</v>
          </cell>
          <cell r="E168" t="str">
            <v>Primary</v>
          </cell>
          <cell r="F168" t="str">
            <v>Recoupment Academy</v>
          </cell>
          <cell r="G168">
            <v>1</v>
          </cell>
          <cell r="H168">
            <v>0</v>
          </cell>
          <cell r="I168">
            <v>0</v>
          </cell>
          <cell r="J168">
            <v>7</v>
          </cell>
          <cell r="K168">
            <v>0</v>
          </cell>
          <cell r="L168">
            <v>0</v>
          </cell>
          <cell r="M168">
            <v>0</v>
          </cell>
          <cell r="N168">
            <v>322</v>
          </cell>
          <cell r="O168">
            <v>322</v>
          </cell>
          <cell r="P168">
            <v>43</v>
          </cell>
          <cell r="Q168">
            <v>279</v>
          </cell>
          <cell r="R168">
            <v>0</v>
          </cell>
          <cell r="S168">
            <v>0</v>
          </cell>
          <cell r="T168">
            <v>0</v>
          </cell>
          <cell r="U168">
            <v>0</v>
          </cell>
          <cell r="V168">
            <v>0</v>
          </cell>
          <cell r="W168">
            <v>0</v>
          </cell>
          <cell r="X168">
            <v>0</v>
          </cell>
          <cell r="Y168">
            <v>0</v>
          </cell>
          <cell r="Z168">
            <v>322</v>
          </cell>
          <cell r="AA168">
            <v>46</v>
          </cell>
          <cell r="AB168">
            <v>37.000000000000114</v>
          </cell>
          <cell r="AC168">
            <v>69.95527156549521</v>
          </cell>
          <cell r="AD168">
            <v>0</v>
          </cell>
          <cell r="AE168">
            <v>0</v>
          </cell>
          <cell r="AF168">
            <v>322</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16.333333333333329</v>
          </cell>
          <cell r="AU168">
            <v>27.999999999999989</v>
          </cell>
          <cell r="AV168">
            <v>31.499999999999989</v>
          </cell>
          <cell r="AW168">
            <v>0</v>
          </cell>
          <cell r="AX168">
            <v>0</v>
          </cell>
          <cell r="AY168">
            <v>0</v>
          </cell>
          <cell r="AZ168">
            <v>0</v>
          </cell>
          <cell r="BA168">
            <v>125.9664179104478</v>
          </cell>
          <cell r="BB168">
            <v>145.38059701492543</v>
          </cell>
          <cell r="BC168">
            <v>0</v>
          </cell>
          <cell r="BD168">
            <v>0</v>
          </cell>
          <cell r="BE168">
            <v>0</v>
          </cell>
          <cell r="BF168">
            <v>0</v>
          </cell>
          <cell r="BG168">
            <v>0</v>
          </cell>
          <cell r="BH168">
            <v>5.799999999999855</v>
          </cell>
          <cell r="BI168">
            <v>0</v>
          </cell>
          <cell r="BJ168">
            <v>1.4771232711075399</v>
          </cell>
          <cell r="BK168">
            <v>0</v>
          </cell>
          <cell r="BL168">
            <v>0</v>
          </cell>
          <cell r="BM168">
            <v>1</v>
          </cell>
          <cell r="BN168">
            <v>0</v>
          </cell>
        </row>
        <row r="169">
          <cell r="A169">
            <v>81</v>
          </cell>
          <cell r="B169">
            <v>143069</v>
          </cell>
          <cell r="C169">
            <v>9352096</v>
          </cell>
          <cell r="D169" t="str">
            <v>Mendham Primary School</v>
          </cell>
          <cell r="E169" t="str">
            <v>Primary</v>
          </cell>
          <cell r="F169" t="str">
            <v>Recoupment Academy</v>
          </cell>
          <cell r="G169">
            <v>1</v>
          </cell>
          <cell r="H169">
            <v>0</v>
          </cell>
          <cell r="I169">
            <v>0</v>
          </cell>
          <cell r="J169">
            <v>7</v>
          </cell>
          <cell r="K169">
            <v>0</v>
          </cell>
          <cell r="L169">
            <v>0</v>
          </cell>
          <cell r="M169">
            <v>0</v>
          </cell>
          <cell r="N169">
            <v>68</v>
          </cell>
          <cell r="O169">
            <v>68</v>
          </cell>
          <cell r="P169">
            <v>9</v>
          </cell>
          <cell r="Q169">
            <v>59</v>
          </cell>
          <cell r="R169">
            <v>0</v>
          </cell>
          <cell r="S169">
            <v>0</v>
          </cell>
          <cell r="T169">
            <v>0</v>
          </cell>
          <cell r="U169">
            <v>0</v>
          </cell>
          <cell r="V169">
            <v>0</v>
          </cell>
          <cell r="W169">
            <v>0</v>
          </cell>
          <cell r="X169">
            <v>0</v>
          </cell>
          <cell r="Y169">
            <v>0</v>
          </cell>
          <cell r="Z169">
            <v>68</v>
          </cell>
          <cell r="AA169">
            <v>9.7142857142857135</v>
          </cell>
          <cell r="AB169">
            <v>11.000000000000004</v>
          </cell>
          <cell r="AC169">
            <v>14.983050847457626</v>
          </cell>
          <cell r="AD169">
            <v>0</v>
          </cell>
          <cell r="AE169">
            <v>0</v>
          </cell>
          <cell r="AF169">
            <v>68</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13.615384615384629</v>
          </cell>
          <cell r="BB169">
            <v>15.692307692307708</v>
          </cell>
          <cell r="BC169">
            <v>0</v>
          </cell>
          <cell r="BD169">
            <v>0</v>
          </cell>
          <cell r="BE169">
            <v>0</v>
          </cell>
          <cell r="BF169">
            <v>0</v>
          </cell>
          <cell r="BG169">
            <v>0</v>
          </cell>
          <cell r="BH169">
            <v>12.199999999999978</v>
          </cell>
          <cell r="BI169">
            <v>0</v>
          </cell>
          <cell r="BJ169">
            <v>2.62441956746988</v>
          </cell>
          <cell r="BK169">
            <v>0</v>
          </cell>
          <cell r="BL169">
            <v>1</v>
          </cell>
          <cell r="BM169">
            <v>1</v>
          </cell>
          <cell r="BN169">
            <v>0</v>
          </cell>
        </row>
        <row r="170">
          <cell r="A170">
            <v>471</v>
          </cell>
          <cell r="B170">
            <v>143361</v>
          </cell>
          <cell r="C170">
            <v>9352097</v>
          </cell>
          <cell r="D170" t="str">
            <v>Mendlesham Primary School</v>
          </cell>
          <cell r="E170" t="str">
            <v>Primary</v>
          </cell>
          <cell r="F170" t="str">
            <v>Recoupment Academy</v>
          </cell>
          <cell r="G170">
            <v>1</v>
          </cell>
          <cell r="H170">
            <v>0</v>
          </cell>
          <cell r="I170">
            <v>0</v>
          </cell>
          <cell r="J170">
            <v>7</v>
          </cell>
          <cell r="K170">
            <v>0</v>
          </cell>
          <cell r="L170">
            <v>0</v>
          </cell>
          <cell r="M170">
            <v>0</v>
          </cell>
          <cell r="N170">
            <v>100</v>
          </cell>
          <cell r="O170">
            <v>100</v>
          </cell>
          <cell r="P170">
            <v>17</v>
          </cell>
          <cell r="Q170">
            <v>83</v>
          </cell>
          <cell r="R170">
            <v>0</v>
          </cell>
          <cell r="S170">
            <v>0</v>
          </cell>
          <cell r="T170">
            <v>0</v>
          </cell>
          <cell r="U170">
            <v>0</v>
          </cell>
          <cell r="V170">
            <v>0</v>
          </cell>
          <cell r="W170">
            <v>0</v>
          </cell>
          <cell r="X170">
            <v>0</v>
          </cell>
          <cell r="Y170">
            <v>0</v>
          </cell>
          <cell r="Z170">
            <v>100</v>
          </cell>
          <cell r="AA170">
            <v>14.285714285714286</v>
          </cell>
          <cell r="AB170">
            <v>12</v>
          </cell>
          <cell r="AC170">
            <v>12</v>
          </cell>
          <cell r="AD170">
            <v>0</v>
          </cell>
          <cell r="AE170">
            <v>0</v>
          </cell>
          <cell r="AF170">
            <v>100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29.999999999999989</v>
          </cell>
          <cell r="BB170">
            <v>36.144578313253</v>
          </cell>
          <cell r="BC170">
            <v>0</v>
          </cell>
          <cell r="BD170">
            <v>0</v>
          </cell>
          <cell r="BE170">
            <v>0</v>
          </cell>
          <cell r="BF170">
            <v>0</v>
          </cell>
          <cell r="BG170">
            <v>0</v>
          </cell>
          <cell r="BH170">
            <v>0</v>
          </cell>
          <cell r="BI170">
            <v>0</v>
          </cell>
          <cell r="BJ170">
            <v>1.6932611893203899</v>
          </cell>
          <cell r="BK170">
            <v>0</v>
          </cell>
          <cell r="BL170">
            <v>0</v>
          </cell>
          <cell r="BM170">
            <v>1</v>
          </cell>
          <cell r="BN170">
            <v>0</v>
          </cell>
        </row>
        <row r="171">
          <cell r="A171">
            <v>82</v>
          </cell>
          <cell r="B171">
            <v>143806</v>
          </cell>
          <cell r="C171">
            <v>9352098</v>
          </cell>
          <cell r="D171" t="str">
            <v>Middleton Community Primary School</v>
          </cell>
          <cell r="E171" t="str">
            <v>Primary</v>
          </cell>
          <cell r="F171" t="str">
            <v>Recoupment Academy</v>
          </cell>
          <cell r="G171">
            <v>1</v>
          </cell>
          <cell r="H171">
            <v>0</v>
          </cell>
          <cell r="I171">
            <v>0</v>
          </cell>
          <cell r="J171">
            <v>7</v>
          </cell>
          <cell r="K171">
            <v>0</v>
          </cell>
          <cell r="L171">
            <v>0</v>
          </cell>
          <cell r="M171">
            <v>0</v>
          </cell>
          <cell r="N171">
            <v>36</v>
          </cell>
          <cell r="O171">
            <v>36</v>
          </cell>
          <cell r="P171">
            <v>4</v>
          </cell>
          <cell r="Q171">
            <v>32</v>
          </cell>
          <cell r="R171">
            <v>0</v>
          </cell>
          <cell r="S171">
            <v>0</v>
          </cell>
          <cell r="T171">
            <v>0</v>
          </cell>
          <cell r="U171">
            <v>0</v>
          </cell>
          <cell r="V171">
            <v>0</v>
          </cell>
          <cell r="W171">
            <v>0</v>
          </cell>
          <cell r="X171">
            <v>0</v>
          </cell>
          <cell r="Y171">
            <v>0</v>
          </cell>
          <cell r="Z171">
            <v>36</v>
          </cell>
          <cell r="AA171">
            <v>5.1428571428571432</v>
          </cell>
          <cell r="AB171">
            <v>2.9999999999999987</v>
          </cell>
          <cell r="AC171">
            <v>8.129032258064516</v>
          </cell>
          <cell r="AD171">
            <v>0</v>
          </cell>
          <cell r="AE171">
            <v>0</v>
          </cell>
          <cell r="AF171">
            <v>33.999999999999986</v>
          </cell>
          <cell r="AG171">
            <v>2.0000000000000018</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13.714285714285728</v>
          </cell>
          <cell r="BB171">
            <v>15.428571428571443</v>
          </cell>
          <cell r="BC171">
            <v>0</v>
          </cell>
          <cell r="BD171">
            <v>0</v>
          </cell>
          <cell r="BE171">
            <v>0</v>
          </cell>
          <cell r="BF171">
            <v>0</v>
          </cell>
          <cell r="BG171">
            <v>0</v>
          </cell>
          <cell r="BH171">
            <v>6.4000000000000083</v>
          </cell>
          <cell r="BI171">
            <v>0</v>
          </cell>
          <cell r="BJ171">
            <v>2.6873443129032299</v>
          </cell>
          <cell r="BK171">
            <v>0</v>
          </cell>
          <cell r="BL171">
            <v>1</v>
          </cell>
          <cell r="BM171">
            <v>1</v>
          </cell>
          <cell r="BN171">
            <v>0</v>
          </cell>
        </row>
        <row r="172">
          <cell r="A172">
            <v>511</v>
          </cell>
          <cell r="B172">
            <v>142026</v>
          </cell>
          <cell r="C172">
            <v>9352099</v>
          </cell>
          <cell r="D172" t="str">
            <v>Tudor Church of England Primary School, Sudbury</v>
          </cell>
          <cell r="E172" t="str">
            <v>Primary</v>
          </cell>
          <cell r="F172" t="str">
            <v>Recoupment Academy</v>
          </cell>
          <cell r="G172">
            <v>1</v>
          </cell>
          <cell r="H172">
            <v>0</v>
          </cell>
          <cell r="I172">
            <v>0</v>
          </cell>
          <cell r="J172">
            <v>7</v>
          </cell>
          <cell r="K172">
            <v>0</v>
          </cell>
          <cell r="L172">
            <v>0</v>
          </cell>
          <cell r="M172">
            <v>0</v>
          </cell>
          <cell r="N172">
            <v>217</v>
          </cell>
          <cell r="O172">
            <v>217</v>
          </cell>
          <cell r="P172">
            <v>28</v>
          </cell>
          <cell r="Q172">
            <v>189</v>
          </cell>
          <cell r="R172">
            <v>0</v>
          </cell>
          <cell r="S172">
            <v>0</v>
          </cell>
          <cell r="T172">
            <v>0</v>
          </cell>
          <cell r="U172">
            <v>0</v>
          </cell>
          <cell r="V172">
            <v>0</v>
          </cell>
          <cell r="W172">
            <v>0</v>
          </cell>
          <cell r="X172">
            <v>0</v>
          </cell>
          <cell r="Y172">
            <v>0</v>
          </cell>
          <cell r="Z172">
            <v>217</v>
          </cell>
          <cell r="AA172">
            <v>31</v>
          </cell>
          <cell r="AB172">
            <v>48.000000000000078</v>
          </cell>
          <cell r="AC172">
            <v>77.030303030303031</v>
          </cell>
          <cell r="AD172">
            <v>0</v>
          </cell>
          <cell r="AE172">
            <v>0</v>
          </cell>
          <cell r="AF172">
            <v>90.000000000000028</v>
          </cell>
          <cell r="AG172">
            <v>43.999999999999922</v>
          </cell>
          <cell r="AH172">
            <v>38.999999999999901</v>
          </cell>
          <cell r="AI172">
            <v>9.0000000000000036</v>
          </cell>
          <cell r="AJ172">
            <v>34.999999999999964</v>
          </cell>
          <cell r="AK172">
            <v>0</v>
          </cell>
          <cell r="AL172">
            <v>0</v>
          </cell>
          <cell r="AM172">
            <v>0</v>
          </cell>
          <cell r="AN172">
            <v>0</v>
          </cell>
          <cell r="AO172">
            <v>0</v>
          </cell>
          <cell r="AP172">
            <v>0</v>
          </cell>
          <cell r="AQ172">
            <v>0</v>
          </cell>
          <cell r="AR172">
            <v>0</v>
          </cell>
          <cell r="AS172">
            <v>0</v>
          </cell>
          <cell r="AT172">
            <v>5.7407407407407502</v>
          </cell>
          <cell r="AU172">
            <v>10.33333333333333</v>
          </cell>
          <cell r="AV172">
            <v>18.370370370370381</v>
          </cell>
          <cell r="AW172">
            <v>0</v>
          </cell>
          <cell r="AX172">
            <v>0</v>
          </cell>
          <cell r="AY172">
            <v>0</v>
          </cell>
          <cell r="AZ172">
            <v>2.8181818181818183</v>
          </cell>
          <cell r="BA172">
            <v>61.607734806629779</v>
          </cell>
          <cell r="BB172">
            <v>70.734806629834196</v>
          </cell>
          <cell r="BC172">
            <v>0</v>
          </cell>
          <cell r="BD172">
            <v>0</v>
          </cell>
          <cell r="BE172">
            <v>0</v>
          </cell>
          <cell r="BF172">
            <v>0</v>
          </cell>
          <cell r="BG172">
            <v>0</v>
          </cell>
          <cell r="BH172">
            <v>0</v>
          </cell>
          <cell r="BI172">
            <v>0</v>
          </cell>
          <cell r="BJ172">
            <v>0.36462651981566802</v>
          </cell>
          <cell r="BK172">
            <v>0</v>
          </cell>
          <cell r="BL172">
            <v>0</v>
          </cell>
          <cell r="BM172">
            <v>1</v>
          </cell>
          <cell r="BN172">
            <v>0</v>
          </cell>
        </row>
        <row r="173">
          <cell r="A173">
            <v>84</v>
          </cell>
          <cell r="B173">
            <v>146173</v>
          </cell>
          <cell r="C173">
            <v>9352100</v>
          </cell>
          <cell r="D173" t="str">
            <v>Occold Primary School</v>
          </cell>
          <cell r="E173" t="str">
            <v>Primary</v>
          </cell>
          <cell r="F173" t="str">
            <v>Recoupment Academy</v>
          </cell>
          <cell r="G173">
            <v>1</v>
          </cell>
          <cell r="H173">
            <v>0</v>
          </cell>
          <cell r="I173">
            <v>0</v>
          </cell>
          <cell r="J173">
            <v>7</v>
          </cell>
          <cell r="K173">
            <v>0</v>
          </cell>
          <cell r="L173">
            <v>0</v>
          </cell>
          <cell r="M173">
            <v>0</v>
          </cell>
          <cell r="N173">
            <v>57</v>
          </cell>
          <cell r="O173">
            <v>57</v>
          </cell>
          <cell r="P173">
            <v>5</v>
          </cell>
          <cell r="Q173">
            <v>52</v>
          </cell>
          <cell r="R173">
            <v>0</v>
          </cell>
          <cell r="S173">
            <v>0</v>
          </cell>
          <cell r="T173">
            <v>0</v>
          </cell>
          <cell r="U173">
            <v>0</v>
          </cell>
          <cell r="V173">
            <v>0</v>
          </cell>
          <cell r="W173">
            <v>0</v>
          </cell>
          <cell r="X173">
            <v>0</v>
          </cell>
          <cell r="Y173">
            <v>0</v>
          </cell>
          <cell r="Z173">
            <v>57</v>
          </cell>
          <cell r="AA173">
            <v>8.1428571428571423</v>
          </cell>
          <cell r="AB173">
            <v>0.99999999999999956</v>
          </cell>
          <cell r="AC173">
            <v>8.1428571428571423</v>
          </cell>
          <cell r="AD173">
            <v>0</v>
          </cell>
          <cell r="AE173">
            <v>0</v>
          </cell>
          <cell r="AF173">
            <v>57</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1.0961538461538445</v>
          </cell>
          <cell r="AU173">
            <v>1.0961538461538445</v>
          </cell>
          <cell r="AV173">
            <v>1.0961538461538445</v>
          </cell>
          <cell r="AW173">
            <v>0</v>
          </cell>
          <cell r="AX173">
            <v>0</v>
          </cell>
          <cell r="AY173">
            <v>0</v>
          </cell>
          <cell r="AZ173">
            <v>0</v>
          </cell>
          <cell r="BA173">
            <v>20.8</v>
          </cell>
          <cell r="BB173">
            <v>22.8</v>
          </cell>
          <cell r="BC173">
            <v>0</v>
          </cell>
          <cell r="BD173">
            <v>0</v>
          </cell>
          <cell r="BE173">
            <v>0</v>
          </cell>
          <cell r="BF173">
            <v>0</v>
          </cell>
          <cell r="BG173">
            <v>0</v>
          </cell>
          <cell r="BH173">
            <v>2.2999999999999741</v>
          </cell>
          <cell r="BI173">
            <v>0</v>
          </cell>
          <cell r="BJ173">
            <v>1.7463939526315799</v>
          </cell>
          <cell r="BK173">
            <v>0</v>
          </cell>
          <cell r="BL173">
            <v>0</v>
          </cell>
          <cell r="BM173">
            <v>1</v>
          </cell>
          <cell r="BN173">
            <v>0</v>
          </cell>
        </row>
        <row r="174">
          <cell r="A174">
            <v>474</v>
          </cell>
          <cell r="B174">
            <v>142027</v>
          </cell>
          <cell r="C174">
            <v>9352103</v>
          </cell>
          <cell r="D174" t="str">
            <v>Great Heath Academy</v>
          </cell>
          <cell r="E174" t="str">
            <v>Primary</v>
          </cell>
          <cell r="F174" t="str">
            <v>Recoupment Academy</v>
          </cell>
          <cell r="G174">
            <v>1</v>
          </cell>
          <cell r="H174">
            <v>0</v>
          </cell>
          <cell r="I174">
            <v>0</v>
          </cell>
          <cell r="J174">
            <v>7</v>
          </cell>
          <cell r="K174">
            <v>0</v>
          </cell>
          <cell r="L174">
            <v>0</v>
          </cell>
          <cell r="M174">
            <v>0</v>
          </cell>
          <cell r="N174">
            <v>513</v>
          </cell>
          <cell r="O174">
            <v>513</v>
          </cell>
          <cell r="P174">
            <v>85</v>
          </cell>
          <cell r="Q174">
            <v>428</v>
          </cell>
          <cell r="R174">
            <v>0</v>
          </cell>
          <cell r="S174">
            <v>0</v>
          </cell>
          <cell r="T174">
            <v>0</v>
          </cell>
          <cell r="U174">
            <v>0</v>
          </cell>
          <cell r="V174">
            <v>0</v>
          </cell>
          <cell r="W174">
            <v>0</v>
          </cell>
          <cell r="X174">
            <v>0</v>
          </cell>
          <cell r="Y174">
            <v>0</v>
          </cell>
          <cell r="Z174">
            <v>513</v>
          </cell>
          <cell r="AA174">
            <v>73.285714285714292</v>
          </cell>
          <cell r="AB174">
            <v>54.999999999999865</v>
          </cell>
          <cell r="AC174">
            <v>113.5240083507307</v>
          </cell>
          <cell r="AD174">
            <v>0</v>
          </cell>
          <cell r="AE174">
            <v>0</v>
          </cell>
          <cell r="AF174">
            <v>368.15294117647034</v>
          </cell>
          <cell r="AG174">
            <v>1.0058823529411764</v>
          </cell>
          <cell r="AH174">
            <v>0</v>
          </cell>
          <cell r="AI174">
            <v>143.84117647058818</v>
          </cell>
          <cell r="AJ174">
            <v>0</v>
          </cell>
          <cell r="AK174">
            <v>0</v>
          </cell>
          <cell r="AL174">
            <v>0</v>
          </cell>
          <cell r="AM174">
            <v>0</v>
          </cell>
          <cell r="AN174">
            <v>0</v>
          </cell>
          <cell r="AO174">
            <v>0</v>
          </cell>
          <cell r="AP174">
            <v>0</v>
          </cell>
          <cell r="AQ174">
            <v>0</v>
          </cell>
          <cell r="AR174">
            <v>0</v>
          </cell>
          <cell r="AS174">
            <v>0</v>
          </cell>
          <cell r="AT174">
            <v>19.177570093457962</v>
          </cell>
          <cell r="AU174">
            <v>27.567757009345772</v>
          </cell>
          <cell r="AV174">
            <v>41.950934579439235</v>
          </cell>
          <cell r="AW174">
            <v>0</v>
          </cell>
          <cell r="AX174">
            <v>0</v>
          </cell>
          <cell r="AY174">
            <v>0</v>
          </cell>
          <cell r="AZ174">
            <v>1.0709812108559498</v>
          </cell>
          <cell r="BA174">
            <v>162.38190954773864</v>
          </cell>
          <cell r="BB174">
            <v>194.63065326633159</v>
          </cell>
          <cell r="BC174">
            <v>0</v>
          </cell>
          <cell r="BD174">
            <v>0</v>
          </cell>
          <cell r="BE174">
            <v>0</v>
          </cell>
          <cell r="BF174">
            <v>0</v>
          </cell>
          <cell r="BG174">
            <v>0</v>
          </cell>
          <cell r="BH174">
            <v>27.699999999999779</v>
          </cell>
          <cell r="BI174">
            <v>0</v>
          </cell>
          <cell r="BJ174">
            <v>0.52309979191919198</v>
          </cell>
          <cell r="BK174">
            <v>0</v>
          </cell>
          <cell r="BL174">
            <v>0</v>
          </cell>
          <cell r="BM174">
            <v>1</v>
          </cell>
          <cell r="BN174">
            <v>0</v>
          </cell>
        </row>
        <row r="175">
          <cell r="A175">
            <v>62</v>
          </cell>
          <cell r="B175">
            <v>142187</v>
          </cell>
          <cell r="C175">
            <v>9352104</v>
          </cell>
          <cell r="D175" t="str">
            <v>Gunton Primary Academy</v>
          </cell>
          <cell r="E175" t="str">
            <v>Primary</v>
          </cell>
          <cell r="F175" t="str">
            <v>Recoupment Academy</v>
          </cell>
          <cell r="G175">
            <v>1</v>
          </cell>
          <cell r="H175">
            <v>0</v>
          </cell>
          <cell r="I175">
            <v>0</v>
          </cell>
          <cell r="J175">
            <v>7</v>
          </cell>
          <cell r="K175">
            <v>0</v>
          </cell>
          <cell r="L175">
            <v>0</v>
          </cell>
          <cell r="M175">
            <v>0</v>
          </cell>
          <cell r="N175">
            <v>314</v>
          </cell>
          <cell r="O175">
            <v>314</v>
          </cell>
          <cell r="P175">
            <v>45</v>
          </cell>
          <cell r="Q175">
            <v>269</v>
          </cell>
          <cell r="R175">
            <v>0</v>
          </cell>
          <cell r="S175">
            <v>0</v>
          </cell>
          <cell r="T175">
            <v>0</v>
          </cell>
          <cell r="U175">
            <v>0</v>
          </cell>
          <cell r="V175">
            <v>0</v>
          </cell>
          <cell r="W175">
            <v>0</v>
          </cell>
          <cell r="X175">
            <v>0</v>
          </cell>
          <cell r="Y175">
            <v>0</v>
          </cell>
          <cell r="Z175">
            <v>314</v>
          </cell>
          <cell r="AA175">
            <v>44.857142857142854</v>
          </cell>
          <cell r="AB175">
            <v>50.999999999999972</v>
          </cell>
          <cell r="AC175">
            <v>73.467948717948715</v>
          </cell>
          <cell r="AD175">
            <v>0</v>
          </cell>
          <cell r="AE175">
            <v>0</v>
          </cell>
          <cell r="AF175">
            <v>199.63578274760388</v>
          </cell>
          <cell r="AG175">
            <v>10.031948881789143</v>
          </cell>
          <cell r="AH175">
            <v>26.08306709265176</v>
          </cell>
          <cell r="AI175">
            <v>4.0127795527156698</v>
          </cell>
          <cell r="AJ175">
            <v>0</v>
          </cell>
          <cell r="AK175">
            <v>70.223642172524066</v>
          </cell>
          <cell r="AL175">
            <v>4.0127795527156698</v>
          </cell>
          <cell r="AM175">
            <v>0</v>
          </cell>
          <cell r="AN175">
            <v>0</v>
          </cell>
          <cell r="AO175">
            <v>0</v>
          </cell>
          <cell r="AP175">
            <v>0</v>
          </cell>
          <cell r="AQ175">
            <v>0</v>
          </cell>
          <cell r="AR175">
            <v>0</v>
          </cell>
          <cell r="AS175">
            <v>0</v>
          </cell>
          <cell r="AT175">
            <v>0</v>
          </cell>
          <cell r="AU175">
            <v>1.1672862453531605</v>
          </cell>
          <cell r="AV175">
            <v>7.0037174721189448</v>
          </cell>
          <cell r="AW175">
            <v>0</v>
          </cell>
          <cell r="AX175">
            <v>0</v>
          </cell>
          <cell r="AY175">
            <v>0</v>
          </cell>
          <cell r="AZ175">
            <v>0</v>
          </cell>
          <cell r="BA175">
            <v>80.192452830188742</v>
          </cell>
          <cell r="BB175">
            <v>93.607547169811383</v>
          </cell>
          <cell r="BC175">
            <v>0</v>
          </cell>
          <cell r="BD175">
            <v>0</v>
          </cell>
          <cell r="BE175">
            <v>0</v>
          </cell>
          <cell r="BF175">
            <v>0</v>
          </cell>
          <cell r="BG175">
            <v>0</v>
          </cell>
          <cell r="BH175">
            <v>146.60000000000008</v>
          </cell>
          <cell r="BI175">
            <v>0</v>
          </cell>
          <cell r="BJ175">
            <v>0.74481506548223397</v>
          </cell>
          <cell r="BK175">
            <v>0</v>
          </cell>
          <cell r="BL175">
            <v>0</v>
          </cell>
          <cell r="BM175">
            <v>1</v>
          </cell>
          <cell r="BN175">
            <v>0</v>
          </cell>
        </row>
        <row r="176">
          <cell r="A176">
            <v>16</v>
          </cell>
          <cell r="B176">
            <v>142770</v>
          </cell>
          <cell r="C176">
            <v>9352116</v>
          </cell>
          <cell r="D176" t="str">
            <v>St Edmund's Catholic Primary School</v>
          </cell>
          <cell r="E176" t="str">
            <v>Primary</v>
          </cell>
          <cell r="F176" t="str">
            <v>Recoupment Academy</v>
          </cell>
          <cell r="G176">
            <v>1</v>
          </cell>
          <cell r="H176">
            <v>0</v>
          </cell>
          <cell r="I176">
            <v>0</v>
          </cell>
          <cell r="J176">
            <v>7</v>
          </cell>
          <cell r="K176">
            <v>0</v>
          </cell>
          <cell r="L176">
            <v>0</v>
          </cell>
          <cell r="M176">
            <v>0</v>
          </cell>
          <cell r="N176">
            <v>82</v>
          </cell>
          <cell r="O176">
            <v>82</v>
          </cell>
          <cell r="P176">
            <v>10</v>
          </cell>
          <cell r="Q176">
            <v>72</v>
          </cell>
          <cell r="R176">
            <v>0</v>
          </cell>
          <cell r="S176">
            <v>0</v>
          </cell>
          <cell r="T176">
            <v>0</v>
          </cell>
          <cell r="U176">
            <v>0</v>
          </cell>
          <cell r="V176">
            <v>0</v>
          </cell>
          <cell r="W176">
            <v>0</v>
          </cell>
          <cell r="X176">
            <v>0</v>
          </cell>
          <cell r="Y176">
            <v>0</v>
          </cell>
          <cell r="Z176">
            <v>82</v>
          </cell>
          <cell r="AA176">
            <v>11.714285714285714</v>
          </cell>
          <cell r="AB176">
            <v>11.00000000000003</v>
          </cell>
          <cell r="AC176">
            <v>15.185185185185185</v>
          </cell>
          <cell r="AD176">
            <v>0</v>
          </cell>
          <cell r="AE176">
            <v>0</v>
          </cell>
          <cell r="AF176">
            <v>66.000000000000014</v>
          </cell>
          <cell r="AG176">
            <v>15.999999999999984</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1.0123456790123457</v>
          </cell>
          <cell r="BA176">
            <v>29.828571428571408</v>
          </cell>
          <cell r="BB176">
            <v>33.971428571428547</v>
          </cell>
          <cell r="BC176">
            <v>0</v>
          </cell>
          <cell r="BD176">
            <v>0</v>
          </cell>
          <cell r="BE176">
            <v>0</v>
          </cell>
          <cell r="BF176">
            <v>0</v>
          </cell>
          <cell r="BG176">
            <v>0</v>
          </cell>
          <cell r="BH176">
            <v>0</v>
          </cell>
          <cell r="BI176">
            <v>0</v>
          </cell>
          <cell r="BJ176">
            <v>0.32685473559321998</v>
          </cell>
          <cell r="BK176">
            <v>0</v>
          </cell>
          <cell r="BL176">
            <v>0</v>
          </cell>
          <cell r="BM176">
            <v>1</v>
          </cell>
          <cell r="BN176">
            <v>0</v>
          </cell>
        </row>
        <row r="177">
          <cell r="A177">
            <v>9</v>
          </cell>
          <cell r="B177">
            <v>142786</v>
          </cell>
          <cell r="C177">
            <v>9352120</v>
          </cell>
          <cell r="D177" t="str">
            <v>St Benet's Catholic Primary School</v>
          </cell>
          <cell r="E177" t="str">
            <v>Primary</v>
          </cell>
          <cell r="F177" t="str">
            <v>Recoupment Academy</v>
          </cell>
          <cell r="G177">
            <v>1</v>
          </cell>
          <cell r="H177">
            <v>0</v>
          </cell>
          <cell r="I177">
            <v>0</v>
          </cell>
          <cell r="J177">
            <v>7</v>
          </cell>
          <cell r="K177">
            <v>0</v>
          </cell>
          <cell r="L177">
            <v>0</v>
          </cell>
          <cell r="M177">
            <v>0</v>
          </cell>
          <cell r="N177">
            <v>95</v>
          </cell>
          <cell r="O177">
            <v>95</v>
          </cell>
          <cell r="P177">
            <v>12</v>
          </cell>
          <cell r="Q177">
            <v>83</v>
          </cell>
          <cell r="R177">
            <v>0</v>
          </cell>
          <cell r="S177">
            <v>0</v>
          </cell>
          <cell r="T177">
            <v>0</v>
          </cell>
          <cell r="U177">
            <v>0</v>
          </cell>
          <cell r="V177">
            <v>0</v>
          </cell>
          <cell r="W177">
            <v>0</v>
          </cell>
          <cell r="X177">
            <v>0</v>
          </cell>
          <cell r="Y177">
            <v>0</v>
          </cell>
          <cell r="Z177">
            <v>95</v>
          </cell>
          <cell r="AA177">
            <v>13.571428571428571</v>
          </cell>
          <cell r="AB177">
            <v>14.999999999999975</v>
          </cell>
          <cell r="AC177">
            <v>19.431818181818183</v>
          </cell>
          <cell r="AD177">
            <v>0</v>
          </cell>
          <cell r="AE177">
            <v>0</v>
          </cell>
          <cell r="AF177">
            <v>71.999999999999972</v>
          </cell>
          <cell r="AG177">
            <v>11.999999999999979</v>
          </cell>
          <cell r="AH177">
            <v>0</v>
          </cell>
          <cell r="AI177">
            <v>2.0000000000000031</v>
          </cell>
          <cell r="AJ177">
            <v>0</v>
          </cell>
          <cell r="AK177">
            <v>9.0000000000000036</v>
          </cell>
          <cell r="AL177">
            <v>0</v>
          </cell>
          <cell r="AM177">
            <v>0</v>
          </cell>
          <cell r="AN177">
            <v>0</v>
          </cell>
          <cell r="AO177">
            <v>0</v>
          </cell>
          <cell r="AP177">
            <v>0</v>
          </cell>
          <cell r="AQ177">
            <v>0</v>
          </cell>
          <cell r="AR177">
            <v>0</v>
          </cell>
          <cell r="AS177">
            <v>0</v>
          </cell>
          <cell r="AT177">
            <v>1.1445783132530085</v>
          </cell>
          <cell r="AU177">
            <v>1.1445783132530085</v>
          </cell>
          <cell r="AV177">
            <v>2.2891566265060264</v>
          </cell>
          <cell r="AW177">
            <v>0</v>
          </cell>
          <cell r="AX177">
            <v>0</v>
          </cell>
          <cell r="AY177">
            <v>0</v>
          </cell>
          <cell r="AZ177">
            <v>0</v>
          </cell>
          <cell r="BA177">
            <v>33.415584415584448</v>
          </cell>
          <cell r="BB177">
            <v>38.246753246753286</v>
          </cell>
          <cell r="BC177">
            <v>0</v>
          </cell>
          <cell r="BD177">
            <v>0</v>
          </cell>
          <cell r="BE177">
            <v>0</v>
          </cell>
          <cell r="BF177">
            <v>0</v>
          </cell>
          <cell r="BG177">
            <v>0</v>
          </cell>
          <cell r="BH177">
            <v>14.499999999999957</v>
          </cell>
          <cell r="BI177">
            <v>0</v>
          </cell>
          <cell r="BJ177">
            <v>0.56310238571428595</v>
          </cell>
          <cell r="BK177">
            <v>0</v>
          </cell>
          <cell r="BL177">
            <v>0</v>
          </cell>
          <cell r="BM177">
            <v>1</v>
          </cell>
          <cell r="BN177">
            <v>0</v>
          </cell>
        </row>
        <row r="178">
          <cell r="A178">
            <v>109</v>
          </cell>
          <cell r="B178">
            <v>144446</v>
          </cell>
          <cell r="C178">
            <v>9352122</v>
          </cell>
          <cell r="D178" t="str">
            <v>Wenhaston Primary School</v>
          </cell>
          <cell r="E178" t="str">
            <v>Primary</v>
          </cell>
          <cell r="F178" t="str">
            <v>Recoupment Academy</v>
          </cell>
          <cell r="G178">
            <v>1</v>
          </cell>
          <cell r="H178">
            <v>0</v>
          </cell>
          <cell r="I178">
            <v>0</v>
          </cell>
          <cell r="J178">
            <v>7</v>
          </cell>
          <cell r="K178">
            <v>0</v>
          </cell>
          <cell r="L178">
            <v>0</v>
          </cell>
          <cell r="M178">
            <v>0</v>
          </cell>
          <cell r="N178">
            <v>86</v>
          </cell>
          <cell r="O178">
            <v>86</v>
          </cell>
          <cell r="P178">
            <v>14</v>
          </cell>
          <cell r="Q178">
            <v>72</v>
          </cell>
          <cell r="R178">
            <v>0</v>
          </cell>
          <cell r="S178">
            <v>0</v>
          </cell>
          <cell r="T178">
            <v>0</v>
          </cell>
          <cell r="U178">
            <v>0</v>
          </cell>
          <cell r="V178">
            <v>0</v>
          </cell>
          <cell r="W178">
            <v>0</v>
          </cell>
          <cell r="X178">
            <v>0</v>
          </cell>
          <cell r="Y178">
            <v>0</v>
          </cell>
          <cell r="Z178">
            <v>86</v>
          </cell>
          <cell r="AA178">
            <v>12.285714285714286</v>
          </cell>
          <cell r="AB178">
            <v>8.0000000000000018</v>
          </cell>
          <cell r="AC178">
            <v>15.435897435897436</v>
          </cell>
          <cell r="AD178">
            <v>0</v>
          </cell>
          <cell r="AE178">
            <v>0</v>
          </cell>
          <cell r="AF178">
            <v>83.952380952380935</v>
          </cell>
          <cell r="AG178">
            <v>2.047619047619047</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1.1025641025641024</v>
          </cell>
          <cell r="BA178">
            <v>22.857142857142826</v>
          </cell>
          <cell r="BB178">
            <v>27.301587301587261</v>
          </cell>
          <cell r="BC178">
            <v>0</v>
          </cell>
          <cell r="BD178">
            <v>0</v>
          </cell>
          <cell r="BE178">
            <v>0</v>
          </cell>
          <cell r="BF178">
            <v>0</v>
          </cell>
          <cell r="BG178">
            <v>0</v>
          </cell>
          <cell r="BH178">
            <v>4.3999999999999631</v>
          </cell>
          <cell r="BI178">
            <v>0</v>
          </cell>
          <cell r="BJ178">
            <v>2.1739215876712299</v>
          </cell>
          <cell r="BK178">
            <v>0</v>
          </cell>
          <cell r="BL178">
            <v>1</v>
          </cell>
          <cell r="BM178">
            <v>1</v>
          </cell>
          <cell r="BN178">
            <v>0</v>
          </cell>
        </row>
        <row r="179">
          <cell r="A179">
            <v>111</v>
          </cell>
          <cell r="B179">
            <v>141551</v>
          </cell>
          <cell r="C179">
            <v>9352123</v>
          </cell>
          <cell r="D179" t="str">
            <v>Wickham Market Primary School</v>
          </cell>
          <cell r="E179" t="str">
            <v>Primary</v>
          </cell>
          <cell r="F179" t="str">
            <v>Recoupment Academy</v>
          </cell>
          <cell r="G179">
            <v>1</v>
          </cell>
          <cell r="H179">
            <v>0</v>
          </cell>
          <cell r="I179">
            <v>0</v>
          </cell>
          <cell r="J179">
            <v>7</v>
          </cell>
          <cell r="K179">
            <v>0</v>
          </cell>
          <cell r="L179">
            <v>0</v>
          </cell>
          <cell r="M179">
            <v>0</v>
          </cell>
          <cell r="N179">
            <v>148</v>
          </cell>
          <cell r="O179">
            <v>148</v>
          </cell>
          <cell r="P179">
            <v>21</v>
          </cell>
          <cell r="Q179">
            <v>127</v>
          </cell>
          <cell r="R179">
            <v>0</v>
          </cell>
          <cell r="S179">
            <v>0</v>
          </cell>
          <cell r="T179">
            <v>0</v>
          </cell>
          <cell r="U179">
            <v>0</v>
          </cell>
          <cell r="V179">
            <v>0</v>
          </cell>
          <cell r="W179">
            <v>0</v>
          </cell>
          <cell r="X179">
            <v>0</v>
          </cell>
          <cell r="Y179">
            <v>0</v>
          </cell>
          <cell r="Z179">
            <v>148</v>
          </cell>
          <cell r="AA179">
            <v>21.142857142857142</v>
          </cell>
          <cell r="AB179">
            <v>18.000000000000057</v>
          </cell>
          <cell r="AC179">
            <v>37.787234042553187</v>
          </cell>
          <cell r="AD179">
            <v>0</v>
          </cell>
          <cell r="AE179">
            <v>0</v>
          </cell>
          <cell r="AF179">
            <v>148</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44.76229508196726</v>
          </cell>
          <cell r="BB179">
            <v>52.163934426229567</v>
          </cell>
          <cell r="BC179">
            <v>0</v>
          </cell>
          <cell r="BD179">
            <v>0</v>
          </cell>
          <cell r="BE179">
            <v>0</v>
          </cell>
          <cell r="BF179">
            <v>0</v>
          </cell>
          <cell r="BG179">
            <v>0</v>
          </cell>
          <cell r="BH179">
            <v>0</v>
          </cell>
          <cell r="BI179">
            <v>0</v>
          </cell>
          <cell r="BJ179">
            <v>1.99038111751152</v>
          </cell>
          <cell r="BK179">
            <v>0</v>
          </cell>
          <cell r="BL179">
            <v>0</v>
          </cell>
          <cell r="BM179">
            <v>1</v>
          </cell>
          <cell r="BN179">
            <v>0</v>
          </cell>
        </row>
        <row r="180">
          <cell r="A180">
            <v>115</v>
          </cell>
          <cell r="B180">
            <v>145460</v>
          </cell>
          <cell r="C180">
            <v>9352126</v>
          </cell>
          <cell r="D180" t="str">
            <v>Wortham Primary School</v>
          </cell>
          <cell r="E180" t="str">
            <v>Primary</v>
          </cell>
          <cell r="F180" t="str">
            <v>Recoupment Academy</v>
          </cell>
          <cell r="G180">
            <v>1</v>
          </cell>
          <cell r="H180">
            <v>0</v>
          </cell>
          <cell r="I180">
            <v>0</v>
          </cell>
          <cell r="J180">
            <v>7</v>
          </cell>
          <cell r="K180">
            <v>0</v>
          </cell>
          <cell r="L180">
            <v>0</v>
          </cell>
          <cell r="M180">
            <v>0</v>
          </cell>
          <cell r="N180">
            <v>104</v>
          </cell>
          <cell r="O180">
            <v>104</v>
          </cell>
          <cell r="P180">
            <v>15</v>
          </cell>
          <cell r="Q180">
            <v>89</v>
          </cell>
          <cell r="R180">
            <v>0</v>
          </cell>
          <cell r="S180">
            <v>0</v>
          </cell>
          <cell r="T180">
            <v>0</v>
          </cell>
          <cell r="U180">
            <v>0</v>
          </cell>
          <cell r="V180">
            <v>0</v>
          </cell>
          <cell r="W180">
            <v>0</v>
          </cell>
          <cell r="X180">
            <v>0</v>
          </cell>
          <cell r="Y180">
            <v>0</v>
          </cell>
          <cell r="Z180">
            <v>104</v>
          </cell>
          <cell r="AA180">
            <v>14.857142857142858</v>
          </cell>
          <cell r="AB180">
            <v>2.9999999999999951</v>
          </cell>
          <cell r="AC180">
            <v>6.058252427184466</v>
          </cell>
          <cell r="AD180">
            <v>0</v>
          </cell>
          <cell r="AE180">
            <v>0</v>
          </cell>
          <cell r="AF180">
            <v>100.99999999999999</v>
          </cell>
          <cell r="AG180">
            <v>1.9999999999999969</v>
          </cell>
          <cell r="AH180">
            <v>0</v>
          </cell>
          <cell r="AI180">
            <v>1.0000000000000004</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14.000000000000012</v>
          </cell>
          <cell r="BB180">
            <v>16.359550561797768</v>
          </cell>
          <cell r="BC180">
            <v>0</v>
          </cell>
          <cell r="BD180">
            <v>0</v>
          </cell>
          <cell r="BE180">
            <v>0</v>
          </cell>
          <cell r="BF180">
            <v>0</v>
          </cell>
          <cell r="BG180">
            <v>0</v>
          </cell>
          <cell r="BH180">
            <v>0</v>
          </cell>
          <cell r="BI180">
            <v>0</v>
          </cell>
          <cell r="BJ180">
            <v>1.9172811966101699</v>
          </cell>
          <cell r="BK180">
            <v>0</v>
          </cell>
          <cell r="BL180">
            <v>0</v>
          </cell>
          <cell r="BM180">
            <v>1</v>
          </cell>
          <cell r="BN180">
            <v>0</v>
          </cell>
        </row>
        <row r="181">
          <cell r="A181">
            <v>208</v>
          </cell>
          <cell r="B181">
            <v>145835</v>
          </cell>
          <cell r="C181">
            <v>9352133</v>
          </cell>
          <cell r="D181" t="str">
            <v>Brooklands Primary School</v>
          </cell>
          <cell r="E181" t="str">
            <v>Primary</v>
          </cell>
          <cell r="F181" t="str">
            <v>Recoupment Academy</v>
          </cell>
          <cell r="G181">
            <v>1</v>
          </cell>
          <cell r="H181">
            <v>0</v>
          </cell>
          <cell r="I181">
            <v>0</v>
          </cell>
          <cell r="J181">
            <v>7</v>
          </cell>
          <cell r="K181">
            <v>0</v>
          </cell>
          <cell r="L181">
            <v>0</v>
          </cell>
          <cell r="M181">
            <v>0</v>
          </cell>
          <cell r="N181">
            <v>195</v>
          </cell>
          <cell r="O181">
            <v>195</v>
          </cell>
          <cell r="P181">
            <v>29</v>
          </cell>
          <cell r="Q181">
            <v>166</v>
          </cell>
          <cell r="R181">
            <v>0</v>
          </cell>
          <cell r="S181">
            <v>0</v>
          </cell>
          <cell r="T181">
            <v>0</v>
          </cell>
          <cell r="U181">
            <v>0</v>
          </cell>
          <cell r="V181">
            <v>0</v>
          </cell>
          <cell r="W181">
            <v>0</v>
          </cell>
          <cell r="X181">
            <v>0</v>
          </cell>
          <cell r="Y181">
            <v>0</v>
          </cell>
          <cell r="Z181">
            <v>195</v>
          </cell>
          <cell r="AA181">
            <v>27.857142857142858</v>
          </cell>
          <cell r="AB181">
            <v>14.000000000000002</v>
          </cell>
          <cell r="AC181">
            <v>20.892857142857142</v>
          </cell>
          <cell r="AD181">
            <v>0</v>
          </cell>
          <cell r="AE181">
            <v>0</v>
          </cell>
          <cell r="AF181">
            <v>189.99999999999994</v>
          </cell>
          <cell r="AG181">
            <v>1.0000000000000004</v>
          </cell>
          <cell r="AH181">
            <v>2.0000000000000084</v>
          </cell>
          <cell r="AI181">
            <v>2.0000000000000084</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51.93865030674845</v>
          </cell>
          <cell r="BB181">
            <v>61.012269938650292</v>
          </cell>
          <cell r="BC181">
            <v>0</v>
          </cell>
          <cell r="BD181">
            <v>0</v>
          </cell>
          <cell r="BE181">
            <v>0</v>
          </cell>
          <cell r="BF181">
            <v>0</v>
          </cell>
          <cell r="BG181">
            <v>0</v>
          </cell>
          <cell r="BH181">
            <v>0</v>
          </cell>
          <cell r="BI181">
            <v>0</v>
          </cell>
          <cell r="BJ181">
            <v>1.50677044807692</v>
          </cell>
          <cell r="BK181">
            <v>0</v>
          </cell>
          <cell r="BL181">
            <v>0</v>
          </cell>
          <cell r="BM181">
            <v>1</v>
          </cell>
          <cell r="BN181">
            <v>0</v>
          </cell>
        </row>
        <row r="182">
          <cell r="A182">
            <v>67</v>
          </cell>
          <cell r="B182">
            <v>141640</v>
          </cell>
          <cell r="C182">
            <v>9352145</v>
          </cell>
          <cell r="D182" t="str">
            <v>Pakefield Primary School</v>
          </cell>
          <cell r="E182" t="str">
            <v>Primary</v>
          </cell>
          <cell r="F182" t="str">
            <v>Recoupment Academy</v>
          </cell>
          <cell r="G182">
            <v>1</v>
          </cell>
          <cell r="H182">
            <v>0</v>
          </cell>
          <cell r="I182">
            <v>0</v>
          </cell>
          <cell r="J182">
            <v>7</v>
          </cell>
          <cell r="K182">
            <v>0</v>
          </cell>
          <cell r="L182">
            <v>0</v>
          </cell>
          <cell r="M182">
            <v>0</v>
          </cell>
          <cell r="N182">
            <v>404</v>
          </cell>
          <cell r="O182">
            <v>404</v>
          </cell>
          <cell r="P182">
            <v>56</v>
          </cell>
          <cell r="Q182">
            <v>348</v>
          </cell>
          <cell r="R182">
            <v>0</v>
          </cell>
          <cell r="S182">
            <v>0</v>
          </cell>
          <cell r="T182">
            <v>0</v>
          </cell>
          <cell r="U182">
            <v>0</v>
          </cell>
          <cell r="V182">
            <v>0</v>
          </cell>
          <cell r="W182">
            <v>0</v>
          </cell>
          <cell r="X182">
            <v>0</v>
          </cell>
          <cell r="Y182">
            <v>0</v>
          </cell>
          <cell r="Z182">
            <v>404</v>
          </cell>
          <cell r="AA182">
            <v>57.714285714285715</v>
          </cell>
          <cell r="AB182">
            <v>50.000000000000092</v>
          </cell>
          <cell r="AC182">
            <v>87.614457831325296</v>
          </cell>
          <cell r="AD182">
            <v>0</v>
          </cell>
          <cell r="AE182">
            <v>0</v>
          </cell>
          <cell r="AF182">
            <v>227.12437810945269</v>
          </cell>
          <cell r="AG182">
            <v>45.223880597015054</v>
          </cell>
          <cell r="AH182">
            <v>56.278606965174255</v>
          </cell>
          <cell r="AI182">
            <v>34.169154228855724</v>
          </cell>
          <cell r="AJ182">
            <v>29.144278606965187</v>
          </cell>
          <cell r="AK182">
            <v>12.059701492537306</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0.97349397590361453</v>
          </cell>
          <cell r="BA182">
            <v>107.2325581395349</v>
          </cell>
          <cell r="BB182">
            <v>124.48837209302327</v>
          </cell>
          <cell r="BC182">
            <v>0</v>
          </cell>
          <cell r="BD182">
            <v>0</v>
          </cell>
          <cell r="BE182">
            <v>0</v>
          </cell>
          <cell r="BF182">
            <v>0</v>
          </cell>
          <cell r="BG182">
            <v>0</v>
          </cell>
          <cell r="BH182">
            <v>0</v>
          </cell>
          <cell r="BI182">
            <v>0</v>
          </cell>
          <cell r="BJ182">
            <v>0.66795722644927502</v>
          </cell>
          <cell r="BK182">
            <v>0</v>
          </cell>
          <cell r="BL182">
            <v>0</v>
          </cell>
          <cell r="BM182">
            <v>1</v>
          </cell>
          <cell r="BN182">
            <v>0</v>
          </cell>
        </row>
        <row r="183">
          <cell r="A183">
            <v>65</v>
          </cell>
          <cell r="B183">
            <v>145541</v>
          </cell>
          <cell r="C183">
            <v>9352147</v>
          </cell>
          <cell r="D183" t="str">
            <v>Poplars Community Primary School</v>
          </cell>
          <cell r="E183" t="str">
            <v>Primary</v>
          </cell>
          <cell r="F183" t="str">
            <v>Recoupment Academy</v>
          </cell>
          <cell r="G183">
            <v>1</v>
          </cell>
          <cell r="H183">
            <v>0</v>
          </cell>
          <cell r="I183">
            <v>0</v>
          </cell>
          <cell r="J183">
            <v>7</v>
          </cell>
          <cell r="K183">
            <v>0</v>
          </cell>
          <cell r="L183">
            <v>0</v>
          </cell>
          <cell r="M183">
            <v>0</v>
          </cell>
          <cell r="N183">
            <v>466</v>
          </cell>
          <cell r="O183">
            <v>466</v>
          </cell>
          <cell r="P183">
            <v>61</v>
          </cell>
          <cell r="Q183">
            <v>405</v>
          </cell>
          <cell r="R183">
            <v>0</v>
          </cell>
          <cell r="S183">
            <v>0</v>
          </cell>
          <cell r="T183">
            <v>0</v>
          </cell>
          <cell r="U183">
            <v>0</v>
          </cell>
          <cell r="V183">
            <v>0</v>
          </cell>
          <cell r="W183">
            <v>0</v>
          </cell>
          <cell r="X183">
            <v>0</v>
          </cell>
          <cell r="Y183">
            <v>0</v>
          </cell>
          <cell r="Z183">
            <v>466</v>
          </cell>
          <cell r="AA183">
            <v>66.571428571428569</v>
          </cell>
          <cell r="AB183">
            <v>195.0000000000002</v>
          </cell>
          <cell r="AC183">
            <v>215.00208768267223</v>
          </cell>
          <cell r="AD183">
            <v>0</v>
          </cell>
          <cell r="AE183">
            <v>0</v>
          </cell>
          <cell r="AF183">
            <v>67.000000000000114</v>
          </cell>
          <cell r="AG183">
            <v>7.9999999999999867</v>
          </cell>
          <cell r="AH183">
            <v>118.00000000000016</v>
          </cell>
          <cell r="AI183">
            <v>36.000000000000014</v>
          </cell>
          <cell r="AJ183">
            <v>1.000000000000002</v>
          </cell>
          <cell r="AK183">
            <v>178.00000000000017</v>
          </cell>
          <cell r="AL183">
            <v>58.000000000000128</v>
          </cell>
          <cell r="AM183">
            <v>0</v>
          </cell>
          <cell r="AN183">
            <v>0</v>
          </cell>
          <cell r="AO183">
            <v>0</v>
          </cell>
          <cell r="AP183">
            <v>0</v>
          </cell>
          <cell r="AQ183">
            <v>0</v>
          </cell>
          <cell r="AR183">
            <v>0</v>
          </cell>
          <cell r="AS183">
            <v>0</v>
          </cell>
          <cell r="AT183">
            <v>6.9899999999999993</v>
          </cell>
          <cell r="AU183">
            <v>16.310000000000002</v>
          </cell>
          <cell r="AV183">
            <v>19.805</v>
          </cell>
          <cell r="AW183">
            <v>0</v>
          </cell>
          <cell r="AX183">
            <v>0</v>
          </cell>
          <cell r="AY183">
            <v>0</v>
          </cell>
          <cell r="AZ183">
            <v>3.8914405010438409</v>
          </cell>
          <cell r="BA183">
            <v>176.53846153846158</v>
          </cell>
          <cell r="BB183">
            <v>203.1282051282052</v>
          </cell>
          <cell r="BC183">
            <v>0</v>
          </cell>
          <cell r="BD183">
            <v>0</v>
          </cell>
          <cell r="BE183">
            <v>0</v>
          </cell>
          <cell r="BF183">
            <v>0</v>
          </cell>
          <cell r="BG183">
            <v>0</v>
          </cell>
          <cell r="BH183">
            <v>14.399999999999963</v>
          </cell>
          <cell r="BI183">
            <v>0</v>
          </cell>
          <cell r="BJ183">
            <v>0.35393446878453</v>
          </cell>
          <cell r="BK183">
            <v>0</v>
          </cell>
          <cell r="BL183">
            <v>0</v>
          </cell>
          <cell r="BM183">
            <v>1</v>
          </cell>
          <cell r="BN183">
            <v>0</v>
          </cell>
        </row>
        <row r="184">
          <cell r="A184">
            <v>13</v>
          </cell>
          <cell r="B184">
            <v>143050</v>
          </cell>
          <cell r="C184">
            <v>9352150</v>
          </cell>
          <cell r="D184" t="str">
            <v>Bramfield Church of England Primary School</v>
          </cell>
          <cell r="E184" t="str">
            <v>Primary</v>
          </cell>
          <cell r="F184" t="str">
            <v>Recoupment Academy</v>
          </cell>
          <cell r="G184">
            <v>1</v>
          </cell>
          <cell r="H184">
            <v>0</v>
          </cell>
          <cell r="I184">
            <v>0</v>
          </cell>
          <cell r="J184">
            <v>7</v>
          </cell>
          <cell r="K184">
            <v>0</v>
          </cell>
          <cell r="L184">
            <v>0</v>
          </cell>
          <cell r="M184">
            <v>0</v>
          </cell>
          <cell r="N184">
            <v>91</v>
          </cell>
          <cell r="O184">
            <v>91</v>
          </cell>
          <cell r="P184">
            <v>13</v>
          </cell>
          <cell r="Q184">
            <v>78</v>
          </cell>
          <cell r="R184">
            <v>0</v>
          </cell>
          <cell r="S184">
            <v>0</v>
          </cell>
          <cell r="T184">
            <v>0</v>
          </cell>
          <cell r="U184">
            <v>0</v>
          </cell>
          <cell r="V184">
            <v>0</v>
          </cell>
          <cell r="W184">
            <v>0</v>
          </cell>
          <cell r="X184">
            <v>0</v>
          </cell>
          <cell r="Y184">
            <v>0</v>
          </cell>
          <cell r="Z184">
            <v>91</v>
          </cell>
          <cell r="AA184">
            <v>13</v>
          </cell>
          <cell r="AB184">
            <v>5.9999999999999964</v>
          </cell>
          <cell r="AC184">
            <v>10.459770114942529</v>
          </cell>
          <cell r="AD184">
            <v>0</v>
          </cell>
          <cell r="AE184">
            <v>0</v>
          </cell>
          <cell r="AF184">
            <v>82.999999999999986</v>
          </cell>
          <cell r="AG184">
            <v>6.9999999999999982</v>
          </cell>
          <cell r="AH184">
            <v>0</v>
          </cell>
          <cell r="AI184">
            <v>0</v>
          </cell>
          <cell r="AJ184">
            <v>0</v>
          </cell>
          <cell r="AK184">
            <v>1.0000000000000011</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30.999999999999968</v>
          </cell>
          <cell r="BB184">
            <v>36.166666666666629</v>
          </cell>
          <cell r="BC184">
            <v>0</v>
          </cell>
          <cell r="BD184">
            <v>0</v>
          </cell>
          <cell r="BE184">
            <v>0</v>
          </cell>
          <cell r="BF184">
            <v>0</v>
          </cell>
          <cell r="BG184">
            <v>0</v>
          </cell>
          <cell r="BH184">
            <v>0</v>
          </cell>
          <cell r="BI184">
            <v>0</v>
          </cell>
          <cell r="BJ184">
            <v>2.0600040162162201</v>
          </cell>
          <cell r="BK184">
            <v>0</v>
          </cell>
          <cell r="BL184">
            <v>1</v>
          </cell>
          <cell r="BM184">
            <v>1</v>
          </cell>
          <cell r="BN184">
            <v>0</v>
          </cell>
        </row>
        <row r="185">
          <cell r="A185">
            <v>74</v>
          </cell>
          <cell r="B185">
            <v>145695</v>
          </cell>
          <cell r="C185">
            <v>9352152</v>
          </cell>
          <cell r="D185" t="str">
            <v>Woods Loke Primary School</v>
          </cell>
          <cell r="E185" t="str">
            <v>Primary</v>
          </cell>
          <cell r="F185" t="str">
            <v>Recoupment Academy</v>
          </cell>
          <cell r="G185">
            <v>1</v>
          </cell>
          <cell r="H185">
            <v>0</v>
          </cell>
          <cell r="I185">
            <v>0</v>
          </cell>
          <cell r="J185">
            <v>7</v>
          </cell>
          <cell r="K185">
            <v>0</v>
          </cell>
          <cell r="L185">
            <v>0</v>
          </cell>
          <cell r="M185">
            <v>0</v>
          </cell>
          <cell r="N185">
            <v>417</v>
          </cell>
          <cell r="O185">
            <v>417</v>
          </cell>
          <cell r="P185">
            <v>59</v>
          </cell>
          <cell r="Q185">
            <v>358</v>
          </cell>
          <cell r="R185">
            <v>0</v>
          </cell>
          <cell r="S185">
            <v>0</v>
          </cell>
          <cell r="T185">
            <v>0</v>
          </cell>
          <cell r="U185">
            <v>0</v>
          </cell>
          <cell r="V185">
            <v>0</v>
          </cell>
          <cell r="W185">
            <v>0</v>
          </cell>
          <cell r="X185">
            <v>0</v>
          </cell>
          <cell r="Y185">
            <v>0</v>
          </cell>
          <cell r="Z185">
            <v>417</v>
          </cell>
          <cell r="AA185">
            <v>59.571428571428569</v>
          </cell>
          <cell r="AB185">
            <v>70.000000000000099</v>
          </cell>
          <cell r="AC185">
            <v>90.31797235023042</v>
          </cell>
          <cell r="AD185">
            <v>0</v>
          </cell>
          <cell r="AE185">
            <v>0</v>
          </cell>
          <cell r="AF185">
            <v>286.99999999999989</v>
          </cell>
          <cell r="AG185">
            <v>76.000000000000057</v>
          </cell>
          <cell r="AH185">
            <v>18.000000000000007</v>
          </cell>
          <cell r="AI185">
            <v>8.9999999999999822</v>
          </cell>
          <cell r="AJ185">
            <v>0.999999999999999</v>
          </cell>
          <cell r="AK185">
            <v>20.999999999999989</v>
          </cell>
          <cell r="AL185">
            <v>4.9999999999999947</v>
          </cell>
          <cell r="AM185">
            <v>0</v>
          </cell>
          <cell r="AN185">
            <v>0</v>
          </cell>
          <cell r="AO185">
            <v>0</v>
          </cell>
          <cell r="AP185">
            <v>0</v>
          </cell>
          <cell r="AQ185">
            <v>0</v>
          </cell>
          <cell r="AR185">
            <v>0</v>
          </cell>
          <cell r="AS185">
            <v>0</v>
          </cell>
          <cell r="AT185">
            <v>3.4944134078212268</v>
          </cell>
          <cell r="AU185">
            <v>3.4944134078212268</v>
          </cell>
          <cell r="AV185">
            <v>4.6592178770949726</v>
          </cell>
          <cell r="AW185">
            <v>0</v>
          </cell>
          <cell r="AX185">
            <v>0</v>
          </cell>
          <cell r="AY185">
            <v>0</v>
          </cell>
          <cell r="AZ185">
            <v>0.96082949308755761</v>
          </cell>
          <cell r="BA185">
            <v>120.00563380281697</v>
          </cell>
          <cell r="BB185">
            <v>139.78309859154939</v>
          </cell>
          <cell r="BC185">
            <v>0</v>
          </cell>
          <cell r="BD185">
            <v>0</v>
          </cell>
          <cell r="BE185">
            <v>0</v>
          </cell>
          <cell r="BF185">
            <v>0</v>
          </cell>
          <cell r="BG185">
            <v>0</v>
          </cell>
          <cell r="BH185">
            <v>0</v>
          </cell>
          <cell r="BI185">
            <v>0</v>
          </cell>
          <cell r="BJ185">
            <v>0.74729855699658698</v>
          </cell>
          <cell r="BK185">
            <v>0</v>
          </cell>
          <cell r="BL185">
            <v>0</v>
          </cell>
          <cell r="BM185">
            <v>1</v>
          </cell>
          <cell r="BN185">
            <v>0</v>
          </cell>
        </row>
        <row r="186">
          <cell r="A186">
            <v>264</v>
          </cell>
          <cell r="B186">
            <v>144212</v>
          </cell>
          <cell r="C186">
            <v>9352154</v>
          </cell>
          <cell r="D186" t="str">
            <v>Handford Hall Primary School</v>
          </cell>
          <cell r="E186" t="str">
            <v>Primary</v>
          </cell>
          <cell r="F186" t="str">
            <v>Recoupment Academy</v>
          </cell>
          <cell r="G186">
            <v>1</v>
          </cell>
          <cell r="H186">
            <v>0</v>
          </cell>
          <cell r="I186">
            <v>0</v>
          </cell>
          <cell r="J186">
            <v>7</v>
          </cell>
          <cell r="K186">
            <v>0</v>
          </cell>
          <cell r="L186">
            <v>0</v>
          </cell>
          <cell r="M186">
            <v>0</v>
          </cell>
          <cell r="N186">
            <v>328</v>
          </cell>
          <cell r="O186">
            <v>328</v>
          </cell>
          <cell r="P186">
            <v>47</v>
          </cell>
          <cell r="Q186">
            <v>281</v>
          </cell>
          <cell r="R186">
            <v>0</v>
          </cell>
          <cell r="S186">
            <v>0</v>
          </cell>
          <cell r="T186">
            <v>0</v>
          </cell>
          <cell r="U186">
            <v>0</v>
          </cell>
          <cell r="V186">
            <v>0</v>
          </cell>
          <cell r="W186">
            <v>0</v>
          </cell>
          <cell r="X186">
            <v>0</v>
          </cell>
          <cell r="Y186">
            <v>0</v>
          </cell>
          <cell r="Z186">
            <v>328</v>
          </cell>
          <cell r="AA186">
            <v>46.857142857142854</v>
          </cell>
          <cell r="AB186">
            <v>37.999999999999879</v>
          </cell>
          <cell r="AC186">
            <v>64.373831775700936</v>
          </cell>
          <cell r="AD186">
            <v>0</v>
          </cell>
          <cell r="AE186">
            <v>0</v>
          </cell>
          <cell r="AF186">
            <v>118.99999999999983</v>
          </cell>
          <cell r="AG186">
            <v>117.00000000000009</v>
          </cell>
          <cell r="AH186">
            <v>23.000000000000004</v>
          </cell>
          <cell r="AI186">
            <v>61.000000000000142</v>
          </cell>
          <cell r="AJ186">
            <v>7.999999999999992</v>
          </cell>
          <cell r="AK186">
            <v>0</v>
          </cell>
          <cell r="AL186">
            <v>0</v>
          </cell>
          <cell r="AM186">
            <v>0</v>
          </cell>
          <cell r="AN186">
            <v>0</v>
          </cell>
          <cell r="AO186">
            <v>0</v>
          </cell>
          <cell r="AP186">
            <v>0</v>
          </cell>
          <cell r="AQ186">
            <v>0</v>
          </cell>
          <cell r="AR186">
            <v>0</v>
          </cell>
          <cell r="AS186">
            <v>0</v>
          </cell>
          <cell r="AT186">
            <v>81.708185053380944</v>
          </cell>
          <cell r="AU186">
            <v>127.2313167259786</v>
          </cell>
          <cell r="AV186">
            <v>171.58718861209971</v>
          </cell>
          <cell r="AW186">
            <v>0</v>
          </cell>
          <cell r="AX186">
            <v>0</v>
          </cell>
          <cell r="AY186">
            <v>0</v>
          </cell>
          <cell r="AZ186">
            <v>0</v>
          </cell>
          <cell r="BA186">
            <v>96.232876712328903</v>
          </cell>
          <cell r="BB186">
            <v>112.32876712328783</v>
          </cell>
          <cell r="BC186">
            <v>0</v>
          </cell>
          <cell r="BD186">
            <v>0</v>
          </cell>
          <cell r="BE186">
            <v>0</v>
          </cell>
          <cell r="BF186">
            <v>0</v>
          </cell>
          <cell r="BG186">
            <v>0</v>
          </cell>
          <cell r="BH186">
            <v>19.200000000000109</v>
          </cell>
          <cell r="BI186">
            <v>0</v>
          </cell>
          <cell r="BJ186">
            <v>0.34943243384279499</v>
          </cell>
          <cell r="BK186">
            <v>0</v>
          </cell>
          <cell r="BL186">
            <v>0</v>
          </cell>
          <cell r="BM186">
            <v>1</v>
          </cell>
          <cell r="BN186">
            <v>0</v>
          </cell>
        </row>
        <row r="187">
          <cell r="A187">
            <v>469</v>
          </cell>
          <cell r="B187">
            <v>143147</v>
          </cell>
          <cell r="C187">
            <v>9352155</v>
          </cell>
          <cell r="D187" t="str">
            <v>Long Melford Church of England Primary School</v>
          </cell>
          <cell r="E187" t="str">
            <v>Primary</v>
          </cell>
          <cell r="F187" t="str">
            <v>Recoupment Academy</v>
          </cell>
          <cell r="G187">
            <v>1</v>
          </cell>
          <cell r="H187">
            <v>0</v>
          </cell>
          <cell r="I187">
            <v>0</v>
          </cell>
          <cell r="J187">
            <v>7</v>
          </cell>
          <cell r="K187">
            <v>0</v>
          </cell>
          <cell r="L187">
            <v>0</v>
          </cell>
          <cell r="M187">
            <v>0</v>
          </cell>
          <cell r="N187">
            <v>158</v>
          </cell>
          <cell r="O187">
            <v>158</v>
          </cell>
          <cell r="P187">
            <v>25</v>
          </cell>
          <cell r="Q187">
            <v>133</v>
          </cell>
          <cell r="R187">
            <v>0</v>
          </cell>
          <cell r="S187">
            <v>0</v>
          </cell>
          <cell r="T187">
            <v>0</v>
          </cell>
          <cell r="U187">
            <v>0</v>
          </cell>
          <cell r="V187">
            <v>0</v>
          </cell>
          <cell r="W187">
            <v>0</v>
          </cell>
          <cell r="X187">
            <v>0</v>
          </cell>
          <cell r="Y187">
            <v>0</v>
          </cell>
          <cell r="Z187">
            <v>158</v>
          </cell>
          <cell r="AA187">
            <v>22.571428571428573</v>
          </cell>
          <cell r="AB187">
            <v>17.000000000000039</v>
          </cell>
          <cell r="AC187">
            <v>22.712499999999999</v>
          </cell>
          <cell r="AD187">
            <v>0</v>
          </cell>
          <cell r="AE187">
            <v>0</v>
          </cell>
          <cell r="AF187">
            <v>138.87898089171972</v>
          </cell>
          <cell r="AG187">
            <v>8.0509554140127459</v>
          </cell>
          <cell r="AH187">
            <v>2.0127388535031825</v>
          </cell>
          <cell r="AI187">
            <v>2.0127388535031825</v>
          </cell>
          <cell r="AJ187">
            <v>7.0445859872611472</v>
          </cell>
          <cell r="AK187">
            <v>0</v>
          </cell>
          <cell r="AL187">
            <v>0</v>
          </cell>
          <cell r="AM187">
            <v>0</v>
          </cell>
          <cell r="AN187">
            <v>0</v>
          </cell>
          <cell r="AO187">
            <v>0</v>
          </cell>
          <cell r="AP187">
            <v>0</v>
          </cell>
          <cell r="AQ187">
            <v>0</v>
          </cell>
          <cell r="AR187">
            <v>0</v>
          </cell>
          <cell r="AS187">
            <v>0</v>
          </cell>
          <cell r="AT187">
            <v>1.1879699248120297</v>
          </cell>
          <cell r="AU187">
            <v>1.1879699248120297</v>
          </cell>
          <cell r="AV187">
            <v>1.1879699248120297</v>
          </cell>
          <cell r="AW187">
            <v>0</v>
          </cell>
          <cell r="AX187">
            <v>0</v>
          </cell>
          <cell r="AY187">
            <v>0</v>
          </cell>
          <cell r="AZ187">
            <v>0</v>
          </cell>
          <cell r="BA187">
            <v>47.061538461538476</v>
          </cell>
          <cell r="BB187">
            <v>55.907692307692329</v>
          </cell>
          <cell r="BC187">
            <v>0</v>
          </cell>
          <cell r="BD187">
            <v>0</v>
          </cell>
          <cell r="BE187">
            <v>0</v>
          </cell>
          <cell r="BF187">
            <v>0</v>
          </cell>
          <cell r="BG187">
            <v>0</v>
          </cell>
          <cell r="BH187">
            <v>0</v>
          </cell>
          <cell r="BI187">
            <v>0</v>
          </cell>
          <cell r="BJ187">
            <v>1.85928198956044</v>
          </cell>
          <cell r="BK187">
            <v>0</v>
          </cell>
          <cell r="BL187">
            <v>0</v>
          </cell>
          <cell r="BM187">
            <v>1</v>
          </cell>
          <cell r="BN187">
            <v>0</v>
          </cell>
        </row>
        <row r="188">
          <cell r="A188">
            <v>283</v>
          </cell>
          <cell r="B188">
            <v>141819</v>
          </cell>
          <cell r="C188">
            <v>9352158</v>
          </cell>
          <cell r="D188" t="str">
            <v>St Helen's Primary School</v>
          </cell>
          <cell r="E188" t="str">
            <v>Primary</v>
          </cell>
          <cell r="F188" t="str">
            <v>Recoupment Academy</v>
          </cell>
          <cell r="G188">
            <v>1</v>
          </cell>
          <cell r="H188">
            <v>0</v>
          </cell>
          <cell r="I188">
            <v>0</v>
          </cell>
          <cell r="J188">
            <v>7</v>
          </cell>
          <cell r="K188">
            <v>0</v>
          </cell>
          <cell r="L188">
            <v>0</v>
          </cell>
          <cell r="M188">
            <v>0</v>
          </cell>
          <cell r="N188">
            <v>417</v>
          </cell>
          <cell r="O188">
            <v>417</v>
          </cell>
          <cell r="P188">
            <v>59</v>
          </cell>
          <cell r="Q188">
            <v>358</v>
          </cell>
          <cell r="R188">
            <v>0</v>
          </cell>
          <cell r="S188">
            <v>0</v>
          </cell>
          <cell r="T188">
            <v>0</v>
          </cell>
          <cell r="U188">
            <v>0</v>
          </cell>
          <cell r="V188">
            <v>0</v>
          </cell>
          <cell r="W188">
            <v>0</v>
          </cell>
          <cell r="X188">
            <v>0</v>
          </cell>
          <cell r="Y188">
            <v>0</v>
          </cell>
          <cell r="Z188">
            <v>417</v>
          </cell>
          <cell r="AA188">
            <v>59.571428571428569</v>
          </cell>
          <cell r="AB188">
            <v>51.999999999999801</v>
          </cell>
          <cell r="AC188">
            <v>87.371428571428567</v>
          </cell>
          <cell r="AD188">
            <v>0</v>
          </cell>
          <cell r="AE188">
            <v>0</v>
          </cell>
          <cell r="AF188">
            <v>156.75180722891551</v>
          </cell>
          <cell r="AG188">
            <v>142.68433734939751</v>
          </cell>
          <cell r="AH188">
            <v>77.371084337349487</v>
          </cell>
          <cell r="AI188">
            <v>21.1012048192771</v>
          </cell>
          <cell r="AJ188">
            <v>15.0722891566265</v>
          </cell>
          <cell r="AK188">
            <v>1.0048192771084348</v>
          </cell>
          <cell r="AL188">
            <v>3.0144578313253003</v>
          </cell>
          <cell r="AM188">
            <v>0</v>
          </cell>
          <cell r="AN188">
            <v>0</v>
          </cell>
          <cell r="AO188">
            <v>0</v>
          </cell>
          <cell r="AP188">
            <v>0</v>
          </cell>
          <cell r="AQ188">
            <v>0</v>
          </cell>
          <cell r="AR188">
            <v>0</v>
          </cell>
          <cell r="AS188">
            <v>0</v>
          </cell>
          <cell r="AT188">
            <v>45.427374301676181</v>
          </cell>
          <cell r="AU188">
            <v>72.217877094971882</v>
          </cell>
          <cell r="AV188">
            <v>110.65642458100555</v>
          </cell>
          <cell r="AW188">
            <v>0</v>
          </cell>
          <cell r="AX188">
            <v>0</v>
          </cell>
          <cell r="AY188">
            <v>0</v>
          </cell>
          <cell r="AZ188">
            <v>0</v>
          </cell>
          <cell r="BA188">
            <v>127.94098360655741</v>
          </cell>
          <cell r="BB188">
            <v>149.02622950819676</v>
          </cell>
          <cell r="BC188">
            <v>0</v>
          </cell>
          <cell r="BD188">
            <v>0</v>
          </cell>
          <cell r="BE188">
            <v>0</v>
          </cell>
          <cell r="BF188">
            <v>0</v>
          </cell>
          <cell r="BG188">
            <v>0</v>
          </cell>
          <cell r="BH188">
            <v>1.300000000000066</v>
          </cell>
          <cell r="BI188">
            <v>0</v>
          </cell>
          <cell r="BJ188">
            <v>0.32276433457446801</v>
          </cell>
          <cell r="BK188">
            <v>0</v>
          </cell>
          <cell r="BL188">
            <v>0</v>
          </cell>
          <cell r="BM188">
            <v>1</v>
          </cell>
          <cell r="BN188">
            <v>0</v>
          </cell>
        </row>
        <row r="189">
          <cell r="A189">
            <v>256</v>
          </cell>
          <cell r="B189">
            <v>141591</v>
          </cell>
          <cell r="C189">
            <v>9352159</v>
          </cell>
          <cell r="D189" t="str">
            <v>Cliff Lane Primary School</v>
          </cell>
          <cell r="E189" t="str">
            <v>Primary</v>
          </cell>
          <cell r="F189" t="str">
            <v>Recoupment Academy</v>
          </cell>
          <cell r="G189">
            <v>1</v>
          </cell>
          <cell r="H189">
            <v>0</v>
          </cell>
          <cell r="I189">
            <v>0</v>
          </cell>
          <cell r="J189">
            <v>7</v>
          </cell>
          <cell r="K189">
            <v>0</v>
          </cell>
          <cell r="L189">
            <v>0</v>
          </cell>
          <cell r="M189">
            <v>0</v>
          </cell>
          <cell r="N189">
            <v>394</v>
          </cell>
          <cell r="O189">
            <v>394</v>
          </cell>
          <cell r="P189">
            <v>51</v>
          </cell>
          <cell r="Q189">
            <v>343</v>
          </cell>
          <cell r="R189">
            <v>0</v>
          </cell>
          <cell r="S189">
            <v>0</v>
          </cell>
          <cell r="T189">
            <v>0</v>
          </cell>
          <cell r="U189">
            <v>0</v>
          </cell>
          <cell r="V189">
            <v>0</v>
          </cell>
          <cell r="W189">
            <v>0</v>
          </cell>
          <cell r="X189">
            <v>0</v>
          </cell>
          <cell r="Y189">
            <v>0</v>
          </cell>
          <cell r="Z189">
            <v>394</v>
          </cell>
          <cell r="AA189">
            <v>56.285714285714285</v>
          </cell>
          <cell r="AB189">
            <v>35.999999999999993</v>
          </cell>
          <cell r="AC189">
            <v>67.931034482758619</v>
          </cell>
          <cell r="AD189">
            <v>0</v>
          </cell>
          <cell r="AE189">
            <v>0</v>
          </cell>
          <cell r="AF189">
            <v>281.99999999999994</v>
          </cell>
          <cell r="AG189">
            <v>14.999999999999993</v>
          </cell>
          <cell r="AH189">
            <v>23</v>
          </cell>
          <cell r="AI189">
            <v>23.999999999999982</v>
          </cell>
          <cell r="AJ189">
            <v>43.999999999999879</v>
          </cell>
          <cell r="AK189">
            <v>4.9999999999999849</v>
          </cell>
          <cell r="AL189">
            <v>1.0000000000000009</v>
          </cell>
          <cell r="AM189">
            <v>0</v>
          </cell>
          <cell r="AN189">
            <v>0</v>
          </cell>
          <cell r="AO189">
            <v>0</v>
          </cell>
          <cell r="AP189">
            <v>0</v>
          </cell>
          <cell r="AQ189">
            <v>0</v>
          </cell>
          <cell r="AR189">
            <v>0</v>
          </cell>
          <cell r="AS189">
            <v>0</v>
          </cell>
          <cell r="AT189">
            <v>20.858823529411751</v>
          </cell>
          <cell r="AU189">
            <v>30.129411764705875</v>
          </cell>
          <cell r="AV189">
            <v>46.352941176470424</v>
          </cell>
          <cell r="AW189">
            <v>0</v>
          </cell>
          <cell r="AX189">
            <v>0</v>
          </cell>
          <cell r="AY189">
            <v>0</v>
          </cell>
          <cell r="AZ189">
            <v>0</v>
          </cell>
          <cell r="BA189">
            <v>158.05956112852678</v>
          </cell>
          <cell r="BB189">
            <v>181.56112852664592</v>
          </cell>
          <cell r="BC189">
            <v>0</v>
          </cell>
          <cell r="BD189">
            <v>0</v>
          </cell>
          <cell r="BE189">
            <v>0</v>
          </cell>
          <cell r="BF189">
            <v>0</v>
          </cell>
          <cell r="BG189">
            <v>0</v>
          </cell>
          <cell r="BH189">
            <v>8.6000000000001204</v>
          </cell>
          <cell r="BI189">
            <v>0</v>
          </cell>
          <cell r="BJ189">
            <v>0.50135598306878304</v>
          </cell>
          <cell r="BK189">
            <v>0</v>
          </cell>
          <cell r="BL189">
            <v>0</v>
          </cell>
          <cell r="BM189">
            <v>1</v>
          </cell>
          <cell r="BN189">
            <v>0</v>
          </cell>
        </row>
        <row r="190">
          <cell r="A190">
            <v>279</v>
          </cell>
          <cell r="B190">
            <v>145540</v>
          </cell>
          <cell r="C190">
            <v>9352167</v>
          </cell>
          <cell r="D190" t="str">
            <v>Rose Hill Primary</v>
          </cell>
          <cell r="E190" t="str">
            <v>Primary</v>
          </cell>
          <cell r="F190" t="str">
            <v>Recoupment Academy</v>
          </cell>
          <cell r="G190">
            <v>1</v>
          </cell>
          <cell r="H190">
            <v>0</v>
          </cell>
          <cell r="I190">
            <v>0</v>
          </cell>
          <cell r="J190">
            <v>7</v>
          </cell>
          <cell r="K190">
            <v>0</v>
          </cell>
          <cell r="L190">
            <v>0</v>
          </cell>
          <cell r="M190">
            <v>0</v>
          </cell>
          <cell r="N190">
            <v>305</v>
          </cell>
          <cell r="O190">
            <v>305</v>
          </cell>
          <cell r="P190">
            <v>42</v>
          </cell>
          <cell r="Q190">
            <v>263</v>
          </cell>
          <cell r="R190">
            <v>0</v>
          </cell>
          <cell r="S190">
            <v>0</v>
          </cell>
          <cell r="T190">
            <v>0</v>
          </cell>
          <cell r="U190">
            <v>0</v>
          </cell>
          <cell r="V190">
            <v>0</v>
          </cell>
          <cell r="W190">
            <v>0</v>
          </cell>
          <cell r="X190">
            <v>0</v>
          </cell>
          <cell r="Y190">
            <v>0</v>
          </cell>
          <cell r="Z190">
            <v>305</v>
          </cell>
          <cell r="AA190">
            <v>43.571428571428569</v>
          </cell>
          <cell r="AB190">
            <v>29.999999999999996</v>
          </cell>
          <cell r="AC190">
            <v>64.576547231270368</v>
          </cell>
          <cell r="AD190">
            <v>0</v>
          </cell>
          <cell r="AE190">
            <v>0</v>
          </cell>
          <cell r="AF190">
            <v>239.57095709570942</v>
          </cell>
          <cell r="AG190">
            <v>28.184818481848183</v>
          </cell>
          <cell r="AH190">
            <v>4.0264026402640258</v>
          </cell>
          <cell r="AI190">
            <v>15.099009900990097</v>
          </cell>
          <cell r="AJ190">
            <v>13.085808580858085</v>
          </cell>
          <cell r="AK190">
            <v>5.0330033003300327</v>
          </cell>
          <cell r="AL190">
            <v>0</v>
          </cell>
          <cell r="AM190">
            <v>0</v>
          </cell>
          <cell r="AN190">
            <v>0</v>
          </cell>
          <cell r="AO190">
            <v>0</v>
          </cell>
          <cell r="AP190">
            <v>0</v>
          </cell>
          <cell r="AQ190">
            <v>0</v>
          </cell>
          <cell r="AR190">
            <v>0</v>
          </cell>
          <cell r="AS190">
            <v>0</v>
          </cell>
          <cell r="AT190">
            <v>25.708812260536398</v>
          </cell>
          <cell r="AU190">
            <v>43.2375478927204</v>
          </cell>
          <cell r="AV190">
            <v>54.923371647509448</v>
          </cell>
          <cell r="AW190">
            <v>0</v>
          </cell>
          <cell r="AX190">
            <v>0</v>
          </cell>
          <cell r="AY190">
            <v>0</v>
          </cell>
          <cell r="AZ190">
            <v>0</v>
          </cell>
          <cell r="BA190">
            <v>82.1875</v>
          </cell>
          <cell r="BB190">
            <v>95.3125</v>
          </cell>
          <cell r="BC190">
            <v>0</v>
          </cell>
          <cell r="BD190">
            <v>0</v>
          </cell>
          <cell r="BE190">
            <v>0</v>
          </cell>
          <cell r="BF190">
            <v>0</v>
          </cell>
          <cell r="BG190">
            <v>0</v>
          </cell>
          <cell r="BH190">
            <v>6.4999999999999787</v>
          </cell>
          <cell r="BI190">
            <v>0</v>
          </cell>
          <cell r="BJ190">
            <v>0.36706339235954999</v>
          </cell>
          <cell r="BK190">
            <v>0</v>
          </cell>
          <cell r="BL190">
            <v>0</v>
          </cell>
          <cell r="BM190">
            <v>1</v>
          </cell>
          <cell r="BN190">
            <v>0</v>
          </cell>
        </row>
        <row r="191">
          <cell r="A191">
            <v>293</v>
          </cell>
          <cell r="B191">
            <v>144213</v>
          </cell>
          <cell r="C191">
            <v>9352172</v>
          </cell>
          <cell r="D191" t="str">
            <v>Springfield Infant School and Nursery</v>
          </cell>
          <cell r="E191" t="str">
            <v>Primary</v>
          </cell>
          <cell r="F191" t="str">
            <v>Recoupment Academy</v>
          </cell>
          <cell r="G191">
            <v>1</v>
          </cell>
          <cell r="H191">
            <v>0</v>
          </cell>
          <cell r="I191">
            <v>0</v>
          </cell>
          <cell r="J191">
            <v>3</v>
          </cell>
          <cell r="K191">
            <v>0</v>
          </cell>
          <cell r="L191">
            <v>0</v>
          </cell>
          <cell r="M191">
            <v>0</v>
          </cell>
          <cell r="N191">
            <v>259</v>
          </cell>
          <cell r="O191">
            <v>259</v>
          </cell>
          <cell r="P191">
            <v>87</v>
          </cell>
          <cell r="Q191">
            <v>172</v>
          </cell>
          <cell r="R191">
            <v>0</v>
          </cell>
          <cell r="S191">
            <v>0</v>
          </cell>
          <cell r="T191">
            <v>0</v>
          </cell>
          <cell r="U191">
            <v>0</v>
          </cell>
          <cell r="V191">
            <v>0</v>
          </cell>
          <cell r="W191">
            <v>0</v>
          </cell>
          <cell r="X191">
            <v>0</v>
          </cell>
          <cell r="Y191">
            <v>0</v>
          </cell>
          <cell r="Z191">
            <v>259</v>
          </cell>
          <cell r="AA191">
            <v>86.333333333333329</v>
          </cell>
          <cell r="AB191">
            <v>26.999999999999936</v>
          </cell>
          <cell r="AC191">
            <v>42.670498084291189</v>
          </cell>
          <cell r="AD191">
            <v>0</v>
          </cell>
          <cell r="AE191">
            <v>0</v>
          </cell>
          <cell r="AF191">
            <v>140.00000000000011</v>
          </cell>
          <cell r="AG191">
            <v>30.000000000000043</v>
          </cell>
          <cell r="AH191">
            <v>61.999999999999901</v>
          </cell>
          <cell r="AI191">
            <v>19.999999999999996</v>
          </cell>
          <cell r="AJ191">
            <v>6.0000000000000089</v>
          </cell>
          <cell r="AK191">
            <v>0</v>
          </cell>
          <cell r="AL191">
            <v>0.99999999999999967</v>
          </cell>
          <cell r="AM191">
            <v>0</v>
          </cell>
          <cell r="AN191">
            <v>0</v>
          </cell>
          <cell r="AO191">
            <v>0</v>
          </cell>
          <cell r="AP191">
            <v>0</v>
          </cell>
          <cell r="AQ191">
            <v>0</v>
          </cell>
          <cell r="AR191">
            <v>0</v>
          </cell>
          <cell r="AS191">
            <v>0</v>
          </cell>
          <cell r="AT191">
            <v>18.06976744186046</v>
          </cell>
          <cell r="AU191">
            <v>40.656976744186174</v>
          </cell>
          <cell r="AV191">
            <v>40.656976744186174</v>
          </cell>
          <cell r="AW191">
            <v>0</v>
          </cell>
          <cell r="AX191">
            <v>0</v>
          </cell>
          <cell r="AY191">
            <v>0</v>
          </cell>
          <cell r="AZ191">
            <v>0</v>
          </cell>
          <cell r="BA191">
            <v>64.752941176470571</v>
          </cell>
          <cell r="BB191">
            <v>97.505882352941143</v>
          </cell>
          <cell r="BC191">
            <v>0</v>
          </cell>
          <cell r="BD191">
            <v>0</v>
          </cell>
          <cell r="BE191">
            <v>0</v>
          </cell>
          <cell r="BF191">
            <v>0</v>
          </cell>
          <cell r="BG191">
            <v>0</v>
          </cell>
          <cell r="BH191">
            <v>0</v>
          </cell>
          <cell r="BI191">
            <v>0</v>
          </cell>
          <cell r="BJ191">
            <v>0.45276418192419798</v>
          </cell>
          <cell r="BK191">
            <v>0</v>
          </cell>
          <cell r="BL191">
            <v>0</v>
          </cell>
          <cell r="BM191">
            <v>1</v>
          </cell>
          <cell r="BN191">
            <v>0</v>
          </cell>
        </row>
        <row r="192">
          <cell r="A192">
            <v>260</v>
          </cell>
          <cell r="B192">
            <v>144216</v>
          </cell>
          <cell r="C192">
            <v>9352185</v>
          </cell>
          <cell r="D192" t="str">
            <v>The Willows Primary School</v>
          </cell>
          <cell r="E192" t="str">
            <v>Primary</v>
          </cell>
          <cell r="F192" t="str">
            <v>Recoupment Academy</v>
          </cell>
          <cell r="G192">
            <v>1</v>
          </cell>
          <cell r="H192">
            <v>0</v>
          </cell>
          <cell r="I192">
            <v>0</v>
          </cell>
          <cell r="J192">
            <v>7</v>
          </cell>
          <cell r="K192">
            <v>0</v>
          </cell>
          <cell r="L192">
            <v>0</v>
          </cell>
          <cell r="M192">
            <v>0</v>
          </cell>
          <cell r="N192">
            <v>345</v>
          </cell>
          <cell r="O192">
            <v>345</v>
          </cell>
          <cell r="P192">
            <v>54</v>
          </cell>
          <cell r="Q192">
            <v>291</v>
          </cell>
          <cell r="R192">
            <v>0</v>
          </cell>
          <cell r="S192">
            <v>0</v>
          </cell>
          <cell r="T192">
            <v>0</v>
          </cell>
          <cell r="U192">
            <v>0</v>
          </cell>
          <cell r="V192">
            <v>0</v>
          </cell>
          <cell r="W192">
            <v>0</v>
          </cell>
          <cell r="X192">
            <v>0</v>
          </cell>
          <cell r="Y192">
            <v>0</v>
          </cell>
          <cell r="Z192">
            <v>345</v>
          </cell>
          <cell r="AA192">
            <v>49.285714285714285</v>
          </cell>
          <cell r="AB192">
            <v>108.00000000000014</v>
          </cell>
          <cell r="AC192">
            <v>186.32047477744808</v>
          </cell>
          <cell r="AD192">
            <v>0</v>
          </cell>
          <cell r="AE192">
            <v>0</v>
          </cell>
          <cell r="AF192">
            <v>62.180232558139579</v>
          </cell>
          <cell r="AG192">
            <v>14.040697674418622</v>
          </cell>
          <cell r="AH192">
            <v>26.075581395348834</v>
          </cell>
          <cell r="AI192">
            <v>48.139534883720856</v>
          </cell>
          <cell r="AJ192">
            <v>39.113372093023322</v>
          </cell>
          <cell r="AK192">
            <v>155.45058139534876</v>
          </cell>
          <cell r="AL192">
            <v>0</v>
          </cell>
          <cell r="AM192">
            <v>0</v>
          </cell>
          <cell r="AN192">
            <v>0</v>
          </cell>
          <cell r="AO192">
            <v>0</v>
          </cell>
          <cell r="AP192">
            <v>0</v>
          </cell>
          <cell r="AQ192">
            <v>0</v>
          </cell>
          <cell r="AR192">
            <v>0</v>
          </cell>
          <cell r="AS192">
            <v>0</v>
          </cell>
          <cell r="AT192">
            <v>16.597938144329884</v>
          </cell>
          <cell r="AU192">
            <v>33.195876288659804</v>
          </cell>
          <cell r="AV192">
            <v>52.164948453608083</v>
          </cell>
          <cell r="AW192">
            <v>0</v>
          </cell>
          <cell r="AX192">
            <v>0</v>
          </cell>
          <cell r="AY192">
            <v>0</v>
          </cell>
          <cell r="AZ192">
            <v>2.0474777448071215</v>
          </cell>
          <cell r="BA192">
            <v>101.74060150375942</v>
          </cell>
          <cell r="BB192">
            <v>120.62030075187972</v>
          </cell>
          <cell r="BC192">
            <v>0</v>
          </cell>
          <cell r="BD192">
            <v>0</v>
          </cell>
          <cell r="BE192">
            <v>0</v>
          </cell>
          <cell r="BF192">
            <v>0</v>
          </cell>
          <cell r="BG192">
            <v>0</v>
          </cell>
          <cell r="BH192">
            <v>13.500000000000105</v>
          </cell>
          <cell r="BI192">
            <v>0</v>
          </cell>
          <cell r="BJ192">
            <v>0.50791659464594097</v>
          </cell>
          <cell r="BK192">
            <v>0</v>
          </cell>
          <cell r="BL192">
            <v>0</v>
          </cell>
          <cell r="BM192">
            <v>1</v>
          </cell>
          <cell r="BN192">
            <v>0</v>
          </cell>
        </row>
        <row r="193">
          <cell r="A193">
            <v>263</v>
          </cell>
          <cell r="B193">
            <v>144217</v>
          </cell>
          <cell r="C193">
            <v>9352186</v>
          </cell>
          <cell r="D193" t="str">
            <v>Halifax Primary School</v>
          </cell>
          <cell r="E193" t="str">
            <v>Primary</v>
          </cell>
          <cell r="F193" t="str">
            <v>Recoupment Academy</v>
          </cell>
          <cell r="G193">
            <v>1</v>
          </cell>
          <cell r="H193">
            <v>0</v>
          </cell>
          <cell r="I193">
            <v>0</v>
          </cell>
          <cell r="J193">
            <v>7</v>
          </cell>
          <cell r="K193">
            <v>0</v>
          </cell>
          <cell r="L193">
            <v>0</v>
          </cell>
          <cell r="M193">
            <v>0</v>
          </cell>
          <cell r="N193">
            <v>416</v>
          </cell>
          <cell r="O193">
            <v>416</v>
          </cell>
          <cell r="P193">
            <v>60</v>
          </cell>
          <cell r="Q193">
            <v>356</v>
          </cell>
          <cell r="R193">
            <v>0</v>
          </cell>
          <cell r="S193">
            <v>0</v>
          </cell>
          <cell r="T193">
            <v>0</v>
          </cell>
          <cell r="U193">
            <v>0</v>
          </cell>
          <cell r="V193">
            <v>0</v>
          </cell>
          <cell r="W193">
            <v>0</v>
          </cell>
          <cell r="X193">
            <v>0</v>
          </cell>
          <cell r="Y193">
            <v>0</v>
          </cell>
          <cell r="Z193">
            <v>416</v>
          </cell>
          <cell r="AA193">
            <v>59.428571428571431</v>
          </cell>
          <cell r="AB193">
            <v>52</v>
          </cell>
          <cell r="AC193">
            <v>78.810551558752991</v>
          </cell>
          <cell r="AD193">
            <v>0</v>
          </cell>
          <cell r="AE193">
            <v>0</v>
          </cell>
          <cell r="AF193">
            <v>172.41445783132522</v>
          </cell>
          <cell r="AG193">
            <v>0</v>
          </cell>
          <cell r="AH193">
            <v>127.30602409638547</v>
          </cell>
          <cell r="AI193">
            <v>55.132530120482045</v>
          </cell>
          <cell r="AJ193">
            <v>17.040963855421666</v>
          </cell>
          <cell r="AK193">
            <v>43.103614457831199</v>
          </cell>
          <cell r="AL193">
            <v>1.0024096385542178</v>
          </cell>
          <cell r="AM193">
            <v>0</v>
          </cell>
          <cell r="AN193">
            <v>0</v>
          </cell>
          <cell r="AO193">
            <v>0</v>
          </cell>
          <cell r="AP193">
            <v>0</v>
          </cell>
          <cell r="AQ193">
            <v>0</v>
          </cell>
          <cell r="AR193">
            <v>0</v>
          </cell>
          <cell r="AS193">
            <v>0</v>
          </cell>
          <cell r="AT193">
            <v>4.6741573033707962</v>
          </cell>
          <cell r="AU193">
            <v>14.022471910112348</v>
          </cell>
          <cell r="AV193">
            <v>23.370786516853943</v>
          </cell>
          <cell r="AW193">
            <v>0</v>
          </cell>
          <cell r="AX193">
            <v>0</v>
          </cell>
          <cell r="AY193">
            <v>0</v>
          </cell>
          <cell r="AZ193">
            <v>0</v>
          </cell>
          <cell r="BA193">
            <v>117.98857142857128</v>
          </cell>
          <cell r="BB193">
            <v>137.87428571428555</v>
          </cell>
          <cell r="BC193">
            <v>0</v>
          </cell>
          <cell r="BD193">
            <v>0</v>
          </cell>
          <cell r="BE193">
            <v>0</v>
          </cell>
          <cell r="BF193">
            <v>0</v>
          </cell>
          <cell r="BG193">
            <v>0</v>
          </cell>
          <cell r="BH193">
            <v>0</v>
          </cell>
          <cell r="BI193">
            <v>0</v>
          </cell>
          <cell r="BJ193">
            <v>0.45114434439252299</v>
          </cell>
          <cell r="BK193">
            <v>0</v>
          </cell>
          <cell r="BL193">
            <v>0</v>
          </cell>
          <cell r="BM193">
            <v>1</v>
          </cell>
          <cell r="BN193">
            <v>0</v>
          </cell>
        </row>
        <row r="194">
          <cell r="A194">
            <v>225</v>
          </cell>
          <cell r="B194">
            <v>143549</v>
          </cell>
          <cell r="C194">
            <v>9352187</v>
          </cell>
          <cell r="D194" t="str">
            <v>Eyke Church of England Primary School</v>
          </cell>
          <cell r="E194" t="str">
            <v>Primary</v>
          </cell>
          <cell r="F194" t="str">
            <v>Recoupment Academy</v>
          </cell>
          <cell r="G194">
            <v>1</v>
          </cell>
          <cell r="H194">
            <v>0</v>
          </cell>
          <cell r="I194">
            <v>0</v>
          </cell>
          <cell r="J194">
            <v>7</v>
          </cell>
          <cell r="K194">
            <v>0</v>
          </cell>
          <cell r="L194">
            <v>0</v>
          </cell>
          <cell r="M194">
            <v>0</v>
          </cell>
          <cell r="N194">
            <v>121</v>
          </cell>
          <cell r="O194">
            <v>121</v>
          </cell>
          <cell r="P194">
            <v>19</v>
          </cell>
          <cell r="Q194">
            <v>102</v>
          </cell>
          <cell r="R194">
            <v>0</v>
          </cell>
          <cell r="S194">
            <v>0</v>
          </cell>
          <cell r="T194">
            <v>0</v>
          </cell>
          <cell r="U194">
            <v>0</v>
          </cell>
          <cell r="V194">
            <v>0</v>
          </cell>
          <cell r="W194">
            <v>0</v>
          </cell>
          <cell r="X194">
            <v>0</v>
          </cell>
          <cell r="Y194">
            <v>0</v>
          </cell>
          <cell r="Z194">
            <v>121</v>
          </cell>
          <cell r="AA194">
            <v>17.285714285714285</v>
          </cell>
          <cell r="AB194">
            <v>7.0000000000000018</v>
          </cell>
          <cell r="AC194">
            <v>18.366071428571427</v>
          </cell>
          <cell r="AD194">
            <v>0</v>
          </cell>
          <cell r="AE194">
            <v>0</v>
          </cell>
          <cell r="AF194">
            <v>118.00000000000001</v>
          </cell>
          <cell r="AG194">
            <v>1.0000000000000007</v>
          </cell>
          <cell r="AH194">
            <v>0</v>
          </cell>
          <cell r="AI194">
            <v>1.9999999999999989</v>
          </cell>
          <cell r="AJ194">
            <v>0</v>
          </cell>
          <cell r="AK194">
            <v>0</v>
          </cell>
          <cell r="AL194">
            <v>0</v>
          </cell>
          <cell r="AM194">
            <v>0</v>
          </cell>
          <cell r="AN194">
            <v>0</v>
          </cell>
          <cell r="AO194">
            <v>0</v>
          </cell>
          <cell r="AP194">
            <v>0</v>
          </cell>
          <cell r="AQ194">
            <v>0</v>
          </cell>
          <cell r="AR194">
            <v>0</v>
          </cell>
          <cell r="AS194">
            <v>0</v>
          </cell>
          <cell r="AT194">
            <v>2.3725490196078431</v>
          </cell>
          <cell r="AU194">
            <v>4.7450980392156863</v>
          </cell>
          <cell r="AV194">
            <v>5.9313725490196134</v>
          </cell>
          <cell r="AW194">
            <v>0</v>
          </cell>
          <cell r="AX194">
            <v>0</v>
          </cell>
          <cell r="AY194">
            <v>0</v>
          </cell>
          <cell r="AZ194">
            <v>0</v>
          </cell>
          <cell r="BA194">
            <v>34.701030927835021</v>
          </cell>
          <cell r="BB194">
            <v>41.164948453608211</v>
          </cell>
          <cell r="BC194">
            <v>0</v>
          </cell>
          <cell r="BD194">
            <v>0</v>
          </cell>
          <cell r="BE194">
            <v>0</v>
          </cell>
          <cell r="BF194">
            <v>0</v>
          </cell>
          <cell r="BG194">
            <v>0</v>
          </cell>
          <cell r="BH194">
            <v>70.900000000000063</v>
          </cell>
          <cell r="BI194">
            <v>0</v>
          </cell>
          <cell r="BJ194">
            <v>1.60033615384615</v>
          </cell>
          <cell r="BK194">
            <v>0</v>
          </cell>
          <cell r="BL194">
            <v>0</v>
          </cell>
          <cell r="BM194">
            <v>1</v>
          </cell>
          <cell r="BN194">
            <v>0</v>
          </cell>
        </row>
        <row r="195">
          <cell r="A195">
            <v>270</v>
          </cell>
          <cell r="B195">
            <v>143550</v>
          </cell>
          <cell r="C195">
            <v>9352188</v>
          </cell>
          <cell r="D195" t="str">
            <v>Murrayfield Primary - A Paradigm Academy</v>
          </cell>
          <cell r="E195" t="str">
            <v>Primary</v>
          </cell>
          <cell r="F195" t="str">
            <v>Recoupment Academy</v>
          </cell>
          <cell r="G195">
            <v>1</v>
          </cell>
          <cell r="H195">
            <v>0</v>
          </cell>
          <cell r="I195">
            <v>0</v>
          </cell>
          <cell r="J195">
            <v>7</v>
          </cell>
          <cell r="K195">
            <v>0</v>
          </cell>
          <cell r="L195">
            <v>0</v>
          </cell>
          <cell r="M195">
            <v>0</v>
          </cell>
          <cell r="N195">
            <v>325</v>
          </cell>
          <cell r="O195">
            <v>325</v>
          </cell>
          <cell r="P195">
            <v>33</v>
          </cell>
          <cell r="Q195">
            <v>292</v>
          </cell>
          <cell r="R195">
            <v>0</v>
          </cell>
          <cell r="S195">
            <v>0</v>
          </cell>
          <cell r="T195">
            <v>0</v>
          </cell>
          <cell r="U195">
            <v>0</v>
          </cell>
          <cell r="V195">
            <v>0</v>
          </cell>
          <cell r="W195">
            <v>0</v>
          </cell>
          <cell r="X195">
            <v>0</v>
          </cell>
          <cell r="Y195">
            <v>0</v>
          </cell>
          <cell r="Z195">
            <v>325</v>
          </cell>
          <cell r="AA195">
            <v>46.428571428571431</v>
          </cell>
          <cell r="AB195">
            <v>85.000000000000142</v>
          </cell>
          <cell r="AC195">
            <v>135.41666666666669</v>
          </cell>
          <cell r="AD195">
            <v>0</v>
          </cell>
          <cell r="AE195">
            <v>0</v>
          </cell>
          <cell r="AF195">
            <v>64.000000000000028</v>
          </cell>
          <cell r="AG195">
            <v>10.000000000000009</v>
          </cell>
          <cell r="AH195">
            <v>19.000000000000014</v>
          </cell>
          <cell r="AI195">
            <v>95.999999999999886</v>
          </cell>
          <cell r="AJ195">
            <v>43.999999999999872</v>
          </cell>
          <cell r="AK195">
            <v>91.000000000000014</v>
          </cell>
          <cell r="AL195">
            <v>1.0000000000000009</v>
          </cell>
          <cell r="AM195">
            <v>0</v>
          </cell>
          <cell r="AN195">
            <v>0</v>
          </cell>
          <cell r="AO195">
            <v>0</v>
          </cell>
          <cell r="AP195">
            <v>0</v>
          </cell>
          <cell r="AQ195">
            <v>0</v>
          </cell>
          <cell r="AR195">
            <v>0</v>
          </cell>
          <cell r="AS195">
            <v>0</v>
          </cell>
          <cell r="AT195">
            <v>23.373287671232884</v>
          </cell>
          <cell r="AU195">
            <v>48.972602739725929</v>
          </cell>
          <cell r="AV195">
            <v>60.102739726027373</v>
          </cell>
          <cell r="AW195">
            <v>0</v>
          </cell>
          <cell r="AX195">
            <v>0</v>
          </cell>
          <cell r="AY195">
            <v>0</v>
          </cell>
          <cell r="AZ195">
            <v>0</v>
          </cell>
          <cell r="BA195">
            <v>106.8015564202334</v>
          </cell>
          <cell r="BB195">
            <v>118.87159533073923</v>
          </cell>
          <cell r="BC195">
            <v>0</v>
          </cell>
          <cell r="BD195">
            <v>0</v>
          </cell>
          <cell r="BE195">
            <v>0</v>
          </cell>
          <cell r="BF195">
            <v>0</v>
          </cell>
          <cell r="BG195">
            <v>0</v>
          </cell>
          <cell r="BH195">
            <v>158.50000000000009</v>
          </cell>
          <cell r="BI195">
            <v>0</v>
          </cell>
          <cell r="BJ195">
            <v>0.52134908724727802</v>
          </cell>
          <cell r="BK195">
            <v>0</v>
          </cell>
          <cell r="BL195">
            <v>0</v>
          </cell>
          <cell r="BM195">
            <v>1</v>
          </cell>
          <cell r="BN195">
            <v>0</v>
          </cell>
        </row>
        <row r="196">
          <cell r="A196">
            <v>121</v>
          </cell>
          <cell r="B196">
            <v>143671</v>
          </cell>
          <cell r="C196">
            <v>9352189</v>
          </cell>
          <cell r="D196" t="str">
            <v>The Limes Primary Academy</v>
          </cell>
          <cell r="E196" t="str">
            <v>Primary</v>
          </cell>
          <cell r="F196" t="str">
            <v>Recoupment Academy</v>
          </cell>
          <cell r="G196">
            <v>1</v>
          </cell>
          <cell r="H196">
            <v>0</v>
          </cell>
          <cell r="I196">
            <v>0</v>
          </cell>
          <cell r="J196">
            <v>2</v>
          </cell>
          <cell r="K196">
            <v>0</v>
          </cell>
          <cell r="L196">
            <v>0</v>
          </cell>
          <cell r="M196">
            <v>0</v>
          </cell>
          <cell r="N196">
            <v>60</v>
          </cell>
          <cell r="O196">
            <v>60</v>
          </cell>
          <cell r="P196">
            <v>30</v>
          </cell>
          <cell r="Q196">
            <v>30</v>
          </cell>
          <cell r="R196">
            <v>0</v>
          </cell>
          <cell r="S196">
            <v>0</v>
          </cell>
          <cell r="T196">
            <v>0</v>
          </cell>
          <cell r="U196">
            <v>0</v>
          </cell>
          <cell r="V196">
            <v>0</v>
          </cell>
          <cell r="W196">
            <v>0</v>
          </cell>
          <cell r="X196">
            <v>0</v>
          </cell>
          <cell r="Y196">
            <v>0</v>
          </cell>
          <cell r="Z196">
            <v>60</v>
          </cell>
          <cell r="AA196">
            <v>30</v>
          </cell>
          <cell r="AB196">
            <v>11.4285714285714</v>
          </cell>
          <cell r="AC196">
            <v>11.4285714285714</v>
          </cell>
          <cell r="AD196">
            <v>0</v>
          </cell>
          <cell r="AE196">
            <v>0</v>
          </cell>
          <cell r="AF196">
            <v>18.947368421052662</v>
          </cell>
          <cell r="AG196">
            <v>34.736842105263179</v>
          </cell>
          <cell r="AH196">
            <v>0</v>
          </cell>
          <cell r="AI196">
            <v>6.3157894736842204</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0.51564045000000003</v>
          </cell>
          <cell r="BK196">
            <v>0</v>
          </cell>
          <cell r="BL196">
            <v>0</v>
          </cell>
          <cell r="BM196">
            <v>1</v>
          </cell>
          <cell r="BN196">
            <v>0</v>
          </cell>
        </row>
        <row r="197">
          <cell r="A197">
            <v>119</v>
          </cell>
          <cell r="B197">
            <v>143830</v>
          </cell>
          <cell r="C197">
            <v>9352197</v>
          </cell>
          <cell r="D197" t="str">
            <v>Yoxford &amp; Peasenhall Primary Academy</v>
          </cell>
          <cell r="E197" t="str">
            <v>Primary</v>
          </cell>
          <cell r="F197" t="str">
            <v>Recoupment Academy</v>
          </cell>
          <cell r="G197">
            <v>1</v>
          </cell>
          <cell r="H197">
            <v>0</v>
          </cell>
          <cell r="I197">
            <v>0</v>
          </cell>
          <cell r="J197">
            <v>7</v>
          </cell>
          <cell r="K197">
            <v>0</v>
          </cell>
          <cell r="L197">
            <v>0</v>
          </cell>
          <cell r="M197">
            <v>0</v>
          </cell>
          <cell r="N197">
            <v>66</v>
          </cell>
          <cell r="O197">
            <v>66</v>
          </cell>
          <cell r="P197">
            <v>7</v>
          </cell>
          <cell r="Q197">
            <v>59</v>
          </cell>
          <cell r="R197">
            <v>0</v>
          </cell>
          <cell r="S197">
            <v>0</v>
          </cell>
          <cell r="T197">
            <v>0</v>
          </cell>
          <cell r="U197">
            <v>0</v>
          </cell>
          <cell r="V197">
            <v>0</v>
          </cell>
          <cell r="W197">
            <v>0</v>
          </cell>
          <cell r="X197">
            <v>0</v>
          </cell>
          <cell r="Y197">
            <v>0</v>
          </cell>
          <cell r="Z197">
            <v>66</v>
          </cell>
          <cell r="AA197">
            <v>9.4285714285714288</v>
          </cell>
          <cell r="AB197">
            <v>11.000000000000021</v>
          </cell>
          <cell r="AC197">
            <v>14.465753424657533</v>
          </cell>
          <cell r="AD197">
            <v>0</v>
          </cell>
          <cell r="AE197">
            <v>0</v>
          </cell>
          <cell r="AF197">
            <v>66</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23.807017543859676</v>
          </cell>
          <cell r="BB197">
            <v>26.63157894736845</v>
          </cell>
          <cell r="BC197">
            <v>0</v>
          </cell>
          <cell r="BD197">
            <v>0</v>
          </cell>
          <cell r="BE197">
            <v>0</v>
          </cell>
          <cell r="BF197">
            <v>0</v>
          </cell>
          <cell r="BG197">
            <v>0</v>
          </cell>
          <cell r="BH197">
            <v>13.399999999999997</v>
          </cell>
          <cell r="BI197">
            <v>0</v>
          </cell>
          <cell r="BJ197">
            <v>2.8284993591836698</v>
          </cell>
          <cell r="BK197">
            <v>0</v>
          </cell>
          <cell r="BL197">
            <v>1</v>
          </cell>
          <cell r="BM197">
            <v>1</v>
          </cell>
          <cell r="BN197">
            <v>0</v>
          </cell>
        </row>
        <row r="198">
          <cell r="A198">
            <v>512</v>
          </cell>
          <cell r="B198">
            <v>143860</v>
          </cell>
          <cell r="C198">
            <v>9352198</v>
          </cell>
          <cell r="D198" t="str">
            <v>Woodhall Primary School</v>
          </cell>
          <cell r="E198" t="str">
            <v>Primary</v>
          </cell>
          <cell r="F198" t="str">
            <v>Recoupment Academy</v>
          </cell>
          <cell r="G198">
            <v>1</v>
          </cell>
          <cell r="H198">
            <v>0</v>
          </cell>
          <cell r="I198">
            <v>0</v>
          </cell>
          <cell r="J198">
            <v>7</v>
          </cell>
          <cell r="K198">
            <v>0</v>
          </cell>
          <cell r="L198">
            <v>0</v>
          </cell>
          <cell r="M198">
            <v>0</v>
          </cell>
          <cell r="N198">
            <v>387</v>
          </cell>
          <cell r="O198">
            <v>387</v>
          </cell>
          <cell r="P198">
            <v>49</v>
          </cell>
          <cell r="Q198">
            <v>338</v>
          </cell>
          <cell r="R198">
            <v>0</v>
          </cell>
          <cell r="S198">
            <v>0</v>
          </cell>
          <cell r="T198">
            <v>0</v>
          </cell>
          <cell r="U198">
            <v>0</v>
          </cell>
          <cell r="V198">
            <v>0</v>
          </cell>
          <cell r="W198">
            <v>0</v>
          </cell>
          <cell r="X198">
            <v>0</v>
          </cell>
          <cell r="Y198">
            <v>0</v>
          </cell>
          <cell r="Z198">
            <v>387</v>
          </cell>
          <cell r="AA198">
            <v>55.285714285714285</v>
          </cell>
          <cell r="AB198">
            <v>61.999999999999908</v>
          </cell>
          <cell r="AC198">
            <v>116.1</v>
          </cell>
          <cell r="AD198">
            <v>0</v>
          </cell>
          <cell r="AE198">
            <v>0</v>
          </cell>
          <cell r="AF198">
            <v>142.1015625</v>
          </cell>
          <cell r="AG198">
            <v>60.46875</v>
          </cell>
          <cell r="AH198">
            <v>79.617187500000128</v>
          </cell>
          <cell r="AI198">
            <v>13.101562500000012</v>
          </cell>
          <cell r="AJ198">
            <v>91.710937500000128</v>
          </cell>
          <cell r="AK198">
            <v>0</v>
          </cell>
          <cell r="AL198">
            <v>0</v>
          </cell>
          <cell r="AM198">
            <v>0</v>
          </cell>
          <cell r="AN198">
            <v>0</v>
          </cell>
          <cell r="AO198">
            <v>0</v>
          </cell>
          <cell r="AP198">
            <v>0</v>
          </cell>
          <cell r="AQ198">
            <v>0</v>
          </cell>
          <cell r="AR198">
            <v>0</v>
          </cell>
          <cell r="AS198">
            <v>0</v>
          </cell>
          <cell r="AT198">
            <v>6.8698224852070897</v>
          </cell>
          <cell r="AU198">
            <v>8.0147928994082704</v>
          </cell>
          <cell r="AV198">
            <v>16.02958579881658</v>
          </cell>
          <cell r="AW198">
            <v>0</v>
          </cell>
          <cell r="AX198">
            <v>0</v>
          </cell>
          <cell r="AY198">
            <v>0</v>
          </cell>
          <cell r="AZ198">
            <v>1.9846153846153847</v>
          </cell>
          <cell r="BA198">
            <v>123.65853658536574</v>
          </cell>
          <cell r="BB198">
            <v>141.5853658536584</v>
          </cell>
          <cell r="BC198">
            <v>0</v>
          </cell>
          <cell r="BD198">
            <v>0</v>
          </cell>
          <cell r="BE198">
            <v>0</v>
          </cell>
          <cell r="BF198">
            <v>0</v>
          </cell>
          <cell r="BG198">
            <v>0</v>
          </cell>
          <cell r="BH198">
            <v>192.30000000000015</v>
          </cell>
          <cell r="BI198">
            <v>0</v>
          </cell>
          <cell r="BJ198">
            <v>0.48974911536842097</v>
          </cell>
          <cell r="BK198">
            <v>0</v>
          </cell>
          <cell r="BL198">
            <v>0</v>
          </cell>
          <cell r="BM198">
            <v>1</v>
          </cell>
          <cell r="BN198">
            <v>0</v>
          </cell>
        </row>
        <row r="199">
          <cell r="A199">
            <v>483</v>
          </cell>
          <cell r="B199">
            <v>143861</v>
          </cell>
          <cell r="C199">
            <v>9352199</v>
          </cell>
          <cell r="D199" t="str">
            <v>Houldsworth Valley Primary Academy</v>
          </cell>
          <cell r="E199" t="str">
            <v>Primary</v>
          </cell>
          <cell r="F199" t="str">
            <v>Recoupment Academy</v>
          </cell>
          <cell r="G199">
            <v>1</v>
          </cell>
          <cell r="H199">
            <v>0</v>
          </cell>
          <cell r="I199">
            <v>0</v>
          </cell>
          <cell r="J199">
            <v>7</v>
          </cell>
          <cell r="K199">
            <v>0</v>
          </cell>
          <cell r="L199">
            <v>0</v>
          </cell>
          <cell r="M199">
            <v>0</v>
          </cell>
          <cell r="N199">
            <v>309</v>
          </cell>
          <cell r="O199">
            <v>309</v>
          </cell>
          <cell r="P199">
            <v>50</v>
          </cell>
          <cell r="Q199">
            <v>259</v>
          </cell>
          <cell r="R199">
            <v>0</v>
          </cell>
          <cell r="S199">
            <v>0</v>
          </cell>
          <cell r="T199">
            <v>0</v>
          </cell>
          <cell r="U199">
            <v>0</v>
          </cell>
          <cell r="V199">
            <v>0</v>
          </cell>
          <cell r="W199">
            <v>0</v>
          </cell>
          <cell r="X199">
            <v>0</v>
          </cell>
          <cell r="Y199">
            <v>0</v>
          </cell>
          <cell r="Z199">
            <v>309</v>
          </cell>
          <cell r="AA199">
            <v>44.142857142857146</v>
          </cell>
          <cell r="AB199">
            <v>48.000000000000092</v>
          </cell>
          <cell r="AC199">
            <v>71.732142857142861</v>
          </cell>
          <cell r="AD199">
            <v>0</v>
          </cell>
          <cell r="AE199">
            <v>0</v>
          </cell>
          <cell r="AF199">
            <v>260.00000000000011</v>
          </cell>
          <cell r="AG199">
            <v>48.999999999999915</v>
          </cell>
          <cell r="AH199">
            <v>0</v>
          </cell>
          <cell r="AI199">
            <v>0</v>
          </cell>
          <cell r="AJ199">
            <v>0</v>
          </cell>
          <cell r="AK199">
            <v>0</v>
          </cell>
          <cell r="AL199">
            <v>0</v>
          </cell>
          <cell r="AM199">
            <v>0</v>
          </cell>
          <cell r="AN199">
            <v>0</v>
          </cell>
          <cell r="AO199">
            <v>0</v>
          </cell>
          <cell r="AP199">
            <v>0</v>
          </cell>
          <cell r="AQ199">
            <v>0</v>
          </cell>
          <cell r="AR199">
            <v>0</v>
          </cell>
          <cell r="AS199">
            <v>0</v>
          </cell>
          <cell r="AT199">
            <v>32.717647058823381</v>
          </cell>
          <cell r="AU199">
            <v>44.835294117646974</v>
          </cell>
          <cell r="AV199">
            <v>61.800000000000004</v>
          </cell>
          <cell r="AW199">
            <v>0</v>
          </cell>
          <cell r="AX199">
            <v>0</v>
          </cell>
          <cell r="AY199">
            <v>0</v>
          </cell>
          <cell r="AZ199">
            <v>1.1035714285714286</v>
          </cell>
          <cell r="BA199">
            <v>84.090909090909179</v>
          </cell>
          <cell r="BB199">
            <v>100.32467532467543</v>
          </cell>
          <cell r="BC199">
            <v>0</v>
          </cell>
          <cell r="BD199">
            <v>0</v>
          </cell>
          <cell r="BE199">
            <v>0</v>
          </cell>
          <cell r="BF199">
            <v>0</v>
          </cell>
          <cell r="BG199">
            <v>0</v>
          </cell>
          <cell r="BH199">
            <v>144.09999999999988</v>
          </cell>
          <cell r="BI199">
            <v>0</v>
          </cell>
          <cell r="BJ199">
            <v>0.47056361377245498</v>
          </cell>
          <cell r="BK199">
            <v>0</v>
          </cell>
          <cell r="BL199">
            <v>0</v>
          </cell>
          <cell r="BM199">
            <v>1</v>
          </cell>
          <cell r="BN199">
            <v>0</v>
          </cell>
        </row>
        <row r="200">
          <cell r="A200">
            <v>473</v>
          </cell>
          <cell r="B200">
            <v>144275</v>
          </cell>
          <cell r="C200">
            <v>9352200</v>
          </cell>
          <cell r="D200" t="str">
            <v>Beck Row Primary Academy</v>
          </cell>
          <cell r="E200" t="str">
            <v>Primary</v>
          </cell>
          <cell r="F200" t="str">
            <v>Recoupment Academy</v>
          </cell>
          <cell r="G200">
            <v>1</v>
          </cell>
          <cell r="H200">
            <v>0</v>
          </cell>
          <cell r="I200">
            <v>0</v>
          </cell>
          <cell r="J200">
            <v>7</v>
          </cell>
          <cell r="K200">
            <v>0</v>
          </cell>
          <cell r="L200">
            <v>0</v>
          </cell>
          <cell r="M200">
            <v>0</v>
          </cell>
          <cell r="N200">
            <v>184</v>
          </cell>
          <cell r="O200">
            <v>184</v>
          </cell>
          <cell r="P200">
            <v>51</v>
          </cell>
          <cell r="Q200">
            <v>133</v>
          </cell>
          <cell r="R200">
            <v>0</v>
          </cell>
          <cell r="S200">
            <v>0</v>
          </cell>
          <cell r="T200">
            <v>0</v>
          </cell>
          <cell r="U200">
            <v>0</v>
          </cell>
          <cell r="V200">
            <v>0</v>
          </cell>
          <cell r="W200">
            <v>0</v>
          </cell>
          <cell r="X200">
            <v>0</v>
          </cell>
          <cell r="Y200">
            <v>0</v>
          </cell>
          <cell r="Z200">
            <v>184</v>
          </cell>
          <cell r="AA200">
            <v>26.285714285714285</v>
          </cell>
          <cell r="AB200">
            <v>24.999999999999943</v>
          </cell>
          <cell r="AC200">
            <v>41.81818181818182</v>
          </cell>
          <cell r="AD200">
            <v>0</v>
          </cell>
          <cell r="AE200">
            <v>0</v>
          </cell>
          <cell r="AF200">
            <v>176.99999999999991</v>
          </cell>
          <cell r="AG200">
            <v>0</v>
          </cell>
          <cell r="AH200">
            <v>0</v>
          </cell>
          <cell r="AI200">
            <v>7.0000000000000071</v>
          </cell>
          <cell r="AJ200">
            <v>0</v>
          </cell>
          <cell r="AK200">
            <v>0</v>
          </cell>
          <cell r="AL200">
            <v>0</v>
          </cell>
          <cell r="AM200">
            <v>0</v>
          </cell>
          <cell r="AN200">
            <v>0</v>
          </cell>
          <cell r="AO200">
            <v>0</v>
          </cell>
          <cell r="AP200">
            <v>0</v>
          </cell>
          <cell r="AQ200">
            <v>0</v>
          </cell>
          <cell r="AR200">
            <v>0</v>
          </cell>
          <cell r="AS200">
            <v>0</v>
          </cell>
          <cell r="AT200">
            <v>1.3834586466165408</v>
          </cell>
          <cell r="AU200">
            <v>5.5338345864661633</v>
          </cell>
          <cell r="AV200">
            <v>8.300751879699245</v>
          </cell>
          <cell r="AW200">
            <v>0</v>
          </cell>
          <cell r="AX200">
            <v>0</v>
          </cell>
          <cell r="AY200">
            <v>0</v>
          </cell>
          <cell r="AZ200">
            <v>0</v>
          </cell>
          <cell r="BA200">
            <v>64.388888888888872</v>
          </cell>
          <cell r="BB200">
            <v>89.079365079365061</v>
          </cell>
          <cell r="BC200">
            <v>0</v>
          </cell>
          <cell r="BD200">
            <v>0</v>
          </cell>
          <cell r="BE200">
            <v>0</v>
          </cell>
          <cell r="BF200">
            <v>0</v>
          </cell>
          <cell r="BG200">
            <v>0</v>
          </cell>
          <cell r="BH200">
            <v>87.59999999999998</v>
          </cell>
          <cell r="BI200">
            <v>0</v>
          </cell>
          <cell r="BJ200">
            <v>1.57988196439628</v>
          </cell>
          <cell r="BK200">
            <v>0</v>
          </cell>
          <cell r="BL200">
            <v>0</v>
          </cell>
          <cell r="BM200">
            <v>1</v>
          </cell>
          <cell r="BN200">
            <v>0</v>
          </cell>
        </row>
        <row r="201">
          <cell r="A201">
            <v>452</v>
          </cell>
          <cell r="B201">
            <v>144276</v>
          </cell>
          <cell r="C201">
            <v>9352201</v>
          </cell>
          <cell r="D201" t="str">
            <v>Clements Primary Academy</v>
          </cell>
          <cell r="E201" t="str">
            <v>Primary</v>
          </cell>
          <cell r="F201" t="str">
            <v>Recoupment Academy</v>
          </cell>
          <cell r="G201">
            <v>1</v>
          </cell>
          <cell r="H201">
            <v>0</v>
          </cell>
          <cell r="I201">
            <v>0</v>
          </cell>
          <cell r="J201">
            <v>7</v>
          </cell>
          <cell r="K201">
            <v>0</v>
          </cell>
          <cell r="L201">
            <v>0</v>
          </cell>
          <cell r="M201">
            <v>0</v>
          </cell>
          <cell r="N201">
            <v>274</v>
          </cell>
          <cell r="O201">
            <v>274</v>
          </cell>
          <cell r="P201">
            <v>31</v>
          </cell>
          <cell r="Q201">
            <v>243</v>
          </cell>
          <cell r="R201">
            <v>0</v>
          </cell>
          <cell r="S201">
            <v>0</v>
          </cell>
          <cell r="T201">
            <v>0</v>
          </cell>
          <cell r="U201">
            <v>0</v>
          </cell>
          <cell r="V201">
            <v>0</v>
          </cell>
          <cell r="W201">
            <v>0</v>
          </cell>
          <cell r="X201">
            <v>0</v>
          </cell>
          <cell r="Y201">
            <v>0</v>
          </cell>
          <cell r="Z201">
            <v>274</v>
          </cell>
          <cell r="AA201">
            <v>39.142857142857146</v>
          </cell>
          <cell r="AB201">
            <v>50.000000000000128</v>
          </cell>
          <cell r="AC201">
            <v>95.261648745519722</v>
          </cell>
          <cell r="AD201">
            <v>0</v>
          </cell>
          <cell r="AE201">
            <v>0</v>
          </cell>
          <cell r="AF201">
            <v>168.00000000000003</v>
          </cell>
          <cell r="AG201">
            <v>48.999999999999957</v>
          </cell>
          <cell r="AH201">
            <v>57.000000000000007</v>
          </cell>
          <cell r="AI201">
            <v>0</v>
          </cell>
          <cell r="AJ201">
            <v>0</v>
          </cell>
          <cell r="AK201">
            <v>0</v>
          </cell>
          <cell r="AL201">
            <v>0</v>
          </cell>
          <cell r="AM201">
            <v>0</v>
          </cell>
          <cell r="AN201">
            <v>0</v>
          </cell>
          <cell r="AO201">
            <v>0</v>
          </cell>
          <cell r="AP201">
            <v>0</v>
          </cell>
          <cell r="AQ201">
            <v>0</v>
          </cell>
          <cell r="AR201">
            <v>0</v>
          </cell>
          <cell r="AS201">
            <v>0</v>
          </cell>
          <cell r="AT201">
            <v>9.0205761316872497</v>
          </cell>
          <cell r="AU201">
            <v>20.296296296296301</v>
          </cell>
          <cell r="AV201">
            <v>25.934156378600832</v>
          </cell>
          <cell r="AW201">
            <v>0</v>
          </cell>
          <cell r="AX201">
            <v>0</v>
          </cell>
          <cell r="AY201">
            <v>0</v>
          </cell>
          <cell r="AZ201">
            <v>2.946236559139785</v>
          </cell>
          <cell r="BA201">
            <v>98.256521739130562</v>
          </cell>
          <cell r="BB201">
            <v>110.79130434782624</v>
          </cell>
          <cell r="BC201">
            <v>0</v>
          </cell>
          <cell r="BD201">
            <v>0</v>
          </cell>
          <cell r="BE201">
            <v>0</v>
          </cell>
          <cell r="BF201">
            <v>0</v>
          </cell>
          <cell r="BG201">
            <v>0</v>
          </cell>
          <cell r="BH201">
            <v>163.60000000000002</v>
          </cell>
          <cell r="BI201">
            <v>0</v>
          </cell>
          <cell r="BJ201">
            <v>0.41374636732954501</v>
          </cell>
          <cell r="BK201">
            <v>0</v>
          </cell>
          <cell r="BL201">
            <v>0</v>
          </cell>
          <cell r="BM201">
            <v>1</v>
          </cell>
          <cell r="BN201">
            <v>0</v>
          </cell>
        </row>
        <row r="202">
          <cell r="A202">
            <v>429</v>
          </cell>
          <cell r="B202">
            <v>144399</v>
          </cell>
          <cell r="C202">
            <v>9352202</v>
          </cell>
          <cell r="D202" t="str">
            <v>Clare Community Primary School</v>
          </cell>
          <cell r="E202" t="str">
            <v>Primary</v>
          </cell>
          <cell r="F202" t="str">
            <v>Recoupment Academy</v>
          </cell>
          <cell r="G202">
            <v>1</v>
          </cell>
          <cell r="H202">
            <v>0</v>
          </cell>
          <cell r="I202">
            <v>0</v>
          </cell>
          <cell r="J202">
            <v>7</v>
          </cell>
          <cell r="K202">
            <v>0</v>
          </cell>
          <cell r="L202">
            <v>0</v>
          </cell>
          <cell r="M202">
            <v>0</v>
          </cell>
          <cell r="N202">
            <v>189</v>
          </cell>
          <cell r="O202">
            <v>189</v>
          </cell>
          <cell r="P202">
            <v>28</v>
          </cell>
          <cell r="Q202">
            <v>161</v>
          </cell>
          <cell r="R202">
            <v>0</v>
          </cell>
          <cell r="S202">
            <v>0</v>
          </cell>
          <cell r="T202">
            <v>0</v>
          </cell>
          <cell r="U202">
            <v>0</v>
          </cell>
          <cell r="V202">
            <v>0</v>
          </cell>
          <cell r="W202">
            <v>0</v>
          </cell>
          <cell r="X202">
            <v>0</v>
          </cell>
          <cell r="Y202">
            <v>0</v>
          </cell>
          <cell r="Z202">
            <v>189</v>
          </cell>
          <cell r="AA202">
            <v>27</v>
          </cell>
          <cell r="AB202">
            <v>13.000000000000002</v>
          </cell>
          <cell r="AC202">
            <v>30.815217391304348</v>
          </cell>
          <cell r="AD202">
            <v>0</v>
          </cell>
          <cell r="AE202">
            <v>0</v>
          </cell>
          <cell r="AF202">
            <v>181.00000000000006</v>
          </cell>
          <cell r="AG202">
            <v>2.0000000000000036</v>
          </cell>
          <cell r="AH202">
            <v>3.0000000000000049</v>
          </cell>
          <cell r="AI202">
            <v>0</v>
          </cell>
          <cell r="AJ202">
            <v>0</v>
          </cell>
          <cell r="AK202">
            <v>0</v>
          </cell>
          <cell r="AL202">
            <v>3.0000000000000049</v>
          </cell>
          <cell r="AM202">
            <v>0</v>
          </cell>
          <cell r="AN202">
            <v>0</v>
          </cell>
          <cell r="AO202">
            <v>0</v>
          </cell>
          <cell r="AP202">
            <v>0</v>
          </cell>
          <cell r="AQ202">
            <v>0</v>
          </cell>
          <cell r="AR202">
            <v>0</v>
          </cell>
          <cell r="AS202">
            <v>0</v>
          </cell>
          <cell r="AT202">
            <v>0</v>
          </cell>
          <cell r="AU202">
            <v>1.1739130434782605</v>
          </cell>
          <cell r="AV202">
            <v>1.1739130434782605</v>
          </cell>
          <cell r="AW202">
            <v>0</v>
          </cell>
          <cell r="AX202">
            <v>0</v>
          </cell>
          <cell r="AY202">
            <v>0</v>
          </cell>
          <cell r="AZ202">
            <v>1.0271739130434783</v>
          </cell>
          <cell r="BA202">
            <v>42.649006622516616</v>
          </cell>
          <cell r="BB202">
            <v>50.066225165562983</v>
          </cell>
          <cell r="BC202">
            <v>0</v>
          </cell>
          <cell r="BD202">
            <v>0</v>
          </cell>
          <cell r="BE202">
            <v>0</v>
          </cell>
          <cell r="BF202">
            <v>0</v>
          </cell>
          <cell r="BG202">
            <v>0</v>
          </cell>
          <cell r="BH202">
            <v>114.10000000000007</v>
          </cell>
          <cell r="BI202">
            <v>0</v>
          </cell>
          <cell r="BJ202">
            <v>2.2251420904458601</v>
          </cell>
          <cell r="BK202">
            <v>0</v>
          </cell>
          <cell r="BL202">
            <v>0</v>
          </cell>
          <cell r="BM202">
            <v>1</v>
          </cell>
          <cell r="BN202">
            <v>0</v>
          </cell>
        </row>
        <row r="203">
          <cell r="A203">
            <v>217</v>
          </cell>
          <cell r="B203">
            <v>144625</v>
          </cell>
          <cell r="C203">
            <v>9352203</v>
          </cell>
          <cell r="D203" t="str">
            <v>Chelmondiston Church of England Primary School</v>
          </cell>
          <cell r="E203" t="str">
            <v>Primary</v>
          </cell>
          <cell r="F203" t="str">
            <v>Recoupment Academy</v>
          </cell>
          <cell r="G203">
            <v>1</v>
          </cell>
          <cell r="H203">
            <v>0</v>
          </cell>
          <cell r="I203">
            <v>0</v>
          </cell>
          <cell r="J203">
            <v>7</v>
          </cell>
          <cell r="K203">
            <v>0</v>
          </cell>
          <cell r="L203">
            <v>0</v>
          </cell>
          <cell r="M203">
            <v>0</v>
          </cell>
          <cell r="N203">
            <v>124</v>
          </cell>
          <cell r="O203">
            <v>124</v>
          </cell>
          <cell r="P203">
            <v>25</v>
          </cell>
          <cell r="Q203">
            <v>99</v>
          </cell>
          <cell r="R203">
            <v>0</v>
          </cell>
          <cell r="S203">
            <v>0</v>
          </cell>
          <cell r="T203">
            <v>0</v>
          </cell>
          <cell r="U203">
            <v>0</v>
          </cell>
          <cell r="V203">
            <v>0</v>
          </cell>
          <cell r="W203">
            <v>0</v>
          </cell>
          <cell r="X203">
            <v>0</v>
          </cell>
          <cell r="Y203">
            <v>0</v>
          </cell>
          <cell r="Z203">
            <v>124</v>
          </cell>
          <cell r="AA203">
            <v>17.714285714285715</v>
          </cell>
          <cell r="AB203">
            <v>8.9999999999999964</v>
          </cell>
          <cell r="AC203">
            <v>22.256410256410255</v>
          </cell>
          <cell r="AD203">
            <v>0</v>
          </cell>
          <cell r="AE203">
            <v>0</v>
          </cell>
          <cell r="AF203">
            <v>99.000000000000057</v>
          </cell>
          <cell r="AG203">
            <v>1.0000000000000002</v>
          </cell>
          <cell r="AH203">
            <v>12</v>
          </cell>
          <cell r="AI203">
            <v>8.0000000000000053</v>
          </cell>
          <cell r="AJ203">
            <v>3.9999999999999956</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32.659793814433009</v>
          </cell>
          <cell r="BB203">
            <v>40.907216494845386</v>
          </cell>
          <cell r="BC203">
            <v>0</v>
          </cell>
          <cell r="BD203">
            <v>0</v>
          </cell>
          <cell r="BE203">
            <v>0</v>
          </cell>
          <cell r="BF203">
            <v>0</v>
          </cell>
          <cell r="BG203">
            <v>0</v>
          </cell>
          <cell r="BH203">
            <v>63.600000000000044</v>
          </cell>
          <cell r="BI203">
            <v>0</v>
          </cell>
          <cell r="BJ203">
            <v>1.9568153952381</v>
          </cell>
          <cell r="BK203">
            <v>0</v>
          </cell>
          <cell r="BL203">
            <v>0</v>
          </cell>
          <cell r="BM203">
            <v>1</v>
          </cell>
          <cell r="BN203">
            <v>0</v>
          </cell>
        </row>
        <row r="204">
          <cell r="A204">
            <v>448</v>
          </cell>
          <cell r="B204">
            <v>144215</v>
          </cell>
          <cell r="C204">
            <v>9352204</v>
          </cell>
          <cell r="D204" t="str">
            <v>Hartest Church of England Primary School</v>
          </cell>
          <cell r="E204" t="str">
            <v>Primary</v>
          </cell>
          <cell r="F204" t="str">
            <v>Recoupment Academy</v>
          </cell>
          <cell r="G204">
            <v>1</v>
          </cell>
          <cell r="H204">
            <v>0</v>
          </cell>
          <cell r="I204">
            <v>0</v>
          </cell>
          <cell r="J204">
            <v>7</v>
          </cell>
          <cell r="K204">
            <v>0</v>
          </cell>
          <cell r="L204">
            <v>0</v>
          </cell>
          <cell r="M204">
            <v>0</v>
          </cell>
          <cell r="N204">
            <v>67</v>
          </cell>
          <cell r="O204">
            <v>67</v>
          </cell>
          <cell r="P204">
            <v>10</v>
          </cell>
          <cell r="Q204">
            <v>57</v>
          </cell>
          <cell r="R204">
            <v>0</v>
          </cell>
          <cell r="S204">
            <v>0</v>
          </cell>
          <cell r="T204">
            <v>0</v>
          </cell>
          <cell r="U204">
            <v>0</v>
          </cell>
          <cell r="V204">
            <v>0</v>
          </cell>
          <cell r="W204">
            <v>0</v>
          </cell>
          <cell r="X204">
            <v>0</v>
          </cell>
          <cell r="Y204">
            <v>0</v>
          </cell>
          <cell r="Z204">
            <v>67</v>
          </cell>
          <cell r="AA204">
            <v>9.5714285714285712</v>
          </cell>
          <cell r="AB204">
            <v>3.9999999999999978</v>
          </cell>
          <cell r="AC204">
            <v>10.380281690140844</v>
          </cell>
          <cell r="AD204">
            <v>0</v>
          </cell>
          <cell r="AE204">
            <v>0</v>
          </cell>
          <cell r="AF204">
            <v>56.999999999999972</v>
          </cell>
          <cell r="AG204">
            <v>10.000000000000028</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18.283018867924525</v>
          </cell>
          <cell r="BB204">
            <v>21.490566037735846</v>
          </cell>
          <cell r="BC204">
            <v>0</v>
          </cell>
          <cell r="BD204">
            <v>0</v>
          </cell>
          <cell r="BE204">
            <v>0</v>
          </cell>
          <cell r="BF204">
            <v>0</v>
          </cell>
          <cell r="BG204">
            <v>0</v>
          </cell>
          <cell r="BH204">
            <v>32.300000000000004</v>
          </cell>
          <cell r="BI204">
            <v>0</v>
          </cell>
          <cell r="BJ204">
            <v>2.6591691000000002</v>
          </cell>
          <cell r="BK204">
            <v>0</v>
          </cell>
          <cell r="BL204">
            <v>1</v>
          </cell>
          <cell r="BM204">
            <v>1</v>
          </cell>
          <cell r="BN204">
            <v>0</v>
          </cell>
        </row>
        <row r="205">
          <cell r="A205">
            <v>501</v>
          </cell>
          <cell r="B205">
            <v>144553</v>
          </cell>
          <cell r="C205">
            <v>9352205</v>
          </cell>
          <cell r="D205" t="str">
            <v>Stoke-by-Nayland Church of England Primary School</v>
          </cell>
          <cell r="E205" t="str">
            <v>Primary</v>
          </cell>
          <cell r="F205" t="str">
            <v>Recoupment Academy</v>
          </cell>
          <cell r="G205">
            <v>1</v>
          </cell>
          <cell r="H205">
            <v>0</v>
          </cell>
          <cell r="I205">
            <v>0</v>
          </cell>
          <cell r="J205">
            <v>7</v>
          </cell>
          <cell r="K205">
            <v>0</v>
          </cell>
          <cell r="L205">
            <v>0</v>
          </cell>
          <cell r="M205">
            <v>0</v>
          </cell>
          <cell r="N205">
            <v>56</v>
          </cell>
          <cell r="O205">
            <v>56</v>
          </cell>
          <cell r="P205">
            <v>2</v>
          </cell>
          <cell r="Q205">
            <v>54</v>
          </cell>
          <cell r="R205">
            <v>0</v>
          </cell>
          <cell r="S205">
            <v>0</v>
          </cell>
          <cell r="T205">
            <v>0</v>
          </cell>
          <cell r="U205">
            <v>0</v>
          </cell>
          <cell r="V205">
            <v>0</v>
          </cell>
          <cell r="W205">
            <v>0</v>
          </cell>
          <cell r="X205">
            <v>0</v>
          </cell>
          <cell r="Y205">
            <v>0</v>
          </cell>
          <cell r="Z205">
            <v>56</v>
          </cell>
          <cell r="AA205">
            <v>8</v>
          </cell>
          <cell r="AB205">
            <v>9.000000000000016</v>
          </cell>
          <cell r="AC205">
            <v>10.705882352941176</v>
          </cell>
          <cell r="AD205">
            <v>0</v>
          </cell>
          <cell r="AE205">
            <v>0</v>
          </cell>
          <cell r="AF205">
            <v>51.927272727272715</v>
          </cell>
          <cell r="AG205">
            <v>1.0181818181818192</v>
          </cell>
          <cell r="AH205">
            <v>0</v>
          </cell>
          <cell r="AI205">
            <v>3.054545454545452</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19.730769230769209</v>
          </cell>
          <cell r="BB205">
            <v>20.461538461538439</v>
          </cell>
          <cell r="BC205">
            <v>0</v>
          </cell>
          <cell r="BD205">
            <v>0</v>
          </cell>
          <cell r="BE205">
            <v>0</v>
          </cell>
          <cell r="BF205">
            <v>0</v>
          </cell>
          <cell r="BG205">
            <v>0</v>
          </cell>
          <cell r="BH205">
            <v>44.400000000000013</v>
          </cell>
          <cell r="BI205">
            <v>0</v>
          </cell>
          <cell r="BJ205">
            <v>1.8795233895833301</v>
          </cell>
          <cell r="BK205">
            <v>0</v>
          </cell>
          <cell r="BL205">
            <v>0</v>
          </cell>
          <cell r="BM205">
            <v>1</v>
          </cell>
          <cell r="BN205">
            <v>0</v>
          </cell>
        </row>
        <row r="206">
          <cell r="A206">
            <v>99</v>
          </cell>
          <cell r="B206">
            <v>144826</v>
          </cell>
          <cell r="C206">
            <v>9352206</v>
          </cell>
          <cell r="D206" t="str">
            <v>Southwold Primary School</v>
          </cell>
          <cell r="E206" t="str">
            <v>Primary</v>
          </cell>
          <cell r="F206" t="str">
            <v>Recoupment Academy</v>
          </cell>
          <cell r="G206">
            <v>1</v>
          </cell>
          <cell r="H206">
            <v>0</v>
          </cell>
          <cell r="I206">
            <v>0</v>
          </cell>
          <cell r="J206">
            <v>7</v>
          </cell>
          <cell r="K206">
            <v>0</v>
          </cell>
          <cell r="L206">
            <v>0</v>
          </cell>
          <cell r="M206">
            <v>0</v>
          </cell>
          <cell r="N206">
            <v>60</v>
          </cell>
          <cell r="O206">
            <v>60</v>
          </cell>
          <cell r="P206">
            <v>7</v>
          </cell>
          <cell r="Q206">
            <v>53</v>
          </cell>
          <cell r="R206">
            <v>0</v>
          </cell>
          <cell r="S206">
            <v>0</v>
          </cell>
          <cell r="T206">
            <v>0</v>
          </cell>
          <cell r="U206">
            <v>0</v>
          </cell>
          <cell r="V206">
            <v>0</v>
          </cell>
          <cell r="W206">
            <v>0</v>
          </cell>
          <cell r="X206">
            <v>0</v>
          </cell>
          <cell r="Y206">
            <v>0</v>
          </cell>
          <cell r="Z206">
            <v>60</v>
          </cell>
          <cell r="AA206">
            <v>8.5714285714285712</v>
          </cell>
          <cell r="AB206">
            <v>12</v>
          </cell>
          <cell r="AC206">
            <v>19.6875</v>
          </cell>
          <cell r="AD206">
            <v>0</v>
          </cell>
          <cell r="AE206">
            <v>0</v>
          </cell>
          <cell r="AF206">
            <v>54</v>
          </cell>
          <cell r="AG206">
            <v>0</v>
          </cell>
          <cell r="AH206">
            <v>3</v>
          </cell>
          <cell r="AI206">
            <v>3</v>
          </cell>
          <cell r="AJ206">
            <v>0</v>
          </cell>
          <cell r="AK206">
            <v>0</v>
          </cell>
          <cell r="AL206">
            <v>0</v>
          </cell>
          <cell r="AM206">
            <v>0</v>
          </cell>
          <cell r="AN206">
            <v>0</v>
          </cell>
          <cell r="AO206">
            <v>0</v>
          </cell>
          <cell r="AP206">
            <v>0</v>
          </cell>
          <cell r="AQ206">
            <v>0</v>
          </cell>
          <cell r="AR206">
            <v>0</v>
          </cell>
          <cell r="AS206">
            <v>0</v>
          </cell>
          <cell r="AT206">
            <v>0</v>
          </cell>
          <cell r="AU206">
            <v>1.1320754716981141</v>
          </cell>
          <cell r="AV206">
            <v>1.1320754716981141</v>
          </cell>
          <cell r="AW206">
            <v>0</v>
          </cell>
          <cell r="AX206">
            <v>0</v>
          </cell>
          <cell r="AY206">
            <v>0</v>
          </cell>
          <cell r="AZ206">
            <v>0</v>
          </cell>
          <cell r="BA206">
            <v>13.000000000000025</v>
          </cell>
          <cell r="BB206">
            <v>14.7169811320755</v>
          </cell>
          <cell r="BC206">
            <v>0</v>
          </cell>
          <cell r="BD206">
            <v>0</v>
          </cell>
          <cell r="BE206">
            <v>0</v>
          </cell>
          <cell r="BF206">
            <v>0</v>
          </cell>
          <cell r="BG206">
            <v>0</v>
          </cell>
          <cell r="BH206">
            <v>0</v>
          </cell>
          <cell r="BI206">
            <v>0</v>
          </cell>
          <cell r="BJ206">
            <v>1.3136161173912999</v>
          </cell>
          <cell r="BK206">
            <v>0</v>
          </cell>
          <cell r="BL206">
            <v>0</v>
          </cell>
          <cell r="BM206">
            <v>1</v>
          </cell>
          <cell r="BN206">
            <v>0</v>
          </cell>
        </row>
        <row r="207">
          <cell r="A207">
            <v>14</v>
          </cell>
          <cell r="B207">
            <v>144827</v>
          </cell>
          <cell r="C207">
            <v>9352207</v>
          </cell>
          <cell r="D207" t="str">
            <v>Brampton Church of England Primary School</v>
          </cell>
          <cell r="E207" t="str">
            <v>Primary</v>
          </cell>
          <cell r="F207" t="str">
            <v>Recoupment Academy</v>
          </cell>
          <cell r="G207">
            <v>1</v>
          </cell>
          <cell r="H207">
            <v>0</v>
          </cell>
          <cell r="I207">
            <v>0</v>
          </cell>
          <cell r="J207">
            <v>7</v>
          </cell>
          <cell r="K207">
            <v>0</v>
          </cell>
          <cell r="L207">
            <v>0</v>
          </cell>
          <cell r="M207">
            <v>0</v>
          </cell>
          <cell r="N207">
            <v>87</v>
          </cell>
          <cell r="O207">
            <v>87</v>
          </cell>
          <cell r="P207">
            <v>11</v>
          </cell>
          <cell r="Q207">
            <v>76</v>
          </cell>
          <cell r="R207">
            <v>0</v>
          </cell>
          <cell r="S207">
            <v>0</v>
          </cell>
          <cell r="T207">
            <v>0</v>
          </cell>
          <cell r="U207">
            <v>0</v>
          </cell>
          <cell r="V207">
            <v>0</v>
          </cell>
          <cell r="W207">
            <v>0</v>
          </cell>
          <cell r="X207">
            <v>0</v>
          </cell>
          <cell r="Y207">
            <v>0</v>
          </cell>
          <cell r="Z207">
            <v>87</v>
          </cell>
          <cell r="AA207">
            <v>12.428571428571429</v>
          </cell>
          <cell r="AB207">
            <v>22.000000000000018</v>
          </cell>
          <cell r="AC207">
            <v>22.89473684210526</v>
          </cell>
          <cell r="AD207">
            <v>0</v>
          </cell>
          <cell r="AE207">
            <v>0</v>
          </cell>
          <cell r="AF207">
            <v>81.000000000000028</v>
          </cell>
          <cell r="AG207">
            <v>3.000000000000004</v>
          </cell>
          <cell r="AH207">
            <v>0</v>
          </cell>
          <cell r="AI207">
            <v>0.99999999999999833</v>
          </cell>
          <cell r="AJ207">
            <v>0</v>
          </cell>
          <cell r="AK207">
            <v>1.9999999999999967</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22.166666666666693</v>
          </cell>
          <cell r="BB207">
            <v>25.375000000000032</v>
          </cell>
          <cell r="BC207">
            <v>0</v>
          </cell>
          <cell r="BD207">
            <v>0</v>
          </cell>
          <cell r="BE207">
            <v>0</v>
          </cell>
          <cell r="BF207">
            <v>0</v>
          </cell>
          <cell r="BG207">
            <v>0</v>
          </cell>
          <cell r="BH207">
            <v>51.3</v>
          </cell>
          <cell r="BI207">
            <v>0</v>
          </cell>
          <cell r="BJ207">
            <v>2.8010193458333301</v>
          </cell>
          <cell r="BK207">
            <v>0</v>
          </cell>
          <cell r="BL207">
            <v>1</v>
          </cell>
          <cell r="BM207">
            <v>1</v>
          </cell>
          <cell r="BN207">
            <v>0</v>
          </cell>
        </row>
        <row r="208">
          <cell r="A208">
            <v>5</v>
          </cell>
          <cell r="B208">
            <v>144828</v>
          </cell>
          <cell r="C208">
            <v>9352208</v>
          </cell>
          <cell r="D208" t="str">
            <v>Barnby and North Cove Community Primary School</v>
          </cell>
          <cell r="E208" t="str">
            <v>Primary</v>
          </cell>
          <cell r="F208" t="str">
            <v>Recoupment Academy</v>
          </cell>
          <cell r="G208">
            <v>1</v>
          </cell>
          <cell r="H208">
            <v>0</v>
          </cell>
          <cell r="I208">
            <v>0</v>
          </cell>
          <cell r="J208">
            <v>7</v>
          </cell>
          <cell r="K208">
            <v>0</v>
          </cell>
          <cell r="L208">
            <v>0</v>
          </cell>
          <cell r="M208">
            <v>0</v>
          </cell>
          <cell r="N208">
            <v>96</v>
          </cell>
          <cell r="O208">
            <v>96</v>
          </cell>
          <cell r="P208">
            <v>10</v>
          </cell>
          <cell r="Q208">
            <v>86</v>
          </cell>
          <cell r="R208">
            <v>0</v>
          </cell>
          <cell r="S208">
            <v>0</v>
          </cell>
          <cell r="T208">
            <v>0</v>
          </cell>
          <cell r="U208">
            <v>0</v>
          </cell>
          <cell r="V208">
            <v>0</v>
          </cell>
          <cell r="W208">
            <v>0</v>
          </cell>
          <cell r="X208">
            <v>0</v>
          </cell>
          <cell r="Y208">
            <v>0</v>
          </cell>
          <cell r="Z208">
            <v>96</v>
          </cell>
          <cell r="AA208">
            <v>13.714285714285714</v>
          </cell>
          <cell r="AB208">
            <v>12</v>
          </cell>
          <cell r="AC208">
            <v>22.068965517241381</v>
          </cell>
          <cell r="AD208">
            <v>0</v>
          </cell>
          <cell r="AE208">
            <v>0</v>
          </cell>
          <cell r="AF208">
            <v>76.59574468085107</v>
          </cell>
          <cell r="AG208">
            <v>10.212765957446784</v>
          </cell>
          <cell r="AH208">
            <v>1.0212765957446783</v>
          </cell>
          <cell r="AI208">
            <v>4.0851063829787231</v>
          </cell>
          <cell r="AJ208">
            <v>2.0425531914893664</v>
          </cell>
          <cell r="AK208">
            <v>2.0425531914893664</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1.103448275862069</v>
          </cell>
          <cell r="BA208">
            <v>28.666666666666636</v>
          </cell>
          <cell r="BB208">
            <v>31.999999999999964</v>
          </cell>
          <cell r="BC208">
            <v>0</v>
          </cell>
          <cell r="BD208">
            <v>0</v>
          </cell>
          <cell r="BE208">
            <v>0</v>
          </cell>
          <cell r="BF208">
            <v>0</v>
          </cell>
          <cell r="BG208">
            <v>0</v>
          </cell>
          <cell r="BH208">
            <v>16.399999999999967</v>
          </cell>
          <cell r="BI208">
            <v>0</v>
          </cell>
          <cell r="BJ208">
            <v>1.95011260941176</v>
          </cell>
          <cell r="BK208">
            <v>0</v>
          </cell>
          <cell r="BL208">
            <v>0</v>
          </cell>
          <cell r="BM208">
            <v>1</v>
          </cell>
          <cell r="BN208">
            <v>0</v>
          </cell>
        </row>
        <row r="209">
          <cell r="A209">
            <v>442</v>
          </cell>
          <cell r="B209">
            <v>144218</v>
          </cell>
          <cell r="C209">
            <v>9352209</v>
          </cell>
          <cell r="D209" t="str">
            <v>Wells Hall Primary School</v>
          </cell>
          <cell r="E209" t="str">
            <v>Primary</v>
          </cell>
          <cell r="F209" t="str">
            <v>Recoupment Academy</v>
          </cell>
          <cell r="G209">
            <v>1</v>
          </cell>
          <cell r="H209">
            <v>0</v>
          </cell>
          <cell r="I209">
            <v>0</v>
          </cell>
          <cell r="J209">
            <v>7</v>
          </cell>
          <cell r="K209">
            <v>0</v>
          </cell>
          <cell r="L209">
            <v>0</v>
          </cell>
          <cell r="M209">
            <v>0</v>
          </cell>
          <cell r="N209">
            <v>408</v>
          </cell>
          <cell r="O209">
            <v>408</v>
          </cell>
          <cell r="P209">
            <v>57</v>
          </cell>
          <cell r="Q209">
            <v>351</v>
          </cell>
          <cell r="R209">
            <v>0</v>
          </cell>
          <cell r="S209">
            <v>0</v>
          </cell>
          <cell r="T209">
            <v>0</v>
          </cell>
          <cell r="U209">
            <v>0</v>
          </cell>
          <cell r="V209">
            <v>0</v>
          </cell>
          <cell r="W209">
            <v>0</v>
          </cell>
          <cell r="X209">
            <v>0</v>
          </cell>
          <cell r="Y209">
            <v>0</v>
          </cell>
          <cell r="Z209">
            <v>408</v>
          </cell>
          <cell r="AA209">
            <v>58.285714285714285</v>
          </cell>
          <cell r="AB209">
            <v>40.999999999999851</v>
          </cell>
          <cell r="AC209">
            <v>89.817330210772838</v>
          </cell>
          <cell r="AD209">
            <v>0</v>
          </cell>
          <cell r="AE209">
            <v>0</v>
          </cell>
          <cell r="AF209">
            <v>294.00000000000011</v>
          </cell>
          <cell r="AG209">
            <v>36.999999999999993</v>
          </cell>
          <cell r="AH209">
            <v>6.0000000000000098</v>
          </cell>
          <cell r="AI209">
            <v>69.000000000000199</v>
          </cell>
          <cell r="AJ209">
            <v>2.0000000000000018</v>
          </cell>
          <cell r="AK209">
            <v>0</v>
          </cell>
          <cell r="AL209">
            <v>0</v>
          </cell>
          <cell r="AM209">
            <v>0</v>
          </cell>
          <cell r="AN209">
            <v>0</v>
          </cell>
          <cell r="AO209">
            <v>0</v>
          </cell>
          <cell r="AP209">
            <v>0</v>
          </cell>
          <cell r="AQ209">
            <v>0</v>
          </cell>
          <cell r="AR209">
            <v>0</v>
          </cell>
          <cell r="AS209">
            <v>0</v>
          </cell>
          <cell r="AT209">
            <v>4.6495726495726508</v>
          </cell>
          <cell r="AU209">
            <v>5.811965811965794</v>
          </cell>
          <cell r="AV209">
            <v>10.461538461538444</v>
          </cell>
          <cell r="AW209">
            <v>0</v>
          </cell>
          <cell r="AX209">
            <v>0</v>
          </cell>
          <cell r="AY209">
            <v>0</v>
          </cell>
          <cell r="AZ209">
            <v>0</v>
          </cell>
          <cell r="BA209">
            <v>120.07894736842115</v>
          </cell>
          <cell r="BB209">
            <v>139.57894736842118</v>
          </cell>
          <cell r="BC209">
            <v>0</v>
          </cell>
          <cell r="BD209">
            <v>0</v>
          </cell>
          <cell r="BE209">
            <v>0</v>
          </cell>
          <cell r="BF209">
            <v>0</v>
          </cell>
          <cell r="BG209">
            <v>0</v>
          </cell>
          <cell r="BH209">
            <v>256.19999999999993</v>
          </cell>
          <cell r="BI209">
            <v>0</v>
          </cell>
          <cell r="BJ209">
            <v>0.77724884687499995</v>
          </cell>
          <cell r="BK209">
            <v>0</v>
          </cell>
          <cell r="BL209">
            <v>0</v>
          </cell>
          <cell r="BM209">
            <v>1</v>
          </cell>
          <cell r="BN209">
            <v>0</v>
          </cell>
        </row>
        <row r="210">
          <cell r="A210">
            <v>525</v>
          </cell>
          <cell r="B210">
            <v>145031</v>
          </cell>
          <cell r="C210">
            <v>9352210</v>
          </cell>
          <cell r="D210" t="str">
            <v>The Pines</v>
          </cell>
          <cell r="E210" t="str">
            <v>Primary</v>
          </cell>
          <cell r="F210" t="str">
            <v>Recoupment Academy</v>
          </cell>
          <cell r="G210">
            <v>1</v>
          </cell>
          <cell r="H210">
            <v>0</v>
          </cell>
          <cell r="I210">
            <v>0</v>
          </cell>
          <cell r="J210">
            <v>3</v>
          </cell>
          <cell r="K210">
            <v>0</v>
          </cell>
          <cell r="L210">
            <v>0</v>
          </cell>
          <cell r="M210">
            <v>0</v>
          </cell>
          <cell r="N210">
            <v>49.5</v>
          </cell>
          <cell r="O210">
            <v>49.5</v>
          </cell>
          <cell r="P210">
            <v>30</v>
          </cell>
          <cell r="Q210">
            <v>19.5</v>
          </cell>
          <cell r="R210">
            <v>0</v>
          </cell>
          <cell r="S210">
            <v>0</v>
          </cell>
          <cell r="T210">
            <v>0</v>
          </cell>
          <cell r="U210">
            <v>0</v>
          </cell>
          <cell r="V210">
            <v>0</v>
          </cell>
          <cell r="W210">
            <v>0</v>
          </cell>
          <cell r="X210">
            <v>0</v>
          </cell>
          <cell r="Y210">
            <v>0</v>
          </cell>
          <cell r="Z210">
            <v>49.5</v>
          </cell>
          <cell r="AA210">
            <v>16.5</v>
          </cell>
          <cell r="AB210">
            <v>0</v>
          </cell>
          <cell r="AC210">
            <v>0</v>
          </cell>
          <cell r="AD210">
            <v>0</v>
          </cell>
          <cell r="AE210">
            <v>0</v>
          </cell>
          <cell r="AF210">
            <v>49.5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4.4999999999999991</v>
          </cell>
          <cell r="AV210">
            <v>4.4999999999999991</v>
          </cell>
          <cell r="AW210">
            <v>0</v>
          </cell>
          <cell r="AX210">
            <v>0</v>
          </cell>
          <cell r="AY210">
            <v>0</v>
          </cell>
          <cell r="AZ210">
            <v>0</v>
          </cell>
          <cell r="BA210">
            <v>2.4375</v>
          </cell>
          <cell r="BB210">
            <v>6.1875</v>
          </cell>
          <cell r="BC210">
            <v>0</v>
          </cell>
          <cell r="BD210">
            <v>0</v>
          </cell>
          <cell r="BE210">
            <v>0</v>
          </cell>
          <cell r="BF210">
            <v>0</v>
          </cell>
          <cell r="BG210">
            <v>0</v>
          </cell>
          <cell r="BH210">
            <v>0</v>
          </cell>
          <cell r="BI210">
            <v>0</v>
          </cell>
          <cell r="BJ210">
            <v>0.95026007435897397</v>
          </cell>
          <cell r="BK210">
            <v>0</v>
          </cell>
          <cell r="BL210">
            <v>0</v>
          </cell>
          <cell r="BM210">
            <v>1</v>
          </cell>
          <cell r="BN210">
            <v>0</v>
          </cell>
        </row>
        <row r="211">
          <cell r="A211">
            <v>274</v>
          </cell>
          <cell r="B211">
            <v>145118</v>
          </cell>
          <cell r="C211">
            <v>9352211</v>
          </cell>
          <cell r="D211" t="str">
            <v>Piper's Vale Primary - A Paradigm Academy</v>
          </cell>
          <cell r="E211" t="str">
            <v>Primary</v>
          </cell>
          <cell r="F211" t="str">
            <v>Recoupment Academy</v>
          </cell>
          <cell r="G211">
            <v>1</v>
          </cell>
          <cell r="H211">
            <v>0</v>
          </cell>
          <cell r="I211">
            <v>0</v>
          </cell>
          <cell r="J211">
            <v>7</v>
          </cell>
          <cell r="K211">
            <v>0</v>
          </cell>
          <cell r="L211">
            <v>0</v>
          </cell>
          <cell r="M211">
            <v>0</v>
          </cell>
          <cell r="N211">
            <v>338</v>
          </cell>
          <cell r="O211">
            <v>338</v>
          </cell>
          <cell r="P211">
            <v>33</v>
          </cell>
          <cell r="Q211">
            <v>305</v>
          </cell>
          <cell r="R211">
            <v>0</v>
          </cell>
          <cell r="S211">
            <v>0</v>
          </cell>
          <cell r="T211">
            <v>0</v>
          </cell>
          <cell r="U211">
            <v>0</v>
          </cell>
          <cell r="V211">
            <v>0</v>
          </cell>
          <cell r="W211">
            <v>0</v>
          </cell>
          <cell r="X211">
            <v>0</v>
          </cell>
          <cell r="Y211">
            <v>0</v>
          </cell>
          <cell r="Z211">
            <v>338</v>
          </cell>
          <cell r="AA211">
            <v>48.285714285714285</v>
          </cell>
          <cell r="AB211">
            <v>83.000000000000071</v>
          </cell>
          <cell r="AC211">
            <v>153.27906976744185</v>
          </cell>
          <cell r="AD211">
            <v>0</v>
          </cell>
          <cell r="AE211">
            <v>0</v>
          </cell>
          <cell r="AF211">
            <v>26.999999999999993</v>
          </cell>
          <cell r="AG211">
            <v>2.0000000000000004</v>
          </cell>
          <cell r="AH211">
            <v>13.000000000000012</v>
          </cell>
          <cell r="AI211">
            <v>78.000000000000085</v>
          </cell>
          <cell r="AJ211">
            <v>202.99999999999989</v>
          </cell>
          <cell r="AK211">
            <v>15.000000000000011</v>
          </cell>
          <cell r="AL211">
            <v>0</v>
          </cell>
          <cell r="AM211">
            <v>0</v>
          </cell>
          <cell r="AN211">
            <v>0</v>
          </cell>
          <cell r="AO211">
            <v>0</v>
          </cell>
          <cell r="AP211">
            <v>0</v>
          </cell>
          <cell r="AQ211">
            <v>0</v>
          </cell>
          <cell r="AR211">
            <v>0</v>
          </cell>
          <cell r="AS211">
            <v>0</v>
          </cell>
          <cell r="AT211">
            <v>17.731147540983599</v>
          </cell>
          <cell r="AU211">
            <v>29.921311475409826</v>
          </cell>
          <cell r="AV211">
            <v>44.327868852459169</v>
          </cell>
          <cell r="AW211">
            <v>0</v>
          </cell>
          <cell r="AX211">
            <v>0</v>
          </cell>
          <cell r="AY211">
            <v>0</v>
          </cell>
          <cell r="AZ211">
            <v>0</v>
          </cell>
          <cell r="BA211">
            <v>134.40677966101697</v>
          </cell>
          <cell r="BB211">
            <v>148.9491525423729</v>
          </cell>
          <cell r="BC211">
            <v>0</v>
          </cell>
          <cell r="BD211">
            <v>0</v>
          </cell>
          <cell r="BE211">
            <v>0</v>
          </cell>
          <cell r="BF211">
            <v>0</v>
          </cell>
          <cell r="BG211">
            <v>0</v>
          </cell>
          <cell r="BH211">
            <v>0</v>
          </cell>
          <cell r="BI211">
            <v>0</v>
          </cell>
          <cell r="BJ211">
            <v>0.42612778981132099</v>
          </cell>
          <cell r="BK211">
            <v>0</v>
          </cell>
          <cell r="BL211">
            <v>0</v>
          </cell>
          <cell r="BM211">
            <v>1</v>
          </cell>
          <cell r="BN211">
            <v>0</v>
          </cell>
        </row>
        <row r="212">
          <cell r="A212">
            <v>464</v>
          </cell>
          <cell r="B212">
            <v>145234</v>
          </cell>
          <cell r="C212">
            <v>9352212</v>
          </cell>
          <cell r="D212" t="str">
            <v>Ixworth Church of England Primary School</v>
          </cell>
          <cell r="E212" t="str">
            <v>Primary</v>
          </cell>
          <cell r="F212" t="str">
            <v>Recoupment Academy</v>
          </cell>
          <cell r="G212">
            <v>1</v>
          </cell>
          <cell r="H212">
            <v>0</v>
          </cell>
          <cell r="I212">
            <v>0</v>
          </cell>
          <cell r="J212">
            <v>7</v>
          </cell>
          <cell r="K212">
            <v>0</v>
          </cell>
          <cell r="L212">
            <v>0</v>
          </cell>
          <cell r="M212">
            <v>0</v>
          </cell>
          <cell r="N212">
            <v>161</v>
          </cell>
          <cell r="O212">
            <v>161</v>
          </cell>
          <cell r="P212">
            <v>22</v>
          </cell>
          <cell r="Q212">
            <v>139</v>
          </cell>
          <cell r="R212">
            <v>0</v>
          </cell>
          <cell r="S212">
            <v>0</v>
          </cell>
          <cell r="T212">
            <v>0</v>
          </cell>
          <cell r="U212">
            <v>0</v>
          </cell>
          <cell r="V212">
            <v>0</v>
          </cell>
          <cell r="W212">
            <v>0</v>
          </cell>
          <cell r="X212">
            <v>0</v>
          </cell>
          <cell r="Y212">
            <v>0</v>
          </cell>
          <cell r="Z212">
            <v>161</v>
          </cell>
          <cell r="AA212">
            <v>23</v>
          </cell>
          <cell r="AB212">
            <v>11.999999999999996</v>
          </cell>
          <cell r="AC212">
            <v>23</v>
          </cell>
          <cell r="AD212">
            <v>0</v>
          </cell>
          <cell r="AE212">
            <v>0</v>
          </cell>
          <cell r="AF212">
            <v>159.00000000000003</v>
          </cell>
          <cell r="AG212">
            <v>0.99999999999999967</v>
          </cell>
          <cell r="AH212">
            <v>0</v>
          </cell>
          <cell r="AI212">
            <v>0.99999999999999967</v>
          </cell>
          <cell r="AJ212">
            <v>0</v>
          </cell>
          <cell r="AK212">
            <v>0</v>
          </cell>
          <cell r="AL212">
            <v>0</v>
          </cell>
          <cell r="AM212">
            <v>0</v>
          </cell>
          <cell r="AN212">
            <v>0</v>
          </cell>
          <cell r="AO212">
            <v>0</v>
          </cell>
          <cell r="AP212">
            <v>0</v>
          </cell>
          <cell r="AQ212">
            <v>0</v>
          </cell>
          <cell r="AR212">
            <v>0</v>
          </cell>
          <cell r="AS212">
            <v>0</v>
          </cell>
          <cell r="AT212">
            <v>0</v>
          </cell>
          <cell r="AU212">
            <v>1.1582733812949646</v>
          </cell>
          <cell r="AV212">
            <v>1.1582733812949646</v>
          </cell>
          <cell r="AW212">
            <v>0</v>
          </cell>
          <cell r="AX212">
            <v>0</v>
          </cell>
          <cell r="AY212">
            <v>0</v>
          </cell>
          <cell r="AZ212">
            <v>0.95833333333333326</v>
          </cell>
          <cell r="BA212">
            <v>42.304347826087024</v>
          </cell>
          <cell r="BB212">
            <v>49.000000000000071</v>
          </cell>
          <cell r="BC212">
            <v>0</v>
          </cell>
          <cell r="BD212">
            <v>0</v>
          </cell>
          <cell r="BE212">
            <v>0</v>
          </cell>
          <cell r="BF212">
            <v>0</v>
          </cell>
          <cell r="BG212">
            <v>0</v>
          </cell>
          <cell r="BH212">
            <v>122.90000000000005</v>
          </cell>
          <cell r="BI212">
            <v>0</v>
          </cell>
          <cell r="BJ212">
            <v>2.1081598160427801</v>
          </cell>
          <cell r="BK212">
            <v>0</v>
          </cell>
          <cell r="BL212">
            <v>0</v>
          </cell>
          <cell r="BM212">
            <v>1</v>
          </cell>
          <cell r="BN212">
            <v>0</v>
          </cell>
        </row>
        <row r="213">
          <cell r="A213">
            <v>496</v>
          </cell>
          <cell r="B213">
            <v>145237</v>
          </cell>
          <cell r="C213">
            <v>9352213</v>
          </cell>
          <cell r="D213" t="str">
            <v>Rougham Church of England Primary School</v>
          </cell>
          <cell r="E213" t="str">
            <v>Primary</v>
          </cell>
          <cell r="F213" t="str">
            <v>Recoupment Academy</v>
          </cell>
          <cell r="G213">
            <v>1</v>
          </cell>
          <cell r="H213">
            <v>0</v>
          </cell>
          <cell r="I213">
            <v>0</v>
          </cell>
          <cell r="J213">
            <v>7</v>
          </cell>
          <cell r="K213">
            <v>0</v>
          </cell>
          <cell r="L213">
            <v>0</v>
          </cell>
          <cell r="M213">
            <v>0</v>
          </cell>
          <cell r="N213">
            <v>182</v>
          </cell>
          <cell r="O213">
            <v>182</v>
          </cell>
          <cell r="P213">
            <v>20</v>
          </cell>
          <cell r="Q213">
            <v>162</v>
          </cell>
          <cell r="R213">
            <v>0</v>
          </cell>
          <cell r="S213">
            <v>0</v>
          </cell>
          <cell r="T213">
            <v>0</v>
          </cell>
          <cell r="U213">
            <v>0</v>
          </cell>
          <cell r="V213">
            <v>0</v>
          </cell>
          <cell r="W213">
            <v>0</v>
          </cell>
          <cell r="X213">
            <v>0</v>
          </cell>
          <cell r="Y213">
            <v>0</v>
          </cell>
          <cell r="Z213">
            <v>182</v>
          </cell>
          <cell r="AA213">
            <v>26</v>
          </cell>
          <cell r="AB213">
            <v>8.9999999999999911</v>
          </cell>
          <cell r="AC213">
            <v>15.326315789473684</v>
          </cell>
          <cell r="AD213">
            <v>0</v>
          </cell>
          <cell r="AE213">
            <v>0</v>
          </cell>
          <cell r="AF213">
            <v>181.00000000000009</v>
          </cell>
          <cell r="AG213">
            <v>0</v>
          </cell>
          <cell r="AH213">
            <v>0</v>
          </cell>
          <cell r="AI213">
            <v>0.99999999999999911</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49.528662420382148</v>
          </cell>
          <cell r="BB213">
            <v>55.643312101910809</v>
          </cell>
          <cell r="BC213">
            <v>0</v>
          </cell>
          <cell r="BD213">
            <v>0</v>
          </cell>
          <cell r="BE213">
            <v>0</v>
          </cell>
          <cell r="BF213">
            <v>0</v>
          </cell>
          <cell r="BG213">
            <v>0</v>
          </cell>
          <cell r="BH213">
            <v>135.79999999999998</v>
          </cell>
          <cell r="BI213">
            <v>0</v>
          </cell>
          <cell r="BJ213">
            <v>2.1164127744966401</v>
          </cell>
          <cell r="BK213">
            <v>0</v>
          </cell>
          <cell r="BL213">
            <v>0</v>
          </cell>
          <cell r="BM213">
            <v>1</v>
          </cell>
          <cell r="BN213">
            <v>0</v>
          </cell>
        </row>
        <row r="214">
          <cell r="A214">
            <v>413</v>
          </cell>
          <cell r="B214">
            <v>145476</v>
          </cell>
          <cell r="C214">
            <v>9352214</v>
          </cell>
          <cell r="D214" t="str">
            <v>Glade Academy</v>
          </cell>
          <cell r="E214" t="str">
            <v>Primary</v>
          </cell>
          <cell r="F214" t="str">
            <v>Recoupment Academy</v>
          </cell>
          <cell r="G214">
            <v>1</v>
          </cell>
          <cell r="H214">
            <v>0</v>
          </cell>
          <cell r="I214">
            <v>0</v>
          </cell>
          <cell r="J214">
            <v>7</v>
          </cell>
          <cell r="K214">
            <v>0</v>
          </cell>
          <cell r="L214">
            <v>0</v>
          </cell>
          <cell r="M214">
            <v>0</v>
          </cell>
          <cell r="N214">
            <v>280</v>
          </cell>
          <cell r="O214">
            <v>280</v>
          </cell>
          <cell r="P214">
            <v>35</v>
          </cell>
          <cell r="Q214">
            <v>245</v>
          </cell>
          <cell r="R214">
            <v>0</v>
          </cell>
          <cell r="S214">
            <v>0</v>
          </cell>
          <cell r="T214">
            <v>0</v>
          </cell>
          <cell r="U214">
            <v>0</v>
          </cell>
          <cell r="V214">
            <v>0</v>
          </cell>
          <cell r="W214">
            <v>0</v>
          </cell>
          <cell r="X214">
            <v>0</v>
          </cell>
          <cell r="Y214">
            <v>0</v>
          </cell>
          <cell r="Z214">
            <v>280</v>
          </cell>
          <cell r="AA214">
            <v>40</v>
          </cell>
          <cell r="AB214">
            <v>42</v>
          </cell>
          <cell r="AC214">
            <v>80</v>
          </cell>
          <cell r="AD214">
            <v>0</v>
          </cell>
          <cell r="AE214">
            <v>0</v>
          </cell>
          <cell r="AF214">
            <v>243.87096774193552</v>
          </cell>
          <cell r="AG214">
            <v>34.121863799283119</v>
          </cell>
          <cell r="AH214">
            <v>0</v>
          </cell>
          <cell r="AI214">
            <v>2.0071684587813627</v>
          </cell>
          <cell r="AJ214">
            <v>0</v>
          </cell>
          <cell r="AK214">
            <v>0</v>
          </cell>
          <cell r="AL214">
            <v>0</v>
          </cell>
          <cell r="AM214">
            <v>0</v>
          </cell>
          <cell r="AN214">
            <v>0</v>
          </cell>
          <cell r="AO214">
            <v>0</v>
          </cell>
          <cell r="AP214">
            <v>0</v>
          </cell>
          <cell r="AQ214">
            <v>0</v>
          </cell>
          <cell r="AR214">
            <v>0</v>
          </cell>
          <cell r="AS214">
            <v>0</v>
          </cell>
          <cell r="AT214">
            <v>12.622950819672143</v>
          </cell>
          <cell r="AU214">
            <v>21.803278688524593</v>
          </cell>
          <cell r="AV214">
            <v>30.983606557377041</v>
          </cell>
          <cell r="AW214">
            <v>0</v>
          </cell>
          <cell r="AX214">
            <v>0</v>
          </cell>
          <cell r="AY214">
            <v>0</v>
          </cell>
          <cell r="AZ214">
            <v>2.1052631578947367</v>
          </cell>
          <cell r="BA214">
            <v>107.96610169491528</v>
          </cell>
          <cell r="BB214">
            <v>123.3898305084746</v>
          </cell>
          <cell r="BC214">
            <v>0</v>
          </cell>
          <cell r="BD214">
            <v>0</v>
          </cell>
          <cell r="BE214">
            <v>0</v>
          </cell>
          <cell r="BF214">
            <v>0</v>
          </cell>
          <cell r="BG214">
            <v>0</v>
          </cell>
          <cell r="BH214">
            <v>0</v>
          </cell>
          <cell r="BI214">
            <v>0</v>
          </cell>
          <cell r="BJ214">
            <v>0.46192578357348701</v>
          </cell>
          <cell r="BK214">
            <v>0</v>
          </cell>
          <cell r="BL214">
            <v>0</v>
          </cell>
          <cell r="BM214">
            <v>1</v>
          </cell>
          <cell r="BN214">
            <v>0</v>
          </cell>
        </row>
        <row r="215">
          <cell r="A215">
            <v>68</v>
          </cell>
          <cell r="B215">
            <v>145559</v>
          </cell>
          <cell r="C215">
            <v>9352215</v>
          </cell>
          <cell r="D215" t="str">
            <v>Roman Hill Primary School</v>
          </cell>
          <cell r="E215" t="str">
            <v>Primary</v>
          </cell>
          <cell r="F215" t="str">
            <v>Recoupment Academy</v>
          </cell>
          <cell r="G215">
            <v>1</v>
          </cell>
          <cell r="H215">
            <v>0</v>
          </cell>
          <cell r="I215">
            <v>0</v>
          </cell>
          <cell r="J215">
            <v>7</v>
          </cell>
          <cell r="K215">
            <v>0</v>
          </cell>
          <cell r="L215">
            <v>0</v>
          </cell>
          <cell r="M215">
            <v>0</v>
          </cell>
          <cell r="N215">
            <v>506</v>
          </cell>
          <cell r="O215">
            <v>506</v>
          </cell>
          <cell r="P215">
            <v>69</v>
          </cell>
          <cell r="Q215">
            <v>437</v>
          </cell>
          <cell r="R215">
            <v>0</v>
          </cell>
          <cell r="S215">
            <v>0</v>
          </cell>
          <cell r="T215">
            <v>0</v>
          </cell>
          <cell r="U215">
            <v>0</v>
          </cell>
          <cell r="V215">
            <v>0</v>
          </cell>
          <cell r="W215">
            <v>0</v>
          </cell>
          <cell r="X215">
            <v>0</v>
          </cell>
          <cell r="Y215">
            <v>0</v>
          </cell>
          <cell r="Z215">
            <v>506</v>
          </cell>
          <cell r="AA215">
            <v>72.285714285714292</v>
          </cell>
          <cell r="AB215">
            <v>199.99999999999977</v>
          </cell>
          <cell r="AC215">
            <v>266.05158730158729</v>
          </cell>
          <cell r="AD215">
            <v>0</v>
          </cell>
          <cell r="AE215">
            <v>0</v>
          </cell>
          <cell r="AF215">
            <v>30.059405940594058</v>
          </cell>
          <cell r="AG215">
            <v>11.021782178217832</v>
          </cell>
          <cell r="AH215">
            <v>28.055445544554431</v>
          </cell>
          <cell r="AI215">
            <v>13.025742574257404</v>
          </cell>
          <cell r="AJ215">
            <v>1.0019801980198018</v>
          </cell>
          <cell r="AK215">
            <v>278.55049504950517</v>
          </cell>
          <cell r="AL215">
            <v>144.28514851485141</v>
          </cell>
          <cell r="AM215">
            <v>0</v>
          </cell>
          <cell r="AN215">
            <v>0</v>
          </cell>
          <cell r="AO215">
            <v>0</v>
          </cell>
          <cell r="AP215">
            <v>0</v>
          </cell>
          <cell r="AQ215">
            <v>0</v>
          </cell>
          <cell r="AR215">
            <v>0</v>
          </cell>
          <cell r="AS215">
            <v>0</v>
          </cell>
          <cell r="AT215">
            <v>5.7894736842105248</v>
          </cell>
          <cell r="AU215">
            <v>10.421052631578943</v>
          </cell>
          <cell r="AV215">
            <v>13.894736842105257</v>
          </cell>
          <cell r="AW215">
            <v>0</v>
          </cell>
          <cell r="AX215">
            <v>0</v>
          </cell>
          <cell r="AY215">
            <v>0</v>
          </cell>
          <cell r="AZ215">
            <v>2.0079365079365079</v>
          </cell>
          <cell r="BA215">
            <v>163.875</v>
          </cell>
          <cell r="BB215">
            <v>189.75</v>
          </cell>
          <cell r="BC215">
            <v>0</v>
          </cell>
          <cell r="BD215">
            <v>0</v>
          </cell>
          <cell r="BE215">
            <v>0</v>
          </cell>
          <cell r="BF215">
            <v>0</v>
          </cell>
          <cell r="BG215">
            <v>0</v>
          </cell>
          <cell r="BH215">
            <v>374.40000000000015</v>
          </cell>
          <cell r="BI215">
            <v>0</v>
          </cell>
          <cell r="BJ215">
            <v>0.52239043656207396</v>
          </cell>
          <cell r="BK215">
            <v>0</v>
          </cell>
          <cell r="BL215">
            <v>0</v>
          </cell>
          <cell r="BM215">
            <v>1</v>
          </cell>
          <cell r="BN215">
            <v>0</v>
          </cell>
        </row>
        <row r="216">
          <cell r="A216">
            <v>476</v>
          </cell>
          <cell r="B216">
            <v>145277</v>
          </cell>
          <cell r="C216">
            <v>9352216</v>
          </cell>
          <cell r="D216" t="str">
            <v>West Row Academy</v>
          </cell>
          <cell r="E216" t="str">
            <v>Primary</v>
          </cell>
          <cell r="F216" t="str">
            <v>Recoupment Academy</v>
          </cell>
          <cell r="G216">
            <v>1</v>
          </cell>
          <cell r="H216">
            <v>0</v>
          </cell>
          <cell r="I216">
            <v>0</v>
          </cell>
          <cell r="J216">
            <v>7</v>
          </cell>
          <cell r="K216">
            <v>0</v>
          </cell>
          <cell r="L216">
            <v>0</v>
          </cell>
          <cell r="M216">
            <v>0</v>
          </cell>
          <cell r="N216">
            <v>228</v>
          </cell>
          <cell r="O216">
            <v>228</v>
          </cell>
          <cell r="P216">
            <v>30</v>
          </cell>
          <cell r="Q216">
            <v>198</v>
          </cell>
          <cell r="R216">
            <v>0</v>
          </cell>
          <cell r="S216">
            <v>0</v>
          </cell>
          <cell r="T216">
            <v>0</v>
          </cell>
          <cell r="U216">
            <v>0</v>
          </cell>
          <cell r="V216">
            <v>0</v>
          </cell>
          <cell r="W216">
            <v>0</v>
          </cell>
          <cell r="X216">
            <v>0</v>
          </cell>
          <cell r="Y216">
            <v>0</v>
          </cell>
          <cell r="Z216">
            <v>228</v>
          </cell>
          <cell r="AA216">
            <v>32.571428571428569</v>
          </cell>
          <cell r="AB216">
            <v>18.999999999999993</v>
          </cell>
          <cell r="AC216">
            <v>29.327800829875514</v>
          </cell>
          <cell r="AD216">
            <v>0</v>
          </cell>
          <cell r="AE216">
            <v>0</v>
          </cell>
          <cell r="AF216">
            <v>222.00000000000006</v>
          </cell>
          <cell r="AG216">
            <v>0.99999999999999956</v>
          </cell>
          <cell r="AH216">
            <v>0</v>
          </cell>
          <cell r="AI216">
            <v>4.9999999999999982</v>
          </cell>
          <cell r="AJ216">
            <v>0</v>
          </cell>
          <cell r="AK216">
            <v>0</v>
          </cell>
          <cell r="AL216">
            <v>0</v>
          </cell>
          <cell r="AM216">
            <v>0</v>
          </cell>
          <cell r="AN216">
            <v>0</v>
          </cell>
          <cell r="AO216">
            <v>0</v>
          </cell>
          <cell r="AP216">
            <v>0</v>
          </cell>
          <cell r="AQ216">
            <v>0</v>
          </cell>
          <cell r="AR216">
            <v>0</v>
          </cell>
          <cell r="AS216">
            <v>0</v>
          </cell>
          <cell r="AT216">
            <v>2.3030303030303028</v>
          </cell>
          <cell r="AU216">
            <v>5.7575757575757684</v>
          </cell>
          <cell r="AV216">
            <v>9.212121212121211</v>
          </cell>
          <cell r="AW216">
            <v>0</v>
          </cell>
          <cell r="AX216">
            <v>0</v>
          </cell>
          <cell r="AY216">
            <v>0</v>
          </cell>
          <cell r="AZ216">
            <v>2.8381742738589208</v>
          </cell>
          <cell r="BA216">
            <v>76.819672131147598</v>
          </cell>
          <cell r="BB216">
            <v>88.459016393442681</v>
          </cell>
          <cell r="BC216">
            <v>0</v>
          </cell>
          <cell r="BD216">
            <v>0</v>
          </cell>
          <cell r="BE216">
            <v>0</v>
          </cell>
          <cell r="BF216">
            <v>0</v>
          </cell>
          <cell r="BG216">
            <v>0</v>
          </cell>
          <cell r="BH216">
            <v>166.20000000000007</v>
          </cell>
          <cell r="BI216">
            <v>0</v>
          </cell>
          <cell r="BJ216">
            <v>1.35194762659574</v>
          </cell>
          <cell r="BK216">
            <v>0</v>
          </cell>
          <cell r="BL216">
            <v>0</v>
          </cell>
          <cell r="BM216">
            <v>1</v>
          </cell>
          <cell r="BN216">
            <v>0</v>
          </cell>
        </row>
        <row r="217">
          <cell r="A217">
            <v>269</v>
          </cell>
          <cell r="B217">
            <v>145851</v>
          </cell>
          <cell r="C217">
            <v>9352217</v>
          </cell>
          <cell r="D217" t="str">
            <v>Morland Church of England Primary School</v>
          </cell>
          <cell r="E217" t="str">
            <v>Primary</v>
          </cell>
          <cell r="F217" t="str">
            <v>Recoupment Academy</v>
          </cell>
          <cell r="G217">
            <v>1</v>
          </cell>
          <cell r="H217">
            <v>0</v>
          </cell>
          <cell r="I217">
            <v>0</v>
          </cell>
          <cell r="J217">
            <v>7</v>
          </cell>
          <cell r="K217">
            <v>0</v>
          </cell>
          <cell r="L217">
            <v>0</v>
          </cell>
          <cell r="M217">
            <v>0</v>
          </cell>
          <cell r="N217">
            <v>371</v>
          </cell>
          <cell r="O217">
            <v>371</v>
          </cell>
          <cell r="P217">
            <v>46</v>
          </cell>
          <cell r="Q217">
            <v>325</v>
          </cell>
          <cell r="R217">
            <v>0</v>
          </cell>
          <cell r="S217">
            <v>0</v>
          </cell>
          <cell r="T217">
            <v>0</v>
          </cell>
          <cell r="U217">
            <v>0</v>
          </cell>
          <cell r="V217">
            <v>0</v>
          </cell>
          <cell r="W217">
            <v>0</v>
          </cell>
          <cell r="X217">
            <v>0</v>
          </cell>
          <cell r="Y217">
            <v>0</v>
          </cell>
          <cell r="Z217">
            <v>371</v>
          </cell>
          <cell r="AA217">
            <v>53</v>
          </cell>
          <cell r="AB217">
            <v>87.999999999999901</v>
          </cell>
          <cell r="AC217">
            <v>133.48148148148147</v>
          </cell>
          <cell r="AD217">
            <v>0</v>
          </cell>
          <cell r="AE217">
            <v>0</v>
          </cell>
          <cell r="AF217">
            <v>87.000000000000043</v>
          </cell>
          <cell r="AG217">
            <v>3.0000000000000009</v>
          </cell>
          <cell r="AH217">
            <v>33.999999999999993</v>
          </cell>
          <cell r="AI217">
            <v>87.000000000000043</v>
          </cell>
          <cell r="AJ217">
            <v>143</v>
          </cell>
          <cell r="AK217">
            <v>16.999999999999996</v>
          </cell>
          <cell r="AL217">
            <v>0</v>
          </cell>
          <cell r="AM217">
            <v>0</v>
          </cell>
          <cell r="AN217">
            <v>0</v>
          </cell>
          <cell r="AO217">
            <v>0</v>
          </cell>
          <cell r="AP217">
            <v>0</v>
          </cell>
          <cell r="AQ217">
            <v>0</v>
          </cell>
          <cell r="AR217">
            <v>0</v>
          </cell>
          <cell r="AS217">
            <v>0</v>
          </cell>
          <cell r="AT217">
            <v>3.4351851851851856</v>
          </cell>
          <cell r="AU217">
            <v>6.8703703703703631</v>
          </cell>
          <cell r="AV217">
            <v>20.611111111111128</v>
          </cell>
          <cell r="AW217">
            <v>0</v>
          </cell>
          <cell r="AX217">
            <v>0</v>
          </cell>
          <cell r="AY217">
            <v>0</v>
          </cell>
          <cell r="AZ217">
            <v>0.9814814814814814</v>
          </cell>
          <cell r="BA217">
            <v>183.96226415094353</v>
          </cell>
          <cell r="BB217">
            <v>210.00000000000017</v>
          </cell>
          <cell r="BC217">
            <v>0</v>
          </cell>
          <cell r="BD217">
            <v>0</v>
          </cell>
          <cell r="BE217">
            <v>0</v>
          </cell>
          <cell r="BF217">
            <v>0</v>
          </cell>
          <cell r="BG217">
            <v>0</v>
          </cell>
          <cell r="BH217">
            <v>280.89999999999998</v>
          </cell>
          <cell r="BI217">
            <v>0</v>
          </cell>
          <cell r="BJ217">
            <v>0.327053063508772</v>
          </cell>
          <cell r="BK217">
            <v>0</v>
          </cell>
          <cell r="BL217">
            <v>0</v>
          </cell>
          <cell r="BM217">
            <v>1</v>
          </cell>
          <cell r="BN217">
            <v>0</v>
          </cell>
        </row>
        <row r="218">
          <cell r="A218">
            <v>425</v>
          </cell>
          <cell r="B218">
            <v>145698</v>
          </cell>
          <cell r="C218">
            <v>9352220</v>
          </cell>
          <cell r="D218" t="str">
            <v>Abbots Green Primary Academy</v>
          </cell>
          <cell r="E218" t="str">
            <v>Primary</v>
          </cell>
          <cell r="F218" t="str">
            <v>Recoupment Academy</v>
          </cell>
          <cell r="G218">
            <v>1</v>
          </cell>
          <cell r="H218">
            <v>0</v>
          </cell>
          <cell r="I218">
            <v>0</v>
          </cell>
          <cell r="J218">
            <v>7</v>
          </cell>
          <cell r="K218">
            <v>0</v>
          </cell>
          <cell r="L218">
            <v>0</v>
          </cell>
          <cell r="M218">
            <v>0</v>
          </cell>
          <cell r="N218">
            <v>403</v>
          </cell>
          <cell r="O218">
            <v>403</v>
          </cell>
          <cell r="P218">
            <v>53</v>
          </cell>
          <cell r="Q218">
            <v>350</v>
          </cell>
          <cell r="R218">
            <v>0</v>
          </cell>
          <cell r="S218">
            <v>0</v>
          </cell>
          <cell r="T218">
            <v>0</v>
          </cell>
          <cell r="U218">
            <v>0</v>
          </cell>
          <cell r="V218">
            <v>0</v>
          </cell>
          <cell r="W218">
            <v>0</v>
          </cell>
          <cell r="X218">
            <v>0</v>
          </cell>
          <cell r="Y218">
            <v>0</v>
          </cell>
          <cell r="Z218">
            <v>403</v>
          </cell>
          <cell r="AA218">
            <v>57.571428571428569</v>
          </cell>
          <cell r="AB218">
            <v>30.999999999999989</v>
          </cell>
          <cell r="AC218">
            <v>57.009756097560974</v>
          </cell>
          <cell r="AD218">
            <v>0</v>
          </cell>
          <cell r="AE218">
            <v>0</v>
          </cell>
          <cell r="AF218">
            <v>395.00000000000006</v>
          </cell>
          <cell r="AG218">
            <v>8.0000000000000107</v>
          </cell>
          <cell r="AH218">
            <v>0</v>
          </cell>
          <cell r="AI218">
            <v>0</v>
          </cell>
          <cell r="AJ218">
            <v>0</v>
          </cell>
          <cell r="AK218">
            <v>0</v>
          </cell>
          <cell r="AL218">
            <v>0</v>
          </cell>
          <cell r="AM218">
            <v>0</v>
          </cell>
          <cell r="AN218">
            <v>0</v>
          </cell>
          <cell r="AO218">
            <v>0</v>
          </cell>
          <cell r="AP218">
            <v>0</v>
          </cell>
          <cell r="AQ218">
            <v>0</v>
          </cell>
          <cell r="AR218">
            <v>0</v>
          </cell>
          <cell r="AS218">
            <v>0</v>
          </cell>
          <cell r="AT218">
            <v>1.1514285714285726</v>
          </cell>
          <cell r="AU218">
            <v>8.06</v>
          </cell>
          <cell r="AV218">
            <v>16.12</v>
          </cell>
          <cell r="AW218">
            <v>0</v>
          </cell>
          <cell r="AX218">
            <v>0</v>
          </cell>
          <cell r="AY218">
            <v>0</v>
          </cell>
          <cell r="AZ218">
            <v>0.98292682926829267</v>
          </cell>
          <cell r="BA218">
            <v>118.76876876876865</v>
          </cell>
          <cell r="BB218">
            <v>136.75375375375361</v>
          </cell>
          <cell r="BC218">
            <v>0</v>
          </cell>
          <cell r="BD218">
            <v>0</v>
          </cell>
          <cell r="BE218">
            <v>0</v>
          </cell>
          <cell r="BF218">
            <v>0</v>
          </cell>
          <cell r="BG218">
            <v>0</v>
          </cell>
          <cell r="BH218">
            <v>300.7</v>
          </cell>
          <cell r="BI218">
            <v>0</v>
          </cell>
          <cell r="BJ218">
            <v>0.67250365708955195</v>
          </cell>
          <cell r="BK218">
            <v>0</v>
          </cell>
          <cell r="BL218">
            <v>0</v>
          </cell>
          <cell r="BM218">
            <v>1</v>
          </cell>
          <cell r="BN218">
            <v>0</v>
          </cell>
        </row>
        <row r="219">
          <cell r="A219">
            <v>328</v>
          </cell>
          <cell r="B219">
            <v>145979</v>
          </cell>
          <cell r="C219">
            <v>9352221</v>
          </cell>
          <cell r="D219" t="str">
            <v>Stutton Church of England Primary School</v>
          </cell>
          <cell r="E219" t="str">
            <v>Primary</v>
          </cell>
          <cell r="F219" t="str">
            <v>Recoupment Academy</v>
          </cell>
          <cell r="G219">
            <v>1</v>
          </cell>
          <cell r="H219">
            <v>0</v>
          </cell>
          <cell r="I219">
            <v>0</v>
          </cell>
          <cell r="J219">
            <v>7</v>
          </cell>
          <cell r="K219">
            <v>0</v>
          </cell>
          <cell r="L219">
            <v>0</v>
          </cell>
          <cell r="M219">
            <v>0</v>
          </cell>
          <cell r="N219">
            <v>30</v>
          </cell>
          <cell r="O219">
            <v>30</v>
          </cell>
          <cell r="P219">
            <v>4</v>
          </cell>
          <cell r="Q219">
            <v>26</v>
          </cell>
          <cell r="R219">
            <v>0</v>
          </cell>
          <cell r="S219">
            <v>0</v>
          </cell>
          <cell r="T219">
            <v>0</v>
          </cell>
          <cell r="U219">
            <v>0</v>
          </cell>
          <cell r="V219">
            <v>0</v>
          </cell>
          <cell r="W219">
            <v>0</v>
          </cell>
          <cell r="X219">
            <v>0</v>
          </cell>
          <cell r="Y219">
            <v>0</v>
          </cell>
          <cell r="Z219">
            <v>30</v>
          </cell>
          <cell r="AA219">
            <v>4.2857142857142856</v>
          </cell>
          <cell r="AB219">
            <v>0.99999999999999889</v>
          </cell>
          <cell r="AC219">
            <v>2.8571428571428568</v>
          </cell>
          <cell r="AD219">
            <v>0</v>
          </cell>
          <cell r="AE219">
            <v>0</v>
          </cell>
          <cell r="AF219">
            <v>24</v>
          </cell>
          <cell r="AG219">
            <v>0.99999999999999889</v>
          </cell>
          <cell r="AH219">
            <v>0</v>
          </cell>
          <cell r="AI219">
            <v>2.0000000000000009</v>
          </cell>
          <cell r="AJ219">
            <v>2.0000000000000009</v>
          </cell>
          <cell r="AK219">
            <v>0.99999999999999889</v>
          </cell>
          <cell r="AL219">
            <v>0</v>
          </cell>
          <cell r="AM219">
            <v>0</v>
          </cell>
          <cell r="AN219">
            <v>0</v>
          </cell>
          <cell r="AO219">
            <v>0</v>
          </cell>
          <cell r="AP219">
            <v>0</v>
          </cell>
          <cell r="AQ219">
            <v>0</v>
          </cell>
          <cell r="AR219">
            <v>0</v>
          </cell>
          <cell r="AS219">
            <v>0</v>
          </cell>
          <cell r="AT219">
            <v>1.1538461538461549</v>
          </cell>
          <cell r="AU219">
            <v>1.1538461538461549</v>
          </cell>
          <cell r="AV219">
            <v>1.1538461538461549</v>
          </cell>
          <cell r="AW219">
            <v>0</v>
          </cell>
          <cell r="AX219">
            <v>0</v>
          </cell>
          <cell r="AY219">
            <v>0</v>
          </cell>
          <cell r="AZ219">
            <v>0</v>
          </cell>
          <cell r="BA219">
            <v>10.833333333333343</v>
          </cell>
          <cell r="BB219">
            <v>12.500000000000011</v>
          </cell>
          <cell r="BC219">
            <v>0</v>
          </cell>
          <cell r="BD219">
            <v>0</v>
          </cell>
          <cell r="BE219">
            <v>0</v>
          </cell>
          <cell r="BF219">
            <v>0</v>
          </cell>
          <cell r="BG219">
            <v>0</v>
          </cell>
          <cell r="BH219">
            <v>2.0000000000000098</v>
          </cell>
          <cell r="BI219">
            <v>0</v>
          </cell>
          <cell r="BJ219">
            <v>1.329995875</v>
          </cell>
          <cell r="BK219">
            <v>0</v>
          </cell>
          <cell r="BL219">
            <v>0</v>
          </cell>
          <cell r="BM219">
            <v>1</v>
          </cell>
          <cell r="BN219">
            <v>0</v>
          </cell>
        </row>
        <row r="220">
          <cell r="A220">
            <v>481</v>
          </cell>
          <cell r="B220">
            <v>146086</v>
          </cell>
          <cell r="C220">
            <v>9352222</v>
          </cell>
          <cell r="D220" t="str">
            <v>All Saints Church of England Primary School, Newmarket</v>
          </cell>
          <cell r="E220" t="str">
            <v>Primary</v>
          </cell>
          <cell r="F220" t="str">
            <v>Recoupment Academy</v>
          </cell>
          <cell r="G220">
            <v>1</v>
          </cell>
          <cell r="H220">
            <v>0</v>
          </cell>
          <cell r="I220">
            <v>0</v>
          </cell>
          <cell r="J220">
            <v>7</v>
          </cell>
          <cell r="K220">
            <v>0</v>
          </cell>
          <cell r="L220">
            <v>0</v>
          </cell>
          <cell r="M220">
            <v>0</v>
          </cell>
          <cell r="N220">
            <v>198</v>
          </cell>
          <cell r="O220">
            <v>198</v>
          </cell>
          <cell r="P220">
            <v>24</v>
          </cell>
          <cell r="Q220">
            <v>174</v>
          </cell>
          <cell r="R220">
            <v>0</v>
          </cell>
          <cell r="S220">
            <v>0</v>
          </cell>
          <cell r="T220">
            <v>0</v>
          </cell>
          <cell r="U220">
            <v>0</v>
          </cell>
          <cell r="V220">
            <v>0</v>
          </cell>
          <cell r="W220">
            <v>0</v>
          </cell>
          <cell r="X220">
            <v>0</v>
          </cell>
          <cell r="Y220">
            <v>0</v>
          </cell>
          <cell r="Z220">
            <v>198</v>
          </cell>
          <cell r="AA220">
            <v>28.285714285714285</v>
          </cell>
          <cell r="AB220">
            <v>20.999999999999986</v>
          </cell>
          <cell r="AC220">
            <v>32.521739130434781</v>
          </cell>
          <cell r="AD220">
            <v>0</v>
          </cell>
          <cell r="AE220">
            <v>0</v>
          </cell>
          <cell r="AF220">
            <v>176</v>
          </cell>
          <cell r="AG220">
            <v>21.999999999999975</v>
          </cell>
          <cell r="AH220">
            <v>0</v>
          </cell>
          <cell r="AI220">
            <v>0</v>
          </cell>
          <cell r="AJ220">
            <v>0</v>
          </cell>
          <cell r="AK220">
            <v>0</v>
          </cell>
          <cell r="AL220">
            <v>0</v>
          </cell>
          <cell r="AM220">
            <v>0</v>
          </cell>
          <cell r="AN220">
            <v>0</v>
          </cell>
          <cell r="AO220">
            <v>0</v>
          </cell>
          <cell r="AP220">
            <v>0</v>
          </cell>
          <cell r="AQ220">
            <v>0</v>
          </cell>
          <cell r="AR220">
            <v>0</v>
          </cell>
          <cell r="AS220">
            <v>0</v>
          </cell>
          <cell r="AT220">
            <v>12.517241379310343</v>
          </cell>
          <cell r="AU220">
            <v>30.724137931034395</v>
          </cell>
          <cell r="AV220">
            <v>36.413793103448178</v>
          </cell>
          <cell r="AW220">
            <v>0</v>
          </cell>
          <cell r="AX220">
            <v>0</v>
          </cell>
          <cell r="AY220">
            <v>0</v>
          </cell>
          <cell r="AZ220">
            <v>0</v>
          </cell>
          <cell r="BA220">
            <v>71.709090909090889</v>
          </cell>
          <cell r="BB220">
            <v>81.59999999999998</v>
          </cell>
          <cell r="BC220">
            <v>0</v>
          </cell>
          <cell r="BD220">
            <v>0</v>
          </cell>
          <cell r="BE220">
            <v>0</v>
          </cell>
          <cell r="BF220">
            <v>0</v>
          </cell>
          <cell r="BG220">
            <v>0</v>
          </cell>
          <cell r="BH220">
            <v>3.1999999999999655</v>
          </cell>
          <cell r="BI220">
            <v>0</v>
          </cell>
          <cell r="BJ220">
            <v>0.38580298603351998</v>
          </cell>
          <cell r="BK220">
            <v>0</v>
          </cell>
          <cell r="BL220">
            <v>0</v>
          </cell>
          <cell r="BM220">
            <v>1</v>
          </cell>
          <cell r="BN220">
            <v>0</v>
          </cell>
        </row>
        <row r="221">
          <cell r="A221">
            <v>322</v>
          </cell>
          <cell r="B221">
            <v>146271</v>
          </cell>
          <cell r="C221">
            <v>9352223</v>
          </cell>
          <cell r="D221" t="str">
            <v>Shotley Primary School</v>
          </cell>
          <cell r="E221" t="str">
            <v>Primary</v>
          </cell>
          <cell r="F221" t="str">
            <v>Recoupment Academy</v>
          </cell>
          <cell r="G221">
            <v>1</v>
          </cell>
          <cell r="H221">
            <v>0</v>
          </cell>
          <cell r="I221">
            <v>0</v>
          </cell>
          <cell r="J221">
            <v>7</v>
          </cell>
          <cell r="K221">
            <v>0</v>
          </cell>
          <cell r="L221">
            <v>0</v>
          </cell>
          <cell r="M221">
            <v>0</v>
          </cell>
          <cell r="N221">
            <v>149</v>
          </cell>
          <cell r="O221">
            <v>149</v>
          </cell>
          <cell r="P221">
            <v>26</v>
          </cell>
          <cell r="Q221">
            <v>123</v>
          </cell>
          <cell r="R221">
            <v>0</v>
          </cell>
          <cell r="S221">
            <v>0</v>
          </cell>
          <cell r="T221">
            <v>0</v>
          </cell>
          <cell r="U221">
            <v>0</v>
          </cell>
          <cell r="V221">
            <v>0</v>
          </cell>
          <cell r="W221">
            <v>0</v>
          </cell>
          <cell r="X221">
            <v>0</v>
          </cell>
          <cell r="Y221">
            <v>0</v>
          </cell>
          <cell r="Z221">
            <v>149</v>
          </cell>
          <cell r="AA221">
            <v>21.285714285714285</v>
          </cell>
          <cell r="AB221">
            <v>20.999999999999964</v>
          </cell>
          <cell r="AC221">
            <v>33.111111111111107</v>
          </cell>
          <cell r="AD221">
            <v>0</v>
          </cell>
          <cell r="AE221">
            <v>0</v>
          </cell>
          <cell r="AF221">
            <v>149</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43.05</v>
          </cell>
          <cell r="BB221">
            <v>52.15</v>
          </cell>
          <cell r="BC221">
            <v>0</v>
          </cell>
          <cell r="BD221">
            <v>0</v>
          </cell>
          <cell r="BE221">
            <v>0</v>
          </cell>
          <cell r="BF221">
            <v>0</v>
          </cell>
          <cell r="BG221">
            <v>0</v>
          </cell>
          <cell r="BH221">
            <v>0</v>
          </cell>
          <cell r="BI221">
            <v>0</v>
          </cell>
          <cell r="BJ221">
            <v>1.8162717900584799</v>
          </cell>
          <cell r="BK221">
            <v>0</v>
          </cell>
          <cell r="BL221">
            <v>0</v>
          </cell>
          <cell r="BM221">
            <v>1</v>
          </cell>
          <cell r="BN221">
            <v>0</v>
          </cell>
        </row>
        <row r="222">
          <cell r="A222">
            <v>417</v>
          </cell>
          <cell r="B222">
            <v>146280</v>
          </cell>
          <cell r="C222">
            <v>9352224</v>
          </cell>
          <cell r="D222" t="str">
            <v>Howard Community Primary School</v>
          </cell>
          <cell r="E222" t="str">
            <v>Primary</v>
          </cell>
          <cell r="F222" t="str">
            <v>Recoupment Academy</v>
          </cell>
          <cell r="G222">
            <v>1</v>
          </cell>
          <cell r="H222">
            <v>0</v>
          </cell>
          <cell r="I222">
            <v>0</v>
          </cell>
          <cell r="J222">
            <v>7</v>
          </cell>
          <cell r="K222">
            <v>0</v>
          </cell>
          <cell r="L222">
            <v>0</v>
          </cell>
          <cell r="M222">
            <v>0</v>
          </cell>
          <cell r="N222">
            <v>158</v>
          </cell>
          <cell r="O222">
            <v>158</v>
          </cell>
          <cell r="P222">
            <v>13</v>
          </cell>
          <cell r="Q222">
            <v>145</v>
          </cell>
          <cell r="R222">
            <v>0</v>
          </cell>
          <cell r="S222">
            <v>0</v>
          </cell>
          <cell r="T222">
            <v>0</v>
          </cell>
          <cell r="U222">
            <v>0</v>
          </cell>
          <cell r="V222">
            <v>0</v>
          </cell>
          <cell r="W222">
            <v>0</v>
          </cell>
          <cell r="X222">
            <v>0</v>
          </cell>
          <cell r="Y222">
            <v>0</v>
          </cell>
          <cell r="Z222">
            <v>158</v>
          </cell>
          <cell r="AA222">
            <v>22.571428571428573</v>
          </cell>
          <cell r="AB222">
            <v>34.999999999999979</v>
          </cell>
          <cell r="AC222">
            <v>65.146919431279613</v>
          </cell>
          <cell r="AD222">
            <v>0</v>
          </cell>
          <cell r="AE222">
            <v>0</v>
          </cell>
          <cell r="AF222">
            <v>46.890322580645147</v>
          </cell>
          <cell r="AG222">
            <v>72.374193548387055</v>
          </cell>
          <cell r="AH222">
            <v>0</v>
          </cell>
          <cell r="AI222">
            <v>38.735483870967798</v>
          </cell>
          <cell r="AJ222">
            <v>0</v>
          </cell>
          <cell r="AK222">
            <v>0</v>
          </cell>
          <cell r="AL222">
            <v>0</v>
          </cell>
          <cell r="AM222">
            <v>0</v>
          </cell>
          <cell r="AN222">
            <v>0</v>
          </cell>
          <cell r="AO222">
            <v>0</v>
          </cell>
          <cell r="AP222">
            <v>0</v>
          </cell>
          <cell r="AQ222">
            <v>0</v>
          </cell>
          <cell r="AR222">
            <v>0</v>
          </cell>
          <cell r="AS222">
            <v>0</v>
          </cell>
          <cell r="AT222">
            <v>3.2689655172413805</v>
          </cell>
          <cell r="AU222">
            <v>7.6275862068965496</v>
          </cell>
          <cell r="AV222">
            <v>9.8068965517241402</v>
          </cell>
          <cell r="AW222">
            <v>0</v>
          </cell>
          <cell r="AX222">
            <v>0</v>
          </cell>
          <cell r="AY222">
            <v>0</v>
          </cell>
          <cell r="AZ222">
            <v>1.4976303317535546</v>
          </cell>
          <cell r="BA222">
            <v>61.423611111111093</v>
          </cell>
          <cell r="BB222">
            <v>66.930555555555543</v>
          </cell>
          <cell r="BC222">
            <v>0</v>
          </cell>
          <cell r="BD222">
            <v>0</v>
          </cell>
          <cell r="BE222">
            <v>0</v>
          </cell>
          <cell r="BF222">
            <v>0</v>
          </cell>
          <cell r="BG222">
            <v>0</v>
          </cell>
          <cell r="BH222">
            <v>0</v>
          </cell>
          <cell r="BI222">
            <v>0</v>
          </cell>
          <cell r="BJ222">
            <v>0.82400695000000002</v>
          </cell>
          <cell r="BK222">
            <v>0</v>
          </cell>
          <cell r="BL222">
            <v>0</v>
          </cell>
          <cell r="BM222">
            <v>1</v>
          </cell>
          <cell r="BN222">
            <v>0</v>
          </cell>
        </row>
        <row r="223">
          <cell r="A223">
            <v>250</v>
          </cell>
          <cell r="B223">
            <v>146323</v>
          </cell>
          <cell r="C223">
            <v>9352225</v>
          </cell>
          <cell r="D223" t="str">
            <v>Britannia Primary School and Nursery</v>
          </cell>
          <cell r="E223" t="str">
            <v>Primary</v>
          </cell>
          <cell r="F223" t="str">
            <v>Recoupment Academy</v>
          </cell>
          <cell r="G223">
            <v>1</v>
          </cell>
          <cell r="H223">
            <v>0</v>
          </cell>
          <cell r="I223">
            <v>0</v>
          </cell>
          <cell r="J223">
            <v>7</v>
          </cell>
          <cell r="K223">
            <v>0</v>
          </cell>
          <cell r="L223">
            <v>0</v>
          </cell>
          <cell r="M223">
            <v>0</v>
          </cell>
          <cell r="N223">
            <v>625</v>
          </cell>
          <cell r="O223">
            <v>625</v>
          </cell>
          <cell r="P223">
            <v>89</v>
          </cell>
          <cell r="Q223">
            <v>536</v>
          </cell>
          <cell r="R223">
            <v>0</v>
          </cell>
          <cell r="S223">
            <v>0</v>
          </cell>
          <cell r="T223">
            <v>0</v>
          </cell>
          <cell r="U223">
            <v>0</v>
          </cell>
          <cell r="V223">
            <v>0</v>
          </cell>
          <cell r="W223">
            <v>0</v>
          </cell>
          <cell r="X223">
            <v>0</v>
          </cell>
          <cell r="Y223">
            <v>0</v>
          </cell>
          <cell r="Z223">
            <v>625</v>
          </cell>
          <cell r="AA223">
            <v>89.285714285714292</v>
          </cell>
          <cell r="AB223">
            <v>37</v>
          </cell>
          <cell r="AC223">
            <v>78.748006379585334</v>
          </cell>
          <cell r="AD223">
            <v>0</v>
          </cell>
          <cell r="AE223">
            <v>0</v>
          </cell>
          <cell r="AF223">
            <v>587</v>
          </cell>
          <cell r="AG223">
            <v>10</v>
          </cell>
          <cell r="AH223">
            <v>7</v>
          </cell>
          <cell r="AI223">
            <v>7</v>
          </cell>
          <cell r="AJ223">
            <v>11.999999999999998</v>
          </cell>
          <cell r="AK223">
            <v>2</v>
          </cell>
          <cell r="AL223">
            <v>0</v>
          </cell>
          <cell r="AM223">
            <v>0</v>
          </cell>
          <cell r="AN223">
            <v>0</v>
          </cell>
          <cell r="AO223">
            <v>0</v>
          </cell>
          <cell r="AP223">
            <v>0</v>
          </cell>
          <cell r="AQ223">
            <v>0</v>
          </cell>
          <cell r="AR223">
            <v>0</v>
          </cell>
          <cell r="AS223">
            <v>0</v>
          </cell>
          <cell r="AT223">
            <v>22.154850746268625</v>
          </cell>
          <cell r="AU223">
            <v>39.645522388059689</v>
          </cell>
          <cell r="AV223">
            <v>58.302238805970127</v>
          </cell>
          <cell r="AW223">
            <v>0</v>
          </cell>
          <cell r="AX223">
            <v>0</v>
          </cell>
          <cell r="AY223">
            <v>0</v>
          </cell>
          <cell r="AZ223">
            <v>0</v>
          </cell>
          <cell r="BA223">
            <v>158.85277246653894</v>
          </cell>
          <cell r="BB223">
            <v>185.22944550669186</v>
          </cell>
          <cell r="BC223">
            <v>0</v>
          </cell>
          <cell r="BD223">
            <v>0</v>
          </cell>
          <cell r="BE223">
            <v>0</v>
          </cell>
          <cell r="BF223">
            <v>0</v>
          </cell>
          <cell r="BG223">
            <v>0</v>
          </cell>
          <cell r="BH223">
            <v>0</v>
          </cell>
          <cell r="BI223">
            <v>0</v>
          </cell>
          <cell r="BJ223">
            <v>0.474219425513699</v>
          </cell>
          <cell r="BK223">
            <v>0</v>
          </cell>
          <cell r="BL223">
            <v>0</v>
          </cell>
          <cell r="BM223">
            <v>1</v>
          </cell>
          <cell r="BN223">
            <v>0</v>
          </cell>
        </row>
        <row r="224">
          <cell r="A224">
            <v>303</v>
          </cell>
          <cell r="B224">
            <v>141849</v>
          </cell>
          <cell r="C224">
            <v>9352927</v>
          </cell>
          <cell r="D224" t="str">
            <v>Whitton Community Primary School</v>
          </cell>
          <cell r="E224" t="str">
            <v>Primary</v>
          </cell>
          <cell r="F224" t="str">
            <v>Recoupment Academy</v>
          </cell>
          <cell r="G224">
            <v>1</v>
          </cell>
          <cell r="H224">
            <v>0</v>
          </cell>
          <cell r="I224">
            <v>0</v>
          </cell>
          <cell r="J224">
            <v>7</v>
          </cell>
          <cell r="K224">
            <v>0</v>
          </cell>
          <cell r="L224">
            <v>0</v>
          </cell>
          <cell r="M224">
            <v>0</v>
          </cell>
          <cell r="N224">
            <v>317</v>
          </cell>
          <cell r="O224">
            <v>317</v>
          </cell>
          <cell r="P224">
            <v>29</v>
          </cell>
          <cell r="Q224">
            <v>288</v>
          </cell>
          <cell r="R224">
            <v>0</v>
          </cell>
          <cell r="S224">
            <v>0</v>
          </cell>
          <cell r="T224">
            <v>0</v>
          </cell>
          <cell r="U224">
            <v>0</v>
          </cell>
          <cell r="V224">
            <v>0</v>
          </cell>
          <cell r="W224">
            <v>0</v>
          </cell>
          <cell r="X224">
            <v>0</v>
          </cell>
          <cell r="Y224">
            <v>0</v>
          </cell>
          <cell r="Z224">
            <v>317</v>
          </cell>
          <cell r="AA224">
            <v>45.285714285714285</v>
          </cell>
          <cell r="AB224">
            <v>85.000000000000099</v>
          </cell>
          <cell r="AC224">
            <v>163.86461538461538</v>
          </cell>
          <cell r="AD224">
            <v>0</v>
          </cell>
          <cell r="AE224">
            <v>0</v>
          </cell>
          <cell r="AF224">
            <v>43.000000000000043</v>
          </cell>
          <cell r="AG224">
            <v>10.999999999999984</v>
          </cell>
          <cell r="AH224">
            <v>13.000000000000007</v>
          </cell>
          <cell r="AI224">
            <v>116.9999999999999</v>
          </cell>
          <cell r="AJ224">
            <v>132</v>
          </cell>
          <cell r="AK224">
            <v>0.99999999999999889</v>
          </cell>
          <cell r="AL224">
            <v>0</v>
          </cell>
          <cell r="AM224">
            <v>0</v>
          </cell>
          <cell r="AN224">
            <v>0</v>
          </cell>
          <cell r="AO224">
            <v>0</v>
          </cell>
          <cell r="AP224">
            <v>0</v>
          </cell>
          <cell r="AQ224">
            <v>0</v>
          </cell>
          <cell r="AR224">
            <v>0</v>
          </cell>
          <cell r="AS224">
            <v>0</v>
          </cell>
          <cell r="AT224">
            <v>23.114583333333343</v>
          </cell>
          <cell r="AU224">
            <v>33.020833333333442</v>
          </cell>
          <cell r="AV224">
            <v>45.128472222222186</v>
          </cell>
          <cell r="AW224">
            <v>0</v>
          </cell>
          <cell r="AX224">
            <v>0</v>
          </cell>
          <cell r="AY224">
            <v>0</v>
          </cell>
          <cell r="AZ224">
            <v>0.97538461538461541</v>
          </cell>
          <cell r="BA224">
            <v>125.45454545454557</v>
          </cell>
          <cell r="BB224">
            <v>138.08712121212133</v>
          </cell>
          <cell r="BC224">
            <v>0</v>
          </cell>
          <cell r="BD224">
            <v>0</v>
          </cell>
          <cell r="BE224">
            <v>0</v>
          </cell>
          <cell r="BF224">
            <v>0</v>
          </cell>
          <cell r="BG224">
            <v>0</v>
          </cell>
          <cell r="BH224">
            <v>18.3000000000001</v>
          </cell>
          <cell r="BI224">
            <v>0</v>
          </cell>
          <cell r="BJ224">
            <v>0.31346266456692901</v>
          </cell>
          <cell r="BK224">
            <v>0</v>
          </cell>
          <cell r="BL224">
            <v>0</v>
          </cell>
          <cell r="BM224">
            <v>1</v>
          </cell>
          <cell r="BN224">
            <v>0</v>
          </cell>
        </row>
        <row r="225">
          <cell r="A225">
            <v>404</v>
          </cell>
          <cell r="B225">
            <v>143056</v>
          </cell>
          <cell r="C225">
            <v>9353002</v>
          </cell>
          <cell r="D225" t="str">
            <v>Bardwell Church of England Primary School</v>
          </cell>
          <cell r="E225" t="str">
            <v>Primary</v>
          </cell>
          <cell r="F225" t="str">
            <v>Recoupment Academy</v>
          </cell>
          <cell r="G225">
            <v>1</v>
          </cell>
          <cell r="H225">
            <v>0</v>
          </cell>
          <cell r="I225">
            <v>0</v>
          </cell>
          <cell r="J225">
            <v>7</v>
          </cell>
          <cell r="K225">
            <v>0</v>
          </cell>
          <cell r="L225">
            <v>0</v>
          </cell>
          <cell r="M225">
            <v>0</v>
          </cell>
          <cell r="N225">
            <v>61</v>
          </cell>
          <cell r="O225">
            <v>61</v>
          </cell>
          <cell r="P225">
            <v>8</v>
          </cell>
          <cell r="Q225">
            <v>53</v>
          </cell>
          <cell r="R225">
            <v>0</v>
          </cell>
          <cell r="S225">
            <v>0</v>
          </cell>
          <cell r="T225">
            <v>0</v>
          </cell>
          <cell r="U225">
            <v>0</v>
          </cell>
          <cell r="V225">
            <v>0</v>
          </cell>
          <cell r="W225">
            <v>0</v>
          </cell>
          <cell r="X225">
            <v>0</v>
          </cell>
          <cell r="Y225">
            <v>0</v>
          </cell>
          <cell r="Z225">
            <v>61</v>
          </cell>
          <cell r="AA225">
            <v>8.7142857142857135</v>
          </cell>
          <cell r="AB225">
            <v>0.99999999999999878</v>
          </cell>
          <cell r="AC225">
            <v>4.295774647887324</v>
          </cell>
          <cell r="AD225">
            <v>0</v>
          </cell>
          <cell r="AE225">
            <v>0</v>
          </cell>
          <cell r="AF225">
            <v>61</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20.784313725490193</v>
          </cell>
          <cell r="BB225">
            <v>23.921568627450977</v>
          </cell>
          <cell r="BC225">
            <v>0</v>
          </cell>
          <cell r="BD225">
            <v>0</v>
          </cell>
          <cell r="BE225">
            <v>0</v>
          </cell>
          <cell r="BF225">
            <v>0</v>
          </cell>
          <cell r="BG225">
            <v>0</v>
          </cell>
          <cell r="BH225">
            <v>2.8999999999999773</v>
          </cell>
          <cell r="BI225">
            <v>0</v>
          </cell>
          <cell r="BJ225">
            <v>1.49994409642857</v>
          </cell>
          <cell r="BK225">
            <v>0</v>
          </cell>
          <cell r="BL225">
            <v>0</v>
          </cell>
          <cell r="BM225">
            <v>1</v>
          </cell>
          <cell r="BN225">
            <v>0</v>
          </cell>
        </row>
        <row r="226">
          <cell r="A226">
            <v>441</v>
          </cell>
          <cell r="B226">
            <v>142547</v>
          </cell>
          <cell r="C226">
            <v>9353025</v>
          </cell>
          <cell r="D226" t="str">
            <v>Great Barton Church of England Primary Academy</v>
          </cell>
          <cell r="E226" t="str">
            <v>Primary</v>
          </cell>
          <cell r="F226" t="str">
            <v>Recoupment Academy</v>
          </cell>
          <cell r="G226">
            <v>1</v>
          </cell>
          <cell r="H226">
            <v>0</v>
          </cell>
          <cell r="I226">
            <v>0</v>
          </cell>
          <cell r="J226">
            <v>7</v>
          </cell>
          <cell r="K226">
            <v>0</v>
          </cell>
          <cell r="L226">
            <v>0</v>
          </cell>
          <cell r="M226">
            <v>0</v>
          </cell>
          <cell r="N226">
            <v>212</v>
          </cell>
          <cell r="O226">
            <v>212</v>
          </cell>
          <cell r="P226">
            <v>31</v>
          </cell>
          <cell r="Q226">
            <v>181</v>
          </cell>
          <cell r="R226">
            <v>0</v>
          </cell>
          <cell r="S226">
            <v>0</v>
          </cell>
          <cell r="T226">
            <v>0</v>
          </cell>
          <cell r="U226">
            <v>0</v>
          </cell>
          <cell r="V226">
            <v>0</v>
          </cell>
          <cell r="W226">
            <v>0</v>
          </cell>
          <cell r="X226">
            <v>0</v>
          </cell>
          <cell r="Y226">
            <v>0</v>
          </cell>
          <cell r="Z226">
            <v>212</v>
          </cell>
          <cell r="AA226">
            <v>30.285714285714285</v>
          </cell>
          <cell r="AB226">
            <v>2.9999999999999969</v>
          </cell>
          <cell r="AC226">
            <v>9.2173913043478262</v>
          </cell>
          <cell r="AD226">
            <v>0</v>
          </cell>
          <cell r="AE226">
            <v>0</v>
          </cell>
          <cell r="AF226">
            <v>209.99052132701422</v>
          </cell>
          <cell r="AG226">
            <v>2.0094786729857819</v>
          </cell>
          <cell r="AH226">
            <v>0</v>
          </cell>
          <cell r="AI226">
            <v>0</v>
          </cell>
          <cell r="AJ226">
            <v>0</v>
          </cell>
          <cell r="AK226">
            <v>0</v>
          </cell>
          <cell r="AL226">
            <v>0</v>
          </cell>
          <cell r="AM226">
            <v>0</v>
          </cell>
          <cell r="AN226">
            <v>0</v>
          </cell>
          <cell r="AO226">
            <v>0</v>
          </cell>
          <cell r="AP226">
            <v>0</v>
          </cell>
          <cell r="AQ226">
            <v>0</v>
          </cell>
          <cell r="AR226">
            <v>0</v>
          </cell>
          <cell r="AS226">
            <v>0</v>
          </cell>
          <cell r="AT226">
            <v>1.1712707182320445</v>
          </cell>
          <cell r="AU226">
            <v>1.1712707182320445</v>
          </cell>
          <cell r="AV226">
            <v>1.1712707182320445</v>
          </cell>
          <cell r="AW226">
            <v>0</v>
          </cell>
          <cell r="AX226">
            <v>0</v>
          </cell>
          <cell r="AY226">
            <v>0</v>
          </cell>
          <cell r="AZ226">
            <v>0</v>
          </cell>
          <cell r="BA226">
            <v>57.92</v>
          </cell>
          <cell r="BB226">
            <v>67.84</v>
          </cell>
          <cell r="BC226">
            <v>0</v>
          </cell>
          <cell r="BD226">
            <v>0</v>
          </cell>
          <cell r="BE226">
            <v>0</v>
          </cell>
          <cell r="BF226">
            <v>0</v>
          </cell>
          <cell r="BG226">
            <v>0</v>
          </cell>
          <cell r="BH226">
            <v>0</v>
          </cell>
          <cell r="BI226">
            <v>0</v>
          </cell>
          <cell r="BJ226">
            <v>1.84430926484848</v>
          </cell>
          <cell r="BK226">
            <v>0</v>
          </cell>
          <cell r="BL226">
            <v>0</v>
          </cell>
          <cell r="BM226">
            <v>1</v>
          </cell>
          <cell r="BN226">
            <v>0</v>
          </cell>
        </row>
        <row r="227">
          <cell r="A227">
            <v>492</v>
          </cell>
          <cell r="B227">
            <v>142554</v>
          </cell>
          <cell r="C227">
            <v>9353054</v>
          </cell>
          <cell r="D227" t="str">
            <v>Rattlesden Church of England Primary Academy</v>
          </cell>
          <cell r="E227" t="str">
            <v>Primary</v>
          </cell>
          <cell r="F227" t="str">
            <v>Recoupment Academy</v>
          </cell>
          <cell r="G227">
            <v>1</v>
          </cell>
          <cell r="H227">
            <v>0</v>
          </cell>
          <cell r="I227">
            <v>0</v>
          </cell>
          <cell r="J227">
            <v>7</v>
          </cell>
          <cell r="K227">
            <v>0</v>
          </cell>
          <cell r="L227">
            <v>0</v>
          </cell>
          <cell r="M227">
            <v>0</v>
          </cell>
          <cell r="N227">
            <v>111</v>
          </cell>
          <cell r="O227">
            <v>111</v>
          </cell>
          <cell r="P227">
            <v>15</v>
          </cell>
          <cell r="Q227">
            <v>96</v>
          </cell>
          <cell r="R227">
            <v>0</v>
          </cell>
          <cell r="S227">
            <v>0</v>
          </cell>
          <cell r="T227">
            <v>0</v>
          </cell>
          <cell r="U227">
            <v>0</v>
          </cell>
          <cell r="V227">
            <v>0</v>
          </cell>
          <cell r="W227">
            <v>0</v>
          </cell>
          <cell r="X227">
            <v>0</v>
          </cell>
          <cell r="Y227">
            <v>0</v>
          </cell>
          <cell r="Z227">
            <v>111</v>
          </cell>
          <cell r="AA227">
            <v>15.857142857142858</v>
          </cell>
          <cell r="AB227">
            <v>9.0000000000000018</v>
          </cell>
          <cell r="AC227">
            <v>19.264462809917354</v>
          </cell>
          <cell r="AD227">
            <v>0</v>
          </cell>
          <cell r="AE227">
            <v>0</v>
          </cell>
          <cell r="AF227">
            <v>111</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0.9173553719008265</v>
          </cell>
          <cell r="BA227">
            <v>35.478260869565183</v>
          </cell>
          <cell r="BB227">
            <v>41.021739130434746</v>
          </cell>
          <cell r="BC227">
            <v>0</v>
          </cell>
          <cell r="BD227">
            <v>0</v>
          </cell>
          <cell r="BE227">
            <v>0</v>
          </cell>
          <cell r="BF227">
            <v>0</v>
          </cell>
          <cell r="BG227">
            <v>0</v>
          </cell>
          <cell r="BH227">
            <v>0</v>
          </cell>
          <cell r="BI227">
            <v>0</v>
          </cell>
          <cell r="BJ227">
            <v>2.2486368715384599</v>
          </cell>
          <cell r="BK227">
            <v>0</v>
          </cell>
          <cell r="BL227">
            <v>1</v>
          </cell>
          <cell r="BM227">
            <v>1</v>
          </cell>
          <cell r="BN227">
            <v>0</v>
          </cell>
        </row>
        <row r="228">
          <cell r="A228">
            <v>514</v>
          </cell>
          <cell r="B228">
            <v>142562</v>
          </cell>
          <cell r="C228">
            <v>9353062</v>
          </cell>
          <cell r="D228" t="str">
            <v>Thurston Church of England Primary Academy</v>
          </cell>
          <cell r="E228" t="str">
            <v>Primary</v>
          </cell>
          <cell r="F228" t="str">
            <v>Recoupment Academy</v>
          </cell>
          <cell r="G228">
            <v>1</v>
          </cell>
          <cell r="H228">
            <v>0</v>
          </cell>
          <cell r="I228">
            <v>0</v>
          </cell>
          <cell r="J228">
            <v>7</v>
          </cell>
          <cell r="K228">
            <v>0</v>
          </cell>
          <cell r="L228">
            <v>0</v>
          </cell>
          <cell r="M228">
            <v>0</v>
          </cell>
          <cell r="N228">
            <v>205</v>
          </cell>
          <cell r="O228">
            <v>205</v>
          </cell>
          <cell r="P228">
            <v>29</v>
          </cell>
          <cell r="Q228">
            <v>176</v>
          </cell>
          <cell r="R228">
            <v>0</v>
          </cell>
          <cell r="S228">
            <v>0</v>
          </cell>
          <cell r="T228">
            <v>0</v>
          </cell>
          <cell r="U228">
            <v>0</v>
          </cell>
          <cell r="V228">
            <v>0</v>
          </cell>
          <cell r="W228">
            <v>0</v>
          </cell>
          <cell r="X228">
            <v>0</v>
          </cell>
          <cell r="Y228">
            <v>0</v>
          </cell>
          <cell r="Z228">
            <v>205</v>
          </cell>
          <cell r="AA228">
            <v>29.285714285714285</v>
          </cell>
          <cell r="AB228">
            <v>24.999999999999975</v>
          </cell>
          <cell r="AC228">
            <v>24.999999999999975</v>
          </cell>
          <cell r="AD228">
            <v>0</v>
          </cell>
          <cell r="AE228">
            <v>0</v>
          </cell>
          <cell r="AF228">
            <v>205</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2.0197044334975369</v>
          </cell>
          <cell r="BA228">
            <v>58.666666666666607</v>
          </cell>
          <cell r="BB228">
            <v>68.333333333333258</v>
          </cell>
          <cell r="BC228">
            <v>0</v>
          </cell>
          <cell r="BD228">
            <v>0</v>
          </cell>
          <cell r="BE228">
            <v>0</v>
          </cell>
          <cell r="BF228">
            <v>0</v>
          </cell>
          <cell r="BG228">
            <v>0</v>
          </cell>
          <cell r="BH228">
            <v>0</v>
          </cell>
          <cell r="BI228">
            <v>0</v>
          </cell>
          <cell r="BJ228">
            <v>1.68802422644928</v>
          </cell>
          <cell r="BK228">
            <v>0</v>
          </cell>
          <cell r="BL228">
            <v>0</v>
          </cell>
          <cell r="BM228">
            <v>1</v>
          </cell>
          <cell r="BN228">
            <v>0</v>
          </cell>
        </row>
        <row r="229">
          <cell r="A229">
            <v>20</v>
          </cell>
          <cell r="B229">
            <v>146148</v>
          </cell>
          <cell r="C229">
            <v>9353081</v>
          </cell>
          <cell r="D229" t="str">
            <v>Charsfield Church of England Primary School</v>
          </cell>
          <cell r="E229" t="str">
            <v>Primary</v>
          </cell>
          <cell r="F229" t="str">
            <v>Recoupment Academy</v>
          </cell>
          <cell r="G229">
            <v>1</v>
          </cell>
          <cell r="H229">
            <v>0</v>
          </cell>
          <cell r="I229">
            <v>0</v>
          </cell>
          <cell r="J229">
            <v>7</v>
          </cell>
          <cell r="K229">
            <v>0</v>
          </cell>
          <cell r="L229">
            <v>0</v>
          </cell>
          <cell r="M229">
            <v>0</v>
          </cell>
          <cell r="N229">
            <v>44</v>
          </cell>
          <cell r="O229">
            <v>44</v>
          </cell>
          <cell r="P229">
            <v>11</v>
          </cell>
          <cell r="Q229">
            <v>33</v>
          </cell>
          <cell r="R229">
            <v>0</v>
          </cell>
          <cell r="S229">
            <v>0</v>
          </cell>
          <cell r="T229">
            <v>0</v>
          </cell>
          <cell r="U229">
            <v>0</v>
          </cell>
          <cell r="V229">
            <v>0</v>
          </cell>
          <cell r="W229">
            <v>0</v>
          </cell>
          <cell r="X229">
            <v>0</v>
          </cell>
          <cell r="Y229">
            <v>0</v>
          </cell>
          <cell r="Z229">
            <v>44</v>
          </cell>
          <cell r="AA229">
            <v>6.2857142857142856</v>
          </cell>
          <cell r="AB229">
            <v>5.999999999999984</v>
          </cell>
          <cell r="AC229">
            <v>7.8222222222222229</v>
          </cell>
          <cell r="AD229">
            <v>0</v>
          </cell>
          <cell r="AE229">
            <v>0</v>
          </cell>
          <cell r="AF229">
            <v>42.000000000000021</v>
          </cell>
          <cell r="AG229">
            <v>0</v>
          </cell>
          <cell r="AH229">
            <v>0.99999999999999878</v>
          </cell>
          <cell r="AI229">
            <v>0</v>
          </cell>
          <cell r="AJ229">
            <v>0.99999999999999878</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10.999999999999988</v>
          </cell>
          <cell r="BB229">
            <v>14.666666666666652</v>
          </cell>
          <cell r="BC229">
            <v>0</v>
          </cell>
          <cell r="BD229">
            <v>0</v>
          </cell>
          <cell r="BE229">
            <v>0</v>
          </cell>
          <cell r="BF229">
            <v>0</v>
          </cell>
          <cell r="BG229">
            <v>0</v>
          </cell>
          <cell r="BH229">
            <v>4.6000000000000201</v>
          </cell>
          <cell r="BI229">
            <v>0</v>
          </cell>
          <cell r="BJ229">
            <v>2.32068123333333</v>
          </cell>
          <cell r="BK229">
            <v>0</v>
          </cell>
          <cell r="BL229">
            <v>1</v>
          </cell>
          <cell r="BM229">
            <v>1</v>
          </cell>
          <cell r="BN229">
            <v>0</v>
          </cell>
        </row>
        <row r="230">
          <cell r="A230">
            <v>26</v>
          </cell>
          <cell r="B230">
            <v>146234</v>
          </cell>
          <cell r="C230">
            <v>9353084</v>
          </cell>
          <cell r="D230" t="str">
            <v>Dennington Church of England Primary School</v>
          </cell>
          <cell r="E230" t="str">
            <v>Primary</v>
          </cell>
          <cell r="F230" t="str">
            <v>Recoupment Academy</v>
          </cell>
          <cell r="G230">
            <v>1</v>
          </cell>
          <cell r="H230">
            <v>0</v>
          </cell>
          <cell r="I230">
            <v>0</v>
          </cell>
          <cell r="J230">
            <v>7</v>
          </cell>
          <cell r="K230">
            <v>0</v>
          </cell>
          <cell r="L230">
            <v>0</v>
          </cell>
          <cell r="M230">
            <v>0</v>
          </cell>
          <cell r="N230">
            <v>62</v>
          </cell>
          <cell r="O230">
            <v>62</v>
          </cell>
          <cell r="P230">
            <v>13</v>
          </cell>
          <cell r="Q230">
            <v>49</v>
          </cell>
          <cell r="R230">
            <v>0</v>
          </cell>
          <cell r="S230">
            <v>0</v>
          </cell>
          <cell r="T230">
            <v>0</v>
          </cell>
          <cell r="U230">
            <v>0</v>
          </cell>
          <cell r="V230">
            <v>0</v>
          </cell>
          <cell r="W230">
            <v>0</v>
          </cell>
          <cell r="X230">
            <v>0</v>
          </cell>
          <cell r="Y230">
            <v>0</v>
          </cell>
          <cell r="Z230">
            <v>62</v>
          </cell>
          <cell r="AA230">
            <v>8.8571428571428577</v>
          </cell>
          <cell r="AB230">
            <v>6</v>
          </cell>
          <cell r="AC230">
            <v>24.16949152542373</v>
          </cell>
          <cell r="AD230">
            <v>0</v>
          </cell>
          <cell r="AE230">
            <v>0</v>
          </cell>
          <cell r="AF230">
            <v>62</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22.272727272727295</v>
          </cell>
          <cell r="BB230">
            <v>28.181818181818208</v>
          </cell>
          <cell r="BC230">
            <v>0</v>
          </cell>
          <cell r="BD230">
            <v>0</v>
          </cell>
          <cell r="BE230">
            <v>0</v>
          </cell>
          <cell r="BF230">
            <v>0</v>
          </cell>
          <cell r="BG230">
            <v>0</v>
          </cell>
          <cell r="BH230">
            <v>3.7999999999999892</v>
          </cell>
          <cell r="BI230">
            <v>0</v>
          </cell>
          <cell r="BJ230">
            <v>2.40873077123288</v>
          </cell>
          <cell r="BK230">
            <v>0</v>
          </cell>
          <cell r="BL230">
            <v>1</v>
          </cell>
          <cell r="BM230">
            <v>1</v>
          </cell>
          <cell r="BN230">
            <v>0</v>
          </cell>
        </row>
        <row r="231">
          <cell r="A231">
            <v>36</v>
          </cell>
          <cell r="B231">
            <v>145696</v>
          </cell>
          <cell r="C231">
            <v>9353089</v>
          </cell>
          <cell r="D231" t="str">
            <v>Fressingfield Church of England Primary School</v>
          </cell>
          <cell r="E231" t="str">
            <v>Primary</v>
          </cell>
          <cell r="F231" t="str">
            <v>Recoupment Academy</v>
          </cell>
          <cell r="G231">
            <v>1</v>
          </cell>
          <cell r="H231">
            <v>0</v>
          </cell>
          <cell r="I231">
            <v>0</v>
          </cell>
          <cell r="J231">
            <v>7</v>
          </cell>
          <cell r="K231">
            <v>0</v>
          </cell>
          <cell r="L231">
            <v>0</v>
          </cell>
          <cell r="M231">
            <v>0</v>
          </cell>
          <cell r="N231">
            <v>131</v>
          </cell>
          <cell r="O231">
            <v>131</v>
          </cell>
          <cell r="P231">
            <v>18</v>
          </cell>
          <cell r="Q231">
            <v>113</v>
          </cell>
          <cell r="R231">
            <v>0</v>
          </cell>
          <cell r="S231">
            <v>0</v>
          </cell>
          <cell r="T231">
            <v>0</v>
          </cell>
          <cell r="U231">
            <v>0</v>
          </cell>
          <cell r="V231">
            <v>0</v>
          </cell>
          <cell r="W231">
            <v>0</v>
          </cell>
          <cell r="X231">
            <v>0</v>
          </cell>
          <cell r="Y231">
            <v>0</v>
          </cell>
          <cell r="Z231">
            <v>131</v>
          </cell>
          <cell r="AA231">
            <v>18.714285714285715</v>
          </cell>
          <cell r="AB231">
            <v>4.9999999999999982</v>
          </cell>
          <cell r="AC231">
            <v>14.910569105691057</v>
          </cell>
          <cell r="AD231">
            <v>0</v>
          </cell>
          <cell r="AE231">
            <v>0</v>
          </cell>
          <cell r="AF231">
            <v>131</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2.318584070796462</v>
          </cell>
          <cell r="AW231">
            <v>0</v>
          </cell>
          <cell r="AX231">
            <v>0</v>
          </cell>
          <cell r="AY231">
            <v>0</v>
          </cell>
          <cell r="AZ231">
            <v>3.1951219512195124</v>
          </cell>
          <cell r="BA231">
            <v>38.684684684684647</v>
          </cell>
          <cell r="BB231">
            <v>44.846846846846802</v>
          </cell>
          <cell r="BC231">
            <v>0</v>
          </cell>
          <cell r="BD231">
            <v>0</v>
          </cell>
          <cell r="BE231">
            <v>0</v>
          </cell>
          <cell r="BF231">
            <v>0</v>
          </cell>
          <cell r="BG231">
            <v>0</v>
          </cell>
          <cell r="BH231">
            <v>0</v>
          </cell>
          <cell r="BI231">
            <v>0</v>
          </cell>
          <cell r="BJ231">
            <v>2.6047723264150902</v>
          </cell>
          <cell r="BK231">
            <v>0</v>
          </cell>
          <cell r="BL231">
            <v>1</v>
          </cell>
          <cell r="BM231">
            <v>1</v>
          </cell>
          <cell r="BN231">
            <v>0</v>
          </cell>
        </row>
        <row r="232">
          <cell r="A232">
            <v>449</v>
          </cell>
          <cell r="B232">
            <v>146175</v>
          </cell>
          <cell r="C232">
            <v>9353091</v>
          </cell>
          <cell r="D232" t="str">
            <v>Crawford's Churh of England Primary School</v>
          </cell>
          <cell r="E232" t="str">
            <v>Primary</v>
          </cell>
          <cell r="F232" t="str">
            <v>Recoupment Academy</v>
          </cell>
          <cell r="G232">
            <v>1</v>
          </cell>
          <cell r="H232">
            <v>0</v>
          </cell>
          <cell r="I232">
            <v>0</v>
          </cell>
          <cell r="J232">
            <v>7</v>
          </cell>
          <cell r="K232">
            <v>0</v>
          </cell>
          <cell r="L232">
            <v>0</v>
          </cell>
          <cell r="M232">
            <v>0</v>
          </cell>
          <cell r="N232">
            <v>86</v>
          </cell>
          <cell r="O232">
            <v>86</v>
          </cell>
          <cell r="P232">
            <v>11</v>
          </cell>
          <cell r="Q232">
            <v>75</v>
          </cell>
          <cell r="R232">
            <v>0</v>
          </cell>
          <cell r="S232">
            <v>0</v>
          </cell>
          <cell r="T232">
            <v>0</v>
          </cell>
          <cell r="U232">
            <v>0</v>
          </cell>
          <cell r="V232">
            <v>0</v>
          </cell>
          <cell r="W232">
            <v>0</v>
          </cell>
          <cell r="X232">
            <v>0</v>
          </cell>
          <cell r="Y232">
            <v>0</v>
          </cell>
          <cell r="Z232">
            <v>86</v>
          </cell>
          <cell r="AA232">
            <v>12.285714285714286</v>
          </cell>
          <cell r="AB232">
            <v>16.000000000000004</v>
          </cell>
          <cell r="AC232">
            <v>19.236842105263158</v>
          </cell>
          <cell r="AD232">
            <v>0</v>
          </cell>
          <cell r="AE232">
            <v>0</v>
          </cell>
          <cell r="AF232">
            <v>85.000000000000014</v>
          </cell>
          <cell r="AG232">
            <v>1.0000000000000011</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34.85915492957745</v>
          </cell>
          <cell r="BB232">
            <v>39.971830985915474</v>
          </cell>
          <cell r="BC232">
            <v>0</v>
          </cell>
          <cell r="BD232">
            <v>0</v>
          </cell>
          <cell r="BE232">
            <v>0</v>
          </cell>
          <cell r="BF232">
            <v>0</v>
          </cell>
          <cell r="BG232">
            <v>0</v>
          </cell>
          <cell r="BH232">
            <v>8.3999999999999844</v>
          </cell>
          <cell r="BI232">
            <v>0</v>
          </cell>
          <cell r="BJ232">
            <v>1.7607436596638699</v>
          </cell>
          <cell r="BK232">
            <v>0</v>
          </cell>
          <cell r="BL232">
            <v>0</v>
          </cell>
          <cell r="BM232">
            <v>1</v>
          </cell>
          <cell r="BN232">
            <v>0</v>
          </cell>
        </row>
        <row r="233">
          <cell r="A233">
            <v>243</v>
          </cell>
          <cell r="B233">
            <v>145539</v>
          </cell>
          <cell r="C233">
            <v>9353092</v>
          </cell>
          <cell r="D233" t="str">
            <v>Hintlesham and Chattisham Church of England  Primary School</v>
          </cell>
          <cell r="E233" t="str">
            <v>Primary</v>
          </cell>
          <cell r="F233" t="str">
            <v>Recoupment Academy</v>
          </cell>
          <cell r="G233">
            <v>1</v>
          </cell>
          <cell r="H233">
            <v>0</v>
          </cell>
          <cell r="I233">
            <v>0</v>
          </cell>
          <cell r="J233">
            <v>7</v>
          </cell>
          <cell r="K233">
            <v>0</v>
          </cell>
          <cell r="L233">
            <v>0</v>
          </cell>
          <cell r="M233">
            <v>0</v>
          </cell>
          <cell r="N233">
            <v>95</v>
          </cell>
          <cell r="O233">
            <v>95</v>
          </cell>
          <cell r="P233">
            <v>12</v>
          </cell>
          <cell r="Q233">
            <v>83</v>
          </cell>
          <cell r="R233">
            <v>0</v>
          </cell>
          <cell r="S233">
            <v>0</v>
          </cell>
          <cell r="T233">
            <v>0</v>
          </cell>
          <cell r="U233">
            <v>0</v>
          </cell>
          <cell r="V233">
            <v>0</v>
          </cell>
          <cell r="W233">
            <v>0</v>
          </cell>
          <cell r="X233">
            <v>0</v>
          </cell>
          <cell r="Y233">
            <v>0</v>
          </cell>
          <cell r="Z233">
            <v>95</v>
          </cell>
          <cell r="AA233">
            <v>13.571428571428571</v>
          </cell>
          <cell r="AB233">
            <v>2.0000000000000031</v>
          </cell>
          <cell r="AC233">
            <v>2.087912087912088</v>
          </cell>
          <cell r="AD233">
            <v>0</v>
          </cell>
          <cell r="AE233">
            <v>0</v>
          </cell>
          <cell r="AF233">
            <v>86.000000000000014</v>
          </cell>
          <cell r="AG233">
            <v>2.0000000000000031</v>
          </cell>
          <cell r="AH233">
            <v>3.9999999999999964</v>
          </cell>
          <cell r="AI233">
            <v>2.0000000000000031</v>
          </cell>
          <cell r="AJ233">
            <v>0</v>
          </cell>
          <cell r="AK233">
            <v>1.0000000000000016</v>
          </cell>
          <cell r="AL233">
            <v>0</v>
          </cell>
          <cell r="AM233">
            <v>0</v>
          </cell>
          <cell r="AN233">
            <v>0</v>
          </cell>
          <cell r="AO233">
            <v>0</v>
          </cell>
          <cell r="AP233">
            <v>0</v>
          </cell>
          <cell r="AQ233">
            <v>0</v>
          </cell>
          <cell r="AR233">
            <v>0</v>
          </cell>
          <cell r="AS233">
            <v>0</v>
          </cell>
          <cell r="AT233">
            <v>1.1445783132530085</v>
          </cell>
          <cell r="AU233">
            <v>1.1445783132530085</v>
          </cell>
          <cell r="AV233">
            <v>1.1445783132530085</v>
          </cell>
          <cell r="AW233">
            <v>0</v>
          </cell>
          <cell r="AX233">
            <v>0</v>
          </cell>
          <cell r="AY233">
            <v>0</v>
          </cell>
          <cell r="AZ233">
            <v>0</v>
          </cell>
          <cell r="BA233">
            <v>16.195121951219498</v>
          </cell>
          <cell r="BB233">
            <v>18.536585365853643</v>
          </cell>
          <cell r="BC233">
            <v>0</v>
          </cell>
          <cell r="BD233">
            <v>0</v>
          </cell>
          <cell r="BE233">
            <v>0</v>
          </cell>
          <cell r="BF233">
            <v>0</v>
          </cell>
          <cell r="BG233">
            <v>0</v>
          </cell>
          <cell r="BH233">
            <v>0</v>
          </cell>
          <cell r="BI233">
            <v>0</v>
          </cell>
          <cell r="BJ233">
            <v>2.03028562236842</v>
          </cell>
          <cell r="BK233">
            <v>0</v>
          </cell>
          <cell r="BL233">
            <v>1</v>
          </cell>
          <cell r="BM233">
            <v>1</v>
          </cell>
          <cell r="BN233">
            <v>0</v>
          </cell>
        </row>
        <row r="234">
          <cell r="A234">
            <v>80</v>
          </cell>
          <cell r="B234">
            <v>143807</v>
          </cell>
          <cell r="C234">
            <v>9353096</v>
          </cell>
          <cell r="D234" t="str">
            <v>Mellis Church of England Primary School</v>
          </cell>
          <cell r="E234" t="str">
            <v>Primary</v>
          </cell>
          <cell r="F234" t="str">
            <v>Recoupment Academy</v>
          </cell>
          <cell r="G234">
            <v>1</v>
          </cell>
          <cell r="H234">
            <v>0</v>
          </cell>
          <cell r="I234">
            <v>0</v>
          </cell>
          <cell r="J234">
            <v>7</v>
          </cell>
          <cell r="K234">
            <v>0</v>
          </cell>
          <cell r="L234">
            <v>0</v>
          </cell>
          <cell r="M234">
            <v>0</v>
          </cell>
          <cell r="N234">
            <v>178</v>
          </cell>
          <cell r="O234">
            <v>178</v>
          </cell>
          <cell r="P234">
            <v>23</v>
          </cell>
          <cell r="Q234">
            <v>155</v>
          </cell>
          <cell r="R234">
            <v>0</v>
          </cell>
          <cell r="S234">
            <v>0</v>
          </cell>
          <cell r="T234">
            <v>0</v>
          </cell>
          <cell r="U234">
            <v>0</v>
          </cell>
          <cell r="V234">
            <v>0</v>
          </cell>
          <cell r="W234">
            <v>0</v>
          </cell>
          <cell r="X234">
            <v>0</v>
          </cell>
          <cell r="Y234">
            <v>0</v>
          </cell>
          <cell r="Z234">
            <v>178</v>
          </cell>
          <cell r="AA234">
            <v>25.428571428571427</v>
          </cell>
          <cell r="AB234">
            <v>6.9999999999999973</v>
          </cell>
          <cell r="AC234">
            <v>9.8342541436464082</v>
          </cell>
          <cell r="AD234">
            <v>0</v>
          </cell>
          <cell r="AE234">
            <v>0</v>
          </cell>
          <cell r="AF234">
            <v>173.00000000000009</v>
          </cell>
          <cell r="AG234">
            <v>2.0000000000000044</v>
          </cell>
          <cell r="AH234">
            <v>0</v>
          </cell>
          <cell r="AI234">
            <v>3.0000000000000067</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0.98342541436464082</v>
          </cell>
          <cell r="BA234">
            <v>38.233333333333384</v>
          </cell>
          <cell r="BB234">
            <v>43.90666666666673</v>
          </cell>
          <cell r="BC234">
            <v>0</v>
          </cell>
          <cell r="BD234">
            <v>0</v>
          </cell>
          <cell r="BE234">
            <v>0</v>
          </cell>
          <cell r="BF234">
            <v>0</v>
          </cell>
          <cell r="BG234">
            <v>0</v>
          </cell>
          <cell r="BH234">
            <v>0</v>
          </cell>
          <cell r="BI234">
            <v>0</v>
          </cell>
          <cell r="BJ234">
            <v>1.86398841685393</v>
          </cell>
          <cell r="BK234">
            <v>0</v>
          </cell>
          <cell r="BL234">
            <v>0</v>
          </cell>
          <cell r="BM234">
            <v>1</v>
          </cell>
          <cell r="BN234">
            <v>0</v>
          </cell>
        </row>
        <row r="235">
          <cell r="A235">
            <v>316</v>
          </cell>
          <cell r="B235">
            <v>142994</v>
          </cell>
          <cell r="C235">
            <v>9353097</v>
          </cell>
          <cell r="D235" t="str">
            <v>Nacton Church of England Primary School</v>
          </cell>
          <cell r="E235" t="str">
            <v>Primary</v>
          </cell>
          <cell r="F235" t="str">
            <v>Recoupment Academy</v>
          </cell>
          <cell r="G235">
            <v>1</v>
          </cell>
          <cell r="H235">
            <v>0</v>
          </cell>
          <cell r="I235">
            <v>0</v>
          </cell>
          <cell r="J235">
            <v>7</v>
          </cell>
          <cell r="K235">
            <v>0</v>
          </cell>
          <cell r="L235">
            <v>0</v>
          </cell>
          <cell r="M235">
            <v>0</v>
          </cell>
          <cell r="N235">
            <v>99</v>
          </cell>
          <cell r="O235">
            <v>99</v>
          </cell>
          <cell r="P235">
            <v>14</v>
          </cell>
          <cell r="Q235">
            <v>85</v>
          </cell>
          <cell r="R235">
            <v>0</v>
          </cell>
          <cell r="S235">
            <v>0</v>
          </cell>
          <cell r="T235">
            <v>0</v>
          </cell>
          <cell r="U235">
            <v>0</v>
          </cell>
          <cell r="V235">
            <v>0</v>
          </cell>
          <cell r="W235">
            <v>0</v>
          </cell>
          <cell r="X235">
            <v>0</v>
          </cell>
          <cell r="Y235">
            <v>0</v>
          </cell>
          <cell r="Z235">
            <v>99</v>
          </cell>
          <cell r="AA235">
            <v>14.142857142857142</v>
          </cell>
          <cell r="AB235">
            <v>2.9999999999999996</v>
          </cell>
          <cell r="AC235">
            <v>7.144329896907216</v>
          </cell>
          <cell r="AD235">
            <v>0</v>
          </cell>
          <cell r="AE235">
            <v>0</v>
          </cell>
          <cell r="AF235">
            <v>76.000000000000028</v>
          </cell>
          <cell r="AG235">
            <v>8.9999999999999982</v>
          </cell>
          <cell r="AH235">
            <v>9.9999999999999982</v>
          </cell>
          <cell r="AI235">
            <v>2.9999999999999996</v>
          </cell>
          <cell r="AJ235">
            <v>0.99999999999999989</v>
          </cell>
          <cell r="AK235">
            <v>0</v>
          </cell>
          <cell r="AL235">
            <v>0</v>
          </cell>
          <cell r="AM235">
            <v>0</v>
          </cell>
          <cell r="AN235">
            <v>0</v>
          </cell>
          <cell r="AO235">
            <v>0</v>
          </cell>
          <cell r="AP235">
            <v>0</v>
          </cell>
          <cell r="AQ235">
            <v>0</v>
          </cell>
          <cell r="AR235">
            <v>0</v>
          </cell>
          <cell r="AS235">
            <v>0</v>
          </cell>
          <cell r="AT235">
            <v>0</v>
          </cell>
          <cell r="AU235">
            <v>0</v>
          </cell>
          <cell r="AV235">
            <v>1.164705882352937</v>
          </cell>
          <cell r="AW235">
            <v>0</v>
          </cell>
          <cell r="AX235">
            <v>0</v>
          </cell>
          <cell r="AY235">
            <v>0</v>
          </cell>
          <cell r="AZ235">
            <v>0</v>
          </cell>
          <cell r="BA235">
            <v>12.43902439024389</v>
          </cell>
          <cell r="BB235">
            <v>14.487804878048767</v>
          </cell>
          <cell r="BC235">
            <v>0</v>
          </cell>
          <cell r="BD235">
            <v>0</v>
          </cell>
          <cell r="BE235">
            <v>0</v>
          </cell>
          <cell r="BF235">
            <v>0</v>
          </cell>
          <cell r="BG235">
            <v>0</v>
          </cell>
          <cell r="BH235">
            <v>0</v>
          </cell>
          <cell r="BI235">
            <v>0</v>
          </cell>
          <cell r="BJ235">
            <v>1.75252741206897</v>
          </cell>
          <cell r="BK235">
            <v>0</v>
          </cell>
          <cell r="BL235">
            <v>0</v>
          </cell>
          <cell r="BM235">
            <v>1</v>
          </cell>
          <cell r="BN235">
            <v>0</v>
          </cell>
        </row>
        <row r="236">
          <cell r="A236">
            <v>489</v>
          </cell>
          <cell r="B236">
            <v>143070</v>
          </cell>
          <cell r="C236">
            <v>9353098</v>
          </cell>
          <cell r="D236" t="str">
            <v>Old Newton Church of England  Primary School</v>
          </cell>
          <cell r="E236" t="str">
            <v>Primary</v>
          </cell>
          <cell r="F236" t="str">
            <v>Recoupment Academy</v>
          </cell>
          <cell r="G236">
            <v>1</v>
          </cell>
          <cell r="H236">
            <v>0</v>
          </cell>
          <cell r="I236">
            <v>0</v>
          </cell>
          <cell r="J236">
            <v>7</v>
          </cell>
          <cell r="K236">
            <v>0</v>
          </cell>
          <cell r="L236">
            <v>0</v>
          </cell>
          <cell r="M236">
            <v>0</v>
          </cell>
          <cell r="N236">
            <v>89</v>
          </cell>
          <cell r="O236">
            <v>89</v>
          </cell>
          <cell r="P236">
            <v>14</v>
          </cell>
          <cell r="Q236">
            <v>75</v>
          </cell>
          <cell r="R236">
            <v>0</v>
          </cell>
          <cell r="S236">
            <v>0</v>
          </cell>
          <cell r="T236">
            <v>0</v>
          </cell>
          <cell r="U236">
            <v>0</v>
          </cell>
          <cell r="V236">
            <v>0</v>
          </cell>
          <cell r="W236">
            <v>0</v>
          </cell>
          <cell r="X236">
            <v>0</v>
          </cell>
          <cell r="Y236">
            <v>0</v>
          </cell>
          <cell r="Z236">
            <v>89</v>
          </cell>
          <cell r="AA236">
            <v>12.714285714285714</v>
          </cell>
          <cell r="AB236">
            <v>8</v>
          </cell>
          <cell r="AC236">
            <v>8.5783132530120483</v>
          </cell>
          <cell r="AD236">
            <v>0</v>
          </cell>
          <cell r="AE236">
            <v>0</v>
          </cell>
          <cell r="AF236">
            <v>83.999999999999986</v>
          </cell>
          <cell r="AG236">
            <v>2.0000000000000044</v>
          </cell>
          <cell r="AH236">
            <v>1.0000000000000022</v>
          </cell>
          <cell r="AI236">
            <v>2.0000000000000044</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29.000000000000025</v>
          </cell>
          <cell r="BB236">
            <v>34.413333333333362</v>
          </cell>
          <cell r="BC236">
            <v>0</v>
          </cell>
          <cell r="BD236">
            <v>0</v>
          </cell>
          <cell r="BE236">
            <v>0</v>
          </cell>
          <cell r="BF236">
            <v>0</v>
          </cell>
          <cell r="BG236">
            <v>0</v>
          </cell>
          <cell r="BH236">
            <v>0</v>
          </cell>
          <cell r="BI236">
            <v>0</v>
          </cell>
          <cell r="BJ236">
            <v>1.5421877148648599</v>
          </cell>
          <cell r="BK236">
            <v>0</v>
          </cell>
          <cell r="BL236">
            <v>0</v>
          </cell>
          <cell r="BM236">
            <v>1</v>
          </cell>
          <cell r="BN236">
            <v>0</v>
          </cell>
        </row>
        <row r="237">
          <cell r="A237">
            <v>86</v>
          </cell>
          <cell r="B237">
            <v>143071</v>
          </cell>
          <cell r="C237">
            <v>9353099</v>
          </cell>
          <cell r="D237" t="str">
            <v>Palgrave Church of England Primary School</v>
          </cell>
          <cell r="E237" t="str">
            <v>Primary</v>
          </cell>
          <cell r="F237" t="str">
            <v>Recoupment Academy</v>
          </cell>
          <cell r="G237">
            <v>1</v>
          </cell>
          <cell r="H237">
            <v>0</v>
          </cell>
          <cell r="I237">
            <v>0</v>
          </cell>
          <cell r="J237">
            <v>7</v>
          </cell>
          <cell r="K237">
            <v>0</v>
          </cell>
          <cell r="L237">
            <v>0</v>
          </cell>
          <cell r="M237">
            <v>0</v>
          </cell>
          <cell r="N237">
            <v>83</v>
          </cell>
          <cell r="O237">
            <v>83</v>
          </cell>
          <cell r="P237">
            <v>9</v>
          </cell>
          <cell r="Q237">
            <v>74</v>
          </cell>
          <cell r="R237">
            <v>0</v>
          </cell>
          <cell r="S237">
            <v>0</v>
          </cell>
          <cell r="T237">
            <v>0</v>
          </cell>
          <cell r="U237">
            <v>0</v>
          </cell>
          <cell r="V237">
            <v>0</v>
          </cell>
          <cell r="W237">
            <v>0</v>
          </cell>
          <cell r="X237">
            <v>0</v>
          </cell>
          <cell r="Y237">
            <v>0</v>
          </cell>
          <cell r="Z237">
            <v>83</v>
          </cell>
          <cell r="AA237">
            <v>11.857142857142858</v>
          </cell>
          <cell r="AB237">
            <v>0</v>
          </cell>
          <cell r="AC237">
            <v>4.0487804878048781</v>
          </cell>
          <cell r="AD237">
            <v>0</v>
          </cell>
          <cell r="AE237">
            <v>0</v>
          </cell>
          <cell r="AF237">
            <v>80</v>
          </cell>
          <cell r="AG237">
            <v>2.9999999999999987</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21.000000000000014</v>
          </cell>
          <cell r="BB237">
            <v>23.55405405405407</v>
          </cell>
          <cell r="BC237">
            <v>0</v>
          </cell>
          <cell r="BD237">
            <v>0</v>
          </cell>
          <cell r="BE237">
            <v>0</v>
          </cell>
          <cell r="BF237">
            <v>0</v>
          </cell>
          <cell r="BG237">
            <v>0</v>
          </cell>
          <cell r="BH237">
            <v>0</v>
          </cell>
          <cell r="BI237">
            <v>0</v>
          </cell>
          <cell r="BJ237">
            <v>1.09350923777778</v>
          </cell>
          <cell r="BK237">
            <v>0</v>
          </cell>
          <cell r="BL237">
            <v>0</v>
          </cell>
          <cell r="BM237">
            <v>1</v>
          </cell>
          <cell r="BN237">
            <v>0</v>
          </cell>
        </row>
        <row r="238">
          <cell r="A238">
            <v>93</v>
          </cell>
          <cell r="B238">
            <v>144849</v>
          </cell>
          <cell r="C238">
            <v>9353101</v>
          </cell>
          <cell r="D238" t="str">
            <v>Ringsfield Church of England Primary School</v>
          </cell>
          <cell r="E238" t="str">
            <v>Primary</v>
          </cell>
          <cell r="F238" t="str">
            <v>Recoupment Academy</v>
          </cell>
          <cell r="G238">
            <v>1</v>
          </cell>
          <cell r="H238">
            <v>0</v>
          </cell>
          <cell r="I238">
            <v>0</v>
          </cell>
          <cell r="J238">
            <v>7</v>
          </cell>
          <cell r="K238">
            <v>0</v>
          </cell>
          <cell r="L238">
            <v>0</v>
          </cell>
          <cell r="M238">
            <v>0</v>
          </cell>
          <cell r="N238">
            <v>94</v>
          </cell>
          <cell r="O238">
            <v>94</v>
          </cell>
          <cell r="P238">
            <v>17</v>
          </cell>
          <cell r="Q238">
            <v>77</v>
          </cell>
          <cell r="R238">
            <v>0</v>
          </cell>
          <cell r="S238">
            <v>0</v>
          </cell>
          <cell r="T238">
            <v>0</v>
          </cell>
          <cell r="U238">
            <v>0</v>
          </cell>
          <cell r="V238">
            <v>0</v>
          </cell>
          <cell r="W238">
            <v>0</v>
          </cell>
          <cell r="X238">
            <v>0</v>
          </cell>
          <cell r="Y238">
            <v>0</v>
          </cell>
          <cell r="Z238">
            <v>94</v>
          </cell>
          <cell r="AA238">
            <v>13.428571428571429</v>
          </cell>
          <cell r="AB238">
            <v>13.000000000000044</v>
          </cell>
          <cell r="AC238">
            <v>15.482352941176471</v>
          </cell>
          <cell r="AD238">
            <v>0</v>
          </cell>
          <cell r="AE238">
            <v>0</v>
          </cell>
          <cell r="AF238">
            <v>86.000000000000043</v>
          </cell>
          <cell r="AG238">
            <v>4.9999999999999973</v>
          </cell>
          <cell r="AH238">
            <v>0</v>
          </cell>
          <cell r="AI238">
            <v>0</v>
          </cell>
          <cell r="AJ238">
            <v>0</v>
          </cell>
          <cell r="AK238">
            <v>3.0000000000000022</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27.054054054054024</v>
          </cell>
          <cell r="BB238">
            <v>33.027027027026989</v>
          </cell>
          <cell r="BC238">
            <v>0</v>
          </cell>
          <cell r="BD238">
            <v>0</v>
          </cell>
          <cell r="BE238">
            <v>0</v>
          </cell>
          <cell r="BF238">
            <v>0</v>
          </cell>
          <cell r="BG238">
            <v>0</v>
          </cell>
          <cell r="BH238">
            <v>0</v>
          </cell>
          <cell r="BI238">
            <v>0</v>
          </cell>
          <cell r="BJ238">
            <v>1.9012878591836699</v>
          </cell>
          <cell r="BK238">
            <v>0</v>
          </cell>
          <cell r="BL238">
            <v>0</v>
          </cell>
          <cell r="BM238">
            <v>1</v>
          </cell>
          <cell r="BN238">
            <v>0</v>
          </cell>
        </row>
        <row r="239">
          <cell r="A239">
            <v>102</v>
          </cell>
          <cell r="B239">
            <v>145697</v>
          </cell>
          <cell r="C239">
            <v>9353102</v>
          </cell>
          <cell r="D239" t="str">
            <v>Stradbroke Church of England Primary School</v>
          </cell>
          <cell r="E239" t="str">
            <v>Primary</v>
          </cell>
          <cell r="F239" t="str">
            <v>Recoupment Academy</v>
          </cell>
          <cell r="G239">
            <v>1</v>
          </cell>
          <cell r="H239">
            <v>0</v>
          </cell>
          <cell r="I239">
            <v>0</v>
          </cell>
          <cell r="J239">
            <v>7</v>
          </cell>
          <cell r="K239">
            <v>0</v>
          </cell>
          <cell r="L239">
            <v>0</v>
          </cell>
          <cell r="M239">
            <v>0</v>
          </cell>
          <cell r="N239">
            <v>93</v>
          </cell>
          <cell r="O239">
            <v>93</v>
          </cell>
          <cell r="P239">
            <v>15</v>
          </cell>
          <cell r="Q239">
            <v>78</v>
          </cell>
          <cell r="R239">
            <v>0</v>
          </cell>
          <cell r="S239">
            <v>0</v>
          </cell>
          <cell r="T239">
            <v>0</v>
          </cell>
          <cell r="U239">
            <v>0</v>
          </cell>
          <cell r="V239">
            <v>0</v>
          </cell>
          <cell r="W239">
            <v>0</v>
          </cell>
          <cell r="X239">
            <v>0</v>
          </cell>
          <cell r="Y239">
            <v>0</v>
          </cell>
          <cell r="Z239">
            <v>93</v>
          </cell>
          <cell r="AA239">
            <v>13.285714285714286</v>
          </cell>
          <cell r="AB239">
            <v>10.999999999999989</v>
          </cell>
          <cell r="AC239">
            <v>14.152173913043478</v>
          </cell>
          <cell r="AD239">
            <v>0</v>
          </cell>
          <cell r="AE239">
            <v>0</v>
          </cell>
          <cell r="AF239">
            <v>93</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1.1923076923076903</v>
          </cell>
          <cell r="AV239">
            <v>1.1923076923076903</v>
          </cell>
          <cell r="AW239">
            <v>0</v>
          </cell>
          <cell r="AX239">
            <v>0</v>
          </cell>
          <cell r="AY239">
            <v>0</v>
          </cell>
          <cell r="AZ239">
            <v>0</v>
          </cell>
          <cell r="BA239">
            <v>28.736842105263161</v>
          </cell>
          <cell r="BB239">
            <v>34.263157894736842</v>
          </cell>
          <cell r="BC239">
            <v>0</v>
          </cell>
          <cell r="BD239">
            <v>0</v>
          </cell>
          <cell r="BE239">
            <v>0</v>
          </cell>
          <cell r="BF239">
            <v>0</v>
          </cell>
          <cell r="BG239">
            <v>0</v>
          </cell>
          <cell r="BH239">
            <v>3.6999999999999855</v>
          </cell>
          <cell r="BI239">
            <v>0</v>
          </cell>
          <cell r="BJ239">
            <v>1.8425266317757001</v>
          </cell>
          <cell r="BK239">
            <v>0</v>
          </cell>
          <cell r="BL239">
            <v>0</v>
          </cell>
          <cell r="BM239">
            <v>1</v>
          </cell>
          <cell r="BN239">
            <v>0</v>
          </cell>
        </row>
        <row r="240">
          <cell r="A240">
            <v>325</v>
          </cell>
          <cell r="B240">
            <v>142595</v>
          </cell>
          <cell r="C240">
            <v>9353115</v>
          </cell>
          <cell r="D240" t="str">
            <v>Sproughton Church of England Primary School</v>
          </cell>
          <cell r="E240" t="str">
            <v>Primary</v>
          </cell>
          <cell r="F240" t="str">
            <v>Recoupment Academy</v>
          </cell>
          <cell r="G240">
            <v>1</v>
          </cell>
          <cell r="H240">
            <v>0</v>
          </cell>
          <cell r="I240">
            <v>0</v>
          </cell>
          <cell r="J240">
            <v>7</v>
          </cell>
          <cell r="K240">
            <v>0</v>
          </cell>
          <cell r="L240">
            <v>0</v>
          </cell>
          <cell r="M240">
            <v>0</v>
          </cell>
          <cell r="N240">
            <v>101</v>
          </cell>
          <cell r="O240">
            <v>101</v>
          </cell>
          <cell r="P240">
            <v>15</v>
          </cell>
          <cell r="Q240">
            <v>86</v>
          </cell>
          <cell r="R240">
            <v>0</v>
          </cell>
          <cell r="S240">
            <v>0</v>
          </cell>
          <cell r="T240">
            <v>0</v>
          </cell>
          <cell r="U240">
            <v>0</v>
          </cell>
          <cell r="V240">
            <v>0</v>
          </cell>
          <cell r="W240">
            <v>0</v>
          </cell>
          <cell r="X240">
            <v>0</v>
          </cell>
          <cell r="Y240">
            <v>0</v>
          </cell>
          <cell r="Z240">
            <v>101</v>
          </cell>
          <cell r="AA240">
            <v>14.428571428571429</v>
          </cell>
          <cell r="AB240">
            <v>4.9999999999999991</v>
          </cell>
          <cell r="AC240">
            <v>10.100000000000001</v>
          </cell>
          <cell r="AD240">
            <v>0</v>
          </cell>
          <cell r="AE240">
            <v>0</v>
          </cell>
          <cell r="AF240">
            <v>81</v>
          </cell>
          <cell r="AG240">
            <v>7.9999999999999991</v>
          </cell>
          <cell r="AH240">
            <v>6.9999999999999991</v>
          </cell>
          <cell r="AI240">
            <v>3</v>
          </cell>
          <cell r="AJ240">
            <v>1.9999999999999998</v>
          </cell>
          <cell r="AK240">
            <v>0</v>
          </cell>
          <cell r="AL240">
            <v>0</v>
          </cell>
          <cell r="AM240">
            <v>0</v>
          </cell>
          <cell r="AN240">
            <v>0</v>
          </cell>
          <cell r="AO240">
            <v>0</v>
          </cell>
          <cell r="AP240">
            <v>0</v>
          </cell>
          <cell r="AQ240">
            <v>0</v>
          </cell>
          <cell r="AR240">
            <v>0</v>
          </cell>
          <cell r="AS240">
            <v>0</v>
          </cell>
          <cell r="AT240">
            <v>1.1744186046511642</v>
          </cell>
          <cell r="AU240">
            <v>1.1744186046511642</v>
          </cell>
          <cell r="AV240">
            <v>1.1744186046511642</v>
          </cell>
          <cell r="AW240">
            <v>0</v>
          </cell>
          <cell r="AX240">
            <v>0</v>
          </cell>
          <cell r="AY240">
            <v>0</v>
          </cell>
          <cell r="AZ240">
            <v>0</v>
          </cell>
          <cell r="BA240">
            <v>23.270588235294149</v>
          </cell>
          <cell r="BB240">
            <v>27.32941176470592</v>
          </cell>
          <cell r="BC240">
            <v>0</v>
          </cell>
          <cell r="BD240">
            <v>0</v>
          </cell>
          <cell r="BE240">
            <v>0</v>
          </cell>
          <cell r="BF240">
            <v>0</v>
          </cell>
          <cell r="BG240">
            <v>0</v>
          </cell>
          <cell r="BH240">
            <v>0</v>
          </cell>
          <cell r="BI240">
            <v>0</v>
          </cell>
          <cell r="BJ240">
            <v>0.862283044</v>
          </cell>
          <cell r="BK240">
            <v>0</v>
          </cell>
          <cell r="BL240">
            <v>0</v>
          </cell>
          <cell r="BM240">
            <v>1</v>
          </cell>
          <cell r="BN240">
            <v>0</v>
          </cell>
        </row>
        <row r="241">
          <cell r="A241">
            <v>38</v>
          </cell>
          <cell r="B241">
            <v>143065</v>
          </cell>
          <cell r="C241">
            <v>9353116</v>
          </cell>
          <cell r="D241" t="str">
            <v>Gislingham Church of England Primary School</v>
          </cell>
          <cell r="E241" t="str">
            <v>Primary</v>
          </cell>
          <cell r="F241" t="str">
            <v>Recoupment Academy</v>
          </cell>
          <cell r="G241">
            <v>1</v>
          </cell>
          <cell r="H241">
            <v>0</v>
          </cell>
          <cell r="I241">
            <v>0</v>
          </cell>
          <cell r="J241">
            <v>7</v>
          </cell>
          <cell r="K241">
            <v>0</v>
          </cell>
          <cell r="L241">
            <v>0</v>
          </cell>
          <cell r="M241">
            <v>0</v>
          </cell>
          <cell r="N241">
            <v>133</v>
          </cell>
          <cell r="O241">
            <v>133</v>
          </cell>
          <cell r="P241">
            <v>14</v>
          </cell>
          <cell r="Q241">
            <v>119</v>
          </cell>
          <cell r="R241">
            <v>0</v>
          </cell>
          <cell r="S241">
            <v>0</v>
          </cell>
          <cell r="T241">
            <v>0</v>
          </cell>
          <cell r="U241">
            <v>0</v>
          </cell>
          <cell r="V241">
            <v>0</v>
          </cell>
          <cell r="W241">
            <v>0</v>
          </cell>
          <cell r="X241">
            <v>0</v>
          </cell>
          <cell r="Y241">
            <v>0</v>
          </cell>
          <cell r="Z241">
            <v>133</v>
          </cell>
          <cell r="AA241">
            <v>19</v>
          </cell>
          <cell r="AB241">
            <v>7.9999999999999964</v>
          </cell>
          <cell r="AC241">
            <v>15.959999999999999</v>
          </cell>
          <cell r="AD241">
            <v>0</v>
          </cell>
          <cell r="AE241">
            <v>0</v>
          </cell>
          <cell r="AF241">
            <v>133</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1.1176470588235288</v>
          </cell>
          <cell r="AU241">
            <v>1.1176470588235288</v>
          </cell>
          <cell r="AV241">
            <v>1.1176470588235288</v>
          </cell>
          <cell r="AW241">
            <v>0</v>
          </cell>
          <cell r="AX241">
            <v>0</v>
          </cell>
          <cell r="AY241">
            <v>0</v>
          </cell>
          <cell r="AZ241">
            <v>0</v>
          </cell>
          <cell r="BA241">
            <v>38.982758620689687</v>
          </cell>
          <cell r="BB241">
            <v>43.568965517241416</v>
          </cell>
          <cell r="BC241">
            <v>0</v>
          </cell>
          <cell r="BD241">
            <v>0</v>
          </cell>
          <cell r="BE241">
            <v>0</v>
          </cell>
          <cell r="BF241">
            <v>0</v>
          </cell>
          <cell r="BG241">
            <v>0</v>
          </cell>
          <cell r="BH241">
            <v>4.7000000000000464</v>
          </cell>
          <cell r="BI241">
            <v>0</v>
          </cell>
          <cell r="BJ241">
            <v>2.4410546750000002</v>
          </cell>
          <cell r="BK241">
            <v>0</v>
          </cell>
          <cell r="BL241">
            <v>1</v>
          </cell>
          <cell r="BM241">
            <v>1</v>
          </cell>
          <cell r="BN241">
            <v>0</v>
          </cell>
        </row>
        <row r="242">
          <cell r="A242">
            <v>240</v>
          </cell>
          <cell r="B242">
            <v>142597</v>
          </cell>
          <cell r="C242">
            <v>9353302</v>
          </cell>
          <cell r="D242" t="str">
            <v>St Mary's Church of England Primary School, Hadleigh</v>
          </cell>
          <cell r="E242" t="str">
            <v>Primary</v>
          </cell>
          <cell r="F242" t="str">
            <v>Recoupment Academy</v>
          </cell>
          <cell r="G242">
            <v>1</v>
          </cell>
          <cell r="H242">
            <v>0</v>
          </cell>
          <cell r="I242">
            <v>0</v>
          </cell>
          <cell r="J242">
            <v>7</v>
          </cell>
          <cell r="K242">
            <v>0</v>
          </cell>
          <cell r="L242">
            <v>0</v>
          </cell>
          <cell r="M242">
            <v>0</v>
          </cell>
          <cell r="N242">
            <v>201</v>
          </cell>
          <cell r="O242">
            <v>201</v>
          </cell>
          <cell r="P242">
            <v>31</v>
          </cell>
          <cell r="Q242">
            <v>170</v>
          </cell>
          <cell r="R242">
            <v>0</v>
          </cell>
          <cell r="S242">
            <v>0</v>
          </cell>
          <cell r="T242">
            <v>0</v>
          </cell>
          <cell r="U242">
            <v>0</v>
          </cell>
          <cell r="V242">
            <v>0</v>
          </cell>
          <cell r="W242">
            <v>0</v>
          </cell>
          <cell r="X242">
            <v>0</v>
          </cell>
          <cell r="Y242">
            <v>0</v>
          </cell>
          <cell r="Z242">
            <v>201</v>
          </cell>
          <cell r="AA242">
            <v>28.714285714285715</v>
          </cell>
          <cell r="AB242">
            <v>21.000000000000099</v>
          </cell>
          <cell r="AC242">
            <v>40.418478260869563</v>
          </cell>
          <cell r="AD242">
            <v>0</v>
          </cell>
          <cell r="AE242">
            <v>0</v>
          </cell>
          <cell r="AF242">
            <v>134.99999999999997</v>
          </cell>
          <cell r="AG242">
            <v>64.000000000000014</v>
          </cell>
          <cell r="AH242">
            <v>0</v>
          </cell>
          <cell r="AI242">
            <v>0</v>
          </cell>
          <cell r="AJ242">
            <v>0</v>
          </cell>
          <cell r="AK242">
            <v>2.0000000000000009</v>
          </cell>
          <cell r="AL242">
            <v>0</v>
          </cell>
          <cell r="AM242">
            <v>0</v>
          </cell>
          <cell r="AN242">
            <v>0</v>
          </cell>
          <cell r="AO242">
            <v>0</v>
          </cell>
          <cell r="AP242">
            <v>0</v>
          </cell>
          <cell r="AQ242">
            <v>0</v>
          </cell>
          <cell r="AR242">
            <v>0</v>
          </cell>
          <cell r="AS242">
            <v>0</v>
          </cell>
          <cell r="AT242">
            <v>2.3647058823529328</v>
          </cell>
          <cell r="AU242">
            <v>3.5470588235294098</v>
          </cell>
          <cell r="AV242">
            <v>4.729411764705886</v>
          </cell>
          <cell r="AW242">
            <v>0</v>
          </cell>
          <cell r="AX242">
            <v>0</v>
          </cell>
          <cell r="AY242">
            <v>0</v>
          </cell>
          <cell r="AZ242">
            <v>2.1847826086956523</v>
          </cell>
          <cell r="BA242">
            <v>58.805031446540951</v>
          </cell>
          <cell r="BB242">
            <v>69.528301886792534</v>
          </cell>
          <cell r="BC242">
            <v>0</v>
          </cell>
          <cell r="BD242">
            <v>0</v>
          </cell>
          <cell r="BE242">
            <v>0</v>
          </cell>
          <cell r="BF242">
            <v>0</v>
          </cell>
          <cell r="BG242">
            <v>0</v>
          </cell>
          <cell r="BH242">
            <v>9.9000000000000856</v>
          </cell>
          <cell r="BI242">
            <v>0</v>
          </cell>
          <cell r="BJ242">
            <v>0.416657891103203</v>
          </cell>
          <cell r="BK242">
            <v>0</v>
          </cell>
          <cell r="BL242">
            <v>0</v>
          </cell>
          <cell r="BM242">
            <v>1</v>
          </cell>
          <cell r="BN242">
            <v>0</v>
          </cell>
        </row>
        <row r="243">
          <cell r="A243">
            <v>437</v>
          </cell>
          <cell r="B243">
            <v>139149</v>
          </cell>
          <cell r="C243">
            <v>9353312</v>
          </cell>
          <cell r="D243" t="str">
            <v>Elveden Church of England Primary Academy</v>
          </cell>
          <cell r="E243" t="str">
            <v>Primary</v>
          </cell>
          <cell r="F243" t="str">
            <v>Recoupment Academy</v>
          </cell>
          <cell r="G243">
            <v>1</v>
          </cell>
          <cell r="H243">
            <v>0</v>
          </cell>
          <cell r="I243">
            <v>0</v>
          </cell>
          <cell r="J243">
            <v>7</v>
          </cell>
          <cell r="K243">
            <v>0</v>
          </cell>
          <cell r="L243">
            <v>0</v>
          </cell>
          <cell r="M243">
            <v>0</v>
          </cell>
          <cell r="N243">
            <v>84</v>
          </cell>
          <cell r="O243">
            <v>84</v>
          </cell>
          <cell r="P243">
            <v>12</v>
          </cell>
          <cell r="Q243">
            <v>72</v>
          </cell>
          <cell r="R243">
            <v>0</v>
          </cell>
          <cell r="S243">
            <v>0</v>
          </cell>
          <cell r="T243">
            <v>0</v>
          </cell>
          <cell r="U243">
            <v>0</v>
          </cell>
          <cell r="V243">
            <v>0</v>
          </cell>
          <cell r="W243">
            <v>0</v>
          </cell>
          <cell r="X243">
            <v>0</v>
          </cell>
          <cell r="Y243">
            <v>0</v>
          </cell>
          <cell r="Z243">
            <v>84</v>
          </cell>
          <cell r="AA243">
            <v>12</v>
          </cell>
          <cell r="AB243">
            <v>6.9999999999999973</v>
          </cell>
          <cell r="AC243">
            <v>12.144578313253012</v>
          </cell>
          <cell r="AD243">
            <v>0</v>
          </cell>
          <cell r="AE243">
            <v>0</v>
          </cell>
          <cell r="AF243">
            <v>65.000000000000014</v>
          </cell>
          <cell r="AG243">
            <v>0.99999999999999967</v>
          </cell>
          <cell r="AH243">
            <v>7.9999999999999973</v>
          </cell>
          <cell r="AI243">
            <v>7.9999999999999973</v>
          </cell>
          <cell r="AJ243">
            <v>0</v>
          </cell>
          <cell r="AK243">
            <v>1.9999999999999993</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18.514285714285705</v>
          </cell>
          <cell r="BB243">
            <v>21.599999999999987</v>
          </cell>
          <cell r="BC243">
            <v>0</v>
          </cell>
          <cell r="BD243">
            <v>0</v>
          </cell>
          <cell r="BE243">
            <v>0</v>
          </cell>
          <cell r="BF243">
            <v>0</v>
          </cell>
          <cell r="BG243">
            <v>0</v>
          </cell>
          <cell r="BH243">
            <v>0</v>
          </cell>
          <cell r="BI243">
            <v>0</v>
          </cell>
          <cell r="BJ243">
            <v>3.3307254350000002</v>
          </cell>
          <cell r="BK243">
            <v>0</v>
          </cell>
          <cell r="BL243">
            <v>1</v>
          </cell>
          <cell r="BM243">
            <v>1</v>
          </cell>
          <cell r="BN243">
            <v>0</v>
          </cell>
        </row>
        <row r="244">
          <cell r="A244">
            <v>472</v>
          </cell>
          <cell r="B244">
            <v>137419</v>
          </cell>
          <cell r="C244">
            <v>9353314</v>
          </cell>
          <cell r="D244" t="str">
            <v>St Mary's Church of England Academy</v>
          </cell>
          <cell r="E244" t="str">
            <v>Primary</v>
          </cell>
          <cell r="F244" t="str">
            <v>Recoupment Academy</v>
          </cell>
          <cell r="G244">
            <v>1</v>
          </cell>
          <cell r="H244">
            <v>0</v>
          </cell>
          <cell r="I244">
            <v>0</v>
          </cell>
          <cell r="J244">
            <v>7</v>
          </cell>
          <cell r="K244">
            <v>0</v>
          </cell>
          <cell r="L244">
            <v>0</v>
          </cell>
          <cell r="M244">
            <v>0</v>
          </cell>
          <cell r="N244">
            <v>416</v>
          </cell>
          <cell r="O244">
            <v>416</v>
          </cell>
          <cell r="P244">
            <v>60</v>
          </cell>
          <cell r="Q244">
            <v>356</v>
          </cell>
          <cell r="R244">
            <v>0</v>
          </cell>
          <cell r="S244">
            <v>0</v>
          </cell>
          <cell r="T244">
            <v>0</v>
          </cell>
          <cell r="U244">
            <v>0</v>
          </cell>
          <cell r="V244">
            <v>0</v>
          </cell>
          <cell r="W244">
            <v>0</v>
          </cell>
          <cell r="X244">
            <v>0</v>
          </cell>
          <cell r="Y244">
            <v>0</v>
          </cell>
          <cell r="Z244">
            <v>416</v>
          </cell>
          <cell r="AA244">
            <v>59.428571428571431</v>
          </cell>
          <cell r="AB244">
            <v>40.000000000000021</v>
          </cell>
          <cell r="AC244">
            <v>79.190361445783125</v>
          </cell>
          <cell r="AD244">
            <v>0</v>
          </cell>
          <cell r="AE244">
            <v>0</v>
          </cell>
          <cell r="AF244">
            <v>372.7922705314009</v>
          </cell>
          <cell r="AG244">
            <v>0</v>
          </cell>
          <cell r="AH244">
            <v>0</v>
          </cell>
          <cell r="AI244">
            <v>43.207729468599069</v>
          </cell>
          <cell r="AJ244">
            <v>0</v>
          </cell>
          <cell r="AK244">
            <v>0</v>
          </cell>
          <cell r="AL244">
            <v>0</v>
          </cell>
          <cell r="AM244">
            <v>0</v>
          </cell>
          <cell r="AN244">
            <v>0</v>
          </cell>
          <cell r="AO244">
            <v>0</v>
          </cell>
          <cell r="AP244">
            <v>0</v>
          </cell>
          <cell r="AQ244">
            <v>0</v>
          </cell>
          <cell r="AR244">
            <v>0</v>
          </cell>
          <cell r="AS244">
            <v>0</v>
          </cell>
          <cell r="AT244">
            <v>3.5056179775280891</v>
          </cell>
          <cell r="AU244">
            <v>12.853932584269669</v>
          </cell>
          <cell r="AV244">
            <v>14.022471910112348</v>
          </cell>
          <cell r="AW244">
            <v>0</v>
          </cell>
          <cell r="AX244">
            <v>0</v>
          </cell>
          <cell r="AY244">
            <v>0</v>
          </cell>
          <cell r="AZ244">
            <v>4.0096385542168678</v>
          </cell>
          <cell r="BA244">
            <v>140.55331412103754</v>
          </cell>
          <cell r="BB244">
            <v>164.24207492795398</v>
          </cell>
          <cell r="BC244">
            <v>0</v>
          </cell>
          <cell r="BD244">
            <v>0</v>
          </cell>
          <cell r="BE244">
            <v>0</v>
          </cell>
          <cell r="BF244">
            <v>0</v>
          </cell>
          <cell r="BG244">
            <v>0</v>
          </cell>
          <cell r="BH244">
            <v>0</v>
          </cell>
          <cell r="BI244">
            <v>0</v>
          </cell>
          <cell r="BJ244">
            <v>0.77132771940532097</v>
          </cell>
          <cell r="BK244">
            <v>0</v>
          </cell>
          <cell r="BL244">
            <v>0</v>
          </cell>
          <cell r="BM244">
            <v>1</v>
          </cell>
          <cell r="BN244">
            <v>0</v>
          </cell>
        </row>
        <row r="245">
          <cell r="A245">
            <v>487</v>
          </cell>
          <cell r="B245">
            <v>139448</v>
          </cell>
          <cell r="C245">
            <v>9353318</v>
          </cell>
          <cell r="D245" t="str">
            <v>St Louis Catholic Academy</v>
          </cell>
          <cell r="E245" t="str">
            <v>Primary</v>
          </cell>
          <cell r="F245" t="str">
            <v>Recoupment Academy</v>
          </cell>
          <cell r="G245">
            <v>1</v>
          </cell>
          <cell r="H245">
            <v>0</v>
          </cell>
          <cell r="I245">
            <v>0</v>
          </cell>
          <cell r="J245">
            <v>7</v>
          </cell>
          <cell r="K245">
            <v>0</v>
          </cell>
          <cell r="L245">
            <v>0</v>
          </cell>
          <cell r="M245">
            <v>0</v>
          </cell>
          <cell r="N245">
            <v>309</v>
          </cell>
          <cell r="O245">
            <v>309</v>
          </cell>
          <cell r="P245">
            <v>45</v>
          </cell>
          <cell r="Q245">
            <v>264</v>
          </cell>
          <cell r="R245">
            <v>0</v>
          </cell>
          <cell r="S245">
            <v>0</v>
          </cell>
          <cell r="T245">
            <v>0</v>
          </cell>
          <cell r="U245">
            <v>0</v>
          </cell>
          <cell r="V245">
            <v>0</v>
          </cell>
          <cell r="W245">
            <v>0</v>
          </cell>
          <cell r="X245">
            <v>0</v>
          </cell>
          <cell r="Y245">
            <v>0</v>
          </cell>
          <cell r="Z245">
            <v>309</v>
          </cell>
          <cell r="AA245">
            <v>44.142857142857146</v>
          </cell>
          <cell r="AB245">
            <v>19.999999999999989</v>
          </cell>
          <cell r="AC245">
            <v>33.458598726114651</v>
          </cell>
          <cell r="AD245">
            <v>0</v>
          </cell>
          <cell r="AE245">
            <v>0</v>
          </cell>
          <cell r="AF245">
            <v>251.00000000000009</v>
          </cell>
          <cell r="AG245">
            <v>57.000000000000085</v>
          </cell>
          <cell r="AH245">
            <v>1.0000000000000009</v>
          </cell>
          <cell r="AI245">
            <v>0</v>
          </cell>
          <cell r="AJ245">
            <v>0</v>
          </cell>
          <cell r="AK245">
            <v>0</v>
          </cell>
          <cell r="AL245">
            <v>0</v>
          </cell>
          <cell r="AM245">
            <v>0</v>
          </cell>
          <cell r="AN245">
            <v>0</v>
          </cell>
          <cell r="AO245">
            <v>0</v>
          </cell>
          <cell r="AP245">
            <v>0</v>
          </cell>
          <cell r="AQ245">
            <v>0</v>
          </cell>
          <cell r="AR245">
            <v>0</v>
          </cell>
          <cell r="AS245">
            <v>0</v>
          </cell>
          <cell r="AT245">
            <v>15.215909090909078</v>
          </cell>
          <cell r="AU245">
            <v>30.431818181818183</v>
          </cell>
          <cell r="AV245">
            <v>43.306818181818137</v>
          </cell>
          <cell r="AW245">
            <v>0</v>
          </cell>
          <cell r="AX245">
            <v>0</v>
          </cell>
          <cell r="AY245">
            <v>0</v>
          </cell>
          <cell r="AZ245">
            <v>0</v>
          </cell>
          <cell r="BA245">
            <v>78.992125984251999</v>
          </cell>
          <cell r="BB245">
            <v>92.456692913385865</v>
          </cell>
          <cell r="BC245">
            <v>0</v>
          </cell>
          <cell r="BD245">
            <v>0</v>
          </cell>
          <cell r="BE245">
            <v>0</v>
          </cell>
          <cell r="BF245">
            <v>0</v>
          </cell>
          <cell r="BG245">
            <v>0</v>
          </cell>
          <cell r="BH245">
            <v>0</v>
          </cell>
          <cell r="BI245">
            <v>0</v>
          </cell>
          <cell r="BJ245">
            <v>0.51984753021276597</v>
          </cell>
          <cell r="BK245">
            <v>0</v>
          </cell>
          <cell r="BL245">
            <v>0</v>
          </cell>
          <cell r="BM245">
            <v>1</v>
          </cell>
          <cell r="BN245">
            <v>0</v>
          </cell>
        </row>
        <row r="246">
          <cell r="A246">
            <v>455</v>
          </cell>
          <cell r="B246">
            <v>143624</v>
          </cell>
          <cell r="C246">
            <v>9353320</v>
          </cell>
          <cell r="D246" t="str">
            <v>St Felix Roman Catholic Primary School, Haverhill</v>
          </cell>
          <cell r="E246" t="str">
            <v>Primary</v>
          </cell>
          <cell r="F246" t="str">
            <v>Recoupment Academy</v>
          </cell>
          <cell r="G246">
            <v>1</v>
          </cell>
          <cell r="H246">
            <v>0</v>
          </cell>
          <cell r="I246">
            <v>0</v>
          </cell>
          <cell r="J246">
            <v>7</v>
          </cell>
          <cell r="K246">
            <v>0</v>
          </cell>
          <cell r="L246">
            <v>0</v>
          </cell>
          <cell r="M246">
            <v>0</v>
          </cell>
          <cell r="N246">
            <v>278</v>
          </cell>
          <cell r="O246">
            <v>278</v>
          </cell>
          <cell r="P246">
            <v>21</v>
          </cell>
          <cell r="Q246">
            <v>257</v>
          </cell>
          <cell r="R246">
            <v>0</v>
          </cell>
          <cell r="S246">
            <v>0</v>
          </cell>
          <cell r="T246">
            <v>0</v>
          </cell>
          <cell r="U246">
            <v>0</v>
          </cell>
          <cell r="V246">
            <v>0</v>
          </cell>
          <cell r="W246">
            <v>0</v>
          </cell>
          <cell r="X246">
            <v>0</v>
          </cell>
          <cell r="Y246">
            <v>0</v>
          </cell>
          <cell r="Z246">
            <v>278</v>
          </cell>
          <cell r="AA246">
            <v>39.714285714285715</v>
          </cell>
          <cell r="AB246">
            <v>13.000000000000014</v>
          </cell>
          <cell r="AC246">
            <v>22.240000000000002</v>
          </cell>
          <cell r="AD246">
            <v>0</v>
          </cell>
          <cell r="AE246">
            <v>0</v>
          </cell>
          <cell r="AF246">
            <v>207.49275362318843</v>
          </cell>
          <cell r="AG246">
            <v>38.275362318840621</v>
          </cell>
          <cell r="AH246">
            <v>32.231884057970944</v>
          </cell>
          <cell r="AI246">
            <v>0</v>
          </cell>
          <cell r="AJ246">
            <v>0</v>
          </cell>
          <cell r="AK246">
            <v>0</v>
          </cell>
          <cell r="AL246">
            <v>0</v>
          </cell>
          <cell r="AM246">
            <v>0</v>
          </cell>
          <cell r="AN246">
            <v>0</v>
          </cell>
          <cell r="AO246">
            <v>0</v>
          </cell>
          <cell r="AP246">
            <v>0</v>
          </cell>
          <cell r="AQ246">
            <v>0</v>
          </cell>
          <cell r="AR246">
            <v>0</v>
          </cell>
          <cell r="AS246">
            <v>0</v>
          </cell>
          <cell r="AT246">
            <v>17.307392996108948</v>
          </cell>
          <cell r="AU246">
            <v>44.350194552529153</v>
          </cell>
          <cell r="AV246">
            <v>61.657587548637999</v>
          </cell>
          <cell r="AW246">
            <v>0</v>
          </cell>
          <cell r="AX246">
            <v>0</v>
          </cell>
          <cell r="AY246">
            <v>0</v>
          </cell>
          <cell r="AZ246">
            <v>0.92666666666666675</v>
          </cell>
          <cell r="BA246">
            <v>89.079681274900381</v>
          </cell>
          <cell r="BB246">
            <v>96.358565737051762</v>
          </cell>
          <cell r="BC246">
            <v>0</v>
          </cell>
          <cell r="BD246">
            <v>0</v>
          </cell>
          <cell r="BE246">
            <v>0</v>
          </cell>
          <cell r="BF246">
            <v>0</v>
          </cell>
          <cell r="BG246">
            <v>0</v>
          </cell>
          <cell r="BH246">
            <v>0</v>
          </cell>
          <cell r="BI246">
            <v>0</v>
          </cell>
          <cell r="BJ246">
            <v>0.38809388751773</v>
          </cell>
          <cell r="BK246">
            <v>0</v>
          </cell>
          <cell r="BL246">
            <v>0</v>
          </cell>
          <cell r="BM246">
            <v>1</v>
          </cell>
          <cell r="BN246">
            <v>0</v>
          </cell>
        </row>
        <row r="247">
          <cell r="A247">
            <v>31</v>
          </cell>
          <cell r="B247">
            <v>145692</v>
          </cell>
          <cell r="C247">
            <v>9353323</v>
          </cell>
          <cell r="D247" t="str">
            <v>St Peter and St Paul Church of England Primary School, Eye</v>
          </cell>
          <cell r="E247" t="str">
            <v>Primary</v>
          </cell>
          <cell r="F247" t="str">
            <v>Recoupment Academy</v>
          </cell>
          <cell r="G247">
            <v>1</v>
          </cell>
          <cell r="H247">
            <v>0</v>
          </cell>
          <cell r="I247">
            <v>0</v>
          </cell>
          <cell r="J247">
            <v>7</v>
          </cell>
          <cell r="K247">
            <v>0</v>
          </cell>
          <cell r="L247">
            <v>0</v>
          </cell>
          <cell r="M247">
            <v>0</v>
          </cell>
          <cell r="N247">
            <v>193</v>
          </cell>
          <cell r="O247">
            <v>193</v>
          </cell>
          <cell r="P247">
            <v>20</v>
          </cell>
          <cell r="Q247">
            <v>173</v>
          </cell>
          <cell r="R247">
            <v>0</v>
          </cell>
          <cell r="S247">
            <v>0</v>
          </cell>
          <cell r="T247">
            <v>0</v>
          </cell>
          <cell r="U247">
            <v>0</v>
          </cell>
          <cell r="V247">
            <v>0</v>
          </cell>
          <cell r="W247">
            <v>0</v>
          </cell>
          <cell r="X247">
            <v>0</v>
          </cell>
          <cell r="Y247">
            <v>0</v>
          </cell>
          <cell r="Z247">
            <v>193</v>
          </cell>
          <cell r="AA247">
            <v>27.571428571428573</v>
          </cell>
          <cell r="AB247">
            <v>17.999999999999996</v>
          </cell>
          <cell r="AC247">
            <v>32.166666666666664</v>
          </cell>
          <cell r="AD247">
            <v>0</v>
          </cell>
          <cell r="AE247">
            <v>0</v>
          </cell>
          <cell r="AF247">
            <v>186.00000000000009</v>
          </cell>
          <cell r="AG247">
            <v>5.9999999999999991</v>
          </cell>
          <cell r="AH247">
            <v>0</v>
          </cell>
          <cell r="AI247">
            <v>1.0000000000000004</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41.190476190476176</v>
          </cell>
          <cell r="BB247">
            <v>45.952380952380935</v>
          </cell>
          <cell r="BC247">
            <v>0</v>
          </cell>
          <cell r="BD247">
            <v>0</v>
          </cell>
          <cell r="BE247">
            <v>0</v>
          </cell>
          <cell r="BF247">
            <v>0</v>
          </cell>
          <cell r="BG247">
            <v>0</v>
          </cell>
          <cell r="BH247">
            <v>0.69999999999993068</v>
          </cell>
          <cell r="BI247">
            <v>0</v>
          </cell>
          <cell r="BJ247">
            <v>2.20076931069182</v>
          </cell>
          <cell r="BK247">
            <v>0</v>
          </cell>
          <cell r="BL247">
            <v>0</v>
          </cell>
          <cell r="BM247">
            <v>1</v>
          </cell>
          <cell r="BN247">
            <v>0</v>
          </cell>
        </row>
        <row r="248">
          <cell r="A248">
            <v>344</v>
          </cell>
          <cell r="B248">
            <v>142598</v>
          </cell>
          <cell r="C248">
            <v>9353328</v>
          </cell>
          <cell r="D248" t="str">
            <v>St Mary's Church of England Primary School, Woodbridge</v>
          </cell>
          <cell r="E248" t="str">
            <v>Primary</v>
          </cell>
          <cell r="F248" t="str">
            <v>Recoupment Academy</v>
          </cell>
          <cell r="G248">
            <v>1</v>
          </cell>
          <cell r="H248">
            <v>0</v>
          </cell>
          <cell r="I248">
            <v>0</v>
          </cell>
          <cell r="J248">
            <v>7</v>
          </cell>
          <cell r="K248">
            <v>0</v>
          </cell>
          <cell r="L248">
            <v>0</v>
          </cell>
          <cell r="M248">
            <v>0</v>
          </cell>
          <cell r="N248">
            <v>193</v>
          </cell>
          <cell r="O248">
            <v>193</v>
          </cell>
          <cell r="P248">
            <v>13</v>
          </cell>
          <cell r="Q248">
            <v>180</v>
          </cell>
          <cell r="R248">
            <v>0</v>
          </cell>
          <cell r="S248">
            <v>0</v>
          </cell>
          <cell r="T248">
            <v>0</v>
          </cell>
          <cell r="U248">
            <v>0</v>
          </cell>
          <cell r="V248">
            <v>0</v>
          </cell>
          <cell r="W248">
            <v>0</v>
          </cell>
          <cell r="X248">
            <v>0</v>
          </cell>
          <cell r="Y248">
            <v>0</v>
          </cell>
          <cell r="Z248">
            <v>193</v>
          </cell>
          <cell r="AA248">
            <v>27.571428571428573</v>
          </cell>
          <cell r="AB248">
            <v>7.0000000000000062</v>
          </cell>
          <cell r="AC248">
            <v>14.990291262135921</v>
          </cell>
          <cell r="AD248">
            <v>0</v>
          </cell>
          <cell r="AE248">
            <v>0</v>
          </cell>
          <cell r="AF248">
            <v>165</v>
          </cell>
          <cell r="AG248">
            <v>27.000000000000036</v>
          </cell>
          <cell r="AH248">
            <v>0</v>
          </cell>
          <cell r="AI248">
            <v>1.0000000000000004</v>
          </cell>
          <cell r="AJ248">
            <v>0</v>
          </cell>
          <cell r="AK248">
            <v>0</v>
          </cell>
          <cell r="AL248">
            <v>0</v>
          </cell>
          <cell r="AM248">
            <v>0</v>
          </cell>
          <cell r="AN248">
            <v>0</v>
          </cell>
          <cell r="AO248">
            <v>0</v>
          </cell>
          <cell r="AP248">
            <v>0</v>
          </cell>
          <cell r="AQ248">
            <v>0</v>
          </cell>
          <cell r="AR248">
            <v>0</v>
          </cell>
          <cell r="AS248">
            <v>0</v>
          </cell>
          <cell r="AT248">
            <v>0</v>
          </cell>
          <cell r="AU248">
            <v>2.1444444444444422</v>
          </cell>
          <cell r="AV248">
            <v>4.2888888888888843</v>
          </cell>
          <cell r="AW248">
            <v>0</v>
          </cell>
          <cell r="AX248">
            <v>0</v>
          </cell>
          <cell r="AY248">
            <v>0</v>
          </cell>
          <cell r="AZ248">
            <v>0</v>
          </cell>
          <cell r="BA248">
            <v>43.728813559322099</v>
          </cell>
          <cell r="BB248">
            <v>46.887005649717587</v>
          </cell>
          <cell r="BC248">
            <v>0</v>
          </cell>
          <cell r="BD248">
            <v>0</v>
          </cell>
          <cell r="BE248">
            <v>0</v>
          </cell>
          <cell r="BF248">
            <v>0</v>
          </cell>
          <cell r="BG248">
            <v>0</v>
          </cell>
          <cell r="BH248">
            <v>0</v>
          </cell>
          <cell r="BI248">
            <v>0</v>
          </cell>
          <cell r="BJ248">
            <v>0.60090321420765003</v>
          </cell>
          <cell r="BK248">
            <v>0</v>
          </cell>
          <cell r="BL248">
            <v>0</v>
          </cell>
          <cell r="BM248">
            <v>1</v>
          </cell>
          <cell r="BN248">
            <v>0</v>
          </cell>
        </row>
        <row r="249">
          <cell r="A249">
            <v>56</v>
          </cell>
          <cell r="B249">
            <v>145693</v>
          </cell>
          <cell r="C249">
            <v>9353331</v>
          </cell>
          <cell r="D249" t="str">
            <v>All Saints Church of England Primary School, Laxfield</v>
          </cell>
          <cell r="E249" t="str">
            <v>Primary</v>
          </cell>
          <cell r="F249" t="str">
            <v>Recoupment Academy</v>
          </cell>
          <cell r="G249">
            <v>1</v>
          </cell>
          <cell r="H249">
            <v>0</v>
          </cell>
          <cell r="I249">
            <v>0</v>
          </cell>
          <cell r="J249">
            <v>7</v>
          </cell>
          <cell r="K249">
            <v>0</v>
          </cell>
          <cell r="L249">
            <v>0</v>
          </cell>
          <cell r="M249">
            <v>0</v>
          </cell>
          <cell r="N249">
            <v>118</v>
          </cell>
          <cell r="O249">
            <v>118</v>
          </cell>
          <cell r="P249">
            <v>21</v>
          </cell>
          <cell r="Q249">
            <v>97</v>
          </cell>
          <cell r="R249">
            <v>0</v>
          </cell>
          <cell r="S249">
            <v>0</v>
          </cell>
          <cell r="T249">
            <v>0</v>
          </cell>
          <cell r="U249">
            <v>0</v>
          </cell>
          <cell r="V249">
            <v>0</v>
          </cell>
          <cell r="W249">
            <v>0</v>
          </cell>
          <cell r="X249">
            <v>0</v>
          </cell>
          <cell r="Y249">
            <v>0</v>
          </cell>
          <cell r="Z249">
            <v>118</v>
          </cell>
          <cell r="AA249">
            <v>16.857142857142858</v>
          </cell>
          <cell r="AB249">
            <v>5.9999999999999947</v>
          </cell>
          <cell r="AC249">
            <v>12.851485148514852</v>
          </cell>
          <cell r="AD249">
            <v>0</v>
          </cell>
          <cell r="AE249">
            <v>0</v>
          </cell>
          <cell r="AF249">
            <v>115.99999999999999</v>
          </cell>
          <cell r="AG249">
            <v>1</v>
          </cell>
          <cell r="AH249">
            <v>0</v>
          </cell>
          <cell r="AI249">
            <v>0</v>
          </cell>
          <cell r="AJ249">
            <v>1</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3.504950495049505</v>
          </cell>
          <cell r="BA249">
            <v>31.290322580645128</v>
          </cell>
          <cell r="BB249">
            <v>38.064516129032221</v>
          </cell>
          <cell r="BC249">
            <v>0</v>
          </cell>
          <cell r="BD249">
            <v>0</v>
          </cell>
          <cell r="BE249">
            <v>0</v>
          </cell>
          <cell r="BF249">
            <v>0</v>
          </cell>
          <cell r="BG249">
            <v>0</v>
          </cell>
          <cell r="BH249">
            <v>9.1999999999999691</v>
          </cell>
          <cell r="BI249">
            <v>0</v>
          </cell>
          <cell r="BJ249">
            <v>3.2574880814814802</v>
          </cell>
          <cell r="BK249">
            <v>0</v>
          </cell>
          <cell r="BL249">
            <v>1</v>
          </cell>
          <cell r="BM249">
            <v>1</v>
          </cell>
          <cell r="BN249">
            <v>0</v>
          </cell>
        </row>
        <row r="250">
          <cell r="A250">
            <v>72</v>
          </cell>
          <cell r="B250">
            <v>142806</v>
          </cell>
          <cell r="C250">
            <v>9353335</v>
          </cell>
          <cell r="D250" t="str">
            <v>St Mary's Roman Catholic Primary School</v>
          </cell>
          <cell r="E250" t="str">
            <v>Primary</v>
          </cell>
          <cell r="F250" t="str">
            <v>Recoupment Academy</v>
          </cell>
          <cell r="G250">
            <v>1</v>
          </cell>
          <cell r="H250">
            <v>0</v>
          </cell>
          <cell r="I250">
            <v>0</v>
          </cell>
          <cell r="J250">
            <v>7</v>
          </cell>
          <cell r="K250">
            <v>0</v>
          </cell>
          <cell r="L250">
            <v>0</v>
          </cell>
          <cell r="M250">
            <v>0</v>
          </cell>
          <cell r="N250">
            <v>207</v>
          </cell>
          <cell r="O250">
            <v>207</v>
          </cell>
          <cell r="P250">
            <v>30</v>
          </cell>
          <cell r="Q250">
            <v>177</v>
          </cell>
          <cell r="R250">
            <v>0</v>
          </cell>
          <cell r="S250">
            <v>0</v>
          </cell>
          <cell r="T250">
            <v>0</v>
          </cell>
          <cell r="U250">
            <v>0</v>
          </cell>
          <cell r="V250">
            <v>0</v>
          </cell>
          <cell r="W250">
            <v>0</v>
          </cell>
          <cell r="X250">
            <v>0</v>
          </cell>
          <cell r="Y250">
            <v>0</v>
          </cell>
          <cell r="Z250">
            <v>207</v>
          </cell>
          <cell r="AA250">
            <v>29.571428571428573</v>
          </cell>
          <cell r="AB250">
            <v>28.000000000000043</v>
          </cell>
          <cell r="AC250">
            <v>35.317535545023702</v>
          </cell>
          <cell r="AD250">
            <v>0</v>
          </cell>
          <cell r="AE250">
            <v>0</v>
          </cell>
          <cell r="AF250">
            <v>69.999999999999915</v>
          </cell>
          <cell r="AG250">
            <v>61.999999999999922</v>
          </cell>
          <cell r="AH250">
            <v>24.999999999999922</v>
          </cell>
          <cell r="AI250">
            <v>14.999999999999995</v>
          </cell>
          <cell r="AJ250">
            <v>8.9999999999999964</v>
          </cell>
          <cell r="AK250">
            <v>14.000000000000002</v>
          </cell>
          <cell r="AL250">
            <v>11.999999999999996</v>
          </cell>
          <cell r="AM250">
            <v>0</v>
          </cell>
          <cell r="AN250">
            <v>0</v>
          </cell>
          <cell r="AO250">
            <v>0</v>
          </cell>
          <cell r="AP250">
            <v>0</v>
          </cell>
          <cell r="AQ250">
            <v>0</v>
          </cell>
          <cell r="AR250">
            <v>0</v>
          </cell>
          <cell r="AS250">
            <v>0</v>
          </cell>
          <cell r="AT250">
            <v>3.5895953757225336</v>
          </cell>
          <cell r="AU250">
            <v>10.768786127167623</v>
          </cell>
          <cell r="AV250">
            <v>16.751445086705207</v>
          </cell>
          <cell r="AW250">
            <v>0</v>
          </cell>
          <cell r="AX250">
            <v>0</v>
          </cell>
          <cell r="AY250">
            <v>0</v>
          </cell>
          <cell r="AZ250">
            <v>0.98104265402843605</v>
          </cell>
          <cell r="BA250">
            <v>59.335227272727316</v>
          </cell>
          <cell r="BB250">
            <v>69.39204545454551</v>
          </cell>
          <cell r="BC250">
            <v>0</v>
          </cell>
          <cell r="BD250">
            <v>0</v>
          </cell>
          <cell r="BE250">
            <v>0</v>
          </cell>
          <cell r="BF250">
            <v>0</v>
          </cell>
          <cell r="BG250">
            <v>0</v>
          </cell>
          <cell r="BH250">
            <v>0</v>
          </cell>
          <cell r="BI250">
            <v>0</v>
          </cell>
          <cell r="BJ250">
            <v>0.40283642551724103</v>
          </cell>
          <cell r="BK250">
            <v>0</v>
          </cell>
          <cell r="BL250">
            <v>0</v>
          </cell>
          <cell r="BM250">
            <v>1</v>
          </cell>
          <cell r="BN250">
            <v>0</v>
          </cell>
        </row>
        <row r="251">
          <cell r="A251">
            <v>289</v>
          </cell>
          <cell r="B251">
            <v>145382</v>
          </cell>
          <cell r="C251">
            <v>9353340</v>
          </cell>
          <cell r="D251" t="str">
            <v>St Mary's Catholic Primary School, Ipswich</v>
          </cell>
          <cell r="E251" t="str">
            <v>Primary</v>
          </cell>
          <cell r="F251" t="str">
            <v>Recoupment Academy</v>
          </cell>
          <cell r="G251">
            <v>1</v>
          </cell>
          <cell r="H251">
            <v>0</v>
          </cell>
          <cell r="I251">
            <v>0</v>
          </cell>
          <cell r="J251">
            <v>7</v>
          </cell>
          <cell r="K251">
            <v>0</v>
          </cell>
          <cell r="L251">
            <v>0</v>
          </cell>
          <cell r="M251">
            <v>0</v>
          </cell>
          <cell r="N251">
            <v>213</v>
          </cell>
          <cell r="O251">
            <v>213</v>
          </cell>
          <cell r="P251">
            <v>30</v>
          </cell>
          <cell r="Q251">
            <v>183</v>
          </cell>
          <cell r="R251">
            <v>0</v>
          </cell>
          <cell r="S251">
            <v>0</v>
          </cell>
          <cell r="T251">
            <v>0</v>
          </cell>
          <cell r="U251">
            <v>0</v>
          </cell>
          <cell r="V251">
            <v>0</v>
          </cell>
          <cell r="W251">
            <v>0</v>
          </cell>
          <cell r="X251">
            <v>0</v>
          </cell>
          <cell r="Y251">
            <v>0</v>
          </cell>
          <cell r="Z251">
            <v>213</v>
          </cell>
          <cell r="AA251">
            <v>30.428571428571427</v>
          </cell>
          <cell r="AB251">
            <v>9.9999999999999929</v>
          </cell>
          <cell r="AC251">
            <v>16.151658767772513</v>
          </cell>
          <cell r="AD251">
            <v>0</v>
          </cell>
          <cell r="AE251">
            <v>0</v>
          </cell>
          <cell r="AF251">
            <v>177.00000000000006</v>
          </cell>
          <cell r="AG251">
            <v>13.999999999999993</v>
          </cell>
          <cell r="AH251">
            <v>6.9999999999999964</v>
          </cell>
          <cell r="AI251">
            <v>5.0000000000000062</v>
          </cell>
          <cell r="AJ251">
            <v>9.0000000000000071</v>
          </cell>
          <cell r="AK251">
            <v>0</v>
          </cell>
          <cell r="AL251">
            <v>0.99999999999999933</v>
          </cell>
          <cell r="AM251">
            <v>0</v>
          </cell>
          <cell r="AN251">
            <v>0</v>
          </cell>
          <cell r="AO251">
            <v>0</v>
          </cell>
          <cell r="AP251">
            <v>0</v>
          </cell>
          <cell r="AQ251">
            <v>0</v>
          </cell>
          <cell r="AR251">
            <v>0</v>
          </cell>
          <cell r="AS251">
            <v>0</v>
          </cell>
          <cell r="AT251">
            <v>16.295081967213125</v>
          </cell>
          <cell r="AU251">
            <v>27.934426229508293</v>
          </cell>
          <cell r="AV251">
            <v>45.393442622950893</v>
          </cell>
          <cell r="AW251">
            <v>0</v>
          </cell>
          <cell r="AX251">
            <v>0</v>
          </cell>
          <cell r="AY251">
            <v>0</v>
          </cell>
          <cell r="AZ251">
            <v>0</v>
          </cell>
          <cell r="BA251">
            <v>32.89887640449431</v>
          </cell>
          <cell r="BB251">
            <v>38.292134831460594</v>
          </cell>
          <cell r="BC251">
            <v>0</v>
          </cell>
          <cell r="BD251">
            <v>0</v>
          </cell>
          <cell r="BE251">
            <v>0</v>
          </cell>
          <cell r="BF251">
            <v>0</v>
          </cell>
          <cell r="BG251">
            <v>0</v>
          </cell>
          <cell r="BH251">
            <v>0</v>
          </cell>
          <cell r="BI251">
            <v>0</v>
          </cell>
          <cell r="BJ251">
            <v>0.33345119567567599</v>
          </cell>
          <cell r="BK251">
            <v>0</v>
          </cell>
          <cell r="BL251">
            <v>0</v>
          </cell>
          <cell r="BM251">
            <v>1</v>
          </cell>
          <cell r="BN251">
            <v>0</v>
          </cell>
        </row>
        <row r="252">
          <cell r="A252">
            <v>253</v>
          </cell>
          <cell r="B252">
            <v>141842</v>
          </cell>
          <cell r="C252">
            <v>9353344</v>
          </cell>
          <cell r="D252" t="str">
            <v>The Oaks Primary School</v>
          </cell>
          <cell r="E252" t="str">
            <v>Primary</v>
          </cell>
          <cell r="F252" t="str">
            <v>Recoupment Academy</v>
          </cell>
          <cell r="G252">
            <v>1</v>
          </cell>
          <cell r="H252">
            <v>0</v>
          </cell>
          <cell r="I252">
            <v>0</v>
          </cell>
          <cell r="J252">
            <v>7</v>
          </cell>
          <cell r="K252">
            <v>0</v>
          </cell>
          <cell r="L252">
            <v>0</v>
          </cell>
          <cell r="M252">
            <v>0</v>
          </cell>
          <cell r="N252">
            <v>392</v>
          </cell>
          <cell r="O252">
            <v>392</v>
          </cell>
          <cell r="P252">
            <v>60</v>
          </cell>
          <cell r="Q252">
            <v>332</v>
          </cell>
          <cell r="R252">
            <v>0</v>
          </cell>
          <cell r="S252">
            <v>0</v>
          </cell>
          <cell r="T252">
            <v>0</v>
          </cell>
          <cell r="U252">
            <v>0</v>
          </cell>
          <cell r="V252">
            <v>0</v>
          </cell>
          <cell r="W252">
            <v>0</v>
          </cell>
          <cell r="X252">
            <v>0</v>
          </cell>
          <cell r="Y252">
            <v>0</v>
          </cell>
          <cell r="Z252">
            <v>392</v>
          </cell>
          <cell r="AA252">
            <v>56</v>
          </cell>
          <cell r="AB252">
            <v>91.999999999999844</v>
          </cell>
          <cell r="AC252">
            <v>149.38107416879797</v>
          </cell>
          <cell r="AD252">
            <v>0</v>
          </cell>
          <cell r="AE252">
            <v>0</v>
          </cell>
          <cell r="AF252">
            <v>21.161953727506436</v>
          </cell>
          <cell r="AG252">
            <v>61.470437017995039</v>
          </cell>
          <cell r="AH252">
            <v>61.470437017995039</v>
          </cell>
          <cell r="AI252">
            <v>19.14652956298201</v>
          </cell>
          <cell r="AJ252">
            <v>207.58868894601525</v>
          </cell>
          <cell r="AK252">
            <v>20.154241645244223</v>
          </cell>
          <cell r="AL252">
            <v>1.0077120822622112</v>
          </cell>
          <cell r="AM252">
            <v>0</v>
          </cell>
          <cell r="AN252">
            <v>0</v>
          </cell>
          <cell r="AO252">
            <v>0</v>
          </cell>
          <cell r="AP252">
            <v>0</v>
          </cell>
          <cell r="AQ252">
            <v>0</v>
          </cell>
          <cell r="AR252">
            <v>0</v>
          </cell>
          <cell r="AS252">
            <v>0</v>
          </cell>
          <cell r="AT252">
            <v>17.71084337349399</v>
          </cell>
          <cell r="AU252">
            <v>33.060240963855435</v>
          </cell>
          <cell r="AV252">
            <v>43.686746987951757</v>
          </cell>
          <cell r="AW252">
            <v>0</v>
          </cell>
          <cell r="AX252">
            <v>0</v>
          </cell>
          <cell r="AY252">
            <v>0</v>
          </cell>
          <cell r="AZ252">
            <v>4.0102301790281336</v>
          </cell>
          <cell r="BA252">
            <v>148.58024691358031</v>
          </cell>
          <cell r="BB252">
            <v>175.43209876543219</v>
          </cell>
          <cell r="BC252">
            <v>0</v>
          </cell>
          <cell r="BD252">
            <v>0</v>
          </cell>
          <cell r="BE252">
            <v>0</v>
          </cell>
          <cell r="BF252">
            <v>0</v>
          </cell>
          <cell r="BG252">
            <v>0</v>
          </cell>
          <cell r="BH252">
            <v>0</v>
          </cell>
          <cell r="BI252">
            <v>0</v>
          </cell>
          <cell r="BJ252">
            <v>0.35453742826086998</v>
          </cell>
          <cell r="BK252">
            <v>0</v>
          </cell>
          <cell r="BL252">
            <v>0</v>
          </cell>
          <cell r="BM252">
            <v>1</v>
          </cell>
          <cell r="BN252">
            <v>0</v>
          </cell>
        </row>
        <row r="253">
          <cell r="A253">
            <v>505</v>
          </cell>
          <cell r="B253">
            <v>143360</v>
          </cell>
          <cell r="C253">
            <v>9353345</v>
          </cell>
          <cell r="D253" t="str">
            <v>Cedars Park Community Primary School</v>
          </cell>
          <cell r="E253" t="str">
            <v>Primary</v>
          </cell>
          <cell r="F253" t="str">
            <v>Recoupment Academy</v>
          </cell>
          <cell r="G253">
            <v>1</v>
          </cell>
          <cell r="H253">
            <v>0</v>
          </cell>
          <cell r="I253">
            <v>0</v>
          </cell>
          <cell r="J253">
            <v>7</v>
          </cell>
          <cell r="K253">
            <v>0</v>
          </cell>
          <cell r="L253">
            <v>0</v>
          </cell>
          <cell r="M253">
            <v>0</v>
          </cell>
          <cell r="N253">
            <v>437</v>
          </cell>
          <cell r="O253">
            <v>437</v>
          </cell>
          <cell r="P253">
            <v>58</v>
          </cell>
          <cell r="Q253">
            <v>379</v>
          </cell>
          <cell r="R253">
            <v>0</v>
          </cell>
          <cell r="S253">
            <v>0</v>
          </cell>
          <cell r="T253">
            <v>0</v>
          </cell>
          <cell r="U253">
            <v>0</v>
          </cell>
          <cell r="V253">
            <v>0</v>
          </cell>
          <cell r="W253">
            <v>0</v>
          </cell>
          <cell r="X253">
            <v>0</v>
          </cell>
          <cell r="Y253">
            <v>0</v>
          </cell>
          <cell r="Z253">
            <v>437</v>
          </cell>
          <cell r="AA253">
            <v>62.428571428571431</v>
          </cell>
          <cell r="AB253">
            <v>24.999999999999989</v>
          </cell>
          <cell r="AC253">
            <v>63.144495412844037</v>
          </cell>
          <cell r="AD253">
            <v>0</v>
          </cell>
          <cell r="AE253">
            <v>0</v>
          </cell>
          <cell r="AF253">
            <v>422.96788990825701</v>
          </cell>
          <cell r="AG253">
            <v>8.0183486238532069</v>
          </cell>
          <cell r="AH253">
            <v>6.0137614678899265</v>
          </cell>
          <cell r="AI253">
            <v>0</v>
          </cell>
          <cell r="AJ253">
            <v>0</v>
          </cell>
          <cell r="AK253">
            <v>0</v>
          </cell>
          <cell r="AL253">
            <v>0</v>
          </cell>
          <cell r="AM253">
            <v>0</v>
          </cell>
          <cell r="AN253">
            <v>0</v>
          </cell>
          <cell r="AO253">
            <v>0</v>
          </cell>
          <cell r="AP253">
            <v>0</v>
          </cell>
          <cell r="AQ253">
            <v>0</v>
          </cell>
          <cell r="AR253">
            <v>0</v>
          </cell>
          <cell r="AS253">
            <v>0</v>
          </cell>
          <cell r="AT253">
            <v>1.1530343007915553</v>
          </cell>
          <cell r="AU253">
            <v>2.3060686015831151</v>
          </cell>
          <cell r="AV253">
            <v>8.071240105540884</v>
          </cell>
          <cell r="AW253">
            <v>0</v>
          </cell>
          <cell r="AX253">
            <v>0</v>
          </cell>
          <cell r="AY253">
            <v>0</v>
          </cell>
          <cell r="AZ253">
            <v>0</v>
          </cell>
          <cell r="BA253">
            <v>107.26415094339612</v>
          </cell>
          <cell r="BB253">
            <v>123.67924528301874</v>
          </cell>
          <cell r="BC253">
            <v>0</v>
          </cell>
          <cell r="BD253">
            <v>0</v>
          </cell>
          <cell r="BE253">
            <v>0</v>
          </cell>
          <cell r="BF253">
            <v>0</v>
          </cell>
          <cell r="BG253">
            <v>0</v>
          </cell>
          <cell r="BH253">
            <v>0</v>
          </cell>
          <cell r="BI253">
            <v>0</v>
          </cell>
          <cell r="BJ253">
            <v>0.79346895125348205</v>
          </cell>
          <cell r="BK253">
            <v>0</v>
          </cell>
          <cell r="BL253">
            <v>0</v>
          </cell>
          <cell r="BM253">
            <v>1</v>
          </cell>
          <cell r="BN253">
            <v>0</v>
          </cell>
        </row>
        <row r="254">
          <cell r="A254">
            <v>320</v>
          </cell>
          <cell r="B254">
            <v>145795</v>
          </cell>
          <cell r="C254">
            <v>9353346</v>
          </cell>
          <cell r="D254" t="str">
            <v>Rendlesham Primary School</v>
          </cell>
          <cell r="E254" t="str">
            <v>Primary</v>
          </cell>
          <cell r="F254" t="str">
            <v>Recoupment Academy</v>
          </cell>
          <cell r="G254">
            <v>1</v>
          </cell>
          <cell r="H254">
            <v>0</v>
          </cell>
          <cell r="I254">
            <v>0</v>
          </cell>
          <cell r="J254">
            <v>7</v>
          </cell>
          <cell r="K254">
            <v>0</v>
          </cell>
          <cell r="L254">
            <v>0</v>
          </cell>
          <cell r="M254">
            <v>0</v>
          </cell>
          <cell r="N254">
            <v>287</v>
          </cell>
          <cell r="O254">
            <v>287</v>
          </cell>
          <cell r="P254">
            <v>44</v>
          </cell>
          <cell r="Q254">
            <v>243</v>
          </cell>
          <cell r="R254">
            <v>0</v>
          </cell>
          <cell r="S254">
            <v>0</v>
          </cell>
          <cell r="T254">
            <v>0</v>
          </cell>
          <cell r="U254">
            <v>0</v>
          </cell>
          <cell r="V254">
            <v>0</v>
          </cell>
          <cell r="W254">
            <v>0</v>
          </cell>
          <cell r="X254">
            <v>0</v>
          </cell>
          <cell r="Y254">
            <v>0</v>
          </cell>
          <cell r="Z254">
            <v>287</v>
          </cell>
          <cell r="AA254">
            <v>41</v>
          </cell>
          <cell r="AB254">
            <v>3.0000000000000093</v>
          </cell>
          <cell r="AC254">
            <v>22.322222222222223</v>
          </cell>
          <cell r="AD254">
            <v>0</v>
          </cell>
          <cell r="AE254">
            <v>0</v>
          </cell>
          <cell r="AF254">
            <v>286.00000000000006</v>
          </cell>
          <cell r="AG254">
            <v>1.0000000000000002</v>
          </cell>
          <cell r="AH254">
            <v>0</v>
          </cell>
          <cell r="AI254">
            <v>0</v>
          </cell>
          <cell r="AJ254">
            <v>0</v>
          </cell>
          <cell r="AK254">
            <v>0</v>
          </cell>
          <cell r="AL254">
            <v>0</v>
          </cell>
          <cell r="AM254">
            <v>0</v>
          </cell>
          <cell r="AN254">
            <v>0</v>
          </cell>
          <cell r="AO254">
            <v>0</v>
          </cell>
          <cell r="AP254">
            <v>0</v>
          </cell>
          <cell r="AQ254">
            <v>0</v>
          </cell>
          <cell r="AR254">
            <v>0</v>
          </cell>
          <cell r="AS254">
            <v>0</v>
          </cell>
          <cell r="AT254">
            <v>1.1859504132231413</v>
          </cell>
          <cell r="AU254">
            <v>2.3719008264462826</v>
          </cell>
          <cell r="AV254">
            <v>4.7438016528925591</v>
          </cell>
          <cell r="AW254">
            <v>0</v>
          </cell>
          <cell r="AX254">
            <v>0</v>
          </cell>
          <cell r="AY254">
            <v>0</v>
          </cell>
          <cell r="AZ254">
            <v>1.0629629629629631</v>
          </cell>
          <cell r="BA254">
            <v>87.359504132231407</v>
          </cell>
          <cell r="BB254">
            <v>103.17768595041323</v>
          </cell>
          <cell r="BC254">
            <v>0</v>
          </cell>
          <cell r="BD254">
            <v>0</v>
          </cell>
          <cell r="BE254">
            <v>0</v>
          </cell>
          <cell r="BF254">
            <v>0</v>
          </cell>
          <cell r="BG254">
            <v>0</v>
          </cell>
          <cell r="BH254">
            <v>0</v>
          </cell>
          <cell r="BI254">
            <v>0</v>
          </cell>
          <cell r="BJ254">
            <v>1.9276335751231499</v>
          </cell>
          <cell r="BK254">
            <v>0</v>
          </cell>
          <cell r="BL254">
            <v>0</v>
          </cell>
          <cell r="BM254">
            <v>1</v>
          </cell>
          <cell r="BN254">
            <v>0</v>
          </cell>
        </row>
        <row r="255">
          <cell r="A255">
            <v>527</v>
          </cell>
          <cell r="B255">
            <v>137179</v>
          </cell>
          <cell r="C255">
            <v>9354029</v>
          </cell>
          <cell r="D255" t="str">
            <v>Horringer Court Middle School</v>
          </cell>
          <cell r="E255" t="str">
            <v>Middle-deemed Secondary</v>
          </cell>
          <cell r="F255" t="str">
            <v>Recoupment Academy</v>
          </cell>
          <cell r="G255">
            <v>1</v>
          </cell>
          <cell r="H255">
            <v>2</v>
          </cell>
          <cell r="I255">
            <v>2</v>
          </cell>
          <cell r="J255">
            <v>2</v>
          </cell>
          <cell r="K255">
            <v>2</v>
          </cell>
          <cell r="L255">
            <v>2</v>
          </cell>
          <cell r="M255">
            <v>0</v>
          </cell>
          <cell r="N255">
            <v>353</v>
          </cell>
          <cell r="O255">
            <v>170</v>
          </cell>
          <cell r="P255">
            <v>0</v>
          </cell>
          <cell r="Q255">
            <v>170</v>
          </cell>
          <cell r="R255">
            <v>183</v>
          </cell>
          <cell r="S255">
            <v>183</v>
          </cell>
          <cell r="T255">
            <v>0</v>
          </cell>
          <cell r="U255">
            <v>90</v>
          </cell>
          <cell r="V255">
            <v>93</v>
          </cell>
          <cell r="W255">
            <v>0</v>
          </cell>
          <cell r="X255">
            <v>0</v>
          </cell>
          <cell r="Y255">
            <v>0</v>
          </cell>
          <cell r="Z255">
            <v>353</v>
          </cell>
          <cell r="AA255">
            <v>88.25</v>
          </cell>
          <cell r="AB255">
            <v>25.000000000000039</v>
          </cell>
          <cell r="AC255">
            <v>40.33898305084746</v>
          </cell>
          <cell r="AD255">
            <v>12.999999999999996</v>
          </cell>
          <cell r="AE255">
            <v>27.401069518716575</v>
          </cell>
          <cell r="AF255">
            <v>142.99999999999994</v>
          </cell>
          <cell r="AG255">
            <v>19.999999999999929</v>
          </cell>
          <cell r="AH255">
            <v>0</v>
          </cell>
          <cell r="AI255">
            <v>7.0000000000000009</v>
          </cell>
          <cell r="AJ255">
            <v>0</v>
          </cell>
          <cell r="AK255">
            <v>0</v>
          </cell>
          <cell r="AL255">
            <v>0</v>
          </cell>
          <cell r="AM255">
            <v>164.99999999999997</v>
          </cell>
          <cell r="AN255">
            <v>12.000000000000004</v>
          </cell>
          <cell r="AO255">
            <v>0</v>
          </cell>
          <cell r="AP255">
            <v>5.9999999999999929</v>
          </cell>
          <cell r="AQ255">
            <v>0</v>
          </cell>
          <cell r="AR255">
            <v>0</v>
          </cell>
          <cell r="AS255">
            <v>0</v>
          </cell>
          <cell r="AT255">
            <v>0.99999999999999989</v>
          </cell>
          <cell r="AU255">
            <v>2.9999999999999982</v>
          </cell>
          <cell r="AV255">
            <v>2.9999999999999982</v>
          </cell>
          <cell r="AW255">
            <v>1</v>
          </cell>
          <cell r="AX255">
            <v>1</v>
          </cell>
          <cell r="AY255">
            <v>1</v>
          </cell>
          <cell r="AZ255">
            <v>0</v>
          </cell>
          <cell r="BA255">
            <v>62.22222222222225</v>
          </cell>
          <cell r="BB255">
            <v>62.22222222222225</v>
          </cell>
          <cell r="BC255">
            <v>27</v>
          </cell>
          <cell r="BD255">
            <v>25.655172413793082</v>
          </cell>
          <cell r="BE255">
            <v>0</v>
          </cell>
          <cell r="BF255">
            <v>0</v>
          </cell>
          <cell r="BG255">
            <v>32.059739941034472</v>
          </cell>
          <cell r="BH255">
            <v>0</v>
          </cell>
          <cell r="BI255">
            <v>10.69999999999995</v>
          </cell>
          <cell r="BJ255">
            <v>0</v>
          </cell>
          <cell r="BK255">
            <v>2.0422196814159301</v>
          </cell>
          <cell r="BL255">
            <v>0</v>
          </cell>
          <cell r="BM255">
            <v>0.48158640226628896</v>
          </cell>
          <cell r="BN255">
            <v>0.5184135977337111</v>
          </cell>
        </row>
        <row r="256">
          <cell r="A256">
            <v>531</v>
          </cell>
          <cell r="B256">
            <v>137180</v>
          </cell>
          <cell r="C256">
            <v>9354030</v>
          </cell>
          <cell r="D256" t="str">
            <v>Westley Middle School</v>
          </cell>
          <cell r="E256" t="str">
            <v>Middle-deemed Secondary</v>
          </cell>
          <cell r="F256" t="str">
            <v>Recoupment Academy</v>
          </cell>
          <cell r="G256">
            <v>1</v>
          </cell>
          <cell r="H256">
            <v>2</v>
          </cell>
          <cell r="I256">
            <v>2</v>
          </cell>
          <cell r="J256">
            <v>2</v>
          </cell>
          <cell r="K256">
            <v>2</v>
          </cell>
          <cell r="L256">
            <v>2</v>
          </cell>
          <cell r="M256">
            <v>0</v>
          </cell>
          <cell r="N256">
            <v>489</v>
          </cell>
          <cell r="O256">
            <v>239</v>
          </cell>
          <cell r="P256">
            <v>0</v>
          </cell>
          <cell r="Q256">
            <v>239</v>
          </cell>
          <cell r="R256">
            <v>250</v>
          </cell>
          <cell r="S256">
            <v>250</v>
          </cell>
          <cell r="T256">
            <v>0</v>
          </cell>
          <cell r="U256">
            <v>141</v>
          </cell>
          <cell r="V256">
            <v>109</v>
          </cell>
          <cell r="W256">
            <v>0</v>
          </cell>
          <cell r="X256">
            <v>0</v>
          </cell>
          <cell r="Y256">
            <v>0</v>
          </cell>
          <cell r="Z256">
            <v>489</v>
          </cell>
          <cell r="AA256">
            <v>122.25</v>
          </cell>
          <cell r="AB256">
            <v>16.999999999999996</v>
          </cell>
          <cell r="AC256">
            <v>54.197026022304833</v>
          </cell>
          <cell r="AD256">
            <v>30</v>
          </cell>
          <cell r="AE256">
            <v>39.772727272727273</v>
          </cell>
          <cell r="AF256">
            <v>193.99999999999997</v>
          </cell>
          <cell r="AG256">
            <v>34.999999999999893</v>
          </cell>
          <cell r="AH256">
            <v>0.99999999999999944</v>
          </cell>
          <cell r="AI256">
            <v>9.0000000000000053</v>
          </cell>
          <cell r="AJ256">
            <v>0</v>
          </cell>
          <cell r="AK256">
            <v>0</v>
          </cell>
          <cell r="AL256">
            <v>0</v>
          </cell>
          <cell r="AM256">
            <v>195.7831325301205</v>
          </cell>
          <cell r="AN256">
            <v>47.188755020080251</v>
          </cell>
          <cell r="AO256">
            <v>0</v>
          </cell>
          <cell r="AP256">
            <v>7.0281124497991998</v>
          </cell>
          <cell r="AQ256">
            <v>0</v>
          </cell>
          <cell r="AR256">
            <v>0</v>
          </cell>
          <cell r="AS256">
            <v>0</v>
          </cell>
          <cell r="AT256">
            <v>1.0042016806722696</v>
          </cell>
          <cell r="AU256">
            <v>1.0042016806722696</v>
          </cell>
          <cell r="AV256">
            <v>2.0084033613445365</v>
          </cell>
          <cell r="AW256">
            <v>0</v>
          </cell>
          <cell r="AX256">
            <v>0</v>
          </cell>
          <cell r="AY256">
            <v>1.0040160642570275</v>
          </cell>
          <cell r="AZ256">
            <v>0</v>
          </cell>
          <cell r="BA256">
            <v>67.543478260869591</v>
          </cell>
          <cell r="BB256">
            <v>67.543478260869591</v>
          </cell>
          <cell r="BC256">
            <v>43.934782608695691</v>
          </cell>
          <cell r="BD256">
            <v>39.3611111111111</v>
          </cell>
          <cell r="BE256">
            <v>0</v>
          </cell>
          <cell r="BF256">
            <v>0</v>
          </cell>
          <cell r="BG256">
            <v>50.783477657596634</v>
          </cell>
          <cell r="BH256">
            <v>0</v>
          </cell>
          <cell r="BI256">
            <v>0</v>
          </cell>
          <cell r="BJ256">
            <v>0</v>
          </cell>
          <cell r="BK256">
            <v>2.3676216638036802</v>
          </cell>
          <cell r="BL256">
            <v>0</v>
          </cell>
          <cell r="BM256">
            <v>0.4887525562372188</v>
          </cell>
          <cell r="BN256">
            <v>0.5112474437627812</v>
          </cell>
        </row>
        <row r="257">
          <cell r="A257">
            <v>551</v>
          </cell>
          <cell r="B257">
            <v>136990</v>
          </cell>
          <cell r="C257">
            <v>9354000</v>
          </cell>
          <cell r="D257" t="str">
            <v>Bury St Edmunds County Upper School</v>
          </cell>
          <cell r="E257" t="str">
            <v>Secondary</v>
          </cell>
          <cell r="F257" t="str">
            <v>Recoupment Academy</v>
          </cell>
          <cell r="G257">
            <v>1</v>
          </cell>
          <cell r="H257">
            <v>0</v>
          </cell>
          <cell r="I257">
            <v>0</v>
          </cell>
          <cell r="J257">
            <v>0</v>
          </cell>
          <cell r="K257">
            <v>3</v>
          </cell>
          <cell r="L257">
            <v>1</v>
          </cell>
          <cell r="M257">
            <v>2</v>
          </cell>
          <cell r="N257">
            <v>764</v>
          </cell>
          <cell r="O257">
            <v>0</v>
          </cell>
          <cell r="P257">
            <v>0</v>
          </cell>
          <cell r="Q257">
            <v>0</v>
          </cell>
          <cell r="R257">
            <v>764</v>
          </cell>
          <cell r="S257">
            <v>228</v>
          </cell>
          <cell r="T257">
            <v>536</v>
          </cell>
          <cell r="U257">
            <v>0</v>
          </cell>
          <cell r="V257">
            <v>0</v>
          </cell>
          <cell r="W257">
            <v>228</v>
          </cell>
          <cell r="X257">
            <v>536</v>
          </cell>
          <cell r="Y257">
            <v>0</v>
          </cell>
          <cell r="Z257">
            <v>764</v>
          </cell>
          <cell r="AA257">
            <v>254.66666666666666</v>
          </cell>
          <cell r="AB257">
            <v>0</v>
          </cell>
          <cell r="AC257">
            <v>0</v>
          </cell>
          <cell r="AD257">
            <v>40.000000000000014</v>
          </cell>
          <cell r="AE257">
            <v>131.79247730220493</v>
          </cell>
          <cell r="AF257">
            <v>0</v>
          </cell>
          <cell r="AG257">
            <v>0</v>
          </cell>
          <cell r="AH257">
            <v>0</v>
          </cell>
          <cell r="AI257">
            <v>0</v>
          </cell>
          <cell r="AJ257">
            <v>0</v>
          </cell>
          <cell r="AK257">
            <v>0</v>
          </cell>
          <cell r="AL257">
            <v>0</v>
          </cell>
          <cell r="AM257">
            <v>619.00000000000023</v>
          </cell>
          <cell r="AN257">
            <v>119.99999999999989</v>
          </cell>
          <cell r="AO257">
            <v>1.0000000000000004</v>
          </cell>
          <cell r="AP257">
            <v>23.999999999999979</v>
          </cell>
          <cell r="AQ257">
            <v>0</v>
          </cell>
          <cell r="AR257">
            <v>0</v>
          </cell>
          <cell r="AS257">
            <v>0</v>
          </cell>
          <cell r="AT257">
            <v>0</v>
          </cell>
          <cell r="AU257">
            <v>0</v>
          </cell>
          <cell r="AV257">
            <v>0</v>
          </cell>
          <cell r="AW257">
            <v>1.0000000000000004</v>
          </cell>
          <cell r="AX257">
            <v>2.0000000000000009</v>
          </cell>
          <cell r="AY257">
            <v>4.0000000000000018</v>
          </cell>
          <cell r="AZ257">
            <v>4.9546044098573283</v>
          </cell>
          <cell r="BA257">
            <v>0</v>
          </cell>
          <cell r="BB257">
            <v>0</v>
          </cell>
          <cell r="BC257">
            <v>0</v>
          </cell>
          <cell r="BD257">
            <v>0</v>
          </cell>
          <cell r="BE257">
            <v>109.09090909090907</v>
          </cell>
          <cell r="BF257">
            <v>94.073469387755296</v>
          </cell>
          <cell r="BG257">
            <v>146.45809156957347</v>
          </cell>
          <cell r="BH257">
            <v>0</v>
          </cell>
          <cell r="BI257">
            <v>0</v>
          </cell>
          <cell r="BJ257">
            <v>0</v>
          </cell>
          <cell r="BK257">
            <v>1.65239197171717</v>
          </cell>
          <cell r="BL257">
            <v>0</v>
          </cell>
          <cell r="BM257">
            <v>0</v>
          </cell>
          <cell r="BN257">
            <v>1</v>
          </cell>
        </row>
        <row r="258">
          <cell r="A258">
            <v>990</v>
          </cell>
          <cell r="B258">
            <v>136757</v>
          </cell>
          <cell r="C258">
            <v>9354001</v>
          </cell>
          <cell r="D258" t="str">
            <v>Stour Valley Community School</v>
          </cell>
          <cell r="E258" t="str">
            <v>Secondary</v>
          </cell>
          <cell r="F258" t="str">
            <v>Recoupment Academy</v>
          </cell>
          <cell r="G258">
            <v>1</v>
          </cell>
          <cell r="H258">
            <v>0</v>
          </cell>
          <cell r="I258">
            <v>0</v>
          </cell>
          <cell r="J258">
            <v>0</v>
          </cell>
          <cell r="K258">
            <v>5</v>
          </cell>
          <cell r="L258">
            <v>3</v>
          </cell>
          <cell r="M258">
            <v>2</v>
          </cell>
          <cell r="N258">
            <v>577</v>
          </cell>
          <cell r="O258">
            <v>0</v>
          </cell>
          <cell r="P258">
            <v>0</v>
          </cell>
          <cell r="Q258">
            <v>0</v>
          </cell>
          <cell r="R258">
            <v>577</v>
          </cell>
          <cell r="S258">
            <v>353</v>
          </cell>
          <cell r="T258">
            <v>224</v>
          </cell>
          <cell r="U258">
            <v>118</v>
          </cell>
          <cell r="V258">
            <v>115</v>
          </cell>
          <cell r="W258">
            <v>120</v>
          </cell>
          <cell r="X258">
            <v>224</v>
          </cell>
          <cell r="Y258">
            <v>0</v>
          </cell>
          <cell r="Z258">
            <v>577</v>
          </cell>
          <cell r="AA258">
            <v>115.4</v>
          </cell>
          <cell r="AB258">
            <v>0</v>
          </cell>
          <cell r="AC258">
            <v>0</v>
          </cell>
          <cell r="AD258">
            <v>42.999999999999972</v>
          </cell>
          <cell r="AE258">
            <v>115.00343642611685</v>
          </cell>
          <cell r="AF258">
            <v>0</v>
          </cell>
          <cell r="AG258">
            <v>0</v>
          </cell>
          <cell r="AH258">
            <v>0</v>
          </cell>
          <cell r="AI258">
            <v>0</v>
          </cell>
          <cell r="AJ258">
            <v>0</v>
          </cell>
          <cell r="AK258">
            <v>0</v>
          </cell>
          <cell r="AL258">
            <v>0</v>
          </cell>
          <cell r="AM258">
            <v>515.99999999999977</v>
          </cell>
          <cell r="AN258">
            <v>52.999999999999979</v>
          </cell>
          <cell r="AO258">
            <v>2.0000000000000013</v>
          </cell>
          <cell r="AP258">
            <v>3.0000000000000018</v>
          </cell>
          <cell r="AQ258">
            <v>3.0000000000000018</v>
          </cell>
          <cell r="AR258">
            <v>0</v>
          </cell>
          <cell r="AS258">
            <v>0</v>
          </cell>
          <cell r="AT258">
            <v>0</v>
          </cell>
          <cell r="AU258">
            <v>0</v>
          </cell>
          <cell r="AV258">
            <v>0</v>
          </cell>
          <cell r="AW258">
            <v>0</v>
          </cell>
          <cell r="AX258">
            <v>0</v>
          </cell>
          <cell r="AY258">
            <v>0</v>
          </cell>
          <cell r="AZ258">
            <v>3.9656357388316152</v>
          </cell>
          <cell r="BA258">
            <v>0</v>
          </cell>
          <cell r="BB258">
            <v>0</v>
          </cell>
          <cell r="BC258">
            <v>38.324786324786352</v>
          </cell>
          <cell r="BD258">
            <v>31.651376146788973</v>
          </cell>
          <cell r="BE258">
            <v>61.05263157894732</v>
          </cell>
          <cell r="BF258">
            <v>48.229665071770341</v>
          </cell>
          <cell r="BG258">
            <v>120.28785822012682</v>
          </cell>
          <cell r="BH258">
            <v>0</v>
          </cell>
          <cell r="BI258">
            <v>0</v>
          </cell>
          <cell r="BJ258">
            <v>0</v>
          </cell>
          <cell r="BK258">
            <v>5.2234099361290296</v>
          </cell>
          <cell r="BL258">
            <v>1</v>
          </cell>
          <cell r="BM258">
            <v>0</v>
          </cell>
          <cell r="BN258">
            <v>1</v>
          </cell>
        </row>
        <row r="259">
          <cell r="A259">
            <v>170</v>
          </cell>
          <cell r="B259">
            <v>137134</v>
          </cell>
          <cell r="C259">
            <v>9354002</v>
          </cell>
          <cell r="D259" t="str">
            <v>East Point Academy</v>
          </cell>
          <cell r="E259" t="str">
            <v>Secondary</v>
          </cell>
          <cell r="F259" t="str">
            <v>Recoupment Academy</v>
          </cell>
          <cell r="G259">
            <v>1</v>
          </cell>
          <cell r="H259">
            <v>0</v>
          </cell>
          <cell r="I259">
            <v>0</v>
          </cell>
          <cell r="J259">
            <v>0</v>
          </cell>
          <cell r="K259">
            <v>5</v>
          </cell>
          <cell r="L259">
            <v>3</v>
          </cell>
          <cell r="M259">
            <v>2</v>
          </cell>
          <cell r="N259">
            <v>638</v>
          </cell>
          <cell r="O259">
            <v>0</v>
          </cell>
          <cell r="P259">
            <v>0</v>
          </cell>
          <cell r="Q259">
            <v>0</v>
          </cell>
          <cell r="R259">
            <v>638</v>
          </cell>
          <cell r="S259">
            <v>445</v>
          </cell>
          <cell r="T259">
            <v>193</v>
          </cell>
          <cell r="U259">
            <v>177</v>
          </cell>
          <cell r="V259">
            <v>138</v>
          </cell>
          <cell r="W259">
            <v>130</v>
          </cell>
          <cell r="X259">
            <v>193</v>
          </cell>
          <cell r="Y259">
            <v>0</v>
          </cell>
          <cell r="Z259">
            <v>638</v>
          </cell>
          <cell r="AA259">
            <v>127.6</v>
          </cell>
          <cell r="AB259">
            <v>0</v>
          </cell>
          <cell r="AC259">
            <v>0</v>
          </cell>
          <cell r="AD259">
            <v>213.99999999999997</v>
          </cell>
          <cell r="AE259">
            <v>317.86879432624113</v>
          </cell>
          <cell r="AF259">
            <v>0</v>
          </cell>
          <cell r="AG259">
            <v>0</v>
          </cell>
          <cell r="AH259">
            <v>0</v>
          </cell>
          <cell r="AI259">
            <v>0</v>
          </cell>
          <cell r="AJ259">
            <v>0</v>
          </cell>
          <cell r="AK259">
            <v>0</v>
          </cell>
          <cell r="AL259">
            <v>0</v>
          </cell>
          <cell r="AM259">
            <v>157.24646781789619</v>
          </cell>
          <cell r="AN259">
            <v>128.20094191522793</v>
          </cell>
          <cell r="AO259">
            <v>12.018838304552611</v>
          </cell>
          <cell r="AP259">
            <v>130.20408163265293</v>
          </cell>
          <cell r="AQ259">
            <v>67.105180533751749</v>
          </cell>
          <cell r="AR259">
            <v>129.2025117739401</v>
          </cell>
          <cell r="AS259">
            <v>14.021978021978036</v>
          </cell>
          <cell r="AT259">
            <v>0</v>
          </cell>
          <cell r="AU259">
            <v>0</v>
          </cell>
          <cell r="AV259">
            <v>0</v>
          </cell>
          <cell r="AW259">
            <v>0</v>
          </cell>
          <cell r="AX259">
            <v>4.0000000000000009</v>
          </cell>
          <cell r="AY259">
            <v>8.0000000000000266</v>
          </cell>
          <cell r="AZ259">
            <v>10.180851063829786</v>
          </cell>
          <cell r="BA259">
            <v>0</v>
          </cell>
          <cell r="BB259">
            <v>0</v>
          </cell>
          <cell r="BC259">
            <v>67.526011560693576</v>
          </cell>
          <cell r="BD259">
            <v>77.688888888888897</v>
          </cell>
          <cell r="BE259">
            <v>80.725806451612925</v>
          </cell>
          <cell r="BF259">
            <v>83.31693989071033</v>
          </cell>
          <cell r="BG259">
            <v>210.11245401833469</v>
          </cell>
          <cell r="BH259">
            <v>0</v>
          </cell>
          <cell r="BI259">
            <v>1.2000000000001851</v>
          </cell>
          <cell r="BJ259">
            <v>0</v>
          </cell>
          <cell r="BK259">
            <v>1.2291415514942501</v>
          </cell>
          <cell r="BL259">
            <v>0</v>
          </cell>
          <cell r="BM259">
            <v>0</v>
          </cell>
          <cell r="BN259">
            <v>1</v>
          </cell>
        </row>
        <row r="260">
          <cell r="A260">
            <v>350</v>
          </cell>
          <cell r="B260">
            <v>137321</v>
          </cell>
          <cell r="C260">
            <v>9354003</v>
          </cell>
          <cell r="D260" t="str">
            <v>Felixstowe Academy</v>
          </cell>
          <cell r="E260" t="str">
            <v>Secondary</v>
          </cell>
          <cell r="F260" t="str">
            <v>Recoupment Academy</v>
          </cell>
          <cell r="G260">
            <v>1</v>
          </cell>
          <cell r="H260">
            <v>0</v>
          </cell>
          <cell r="I260">
            <v>0</v>
          </cell>
          <cell r="J260">
            <v>0</v>
          </cell>
          <cell r="K260">
            <v>5</v>
          </cell>
          <cell r="L260">
            <v>3</v>
          </cell>
          <cell r="M260">
            <v>2</v>
          </cell>
          <cell r="N260">
            <v>1055</v>
          </cell>
          <cell r="O260">
            <v>0</v>
          </cell>
          <cell r="P260">
            <v>0</v>
          </cell>
          <cell r="Q260">
            <v>0</v>
          </cell>
          <cell r="R260">
            <v>1055</v>
          </cell>
          <cell r="S260">
            <v>624</v>
          </cell>
          <cell r="T260">
            <v>431</v>
          </cell>
          <cell r="U260">
            <v>193</v>
          </cell>
          <cell r="V260">
            <v>217</v>
          </cell>
          <cell r="W260">
            <v>214</v>
          </cell>
          <cell r="X260">
            <v>431</v>
          </cell>
          <cell r="Y260">
            <v>0</v>
          </cell>
          <cell r="Z260">
            <v>1055</v>
          </cell>
          <cell r="AA260">
            <v>211</v>
          </cell>
          <cell r="AB260">
            <v>0</v>
          </cell>
          <cell r="AC260">
            <v>0</v>
          </cell>
          <cell r="AD260">
            <v>142.99999999999952</v>
          </cell>
          <cell r="AE260">
            <v>295.08419083255382</v>
          </cell>
          <cell r="AF260">
            <v>0</v>
          </cell>
          <cell r="AG260">
            <v>0</v>
          </cell>
          <cell r="AH260">
            <v>0</v>
          </cell>
          <cell r="AI260">
            <v>0</v>
          </cell>
          <cell r="AJ260">
            <v>0</v>
          </cell>
          <cell r="AK260">
            <v>0</v>
          </cell>
          <cell r="AL260">
            <v>0</v>
          </cell>
          <cell r="AM260">
            <v>616.58444022770414</v>
          </cell>
          <cell r="AN260">
            <v>83.078747628083534</v>
          </cell>
          <cell r="AO260">
            <v>180.17077798861507</v>
          </cell>
          <cell r="AP260">
            <v>171.16223908918434</v>
          </cell>
          <cell r="AQ260">
            <v>4.0037950664136632</v>
          </cell>
          <cell r="AR260">
            <v>0</v>
          </cell>
          <cell r="AS260">
            <v>0</v>
          </cell>
          <cell r="AT260">
            <v>0</v>
          </cell>
          <cell r="AU260">
            <v>0</v>
          </cell>
          <cell r="AV260">
            <v>0</v>
          </cell>
          <cell r="AW260">
            <v>10.1150527325024</v>
          </cell>
          <cell r="AX260">
            <v>16.184084372003809</v>
          </cell>
          <cell r="AY260">
            <v>23.264621284755535</v>
          </cell>
          <cell r="AZ260">
            <v>5.9214218896164637</v>
          </cell>
          <cell r="BA260">
            <v>0</v>
          </cell>
          <cell r="BB260">
            <v>0</v>
          </cell>
          <cell r="BC260">
            <v>93.484375</v>
          </cell>
          <cell r="BD260">
            <v>120.21596244131467</v>
          </cell>
          <cell r="BE260">
            <v>126.73786407766994</v>
          </cell>
          <cell r="BF260">
            <v>83.249388753056294</v>
          </cell>
          <cell r="BG260">
            <v>273.33031511399076</v>
          </cell>
          <cell r="BH260">
            <v>0</v>
          </cell>
          <cell r="BI260">
            <v>0</v>
          </cell>
          <cell r="BJ260">
            <v>0</v>
          </cell>
          <cell r="BK260">
            <v>4.39276250526681</v>
          </cell>
          <cell r="BL260">
            <v>0</v>
          </cell>
          <cell r="BM260">
            <v>0</v>
          </cell>
          <cell r="BN260">
            <v>1</v>
          </cell>
        </row>
        <row r="261">
          <cell r="A261">
            <v>556</v>
          </cell>
          <cell r="B261">
            <v>138162</v>
          </cell>
          <cell r="C261">
            <v>9354004</v>
          </cell>
          <cell r="D261" t="str">
            <v>Castle Manor Academy</v>
          </cell>
          <cell r="E261" t="str">
            <v>Secondary</v>
          </cell>
          <cell r="F261" t="str">
            <v>Recoupment Academy</v>
          </cell>
          <cell r="G261">
            <v>1</v>
          </cell>
          <cell r="H261">
            <v>0</v>
          </cell>
          <cell r="I261">
            <v>0</v>
          </cell>
          <cell r="J261">
            <v>0</v>
          </cell>
          <cell r="K261">
            <v>5</v>
          </cell>
          <cell r="L261">
            <v>3</v>
          </cell>
          <cell r="M261">
            <v>2</v>
          </cell>
          <cell r="N261">
            <v>615</v>
          </cell>
          <cell r="O261">
            <v>0</v>
          </cell>
          <cell r="P261">
            <v>0</v>
          </cell>
          <cell r="Q261">
            <v>0</v>
          </cell>
          <cell r="R261">
            <v>615</v>
          </cell>
          <cell r="S261">
            <v>388</v>
          </cell>
          <cell r="T261">
            <v>227</v>
          </cell>
          <cell r="U261">
            <v>142</v>
          </cell>
          <cell r="V261">
            <v>127</v>
          </cell>
          <cell r="W261">
            <v>119</v>
          </cell>
          <cell r="X261">
            <v>227</v>
          </cell>
          <cell r="Y261">
            <v>0</v>
          </cell>
          <cell r="Z261">
            <v>615</v>
          </cell>
          <cell r="AA261">
            <v>123</v>
          </cell>
          <cell r="AB261">
            <v>0</v>
          </cell>
          <cell r="AC261">
            <v>0</v>
          </cell>
          <cell r="AD261">
            <v>111.99999999999977</v>
          </cell>
          <cell r="AE261">
            <v>211.91829484902308</v>
          </cell>
          <cell r="AF261">
            <v>0</v>
          </cell>
          <cell r="AG261">
            <v>0</v>
          </cell>
          <cell r="AH261">
            <v>0</v>
          </cell>
          <cell r="AI261">
            <v>0</v>
          </cell>
          <cell r="AJ261">
            <v>0</v>
          </cell>
          <cell r="AK261">
            <v>0</v>
          </cell>
          <cell r="AL261">
            <v>0</v>
          </cell>
          <cell r="AM261">
            <v>382.99999999999977</v>
          </cell>
          <cell r="AN261">
            <v>121.00000000000011</v>
          </cell>
          <cell r="AO261">
            <v>109.00000000000026</v>
          </cell>
          <cell r="AP261">
            <v>0</v>
          </cell>
          <cell r="AQ261">
            <v>0</v>
          </cell>
          <cell r="AR261">
            <v>1.9999999999999982</v>
          </cell>
          <cell r="AS261">
            <v>0</v>
          </cell>
          <cell r="AT261">
            <v>0</v>
          </cell>
          <cell r="AU261">
            <v>0</v>
          </cell>
          <cell r="AV261">
            <v>0</v>
          </cell>
          <cell r="AW261">
            <v>9.088669950738911</v>
          </cell>
          <cell r="AX261">
            <v>19.187192118226623</v>
          </cell>
          <cell r="AY261">
            <v>26.256157635467989</v>
          </cell>
          <cell r="AZ261">
            <v>3.27708703374778</v>
          </cell>
          <cell r="BA261">
            <v>0</v>
          </cell>
          <cell r="BB261">
            <v>0</v>
          </cell>
          <cell r="BC261">
            <v>60.857142857142918</v>
          </cell>
          <cell r="BD261">
            <v>73.909836065573757</v>
          </cell>
          <cell r="BE261">
            <v>85.63551401869158</v>
          </cell>
          <cell r="BF261">
            <v>70.183574879227123</v>
          </cell>
          <cell r="BG261">
            <v>192.90269155970068</v>
          </cell>
          <cell r="BH261">
            <v>0</v>
          </cell>
          <cell r="BI261">
            <v>0</v>
          </cell>
          <cell r="BJ261">
            <v>0</v>
          </cell>
          <cell r="BK261">
            <v>1.8460609721721</v>
          </cell>
          <cell r="BL261">
            <v>0</v>
          </cell>
          <cell r="BM261">
            <v>0</v>
          </cell>
          <cell r="BN261">
            <v>1</v>
          </cell>
        </row>
        <row r="262">
          <cell r="A262">
            <v>373</v>
          </cell>
          <cell r="B262">
            <v>137674</v>
          </cell>
          <cell r="C262">
            <v>9354006</v>
          </cell>
          <cell r="D262" t="str">
            <v>Ormiston Endeavour Academy</v>
          </cell>
          <cell r="E262" t="str">
            <v>Secondary</v>
          </cell>
          <cell r="F262" t="str">
            <v>Recoupment Academy</v>
          </cell>
          <cell r="G262">
            <v>1</v>
          </cell>
          <cell r="H262">
            <v>0</v>
          </cell>
          <cell r="I262">
            <v>0</v>
          </cell>
          <cell r="J262">
            <v>0</v>
          </cell>
          <cell r="K262">
            <v>5</v>
          </cell>
          <cell r="L262">
            <v>3</v>
          </cell>
          <cell r="M262">
            <v>2</v>
          </cell>
          <cell r="N262">
            <v>434</v>
          </cell>
          <cell r="O262">
            <v>0</v>
          </cell>
          <cell r="P262">
            <v>0</v>
          </cell>
          <cell r="Q262">
            <v>0</v>
          </cell>
          <cell r="R262">
            <v>434</v>
          </cell>
          <cell r="S262">
            <v>277</v>
          </cell>
          <cell r="T262">
            <v>157</v>
          </cell>
          <cell r="U262">
            <v>79</v>
          </cell>
          <cell r="V262">
            <v>88</v>
          </cell>
          <cell r="W262">
            <v>110</v>
          </cell>
          <cell r="X262">
            <v>157</v>
          </cell>
          <cell r="Y262">
            <v>0</v>
          </cell>
          <cell r="Z262">
            <v>434</v>
          </cell>
          <cell r="AA262">
            <v>86.8</v>
          </cell>
          <cell r="AB262">
            <v>0</v>
          </cell>
          <cell r="AC262">
            <v>0</v>
          </cell>
          <cell r="AD262">
            <v>91.999999999999787</v>
          </cell>
          <cell r="AE262">
            <v>171.44469525959369</v>
          </cell>
          <cell r="AF262">
            <v>0</v>
          </cell>
          <cell r="AG262">
            <v>0</v>
          </cell>
          <cell r="AH262">
            <v>0</v>
          </cell>
          <cell r="AI262">
            <v>0</v>
          </cell>
          <cell r="AJ262">
            <v>0</v>
          </cell>
          <cell r="AK262">
            <v>0</v>
          </cell>
          <cell r="AL262">
            <v>0</v>
          </cell>
          <cell r="AM262">
            <v>170</v>
          </cell>
          <cell r="AN262">
            <v>7.9999999999999982</v>
          </cell>
          <cell r="AO262">
            <v>11.000000000000014</v>
          </cell>
          <cell r="AP262">
            <v>79.999999999999986</v>
          </cell>
          <cell r="AQ262">
            <v>161.00000000000006</v>
          </cell>
          <cell r="AR262">
            <v>2.9999999999999982</v>
          </cell>
          <cell r="AS262">
            <v>1.0000000000000009</v>
          </cell>
          <cell r="AT262">
            <v>0</v>
          </cell>
          <cell r="AU262">
            <v>0</v>
          </cell>
          <cell r="AV262">
            <v>0</v>
          </cell>
          <cell r="AW262">
            <v>2.9999999999999982</v>
          </cell>
          <cell r="AX262">
            <v>5.9999999999999876</v>
          </cell>
          <cell r="AY262">
            <v>11.000000000000014</v>
          </cell>
          <cell r="AZ262">
            <v>3.9187358916478554</v>
          </cell>
          <cell r="BA262">
            <v>0</v>
          </cell>
          <cell r="BB262">
            <v>0</v>
          </cell>
          <cell r="BC262">
            <v>49</v>
          </cell>
          <cell r="BD262">
            <v>46.588235294117617</v>
          </cell>
          <cell r="BE262">
            <v>57.075471698113219</v>
          </cell>
          <cell r="BF262">
            <v>50.947019867549649</v>
          </cell>
          <cell r="BG262">
            <v>136.55346201995806</v>
          </cell>
          <cell r="BH262">
            <v>0</v>
          </cell>
          <cell r="BI262">
            <v>0</v>
          </cell>
          <cell r="BJ262">
            <v>0</v>
          </cell>
          <cell r="BK262">
            <v>0.94312007185628799</v>
          </cell>
          <cell r="BL262">
            <v>0</v>
          </cell>
          <cell r="BM262">
            <v>0</v>
          </cell>
          <cell r="BN262">
            <v>1</v>
          </cell>
        </row>
        <row r="263">
          <cell r="A263">
            <v>365</v>
          </cell>
          <cell r="B263">
            <v>138373</v>
          </cell>
          <cell r="C263">
            <v>9354007</v>
          </cell>
          <cell r="D263" t="str">
            <v>Chantry Academy</v>
          </cell>
          <cell r="E263" t="str">
            <v>Secondary</v>
          </cell>
          <cell r="F263" t="str">
            <v>Recoupment Academy</v>
          </cell>
          <cell r="G263">
            <v>1</v>
          </cell>
          <cell r="H263">
            <v>0</v>
          </cell>
          <cell r="I263">
            <v>0</v>
          </cell>
          <cell r="J263">
            <v>0</v>
          </cell>
          <cell r="K263">
            <v>5</v>
          </cell>
          <cell r="L263">
            <v>3</v>
          </cell>
          <cell r="M263">
            <v>2</v>
          </cell>
          <cell r="N263">
            <v>832</v>
          </cell>
          <cell r="O263">
            <v>0</v>
          </cell>
          <cell r="P263">
            <v>0</v>
          </cell>
          <cell r="Q263">
            <v>0</v>
          </cell>
          <cell r="R263">
            <v>832</v>
          </cell>
          <cell r="S263">
            <v>533</v>
          </cell>
          <cell r="T263">
            <v>299</v>
          </cell>
          <cell r="U263">
            <v>180</v>
          </cell>
          <cell r="V263">
            <v>179</v>
          </cell>
          <cell r="W263">
            <v>174</v>
          </cell>
          <cell r="X263">
            <v>299</v>
          </cell>
          <cell r="Y263">
            <v>0</v>
          </cell>
          <cell r="Z263">
            <v>832</v>
          </cell>
          <cell r="AA263">
            <v>166.4</v>
          </cell>
          <cell r="AB263">
            <v>0</v>
          </cell>
          <cell r="AC263">
            <v>0</v>
          </cell>
          <cell r="AD263">
            <v>176.0000000000004</v>
          </cell>
          <cell r="AE263">
            <v>360.99614890885755</v>
          </cell>
          <cell r="AF263">
            <v>0</v>
          </cell>
          <cell r="AG263">
            <v>0</v>
          </cell>
          <cell r="AH263">
            <v>0</v>
          </cell>
          <cell r="AI263">
            <v>0</v>
          </cell>
          <cell r="AJ263">
            <v>0</v>
          </cell>
          <cell r="AK263">
            <v>0</v>
          </cell>
          <cell r="AL263">
            <v>0</v>
          </cell>
          <cell r="AM263">
            <v>139.50301568154433</v>
          </cell>
          <cell r="AN263">
            <v>120.43425814234048</v>
          </cell>
          <cell r="AO263">
            <v>156.56453558504262</v>
          </cell>
          <cell r="AP263">
            <v>110.39806996381196</v>
          </cell>
          <cell r="AQ263">
            <v>231.83594692400479</v>
          </cell>
          <cell r="AR263">
            <v>73.264173703256972</v>
          </cell>
          <cell r="AS263">
            <v>0</v>
          </cell>
          <cell r="AT263">
            <v>0</v>
          </cell>
          <cell r="AU263">
            <v>0</v>
          </cell>
          <cell r="AV263">
            <v>0</v>
          </cell>
          <cell r="AW263">
            <v>8.0000000000000036</v>
          </cell>
          <cell r="AX263">
            <v>10.999999999999961</v>
          </cell>
          <cell r="AY263">
            <v>19.000000000000032</v>
          </cell>
          <cell r="AZ263">
            <v>8.5442875481386391</v>
          </cell>
          <cell r="BA263">
            <v>0</v>
          </cell>
          <cell r="BB263">
            <v>0</v>
          </cell>
          <cell r="BC263">
            <v>95.05617977528081</v>
          </cell>
          <cell r="BD263">
            <v>88.994350282485897</v>
          </cell>
          <cell r="BE263">
            <v>116.35582822085894</v>
          </cell>
          <cell r="BF263">
            <v>115.23958333333344</v>
          </cell>
          <cell r="BG263">
            <v>283.21186435254066</v>
          </cell>
          <cell r="BH263">
            <v>0</v>
          </cell>
          <cell r="BI263">
            <v>0</v>
          </cell>
          <cell r="BJ263">
            <v>0</v>
          </cell>
          <cell r="BK263">
            <v>1.28553599062901</v>
          </cell>
          <cell r="BL263">
            <v>0</v>
          </cell>
          <cell r="BM263">
            <v>0</v>
          </cell>
          <cell r="BN263">
            <v>1</v>
          </cell>
        </row>
        <row r="264">
          <cell r="A264">
            <v>559</v>
          </cell>
          <cell r="B264">
            <v>138506</v>
          </cell>
          <cell r="C264">
            <v>9354008</v>
          </cell>
          <cell r="D264" t="str">
            <v>Ormiston Sudbury Academy</v>
          </cell>
          <cell r="E264" t="str">
            <v>Secondary</v>
          </cell>
          <cell r="F264" t="str">
            <v>Recoupment Academy</v>
          </cell>
          <cell r="G264">
            <v>1</v>
          </cell>
          <cell r="H264">
            <v>0</v>
          </cell>
          <cell r="I264">
            <v>0</v>
          </cell>
          <cell r="J264">
            <v>0</v>
          </cell>
          <cell r="K264">
            <v>5</v>
          </cell>
          <cell r="L264">
            <v>3</v>
          </cell>
          <cell r="M264">
            <v>2</v>
          </cell>
          <cell r="N264">
            <v>615</v>
          </cell>
          <cell r="O264">
            <v>0</v>
          </cell>
          <cell r="P264">
            <v>0</v>
          </cell>
          <cell r="Q264">
            <v>0</v>
          </cell>
          <cell r="R264">
            <v>615</v>
          </cell>
          <cell r="S264">
            <v>379</v>
          </cell>
          <cell r="T264">
            <v>236</v>
          </cell>
          <cell r="U264">
            <v>145</v>
          </cell>
          <cell r="V264">
            <v>105</v>
          </cell>
          <cell r="W264">
            <v>129</v>
          </cell>
          <cell r="X264">
            <v>236</v>
          </cell>
          <cell r="Y264">
            <v>0</v>
          </cell>
          <cell r="Z264">
            <v>615</v>
          </cell>
          <cell r="AA264">
            <v>123</v>
          </cell>
          <cell r="AB264">
            <v>0</v>
          </cell>
          <cell r="AC264">
            <v>0</v>
          </cell>
          <cell r="AD264">
            <v>99.00000000000027</v>
          </cell>
          <cell r="AE264">
            <v>206.74023769100171</v>
          </cell>
          <cell r="AF264">
            <v>0</v>
          </cell>
          <cell r="AG264">
            <v>0</v>
          </cell>
          <cell r="AH264">
            <v>0</v>
          </cell>
          <cell r="AI264">
            <v>0</v>
          </cell>
          <cell r="AJ264">
            <v>0</v>
          </cell>
          <cell r="AK264">
            <v>0</v>
          </cell>
          <cell r="AL264">
            <v>0</v>
          </cell>
          <cell r="AM264">
            <v>319.51954397394132</v>
          </cell>
          <cell r="AN264">
            <v>86.140065146580085</v>
          </cell>
          <cell r="AO264">
            <v>91.148208469055618</v>
          </cell>
          <cell r="AP264">
            <v>59.096091205211735</v>
          </cell>
          <cell r="AQ264">
            <v>59.096091205211735</v>
          </cell>
          <cell r="AR264">
            <v>0</v>
          </cell>
          <cell r="AS264">
            <v>0</v>
          </cell>
          <cell r="AT264">
            <v>0</v>
          </cell>
          <cell r="AU264">
            <v>0</v>
          </cell>
          <cell r="AV264">
            <v>0</v>
          </cell>
          <cell r="AW264">
            <v>1.0032626427406193</v>
          </cell>
          <cell r="AX264">
            <v>2.0065252854812385</v>
          </cell>
          <cell r="AY264">
            <v>5.0163132137030955</v>
          </cell>
          <cell r="AZ264">
            <v>8.3531409168081492</v>
          </cell>
          <cell r="BA264">
            <v>0</v>
          </cell>
          <cell r="BB264">
            <v>0</v>
          </cell>
          <cell r="BC264">
            <v>57.18309859154936</v>
          </cell>
          <cell r="BD264">
            <v>47.912621359223358</v>
          </cell>
          <cell r="BE264">
            <v>75.512195121951265</v>
          </cell>
          <cell r="BF264">
            <v>89.409691629956001</v>
          </cell>
          <cell r="BG264">
            <v>189.84131899058821</v>
          </cell>
          <cell r="BH264">
            <v>0</v>
          </cell>
          <cell r="BI264">
            <v>0</v>
          </cell>
          <cell r="BJ264">
            <v>0</v>
          </cell>
          <cell r="BK264">
            <v>2.57922781136556</v>
          </cell>
          <cell r="BL264">
            <v>0</v>
          </cell>
          <cell r="BM264">
            <v>0</v>
          </cell>
          <cell r="BN264">
            <v>1</v>
          </cell>
        </row>
        <row r="265">
          <cell r="A265">
            <v>991</v>
          </cell>
          <cell r="B265">
            <v>138250</v>
          </cell>
          <cell r="C265">
            <v>9354009</v>
          </cell>
          <cell r="D265" t="str">
            <v>IES Breckland</v>
          </cell>
          <cell r="E265" t="str">
            <v>Secondary</v>
          </cell>
          <cell r="F265" t="str">
            <v>Recoupment Academy</v>
          </cell>
          <cell r="G265">
            <v>1</v>
          </cell>
          <cell r="H265">
            <v>0</v>
          </cell>
          <cell r="I265">
            <v>0</v>
          </cell>
          <cell r="J265">
            <v>0</v>
          </cell>
          <cell r="K265">
            <v>5</v>
          </cell>
          <cell r="L265">
            <v>3</v>
          </cell>
          <cell r="M265">
            <v>2</v>
          </cell>
          <cell r="N265">
            <v>495</v>
          </cell>
          <cell r="O265">
            <v>0</v>
          </cell>
          <cell r="P265">
            <v>0</v>
          </cell>
          <cell r="Q265">
            <v>0</v>
          </cell>
          <cell r="R265">
            <v>495</v>
          </cell>
          <cell r="S265">
            <v>316</v>
          </cell>
          <cell r="T265">
            <v>179</v>
          </cell>
          <cell r="U265">
            <v>106</v>
          </cell>
          <cell r="V265">
            <v>101</v>
          </cell>
          <cell r="W265">
            <v>109</v>
          </cell>
          <cell r="X265">
            <v>179</v>
          </cell>
          <cell r="Y265">
            <v>0</v>
          </cell>
          <cell r="Z265">
            <v>495</v>
          </cell>
          <cell r="AA265">
            <v>99</v>
          </cell>
          <cell r="AB265">
            <v>0</v>
          </cell>
          <cell r="AC265">
            <v>0</v>
          </cell>
          <cell r="AD265">
            <v>48.000000000000014</v>
          </cell>
          <cell r="AE265">
            <v>116.22641509433963</v>
          </cell>
          <cell r="AF265">
            <v>0</v>
          </cell>
          <cell r="AG265">
            <v>0</v>
          </cell>
          <cell r="AH265">
            <v>0</v>
          </cell>
          <cell r="AI265">
            <v>0</v>
          </cell>
          <cell r="AJ265">
            <v>0</v>
          </cell>
          <cell r="AK265">
            <v>0</v>
          </cell>
          <cell r="AL265">
            <v>0</v>
          </cell>
          <cell r="AM265">
            <v>423.00000000000023</v>
          </cell>
          <cell r="AN265">
            <v>54.999999999999943</v>
          </cell>
          <cell r="AO265">
            <v>2.9999999999999996</v>
          </cell>
          <cell r="AP265">
            <v>10</v>
          </cell>
          <cell r="AQ265">
            <v>0</v>
          </cell>
          <cell r="AR265">
            <v>4</v>
          </cell>
          <cell r="AS265">
            <v>0</v>
          </cell>
          <cell r="AT265">
            <v>0</v>
          </cell>
          <cell r="AU265">
            <v>0</v>
          </cell>
          <cell r="AV265">
            <v>0</v>
          </cell>
          <cell r="AW265">
            <v>0</v>
          </cell>
          <cell r="AX265">
            <v>6.0121457489878782</v>
          </cell>
          <cell r="AY265">
            <v>6.0121457489878782</v>
          </cell>
          <cell r="AZ265">
            <v>3.1132075471698113</v>
          </cell>
          <cell r="BA265">
            <v>0</v>
          </cell>
          <cell r="BB265">
            <v>0</v>
          </cell>
          <cell r="BC265">
            <v>43.647058823529413</v>
          </cell>
          <cell r="BD265">
            <v>47.47</v>
          </cell>
          <cell r="BE265">
            <v>57.644230769230781</v>
          </cell>
          <cell r="BF265">
            <v>44.485207100591786</v>
          </cell>
          <cell r="BG265">
            <v>127.47289127105445</v>
          </cell>
          <cell r="BH265">
            <v>0</v>
          </cell>
          <cell r="BI265">
            <v>0</v>
          </cell>
          <cell r="BJ265">
            <v>0</v>
          </cell>
          <cell r="BK265">
            <v>5.2576471652482297</v>
          </cell>
          <cell r="BL265">
            <v>1</v>
          </cell>
          <cell r="BM265">
            <v>0</v>
          </cell>
          <cell r="BN265">
            <v>1</v>
          </cell>
        </row>
        <row r="266">
          <cell r="A266">
            <v>992</v>
          </cell>
          <cell r="B266">
            <v>138273</v>
          </cell>
          <cell r="C266">
            <v>9354010</v>
          </cell>
          <cell r="D266" t="str">
            <v>Saxmundham Free School</v>
          </cell>
          <cell r="E266" t="str">
            <v>Secondary</v>
          </cell>
          <cell r="F266" t="str">
            <v>Recoupment Academy</v>
          </cell>
          <cell r="G266">
            <v>1</v>
          </cell>
          <cell r="H266">
            <v>0</v>
          </cell>
          <cell r="I266">
            <v>0</v>
          </cell>
          <cell r="J266">
            <v>0</v>
          </cell>
          <cell r="K266">
            <v>5</v>
          </cell>
          <cell r="L266">
            <v>3</v>
          </cell>
          <cell r="M266">
            <v>2</v>
          </cell>
          <cell r="N266">
            <v>491</v>
          </cell>
          <cell r="O266">
            <v>0</v>
          </cell>
          <cell r="P266">
            <v>0</v>
          </cell>
          <cell r="Q266">
            <v>0</v>
          </cell>
          <cell r="R266">
            <v>491</v>
          </cell>
          <cell r="S266">
            <v>312</v>
          </cell>
          <cell r="T266">
            <v>179</v>
          </cell>
          <cell r="U266">
            <v>96</v>
          </cell>
          <cell r="V266">
            <v>92</v>
          </cell>
          <cell r="W266">
            <v>124</v>
          </cell>
          <cell r="X266">
            <v>179</v>
          </cell>
          <cell r="Y266">
            <v>0</v>
          </cell>
          <cell r="Z266">
            <v>491</v>
          </cell>
          <cell r="AA266">
            <v>98.2</v>
          </cell>
          <cell r="AB266">
            <v>0</v>
          </cell>
          <cell r="AC266">
            <v>0</v>
          </cell>
          <cell r="AD266">
            <v>66.999999999999858</v>
          </cell>
          <cell r="AE266">
            <v>143.62585034013605</v>
          </cell>
          <cell r="AF266">
            <v>0</v>
          </cell>
          <cell r="AG266">
            <v>0</v>
          </cell>
          <cell r="AH266">
            <v>0</v>
          </cell>
          <cell r="AI266">
            <v>0</v>
          </cell>
          <cell r="AJ266">
            <v>0</v>
          </cell>
          <cell r="AK266">
            <v>0</v>
          </cell>
          <cell r="AL266">
            <v>0</v>
          </cell>
          <cell r="AM266">
            <v>440.89795918367332</v>
          </cell>
          <cell r="AN266">
            <v>16.03265306122449</v>
          </cell>
          <cell r="AO266">
            <v>14.028571428571441</v>
          </cell>
          <cell r="AP266">
            <v>20.040816326530589</v>
          </cell>
          <cell r="AQ266">
            <v>0</v>
          </cell>
          <cell r="AR266">
            <v>0</v>
          </cell>
          <cell r="AS266">
            <v>0</v>
          </cell>
          <cell r="AT266">
            <v>0</v>
          </cell>
          <cell r="AU266">
            <v>0</v>
          </cell>
          <cell r="AV266">
            <v>0</v>
          </cell>
          <cell r="AW266">
            <v>4.0000000000000009</v>
          </cell>
          <cell r="AX266">
            <v>5.9999999999999787</v>
          </cell>
          <cell r="AY266">
            <v>5.9999999999999787</v>
          </cell>
          <cell r="AZ266">
            <v>3.3401360544217686</v>
          </cell>
          <cell r="BA266">
            <v>0</v>
          </cell>
          <cell r="BB266">
            <v>0</v>
          </cell>
          <cell r="BC266">
            <v>46.484210526315742</v>
          </cell>
          <cell r="BD266">
            <v>44.449438202247158</v>
          </cell>
          <cell r="BE266">
            <v>69.948717948717928</v>
          </cell>
          <cell r="BF266">
            <v>49.488235294117629</v>
          </cell>
          <cell r="BG266">
            <v>138.43516074467203</v>
          </cell>
          <cell r="BH266">
            <v>0</v>
          </cell>
          <cell r="BI266">
            <v>28.900000000000105</v>
          </cell>
          <cell r="BJ266">
            <v>0</v>
          </cell>
          <cell r="BK266">
            <v>5.03181358069883</v>
          </cell>
          <cell r="BL266">
            <v>1</v>
          </cell>
          <cell r="BM266">
            <v>0</v>
          </cell>
          <cell r="BN266">
            <v>1</v>
          </cell>
        </row>
        <row r="267">
          <cell r="A267">
            <v>993</v>
          </cell>
          <cell r="B267">
            <v>138274</v>
          </cell>
          <cell r="C267">
            <v>9354016</v>
          </cell>
          <cell r="D267" t="str">
            <v>Beccles Free School</v>
          </cell>
          <cell r="E267" t="str">
            <v>Secondary</v>
          </cell>
          <cell r="F267" t="str">
            <v>Recoupment Academy</v>
          </cell>
          <cell r="G267">
            <v>1</v>
          </cell>
          <cell r="H267">
            <v>0</v>
          </cell>
          <cell r="I267">
            <v>0</v>
          </cell>
          <cell r="J267">
            <v>0</v>
          </cell>
          <cell r="K267">
            <v>5</v>
          </cell>
          <cell r="L267">
            <v>3</v>
          </cell>
          <cell r="M267">
            <v>2</v>
          </cell>
          <cell r="N267">
            <v>307</v>
          </cell>
          <cell r="O267">
            <v>0</v>
          </cell>
          <cell r="P267">
            <v>0</v>
          </cell>
          <cell r="Q267">
            <v>0</v>
          </cell>
          <cell r="R267">
            <v>307</v>
          </cell>
          <cell r="S267">
            <v>161</v>
          </cell>
          <cell r="T267">
            <v>146</v>
          </cell>
          <cell r="U267">
            <v>43</v>
          </cell>
          <cell r="V267">
            <v>56</v>
          </cell>
          <cell r="W267">
            <v>62</v>
          </cell>
          <cell r="X267">
            <v>146</v>
          </cell>
          <cell r="Y267">
            <v>0</v>
          </cell>
          <cell r="Z267">
            <v>307</v>
          </cell>
          <cell r="AA267">
            <v>61.4</v>
          </cell>
          <cell r="AB267">
            <v>0</v>
          </cell>
          <cell r="AC267">
            <v>0</v>
          </cell>
          <cell r="AD267">
            <v>82.999999999999972</v>
          </cell>
          <cell r="AE267">
            <v>123.84067796610171</v>
          </cell>
          <cell r="AF267">
            <v>0</v>
          </cell>
          <cell r="AG267">
            <v>0</v>
          </cell>
          <cell r="AH267">
            <v>0</v>
          </cell>
          <cell r="AI267">
            <v>0</v>
          </cell>
          <cell r="AJ267">
            <v>0</v>
          </cell>
          <cell r="AK267">
            <v>0</v>
          </cell>
          <cell r="AL267">
            <v>0</v>
          </cell>
          <cell r="AM267">
            <v>185.99999999999989</v>
          </cell>
          <cell r="AN267">
            <v>32.999999999999872</v>
          </cell>
          <cell r="AO267">
            <v>10.999999999999986</v>
          </cell>
          <cell r="AP267">
            <v>25.999999999999986</v>
          </cell>
          <cell r="AQ267">
            <v>4.0000000000000142</v>
          </cell>
          <cell r="AR267">
            <v>46.000000000000121</v>
          </cell>
          <cell r="AS267">
            <v>0.99999999999999911</v>
          </cell>
          <cell r="AT267">
            <v>0</v>
          </cell>
          <cell r="AU267">
            <v>0</v>
          </cell>
          <cell r="AV267">
            <v>0</v>
          </cell>
          <cell r="AW267">
            <v>0</v>
          </cell>
          <cell r="AX267">
            <v>0</v>
          </cell>
          <cell r="AY267">
            <v>2.0000000000000013</v>
          </cell>
          <cell r="AZ267">
            <v>5.2033898305084749</v>
          </cell>
          <cell r="BA267">
            <v>0</v>
          </cell>
          <cell r="BB267">
            <v>0</v>
          </cell>
          <cell r="BC267">
            <v>20.948717948717942</v>
          </cell>
          <cell r="BD267">
            <v>36.296296296296291</v>
          </cell>
          <cell r="BE267">
            <v>45.46666666666664</v>
          </cell>
          <cell r="BF267">
            <v>57.970588235294152</v>
          </cell>
          <cell r="BG267">
            <v>114.19201871263317</v>
          </cell>
          <cell r="BH267">
            <v>0</v>
          </cell>
          <cell r="BI267">
            <v>15.300000000000122</v>
          </cell>
          <cell r="BJ267">
            <v>0</v>
          </cell>
          <cell r="BK267">
            <v>1.64635450393811</v>
          </cell>
          <cell r="BL267">
            <v>0</v>
          </cell>
          <cell r="BM267">
            <v>0</v>
          </cell>
          <cell r="BN267">
            <v>1</v>
          </cell>
        </row>
        <row r="268">
          <cell r="A268">
            <v>361</v>
          </cell>
          <cell r="B268">
            <v>136918</v>
          </cell>
          <cell r="C268">
            <v>9354017</v>
          </cell>
          <cell r="D268" t="str">
            <v>Hadleigh High School</v>
          </cell>
          <cell r="E268" t="str">
            <v>Secondary</v>
          </cell>
          <cell r="F268" t="str">
            <v>Recoupment Academy</v>
          </cell>
          <cell r="G268">
            <v>1</v>
          </cell>
          <cell r="H268">
            <v>0</v>
          </cell>
          <cell r="I268">
            <v>0</v>
          </cell>
          <cell r="J268">
            <v>0</v>
          </cell>
          <cell r="K268">
            <v>5</v>
          </cell>
          <cell r="L268">
            <v>3</v>
          </cell>
          <cell r="M268">
            <v>2</v>
          </cell>
          <cell r="N268">
            <v>726</v>
          </cell>
          <cell r="O268">
            <v>0</v>
          </cell>
          <cell r="P268">
            <v>0</v>
          </cell>
          <cell r="Q268">
            <v>0</v>
          </cell>
          <cell r="R268">
            <v>726</v>
          </cell>
          <cell r="S268">
            <v>431</v>
          </cell>
          <cell r="T268">
            <v>295</v>
          </cell>
          <cell r="U268">
            <v>143</v>
          </cell>
          <cell r="V268">
            <v>134</v>
          </cell>
          <cell r="W268">
            <v>154</v>
          </cell>
          <cell r="X268">
            <v>295</v>
          </cell>
          <cell r="Y268">
            <v>0</v>
          </cell>
          <cell r="Z268">
            <v>726</v>
          </cell>
          <cell r="AA268">
            <v>145.19999999999999</v>
          </cell>
          <cell r="AB268">
            <v>0</v>
          </cell>
          <cell r="AC268">
            <v>0</v>
          </cell>
          <cell r="AD268">
            <v>60.000000000000028</v>
          </cell>
          <cell r="AE268">
            <v>122.66208791208793</v>
          </cell>
          <cell r="AF268">
            <v>0</v>
          </cell>
          <cell r="AG268">
            <v>0</v>
          </cell>
          <cell r="AH268">
            <v>0</v>
          </cell>
          <cell r="AI268">
            <v>0</v>
          </cell>
          <cell r="AJ268">
            <v>0</v>
          </cell>
          <cell r="AK268">
            <v>0</v>
          </cell>
          <cell r="AL268">
            <v>0</v>
          </cell>
          <cell r="AM268">
            <v>624.44044321329659</v>
          </cell>
          <cell r="AN268">
            <v>93.515235457063724</v>
          </cell>
          <cell r="AO268">
            <v>1.0055401662049881</v>
          </cell>
          <cell r="AP268">
            <v>5.0277008310249327</v>
          </cell>
          <cell r="AQ268">
            <v>1.0055401662049881</v>
          </cell>
          <cell r="AR268">
            <v>1.0055401662049881</v>
          </cell>
          <cell r="AS268">
            <v>0</v>
          </cell>
          <cell r="AT268">
            <v>0</v>
          </cell>
          <cell r="AU268">
            <v>0</v>
          </cell>
          <cell r="AV268">
            <v>0</v>
          </cell>
          <cell r="AW268">
            <v>1.0000000000000004</v>
          </cell>
          <cell r="AX268">
            <v>1.0000000000000004</v>
          </cell>
          <cell r="AY268">
            <v>4.0000000000000018</v>
          </cell>
          <cell r="AZ268">
            <v>1.9945054945054947</v>
          </cell>
          <cell r="BA268">
            <v>0</v>
          </cell>
          <cell r="BB268">
            <v>0</v>
          </cell>
          <cell r="BC268">
            <v>54.765957446808464</v>
          </cell>
          <cell r="BD268">
            <v>42.636363636363612</v>
          </cell>
          <cell r="BE268">
            <v>67.635135135135101</v>
          </cell>
          <cell r="BF268">
            <v>43.351254480286698</v>
          </cell>
          <cell r="BG268">
            <v>135.40080073460808</v>
          </cell>
          <cell r="BH268">
            <v>0</v>
          </cell>
          <cell r="BI268">
            <v>0</v>
          </cell>
          <cell r="BJ268">
            <v>0</v>
          </cell>
          <cell r="BK268">
            <v>5.4917944404052399</v>
          </cell>
          <cell r="BL268">
            <v>0</v>
          </cell>
          <cell r="BM268">
            <v>0</v>
          </cell>
          <cell r="BN268">
            <v>1</v>
          </cell>
        </row>
        <row r="269">
          <cell r="A269">
            <v>555</v>
          </cell>
          <cell r="B269">
            <v>141639</v>
          </cell>
          <cell r="C269">
            <v>9354019</v>
          </cell>
          <cell r="D269" t="str">
            <v>Thomas Gainsborough School</v>
          </cell>
          <cell r="E269" t="str">
            <v>Secondary</v>
          </cell>
          <cell r="F269" t="str">
            <v>Recoupment Academy</v>
          </cell>
          <cell r="G269">
            <v>1</v>
          </cell>
          <cell r="H269">
            <v>0</v>
          </cell>
          <cell r="I269">
            <v>0</v>
          </cell>
          <cell r="J269">
            <v>0</v>
          </cell>
          <cell r="K269">
            <v>5</v>
          </cell>
          <cell r="L269">
            <v>3</v>
          </cell>
          <cell r="M269">
            <v>2</v>
          </cell>
          <cell r="N269">
            <v>1348</v>
          </cell>
          <cell r="O269">
            <v>0</v>
          </cell>
          <cell r="P269">
            <v>0</v>
          </cell>
          <cell r="Q269">
            <v>0</v>
          </cell>
          <cell r="R269">
            <v>1348</v>
          </cell>
          <cell r="S269">
            <v>845</v>
          </cell>
          <cell r="T269">
            <v>503</v>
          </cell>
          <cell r="U269">
            <v>287</v>
          </cell>
          <cell r="V269">
            <v>278</v>
          </cell>
          <cell r="W269">
            <v>280</v>
          </cell>
          <cell r="X269">
            <v>503</v>
          </cell>
          <cell r="Y269">
            <v>0</v>
          </cell>
          <cell r="Z269">
            <v>1348</v>
          </cell>
          <cell r="AA269">
            <v>269.60000000000002</v>
          </cell>
          <cell r="AB269">
            <v>0</v>
          </cell>
          <cell r="AC269">
            <v>0</v>
          </cell>
          <cell r="AD269">
            <v>136.00000000000063</v>
          </cell>
          <cell r="AE269">
            <v>282.4581704456607</v>
          </cell>
          <cell r="AF269">
            <v>0</v>
          </cell>
          <cell r="AG269">
            <v>0</v>
          </cell>
          <cell r="AH269">
            <v>0</v>
          </cell>
          <cell r="AI269">
            <v>0</v>
          </cell>
          <cell r="AJ269">
            <v>0</v>
          </cell>
          <cell r="AK269">
            <v>0</v>
          </cell>
          <cell r="AL269">
            <v>0</v>
          </cell>
          <cell r="AM269">
            <v>1010.0000000000003</v>
          </cell>
          <cell r="AN269">
            <v>178.99999999999946</v>
          </cell>
          <cell r="AO269">
            <v>21.000000000000007</v>
          </cell>
          <cell r="AP269">
            <v>114.00000000000004</v>
          </cell>
          <cell r="AQ269">
            <v>23.999999999999968</v>
          </cell>
          <cell r="AR269">
            <v>0</v>
          </cell>
          <cell r="AS269">
            <v>0</v>
          </cell>
          <cell r="AT269">
            <v>0</v>
          </cell>
          <cell r="AU269">
            <v>0</v>
          </cell>
          <cell r="AV269">
            <v>0</v>
          </cell>
          <cell r="AW269">
            <v>1.0329501915708819</v>
          </cell>
          <cell r="AX269">
            <v>1.0329501915708819</v>
          </cell>
          <cell r="AY269">
            <v>1.0329501915708819</v>
          </cell>
          <cell r="AZ269">
            <v>6.3236903831118063</v>
          </cell>
          <cell r="BA269">
            <v>0</v>
          </cell>
          <cell r="BB269">
            <v>0</v>
          </cell>
          <cell r="BC269">
            <v>92.000000000000114</v>
          </cell>
          <cell r="BD269">
            <v>115.24363636363648</v>
          </cell>
          <cell r="BE269">
            <v>134.4404332129964</v>
          </cell>
          <cell r="BF269">
            <v>123.16255144032907</v>
          </cell>
          <cell r="BG269">
            <v>313.11213831270464</v>
          </cell>
          <cell r="BH269">
            <v>0</v>
          </cell>
          <cell r="BI269">
            <v>0</v>
          </cell>
          <cell r="BJ269">
            <v>0</v>
          </cell>
          <cell r="BK269">
            <v>2.61139148169491</v>
          </cell>
          <cell r="BL269">
            <v>0</v>
          </cell>
          <cell r="BM269">
            <v>0</v>
          </cell>
          <cell r="BN269">
            <v>1</v>
          </cell>
        </row>
        <row r="270">
          <cell r="A270">
            <v>169</v>
          </cell>
          <cell r="B270">
            <v>139403</v>
          </cell>
          <cell r="C270">
            <v>9354032</v>
          </cell>
          <cell r="D270" t="str">
            <v>Ormiston Denes Academy</v>
          </cell>
          <cell r="E270" t="str">
            <v>Secondary</v>
          </cell>
          <cell r="F270" t="str">
            <v>Recoupment Academy</v>
          </cell>
          <cell r="G270">
            <v>1</v>
          </cell>
          <cell r="H270">
            <v>0</v>
          </cell>
          <cell r="I270">
            <v>0</v>
          </cell>
          <cell r="J270">
            <v>0</v>
          </cell>
          <cell r="K270">
            <v>5</v>
          </cell>
          <cell r="L270">
            <v>3</v>
          </cell>
          <cell r="M270">
            <v>2</v>
          </cell>
          <cell r="N270">
            <v>896</v>
          </cell>
          <cell r="O270">
            <v>0</v>
          </cell>
          <cell r="P270">
            <v>0</v>
          </cell>
          <cell r="Q270">
            <v>0</v>
          </cell>
          <cell r="R270">
            <v>896</v>
          </cell>
          <cell r="S270">
            <v>519</v>
          </cell>
          <cell r="T270">
            <v>377</v>
          </cell>
          <cell r="U270">
            <v>159</v>
          </cell>
          <cell r="V270">
            <v>165</v>
          </cell>
          <cell r="W270">
            <v>195</v>
          </cell>
          <cell r="X270">
            <v>377</v>
          </cell>
          <cell r="Y270">
            <v>0</v>
          </cell>
          <cell r="Z270">
            <v>896</v>
          </cell>
          <cell r="AA270">
            <v>179.2</v>
          </cell>
          <cell r="AB270">
            <v>0</v>
          </cell>
          <cell r="AC270">
            <v>0</v>
          </cell>
          <cell r="AD270">
            <v>340.00000000000023</v>
          </cell>
          <cell r="AE270">
            <v>482.09725158562367</v>
          </cell>
          <cell r="AF270">
            <v>0</v>
          </cell>
          <cell r="AG270">
            <v>0</v>
          </cell>
          <cell r="AH270">
            <v>0</v>
          </cell>
          <cell r="AI270">
            <v>0</v>
          </cell>
          <cell r="AJ270">
            <v>0</v>
          </cell>
          <cell r="AK270">
            <v>0</v>
          </cell>
          <cell r="AL270">
            <v>0</v>
          </cell>
          <cell r="AM270">
            <v>154.99999999999963</v>
          </cell>
          <cell r="AN270">
            <v>32.999999999999964</v>
          </cell>
          <cell r="AO270">
            <v>140</v>
          </cell>
          <cell r="AP270">
            <v>46.999999999999964</v>
          </cell>
          <cell r="AQ270">
            <v>4.9999999999999982</v>
          </cell>
          <cell r="AR270">
            <v>387.00000000000011</v>
          </cell>
          <cell r="AS270">
            <v>128.99999999999974</v>
          </cell>
          <cell r="AT270">
            <v>0</v>
          </cell>
          <cell r="AU270">
            <v>0</v>
          </cell>
          <cell r="AV270">
            <v>0</v>
          </cell>
          <cell r="AW270">
            <v>8.0000000000000018</v>
          </cell>
          <cell r="AX270">
            <v>10.999999999999988</v>
          </cell>
          <cell r="AY270">
            <v>14</v>
          </cell>
          <cell r="AZ270">
            <v>12.312896405919661</v>
          </cell>
          <cell r="BA270">
            <v>0</v>
          </cell>
          <cell r="BB270">
            <v>0</v>
          </cell>
          <cell r="BC270">
            <v>82.031847133757978</v>
          </cell>
          <cell r="BD270">
            <v>101.85185185185186</v>
          </cell>
          <cell r="BE270">
            <v>132.47282608695662</v>
          </cell>
          <cell r="BF270">
            <v>113.30601092896187</v>
          </cell>
          <cell r="BG270">
            <v>288.19915018222332</v>
          </cell>
          <cell r="BH270">
            <v>0</v>
          </cell>
          <cell r="BI270">
            <v>0</v>
          </cell>
          <cell r="BJ270">
            <v>0</v>
          </cell>
          <cell r="BK270">
            <v>0.999822398698482</v>
          </cell>
          <cell r="BL270">
            <v>0</v>
          </cell>
          <cell r="BM270">
            <v>0</v>
          </cell>
          <cell r="BN270">
            <v>1</v>
          </cell>
        </row>
        <row r="271">
          <cell r="A271">
            <v>561</v>
          </cell>
          <cell r="B271">
            <v>139867</v>
          </cell>
          <cell r="C271">
            <v>9354033</v>
          </cell>
          <cell r="D271" t="str">
            <v>Mildenhall College Academy</v>
          </cell>
          <cell r="E271" t="str">
            <v>Secondary</v>
          </cell>
          <cell r="F271" t="str">
            <v>Recoupment Academy</v>
          </cell>
          <cell r="G271">
            <v>1</v>
          </cell>
          <cell r="H271">
            <v>0</v>
          </cell>
          <cell r="I271">
            <v>0</v>
          </cell>
          <cell r="J271">
            <v>0</v>
          </cell>
          <cell r="K271">
            <v>5</v>
          </cell>
          <cell r="L271">
            <v>3</v>
          </cell>
          <cell r="M271">
            <v>2</v>
          </cell>
          <cell r="N271">
            <v>985</v>
          </cell>
          <cell r="O271">
            <v>0</v>
          </cell>
          <cell r="P271">
            <v>0</v>
          </cell>
          <cell r="Q271">
            <v>0</v>
          </cell>
          <cell r="R271">
            <v>985</v>
          </cell>
          <cell r="S271">
            <v>612</v>
          </cell>
          <cell r="T271">
            <v>373</v>
          </cell>
          <cell r="U271">
            <v>206</v>
          </cell>
          <cell r="V271">
            <v>195</v>
          </cell>
          <cell r="W271">
            <v>211</v>
          </cell>
          <cell r="X271">
            <v>373</v>
          </cell>
          <cell r="Y271">
            <v>0</v>
          </cell>
          <cell r="Z271">
            <v>985</v>
          </cell>
          <cell r="AA271">
            <v>197</v>
          </cell>
          <cell r="AB271">
            <v>0</v>
          </cell>
          <cell r="AC271">
            <v>0</v>
          </cell>
          <cell r="AD271">
            <v>106.00000000000045</v>
          </cell>
          <cell r="AE271">
            <v>257.26847034339232</v>
          </cell>
          <cell r="AF271">
            <v>0</v>
          </cell>
          <cell r="AG271">
            <v>0</v>
          </cell>
          <cell r="AH271">
            <v>0</v>
          </cell>
          <cell r="AI271">
            <v>0</v>
          </cell>
          <cell r="AJ271">
            <v>0</v>
          </cell>
          <cell r="AK271">
            <v>0</v>
          </cell>
          <cell r="AL271">
            <v>0</v>
          </cell>
          <cell r="AM271">
            <v>863.99999999999966</v>
          </cell>
          <cell r="AN271">
            <v>15.000000000000014</v>
          </cell>
          <cell r="AO271">
            <v>0</v>
          </cell>
          <cell r="AP271">
            <v>106.00000000000045</v>
          </cell>
          <cell r="AQ271">
            <v>0</v>
          </cell>
          <cell r="AR271">
            <v>0</v>
          </cell>
          <cell r="AS271">
            <v>0</v>
          </cell>
          <cell r="AT271">
            <v>0</v>
          </cell>
          <cell r="AU271">
            <v>0</v>
          </cell>
          <cell r="AV271">
            <v>0</v>
          </cell>
          <cell r="AW271">
            <v>1.0000000000000009</v>
          </cell>
          <cell r="AX271">
            <v>4.0000000000000036</v>
          </cell>
          <cell r="AY271">
            <v>6.9999999999999964</v>
          </cell>
          <cell r="AZ271">
            <v>9.2247658688865766</v>
          </cell>
          <cell r="BA271">
            <v>0</v>
          </cell>
          <cell r="BB271">
            <v>0</v>
          </cell>
          <cell r="BC271">
            <v>93.911764705882263</v>
          </cell>
          <cell r="BD271">
            <v>102.04663212435237</v>
          </cell>
          <cell r="BE271">
            <v>119.26086956521743</v>
          </cell>
          <cell r="BF271">
            <v>114.45479452054789</v>
          </cell>
          <cell r="BG271">
            <v>290.67062177753564</v>
          </cell>
          <cell r="BH271">
            <v>0</v>
          </cell>
          <cell r="BI271">
            <v>0</v>
          </cell>
          <cell r="BJ271">
            <v>0</v>
          </cell>
          <cell r="BK271">
            <v>6.4500046780251701</v>
          </cell>
          <cell r="BL271">
            <v>0</v>
          </cell>
          <cell r="BM271">
            <v>0</v>
          </cell>
          <cell r="BN271">
            <v>1</v>
          </cell>
        </row>
        <row r="272">
          <cell r="A272">
            <v>371</v>
          </cell>
          <cell r="B272">
            <v>140032</v>
          </cell>
          <cell r="C272">
            <v>9354034</v>
          </cell>
          <cell r="D272" t="str">
            <v>Stoke High School - Ormiston Academy</v>
          </cell>
          <cell r="E272" t="str">
            <v>Secondary</v>
          </cell>
          <cell r="F272" t="str">
            <v>Recoupment Academy</v>
          </cell>
          <cell r="G272">
            <v>1</v>
          </cell>
          <cell r="H272">
            <v>0</v>
          </cell>
          <cell r="I272">
            <v>0</v>
          </cell>
          <cell r="J272">
            <v>0</v>
          </cell>
          <cell r="K272">
            <v>5</v>
          </cell>
          <cell r="L272">
            <v>3</v>
          </cell>
          <cell r="M272">
            <v>2</v>
          </cell>
          <cell r="N272">
            <v>670</v>
          </cell>
          <cell r="O272">
            <v>0</v>
          </cell>
          <cell r="P272">
            <v>0</v>
          </cell>
          <cell r="Q272">
            <v>0</v>
          </cell>
          <cell r="R272">
            <v>670</v>
          </cell>
          <cell r="S272">
            <v>407</v>
          </cell>
          <cell r="T272">
            <v>263</v>
          </cell>
          <cell r="U272">
            <v>141</v>
          </cell>
          <cell r="V272">
            <v>130</v>
          </cell>
          <cell r="W272">
            <v>136</v>
          </cell>
          <cell r="X272">
            <v>263</v>
          </cell>
          <cell r="Y272">
            <v>0</v>
          </cell>
          <cell r="Z272">
            <v>670</v>
          </cell>
          <cell r="AA272">
            <v>134</v>
          </cell>
          <cell r="AB272">
            <v>0</v>
          </cell>
          <cell r="AC272">
            <v>0</v>
          </cell>
          <cell r="AD272">
            <v>132.99999999999989</v>
          </cell>
          <cell r="AE272">
            <v>254.76047904191617</v>
          </cell>
          <cell r="AF272">
            <v>0</v>
          </cell>
          <cell r="AG272">
            <v>0</v>
          </cell>
          <cell r="AH272">
            <v>0</v>
          </cell>
          <cell r="AI272">
            <v>0</v>
          </cell>
          <cell r="AJ272">
            <v>0</v>
          </cell>
          <cell r="AK272">
            <v>0</v>
          </cell>
          <cell r="AL272">
            <v>0</v>
          </cell>
          <cell r="AM272">
            <v>149.67016491754092</v>
          </cell>
          <cell r="AN272">
            <v>31.139430284857568</v>
          </cell>
          <cell r="AO272">
            <v>184.8275862068964</v>
          </cell>
          <cell r="AP272">
            <v>129.58020989505275</v>
          </cell>
          <cell r="AQ272">
            <v>110.49475262368796</v>
          </cell>
          <cell r="AR272">
            <v>61.274362818590696</v>
          </cell>
          <cell r="AS272">
            <v>3.0134932533733125</v>
          </cell>
          <cell r="AT272">
            <v>0</v>
          </cell>
          <cell r="AU272">
            <v>0</v>
          </cell>
          <cell r="AV272">
            <v>0</v>
          </cell>
          <cell r="AW272">
            <v>24.000000000000028</v>
          </cell>
          <cell r="AX272">
            <v>55.999999999999993</v>
          </cell>
          <cell r="AY272">
            <v>90.999999999999957</v>
          </cell>
          <cell r="AZ272">
            <v>4.0119760479041915</v>
          </cell>
          <cell r="BA272">
            <v>0</v>
          </cell>
          <cell r="BB272">
            <v>0</v>
          </cell>
          <cell r="BC272">
            <v>85.231343283582021</v>
          </cell>
          <cell r="BD272">
            <v>66.638655462184914</v>
          </cell>
          <cell r="BE272">
            <v>86.243902439024438</v>
          </cell>
          <cell r="BF272">
            <v>74.798165137614774</v>
          </cell>
          <cell r="BG272">
            <v>209.08730188422956</v>
          </cell>
          <cell r="BH272">
            <v>0</v>
          </cell>
          <cell r="BI272">
            <v>4.9999999999998748</v>
          </cell>
          <cell r="BJ272">
            <v>0</v>
          </cell>
          <cell r="BK272">
            <v>1.01091088148984</v>
          </cell>
          <cell r="BL272">
            <v>0</v>
          </cell>
          <cell r="BM272">
            <v>0</v>
          </cell>
          <cell r="BN272">
            <v>1</v>
          </cell>
        </row>
        <row r="273">
          <cell r="A273">
            <v>994</v>
          </cell>
          <cell r="B273">
            <v>140047</v>
          </cell>
          <cell r="C273">
            <v>9354035</v>
          </cell>
          <cell r="D273" t="str">
            <v>Ixworth Free School</v>
          </cell>
          <cell r="E273" t="str">
            <v>Secondary</v>
          </cell>
          <cell r="F273" t="str">
            <v>Recoupment Academy</v>
          </cell>
          <cell r="G273">
            <v>1</v>
          </cell>
          <cell r="H273">
            <v>0</v>
          </cell>
          <cell r="I273">
            <v>0</v>
          </cell>
          <cell r="J273">
            <v>0</v>
          </cell>
          <cell r="K273">
            <v>5</v>
          </cell>
          <cell r="L273">
            <v>3</v>
          </cell>
          <cell r="M273">
            <v>2</v>
          </cell>
          <cell r="N273">
            <v>262</v>
          </cell>
          <cell r="O273">
            <v>0</v>
          </cell>
          <cell r="P273">
            <v>0</v>
          </cell>
          <cell r="Q273">
            <v>0</v>
          </cell>
          <cell r="R273">
            <v>262</v>
          </cell>
          <cell r="S273">
            <v>176</v>
          </cell>
          <cell r="T273">
            <v>86</v>
          </cell>
          <cell r="U273">
            <v>66</v>
          </cell>
          <cell r="V273">
            <v>53</v>
          </cell>
          <cell r="W273">
            <v>57</v>
          </cell>
          <cell r="X273">
            <v>86</v>
          </cell>
          <cell r="Y273">
            <v>0</v>
          </cell>
          <cell r="Z273">
            <v>262</v>
          </cell>
          <cell r="AA273">
            <v>52.4</v>
          </cell>
          <cell r="AB273">
            <v>0</v>
          </cell>
          <cell r="AC273">
            <v>0</v>
          </cell>
          <cell r="AD273">
            <v>37.999999999999922</v>
          </cell>
          <cell r="AE273">
            <v>69.86666666666666</v>
          </cell>
          <cell r="AF273">
            <v>0</v>
          </cell>
          <cell r="AG273">
            <v>0</v>
          </cell>
          <cell r="AH273">
            <v>0</v>
          </cell>
          <cell r="AI273">
            <v>0</v>
          </cell>
          <cell r="AJ273">
            <v>0</v>
          </cell>
          <cell r="AK273">
            <v>0</v>
          </cell>
          <cell r="AL273">
            <v>0</v>
          </cell>
          <cell r="AM273">
            <v>247.99999999999994</v>
          </cell>
          <cell r="AN273">
            <v>0.99999999999999978</v>
          </cell>
          <cell r="AO273">
            <v>4.0000000000000044</v>
          </cell>
          <cell r="AP273">
            <v>8.0000000000000089</v>
          </cell>
          <cell r="AQ273">
            <v>0</v>
          </cell>
          <cell r="AR273">
            <v>0.99999999999999978</v>
          </cell>
          <cell r="AS273">
            <v>0</v>
          </cell>
          <cell r="AT273">
            <v>0</v>
          </cell>
          <cell r="AU273">
            <v>0</v>
          </cell>
          <cell r="AV273">
            <v>0</v>
          </cell>
          <cell r="AW273">
            <v>0.99999999999999978</v>
          </cell>
          <cell r="AX273">
            <v>0.99999999999999978</v>
          </cell>
          <cell r="AY273">
            <v>1.9999999999999996</v>
          </cell>
          <cell r="AZ273">
            <v>1.1644444444444444</v>
          </cell>
          <cell r="BA273">
            <v>0</v>
          </cell>
          <cell r="BB273">
            <v>0</v>
          </cell>
          <cell r="BC273">
            <v>28.875</v>
          </cell>
          <cell r="BD273">
            <v>30.000000000000021</v>
          </cell>
          <cell r="BE273">
            <v>39.696428571428541</v>
          </cell>
          <cell r="BF273">
            <v>31.851851851851823</v>
          </cell>
          <cell r="BG273">
            <v>86.687715234351828</v>
          </cell>
          <cell r="BH273">
            <v>0</v>
          </cell>
          <cell r="BI273">
            <v>13.800000000000043</v>
          </cell>
          <cell r="BJ273">
            <v>0</v>
          </cell>
          <cell r="BK273">
            <v>5.56868192352941</v>
          </cell>
          <cell r="BL273">
            <v>1</v>
          </cell>
          <cell r="BM273">
            <v>0</v>
          </cell>
          <cell r="BN273">
            <v>1</v>
          </cell>
        </row>
        <row r="274">
          <cell r="A274">
            <v>166</v>
          </cell>
          <cell r="B274">
            <v>136271</v>
          </cell>
          <cell r="C274">
            <v>9354036</v>
          </cell>
          <cell r="D274" t="str">
            <v>Hartismere School</v>
          </cell>
          <cell r="E274" t="str">
            <v>Secondary</v>
          </cell>
          <cell r="F274" t="str">
            <v>Recoupment Academy</v>
          </cell>
          <cell r="G274">
            <v>1</v>
          </cell>
          <cell r="H274">
            <v>0</v>
          </cell>
          <cell r="I274">
            <v>0</v>
          </cell>
          <cell r="J274">
            <v>0</v>
          </cell>
          <cell r="K274">
            <v>5</v>
          </cell>
          <cell r="L274">
            <v>3</v>
          </cell>
          <cell r="M274">
            <v>2</v>
          </cell>
          <cell r="N274">
            <v>799</v>
          </cell>
          <cell r="O274">
            <v>0</v>
          </cell>
          <cell r="P274">
            <v>0</v>
          </cell>
          <cell r="Q274">
            <v>0</v>
          </cell>
          <cell r="R274">
            <v>799</v>
          </cell>
          <cell r="S274">
            <v>485</v>
          </cell>
          <cell r="T274">
            <v>314</v>
          </cell>
          <cell r="U274">
            <v>161</v>
          </cell>
          <cell r="V274">
            <v>161</v>
          </cell>
          <cell r="W274">
            <v>163</v>
          </cell>
          <cell r="X274">
            <v>314</v>
          </cell>
          <cell r="Y274">
            <v>0</v>
          </cell>
          <cell r="Z274">
            <v>799</v>
          </cell>
          <cell r="AA274">
            <v>159.80000000000001</v>
          </cell>
          <cell r="AB274">
            <v>0</v>
          </cell>
          <cell r="AC274">
            <v>0</v>
          </cell>
          <cell r="AD274">
            <v>45.999999999999964</v>
          </cell>
          <cell r="AE274">
            <v>107.07206068268016</v>
          </cell>
          <cell r="AF274">
            <v>0</v>
          </cell>
          <cell r="AG274">
            <v>0</v>
          </cell>
          <cell r="AH274">
            <v>0</v>
          </cell>
          <cell r="AI274">
            <v>0</v>
          </cell>
          <cell r="AJ274">
            <v>0</v>
          </cell>
          <cell r="AK274">
            <v>0</v>
          </cell>
          <cell r="AL274">
            <v>0</v>
          </cell>
          <cell r="AM274">
            <v>794.00000000000023</v>
          </cell>
          <cell r="AN274">
            <v>0.99999999999999845</v>
          </cell>
          <cell r="AO274">
            <v>0.99999999999999845</v>
          </cell>
          <cell r="AP274">
            <v>3.0000000000000036</v>
          </cell>
          <cell r="AQ274">
            <v>0</v>
          </cell>
          <cell r="AR274">
            <v>0</v>
          </cell>
          <cell r="AS274">
            <v>0</v>
          </cell>
          <cell r="AT274">
            <v>0</v>
          </cell>
          <cell r="AU274">
            <v>0</v>
          </cell>
          <cell r="AV274">
            <v>0</v>
          </cell>
          <cell r="AW274">
            <v>0</v>
          </cell>
          <cell r="AX274">
            <v>1.9999999999999969</v>
          </cell>
          <cell r="AY274">
            <v>1.9999999999999969</v>
          </cell>
          <cell r="AZ274">
            <v>6.0606826801517064</v>
          </cell>
          <cell r="BA274">
            <v>0</v>
          </cell>
          <cell r="BB274">
            <v>0</v>
          </cell>
          <cell r="BC274">
            <v>51.000000000000043</v>
          </cell>
          <cell r="BD274">
            <v>63</v>
          </cell>
          <cell r="BE274">
            <v>59.999999999999922</v>
          </cell>
          <cell r="BF274">
            <v>51.825242718446482</v>
          </cell>
          <cell r="BG274">
            <v>149.63400679844648</v>
          </cell>
          <cell r="BH274">
            <v>0</v>
          </cell>
          <cell r="BI274">
            <v>0</v>
          </cell>
          <cell r="BJ274">
            <v>0</v>
          </cell>
          <cell r="BK274">
            <v>4.4829257478723399</v>
          </cell>
          <cell r="BL274">
            <v>0</v>
          </cell>
          <cell r="BM274">
            <v>0</v>
          </cell>
          <cell r="BN274">
            <v>1</v>
          </cell>
        </row>
        <row r="275">
          <cell r="A275">
            <v>165</v>
          </cell>
          <cell r="B275">
            <v>136782</v>
          </cell>
          <cell r="C275">
            <v>9354040</v>
          </cell>
          <cell r="D275" t="str">
            <v>Thomas Mills High School</v>
          </cell>
          <cell r="E275" t="str">
            <v>Secondary</v>
          </cell>
          <cell r="F275" t="str">
            <v>Recoupment Academy</v>
          </cell>
          <cell r="G275">
            <v>1</v>
          </cell>
          <cell r="H275">
            <v>0</v>
          </cell>
          <cell r="I275">
            <v>0</v>
          </cell>
          <cell r="J275">
            <v>0</v>
          </cell>
          <cell r="K275">
            <v>5</v>
          </cell>
          <cell r="L275">
            <v>3</v>
          </cell>
          <cell r="M275">
            <v>2</v>
          </cell>
          <cell r="N275">
            <v>859</v>
          </cell>
          <cell r="O275">
            <v>0</v>
          </cell>
          <cell r="P275">
            <v>0</v>
          </cell>
          <cell r="Q275">
            <v>0</v>
          </cell>
          <cell r="R275">
            <v>859</v>
          </cell>
          <cell r="S275">
            <v>526</v>
          </cell>
          <cell r="T275">
            <v>333</v>
          </cell>
          <cell r="U275">
            <v>183</v>
          </cell>
          <cell r="V275">
            <v>170</v>
          </cell>
          <cell r="W275">
            <v>173</v>
          </cell>
          <cell r="X275">
            <v>333</v>
          </cell>
          <cell r="Y275">
            <v>0</v>
          </cell>
          <cell r="Z275">
            <v>859</v>
          </cell>
          <cell r="AA275">
            <v>171.8</v>
          </cell>
          <cell r="AB275">
            <v>0</v>
          </cell>
          <cell r="AC275">
            <v>0</v>
          </cell>
          <cell r="AD275">
            <v>55.000000000000007</v>
          </cell>
          <cell r="AE275">
            <v>122.71428571428571</v>
          </cell>
          <cell r="AF275">
            <v>0</v>
          </cell>
          <cell r="AG275">
            <v>0</v>
          </cell>
          <cell r="AH275">
            <v>0</v>
          </cell>
          <cell r="AI275">
            <v>0</v>
          </cell>
          <cell r="AJ275">
            <v>0</v>
          </cell>
          <cell r="AK275">
            <v>0</v>
          </cell>
          <cell r="AL275">
            <v>0</v>
          </cell>
          <cell r="AM275">
            <v>846.99999999999966</v>
          </cell>
          <cell r="AN275">
            <v>9.9999999999999698</v>
          </cell>
          <cell r="AO275">
            <v>2.0000000000000027</v>
          </cell>
          <cell r="AP275">
            <v>0</v>
          </cell>
          <cell r="AQ275">
            <v>0</v>
          </cell>
          <cell r="AR275">
            <v>0</v>
          </cell>
          <cell r="AS275">
            <v>0</v>
          </cell>
          <cell r="AT275">
            <v>0</v>
          </cell>
          <cell r="AU275">
            <v>0</v>
          </cell>
          <cell r="AV275">
            <v>0</v>
          </cell>
          <cell r="AW275">
            <v>1.0011655011655052</v>
          </cell>
          <cell r="AX275">
            <v>1.0011655011655052</v>
          </cell>
          <cell r="AY275">
            <v>7.0081585081585089</v>
          </cell>
          <cell r="AZ275">
            <v>7.0991735537190088</v>
          </cell>
          <cell r="BA275">
            <v>0</v>
          </cell>
          <cell r="BB275">
            <v>0</v>
          </cell>
          <cell r="BC275">
            <v>55.516853932584283</v>
          </cell>
          <cell r="BD275">
            <v>57.012195121951287</v>
          </cell>
          <cell r="BE275">
            <v>49.278787878787909</v>
          </cell>
          <cell r="BF275">
            <v>44.911184210526457</v>
          </cell>
          <cell r="BG275">
            <v>136.96812363687553</v>
          </cell>
          <cell r="BH275">
            <v>0</v>
          </cell>
          <cell r="BI275">
            <v>0</v>
          </cell>
          <cell r="BJ275">
            <v>0</v>
          </cell>
          <cell r="BK275">
            <v>5.5386308494535497</v>
          </cell>
          <cell r="BL275">
            <v>0</v>
          </cell>
          <cell r="BM275">
            <v>0</v>
          </cell>
          <cell r="BN275">
            <v>1</v>
          </cell>
        </row>
        <row r="276">
          <cell r="A276">
            <v>557</v>
          </cell>
          <cell r="B276">
            <v>140669</v>
          </cell>
          <cell r="C276">
            <v>9354041</v>
          </cell>
          <cell r="D276" t="str">
            <v>Newmarket Academy</v>
          </cell>
          <cell r="E276" t="str">
            <v>Secondary</v>
          </cell>
          <cell r="F276" t="str">
            <v>Recoupment Academy</v>
          </cell>
          <cell r="G276">
            <v>1</v>
          </cell>
          <cell r="H276">
            <v>0</v>
          </cell>
          <cell r="I276">
            <v>0</v>
          </cell>
          <cell r="J276">
            <v>0</v>
          </cell>
          <cell r="K276">
            <v>5</v>
          </cell>
          <cell r="L276">
            <v>3</v>
          </cell>
          <cell r="M276">
            <v>2</v>
          </cell>
          <cell r="N276">
            <v>701</v>
          </cell>
          <cell r="O276">
            <v>0</v>
          </cell>
          <cell r="P276">
            <v>0</v>
          </cell>
          <cell r="Q276">
            <v>0</v>
          </cell>
          <cell r="R276">
            <v>701</v>
          </cell>
          <cell r="S276">
            <v>433</v>
          </cell>
          <cell r="T276">
            <v>268</v>
          </cell>
          <cell r="U276">
            <v>173</v>
          </cell>
          <cell r="V276">
            <v>135</v>
          </cell>
          <cell r="W276">
            <v>125</v>
          </cell>
          <cell r="X276">
            <v>268</v>
          </cell>
          <cell r="Y276">
            <v>0</v>
          </cell>
          <cell r="Z276">
            <v>701</v>
          </cell>
          <cell r="AA276">
            <v>140.19999999999999</v>
          </cell>
          <cell r="AB276">
            <v>0</v>
          </cell>
          <cell r="AC276">
            <v>0</v>
          </cell>
          <cell r="AD276">
            <v>67</v>
          </cell>
          <cell r="AE276">
            <v>163.15409309791332</v>
          </cell>
          <cell r="AF276">
            <v>0</v>
          </cell>
          <cell r="AG276">
            <v>0</v>
          </cell>
          <cell r="AH276">
            <v>0</v>
          </cell>
          <cell r="AI276">
            <v>0</v>
          </cell>
          <cell r="AJ276">
            <v>0</v>
          </cell>
          <cell r="AK276">
            <v>0</v>
          </cell>
          <cell r="AL276">
            <v>0</v>
          </cell>
          <cell r="AM276">
            <v>623.77968526466395</v>
          </cell>
          <cell r="AN276">
            <v>75.214592274678253</v>
          </cell>
          <cell r="AO276">
            <v>0</v>
          </cell>
          <cell r="AP276">
            <v>2.0057224606580846</v>
          </cell>
          <cell r="AQ276">
            <v>0</v>
          </cell>
          <cell r="AR276">
            <v>0</v>
          </cell>
          <cell r="AS276">
            <v>0</v>
          </cell>
          <cell r="AT276">
            <v>0</v>
          </cell>
          <cell r="AU276">
            <v>0</v>
          </cell>
          <cell r="AV276">
            <v>0</v>
          </cell>
          <cell r="AW276">
            <v>10.086330935251803</v>
          </cell>
          <cell r="AX276">
            <v>17.146762589928088</v>
          </cell>
          <cell r="AY276">
            <v>27.233093525179889</v>
          </cell>
          <cell r="AZ276">
            <v>3.3756019261637236</v>
          </cell>
          <cell r="BA276">
            <v>0</v>
          </cell>
          <cell r="BB276">
            <v>0</v>
          </cell>
          <cell r="BC276">
            <v>79.37647058823535</v>
          </cell>
          <cell r="BD276">
            <v>70.522388059701427</v>
          </cell>
          <cell r="BE276">
            <v>69.690265486725622</v>
          </cell>
          <cell r="BF276">
            <v>75.645161290322577</v>
          </cell>
          <cell r="BG276">
            <v>200.51684476771851</v>
          </cell>
          <cell r="BH276">
            <v>0</v>
          </cell>
          <cell r="BI276">
            <v>0</v>
          </cell>
          <cell r="BJ276">
            <v>0</v>
          </cell>
          <cell r="BK276">
            <v>5.8920193138537202</v>
          </cell>
          <cell r="BL276">
            <v>0</v>
          </cell>
          <cell r="BM276">
            <v>0</v>
          </cell>
          <cell r="BN276">
            <v>1</v>
          </cell>
        </row>
        <row r="277">
          <cell r="A277">
            <v>599</v>
          </cell>
          <cell r="B277">
            <v>140969</v>
          </cell>
          <cell r="C277">
            <v>9354042</v>
          </cell>
          <cell r="D277" t="str">
            <v>Sybil Andrews Academy</v>
          </cell>
          <cell r="E277" t="str">
            <v>Secondary</v>
          </cell>
          <cell r="F277" t="str">
            <v>Recoupment Academy</v>
          </cell>
          <cell r="G277">
            <v>1</v>
          </cell>
          <cell r="H277">
            <v>0</v>
          </cell>
          <cell r="I277">
            <v>0</v>
          </cell>
          <cell r="J277">
            <v>0</v>
          </cell>
          <cell r="K277">
            <v>5</v>
          </cell>
          <cell r="L277">
            <v>3</v>
          </cell>
          <cell r="M277">
            <v>2</v>
          </cell>
          <cell r="N277">
            <v>592</v>
          </cell>
          <cell r="O277">
            <v>0</v>
          </cell>
          <cell r="P277">
            <v>0</v>
          </cell>
          <cell r="Q277">
            <v>0</v>
          </cell>
          <cell r="R277">
            <v>592</v>
          </cell>
          <cell r="S277">
            <v>444</v>
          </cell>
          <cell r="T277">
            <v>148</v>
          </cell>
          <cell r="U277">
            <v>184</v>
          </cell>
          <cell r="V277">
            <v>146</v>
          </cell>
          <cell r="W277">
            <v>114</v>
          </cell>
          <cell r="X277">
            <v>148</v>
          </cell>
          <cell r="Y277">
            <v>0</v>
          </cell>
          <cell r="Z277">
            <v>592</v>
          </cell>
          <cell r="AA277">
            <v>118.4</v>
          </cell>
          <cell r="AB277">
            <v>0</v>
          </cell>
          <cell r="AC277">
            <v>0</v>
          </cell>
          <cell r="AD277">
            <v>42.999999999999979</v>
          </cell>
          <cell r="AE277">
            <v>118.4</v>
          </cell>
          <cell r="AF277">
            <v>0</v>
          </cell>
          <cell r="AG277">
            <v>0</v>
          </cell>
          <cell r="AH277">
            <v>0</v>
          </cell>
          <cell r="AI277">
            <v>0</v>
          </cell>
          <cell r="AJ277">
            <v>0</v>
          </cell>
          <cell r="AK277">
            <v>0</v>
          </cell>
          <cell r="AL277">
            <v>0</v>
          </cell>
          <cell r="AM277">
            <v>568.96108291032147</v>
          </cell>
          <cell r="AN277">
            <v>22.037225042301163</v>
          </cell>
          <cell r="AO277">
            <v>0</v>
          </cell>
          <cell r="AP277">
            <v>1.0016920473773294</v>
          </cell>
          <cell r="AQ277">
            <v>0</v>
          </cell>
          <cell r="AR277">
            <v>0</v>
          </cell>
          <cell r="AS277">
            <v>0</v>
          </cell>
          <cell r="AT277">
            <v>0</v>
          </cell>
          <cell r="AU277">
            <v>0</v>
          </cell>
          <cell r="AV277">
            <v>0</v>
          </cell>
          <cell r="AW277">
            <v>2.0033840947546531</v>
          </cell>
          <cell r="AX277">
            <v>4.0067681895093061</v>
          </cell>
          <cell r="AY277">
            <v>9.0152284263959483</v>
          </cell>
          <cell r="AZ277">
            <v>1.4095238095238096</v>
          </cell>
          <cell r="BA277">
            <v>0</v>
          </cell>
          <cell r="BB277">
            <v>0</v>
          </cell>
          <cell r="BC277">
            <v>80.879120879120961</v>
          </cell>
          <cell r="BD277">
            <v>59.633802816901394</v>
          </cell>
          <cell r="BE277">
            <v>51.028571428571475</v>
          </cell>
          <cell r="BF277">
            <v>61.75539568345328</v>
          </cell>
          <cell r="BG277">
            <v>172.30102070621638</v>
          </cell>
          <cell r="BH277">
            <v>0</v>
          </cell>
          <cell r="BI277">
            <v>3.8000000000000433</v>
          </cell>
          <cell r="BJ277">
            <v>0</v>
          </cell>
          <cell r="BK277">
            <v>2.6506316786924899</v>
          </cell>
          <cell r="BL277">
            <v>0</v>
          </cell>
          <cell r="BM277">
            <v>0</v>
          </cell>
          <cell r="BN277">
            <v>1</v>
          </cell>
        </row>
        <row r="278">
          <cell r="A278">
            <v>167</v>
          </cell>
          <cell r="B278">
            <v>141236</v>
          </cell>
          <cell r="C278">
            <v>9354043</v>
          </cell>
          <cell r="D278" t="str">
            <v>Alde Valley School</v>
          </cell>
          <cell r="E278" t="str">
            <v>Secondary</v>
          </cell>
          <cell r="F278" t="str">
            <v>Recoupment Academy</v>
          </cell>
          <cell r="G278">
            <v>1</v>
          </cell>
          <cell r="H278">
            <v>0</v>
          </cell>
          <cell r="I278">
            <v>0</v>
          </cell>
          <cell r="J278">
            <v>0</v>
          </cell>
          <cell r="K278">
            <v>5</v>
          </cell>
          <cell r="L278">
            <v>3</v>
          </cell>
          <cell r="M278">
            <v>2</v>
          </cell>
          <cell r="N278">
            <v>385</v>
          </cell>
          <cell r="O278">
            <v>0</v>
          </cell>
          <cell r="P278">
            <v>0</v>
          </cell>
          <cell r="Q278">
            <v>0</v>
          </cell>
          <cell r="R278">
            <v>385</v>
          </cell>
          <cell r="S278">
            <v>244</v>
          </cell>
          <cell r="T278">
            <v>141</v>
          </cell>
          <cell r="U278">
            <v>66</v>
          </cell>
          <cell r="V278">
            <v>95</v>
          </cell>
          <cell r="W278">
            <v>83</v>
          </cell>
          <cell r="X278">
            <v>141</v>
          </cell>
          <cell r="Y278">
            <v>0</v>
          </cell>
          <cell r="Z278">
            <v>385</v>
          </cell>
          <cell r="AA278">
            <v>77</v>
          </cell>
          <cell r="AB278">
            <v>0</v>
          </cell>
          <cell r="AC278">
            <v>0</v>
          </cell>
          <cell r="AD278">
            <v>58.000000000000135</v>
          </cell>
          <cell r="AE278">
            <v>123.2</v>
          </cell>
          <cell r="AF278">
            <v>0</v>
          </cell>
          <cell r="AG278">
            <v>0</v>
          </cell>
          <cell r="AH278">
            <v>0</v>
          </cell>
          <cell r="AI278">
            <v>0</v>
          </cell>
          <cell r="AJ278">
            <v>0</v>
          </cell>
          <cell r="AK278">
            <v>0</v>
          </cell>
          <cell r="AL278">
            <v>0</v>
          </cell>
          <cell r="AM278">
            <v>309.00000000000017</v>
          </cell>
          <cell r="AN278">
            <v>75.999999999999844</v>
          </cell>
          <cell r="AO278">
            <v>0</v>
          </cell>
          <cell r="AP278">
            <v>0</v>
          </cell>
          <cell r="AQ278">
            <v>0</v>
          </cell>
          <cell r="AR278">
            <v>0</v>
          </cell>
          <cell r="AS278">
            <v>0</v>
          </cell>
          <cell r="AT278">
            <v>0</v>
          </cell>
          <cell r="AU278">
            <v>0</v>
          </cell>
          <cell r="AV278">
            <v>0</v>
          </cell>
          <cell r="AW278">
            <v>0</v>
          </cell>
          <cell r="AX278">
            <v>1.0000000000000011</v>
          </cell>
          <cell r="AY278">
            <v>4.0000000000000044</v>
          </cell>
          <cell r="AZ278">
            <v>7.1866666666666674</v>
          </cell>
          <cell r="BA278">
            <v>0</v>
          </cell>
          <cell r="BB278">
            <v>0</v>
          </cell>
          <cell r="BC278">
            <v>29.446153846153837</v>
          </cell>
          <cell r="BD278">
            <v>35.752688172042973</v>
          </cell>
          <cell r="BE278">
            <v>51.481012658227847</v>
          </cell>
          <cell r="BF278">
            <v>45.61764705882355</v>
          </cell>
          <cell r="BG278">
            <v>109.81472011148895</v>
          </cell>
          <cell r="BH278">
            <v>0</v>
          </cell>
          <cell r="BI278">
            <v>1.500000000000038</v>
          </cell>
          <cell r="BJ278">
            <v>0</v>
          </cell>
          <cell r="BK278">
            <v>4.8437622244008702</v>
          </cell>
          <cell r="BL278">
            <v>1</v>
          </cell>
          <cell r="BM278">
            <v>0</v>
          </cell>
          <cell r="BN278">
            <v>1</v>
          </cell>
        </row>
        <row r="279">
          <cell r="A279">
            <v>171</v>
          </cell>
          <cell r="B279">
            <v>142759</v>
          </cell>
          <cell r="C279">
            <v>9354045</v>
          </cell>
          <cell r="D279" t="str">
            <v>Benjamin Britten Academy of Music and Mathematics</v>
          </cell>
          <cell r="E279" t="str">
            <v>Secondary</v>
          </cell>
          <cell r="F279" t="str">
            <v>Recoupment Academy</v>
          </cell>
          <cell r="G279">
            <v>1</v>
          </cell>
          <cell r="H279">
            <v>0</v>
          </cell>
          <cell r="I279">
            <v>0</v>
          </cell>
          <cell r="J279">
            <v>0</v>
          </cell>
          <cell r="K279">
            <v>5</v>
          </cell>
          <cell r="L279">
            <v>3</v>
          </cell>
          <cell r="M279">
            <v>2</v>
          </cell>
          <cell r="N279">
            <v>945</v>
          </cell>
          <cell r="O279">
            <v>0</v>
          </cell>
          <cell r="P279">
            <v>0</v>
          </cell>
          <cell r="Q279">
            <v>0</v>
          </cell>
          <cell r="R279">
            <v>945</v>
          </cell>
          <cell r="S279">
            <v>624</v>
          </cell>
          <cell r="T279">
            <v>321</v>
          </cell>
          <cell r="U279">
            <v>256</v>
          </cell>
          <cell r="V279">
            <v>220</v>
          </cell>
          <cell r="W279">
            <v>148</v>
          </cell>
          <cell r="X279">
            <v>321</v>
          </cell>
          <cell r="Y279">
            <v>0</v>
          </cell>
          <cell r="Z279">
            <v>945</v>
          </cell>
          <cell r="AA279">
            <v>189</v>
          </cell>
          <cell r="AB279">
            <v>0</v>
          </cell>
          <cell r="AC279">
            <v>0</v>
          </cell>
          <cell r="AD279">
            <v>187.00000000000011</v>
          </cell>
          <cell r="AE279">
            <v>288.68453865336659</v>
          </cell>
          <cell r="AF279">
            <v>0</v>
          </cell>
          <cell r="AG279">
            <v>0</v>
          </cell>
          <cell r="AH279">
            <v>0</v>
          </cell>
          <cell r="AI279">
            <v>0</v>
          </cell>
          <cell r="AJ279">
            <v>0</v>
          </cell>
          <cell r="AK279">
            <v>0</v>
          </cell>
          <cell r="AL279">
            <v>0</v>
          </cell>
          <cell r="AM279">
            <v>505.99999999999955</v>
          </cell>
          <cell r="AN279">
            <v>99.000000000000227</v>
          </cell>
          <cell r="AO279">
            <v>77.000000000000014</v>
          </cell>
          <cell r="AP279">
            <v>30.999999999999996</v>
          </cell>
          <cell r="AQ279">
            <v>1.0000000000000018</v>
          </cell>
          <cell r="AR279">
            <v>185.00000000000023</v>
          </cell>
          <cell r="AS279">
            <v>46.000000000000021</v>
          </cell>
          <cell r="AT279">
            <v>0</v>
          </cell>
          <cell r="AU279">
            <v>0</v>
          </cell>
          <cell r="AV279">
            <v>0</v>
          </cell>
          <cell r="AW279">
            <v>3.9999999999999969</v>
          </cell>
          <cell r="AX279">
            <v>3.9999999999999969</v>
          </cell>
          <cell r="AY279">
            <v>3.9999999999999969</v>
          </cell>
          <cell r="AZ279">
            <v>4.7132169576059848</v>
          </cell>
          <cell r="BA279">
            <v>0</v>
          </cell>
          <cell r="BB279">
            <v>0</v>
          </cell>
          <cell r="BC279">
            <v>104</v>
          </cell>
          <cell r="BD279">
            <v>88.202764976958491</v>
          </cell>
          <cell r="BE279">
            <v>65.442176870748256</v>
          </cell>
          <cell r="BF279">
            <v>77.447619047618957</v>
          </cell>
          <cell r="BG279">
            <v>226.19904912921646</v>
          </cell>
          <cell r="BH279">
            <v>0</v>
          </cell>
          <cell r="BI279">
            <v>256.4999999999996</v>
          </cell>
          <cell r="BJ279">
            <v>0</v>
          </cell>
          <cell r="BK279">
            <v>1.21744716132666</v>
          </cell>
          <cell r="BL279">
            <v>0</v>
          </cell>
          <cell r="BM279">
            <v>0</v>
          </cell>
          <cell r="BN279">
            <v>1</v>
          </cell>
        </row>
        <row r="280">
          <cell r="A280">
            <v>558</v>
          </cell>
          <cell r="B280">
            <v>145055</v>
          </cell>
          <cell r="C280">
            <v>9354048</v>
          </cell>
          <cell r="D280" t="str">
            <v>Stowmarket High School</v>
          </cell>
          <cell r="E280" t="str">
            <v>Secondary</v>
          </cell>
          <cell r="F280" t="str">
            <v>Recoupment Academy</v>
          </cell>
          <cell r="G280">
            <v>1</v>
          </cell>
          <cell r="H280">
            <v>0</v>
          </cell>
          <cell r="I280">
            <v>0</v>
          </cell>
          <cell r="J280">
            <v>0</v>
          </cell>
          <cell r="K280">
            <v>5</v>
          </cell>
          <cell r="L280">
            <v>3</v>
          </cell>
          <cell r="M280">
            <v>2</v>
          </cell>
          <cell r="N280">
            <v>737</v>
          </cell>
          <cell r="O280">
            <v>0</v>
          </cell>
          <cell r="P280">
            <v>0</v>
          </cell>
          <cell r="Q280">
            <v>0</v>
          </cell>
          <cell r="R280">
            <v>737</v>
          </cell>
          <cell r="S280">
            <v>431</v>
          </cell>
          <cell r="T280">
            <v>306</v>
          </cell>
          <cell r="U280">
            <v>145</v>
          </cell>
          <cell r="V280">
            <v>123</v>
          </cell>
          <cell r="W280">
            <v>163</v>
          </cell>
          <cell r="X280">
            <v>306</v>
          </cell>
          <cell r="Y280">
            <v>0</v>
          </cell>
          <cell r="Z280">
            <v>737</v>
          </cell>
          <cell r="AA280">
            <v>147.4</v>
          </cell>
          <cell r="AB280">
            <v>0</v>
          </cell>
          <cell r="AC280">
            <v>0</v>
          </cell>
          <cell r="AD280">
            <v>97.999999999999659</v>
          </cell>
          <cell r="AE280">
            <v>210.57142857142856</v>
          </cell>
          <cell r="AF280">
            <v>0</v>
          </cell>
          <cell r="AG280">
            <v>0</v>
          </cell>
          <cell r="AH280">
            <v>0</v>
          </cell>
          <cell r="AI280">
            <v>0</v>
          </cell>
          <cell r="AJ280">
            <v>0</v>
          </cell>
          <cell r="AK280">
            <v>0</v>
          </cell>
          <cell r="AL280">
            <v>0</v>
          </cell>
          <cell r="AM280">
            <v>544.99999999999989</v>
          </cell>
          <cell r="AN280">
            <v>86.999999999999915</v>
          </cell>
          <cell r="AO280">
            <v>38.000000000000021</v>
          </cell>
          <cell r="AP280">
            <v>63.999999999999972</v>
          </cell>
          <cell r="AQ280">
            <v>3.0000000000000004</v>
          </cell>
          <cell r="AR280">
            <v>0</v>
          </cell>
          <cell r="AS280">
            <v>0</v>
          </cell>
          <cell r="AT280">
            <v>0</v>
          </cell>
          <cell r="AU280">
            <v>0</v>
          </cell>
          <cell r="AV280">
            <v>0</v>
          </cell>
          <cell r="AW280">
            <v>2.0136612021857925</v>
          </cell>
          <cell r="AX280">
            <v>4.027322404371585</v>
          </cell>
          <cell r="AY280">
            <v>7.0478142076502772</v>
          </cell>
          <cell r="AZ280">
            <v>2.0644257703081235</v>
          </cell>
          <cell r="BA280">
            <v>0</v>
          </cell>
          <cell r="BB280">
            <v>0</v>
          </cell>
          <cell r="BC280">
            <v>64.444444444444372</v>
          </cell>
          <cell r="BD280">
            <v>49.613445378151248</v>
          </cell>
          <cell r="BE280">
            <v>90.668750000000003</v>
          </cell>
          <cell r="BF280">
            <v>121.76470588235296</v>
          </cell>
          <cell r="BG280">
            <v>235.07881017843656</v>
          </cell>
          <cell r="BH280">
            <v>0</v>
          </cell>
          <cell r="BI280">
            <v>0</v>
          </cell>
          <cell r="BJ280">
            <v>0</v>
          </cell>
          <cell r="BK280">
            <v>3.0215449574892999</v>
          </cell>
          <cell r="BL280">
            <v>0</v>
          </cell>
          <cell r="BM280">
            <v>0</v>
          </cell>
          <cell r="BN280">
            <v>1</v>
          </cell>
        </row>
        <row r="281">
          <cell r="A281">
            <v>175</v>
          </cell>
          <cell r="B281">
            <v>137901</v>
          </cell>
          <cell r="C281">
            <v>9354051</v>
          </cell>
          <cell r="D281" t="str">
            <v>Stradbroke High School</v>
          </cell>
          <cell r="E281" t="str">
            <v>Secondary</v>
          </cell>
          <cell r="F281" t="str">
            <v>Recoupment Academy</v>
          </cell>
          <cell r="G281">
            <v>1</v>
          </cell>
          <cell r="H281">
            <v>0</v>
          </cell>
          <cell r="I281">
            <v>0</v>
          </cell>
          <cell r="J281">
            <v>0</v>
          </cell>
          <cell r="K281">
            <v>5</v>
          </cell>
          <cell r="L281">
            <v>3</v>
          </cell>
          <cell r="M281">
            <v>2</v>
          </cell>
          <cell r="N281">
            <v>305</v>
          </cell>
          <cell r="O281">
            <v>0</v>
          </cell>
          <cell r="P281">
            <v>0</v>
          </cell>
          <cell r="Q281">
            <v>0</v>
          </cell>
          <cell r="R281">
            <v>305</v>
          </cell>
          <cell r="S281">
            <v>193</v>
          </cell>
          <cell r="T281">
            <v>112</v>
          </cell>
          <cell r="U281">
            <v>76</v>
          </cell>
          <cell r="V281">
            <v>61</v>
          </cell>
          <cell r="W281">
            <v>56</v>
          </cell>
          <cell r="X281">
            <v>112</v>
          </cell>
          <cell r="Y281">
            <v>0</v>
          </cell>
          <cell r="Z281">
            <v>305</v>
          </cell>
          <cell r="AA281">
            <v>61</v>
          </cell>
          <cell r="AB281">
            <v>0</v>
          </cell>
          <cell r="AC281">
            <v>0</v>
          </cell>
          <cell r="AD281">
            <v>26.000000000000011</v>
          </cell>
          <cell r="AE281">
            <v>70.297397769516721</v>
          </cell>
          <cell r="AF281">
            <v>0</v>
          </cell>
          <cell r="AG281">
            <v>0</v>
          </cell>
          <cell r="AH281">
            <v>0</v>
          </cell>
          <cell r="AI281">
            <v>0</v>
          </cell>
          <cell r="AJ281">
            <v>0</v>
          </cell>
          <cell r="AK281">
            <v>0</v>
          </cell>
          <cell r="AL281">
            <v>0</v>
          </cell>
          <cell r="AM281">
            <v>305</v>
          </cell>
          <cell r="AN281">
            <v>0</v>
          </cell>
          <cell r="AO281">
            <v>0</v>
          </cell>
          <cell r="AP281">
            <v>0</v>
          </cell>
          <cell r="AQ281">
            <v>0</v>
          </cell>
          <cell r="AR281">
            <v>0</v>
          </cell>
          <cell r="AS281">
            <v>0</v>
          </cell>
          <cell r="AT281">
            <v>0</v>
          </cell>
          <cell r="AU281">
            <v>0</v>
          </cell>
          <cell r="AV281">
            <v>0</v>
          </cell>
          <cell r="AW281">
            <v>0</v>
          </cell>
          <cell r="AX281">
            <v>0</v>
          </cell>
          <cell r="AY281">
            <v>0</v>
          </cell>
          <cell r="AZ281">
            <v>7.9368029739776951</v>
          </cell>
          <cell r="BA281">
            <v>0</v>
          </cell>
          <cell r="BB281">
            <v>0</v>
          </cell>
          <cell r="BC281">
            <v>33.891891891891895</v>
          </cell>
          <cell r="BD281">
            <v>19.316666666666688</v>
          </cell>
          <cell r="BE281">
            <v>21.381818181818193</v>
          </cell>
          <cell r="BF281">
            <v>30.999999999999972</v>
          </cell>
          <cell r="BG281">
            <v>74.030160060857071</v>
          </cell>
          <cell r="BH281">
            <v>0</v>
          </cell>
          <cell r="BI281">
            <v>0</v>
          </cell>
          <cell r="BJ281">
            <v>0</v>
          </cell>
          <cell r="BK281">
            <v>4.7345465614420101</v>
          </cell>
          <cell r="BL281">
            <v>1</v>
          </cell>
          <cell r="BM281">
            <v>0</v>
          </cell>
          <cell r="BN281">
            <v>1</v>
          </cell>
        </row>
        <row r="282">
          <cell r="A282">
            <v>155</v>
          </cell>
          <cell r="B282">
            <v>137055</v>
          </cell>
          <cell r="C282">
            <v>9354056</v>
          </cell>
          <cell r="D282" t="str">
            <v>Sir John Leman High School</v>
          </cell>
          <cell r="E282" t="str">
            <v>Secondary</v>
          </cell>
          <cell r="F282" t="str">
            <v>Recoupment Academy</v>
          </cell>
          <cell r="G282">
            <v>1</v>
          </cell>
          <cell r="H282">
            <v>0</v>
          </cell>
          <cell r="I282">
            <v>0</v>
          </cell>
          <cell r="J282">
            <v>0</v>
          </cell>
          <cell r="K282">
            <v>5</v>
          </cell>
          <cell r="L282">
            <v>3</v>
          </cell>
          <cell r="M282">
            <v>2</v>
          </cell>
          <cell r="N282">
            <v>1230</v>
          </cell>
          <cell r="O282">
            <v>0</v>
          </cell>
          <cell r="P282">
            <v>0</v>
          </cell>
          <cell r="Q282">
            <v>0</v>
          </cell>
          <cell r="R282">
            <v>1230</v>
          </cell>
          <cell r="S282">
            <v>743</v>
          </cell>
          <cell r="T282">
            <v>487</v>
          </cell>
          <cell r="U282">
            <v>249</v>
          </cell>
          <cell r="V282">
            <v>251</v>
          </cell>
          <cell r="W282">
            <v>243</v>
          </cell>
          <cell r="X282">
            <v>487</v>
          </cell>
          <cell r="Y282">
            <v>0</v>
          </cell>
          <cell r="Z282">
            <v>1230</v>
          </cell>
          <cell r="AA282">
            <v>246</v>
          </cell>
          <cell r="AB282">
            <v>0</v>
          </cell>
          <cell r="AC282">
            <v>0</v>
          </cell>
          <cell r="AD282">
            <v>129.99999999999986</v>
          </cell>
          <cell r="AE282">
            <v>261.03220478943024</v>
          </cell>
          <cell r="AF282">
            <v>0</v>
          </cell>
          <cell r="AG282">
            <v>0</v>
          </cell>
          <cell r="AH282">
            <v>0</v>
          </cell>
          <cell r="AI282">
            <v>0</v>
          </cell>
          <cell r="AJ282">
            <v>0</v>
          </cell>
          <cell r="AK282">
            <v>0</v>
          </cell>
          <cell r="AL282">
            <v>0</v>
          </cell>
          <cell r="AM282">
            <v>934.99999999999966</v>
          </cell>
          <cell r="AN282">
            <v>145.00000000000045</v>
          </cell>
          <cell r="AO282">
            <v>16.999999999999982</v>
          </cell>
          <cell r="AP282">
            <v>41.999999999999957</v>
          </cell>
          <cell r="AQ282">
            <v>5.9999999999999938</v>
          </cell>
          <cell r="AR282">
            <v>84.000000000000043</v>
          </cell>
          <cell r="AS282">
            <v>1.0000000000000002</v>
          </cell>
          <cell r="AT282">
            <v>0</v>
          </cell>
          <cell r="AU282">
            <v>0</v>
          </cell>
          <cell r="AV282">
            <v>0</v>
          </cell>
          <cell r="AW282">
            <v>1.0000000000000002</v>
          </cell>
          <cell r="AX282">
            <v>1.9999999999999982</v>
          </cell>
          <cell r="AY282">
            <v>1.9999999999999982</v>
          </cell>
          <cell r="AZ282">
            <v>9.1412056151940533</v>
          </cell>
          <cell r="BA282">
            <v>0</v>
          </cell>
          <cell r="BB282">
            <v>0</v>
          </cell>
          <cell r="BC282">
            <v>91.097560975609667</v>
          </cell>
          <cell r="BD282">
            <v>96.538461538461647</v>
          </cell>
          <cell r="BE282">
            <v>122.52100840336136</v>
          </cell>
          <cell r="BF282">
            <v>92.519832985386387</v>
          </cell>
          <cell r="BG282">
            <v>265.31448795274099</v>
          </cell>
          <cell r="BH282">
            <v>0</v>
          </cell>
          <cell r="BI282">
            <v>0</v>
          </cell>
          <cell r="BJ282">
            <v>0</v>
          </cell>
          <cell r="BK282">
            <v>2.8069679560509599</v>
          </cell>
          <cell r="BL282">
            <v>0</v>
          </cell>
          <cell r="BM282">
            <v>0</v>
          </cell>
          <cell r="BN282">
            <v>1</v>
          </cell>
        </row>
        <row r="283">
          <cell r="A283">
            <v>156</v>
          </cell>
          <cell r="B283">
            <v>136998</v>
          </cell>
          <cell r="C283">
            <v>9354075</v>
          </cell>
          <cell r="D283" t="str">
            <v>Bungay High School</v>
          </cell>
          <cell r="E283" t="str">
            <v>Secondary</v>
          </cell>
          <cell r="F283" t="str">
            <v>Recoupment Academy</v>
          </cell>
          <cell r="G283">
            <v>1</v>
          </cell>
          <cell r="H283">
            <v>0</v>
          </cell>
          <cell r="I283">
            <v>0</v>
          </cell>
          <cell r="J283">
            <v>0</v>
          </cell>
          <cell r="K283">
            <v>5</v>
          </cell>
          <cell r="L283">
            <v>3</v>
          </cell>
          <cell r="M283">
            <v>2</v>
          </cell>
          <cell r="N283">
            <v>748</v>
          </cell>
          <cell r="O283">
            <v>0</v>
          </cell>
          <cell r="P283">
            <v>0</v>
          </cell>
          <cell r="Q283">
            <v>0</v>
          </cell>
          <cell r="R283">
            <v>748</v>
          </cell>
          <cell r="S283">
            <v>411</v>
          </cell>
          <cell r="T283">
            <v>337</v>
          </cell>
          <cell r="U283">
            <v>142</v>
          </cell>
          <cell r="V283">
            <v>133</v>
          </cell>
          <cell r="W283">
            <v>136</v>
          </cell>
          <cell r="X283">
            <v>337</v>
          </cell>
          <cell r="Y283">
            <v>0</v>
          </cell>
          <cell r="Z283">
            <v>748</v>
          </cell>
          <cell r="AA283">
            <v>149.6</v>
          </cell>
          <cell r="AB283">
            <v>0</v>
          </cell>
          <cell r="AC283">
            <v>0</v>
          </cell>
          <cell r="AD283">
            <v>87.999999999999687</v>
          </cell>
          <cell r="AE283">
            <v>161.72972972972974</v>
          </cell>
          <cell r="AF283">
            <v>0</v>
          </cell>
          <cell r="AG283">
            <v>0</v>
          </cell>
          <cell r="AH283">
            <v>0</v>
          </cell>
          <cell r="AI283">
            <v>0</v>
          </cell>
          <cell r="AJ283">
            <v>0</v>
          </cell>
          <cell r="AK283">
            <v>0</v>
          </cell>
          <cell r="AL283">
            <v>0</v>
          </cell>
          <cell r="AM283">
            <v>612.81927710843377</v>
          </cell>
          <cell r="AN283">
            <v>120.16064257028076</v>
          </cell>
          <cell r="AO283">
            <v>2.0026773761713486</v>
          </cell>
          <cell r="AP283">
            <v>3.0040160642570264</v>
          </cell>
          <cell r="AQ283">
            <v>0</v>
          </cell>
          <cell r="AR283">
            <v>9.0120481927710561</v>
          </cell>
          <cell r="AS283">
            <v>1.0013386880856781</v>
          </cell>
          <cell r="AT283">
            <v>0</v>
          </cell>
          <cell r="AU283">
            <v>0</v>
          </cell>
          <cell r="AV283">
            <v>0</v>
          </cell>
          <cell r="AW283">
            <v>1.9999999999999998</v>
          </cell>
          <cell r="AX283">
            <v>3.0000000000000036</v>
          </cell>
          <cell r="AY283">
            <v>5.0000000000000036</v>
          </cell>
          <cell r="AZ283">
            <v>5.7760617760617761</v>
          </cell>
          <cell r="BA283">
            <v>0</v>
          </cell>
          <cell r="BB283">
            <v>0</v>
          </cell>
          <cell r="BC283">
            <v>56.397163120567392</v>
          </cell>
          <cell r="BD283">
            <v>67.523076923076957</v>
          </cell>
          <cell r="BE283">
            <v>63.39849624060156</v>
          </cell>
          <cell r="BF283">
            <v>66.363076923076946</v>
          </cell>
          <cell r="BG283">
            <v>171.86102568312498</v>
          </cell>
          <cell r="BH283">
            <v>0</v>
          </cell>
          <cell r="BI283">
            <v>0</v>
          </cell>
          <cell r="BJ283">
            <v>0</v>
          </cell>
          <cell r="BK283">
            <v>5.4803741824712597</v>
          </cell>
          <cell r="BL283">
            <v>0</v>
          </cell>
          <cell r="BM283">
            <v>0</v>
          </cell>
          <cell r="BN283">
            <v>1</v>
          </cell>
        </row>
        <row r="284">
          <cell r="A284">
            <v>378</v>
          </cell>
          <cell r="B284">
            <v>136834</v>
          </cell>
          <cell r="C284">
            <v>9354076</v>
          </cell>
          <cell r="D284" t="str">
            <v>Farlingaye High School</v>
          </cell>
          <cell r="E284" t="str">
            <v>Secondary</v>
          </cell>
          <cell r="F284" t="str">
            <v>Recoupment Academy</v>
          </cell>
          <cell r="G284">
            <v>1</v>
          </cell>
          <cell r="H284">
            <v>0</v>
          </cell>
          <cell r="I284">
            <v>0</v>
          </cell>
          <cell r="J284">
            <v>0</v>
          </cell>
          <cell r="K284">
            <v>5</v>
          </cell>
          <cell r="L284">
            <v>3</v>
          </cell>
          <cell r="M284">
            <v>2</v>
          </cell>
          <cell r="N284">
            <v>1481</v>
          </cell>
          <cell r="O284">
            <v>0</v>
          </cell>
          <cell r="P284">
            <v>0</v>
          </cell>
          <cell r="Q284">
            <v>0</v>
          </cell>
          <cell r="R284">
            <v>1481</v>
          </cell>
          <cell r="S284">
            <v>893</v>
          </cell>
          <cell r="T284">
            <v>588</v>
          </cell>
          <cell r="U284">
            <v>304</v>
          </cell>
          <cell r="V284">
            <v>296</v>
          </cell>
          <cell r="W284">
            <v>293</v>
          </cell>
          <cell r="X284">
            <v>588</v>
          </cell>
          <cell r="Y284">
            <v>0</v>
          </cell>
          <cell r="Z284">
            <v>1481</v>
          </cell>
          <cell r="AA284">
            <v>296.2</v>
          </cell>
          <cell r="AB284">
            <v>0</v>
          </cell>
          <cell r="AC284">
            <v>0</v>
          </cell>
          <cell r="AD284">
            <v>116.00000000000006</v>
          </cell>
          <cell r="AE284">
            <v>297.60284167794316</v>
          </cell>
          <cell r="AF284">
            <v>0</v>
          </cell>
          <cell r="AG284">
            <v>0</v>
          </cell>
          <cell r="AH284">
            <v>0</v>
          </cell>
          <cell r="AI284">
            <v>0</v>
          </cell>
          <cell r="AJ284">
            <v>0</v>
          </cell>
          <cell r="AK284">
            <v>0</v>
          </cell>
          <cell r="AL284">
            <v>0</v>
          </cell>
          <cell r="AM284">
            <v>1331.8993243243237</v>
          </cell>
          <cell r="AN284">
            <v>127.08581081081078</v>
          </cell>
          <cell r="AO284">
            <v>12.008108108108111</v>
          </cell>
          <cell r="AP284">
            <v>9.0060810810810796</v>
          </cell>
          <cell r="AQ284">
            <v>0</v>
          </cell>
          <cell r="AR284">
            <v>1.0006756756756763</v>
          </cell>
          <cell r="AS284">
            <v>0</v>
          </cell>
          <cell r="AT284">
            <v>0</v>
          </cell>
          <cell r="AU284">
            <v>0</v>
          </cell>
          <cell r="AV284">
            <v>0</v>
          </cell>
          <cell r="AW284">
            <v>1.0027081922816514</v>
          </cell>
          <cell r="AX284">
            <v>2.005416384563306</v>
          </cell>
          <cell r="AY284">
            <v>2.005416384563306</v>
          </cell>
          <cell r="AZ284">
            <v>21.042625169147499</v>
          </cell>
          <cell r="BA284">
            <v>0</v>
          </cell>
          <cell r="BB284">
            <v>0</v>
          </cell>
          <cell r="BC284">
            <v>96.588628762541745</v>
          </cell>
          <cell r="BD284">
            <v>114.33935018050528</v>
          </cell>
          <cell r="BE284">
            <v>122.08333333333344</v>
          </cell>
          <cell r="BF284">
            <v>105.03677758318727</v>
          </cell>
          <cell r="BG284">
            <v>291.44538639785378</v>
          </cell>
          <cell r="BH284">
            <v>0</v>
          </cell>
          <cell r="BI284">
            <v>0</v>
          </cell>
          <cell r="BJ284">
            <v>0</v>
          </cell>
          <cell r="BK284">
            <v>4.7601591837976498</v>
          </cell>
          <cell r="BL284">
            <v>0</v>
          </cell>
          <cell r="BM284">
            <v>0</v>
          </cell>
          <cell r="BN284">
            <v>1</v>
          </cell>
        </row>
        <row r="285">
          <cell r="A285">
            <v>366</v>
          </cell>
          <cell r="B285">
            <v>136827</v>
          </cell>
          <cell r="C285">
            <v>9354092</v>
          </cell>
          <cell r="D285" t="str">
            <v>Copleston High School</v>
          </cell>
          <cell r="E285" t="str">
            <v>Secondary</v>
          </cell>
          <cell r="F285" t="str">
            <v>Recoupment Academy</v>
          </cell>
          <cell r="G285">
            <v>1</v>
          </cell>
          <cell r="H285">
            <v>0</v>
          </cell>
          <cell r="I285">
            <v>0</v>
          </cell>
          <cell r="J285">
            <v>0</v>
          </cell>
          <cell r="K285">
            <v>5</v>
          </cell>
          <cell r="L285">
            <v>3</v>
          </cell>
          <cell r="M285">
            <v>2</v>
          </cell>
          <cell r="N285">
            <v>1494</v>
          </cell>
          <cell r="O285">
            <v>0</v>
          </cell>
          <cell r="P285">
            <v>0</v>
          </cell>
          <cell r="Q285">
            <v>0</v>
          </cell>
          <cell r="R285">
            <v>1494</v>
          </cell>
          <cell r="S285">
            <v>891</v>
          </cell>
          <cell r="T285">
            <v>603</v>
          </cell>
          <cell r="U285">
            <v>296</v>
          </cell>
          <cell r="V285">
            <v>298</v>
          </cell>
          <cell r="W285">
            <v>297</v>
          </cell>
          <cell r="X285">
            <v>603</v>
          </cell>
          <cell r="Y285">
            <v>0</v>
          </cell>
          <cell r="Z285">
            <v>1494</v>
          </cell>
          <cell r="AA285">
            <v>298.8</v>
          </cell>
          <cell r="AB285">
            <v>0</v>
          </cell>
          <cell r="AC285">
            <v>0</v>
          </cell>
          <cell r="AD285">
            <v>121.00000000000006</v>
          </cell>
          <cell r="AE285">
            <v>306.46153846153845</v>
          </cell>
          <cell r="AF285">
            <v>0</v>
          </cell>
          <cell r="AG285">
            <v>0</v>
          </cell>
          <cell r="AH285">
            <v>0</v>
          </cell>
          <cell r="AI285">
            <v>0</v>
          </cell>
          <cell r="AJ285">
            <v>0</v>
          </cell>
          <cell r="AK285">
            <v>0</v>
          </cell>
          <cell r="AL285">
            <v>0</v>
          </cell>
          <cell r="AM285">
            <v>1220.8171466845272</v>
          </cell>
          <cell r="AN285">
            <v>91.0609511051574</v>
          </cell>
          <cell r="AO285">
            <v>35.023442732752819</v>
          </cell>
          <cell r="AP285">
            <v>73.048894842598827</v>
          </cell>
          <cell r="AQ285">
            <v>44.029470864032099</v>
          </cell>
          <cell r="AR285">
            <v>30.020093770931034</v>
          </cell>
          <cell r="AS285">
            <v>0</v>
          </cell>
          <cell r="AT285">
            <v>0</v>
          </cell>
          <cell r="AU285">
            <v>0</v>
          </cell>
          <cell r="AV285">
            <v>0</v>
          </cell>
          <cell r="AW285">
            <v>5.0472972972972991</v>
          </cell>
          <cell r="AX285">
            <v>12.113513513513517</v>
          </cell>
          <cell r="AY285">
            <v>22.20810810810816</v>
          </cell>
          <cell r="AZ285">
            <v>5.0404858299595148</v>
          </cell>
          <cell r="BA285">
            <v>0</v>
          </cell>
          <cell r="BB285">
            <v>0</v>
          </cell>
          <cell r="BC285">
            <v>107.17241379310333</v>
          </cell>
          <cell r="BD285">
            <v>116.16949152542365</v>
          </cell>
          <cell r="BE285">
            <v>158.81249999999994</v>
          </cell>
          <cell r="BF285">
            <v>118.72538860103654</v>
          </cell>
          <cell r="BG285">
            <v>330.56313102610324</v>
          </cell>
          <cell r="BH285">
            <v>0</v>
          </cell>
          <cell r="BI285">
            <v>0</v>
          </cell>
          <cell r="BJ285">
            <v>0</v>
          </cell>
          <cell r="BK285">
            <v>0.95200076812500001</v>
          </cell>
          <cell r="BL285">
            <v>0</v>
          </cell>
          <cell r="BM285">
            <v>0</v>
          </cell>
          <cell r="BN285">
            <v>1</v>
          </cell>
        </row>
        <row r="286">
          <cell r="A286">
            <v>375</v>
          </cell>
          <cell r="B286">
            <v>139288</v>
          </cell>
          <cell r="C286">
            <v>9354095</v>
          </cell>
          <cell r="D286" t="str">
            <v>Westbourne Academy</v>
          </cell>
          <cell r="E286" t="str">
            <v>Secondary</v>
          </cell>
          <cell r="F286" t="str">
            <v>Recoupment Academy</v>
          </cell>
          <cell r="G286">
            <v>1</v>
          </cell>
          <cell r="H286">
            <v>0</v>
          </cell>
          <cell r="I286">
            <v>0</v>
          </cell>
          <cell r="J286">
            <v>0</v>
          </cell>
          <cell r="K286">
            <v>5</v>
          </cell>
          <cell r="L286">
            <v>3</v>
          </cell>
          <cell r="M286">
            <v>2</v>
          </cell>
          <cell r="N286">
            <v>1012</v>
          </cell>
          <cell r="O286">
            <v>0</v>
          </cell>
          <cell r="P286">
            <v>0</v>
          </cell>
          <cell r="Q286">
            <v>0</v>
          </cell>
          <cell r="R286">
            <v>1012</v>
          </cell>
          <cell r="S286">
            <v>622</v>
          </cell>
          <cell r="T286">
            <v>390</v>
          </cell>
          <cell r="U286">
            <v>194</v>
          </cell>
          <cell r="V286">
            <v>217</v>
          </cell>
          <cell r="W286">
            <v>211</v>
          </cell>
          <cell r="X286">
            <v>390</v>
          </cell>
          <cell r="Y286">
            <v>0</v>
          </cell>
          <cell r="Z286">
            <v>1012</v>
          </cell>
          <cell r="AA286">
            <v>202.4</v>
          </cell>
          <cell r="AB286">
            <v>0</v>
          </cell>
          <cell r="AC286">
            <v>0</v>
          </cell>
          <cell r="AD286">
            <v>196.99999999999966</v>
          </cell>
          <cell r="AE286">
            <v>325.96630327056488</v>
          </cell>
          <cell r="AF286">
            <v>0</v>
          </cell>
          <cell r="AG286">
            <v>0</v>
          </cell>
          <cell r="AH286">
            <v>0</v>
          </cell>
          <cell r="AI286">
            <v>0</v>
          </cell>
          <cell r="AJ286">
            <v>0</v>
          </cell>
          <cell r="AK286">
            <v>0</v>
          </cell>
          <cell r="AL286">
            <v>0</v>
          </cell>
          <cell r="AM286">
            <v>353.34915924826947</v>
          </cell>
          <cell r="AN286">
            <v>180.17804154302647</v>
          </cell>
          <cell r="AO286">
            <v>108.10682492581628</v>
          </cell>
          <cell r="AP286">
            <v>238.23541048466873</v>
          </cell>
          <cell r="AQ286">
            <v>125.12363996043555</v>
          </cell>
          <cell r="AR286">
            <v>5.0049455984174127</v>
          </cell>
          <cell r="AS286">
            <v>2.0019782393669607</v>
          </cell>
          <cell r="AT286">
            <v>0</v>
          </cell>
          <cell r="AU286">
            <v>0</v>
          </cell>
          <cell r="AV286">
            <v>0</v>
          </cell>
          <cell r="AW286">
            <v>30.119047619047656</v>
          </cell>
          <cell r="AX286">
            <v>58.230158730158692</v>
          </cell>
          <cell r="AY286">
            <v>82.325396825396865</v>
          </cell>
          <cell r="AZ286">
            <v>2.0059464816650148</v>
          </cell>
          <cell r="BA286">
            <v>0</v>
          </cell>
          <cell r="BB286">
            <v>0</v>
          </cell>
          <cell r="BC286">
            <v>73.657754010695228</v>
          </cell>
          <cell r="BD286">
            <v>89.291866028708185</v>
          </cell>
          <cell r="BE286">
            <v>90.114583333333258</v>
          </cell>
          <cell r="BF286">
            <v>94.098837209302388</v>
          </cell>
          <cell r="BG286">
            <v>236.03666593787332</v>
          </cell>
          <cell r="BH286">
            <v>0</v>
          </cell>
          <cell r="BI286">
            <v>0</v>
          </cell>
          <cell r="BJ286">
            <v>0</v>
          </cell>
          <cell r="BK286">
            <v>1.2573269324324301</v>
          </cell>
          <cell r="BL286">
            <v>0</v>
          </cell>
          <cell r="BM286">
            <v>0</v>
          </cell>
          <cell r="BN286">
            <v>1</v>
          </cell>
        </row>
        <row r="287">
          <cell r="A287">
            <v>356</v>
          </cell>
          <cell r="B287">
            <v>144214</v>
          </cell>
          <cell r="C287">
            <v>9354096</v>
          </cell>
          <cell r="D287" t="str">
            <v>Claydon High School</v>
          </cell>
          <cell r="E287" t="str">
            <v>Secondary</v>
          </cell>
          <cell r="F287" t="str">
            <v>Recoupment Academy</v>
          </cell>
          <cell r="G287">
            <v>1</v>
          </cell>
          <cell r="H287">
            <v>0</v>
          </cell>
          <cell r="I287">
            <v>0</v>
          </cell>
          <cell r="J287">
            <v>0</v>
          </cell>
          <cell r="K287">
            <v>5</v>
          </cell>
          <cell r="L287">
            <v>3</v>
          </cell>
          <cell r="M287">
            <v>2</v>
          </cell>
          <cell r="N287">
            <v>717</v>
          </cell>
          <cell r="O287">
            <v>0</v>
          </cell>
          <cell r="P287">
            <v>0</v>
          </cell>
          <cell r="Q287">
            <v>0</v>
          </cell>
          <cell r="R287">
            <v>717</v>
          </cell>
          <cell r="S287">
            <v>444</v>
          </cell>
          <cell r="T287">
            <v>273</v>
          </cell>
          <cell r="U287">
            <v>149</v>
          </cell>
          <cell r="V287">
            <v>144</v>
          </cell>
          <cell r="W287">
            <v>151</v>
          </cell>
          <cell r="X287">
            <v>273</v>
          </cell>
          <cell r="Y287">
            <v>0</v>
          </cell>
          <cell r="Z287">
            <v>717</v>
          </cell>
          <cell r="AA287">
            <v>143.4</v>
          </cell>
          <cell r="AB287">
            <v>0</v>
          </cell>
          <cell r="AC287">
            <v>0</v>
          </cell>
          <cell r="AD287">
            <v>62.000000000000021</v>
          </cell>
          <cell r="AE287">
            <v>138.93776520509195</v>
          </cell>
          <cell r="AF287">
            <v>0</v>
          </cell>
          <cell r="AG287">
            <v>0</v>
          </cell>
          <cell r="AH287">
            <v>0</v>
          </cell>
          <cell r="AI287">
            <v>0</v>
          </cell>
          <cell r="AJ287">
            <v>0</v>
          </cell>
          <cell r="AK287">
            <v>0</v>
          </cell>
          <cell r="AL287">
            <v>0</v>
          </cell>
          <cell r="AM287">
            <v>599.99999999999977</v>
          </cell>
          <cell r="AN287">
            <v>20.000000000000014</v>
          </cell>
          <cell r="AO287">
            <v>20.000000000000014</v>
          </cell>
          <cell r="AP287">
            <v>38.999999999999964</v>
          </cell>
          <cell r="AQ287">
            <v>36.999999999999986</v>
          </cell>
          <cell r="AR287">
            <v>0.99999999999999711</v>
          </cell>
          <cell r="AS287">
            <v>0</v>
          </cell>
          <cell r="AT287">
            <v>0</v>
          </cell>
          <cell r="AU287">
            <v>0</v>
          </cell>
          <cell r="AV287">
            <v>0</v>
          </cell>
          <cell r="AW287">
            <v>2.0112201963534391</v>
          </cell>
          <cell r="AX287">
            <v>2.0112201963534391</v>
          </cell>
          <cell r="AY287">
            <v>4.0224403927068701</v>
          </cell>
          <cell r="AZ287">
            <v>7.0990099009900991</v>
          </cell>
          <cell r="BA287">
            <v>0</v>
          </cell>
          <cell r="BB287">
            <v>0</v>
          </cell>
          <cell r="BC287">
            <v>39.999999999999979</v>
          </cell>
          <cell r="BD287">
            <v>55.384615384615444</v>
          </cell>
          <cell r="BE287">
            <v>73.000000000000071</v>
          </cell>
          <cell r="BF287">
            <v>51.704545454545347</v>
          </cell>
          <cell r="BG287">
            <v>144.34102197223771</v>
          </cell>
          <cell r="BH287">
            <v>0</v>
          </cell>
          <cell r="BI287">
            <v>0</v>
          </cell>
          <cell r="BJ287">
            <v>0</v>
          </cell>
          <cell r="BK287">
            <v>2.8634977053465298</v>
          </cell>
          <cell r="BL287">
            <v>0</v>
          </cell>
          <cell r="BM287">
            <v>0</v>
          </cell>
          <cell r="BN287">
            <v>1</v>
          </cell>
        </row>
        <row r="288">
          <cell r="A288">
            <v>357</v>
          </cell>
          <cell r="B288">
            <v>137218</v>
          </cell>
          <cell r="C288">
            <v>9354097</v>
          </cell>
          <cell r="D288" t="str">
            <v>East Bergholt High School</v>
          </cell>
          <cell r="E288" t="str">
            <v>Secondary</v>
          </cell>
          <cell r="F288" t="str">
            <v>Recoupment Academy</v>
          </cell>
          <cell r="G288">
            <v>1</v>
          </cell>
          <cell r="H288">
            <v>0</v>
          </cell>
          <cell r="I288">
            <v>0</v>
          </cell>
          <cell r="J288">
            <v>0</v>
          </cell>
          <cell r="K288">
            <v>5</v>
          </cell>
          <cell r="L288">
            <v>3</v>
          </cell>
          <cell r="M288">
            <v>2</v>
          </cell>
          <cell r="N288">
            <v>930</v>
          </cell>
          <cell r="O288">
            <v>0</v>
          </cell>
          <cell r="P288">
            <v>0</v>
          </cell>
          <cell r="Q288">
            <v>0</v>
          </cell>
          <cell r="R288">
            <v>930</v>
          </cell>
          <cell r="S288">
            <v>553</v>
          </cell>
          <cell r="T288">
            <v>377</v>
          </cell>
          <cell r="U288">
            <v>194</v>
          </cell>
          <cell r="V288">
            <v>172</v>
          </cell>
          <cell r="W288">
            <v>187</v>
          </cell>
          <cell r="X288">
            <v>377</v>
          </cell>
          <cell r="Y288">
            <v>0</v>
          </cell>
          <cell r="Z288">
            <v>930</v>
          </cell>
          <cell r="AA288">
            <v>186</v>
          </cell>
          <cell r="AB288">
            <v>0</v>
          </cell>
          <cell r="AC288">
            <v>0</v>
          </cell>
          <cell r="AD288">
            <v>62.000000000000028</v>
          </cell>
          <cell r="AE288">
            <v>137.81558726673984</v>
          </cell>
          <cell r="AF288">
            <v>0</v>
          </cell>
          <cell r="AG288">
            <v>0</v>
          </cell>
          <cell r="AH288">
            <v>0</v>
          </cell>
          <cell r="AI288">
            <v>0</v>
          </cell>
          <cell r="AJ288">
            <v>0</v>
          </cell>
          <cell r="AK288">
            <v>0</v>
          </cell>
          <cell r="AL288">
            <v>0</v>
          </cell>
          <cell r="AM288">
            <v>834.99999999999966</v>
          </cell>
          <cell r="AN288">
            <v>26.999999999999972</v>
          </cell>
          <cell r="AO288">
            <v>20.999999999999979</v>
          </cell>
          <cell r="AP288">
            <v>18.999999999999982</v>
          </cell>
          <cell r="AQ288">
            <v>11.999999999999989</v>
          </cell>
          <cell r="AR288">
            <v>11.999999999999989</v>
          </cell>
          <cell r="AS288">
            <v>3.999999999999996</v>
          </cell>
          <cell r="AT288">
            <v>0</v>
          </cell>
          <cell r="AU288">
            <v>0</v>
          </cell>
          <cell r="AV288">
            <v>0</v>
          </cell>
          <cell r="AW288">
            <v>0</v>
          </cell>
          <cell r="AX288">
            <v>0</v>
          </cell>
          <cell r="AY288">
            <v>2.0021528525295995</v>
          </cell>
          <cell r="AZ288">
            <v>4.0834248079034028</v>
          </cell>
          <cell r="BA288">
            <v>0</v>
          </cell>
          <cell r="BB288">
            <v>0</v>
          </cell>
          <cell r="BC288">
            <v>75.000000000000028</v>
          </cell>
          <cell r="BD288">
            <v>53.309941520467795</v>
          </cell>
          <cell r="BE288">
            <v>74.190217391304415</v>
          </cell>
          <cell r="BF288">
            <v>44.591397849462318</v>
          </cell>
          <cell r="BG288">
            <v>158.85008788022671</v>
          </cell>
          <cell r="BH288">
            <v>0</v>
          </cell>
          <cell r="BI288">
            <v>0</v>
          </cell>
          <cell r="BJ288">
            <v>0</v>
          </cell>
          <cell r="BK288">
            <v>3.4576873477326999</v>
          </cell>
          <cell r="BL288">
            <v>0</v>
          </cell>
          <cell r="BM288">
            <v>0</v>
          </cell>
          <cell r="BN288">
            <v>1</v>
          </cell>
        </row>
        <row r="289">
          <cell r="A289">
            <v>362</v>
          </cell>
          <cell r="B289">
            <v>137208</v>
          </cell>
          <cell r="C289">
            <v>9354098</v>
          </cell>
          <cell r="D289" t="str">
            <v>Holbrook Academy</v>
          </cell>
          <cell r="E289" t="str">
            <v>Secondary</v>
          </cell>
          <cell r="F289" t="str">
            <v>Recoupment Academy</v>
          </cell>
          <cell r="G289">
            <v>1</v>
          </cell>
          <cell r="H289">
            <v>0</v>
          </cell>
          <cell r="I289">
            <v>0</v>
          </cell>
          <cell r="J289">
            <v>0</v>
          </cell>
          <cell r="K289">
            <v>5</v>
          </cell>
          <cell r="L289">
            <v>3</v>
          </cell>
          <cell r="M289">
            <v>2</v>
          </cell>
          <cell r="N289">
            <v>558</v>
          </cell>
          <cell r="O289">
            <v>0</v>
          </cell>
          <cell r="P289">
            <v>0</v>
          </cell>
          <cell r="Q289">
            <v>0</v>
          </cell>
          <cell r="R289">
            <v>558</v>
          </cell>
          <cell r="S289">
            <v>355</v>
          </cell>
          <cell r="T289">
            <v>203</v>
          </cell>
          <cell r="U289">
            <v>119</v>
          </cell>
          <cell r="V289">
            <v>118</v>
          </cell>
          <cell r="W289">
            <v>118</v>
          </cell>
          <cell r="X289">
            <v>203</v>
          </cell>
          <cell r="Y289">
            <v>0</v>
          </cell>
          <cell r="Z289">
            <v>558</v>
          </cell>
          <cell r="AA289">
            <v>111.6</v>
          </cell>
          <cell r="AB289">
            <v>0</v>
          </cell>
          <cell r="AC289">
            <v>0</v>
          </cell>
          <cell r="AD289">
            <v>54</v>
          </cell>
          <cell r="AE289">
            <v>113.87755102040816</v>
          </cell>
          <cell r="AF289">
            <v>0</v>
          </cell>
          <cell r="AG289">
            <v>0</v>
          </cell>
          <cell r="AH289">
            <v>0</v>
          </cell>
          <cell r="AI289">
            <v>0</v>
          </cell>
          <cell r="AJ289">
            <v>0</v>
          </cell>
          <cell r="AK289">
            <v>0</v>
          </cell>
          <cell r="AL289">
            <v>0</v>
          </cell>
          <cell r="AM289">
            <v>410.73608617594232</v>
          </cell>
          <cell r="AN289">
            <v>9.0161579892280184</v>
          </cell>
          <cell r="AO289">
            <v>56.100538599641176</v>
          </cell>
          <cell r="AP289">
            <v>30.053859964093373</v>
          </cell>
          <cell r="AQ289">
            <v>37.066427289048491</v>
          </cell>
          <cell r="AR289">
            <v>14.025134649910237</v>
          </cell>
          <cell r="AS289">
            <v>1.0017953321364439</v>
          </cell>
          <cell r="AT289">
            <v>0</v>
          </cell>
          <cell r="AU289">
            <v>0</v>
          </cell>
          <cell r="AV289">
            <v>0</v>
          </cell>
          <cell r="AW289">
            <v>0.999999999999999</v>
          </cell>
          <cell r="AX289">
            <v>3.0000000000000027</v>
          </cell>
          <cell r="AY289">
            <v>4.0000000000000018</v>
          </cell>
          <cell r="AZ289">
            <v>2.2775510204081635</v>
          </cell>
          <cell r="BA289">
            <v>0</v>
          </cell>
          <cell r="BB289">
            <v>0</v>
          </cell>
          <cell r="BC289">
            <v>41.034482758620747</v>
          </cell>
          <cell r="BD289">
            <v>46.173913043478265</v>
          </cell>
          <cell r="BE289">
            <v>62.591304347826132</v>
          </cell>
          <cell r="BF289">
            <v>44.30964467005078</v>
          </cell>
          <cell r="BG289">
            <v>127.25933674907333</v>
          </cell>
          <cell r="BH289">
            <v>0</v>
          </cell>
          <cell r="BI289">
            <v>6.1999999999999318</v>
          </cell>
          <cell r="BJ289">
            <v>0</v>
          </cell>
          <cell r="BK289">
            <v>3.4327293655172402</v>
          </cell>
          <cell r="BL289">
            <v>1</v>
          </cell>
          <cell r="BM289">
            <v>0</v>
          </cell>
          <cell r="BN289">
            <v>1</v>
          </cell>
        </row>
        <row r="290">
          <cell r="A290">
            <v>376</v>
          </cell>
          <cell r="B290">
            <v>136969</v>
          </cell>
          <cell r="C290">
            <v>9354099</v>
          </cell>
          <cell r="D290" t="str">
            <v>Kesgrave High School</v>
          </cell>
          <cell r="E290" t="str">
            <v>Secondary</v>
          </cell>
          <cell r="F290" t="str">
            <v>Recoupment Academy</v>
          </cell>
          <cell r="G290">
            <v>1</v>
          </cell>
          <cell r="H290">
            <v>0</v>
          </cell>
          <cell r="I290">
            <v>0</v>
          </cell>
          <cell r="J290">
            <v>0</v>
          </cell>
          <cell r="K290">
            <v>5</v>
          </cell>
          <cell r="L290">
            <v>3</v>
          </cell>
          <cell r="M290">
            <v>2</v>
          </cell>
          <cell r="N290">
            <v>1516</v>
          </cell>
          <cell r="O290">
            <v>0</v>
          </cell>
          <cell r="P290">
            <v>0</v>
          </cell>
          <cell r="Q290">
            <v>0</v>
          </cell>
          <cell r="R290">
            <v>1516</v>
          </cell>
          <cell r="S290">
            <v>925</v>
          </cell>
          <cell r="T290">
            <v>591</v>
          </cell>
          <cell r="U290">
            <v>308</v>
          </cell>
          <cell r="V290">
            <v>307</v>
          </cell>
          <cell r="W290">
            <v>310</v>
          </cell>
          <cell r="X290">
            <v>591</v>
          </cell>
          <cell r="Y290">
            <v>0</v>
          </cell>
          <cell r="Z290">
            <v>1516</v>
          </cell>
          <cell r="AA290">
            <v>303.2</v>
          </cell>
          <cell r="AB290">
            <v>0</v>
          </cell>
          <cell r="AC290">
            <v>0</v>
          </cell>
          <cell r="AD290">
            <v>87.999999999999957</v>
          </cell>
          <cell r="AE290">
            <v>166.87124749833222</v>
          </cell>
          <cell r="AF290">
            <v>0</v>
          </cell>
          <cell r="AG290">
            <v>0</v>
          </cell>
          <cell r="AH290">
            <v>0</v>
          </cell>
          <cell r="AI290">
            <v>0</v>
          </cell>
          <cell r="AJ290">
            <v>0</v>
          </cell>
          <cell r="AK290">
            <v>0</v>
          </cell>
          <cell r="AL290">
            <v>0</v>
          </cell>
          <cell r="AM290">
            <v>1423.9999999999993</v>
          </cell>
          <cell r="AN290">
            <v>20.999999999999961</v>
          </cell>
          <cell r="AO290">
            <v>30.000000000000075</v>
          </cell>
          <cell r="AP290">
            <v>12</v>
          </cell>
          <cell r="AQ290">
            <v>22.999999999999936</v>
          </cell>
          <cell r="AR290">
            <v>6</v>
          </cell>
          <cell r="AS290">
            <v>0</v>
          </cell>
          <cell r="AT290">
            <v>0</v>
          </cell>
          <cell r="AU290">
            <v>0</v>
          </cell>
          <cell r="AV290">
            <v>0</v>
          </cell>
          <cell r="AW290">
            <v>2.0000000000000053</v>
          </cell>
          <cell r="AX290">
            <v>8.0000000000000053</v>
          </cell>
          <cell r="AY290">
            <v>17.999999999999925</v>
          </cell>
          <cell r="AZ290">
            <v>8.0907271514342884</v>
          </cell>
          <cell r="BA290">
            <v>0</v>
          </cell>
          <cell r="BB290">
            <v>0</v>
          </cell>
          <cell r="BC290">
            <v>103.00327868852467</v>
          </cell>
          <cell r="BD290">
            <v>107.80936454849501</v>
          </cell>
          <cell r="BE290">
            <v>146.73333333333323</v>
          </cell>
          <cell r="BF290">
            <v>98.839655172413899</v>
          </cell>
          <cell r="BG290">
            <v>297.37343800509348</v>
          </cell>
          <cell r="BH290">
            <v>0</v>
          </cell>
          <cell r="BI290">
            <v>0</v>
          </cell>
          <cell r="BJ290">
            <v>0</v>
          </cell>
          <cell r="BK290">
            <v>2.0483110640269602</v>
          </cell>
          <cell r="BL290">
            <v>0</v>
          </cell>
          <cell r="BM290">
            <v>0</v>
          </cell>
          <cell r="BN290">
            <v>1</v>
          </cell>
        </row>
        <row r="291">
          <cell r="A291">
            <v>554</v>
          </cell>
          <cell r="B291">
            <v>136322</v>
          </cell>
          <cell r="C291">
            <v>9354102</v>
          </cell>
          <cell r="D291" t="str">
            <v>Samuel Ward Academy</v>
          </cell>
          <cell r="E291" t="str">
            <v>Secondary</v>
          </cell>
          <cell r="F291" t="str">
            <v>Recoupment Academy</v>
          </cell>
          <cell r="G291">
            <v>1</v>
          </cell>
          <cell r="H291">
            <v>0</v>
          </cell>
          <cell r="I291">
            <v>0</v>
          </cell>
          <cell r="J291">
            <v>0</v>
          </cell>
          <cell r="K291">
            <v>5</v>
          </cell>
          <cell r="L291">
            <v>3</v>
          </cell>
          <cell r="M291">
            <v>2</v>
          </cell>
          <cell r="N291">
            <v>1162</v>
          </cell>
          <cell r="O291">
            <v>0</v>
          </cell>
          <cell r="P291">
            <v>0</v>
          </cell>
          <cell r="Q291">
            <v>0</v>
          </cell>
          <cell r="R291">
            <v>1162</v>
          </cell>
          <cell r="S291">
            <v>712</v>
          </cell>
          <cell r="T291">
            <v>450</v>
          </cell>
          <cell r="U291">
            <v>240</v>
          </cell>
          <cell r="V291">
            <v>224</v>
          </cell>
          <cell r="W291">
            <v>248</v>
          </cell>
          <cell r="X291">
            <v>450</v>
          </cell>
          <cell r="Y291">
            <v>0</v>
          </cell>
          <cell r="Z291">
            <v>1162</v>
          </cell>
          <cell r="AA291">
            <v>232.4</v>
          </cell>
          <cell r="AB291">
            <v>0</v>
          </cell>
          <cell r="AC291">
            <v>0</v>
          </cell>
          <cell r="AD291">
            <v>80.999999999999957</v>
          </cell>
          <cell r="AE291">
            <v>196.66151202749143</v>
          </cell>
          <cell r="AF291">
            <v>0</v>
          </cell>
          <cell r="AG291">
            <v>0</v>
          </cell>
          <cell r="AH291">
            <v>0</v>
          </cell>
          <cell r="AI291">
            <v>0</v>
          </cell>
          <cell r="AJ291">
            <v>0</v>
          </cell>
          <cell r="AK291">
            <v>0</v>
          </cell>
          <cell r="AL291">
            <v>0</v>
          </cell>
          <cell r="AM291">
            <v>1042.0000000000005</v>
          </cell>
          <cell r="AN291">
            <v>77.000000000000057</v>
          </cell>
          <cell r="AO291">
            <v>41.999999999999979</v>
          </cell>
          <cell r="AP291">
            <v>0</v>
          </cell>
          <cell r="AQ291">
            <v>1.0000000000000004</v>
          </cell>
          <cell r="AR291">
            <v>0</v>
          </cell>
          <cell r="AS291">
            <v>0</v>
          </cell>
          <cell r="AT291">
            <v>0</v>
          </cell>
          <cell r="AU291">
            <v>0</v>
          </cell>
          <cell r="AV291">
            <v>0</v>
          </cell>
          <cell r="AW291">
            <v>1.0025884383088874</v>
          </cell>
          <cell r="AX291">
            <v>3.007765314926659</v>
          </cell>
          <cell r="AY291">
            <v>9.0232959447799779</v>
          </cell>
          <cell r="AZ291">
            <v>13.975945017182131</v>
          </cell>
          <cell r="BA291">
            <v>0</v>
          </cell>
          <cell r="BB291">
            <v>0</v>
          </cell>
          <cell r="BC291">
            <v>80.334728033472715</v>
          </cell>
          <cell r="BD291">
            <v>72.322869955157017</v>
          </cell>
          <cell r="BE291">
            <v>125.01639344262303</v>
          </cell>
          <cell r="BF291">
            <v>80.536912751677946</v>
          </cell>
          <cell r="BG291">
            <v>233.63019075154898</v>
          </cell>
          <cell r="BH291">
            <v>0</v>
          </cell>
          <cell r="BI291">
            <v>0</v>
          </cell>
          <cell r="BJ291">
            <v>0</v>
          </cell>
          <cell r="BK291">
            <v>1.73691969336801</v>
          </cell>
          <cell r="BL291">
            <v>0</v>
          </cell>
          <cell r="BM291">
            <v>0</v>
          </cell>
          <cell r="BN291">
            <v>1</v>
          </cell>
        </row>
        <row r="292">
          <cell r="A292">
            <v>562</v>
          </cell>
          <cell r="B292">
            <v>143362</v>
          </cell>
          <cell r="C292">
            <v>9354103</v>
          </cell>
          <cell r="D292" t="str">
            <v>Stowupland High School</v>
          </cell>
          <cell r="E292" t="str">
            <v>Secondary</v>
          </cell>
          <cell r="F292" t="str">
            <v>Recoupment Academy</v>
          </cell>
          <cell r="G292">
            <v>1</v>
          </cell>
          <cell r="H292">
            <v>0</v>
          </cell>
          <cell r="I292">
            <v>0</v>
          </cell>
          <cell r="J292">
            <v>0</v>
          </cell>
          <cell r="K292">
            <v>5</v>
          </cell>
          <cell r="L292">
            <v>3</v>
          </cell>
          <cell r="M292">
            <v>2</v>
          </cell>
          <cell r="N292">
            <v>925</v>
          </cell>
          <cell r="O292">
            <v>0</v>
          </cell>
          <cell r="P292">
            <v>0</v>
          </cell>
          <cell r="Q292">
            <v>0</v>
          </cell>
          <cell r="R292">
            <v>925</v>
          </cell>
          <cell r="S292">
            <v>576</v>
          </cell>
          <cell r="T292">
            <v>349</v>
          </cell>
          <cell r="U292">
            <v>182</v>
          </cell>
          <cell r="V292">
            <v>217</v>
          </cell>
          <cell r="W292">
            <v>177</v>
          </cell>
          <cell r="X292">
            <v>349</v>
          </cell>
          <cell r="Y292">
            <v>0</v>
          </cell>
          <cell r="Z292">
            <v>925</v>
          </cell>
          <cell r="AA292">
            <v>185</v>
          </cell>
          <cell r="AB292">
            <v>0</v>
          </cell>
          <cell r="AC292">
            <v>0</v>
          </cell>
          <cell r="AD292">
            <v>93.000000000000426</v>
          </cell>
          <cell r="AE292">
            <v>203.66052060737528</v>
          </cell>
          <cell r="AF292">
            <v>0</v>
          </cell>
          <cell r="AG292">
            <v>0</v>
          </cell>
          <cell r="AH292">
            <v>0</v>
          </cell>
          <cell r="AI292">
            <v>0</v>
          </cell>
          <cell r="AJ292">
            <v>0</v>
          </cell>
          <cell r="AK292">
            <v>0</v>
          </cell>
          <cell r="AL292">
            <v>0</v>
          </cell>
          <cell r="AM292">
            <v>833.90151515151467</v>
          </cell>
          <cell r="AN292">
            <v>30.03246753246756</v>
          </cell>
          <cell r="AO292">
            <v>19.020562770562805</v>
          </cell>
          <cell r="AP292">
            <v>42.045454545454582</v>
          </cell>
          <cell r="AQ292">
            <v>0</v>
          </cell>
          <cell r="AR292">
            <v>0</v>
          </cell>
          <cell r="AS292">
            <v>0</v>
          </cell>
          <cell r="AT292">
            <v>0</v>
          </cell>
          <cell r="AU292">
            <v>0</v>
          </cell>
          <cell r="AV292">
            <v>0</v>
          </cell>
          <cell r="AW292">
            <v>1.999999999999998</v>
          </cell>
          <cell r="AX292">
            <v>1.999999999999998</v>
          </cell>
          <cell r="AY292">
            <v>1.999999999999998</v>
          </cell>
          <cell r="AZ292">
            <v>3.0097613882863339</v>
          </cell>
          <cell r="BA292">
            <v>0</v>
          </cell>
          <cell r="BB292">
            <v>0</v>
          </cell>
          <cell r="BC292">
            <v>86.000000000000085</v>
          </cell>
          <cell r="BD292">
            <v>103.47685185185189</v>
          </cell>
          <cell r="BE292">
            <v>89.517241379310406</v>
          </cell>
          <cell r="BF292">
            <v>85.736994219653155</v>
          </cell>
          <cell r="BG292">
            <v>243.46959803210379</v>
          </cell>
          <cell r="BH292">
            <v>0</v>
          </cell>
          <cell r="BI292">
            <v>0</v>
          </cell>
          <cell r="BJ292">
            <v>0</v>
          </cell>
          <cell r="BK292">
            <v>2.9300828567685602</v>
          </cell>
          <cell r="BL292">
            <v>0</v>
          </cell>
          <cell r="BM292">
            <v>0</v>
          </cell>
          <cell r="BN292">
            <v>1</v>
          </cell>
        </row>
        <row r="293">
          <cell r="A293">
            <v>159</v>
          </cell>
          <cell r="B293">
            <v>136416</v>
          </cell>
          <cell r="C293">
            <v>9354504</v>
          </cell>
          <cell r="D293" t="str">
            <v>Debenham High School</v>
          </cell>
          <cell r="E293" t="str">
            <v>Secondary</v>
          </cell>
          <cell r="F293" t="str">
            <v>Recoupment Academy</v>
          </cell>
          <cell r="G293">
            <v>1</v>
          </cell>
          <cell r="H293">
            <v>0</v>
          </cell>
          <cell r="I293">
            <v>0</v>
          </cell>
          <cell r="J293">
            <v>0</v>
          </cell>
          <cell r="K293">
            <v>5</v>
          </cell>
          <cell r="L293">
            <v>3</v>
          </cell>
          <cell r="M293">
            <v>2</v>
          </cell>
          <cell r="N293">
            <v>676</v>
          </cell>
          <cell r="O293">
            <v>0</v>
          </cell>
          <cell r="P293">
            <v>0</v>
          </cell>
          <cell r="Q293">
            <v>0</v>
          </cell>
          <cell r="R293">
            <v>676</v>
          </cell>
          <cell r="S293">
            <v>403</v>
          </cell>
          <cell r="T293">
            <v>273</v>
          </cell>
          <cell r="U293">
            <v>135</v>
          </cell>
          <cell r="V293">
            <v>135</v>
          </cell>
          <cell r="W293">
            <v>133</v>
          </cell>
          <cell r="X293">
            <v>273</v>
          </cell>
          <cell r="Y293">
            <v>0</v>
          </cell>
          <cell r="Z293">
            <v>676</v>
          </cell>
          <cell r="AA293">
            <v>135.19999999999999</v>
          </cell>
          <cell r="AB293">
            <v>0</v>
          </cell>
          <cell r="AC293">
            <v>0</v>
          </cell>
          <cell r="AD293">
            <v>36.000000000000007</v>
          </cell>
          <cell r="AE293">
            <v>72.892171344165433</v>
          </cell>
          <cell r="AF293">
            <v>0</v>
          </cell>
          <cell r="AG293">
            <v>0</v>
          </cell>
          <cell r="AH293">
            <v>0</v>
          </cell>
          <cell r="AI293">
            <v>0</v>
          </cell>
          <cell r="AJ293">
            <v>0</v>
          </cell>
          <cell r="AK293">
            <v>0</v>
          </cell>
          <cell r="AL293">
            <v>0</v>
          </cell>
          <cell r="AM293">
            <v>670.00000000000023</v>
          </cell>
          <cell r="AN293">
            <v>0.99999999999999833</v>
          </cell>
          <cell r="AO293">
            <v>0.99999999999999833</v>
          </cell>
          <cell r="AP293">
            <v>0.99999999999999833</v>
          </cell>
          <cell r="AQ293">
            <v>3.0000000000000018</v>
          </cell>
          <cell r="AR293">
            <v>0</v>
          </cell>
          <cell r="AS293">
            <v>0</v>
          </cell>
          <cell r="AT293">
            <v>0</v>
          </cell>
          <cell r="AU293">
            <v>0</v>
          </cell>
          <cell r="AV293">
            <v>0</v>
          </cell>
          <cell r="AW293">
            <v>0</v>
          </cell>
          <cell r="AX293">
            <v>0</v>
          </cell>
          <cell r="AY293">
            <v>0</v>
          </cell>
          <cell r="AZ293">
            <v>3.9940915805022161</v>
          </cell>
          <cell r="BA293">
            <v>0</v>
          </cell>
          <cell r="BB293">
            <v>0</v>
          </cell>
          <cell r="BC293">
            <v>45.692307692307629</v>
          </cell>
          <cell r="BD293">
            <v>52.325581395348813</v>
          </cell>
          <cell r="BE293">
            <v>60.361538461538487</v>
          </cell>
          <cell r="BF293">
            <v>36.330798479087385</v>
          </cell>
          <cell r="BG293">
            <v>124.74223714623761</v>
          </cell>
          <cell r="BH293">
            <v>0</v>
          </cell>
          <cell r="BI293">
            <v>0</v>
          </cell>
          <cell r="BJ293">
            <v>0</v>
          </cell>
          <cell r="BK293">
            <v>5.3273248341902297</v>
          </cell>
          <cell r="BL293">
            <v>0</v>
          </cell>
          <cell r="BM293">
            <v>0</v>
          </cell>
          <cell r="BN293">
            <v>1</v>
          </cell>
        </row>
        <row r="294">
          <cell r="A294">
            <v>372</v>
          </cell>
          <cell r="B294">
            <v>137849</v>
          </cell>
          <cell r="C294">
            <v>9354603</v>
          </cell>
          <cell r="D294" t="str">
            <v>St Alban's Catholic High School</v>
          </cell>
          <cell r="E294" t="str">
            <v>Secondary</v>
          </cell>
          <cell r="F294" t="str">
            <v>Recoupment Academy</v>
          </cell>
          <cell r="G294">
            <v>1</v>
          </cell>
          <cell r="H294">
            <v>0</v>
          </cell>
          <cell r="I294">
            <v>0</v>
          </cell>
          <cell r="J294">
            <v>0</v>
          </cell>
          <cell r="K294">
            <v>5</v>
          </cell>
          <cell r="L294">
            <v>3</v>
          </cell>
          <cell r="M294">
            <v>2</v>
          </cell>
          <cell r="N294">
            <v>830</v>
          </cell>
          <cell r="O294">
            <v>0</v>
          </cell>
          <cell r="P294">
            <v>0</v>
          </cell>
          <cell r="Q294">
            <v>0</v>
          </cell>
          <cell r="R294">
            <v>830</v>
          </cell>
          <cell r="S294">
            <v>496</v>
          </cell>
          <cell r="T294">
            <v>334</v>
          </cell>
          <cell r="U294">
            <v>165</v>
          </cell>
          <cell r="V294">
            <v>164</v>
          </cell>
          <cell r="W294">
            <v>167</v>
          </cell>
          <cell r="X294">
            <v>334</v>
          </cell>
          <cell r="Y294">
            <v>0</v>
          </cell>
          <cell r="Z294">
            <v>830</v>
          </cell>
          <cell r="AA294">
            <v>166</v>
          </cell>
          <cell r="AB294">
            <v>0</v>
          </cell>
          <cell r="AC294">
            <v>0</v>
          </cell>
          <cell r="AD294">
            <v>70.000000000000028</v>
          </cell>
          <cell r="AE294">
            <v>150.63701923076923</v>
          </cell>
          <cell r="AF294">
            <v>0</v>
          </cell>
          <cell r="AG294">
            <v>0</v>
          </cell>
          <cell r="AH294">
            <v>0</v>
          </cell>
          <cell r="AI294">
            <v>0</v>
          </cell>
          <cell r="AJ294">
            <v>0</v>
          </cell>
          <cell r="AK294">
            <v>0</v>
          </cell>
          <cell r="AL294">
            <v>0</v>
          </cell>
          <cell r="AM294">
            <v>493.00000000000011</v>
          </cell>
          <cell r="AN294">
            <v>70.000000000000028</v>
          </cell>
          <cell r="AO294">
            <v>87.000000000000213</v>
          </cell>
          <cell r="AP294">
            <v>90.999999999999602</v>
          </cell>
          <cell r="AQ294">
            <v>64.000000000000028</v>
          </cell>
          <cell r="AR294">
            <v>21.999999999999964</v>
          </cell>
          <cell r="AS294">
            <v>2.9999999999999991</v>
          </cell>
          <cell r="AT294">
            <v>0</v>
          </cell>
          <cell r="AU294">
            <v>0</v>
          </cell>
          <cell r="AV294">
            <v>0</v>
          </cell>
          <cell r="AW294">
            <v>2.9999999999999991</v>
          </cell>
          <cell r="AX294">
            <v>9.999999999999968</v>
          </cell>
          <cell r="AY294">
            <v>14.999999999999993</v>
          </cell>
          <cell r="AZ294">
            <v>7.9807692307692308</v>
          </cell>
          <cell r="BA294">
            <v>0</v>
          </cell>
          <cell r="BB294">
            <v>0</v>
          </cell>
          <cell r="BC294">
            <v>53.323170731707307</v>
          </cell>
          <cell r="BD294">
            <v>47.02097902097907</v>
          </cell>
          <cell r="BE294">
            <v>65.570552147239269</v>
          </cell>
          <cell r="BF294">
            <v>38.984227129337476</v>
          </cell>
          <cell r="BG294">
            <v>131.67004066476025</v>
          </cell>
          <cell r="BH294">
            <v>0</v>
          </cell>
          <cell r="BI294">
            <v>0</v>
          </cell>
          <cell r="BJ294">
            <v>0</v>
          </cell>
          <cell r="BK294">
            <v>0.73902789666011803</v>
          </cell>
          <cell r="BL294">
            <v>0</v>
          </cell>
          <cell r="BM294">
            <v>0</v>
          </cell>
          <cell r="BN294">
            <v>1</v>
          </cell>
        </row>
        <row r="295">
          <cell r="A295">
            <v>368</v>
          </cell>
          <cell r="B295">
            <v>136453</v>
          </cell>
          <cell r="C295">
            <v>9354606</v>
          </cell>
          <cell r="D295" t="str">
            <v>Ipswich Academy</v>
          </cell>
          <cell r="E295" t="str">
            <v>Secondary</v>
          </cell>
          <cell r="F295" t="str">
            <v>Recoupment Academy</v>
          </cell>
          <cell r="G295">
            <v>1</v>
          </cell>
          <cell r="H295">
            <v>0</v>
          </cell>
          <cell r="I295">
            <v>0</v>
          </cell>
          <cell r="J295">
            <v>0</v>
          </cell>
          <cell r="K295">
            <v>5</v>
          </cell>
          <cell r="L295">
            <v>3</v>
          </cell>
          <cell r="M295">
            <v>2</v>
          </cell>
          <cell r="N295">
            <v>802</v>
          </cell>
          <cell r="O295">
            <v>0</v>
          </cell>
          <cell r="P295">
            <v>0</v>
          </cell>
          <cell r="Q295">
            <v>0</v>
          </cell>
          <cell r="R295">
            <v>802</v>
          </cell>
          <cell r="S295">
            <v>476</v>
          </cell>
          <cell r="T295">
            <v>326</v>
          </cell>
          <cell r="U295">
            <v>152</v>
          </cell>
          <cell r="V295">
            <v>160</v>
          </cell>
          <cell r="W295">
            <v>164</v>
          </cell>
          <cell r="X295">
            <v>326</v>
          </cell>
          <cell r="Y295">
            <v>0</v>
          </cell>
          <cell r="Z295">
            <v>802</v>
          </cell>
          <cell r="AA295">
            <v>160.4</v>
          </cell>
          <cell r="AB295">
            <v>0</v>
          </cell>
          <cell r="AC295">
            <v>0</v>
          </cell>
          <cell r="AD295">
            <v>190.00000000000023</v>
          </cell>
          <cell r="AE295">
            <v>374.05107526881716</v>
          </cell>
          <cell r="AF295">
            <v>0</v>
          </cell>
          <cell r="AG295">
            <v>0</v>
          </cell>
          <cell r="AH295">
            <v>0</v>
          </cell>
          <cell r="AI295">
            <v>0</v>
          </cell>
          <cell r="AJ295">
            <v>0</v>
          </cell>
          <cell r="AK295">
            <v>0</v>
          </cell>
          <cell r="AL295">
            <v>0</v>
          </cell>
          <cell r="AM295">
            <v>211.26342072409454</v>
          </cell>
          <cell r="AN295">
            <v>36.044943820224717</v>
          </cell>
          <cell r="AO295">
            <v>88.109862671660053</v>
          </cell>
          <cell r="AP295">
            <v>156.19475655430702</v>
          </cell>
          <cell r="AQ295">
            <v>220.27465667915092</v>
          </cell>
          <cell r="AR295">
            <v>90.11235955056199</v>
          </cell>
          <cell r="AS295">
            <v>0</v>
          </cell>
          <cell r="AT295">
            <v>0</v>
          </cell>
          <cell r="AU295">
            <v>0</v>
          </cell>
          <cell r="AV295">
            <v>0</v>
          </cell>
          <cell r="AW295">
            <v>27.067500000000003</v>
          </cell>
          <cell r="AX295">
            <v>43.107500000000002</v>
          </cell>
          <cell r="AY295">
            <v>54.135000000000005</v>
          </cell>
          <cell r="AZ295">
            <v>1.077956989247312</v>
          </cell>
          <cell r="BA295">
            <v>0</v>
          </cell>
          <cell r="BB295">
            <v>0</v>
          </cell>
          <cell r="BC295">
            <v>78.054054054053978</v>
          </cell>
          <cell r="BD295">
            <v>87.272727272727195</v>
          </cell>
          <cell r="BE295">
            <v>113.36912751677855</v>
          </cell>
          <cell r="BF295">
            <v>91.6875</v>
          </cell>
          <cell r="BG295">
            <v>246.41537652008699</v>
          </cell>
          <cell r="BH295">
            <v>0</v>
          </cell>
          <cell r="BI295">
            <v>0</v>
          </cell>
          <cell r="BJ295">
            <v>0</v>
          </cell>
          <cell r="BK295">
            <v>1.37172866110652</v>
          </cell>
          <cell r="BL295">
            <v>0</v>
          </cell>
          <cell r="BM295">
            <v>0</v>
          </cell>
          <cell r="BN295">
            <v>1</v>
          </cell>
        </row>
        <row r="296">
          <cell r="A296">
            <v>60</v>
          </cell>
          <cell r="B296">
            <v>142580</v>
          </cell>
          <cell r="C296">
            <v>9352113</v>
          </cell>
          <cell r="D296" t="str">
            <v>Elm Tree Primary School</v>
          </cell>
          <cell r="E296" t="str">
            <v>All-through</v>
          </cell>
          <cell r="F296" t="str">
            <v>Recoupment Academy</v>
          </cell>
          <cell r="G296">
            <v>1</v>
          </cell>
          <cell r="H296">
            <v>0</v>
          </cell>
          <cell r="I296">
            <v>0</v>
          </cell>
          <cell r="J296">
            <v>7</v>
          </cell>
          <cell r="K296">
            <v>0</v>
          </cell>
          <cell r="L296">
            <v>0</v>
          </cell>
          <cell r="M296">
            <v>0</v>
          </cell>
          <cell r="N296">
            <v>361</v>
          </cell>
          <cell r="O296">
            <v>361</v>
          </cell>
          <cell r="P296">
            <v>53</v>
          </cell>
          <cell r="Q296">
            <v>308</v>
          </cell>
          <cell r="R296">
            <v>0</v>
          </cell>
          <cell r="S296">
            <v>0</v>
          </cell>
          <cell r="T296">
            <v>0</v>
          </cell>
          <cell r="U296">
            <v>0</v>
          </cell>
          <cell r="V296">
            <v>0</v>
          </cell>
          <cell r="W296">
            <v>0</v>
          </cell>
          <cell r="X296">
            <v>0</v>
          </cell>
          <cell r="Y296">
            <v>0</v>
          </cell>
          <cell r="Z296">
            <v>361</v>
          </cell>
          <cell r="AA296">
            <v>51.571428571428569</v>
          </cell>
          <cell r="AB296">
            <v>82.999999999999929</v>
          </cell>
          <cell r="AC296">
            <v>107.48876404494382</v>
          </cell>
          <cell r="AD296">
            <v>0</v>
          </cell>
          <cell r="AE296">
            <v>0</v>
          </cell>
          <cell r="AF296">
            <v>163.45277777777787</v>
          </cell>
          <cell r="AG296">
            <v>58.161111111111076</v>
          </cell>
          <cell r="AH296">
            <v>7.0194444444444279</v>
          </cell>
          <cell r="AI296">
            <v>74.205555555555719</v>
          </cell>
          <cell r="AJ296">
            <v>14.038888888888895</v>
          </cell>
          <cell r="AK296">
            <v>39.108333333333213</v>
          </cell>
          <cell r="AL296">
            <v>5.0138888888888928</v>
          </cell>
          <cell r="AM296">
            <v>0</v>
          </cell>
          <cell r="AN296">
            <v>0</v>
          </cell>
          <cell r="AO296">
            <v>0</v>
          </cell>
          <cell r="AP296">
            <v>0</v>
          </cell>
          <cell r="AQ296">
            <v>0</v>
          </cell>
          <cell r="AR296">
            <v>0</v>
          </cell>
          <cell r="AS296">
            <v>0</v>
          </cell>
          <cell r="AT296">
            <v>1.1720779220779232</v>
          </cell>
          <cell r="AU296">
            <v>4.6883116883116926</v>
          </cell>
          <cell r="AV296">
            <v>4.6883116883116926</v>
          </cell>
          <cell r="AW296">
            <v>0</v>
          </cell>
          <cell r="AX296">
            <v>0</v>
          </cell>
          <cell r="AY296">
            <v>0</v>
          </cell>
          <cell r="AZ296">
            <v>5.0702247191011232</v>
          </cell>
          <cell r="BA296">
            <v>119.32450331125817</v>
          </cell>
          <cell r="BB296">
            <v>139.85761589403961</v>
          </cell>
          <cell r="BC296">
            <v>0</v>
          </cell>
          <cell r="BD296">
            <v>0</v>
          </cell>
          <cell r="BE296">
            <v>0</v>
          </cell>
          <cell r="BF296">
            <v>0</v>
          </cell>
          <cell r="BG296">
            <v>0</v>
          </cell>
          <cell r="BH296">
            <v>2.9000000000000266</v>
          </cell>
          <cell r="BI296">
            <v>0</v>
          </cell>
          <cell r="BJ296">
            <v>0</v>
          </cell>
          <cell r="BK296">
            <v>0.392106279710145</v>
          </cell>
          <cell r="BL296">
            <v>0</v>
          </cell>
          <cell r="BM296">
            <v>1</v>
          </cell>
          <cell r="BN296">
            <v>0</v>
          </cell>
        </row>
        <row r="297">
          <cell r="A297">
            <v>249</v>
          </cell>
          <cell r="B297">
            <v>124671</v>
          </cell>
          <cell r="C297">
            <v>9352194</v>
          </cell>
          <cell r="D297" t="str">
            <v>Broke Hall Community Primary School</v>
          </cell>
          <cell r="E297" t="str">
            <v>Primary</v>
          </cell>
          <cell r="F297" t="str">
            <v>Recoupment Academy</v>
          </cell>
          <cell r="G297">
            <v>1</v>
          </cell>
          <cell r="H297">
            <v>0</v>
          </cell>
          <cell r="I297">
            <v>0</v>
          </cell>
          <cell r="J297">
            <v>7</v>
          </cell>
          <cell r="K297">
            <v>0</v>
          </cell>
          <cell r="L297">
            <v>0</v>
          </cell>
          <cell r="M297">
            <v>0</v>
          </cell>
          <cell r="N297">
            <v>624</v>
          </cell>
          <cell r="O297">
            <v>624</v>
          </cell>
          <cell r="P297">
            <v>89</v>
          </cell>
          <cell r="Q297">
            <v>535</v>
          </cell>
          <cell r="R297">
            <v>0</v>
          </cell>
          <cell r="S297">
            <v>0</v>
          </cell>
          <cell r="T297">
            <v>0</v>
          </cell>
          <cell r="U297">
            <v>0</v>
          </cell>
          <cell r="V297">
            <v>0</v>
          </cell>
          <cell r="W297">
            <v>0</v>
          </cell>
          <cell r="X297">
            <v>0</v>
          </cell>
          <cell r="Y297">
            <v>0</v>
          </cell>
          <cell r="Z297">
            <v>624</v>
          </cell>
          <cell r="AA297">
            <v>89.142857142857139</v>
          </cell>
          <cell r="AB297">
            <v>21.000000000000028</v>
          </cell>
          <cell r="AC297">
            <v>37.697933227344997</v>
          </cell>
          <cell r="AD297">
            <v>0</v>
          </cell>
          <cell r="AE297">
            <v>0</v>
          </cell>
          <cell r="AF297">
            <v>565.90690208667763</v>
          </cell>
          <cell r="AG297">
            <v>3.0048154093097903</v>
          </cell>
          <cell r="AH297">
            <v>10.016051364365966</v>
          </cell>
          <cell r="AI297">
            <v>13.020866773675737</v>
          </cell>
          <cell r="AJ297">
            <v>23.036918138041766</v>
          </cell>
          <cell r="AK297">
            <v>9.0144462279293762</v>
          </cell>
          <cell r="AL297">
            <v>0</v>
          </cell>
          <cell r="AM297">
            <v>0</v>
          </cell>
          <cell r="AN297">
            <v>0</v>
          </cell>
          <cell r="AO297">
            <v>0</v>
          </cell>
          <cell r="AP297">
            <v>0</v>
          </cell>
          <cell r="AQ297">
            <v>0</v>
          </cell>
          <cell r="AR297">
            <v>0</v>
          </cell>
          <cell r="AS297">
            <v>0</v>
          </cell>
          <cell r="AT297">
            <v>10.497196261682271</v>
          </cell>
          <cell r="AU297">
            <v>20.994392523364478</v>
          </cell>
          <cell r="AV297">
            <v>29.158878504672884</v>
          </cell>
          <cell r="AW297">
            <v>0</v>
          </cell>
          <cell r="AX297">
            <v>0</v>
          </cell>
          <cell r="AY297">
            <v>0</v>
          </cell>
          <cell r="AZ297">
            <v>0</v>
          </cell>
          <cell r="BA297">
            <v>136.03415559772296</v>
          </cell>
          <cell r="BB297">
            <v>158.66413662239088</v>
          </cell>
          <cell r="BC297">
            <v>0</v>
          </cell>
          <cell r="BD297">
            <v>0</v>
          </cell>
          <cell r="BE297">
            <v>0</v>
          </cell>
          <cell r="BF297">
            <v>0</v>
          </cell>
          <cell r="BG297">
            <v>0</v>
          </cell>
          <cell r="BH297">
            <v>0</v>
          </cell>
          <cell r="BI297">
            <v>0</v>
          </cell>
          <cell r="BJ297">
            <v>0.83860633520309502</v>
          </cell>
          <cell r="BK297">
            <v>0</v>
          </cell>
          <cell r="BL297">
            <v>0</v>
          </cell>
          <cell r="BM297">
            <v>1</v>
          </cell>
          <cell r="BN297">
            <v>0</v>
          </cell>
        </row>
        <row r="298">
          <cell r="A298">
            <v>98</v>
          </cell>
          <cell r="B298">
            <v>124608</v>
          </cell>
          <cell r="C298">
            <v>9352109</v>
          </cell>
          <cell r="D298" t="str">
            <v>Somerleyton Primary School</v>
          </cell>
          <cell r="E298" t="str">
            <v>Primary</v>
          </cell>
          <cell r="F298" t="str">
            <v>Recoupment Academy</v>
          </cell>
          <cell r="G298">
            <v>1</v>
          </cell>
          <cell r="H298">
            <v>0</v>
          </cell>
          <cell r="I298">
            <v>0</v>
          </cell>
          <cell r="J298">
            <v>7</v>
          </cell>
          <cell r="K298">
            <v>0</v>
          </cell>
          <cell r="L298">
            <v>0</v>
          </cell>
          <cell r="M298">
            <v>0</v>
          </cell>
          <cell r="N298">
            <v>59</v>
          </cell>
          <cell r="O298">
            <v>59</v>
          </cell>
          <cell r="P298">
            <v>5</v>
          </cell>
          <cell r="Q298">
            <v>54</v>
          </cell>
          <cell r="R298">
            <v>0</v>
          </cell>
          <cell r="S298">
            <v>0</v>
          </cell>
          <cell r="T298">
            <v>0</v>
          </cell>
          <cell r="U298">
            <v>0</v>
          </cell>
          <cell r="V298">
            <v>0</v>
          </cell>
          <cell r="W298">
            <v>0</v>
          </cell>
          <cell r="X298">
            <v>0</v>
          </cell>
          <cell r="Y298">
            <v>0</v>
          </cell>
          <cell r="Z298">
            <v>59</v>
          </cell>
          <cell r="AA298">
            <v>8.4285714285714288</v>
          </cell>
          <cell r="AB298">
            <v>2.9999999999999973</v>
          </cell>
          <cell r="AC298">
            <v>8.4285714285714288</v>
          </cell>
          <cell r="AD298">
            <v>0</v>
          </cell>
          <cell r="AE298">
            <v>0</v>
          </cell>
          <cell r="AF298">
            <v>54.999999999999972</v>
          </cell>
          <cell r="AG298">
            <v>1.0000000000000011</v>
          </cell>
          <cell r="AH298">
            <v>0</v>
          </cell>
          <cell r="AI298">
            <v>1.0000000000000011</v>
          </cell>
          <cell r="AJ298">
            <v>1.0000000000000011</v>
          </cell>
          <cell r="AK298">
            <v>1.0000000000000011</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1.873015873015873</v>
          </cell>
          <cell r="BA298">
            <v>18.339622641509436</v>
          </cell>
          <cell r="BB298">
            <v>20.037735849056606</v>
          </cell>
          <cell r="BC298">
            <v>0</v>
          </cell>
          <cell r="BD298">
            <v>0</v>
          </cell>
          <cell r="BE298">
            <v>0</v>
          </cell>
          <cell r="BF298">
            <v>0</v>
          </cell>
          <cell r="BG298">
            <v>0</v>
          </cell>
          <cell r="BH298">
            <v>0</v>
          </cell>
          <cell r="BI298">
            <v>0</v>
          </cell>
          <cell r="BJ298">
            <v>2.0999826872727301</v>
          </cell>
          <cell r="BK298">
            <v>0</v>
          </cell>
          <cell r="BL298">
            <v>1</v>
          </cell>
          <cell r="BM298">
            <v>1</v>
          </cell>
          <cell r="BN298">
            <v>0</v>
          </cell>
        </row>
        <row r="299">
          <cell r="A299">
            <v>294</v>
          </cell>
          <cell r="B299">
            <v>124657</v>
          </cell>
          <cell r="C299">
            <v>9352171</v>
          </cell>
          <cell r="D299" t="str">
            <v>Springfield Junior School</v>
          </cell>
          <cell r="E299" t="str">
            <v>Primary</v>
          </cell>
          <cell r="F299" t="str">
            <v>Recoupment Academy</v>
          </cell>
          <cell r="G299">
            <v>1</v>
          </cell>
          <cell r="H299">
            <v>0</v>
          </cell>
          <cell r="I299">
            <v>0</v>
          </cell>
          <cell r="J299">
            <v>4</v>
          </cell>
          <cell r="K299">
            <v>0</v>
          </cell>
          <cell r="L299">
            <v>0</v>
          </cell>
          <cell r="M299">
            <v>0</v>
          </cell>
          <cell r="N299">
            <v>347</v>
          </cell>
          <cell r="O299">
            <v>347</v>
          </cell>
          <cell r="P299">
            <v>0</v>
          </cell>
          <cell r="Q299">
            <v>347</v>
          </cell>
          <cell r="R299">
            <v>0</v>
          </cell>
          <cell r="S299">
            <v>0</v>
          </cell>
          <cell r="T299">
            <v>0</v>
          </cell>
          <cell r="U299">
            <v>0</v>
          </cell>
          <cell r="V299">
            <v>0</v>
          </cell>
          <cell r="W299">
            <v>0</v>
          </cell>
          <cell r="X299">
            <v>0</v>
          </cell>
          <cell r="Y299">
            <v>0</v>
          </cell>
          <cell r="Z299">
            <v>347</v>
          </cell>
          <cell r="AA299">
            <v>86.75</v>
          </cell>
          <cell r="AB299">
            <v>67.000000000000099</v>
          </cell>
          <cell r="AC299">
            <v>109.90029325513197</v>
          </cell>
          <cell r="AD299">
            <v>0</v>
          </cell>
          <cell r="AE299">
            <v>0</v>
          </cell>
          <cell r="AF299">
            <v>176.01449275362313</v>
          </cell>
          <cell r="AG299">
            <v>33.19130434782609</v>
          </cell>
          <cell r="AH299">
            <v>92.533333333333445</v>
          </cell>
          <cell r="AI299">
            <v>37.214492753623119</v>
          </cell>
          <cell r="AJ299">
            <v>7.0405797101449394</v>
          </cell>
          <cell r="AK299">
            <v>1.005797101449275</v>
          </cell>
          <cell r="AL299">
            <v>0</v>
          </cell>
          <cell r="AM299">
            <v>0</v>
          </cell>
          <cell r="AN299">
            <v>0</v>
          </cell>
          <cell r="AO299">
            <v>0</v>
          </cell>
          <cell r="AP299">
            <v>0</v>
          </cell>
          <cell r="AQ299">
            <v>0</v>
          </cell>
          <cell r="AR299">
            <v>0</v>
          </cell>
          <cell r="AS299">
            <v>0</v>
          </cell>
          <cell r="AT299">
            <v>3.0000000000000022</v>
          </cell>
          <cell r="AU299">
            <v>3.9999999999999885</v>
          </cell>
          <cell r="AV299">
            <v>27.999999999999989</v>
          </cell>
          <cell r="AW299">
            <v>0</v>
          </cell>
          <cell r="AX299">
            <v>0</v>
          </cell>
          <cell r="AY299">
            <v>0</v>
          </cell>
          <cell r="AZ299">
            <v>1.0175953079178885</v>
          </cell>
          <cell r="BA299">
            <v>125.00621118012425</v>
          </cell>
          <cell r="BB299">
            <v>125.00621118012425</v>
          </cell>
          <cell r="BC299">
            <v>0</v>
          </cell>
          <cell r="BD299">
            <v>0</v>
          </cell>
          <cell r="BE299">
            <v>0</v>
          </cell>
          <cell r="BF299">
            <v>0</v>
          </cell>
          <cell r="BG299">
            <v>0</v>
          </cell>
          <cell r="BH299">
            <v>0</v>
          </cell>
          <cell r="BI299">
            <v>0</v>
          </cell>
          <cell r="BJ299">
            <v>0.45187302487804898</v>
          </cell>
          <cell r="BK299">
            <v>0</v>
          </cell>
          <cell r="BL299">
            <v>0</v>
          </cell>
          <cell r="BM299">
            <v>1</v>
          </cell>
          <cell r="BN299">
            <v>0</v>
          </cell>
        </row>
        <row r="300">
          <cell r="A300">
            <v>231</v>
          </cell>
          <cell r="B300">
            <v>124630</v>
          </cell>
          <cell r="C300">
            <v>9352137</v>
          </cell>
          <cell r="D300" t="str">
            <v>Grange Community Primary School</v>
          </cell>
          <cell r="E300" t="str">
            <v>Primary</v>
          </cell>
          <cell r="F300" t="str">
            <v>Recoupment Academy</v>
          </cell>
          <cell r="G300">
            <v>1</v>
          </cell>
          <cell r="H300">
            <v>0</v>
          </cell>
          <cell r="I300">
            <v>0</v>
          </cell>
          <cell r="J300">
            <v>7</v>
          </cell>
          <cell r="K300">
            <v>0</v>
          </cell>
          <cell r="L300">
            <v>0</v>
          </cell>
          <cell r="M300">
            <v>0</v>
          </cell>
          <cell r="N300">
            <v>184</v>
          </cell>
          <cell r="O300">
            <v>184</v>
          </cell>
          <cell r="P300">
            <v>28</v>
          </cell>
          <cell r="Q300">
            <v>156</v>
          </cell>
          <cell r="R300">
            <v>0</v>
          </cell>
          <cell r="S300">
            <v>0</v>
          </cell>
          <cell r="T300">
            <v>0</v>
          </cell>
          <cell r="U300">
            <v>0</v>
          </cell>
          <cell r="V300">
            <v>0</v>
          </cell>
          <cell r="W300">
            <v>0</v>
          </cell>
          <cell r="X300">
            <v>0</v>
          </cell>
          <cell r="Y300">
            <v>0</v>
          </cell>
          <cell r="Z300">
            <v>184</v>
          </cell>
          <cell r="AA300">
            <v>26.285714285714285</v>
          </cell>
          <cell r="AB300">
            <v>44.999999999999936</v>
          </cell>
          <cell r="AC300">
            <v>68.397905759162299</v>
          </cell>
          <cell r="AD300">
            <v>0</v>
          </cell>
          <cell r="AE300">
            <v>0</v>
          </cell>
          <cell r="AF300">
            <v>70.000000000000071</v>
          </cell>
          <cell r="AG300">
            <v>35.999999999999908</v>
          </cell>
          <cell r="AH300">
            <v>27.99999999999995</v>
          </cell>
          <cell r="AI300">
            <v>50.000000000000071</v>
          </cell>
          <cell r="AJ300">
            <v>0</v>
          </cell>
          <cell r="AK300">
            <v>0</v>
          </cell>
          <cell r="AL300">
            <v>0</v>
          </cell>
          <cell r="AM300">
            <v>0</v>
          </cell>
          <cell r="AN300">
            <v>0</v>
          </cell>
          <cell r="AO300">
            <v>0</v>
          </cell>
          <cell r="AP300">
            <v>0</v>
          </cell>
          <cell r="AQ300">
            <v>0</v>
          </cell>
          <cell r="AR300">
            <v>0</v>
          </cell>
          <cell r="AS300">
            <v>0</v>
          </cell>
          <cell r="AT300">
            <v>5.897435897435888</v>
          </cell>
          <cell r="AU300">
            <v>8.2564102564102608</v>
          </cell>
          <cell r="AV300">
            <v>9.4358974358974397</v>
          </cell>
          <cell r="AW300">
            <v>0</v>
          </cell>
          <cell r="AX300">
            <v>0</v>
          </cell>
          <cell r="AY300">
            <v>0</v>
          </cell>
          <cell r="AZ300">
            <v>0</v>
          </cell>
          <cell r="BA300">
            <v>67.29411764705884</v>
          </cell>
          <cell r="BB300">
            <v>79.372549019607874</v>
          </cell>
          <cell r="BC300">
            <v>0</v>
          </cell>
          <cell r="BD300">
            <v>0</v>
          </cell>
          <cell r="BE300">
            <v>0</v>
          </cell>
          <cell r="BF300">
            <v>0</v>
          </cell>
          <cell r="BG300">
            <v>0</v>
          </cell>
          <cell r="BH300">
            <v>0</v>
          </cell>
          <cell r="BI300">
            <v>0</v>
          </cell>
          <cell r="BJ300">
            <v>0.51443483440860205</v>
          </cell>
          <cell r="BK300">
            <v>0</v>
          </cell>
          <cell r="BL300">
            <v>0</v>
          </cell>
          <cell r="BM300">
            <v>1</v>
          </cell>
          <cell r="BN300">
            <v>0</v>
          </cell>
        </row>
        <row r="301">
          <cell r="A301">
            <v>96</v>
          </cell>
          <cell r="B301">
            <v>124605</v>
          </cell>
          <cell r="C301">
            <v>9352106</v>
          </cell>
          <cell r="D301" t="str">
            <v>Saxmundham Primary School</v>
          </cell>
          <cell r="E301" t="str">
            <v>Primary</v>
          </cell>
          <cell r="F301" t="str">
            <v>Recoupment Academy</v>
          </cell>
          <cell r="G301">
            <v>1</v>
          </cell>
          <cell r="H301">
            <v>0</v>
          </cell>
          <cell r="I301">
            <v>0</v>
          </cell>
          <cell r="J301">
            <v>7</v>
          </cell>
          <cell r="K301">
            <v>0</v>
          </cell>
          <cell r="L301">
            <v>0</v>
          </cell>
          <cell r="M301">
            <v>0</v>
          </cell>
          <cell r="N301">
            <v>273</v>
          </cell>
          <cell r="O301">
            <v>273</v>
          </cell>
          <cell r="P301">
            <v>30</v>
          </cell>
          <cell r="Q301">
            <v>243</v>
          </cell>
          <cell r="R301">
            <v>0</v>
          </cell>
          <cell r="S301">
            <v>0</v>
          </cell>
          <cell r="T301">
            <v>0</v>
          </cell>
          <cell r="U301">
            <v>0</v>
          </cell>
          <cell r="V301">
            <v>0</v>
          </cell>
          <cell r="W301">
            <v>0</v>
          </cell>
          <cell r="X301">
            <v>0</v>
          </cell>
          <cell r="Y301">
            <v>0</v>
          </cell>
          <cell r="Z301">
            <v>273</v>
          </cell>
          <cell r="AA301">
            <v>39</v>
          </cell>
          <cell r="AB301">
            <v>40.000000000000128</v>
          </cell>
          <cell r="AC301">
            <v>66.561837455830386</v>
          </cell>
          <cell r="AD301">
            <v>0</v>
          </cell>
          <cell r="AE301">
            <v>0</v>
          </cell>
          <cell r="AF301">
            <v>267</v>
          </cell>
          <cell r="AG301">
            <v>4.9999999999999956</v>
          </cell>
          <cell r="AH301">
            <v>0</v>
          </cell>
          <cell r="AI301">
            <v>0.99999999999999922</v>
          </cell>
          <cell r="AJ301">
            <v>0</v>
          </cell>
          <cell r="AK301">
            <v>0</v>
          </cell>
          <cell r="AL301">
            <v>0</v>
          </cell>
          <cell r="AM301">
            <v>0</v>
          </cell>
          <cell r="AN301">
            <v>0</v>
          </cell>
          <cell r="AO301">
            <v>0</v>
          </cell>
          <cell r="AP301">
            <v>0</v>
          </cell>
          <cell r="AQ301">
            <v>0</v>
          </cell>
          <cell r="AR301">
            <v>0</v>
          </cell>
          <cell r="AS301">
            <v>0</v>
          </cell>
          <cell r="AT301">
            <v>2.2469135802469138</v>
          </cell>
          <cell r="AU301">
            <v>3.370370370370376</v>
          </cell>
          <cell r="AV301">
            <v>5.617283950617284</v>
          </cell>
          <cell r="AW301">
            <v>0</v>
          </cell>
          <cell r="AX301">
            <v>0</v>
          </cell>
          <cell r="AY301">
            <v>0</v>
          </cell>
          <cell r="AZ301">
            <v>0.96466431095406358</v>
          </cell>
          <cell r="BA301">
            <v>102.26249999999992</v>
          </cell>
          <cell r="BB301">
            <v>114.8874999999999</v>
          </cell>
          <cell r="BC301">
            <v>0</v>
          </cell>
          <cell r="BD301">
            <v>0</v>
          </cell>
          <cell r="BE301">
            <v>0</v>
          </cell>
          <cell r="BF301">
            <v>0</v>
          </cell>
          <cell r="BG301">
            <v>0</v>
          </cell>
          <cell r="BH301">
            <v>0</v>
          </cell>
          <cell r="BI301">
            <v>0</v>
          </cell>
          <cell r="BJ301">
            <v>0.96731958266666696</v>
          </cell>
          <cell r="BK301">
            <v>0</v>
          </cell>
          <cell r="BL301">
            <v>0</v>
          </cell>
          <cell r="BM301">
            <v>1</v>
          </cell>
          <cell r="BN301">
            <v>0</v>
          </cell>
        </row>
        <row r="302">
          <cell r="A302">
            <v>1001</v>
          </cell>
          <cell r="B302" t="str">
            <v/>
          </cell>
          <cell r="C302" t="str">
            <v/>
          </cell>
          <cell r="D302" t="str">
            <v>Churchill Free Special</v>
          </cell>
          <cell r="E302" t="str">
            <v>Special</v>
          </cell>
        </row>
        <row r="303">
          <cell r="A303">
            <v>1002</v>
          </cell>
          <cell r="D303" t="str">
            <v>Everitt Academy</v>
          </cell>
        </row>
        <row r="304">
          <cell r="A304">
            <v>195</v>
          </cell>
          <cell r="B304" t="str">
            <v/>
          </cell>
          <cell r="C304" t="str">
            <v/>
          </cell>
          <cell r="D304" t="str">
            <v>The Ashley School</v>
          </cell>
          <cell r="E304" t="str">
            <v>Special</v>
          </cell>
        </row>
        <row r="305">
          <cell r="A305">
            <v>196</v>
          </cell>
          <cell r="B305" t="str">
            <v/>
          </cell>
          <cell r="C305" t="str">
            <v/>
          </cell>
          <cell r="D305" t="str">
            <v>Warren School</v>
          </cell>
          <cell r="E305" t="str">
            <v>Special</v>
          </cell>
        </row>
        <row r="306">
          <cell r="A306">
            <v>393</v>
          </cell>
          <cell r="B306" t="str">
            <v/>
          </cell>
          <cell r="C306" t="str">
            <v/>
          </cell>
          <cell r="D306" t="str">
            <v>Stone Lodge Academy</v>
          </cell>
          <cell r="E306" t="str">
            <v>Special</v>
          </cell>
        </row>
        <row r="307">
          <cell r="A307">
            <v>395</v>
          </cell>
          <cell r="B307" t="str">
            <v/>
          </cell>
          <cell r="C307" t="str">
            <v/>
          </cell>
          <cell r="D307" t="str">
            <v>Thomas Wolsey School</v>
          </cell>
          <cell r="E307" t="str">
            <v>Special</v>
          </cell>
        </row>
        <row r="308">
          <cell r="A308">
            <v>396</v>
          </cell>
          <cell r="B308" t="str">
            <v/>
          </cell>
          <cell r="C308" t="str">
            <v/>
          </cell>
          <cell r="D308" t="str">
            <v>The Bridge School</v>
          </cell>
          <cell r="E308" t="str">
            <v>Special</v>
          </cell>
          <cell r="BP308">
            <v>138</v>
          </cell>
        </row>
        <row r="309">
          <cell r="A309">
            <v>575</v>
          </cell>
          <cell r="B309" t="str">
            <v/>
          </cell>
          <cell r="C309" t="str">
            <v/>
          </cell>
          <cell r="D309" t="str">
            <v>Priory School</v>
          </cell>
          <cell r="E309" t="str">
            <v>Special</v>
          </cell>
        </row>
        <row r="310">
          <cell r="A310">
            <v>576</v>
          </cell>
          <cell r="B310" t="str">
            <v/>
          </cell>
          <cell r="C310" t="str">
            <v/>
          </cell>
          <cell r="D310" t="str">
            <v>Riverwalk School</v>
          </cell>
          <cell r="E310" t="str">
            <v>Special</v>
          </cell>
        </row>
        <row r="311">
          <cell r="A311">
            <v>579</v>
          </cell>
          <cell r="B311" t="str">
            <v/>
          </cell>
          <cell r="C311" t="str">
            <v/>
          </cell>
          <cell r="D311" t="str">
            <v>Hillside Special School</v>
          </cell>
          <cell r="E311" t="str">
            <v>Special</v>
          </cell>
          <cell r="BP311">
            <v>78</v>
          </cell>
        </row>
        <row r="312">
          <cell r="A312">
            <v>176</v>
          </cell>
          <cell r="B312" t="str">
            <v/>
          </cell>
          <cell r="C312" t="str">
            <v/>
          </cell>
          <cell r="D312" t="str">
            <v>Old Warren House Pupil Referral Unit</v>
          </cell>
          <cell r="E312" t="str">
            <v>PRU</v>
          </cell>
          <cell r="BQ312">
            <v>24</v>
          </cell>
        </row>
        <row r="313">
          <cell r="A313">
            <v>187</v>
          </cell>
          <cell r="B313" t="str">
            <v/>
          </cell>
          <cell r="C313" t="str">
            <v/>
          </cell>
          <cell r="D313" t="str">
            <v>The Attic</v>
          </cell>
          <cell r="E313" t="str">
            <v>PRU</v>
          </cell>
          <cell r="BQ313">
            <v>50</v>
          </cell>
        </row>
        <row r="314">
          <cell r="A314">
            <v>189</v>
          </cell>
          <cell r="B314" t="str">
            <v/>
          </cell>
          <cell r="C314" t="str">
            <v/>
          </cell>
          <cell r="D314" t="str">
            <v>First Base (Lowestoft) Pupil Referral Unit</v>
          </cell>
          <cell r="E314" t="str">
            <v>PRU</v>
          </cell>
          <cell r="BQ314">
            <v>12</v>
          </cell>
        </row>
        <row r="315">
          <cell r="A315">
            <v>190</v>
          </cell>
          <cell r="B315" t="str">
            <v/>
          </cell>
          <cell r="C315" t="str">
            <v/>
          </cell>
          <cell r="D315" t="str">
            <v>Harbour Pupil Referral Unit</v>
          </cell>
          <cell r="E315" t="str">
            <v>PRU</v>
          </cell>
          <cell r="BQ315">
            <v>24</v>
          </cell>
        </row>
        <row r="316">
          <cell r="A316">
            <v>351</v>
          </cell>
          <cell r="B316" t="str">
            <v/>
          </cell>
          <cell r="C316" t="str">
            <v/>
          </cell>
          <cell r="D316" t="str">
            <v>Alderwood Pupil Referral Unit</v>
          </cell>
          <cell r="E316" t="str">
            <v>PRU</v>
          </cell>
        </row>
        <row r="317">
          <cell r="A317">
            <v>352</v>
          </cell>
          <cell r="B317" t="str">
            <v/>
          </cell>
          <cell r="C317" t="str">
            <v/>
          </cell>
          <cell r="D317" t="str">
            <v>First Base (Ipswich) Pupil Referral Unit</v>
          </cell>
          <cell r="E317" t="str">
            <v>PRU</v>
          </cell>
        </row>
        <row r="318">
          <cell r="A318">
            <v>353</v>
          </cell>
          <cell r="B318" t="str">
            <v/>
          </cell>
          <cell r="C318" t="str">
            <v/>
          </cell>
          <cell r="D318" t="str">
            <v>St Christopher's Pupil Referral Unit</v>
          </cell>
          <cell r="E318" t="str">
            <v>PRU</v>
          </cell>
        </row>
        <row r="319">
          <cell r="A319">
            <v>367</v>
          </cell>
          <cell r="B319" t="str">
            <v/>
          </cell>
          <cell r="C319" t="str">
            <v/>
          </cell>
          <cell r="D319" t="str">
            <v>Parkside Pupil Referral Unit</v>
          </cell>
          <cell r="E319" t="str">
            <v>PRU</v>
          </cell>
        </row>
        <row r="320">
          <cell r="A320">
            <v>389</v>
          </cell>
          <cell r="B320" t="str">
            <v/>
          </cell>
          <cell r="C320" t="str">
            <v/>
          </cell>
          <cell r="D320" t="str">
            <v>Westbridge Pupil Referral Unit</v>
          </cell>
          <cell r="E320" t="str">
            <v>PRU</v>
          </cell>
        </row>
        <row r="321">
          <cell r="A321">
            <v>577</v>
          </cell>
          <cell r="B321" t="str">
            <v/>
          </cell>
          <cell r="C321" t="str">
            <v/>
          </cell>
          <cell r="D321" t="str">
            <v>Hampden House Pupil Referral Unit</v>
          </cell>
          <cell r="E321" t="str">
            <v>PRU</v>
          </cell>
          <cell r="BQ321">
            <v>24</v>
          </cell>
        </row>
        <row r="322">
          <cell r="A322">
            <v>580</v>
          </cell>
          <cell r="B322" t="str">
            <v/>
          </cell>
          <cell r="C322" t="str">
            <v/>
          </cell>
          <cell r="D322" t="str">
            <v>The Albany Centre Pupil Referral Unit</v>
          </cell>
          <cell r="E322" t="str">
            <v>PRU</v>
          </cell>
        </row>
        <row r="323">
          <cell r="A323">
            <v>584</v>
          </cell>
          <cell r="B323" t="str">
            <v/>
          </cell>
          <cell r="C323" t="str">
            <v/>
          </cell>
          <cell r="D323" t="str">
            <v>The Kingsfield Centre Pupil Referral Unit</v>
          </cell>
          <cell r="E323" t="str">
            <v>PRU</v>
          </cell>
        </row>
        <row r="324">
          <cell r="A324">
            <v>597</v>
          </cell>
          <cell r="B324" t="str">
            <v/>
          </cell>
          <cell r="C324" t="str">
            <v/>
          </cell>
          <cell r="D324" t="str">
            <v>First Base (BSE) Pupil Referral Unit</v>
          </cell>
          <cell r="E324" t="str">
            <v>PRU</v>
          </cell>
        </row>
        <row r="325">
          <cell r="A325">
            <v>266</v>
          </cell>
          <cell r="B325" t="str">
            <v/>
          </cell>
          <cell r="C325" t="str">
            <v/>
          </cell>
          <cell r="D325" t="str">
            <v>Highfield Nursery School</v>
          </cell>
          <cell r="E325" t="str">
            <v>Maintained Nursery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xth Form Allocations"/>
      <sheetName val="Suffolk One"/>
      <sheetName val="Data"/>
      <sheetName val="AY13-14 Mar 28 2013"/>
      <sheetName val="Act FY14-15 Mar XX 2014"/>
      <sheetName val="FY14-15 Mar XX 2014"/>
      <sheetName val="FY16-17"/>
      <sheetName val="FY17-18"/>
      <sheetName val="FY 19-20"/>
      <sheetName val="EFA Allocation sheet 18-19"/>
      <sheetName val="EFA Allocation sheet 17-18"/>
      <sheetName val="17-18 Reconciliation"/>
    </sheetNames>
    <sheetDataSet>
      <sheetData sheetId="0"/>
      <sheetData sheetId="1"/>
      <sheetData sheetId="2"/>
      <sheetData sheetId="3"/>
      <sheetData sheetId="4"/>
      <sheetData sheetId="5"/>
      <sheetData sheetId="6"/>
      <sheetData sheetId="7"/>
      <sheetData sheetId="8">
        <row r="5">
          <cell r="AB5">
            <v>1768870.666666667</v>
          </cell>
        </row>
        <row r="6">
          <cell r="AB6">
            <v>1023962.6666666667</v>
          </cell>
        </row>
        <row r="7">
          <cell r="AB7">
            <v>476999.33333333343</v>
          </cell>
        </row>
        <row r="8">
          <cell r="AB8">
            <v>1001403.6666666665</v>
          </cell>
        </row>
      </sheetData>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umn Top Up"/>
      <sheetName val="Targeted Support Pivot"/>
      <sheetName val="Targeted Support"/>
      <sheetName val="Lookup"/>
      <sheetName val="Data"/>
    </sheetNames>
    <sheetDataSet>
      <sheetData sheetId="0" refreshError="1"/>
      <sheetData sheetId="1" refreshError="1"/>
      <sheetData sheetId="2">
        <row r="4">
          <cell r="E4" t="str">
            <v>Total</v>
          </cell>
        </row>
        <row r="5">
          <cell r="C5">
            <v>5</v>
          </cell>
          <cell r="D5" t="str">
            <v>Barnby &amp; North Cove Primary School</v>
          </cell>
          <cell r="E5">
            <v>3</v>
          </cell>
        </row>
        <row r="6">
          <cell r="C6">
            <v>6</v>
          </cell>
          <cell r="D6" t="str">
            <v>Albert Pye Primary School</v>
          </cell>
          <cell r="E6">
            <v>4</v>
          </cell>
        </row>
        <row r="7">
          <cell r="C7">
            <v>8</v>
          </cell>
          <cell r="D7" t="str">
            <v>Beccles Primary Academy</v>
          </cell>
          <cell r="E7">
            <v>10</v>
          </cell>
        </row>
        <row r="8">
          <cell r="C8">
            <v>9</v>
          </cell>
          <cell r="D8" t="str">
            <v>St Benet's CP School</v>
          </cell>
          <cell r="E8">
            <v>2</v>
          </cell>
        </row>
        <row r="9">
          <cell r="C9">
            <v>13</v>
          </cell>
          <cell r="D9" t="str">
            <v>Bramfield C of E Primary School</v>
          </cell>
          <cell r="E9">
            <v>4</v>
          </cell>
        </row>
        <row r="10">
          <cell r="C10">
            <v>14</v>
          </cell>
          <cell r="D10" t="str">
            <v>Brampton C of E Primary School</v>
          </cell>
          <cell r="E10">
            <v>6</v>
          </cell>
        </row>
        <row r="11">
          <cell r="C11">
            <v>15</v>
          </cell>
          <cell r="D11" t="str">
            <v>Bungay Primary School</v>
          </cell>
          <cell r="E11">
            <v>7</v>
          </cell>
        </row>
        <row r="12">
          <cell r="C12">
            <v>16</v>
          </cell>
          <cell r="D12" t="str">
            <v>St Edmund's, Bungay</v>
          </cell>
          <cell r="E12">
            <v>2</v>
          </cell>
        </row>
        <row r="13">
          <cell r="C13">
            <v>30</v>
          </cell>
          <cell r="D13" t="str">
            <v>Easton Primary School</v>
          </cell>
          <cell r="E13">
            <v>2</v>
          </cell>
        </row>
        <row r="14">
          <cell r="C14">
            <v>31</v>
          </cell>
          <cell r="D14" t="str">
            <v>St Peter &amp; St Paul CE Primary School, Eye</v>
          </cell>
          <cell r="E14">
            <v>3</v>
          </cell>
        </row>
        <row r="15">
          <cell r="C15">
            <v>36</v>
          </cell>
          <cell r="D15" t="str">
            <v>Fressingfield C of E Primary School</v>
          </cell>
          <cell r="E15">
            <v>2</v>
          </cell>
        </row>
        <row r="16">
          <cell r="C16">
            <v>38</v>
          </cell>
          <cell r="D16" t="str">
            <v>Gislingham C of E Primary School</v>
          </cell>
          <cell r="E16">
            <v>3</v>
          </cell>
        </row>
        <row r="17">
          <cell r="C17">
            <v>41</v>
          </cell>
          <cell r="D17" t="str">
            <v>Edgar Sewter Primary School</v>
          </cell>
          <cell r="E17">
            <v>6</v>
          </cell>
        </row>
        <row r="18">
          <cell r="C18">
            <v>42</v>
          </cell>
          <cell r="D18" t="str">
            <v>Helmingham Primary School &amp; Nursery</v>
          </cell>
          <cell r="E18">
            <v>1</v>
          </cell>
        </row>
        <row r="19">
          <cell r="C19">
            <v>44</v>
          </cell>
          <cell r="D19" t="str">
            <v xml:space="preserve">Holton St Peter School </v>
          </cell>
          <cell r="E19">
            <v>3</v>
          </cell>
        </row>
        <row r="20">
          <cell r="C20">
            <v>45</v>
          </cell>
          <cell r="D20" t="str">
            <v>St Edmund's Primary School Hoxne</v>
          </cell>
          <cell r="E20">
            <v>3</v>
          </cell>
        </row>
        <row r="21">
          <cell r="C21">
            <v>48</v>
          </cell>
          <cell r="D21" t="str">
            <v>Ilketshall St Lawrence Primary</v>
          </cell>
          <cell r="E21">
            <v>3</v>
          </cell>
        </row>
        <row r="22">
          <cell r="C22">
            <v>52</v>
          </cell>
          <cell r="D22" t="str">
            <v>Kessingland C of E Primary Academy</v>
          </cell>
          <cell r="E22">
            <v>14</v>
          </cell>
        </row>
        <row r="23">
          <cell r="C23">
            <v>56</v>
          </cell>
          <cell r="D23" t="str">
            <v>All Saints C of E Primary School,  Laxfield</v>
          </cell>
          <cell r="E23">
            <v>8</v>
          </cell>
        </row>
        <row r="24">
          <cell r="C24">
            <v>57</v>
          </cell>
          <cell r="D24" t="str">
            <v>Leiston Primary School</v>
          </cell>
          <cell r="E24">
            <v>11</v>
          </cell>
        </row>
        <row r="25">
          <cell r="C25">
            <v>59</v>
          </cell>
          <cell r="D25" t="str">
            <v>Dell Primary School</v>
          </cell>
          <cell r="E25">
            <v>21</v>
          </cell>
        </row>
        <row r="26">
          <cell r="C26">
            <v>60</v>
          </cell>
          <cell r="D26" t="str">
            <v>Elm Tree Primary Academy</v>
          </cell>
          <cell r="E26">
            <v>28</v>
          </cell>
        </row>
        <row r="27">
          <cell r="C27">
            <v>61</v>
          </cell>
          <cell r="D27" t="str">
            <v>Red Oak Primary School</v>
          </cell>
          <cell r="E27">
            <v>7</v>
          </cell>
        </row>
        <row r="28">
          <cell r="C28">
            <v>62</v>
          </cell>
          <cell r="D28" t="str">
            <v>Gunton Primary Academy</v>
          </cell>
          <cell r="E28">
            <v>5</v>
          </cell>
        </row>
        <row r="29">
          <cell r="C29">
            <v>63</v>
          </cell>
          <cell r="D29" t="str">
            <v>Phoenix St Peter Academy</v>
          </cell>
          <cell r="E29">
            <v>4</v>
          </cell>
        </row>
        <row r="30">
          <cell r="C30">
            <v>64</v>
          </cell>
          <cell r="D30" t="str">
            <v xml:space="preserve">Northfield St Nicholas Primary Academy </v>
          </cell>
          <cell r="E30">
            <v>12</v>
          </cell>
        </row>
        <row r="31">
          <cell r="C31">
            <v>65</v>
          </cell>
          <cell r="D31" t="str">
            <v>Poplars Community Primary School</v>
          </cell>
          <cell r="E31">
            <v>32</v>
          </cell>
        </row>
        <row r="32">
          <cell r="C32">
            <v>67</v>
          </cell>
          <cell r="D32" t="str">
            <v>Pakefield Primary School</v>
          </cell>
          <cell r="E32">
            <v>11</v>
          </cell>
        </row>
        <row r="33">
          <cell r="C33">
            <v>70</v>
          </cell>
          <cell r="D33" t="str">
            <v>St Margaret's Primary Academy Lowestoft</v>
          </cell>
          <cell r="E33">
            <v>7</v>
          </cell>
        </row>
        <row r="34">
          <cell r="C34">
            <v>72</v>
          </cell>
          <cell r="D34" t="str">
            <v>St Mary's RC Primary School</v>
          </cell>
          <cell r="E34">
            <v>4</v>
          </cell>
        </row>
        <row r="35">
          <cell r="C35">
            <v>73</v>
          </cell>
          <cell r="D35" t="str">
            <v>Westwood Primary School</v>
          </cell>
          <cell r="E35">
            <v>12</v>
          </cell>
        </row>
        <row r="36">
          <cell r="C36">
            <v>74</v>
          </cell>
          <cell r="D36" t="str">
            <v>Woods Loke Primary School</v>
          </cell>
          <cell r="E36">
            <v>20</v>
          </cell>
        </row>
        <row r="37">
          <cell r="C37">
            <v>77</v>
          </cell>
          <cell r="D37" t="str">
            <v>Grove Primary School</v>
          </cell>
          <cell r="E37">
            <v>16</v>
          </cell>
        </row>
        <row r="38">
          <cell r="C38">
            <v>81</v>
          </cell>
          <cell r="D38" t="str">
            <v>Mendham Primary School</v>
          </cell>
          <cell r="E38">
            <v>1</v>
          </cell>
        </row>
        <row r="39">
          <cell r="C39">
            <v>92</v>
          </cell>
          <cell r="D39" t="str">
            <v>Reydon Primary School</v>
          </cell>
          <cell r="E39">
            <v>5</v>
          </cell>
        </row>
        <row r="40">
          <cell r="C40">
            <v>93</v>
          </cell>
          <cell r="D40" t="str">
            <v>Ringsfield C of E Primary School</v>
          </cell>
          <cell r="E40">
            <v>6</v>
          </cell>
        </row>
        <row r="41">
          <cell r="C41">
            <v>98</v>
          </cell>
          <cell r="D41" t="str">
            <v>Somerleyton Primary School</v>
          </cell>
          <cell r="E41">
            <v>1</v>
          </cell>
        </row>
        <row r="42">
          <cell r="C42">
            <v>99</v>
          </cell>
          <cell r="D42" t="str">
            <v>Southwold Primary School</v>
          </cell>
          <cell r="E42">
            <v>2</v>
          </cell>
        </row>
        <row r="43">
          <cell r="C43">
            <v>102</v>
          </cell>
          <cell r="D43" t="str">
            <v>Stradbroke Primary School</v>
          </cell>
          <cell r="E43">
            <v>7</v>
          </cell>
        </row>
        <row r="44">
          <cell r="C44">
            <v>109</v>
          </cell>
          <cell r="D44" t="str">
            <v>Wenhaston Primary</v>
          </cell>
          <cell r="E44">
            <v>1</v>
          </cell>
        </row>
        <row r="45">
          <cell r="C45">
            <v>111</v>
          </cell>
          <cell r="D45" t="str">
            <v>Wickham Market Primary School</v>
          </cell>
          <cell r="E45">
            <v>8</v>
          </cell>
        </row>
        <row r="46">
          <cell r="C46">
            <v>115</v>
          </cell>
          <cell r="D46" t="str">
            <v>Wortham Primary School</v>
          </cell>
          <cell r="E46">
            <v>4</v>
          </cell>
        </row>
        <row r="47">
          <cell r="C47">
            <v>119</v>
          </cell>
          <cell r="D47" t="str">
            <v>Yoxford &amp; Peasenhall</v>
          </cell>
          <cell r="E47">
            <v>3</v>
          </cell>
        </row>
        <row r="48">
          <cell r="C48">
            <v>120</v>
          </cell>
          <cell r="D48" t="str">
            <v>The Limes Primary Academy</v>
          </cell>
          <cell r="E48">
            <v>3</v>
          </cell>
        </row>
        <row r="49">
          <cell r="C49">
            <v>155</v>
          </cell>
          <cell r="D49" t="str">
            <v>Sir John Leman High School</v>
          </cell>
          <cell r="E49">
            <v>12</v>
          </cell>
        </row>
        <row r="50">
          <cell r="C50">
            <v>156</v>
          </cell>
          <cell r="D50" t="str">
            <v>Bungay High School</v>
          </cell>
          <cell r="E50">
            <v>6</v>
          </cell>
        </row>
        <row r="51">
          <cell r="C51">
            <v>159</v>
          </cell>
          <cell r="D51" t="str">
            <v>Debenham High School</v>
          </cell>
          <cell r="E51">
            <v>13</v>
          </cell>
        </row>
        <row r="52">
          <cell r="C52">
            <v>165</v>
          </cell>
          <cell r="D52" t="str">
            <v>Thomas Mills High School</v>
          </cell>
          <cell r="E52">
            <v>10</v>
          </cell>
        </row>
        <row r="53">
          <cell r="C53">
            <v>166</v>
          </cell>
          <cell r="D53" t="str">
            <v>Hartismere School</v>
          </cell>
          <cell r="E53">
            <v>9</v>
          </cell>
        </row>
        <row r="54">
          <cell r="C54">
            <v>167</v>
          </cell>
          <cell r="D54" t="str">
            <v>Alde Valley Academy</v>
          </cell>
          <cell r="E54">
            <v>21</v>
          </cell>
        </row>
        <row r="55">
          <cell r="C55">
            <v>169</v>
          </cell>
          <cell r="D55" t="str">
            <v>Ormiston Denes Academy</v>
          </cell>
          <cell r="E55">
            <v>30</v>
          </cell>
        </row>
        <row r="56">
          <cell r="C56">
            <v>170</v>
          </cell>
          <cell r="D56" t="str">
            <v>East Point Academy</v>
          </cell>
          <cell r="E56">
            <v>23</v>
          </cell>
        </row>
        <row r="57">
          <cell r="C57">
            <v>171</v>
          </cell>
          <cell r="D57" t="str">
            <v>Benjamin Britten Academy of Music &amp; Mathematics</v>
          </cell>
          <cell r="E57">
            <v>13</v>
          </cell>
        </row>
        <row r="58">
          <cell r="C58">
            <v>175</v>
          </cell>
          <cell r="D58" t="str">
            <v>Stradbroke High School</v>
          </cell>
          <cell r="E58">
            <v>25</v>
          </cell>
        </row>
        <row r="59">
          <cell r="C59">
            <v>208</v>
          </cell>
          <cell r="D59" t="str">
            <v>Brooklands Primary School</v>
          </cell>
          <cell r="E59">
            <v>1</v>
          </cell>
        </row>
        <row r="60">
          <cell r="C60">
            <v>217</v>
          </cell>
          <cell r="D60" t="str">
            <v>Chelmondiston C of E Primary School</v>
          </cell>
          <cell r="E60">
            <v>4</v>
          </cell>
        </row>
        <row r="61">
          <cell r="C61">
            <v>219</v>
          </cell>
          <cell r="D61" t="str">
            <v>Claydon Primary School</v>
          </cell>
          <cell r="E61">
            <v>6</v>
          </cell>
        </row>
        <row r="62">
          <cell r="C62">
            <v>225</v>
          </cell>
          <cell r="D62" t="str">
            <v>Eyke C of E VCP School</v>
          </cell>
          <cell r="E62">
            <v>5</v>
          </cell>
        </row>
        <row r="63">
          <cell r="C63">
            <v>228</v>
          </cell>
          <cell r="D63" t="str">
            <v>Causton Junior School</v>
          </cell>
          <cell r="E63">
            <v>11</v>
          </cell>
        </row>
        <row r="64">
          <cell r="C64">
            <v>231</v>
          </cell>
          <cell r="D64" t="str">
            <v>Grange CP School</v>
          </cell>
          <cell r="E64">
            <v>11</v>
          </cell>
        </row>
        <row r="65">
          <cell r="C65">
            <v>233</v>
          </cell>
          <cell r="D65" t="str">
            <v>Langer Primary Academy</v>
          </cell>
          <cell r="E65">
            <v>8</v>
          </cell>
        </row>
        <row r="66">
          <cell r="C66">
            <v>234</v>
          </cell>
          <cell r="D66" t="str">
            <v>Maidstone Infant School</v>
          </cell>
          <cell r="E66">
            <v>7</v>
          </cell>
        </row>
        <row r="67">
          <cell r="C67">
            <v>242</v>
          </cell>
          <cell r="D67" t="str">
            <v>Henley Primary School</v>
          </cell>
          <cell r="E67">
            <v>3</v>
          </cell>
        </row>
        <row r="68">
          <cell r="C68">
            <v>243</v>
          </cell>
          <cell r="D68" t="str">
            <v>Hintlesham &amp; Chattisham C of E Primary</v>
          </cell>
          <cell r="E68">
            <v>2</v>
          </cell>
        </row>
        <row r="69">
          <cell r="C69">
            <v>249</v>
          </cell>
          <cell r="D69" t="str">
            <v>Broke Hall CP School</v>
          </cell>
          <cell r="E69">
            <v>12</v>
          </cell>
        </row>
        <row r="70">
          <cell r="C70">
            <v>250</v>
          </cell>
          <cell r="D70" t="str">
            <v xml:space="preserve">Britannia Primary School </v>
          </cell>
          <cell r="E70">
            <v>4</v>
          </cell>
        </row>
        <row r="71">
          <cell r="C71">
            <v>251</v>
          </cell>
          <cell r="D71" t="str">
            <v>Castle Hill Infant School</v>
          </cell>
          <cell r="E71">
            <v>8</v>
          </cell>
        </row>
        <row r="72">
          <cell r="C72">
            <v>252</v>
          </cell>
          <cell r="D72" t="str">
            <v>Castle Hill Junior School</v>
          </cell>
          <cell r="E72">
            <v>18</v>
          </cell>
        </row>
        <row r="73">
          <cell r="C73">
            <v>253</v>
          </cell>
          <cell r="D73" t="str">
            <v xml:space="preserve">The Oaks Primary School </v>
          </cell>
          <cell r="E73">
            <v>9</v>
          </cell>
        </row>
        <row r="74">
          <cell r="C74">
            <v>256</v>
          </cell>
          <cell r="D74" t="str">
            <v>Cliff Lane Primary School</v>
          </cell>
          <cell r="E74">
            <v>13</v>
          </cell>
        </row>
        <row r="75">
          <cell r="C75">
            <v>260</v>
          </cell>
          <cell r="D75" t="str">
            <v>The Willows Primary School</v>
          </cell>
          <cell r="E75">
            <v>10</v>
          </cell>
        </row>
        <row r="76">
          <cell r="C76">
            <v>262</v>
          </cell>
          <cell r="D76" t="str">
            <v>Gusford Primary School</v>
          </cell>
          <cell r="E76">
            <v>10</v>
          </cell>
        </row>
        <row r="77">
          <cell r="C77">
            <v>263</v>
          </cell>
          <cell r="D77" t="str">
            <v>Halifax Primary School</v>
          </cell>
          <cell r="E77">
            <v>12</v>
          </cell>
        </row>
        <row r="78">
          <cell r="C78">
            <v>264</v>
          </cell>
          <cell r="D78" t="str">
            <v>Handford Hall Primary School</v>
          </cell>
          <cell r="E78">
            <v>18</v>
          </cell>
        </row>
        <row r="79">
          <cell r="C79">
            <v>267</v>
          </cell>
          <cell r="D79" t="str">
            <v>Hillside Primary School</v>
          </cell>
          <cell r="E79">
            <v>13</v>
          </cell>
        </row>
        <row r="80">
          <cell r="C80">
            <v>269</v>
          </cell>
          <cell r="D80" t="str">
            <v>Morland C of E Primary School</v>
          </cell>
          <cell r="E80">
            <v>8</v>
          </cell>
        </row>
        <row r="81">
          <cell r="C81">
            <v>270</v>
          </cell>
          <cell r="D81" t="str">
            <v>Murrayfield Primary Academy</v>
          </cell>
          <cell r="E81">
            <v>15</v>
          </cell>
        </row>
        <row r="82">
          <cell r="C82">
            <v>274</v>
          </cell>
          <cell r="D82" t="str">
            <v>Piper's Vale Primary Academy</v>
          </cell>
          <cell r="E82">
            <v>8</v>
          </cell>
        </row>
        <row r="83">
          <cell r="C83">
            <v>279</v>
          </cell>
          <cell r="D83" t="str">
            <v>Rose Hill Primary School</v>
          </cell>
          <cell r="E83">
            <v>5</v>
          </cell>
        </row>
        <row r="84">
          <cell r="C84">
            <v>283</v>
          </cell>
          <cell r="D84" t="str">
            <v>St Helen's Primary School</v>
          </cell>
          <cell r="E84">
            <v>13</v>
          </cell>
        </row>
        <row r="85">
          <cell r="C85">
            <v>288</v>
          </cell>
          <cell r="D85" t="str">
            <v xml:space="preserve">St Matthew's CEVAP School </v>
          </cell>
          <cell r="E85">
            <v>11</v>
          </cell>
        </row>
        <row r="86">
          <cell r="C86">
            <v>289</v>
          </cell>
          <cell r="D86" t="str">
            <v>St Marys Catholic Primary Ipswich</v>
          </cell>
          <cell r="E86">
            <v>3</v>
          </cell>
        </row>
        <row r="87">
          <cell r="C87">
            <v>291</v>
          </cell>
          <cell r="D87" t="str">
            <v>St Pancras Catholic Primary School</v>
          </cell>
          <cell r="E87">
            <v>7</v>
          </cell>
        </row>
        <row r="88">
          <cell r="C88">
            <v>292</v>
          </cell>
          <cell r="D88" t="str">
            <v>Sidegate Primary School</v>
          </cell>
          <cell r="E88">
            <v>17</v>
          </cell>
        </row>
        <row r="89">
          <cell r="C89">
            <v>293</v>
          </cell>
          <cell r="D89" t="str">
            <v>Springfield Infant School and Nursery</v>
          </cell>
          <cell r="E89">
            <v>7</v>
          </cell>
        </row>
        <row r="90">
          <cell r="C90">
            <v>294</v>
          </cell>
          <cell r="D90" t="str">
            <v>Springfield Junior School</v>
          </cell>
          <cell r="E90">
            <v>12</v>
          </cell>
        </row>
        <row r="91">
          <cell r="C91">
            <v>295</v>
          </cell>
          <cell r="D91" t="str">
            <v>Sprites Primary Academy</v>
          </cell>
          <cell r="E91">
            <v>10</v>
          </cell>
        </row>
        <row r="92">
          <cell r="C92">
            <v>303</v>
          </cell>
          <cell r="D92" t="str">
            <v>Whitton Community Primary School</v>
          </cell>
          <cell r="E92">
            <v>9</v>
          </cell>
        </row>
        <row r="93">
          <cell r="C93">
            <v>312</v>
          </cell>
          <cell r="D93" t="str">
            <v>Martlesham Primary Academy</v>
          </cell>
          <cell r="E93">
            <v>3</v>
          </cell>
        </row>
        <row r="94">
          <cell r="C94">
            <v>316</v>
          </cell>
          <cell r="D94" t="str">
            <v>Nacton C of E Primary School</v>
          </cell>
          <cell r="E94">
            <v>5</v>
          </cell>
        </row>
        <row r="95">
          <cell r="C95">
            <v>322</v>
          </cell>
          <cell r="D95" t="str">
            <v>Shotley Primary</v>
          </cell>
          <cell r="E95">
            <v>4</v>
          </cell>
        </row>
        <row r="96">
          <cell r="C96">
            <v>325</v>
          </cell>
          <cell r="D96" t="str">
            <v>Sproughton C of E Primary School</v>
          </cell>
          <cell r="E96">
            <v>3</v>
          </cell>
        </row>
        <row r="97">
          <cell r="C97">
            <v>328</v>
          </cell>
          <cell r="D97" t="str">
            <v>Stutton Primary</v>
          </cell>
          <cell r="E97">
            <v>2</v>
          </cell>
        </row>
        <row r="98">
          <cell r="C98">
            <v>344</v>
          </cell>
          <cell r="D98" t="str">
            <v>St Mary's CofE, Woodbridge</v>
          </cell>
          <cell r="E98">
            <v>4</v>
          </cell>
        </row>
        <row r="99">
          <cell r="C99">
            <v>350</v>
          </cell>
          <cell r="D99" t="str">
            <v>Felixstowe Academy</v>
          </cell>
          <cell r="E99">
            <v>20</v>
          </cell>
        </row>
        <row r="100">
          <cell r="C100">
            <v>356</v>
          </cell>
          <cell r="D100" t="str">
            <v>Claydon High School</v>
          </cell>
          <cell r="E100">
            <v>12</v>
          </cell>
        </row>
        <row r="101">
          <cell r="C101">
            <v>357</v>
          </cell>
          <cell r="D101" t="str">
            <v>East Bergholt High School</v>
          </cell>
          <cell r="E101">
            <v>7</v>
          </cell>
        </row>
        <row r="102">
          <cell r="C102">
            <v>361</v>
          </cell>
          <cell r="D102" t="str">
            <v>Hadleigh High School</v>
          </cell>
          <cell r="E102">
            <v>17</v>
          </cell>
        </row>
        <row r="103">
          <cell r="C103">
            <v>362</v>
          </cell>
          <cell r="D103" t="str">
            <v>Holbrook Academy</v>
          </cell>
          <cell r="E103">
            <v>24</v>
          </cell>
        </row>
        <row r="104">
          <cell r="C104">
            <v>365</v>
          </cell>
          <cell r="D104" t="str">
            <v>Chantry Academy</v>
          </cell>
          <cell r="E104">
            <v>16</v>
          </cell>
        </row>
        <row r="105">
          <cell r="C105">
            <v>366</v>
          </cell>
          <cell r="D105" t="str">
            <v>Copleston High School</v>
          </cell>
          <cell r="E105">
            <v>19</v>
          </cell>
        </row>
        <row r="106">
          <cell r="C106">
            <v>368</v>
          </cell>
          <cell r="D106" t="str">
            <v>Ipswich Academy</v>
          </cell>
          <cell r="E106">
            <v>22</v>
          </cell>
        </row>
        <row r="107">
          <cell r="C107">
            <v>371</v>
          </cell>
          <cell r="D107" t="str">
            <v>Stoke High School</v>
          </cell>
          <cell r="E107">
            <v>3</v>
          </cell>
        </row>
        <row r="108">
          <cell r="C108">
            <v>372</v>
          </cell>
          <cell r="D108" t="str">
            <v>St Albans Catholic High School</v>
          </cell>
          <cell r="E108">
            <v>32</v>
          </cell>
        </row>
        <row r="109">
          <cell r="C109">
            <v>373</v>
          </cell>
          <cell r="D109" t="str">
            <v>Ormiston Endeavour Academy</v>
          </cell>
          <cell r="E109">
            <v>3</v>
          </cell>
        </row>
        <row r="110">
          <cell r="C110">
            <v>375</v>
          </cell>
          <cell r="D110" t="str">
            <v>Westbourne Academy</v>
          </cell>
          <cell r="E110">
            <v>33</v>
          </cell>
        </row>
        <row r="111">
          <cell r="C111">
            <v>376</v>
          </cell>
          <cell r="D111" t="str">
            <v>Kesgrave High School</v>
          </cell>
          <cell r="E111">
            <v>48</v>
          </cell>
        </row>
        <row r="112">
          <cell r="C112">
            <v>378</v>
          </cell>
          <cell r="D112" t="str">
            <v>Farlingaye High School</v>
          </cell>
          <cell r="E112">
            <v>24</v>
          </cell>
        </row>
        <row r="113">
          <cell r="C113">
            <v>402</v>
          </cell>
          <cell r="D113" t="str">
            <v>Bacton CP School</v>
          </cell>
          <cell r="E113">
            <v>7</v>
          </cell>
        </row>
        <row r="114">
          <cell r="C114">
            <v>404</v>
          </cell>
          <cell r="D114" t="str">
            <v>Bardwell C of E Primary School</v>
          </cell>
          <cell r="E114">
            <v>3</v>
          </cell>
        </row>
        <row r="115">
          <cell r="C115">
            <v>411</v>
          </cell>
          <cell r="D115" t="str">
            <v>Forest Academy</v>
          </cell>
          <cell r="E115">
            <v>23</v>
          </cell>
        </row>
        <row r="116">
          <cell r="C116">
            <v>413</v>
          </cell>
          <cell r="D116" t="str">
            <v>Glade Academy</v>
          </cell>
          <cell r="E116">
            <v>9</v>
          </cell>
        </row>
        <row r="117">
          <cell r="C117">
            <v>417</v>
          </cell>
          <cell r="D117" t="str">
            <v>Howard CP  School</v>
          </cell>
          <cell r="E117">
            <v>13</v>
          </cell>
        </row>
        <row r="118">
          <cell r="C118">
            <v>423</v>
          </cell>
          <cell r="D118" t="str">
            <v>Tollgate Primary School</v>
          </cell>
          <cell r="E118">
            <v>6</v>
          </cell>
        </row>
        <row r="119">
          <cell r="C119">
            <v>425</v>
          </cell>
          <cell r="D119" t="str">
            <v>Abbots Green Academy</v>
          </cell>
          <cell r="E119">
            <v>6</v>
          </cell>
        </row>
        <row r="120">
          <cell r="C120">
            <v>429</v>
          </cell>
          <cell r="D120" t="str">
            <v>Clare Community Primary School</v>
          </cell>
          <cell r="E120">
            <v>8</v>
          </cell>
        </row>
        <row r="121">
          <cell r="C121">
            <v>437</v>
          </cell>
          <cell r="D121" t="str">
            <v>Elveden C of E Primary Academy</v>
          </cell>
          <cell r="E121">
            <v>7</v>
          </cell>
        </row>
        <row r="122">
          <cell r="C122">
            <v>440</v>
          </cell>
          <cell r="D122" t="str">
            <v>Glemsford Primary Academy</v>
          </cell>
          <cell r="E122">
            <v>5</v>
          </cell>
        </row>
        <row r="123">
          <cell r="C123">
            <v>441</v>
          </cell>
          <cell r="D123" t="str">
            <v>Great Barton C of E Primary Academy</v>
          </cell>
          <cell r="E123">
            <v>3</v>
          </cell>
        </row>
        <row r="124">
          <cell r="C124">
            <v>442</v>
          </cell>
          <cell r="D124" t="str">
            <v>Wells Hall Primary School</v>
          </cell>
          <cell r="E124">
            <v>4</v>
          </cell>
        </row>
        <row r="125">
          <cell r="C125">
            <v>447</v>
          </cell>
          <cell r="D125" t="str">
            <v>Coupals Primary Academy</v>
          </cell>
          <cell r="E125">
            <v>13</v>
          </cell>
        </row>
        <row r="126">
          <cell r="C126">
            <v>448</v>
          </cell>
          <cell r="D126" t="str">
            <v>Hartest C of E Primary School</v>
          </cell>
          <cell r="E126">
            <v>6</v>
          </cell>
        </row>
        <row r="127">
          <cell r="C127">
            <v>449</v>
          </cell>
          <cell r="D127" t="str">
            <v>Crawford's C of E Primary School</v>
          </cell>
          <cell r="E127">
            <v>4</v>
          </cell>
        </row>
        <row r="128">
          <cell r="C128">
            <v>450</v>
          </cell>
          <cell r="D128" t="str">
            <v>Burton End Primary Academy</v>
          </cell>
          <cell r="E128">
            <v>12</v>
          </cell>
        </row>
        <row r="129">
          <cell r="C129">
            <v>452</v>
          </cell>
          <cell r="D129" t="str">
            <v xml:space="preserve">Clements Primary Academy </v>
          </cell>
          <cell r="E129">
            <v>13</v>
          </cell>
        </row>
        <row r="130">
          <cell r="C130">
            <v>453</v>
          </cell>
          <cell r="D130" t="str">
            <v xml:space="preserve">Westfield Primary Academy </v>
          </cell>
          <cell r="E130">
            <v>22</v>
          </cell>
        </row>
        <row r="131">
          <cell r="C131">
            <v>454</v>
          </cell>
          <cell r="D131" t="str">
            <v>Place Farm Primary Academy</v>
          </cell>
          <cell r="E131">
            <v>14</v>
          </cell>
        </row>
        <row r="132">
          <cell r="C132">
            <v>455</v>
          </cell>
          <cell r="D132" t="str">
            <v>St Felix RC Primary School Haverhill</v>
          </cell>
          <cell r="E132">
            <v>3</v>
          </cell>
        </row>
        <row r="133">
          <cell r="C133">
            <v>464</v>
          </cell>
          <cell r="D133" t="str">
            <v>Ixworth C of E Primary School</v>
          </cell>
          <cell r="E133">
            <v>8</v>
          </cell>
        </row>
        <row r="134">
          <cell r="C134">
            <v>465</v>
          </cell>
          <cell r="D134" t="str">
            <v>Kedington Primary Academy</v>
          </cell>
          <cell r="E134">
            <v>4</v>
          </cell>
        </row>
        <row r="135">
          <cell r="C135">
            <v>469</v>
          </cell>
          <cell r="D135" t="str">
            <v>Long Melford C of E Primary School</v>
          </cell>
          <cell r="E135">
            <v>9</v>
          </cell>
        </row>
        <row r="136">
          <cell r="C136">
            <v>471</v>
          </cell>
          <cell r="D136" t="str">
            <v>Mendlesham Primary School</v>
          </cell>
          <cell r="E136">
            <v>7</v>
          </cell>
        </row>
        <row r="137">
          <cell r="C137">
            <v>472</v>
          </cell>
          <cell r="D137" t="str">
            <v>St Mary's Cof E Primary Academy</v>
          </cell>
          <cell r="E137">
            <v>20</v>
          </cell>
        </row>
        <row r="138">
          <cell r="C138">
            <v>473</v>
          </cell>
          <cell r="D138" t="str">
            <v>Beck Row Primary Academy</v>
          </cell>
          <cell r="E138">
            <v>4</v>
          </cell>
        </row>
        <row r="139">
          <cell r="C139">
            <v>474</v>
          </cell>
          <cell r="D139" t="str">
            <v>Great Heath Academy</v>
          </cell>
          <cell r="E139">
            <v>10</v>
          </cell>
        </row>
        <row r="140">
          <cell r="C140">
            <v>476</v>
          </cell>
          <cell r="D140" t="str">
            <v>West Row Academy</v>
          </cell>
          <cell r="E140">
            <v>13</v>
          </cell>
        </row>
        <row r="141">
          <cell r="C141">
            <v>481</v>
          </cell>
          <cell r="D141" t="str">
            <v>All Saints' CE Primary School, Newmarket</v>
          </cell>
          <cell r="E141">
            <v>19</v>
          </cell>
        </row>
        <row r="142">
          <cell r="C142">
            <v>483</v>
          </cell>
          <cell r="D142" t="str">
            <v>Houldsworth Valley Primary Academy</v>
          </cell>
          <cell r="E142">
            <v>8</v>
          </cell>
        </row>
        <row r="143">
          <cell r="C143">
            <v>484</v>
          </cell>
          <cell r="D143" t="str">
            <v>Laureate Community Primary Academy</v>
          </cell>
          <cell r="E143">
            <v>3</v>
          </cell>
        </row>
        <row r="144">
          <cell r="C144">
            <v>487</v>
          </cell>
          <cell r="D144" t="str">
            <v>St Louis Catholic Academy</v>
          </cell>
          <cell r="E144">
            <v>3</v>
          </cell>
        </row>
        <row r="145">
          <cell r="C145">
            <v>489</v>
          </cell>
          <cell r="D145" t="str">
            <v>Old Newton CEVC Primary School</v>
          </cell>
          <cell r="E145">
            <v>5</v>
          </cell>
        </row>
        <row r="146">
          <cell r="C146">
            <v>492</v>
          </cell>
          <cell r="D146" t="str">
            <v>Rattlesden C of E Primary Academy</v>
          </cell>
          <cell r="E146">
            <v>4</v>
          </cell>
        </row>
        <row r="147">
          <cell r="C147">
            <v>494</v>
          </cell>
          <cell r="D147" t="str">
            <v xml:space="preserve">Ringshall School </v>
          </cell>
          <cell r="E147">
            <v>3</v>
          </cell>
        </row>
        <row r="148">
          <cell r="C148">
            <v>501</v>
          </cell>
          <cell r="D148" t="str">
            <v>Stoke-By-Nayland C of E Primary School</v>
          </cell>
          <cell r="E148">
            <v>3</v>
          </cell>
        </row>
        <row r="149">
          <cell r="C149">
            <v>511</v>
          </cell>
          <cell r="D149" t="str">
            <v>Tudor C of E Primary School</v>
          </cell>
          <cell r="E149">
            <v>9</v>
          </cell>
        </row>
        <row r="150">
          <cell r="C150">
            <v>512</v>
          </cell>
          <cell r="D150" t="str">
            <v>Woodhall Primary School</v>
          </cell>
          <cell r="E150">
            <v>21</v>
          </cell>
        </row>
        <row r="151">
          <cell r="C151">
            <v>514</v>
          </cell>
          <cell r="D151" t="str">
            <v>Thurston CE Primary Academy</v>
          </cell>
          <cell r="E151">
            <v>3</v>
          </cell>
        </row>
        <row r="152">
          <cell r="C152">
            <v>515</v>
          </cell>
          <cell r="D152" t="str">
            <v>St Christopher's C of E Primary School</v>
          </cell>
          <cell r="E152">
            <v>9</v>
          </cell>
        </row>
        <row r="153">
          <cell r="C153">
            <v>521</v>
          </cell>
          <cell r="D153" t="str">
            <v>Wickhambrook Primary Academy</v>
          </cell>
          <cell r="E153">
            <v>6</v>
          </cell>
        </row>
        <row r="154">
          <cell r="C154">
            <v>522</v>
          </cell>
          <cell r="D154" t="str">
            <v>Woolpit Primary Academy</v>
          </cell>
          <cell r="E154">
            <v>9</v>
          </cell>
        </row>
        <row r="155">
          <cell r="C155">
            <v>525</v>
          </cell>
          <cell r="D155" t="str">
            <v>The Pines Primary</v>
          </cell>
          <cell r="E155">
            <v>5</v>
          </cell>
        </row>
        <row r="156">
          <cell r="C156">
            <v>527</v>
          </cell>
          <cell r="D156" t="str">
            <v>Horringer Court Middle</v>
          </cell>
          <cell r="E156">
            <v>5</v>
          </cell>
        </row>
        <row r="157">
          <cell r="C157">
            <v>531</v>
          </cell>
          <cell r="D157" t="str">
            <v>Westley Middle School</v>
          </cell>
          <cell r="E157">
            <v>6</v>
          </cell>
        </row>
        <row r="158">
          <cell r="C158">
            <v>551</v>
          </cell>
          <cell r="D158" t="str">
            <v>County Upper Bury</v>
          </cell>
          <cell r="E158">
            <v>5</v>
          </cell>
        </row>
        <row r="159">
          <cell r="C159">
            <v>554</v>
          </cell>
          <cell r="D159" t="str">
            <v>Samuel Ward Academy</v>
          </cell>
          <cell r="E159">
            <v>13</v>
          </cell>
        </row>
        <row r="160">
          <cell r="C160">
            <v>555</v>
          </cell>
          <cell r="D160" t="str">
            <v>Thomas Gainsborough School</v>
          </cell>
          <cell r="E160">
            <v>17</v>
          </cell>
        </row>
        <row r="161">
          <cell r="C161">
            <v>556</v>
          </cell>
          <cell r="D161" t="str">
            <v>Castle Manor Academy</v>
          </cell>
          <cell r="E161">
            <v>10</v>
          </cell>
        </row>
        <row r="162">
          <cell r="C162">
            <v>557</v>
          </cell>
          <cell r="D162" t="str">
            <v>Newmarket Academy</v>
          </cell>
          <cell r="E162">
            <v>10</v>
          </cell>
        </row>
        <row r="163">
          <cell r="C163">
            <v>558</v>
          </cell>
          <cell r="D163" t="str">
            <v>Stowmarket High School</v>
          </cell>
          <cell r="E163">
            <v>13</v>
          </cell>
        </row>
        <row r="164">
          <cell r="C164">
            <v>559</v>
          </cell>
          <cell r="D164" t="str">
            <v>Ormiston Sudbury Academy</v>
          </cell>
          <cell r="E164">
            <v>12</v>
          </cell>
        </row>
        <row r="165">
          <cell r="C165">
            <v>561</v>
          </cell>
          <cell r="D165" t="str">
            <v>Mildenhall College Academy</v>
          </cell>
          <cell r="E165">
            <v>18</v>
          </cell>
        </row>
        <row r="166">
          <cell r="C166">
            <v>562</v>
          </cell>
          <cell r="D166" t="str">
            <v>Stowupland High School</v>
          </cell>
          <cell r="E166">
            <v>4</v>
          </cell>
        </row>
        <row r="167">
          <cell r="C167">
            <v>599</v>
          </cell>
          <cell r="D167" t="str">
            <v>Sybil Andrews Academy</v>
          </cell>
          <cell r="E167">
            <v>10</v>
          </cell>
        </row>
        <row r="168">
          <cell r="C168">
            <v>990</v>
          </cell>
          <cell r="D168" t="str">
            <v>Stour Valley Community School</v>
          </cell>
          <cell r="E168">
            <v>5</v>
          </cell>
        </row>
        <row r="169">
          <cell r="C169">
            <v>991</v>
          </cell>
          <cell r="D169" t="str">
            <v>IES Breckland</v>
          </cell>
          <cell r="E169">
            <v>9</v>
          </cell>
        </row>
        <row r="170">
          <cell r="C170">
            <v>992</v>
          </cell>
          <cell r="D170" t="str">
            <v>SET Saxmundham</v>
          </cell>
          <cell r="E170">
            <v>18</v>
          </cell>
        </row>
        <row r="171">
          <cell r="C171">
            <v>993</v>
          </cell>
          <cell r="D171" t="str">
            <v>SET Beccles</v>
          </cell>
          <cell r="E171">
            <v>17</v>
          </cell>
        </row>
        <row r="172">
          <cell r="C172">
            <v>994</v>
          </cell>
          <cell r="D172" t="str">
            <v>SET Ixworth</v>
          </cell>
          <cell r="E172">
            <v>5</v>
          </cell>
        </row>
        <row r="173">
          <cell r="C173">
            <v>1</v>
          </cell>
          <cell r="D173" t="str">
            <v>Aldeburgh Primary School</v>
          </cell>
          <cell r="E173">
            <v>5</v>
          </cell>
        </row>
        <row r="174">
          <cell r="C174">
            <v>20</v>
          </cell>
          <cell r="D174" t="str">
            <v>Charsfield C of E Primary School</v>
          </cell>
          <cell r="E174">
            <v>4</v>
          </cell>
        </row>
        <row r="175">
          <cell r="C175">
            <v>23</v>
          </cell>
          <cell r="D175" t="str">
            <v>Coldfair Green CP School</v>
          </cell>
          <cell r="E175">
            <v>4</v>
          </cell>
        </row>
        <row r="176">
          <cell r="C176">
            <v>26</v>
          </cell>
          <cell r="D176" t="str">
            <v>Dennington C of E Primary School</v>
          </cell>
          <cell r="E176">
            <v>3</v>
          </cell>
        </row>
        <row r="177">
          <cell r="C177">
            <v>68</v>
          </cell>
          <cell r="D177" t="str">
            <v>Roman Hill Primary School</v>
          </cell>
          <cell r="E177">
            <v>28</v>
          </cell>
        </row>
        <row r="178">
          <cell r="C178">
            <v>84</v>
          </cell>
          <cell r="D178" t="str">
            <v>Occold Primary School</v>
          </cell>
          <cell r="E178">
            <v>8</v>
          </cell>
        </row>
        <row r="179">
          <cell r="C179">
            <v>96</v>
          </cell>
          <cell r="D179" t="str">
            <v>Saxmundham Primary School</v>
          </cell>
          <cell r="E179">
            <v>17</v>
          </cell>
        </row>
        <row r="180">
          <cell r="C180">
            <v>157</v>
          </cell>
          <cell r="D180" t="str">
            <v>Pakefield High School</v>
          </cell>
          <cell r="E180">
            <v>6</v>
          </cell>
        </row>
        <row r="181">
          <cell r="C181">
            <v>320</v>
          </cell>
          <cell r="D181" t="str">
            <v>Rendlesham Primary School</v>
          </cell>
          <cell r="E181">
            <v>5</v>
          </cell>
        </row>
        <row r="182">
          <cell r="C182">
            <v>496</v>
          </cell>
          <cell r="D182" t="str">
            <v>Rougham C of E Primary School</v>
          </cell>
          <cell r="E182">
            <v>3</v>
          </cell>
        </row>
        <row r="183">
          <cell r="E183">
            <v>1716</v>
          </cell>
        </row>
        <row r="184">
          <cell r="C184" t="str">
            <v>CC759</v>
          </cell>
          <cell r="D184" t="str">
            <v>OOC - Ditchingham &amp; Gillingham</v>
          </cell>
          <cell r="E184">
            <v>1</v>
          </cell>
        </row>
        <row r="185">
          <cell r="D185" t="str">
            <v>OOC - Norman Primary</v>
          </cell>
          <cell r="E185">
            <v>1</v>
          </cell>
        </row>
        <row r="186">
          <cell r="E186">
            <v>2</v>
          </cell>
        </row>
        <row r="187">
          <cell r="C187">
            <v>10</v>
          </cell>
          <cell r="D187" t="str">
            <v>Bedfield CEVCP School</v>
          </cell>
          <cell r="E187">
            <v>6</v>
          </cell>
        </row>
        <row r="188">
          <cell r="C188">
            <v>12</v>
          </cell>
          <cell r="D188" t="str">
            <v>Blundeston CEVCP School</v>
          </cell>
          <cell r="E188">
            <v>4</v>
          </cell>
        </row>
        <row r="189">
          <cell r="C189">
            <v>17</v>
          </cell>
          <cell r="D189" t="str">
            <v>St Botolphs CEVCP School</v>
          </cell>
          <cell r="E189">
            <v>2</v>
          </cell>
        </row>
        <row r="190">
          <cell r="C190">
            <v>19</v>
          </cell>
          <cell r="D190" t="str">
            <v>Carlton Colville Primary School</v>
          </cell>
          <cell r="E190">
            <v>11</v>
          </cell>
        </row>
        <row r="191">
          <cell r="C191">
            <v>22</v>
          </cell>
          <cell r="D191" t="str">
            <v>Corton CEVAP School</v>
          </cell>
          <cell r="E191">
            <v>6</v>
          </cell>
        </row>
        <row r="192">
          <cell r="C192">
            <v>25</v>
          </cell>
          <cell r="D192" t="str">
            <v>Sir Robert Hitcham CEVAP School Debenham</v>
          </cell>
          <cell r="E192">
            <v>1</v>
          </cell>
        </row>
        <row r="193">
          <cell r="C193">
            <v>29</v>
          </cell>
          <cell r="D193" t="str">
            <v>Earl Soham Community Primary School</v>
          </cell>
          <cell r="E193">
            <v>1</v>
          </cell>
        </row>
        <row r="194">
          <cell r="C194">
            <v>35</v>
          </cell>
          <cell r="D194" t="str">
            <v>Sir Robert Hitcham's CEVAP School Framlingham</v>
          </cell>
          <cell r="E194">
            <v>3</v>
          </cell>
        </row>
        <row r="195">
          <cell r="C195">
            <v>50</v>
          </cell>
          <cell r="D195" t="str">
            <v>Kelsale CEVCP School</v>
          </cell>
          <cell r="E195">
            <v>8</v>
          </cell>
        </row>
        <row r="196">
          <cell r="C196">
            <v>75</v>
          </cell>
          <cell r="D196" t="str">
            <v>Oulton Broad Primary School</v>
          </cell>
          <cell r="E196">
            <v>4</v>
          </cell>
        </row>
        <row r="197">
          <cell r="C197">
            <v>97</v>
          </cell>
          <cell r="D197" t="str">
            <v>Snape Community Primary</v>
          </cell>
          <cell r="E197">
            <v>1</v>
          </cell>
        </row>
        <row r="198">
          <cell r="C198">
            <v>101</v>
          </cell>
          <cell r="D198" t="str">
            <v>Stonham Aspal CEVA Primary School</v>
          </cell>
          <cell r="E198">
            <v>3</v>
          </cell>
        </row>
        <row r="199">
          <cell r="C199">
            <v>106</v>
          </cell>
          <cell r="D199" t="str">
            <v xml:space="preserve">Thorndon CEVCP School </v>
          </cell>
          <cell r="E199">
            <v>4</v>
          </cell>
        </row>
        <row r="200">
          <cell r="C200">
            <v>110</v>
          </cell>
          <cell r="D200" t="str">
            <v>Wetheringsett CEVCP School</v>
          </cell>
          <cell r="E200">
            <v>1</v>
          </cell>
        </row>
        <row r="201">
          <cell r="C201">
            <v>112</v>
          </cell>
          <cell r="D201" t="str">
            <v>Wilby CEVC Primary School</v>
          </cell>
          <cell r="E201">
            <v>7</v>
          </cell>
        </row>
        <row r="202">
          <cell r="C202">
            <v>113</v>
          </cell>
          <cell r="D202" t="str">
            <v>Worlingham CEVC Primary School</v>
          </cell>
          <cell r="E202">
            <v>8</v>
          </cell>
        </row>
        <row r="203">
          <cell r="C203">
            <v>114</v>
          </cell>
          <cell r="D203" t="str">
            <v xml:space="preserve">Worlingworth C of E VCP School </v>
          </cell>
          <cell r="E203">
            <v>4</v>
          </cell>
        </row>
        <row r="204">
          <cell r="C204">
            <v>202</v>
          </cell>
          <cell r="D204" t="str">
            <v>Bawdsey CEVCP School</v>
          </cell>
          <cell r="E204">
            <v>3</v>
          </cell>
        </row>
        <row r="205">
          <cell r="C205">
            <v>203</v>
          </cell>
          <cell r="D205" t="str">
            <v>Bentley CEVC Primary School</v>
          </cell>
          <cell r="E205">
            <v>1</v>
          </cell>
        </row>
        <row r="206">
          <cell r="C206">
            <v>205</v>
          </cell>
          <cell r="D206" t="str">
            <v>Bildeston Primary School</v>
          </cell>
          <cell r="E206">
            <v>6</v>
          </cell>
        </row>
        <row r="207">
          <cell r="C207">
            <v>338</v>
          </cell>
          <cell r="D207" t="str">
            <v>Whatfield CEVCP School</v>
          </cell>
          <cell r="E207">
            <v>6</v>
          </cell>
        </row>
        <row r="208">
          <cell r="C208">
            <v>206</v>
          </cell>
          <cell r="D208" t="str">
            <v>Bramford CEVC Primary School</v>
          </cell>
          <cell r="E208">
            <v>4</v>
          </cell>
        </row>
        <row r="209">
          <cell r="C209">
            <v>211</v>
          </cell>
          <cell r="D209" t="str">
            <v>Bucklesham Primary School</v>
          </cell>
          <cell r="E209">
            <v>5</v>
          </cell>
        </row>
        <row r="210">
          <cell r="C210">
            <v>216</v>
          </cell>
          <cell r="D210" t="str">
            <v>Capel St Mary CEVC Primary school</v>
          </cell>
          <cell r="E210">
            <v>7</v>
          </cell>
        </row>
        <row r="211">
          <cell r="C211">
            <v>220</v>
          </cell>
          <cell r="D211" t="str">
            <v>Copdock Primary</v>
          </cell>
          <cell r="E211">
            <v>2</v>
          </cell>
        </row>
        <row r="212">
          <cell r="C212">
            <v>223</v>
          </cell>
          <cell r="D212" t="str">
            <v>East Bergholt CEVC Primary School</v>
          </cell>
          <cell r="E212">
            <v>5</v>
          </cell>
        </row>
        <row r="213">
          <cell r="C213">
            <v>224</v>
          </cell>
          <cell r="D213" t="str">
            <v>Elmsett C of E VCP School</v>
          </cell>
          <cell r="E213">
            <v>6</v>
          </cell>
        </row>
        <row r="214">
          <cell r="C214">
            <v>229</v>
          </cell>
          <cell r="D214" t="str">
            <v>Colneis Junior School</v>
          </cell>
          <cell r="E214">
            <v>11</v>
          </cell>
        </row>
        <row r="215">
          <cell r="C215">
            <v>230</v>
          </cell>
          <cell r="D215" t="str">
            <v>Fairfield Infant School</v>
          </cell>
          <cell r="E215">
            <v>8</v>
          </cell>
        </row>
        <row r="216">
          <cell r="C216">
            <v>232</v>
          </cell>
          <cell r="D216" t="str">
            <v>Kingsfleet Primary Felixstowe</v>
          </cell>
          <cell r="E216">
            <v>2</v>
          </cell>
        </row>
        <row r="217">
          <cell r="C217">
            <v>237</v>
          </cell>
          <cell r="D217" t="str">
            <v>Grundisburgh County Primary</v>
          </cell>
          <cell r="E217">
            <v>1</v>
          </cell>
        </row>
        <row r="218">
          <cell r="C218">
            <v>238</v>
          </cell>
          <cell r="D218" t="str">
            <v>Beaumont Community Primary School</v>
          </cell>
          <cell r="E218">
            <v>9</v>
          </cell>
        </row>
        <row r="219">
          <cell r="C219">
            <v>239</v>
          </cell>
          <cell r="D219" t="str">
            <v>Hadleigh Community Primary School</v>
          </cell>
          <cell r="E219">
            <v>7</v>
          </cell>
        </row>
        <row r="220">
          <cell r="C220">
            <v>240</v>
          </cell>
          <cell r="D220" t="str">
            <v>St Marys C of E Primary Hadleigh</v>
          </cell>
          <cell r="E220">
            <v>8</v>
          </cell>
        </row>
        <row r="221">
          <cell r="C221">
            <v>245</v>
          </cell>
          <cell r="D221" t="str">
            <v>Holbrook Primary School</v>
          </cell>
          <cell r="E221">
            <v>4</v>
          </cell>
        </row>
        <row r="222">
          <cell r="C222">
            <v>246</v>
          </cell>
          <cell r="D222" t="str">
            <v>Hollesley Primary School</v>
          </cell>
          <cell r="E222">
            <v>3</v>
          </cell>
        </row>
        <row r="223">
          <cell r="C223">
            <v>258</v>
          </cell>
          <cell r="D223" t="str">
            <v>Clifford Road Primary School</v>
          </cell>
          <cell r="E223">
            <v>9</v>
          </cell>
        </row>
        <row r="224">
          <cell r="C224">
            <v>259</v>
          </cell>
          <cell r="D224" t="str">
            <v>Dale Hall CP School</v>
          </cell>
          <cell r="E224">
            <v>17</v>
          </cell>
        </row>
        <row r="225">
          <cell r="C225">
            <v>273</v>
          </cell>
          <cell r="D225" t="str">
            <v>Ravenswood CP School</v>
          </cell>
          <cell r="E225">
            <v>2</v>
          </cell>
        </row>
        <row r="226">
          <cell r="C226">
            <v>275</v>
          </cell>
          <cell r="D226" t="str">
            <v>Ranelagh Primary School</v>
          </cell>
          <cell r="E226">
            <v>14</v>
          </cell>
        </row>
        <row r="227">
          <cell r="C227">
            <v>281</v>
          </cell>
          <cell r="D227" t="str">
            <v>Rushmere Hall Primary School</v>
          </cell>
          <cell r="E227">
            <v>39</v>
          </cell>
        </row>
        <row r="228">
          <cell r="C228">
            <v>284</v>
          </cell>
          <cell r="D228" t="str">
            <v xml:space="preserve">St John's Primary School </v>
          </cell>
          <cell r="E228">
            <v>5</v>
          </cell>
        </row>
        <row r="229">
          <cell r="C229">
            <v>285</v>
          </cell>
          <cell r="D229" t="str">
            <v>St Margaret's CEVAP Ipswich</v>
          </cell>
          <cell r="E229">
            <v>11</v>
          </cell>
        </row>
        <row r="230">
          <cell r="C230">
            <v>287</v>
          </cell>
          <cell r="D230" t="str">
            <v>St Mark's Catholic Primary Ipswich</v>
          </cell>
          <cell r="E230">
            <v>4</v>
          </cell>
        </row>
        <row r="231">
          <cell r="C231">
            <v>300</v>
          </cell>
          <cell r="D231" t="str">
            <v>Whitehouse CP School</v>
          </cell>
          <cell r="E231">
            <v>16</v>
          </cell>
        </row>
        <row r="232">
          <cell r="C232">
            <v>307</v>
          </cell>
          <cell r="D232" t="str">
            <v>Cedarwood Primary School</v>
          </cell>
          <cell r="E232">
            <v>21</v>
          </cell>
        </row>
        <row r="233">
          <cell r="C233">
            <v>308</v>
          </cell>
          <cell r="D233" t="str">
            <v>Kersey Primary School</v>
          </cell>
          <cell r="E233">
            <v>1</v>
          </cell>
        </row>
        <row r="234">
          <cell r="C234">
            <v>309</v>
          </cell>
          <cell r="D234" t="str">
            <v>Heath Primary School</v>
          </cell>
          <cell r="E234">
            <v>16</v>
          </cell>
        </row>
        <row r="235">
          <cell r="C235">
            <v>310</v>
          </cell>
          <cell r="D235" t="str">
            <v>Bealings School</v>
          </cell>
          <cell r="E235">
            <v>1</v>
          </cell>
        </row>
        <row r="236">
          <cell r="C236">
            <v>311</v>
          </cell>
          <cell r="D236" t="str">
            <v>Birchwood Primary School</v>
          </cell>
          <cell r="E236">
            <v>4</v>
          </cell>
        </row>
        <row r="237">
          <cell r="C237">
            <v>313</v>
          </cell>
          <cell r="D237" t="str">
            <v>Gorseland Primary School</v>
          </cell>
          <cell r="E237">
            <v>5</v>
          </cell>
        </row>
        <row r="238">
          <cell r="C238">
            <v>314</v>
          </cell>
          <cell r="D238" t="str">
            <v>Melton Primary School</v>
          </cell>
          <cell r="E238">
            <v>5</v>
          </cell>
        </row>
        <row r="239">
          <cell r="C239">
            <v>317</v>
          </cell>
          <cell r="D239" t="str">
            <v>Orford CEVAP School</v>
          </cell>
          <cell r="E239">
            <v>4</v>
          </cell>
        </row>
        <row r="240">
          <cell r="C240">
            <v>318</v>
          </cell>
          <cell r="D240" t="str">
            <v>Otley Primary School</v>
          </cell>
          <cell r="E240">
            <v>1</v>
          </cell>
        </row>
        <row r="241">
          <cell r="C241">
            <v>324</v>
          </cell>
          <cell r="D241" t="str">
            <v>Somersham Primary School</v>
          </cell>
          <cell r="E241">
            <v>5</v>
          </cell>
        </row>
        <row r="242">
          <cell r="C242">
            <v>327</v>
          </cell>
          <cell r="D242" t="str">
            <v>Stratford St Mary Primary</v>
          </cell>
          <cell r="E242">
            <v>2</v>
          </cell>
        </row>
        <row r="243">
          <cell r="C243">
            <v>331</v>
          </cell>
          <cell r="D243" t="str">
            <v>Tattingstone CEVC Primary</v>
          </cell>
          <cell r="E243">
            <v>1</v>
          </cell>
        </row>
        <row r="244">
          <cell r="C244">
            <v>332</v>
          </cell>
          <cell r="D244" t="str">
            <v>Trimley St Martin Primary School</v>
          </cell>
          <cell r="E244">
            <v>15</v>
          </cell>
        </row>
        <row r="245">
          <cell r="C245">
            <v>333</v>
          </cell>
          <cell r="D245" t="str">
            <v>Trimley St Mary Primary School</v>
          </cell>
          <cell r="E245">
            <v>10</v>
          </cell>
        </row>
        <row r="246">
          <cell r="C246">
            <v>337</v>
          </cell>
          <cell r="D246" t="str">
            <v>Waldringfield Primary School</v>
          </cell>
          <cell r="E246">
            <v>4</v>
          </cell>
        </row>
        <row r="247">
          <cell r="C247">
            <v>339</v>
          </cell>
          <cell r="D247" t="str">
            <v>Witnesham Primary School</v>
          </cell>
          <cell r="E247">
            <v>3</v>
          </cell>
        </row>
        <row r="248">
          <cell r="C248">
            <v>342</v>
          </cell>
          <cell r="D248" t="str">
            <v>Woodbridge Primary</v>
          </cell>
          <cell r="E248">
            <v>4</v>
          </cell>
        </row>
        <row r="249">
          <cell r="C249">
            <v>343</v>
          </cell>
          <cell r="D249" t="str">
            <v>Kyson Primary School, Woodbridge</v>
          </cell>
          <cell r="E249">
            <v>11</v>
          </cell>
        </row>
        <row r="250">
          <cell r="C250">
            <v>370</v>
          </cell>
          <cell r="D250" t="str">
            <v>Northgate High School</v>
          </cell>
          <cell r="E250">
            <v>29</v>
          </cell>
        </row>
        <row r="251">
          <cell r="C251">
            <v>400</v>
          </cell>
          <cell r="D251" t="str">
            <v>Acton CEVC Primary School</v>
          </cell>
          <cell r="E251">
            <v>10</v>
          </cell>
        </row>
        <row r="252">
          <cell r="C252">
            <v>405</v>
          </cell>
          <cell r="D252" t="str">
            <v>Barnham CEVC Primary School</v>
          </cell>
          <cell r="E252">
            <v>7</v>
          </cell>
        </row>
        <row r="253">
          <cell r="C253">
            <v>406</v>
          </cell>
          <cell r="D253" t="str">
            <v>Barningham CEVC Primary School</v>
          </cell>
          <cell r="E253">
            <v>8</v>
          </cell>
        </row>
        <row r="254">
          <cell r="C254">
            <v>407</v>
          </cell>
          <cell r="D254" t="str">
            <v>Barrow CEVCP School</v>
          </cell>
          <cell r="E254">
            <v>3</v>
          </cell>
        </row>
        <row r="255">
          <cell r="C255">
            <v>409</v>
          </cell>
          <cell r="D255" t="str">
            <v>Boxford CEVC Primary School</v>
          </cell>
          <cell r="E255">
            <v>4</v>
          </cell>
        </row>
        <row r="256">
          <cell r="C256">
            <v>412</v>
          </cell>
          <cell r="D256" t="str">
            <v>Bures CEVCP School</v>
          </cell>
          <cell r="E256">
            <v>5</v>
          </cell>
        </row>
        <row r="257">
          <cell r="C257">
            <v>415</v>
          </cell>
          <cell r="D257" t="str">
            <v>Guildhall Feoffment CP school</v>
          </cell>
          <cell r="E257">
            <v>5</v>
          </cell>
        </row>
        <row r="258">
          <cell r="C258">
            <v>416</v>
          </cell>
          <cell r="D258" t="str">
            <v>Hardwick Primary School</v>
          </cell>
          <cell r="E258">
            <v>8</v>
          </cell>
        </row>
        <row r="259">
          <cell r="C259">
            <v>418</v>
          </cell>
          <cell r="D259" t="str">
            <v>Sebert Wood Primary School</v>
          </cell>
          <cell r="E259">
            <v>7</v>
          </cell>
        </row>
        <row r="260">
          <cell r="C260">
            <v>420</v>
          </cell>
          <cell r="D260" t="str">
            <v>St Edmunds Catholic Primary School BSE</v>
          </cell>
          <cell r="E260">
            <v>6</v>
          </cell>
        </row>
        <row r="261">
          <cell r="C261">
            <v>509</v>
          </cell>
          <cell r="D261" t="str">
            <v>St Joseph Catholic Primary</v>
          </cell>
          <cell r="E261">
            <v>2</v>
          </cell>
        </row>
        <row r="262">
          <cell r="C262">
            <v>421</v>
          </cell>
          <cell r="D262" t="str">
            <v>St Edmundsbury CEVA Primary</v>
          </cell>
          <cell r="E262">
            <v>8</v>
          </cell>
        </row>
        <row r="263">
          <cell r="C263">
            <v>422</v>
          </cell>
          <cell r="D263" t="str">
            <v>Sexton's Manor Primary School</v>
          </cell>
          <cell r="E263">
            <v>7</v>
          </cell>
        </row>
        <row r="264">
          <cell r="C264">
            <v>424</v>
          </cell>
          <cell r="D264" t="str">
            <v>Westgate CP School</v>
          </cell>
          <cell r="E264">
            <v>23</v>
          </cell>
        </row>
        <row r="265">
          <cell r="C265">
            <v>430</v>
          </cell>
          <cell r="D265" t="str">
            <v>Cockfield C of E VCP School</v>
          </cell>
          <cell r="E265">
            <v>3</v>
          </cell>
        </row>
        <row r="266">
          <cell r="C266">
            <v>431</v>
          </cell>
          <cell r="D266" t="str">
            <v>Combs Ford Primary School</v>
          </cell>
          <cell r="E266">
            <v>10</v>
          </cell>
        </row>
        <row r="267">
          <cell r="C267">
            <v>432</v>
          </cell>
          <cell r="D267" t="str">
            <v>Creeting St Mary CEVAP School</v>
          </cell>
          <cell r="E267">
            <v>4</v>
          </cell>
        </row>
        <row r="268">
          <cell r="C268">
            <v>436</v>
          </cell>
          <cell r="D268" t="str">
            <v>Elmswell CP School</v>
          </cell>
          <cell r="E268">
            <v>4</v>
          </cell>
        </row>
        <row r="269">
          <cell r="C269">
            <v>443</v>
          </cell>
          <cell r="D269" t="str">
            <v>Pot Kiln Primary School</v>
          </cell>
          <cell r="E269">
            <v>7</v>
          </cell>
        </row>
        <row r="270">
          <cell r="C270">
            <v>444</v>
          </cell>
          <cell r="D270" t="str">
            <v>Gt Finborough C of E VCP School</v>
          </cell>
          <cell r="E270">
            <v>1</v>
          </cell>
        </row>
        <row r="271">
          <cell r="C271">
            <v>445</v>
          </cell>
          <cell r="D271" t="str">
            <v>Great Waldingfield</v>
          </cell>
          <cell r="E271">
            <v>3</v>
          </cell>
        </row>
        <row r="272">
          <cell r="C272">
            <v>446</v>
          </cell>
          <cell r="D272" t="str">
            <v>Great Whelnetham C of E VCP School</v>
          </cell>
          <cell r="E272">
            <v>7</v>
          </cell>
        </row>
        <row r="273">
          <cell r="C273">
            <v>451</v>
          </cell>
          <cell r="D273" t="str">
            <v>New Cangle CP School</v>
          </cell>
          <cell r="E273">
            <v>4</v>
          </cell>
        </row>
        <row r="274">
          <cell r="C274">
            <v>457</v>
          </cell>
          <cell r="D274" t="str">
            <v>Honington CEVCP School</v>
          </cell>
          <cell r="E274">
            <v>4</v>
          </cell>
        </row>
        <row r="275">
          <cell r="C275">
            <v>458</v>
          </cell>
          <cell r="D275" t="str">
            <v>Hopton CEVC Primary School</v>
          </cell>
          <cell r="E275">
            <v>4</v>
          </cell>
        </row>
        <row r="276">
          <cell r="C276">
            <v>460</v>
          </cell>
          <cell r="D276" t="str">
            <v>Hundon</v>
          </cell>
          <cell r="E276">
            <v>4</v>
          </cell>
        </row>
        <row r="277">
          <cell r="C277">
            <v>461</v>
          </cell>
          <cell r="D277" t="str">
            <v>Ickworth Park Primary School</v>
          </cell>
          <cell r="E277">
            <v>3</v>
          </cell>
        </row>
        <row r="278">
          <cell r="C278">
            <v>466</v>
          </cell>
          <cell r="D278" t="str">
            <v>Lakenheath CP School</v>
          </cell>
          <cell r="E278">
            <v>10</v>
          </cell>
        </row>
        <row r="279">
          <cell r="C279">
            <v>467</v>
          </cell>
          <cell r="D279" t="str">
            <v>Lavenham Community Primary School</v>
          </cell>
          <cell r="E279">
            <v>5</v>
          </cell>
        </row>
        <row r="280">
          <cell r="C280">
            <v>468</v>
          </cell>
          <cell r="D280" t="str">
            <v>All Saints C of E VCP School, Lawshall</v>
          </cell>
          <cell r="E280">
            <v>4</v>
          </cell>
        </row>
        <row r="281">
          <cell r="C281">
            <v>478</v>
          </cell>
          <cell r="D281" t="str">
            <v>Moulton CEVC Primary School</v>
          </cell>
          <cell r="E281">
            <v>3</v>
          </cell>
        </row>
        <row r="282">
          <cell r="C282">
            <v>479</v>
          </cell>
          <cell r="D282" t="str">
            <v>Nayland Primary School</v>
          </cell>
          <cell r="E282">
            <v>11</v>
          </cell>
        </row>
        <row r="283">
          <cell r="C283">
            <v>480</v>
          </cell>
          <cell r="D283" t="str">
            <v>Bosmere CP School</v>
          </cell>
          <cell r="E283">
            <v>6</v>
          </cell>
        </row>
        <row r="284">
          <cell r="C284">
            <v>482</v>
          </cell>
          <cell r="D284" t="str">
            <v>Exning Primary School</v>
          </cell>
          <cell r="E284">
            <v>15</v>
          </cell>
        </row>
        <row r="285">
          <cell r="C285">
            <v>486</v>
          </cell>
          <cell r="D285" t="str">
            <v>Paddocks Primary School</v>
          </cell>
          <cell r="E285">
            <v>3</v>
          </cell>
        </row>
        <row r="286">
          <cell r="C286">
            <v>488</v>
          </cell>
          <cell r="D286" t="str">
            <v>Norton C of E VCP School</v>
          </cell>
          <cell r="E286">
            <v>6</v>
          </cell>
        </row>
        <row r="287">
          <cell r="C287">
            <v>495</v>
          </cell>
          <cell r="D287" t="str">
            <v>Risby CEVC Primary School</v>
          </cell>
          <cell r="E287">
            <v>8</v>
          </cell>
        </row>
        <row r="288">
          <cell r="C288">
            <v>499</v>
          </cell>
          <cell r="D288" t="str">
            <v>Stanton CP School</v>
          </cell>
          <cell r="E288">
            <v>6</v>
          </cell>
        </row>
        <row r="289">
          <cell r="C289">
            <v>502</v>
          </cell>
          <cell r="D289" t="str">
            <v>Chilton CP School</v>
          </cell>
          <cell r="E289">
            <v>1</v>
          </cell>
        </row>
        <row r="290">
          <cell r="C290">
            <v>503</v>
          </cell>
          <cell r="D290" t="str">
            <v>Abbot's Hall Primary School</v>
          </cell>
          <cell r="E290">
            <v>11</v>
          </cell>
        </row>
        <row r="291">
          <cell r="C291">
            <v>504</v>
          </cell>
          <cell r="D291" t="str">
            <v>Wood Ley CP School</v>
          </cell>
          <cell r="E291">
            <v>6</v>
          </cell>
        </row>
        <row r="292">
          <cell r="C292">
            <v>506</v>
          </cell>
          <cell r="D292" t="str">
            <v>Freeman CP School</v>
          </cell>
          <cell r="E292">
            <v>6</v>
          </cell>
        </row>
        <row r="293">
          <cell r="C293">
            <v>507</v>
          </cell>
          <cell r="D293" t="str">
            <v>St Gregory Primary</v>
          </cell>
          <cell r="E293">
            <v>8</v>
          </cell>
        </row>
        <row r="294">
          <cell r="C294">
            <v>508</v>
          </cell>
          <cell r="D294" t="str">
            <v>Trinity C of E VA Primary School</v>
          </cell>
          <cell r="E294">
            <v>2</v>
          </cell>
        </row>
        <row r="295">
          <cell r="C295">
            <v>513</v>
          </cell>
          <cell r="D295" t="str">
            <v>Thurlow CEVCP School</v>
          </cell>
          <cell r="E295">
            <v>4</v>
          </cell>
        </row>
        <row r="296">
          <cell r="C296">
            <v>517</v>
          </cell>
          <cell r="D296" t="str">
            <v>Walsham le Willows CEVCP School</v>
          </cell>
          <cell r="E296">
            <v>2</v>
          </cell>
        </row>
        <row r="297">
          <cell r="C297">
            <v>552</v>
          </cell>
          <cell r="D297" t="str">
            <v>King Edward VI C of E VCU School</v>
          </cell>
          <cell r="E297">
            <v>29</v>
          </cell>
        </row>
        <row r="298">
          <cell r="C298">
            <v>553</v>
          </cell>
          <cell r="D298" t="str">
            <v>St Benedict's Catholic Upper School</v>
          </cell>
          <cell r="E298">
            <v>15</v>
          </cell>
        </row>
        <row r="299">
          <cell r="C299">
            <v>560</v>
          </cell>
          <cell r="D299" t="str">
            <v>Thurston Community College</v>
          </cell>
          <cell r="E299">
            <v>14</v>
          </cell>
        </row>
        <row r="300">
          <cell r="E300">
            <v>767</v>
          </cell>
        </row>
        <row r="301">
          <cell r="E301">
            <v>2485</v>
          </cell>
        </row>
      </sheetData>
      <sheetData sheetId="3" refreshError="1"/>
      <sheetData sheetId="4">
        <row r="4">
          <cell r="B4" t="str">
            <v>LAESTAB</v>
          </cell>
          <cell r="C4" t="str">
            <v>School Name</v>
          </cell>
          <cell r="D4" t="str">
            <v>NOR
(from Adjusted Factors column O)</v>
          </cell>
          <cell r="E4" t="str">
            <v>NOR Primary
(from Adjusted Factors column P)</v>
          </cell>
          <cell r="F4" t="str">
            <v>NOR Secondary
(from Adjusted Factors column S)</v>
          </cell>
          <cell r="G4" t="str">
            <v>Basic Entitlement (Primary)</v>
          </cell>
          <cell r="H4" t="str">
            <v>Basic Entitlement (KS3)</v>
          </cell>
          <cell r="I4" t="str">
            <v>Basic Entitlement (KS4)</v>
          </cell>
          <cell r="J4" t="str">
            <v>Free School Meals 
(Primary)</v>
          </cell>
          <cell r="K4" t="str">
            <v>Free School Meals
(Secondary)</v>
          </cell>
          <cell r="L4" t="str">
            <v>Free School Meals Ever 6
(Primary)</v>
          </cell>
          <cell r="M4" t="str">
            <v>Free School Meals Ever 6
(Secondary)</v>
          </cell>
          <cell r="N4" t="str">
            <v>IDACI (P F)</v>
          </cell>
          <cell r="O4" t="str">
            <v>IDACI (P E)</v>
          </cell>
          <cell r="P4" t="str">
            <v>IDACI (P D)</v>
          </cell>
          <cell r="Q4" t="str">
            <v>IDACI (P C)</v>
          </cell>
          <cell r="R4" t="str">
            <v>IDACI (P B)</v>
          </cell>
          <cell r="S4" t="str">
            <v>IDACI (P A)</v>
          </cell>
          <cell r="T4" t="str">
            <v>IDACI (S F)</v>
          </cell>
          <cell r="U4" t="str">
            <v>IDACI (S E)</v>
          </cell>
          <cell r="V4" t="str">
            <v>IDACI (S D)</v>
          </cell>
          <cell r="W4" t="str">
            <v>IDACI (S C)</v>
          </cell>
          <cell r="X4" t="str">
            <v>IDACI (S B)</v>
          </cell>
          <cell r="Y4" t="str">
            <v>IDACI (S A)</v>
          </cell>
          <cell r="Z4" t="str">
            <v>EAL (P)</v>
          </cell>
          <cell r="AA4" t="str">
            <v>EAL (S)</v>
          </cell>
          <cell r="AB4" t="str">
            <v>LAC</v>
          </cell>
          <cell r="AC4" t="str">
            <v>Low Attainment (P)</v>
          </cell>
          <cell r="AD4" t="str">
            <v>Low Attainment (S)</v>
          </cell>
          <cell r="AE4" t="str">
            <v>Mobility (P)</v>
          </cell>
          <cell r="AF4" t="str">
            <v>Mobility (S)</v>
          </cell>
          <cell r="AG4" t="str">
            <v>Lump Sum</v>
          </cell>
          <cell r="AH4" t="str">
            <v>Sparsity Funding</v>
          </cell>
          <cell r="AI4" t="str">
            <v>London Fringe</v>
          </cell>
          <cell r="AJ4" t="str">
            <v>Split Sites</v>
          </cell>
          <cell r="AK4" t="str">
            <v>Rates</v>
          </cell>
          <cell r="AL4" t="str">
            <v>PFI</v>
          </cell>
          <cell r="AM4" t="str">
            <v>20-21 Approved Exceptional  Circumstance 1:
Reserved for Additional lump sum for schools amalgamated during  FY19-20</v>
          </cell>
          <cell r="AN4" t="str">
            <v>20-21 Approved Exceptional  Circumstance 2:
Reserved for additional sparsity lump sum</v>
          </cell>
          <cell r="AO4" t="str">
            <v>20-21 Approved Exceptional  Circumstance 3</v>
          </cell>
          <cell r="AP4" t="str">
            <v>20-21 Approved Exceptional  Circumstance 4</v>
          </cell>
          <cell r="AQ4" t="str">
            <v>20-21 Approved Exceptional  Circumstance 5</v>
          </cell>
          <cell r="AR4" t="str">
            <v>20-21 Approved Exceptional  Circumstance 6</v>
          </cell>
          <cell r="AS4" t="str">
            <v>20-21 Approved Exceptional  Circumstance 7</v>
          </cell>
          <cell r="AT4" t="str">
            <v>Basic Entitlement Total</v>
          </cell>
          <cell r="AU4" t="str">
            <v>AEN Total</v>
          </cell>
          <cell r="AV4" t="str">
            <v>School Factors total</v>
          </cell>
          <cell r="AW4" t="str">
            <v>Notional SEN Budget</v>
          </cell>
        </row>
        <row r="5">
          <cell r="D5">
            <v>93409</v>
          </cell>
          <cell r="E5">
            <v>55804</v>
          </cell>
          <cell r="F5">
            <v>37605</v>
          </cell>
          <cell r="G5">
            <v>160149109.39999995</v>
          </cell>
          <cell r="H5">
            <v>92379020.300000012</v>
          </cell>
          <cell r="I5">
            <v>67176134.950000018</v>
          </cell>
          <cell r="J5">
            <v>3884491.8360641883</v>
          </cell>
          <cell r="K5">
            <v>2359349.9999999995</v>
          </cell>
          <cell r="L5">
            <v>6218320.6003464349</v>
          </cell>
          <cell r="M5">
            <v>7372485.9579298114</v>
          </cell>
          <cell r="N5">
            <v>1084404.9614746</v>
          </cell>
          <cell r="O5">
            <v>789005.97935420147</v>
          </cell>
          <cell r="P5">
            <v>1316640.8631732268</v>
          </cell>
          <cell r="Q5">
            <v>934736.62764780037</v>
          </cell>
          <cell r="R5">
            <v>804368.22075180861</v>
          </cell>
          <cell r="S5">
            <v>232862.47633816605</v>
          </cell>
          <cell r="T5">
            <v>935054.61344084609</v>
          </cell>
          <cell r="U5">
            <v>789220.94997468893</v>
          </cell>
          <cell r="V5">
            <v>1152897.6381941487</v>
          </cell>
          <cell r="W5">
            <v>819940.73700107308</v>
          </cell>
          <cell r="X5">
            <v>782199.23358741333</v>
          </cell>
          <cell r="Y5">
            <v>178919.99999999991</v>
          </cell>
          <cell r="Z5">
            <v>1730026.0925954832</v>
          </cell>
          <cell r="AA5">
            <v>727563.59413514682</v>
          </cell>
          <cell r="AB5">
            <v>0</v>
          </cell>
          <cell r="AC5">
            <v>18156480.191348031</v>
          </cell>
          <cell r="AD5">
            <v>14501846.090059642</v>
          </cell>
          <cell r="AE5">
            <v>645378.20115948829</v>
          </cell>
          <cell r="AF5">
            <v>114585.76718670285</v>
          </cell>
          <cell r="AG5">
            <v>34205600</v>
          </cell>
          <cell r="AH5">
            <v>1012047.5816644415</v>
          </cell>
          <cell r="AI5">
            <v>0</v>
          </cell>
          <cell r="AJ5">
            <v>222000</v>
          </cell>
          <cell r="AK5">
            <v>4562654.6800000016</v>
          </cell>
          <cell r="AL5">
            <v>0</v>
          </cell>
          <cell r="AM5">
            <v>0</v>
          </cell>
          <cell r="AN5">
            <v>0</v>
          </cell>
          <cell r="AO5">
            <v>146108.9</v>
          </cell>
          <cell r="AP5">
            <v>0</v>
          </cell>
          <cell r="AQ5">
            <v>0</v>
          </cell>
          <cell r="AR5">
            <v>0</v>
          </cell>
          <cell r="AS5">
            <v>0</v>
          </cell>
          <cell r="AT5">
            <v>319704264.64999992</v>
          </cell>
          <cell r="AU5">
            <v>65530780.631762937</v>
          </cell>
          <cell r="AV5">
            <v>40148411.161664464</v>
          </cell>
          <cell r="AW5">
            <v>50461663.829046905</v>
          </cell>
        </row>
        <row r="6">
          <cell r="B6">
            <v>9352002</v>
          </cell>
          <cell r="C6" t="str">
            <v>Bildeston Primary School</v>
          </cell>
          <cell r="D6">
            <v>99</v>
          </cell>
          <cell r="E6">
            <v>99</v>
          </cell>
          <cell r="F6">
            <v>0</v>
          </cell>
          <cell r="G6">
            <v>284115.14999999997</v>
          </cell>
          <cell r="H6">
            <v>0</v>
          </cell>
          <cell r="I6">
            <v>0</v>
          </cell>
          <cell r="J6">
            <v>9449.9999999999927</v>
          </cell>
          <cell r="K6">
            <v>0</v>
          </cell>
          <cell r="L6">
            <v>14860.206185567009</v>
          </cell>
          <cell r="M6">
            <v>0</v>
          </cell>
          <cell r="N6">
            <v>419.99999999999994</v>
          </cell>
          <cell r="O6">
            <v>0</v>
          </cell>
          <cell r="P6">
            <v>0</v>
          </cell>
          <cell r="Q6">
            <v>0</v>
          </cell>
          <cell r="R6">
            <v>0</v>
          </cell>
          <cell r="S6">
            <v>0</v>
          </cell>
          <cell r="T6">
            <v>0</v>
          </cell>
          <cell r="U6">
            <v>0</v>
          </cell>
          <cell r="V6">
            <v>0</v>
          </cell>
          <cell r="W6">
            <v>0</v>
          </cell>
          <cell r="X6">
            <v>0</v>
          </cell>
          <cell r="Y6">
            <v>0</v>
          </cell>
          <cell r="Z6">
            <v>645.91463414634086</v>
          </cell>
          <cell r="AA6">
            <v>0</v>
          </cell>
          <cell r="AB6">
            <v>0</v>
          </cell>
          <cell r="AC6">
            <v>38340.000000000036</v>
          </cell>
          <cell r="AD6">
            <v>0</v>
          </cell>
          <cell r="AE6">
            <v>52.499999999999737</v>
          </cell>
          <cell r="AF6">
            <v>0</v>
          </cell>
          <cell r="AG6">
            <v>114400</v>
          </cell>
          <cell r="AH6">
            <v>17634.17890520694</v>
          </cell>
          <cell r="AI6">
            <v>0</v>
          </cell>
          <cell r="AJ6">
            <v>0</v>
          </cell>
          <cell r="AK6">
            <v>13732.04</v>
          </cell>
          <cell r="AL6">
            <v>0</v>
          </cell>
          <cell r="AM6">
            <v>0</v>
          </cell>
          <cell r="AN6">
            <v>0</v>
          </cell>
          <cell r="AO6">
            <v>0</v>
          </cell>
          <cell r="AP6">
            <v>0</v>
          </cell>
          <cell r="AQ6">
            <v>0</v>
          </cell>
          <cell r="AR6">
            <v>0</v>
          </cell>
          <cell r="AS6">
            <v>0</v>
          </cell>
          <cell r="AT6">
            <v>284115.14999999997</v>
          </cell>
          <cell r="AU6">
            <v>63768.620819713382</v>
          </cell>
          <cell r="AV6">
            <v>145766.21890520694</v>
          </cell>
          <cell r="AW6">
            <v>60657.903092783541</v>
          </cell>
        </row>
        <row r="7">
          <cell r="B7">
            <v>9352007</v>
          </cell>
          <cell r="C7" t="str">
            <v>Elmswell Community Primary School</v>
          </cell>
          <cell r="D7">
            <v>288</v>
          </cell>
          <cell r="E7">
            <v>288</v>
          </cell>
          <cell r="F7">
            <v>0</v>
          </cell>
          <cell r="G7">
            <v>826516.79999999993</v>
          </cell>
          <cell r="H7">
            <v>0</v>
          </cell>
          <cell r="I7">
            <v>0</v>
          </cell>
          <cell r="J7">
            <v>12599.999999999996</v>
          </cell>
          <cell r="K7">
            <v>0</v>
          </cell>
          <cell r="L7">
            <v>18172.394366197183</v>
          </cell>
          <cell r="M7">
            <v>0</v>
          </cell>
          <cell r="N7">
            <v>422.93706293706282</v>
          </cell>
          <cell r="O7">
            <v>0</v>
          </cell>
          <cell r="P7">
            <v>0</v>
          </cell>
          <cell r="Q7">
            <v>0</v>
          </cell>
          <cell r="R7">
            <v>0</v>
          </cell>
          <cell r="S7">
            <v>0</v>
          </cell>
          <cell r="T7">
            <v>0</v>
          </cell>
          <cell r="U7">
            <v>0</v>
          </cell>
          <cell r="V7">
            <v>0</v>
          </cell>
          <cell r="W7">
            <v>0</v>
          </cell>
          <cell r="X7">
            <v>0</v>
          </cell>
          <cell r="Y7">
            <v>0</v>
          </cell>
          <cell r="Z7">
            <v>3093.9759036144637</v>
          </cell>
          <cell r="AA7">
            <v>0</v>
          </cell>
          <cell r="AB7">
            <v>0</v>
          </cell>
          <cell r="AC7">
            <v>77618.938775510222</v>
          </cell>
          <cell r="AD7">
            <v>0</v>
          </cell>
          <cell r="AE7">
            <v>0</v>
          </cell>
          <cell r="AF7">
            <v>0</v>
          </cell>
          <cell r="AG7">
            <v>114400</v>
          </cell>
          <cell r="AH7">
            <v>0</v>
          </cell>
          <cell r="AI7">
            <v>0</v>
          </cell>
          <cell r="AJ7">
            <v>0</v>
          </cell>
          <cell r="AK7">
            <v>29216.38</v>
          </cell>
          <cell r="AL7">
            <v>0</v>
          </cell>
          <cell r="AM7">
            <v>0</v>
          </cell>
          <cell r="AN7">
            <v>0</v>
          </cell>
          <cell r="AO7">
            <v>0</v>
          </cell>
          <cell r="AP7">
            <v>0</v>
          </cell>
          <cell r="AQ7">
            <v>0</v>
          </cell>
          <cell r="AR7">
            <v>0</v>
          </cell>
          <cell r="AS7">
            <v>0</v>
          </cell>
          <cell r="AT7">
            <v>826516.79999999993</v>
          </cell>
          <cell r="AU7">
            <v>111908.24610825893</v>
          </cell>
          <cell r="AV7">
            <v>143616.38</v>
          </cell>
          <cell r="AW7">
            <v>103169.40449007734</v>
          </cell>
        </row>
        <row r="8">
          <cell r="B8">
            <v>9352009</v>
          </cell>
          <cell r="C8" t="str">
            <v>Pot Kiln Primary School</v>
          </cell>
          <cell r="D8">
            <v>293</v>
          </cell>
          <cell r="E8">
            <v>293</v>
          </cell>
          <cell r="F8">
            <v>0</v>
          </cell>
          <cell r="G8">
            <v>840866.04999999993</v>
          </cell>
          <cell r="H8">
            <v>0</v>
          </cell>
          <cell r="I8">
            <v>0</v>
          </cell>
          <cell r="J8">
            <v>33750.000000000029</v>
          </cell>
          <cell r="K8">
            <v>0</v>
          </cell>
          <cell r="L8">
            <v>55592.894736842107</v>
          </cell>
          <cell r="M8">
            <v>0</v>
          </cell>
          <cell r="N8">
            <v>30029.999999999975</v>
          </cell>
          <cell r="O8">
            <v>750.00000000000352</v>
          </cell>
          <cell r="P8">
            <v>20999.999999999975</v>
          </cell>
          <cell r="Q8">
            <v>809.99999999999989</v>
          </cell>
          <cell r="R8">
            <v>0</v>
          </cell>
          <cell r="S8">
            <v>0</v>
          </cell>
          <cell r="T8">
            <v>0</v>
          </cell>
          <cell r="U8">
            <v>0</v>
          </cell>
          <cell r="V8">
            <v>0</v>
          </cell>
          <cell r="W8">
            <v>0</v>
          </cell>
          <cell r="X8">
            <v>0</v>
          </cell>
          <cell r="Y8">
            <v>0</v>
          </cell>
          <cell r="Z8">
            <v>6005.9386973180026</v>
          </cell>
          <cell r="AA8">
            <v>0</v>
          </cell>
          <cell r="AB8">
            <v>0</v>
          </cell>
          <cell r="AC8">
            <v>99562.996108949359</v>
          </cell>
          <cell r="AD8">
            <v>0</v>
          </cell>
          <cell r="AE8">
            <v>12617.499999999894</v>
          </cell>
          <cell r="AF8">
            <v>0</v>
          </cell>
          <cell r="AG8">
            <v>114400</v>
          </cell>
          <cell r="AH8">
            <v>0</v>
          </cell>
          <cell r="AI8">
            <v>0</v>
          </cell>
          <cell r="AJ8">
            <v>0</v>
          </cell>
          <cell r="AK8">
            <v>19091.16</v>
          </cell>
          <cell r="AL8">
            <v>0</v>
          </cell>
          <cell r="AM8">
            <v>0</v>
          </cell>
          <cell r="AN8">
            <v>0</v>
          </cell>
          <cell r="AO8">
            <v>0</v>
          </cell>
          <cell r="AP8">
            <v>0</v>
          </cell>
          <cell r="AQ8">
            <v>0</v>
          </cell>
          <cell r="AR8">
            <v>0</v>
          </cell>
          <cell r="AS8">
            <v>0</v>
          </cell>
          <cell r="AT8">
            <v>840866.04999999993</v>
          </cell>
          <cell r="AU8">
            <v>260119.32954310931</v>
          </cell>
          <cell r="AV8">
            <v>133491.16</v>
          </cell>
          <cell r="AW8">
            <v>180482.24347737039</v>
          </cell>
        </row>
        <row r="9">
          <cell r="B9">
            <v>9352011</v>
          </cell>
          <cell r="C9" t="str">
            <v>New Cangle Community Primary School</v>
          </cell>
          <cell r="D9">
            <v>207</v>
          </cell>
          <cell r="E9">
            <v>207</v>
          </cell>
          <cell r="F9">
            <v>0</v>
          </cell>
          <cell r="G9">
            <v>594058.94999999995</v>
          </cell>
          <cell r="H9">
            <v>0</v>
          </cell>
          <cell r="I9">
            <v>0</v>
          </cell>
          <cell r="J9">
            <v>12600.00000000002</v>
          </cell>
          <cell r="K9">
            <v>0</v>
          </cell>
          <cell r="L9">
            <v>19415.172413793105</v>
          </cell>
          <cell r="M9">
            <v>0</v>
          </cell>
          <cell r="N9">
            <v>2940.0000000000005</v>
          </cell>
          <cell r="O9">
            <v>250.00000000000028</v>
          </cell>
          <cell r="P9">
            <v>0</v>
          </cell>
          <cell r="Q9">
            <v>0</v>
          </cell>
          <cell r="R9">
            <v>0</v>
          </cell>
          <cell r="S9">
            <v>0</v>
          </cell>
          <cell r="T9">
            <v>0</v>
          </cell>
          <cell r="U9">
            <v>0</v>
          </cell>
          <cell r="V9">
            <v>0</v>
          </cell>
          <cell r="W9">
            <v>0</v>
          </cell>
          <cell r="X9">
            <v>0</v>
          </cell>
          <cell r="Y9">
            <v>0</v>
          </cell>
          <cell r="Z9">
            <v>5631.101694915249</v>
          </cell>
          <cell r="AA9">
            <v>0</v>
          </cell>
          <cell r="AB9">
            <v>0</v>
          </cell>
          <cell r="AC9">
            <v>62987.142857142913</v>
          </cell>
          <cell r="AD9">
            <v>0</v>
          </cell>
          <cell r="AE9">
            <v>0</v>
          </cell>
          <cell r="AF9">
            <v>0</v>
          </cell>
          <cell r="AG9">
            <v>114400</v>
          </cell>
          <cell r="AH9">
            <v>0</v>
          </cell>
          <cell r="AI9">
            <v>0</v>
          </cell>
          <cell r="AJ9">
            <v>0</v>
          </cell>
          <cell r="AK9">
            <v>23718.98</v>
          </cell>
          <cell r="AL9">
            <v>0</v>
          </cell>
          <cell r="AM9">
            <v>0</v>
          </cell>
          <cell r="AN9">
            <v>0</v>
          </cell>
          <cell r="AO9">
            <v>0</v>
          </cell>
          <cell r="AP9">
            <v>0</v>
          </cell>
          <cell r="AQ9">
            <v>0</v>
          </cell>
          <cell r="AR9">
            <v>0</v>
          </cell>
          <cell r="AS9">
            <v>0</v>
          </cell>
          <cell r="AT9">
            <v>594058.94999999995</v>
          </cell>
          <cell r="AU9">
            <v>103823.41696585128</v>
          </cell>
          <cell r="AV9">
            <v>138118.98000000001</v>
          </cell>
          <cell r="AW9">
            <v>90542.529064039481</v>
          </cell>
        </row>
        <row r="10">
          <cell r="B10">
            <v>9352012</v>
          </cell>
          <cell r="C10" t="str">
            <v>Hundon Community Primary School</v>
          </cell>
          <cell r="D10">
            <v>76</v>
          </cell>
          <cell r="E10">
            <v>76</v>
          </cell>
          <cell r="F10">
            <v>0</v>
          </cell>
          <cell r="G10">
            <v>218108.6</v>
          </cell>
          <cell r="H10">
            <v>0</v>
          </cell>
          <cell r="I10">
            <v>0</v>
          </cell>
          <cell r="J10">
            <v>4499.9999999999973</v>
          </cell>
          <cell r="K10">
            <v>0</v>
          </cell>
          <cell r="L10">
            <v>6079.9999999999991</v>
          </cell>
          <cell r="M10">
            <v>0</v>
          </cell>
          <cell r="N10">
            <v>839.99999999999966</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23125.714285714304</v>
          </cell>
          <cell r="AD10">
            <v>0</v>
          </cell>
          <cell r="AE10">
            <v>384.99999999999807</v>
          </cell>
          <cell r="AF10">
            <v>0</v>
          </cell>
          <cell r="AG10">
            <v>114400</v>
          </cell>
          <cell r="AH10">
            <v>25618.157543391186</v>
          </cell>
          <cell r="AI10">
            <v>0</v>
          </cell>
          <cell r="AJ10">
            <v>1000</v>
          </cell>
          <cell r="AK10">
            <v>7739.88</v>
          </cell>
          <cell r="AL10">
            <v>0</v>
          </cell>
          <cell r="AM10">
            <v>0</v>
          </cell>
          <cell r="AN10">
            <v>0</v>
          </cell>
          <cell r="AO10">
            <v>0</v>
          </cell>
          <cell r="AP10">
            <v>0</v>
          </cell>
          <cell r="AQ10">
            <v>0</v>
          </cell>
          <cell r="AR10">
            <v>0</v>
          </cell>
          <cell r="AS10">
            <v>0</v>
          </cell>
          <cell r="AT10">
            <v>218108.6</v>
          </cell>
          <cell r="AU10">
            <v>34930.714285714304</v>
          </cell>
          <cell r="AV10">
            <v>148758.0375433912</v>
          </cell>
          <cell r="AW10">
            <v>38788.514285714307</v>
          </cell>
        </row>
        <row r="11">
          <cell r="B11">
            <v>9352013</v>
          </cell>
          <cell r="C11" t="str">
            <v>Lakenheath Community Primary School</v>
          </cell>
          <cell r="D11">
            <v>287</v>
          </cell>
          <cell r="E11">
            <v>287</v>
          </cell>
          <cell r="F11">
            <v>0</v>
          </cell>
          <cell r="G11">
            <v>823646.95</v>
          </cell>
          <cell r="H11">
            <v>0</v>
          </cell>
          <cell r="I11">
            <v>0</v>
          </cell>
          <cell r="J11">
            <v>13950.000000000004</v>
          </cell>
          <cell r="K11">
            <v>0</v>
          </cell>
          <cell r="L11">
            <v>33040</v>
          </cell>
          <cell r="M11">
            <v>0</v>
          </cell>
          <cell r="N11">
            <v>210.73426573426593</v>
          </cell>
          <cell r="O11">
            <v>0</v>
          </cell>
          <cell r="P11">
            <v>376.31118881118914</v>
          </cell>
          <cell r="Q11">
            <v>0</v>
          </cell>
          <cell r="R11">
            <v>0</v>
          </cell>
          <cell r="S11">
            <v>0</v>
          </cell>
          <cell r="T11">
            <v>0</v>
          </cell>
          <cell r="U11">
            <v>0</v>
          </cell>
          <cell r="V11">
            <v>0</v>
          </cell>
          <cell r="W11">
            <v>0</v>
          </cell>
          <cell r="X11">
            <v>0</v>
          </cell>
          <cell r="Y11">
            <v>0</v>
          </cell>
          <cell r="Z11">
            <v>3133.5714285714253</v>
          </cell>
          <cell r="AA11">
            <v>0</v>
          </cell>
          <cell r="AB11">
            <v>0</v>
          </cell>
          <cell r="AC11">
            <v>102741.17647058837</v>
          </cell>
          <cell r="AD11">
            <v>0</v>
          </cell>
          <cell r="AE11">
            <v>0</v>
          </cell>
          <cell r="AF11">
            <v>0</v>
          </cell>
          <cell r="AG11">
            <v>114400</v>
          </cell>
          <cell r="AH11">
            <v>0</v>
          </cell>
          <cell r="AI11">
            <v>0</v>
          </cell>
          <cell r="AJ11">
            <v>0</v>
          </cell>
          <cell r="AK11">
            <v>19510.75</v>
          </cell>
          <cell r="AL11">
            <v>0</v>
          </cell>
          <cell r="AM11">
            <v>0</v>
          </cell>
          <cell r="AN11">
            <v>0</v>
          </cell>
          <cell r="AO11">
            <v>0</v>
          </cell>
          <cell r="AP11">
            <v>0</v>
          </cell>
          <cell r="AQ11">
            <v>0</v>
          </cell>
          <cell r="AR11">
            <v>0</v>
          </cell>
          <cell r="AS11">
            <v>0</v>
          </cell>
          <cell r="AT11">
            <v>823646.95</v>
          </cell>
          <cell r="AU11">
            <v>153451.79335370526</v>
          </cell>
          <cell r="AV11">
            <v>133910.75</v>
          </cell>
          <cell r="AW11">
            <v>136482.49919786109</v>
          </cell>
        </row>
        <row r="12">
          <cell r="B12">
            <v>9352015</v>
          </cell>
          <cell r="C12" t="str">
            <v>Lavenham Community Primary School</v>
          </cell>
          <cell r="D12">
            <v>109</v>
          </cell>
          <cell r="E12">
            <v>109</v>
          </cell>
          <cell r="F12">
            <v>0</v>
          </cell>
          <cell r="G12">
            <v>312813.64999999997</v>
          </cell>
          <cell r="H12">
            <v>0</v>
          </cell>
          <cell r="I12">
            <v>0</v>
          </cell>
          <cell r="J12">
            <v>4950.0000000000227</v>
          </cell>
          <cell r="K12">
            <v>0</v>
          </cell>
          <cell r="L12">
            <v>6160.0000000000282</v>
          </cell>
          <cell r="M12">
            <v>0</v>
          </cell>
          <cell r="N12">
            <v>0</v>
          </cell>
          <cell r="O12">
            <v>0</v>
          </cell>
          <cell r="P12">
            <v>749.99999999999955</v>
          </cell>
          <cell r="Q12">
            <v>0</v>
          </cell>
          <cell r="R12">
            <v>0</v>
          </cell>
          <cell r="S12">
            <v>0</v>
          </cell>
          <cell r="T12">
            <v>0</v>
          </cell>
          <cell r="U12">
            <v>0</v>
          </cell>
          <cell r="V12">
            <v>0</v>
          </cell>
          <cell r="W12">
            <v>0</v>
          </cell>
          <cell r="X12">
            <v>0</v>
          </cell>
          <cell r="Y12">
            <v>0</v>
          </cell>
          <cell r="Z12">
            <v>1861.1170212765974</v>
          </cell>
          <cell r="AA12">
            <v>0</v>
          </cell>
          <cell r="AB12">
            <v>0</v>
          </cell>
          <cell r="AC12">
            <v>24237.527472527498</v>
          </cell>
          <cell r="AD12">
            <v>0</v>
          </cell>
          <cell r="AE12">
            <v>402.49999999999659</v>
          </cell>
          <cell r="AF12">
            <v>0</v>
          </cell>
          <cell r="AG12">
            <v>114400</v>
          </cell>
          <cell r="AH12">
            <v>14162.883845126833</v>
          </cell>
          <cell r="AI12">
            <v>0</v>
          </cell>
          <cell r="AJ12">
            <v>0</v>
          </cell>
          <cell r="AK12">
            <v>10489.65</v>
          </cell>
          <cell r="AL12">
            <v>0</v>
          </cell>
          <cell r="AM12">
            <v>0</v>
          </cell>
          <cell r="AN12">
            <v>0</v>
          </cell>
          <cell r="AO12">
            <v>0</v>
          </cell>
          <cell r="AP12">
            <v>0</v>
          </cell>
          <cell r="AQ12">
            <v>0</v>
          </cell>
          <cell r="AR12">
            <v>0</v>
          </cell>
          <cell r="AS12">
            <v>0</v>
          </cell>
          <cell r="AT12">
            <v>312813.64999999997</v>
          </cell>
          <cell r="AU12">
            <v>38361.144493804146</v>
          </cell>
          <cell r="AV12">
            <v>139052.53384512683</v>
          </cell>
          <cell r="AW12">
            <v>40120.327472527526</v>
          </cell>
        </row>
        <row r="13">
          <cell r="B13">
            <v>9352016</v>
          </cell>
          <cell r="C13" t="str">
            <v>Trinity Church of England Voluntary Aided Primary School</v>
          </cell>
          <cell r="D13">
            <v>134</v>
          </cell>
          <cell r="E13">
            <v>134</v>
          </cell>
          <cell r="F13">
            <v>0</v>
          </cell>
          <cell r="G13">
            <v>384559.89999999997</v>
          </cell>
          <cell r="H13">
            <v>0</v>
          </cell>
          <cell r="I13">
            <v>0</v>
          </cell>
          <cell r="J13">
            <v>5399.9999999999964</v>
          </cell>
          <cell r="K13">
            <v>0</v>
          </cell>
          <cell r="L13">
            <v>9032.5925925925931</v>
          </cell>
          <cell r="M13">
            <v>0</v>
          </cell>
          <cell r="N13">
            <v>420.00000000000114</v>
          </cell>
          <cell r="O13">
            <v>749.99999999999875</v>
          </cell>
          <cell r="P13">
            <v>9374.9999999999764</v>
          </cell>
          <cell r="Q13">
            <v>0</v>
          </cell>
          <cell r="R13">
            <v>0</v>
          </cell>
          <cell r="S13">
            <v>0</v>
          </cell>
          <cell r="T13">
            <v>0</v>
          </cell>
          <cell r="U13">
            <v>0</v>
          </cell>
          <cell r="V13">
            <v>0</v>
          </cell>
          <cell r="W13">
            <v>0</v>
          </cell>
          <cell r="X13">
            <v>0</v>
          </cell>
          <cell r="Y13">
            <v>0</v>
          </cell>
          <cell r="Z13">
            <v>2450.9401709401718</v>
          </cell>
          <cell r="AA13">
            <v>0</v>
          </cell>
          <cell r="AB13">
            <v>0</v>
          </cell>
          <cell r="AC13">
            <v>25483.928571428631</v>
          </cell>
          <cell r="AD13">
            <v>0</v>
          </cell>
          <cell r="AE13">
            <v>1715.0000000000011</v>
          </cell>
          <cell r="AF13">
            <v>0</v>
          </cell>
          <cell r="AG13">
            <v>114400</v>
          </cell>
          <cell r="AH13">
            <v>0</v>
          </cell>
          <cell r="AI13">
            <v>0</v>
          </cell>
          <cell r="AJ13">
            <v>0</v>
          </cell>
          <cell r="AK13">
            <v>8098.57</v>
          </cell>
          <cell r="AL13">
            <v>0</v>
          </cell>
          <cell r="AM13">
            <v>0</v>
          </cell>
          <cell r="AN13">
            <v>0</v>
          </cell>
          <cell r="AO13">
            <v>0</v>
          </cell>
          <cell r="AP13">
            <v>0</v>
          </cell>
          <cell r="AQ13">
            <v>0</v>
          </cell>
          <cell r="AR13">
            <v>0</v>
          </cell>
          <cell r="AS13">
            <v>0</v>
          </cell>
          <cell r="AT13">
            <v>384559.89999999997</v>
          </cell>
          <cell r="AU13">
            <v>54627.461334961365</v>
          </cell>
          <cell r="AV13">
            <v>122498.57</v>
          </cell>
          <cell r="AW13">
            <v>47925.524867724918</v>
          </cell>
        </row>
        <row r="14">
          <cell r="B14">
            <v>9352020</v>
          </cell>
          <cell r="C14" t="str">
            <v>Nayland Primary School</v>
          </cell>
          <cell r="D14">
            <v>206</v>
          </cell>
          <cell r="E14">
            <v>206</v>
          </cell>
          <cell r="F14">
            <v>0</v>
          </cell>
          <cell r="G14">
            <v>591189.1</v>
          </cell>
          <cell r="H14">
            <v>0</v>
          </cell>
          <cell r="I14">
            <v>0</v>
          </cell>
          <cell r="J14">
            <v>3149.9999999999959</v>
          </cell>
          <cell r="K14">
            <v>0</v>
          </cell>
          <cell r="L14">
            <v>4568.712871287129</v>
          </cell>
          <cell r="M14">
            <v>0</v>
          </cell>
          <cell r="N14">
            <v>420</v>
          </cell>
          <cell r="O14">
            <v>249.99999999999974</v>
          </cell>
          <cell r="P14">
            <v>0</v>
          </cell>
          <cell r="Q14">
            <v>0</v>
          </cell>
          <cell r="R14">
            <v>870</v>
          </cell>
          <cell r="S14">
            <v>0</v>
          </cell>
          <cell r="T14">
            <v>0</v>
          </cell>
          <cell r="U14">
            <v>0</v>
          </cell>
          <cell r="V14">
            <v>0</v>
          </cell>
          <cell r="W14">
            <v>0</v>
          </cell>
          <cell r="X14">
            <v>0</v>
          </cell>
          <cell r="Y14">
            <v>0</v>
          </cell>
          <cell r="Z14">
            <v>1197.9347826086953</v>
          </cell>
          <cell r="AA14">
            <v>0</v>
          </cell>
          <cell r="AB14">
            <v>0</v>
          </cell>
          <cell r="AC14">
            <v>59161.348314606825</v>
          </cell>
          <cell r="AD14">
            <v>0</v>
          </cell>
          <cell r="AE14">
            <v>0</v>
          </cell>
          <cell r="AF14">
            <v>0</v>
          </cell>
          <cell r="AG14">
            <v>114400</v>
          </cell>
          <cell r="AH14">
            <v>0</v>
          </cell>
          <cell r="AI14">
            <v>0</v>
          </cell>
          <cell r="AJ14">
            <v>0</v>
          </cell>
          <cell r="AK14">
            <v>19849.04</v>
          </cell>
          <cell r="AL14">
            <v>0</v>
          </cell>
          <cell r="AM14">
            <v>0</v>
          </cell>
          <cell r="AN14">
            <v>0</v>
          </cell>
          <cell r="AO14">
            <v>0</v>
          </cell>
          <cell r="AP14">
            <v>0</v>
          </cell>
          <cell r="AQ14">
            <v>0</v>
          </cell>
          <cell r="AR14">
            <v>0</v>
          </cell>
          <cell r="AS14">
            <v>0</v>
          </cell>
          <cell r="AT14">
            <v>591189.1</v>
          </cell>
          <cell r="AU14">
            <v>69617.995968502641</v>
          </cell>
          <cell r="AV14">
            <v>134249.04</v>
          </cell>
          <cell r="AW14">
            <v>73743.504750250388</v>
          </cell>
        </row>
        <row r="15">
          <cell r="B15">
            <v>9352021</v>
          </cell>
          <cell r="C15" t="str">
            <v>Exning Primary School</v>
          </cell>
          <cell r="D15">
            <v>210</v>
          </cell>
          <cell r="E15">
            <v>210</v>
          </cell>
          <cell r="F15">
            <v>0</v>
          </cell>
          <cell r="G15">
            <v>602668.5</v>
          </cell>
          <cell r="H15">
            <v>0</v>
          </cell>
          <cell r="I15">
            <v>0</v>
          </cell>
          <cell r="J15">
            <v>7200</v>
          </cell>
          <cell r="K15">
            <v>0</v>
          </cell>
          <cell r="L15">
            <v>12498.55072463768</v>
          </cell>
          <cell r="M15">
            <v>0</v>
          </cell>
          <cell r="N15">
            <v>839.99999999999795</v>
          </cell>
          <cell r="O15">
            <v>0</v>
          </cell>
          <cell r="P15">
            <v>0</v>
          </cell>
          <cell r="Q15">
            <v>0</v>
          </cell>
          <cell r="R15">
            <v>0</v>
          </cell>
          <cell r="S15">
            <v>0</v>
          </cell>
          <cell r="T15">
            <v>0</v>
          </cell>
          <cell r="U15">
            <v>0</v>
          </cell>
          <cell r="V15">
            <v>0</v>
          </cell>
          <cell r="W15">
            <v>0</v>
          </cell>
          <cell r="X15">
            <v>0</v>
          </cell>
          <cell r="Y15">
            <v>0</v>
          </cell>
          <cell r="Z15">
            <v>3120.8333333333362</v>
          </cell>
          <cell r="AA15">
            <v>0</v>
          </cell>
          <cell r="AB15">
            <v>0</v>
          </cell>
          <cell r="AC15">
            <v>53069.491525423662</v>
          </cell>
          <cell r="AD15">
            <v>0</v>
          </cell>
          <cell r="AE15">
            <v>0</v>
          </cell>
          <cell r="AF15">
            <v>0</v>
          </cell>
          <cell r="AG15">
            <v>114400</v>
          </cell>
          <cell r="AH15">
            <v>0</v>
          </cell>
          <cell r="AI15">
            <v>0</v>
          </cell>
          <cell r="AJ15">
            <v>0</v>
          </cell>
          <cell r="AK15">
            <v>20343.05</v>
          </cell>
          <cell r="AL15">
            <v>0</v>
          </cell>
          <cell r="AM15">
            <v>0</v>
          </cell>
          <cell r="AN15">
            <v>0</v>
          </cell>
          <cell r="AO15">
            <v>0</v>
          </cell>
          <cell r="AP15">
            <v>0</v>
          </cell>
          <cell r="AQ15">
            <v>0</v>
          </cell>
          <cell r="AR15">
            <v>0</v>
          </cell>
          <cell r="AS15">
            <v>0</v>
          </cell>
          <cell r="AT15">
            <v>602668.5</v>
          </cell>
          <cell r="AU15">
            <v>76728.875583394678</v>
          </cell>
          <cell r="AV15">
            <v>134743.04999999999</v>
          </cell>
          <cell r="AW15">
            <v>73291.566887742505</v>
          </cell>
        </row>
        <row r="16">
          <cell r="B16">
            <v>9352026</v>
          </cell>
          <cell r="C16" t="str">
            <v>Stanton Community Primary School</v>
          </cell>
          <cell r="D16">
            <v>199</v>
          </cell>
          <cell r="E16">
            <v>199</v>
          </cell>
          <cell r="F16">
            <v>0</v>
          </cell>
          <cell r="G16">
            <v>571100.15</v>
          </cell>
          <cell r="H16">
            <v>0</v>
          </cell>
          <cell r="I16">
            <v>0</v>
          </cell>
          <cell r="J16">
            <v>4949.9999999999964</v>
          </cell>
          <cell r="K16">
            <v>0</v>
          </cell>
          <cell r="L16">
            <v>13077.142857142859</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61282.409638554192</v>
          </cell>
          <cell r="AD16">
            <v>0</v>
          </cell>
          <cell r="AE16">
            <v>52.499999999992689</v>
          </cell>
          <cell r="AF16">
            <v>0</v>
          </cell>
          <cell r="AG16">
            <v>114400</v>
          </cell>
          <cell r="AH16">
            <v>0</v>
          </cell>
          <cell r="AI16">
            <v>0</v>
          </cell>
          <cell r="AJ16">
            <v>0</v>
          </cell>
          <cell r="AK16">
            <v>23916.41</v>
          </cell>
          <cell r="AL16">
            <v>0</v>
          </cell>
          <cell r="AM16">
            <v>0</v>
          </cell>
          <cell r="AN16">
            <v>0</v>
          </cell>
          <cell r="AO16">
            <v>0</v>
          </cell>
          <cell r="AP16">
            <v>0</v>
          </cell>
          <cell r="AQ16">
            <v>0</v>
          </cell>
          <cell r="AR16">
            <v>0</v>
          </cell>
          <cell r="AS16">
            <v>0</v>
          </cell>
          <cell r="AT16">
            <v>571100.15</v>
          </cell>
          <cell r="AU16">
            <v>79362.052495697033</v>
          </cell>
          <cell r="AV16">
            <v>138316.41</v>
          </cell>
          <cell r="AW16">
            <v>80248.78106712563</v>
          </cell>
        </row>
        <row r="17">
          <cell r="B17">
            <v>9352032</v>
          </cell>
          <cell r="C17" t="str">
            <v>Guildhall Feoffment Community Primary School</v>
          </cell>
          <cell r="D17">
            <v>368</v>
          </cell>
          <cell r="E17">
            <v>368</v>
          </cell>
          <cell r="F17">
            <v>0</v>
          </cell>
          <cell r="G17">
            <v>1056104.8</v>
          </cell>
          <cell r="H17">
            <v>0</v>
          </cell>
          <cell r="I17">
            <v>0</v>
          </cell>
          <cell r="J17">
            <v>19350.00000000008</v>
          </cell>
          <cell r="K17">
            <v>0</v>
          </cell>
          <cell r="L17">
            <v>33130.027247956401</v>
          </cell>
          <cell r="M17">
            <v>0</v>
          </cell>
          <cell r="N17">
            <v>9870.0000000000127</v>
          </cell>
          <cell r="O17">
            <v>0</v>
          </cell>
          <cell r="P17">
            <v>4874.9999999999945</v>
          </cell>
          <cell r="Q17">
            <v>0</v>
          </cell>
          <cell r="R17">
            <v>0</v>
          </cell>
          <cell r="S17">
            <v>0</v>
          </cell>
          <cell r="T17">
            <v>0</v>
          </cell>
          <cell r="U17">
            <v>0</v>
          </cell>
          <cell r="V17">
            <v>0</v>
          </cell>
          <cell r="W17">
            <v>0</v>
          </cell>
          <cell r="X17">
            <v>0</v>
          </cell>
          <cell r="Y17">
            <v>0</v>
          </cell>
          <cell r="Z17">
            <v>11689.749999999998</v>
          </cell>
          <cell r="AA17">
            <v>0</v>
          </cell>
          <cell r="AB17">
            <v>0</v>
          </cell>
          <cell r="AC17">
            <v>108403.40425531914</v>
          </cell>
          <cell r="AD17">
            <v>0</v>
          </cell>
          <cell r="AE17">
            <v>4304.9999999999982</v>
          </cell>
          <cell r="AF17">
            <v>0</v>
          </cell>
          <cell r="AG17">
            <v>114400</v>
          </cell>
          <cell r="AH17">
            <v>0</v>
          </cell>
          <cell r="AI17">
            <v>0</v>
          </cell>
          <cell r="AJ17">
            <v>0</v>
          </cell>
          <cell r="AK17">
            <v>22220.94</v>
          </cell>
          <cell r="AL17">
            <v>0</v>
          </cell>
          <cell r="AM17">
            <v>0</v>
          </cell>
          <cell r="AN17">
            <v>0</v>
          </cell>
          <cell r="AO17">
            <v>0</v>
          </cell>
          <cell r="AP17">
            <v>0</v>
          </cell>
          <cell r="AQ17">
            <v>0</v>
          </cell>
          <cell r="AR17">
            <v>0</v>
          </cell>
          <cell r="AS17">
            <v>0</v>
          </cell>
          <cell r="AT17">
            <v>1056104.8</v>
          </cell>
          <cell r="AU17">
            <v>191623.18150327564</v>
          </cell>
          <cell r="AV17">
            <v>136620.94</v>
          </cell>
          <cell r="AW17">
            <v>151968.71787929739</v>
          </cell>
        </row>
        <row r="18">
          <cell r="B18">
            <v>9352034</v>
          </cell>
          <cell r="C18" t="str">
            <v>Westgate Community Primary School and Nursery</v>
          </cell>
          <cell r="D18">
            <v>328</v>
          </cell>
          <cell r="E18">
            <v>328</v>
          </cell>
          <cell r="F18">
            <v>0</v>
          </cell>
          <cell r="G18">
            <v>941310.79999999993</v>
          </cell>
          <cell r="H18">
            <v>0</v>
          </cell>
          <cell r="I18">
            <v>0</v>
          </cell>
          <cell r="J18">
            <v>33750.000000000022</v>
          </cell>
          <cell r="K18">
            <v>0</v>
          </cell>
          <cell r="L18">
            <v>51363.404255319147</v>
          </cell>
          <cell r="M18">
            <v>0</v>
          </cell>
          <cell r="N18">
            <v>24780.000000000025</v>
          </cell>
          <cell r="O18">
            <v>0</v>
          </cell>
          <cell r="P18">
            <v>2999.9999999999968</v>
          </cell>
          <cell r="Q18">
            <v>0</v>
          </cell>
          <cell r="R18">
            <v>0</v>
          </cell>
          <cell r="S18">
            <v>0</v>
          </cell>
          <cell r="T18">
            <v>0</v>
          </cell>
          <cell r="U18">
            <v>0</v>
          </cell>
          <cell r="V18">
            <v>0</v>
          </cell>
          <cell r="W18">
            <v>0</v>
          </cell>
          <cell r="X18">
            <v>0</v>
          </cell>
          <cell r="Y18">
            <v>0</v>
          </cell>
          <cell r="Z18">
            <v>7574.6762589928094</v>
          </cell>
          <cell r="AA18">
            <v>0</v>
          </cell>
          <cell r="AB18">
            <v>0</v>
          </cell>
          <cell r="AC18">
            <v>112977.10037174707</v>
          </cell>
          <cell r="AD18">
            <v>0</v>
          </cell>
          <cell r="AE18">
            <v>9904.9999999999964</v>
          </cell>
          <cell r="AF18">
            <v>0</v>
          </cell>
          <cell r="AG18">
            <v>114400</v>
          </cell>
          <cell r="AH18">
            <v>0</v>
          </cell>
          <cell r="AI18">
            <v>0</v>
          </cell>
          <cell r="AJ18">
            <v>0</v>
          </cell>
          <cell r="AK18">
            <v>32804.35</v>
          </cell>
          <cell r="AL18">
            <v>0</v>
          </cell>
          <cell r="AM18">
            <v>0</v>
          </cell>
          <cell r="AN18">
            <v>0</v>
          </cell>
          <cell r="AO18">
            <v>0</v>
          </cell>
          <cell r="AP18">
            <v>0</v>
          </cell>
          <cell r="AQ18">
            <v>0</v>
          </cell>
          <cell r="AR18">
            <v>0</v>
          </cell>
          <cell r="AS18">
            <v>0</v>
          </cell>
          <cell r="AT18">
            <v>941310.79999999993</v>
          </cell>
          <cell r="AU18">
            <v>243350.18088605907</v>
          </cell>
          <cell r="AV18">
            <v>147204.35</v>
          </cell>
          <cell r="AW18">
            <v>179376.60249940667</v>
          </cell>
        </row>
        <row r="19">
          <cell r="B19">
            <v>9352035</v>
          </cell>
          <cell r="C19" t="str">
            <v>Sexton's Manor Community Primary School</v>
          </cell>
          <cell r="D19">
            <v>175</v>
          </cell>
          <cell r="E19">
            <v>175</v>
          </cell>
          <cell r="F19">
            <v>0</v>
          </cell>
          <cell r="G19">
            <v>502223.75</v>
          </cell>
          <cell r="H19">
            <v>0</v>
          </cell>
          <cell r="I19">
            <v>0</v>
          </cell>
          <cell r="J19">
            <v>8999.9999999999782</v>
          </cell>
          <cell r="K19">
            <v>0</v>
          </cell>
          <cell r="L19">
            <v>13028.901734104045</v>
          </cell>
          <cell r="M19">
            <v>0</v>
          </cell>
          <cell r="N19">
            <v>7603.4482758620716</v>
          </cell>
          <cell r="O19">
            <v>0</v>
          </cell>
          <cell r="P19">
            <v>3394.396551724139</v>
          </cell>
          <cell r="Q19">
            <v>0</v>
          </cell>
          <cell r="R19">
            <v>0</v>
          </cell>
          <cell r="S19">
            <v>0</v>
          </cell>
          <cell r="T19">
            <v>0</v>
          </cell>
          <cell r="U19">
            <v>0</v>
          </cell>
          <cell r="V19">
            <v>0</v>
          </cell>
          <cell r="W19">
            <v>0</v>
          </cell>
          <cell r="X19">
            <v>0</v>
          </cell>
          <cell r="Y19">
            <v>0</v>
          </cell>
          <cell r="Z19">
            <v>5811.2068965517265</v>
          </cell>
          <cell r="AA19">
            <v>0</v>
          </cell>
          <cell r="AB19">
            <v>0</v>
          </cell>
          <cell r="AC19">
            <v>53436.188811188862</v>
          </cell>
          <cell r="AD19">
            <v>0</v>
          </cell>
          <cell r="AE19">
            <v>0</v>
          </cell>
          <cell r="AF19">
            <v>0</v>
          </cell>
          <cell r="AG19">
            <v>114400</v>
          </cell>
          <cell r="AH19">
            <v>0</v>
          </cell>
          <cell r="AI19">
            <v>0</v>
          </cell>
          <cell r="AJ19">
            <v>0</v>
          </cell>
          <cell r="AK19">
            <v>23219.64</v>
          </cell>
          <cell r="AL19">
            <v>0</v>
          </cell>
          <cell r="AM19">
            <v>0</v>
          </cell>
          <cell r="AN19">
            <v>0</v>
          </cell>
          <cell r="AO19">
            <v>0</v>
          </cell>
          <cell r="AP19">
            <v>0</v>
          </cell>
          <cell r="AQ19">
            <v>0</v>
          </cell>
          <cell r="AR19">
            <v>0</v>
          </cell>
          <cell r="AS19">
            <v>0</v>
          </cell>
          <cell r="AT19">
            <v>502223.75</v>
          </cell>
          <cell r="AU19">
            <v>92274.142269430828</v>
          </cell>
          <cell r="AV19">
            <v>137619.64000000001</v>
          </cell>
          <cell r="AW19">
            <v>79902.362092033974</v>
          </cell>
        </row>
        <row r="20">
          <cell r="B20">
            <v>9352042</v>
          </cell>
          <cell r="C20" t="str">
            <v>Hadleigh Community Primary School</v>
          </cell>
          <cell r="D20">
            <v>497</v>
          </cell>
          <cell r="E20">
            <v>497</v>
          </cell>
          <cell r="F20">
            <v>0</v>
          </cell>
          <cell r="G20">
            <v>1426315.45</v>
          </cell>
          <cell r="H20">
            <v>0</v>
          </cell>
          <cell r="I20">
            <v>0</v>
          </cell>
          <cell r="J20">
            <v>28350.000000000065</v>
          </cell>
          <cell r="K20">
            <v>0</v>
          </cell>
          <cell r="L20">
            <v>44855.456310679612</v>
          </cell>
          <cell r="M20">
            <v>0</v>
          </cell>
          <cell r="N20">
            <v>23146.572580645152</v>
          </cell>
          <cell r="O20">
            <v>250.50403225806394</v>
          </cell>
          <cell r="P20">
            <v>375.75604838709592</v>
          </cell>
          <cell r="Q20">
            <v>0</v>
          </cell>
          <cell r="R20">
            <v>0</v>
          </cell>
          <cell r="S20">
            <v>0</v>
          </cell>
          <cell r="T20">
            <v>0</v>
          </cell>
          <cell r="U20">
            <v>0</v>
          </cell>
          <cell r="V20">
            <v>0</v>
          </cell>
          <cell r="W20">
            <v>0</v>
          </cell>
          <cell r="X20">
            <v>0</v>
          </cell>
          <cell r="Y20">
            <v>0</v>
          </cell>
          <cell r="Z20">
            <v>6754.8383371824466</v>
          </cell>
          <cell r="AA20">
            <v>0</v>
          </cell>
          <cell r="AB20">
            <v>0</v>
          </cell>
          <cell r="AC20">
            <v>117485.9228971963</v>
          </cell>
          <cell r="AD20">
            <v>0</v>
          </cell>
          <cell r="AE20">
            <v>0</v>
          </cell>
          <cell r="AF20">
            <v>0</v>
          </cell>
          <cell r="AG20">
            <v>114400</v>
          </cell>
          <cell r="AH20">
            <v>0</v>
          </cell>
          <cell r="AI20">
            <v>0</v>
          </cell>
          <cell r="AJ20">
            <v>0</v>
          </cell>
          <cell r="AK20">
            <v>40749.160000000003</v>
          </cell>
          <cell r="AL20">
            <v>0</v>
          </cell>
          <cell r="AM20">
            <v>0</v>
          </cell>
          <cell r="AN20">
            <v>0</v>
          </cell>
          <cell r="AO20">
            <v>0</v>
          </cell>
          <cell r="AP20">
            <v>0</v>
          </cell>
          <cell r="AQ20">
            <v>0</v>
          </cell>
          <cell r="AR20">
            <v>0</v>
          </cell>
          <cell r="AS20">
            <v>0</v>
          </cell>
          <cell r="AT20">
            <v>1426315.45</v>
          </cell>
          <cell r="AU20">
            <v>221219.05020634871</v>
          </cell>
          <cell r="AV20">
            <v>155149.16</v>
          </cell>
          <cell r="AW20">
            <v>175927.86738318129</v>
          </cell>
        </row>
        <row r="21">
          <cell r="B21">
            <v>9352045</v>
          </cell>
          <cell r="C21" t="str">
            <v>Hardwick Primary School</v>
          </cell>
          <cell r="D21">
            <v>281</v>
          </cell>
          <cell r="E21">
            <v>281</v>
          </cell>
          <cell r="F21">
            <v>0</v>
          </cell>
          <cell r="G21">
            <v>806427.85</v>
          </cell>
          <cell r="H21">
            <v>0</v>
          </cell>
          <cell r="I21">
            <v>0</v>
          </cell>
          <cell r="J21">
            <v>13500.000000000009</v>
          </cell>
          <cell r="K21">
            <v>0</v>
          </cell>
          <cell r="L21">
            <v>20076.96551724138</v>
          </cell>
          <cell r="M21">
            <v>0</v>
          </cell>
          <cell r="N21">
            <v>2940</v>
          </cell>
          <cell r="O21">
            <v>249.99999999999969</v>
          </cell>
          <cell r="P21">
            <v>1500.0000000000043</v>
          </cell>
          <cell r="Q21">
            <v>404.99999999999949</v>
          </cell>
          <cell r="R21">
            <v>0</v>
          </cell>
          <cell r="S21">
            <v>0</v>
          </cell>
          <cell r="T21">
            <v>0</v>
          </cell>
          <cell r="U21">
            <v>0</v>
          </cell>
          <cell r="V21">
            <v>0</v>
          </cell>
          <cell r="W21">
            <v>0</v>
          </cell>
          <cell r="X21">
            <v>0</v>
          </cell>
          <cell r="Y21">
            <v>0</v>
          </cell>
          <cell r="Z21">
            <v>5872.4609375</v>
          </cell>
          <cell r="AA21">
            <v>0</v>
          </cell>
          <cell r="AB21">
            <v>0</v>
          </cell>
          <cell r="AC21">
            <v>86023.542510121566</v>
          </cell>
          <cell r="AD21">
            <v>0</v>
          </cell>
          <cell r="AE21">
            <v>7122.4999999999991</v>
          </cell>
          <cell r="AF21">
            <v>0</v>
          </cell>
          <cell r="AG21">
            <v>114400</v>
          </cell>
          <cell r="AH21">
            <v>0</v>
          </cell>
          <cell r="AI21">
            <v>0</v>
          </cell>
          <cell r="AJ21">
            <v>0</v>
          </cell>
          <cell r="AK21">
            <v>29216.38</v>
          </cell>
          <cell r="AL21">
            <v>0</v>
          </cell>
          <cell r="AM21">
            <v>0</v>
          </cell>
          <cell r="AN21">
            <v>0</v>
          </cell>
          <cell r="AO21">
            <v>0</v>
          </cell>
          <cell r="AP21">
            <v>0</v>
          </cell>
          <cell r="AQ21">
            <v>0</v>
          </cell>
          <cell r="AR21">
            <v>0</v>
          </cell>
          <cell r="AS21">
            <v>0</v>
          </cell>
          <cell r="AT21">
            <v>806427.85</v>
          </cell>
          <cell r="AU21">
            <v>137690.46896486296</v>
          </cell>
          <cell r="AV21">
            <v>143616.38</v>
          </cell>
          <cell r="AW21">
            <v>115312.32526874226</v>
          </cell>
        </row>
        <row r="22">
          <cell r="B22">
            <v>9352055</v>
          </cell>
          <cell r="C22" t="str">
            <v>Paddocks Primary School</v>
          </cell>
          <cell r="D22">
            <v>196</v>
          </cell>
          <cell r="E22">
            <v>196</v>
          </cell>
          <cell r="F22">
            <v>0</v>
          </cell>
          <cell r="G22">
            <v>562490.6</v>
          </cell>
          <cell r="H22">
            <v>0</v>
          </cell>
          <cell r="I22">
            <v>0</v>
          </cell>
          <cell r="J22">
            <v>8550.0000000000018</v>
          </cell>
          <cell r="K22">
            <v>0</v>
          </cell>
          <cell r="L22">
            <v>16240</v>
          </cell>
          <cell r="M22">
            <v>0</v>
          </cell>
          <cell r="N22">
            <v>4200.0000000000164</v>
          </cell>
          <cell r="O22">
            <v>0</v>
          </cell>
          <cell r="P22">
            <v>0</v>
          </cell>
          <cell r="Q22">
            <v>0</v>
          </cell>
          <cell r="R22">
            <v>0</v>
          </cell>
          <cell r="S22">
            <v>0</v>
          </cell>
          <cell r="T22">
            <v>0</v>
          </cell>
          <cell r="U22">
            <v>0</v>
          </cell>
          <cell r="V22">
            <v>0</v>
          </cell>
          <cell r="W22">
            <v>0</v>
          </cell>
          <cell r="X22">
            <v>0</v>
          </cell>
          <cell r="Y22">
            <v>0</v>
          </cell>
          <cell r="Z22">
            <v>6865.8333333333358</v>
          </cell>
          <cell r="AA22">
            <v>0</v>
          </cell>
          <cell r="AB22">
            <v>0</v>
          </cell>
          <cell r="AC22">
            <v>54511.71974522301</v>
          </cell>
          <cell r="AD22">
            <v>0</v>
          </cell>
          <cell r="AE22">
            <v>0</v>
          </cell>
          <cell r="AF22">
            <v>0</v>
          </cell>
          <cell r="AG22">
            <v>114400</v>
          </cell>
          <cell r="AH22">
            <v>0</v>
          </cell>
          <cell r="AI22">
            <v>0</v>
          </cell>
          <cell r="AJ22">
            <v>0</v>
          </cell>
          <cell r="AK22">
            <v>17412.810000000001</v>
          </cell>
          <cell r="AL22">
            <v>0</v>
          </cell>
          <cell r="AM22">
            <v>0</v>
          </cell>
          <cell r="AN22">
            <v>0</v>
          </cell>
          <cell r="AO22">
            <v>0</v>
          </cell>
          <cell r="AP22">
            <v>0</v>
          </cell>
          <cell r="AQ22">
            <v>0</v>
          </cell>
          <cell r="AR22">
            <v>0</v>
          </cell>
          <cell r="AS22">
            <v>0</v>
          </cell>
          <cell r="AT22">
            <v>562490.6</v>
          </cell>
          <cell r="AU22">
            <v>90367.553078556361</v>
          </cell>
          <cell r="AV22">
            <v>131812.81</v>
          </cell>
          <cell r="AW22">
            <v>78959.51974522302</v>
          </cell>
        </row>
        <row r="23">
          <cell r="B23">
            <v>9352066</v>
          </cell>
          <cell r="C23" t="str">
            <v>Bucklesham Primary School</v>
          </cell>
          <cell r="D23">
            <v>97</v>
          </cell>
          <cell r="E23">
            <v>97</v>
          </cell>
          <cell r="F23">
            <v>0</v>
          </cell>
          <cell r="G23">
            <v>278375.45</v>
          </cell>
          <cell r="H23">
            <v>0</v>
          </cell>
          <cell r="I23">
            <v>0</v>
          </cell>
          <cell r="J23">
            <v>4949.9999999999964</v>
          </cell>
          <cell r="K23">
            <v>0</v>
          </cell>
          <cell r="L23">
            <v>6159.9999999999955</v>
          </cell>
          <cell r="M23">
            <v>0</v>
          </cell>
          <cell r="N23">
            <v>210.00000000000074</v>
          </cell>
          <cell r="O23">
            <v>1749.9999999999989</v>
          </cell>
          <cell r="P23">
            <v>749.99999999999898</v>
          </cell>
          <cell r="Q23">
            <v>1620.0000000000018</v>
          </cell>
          <cell r="R23">
            <v>0</v>
          </cell>
          <cell r="S23">
            <v>0</v>
          </cell>
          <cell r="T23">
            <v>0</v>
          </cell>
          <cell r="U23">
            <v>0</v>
          </cell>
          <cell r="V23">
            <v>0</v>
          </cell>
          <cell r="W23">
            <v>0</v>
          </cell>
          <cell r="X23">
            <v>0</v>
          </cell>
          <cell r="Y23">
            <v>0</v>
          </cell>
          <cell r="Z23">
            <v>0</v>
          </cell>
          <cell r="AA23">
            <v>0</v>
          </cell>
          <cell r="AB23">
            <v>0</v>
          </cell>
          <cell r="AC23">
            <v>20922.531645569594</v>
          </cell>
          <cell r="AD23">
            <v>0</v>
          </cell>
          <cell r="AE23">
            <v>1032.4999999999961</v>
          </cell>
          <cell r="AF23">
            <v>0</v>
          </cell>
          <cell r="AG23">
            <v>114400</v>
          </cell>
          <cell r="AH23">
            <v>0</v>
          </cell>
          <cell r="AI23">
            <v>0</v>
          </cell>
          <cell r="AJ23">
            <v>0</v>
          </cell>
          <cell r="AK23">
            <v>10486.29</v>
          </cell>
          <cell r="AL23">
            <v>0</v>
          </cell>
          <cell r="AM23">
            <v>0</v>
          </cell>
          <cell r="AN23">
            <v>0</v>
          </cell>
          <cell r="AO23">
            <v>0</v>
          </cell>
          <cell r="AP23">
            <v>0</v>
          </cell>
          <cell r="AQ23">
            <v>0</v>
          </cell>
          <cell r="AR23">
            <v>0</v>
          </cell>
          <cell r="AS23">
            <v>0</v>
          </cell>
          <cell r="AT23">
            <v>278375.45</v>
          </cell>
          <cell r="AU23">
            <v>37395.031645569579</v>
          </cell>
          <cell r="AV23">
            <v>124886.29000000001</v>
          </cell>
          <cell r="AW23">
            <v>38595.331645569589</v>
          </cell>
        </row>
        <row r="24">
          <cell r="B24">
            <v>9352068</v>
          </cell>
          <cell r="C24" t="str">
            <v>Carlton Colville Primary School</v>
          </cell>
          <cell r="D24">
            <v>418</v>
          </cell>
          <cell r="E24">
            <v>418</v>
          </cell>
          <cell r="F24">
            <v>0</v>
          </cell>
          <cell r="G24">
            <v>1199597.3</v>
          </cell>
          <cell r="H24">
            <v>0</v>
          </cell>
          <cell r="I24">
            <v>0</v>
          </cell>
          <cell r="J24">
            <v>23850.000000000044</v>
          </cell>
          <cell r="K24">
            <v>0</v>
          </cell>
          <cell r="L24">
            <v>40907.184466019426</v>
          </cell>
          <cell r="M24">
            <v>0</v>
          </cell>
          <cell r="N24">
            <v>20790.000000000007</v>
          </cell>
          <cell r="O24">
            <v>2250</v>
          </cell>
          <cell r="P24">
            <v>16124.999999999971</v>
          </cell>
          <cell r="Q24">
            <v>809.99999999999977</v>
          </cell>
          <cell r="R24">
            <v>869.99999999999977</v>
          </cell>
          <cell r="S24">
            <v>600.00000000000125</v>
          </cell>
          <cell r="T24">
            <v>0</v>
          </cell>
          <cell r="U24">
            <v>0</v>
          </cell>
          <cell r="V24">
            <v>0</v>
          </cell>
          <cell r="W24">
            <v>0</v>
          </cell>
          <cell r="X24">
            <v>0</v>
          </cell>
          <cell r="Y24">
            <v>0</v>
          </cell>
          <cell r="Z24">
            <v>2498.6592178770948</v>
          </cell>
          <cell r="AA24">
            <v>0</v>
          </cell>
          <cell r="AB24">
            <v>0</v>
          </cell>
          <cell r="AC24">
            <v>115968.65546218476</v>
          </cell>
          <cell r="AD24">
            <v>0</v>
          </cell>
          <cell r="AE24">
            <v>0</v>
          </cell>
          <cell r="AF24">
            <v>0</v>
          </cell>
          <cell r="AG24">
            <v>114400</v>
          </cell>
          <cell r="AH24">
            <v>0</v>
          </cell>
          <cell r="AI24">
            <v>0</v>
          </cell>
          <cell r="AJ24">
            <v>0</v>
          </cell>
          <cell r="AK24">
            <v>42286.86</v>
          </cell>
          <cell r="AL24">
            <v>0</v>
          </cell>
          <cell r="AM24">
            <v>0</v>
          </cell>
          <cell r="AN24">
            <v>0</v>
          </cell>
          <cell r="AO24">
            <v>0</v>
          </cell>
          <cell r="AP24">
            <v>0</v>
          </cell>
          <cell r="AQ24">
            <v>0</v>
          </cell>
          <cell r="AR24">
            <v>0</v>
          </cell>
          <cell r="AS24">
            <v>0</v>
          </cell>
          <cell r="AT24">
            <v>1199597.3</v>
          </cell>
          <cell r="AU24">
            <v>224669.4991460813</v>
          </cell>
          <cell r="AV24">
            <v>156686.85999999999</v>
          </cell>
          <cell r="AW24">
            <v>179022.54769519449</v>
          </cell>
        </row>
        <row r="25">
          <cell r="B25">
            <v>9352070</v>
          </cell>
          <cell r="C25" t="str">
            <v>Combs Ford Primary School</v>
          </cell>
          <cell r="D25">
            <v>370</v>
          </cell>
          <cell r="E25">
            <v>370</v>
          </cell>
          <cell r="F25">
            <v>0</v>
          </cell>
          <cell r="G25">
            <v>1061844.5</v>
          </cell>
          <cell r="H25">
            <v>0</v>
          </cell>
          <cell r="I25">
            <v>0</v>
          </cell>
          <cell r="J25">
            <v>37800</v>
          </cell>
          <cell r="K25">
            <v>0</v>
          </cell>
          <cell r="L25">
            <v>52613.61256544503</v>
          </cell>
          <cell r="M25">
            <v>0</v>
          </cell>
          <cell r="N25">
            <v>2105.6910569105671</v>
          </cell>
          <cell r="O25">
            <v>1253.3875338753376</v>
          </cell>
          <cell r="P25">
            <v>40233.739837398331</v>
          </cell>
          <cell r="Q25">
            <v>0</v>
          </cell>
          <cell r="R25">
            <v>0</v>
          </cell>
          <cell r="S25">
            <v>0</v>
          </cell>
          <cell r="T25">
            <v>0</v>
          </cell>
          <cell r="U25">
            <v>0</v>
          </cell>
          <cell r="V25">
            <v>0</v>
          </cell>
          <cell r="W25">
            <v>0</v>
          </cell>
          <cell r="X25">
            <v>0</v>
          </cell>
          <cell r="Y25">
            <v>0</v>
          </cell>
          <cell r="Z25">
            <v>2489.9371069182475</v>
          </cell>
          <cell r="AA25">
            <v>0</v>
          </cell>
          <cell r="AB25">
            <v>0</v>
          </cell>
          <cell r="AC25">
            <v>137169.30379746846</v>
          </cell>
          <cell r="AD25">
            <v>0</v>
          </cell>
          <cell r="AE25">
            <v>0</v>
          </cell>
          <cell r="AF25">
            <v>0</v>
          </cell>
          <cell r="AG25">
            <v>114400</v>
          </cell>
          <cell r="AH25">
            <v>0</v>
          </cell>
          <cell r="AI25">
            <v>0</v>
          </cell>
          <cell r="AJ25">
            <v>0</v>
          </cell>
          <cell r="AK25">
            <v>34342.06</v>
          </cell>
          <cell r="AL25">
            <v>0</v>
          </cell>
          <cell r="AM25">
            <v>0</v>
          </cell>
          <cell r="AN25">
            <v>0</v>
          </cell>
          <cell r="AO25">
            <v>0</v>
          </cell>
          <cell r="AP25">
            <v>0</v>
          </cell>
          <cell r="AQ25">
            <v>0</v>
          </cell>
          <cell r="AR25">
            <v>0</v>
          </cell>
          <cell r="AS25">
            <v>0</v>
          </cell>
          <cell r="AT25">
            <v>1061844.5</v>
          </cell>
          <cell r="AU25">
            <v>273665.67189801601</v>
          </cell>
          <cell r="AV25">
            <v>148742.06</v>
          </cell>
          <cell r="AW25">
            <v>214125.31929428308</v>
          </cell>
        </row>
        <row r="26">
          <cell r="B26">
            <v>9352071</v>
          </cell>
          <cell r="C26" t="str">
            <v>Copdock Primary School</v>
          </cell>
          <cell r="D26">
            <v>81</v>
          </cell>
          <cell r="E26">
            <v>81</v>
          </cell>
          <cell r="F26">
            <v>0</v>
          </cell>
          <cell r="G26">
            <v>232457.85</v>
          </cell>
          <cell r="H26">
            <v>0</v>
          </cell>
          <cell r="I26">
            <v>0</v>
          </cell>
          <cell r="J26">
            <v>2250</v>
          </cell>
          <cell r="K26">
            <v>0</v>
          </cell>
          <cell r="L26">
            <v>5531.7073170731701</v>
          </cell>
          <cell r="M26">
            <v>0</v>
          </cell>
          <cell r="N26">
            <v>0</v>
          </cell>
          <cell r="O26">
            <v>749.9999999999992</v>
          </cell>
          <cell r="P26">
            <v>1875</v>
          </cell>
          <cell r="Q26">
            <v>405.00000000000063</v>
          </cell>
          <cell r="R26">
            <v>0</v>
          </cell>
          <cell r="S26">
            <v>0</v>
          </cell>
          <cell r="T26">
            <v>0</v>
          </cell>
          <cell r="U26">
            <v>0</v>
          </cell>
          <cell r="V26">
            <v>0</v>
          </cell>
          <cell r="W26">
            <v>0</v>
          </cell>
          <cell r="X26">
            <v>0</v>
          </cell>
          <cell r="Y26">
            <v>0</v>
          </cell>
          <cell r="Z26">
            <v>0</v>
          </cell>
          <cell r="AA26">
            <v>0</v>
          </cell>
          <cell r="AB26">
            <v>0</v>
          </cell>
          <cell r="AC26">
            <v>29613.358208955204</v>
          </cell>
          <cell r="AD26">
            <v>0</v>
          </cell>
          <cell r="AE26">
            <v>122.5000000000004</v>
          </cell>
          <cell r="AF26">
            <v>0</v>
          </cell>
          <cell r="AG26">
            <v>114400</v>
          </cell>
          <cell r="AH26">
            <v>0</v>
          </cell>
          <cell r="AI26">
            <v>0</v>
          </cell>
          <cell r="AJ26">
            <v>1000</v>
          </cell>
          <cell r="AK26">
            <v>7989.55</v>
          </cell>
          <cell r="AL26">
            <v>0</v>
          </cell>
          <cell r="AM26">
            <v>0</v>
          </cell>
          <cell r="AN26">
            <v>0</v>
          </cell>
          <cell r="AO26">
            <v>0</v>
          </cell>
          <cell r="AP26">
            <v>0</v>
          </cell>
          <cell r="AQ26">
            <v>0</v>
          </cell>
          <cell r="AR26">
            <v>0</v>
          </cell>
          <cell r="AS26">
            <v>0</v>
          </cell>
          <cell r="AT26">
            <v>232457.85</v>
          </cell>
          <cell r="AU26">
            <v>40547.565526028375</v>
          </cell>
          <cell r="AV26">
            <v>123389.55</v>
          </cell>
          <cell r="AW26">
            <v>44972.01186749179</v>
          </cell>
        </row>
        <row r="27">
          <cell r="B27">
            <v>9352072</v>
          </cell>
          <cell r="C27" t="str">
            <v>Earl Soham Community Primary School</v>
          </cell>
          <cell r="D27">
            <v>58</v>
          </cell>
          <cell r="E27">
            <v>58</v>
          </cell>
          <cell r="F27">
            <v>0</v>
          </cell>
          <cell r="G27">
            <v>166451.29999999999</v>
          </cell>
          <cell r="H27">
            <v>0</v>
          </cell>
          <cell r="I27">
            <v>0</v>
          </cell>
          <cell r="J27">
            <v>3150.0000000000055</v>
          </cell>
          <cell r="K27">
            <v>0</v>
          </cell>
          <cell r="L27">
            <v>5128.4210526315783</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18167.647058823557</v>
          </cell>
          <cell r="AD27">
            <v>0</v>
          </cell>
          <cell r="AE27">
            <v>1329.9999999999982</v>
          </cell>
          <cell r="AF27">
            <v>0</v>
          </cell>
          <cell r="AG27">
            <v>114400</v>
          </cell>
          <cell r="AH27">
            <v>26000</v>
          </cell>
          <cell r="AI27">
            <v>0</v>
          </cell>
          <cell r="AJ27">
            <v>0</v>
          </cell>
          <cell r="AK27">
            <v>8364.06</v>
          </cell>
          <cell r="AL27">
            <v>0</v>
          </cell>
          <cell r="AM27">
            <v>0</v>
          </cell>
          <cell r="AN27">
            <v>0</v>
          </cell>
          <cell r="AO27">
            <v>2970</v>
          </cell>
          <cell r="AP27">
            <v>0</v>
          </cell>
          <cell r="AQ27">
            <v>0</v>
          </cell>
          <cell r="AR27">
            <v>0</v>
          </cell>
          <cell r="AS27">
            <v>0</v>
          </cell>
          <cell r="AT27">
            <v>166451.29999999999</v>
          </cell>
          <cell r="AU27">
            <v>27776.068111455141</v>
          </cell>
          <cell r="AV27">
            <v>151734.06</v>
          </cell>
          <cell r="AW27">
            <v>32259.657585139346</v>
          </cell>
        </row>
        <row r="28">
          <cell r="B28">
            <v>9352076</v>
          </cell>
          <cell r="C28" t="str">
            <v>Fairfield Infant School</v>
          </cell>
          <cell r="D28">
            <v>255</v>
          </cell>
          <cell r="E28">
            <v>255</v>
          </cell>
          <cell r="F28">
            <v>0</v>
          </cell>
          <cell r="G28">
            <v>731811.75</v>
          </cell>
          <cell r="H28">
            <v>0</v>
          </cell>
          <cell r="I28">
            <v>0</v>
          </cell>
          <cell r="J28">
            <v>9900.0000000000036</v>
          </cell>
          <cell r="K28">
            <v>0</v>
          </cell>
          <cell r="L28">
            <v>12320.000000000004</v>
          </cell>
          <cell r="M28">
            <v>0</v>
          </cell>
          <cell r="N28">
            <v>2520.0000000000018</v>
          </cell>
          <cell r="O28">
            <v>10749.999999999989</v>
          </cell>
          <cell r="P28">
            <v>9374.9999999999982</v>
          </cell>
          <cell r="Q28">
            <v>0</v>
          </cell>
          <cell r="R28">
            <v>0</v>
          </cell>
          <cell r="S28">
            <v>0</v>
          </cell>
          <cell r="T28">
            <v>0</v>
          </cell>
          <cell r="U28">
            <v>0</v>
          </cell>
          <cell r="V28">
            <v>0</v>
          </cell>
          <cell r="W28">
            <v>0</v>
          </cell>
          <cell r="X28">
            <v>0</v>
          </cell>
          <cell r="Y28">
            <v>0</v>
          </cell>
          <cell r="Z28">
            <v>9197.1910112359619</v>
          </cell>
          <cell r="AA28">
            <v>0</v>
          </cell>
          <cell r="AB28">
            <v>0</v>
          </cell>
          <cell r="AC28">
            <v>116822.76536312845</v>
          </cell>
          <cell r="AD28">
            <v>0</v>
          </cell>
          <cell r="AE28">
            <v>0</v>
          </cell>
          <cell r="AF28">
            <v>0</v>
          </cell>
          <cell r="AG28">
            <v>114400</v>
          </cell>
          <cell r="AH28">
            <v>0</v>
          </cell>
          <cell r="AI28">
            <v>0</v>
          </cell>
          <cell r="AJ28">
            <v>0</v>
          </cell>
          <cell r="AK28">
            <v>22028.26</v>
          </cell>
          <cell r="AL28">
            <v>0</v>
          </cell>
          <cell r="AM28">
            <v>0</v>
          </cell>
          <cell r="AN28">
            <v>0</v>
          </cell>
          <cell r="AO28">
            <v>0</v>
          </cell>
          <cell r="AP28">
            <v>0</v>
          </cell>
          <cell r="AQ28">
            <v>0</v>
          </cell>
          <cell r="AR28">
            <v>0</v>
          </cell>
          <cell r="AS28">
            <v>0</v>
          </cell>
          <cell r="AT28">
            <v>731811.75</v>
          </cell>
          <cell r="AU28">
            <v>170884.95637436441</v>
          </cell>
          <cell r="AV28">
            <v>136428.26</v>
          </cell>
          <cell r="AW28">
            <v>149208.06536312844</v>
          </cell>
        </row>
        <row r="29">
          <cell r="B29">
            <v>9352079</v>
          </cell>
          <cell r="C29" t="str">
            <v>Grundisburgh Primary School</v>
          </cell>
          <cell r="D29">
            <v>170</v>
          </cell>
          <cell r="E29">
            <v>170</v>
          </cell>
          <cell r="F29">
            <v>0</v>
          </cell>
          <cell r="G29">
            <v>487874.5</v>
          </cell>
          <cell r="H29">
            <v>0</v>
          </cell>
          <cell r="I29">
            <v>0</v>
          </cell>
          <cell r="J29">
            <v>8999.9999999999673</v>
          </cell>
          <cell r="K29">
            <v>0</v>
          </cell>
          <cell r="L29">
            <v>13931.707317073169</v>
          </cell>
          <cell r="M29">
            <v>0</v>
          </cell>
          <cell r="N29">
            <v>637.50000000000159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42199.624060150323</v>
          </cell>
          <cell r="AD29">
            <v>0</v>
          </cell>
          <cell r="AE29">
            <v>0</v>
          </cell>
          <cell r="AF29">
            <v>0</v>
          </cell>
          <cell r="AG29">
            <v>114400</v>
          </cell>
          <cell r="AH29">
            <v>0</v>
          </cell>
          <cell r="AI29">
            <v>0</v>
          </cell>
          <cell r="AJ29">
            <v>0</v>
          </cell>
          <cell r="AK29">
            <v>20847.740000000002</v>
          </cell>
          <cell r="AL29">
            <v>0</v>
          </cell>
          <cell r="AM29">
            <v>0</v>
          </cell>
          <cell r="AN29">
            <v>0</v>
          </cell>
          <cell r="AO29">
            <v>0</v>
          </cell>
          <cell r="AP29">
            <v>0</v>
          </cell>
          <cell r="AQ29">
            <v>0</v>
          </cell>
          <cell r="AR29">
            <v>0</v>
          </cell>
          <cell r="AS29">
            <v>0</v>
          </cell>
          <cell r="AT29">
            <v>487874.5</v>
          </cell>
          <cell r="AU29">
            <v>65768.831377223454</v>
          </cell>
          <cell r="AV29">
            <v>135247.74</v>
          </cell>
          <cell r="AW29">
            <v>63937.027718686892</v>
          </cell>
        </row>
        <row r="30">
          <cell r="B30">
            <v>9352084</v>
          </cell>
          <cell r="C30" t="str">
            <v>Holbrook Primary School</v>
          </cell>
          <cell r="D30">
            <v>168</v>
          </cell>
          <cell r="E30">
            <v>168</v>
          </cell>
          <cell r="F30">
            <v>0</v>
          </cell>
          <cell r="G30">
            <v>482134.8</v>
          </cell>
          <cell r="H30">
            <v>0</v>
          </cell>
          <cell r="I30">
            <v>0</v>
          </cell>
          <cell r="J30">
            <v>5399.9999999999973</v>
          </cell>
          <cell r="K30">
            <v>0</v>
          </cell>
          <cell r="L30">
            <v>7613.4104046242774</v>
          </cell>
          <cell r="M30">
            <v>0</v>
          </cell>
          <cell r="N30">
            <v>0</v>
          </cell>
          <cell r="O30">
            <v>3250.0000000000009</v>
          </cell>
          <cell r="P30">
            <v>2999.9999999999991</v>
          </cell>
          <cell r="Q30">
            <v>1619.9999999999995</v>
          </cell>
          <cell r="R30">
            <v>0</v>
          </cell>
          <cell r="S30">
            <v>0</v>
          </cell>
          <cell r="T30">
            <v>0</v>
          </cell>
          <cell r="U30">
            <v>0</v>
          </cell>
          <cell r="V30">
            <v>0</v>
          </cell>
          <cell r="W30">
            <v>0</v>
          </cell>
          <cell r="X30">
            <v>0</v>
          </cell>
          <cell r="Y30">
            <v>0</v>
          </cell>
          <cell r="Z30">
            <v>0</v>
          </cell>
          <cell r="AA30">
            <v>0</v>
          </cell>
          <cell r="AB30">
            <v>0</v>
          </cell>
          <cell r="AC30">
            <v>46338.992805755457</v>
          </cell>
          <cell r="AD30">
            <v>0</v>
          </cell>
          <cell r="AE30">
            <v>0</v>
          </cell>
          <cell r="AF30">
            <v>0</v>
          </cell>
          <cell r="AG30">
            <v>114400</v>
          </cell>
          <cell r="AH30">
            <v>0</v>
          </cell>
          <cell r="AI30">
            <v>0</v>
          </cell>
          <cell r="AJ30">
            <v>0</v>
          </cell>
          <cell r="AK30">
            <v>14356.23</v>
          </cell>
          <cell r="AL30">
            <v>0</v>
          </cell>
          <cell r="AM30">
            <v>0</v>
          </cell>
          <cell r="AN30">
            <v>0</v>
          </cell>
          <cell r="AO30">
            <v>0</v>
          </cell>
          <cell r="AP30">
            <v>0</v>
          </cell>
          <cell r="AQ30">
            <v>0</v>
          </cell>
          <cell r="AR30">
            <v>0</v>
          </cell>
          <cell r="AS30">
            <v>0</v>
          </cell>
          <cell r="AT30">
            <v>482134.8</v>
          </cell>
          <cell r="AU30">
            <v>67222.403210379736</v>
          </cell>
          <cell r="AV30">
            <v>128756.23</v>
          </cell>
          <cell r="AW30">
            <v>66733.498008067589</v>
          </cell>
        </row>
        <row r="31">
          <cell r="B31">
            <v>9352085</v>
          </cell>
          <cell r="C31" t="str">
            <v>Hollesley Primary School</v>
          </cell>
          <cell r="D31">
            <v>96</v>
          </cell>
          <cell r="E31">
            <v>96</v>
          </cell>
          <cell r="F31">
            <v>0</v>
          </cell>
          <cell r="G31">
            <v>275505.59999999998</v>
          </cell>
          <cell r="H31">
            <v>0</v>
          </cell>
          <cell r="I31">
            <v>0</v>
          </cell>
          <cell r="J31">
            <v>2700</v>
          </cell>
          <cell r="K31">
            <v>0</v>
          </cell>
          <cell r="L31">
            <v>3360</v>
          </cell>
          <cell r="M31">
            <v>0</v>
          </cell>
          <cell r="N31">
            <v>0</v>
          </cell>
          <cell r="O31">
            <v>0</v>
          </cell>
          <cell r="P31">
            <v>0</v>
          </cell>
          <cell r="Q31">
            <v>0</v>
          </cell>
          <cell r="R31">
            <v>0</v>
          </cell>
          <cell r="S31">
            <v>0</v>
          </cell>
          <cell r="T31">
            <v>0</v>
          </cell>
          <cell r="U31">
            <v>0</v>
          </cell>
          <cell r="V31">
            <v>0</v>
          </cell>
          <cell r="W31">
            <v>0</v>
          </cell>
          <cell r="X31">
            <v>0</v>
          </cell>
          <cell r="Y31">
            <v>0</v>
          </cell>
          <cell r="Z31">
            <v>2536.2962962962952</v>
          </cell>
          <cell r="AA31">
            <v>0</v>
          </cell>
          <cell r="AB31">
            <v>0</v>
          </cell>
          <cell r="AC31">
            <v>26838.000000000004</v>
          </cell>
          <cell r="AD31">
            <v>0</v>
          </cell>
          <cell r="AE31">
            <v>1085.000000000003</v>
          </cell>
          <cell r="AF31">
            <v>0</v>
          </cell>
          <cell r="AG31">
            <v>114400</v>
          </cell>
          <cell r="AH31">
            <v>18675.567423230972</v>
          </cell>
          <cell r="AI31">
            <v>0</v>
          </cell>
          <cell r="AJ31">
            <v>0</v>
          </cell>
          <cell r="AK31">
            <v>7720.38</v>
          </cell>
          <cell r="AL31">
            <v>0</v>
          </cell>
          <cell r="AM31">
            <v>0</v>
          </cell>
          <cell r="AN31">
            <v>0</v>
          </cell>
          <cell r="AO31">
            <v>0</v>
          </cell>
          <cell r="AP31">
            <v>0</v>
          </cell>
          <cell r="AQ31">
            <v>0</v>
          </cell>
          <cell r="AR31">
            <v>0</v>
          </cell>
          <cell r="AS31">
            <v>0</v>
          </cell>
          <cell r="AT31">
            <v>275505.59999999998</v>
          </cell>
          <cell r="AU31">
            <v>36519.296296296299</v>
          </cell>
          <cell r="AV31">
            <v>140795.94742323097</v>
          </cell>
          <cell r="AW31">
            <v>39820.800000000003</v>
          </cell>
        </row>
        <row r="32">
          <cell r="B32">
            <v>9352089</v>
          </cell>
          <cell r="C32" t="str">
            <v>Heath Primary School, Kesgrave</v>
          </cell>
          <cell r="D32">
            <v>603</v>
          </cell>
          <cell r="E32">
            <v>603</v>
          </cell>
          <cell r="F32">
            <v>0</v>
          </cell>
          <cell r="G32">
            <v>1730519.55</v>
          </cell>
          <cell r="H32">
            <v>0</v>
          </cell>
          <cell r="I32">
            <v>0</v>
          </cell>
          <cell r="J32">
            <v>19350.000000000004</v>
          </cell>
          <cell r="K32">
            <v>0</v>
          </cell>
          <cell r="L32">
            <v>33149.950083194672</v>
          </cell>
          <cell r="M32">
            <v>0</v>
          </cell>
          <cell r="N32">
            <v>839.99999999999966</v>
          </cell>
          <cell r="O32">
            <v>1250.0000000000009</v>
          </cell>
          <cell r="P32">
            <v>1124.9999999999993</v>
          </cell>
          <cell r="Q32">
            <v>809.99999999999966</v>
          </cell>
          <cell r="R32">
            <v>0</v>
          </cell>
          <cell r="S32">
            <v>0</v>
          </cell>
          <cell r="T32">
            <v>0</v>
          </cell>
          <cell r="U32">
            <v>0</v>
          </cell>
          <cell r="V32">
            <v>0</v>
          </cell>
          <cell r="W32">
            <v>0</v>
          </cell>
          <cell r="X32">
            <v>0</v>
          </cell>
          <cell r="Y32">
            <v>0</v>
          </cell>
          <cell r="Z32">
            <v>19418.94174757283</v>
          </cell>
          <cell r="AA32">
            <v>0</v>
          </cell>
          <cell r="AB32">
            <v>0</v>
          </cell>
          <cell r="AC32">
            <v>172453.16633266557</v>
          </cell>
          <cell r="AD32">
            <v>0</v>
          </cell>
          <cell r="AE32">
            <v>0</v>
          </cell>
          <cell r="AF32">
            <v>0</v>
          </cell>
          <cell r="AG32">
            <v>114400</v>
          </cell>
          <cell r="AH32">
            <v>0</v>
          </cell>
          <cell r="AI32">
            <v>0</v>
          </cell>
          <cell r="AJ32">
            <v>0</v>
          </cell>
          <cell r="AK32">
            <v>42286.86</v>
          </cell>
          <cell r="AL32">
            <v>0</v>
          </cell>
          <cell r="AM32">
            <v>0</v>
          </cell>
          <cell r="AN32">
            <v>0</v>
          </cell>
          <cell r="AO32">
            <v>0</v>
          </cell>
          <cell r="AP32">
            <v>0</v>
          </cell>
          <cell r="AQ32">
            <v>0</v>
          </cell>
          <cell r="AR32">
            <v>0</v>
          </cell>
          <cell r="AS32">
            <v>0</v>
          </cell>
          <cell r="AT32">
            <v>1730519.55</v>
          </cell>
          <cell r="AU32">
            <v>248397.05816343307</v>
          </cell>
          <cell r="AV32">
            <v>156686.85999999999</v>
          </cell>
          <cell r="AW32">
            <v>210668.44137426291</v>
          </cell>
        </row>
        <row r="33">
          <cell r="B33">
            <v>9352092</v>
          </cell>
          <cell r="C33" t="str">
            <v>Bealings School</v>
          </cell>
          <cell r="D33">
            <v>110</v>
          </cell>
          <cell r="E33">
            <v>110</v>
          </cell>
          <cell r="F33">
            <v>0</v>
          </cell>
          <cell r="G33">
            <v>315683.5</v>
          </cell>
          <cell r="H33">
            <v>0</v>
          </cell>
          <cell r="I33">
            <v>0</v>
          </cell>
          <cell r="J33">
            <v>1800.0000000000016</v>
          </cell>
          <cell r="K33">
            <v>0</v>
          </cell>
          <cell r="L33">
            <v>4067.9245283018863</v>
          </cell>
          <cell r="M33">
            <v>0</v>
          </cell>
          <cell r="N33">
            <v>840.0000000000008</v>
          </cell>
          <cell r="O33">
            <v>250</v>
          </cell>
          <cell r="P33">
            <v>0</v>
          </cell>
          <cell r="Q33">
            <v>0</v>
          </cell>
          <cell r="R33">
            <v>0</v>
          </cell>
          <cell r="S33">
            <v>0</v>
          </cell>
          <cell r="T33">
            <v>0</v>
          </cell>
          <cell r="U33">
            <v>0</v>
          </cell>
          <cell r="V33">
            <v>0</v>
          </cell>
          <cell r="W33">
            <v>0</v>
          </cell>
          <cell r="X33">
            <v>0</v>
          </cell>
          <cell r="Y33">
            <v>0</v>
          </cell>
          <cell r="Z33">
            <v>1293.4065934065948</v>
          </cell>
          <cell r="AA33">
            <v>0</v>
          </cell>
          <cell r="AB33">
            <v>0</v>
          </cell>
          <cell r="AC33">
            <v>29624.137931034504</v>
          </cell>
          <cell r="AD33">
            <v>0</v>
          </cell>
          <cell r="AE33">
            <v>1224.9999999999973</v>
          </cell>
          <cell r="AF33">
            <v>0</v>
          </cell>
          <cell r="AG33">
            <v>114400</v>
          </cell>
          <cell r="AH33">
            <v>0</v>
          </cell>
          <cell r="AI33">
            <v>0</v>
          </cell>
          <cell r="AJ33">
            <v>0</v>
          </cell>
          <cell r="AK33">
            <v>7882.26</v>
          </cell>
          <cell r="AL33">
            <v>0</v>
          </cell>
          <cell r="AM33">
            <v>0</v>
          </cell>
          <cell r="AN33">
            <v>0</v>
          </cell>
          <cell r="AO33">
            <v>0</v>
          </cell>
          <cell r="AP33">
            <v>0</v>
          </cell>
          <cell r="AQ33">
            <v>0</v>
          </cell>
          <cell r="AR33">
            <v>0</v>
          </cell>
          <cell r="AS33">
            <v>0</v>
          </cell>
          <cell r="AT33">
            <v>315683.5</v>
          </cell>
          <cell r="AU33">
            <v>39100.469052742992</v>
          </cell>
          <cell r="AV33">
            <v>122282.26</v>
          </cell>
          <cell r="AW33">
            <v>43055.900195185444</v>
          </cell>
        </row>
        <row r="34">
          <cell r="B34">
            <v>9352095</v>
          </cell>
          <cell r="C34" t="str">
            <v>Melton Primary School</v>
          </cell>
          <cell r="D34">
            <v>172</v>
          </cell>
          <cell r="E34">
            <v>172</v>
          </cell>
          <cell r="F34">
            <v>0</v>
          </cell>
          <cell r="G34">
            <v>493614.2</v>
          </cell>
          <cell r="H34">
            <v>0</v>
          </cell>
          <cell r="I34">
            <v>0</v>
          </cell>
          <cell r="J34">
            <v>11699.999999999967</v>
          </cell>
          <cell r="K34">
            <v>0</v>
          </cell>
          <cell r="L34">
            <v>21035.402298850575</v>
          </cell>
          <cell r="M34">
            <v>0</v>
          </cell>
          <cell r="N34">
            <v>630.0000000000008</v>
          </cell>
          <cell r="O34">
            <v>0</v>
          </cell>
          <cell r="P34">
            <v>0</v>
          </cell>
          <cell r="Q34">
            <v>0</v>
          </cell>
          <cell r="R34">
            <v>0</v>
          </cell>
          <cell r="S34">
            <v>0</v>
          </cell>
          <cell r="T34">
            <v>0</v>
          </cell>
          <cell r="U34">
            <v>0</v>
          </cell>
          <cell r="V34">
            <v>0</v>
          </cell>
          <cell r="W34">
            <v>0</v>
          </cell>
          <cell r="X34">
            <v>0</v>
          </cell>
          <cell r="Y34">
            <v>0</v>
          </cell>
          <cell r="Z34">
            <v>2453.8666666666695</v>
          </cell>
          <cell r="AA34">
            <v>0</v>
          </cell>
          <cell r="AB34">
            <v>0</v>
          </cell>
          <cell r="AC34">
            <v>68854.893617021269</v>
          </cell>
          <cell r="AD34">
            <v>0</v>
          </cell>
          <cell r="AE34">
            <v>10219.999999999993</v>
          </cell>
          <cell r="AF34">
            <v>0</v>
          </cell>
          <cell r="AG34">
            <v>114400</v>
          </cell>
          <cell r="AH34">
            <v>0</v>
          </cell>
          <cell r="AI34">
            <v>0</v>
          </cell>
          <cell r="AJ34">
            <v>0</v>
          </cell>
          <cell r="AK34">
            <v>18101.330000000002</v>
          </cell>
          <cell r="AL34">
            <v>0</v>
          </cell>
          <cell r="AM34">
            <v>0</v>
          </cell>
          <cell r="AN34">
            <v>0</v>
          </cell>
          <cell r="AO34">
            <v>0</v>
          </cell>
          <cell r="AP34">
            <v>0</v>
          </cell>
          <cell r="AQ34">
            <v>0</v>
          </cell>
          <cell r="AR34">
            <v>0</v>
          </cell>
          <cell r="AS34">
            <v>0</v>
          </cell>
          <cell r="AT34">
            <v>493614.2</v>
          </cell>
          <cell r="AU34">
            <v>114894.16258253847</v>
          </cell>
          <cell r="AV34">
            <v>132501.33000000002</v>
          </cell>
          <cell r="AW34">
            <v>95490.394766446538</v>
          </cell>
        </row>
        <row r="35">
          <cell r="B35">
            <v>9352101</v>
          </cell>
          <cell r="C35" t="str">
            <v>Otley Primary School</v>
          </cell>
          <cell r="D35">
            <v>56</v>
          </cell>
          <cell r="E35">
            <v>56</v>
          </cell>
          <cell r="F35">
            <v>0</v>
          </cell>
          <cell r="G35">
            <v>160711.6</v>
          </cell>
          <cell r="H35">
            <v>0</v>
          </cell>
          <cell r="I35">
            <v>0</v>
          </cell>
          <cell r="J35">
            <v>1350.0000000000009</v>
          </cell>
          <cell r="K35">
            <v>0</v>
          </cell>
          <cell r="L35">
            <v>3784.8275862068967</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23274.146341463394</v>
          </cell>
          <cell r="AD35">
            <v>0</v>
          </cell>
          <cell r="AE35">
            <v>0</v>
          </cell>
          <cell r="AF35">
            <v>0</v>
          </cell>
          <cell r="AG35">
            <v>114400</v>
          </cell>
          <cell r="AH35">
            <v>26000</v>
          </cell>
          <cell r="AI35">
            <v>0</v>
          </cell>
          <cell r="AJ35">
            <v>0</v>
          </cell>
          <cell r="AK35">
            <v>6866.02</v>
          </cell>
          <cell r="AL35">
            <v>0</v>
          </cell>
          <cell r="AM35">
            <v>0</v>
          </cell>
          <cell r="AN35">
            <v>0</v>
          </cell>
          <cell r="AO35">
            <v>0</v>
          </cell>
          <cell r="AP35">
            <v>0</v>
          </cell>
          <cell r="AQ35">
            <v>0</v>
          </cell>
          <cell r="AR35">
            <v>0</v>
          </cell>
          <cell r="AS35">
            <v>0</v>
          </cell>
          <cell r="AT35">
            <v>160711.6</v>
          </cell>
          <cell r="AU35">
            <v>28408.973927670293</v>
          </cell>
          <cell r="AV35">
            <v>147266.01999999999</v>
          </cell>
          <cell r="AW35">
            <v>35794.360134566843</v>
          </cell>
        </row>
        <row r="36">
          <cell r="B36">
            <v>9352105</v>
          </cell>
          <cell r="C36" t="str">
            <v>Ringshall School</v>
          </cell>
          <cell r="D36">
            <v>129</v>
          </cell>
          <cell r="E36">
            <v>129</v>
          </cell>
          <cell r="F36">
            <v>0</v>
          </cell>
          <cell r="G36">
            <v>370210.64999999997</v>
          </cell>
          <cell r="H36">
            <v>0</v>
          </cell>
          <cell r="I36">
            <v>0</v>
          </cell>
          <cell r="J36">
            <v>899.99999999999716</v>
          </cell>
          <cell r="K36">
            <v>0</v>
          </cell>
          <cell r="L36">
            <v>5873.1707317073169</v>
          </cell>
          <cell r="M36">
            <v>0</v>
          </cell>
          <cell r="N36">
            <v>209.99999999999989</v>
          </cell>
          <cell r="O36">
            <v>0</v>
          </cell>
          <cell r="P36">
            <v>0</v>
          </cell>
          <cell r="Q36">
            <v>0</v>
          </cell>
          <cell r="R36">
            <v>0</v>
          </cell>
          <cell r="S36">
            <v>0</v>
          </cell>
          <cell r="T36">
            <v>0</v>
          </cell>
          <cell r="U36">
            <v>0</v>
          </cell>
          <cell r="V36">
            <v>0</v>
          </cell>
          <cell r="W36">
            <v>0</v>
          </cell>
          <cell r="X36">
            <v>0</v>
          </cell>
          <cell r="Y36">
            <v>0</v>
          </cell>
          <cell r="Z36">
            <v>2464.8214285714275</v>
          </cell>
          <cell r="AA36">
            <v>0</v>
          </cell>
          <cell r="AB36">
            <v>0</v>
          </cell>
          <cell r="AC36">
            <v>33672.794117647019</v>
          </cell>
          <cell r="AD36">
            <v>0</v>
          </cell>
          <cell r="AE36">
            <v>9852.4999999999618</v>
          </cell>
          <cell r="AF36">
            <v>0</v>
          </cell>
          <cell r="AG36">
            <v>114400</v>
          </cell>
          <cell r="AH36">
            <v>7220.293724966622</v>
          </cell>
          <cell r="AI36">
            <v>0</v>
          </cell>
          <cell r="AJ36">
            <v>0</v>
          </cell>
          <cell r="AK36">
            <v>1188.03</v>
          </cell>
          <cell r="AL36">
            <v>0</v>
          </cell>
          <cell r="AM36">
            <v>0</v>
          </cell>
          <cell r="AN36">
            <v>0</v>
          </cell>
          <cell r="AO36">
            <v>0</v>
          </cell>
          <cell r="AP36">
            <v>0</v>
          </cell>
          <cell r="AQ36">
            <v>0</v>
          </cell>
          <cell r="AR36">
            <v>0</v>
          </cell>
          <cell r="AS36">
            <v>0</v>
          </cell>
          <cell r="AT36">
            <v>370210.64999999997</v>
          </cell>
          <cell r="AU36">
            <v>52973.286277925727</v>
          </cell>
          <cell r="AV36">
            <v>122808.32372496663</v>
          </cell>
          <cell r="AW36">
            <v>47117.179483500673</v>
          </cell>
        </row>
        <row r="37">
          <cell r="B37">
            <v>9352108</v>
          </cell>
          <cell r="C37" t="str">
            <v>Snape Community Primary School</v>
          </cell>
          <cell r="D37">
            <v>55</v>
          </cell>
          <cell r="E37">
            <v>55</v>
          </cell>
          <cell r="F37">
            <v>0</v>
          </cell>
          <cell r="G37">
            <v>157841.75</v>
          </cell>
          <cell r="H37">
            <v>0</v>
          </cell>
          <cell r="I37">
            <v>0</v>
          </cell>
          <cell r="J37">
            <v>2249.9999999999995</v>
          </cell>
          <cell r="K37">
            <v>0</v>
          </cell>
          <cell r="L37">
            <v>6160</v>
          </cell>
          <cell r="M37">
            <v>0</v>
          </cell>
          <cell r="N37">
            <v>629.99999999999955</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27892.85714285713</v>
          </cell>
          <cell r="AD37">
            <v>0</v>
          </cell>
          <cell r="AE37">
            <v>4987.5000000000173</v>
          </cell>
          <cell r="AF37">
            <v>0</v>
          </cell>
          <cell r="AG37">
            <v>114400</v>
          </cell>
          <cell r="AH37">
            <v>26000</v>
          </cell>
          <cell r="AI37">
            <v>0</v>
          </cell>
          <cell r="AJ37">
            <v>0</v>
          </cell>
          <cell r="AK37">
            <v>3395.56</v>
          </cell>
          <cell r="AL37">
            <v>0</v>
          </cell>
          <cell r="AM37">
            <v>0</v>
          </cell>
          <cell r="AN37">
            <v>0</v>
          </cell>
          <cell r="AO37">
            <v>5000</v>
          </cell>
          <cell r="AP37">
            <v>0</v>
          </cell>
          <cell r="AQ37">
            <v>0</v>
          </cell>
          <cell r="AR37">
            <v>0</v>
          </cell>
          <cell r="AS37">
            <v>0</v>
          </cell>
          <cell r="AT37">
            <v>157841.75</v>
          </cell>
          <cell r="AU37">
            <v>41920.357142857145</v>
          </cell>
          <cell r="AV37">
            <v>148795.56</v>
          </cell>
          <cell r="AW37">
            <v>42365.657142857133</v>
          </cell>
        </row>
        <row r="38">
          <cell r="B38">
            <v>9352110</v>
          </cell>
          <cell r="C38" t="str">
            <v>Somersham Primary School</v>
          </cell>
          <cell r="D38">
            <v>95</v>
          </cell>
          <cell r="E38">
            <v>95</v>
          </cell>
          <cell r="F38">
            <v>0</v>
          </cell>
          <cell r="G38">
            <v>272635.75</v>
          </cell>
          <cell r="H38">
            <v>0</v>
          </cell>
          <cell r="I38">
            <v>0</v>
          </cell>
          <cell r="J38">
            <v>5850.0000000000036</v>
          </cell>
          <cell r="K38">
            <v>0</v>
          </cell>
          <cell r="L38">
            <v>13162.886597938144</v>
          </cell>
          <cell r="M38">
            <v>0</v>
          </cell>
          <cell r="N38">
            <v>0</v>
          </cell>
          <cell r="O38">
            <v>0</v>
          </cell>
          <cell r="P38">
            <v>0</v>
          </cell>
          <cell r="Q38">
            <v>405.00000000000063</v>
          </cell>
          <cell r="R38">
            <v>0</v>
          </cell>
          <cell r="S38">
            <v>0</v>
          </cell>
          <cell r="T38">
            <v>0</v>
          </cell>
          <cell r="U38">
            <v>0</v>
          </cell>
          <cell r="V38">
            <v>0</v>
          </cell>
          <cell r="W38">
            <v>0</v>
          </cell>
          <cell r="X38">
            <v>0</v>
          </cell>
          <cell r="Y38">
            <v>0</v>
          </cell>
          <cell r="Z38">
            <v>0</v>
          </cell>
          <cell r="AA38">
            <v>0</v>
          </cell>
          <cell r="AB38">
            <v>0</v>
          </cell>
          <cell r="AC38">
            <v>28907.142857142884</v>
          </cell>
          <cell r="AD38">
            <v>0</v>
          </cell>
          <cell r="AE38">
            <v>0</v>
          </cell>
          <cell r="AF38">
            <v>0</v>
          </cell>
          <cell r="AG38">
            <v>114400</v>
          </cell>
          <cell r="AH38">
            <v>19022.696929238984</v>
          </cell>
          <cell r="AI38">
            <v>0</v>
          </cell>
          <cell r="AJ38">
            <v>0</v>
          </cell>
          <cell r="AK38">
            <v>6371.49</v>
          </cell>
          <cell r="AL38">
            <v>0</v>
          </cell>
          <cell r="AM38">
            <v>0</v>
          </cell>
          <cell r="AN38">
            <v>0</v>
          </cell>
          <cell r="AO38">
            <v>0</v>
          </cell>
          <cell r="AP38">
            <v>0</v>
          </cell>
          <cell r="AQ38">
            <v>0</v>
          </cell>
          <cell r="AR38">
            <v>0</v>
          </cell>
          <cell r="AS38">
            <v>0</v>
          </cell>
          <cell r="AT38">
            <v>272635.75</v>
          </cell>
          <cell r="AU38">
            <v>48325.029455081036</v>
          </cell>
          <cell r="AV38">
            <v>139794.18692923896</v>
          </cell>
          <cell r="AW38">
            <v>48568.886156111956</v>
          </cell>
        </row>
        <row r="39">
          <cell r="B39">
            <v>9352114</v>
          </cell>
          <cell r="C39" t="str">
            <v>Freeman Community Primary School</v>
          </cell>
          <cell r="D39">
            <v>207</v>
          </cell>
          <cell r="E39">
            <v>207</v>
          </cell>
          <cell r="F39">
            <v>0</v>
          </cell>
          <cell r="G39">
            <v>594058.94999999995</v>
          </cell>
          <cell r="H39">
            <v>0</v>
          </cell>
          <cell r="I39">
            <v>0</v>
          </cell>
          <cell r="J39">
            <v>13050.000000000007</v>
          </cell>
          <cell r="K39">
            <v>0</v>
          </cell>
          <cell r="L39">
            <v>16478.823529411766</v>
          </cell>
          <cell r="M39">
            <v>0</v>
          </cell>
          <cell r="N39">
            <v>839.99999999999818</v>
          </cell>
          <cell r="O39">
            <v>0</v>
          </cell>
          <cell r="P39">
            <v>1124.9999999999998</v>
          </cell>
          <cell r="Q39">
            <v>0</v>
          </cell>
          <cell r="R39">
            <v>0</v>
          </cell>
          <cell r="S39">
            <v>0</v>
          </cell>
          <cell r="T39">
            <v>0</v>
          </cell>
          <cell r="U39">
            <v>0</v>
          </cell>
          <cell r="V39">
            <v>0</v>
          </cell>
          <cell r="W39">
            <v>0</v>
          </cell>
          <cell r="X39">
            <v>0</v>
          </cell>
          <cell r="Y39">
            <v>0</v>
          </cell>
          <cell r="Z39">
            <v>625.67796610169455</v>
          </cell>
          <cell r="AA39">
            <v>0</v>
          </cell>
          <cell r="AB39">
            <v>0</v>
          </cell>
          <cell r="AC39">
            <v>45093.068181818293</v>
          </cell>
          <cell r="AD39">
            <v>0</v>
          </cell>
          <cell r="AE39">
            <v>0</v>
          </cell>
          <cell r="AF39">
            <v>0</v>
          </cell>
          <cell r="AG39">
            <v>114400</v>
          </cell>
          <cell r="AH39">
            <v>0</v>
          </cell>
          <cell r="AI39">
            <v>0</v>
          </cell>
          <cell r="AJ39">
            <v>0</v>
          </cell>
          <cell r="AK39">
            <v>17976.490000000002</v>
          </cell>
          <cell r="AL39">
            <v>0</v>
          </cell>
          <cell r="AM39">
            <v>0</v>
          </cell>
          <cell r="AN39">
            <v>0</v>
          </cell>
          <cell r="AO39">
            <v>0</v>
          </cell>
          <cell r="AP39">
            <v>0</v>
          </cell>
          <cell r="AQ39">
            <v>0</v>
          </cell>
          <cell r="AR39">
            <v>0</v>
          </cell>
          <cell r="AS39">
            <v>0</v>
          </cell>
          <cell r="AT39">
            <v>594058.94999999995</v>
          </cell>
          <cell r="AU39">
            <v>77212.569677331761</v>
          </cell>
          <cell r="AV39">
            <v>132376.49</v>
          </cell>
          <cell r="AW39">
            <v>70792.779946524184</v>
          </cell>
        </row>
        <row r="40">
          <cell r="B40">
            <v>9352117</v>
          </cell>
          <cell r="C40" t="str">
            <v>Trimley St Mary Primary School</v>
          </cell>
          <cell r="D40">
            <v>393</v>
          </cell>
          <cell r="E40">
            <v>393</v>
          </cell>
          <cell r="F40">
            <v>0</v>
          </cell>
          <cell r="G40">
            <v>1127851.05</v>
          </cell>
          <cell r="H40">
            <v>0</v>
          </cell>
          <cell r="I40">
            <v>0</v>
          </cell>
          <cell r="J40">
            <v>15750</v>
          </cell>
          <cell r="K40">
            <v>0</v>
          </cell>
          <cell r="L40">
            <v>33685.714285714283</v>
          </cell>
          <cell r="M40">
            <v>0</v>
          </cell>
          <cell r="N40">
            <v>1889.9999999999982</v>
          </cell>
          <cell r="O40">
            <v>10749.999999999989</v>
          </cell>
          <cell r="P40">
            <v>5624.9999999999982</v>
          </cell>
          <cell r="Q40">
            <v>0</v>
          </cell>
          <cell r="R40">
            <v>0</v>
          </cell>
          <cell r="S40">
            <v>0</v>
          </cell>
          <cell r="T40">
            <v>0</v>
          </cell>
          <cell r="U40">
            <v>0</v>
          </cell>
          <cell r="V40">
            <v>0</v>
          </cell>
          <cell r="W40">
            <v>0</v>
          </cell>
          <cell r="X40">
            <v>0</v>
          </cell>
          <cell r="Y40">
            <v>0</v>
          </cell>
          <cell r="Z40">
            <v>5051.171171171166</v>
          </cell>
          <cell r="AA40">
            <v>0</v>
          </cell>
          <cell r="AB40">
            <v>0</v>
          </cell>
          <cell r="AC40">
            <v>158230.42682926834</v>
          </cell>
          <cell r="AD40">
            <v>0</v>
          </cell>
          <cell r="AE40">
            <v>0</v>
          </cell>
          <cell r="AF40">
            <v>0</v>
          </cell>
          <cell r="AG40">
            <v>114400</v>
          </cell>
          <cell r="AH40">
            <v>0</v>
          </cell>
          <cell r="AI40">
            <v>0</v>
          </cell>
          <cell r="AJ40">
            <v>0</v>
          </cell>
          <cell r="AK40">
            <v>34598.339999999997</v>
          </cell>
          <cell r="AL40">
            <v>0</v>
          </cell>
          <cell r="AM40">
            <v>0</v>
          </cell>
          <cell r="AN40">
            <v>0</v>
          </cell>
          <cell r="AO40">
            <v>0</v>
          </cell>
          <cell r="AP40">
            <v>0</v>
          </cell>
          <cell r="AQ40">
            <v>0</v>
          </cell>
          <cell r="AR40">
            <v>0</v>
          </cell>
          <cell r="AS40">
            <v>0</v>
          </cell>
          <cell r="AT40">
            <v>1127851.05</v>
          </cell>
          <cell r="AU40">
            <v>230982.31228615378</v>
          </cell>
          <cell r="AV40">
            <v>148998.34</v>
          </cell>
          <cell r="AW40">
            <v>202033.58397212546</v>
          </cell>
        </row>
        <row r="41">
          <cell r="B41">
            <v>9352118</v>
          </cell>
          <cell r="C41" t="str">
            <v>Trimley St Martin Primary School</v>
          </cell>
          <cell r="D41">
            <v>205</v>
          </cell>
          <cell r="E41">
            <v>205</v>
          </cell>
          <cell r="F41">
            <v>0</v>
          </cell>
          <cell r="G41">
            <v>588319.25</v>
          </cell>
          <cell r="H41">
            <v>0</v>
          </cell>
          <cell r="I41">
            <v>0</v>
          </cell>
          <cell r="J41">
            <v>5850.0000000000036</v>
          </cell>
          <cell r="K41">
            <v>0</v>
          </cell>
          <cell r="L41">
            <v>15046.601941747573</v>
          </cell>
          <cell r="M41">
            <v>0</v>
          </cell>
          <cell r="N41">
            <v>633.0882352941187</v>
          </cell>
          <cell r="O41">
            <v>4270.8333333333312</v>
          </cell>
          <cell r="P41">
            <v>1130.5147058823547</v>
          </cell>
          <cell r="Q41">
            <v>0</v>
          </cell>
          <cell r="R41">
            <v>0</v>
          </cell>
          <cell r="S41">
            <v>0</v>
          </cell>
          <cell r="T41">
            <v>0</v>
          </cell>
          <cell r="U41">
            <v>0</v>
          </cell>
          <cell r="V41">
            <v>0</v>
          </cell>
          <cell r="W41">
            <v>0</v>
          </cell>
          <cell r="X41">
            <v>0</v>
          </cell>
          <cell r="Y41">
            <v>0</v>
          </cell>
          <cell r="Z41">
            <v>0</v>
          </cell>
          <cell r="AA41">
            <v>0</v>
          </cell>
          <cell r="AB41">
            <v>0</v>
          </cell>
          <cell r="AC41">
            <v>72774.999999999913</v>
          </cell>
          <cell r="AD41">
            <v>0</v>
          </cell>
          <cell r="AE41">
            <v>0</v>
          </cell>
          <cell r="AF41">
            <v>0</v>
          </cell>
          <cell r="AG41">
            <v>114400</v>
          </cell>
          <cell r="AH41">
            <v>0</v>
          </cell>
          <cell r="AI41">
            <v>0</v>
          </cell>
          <cell r="AJ41">
            <v>0</v>
          </cell>
          <cell r="AK41">
            <v>21222.25</v>
          </cell>
          <cell r="AL41">
            <v>0</v>
          </cell>
          <cell r="AM41">
            <v>0</v>
          </cell>
          <cell r="AN41">
            <v>0</v>
          </cell>
          <cell r="AO41">
            <v>0</v>
          </cell>
          <cell r="AP41">
            <v>0</v>
          </cell>
          <cell r="AQ41">
            <v>0</v>
          </cell>
          <cell r="AR41">
            <v>0</v>
          </cell>
          <cell r="AS41">
            <v>0</v>
          </cell>
          <cell r="AT41">
            <v>588319.25</v>
          </cell>
          <cell r="AU41">
            <v>99706.038216257293</v>
          </cell>
          <cell r="AV41">
            <v>135622.25</v>
          </cell>
          <cell r="AW41">
            <v>96193.319108128606</v>
          </cell>
        </row>
        <row r="42">
          <cell r="B42">
            <v>9352121</v>
          </cell>
          <cell r="C42" t="str">
            <v>Waldringfield Primary School</v>
          </cell>
          <cell r="D42">
            <v>95</v>
          </cell>
          <cell r="E42">
            <v>95</v>
          </cell>
          <cell r="F42">
            <v>0</v>
          </cell>
          <cell r="G42">
            <v>272635.75</v>
          </cell>
          <cell r="H42">
            <v>0</v>
          </cell>
          <cell r="I42">
            <v>0</v>
          </cell>
          <cell r="J42">
            <v>3150.0000000000005</v>
          </cell>
          <cell r="K42">
            <v>0</v>
          </cell>
          <cell r="L42">
            <v>5520.7547169811323</v>
          </cell>
          <cell r="M42">
            <v>0</v>
          </cell>
          <cell r="N42">
            <v>210.00000000000031</v>
          </cell>
          <cell r="O42">
            <v>2999.9999999999945</v>
          </cell>
          <cell r="P42">
            <v>375.00000000000057</v>
          </cell>
          <cell r="Q42">
            <v>2024.9999999999989</v>
          </cell>
          <cell r="R42">
            <v>0</v>
          </cell>
          <cell r="S42">
            <v>0</v>
          </cell>
          <cell r="T42">
            <v>0</v>
          </cell>
          <cell r="U42">
            <v>0</v>
          </cell>
          <cell r="V42">
            <v>0</v>
          </cell>
          <cell r="W42">
            <v>0</v>
          </cell>
          <cell r="X42">
            <v>0</v>
          </cell>
          <cell r="Y42">
            <v>0</v>
          </cell>
          <cell r="Z42">
            <v>0</v>
          </cell>
          <cell r="AA42">
            <v>0</v>
          </cell>
          <cell r="AB42">
            <v>0</v>
          </cell>
          <cell r="AC42">
            <v>26558.4375</v>
          </cell>
          <cell r="AD42">
            <v>0</v>
          </cell>
          <cell r="AE42">
            <v>2012.5000000000023</v>
          </cell>
          <cell r="AF42">
            <v>0</v>
          </cell>
          <cell r="AG42">
            <v>114400</v>
          </cell>
          <cell r="AH42">
            <v>19022.696929238984</v>
          </cell>
          <cell r="AI42">
            <v>0</v>
          </cell>
          <cell r="AJ42">
            <v>0</v>
          </cell>
          <cell r="AK42">
            <v>9031.77</v>
          </cell>
          <cell r="AL42">
            <v>0</v>
          </cell>
          <cell r="AM42">
            <v>0</v>
          </cell>
          <cell r="AN42">
            <v>0</v>
          </cell>
          <cell r="AO42">
            <v>0</v>
          </cell>
          <cell r="AP42">
            <v>0</v>
          </cell>
          <cell r="AQ42">
            <v>0</v>
          </cell>
          <cell r="AR42">
            <v>0</v>
          </cell>
          <cell r="AS42">
            <v>0</v>
          </cell>
          <cell r="AT42">
            <v>272635.75</v>
          </cell>
          <cell r="AU42">
            <v>42851.69221698113</v>
          </cell>
          <cell r="AV42">
            <v>142454.46692923896</v>
          </cell>
          <cell r="AW42">
            <v>43651.61485849056</v>
          </cell>
        </row>
        <row r="43">
          <cell r="B43">
            <v>9352124</v>
          </cell>
          <cell r="C43" t="str">
            <v>Witnesham Primary School</v>
          </cell>
          <cell r="D43">
            <v>99</v>
          </cell>
          <cell r="E43">
            <v>99</v>
          </cell>
          <cell r="F43">
            <v>0</v>
          </cell>
          <cell r="G43">
            <v>284115.14999999997</v>
          </cell>
          <cell r="H43">
            <v>0</v>
          </cell>
          <cell r="I43">
            <v>0</v>
          </cell>
          <cell r="J43">
            <v>1799.9999999999998</v>
          </cell>
          <cell r="K43">
            <v>0</v>
          </cell>
          <cell r="L43">
            <v>3920</v>
          </cell>
          <cell r="M43">
            <v>0</v>
          </cell>
          <cell r="N43">
            <v>209.99999999999997</v>
          </cell>
          <cell r="O43">
            <v>0</v>
          </cell>
          <cell r="P43">
            <v>0</v>
          </cell>
          <cell r="Q43">
            <v>404.99999999999994</v>
          </cell>
          <cell r="R43">
            <v>869.99999999999989</v>
          </cell>
          <cell r="S43">
            <v>0</v>
          </cell>
          <cell r="T43">
            <v>0</v>
          </cell>
          <cell r="U43">
            <v>0</v>
          </cell>
          <cell r="V43">
            <v>0</v>
          </cell>
          <cell r="W43">
            <v>0</v>
          </cell>
          <cell r="X43">
            <v>0</v>
          </cell>
          <cell r="Y43">
            <v>0</v>
          </cell>
          <cell r="Z43">
            <v>0</v>
          </cell>
          <cell r="AA43">
            <v>0</v>
          </cell>
          <cell r="AB43">
            <v>0</v>
          </cell>
          <cell r="AC43">
            <v>26048.647058823553</v>
          </cell>
          <cell r="AD43">
            <v>0</v>
          </cell>
          <cell r="AE43">
            <v>927.5</v>
          </cell>
          <cell r="AF43">
            <v>0</v>
          </cell>
          <cell r="AG43">
            <v>114400</v>
          </cell>
          <cell r="AH43">
            <v>0</v>
          </cell>
          <cell r="AI43">
            <v>0</v>
          </cell>
          <cell r="AJ43">
            <v>0</v>
          </cell>
          <cell r="AK43">
            <v>13070.41</v>
          </cell>
          <cell r="AL43">
            <v>0</v>
          </cell>
          <cell r="AM43">
            <v>0</v>
          </cell>
          <cell r="AN43">
            <v>0</v>
          </cell>
          <cell r="AO43">
            <v>0</v>
          </cell>
          <cell r="AP43">
            <v>0</v>
          </cell>
          <cell r="AQ43">
            <v>0</v>
          </cell>
          <cell r="AR43">
            <v>0</v>
          </cell>
          <cell r="AS43">
            <v>0</v>
          </cell>
          <cell r="AT43">
            <v>284115.14999999997</v>
          </cell>
          <cell r="AU43">
            <v>34181.147058823553</v>
          </cell>
          <cell r="AV43">
            <v>127470.41</v>
          </cell>
          <cell r="AW43">
            <v>39603.947058823556</v>
          </cell>
        </row>
        <row r="44">
          <cell r="B44">
            <v>9352125</v>
          </cell>
          <cell r="C44" t="str">
            <v>Woodbridge Primary School</v>
          </cell>
          <cell r="D44">
            <v>210</v>
          </cell>
          <cell r="E44">
            <v>210</v>
          </cell>
          <cell r="F44">
            <v>0</v>
          </cell>
          <cell r="G44">
            <v>602668.5</v>
          </cell>
          <cell r="H44">
            <v>0</v>
          </cell>
          <cell r="I44">
            <v>0</v>
          </cell>
          <cell r="J44">
            <v>8999.9999999999964</v>
          </cell>
          <cell r="K44">
            <v>0</v>
          </cell>
          <cell r="L44">
            <v>18092.307692307691</v>
          </cell>
          <cell r="M44">
            <v>0</v>
          </cell>
          <cell r="N44">
            <v>2099.9999999999991</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55912.5</v>
          </cell>
          <cell r="AD44">
            <v>0</v>
          </cell>
          <cell r="AE44">
            <v>0</v>
          </cell>
          <cell r="AF44">
            <v>0</v>
          </cell>
          <cell r="AG44">
            <v>114400</v>
          </cell>
          <cell r="AH44">
            <v>0</v>
          </cell>
          <cell r="AI44">
            <v>0</v>
          </cell>
          <cell r="AJ44">
            <v>0</v>
          </cell>
          <cell r="AK44">
            <v>36136.04</v>
          </cell>
          <cell r="AL44">
            <v>0</v>
          </cell>
          <cell r="AM44">
            <v>0</v>
          </cell>
          <cell r="AN44">
            <v>0</v>
          </cell>
          <cell r="AO44">
            <v>0</v>
          </cell>
          <cell r="AP44">
            <v>0</v>
          </cell>
          <cell r="AQ44">
            <v>0</v>
          </cell>
          <cell r="AR44">
            <v>0</v>
          </cell>
          <cell r="AS44">
            <v>0</v>
          </cell>
          <cell r="AT44">
            <v>602668.5</v>
          </cell>
          <cell r="AU44">
            <v>85104.807692307688</v>
          </cell>
          <cell r="AV44">
            <v>150536.04</v>
          </cell>
          <cell r="AW44">
            <v>80461.453846153847</v>
          </cell>
        </row>
        <row r="45">
          <cell r="B45">
            <v>9352129</v>
          </cell>
          <cell r="C45" t="str">
            <v>Chilton Community Primary School</v>
          </cell>
          <cell r="D45">
            <v>150</v>
          </cell>
          <cell r="E45">
            <v>150</v>
          </cell>
          <cell r="F45">
            <v>0</v>
          </cell>
          <cell r="G45">
            <v>430477.5</v>
          </cell>
          <cell r="H45">
            <v>0</v>
          </cell>
          <cell r="I45">
            <v>0</v>
          </cell>
          <cell r="J45">
            <v>22950.000000000004</v>
          </cell>
          <cell r="K45">
            <v>0</v>
          </cell>
          <cell r="L45">
            <v>29961.783439490446</v>
          </cell>
          <cell r="M45">
            <v>0</v>
          </cell>
          <cell r="N45">
            <v>12810.000000000011</v>
          </cell>
          <cell r="O45">
            <v>7750.0000000000127</v>
          </cell>
          <cell r="P45">
            <v>749.99999999999807</v>
          </cell>
          <cell r="Q45">
            <v>0</v>
          </cell>
          <cell r="R45">
            <v>0</v>
          </cell>
          <cell r="S45">
            <v>0</v>
          </cell>
          <cell r="T45">
            <v>0</v>
          </cell>
          <cell r="U45">
            <v>0</v>
          </cell>
          <cell r="V45">
            <v>0</v>
          </cell>
          <cell r="W45">
            <v>0</v>
          </cell>
          <cell r="X45">
            <v>0</v>
          </cell>
          <cell r="Y45">
            <v>0</v>
          </cell>
          <cell r="Z45">
            <v>5471.5909090909108</v>
          </cell>
          <cell r="AA45">
            <v>0</v>
          </cell>
          <cell r="AB45">
            <v>0</v>
          </cell>
          <cell r="AC45">
            <v>47383.474576271125</v>
          </cell>
          <cell r="AD45">
            <v>0</v>
          </cell>
          <cell r="AE45">
            <v>11375.000000000044</v>
          </cell>
          <cell r="AF45">
            <v>0</v>
          </cell>
          <cell r="AG45">
            <v>114400</v>
          </cell>
          <cell r="AH45">
            <v>0</v>
          </cell>
          <cell r="AI45">
            <v>0</v>
          </cell>
          <cell r="AJ45">
            <v>0</v>
          </cell>
          <cell r="AK45">
            <v>13794.47</v>
          </cell>
          <cell r="AL45">
            <v>0</v>
          </cell>
          <cell r="AM45">
            <v>0</v>
          </cell>
          <cell r="AN45">
            <v>0</v>
          </cell>
          <cell r="AO45">
            <v>0</v>
          </cell>
          <cell r="AP45">
            <v>0</v>
          </cell>
          <cell r="AQ45">
            <v>0</v>
          </cell>
          <cell r="AR45">
            <v>0</v>
          </cell>
          <cell r="AS45">
            <v>0</v>
          </cell>
          <cell r="AT45">
            <v>430477.5</v>
          </cell>
          <cell r="AU45">
            <v>138451.84892485256</v>
          </cell>
          <cell r="AV45">
            <v>128194.47</v>
          </cell>
          <cell r="AW45">
            <v>94447.166296016367</v>
          </cell>
        </row>
        <row r="46">
          <cell r="B46">
            <v>9352131</v>
          </cell>
          <cell r="C46" t="str">
            <v>Colneis Junior School</v>
          </cell>
          <cell r="D46">
            <v>353</v>
          </cell>
          <cell r="E46">
            <v>353</v>
          </cell>
          <cell r="F46">
            <v>0</v>
          </cell>
          <cell r="G46">
            <v>1013057.0499999999</v>
          </cell>
          <cell r="H46">
            <v>0</v>
          </cell>
          <cell r="I46">
            <v>0</v>
          </cell>
          <cell r="J46">
            <v>15300</v>
          </cell>
          <cell r="K46">
            <v>0</v>
          </cell>
          <cell r="L46">
            <v>27266.206896551725</v>
          </cell>
          <cell r="M46">
            <v>0</v>
          </cell>
          <cell r="N46">
            <v>2948.3522727272748</v>
          </cell>
          <cell r="O46">
            <v>10028.409090909121</v>
          </cell>
          <cell r="P46">
            <v>10529.82954545454</v>
          </cell>
          <cell r="Q46">
            <v>0</v>
          </cell>
          <cell r="R46">
            <v>0</v>
          </cell>
          <cell r="S46">
            <v>0</v>
          </cell>
          <cell r="T46">
            <v>0</v>
          </cell>
          <cell r="U46">
            <v>0</v>
          </cell>
          <cell r="V46">
            <v>0</v>
          </cell>
          <cell r="W46">
            <v>0</v>
          </cell>
          <cell r="X46">
            <v>0</v>
          </cell>
          <cell r="Y46">
            <v>0</v>
          </cell>
          <cell r="Z46">
            <v>8560</v>
          </cell>
          <cell r="AA46">
            <v>0</v>
          </cell>
          <cell r="AB46">
            <v>0</v>
          </cell>
          <cell r="AC46">
            <v>144678.54227405263</v>
          </cell>
          <cell r="AD46">
            <v>0</v>
          </cell>
          <cell r="AE46">
            <v>0</v>
          </cell>
          <cell r="AF46">
            <v>0</v>
          </cell>
          <cell r="AG46">
            <v>114400</v>
          </cell>
          <cell r="AH46">
            <v>0</v>
          </cell>
          <cell r="AI46">
            <v>0</v>
          </cell>
          <cell r="AJ46">
            <v>0</v>
          </cell>
          <cell r="AK46">
            <v>24967.35</v>
          </cell>
          <cell r="AL46">
            <v>0</v>
          </cell>
          <cell r="AM46">
            <v>0</v>
          </cell>
          <cell r="AN46">
            <v>0</v>
          </cell>
          <cell r="AO46">
            <v>0</v>
          </cell>
          <cell r="AP46">
            <v>0</v>
          </cell>
          <cell r="AQ46">
            <v>0</v>
          </cell>
          <cell r="AR46">
            <v>0</v>
          </cell>
          <cell r="AS46">
            <v>0</v>
          </cell>
          <cell r="AT46">
            <v>1013057.0499999999</v>
          </cell>
          <cell r="AU46">
            <v>219311.34007969528</v>
          </cell>
          <cell r="AV46">
            <v>139367.35</v>
          </cell>
          <cell r="AW46">
            <v>187667.74117687394</v>
          </cell>
        </row>
        <row r="47">
          <cell r="B47">
            <v>9352132</v>
          </cell>
          <cell r="C47" t="str">
            <v>Gorseland Primary School</v>
          </cell>
          <cell r="D47">
            <v>457</v>
          </cell>
          <cell r="E47">
            <v>457</v>
          </cell>
          <cell r="F47">
            <v>0</v>
          </cell>
          <cell r="G47">
            <v>1311521.45</v>
          </cell>
          <cell r="H47">
            <v>0</v>
          </cell>
          <cell r="I47">
            <v>0</v>
          </cell>
          <cell r="J47">
            <v>16174.71910112359</v>
          </cell>
          <cell r="K47">
            <v>0</v>
          </cell>
          <cell r="L47">
            <v>24694.035087719294</v>
          </cell>
          <cell r="M47">
            <v>0</v>
          </cell>
          <cell r="N47">
            <v>646.98876404494422</v>
          </cell>
          <cell r="O47">
            <v>770.22471910112415</v>
          </cell>
          <cell r="P47">
            <v>0</v>
          </cell>
          <cell r="Q47">
            <v>1247.7640449438211</v>
          </cell>
          <cell r="R47">
            <v>0</v>
          </cell>
          <cell r="S47">
            <v>0</v>
          </cell>
          <cell r="T47">
            <v>0</v>
          </cell>
          <cell r="U47">
            <v>0</v>
          </cell>
          <cell r="V47">
            <v>0</v>
          </cell>
          <cell r="W47">
            <v>0</v>
          </cell>
          <cell r="X47">
            <v>0</v>
          </cell>
          <cell r="Y47">
            <v>0</v>
          </cell>
          <cell r="Z47">
            <v>4456.9401041666752</v>
          </cell>
          <cell r="AA47">
            <v>0</v>
          </cell>
          <cell r="AB47">
            <v>0</v>
          </cell>
          <cell r="AC47">
            <v>142169.09210526329</v>
          </cell>
          <cell r="AD47">
            <v>0</v>
          </cell>
          <cell r="AE47">
            <v>0</v>
          </cell>
          <cell r="AF47">
            <v>0</v>
          </cell>
          <cell r="AG47">
            <v>114400</v>
          </cell>
          <cell r="AH47">
            <v>0</v>
          </cell>
          <cell r="AI47">
            <v>0</v>
          </cell>
          <cell r="AJ47">
            <v>0</v>
          </cell>
          <cell r="AK47">
            <v>47156.26</v>
          </cell>
          <cell r="AL47">
            <v>0</v>
          </cell>
          <cell r="AM47">
            <v>0</v>
          </cell>
          <cell r="AN47">
            <v>0</v>
          </cell>
          <cell r="AO47">
            <v>0</v>
          </cell>
          <cell r="AP47">
            <v>0</v>
          </cell>
          <cell r="AQ47">
            <v>0</v>
          </cell>
          <cell r="AR47">
            <v>0</v>
          </cell>
          <cell r="AS47">
            <v>0</v>
          </cell>
          <cell r="AT47">
            <v>1311521.45</v>
          </cell>
          <cell r="AU47">
            <v>190159.76392636274</v>
          </cell>
          <cell r="AV47">
            <v>161556.26</v>
          </cell>
          <cell r="AW47">
            <v>173888.75796372967</v>
          </cell>
        </row>
        <row r="48">
          <cell r="B48">
            <v>9352134</v>
          </cell>
          <cell r="C48" t="str">
            <v>Kingsfleet Primary School</v>
          </cell>
          <cell r="D48">
            <v>202</v>
          </cell>
          <cell r="E48">
            <v>202</v>
          </cell>
          <cell r="F48">
            <v>0</v>
          </cell>
          <cell r="G48">
            <v>579709.69999999995</v>
          </cell>
          <cell r="H48">
            <v>0</v>
          </cell>
          <cell r="I48">
            <v>0</v>
          </cell>
          <cell r="J48">
            <v>8999.9999999999982</v>
          </cell>
          <cell r="K48">
            <v>0</v>
          </cell>
          <cell r="L48">
            <v>14211.055276381907</v>
          </cell>
          <cell r="M48">
            <v>0</v>
          </cell>
          <cell r="N48">
            <v>1679.9999999999998</v>
          </cell>
          <cell r="O48">
            <v>6500.0000000000146</v>
          </cell>
          <cell r="P48">
            <v>8250.0000000000073</v>
          </cell>
          <cell r="Q48">
            <v>0</v>
          </cell>
          <cell r="R48">
            <v>869.99999999999989</v>
          </cell>
          <cell r="S48">
            <v>0</v>
          </cell>
          <cell r="T48">
            <v>0</v>
          </cell>
          <cell r="U48">
            <v>0</v>
          </cell>
          <cell r="V48">
            <v>0</v>
          </cell>
          <cell r="W48">
            <v>0</v>
          </cell>
          <cell r="X48">
            <v>0</v>
          </cell>
          <cell r="Y48">
            <v>0</v>
          </cell>
          <cell r="Z48">
            <v>4372.7745664739841</v>
          </cell>
          <cell r="AA48">
            <v>0</v>
          </cell>
          <cell r="AB48">
            <v>0</v>
          </cell>
          <cell r="AC48">
            <v>73831.597633136014</v>
          </cell>
          <cell r="AD48">
            <v>0</v>
          </cell>
          <cell r="AE48">
            <v>0</v>
          </cell>
          <cell r="AF48">
            <v>0</v>
          </cell>
          <cell r="AG48">
            <v>114400</v>
          </cell>
          <cell r="AH48">
            <v>0</v>
          </cell>
          <cell r="AI48">
            <v>0</v>
          </cell>
          <cell r="AJ48">
            <v>0</v>
          </cell>
          <cell r="AK48">
            <v>18671.580000000002</v>
          </cell>
          <cell r="AL48">
            <v>0</v>
          </cell>
          <cell r="AM48">
            <v>0</v>
          </cell>
          <cell r="AN48">
            <v>0</v>
          </cell>
          <cell r="AO48">
            <v>0</v>
          </cell>
          <cell r="AP48">
            <v>0</v>
          </cell>
          <cell r="AQ48">
            <v>0</v>
          </cell>
          <cell r="AR48">
            <v>0</v>
          </cell>
          <cell r="AS48">
            <v>0</v>
          </cell>
          <cell r="AT48">
            <v>579709.69999999995</v>
          </cell>
          <cell r="AU48">
            <v>118715.42747599192</v>
          </cell>
          <cell r="AV48">
            <v>133071.58000000002</v>
          </cell>
          <cell r="AW48">
            <v>104039.92527132698</v>
          </cell>
        </row>
        <row r="49">
          <cell r="B49">
            <v>9352135</v>
          </cell>
          <cell r="C49" t="str">
            <v>Kyson Primary School</v>
          </cell>
          <cell r="D49">
            <v>404</v>
          </cell>
          <cell r="E49">
            <v>404</v>
          </cell>
          <cell r="F49">
            <v>0</v>
          </cell>
          <cell r="G49">
            <v>1159419.3999999999</v>
          </cell>
          <cell r="H49">
            <v>0</v>
          </cell>
          <cell r="I49">
            <v>0</v>
          </cell>
          <cell r="J49">
            <v>24300.000000000062</v>
          </cell>
          <cell r="K49">
            <v>0</v>
          </cell>
          <cell r="L49">
            <v>52035.200000000004</v>
          </cell>
          <cell r="M49">
            <v>0</v>
          </cell>
          <cell r="N49">
            <v>28769.999999999993</v>
          </cell>
          <cell r="O49">
            <v>0</v>
          </cell>
          <cell r="P49">
            <v>749.99999999999989</v>
          </cell>
          <cell r="Q49">
            <v>405.0000000000008</v>
          </cell>
          <cell r="R49">
            <v>0</v>
          </cell>
          <cell r="S49">
            <v>0</v>
          </cell>
          <cell r="T49">
            <v>0</v>
          </cell>
          <cell r="U49">
            <v>0</v>
          </cell>
          <cell r="V49">
            <v>0</v>
          </cell>
          <cell r="W49">
            <v>0</v>
          </cell>
          <cell r="X49">
            <v>0</v>
          </cell>
          <cell r="Y49">
            <v>0</v>
          </cell>
          <cell r="Z49">
            <v>3769.8837209302369</v>
          </cell>
          <cell r="AA49">
            <v>0</v>
          </cell>
          <cell r="AB49">
            <v>0</v>
          </cell>
          <cell r="AC49">
            <v>122550.83591331265</v>
          </cell>
          <cell r="AD49">
            <v>0</v>
          </cell>
          <cell r="AE49">
            <v>2414.9999999999873</v>
          </cell>
          <cell r="AF49">
            <v>0</v>
          </cell>
          <cell r="AG49">
            <v>114400</v>
          </cell>
          <cell r="AH49">
            <v>0</v>
          </cell>
          <cell r="AI49">
            <v>0</v>
          </cell>
          <cell r="AJ49">
            <v>0</v>
          </cell>
          <cell r="AK49">
            <v>37417.46</v>
          </cell>
          <cell r="AL49">
            <v>0</v>
          </cell>
          <cell r="AM49">
            <v>0</v>
          </cell>
          <cell r="AN49">
            <v>0</v>
          </cell>
          <cell r="AO49">
            <v>0</v>
          </cell>
          <cell r="AP49">
            <v>0</v>
          </cell>
          <cell r="AQ49">
            <v>0</v>
          </cell>
          <cell r="AR49">
            <v>0</v>
          </cell>
          <cell r="AS49">
            <v>0</v>
          </cell>
          <cell r="AT49">
            <v>1159419.3999999999</v>
          </cell>
          <cell r="AU49">
            <v>234995.91963424295</v>
          </cell>
          <cell r="AV49">
            <v>151817.46</v>
          </cell>
          <cell r="AW49">
            <v>185633.73591331267</v>
          </cell>
        </row>
        <row r="50">
          <cell r="B50">
            <v>9352138</v>
          </cell>
          <cell r="C50" t="str">
            <v>Abbot's Hall Community Primary School</v>
          </cell>
          <cell r="D50">
            <v>404</v>
          </cell>
          <cell r="E50">
            <v>404</v>
          </cell>
          <cell r="F50">
            <v>0</v>
          </cell>
          <cell r="G50">
            <v>1159419.3999999999</v>
          </cell>
          <cell r="H50">
            <v>0</v>
          </cell>
          <cell r="I50">
            <v>0</v>
          </cell>
          <cell r="J50">
            <v>27000.000000000091</v>
          </cell>
          <cell r="K50">
            <v>0</v>
          </cell>
          <cell r="L50">
            <v>45248.000000000007</v>
          </cell>
          <cell r="M50">
            <v>0</v>
          </cell>
          <cell r="N50">
            <v>19740.000000000025</v>
          </cell>
          <cell r="O50">
            <v>7749.9999999999973</v>
          </cell>
          <cell r="P50">
            <v>6375.0000000000036</v>
          </cell>
          <cell r="Q50">
            <v>0</v>
          </cell>
          <cell r="R50">
            <v>0</v>
          </cell>
          <cell r="S50">
            <v>0</v>
          </cell>
          <cell r="T50">
            <v>0</v>
          </cell>
          <cell r="U50">
            <v>0</v>
          </cell>
          <cell r="V50">
            <v>0</v>
          </cell>
          <cell r="W50">
            <v>0</v>
          </cell>
          <cell r="X50">
            <v>0</v>
          </cell>
          <cell r="Y50">
            <v>0</v>
          </cell>
          <cell r="Z50">
            <v>2513.2558139534913</v>
          </cell>
          <cell r="AA50">
            <v>0</v>
          </cell>
          <cell r="AB50">
            <v>0</v>
          </cell>
          <cell r="AC50">
            <v>127295.85798816547</v>
          </cell>
          <cell r="AD50">
            <v>0</v>
          </cell>
          <cell r="AE50">
            <v>0</v>
          </cell>
          <cell r="AF50">
            <v>0</v>
          </cell>
          <cell r="AG50">
            <v>114400</v>
          </cell>
          <cell r="AH50">
            <v>0</v>
          </cell>
          <cell r="AI50">
            <v>0</v>
          </cell>
          <cell r="AJ50">
            <v>0</v>
          </cell>
          <cell r="AK50">
            <v>27678.67</v>
          </cell>
          <cell r="AL50">
            <v>0</v>
          </cell>
          <cell r="AM50">
            <v>0</v>
          </cell>
          <cell r="AN50">
            <v>0</v>
          </cell>
          <cell r="AO50">
            <v>0</v>
          </cell>
          <cell r="AP50">
            <v>0</v>
          </cell>
          <cell r="AQ50">
            <v>0</v>
          </cell>
          <cell r="AR50">
            <v>0</v>
          </cell>
          <cell r="AS50">
            <v>0</v>
          </cell>
          <cell r="AT50">
            <v>1159419.3999999999</v>
          </cell>
          <cell r="AU50">
            <v>235922.1138021191</v>
          </cell>
          <cell r="AV50">
            <v>142078.66999999998</v>
          </cell>
          <cell r="AW50">
            <v>190305.15798816553</v>
          </cell>
        </row>
        <row r="51">
          <cell r="B51">
            <v>9352157</v>
          </cell>
          <cell r="C51" t="str">
            <v>Ranelagh Primary School</v>
          </cell>
          <cell r="D51">
            <v>285</v>
          </cell>
          <cell r="E51">
            <v>285</v>
          </cell>
          <cell r="F51">
            <v>0</v>
          </cell>
          <cell r="G51">
            <v>817907.25</v>
          </cell>
          <cell r="H51">
            <v>0</v>
          </cell>
          <cell r="I51">
            <v>0</v>
          </cell>
          <cell r="J51">
            <v>28800.000000000007</v>
          </cell>
          <cell r="K51">
            <v>0</v>
          </cell>
          <cell r="L51">
            <v>46354.411764705888</v>
          </cell>
          <cell r="M51">
            <v>0</v>
          </cell>
          <cell r="N51">
            <v>4214.7887323943651</v>
          </cell>
          <cell r="O51">
            <v>40140.84507042254</v>
          </cell>
          <cell r="P51">
            <v>15052.816901408427</v>
          </cell>
          <cell r="Q51">
            <v>15850.616197183121</v>
          </cell>
          <cell r="R51">
            <v>873.06338028169</v>
          </cell>
          <cell r="S51">
            <v>602.11267605633793</v>
          </cell>
          <cell r="T51">
            <v>0</v>
          </cell>
          <cell r="U51">
            <v>0</v>
          </cell>
          <cell r="V51">
            <v>0</v>
          </cell>
          <cell r="W51">
            <v>0</v>
          </cell>
          <cell r="X51">
            <v>0</v>
          </cell>
          <cell r="Y51">
            <v>0</v>
          </cell>
          <cell r="Z51">
            <v>47254.648760330609</v>
          </cell>
          <cell r="AA51">
            <v>0</v>
          </cell>
          <cell r="AB51">
            <v>0</v>
          </cell>
          <cell r="AC51">
            <v>146679.54545454532</v>
          </cell>
          <cell r="AD51">
            <v>0</v>
          </cell>
          <cell r="AE51">
            <v>6912.4999999999927</v>
          </cell>
          <cell r="AF51">
            <v>0</v>
          </cell>
          <cell r="AG51">
            <v>114400</v>
          </cell>
          <cell r="AH51">
            <v>0</v>
          </cell>
          <cell r="AI51">
            <v>0</v>
          </cell>
          <cell r="AJ51">
            <v>0</v>
          </cell>
          <cell r="AK51">
            <v>19849.04</v>
          </cell>
          <cell r="AL51">
            <v>0</v>
          </cell>
          <cell r="AM51">
            <v>0</v>
          </cell>
          <cell r="AN51">
            <v>0</v>
          </cell>
          <cell r="AO51">
            <v>0</v>
          </cell>
          <cell r="AP51">
            <v>0</v>
          </cell>
          <cell r="AQ51">
            <v>0</v>
          </cell>
          <cell r="AR51">
            <v>0</v>
          </cell>
          <cell r="AS51">
            <v>0</v>
          </cell>
          <cell r="AT51">
            <v>817907.25</v>
          </cell>
          <cell r="AU51">
            <v>352735.34893732832</v>
          </cell>
          <cell r="AV51">
            <v>134249.04</v>
          </cell>
          <cell r="AW51">
            <v>232576.67281577151</v>
          </cell>
        </row>
        <row r="52">
          <cell r="B52">
            <v>9352162</v>
          </cell>
          <cell r="C52" t="str">
            <v>Ravenswood Community Primary School</v>
          </cell>
          <cell r="D52">
            <v>407</v>
          </cell>
          <cell r="E52">
            <v>407</v>
          </cell>
          <cell r="F52">
            <v>0</v>
          </cell>
          <cell r="G52">
            <v>1168028.95</v>
          </cell>
          <cell r="H52">
            <v>0</v>
          </cell>
          <cell r="I52">
            <v>0</v>
          </cell>
          <cell r="J52">
            <v>42300.000000000007</v>
          </cell>
          <cell r="K52">
            <v>0</v>
          </cell>
          <cell r="L52">
            <v>69955.643564356433</v>
          </cell>
          <cell r="M52">
            <v>0</v>
          </cell>
          <cell r="N52">
            <v>16589.999999999993</v>
          </cell>
          <cell r="O52">
            <v>31999.999999999945</v>
          </cell>
          <cell r="P52">
            <v>6375.0000000000055</v>
          </cell>
          <cell r="Q52">
            <v>46575.000000000073</v>
          </cell>
          <cell r="R52">
            <v>9570.0000000000073</v>
          </cell>
          <cell r="S52">
            <v>0</v>
          </cell>
          <cell r="T52">
            <v>0</v>
          </cell>
          <cell r="U52">
            <v>0</v>
          </cell>
          <cell r="V52">
            <v>0</v>
          </cell>
          <cell r="W52">
            <v>0</v>
          </cell>
          <cell r="X52">
            <v>0</v>
          </cell>
          <cell r="Y52">
            <v>0</v>
          </cell>
          <cell r="Z52">
            <v>26982.809798270959</v>
          </cell>
          <cell r="AA52">
            <v>0</v>
          </cell>
          <cell r="AB52">
            <v>0</v>
          </cell>
          <cell r="AC52">
            <v>138553.06451612894</v>
          </cell>
          <cell r="AD52">
            <v>0</v>
          </cell>
          <cell r="AE52">
            <v>0</v>
          </cell>
          <cell r="AF52">
            <v>0</v>
          </cell>
          <cell r="AG52">
            <v>114400</v>
          </cell>
          <cell r="AH52">
            <v>0</v>
          </cell>
          <cell r="AI52">
            <v>0</v>
          </cell>
          <cell r="AJ52">
            <v>0</v>
          </cell>
          <cell r="AK52">
            <v>61508.160000000003</v>
          </cell>
          <cell r="AL52">
            <v>0</v>
          </cell>
          <cell r="AM52">
            <v>0</v>
          </cell>
          <cell r="AN52">
            <v>0</v>
          </cell>
          <cell r="AO52">
            <v>0</v>
          </cell>
          <cell r="AP52">
            <v>0</v>
          </cell>
          <cell r="AQ52">
            <v>0</v>
          </cell>
          <cell r="AR52">
            <v>0</v>
          </cell>
          <cell r="AS52">
            <v>0</v>
          </cell>
          <cell r="AT52">
            <v>1168028.95</v>
          </cell>
          <cell r="AU52">
            <v>388901.51787875633</v>
          </cell>
          <cell r="AV52">
            <v>175908.16</v>
          </cell>
          <cell r="AW52">
            <v>260188.68629830715</v>
          </cell>
        </row>
        <row r="53">
          <cell r="B53">
            <v>9352166</v>
          </cell>
          <cell r="C53" t="str">
            <v>Clifford Road Primary School</v>
          </cell>
          <cell r="D53">
            <v>409</v>
          </cell>
          <cell r="E53">
            <v>409</v>
          </cell>
          <cell r="F53">
            <v>0</v>
          </cell>
          <cell r="G53">
            <v>1173768.6499999999</v>
          </cell>
          <cell r="H53">
            <v>0</v>
          </cell>
          <cell r="I53">
            <v>0</v>
          </cell>
          <cell r="J53">
            <v>28800.000000000007</v>
          </cell>
          <cell r="K53">
            <v>0</v>
          </cell>
          <cell r="L53">
            <v>37066.859903381643</v>
          </cell>
          <cell r="M53">
            <v>0</v>
          </cell>
          <cell r="N53">
            <v>20579.999999999978</v>
          </cell>
          <cell r="O53">
            <v>2750.0000000000027</v>
          </cell>
          <cell r="P53">
            <v>3749.9999999999927</v>
          </cell>
          <cell r="Q53">
            <v>1620.0000000000005</v>
          </cell>
          <cell r="R53">
            <v>434.99999999999915</v>
          </cell>
          <cell r="S53">
            <v>599.99999999999875</v>
          </cell>
          <cell r="T53">
            <v>0</v>
          </cell>
          <cell r="U53">
            <v>0</v>
          </cell>
          <cell r="V53">
            <v>0</v>
          </cell>
          <cell r="W53">
            <v>0</v>
          </cell>
          <cell r="X53">
            <v>0</v>
          </cell>
          <cell r="Y53">
            <v>0</v>
          </cell>
          <cell r="Z53">
            <v>36260.77142857149</v>
          </cell>
          <cell r="AA53">
            <v>0</v>
          </cell>
          <cell r="AB53">
            <v>0</v>
          </cell>
          <cell r="AC53">
            <v>119681.50159744387</v>
          </cell>
          <cell r="AD53">
            <v>0</v>
          </cell>
          <cell r="AE53">
            <v>3902.4999999999936</v>
          </cell>
          <cell r="AF53">
            <v>0</v>
          </cell>
          <cell r="AG53">
            <v>114400</v>
          </cell>
          <cell r="AH53">
            <v>0</v>
          </cell>
          <cell r="AI53">
            <v>0</v>
          </cell>
          <cell r="AJ53">
            <v>0</v>
          </cell>
          <cell r="AK53">
            <v>24683.22</v>
          </cell>
          <cell r="AL53">
            <v>0</v>
          </cell>
          <cell r="AM53">
            <v>0</v>
          </cell>
          <cell r="AN53">
            <v>0</v>
          </cell>
          <cell r="AO53">
            <v>0</v>
          </cell>
          <cell r="AP53">
            <v>0</v>
          </cell>
          <cell r="AQ53">
            <v>0</v>
          </cell>
          <cell r="AR53">
            <v>0</v>
          </cell>
          <cell r="AS53">
            <v>0</v>
          </cell>
          <cell r="AT53">
            <v>1173768.6499999999</v>
          </cell>
          <cell r="AU53">
            <v>255446.63292939699</v>
          </cell>
          <cell r="AV53">
            <v>139083.22</v>
          </cell>
          <cell r="AW53">
            <v>177435.23154913465</v>
          </cell>
        </row>
        <row r="54">
          <cell r="B54">
            <v>9352176</v>
          </cell>
          <cell r="C54" t="str">
            <v>Whitehouse Community Primary School</v>
          </cell>
          <cell r="D54">
            <v>558</v>
          </cell>
          <cell r="E54">
            <v>558</v>
          </cell>
          <cell r="F54">
            <v>0</v>
          </cell>
          <cell r="G54">
            <v>1601376.3</v>
          </cell>
          <cell r="H54">
            <v>0</v>
          </cell>
          <cell r="I54">
            <v>0</v>
          </cell>
          <cell r="J54">
            <v>76050.000000000058</v>
          </cell>
          <cell r="K54">
            <v>0</v>
          </cell>
          <cell r="L54">
            <v>106030.01795332135</v>
          </cell>
          <cell r="M54">
            <v>0</v>
          </cell>
          <cell r="N54">
            <v>19739.999999999982</v>
          </cell>
          <cell r="O54">
            <v>7250.0000000000064</v>
          </cell>
          <cell r="P54">
            <v>82875.000000000029</v>
          </cell>
          <cell r="Q54">
            <v>44955.000000000065</v>
          </cell>
          <cell r="R54">
            <v>434.99999999999955</v>
          </cell>
          <cell r="S54">
            <v>4199.9999999999964</v>
          </cell>
          <cell r="T54">
            <v>0</v>
          </cell>
          <cell r="U54">
            <v>0</v>
          </cell>
          <cell r="V54">
            <v>0</v>
          </cell>
          <cell r="W54">
            <v>0</v>
          </cell>
          <cell r="X54">
            <v>0</v>
          </cell>
          <cell r="Y54">
            <v>0</v>
          </cell>
          <cell r="Z54">
            <v>57503.729508196688</v>
          </cell>
          <cell r="AA54">
            <v>0</v>
          </cell>
          <cell r="AB54">
            <v>0</v>
          </cell>
          <cell r="AC54">
            <v>233177.6905829598</v>
          </cell>
          <cell r="AD54">
            <v>0</v>
          </cell>
          <cell r="AE54">
            <v>14455.000000000009</v>
          </cell>
          <cell r="AF54">
            <v>0</v>
          </cell>
          <cell r="AG54">
            <v>114400</v>
          </cell>
          <cell r="AH54">
            <v>0</v>
          </cell>
          <cell r="AI54">
            <v>0</v>
          </cell>
          <cell r="AJ54">
            <v>0</v>
          </cell>
          <cell r="AK54">
            <v>52794.5</v>
          </cell>
          <cell r="AL54">
            <v>0</v>
          </cell>
          <cell r="AM54">
            <v>0</v>
          </cell>
          <cell r="AN54">
            <v>0</v>
          </cell>
          <cell r="AO54">
            <v>0</v>
          </cell>
          <cell r="AP54">
            <v>0</v>
          </cell>
          <cell r="AQ54">
            <v>0</v>
          </cell>
          <cell r="AR54">
            <v>0</v>
          </cell>
          <cell r="AS54">
            <v>0</v>
          </cell>
          <cell r="AT54">
            <v>1601376.3</v>
          </cell>
          <cell r="AU54">
            <v>646671.43804447795</v>
          </cell>
          <cell r="AV54">
            <v>167194.5</v>
          </cell>
          <cell r="AW54">
            <v>413897.99955962051</v>
          </cell>
        </row>
        <row r="55">
          <cell r="B55">
            <v>9352184</v>
          </cell>
          <cell r="C55" t="str">
            <v>Dale Hall Community Primary School</v>
          </cell>
          <cell r="D55">
            <v>412</v>
          </cell>
          <cell r="E55">
            <v>412</v>
          </cell>
          <cell r="F55">
            <v>0</v>
          </cell>
          <cell r="G55">
            <v>1182378.2</v>
          </cell>
          <cell r="H55">
            <v>0</v>
          </cell>
          <cell r="I55">
            <v>0</v>
          </cell>
          <cell r="J55">
            <v>8099.9999999999982</v>
          </cell>
          <cell r="K55">
            <v>0</v>
          </cell>
          <cell r="L55">
            <v>13310.76923076923</v>
          </cell>
          <cell r="M55">
            <v>0</v>
          </cell>
          <cell r="N55">
            <v>2310.0000000000009</v>
          </cell>
          <cell r="O55">
            <v>1749.9999999999977</v>
          </cell>
          <cell r="P55">
            <v>4125.0000000000009</v>
          </cell>
          <cell r="Q55">
            <v>13770</v>
          </cell>
          <cell r="R55">
            <v>0</v>
          </cell>
          <cell r="S55">
            <v>0</v>
          </cell>
          <cell r="T55">
            <v>0</v>
          </cell>
          <cell r="U55">
            <v>0</v>
          </cell>
          <cell r="V55">
            <v>0</v>
          </cell>
          <cell r="W55">
            <v>0</v>
          </cell>
          <cell r="X55">
            <v>0</v>
          </cell>
          <cell r="Y55">
            <v>0</v>
          </cell>
          <cell r="Z55">
            <v>3130.9659090909186</v>
          </cell>
          <cell r="AA55">
            <v>0</v>
          </cell>
          <cell r="AB55">
            <v>0</v>
          </cell>
          <cell r="AC55">
            <v>101159.65417867452</v>
          </cell>
          <cell r="AD55">
            <v>0</v>
          </cell>
          <cell r="AE55">
            <v>0</v>
          </cell>
          <cell r="AF55">
            <v>0</v>
          </cell>
          <cell r="AG55">
            <v>114400</v>
          </cell>
          <cell r="AH55">
            <v>0</v>
          </cell>
          <cell r="AI55">
            <v>0</v>
          </cell>
          <cell r="AJ55">
            <v>0</v>
          </cell>
          <cell r="AK55">
            <v>31779.22</v>
          </cell>
          <cell r="AL55">
            <v>0</v>
          </cell>
          <cell r="AM55">
            <v>0</v>
          </cell>
          <cell r="AN55">
            <v>0</v>
          </cell>
          <cell r="AO55">
            <v>0</v>
          </cell>
          <cell r="AP55">
            <v>0</v>
          </cell>
          <cell r="AQ55">
            <v>0</v>
          </cell>
          <cell r="AR55">
            <v>0</v>
          </cell>
          <cell r="AS55">
            <v>0</v>
          </cell>
          <cell r="AT55">
            <v>1182378.2</v>
          </cell>
          <cell r="AU55">
            <v>147656.38931853467</v>
          </cell>
          <cell r="AV55">
            <v>146179.22</v>
          </cell>
          <cell r="AW55">
            <v>132795.33879405912</v>
          </cell>
        </row>
        <row r="56">
          <cell r="B56">
            <v>9352229</v>
          </cell>
          <cell r="C56" t="str">
            <v>Great Whelnetham Church of England Primary School</v>
          </cell>
          <cell r="D56">
            <v>98</v>
          </cell>
          <cell r="E56">
            <v>98</v>
          </cell>
          <cell r="F56">
            <v>0</v>
          </cell>
          <cell r="G56">
            <v>281245.3</v>
          </cell>
          <cell r="H56">
            <v>0</v>
          </cell>
          <cell r="I56">
            <v>0</v>
          </cell>
          <cell r="J56">
            <v>4500.0000000000173</v>
          </cell>
          <cell r="K56">
            <v>0</v>
          </cell>
          <cell r="L56">
            <v>8378.6259541984746</v>
          </cell>
          <cell r="M56">
            <v>0</v>
          </cell>
          <cell r="N56">
            <v>210.0000000000008</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28241.294117647099</v>
          </cell>
          <cell r="AD56">
            <v>0</v>
          </cell>
          <cell r="AE56">
            <v>105.00000000000304</v>
          </cell>
          <cell r="AF56">
            <v>0</v>
          </cell>
          <cell r="AG56">
            <v>114400</v>
          </cell>
          <cell r="AH56">
            <v>17981.308411214948</v>
          </cell>
          <cell r="AI56">
            <v>0</v>
          </cell>
          <cell r="AJ56">
            <v>0</v>
          </cell>
          <cell r="AK56">
            <v>10304.74</v>
          </cell>
          <cell r="AL56">
            <v>0</v>
          </cell>
          <cell r="AM56">
            <v>0</v>
          </cell>
          <cell r="AN56">
            <v>0</v>
          </cell>
          <cell r="AO56">
            <v>0</v>
          </cell>
          <cell r="AP56">
            <v>0</v>
          </cell>
          <cell r="AQ56">
            <v>0</v>
          </cell>
          <cell r="AR56">
            <v>0</v>
          </cell>
          <cell r="AS56">
            <v>0</v>
          </cell>
          <cell r="AT56">
            <v>281245.3</v>
          </cell>
          <cell r="AU56">
            <v>41434.92007184559</v>
          </cell>
          <cell r="AV56">
            <v>142686.04841121493</v>
          </cell>
          <cell r="AW56">
            <v>44738.407094746348</v>
          </cell>
        </row>
        <row r="57">
          <cell r="B57">
            <v>9352916</v>
          </cell>
          <cell r="C57" t="str">
            <v>Bosmere Community Primary School</v>
          </cell>
          <cell r="D57">
            <v>270</v>
          </cell>
          <cell r="E57">
            <v>270</v>
          </cell>
          <cell r="F57">
            <v>0</v>
          </cell>
          <cell r="G57">
            <v>774859.5</v>
          </cell>
          <cell r="H57">
            <v>0</v>
          </cell>
          <cell r="I57">
            <v>0</v>
          </cell>
          <cell r="J57">
            <v>16199.999999999958</v>
          </cell>
          <cell r="K57">
            <v>0</v>
          </cell>
          <cell r="L57">
            <v>21948.387096774193</v>
          </cell>
          <cell r="M57">
            <v>0</v>
          </cell>
          <cell r="N57">
            <v>420.00000000000017</v>
          </cell>
          <cell r="O57">
            <v>500.00000000000023</v>
          </cell>
          <cell r="P57">
            <v>750.00000000000034</v>
          </cell>
          <cell r="Q57">
            <v>0</v>
          </cell>
          <cell r="R57">
            <v>0</v>
          </cell>
          <cell r="S57">
            <v>0</v>
          </cell>
          <cell r="T57">
            <v>0</v>
          </cell>
          <cell r="U57">
            <v>0</v>
          </cell>
          <cell r="V57">
            <v>0</v>
          </cell>
          <cell r="W57">
            <v>0</v>
          </cell>
          <cell r="X57">
            <v>0</v>
          </cell>
          <cell r="Y57">
            <v>0</v>
          </cell>
          <cell r="Z57">
            <v>0</v>
          </cell>
          <cell r="AA57">
            <v>0</v>
          </cell>
          <cell r="AB57">
            <v>0</v>
          </cell>
          <cell r="AC57">
            <v>90372.857142857058</v>
          </cell>
          <cell r="AD57">
            <v>0</v>
          </cell>
          <cell r="AE57">
            <v>0</v>
          </cell>
          <cell r="AF57">
            <v>0</v>
          </cell>
          <cell r="AG57">
            <v>114400</v>
          </cell>
          <cell r="AH57">
            <v>0</v>
          </cell>
          <cell r="AI57">
            <v>0</v>
          </cell>
          <cell r="AJ57">
            <v>0</v>
          </cell>
          <cell r="AK57">
            <v>28960.09</v>
          </cell>
          <cell r="AL57">
            <v>0</v>
          </cell>
          <cell r="AM57">
            <v>0</v>
          </cell>
          <cell r="AN57">
            <v>0</v>
          </cell>
          <cell r="AO57">
            <v>0</v>
          </cell>
          <cell r="AP57">
            <v>0</v>
          </cell>
          <cell r="AQ57">
            <v>0</v>
          </cell>
          <cell r="AR57">
            <v>0</v>
          </cell>
          <cell r="AS57">
            <v>0</v>
          </cell>
          <cell r="AT57">
            <v>774859.5</v>
          </cell>
          <cell r="AU57">
            <v>130191.24423963121</v>
          </cell>
          <cell r="AV57">
            <v>143360.09</v>
          </cell>
          <cell r="AW57">
            <v>120234.85069124414</v>
          </cell>
        </row>
        <row r="58">
          <cell r="B58">
            <v>9352918</v>
          </cell>
          <cell r="C58" t="str">
            <v>Stratford St Mary Primary School</v>
          </cell>
          <cell r="D58">
            <v>97</v>
          </cell>
          <cell r="E58">
            <v>97</v>
          </cell>
          <cell r="F58">
            <v>0</v>
          </cell>
          <cell r="G58">
            <v>278375.45</v>
          </cell>
          <cell r="H58">
            <v>0</v>
          </cell>
          <cell r="I58">
            <v>0</v>
          </cell>
          <cell r="J58">
            <v>1800.000000000002</v>
          </cell>
          <cell r="K58">
            <v>0</v>
          </cell>
          <cell r="L58">
            <v>3960.8333333333335</v>
          </cell>
          <cell r="M58">
            <v>0</v>
          </cell>
          <cell r="N58">
            <v>0</v>
          </cell>
          <cell r="O58">
            <v>0</v>
          </cell>
          <cell r="P58">
            <v>0</v>
          </cell>
          <cell r="Q58">
            <v>0</v>
          </cell>
          <cell r="R58">
            <v>444.15789473684271</v>
          </cell>
          <cell r="S58">
            <v>612.63157894736923</v>
          </cell>
          <cell r="T58">
            <v>0</v>
          </cell>
          <cell r="U58">
            <v>0</v>
          </cell>
          <cell r="V58">
            <v>0</v>
          </cell>
          <cell r="W58">
            <v>0</v>
          </cell>
          <cell r="X58">
            <v>0</v>
          </cell>
          <cell r="Y58">
            <v>0</v>
          </cell>
          <cell r="Z58">
            <v>0</v>
          </cell>
          <cell r="AA58">
            <v>0</v>
          </cell>
          <cell r="AB58">
            <v>0</v>
          </cell>
          <cell r="AC58">
            <v>9838.5714285714257</v>
          </cell>
          <cell r="AD58">
            <v>0</v>
          </cell>
          <cell r="AE58">
            <v>0</v>
          </cell>
          <cell r="AF58">
            <v>0</v>
          </cell>
          <cell r="AG58">
            <v>114400</v>
          </cell>
          <cell r="AH58">
            <v>0</v>
          </cell>
          <cell r="AI58">
            <v>0</v>
          </cell>
          <cell r="AJ58">
            <v>0</v>
          </cell>
          <cell r="AK58">
            <v>10236.61</v>
          </cell>
          <cell r="AL58">
            <v>0</v>
          </cell>
          <cell r="AM58">
            <v>0</v>
          </cell>
          <cell r="AN58">
            <v>0</v>
          </cell>
          <cell r="AO58">
            <v>0</v>
          </cell>
          <cell r="AP58">
            <v>0</v>
          </cell>
          <cell r="AQ58">
            <v>0</v>
          </cell>
          <cell r="AR58">
            <v>0</v>
          </cell>
          <cell r="AS58">
            <v>0</v>
          </cell>
          <cell r="AT58">
            <v>278375.45</v>
          </cell>
          <cell r="AU58">
            <v>16656.194235588973</v>
          </cell>
          <cell r="AV58">
            <v>124636.61</v>
          </cell>
          <cell r="AW58">
            <v>23200.182832080198</v>
          </cell>
        </row>
        <row r="59">
          <cell r="B59">
            <v>9352919</v>
          </cell>
          <cell r="C59" t="str">
            <v>Oulton Broad Primary School</v>
          </cell>
          <cell r="D59">
            <v>286</v>
          </cell>
          <cell r="E59">
            <v>286</v>
          </cell>
          <cell r="F59">
            <v>0</v>
          </cell>
          <cell r="G59">
            <v>820777.1</v>
          </cell>
          <cell r="H59">
            <v>0</v>
          </cell>
          <cell r="I59">
            <v>0</v>
          </cell>
          <cell r="J59">
            <v>24300.000000000022</v>
          </cell>
          <cell r="K59">
            <v>0</v>
          </cell>
          <cell r="L59">
            <v>39893.333333333336</v>
          </cell>
          <cell r="M59">
            <v>0</v>
          </cell>
          <cell r="N59">
            <v>24360.000000000025</v>
          </cell>
          <cell r="O59">
            <v>1750.0000000000018</v>
          </cell>
          <cell r="P59">
            <v>749.99999999999977</v>
          </cell>
          <cell r="Q59">
            <v>0</v>
          </cell>
          <cell r="R59">
            <v>3915.0000000000036</v>
          </cell>
          <cell r="S59">
            <v>0</v>
          </cell>
          <cell r="T59">
            <v>0</v>
          </cell>
          <cell r="U59">
            <v>0</v>
          </cell>
          <cell r="V59">
            <v>0</v>
          </cell>
          <cell r="W59">
            <v>0</v>
          </cell>
          <cell r="X59">
            <v>0</v>
          </cell>
          <cell r="Y59">
            <v>0</v>
          </cell>
          <cell r="Z59">
            <v>1269.7925311203317</v>
          </cell>
          <cell r="AA59">
            <v>0</v>
          </cell>
          <cell r="AB59">
            <v>0</v>
          </cell>
          <cell r="AC59">
            <v>35684.184100418366</v>
          </cell>
          <cell r="AD59">
            <v>0</v>
          </cell>
          <cell r="AE59">
            <v>0</v>
          </cell>
          <cell r="AF59">
            <v>0</v>
          </cell>
          <cell r="AG59">
            <v>114400</v>
          </cell>
          <cell r="AH59">
            <v>0</v>
          </cell>
          <cell r="AI59">
            <v>0</v>
          </cell>
          <cell r="AJ59">
            <v>0</v>
          </cell>
          <cell r="AK59">
            <v>23594.15</v>
          </cell>
          <cell r="AL59">
            <v>0</v>
          </cell>
          <cell r="AM59">
            <v>0</v>
          </cell>
          <cell r="AN59">
            <v>0</v>
          </cell>
          <cell r="AO59">
            <v>0</v>
          </cell>
          <cell r="AP59">
            <v>0</v>
          </cell>
          <cell r="AQ59">
            <v>0</v>
          </cell>
          <cell r="AR59">
            <v>0</v>
          </cell>
          <cell r="AS59">
            <v>0</v>
          </cell>
          <cell r="AT59">
            <v>820777.1</v>
          </cell>
          <cell r="AU59">
            <v>131922.30996487208</v>
          </cell>
          <cell r="AV59">
            <v>137994.15</v>
          </cell>
          <cell r="AW59">
            <v>93121.15076708507</v>
          </cell>
        </row>
        <row r="60">
          <cell r="B60">
            <v>9352921</v>
          </cell>
          <cell r="C60" t="str">
            <v>Ickworth Park Primary School</v>
          </cell>
          <cell r="D60">
            <v>210</v>
          </cell>
          <cell r="E60">
            <v>210</v>
          </cell>
          <cell r="F60">
            <v>0</v>
          </cell>
          <cell r="G60">
            <v>602668.5</v>
          </cell>
          <cell r="H60">
            <v>0</v>
          </cell>
          <cell r="I60">
            <v>0</v>
          </cell>
          <cell r="J60">
            <v>2700.0000000000023</v>
          </cell>
          <cell r="K60">
            <v>0</v>
          </cell>
          <cell r="L60">
            <v>8475.6756756756749</v>
          </cell>
          <cell r="M60">
            <v>0</v>
          </cell>
          <cell r="N60">
            <v>209.99999999999991</v>
          </cell>
          <cell r="O60">
            <v>0</v>
          </cell>
          <cell r="P60">
            <v>749.99999999999966</v>
          </cell>
          <cell r="Q60">
            <v>0</v>
          </cell>
          <cell r="R60">
            <v>0</v>
          </cell>
          <cell r="S60">
            <v>0</v>
          </cell>
          <cell r="T60">
            <v>0</v>
          </cell>
          <cell r="U60">
            <v>0</v>
          </cell>
          <cell r="V60">
            <v>0</v>
          </cell>
          <cell r="W60">
            <v>0</v>
          </cell>
          <cell r="X60">
            <v>0</v>
          </cell>
          <cell r="Y60">
            <v>0</v>
          </cell>
          <cell r="Z60">
            <v>1872.5000000000039</v>
          </cell>
          <cell r="AA60">
            <v>0</v>
          </cell>
          <cell r="AB60">
            <v>0</v>
          </cell>
          <cell r="AC60">
            <v>46751.694915254266</v>
          </cell>
          <cell r="AD60">
            <v>0</v>
          </cell>
          <cell r="AE60">
            <v>0</v>
          </cell>
          <cell r="AF60">
            <v>0</v>
          </cell>
          <cell r="AG60">
            <v>114400</v>
          </cell>
          <cell r="AH60">
            <v>0</v>
          </cell>
          <cell r="AI60">
            <v>0</v>
          </cell>
          <cell r="AJ60">
            <v>0</v>
          </cell>
          <cell r="AK60">
            <v>19100.02</v>
          </cell>
          <cell r="AL60">
            <v>0</v>
          </cell>
          <cell r="AM60">
            <v>0</v>
          </cell>
          <cell r="AN60">
            <v>0</v>
          </cell>
          <cell r="AO60">
            <v>0</v>
          </cell>
          <cell r="AP60">
            <v>0</v>
          </cell>
          <cell r="AQ60">
            <v>0</v>
          </cell>
          <cell r="AR60">
            <v>0</v>
          </cell>
          <cell r="AS60">
            <v>0</v>
          </cell>
          <cell r="AT60">
            <v>602668.5</v>
          </cell>
          <cell r="AU60">
            <v>60759.870590929946</v>
          </cell>
          <cell r="AV60">
            <v>133500.01999999999</v>
          </cell>
          <cell r="AW60">
            <v>62772.332753092109</v>
          </cell>
        </row>
        <row r="61">
          <cell r="B61">
            <v>9352922</v>
          </cell>
          <cell r="C61" t="str">
            <v>Rushmere Hall Primary School</v>
          </cell>
          <cell r="D61">
            <v>597</v>
          </cell>
          <cell r="E61">
            <v>597</v>
          </cell>
          <cell r="F61">
            <v>0</v>
          </cell>
          <cell r="G61">
            <v>1713300.45</v>
          </cell>
          <cell r="H61">
            <v>0</v>
          </cell>
          <cell r="I61">
            <v>0</v>
          </cell>
          <cell r="J61">
            <v>39149.999999999891</v>
          </cell>
          <cell r="K61">
            <v>0</v>
          </cell>
          <cell r="L61">
            <v>69169.655172413797</v>
          </cell>
          <cell r="M61">
            <v>0</v>
          </cell>
          <cell r="N61">
            <v>3989.9999999999977</v>
          </cell>
          <cell r="O61">
            <v>41500.000000000065</v>
          </cell>
          <cell r="P61">
            <v>4124.9999999999973</v>
          </cell>
          <cell r="Q61">
            <v>6074.9999999999964</v>
          </cell>
          <cell r="R61">
            <v>0</v>
          </cell>
          <cell r="S61">
            <v>599.99999999999955</v>
          </cell>
          <cell r="T61">
            <v>0</v>
          </cell>
          <cell r="U61">
            <v>0</v>
          </cell>
          <cell r="V61">
            <v>0</v>
          </cell>
          <cell r="W61">
            <v>0</v>
          </cell>
          <cell r="X61">
            <v>0</v>
          </cell>
          <cell r="Y61">
            <v>0</v>
          </cell>
          <cell r="Z61">
            <v>39461.930501930648</v>
          </cell>
          <cell r="AA61">
            <v>0</v>
          </cell>
          <cell r="AB61">
            <v>0</v>
          </cell>
          <cell r="AC61">
            <v>189165.12396694228</v>
          </cell>
          <cell r="AD61">
            <v>0</v>
          </cell>
          <cell r="AE61">
            <v>8032.4999999999764</v>
          </cell>
          <cell r="AF61">
            <v>0</v>
          </cell>
          <cell r="AG61">
            <v>114400</v>
          </cell>
          <cell r="AH61">
            <v>0</v>
          </cell>
          <cell r="AI61">
            <v>0</v>
          </cell>
          <cell r="AJ61">
            <v>0</v>
          </cell>
          <cell r="AK61">
            <v>37161.18</v>
          </cell>
          <cell r="AL61">
            <v>0</v>
          </cell>
          <cell r="AM61">
            <v>0</v>
          </cell>
          <cell r="AN61">
            <v>0</v>
          </cell>
          <cell r="AO61">
            <v>0</v>
          </cell>
          <cell r="AP61">
            <v>0</v>
          </cell>
          <cell r="AQ61">
            <v>0</v>
          </cell>
          <cell r="AR61">
            <v>0</v>
          </cell>
          <cell r="AS61">
            <v>0</v>
          </cell>
          <cell r="AT61">
            <v>1713300.45</v>
          </cell>
          <cell r="AU61">
            <v>401269.20964128664</v>
          </cell>
          <cell r="AV61">
            <v>151561.18</v>
          </cell>
          <cell r="AW61">
            <v>281422.75155314914</v>
          </cell>
        </row>
        <row r="62">
          <cell r="B62">
            <v>9352923</v>
          </cell>
          <cell r="C62" t="str">
            <v>Wood Ley Community Primary School</v>
          </cell>
          <cell r="D62">
            <v>308</v>
          </cell>
          <cell r="E62">
            <v>308</v>
          </cell>
          <cell r="F62">
            <v>0</v>
          </cell>
          <cell r="G62">
            <v>883913.79999999993</v>
          </cell>
          <cell r="H62">
            <v>0</v>
          </cell>
          <cell r="I62">
            <v>0</v>
          </cell>
          <cell r="J62">
            <v>11699.999999999998</v>
          </cell>
          <cell r="K62">
            <v>0</v>
          </cell>
          <cell r="L62">
            <v>19547.733333333334</v>
          </cell>
          <cell r="M62">
            <v>0</v>
          </cell>
          <cell r="N62">
            <v>8819.9999999999764</v>
          </cell>
          <cell r="O62">
            <v>9000.0000000000091</v>
          </cell>
          <cell r="P62">
            <v>1874.9999999999964</v>
          </cell>
          <cell r="Q62">
            <v>0</v>
          </cell>
          <cell r="R62">
            <v>0</v>
          </cell>
          <cell r="S62">
            <v>0</v>
          </cell>
          <cell r="T62">
            <v>0</v>
          </cell>
          <cell r="U62">
            <v>0</v>
          </cell>
          <cell r="V62">
            <v>0</v>
          </cell>
          <cell r="W62">
            <v>0</v>
          </cell>
          <cell r="X62">
            <v>0</v>
          </cell>
          <cell r="Y62">
            <v>0</v>
          </cell>
          <cell r="Z62">
            <v>1253.0798479087459</v>
          </cell>
          <cell r="AA62">
            <v>0</v>
          </cell>
          <cell r="AB62">
            <v>0</v>
          </cell>
          <cell r="AC62">
            <v>88997.674418604525</v>
          </cell>
          <cell r="AD62">
            <v>0</v>
          </cell>
          <cell r="AE62">
            <v>0</v>
          </cell>
          <cell r="AF62">
            <v>0</v>
          </cell>
          <cell r="AG62">
            <v>114400</v>
          </cell>
          <cell r="AH62">
            <v>0</v>
          </cell>
          <cell r="AI62">
            <v>0</v>
          </cell>
          <cell r="AJ62">
            <v>0</v>
          </cell>
          <cell r="AK62">
            <v>48463.31</v>
          </cell>
          <cell r="AL62">
            <v>0</v>
          </cell>
          <cell r="AM62">
            <v>0</v>
          </cell>
          <cell r="AN62">
            <v>0</v>
          </cell>
          <cell r="AO62">
            <v>0</v>
          </cell>
          <cell r="AP62">
            <v>0</v>
          </cell>
          <cell r="AQ62">
            <v>0</v>
          </cell>
          <cell r="AR62">
            <v>0</v>
          </cell>
          <cell r="AS62">
            <v>0</v>
          </cell>
          <cell r="AT62">
            <v>883913.79999999993</v>
          </cell>
          <cell r="AU62">
            <v>141193.48759984659</v>
          </cell>
          <cell r="AV62">
            <v>162863.31</v>
          </cell>
          <cell r="AW62">
            <v>124421.84108527118</v>
          </cell>
        </row>
        <row r="63">
          <cell r="B63">
            <v>9352924</v>
          </cell>
          <cell r="C63" t="str">
            <v>Birchwood Primary School</v>
          </cell>
          <cell r="D63">
            <v>211</v>
          </cell>
          <cell r="E63">
            <v>211</v>
          </cell>
          <cell r="F63">
            <v>0</v>
          </cell>
          <cell r="G63">
            <v>605538.35</v>
          </cell>
          <cell r="H63">
            <v>0</v>
          </cell>
          <cell r="I63">
            <v>0</v>
          </cell>
          <cell r="J63">
            <v>2250.0000000000018</v>
          </cell>
          <cell r="K63">
            <v>0</v>
          </cell>
          <cell r="L63">
            <v>3901.5094339622642</v>
          </cell>
          <cell r="M63">
            <v>0</v>
          </cell>
          <cell r="N63">
            <v>419.99999999999994</v>
          </cell>
          <cell r="O63">
            <v>0</v>
          </cell>
          <cell r="P63">
            <v>0</v>
          </cell>
          <cell r="Q63">
            <v>0</v>
          </cell>
          <cell r="R63">
            <v>0</v>
          </cell>
          <cell r="S63">
            <v>0</v>
          </cell>
          <cell r="T63">
            <v>0</v>
          </cell>
          <cell r="U63">
            <v>0</v>
          </cell>
          <cell r="V63">
            <v>0</v>
          </cell>
          <cell r="W63">
            <v>0</v>
          </cell>
          <cell r="X63">
            <v>0</v>
          </cell>
          <cell r="Y63">
            <v>0</v>
          </cell>
          <cell r="Z63">
            <v>4989.392265193369</v>
          </cell>
          <cell r="AA63">
            <v>0</v>
          </cell>
          <cell r="AB63">
            <v>0</v>
          </cell>
          <cell r="AC63">
            <v>48688.250000000073</v>
          </cell>
          <cell r="AD63">
            <v>0</v>
          </cell>
          <cell r="AE63">
            <v>0</v>
          </cell>
          <cell r="AF63">
            <v>0</v>
          </cell>
          <cell r="AG63">
            <v>114400</v>
          </cell>
          <cell r="AH63">
            <v>0</v>
          </cell>
          <cell r="AI63">
            <v>0</v>
          </cell>
          <cell r="AJ63">
            <v>0</v>
          </cell>
          <cell r="AK63">
            <v>22949.38</v>
          </cell>
          <cell r="AL63">
            <v>0</v>
          </cell>
          <cell r="AM63">
            <v>0</v>
          </cell>
          <cell r="AN63">
            <v>0</v>
          </cell>
          <cell r="AO63">
            <v>0</v>
          </cell>
          <cell r="AP63">
            <v>0</v>
          </cell>
          <cell r="AQ63">
            <v>0</v>
          </cell>
          <cell r="AR63">
            <v>0</v>
          </cell>
          <cell r="AS63">
            <v>0</v>
          </cell>
          <cell r="AT63">
            <v>605538.35</v>
          </cell>
          <cell r="AU63">
            <v>60249.151699155707</v>
          </cell>
          <cell r="AV63">
            <v>137349.38</v>
          </cell>
          <cell r="AW63">
            <v>61926.804716981205</v>
          </cell>
        </row>
        <row r="64">
          <cell r="B64">
            <v>9352925</v>
          </cell>
          <cell r="C64" t="str">
            <v>Sebert Wood Community Primary School</v>
          </cell>
          <cell r="D64">
            <v>403</v>
          </cell>
          <cell r="E64">
            <v>403</v>
          </cell>
          <cell r="F64">
            <v>0</v>
          </cell>
          <cell r="G64">
            <v>1156549.55</v>
          </cell>
          <cell r="H64">
            <v>0</v>
          </cell>
          <cell r="I64">
            <v>0</v>
          </cell>
          <cell r="J64">
            <v>7649.9999999999964</v>
          </cell>
          <cell r="K64">
            <v>0</v>
          </cell>
          <cell r="L64">
            <v>12021.694915254237</v>
          </cell>
          <cell r="M64">
            <v>0</v>
          </cell>
          <cell r="N64">
            <v>2099.9999999999986</v>
          </cell>
          <cell r="O64">
            <v>0</v>
          </cell>
          <cell r="P64">
            <v>749.99999999999955</v>
          </cell>
          <cell r="Q64">
            <v>0</v>
          </cell>
          <cell r="R64">
            <v>0</v>
          </cell>
          <cell r="S64">
            <v>0</v>
          </cell>
          <cell r="T64">
            <v>0</v>
          </cell>
          <cell r="U64">
            <v>0</v>
          </cell>
          <cell r="V64">
            <v>0</v>
          </cell>
          <cell r="W64">
            <v>0</v>
          </cell>
          <cell r="X64">
            <v>0</v>
          </cell>
          <cell r="Y64">
            <v>0</v>
          </cell>
          <cell r="Z64">
            <v>10412.741477272719</v>
          </cell>
          <cell r="AA64">
            <v>0</v>
          </cell>
          <cell r="AB64">
            <v>0</v>
          </cell>
          <cell r="AC64">
            <v>143480.88662790685</v>
          </cell>
          <cell r="AD64">
            <v>0</v>
          </cell>
          <cell r="AE64">
            <v>0</v>
          </cell>
          <cell r="AF64">
            <v>0</v>
          </cell>
          <cell r="AG64">
            <v>114400</v>
          </cell>
          <cell r="AH64">
            <v>0</v>
          </cell>
          <cell r="AI64">
            <v>0</v>
          </cell>
          <cell r="AJ64">
            <v>0</v>
          </cell>
          <cell r="AK64">
            <v>33829.49</v>
          </cell>
          <cell r="AL64">
            <v>0</v>
          </cell>
          <cell r="AM64">
            <v>0</v>
          </cell>
          <cell r="AN64">
            <v>0</v>
          </cell>
          <cell r="AO64">
            <v>0</v>
          </cell>
          <cell r="AP64">
            <v>0</v>
          </cell>
          <cell r="AQ64">
            <v>0</v>
          </cell>
          <cell r="AR64">
            <v>0</v>
          </cell>
          <cell r="AS64">
            <v>0</v>
          </cell>
          <cell r="AT64">
            <v>1156549.55</v>
          </cell>
          <cell r="AU64">
            <v>176415.3230204338</v>
          </cell>
          <cell r="AV64">
            <v>148229.49</v>
          </cell>
          <cell r="AW64">
            <v>164694.53408553396</v>
          </cell>
        </row>
        <row r="65">
          <cell r="B65">
            <v>9352928</v>
          </cell>
          <cell r="C65" t="str">
            <v>Sandlings Primary School</v>
          </cell>
          <cell r="D65">
            <v>90</v>
          </cell>
          <cell r="E65">
            <v>90</v>
          </cell>
          <cell r="F65">
            <v>0</v>
          </cell>
          <cell r="G65">
            <v>258286.5</v>
          </cell>
          <cell r="H65">
            <v>0</v>
          </cell>
          <cell r="I65">
            <v>0</v>
          </cell>
          <cell r="J65">
            <v>899.99999999999898</v>
          </cell>
          <cell r="K65">
            <v>0</v>
          </cell>
          <cell r="L65">
            <v>1591.578947368421</v>
          </cell>
          <cell r="M65">
            <v>0</v>
          </cell>
          <cell r="N65">
            <v>0</v>
          </cell>
          <cell r="O65">
            <v>0</v>
          </cell>
          <cell r="P65">
            <v>0</v>
          </cell>
          <cell r="Q65">
            <v>0</v>
          </cell>
          <cell r="R65">
            <v>0</v>
          </cell>
          <cell r="S65">
            <v>0</v>
          </cell>
          <cell r="T65">
            <v>0</v>
          </cell>
          <cell r="U65">
            <v>0</v>
          </cell>
          <cell r="V65">
            <v>0</v>
          </cell>
          <cell r="W65">
            <v>0</v>
          </cell>
          <cell r="X65">
            <v>0</v>
          </cell>
          <cell r="Y65">
            <v>0</v>
          </cell>
          <cell r="Z65">
            <v>8025.0000000000155</v>
          </cell>
          <cell r="AA65">
            <v>0</v>
          </cell>
          <cell r="AB65">
            <v>0</v>
          </cell>
          <cell r="AC65">
            <v>23189.516129032283</v>
          </cell>
          <cell r="AD65">
            <v>0</v>
          </cell>
          <cell r="AE65">
            <v>7525.0000000000355</v>
          </cell>
          <cell r="AF65">
            <v>0</v>
          </cell>
          <cell r="AG65">
            <v>114400</v>
          </cell>
          <cell r="AH65">
            <v>20758.344459279037</v>
          </cell>
          <cell r="AI65">
            <v>0</v>
          </cell>
          <cell r="AJ65">
            <v>0</v>
          </cell>
          <cell r="AK65">
            <v>12109.16</v>
          </cell>
          <cell r="AL65">
            <v>0</v>
          </cell>
          <cell r="AM65">
            <v>0</v>
          </cell>
          <cell r="AN65">
            <v>0</v>
          </cell>
          <cell r="AO65">
            <v>46400</v>
          </cell>
          <cell r="AP65">
            <v>0</v>
          </cell>
          <cell r="AQ65">
            <v>0</v>
          </cell>
          <cell r="AR65">
            <v>0</v>
          </cell>
          <cell r="AS65">
            <v>0</v>
          </cell>
          <cell r="AT65">
            <v>258286.5</v>
          </cell>
          <cell r="AU65">
            <v>41231.09507640075</v>
          </cell>
          <cell r="AV65">
            <v>193667.50445927904</v>
          </cell>
          <cell r="AW65">
            <v>34388.105602716489</v>
          </cell>
        </row>
        <row r="66">
          <cell r="B66">
            <v>9352929</v>
          </cell>
          <cell r="C66" t="str">
            <v>Cedarwood Primary School</v>
          </cell>
          <cell r="D66">
            <v>415</v>
          </cell>
          <cell r="E66">
            <v>415</v>
          </cell>
          <cell r="F66">
            <v>0</v>
          </cell>
          <cell r="G66">
            <v>1190987.75</v>
          </cell>
          <cell r="H66">
            <v>0</v>
          </cell>
          <cell r="I66">
            <v>0</v>
          </cell>
          <cell r="J66">
            <v>13950</v>
          </cell>
          <cell r="K66">
            <v>0</v>
          </cell>
          <cell r="L66">
            <v>17360</v>
          </cell>
          <cell r="M66">
            <v>0</v>
          </cell>
          <cell r="N66">
            <v>0</v>
          </cell>
          <cell r="O66">
            <v>0</v>
          </cell>
          <cell r="P66">
            <v>375.00000000000034</v>
          </cell>
          <cell r="Q66">
            <v>0</v>
          </cell>
          <cell r="R66">
            <v>0</v>
          </cell>
          <cell r="S66">
            <v>0</v>
          </cell>
          <cell r="T66">
            <v>0</v>
          </cell>
          <cell r="U66">
            <v>0</v>
          </cell>
          <cell r="V66">
            <v>0</v>
          </cell>
          <cell r="W66">
            <v>0</v>
          </cell>
          <cell r="X66">
            <v>0</v>
          </cell>
          <cell r="Y66">
            <v>0</v>
          </cell>
          <cell r="Z66">
            <v>5628.8028169013996</v>
          </cell>
          <cell r="AA66">
            <v>0</v>
          </cell>
          <cell r="AB66">
            <v>0</v>
          </cell>
          <cell r="AC66">
            <v>113004.97159090902</v>
          </cell>
          <cell r="AD66">
            <v>0</v>
          </cell>
          <cell r="AE66">
            <v>0</v>
          </cell>
          <cell r="AF66">
            <v>0</v>
          </cell>
          <cell r="AG66">
            <v>114400</v>
          </cell>
          <cell r="AH66">
            <v>0</v>
          </cell>
          <cell r="AI66">
            <v>0</v>
          </cell>
          <cell r="AJ66">
            <v>0</v>
          </cell>
          <cell r="AK66">
            <v>51769.37</v>
          </cell>
          <cell r="AL66">
            <v>0</v>
          </cell>
          <cell r="AM66">
            <v>0</v>
          </cell>
          <cell r="AN66">
            <v>0</v>
          </cell>
          <cell r="AO66">
            <v>0</v>
          </cell>
          <cell r="AP66">
            <v>0</v>
          </cell>
          <cell r="AQ66">
            <v>0</v>
          </cell>
          <cell r="AR66">
            <v>0</v>
          </cell>
          <cell r="AS66">
            <v>0</v>
          </cell>
          <cell r="AT66">
            <v>1190987.75</v>
          </cell>
          <cell r="AU66">
            <v>150318.77440781042</v>
          </cell>
          <cell r="AV66">
            <v>166169.37</v>
          </cell>
          <cell r="AW66">
            <v>138800.27159090902</v>
          </cell>
        </row>
        <row r="67">
          <cell r="B67">
            <v>9352931</v>
          </cell>
          <cell r="C67" t="str">
            <v>Beaumont Community Primary School</v>
          </cell>
          <cell r="D67">
            <v>89</v>
          </cell>
          <cell r="E67">
            <v>89</v>
          </cell>
          <cell r="F67">
            <v>0</v>
          </cell>
          <cell r="G67">
            <v>255416.65</v>
          </cell>
          <cell r="H67">
            <v>0</v>
          </cell>
          <cell r="I67">
            <v>0</v>
          </cell>
          <cell r="J67">
            <v>4050.0000000000009</v>
          </cell>
          <cell r="K67">
            <v>0</v>
          </cell>
          <cell r="L67">
            <v>5980.8</v>
          </cell>
          <cell r="M67">
            <v>0</v>
          </cell>
          <cell r="N67">
            <v>1061.931818181818</v>
          </cell>
          <cell r="O67">
            <v>0</v>
          </cell>
          <cell r="P67">
            <v>379.26136363636482</v>
          </cell>
          <cell r="Q67">
            <v>0</v>
          </cell>
          <cell r="R67">
            <v>0</v>
          </cell>
          <cell r="S67">
            <v>0</v>
          </cell>
          <cell r="T67">
            <v>0</v>
          </cell>
          <cell r="U67">
            <v>0</v>
          </cell>
          <cell r="V67">
            <v>0</v>
          </cell>
          <cell r="W67">
            <v>0</v>
          </cell>
          <cell r="X67">
            <v>0</v>
          </cell>
          <cell r="Y67">
            <v>0</v>
          </cell>
          <cell r="Z67">
            <v>3217.2297297297314</v>
          </cell>
          <cell r="AA67">
            <v>0</v>
          </cell>
          <cell r="AB67">
            <v>0</v>
          </cell>
          <cell r="AC67">
            <v>31101.328125</v>
          </cell>
          <cell r="AD67">
            <v>0</v>
          </cell>
          <cell r="AE67">
            <v>2327.5</v>
          </cell>
          <cell r="AF67">
            <v>0</v>
          </cell>
          <cell r="AG67">
            <v>114400</v>
          </cell>
          <cell r="AH67">
            <v>0</v>
          </cell>
          <cell r="AI67">
            <v>0</v>
          </cell>
          <cell r="AJ67">
            <v>0</v>
          </cell>
          <cell r="AK67">
            <v>23718.98</v>
          </cell>
          <cell r="AL67">
            <v>0</v>
          </cell>
          <cell r="AM67">
            <v>0</v>
          </cell>
          <cell r="AN67">
            <v>0</v>
          </cell>
          <cell r="AO67">
            <v>0</v>
          </cell>
          <cell r="AP67">
            <v>0</v>
          </cell>
          <cell r="AQ67">
            <v>0</v>
          </cell>
          <cell r="AR67">
            <v>0</v>
          </cell>
          <cell r="AS67">
            <v>0</v>
          </cell>
          <cell r="AT67">
            <v>255416.65</v>
          </cell>
          <cell r="AU67">
            <v>48118.051036547913</v>
          </cell>
          <cell r="AV67">
            <v>138118.98000000001</v>
          </cell>
          <cell r="AW67">
            <v>46790.124715909085</v>
          </cell>
        </row>
        <row r="68">
          <cell r="B68">
            <v>9353000</v>
          </cell>
          <cell r="C68" t="str">
            <v>Acton Church of England Voluntary Controlled Primary School</v>
          </cell>
          <cell r="D68">
            <v>177</v>
          </cell>
          <cell r="E68">
            <v>177</v>
          </cell>
          <cell r="F68">
            <v>0</v>
          </cell>
          <cell r="G68">
            <v>507963.45</v>
          </cell>
          <cell r="H68">
            <v>0</v>
          </cell>
          <cell r="I68">
            <v>0</v>
          </cell>
          <cell r="J68">
            <v>7200</v>
          </cell>
          <cell r="K68">
            <v>0</v>
          </cell>
          <cell r="L68">
            <v>13410.35294117647</v>
          </cell>
          <cell r="M68">
            <v>0</v>
          </cell>
          <cell r="N68">
            <v>3801.477272727263</v>
          </cell>
          <cell r="O68">
            <v>3268.4659090909104</v>
          </cell>
          <cell r="P68">
            <v>10182.528409090915</v>
          </cell>
          <cell r="Q68">
            <v>814.60227272727536</v>
          </cell>
          <cell r="R68">
            <v>0</v>
          </cell>
          <cell r="S68">
            <v>0</v>
          </cell>
          <cell r="T68">
            <v>0</v>
          </cell>
          <cell r="U68">
            <v>0</v>
          </cell>
          <cell r="V68">
            <v>0</v>
          </cell>
          <cell r="W68">
            <v>0</v>
          </cell>
          <cell r="X68">
            <v>0</v>
          </cell>
          <cell r="Y68">
            <v>0</v>
          </cell>
          <cell r="Z68">
            <v>0</v>
          </cell>
          <cell r="AA68">
            <v>0</v>
          </cell>
          <cell r="AB68">
            <v>0</v>
          </cell>
          <cell r="AC68">
            <v>64915.629139072786</v>
          </cell>
          <cell r="AD68">
            <v>0</v>
          </cell>
          <cell r="AE68">
            <v>0</v>
          </cell>
          <cell r="AF68">
            <v>0</v>
          </cell>
          <cell r="AG68">
            <v>114400</v>
          </cell>
          <cell r="AH68">
            <v>0</v>
          </cell>
          <cell r="AI68">
            <v>0</v>
          </cell>
          <cell r="AJ68">
            <v>0</v>
          </cell>
          <cell r="AK68">
            <v>20598.060000000001</v>
          </cell>
          <cell r="AL68">
            <v>0</v>
          </cell>
          <cell r="AM68">
            <v>0</v>
          </cell>
          <cell r="AN68">
            <v>0</v>
          </cell>
          <cell r="AO68">
            <v>0</v>
          </cell>
          <cell r="AP68">
            <v>0</v>
          </cell>
          <cell r="AQ68">
            <v>0</v>
          </cell>
          <cell r="AR68">
            <v>0</v>
          </cell>
          <cell r="AS68">
            <v>0</v>
          </cell>
          <cell r="AT68">
            <v>507963.45</v>
          </cell>
          <cell r="AU68">
            <v>103593.05594388561</v>
          </cell>
          <cell r="AV68">
            <v>134998.06</v>
          </cell>
          <cell r="AW68">
            <v>94207.142541479203</v>
          </cell>
        </row>
        <row r="69">
          <cell r="B69">
            <v>9353003</v>
          </cell>
          <cell r="C69" t="str">
            <v>Barnham Church of England Voluntary Controlled Primary School</v>
          </cell>
          <cell r="D69">
            <v>165</v>
          </cell>
          <cell r="E69">
            <v>165</v>
          </cell>
          <cell r="F69">
            <v>0</v>
          </cell>
          <cell r="G69">
            <v>473525.25</v>
          </cell>
          <cell r="H69">
            <v>0</v>
          </cell>
          <cell r="I69">
            <v>0</v>
          </cell>
          <cell r="J69">
            <v>8999.9999999999836</v>
          </cell>
          <cell r="K69">
            <v>0</v>
          </cell>
          <cell r="L69">
            <v>20268.387096774193</v>
          </cell>
          <cell r="M69">
            <v>0</v>
          </cell>
          <cell r="N69">
            <v>1680.0000000000005</v>
          </cell>
          <cell r="O69">
            <v>2000.0000000000005</v>
          </cell>
          <cell r="P69">
            <v>5250.0000000000027</v>
          </cell>
          <cell r="Q69">
            <v>0</v>
          </cell>
          <cell r="R69">
            <v>434.99999999999994</v>
          </cell>
          <cell r="S69">
            <v>0</v>
          </cell>
          <cell r="T69">
            <v>0</v>
          </cell>
          <cell r="U69">
            <v>0</v>
          </cell>
          <cell r="V69">
            <v>0</v>
          </cell>
          <cell r="W69">
            <v>0</v>
          </cell>
          <cell r="X69">
            <v>0</v>
          </cell>
          <cell r="Y69">
            <v>0</v>
          </cell>
          <cell r="Z69">
            <v>613.02083333333292</v>
          </cell>
          <cell r="AA69">
            <v>0</v>
          </cell>
          <cell r="AB69">
            <v>0</v>
          </cell>
          <cell r="AC69">
            <v>42373.404255319205</v>
          </cell>
          <cell r="AD69">
            <v>0</v>
          </cell>
          <cell r="AE69">
            <v>0</v>
          </cell>
          <cell r="AF69">
            <v>0</v>
          </cell>
          <cell r="AG69">
            <v>114400</v>
          </cell>
          <cell r="AH69">
            <v>0</v>
          </cell>
          <cell r="AI69">
            <v>0</v>
          </cell>
          <cell r="AJ69">
            <v>0</v>
          </cell>
          <cell r="AK69">
            <v>10130.09</v>
          </cell>
          <cell r="AL69">
            <v>0</v>
          </cell>
          <cell r="AM69">
            <v>0</v>
          </cell>
          <cell r="AN69">
            <v>0</v>
          </cell>
          <cell r="AO69">
            <v>0</v>
          </cell>
          <cell r="AP69">
            <v>0</v>
          </cell>
          <cell r="AQ69">
            <v>0</v>
          </cell>
          <cell r="AR69">
            <v>0</v>
          </cell>
          <cell r="AS69">
            <v>0</v>
          </cell>
          <cell r="AT69">
            <v>473525.25</v>
          </cell>
          <cell r="AU69">
            <v>81619.812185426708</v>
          </cell>
          <cell r="AV69">
            <v>124530.09</v>
          </cell>
          <cell r="AW69">
            <v>71642.897803706292</v>
          </cell>
        </row>
        <row r="70">
          <cell r="B70">
            <v>9353004</v>
          </cell>
          <cell r="C70" t="str">
            <v>Barningham Church of England Voluntary Controlled Primary School</v>
          </cell>
          <cell r="D70">
            <v>96</v>
          </cell>
          <cell r="E70">
            <v>96</v>
          </cell>
          <cell r="F70">
            <v>0</v>
          </cell>
          <cell r="G70">
            <v>275505.59999999998</v>
          </cell>
          <cell r="H70">
            <v>0</v>
          </cell>
          <cell r="I70">
            <v>0</v>
          </cell>
          <cell r="J70">
            <v>3599.9999999999982</v>
          </cell>
          <cell r="K70">
            <v>0</v>
          </cell>
          <cell r="L70">
            <v>9827.0967741935474</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28627.200000000004</v>
          </cell>
          <cell r="AD70">
            <v>0</v>
          </cell>
          <cell r="AE70">
            <v>4584.9999999999718</v>
          </cell>
          <cell r="AF70">
            <v>0</v>
          </cell>
          <cell r="AG70">
            <v>114400</v>
          </cell>
          <cell r="AH70">
            <v>0</v>
          </cell>
          <cell r="AI70">
            <v>0</v>
          </cell>
          <cell r="AJ70">
            <v>0</v>
          </cell>
          <cell r="AK70">
            <v>8988.25</v>
          </cell>
          <cell r="AL70">
            <v>0</v>
          </cell>
          <cell r="AM70">
            <v>0</v>
          </cell>
          <cell r="AN70">
            <v>0</v>
          </cell>
          <cell r="AO70">
            <v>0</v>
          </cell>
          <cell r="AP70">
            <v>0</v>
          </cell>
          <cell r="AQ70">
            <v>0</v>
          </cell>
          <cell r="AR70">
            <v>0</v>
          </cell>
          <cell r="AS70">
            <v>0</v>
          </cell>
          <cell r="AT70">
            <v>275505.59999999998</v>
          </cell>
          <cell r="AU70">
            <v>46639.296774193521</v>
          </cell>
          <cell r="AV70">
            <v>123388.25</v>
          </cell>
          <cell r="AW70">
            <v>45293.548387096773</v>
          </cell>
        </row>
        <row r="71">
          <cell r="B71">
            <v>9353005</v>
          </cell>
          <cell r="C71" t="str">
            <v>Barrow Church of England Voluntary Controlled Primary School</v>
          </cell>
          <cell r="D71">
            <v>144</v>
          </cell>
          <cell r="E71">
            <v>144</v>
          </cell>
          <cell r="F71">
            <v>0</v>
          </cell>
          <cell r="G71">
            <v>413258.39999999997</v>
          </cell>
          <cell r="H71">
            <v>0</v>
          </cell>
          <cell r="I71">
            <v>0</v>
          </cell>
          <cell r="J71">
            <v>8100</v>
          </cell>
          <cell r="K71">
            <v>0</v>
          </cell>
          <cell r="L71">
            <v>10080</v>
          </cell>
          <cell r="M71">
            <v>0</v>
          </cell>
          <cell r="N71">
            <v>0</v>
          </cell>
          <cell r="O71">
            <v>0</v>
          </cell>
          <cell r="P71">
            <v>0</v>
          </cell>
          <cell r="Q71">
            <v>0</v>
          </cell>
          <cell r="R71">
            <v>0</v>
          </cell>
          <cell r="S71">
            <v>0</v>
          </cell>
          <cell r="T71">
            <v>0</v>
          </cell>
          <cell r="U71">
            <v>0</v>
          </cell>
          <cell r="V71">
            <v>0</v>
          </cell>
          <cell r="W71">
            <v>0</v>
          </cell>
          <cell r="X71">
            <v>0</v>
          </cell>
          <cell r="Y71">
            <v>0</v>
          </cell>
          <cell r="Z71">
            <v>675.78947368421029</v>
          </cell>
          <cell r="AA71">
            <v>0</v>
          </cell>
          <cell r="AB71">
            <v>0</v>
          </cell>
          <cell r="AC71">
            <v>40431.272727272786</v>
          </cell>
          <cell r="AD71">
            <v>0</v>
          </cell>
          <cell r="AE71">
            <v>0</v>
          </cell>
          <cell r="AF71">
            <v>0</v>
          </cell>
          <cell r="AG71">
            <v>114400</v>
          </cell>
          <cell r="AH71">
            <v>0</v>
          </cell>
          <cell r="AI71">
            <v>0</v>
          </cell>
          <cell r="AJ71">
            <v>0</v>
          </cell>
          <cell r="AK71">
            <v>14481.06</v>
          </cell>
          <cell r="AL71">
            <v>0</v>
          </cell>
          <cell r="AM71">
            <v>0</v>
          </cell>
          <cell r="AN71">
            <v>0</v>
          </cell>
          <cell r="AO71">
            <v>0</v>
          </cell>
          <cell r="AP71">
            <v>0</v>
          </cell>
          <cell r="AQ71">
            <v>0</v>
          </cell>
          <cell r="AR71">
            <v>0</v>
          </cell>
          <cell r="AS71">
            <v>0</v>
          </cell>
          <cell r="AT71">
            <v>413258.39999999997</v>
          </cell>
          <cell r="AU71">
            <v>59287.062200956992</v>
          </cell>
          <cell r="AV71">
            <v>128881.06</v>
          </cell>
          <cell r="AW71">
            <v>59474.072727272782</v>
          </cell>
        </row>
        <row r="72">
          <cell r="B72">
            <v>9353006</v>
          </cell>
          <cell r="C72" t="str">
            <v>Boxford Church of England Voluntary Controlled Primary School</v>
          </cell>
          <cell r="D72">
            <v>190</v>
          </cell>
          <cell r="E72">
            <v>190</v>
          </cell>
          <cell r="F72">
            <v>0</v>
          </cell>
          <cell r="G72">
            <v>545271.5</v>
          </cell>
          <cell r="H72">
            <v>0</v>
          </cell>
          <cell r="I72">
            <v>0</v>
          </cell>
          <cell r="J72">
            <v>7200.0000000000018</v>
          </cell>
          <cell r="K72">
            <v>0</v>
          </cell>
          <cell r="L72">
            <v>11025.906735751294</v>
          </cell>
          <cell r="M72">
            <v>0</v>
          </cell>
          <cell r="N72">
            <v>629.99999999999886</v>
          </cell>
          <cell r="O72">
            <v>0</v>
          </cell>
          <cell r="P72">
            <v>1874.9999999999991</v>
          </cell>
          <cell r="Q72">
            <v>0</v>
          </cell>
          <cell r="R72">
            <v>0</v>
          </cell>
          <cell r="S72">
            <v>0</v>
          </cell>
          <cell r="T72">
            <v>0</v>
          </cell>
          <cell r="U72">
            <v>0</v>
          </cell>
          <cell r="V72">
            <v>0</v>
          </cell>
          <cell r="W72">
            <v>0</v>
          </cell>
          <cell r="X72">
            <v>0</v>
          </cell>
          <cell r="Y72">
            <v>0</v>
          </cell>
          <cell r="Z72">
            <v>1254.9382716049404</v>
          </cell>
          <cell r="AA72">
            <v>0</v>
          </cell>
          <cell r="AB72">
            <v>0</v>
          </cell>
          <cell r="AC72">
            <v>45815.094339622716</v>
          </cell>
          <cell r="AD72">
            <v>0</v>
          </cell>
          <cell r="AE72">
            <v>0</v>
          </cell>
          <cell r="AF72">
            <v>0</v>
          </cell>
          <cell r="AG72">
            <v>114400</v>
          </cell>
          <cell r="AH72">
            <v>0</v>
          </cell>
          <cell r="AI72">
            <v>0</v>
          </cell>
          <cell r="AJ72">
            <v>0</v>
          </cell>
          <cell r="AK72">
            <v>18850.349999999999</v>
          </cell>
          <cell r="AL72">
            <v>0</v>
          </cell>
          <cell r="AM72">
            <v>0</v>
          </cell>
          <cell r="AN72">
            <v>0</v>
          </cell>
          <cell r="AO72">
            <v>0</v>
          </cell>
          <cell r="AP72">
            <v>0</v>
          </cell>
          <cell r="AQ72">
            <v>0</v>
          </cell>
          <cell r="AR72">
            <v>0</v>
          </cell>
          <cell r="AS72">
            <v>0</v>
          </cell>
          <cell r="AT72">
            <v>545271.5</v>
          </cell>
          <cell r="AU72">
            <v>67800.93934697895</v>
          </cell>
          <cell r="AV72">
            <v>133250.35</v>
          </cell>
          <cell r="AW72">
            <v>66133.347707498368</v>
          </cell>
        </row>
        <row r="73">
          <cell r="B73">
            <v>9353009</v>
          </cell>
          <cell r="C73" t="str">
            <v>Bures Church of England Voluntary Controlled Primary School</v>
          </cell>
          <cell r="D73">
            <v>202</v>
          </cell>
          <cell r="E73">
            <v>202</v>
          </cell>
          <cell r="F73">
            <v>0</v>
          </cell>
          <cell r="G73">
            <v>579709.69999999995</v>
          </cell>
          <cell r="H73">
            <v>0</v>
          </cell>
          <cell r="I73">
            <v>0</v>
          </cell>
          <cell r="J73">
            <v>4950.0000000000036</v>
          </cell>
          <cell r="K73">
            <v>0</v>
          </cell>
          <cell r="L73">
            <v>9963.937823834196</v>
          </cell>
          <cell r="M73">
            <v>0</v>
          </cell>
          <cell r="N73">
            <v>1050.000000000002</v>
          </cell>
          <cell r="O73">
            <v>499.99999999999994</v>
          </cell>
          <cell r="P73">
            <v>374.99999999999994</v>
          </cell>
          <cell r="Q73">
            <v>0</v>
          </cell>
          <cell r="R73">
            <v>0</v>
          </cell>
          <cell r="S73">
            <v>0</v>
          </cell>
          <cell r="T73">
            <v>0</v>
          </cell>
          <cell r="U73">
            <v>0</v>
          </cell>
          <cell r="V73">
            <v>0</v>
          </cell>
          <cell r="W73">
            <v>0</v>
          </cell>
          <cell r="X73">
            <v>0</v>
          </cell>
          <cell r="Y73">
            <v>0</v>
          </cell>
          <cell r="Z73">
            <v>628.31395348837179</v>
          </cell>
          <cell r="AA73">
            <v>0</v>
          </cell>
          <cell r="AB73">
            <v>0</v>
          </cell>
          <cell r="AC73">
            <v>60341.341463414676</v>
          </cell>
          <cell r="AD73">
            <v>0</v>
          </cell>
          <cell r="AE73">
            <v>12145.000000000051</v>
          </cell>
          <cell r="AF73">
            <v>0</v>
          </cell>
          <cell r="AG73">
            <v>114400</v>
          </cell>
          <cell r="AH73">
            <v>0</v>
          </cell>
          <cell r="AI73">
            <v>0</v>
          </cell>
          <cell r="AJ73">
            <v>0</v>
          </cell>
          <cell r="AK73">
            <v>16939.599999999999</v>
          </cell>
          <cell r="AL73">
            <v>0</v>
          </cell>
          <cell r="AM73">
            <v>0</v>
          </cell>
          <cell r="AN73">
            <v>0</v>
          </cell>
          <cell r="AO73">
            <v>0</v>
          </cell>
          <cell r="AP73">
            <v>0</v>
          </cell>
          <cell r="AQ73">
            <v>0</v>
          </cell>
          <cell r="AR73">
            <v>0</v>
          </cell>
          <cell r="AS73">
            <v>0</v>
          </cell>
          <cell r="AT73">
            <v>579709.69999999995</v>
          </cell>
          <cell r="AU73">
            <v>89953.593240737304</v>
          </cell>
          <cell r="AV73">
            <v>131339.6</v>
          </cell>
          <cell r="AW73">
            <v>78713.610375331773</v>
          </cell>
        </row>
        <row r="74">
          <cell r="B74">
            <v>9353010</v>
          </cell>
          <cell r="C74" t="str">
            <v>Cavendish Church of England Primary School</v>
          </cell>
          <cell r="D74">
            <v>85</v>
          </cell>
          <cell r="E74">
            <v>85</v>
          </cell>
          <cell r="F74">
            <v>0</v>
          </cell>
          <cell r="G74">
            <v>243937.25</v>
          </cell>
          <cell r="H74">
            <v>0</v>
          </cell>
          <cell r="I74">
            <v>0</v>
          </cell>
          <cell r="J74">
            <v>4499.9999999999836</v>
          </cell>
          <cell r="K74">
            <v>0</v>
          </cell>
          <cell r="L74">
            <v>6800</v>
          </cell>
          <cell r="M74">
            <v>0</v>
          </cell>
          <cell r="N74">
            <v>3149.9999999999977</v>
          </cell>
          <cell r="O74">
            <v>0</v>
          </cell>
          <cell r="P74">
            <v>0</v>
          </cell>
          <cell r="Q74">
            <v>404.99999999999858</v>
          </cell>
          <cell r="R74">
            <v>0</v>
          </cell>
          <cell r="S74">
            <v>0</v>
          </cell>
          <cell r="T74">
            <v>0</v>
          </cell>
          <cell r="U74">
            <v>0</v>
          </cell>
          <cell r="V74">
            <v>0</v>
          </cell>
          <cell r="W74">
            <v>0</v>
          </cell>
          <cell r="X74">
            <v>0</v>
          </cell>
          <cell r="Y74">
            <v>0</v>
          </cell>
          <cell r="Z74">
            <v>0</v>
          </cell>
          <cell r="AA74">
            <v>0</v>
          </cell>
          <cell r="AB74">
            <v>0</v>
          </cell>
          <cell r="AC74">
            <v>15319.615384615363</v>
          </cell>
          <cell r="AD74">
            <v>0</v>
          </cell>
          <cell r="AE74">
            <v>0</v>
          </cell>
          <cell r="AF74">
            <v>0</v>
          </cell>
          <cell r="AG74">
            <v>114400</v>
          </cell>
          <cell r="AH74">
            <v>0</v>
          </cell>
          <cell r="AI74">
            <v>0</v>
          </cell>
          <cell r="AJ74">
            <v>0</v>
          </cell>
          <cell r="AK74">
            <v>8867.5499999999993</v>
          </cell>
          <cell r="AL74">
            <v>0</v>
          </cell>
          <cell r="AM74">
            <v>0</v>
          </cell>
          <cell r="AN74">
            <v>0</v>
          </cell>
          <cell r="AO74">
            <v>0</v>
          </cell>
          <cell r="AP74">
            <v>0</v>
          </cell>
          <cell r="AQ74">
            <v>0</v>
          </cell>
          <cell r="AR74">
            <v>0</v>
          </cell>
          <cell r="AS74">
            <v>0</v>
          </cell>
          <cell r="AT74">
            <v>243937.25</v>
          </cell>
          <cell r="AU74">
            <v>30174.615384615343</v>
          </cell>
          <cell r="AV74">
            <v>123267.55</v>
          </cell>
          <cell r="AW74">
            <v>32699.915384615353</v>
          </cell>
        </row>
        <row r="75">
          <cell r="B75">
            <v>9353013</v>
          </cell>
          <cell r="C75" t="str">
            <v>Cockfield Church of England Voluntary Controlled Primary School</v>
          </cell>
          <cell r="D75">
            <v>74</v>
          </cell>
          <cell r="E75">
            <v>74</v>
          </cell>
          <cell r="F75">
            <v>0</v>
          </cell>
          <cell r="G75">
            <v>212368.9</v>
          </cell>
          <cell r="H75">
            <v>0</v>
          </cell>
          <cell r="I75">
            <v>0</v>
          </cell>
          <cell r="J75">
            <v>5850.00000000001</v>
          </cell>
          <cell r="K75">
            <v>0</v>
          </cell>
          <cell r="L75">
            <v>10360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28423.278688524584</v>
          </cell>
          <cell r="AD75">
            <v>0</v>
          </cell>
          <cell r="AE75">
            <v>0</v>
          </cell>
          <cell r="AF75">
            <v>0</v>
          </cell>
          <cell r="AG75">
            <v>114400</v>
          </cell>
          <cell r="AH75">
            <v>26000</v>
          </cell>
          <cell r="AI75">
            <v>0</v>
          </cell>
          <cell r="AJ75">
            <v>0</v>
          </cell>
          <cell r="AK75">
            <v>4992.1000000000004</v>
          </cell>
          <cell r="AL75">
            <v>0</v>
          </cell>
          <cell r="AM75">
            <v>0</v>
          </cell>
          <cell r="AN75">
            <v>0</v>
          </cell>
          <cell r="AO75">
            <v>0</v>
          </cell>
          <cell r="AP75">
            <v>0</v>
          </cell>
          <cell r="AQ75">
            <v>0</v>
          </cell>
          <cell r="AR75">
            <v>0</v>
          </cell>
          <cell r="AS75">
            <v>0</v>
          </cell>
          <cell r="AT75">
            <v>212368.9</v>
          </cell>
          <cell r="AU75">
            <v>44633.278688524595</v>
          </cell>
          <cell r="AV75">
            <v>145392.1</v>
          </cell>
          <cell r="AW75">
            <v>46481.078688524591</v>
          </cell>
        </row>
        <row r="76">
          <cell r="B76">
            <v>9353020</v>
          </cell>
          <cell r="C76" t="str">
            <v>Elmsett Church of England VC Primary School</v>
          </cell>
          <cell r="D76">
            <v>64</v>
          </cell>
          <cell r="E76">
            <v>64</v>
          </cell>
          <cell r="F76">
            <v>0</v>
          </cell>
          <cell r="G76">
            <v>183670.39999999999</v>
          </cell>
          <cell r="H76">
            <v>0</v>
          </cell>
          <cell r="I76">
            <v>0</v>
          </cell>
          <cell r="J76">
            <v>900</v>
          </cell>
          <cell r="K76">
            <v>0</v>
          </cell>
          <cell r="L76">
            <v>3028.7323943661972</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10288.301886792447</v>
          </cell>
          <cell r="AD76">
            <v>0</v>
          </cell>
          <cell r="AE76">
            <v>0</v>
          </cell>
          <cell r="AF76">
            <v>0</v>
          </cell>
          <cell r="AG76">
            <v>114400</v>
          </cell>
          <cell r="AH76">
            <v>0</v>
          </cell>
          <cell r="AI76">
            <v>0</v>
          </cell>
          <cell r="AJ76">
            <v>0</v>
          </cell>
          <cell r="AK76">
            <v>7615.04</v>
          </cell>
          <cell r="AL76">
            <v>0</v>
          </cell>
          <cell r="AM76">
            <v>0</v>
          </cell>
          <cell r="AN76">
            <v>0</v>
          </cell>
          <cell r="AO76">
            <v>7836.9</v>
          </cell>
          <cell r="AP76">
            <v>0</v>
          </cell>
          <cell r="AQ76">
            <v>0</v>
          </cell>
          <cell r="AR76">
            <v>0</v>
          </cell>
          <cell r="AS76">
            <v>0</v>
          </cell>
          <cell r="AT76">
            <v>183670.39999999999</v>
          </cell>
          <cell r="AU76">
            <v>14217.034281158645</v>
          </cell>
          <cell r="AV76">
            <v>129851.93999999999</v>
          </cell>
          <cell r="AW76">
            <v>22205.468083975546</v>
          </cell>
        </row>
        <row r="77">
          <cell r="B77">
            <v>9353026</v>
          </cell>
          <cell r="C77" t="str">
            <v>Thurlow Voluntary Controlled Primary School</v>
          </cell>
          <cell r="D77">
            <v>89</v>
          </cell>
          <cell r="E77">
            <v>89</v>
          </cell>
          <cell r="F77">
            <v>0</v>
          </cell>
          <cell r="G77">
            <v>255416.65</v>
          </cell>
          <cell r="H77">
            <v>0</v>
          </cell>
          <cell r="I77">
            <v>0</v>
          </cell>
          <cell r="J77">
            <v>1800</v>
          </cell>
          <cell r="K77">
            <v>0</v>
          </cell>
          <cell r="L77">
            <v>2373.3333333333335</v>
          </cell>
          <cell r="M77">
            <v>0</v>
          </cell>
          <cell r="N77">
            <v>840</v>
          </cell>
          <cell r="O77">
            <v>749.99999999999932</v>
          </cell>
          <cell r="P77">
            <v>0</v>
          </cell>
          <cell r="Q77">
            <v>0</v>
          </cell>
          <cell r="R77">
            <v>0</v>
          </cell>
          <cell r="S77">
            <v>0</v>
          </cell>
          <cell r="T77">
            <v>0</v>
          </cell>
          <cell r="U77">
            <v>0</v>
          </cell>
          <cell r="V77">
            <v>0</v>
          </cell>
          <cell r="W77">
            <v>0</v>
          </cell>
          <cell r="X77">
            <v>0</v>
          </cell>
          <cell r="Y77">
            <v>0</v>
          </cell>
          <cell r="Z77">
            <v>587.8395061728404</v>
          </cell>
          <cell r="AA77">
            <v>0</v>
          </cell>
          <cell r="AB77">
            <v>0</v>
          </cell>
          <cell r="AC77">
            <v>31594.999999999967</v>
          </cell>
          <cell r="AD77">
            <v>0</v>
          </cell>
          <cell r="AE77">
            <v>0</v>
          </cell>
          <cell r="AF77">
            <v>0</v>
          </cell>
          <cell r="AG77">
            <v>114400</v>
          </cell>
          <cell r="AH77">
            <v>21105.473965287048</v>
          </cell>
          <cell r="AI77">
            <v>0</v>
          </cell>
          <cell r="AJ77">
            <v>1000</v>
          </cell>
          <cell r="AK77">
            <v>12983.02</v>
          </cell>
          <cell r="AL77">
            <v>0</v>
          </cell>
          <cell r="AM77">
            <v>0</v>
          </cell>
          <cell r="AN77">
            <v>0</v>
          </cell>
          <cell r="AO77">
            <v>0</v>
          </cell>
          <cell r="AP77">
            <v>0</v>
          </cell>
          <cell r="AQ77">
            <v>0</v>
          </cell>
          <cell r="AR77">
            <v>0</v>
          </cell>
          <cell r="AS77">
            <v>0</v>
          </cell>
          <cell r="AT77">
            <v>255416.65</v>
          </cell>
          <cell r="AU77">
            <v>37946.172839506144</v>
          </cell>
          <cell r="AV77">
            <v>149488.49396528702</v>
          </cell>
          <cell r="AW77">
            <v>44429.466666666631</v>
          </cell>
        </row>
        <row r="78">
          <cell r="B78">
            <v>9353027</v>
          </cell>
          <cell r="C78" t="str">
            <v>Great Waldingfield Church of England Voluntary Controlled Primary School</v>
          </cell>
          <cell r="D78">
            <v>183</v>
          </cell>
          <cell r="E78">
            <v>183</v>
          </cell>
          <cell r="F78">
            <v>0</v>
          </cell>
          <cell r="G78">
            <v>525182.54999999993</v>
          </cell>
          <cell r="H78">
            <v>0</v>
          </cell>
          <cell r="I78">
            <v>0</v>
          </cell>
          <cell r="J78">
            <v>9900.0000000000273</v>
          </cell>
          <cell r="K78">
            <v>0</v>
          </cell>
          <cell r="L78">
            <v>13864.941176470587</v>
          </cell>
          <cell r="M78">
            <v>0</v>
          </cell>
          <cell r="N78">
            <v>3150.0000000000005</v>
          </cell>
          <cell r="O78">
            <v>1250</v>
          </cell>
          <cell r="P78">
            <v>23249.999999999982</v>
          </cell>
          <cell r="Q78">
            <v>405</v>
          </cell>
          <cell r="R78">
            <v>0</v>
          </cell>
          <cell r="S78">
            <v>0</v>
          </cell>
          <cell r="T78">
            <v>0</v>
          </cell>
          <cell r="U78">
            <v>0</v>
          </cell>
          <cell r="V78">
            <v>0</v>
          </cell>
          <cell r="W78">
            <v>0</v>
          </cell>
          <cell r="X78">
            <v>0</v>
          </cell>
          <cell r="Y78">
            <v>0</v>
          </cell>
          <cell r="Z78">
            <v>639.9019607843137</v>
          </cell>
          <cell r="AA78">
            <v>0</v>
          </cell>
          <cell r="AB78">
            <v>0</v>
          </cell>
          <cell r="AC78">
            <v>58081.291390728562</v>
          </cell>
          <cell r="AD78">
            <v>0</v>
          </cell>
          <cell r="AE78">
            <v>7017.5000000000227</v>
          </cell>
          <cell r="AF78">
            <v>0</v>
          </cell>
          <cell r="AG78">
            <v>114400</v>
          </cell>
          <cell r="AH78">
            <v>0</v>
          </cell>
          <cell r="AI78">
            <v>0</v>
          </cell>
          <cell r="AJ78">
            <v>0</v>
          </cell>
          <cell r="AK78">
            <v>8757.92</v>
          </cell>
          <cell r="AL78">
            <v>0</v>
          </cell>
          <cell r="AM78">
            <v>0</v>
          </cell>
          <cell r="AN78">
            <v>0</v>
          </cell>
          <cell r="AO78">
            <v>0</v>
          </cell>
          <cell r="AP78">
            <v>0</v>
          </cell>
          <cell r="AQ78">
            <v>0</v>
          </cell>
          <cell r="AR78">
            <v>0</v>
          </cell>
          <cell r="AS78">
            <v>0</v>
          </cell>
          <cell r="AT78">
            <v>525182.54999999993</v>
          </cell>
          <cell r="AU78">
            <v>117558.63452798351</v>
          </cell>
          <cell r="AV78">
            <v>123157.92</v>
          </cell>
          <cell r="AW78">
            <v>93944.061978963859</v>
          </cell>
        </row>
        <row r="79">
          <cell r="B79">
            <v>9353036</v>
          </cell>
          <cell r="C79" t="str">
            <v>Honington Church of England Voluntary Controlled Primary School</v>
          </cell>
          <cell r="D79">
            <v>182</v>
          </cell>
          <cell r="E79">
            <v>182</v>
          </cell>
          <cell r="F79">
            <v>0</v>
          </cell>
          <cell r="G79">
            <v>522312.7</v>
          </cell>
          <cell r="H79">
            <v>0</v>
          </cell>
          <cell r="I79">
            <v>0</v>
          </cell>
          <cell r="J79">
            <v>7649.9999999999982</v>
          </cell>
          <cell r="K79">
            <v>0</v>
          </cell>
          <cell r="L79">
            <v>12061.538461538461</v>
          </cell>
          <cell r="M79">
            <v>0</v>
          </cell>
          <cell r="N79">
            <v>630.00000000000068</v>
          </cell>
          <cell r="O79">
            <v>0</v>
          </cell>
          <cell r="P79">
            <v>1125.0000000000011</v>
          </cell>
          <cell r="Q79">
            <v>0</v>
          </cell>
          <cell r="R79">
            <v>0</v>
          </cell>
          <cell r="S79">
            <v>0</v>
          </cell>
          <cell r="T79">
            <v>0</v>
          </cell>
          <cell r="U79">
            <v>0</v>
          </cell>
          <cell r="V79">
            <v>0</v>
          </cell>
          <cell r="W79">
            <v>0</v>
          </cell>
          <cell r="X79">
            <v>0</v>
          </cell>
          <cell r="Y79">
            <v>0</v>
          </cell>
          <cell r="Z79">
            <v>3140.9677419354807</v>
          </cell>
          <cell r="AA79">
            <v>0</v>
          </cell>
          <cell r="AB79">
            <v>0</v>
          </cell>
          <cell r="AC79">
            <v>55380.000000000051</v>
          </cell>
          <cell r="AD79">
            <v>0</v>
          </cell>
          <cell r="AE79">
            <v>7945.0000000000173</v>
          </cell>
          <cell r="AF79">
            <v>0</v>
          </cell>
          <cell r="AG79">
            <v>114400</v>
          </cell>
          <cell r="AH79">
            <v>0</v>
          </cell>
          <cell r="AI79">
            <v>0</v>
          </cell>
          <cell r="AJ79">
            <v>0</v>
          </cell>
          <cell r="AK79">
            <v>16977.8</v>
          </cell>
          <cell r="AL79">
            <v>0</v>
          </cell>
          <cell r="AM79">
            <v>0</v>
          </cell>
          <cell r="AN79">
            <v>0</v>
          </cell>
          <cell r="AO79">
            <v>0</v>
          </cell>
          <cell r="AP79">
            <v>0</v>
          </cell>
          <cell r="AQ79">
            <v>0</v>
          </cell>
          <cell r="AR79">
            <v>0</v>
          </cell>
          <cell r="AS79">
            <v>0</v>
          </cell>
          <cell r="AT79">
            <v>522312.7</v>
          </cell>
          <cell r="AU79">
            <v>87932.506203474011</v>
          </cell>
          <cell r="AV79">
            <v>131377.79999999999</v>
          </cell>
          <cell r="AW79">
            <v>76066.069230769281</v>
          </cell>
        </row>
        <row r="80">
          <cell r="B80">
            <v>9353037</v>
          </cell>
          <cell r="C80" t="str">
            <v>Hopton Church of England Voluntary Controlled Primary School</v>
          </cell>
          <cell r="D80">
            <v>91</v>
          </cell>
          <cell r="E80">
            <v>91</v>
          </cell>
          <cell r="F80">
            <v>0</v>
          </cell>
          <cell r="G80">
            <v>261156.35</v>
          </cell>
          <cell r="H80">
            <v>0</v>
          </cell>
          <cell r="I80">
            <v>0</v>
          </cell>
          <cell r="J80">
            <v>4950.0000000000045</v>
          </cell>
          <cell r="K80">
            <v>0</v>
          </cell>
          <cell r="L80">
            <v>6160.0000000000064</v>
          </cell>
          <cell r="M80">
            <v>0</v>
          </cell>
          <cell r="N80">
            <v>0</v>
          </cell>
          <cell r="O80">
            <v>0</v>
          </cell>
          <cell r="P80">
            <v>0</v>
          </cell>
          <cell r="Q80">
            <v>0</v>
          </cell>
          <cell r="R80">
            <v>0</v>
          </cell>
          <cell r="S80">
            <v>0</v>
          </cell>
          <cell r="T80">
            <v>0</v>
          </cell>
          <cell r="U80">
            <v>0</v>
          </cell>
          <cell r="V80">
            <v>0</v>
          </cell>
          <cell r="W80">
            <v>0</v>
          </cell>
          <cell r="X80">
            <v>0</v>
          </cell>
          <cell r="Y80">
            <v>0</v>
          </cell>
          <cell r="Z80">
            <v>593.71951219512141</v>
          </cell>
          <cell r="AA80">
            <v>0</v>
          </cell>
          <cell r="AB80">
            <v>0</v>
          </cell>
          <cell r="AC80">
            <v>30669.303797468387</v>
          </cell>
          <cell r="AD80">
            <v>0</v>
          </cell>
          <cell r="AE80">
            <v>0</v>
          </cell>
          <cell r="AF80">
            <v>0</v>
          </cell>
          <cell r="AG80">
            <v>114400</v>
          </cell>
          <cell r="AH80">
            <v>0</v>
          </cell>
          <cell r="AI80">
            <v>0</v>
          </cell>
          <cell r="AJ80">
            <v>0</v>
          </cell>
          <cell r="AK80">
            <v>10070.07</v>
          </cell>
          <cell r="AL80">
            <v>0</v>
          </cell>
          <cell r="AM80">
            <v>0</v>
          </cell>
          <cell r="AN80">
            <v>0</v>
          </cell>
          <cell r="AO80">
            <v>0</v>
          </cell>
          <cell r="AP80">
            <v>0</v>
          </cell>
          <cell r="AQ80">
            <v>0</v>
          </cell>
          <cell r="AR80">
            <v>0</v>
          </cell>
          <cell r="AS80">
            <v>0</v>
          </cell>
          <cell r="AT80">
            <v>261156.35</v>
          </cell>
          <cell r="AU80">
            <v>42373.02330966352</v>
          </cell>
          <cell r="AV80">
            <v>124470.07</v>
          </cell>
          <cell r="AW80">
            <v>46177.103797468386</v>
          </cell>
        </row>
        <row r="81">
          <cell r="B81">
            <v>9353042</v>
          </cell>
          <cell r="C81" t="str">
            <v>Kersey Church of England Voluntary Controlled Primary School</v>
          </cell>
          <cell r="D81">
            <v>47</v>
          </cell>
          <cell r="E81">
            <v>47</v>
          </cell>
          <cell r="F81">
            <v>0</v>
          </cell>
          <cell r="G81">
            <v>134882.94999999998</v>
          </cell>
          <cell r="H81">
            <v>0</v>
          </cell>
          <cell r="I81">
            <v>0</v>
          </cell>
          <cell r="J81">
            <v>1349.9999999999991</v>
          </cell>
          <cell r="K81">
            <v>0</v>
          </cell>
          <cell r="L81">
            <v>2791.515151515152</v>
          </cell>
          <cell r="M81">
            <v>0</v>
          </cell>
          <cell r="N81">
            <v>214.56521739130429</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4767.1428571428551</v>
          </cell>
          <cell r="AD81">
            <v>0</v>
          </cell>
          <cell r="AE81">
            <v>157.49999999999818</v>
          </cell>
          <cell r="AF81">
            <v>0</v>
          </cell>
          <cell r="AG81">
            <v>114400</v>
          </cell>
          <cell r="AH81">
            <v>26000</v>
          </cell>
          <cell r="AI81">
            <v>0</v>
          </cell>
          <cell r="AJ81">
            <v>1000</v>
          </cell>
          <cell r="AK81">
            <v>3481.33</v>
          </cell>
          <cell r="AL81">
            <v>0</v>
          </cell>
          <cell r="AM81">
            <v>0</v>
          </cell>
          <cell r="AN81">
            <v>0</v>
          </cell>
          <cell r="AO81">
            <v>5022</v>
          </cell>
          <cell r="AP81">
            <v>0</v>
          </cell>
          <cell r="AQ81">
            <v>0</v>
          </cell>
          <cell r="AR81">
            <v>0</v>
          </cell>
          <cell r="AS81">
            <v>0</v>
          </cell>
          <cell r="AT81">
            <v>134882.94999999998</v>
          </cell>
          <cell r="AU81">
            <v>9280.7232260493092</v>
          </cell>
          <cell r="AV81">
            <v>149903.32999999999</v>
          </cell>
          <cell r="AW81">
            <v>16897.983041596082</v>
          </cell>
        </row>
        <row r="82">
          <cell r="B82">
            <v>9353043</v>
          </cell>
          <cell r="C82" t="str">
            <v>All Saints' Church of England Voluntary Controlled Primary School, Lawshall</v>
          </cell>
          <cell r="D82">
            <v>174</v>
          </cell>
          <cell r="E82">
            <v>174</v>
          </cell>
          <cell r="F82">
            <v>0</v>
          </cell>
          <cell r="G82">
            <v>499353.89999999997</v>
          </cell>
          <cell r="H82">
            <v>0</v>
          </cell>
          <cell r="I82">
            <v>0</v>
          </cell>
          <cell r="J82">
            <v>3600.0000000000023</v>
          </cell>
          <cell r="K82">
            <v>0</v>
          </cell>
          <cell r="L82">
            <v>10256.842105263157</v>
          </cell>
          <cell r="M82">
            <v>0</v>
          </cell>
          <cell r="N82">
            <v>210.00000000000006</v>
          </cell>
          <cell r="O82">
            <v>0</v>
          </cell>
          <cell r="P82">
            <v>375.00000000000006</v>
          </cell>
          <cell r="Q82">
            <v>0</v>
          </cell>
          <cell r="R82">
            <v>0</v>
          </cell>
          <cell r="S82">
            <v>0</v>
          </cell>
          <cell r="T82">
            <v>0</v>
          </cell>
          <cell r="U82">
            <v>0</v>
          </cell>
          <cell r="V82">
            <v>0</v>
          </cell>
          <cell r="W82">
            <v>0</v>
          </cell>
          <cell r="X82">
            <v>0</v>
          </cell>
          <cell r="Y82">
            <v>0</v>
          </cell>
          <cell r="Z82">
            <v>1266.5306122448935</v>
          </cell>
          <cell r="AA82">
            <v>0</v>
          </cell>
          <cell r="AB82">
            <v>0</v>
          </cell>
          <cell r="AC82">
            <v>41759.999999999935</v>
          </cell>
          <cell r="AD82">
            <v>0</v>
          </cell>
          <cell r="AE82">
            <v>3989.999999999995</v>
          </cell>
          <cell r="AF82">
            <v>0</v>
          </cell>
          <cell r="AG82">
            <v>114400</v>
          </cell>
          <cell r="AH82">
            <v>0</v>
          </cell>
          <cell r="AI82">
            <v>0</v>
          </cell>
          <cell r="AJ82">
            <v>0</v>
          </cell>
          <cell r="AK82">
            <v>15479.76</v>
          </cell>
          <cell r="AL82">
            <v>0</v>
          </cell>
          <cell r="AM82">
            <v>0</v>
          </cell>
          <cell r="AN82">
            <v>0</v>
          </cell>
          <cell r="AO82">
            <v>0</v>
          </cell>
          <cell r="AP82">
            <v>0</v>
          </cell>
          <cell r="AQ82">
            <v>0</v>
          </cell>
          <cell r="AR82">
            <v>0</v>
          </cell>
          <cell r="AS82">
            <v>0</v>
          </cell>
          <cell r="AT82">
            <v>499353.89999999997</v>
          </cell>
          <cell r="AU82">
            <v>61458.372717507977</v>
          </cell>
          <cell r="AV82">
            <v>129879.76</v>
          </cell>
          <cell r="AW82">
            <v>58933.721052631518</v>
          </cell>
        </row>
        <row r="83">
          <cell r="B83">
            <v>9353048</v>
          </cell>
          <cell r="C83" t="str">
            <v>Moulton Church of England Voluntary Controlled Primary School</v>
          </cell>
          <cell r="D83">
            <v>190</v>
          </cell>
          <cell r="E83">
            <v>190</v>
          </cell>
          <cell r="F83">
            <v>0</v>
          </cell>
          <cell r="G83">
            <v>545271.5</v>
          </cell>
          <cell r="H83">
            <v>0</v>
          </cell>
          <cell r="I83">
            <v>0</v>
          </cell>
          <cell r="J83">
            <v>5850.0000000000036</v>
          </cell>
          <cell r="K83">
            <v>0</v>
          </cell>
          <cell r="L83">
            <v>12320</v>
          </cell>
          <cell r="M83">
            <v>0</v>
          </cell>
          <cell r="N83">
            <v>420.00000000000063</v>
          </cell>
          <cell r="O83">
            <v>0</v>
          </cell>
          <cell r="P83">
            <v>374.99999999999989</v>
          </cell>
          <cell r="Q83">
            <v>0</v>
          </cell>
          <cell r="R83">
            <v>0</v>
          </cell>
          <cell r="S83">
            <v>0</v>
          </cell>
          <cell r="T83">
            <v>0</v>
          </cell>
          <cell r="U83">
            <v>0</v>
          </cell>
          <cell r="V83">
            <v>0</v>
          </cell>
          <cell r="W83">
            <v>0</v>
          </cell>
          <cell r="X83">
            <v>0</v>
          </cell>
          <cell r="Y83">
            <v>0</v>
          </cell>
          <cell r="Z83">
            <v>1894.0993788819869</v>
          </cell>
          <cell r="AA83">
            <v>0</v>
          </cell>
          <cell r="AB83">
            <v>0</v>
          </cell>
          <cell r="AC83">
            <v>60052.258064516114</v>
          </cell>
          <cell r="AD83">
            <v>0</v>
          </cell>
          <cell r="AE83">
            <v>1400.000000000008</v>
          </cell>
          <cell r="AF83">
            <v>0</v>
          </cell>
          <cell r="AG83">
            <v>114400</v>
          </cell>
          <cell r="AH83">
            <v>0</v>
          </cell>
          <cell r="AI83">
            <v>0</v>
          </cell>
          <cell r="AJ83">
            <v>0</v>
          </cell>
          <cell r="AK83">
            <v>20473.23</v>
          </cell>
          <cell r="AL83">
            <v>0</v>
          </cell>
          <cell r="AM83">
            <v>0</v>
          </cell>
          <cell r="AN83">
            <v>0</v>
          </cell>
          <cell r="AO83">
            <v>0</v>
          </cell>
          <cell r="AP83">
            <v>0</v>
          </cell>
          <cell r="AQ83">
            <v>0</v>
          </cell>
          <cell r="AR83">
            <v>0</v>
          </cell>
          <cell r="AS83">
            <v>0</v>
          </cell>
          <cell r="AT83">
            <v>545271.5</v>
          </cell>
          <cell r="AU83">
            <v>82311.357443398112</v>
          </cell>
          <cell r="AV83">
            <v>134873.23000000001</v>
          </cell>
          <cell r="AW83">
            <v>79487.558064516124</v>
          </cell>
        </row>
        <row r="84">
          <cell r="B84">
            <v>9353049</v>
          </cell>
          <cell r="C84" t="str">
            <v>Norton CEVC Primary School</v>
          </cell>
          <cell r="D84">
            <v>204</v>
          </cell>
          <cell r="E84">
            <v>204</v>
          </cell>
          <cell r="F84">
            <v>0</v>
          </cell>
          <cell r="G84">
            <v>585449.4</v>
          </cell>
          <cell r="H84">
            <v>0</v>
          </cell>
          <cell r="I84">
            <v>0</v>
          </cell>
          <cell r="J84">
            <v>8550.0000000000018</v>
          </cell>
          <cell r="K84">
            <v>0</v>
          </cell>
          <cell r="L84">
            <v>15499.899497487439</v>
          </cell>
          <cell r="M84">
            <v>0</v>
          </cell>
          <cell r="N84">
            <v>210.0000000000002</v>
          </cell>
          <cell r="O84">
            <v>0</v>
          </cell>
          <cell r="P84">
            <v>0</v>
          </cell>
          <cell r="Q84">
            <v>0</v>
          </cell>
          <cell r="R84">
            <v>0</v>
          </cell>
          <cell r="S84">
            <v>0</v>
          </cell>
          <cell r="T84">
            <v>0</v>
          </cell>
          <cell r="U84">
            <v>0</v>
          </cell>
          <cell r="V84">
            <v>0</v>
          </cell>
          <cell r="W84">
            <v>0</v>
          </cell>
          <cell r="X84">
            <v>0</v>
          </cell>
          <cell r="Y84">
            <v>0</v>
          </cell>
          <cell r="Z84">
            <v>623.65714285714239</v>
          </cell>
          <cell r="AA84">
            <v>0</v>
          </cell>
          <cell r="AB84">
            <v>0</v>
          </cell>
          <cell r="AC84">
            <v>63679.655172413775</v>
          </cell>
          <cell r="AD84">
            <v>0</v>
          </cell>
          <cell r="AE84">
            <v>0</v>
          </cell>
          <cell r="AF84">
            <v>0</v>
          </cell>
          <cell r="AG84">
            <v>114400</v>
          </cell>
          <cell r="AH84">
            <v>0</v>
          </cell>
          <cell r="AI84">
            <v>0</v>
          </cell>
          <cell r="AJ84">
            <v>0</v>
          </cell>
          <cell r="AK84">
            <v>12483.68</v>
          </cell>
          <cell r="AL84">
            <v>0</v>
          </cell>
          <cell r="AM84">
            <v>0</v>
          </cell>
          <cell r="AN84">
            <v>0</v>
          </cell>
          <cell r="AO84">
            <v>0</v>
          </cell>
          <cell r="AP84">
            <v>0</v>
          </cell>
          <cell r="AQ84">
            <v>0</v>
          </cell>
          <cell r="AR84">
            <v>0</v>
          </cell>
          <cell r="AS84">
            <v>0</v>
          </cell>
          <cell r="AT84">
            <v>585449.4</v>
          </cell>
          <cell r="AU84">
            <v>88563.211812758353</v>
          </cell>
          <cell r="AV84">
            <v>126883.68</v>
          </cell>
          <cell r="AW84">
            <v>85762.404921157504</v>
          </cell>
        </row>
        <row r="85">
          <cell r="B85">
            <v>9353056</v>
          </cell>
          <cell r="C85" t="str">
            <v>Risby Church of England Voluntary Controlled Primary School</v>
          </cell>
          <cell r="D85">
            <v>174</v>
          </cell>
          <cell r="E85">
            <v>174</v>
          </cell>
          <cell r="F85">
            <v>0</v>
          </cell>
          <cell r="G85">
            <v>499353.89999999997</v>
          </cell>
          <cell r="H85">
            <v>0</v>
          </cell>
          <cell r="I85">
            <v>0</v>
          </cell>
          <cell r="J85">
            <v>6749.9999999999964</v>
          </cell>
          <cell r="K85">
            <v>0</v>
          </cell>
          <cell r="L85">
            <v>12536.140350877193</v>
          </cell>
          <cell r="M85">
            <v>0</v>
          </cell>
          <cell r="N85">
            <v>2745.7803468208081</v>
          </cell>
          <cell r="O85">
            <v>0</v>
          </cell>
          <cell r="P85">
            <v>1508.6705202312144</v>
          </cell>
          <cell r="Q85">
            <v>0</v>
          </cell>
          <cell r="R85">
            <v>0</v>
          </cell>
          <cell r="S85">
            <v>0</v>
          </cell>
          <cell r="T85">
            <v>0</v>
          </cell>
          <cell r="U85">
            <v>0</v>
          </cell>
          <cell r="V85">
            <v>0</v>
          </cell>
          <cell r="W85">
            <v>0</v>
          </cell>
          <cell r="X85">
            <v>0</v>
          </cell>
          <cell r="Y85">
            <v>0</v>
          </cell>
          <cell r="Z85">
            <v>628.98648648648668</v>
          </cell>
          <cell r="AA85">
            <v>0</v>
          </cell>
          <cell r="AB85">
            <v>0</v>
          </cell>
          <cell r="AC85">
            <v>37844.999999999993</v>
          </cell>
          <cell r="AD85">
            <v>0</v>
          </cell>
          <cell r="AE85">
            <v>0</v>
          </cell>
          <cell r="AF85">
            <v>0</v>
          </cell>
          <cell r="AG85">
            <v>114400</v>
          </cell>
          <cell r="AH85">
            <v>0</v>
          </cell>
          <cell r="AI85">
            <v>0</v>
          </cell>
          <cell r="AJ85">
            <v>0</v>
          </cell>
          <cell r="AK85">
            <v>14855.57</v>
          </cell>
          <cell r="AL85">
            <v>0</v>
          </cell>
          <cell r="AM85">
            <v>0</v>
          </cell>
          <cell r="AN85">
            <v>0</v>
          </cell>
          <cell r="AO85">
            <v>0</v>
          </cell>
          <cell r="AP85">
            <v>0</v>
          </cell>
          <cell r="AQ85">
            <v>0</v>
          </cell>
          <cell r="AR85">
            <v>0</v>
          </cell>
          <cell r="AS85">
            <v>0</v>
          </cell>
          <cell r="AT85">
            <v>499353.89999999997</v>
          </cell>
          <cell r="AU85">
            <v>62014.577704415693</v>
          </cell>
          <cell r="AV85">
            <v>129255.57</v>
          </cell>
          <cell r="AW85">
            <v>59568.095608964606</v>
          </cell>
        </row>
        <row r="86">
          <cell r="B86">
            <v>9353064</v>
          </cell>
          <cell r="C86" t="str">
            <v>Walsham-le-Willows Church of England Voluntary Controlled Primary School</v>
          </cell>
          <cell r="D86">
            <v>130</v>
          </cell>
          <cell r="E86">
            <v>130</v>
          </cell>
          <cell r="F86">
            <v>0</v>
          </cell>
          <cell r="G86">
            <v>373080.5</v>
          </cell>
          <cell r="H86">
            <v>0</v>
          </cell>
          <cell r="I86">
            <v>0</v>
          </cell>
          <cell r="J86">
            <v>8099.9999999999727</v>
          </cell>
          <cell r="K86">
            <v>0</v>
          </cell>
          <cell r="L86">
            <v>10079.999999999965</v>
          </cell>
          <cell r="M86">
            <v>0</v>
          </cell>
          <cell r="N86">
            <v>0</v>
          </cell>
          <cell r="O86">
            <v>0</v>
          </cell>
          <cell r="P86">
            <v>374.99999999999989</v>
          </cell>
          <cell r="Q86">
            <v>0</v>
          </cell>
          <cell r="R86">
            <v>0</v>
          </cell>
          <cell r="S86">
            <v>0</v>
          </cell>
          <cell r="T86">
            <v>0</v>
          </cell>
          <cell r="U86">
            <v>0</v>
          </cell>
          <cell r="V86">
            <v>0</v>
          </cell>
          <cell r="W86">
            <v>0</v>
          </cell>
          <cell r="X86">
            <v>0</v>
          </cell>
          <cell r="Y86">
            <v>0</v>
          </cell>
          <cell r="Z86">
            <v>0</v>
          </cell>
          <cell r="AA86">
            <v>0</v>
          </cell>
          <cell r="AB86">
            <v>0</v>
          </cell>
          <cell r="AC86">
            <v>42882.743362831818</v>
          </cell>
          <cell r="AD86">
            <v>0</v>
          </cell>
          <cell r="AE86">
            <v>1049.9999999999975</v>
          </cell>
          <cell r="AF86">
            <v>0</v>
          </cell>
          <cell r="AG86">
            <v>114400</v>
          </cell>
          <cell r="AH86">
            <v>6873.1642189586046</v>
          </cell>
          <cell r="AI86">
            <v>0</v>
          </cell>
          <cell r="AJ86">
            <v>0</v>
          </cell>
          <cell r="AK86">
            <v>11360.14</v>
          </cell>
          <cell r="AL86">
            <v>0</v>
          </cell>
          <cell r="AM86">
            <v>0</v>
          </cell>
          <cell r="AN86">
            <v>0</v>
          </cell>
          <cell r="AO86">
            <v>0</v>
          </cell>
          <cell r="AP86">
            <v>0</v>
          </cell>
          <cell r="AQ86">
            <v>0</v>
          </cell>
          <cell r="AR86">
            <v>0</v>
          </cell>
          <cell r="AS86">
            <v>0</v>
          </cell>
          <cell r="AT86">
            <v>373080.5</v>
          </cell>
          <cell r="AU86">
            <v>62487.743362831752</v>
          </cell>
          <cell r="AV86">
            <v>132633.3042189586</v>
          </cell>
          <cell r="AW86">
            <v>62113.043362831784</v>
          </cell>
        </row>
        <row r="87">
          <cell r="B87">
            <v>9353066</v>
          </cell>
          <cell r="C87" t="str">
            <v>Whatfield Church of England Voluntary Controlled Primary School</v>
          </cell>
          <cell r="D87">
            <v>45</v>
          </cell>
          <cell r="E87">
            <v>45</v>
          </cell>
          <cell r="F87">
            <v>0</v>
          </cell>
          <cell r="G87">
            <v>129143.25</v>
          </cell>
          <cell r="H87">
            <v>0</v>
          </cell>
          <cell r="I87">
            <v>0</v>
          </cell>
          <cell r="J87">
            <v>2699.9999999999932</v>
          </cell>
          <cell r="K87">
            <v>0</v>
          </cell>
          <cell r="L87">
            <v>3803.7735849056598</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17427.272727272742</v>
          </cell>
          <cell r="AD87">
            <v>0</v>
          </cell>
          <cell r="AE87">
            <v>2012.4999999999957</v>
          </cell>
          <cell r="AF87">
            <v>0</v>
          </cell>
          <cell r="AG87">
            <v>114400</v>
          </cell>
          <cell r="AH87">
            <v>0</v>
          </cell>
          <cell r="AI87">
            <v>0</v>
          </cell>
          <cell r="AJ87">
            <v>0</v>
          </cell>
          <cell r="AK87">
            <v>3284.28</v>
          </cell>
          <cell r="AL87">
            <v>0</v>
          </cell>
          <cell r="AM87">
            <v>0</v>
          </cell>
          <cell r="AN87">
            <v>0</v>
          </cell>
          <cell r="AO87">
            <v>3300</v>
          </cell>
          <cell r="AP87">
            <v>0</v>
          </cell>
          <cell r="AQ87">
            <v>0</v>
          </cell>
          <cell r="AR87">
            <v>0</v>
          </cell>
          <cell r="AS87">
            <v>0</v>
          </cell>
          <cell r="AT87">
            <v>129143.25</v>
          </cell>
          <cell r="AU87">
            <v>25943.546312178394</v>
          </cell>
          <cell r="AV87">
            <v>120984.28</v>
          </cell>
          <cell r="AW87">
            <v>30631.959519725569</v>
          </cell>
        </row>
        <row r="88">
          <cell r="B88">
            <v>9353074</v>
          </cell>
          <cell r="C88" t="str">
            <v>Bawdsey Church of England Voluntary Controlled Primary School</v>
          </cell>
          <cell r="D88">
            <v>45</v>
          </cell>
          <cell r="E88">
            <v>45</v>
          </cell>
          <cell r="F88">
            <v>0</v>
          </cell>
          <cell r="G88">
            <v>129143.25</v>
          </cell>
          <cell r="H88">
            <v>0</v>
          </cell>
          <cell r="I88">
            <v>0</v>
          </cell>
          <cell r="J88">
            <v>5400.0000000000064</v>
          </cell>
          <cell r="K88">
            <v>0</v>
          </cell>
          <cell r="L88">
            <v>6720.0000000000082</v>
          </cell>
          <cell r="M88">
            <v>0</v>
          </cell>
          <cell r="N88">
            <v>0</v>
          </cell>
          <cell r="O88">
            <v>0</v>
          </cell>
          <cell r="P88">
            <v>0</v>
          </cell>
          <cell r="Q88">
            <v>1620.0000000000005</v>
          </cell>
          <cell r="R88">
            <v>0</v>
          </cell>
          <cell r="S88">
            <v>0</v>
          </cell>
          <cell r="T88">
            <v>0</v>
          </cell>
          <cell r="U88">
            <v>0</v>
          </cell>
          <cell r="V88">
            <v>0</v>
          </cell>
          <cell r="W88">
            <v>0</v>
          </cell>
          <cell r="X88">
            <v>0</v>
          </cell>
          <cell r="Y88">
            <v>0</v>
          </cell>
          <cell r="Z88">
            <v>668.75000000000057</v>
          </cell>
          <cell r="AA88">
            <v>0</v>
          </cell>
          <cell r="AB88">
            <v>0</v>
          </cell>
          <cell r="AC88">
            <v>14643.750000000022</v>
          </cell>
          <cell r="AD88">
            <v>0</v>
          </cell>
          <cell r="AE88">
            <v>0</v>
          </cell>
          <cell r="AF88">
            <v>0</v>
          </cell>
          <cell r="AG88">
            <v>114400</v>
          </cell>
          <cell r="AH88">
            <v>0</v>
          </cell>
          <cell r="AI88">
            <v>0</v>
          </cell>
          <cell r="AJ88">
            <v>0</v>
          </cell>
          <cell r="AK88">
            <v>8863.41</v>
          </cell>
          <cell r="AL88">
            <v>0</v>
          </cell>
          <cell r="AM88">
            <v>0</v>
          </cell>
          <cell r="AN88">
            <v>0</v>
          </cell>
          <cell r="AO88">
            <v>0</v>
          </cell>
          <cell r="AP88">
            <v>0</v>
          </cell>
          <cell r="AQ88">
            <v>0</v>
          </cell>
          <cell r="AR88">
            <v>0</v>
          </cell>
          <cell r="AS88">
            <v>0</v>
          </cell>
          <cell r="AT88">
            <v>129143.25</v>
          </cell>
          <cell r="AU88">
            <v>29052.500000000036</v>
          </cell>
          <cell r="AV88">
            <v>123263.41</v>
          </cell>
          <cell r="AW88">
            <v>31466.550000000028</v>
          </cell>
        </row>
        <row r="89">
          <cell r="B89">
            <v>9353075</v>
          </cell>
          <cell r="C89" t="str">
            <v>Bedfield Church of England Voluntary Controlled Primary School</v>
          </cell>
          <cell r="D89">
            <v>45</v>
          </cell>
          <cell r="E89">
            <v>45</v>
          </cell>
          <cell r="F89">
            <v>0</v>
          </cell>
          <cell r="G89">
            <v>129143.25</v>
          </cell>
          <cell r="H89">
            <v>0</v>
          </cell>
          <cell r="I89">
            <v>0</v>
          </cell>
          <cell r="J89">
            <v>449.99999999999949</v>
          </cell>
          <cell r="K89">
            <v>0</v>
          </cell>
          <cell r="L89">
            <v>3753.1914893617022</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17203.846153846152</v>
          </cell>
          <cell r="AD89">
            <v>0</v>
          </cell>
          <cell r="AE89">
            <v>2012.4999999999957</v>
          </cell>
          <cell r="AF89">
            <v>0</v>
          </cell>
          <cell r="AG89">
            <v>114400</v>
          </cell>
          <cell r="AH89">
            <v>0</v>
          </cell>
          <cell r="AI89">
            <v>0</v>
          </cell>
          <cell r="AJ89">
            <v>0</v>
          </cell>
          <cell r="AK89">
            <v>6866.02</v>
          </cell>
          <cell r="AL89">
            <v>0</v>
          </cell>
          <cell r="AM89">
            <v>0</v>
          </cell>
          <cell r="AN89">
            <v>0</v>
          </cell>
          <cell r="AO89">
            <v>0</v>
          </cell>
          <cell r="AP89">
            <v>0</v>
          </cell>
          <cell r="AQ89">
            <v>0</v>
          </cell>
          <cell r="AR89">
            <v>0</v>
          </cell>
          <cell r="AS89">
            <v>0</v>
          </cell>
          <cell r="AT89">
            <v>129143.25</v>
          </cell>
          <cell r="AU89">
            <v>23419.537643207852</v>
          </cell>
          <cell r="AV89">
            <v>121266.02</v>
          </cell>
          <cell r="AW89">
            <v>29258.241898527001</v>
          </cell>
        </row>
        <row r="90">
          <cell r="B90">
            <v>9353076</v>
          </cell>
          <cell r="C90" t="str">
            <v>Benhall St Mary's Church of England Voluntary Controlled Primary School</v>
          </cell>
          <cell r="D90">
            <v>97</v>
          </cell>
          <cell r="E90">
            <v>97</v>
          </cell>
          <cell r="F90">
            <v>0</v>
          </cell>
          <cell r="G90">
            <v>278375.45</v>
          </cell>
          <cell r="H90">
            <v>0</v>
          </cell>
          <cell r="I90">
            <v>0</v>
          </cell>
          <cell r="J90">
            <v>7199.9999999999818</v>
          </cell>
          <cell r="K90">
            <v>0</v>
          </cell>
          <cell r="L90">
            <v>11407.2</v>
          </cell>
          <cell r="M90">
            <v>0</v>
          </cell>
          <cell r="N90">
            <v>419.99999999999943</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37448.0625</v>
          </cell>
          <cell r="AD90">
            <v>0</v>
          </cell>
          <cell r="AE90">
            <v>3657.50000000003</v>
          </cell>
          <cell r="AF90">
            <v>0</v>
          </cell>
          <cell r="AG90">
            <v>114400</v>
          </cell>
          <cell r="AH90">
            <v>0</v>
          </cell>
          <cell r="AI90">
            <v>0</v>
          </cell>
          <cell r="AJ90">
            <v>0</v>
          </cell>
          <cell r="AK90">
            <v>6896.98</v>
          </cell>
          <cell r="AL90">
            <v>0</v>
          </cell>
          <cell r="AM90">
            <v>0</v>
          </cell>
          <cell r="AN90">
            <v>0</v>
          </cell>
          <cell r="AO90">
            <v>0</v>
          </cell>
          <cell r="AP90">
            <v>0</v>
          </cell>
          <cell r="AQ90">
            <v>0</v>
          </cell>
          <cell r="AR90">
            <v>0</v>
          </cell>
          <cell r="AS90">
            <v>0</v>
          </cell>
          <cell r="AT90">
            <v>278375.45</v>
          </cell>
          <cell r="AU90">
            <v>60132.762500000012</v>
          </cell>
          <cell r="AV90">
            <v>121296.98</v>
          </cell>
          <cell r="AW90">
            <v>56914.462499999994</v>
          </cell>
        </row>
        <row r="91">
          <cell r="B91">
            <v>9353078</v>
          </cell>
          <cell r="C91" t="str">
            <v>Bramford Church of England Voluntary Controlled Primary School</v>
          </cell>
          <cell r="D91">
            <v>205</v>
          </cell>
          <cell r="E91">
            <v>205</v>
          </cell>
          <cell r="F91">
            <v>0</v>
          </cell>
          <cell r="G91">
            <v>588319.25</v>
          </cell>
          <cell r="H91">
            <v>0</v>
          </cell>
          <cell r="I91">
            <v>0</v>
          </cell>
          <cell r="J91">
            <v>16650.000000000018</v>
          </cell>
          <cell r="K91">
            <v>0</v>
          </cell>
          <cell r="L91">
            <v>21733.980582524273</v>
          </cell>
          <cell r="M91">
            <v>0</v>
          </cell>
          <cell r="N91">
            <v>3780</v>
          </cell>
          <cell r="O91">
            <v>0</v>
          </cell>
          <cell r="P91">
            <v>8625.0000000000382</v>
          </cell>
          <cell r="Q91">
            <v>5670.0000000000027</v>
          </cell>
          <cell r="R91">
            <v>0</v>
          </cell>
          <cell r="S91">
            <v>0</v>
          </cell>
          <cell r="T91">
            <v>0</v>
          </cell>
          <cell r="U91">
            <v>0</v>
          </cell>
          <cell r="V91">
            <v>0</v>
          </cell>
          <cell r="W91">
            <v>0</v>
          </cell>
          <cell r="X91">
            <v>0</v>
          </cell>
          <cell r="Y91">
            <v>0</v>
          </cell>
          <cell r="Z91">
            <v>630.31609195402314</v>
          </cell>
          <cell r="AA91">
            <v>0</v>
          </cell>
          <cell r="AB91">
            <v>0</v>
          </cell>
          <cell r="AC91">
            <v>64735.901162790753</v>
          </cell>
          <cell r="AD91">
            <v>0</v>
          </cell>
          <cell r="AE91">
            <v>0</v>
          </cell>
          <cell r="AF91">
            <v>0</v>
          </cell>
          <cell r="AG91">
            <v>114400</v>
          </cell>
          <cell r="AH91">
            <v>0</v>
          </cell>
          <cell r="AI91">
            <v>0</v>
          </cell>
          <cell r="AJ91">
            <v>0</v>
          </cell>
          <cell r="AK91">
            <v>23843.82</v>
          </cell>
          <cell r="AL91">
            <v>0</v>
          </cell>
          <cell r="AM91">
            <v>0</v>
          </cell>
          <cell r="AN91">
            <v>0</v>
          </cell>
          <cell r="AO91">
            <v>0</v>
          </cell>
          <cell r="AP91">
            <v>0</v>
          </cell>
          <cell r="AQ91">
            <v>0</v>
          </cell>
          <cell r="AR91">
            <v>0</v>
          </cell>
          <cell r="AS91">
            <v>0</v>
          </cell>
          <cell r="AT91">
            <v>588319.25</v>
          </cell>
          <cell r="AU91">
            <v>121825.19783726911</v>
          </cell>
          <cell r="AV91">
            <v>138243.82</v>
          </cell>
          <cell r="AW91">
            <v>102918.19145405293</v>
          </cell>
        </row>
        <row r="92">
          <cell r="B92">
            <v>9353083</v>
          </cell>
          <cell r="C92" t="str">
            <v>Corton Church of England Voluntary Aided Primary School</v>
          </cell>
          <cell r="D92">
            <v>111</v>
          </cell>
          <cell r="E92">
            <v>111</v>
          </cell>
          <cell r="F92">
            <v>0</v>
          </cell>
          <cell r="G92">
            <v>318553.34999999998</v>
          </cell>
          <cell r="H92">
            <v>0</v>
          </cell>
          <cell r="I92">
            <v>0</v>
          </cell>
          <cell r="J92">
            <v>8549.9999999999927</v>
          </cell>
          <cell r="K92">
            <v>0</v>
          </cell>
          <cell r="L92">
            <v>14852.389380530974</v>
          </cell>
          <cell r="M92">
            <v>0</v>
          </cell>
          <cell r="N92">
            <v>1079.1666666666667</v>
          </cell>
          <cell r="O92">
            <v>1541.6666666666679</v>
          </cell>
          <cell r="P92">
            <v>0</v>
          </cell>
          <cell r="Q92">
            <v>832.4999999999992</v>
          </cell>
          <cell r="R92">
            <v>2682.5000000000023</v>
          </cell>
          <cell r="S92">
            <v>1233.3333333333321</v>
          </cell>
          <cell r="T92">
            <v>0</v>
          </cell>
          <cell r="U92">
            <v>0</v>
          </cell>
          <cell r="V92">
            <v>0</v>
          </cell>
          <cell r="W92">
            <v>0</v>
          </cell>
          <cell r="X92">
            <v>0</v>
          </cell>
          <cell r="Y92">
            <v>0</v>
          </cell>
          <cell r="Z92">
            <v>1211.9387755102027</v>
          </cell>
          <cell r="AA92">
            <v>0</v>
          </cell>
          <cell r="AB92">
            <v>0</v>
          </cell>
          <cell r="AC92">
            <v>26131.73684210522</v>
          </cell>
          <cell r="AD92">
            <v>0</v>
          </cell>
          <cell r="AE92">
            <v>0</v>
          </cell>
          <cell r="AF92">
            <v>0</v>
          </cell>
          <cell r="AG92">
            <v>114400</v>
          </cell>
          <cell r="AH92">
            <v>0</v>
          </cell>
          <cell r="AI92">
            <v>0</v>
          </cell>
          <cell r="AJ92">
            <v>1000</v>
          </cell>
          <cell r="AK92">
            <v>1989.28</v>
          </cell>
          <cell r="AL92">
            <v>0</v>
          </cell>
          <cell r="AM92">
            <v>0</v>
          </cell>
          <cell r="AN92">
            <v>0</v>
          </cell>
          <cell r="AO92">
            <v>0</v>
          </cell>
          <cell r="AP92">
            <v>0</v>
          </cell>
          <cell r="AQ92">
            <v>0</v>
          </cell>
          <cell r="AR92">
            <v>0</v>
          </cell>
          <cell r="AS92">
            <v>0</v>
          </cell>
          <cell r="AT92">
            <v>318553.34999999998</v>
          </cell>
          <cell r="AU92">
            <v>58115.231664813065</v>
          </cell>
          <cell r="AV92">
            <v>117389.28</v>
          </cell>
          <cell r="AW92">
            <v>51470.314865704044</v>
          </cell>
        </row>
        <row r="93">
          <cell r="B93">
            <v>9353085</v>
          </cell>
          <cell r="C93" t="str">
            <v>East Bergholt Church of England Voluntary Controlled Primary School</v>
          </cell>
          <cell r="D93">
            <v>202</v>
          </cell>
          <cell r="E93">
            <v>202</v>
          </cell>
          <cell r="F93">
            <v>0</v>
          </cell>
          <cell r="G93">
            <v>579709.69999999995</v>
          </cell>
          <cell r="H93">
            <v>0</v>
          </cell>
          <cell r="I93">
            <v>0</v>
          </cell>
          <cell r="J93">
            <v>3599.9999999999995</v>
          </cell>
          <cell r="K93">
            <v>0</v>
          </cell>
          <cell r="L93">
            <v>10283.636363636364</v>
          </cell>
          <cell r="M93">
            <v>0</v>
          </cell>
          <cell r="N93">
            <v>1055.2238805970164</v>
          </cell>
          <cell r="O93">
            <v>0</v>
          </cell>
          <cell r="P93">
            <v>1884.328358208958</v>
          </cell>
          <cell r="Q93">
            <v>814.02985074626906</v>
          </cell>
          <cell r="R93">
            <v>0</v>
          </cell>
          <cell r="S93">
            <v>0</v>
          </cell>
          <cell r="T93">
            <v>0</v>
          </cell>
          <cell r="U93">
            <v>0</v>
          </cell>
          <cell r="V93">
            <v>0</v>
          </cell>
          <cell r="W93">
            <v>0</v>
          </cell>
          <cell r="X93">
            <v>0</v>
          </cell>
          <cell r="Y93">
            <v>0</v>
          </cell>
          <cell r="Z93">
            <v>1249.3641618497111</v>
          </cell>
          <cell r="AA93">
            <v>0</v>
          </cell>
          <cell r="AB93">
            <v>0</v>
          </cell>
          <cell r="AC93">
            <v>44291.470588235192</v>
          </cell>
          <cell r="AD93">
            <v>0</v>
          </cell>
          <cell r="AE93">
            <v>0</v>
          </cell>
          <cell r="AF93">
            <v>0</v>
          </cell>
          <cell r="AG93">
            <v>114400</v>
          </cell>
          <cell r="AH93">
            <v>0</v>
          </cell>
          <cell r="AI93">
            <v>0</v>
          </cell>
          <cell r="AJ93">
            <v>0</v>
          </cell>
          <cell r="AK93">
            <v>17851.66</v>
          </cell>
          <cell r="AL93">
            <v>0</v>
          </cell>
          <cell r="AM93">
            <v>0</v>
          </cell>
          <cell r="AN93">
            <v>0</v>
          </cell>
          <cell r="AO93">
            <v>0</v>
          </cell>
          <cell r="AP93">
            <v>0</v>
          </cell>
          <cell r="AQ93">
            <v>0</v>
          </cell>
          <cell r="AR93">
            <v>0</v>
          </cell>
          <cell r="AS93">
            <v>0</v>
          </cell>
          <cell r="AT93">
            <v>579709.69999999995</v>
          </cell>
          <cell r="AU93">
            <v>63178.053203273506</v>
          </cell>
          <cell r="AV93">
            <v>132251.66</v>
          </cell>
          <cell r="AW93">
            <v>63062.879814829488</v>
          </cell>
        </row>
        <row r="94">
          <cell r="B94">
            <v>9353090</v>
          </cell>
          <cell r="C94" t="str">
            <v>Great Finborough Church of England Voluntary Controlled Primary School</v>
          </cell>
          <cell r="D94">
            <v>134</v>
          </cell>
          <cell r="E94">
            <v>134</v>
          </cell>
          <cell r="F94">
            <v>0</v>
          </cell>
          <cell r="G94">
            <v>384559.89999999997</v>
          </cell>
          <cell r="H94">
            <v>0</v>
          </cell>
          <cell r="I94">
            <v>0</v>
          </cell>
          <cell r="J94">
            <v>4049.9999999999991</v>
          </cell>
          <cell r="K94">
            <v>0</v>
          </cell>
          <cell r="L94">
            <v>8019.5419847328249</v>
          </cell>
          <cell r="M94">
            <v>0</v>
          </cell>
          <cell r="N94">
            <v>1260.0000000000007</v>
          </cell>
          <cell r="O94">
            <v>250</v>
          </cell>
          <cell r="P94">
            <v>1124.9999999999982</v>
          </cell>
          <cell r="Q94">
            <v>0</v>
          </cell>
          <cell r="R94">
            <v>0</v>
          </cell>
          <cell r="S94">
            <v>0</v>
          </cell>
          <cell r="T94">
            <v>0</v>
          </cell>
          <cell r="U94">
            <v>0</v>
          </cell>
          <cell r="V94">
            <v>0</v>
          </cell>
          <cell r="W94">
            <v>0</v>
          </cell>
          <cell r="X94">
            <v>0</v>
          </cell>
          <cell r="Y94">
            <v>0</v>
          </cell>
          <cell r="Z94">
            <v>0</v>
          </cell>
          <cell r="AA94">
            <v>0</v>
          </cell>
          <cell r="AB94">
            <v>0</v>
          </cell>
          <cell r="AC94">
            <v>35361.769911504423</v>
          </cell>
          <cell r="AD94">
            <v>0</v>
          </cell>
          <cell r="AE94">
            <v>839.99999999999864</v>
          </cell>
          <cell r="AF94">
            <v>0</v>
          </cell>
          <cell r="AG94">
            <v>114400</v>
          </cell>
          <cell r="AH94">
            <v>0</v>
          </cell>
          <cell r="AI94">
            <v>0</v>
          </cell>
          <cell r="AJ94">
            <v>0</v>
          </cell>
          <cell r="AK94">
            <v>10860.8</v>
          </cell>
          <cell r="AL94">
            <v>0</v>
          </cell>
          <cell r="AM94">
            <v>0</v>
          </cell>
          <cell r="AN94">
            <v>0</v>
          </cell>
          <cell r="AO94">
            <v>0</v>
          </cell>
          <cell r="AP94">
            <v>0</v>
          </cell>
          <cell r="AQ94">
            <v>0</v>
          </cell>
          <cell r="AR94">
            <v>0</v>
          </cell>
          <cell r="AS94">
            <v>0</v>
          </cell>
          <cell r="AT94">
            <v>384559.89999999997</v>
          </cell>
          <cell r="AU94">
            <v>50906.311896237246</v>
          </cell>
          <cell r="AV94">
            <v>125260.8</v>
          </cell>
          <cell r="AW94">
            <v>52666.840903870834</v>
          </cell>
        </row>
        <row r="95">
          <cell r="B95">
            <v>9353093</v>
          </cell>
          <cell r="C95" t="str">
            <v>Kelsale Church of England Voluntary Controlled Primary School</v>
          </cell>
          <cell r="D95">
            <v>165</v>
          </cell>
          <cell r="E95">
            <v>165</v>
          </cell>
          <cell r="F95">
            <v>0</v>
          </cell>
          <cell r="G95">
            <v>473525.25</v>
          </cell>
          <cell r="H95">
            <v>0</v>
          </cell>
          <cell r="I95">
            <v>0</v>
          </cell>
          <cell r="J95">
            <v>13050.000000000018</v>
          </cell>
          <cell r="K95">
            <v>0</v>
          </cell>
          <cell r="L95">
            <v>18706.748466257668</v>
          </cell>
          <cell r="M95">
            <v>0</v>
          </cell>
          <cell r="N95">
            <v>1925.0000000000018</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54069.230769230817</v>
          </cell>
          <cell r="AD95">
            <v>0</v>
          </cell>
          <cell r="AE95">
            <v>0</v>
          </cell>
          <cell r="AF95">
            <v>0</v>
          </cell>
          <cell r="AG95">
            <v>114400</v>
          </cell>
          <cell r="AH95">
            <v>0</v>
          </cell>
          <cell r="AI95">
            <v>0</v>
          </cell>
          <cell r="AJ95">
            <v>0</v>
          </cell>
          <cell r="AK95">
            <v>13856.88</v>
          </cell>
          <cell r="AL95">
            <v>0</v>
          </cell>
          <cell r="AM95">
            <v>0</v>
          </cell>
          <cell r="AN95">
            <v>0</v>
          </cell>
          <cell r="AO95">
            <v>0</v>
          </cell>
          <cell r="AP95">
            <v>0</v>
          </cell>
          <cell r="AQ95">
            <v>0</v>
          </cell>
          <cell r="AR95">
            <v>0</v>
          </cell>
          <cell r="AS95">
            <v>0</v>
          </cell>
          <cell r="AT95">
            <v>473525.25</v>
          </cell>
          <cell r="AU95">
            <v>87750.979235488514</v>
          </cell>
          <cell r="AV95">
            <v>128256.88</v>
          </cell>
          <cell r="AW95">
            <v>80862.905002359665</v>
          </cell>
        </row>
        <row r="96">
          <cell r="B96">
            <v>9353104</v>
          </cell>
          <cell r="C96" t="str">
            <v>Tattingstone Church of England Voluntary Controlled Primary School</v>
          </cell>
          <cell r="D96">
            <v>93</v>
          </cell>
          <cell r="E96">
            <v>93</v>
          </cell>
          <cell r="F96">
            <v>0</v>
          </cell>
          <cell r="G96">
            <v>266896.05</v>
          </cell>
          <cell r="H96">
            <v>0</v>
          </cell>
          <cell r="I96">
            <v>0</v>
          </cell>
          <cell r="J96">
            <v>4949.9999999999955</v>
          </cell>
          <cell r="K96">
            <v>0</v>
          </cell>
          <cell r="L96">
            <v>6274.6987951807232</v>
          </cell>
          <cell r="M96">
            <v>0</v>
          </cell>
          <cell r="N96">
            <v>419.9999999999996</v>
          </cell>
          <cell r="O96">
            <v>999.99999999999898</v>
          </cell>
          <cell r="P96">
            <v>5249.9999999999945</v>
          </cell>
          <cell r="Q96">
            <v>2025.0000000000018</v>
          </cell>
          <cell r="R96">
            <v>0</v>
          </cell>
          <cell r="S96">
            <v>0</v>
          </cell>
          <cell r="T96">
            <v>0</v>
          </cell>
          <cell r="U96">
            <v>0</v>
          </cell>
          <cell r="V96">
            <v>0</v>
          </cell>
          <cell r="W96">
            <v>0</v>
          </cell>
          <cell r="X96">
            <v>0</v>
          </cell>
          <cell r="Y96">
            <v>0</v>
          </cell>
          <cell r="Z96">
            <v>629.81012658228019</v>
          </cell>
          <cell r="AA96">
            <v>0</v>
          </cell>
          <cell r="AB96">
            <v>0</v>
          </cell>
          <cell r="AC96">
            <v>23820.949367088604</v>
          </cell>
          <cell r="AD96">
            <v>0</v>
          </cell>
          <cell r="AE96">
            <v>0</v>
          </cell>
          <cell r="AF96">
            <v>0</v>
          </cell>
          <cell r="AG96">
            <v>114400</v>
          </cell>
          <cell r="AH96">
            <v>0</v>
          </cell>
          <cell r="AI96">
            <v>0</v>
          </cell>
          <cell r="AJ96">
            <v>1000</v>
          </cell>
          <cell r="AK96">
            <v>5867.33</v>
          </cell>
          <cell r="AL96">
            <v>0</v>
          </cell>
          <cell r="AM96">
            <v>0</v>
          </cell>
          <cell r="AN96">
            <v>0</v>
          </cell>
          <cell r="AO96">
            <v>0</v>
          </cell>
          <cell r="AP96">
            <v>0</v>
          </cell>
          <cell r="AQ96">
            <v>0</v>
          </cell>
          <cell r="AR96">
            <v>0</v>
          </cell>
          <cell r="AS96">
            <v>0</v>
          </cell>
          <cell r="AT96">
            <v>266896.05</v>
          </cell>
          <cell r="AU96">
            <v>44370.458288851594</v>
          </cell>
          <cell r="AV96">
            <v>121267.33</v>
          </cell>
          <cell r="AW96">
            <v>43733.598764678958</v>
          </cell>
        </row>
        <row r="97">
          <cell r="B97">
            <v>9353105</v>
          </cell>
          <cell r="C97" t="str">
            <v>Thorndon Church of England Voluntary Controlled Primary School</v>
          </cell>
          <cell r="D97">
            <v>65</v>
          </cell>
          <cell r="E97">
            <v>65</v>
          </cell>
          <cell r="F97">
            <v>0</v>
          </cell>
          <cell r="G97">
            <v>186540.25</v>
          </cell>
          <cell r="H97">
            <v>0</v>
          </cell>
          <cell r="I97">
            <v>0</v>
          </cell>
          <cell r="J97">
            <v>2249.9999999999991</v>
          </cell>
          <cell r="K97">
            <v>0</v>
          </cell>
          <cell r="L97">
            <v>2873.6842105263154</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15383.333333333316</v>
          </cell>
          <cell r="AD97">
            <v>0</v>
          </cell>
          <cell r="AE97">
            <v>1837.4999999999998</v>
          </cell>
          <cell r="AF97">
            <v>0</v>
          </cell>
          <cell r="AG97">
            <v>114400</v>
          </cell>
          <cell r="AH97">
            <v>0</v>
          </cell>
          <cell r="AI97">
            <v>0</v>
          </cell>
          <cell r="AJ97">
            <v>1000</v>
          </cell>
          <cell r="AK97">
            <v>5254.84</v>
          </cell>
          <cell r="AL97">
            <v>0</v>
          </cell>
          <cell r="AM97">
            <v>0</v>
          </cell>
          <cell r="AN97">
            <v>0</v>
          </cell>
          <cell r="AO97">
            <v>0</v>
          </cell>
          <cell r="AP97">
            <v>0</v>
          </cell>
          <cell r="AQ97">
            <v>0</v>
          </cell>
          <cell r="AR97">
            <v>0</v>
          </cell>
          <cell r="AS97">
            <v>0</v>
          </cell>
          <cell r="AT97">
            <v>186540.25</v>
          </cell>
          <cell r="AU97">
            <v>22344.517543859631</v>
          </cell>
          <cell r="AV97">
            <v>120654.84</v>
          </cell>
          <cell r="AW97">
            <v>27897.975438596473</v>
          </cell>
        </row>
        <row r="98">
          <cell r="B98">
            <v>9353108</v>
          </cell>
          <cell r="C98" t="str">
            <v>Wetheringsett Church of England Voluntary Controlled Primary School</v>
          </cell>
          <cell r="D98">
            <v>26</v>
          </cell>
          <cell r="E98">
            <v>26</v>
          </cell>
          <cell r="F98">
            <v>0</v>
          </cell>
          <cell r="G98">
            <v>74616.099999999991</v>
          </cell>
          <cell r="H98">
            <v>0</v>
          </cell>
          <cell r="I98">
            <v>0</v>
          </cell>
          <cell r="J98">
            <v>899.99999999999966</v>
          </cell>
          <cell r="K98">
            <v>0</v>
          </cell>
          <cell r="L98">
            <v>1820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6019.5652173913031</v>
          </cell>
          <cell r="AD98">
            <v>0</v>
          </cell>
          <cell r="AE98">
            <v>0</v>
          </cell>
          <cell r="AF98">
            <v>0</v>
          </cell>
          <cell r="AG98">
            <v>114400</v>
          </cell>
          <cell r="AH98">
            <v>0</v>
          </cell>
          <cell r="AI98">
            <v>0</v>
          </cell>
          <cell r="AJ98">
            <v>0</v>
          </cell>
          <cell r="AK98">
            <v>8210.69</v>
          </cell>
          <cell r="AL98">
            <v>0</v>
          </cell>
          <cell r="AM98">
            <v>0</v>
          </cell>
          <cell r="AN98">
            <v>0</v>
          </cell>
          <cell r="AO98">
            <v>3850</v>
          </cell>
          <cell r="AP98">
            <v>0</v>
          </cell>
          <cell r="AQ98">
            <v>0</v>
          </cell>
          <cell r="AR98">
            <v>0</v>
          </cell>
          <cell r="AS98">
            <v>0</v>
          </cell>
          <cell r="AT98">
            <v>74616.099999999991</v>
          </cell>
          <cell r="AU98">
            <v>8739.5652173913022</v>
          </cell>
          <cell r="AV98">
            <v>126460.69</v>
          </cell>
          <cell r="AW98">
            <v>17332.365217391303</v>
          </cell>
        </row>
        <row r="99">
          <cell r="B99">
            <v>9353109</v>
          </cell>
          <cell r="C99" t="str">
            <v>Wilby Church of England Voluntary Controlled Primary School</v>
          </cell>
          <cell r="D99">
            <v>70</v>
          </cell>
          <cell r="E99">
            <v>70</v>
          </cell>
          <cell r="F99">
            <v>0</v>
          </cell>
          <cell r="G99">
            <v>200889.5</v>
          </cell>
          <cell r="H99">
            <v>0</v>
          </cell>
          <cell r="I99">
            <v>0</v>
          </cell>
          <cell r="J99">
            <v>2699.9999999999995</v>
          </cell>
          <cell r="K99">
            <v>0</v>
          </cell>
          <cell r="L99">
            <v>3359.9999999999995</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16426.271186440645</v>
          </cell>
          <cell r="AD99">
            <v>0</v>
          </cell>
          <cell r="AE99">
            <v>4200.0000000000264</v>
          </cell>
          <cell r="AF99">
            <v>0</v>
          </cell>
          <cell r="AG99">
            <v>114400</v>
          </cell>
          <cell r="AH99">
            <v>0</v>
          </cell>
          <cell r="AI99">
            <v>0</v>
          </cell>
          <cell r="AJ99">
            <v>0</v>
          </cell>
          <cell r="AK99">
            <v>11360.14</v>
          </cell>
          <cell r="AL99">
            <v>0</v>
          </cell>
          <cell r="AM99">
            <v>0</v>
          </cell>
          <cell r="AN99">
            <v>0</v>
          </cell>
          <cell r="AO99">
            <v>0</v>
          </cell>
          <cell r="AP99">
            <v>0</v>
          </cell>
          <cell r="AQ99">
            <v>0</v>
          </cell>
          <cell r="AR99">
            <v>0</v>
          </cell>
          <cell r="AS99">
            <v>0</v>
          </cell>
          <cell r="AT99">
            <v>200889.5</v>
          </cell>
          <cell r="AU99">
            <v>26686.27118644067</v>
          </cell>
          <cell r="AV99">
            <v>125760.14</v>
          </cell>
          <cell r="AW99">
            <v>29409.071186440644</v>
          </cell>
        </row>
        <row r="100">
          <cell r="B100">
            <v>9353111</v>
          </cell>
          <cell r="C100" t="str">
            <v>Worlingham Church of England Voluntary Controlled Primary School</v>
          </cell>
          <cell r="D100">
            <v>350</v>
          </cell>
          <cell r="E100">
            <v>350</v>
          </cell>
          <cell r="F100">
            <v>0</v>
          </cell>
          <cell r="G100">
            <v>1004447.5</v>
          </cell>
          <cell r="H100">
            <v>0</v>
          </cell>
          <cell r="I100">
            <v>0</v>
          </cell>
          <cell r="J100">
            <v>15299.999999999993</v>
          </cell>
          <cell r="K100">
            <v>0</v>
          </cell>
          <cell r="L100">
            <v>20117.302052785926</v>
          </cell>
          <cell r="M100">
            <v>0</v>
          </cell>
          <cell r="N100">
            <v>4199.9999999999973</v>
          </cell>
          <cell r="O100">
            <v>250.00000000000028</v>
          </cell>
          <cell r="P100">
            <v>749.99999999999943</v>
          </cell>
          <cell r="Q100">
            <v>0</v>
          </cell>
          <cell r="R100">
            <v>9135</v>
          </cell>
          <cell r="S100">
            <v>0</v>
          </cell>
          <cell r="T100">
            <v>0</v>
          </cell>
          <cell r="U100">
            <v>0</v>
          </cell>
          <cell r="V100">
            <v>0</v>
          </cell>
          <cell r="W100">
            <v>0</v>
          </cell>
          <cell r="X100">
            <v>0</v>
          </cell>
          <cell r="Y100">
            <v>0</v>
          </cell>
          <cell r="Z100">
            <v>0</v>
          </cell>
          <cell r="AA100">
            <v>0</v>
          </cell>
          <cell r="AB100">
            <v>0</v>
          </cell>
          <cell r="AC100">
            <v>107968.96551724135</v>
          </cell>
          <cell r="AD100">
            <v>0</v>
          </cell>
          <cell r="AE100">
            <v>0</v>
          </cell>
          <cell r="AF100">
            <v>0</v>
          </cell>
          <cell r="AG100">
            <v>114400</v>
          </cell>
          <cell r="AH100">
            <v>0</v>
          </cell>
          <cell r="AI100">
            <v>0</v>
          </cell>
          <cell r="AJ100">
            <v>0</v>
          </cell>
          <cell r="AK100">
            <v>36839.74</v>
          </cell>
          <cell r="AL100">
            <v>0</v>
          </cell>
          <cell r="AM100">
            <v>0</v>
          </cell>
          <cell r="AN100">
            <v>0</v>
          </cell>
          <cell r="AO100">
            <v>0</v>
          </cell>
          <cell r="AP100">
            <v>0</v>
          </cell>
          <cell r="AQ100">
            <v>0</v>
          </cell>
          <cell r="AR100">
            <v>0</v>
          </cell>
          <cell r="AS100">
            <v>0</v>
          </cell>
          <cell r="AT100">
            <v>1004447.5</v>
          </cell>
          <cell r="AU100">
            <v>157721.26757002727</v>
          </cell>
          <cell r="AV100">
            <v>151239.74</v>
          </cell>
          <cell r="AW100">
            <v>142797.91654363429</v>
          </cell>
        </row>
        <row r="101">
          <cell r="B101">
            <v>9353112</v>
          </cell>
          <cell r="C101" t="str">
            <v>Capel St Mary Church of England Voluntary Controlled Primary School</v>
          </cell>
          <cell r="D101">
            <v>272</v>
          </cell>
          <cell r="E101">
            <v>272</v>
          </cell>
          <cell r="F101">
            <v>0</v>
          </cell>
          <cell r="G101">
            <v>780599.2</v>
          </cell>
          <cell r="H101">
            <v>0</v>
          </cell>
          <cell r="I101">
            <v>0</v>
          </cell>
          <cell r="J101">
            <v>5399.9999999999964</v>
          </cell>
          <cell r="K101">
            <v>0</v>
          </cell>
          <cell r="L101">
            <v>8462.2222222222226</v>
          </cell>
          <cell r="M101">
            <v>0</v>
          </cell>
          <cell r="N101">
            <v>420.00000000000011</v>
          </cell>
          <cell r="O101">
            <v>249.99999999999972</v>
          </cell>
          <cell r="P101">
            <v>2250.0000000000036</v>
          </cell>
          <cell r="Q101">
            <v>0</v>
          </cell>
          <cell r="R101">
            <v>870.00000000000023</v>
          </cell>
          <cell r="S101">
            <v>0</v>
          </cell>
          <cell r="T101">
            <v>0</v>
          </cell>
          <cell r="U101">
            <v>0</v>
          </cell>
          <cell r="V101">
            <v>0</v>
          </cell>
          <cell r="W101">
            <v>0</v>
          </cell>
          <cell r="X101">
            <v>0</v>
          </cell>
          <cell r="Y101">
            <v>0</v>
          </cell>
          <cell r="Z101">
            <v>2530.7826086956543</v>
          </cell>
          <cell r="AA101">
            <v>0</v>
          </cell>
          <cell r="AB101">
            <v>0</v>
          </cell>
          <cell r="AC101">
            <v>58444.210526315699</v>
          </cell>
          <cell r="AD101">
            <v>0</v>
          </cell>
          <cell r="AE101">
            <v>0</v>
          </cell>
          <cell r="AF101">
            <v>0</v>
          </cell>
          <cell r="AG101">
            <v>114400</v>
          </cell>
          <cell r="AH101">
            <v>0</v>
          </cell>
          <cell r="AI101">
            <v>0</v>
          </cell>
          <cell r="AJ101">
            <v>0</v>
          </cell>
          <cell r="AK101">
            <v>28191.24</v>
          </cell>
          <cell r="AL101">
            <v>0</v>
          </cell>
          <cell r="AM101">
            <v>0</v>
          </cell>
          <cell r="AN101">
            <v>0</v>
          </cell>
          <cell r="AO101">
            <v>0</v>
          </cell>
          <cell r="AP101">
            <v>0</v>
          </cell>
          <cell r="AQ101">
            <v>0</v>
          </cell>
          <cell r="AR101">
            <v>0</v>
          </cell>
          <cell r="AS101">
            <v>0</v>
          </cell>
          <cell r="AT101">
            <v>780599.2</v>
          </cell>
          <cell r="AU101">
            <v>78627.215357233581</v>
          </cell>
          <cell r="AV101">
            <v>142591.24</v>
          </cell>
          <cell r="AW101">
            <v>77223.121637426812</v>
          </cell>
        </row>
        <row r="102">
          <cell r="B102">
            <v>9353113</v>
          </cell>
          <cell r="C102" t="str">
            <v>Worlingworth Church of England Voluntary Controlled Primary School</v>
          </cell>
          <cell r="D102">
            <v>60</v>
          </cell>
          <cell r="E102">
            <v>60</v>
          </cell>
          <cell r="F102">
            <v>0</v>
          </cell>
          <cell r="G102">
            <v>172191</v>
          </cell>
          <cell r="H102">
            <v>0</v>
          </cell>
          <cell r="I102">
            <v>0</v>
          </cell>
          <cell r="J102">
            <v>7200.00000000001</v>
          </cell>
          <cell r="K102">
            <v>0</v>
          </cell>
          <cell r="L102">
            <v>8960.0000000000127</v>
          </cell>
          <cell r="M102">
            <v>0</v>
          </cell>
          <cell r="N102">
            <v>0</v>
          </cell>
          <cell r="O102">
            <v>0</v>
          </cell>
          <cell r="P102">
            <v>0</v>
          </cell>
          <cell r="Q102">
            <v>0</v>
          </cell>
          <cell r="R102">
            <v>0</v>
          </cell>
          <cell r="S102">
            <v>0</v>
          </cell>
          <cell r="T102">
            <v>0</v>
          </cell>
          <cell r="U102">
            <v>0</v>
          </cell>
          <cell r="V102">
            <v>0</v>
          </cell>
          <cell r="W102">
            <v>0</v>
          </cell>
          <cell r="X102">
            <v>0</v>
          </cell>
          <cell r="Y102">
            <v>0</v>
          </cell>
          <cell r="Z102">
            <v>1167.2727272727284</v>
          </cell>
          <cell r="AA102">
            <v>0</v>
          </cell>
          <cell r="AB102">
            <v>0</v>
          </cell>
          <cell r="AC102">
            <v>16566.66666666665</v>
          </cell>
          <cell r="AD102">
            <v>0</v>
          </cell>
          <cell r="AE102">
            <v>3849.9999999999823</v>
          </cell>
          <cell r="AF102">
            <v>0</v>
          </cell>
          <cell r="AG102">
            <v>114400</v>
          </cell>
          <cell r="AH102">
            <v>0</v>
          </cell>
          <cell r="AI102">
            <v>0</v>
          </cell>
          <cell r="AJ102">
            <v>1000</v>
          </cell>
          <cell r="AK102">
            <v>4006.82</v>
          </cell>
          <cell r="AL102">
            <v>0</v>
          </cell>
          <cell r="AM102">
            <v>0</v>
          </cell>
          <cell r="AN102">
            <v>0</v>
          </cell>
          <cell r="AO102">
            <v>0</v>
          </cell>
          <cell r="AP102">
            <v>0</v>
          </cell>
          <cell r="AQ102">
            <v>0</v>
          </cell>
          <cell r="AR102">
            <v>0</v>
          </cell>
          <cell r="AS102">
            <v>0</v>
          </cell>
          <cell r="AT102">
            <v>172191</v>
          </cell>
          <cell r="AU102">
            <v>37743.939393939385</v>
          </cell>
          <cell r="AV102">
            <v>119406.82</v>
          </cell>
          <cell r="AW102">
            <v>34599.46666666666</v>
          </cell>
        </row>
        <row r="103">
          <cell r="B103">
            <v>9353114</v>
          </cell>
          <cell r="C103" t="str">
            <v>Blundeston Church of England Voluntary Controlled Primary School</v>
          </cell>
          <cell r="D103">
            <v>195</v>
          </cell>
          <cell r="E103">
            <v>195</v>
          </cell>
          <cell r="F103">
            <v>0</v>
          </cell>
          <cell r="G103">
            <v>559620.75</v>
          </cell>
          <cell r="H103">
            <v>0</v>
          </cell>
          <cell r="I103">
            <v>0</v>
          </cell>
          <cell r="J103">
            <v>12600.000000000035</v>
          </cell>
          <cell r="K103">
            <v>0</v>
          </cell>
          <cell r="L103">
            <v>16758.415841584159</v>
          </cell>
          <cell r="M103">
            <v>0</v>
          </cell>
          <cell r="N103">
            <v>4200.0000000000182</v>
          </cell>
          <cell r="O103">
            <v>1500.0000000000014</v>
          </cell>
          <cell r="P103">
            <v>1499.9999999999991</v>
          </cell>
          <cell r="Q103">
            <v>0</v>
          </cell>
          <cell r="R103">
            <v>435.00000000000017</v>
          </cell>
          <cell r="S103">
            <v>1800.0000000000016</v>
          </cell>
          <cell r="T103">
            <v>0</v>
          </cell>
          <cell r="U103">
            <v>0</v>
          </cell>
          <cell r="V103">
            <v>0</v>
          </cell>
          <cell r="W103">
            <v>0</v>
          </cell>
          <cell r="X103">
            <v>0</v>
          </cell>
          <cell r="Y103">
            <v>0</v>
          </cell>
          <cell r="Z103">
            <v>592.75568181818164</v>
          </cell>
          <cell r="AA103">
            <v>0</v>
          </cell>
          <cell r="AB103">
            <v>0</v>
          </cell>
          <cell r="AC103">
            <v>64823.410404624185</v>
          </cell>
          <cell r="AD103">
            <v>0</v>
          </cell>
          <cell r="AE103">
            <v>1137.500000000005</v>
          </cell>
          <cell r="AF103">
            <v>0</v>
          </cell>
          <cell r="AG103">
            <v>114400</v>
          </cell>
          <cell r="AH103">
            <v>0</v>
          </cell>
          <cell r="AI103">
            <v>0</v>
          </cell>
          <cell r="AJ103">
            <v>0</v>
          </cell>
          <cell r="AK103">
            <v>20598.060000000001</v>
          </cell>
          <cell r="AL103">
            <v>0</v>
          </cell>
          <cell r="AM103">
            <v>0</v>
          </cell>
          <cell r="AN103">
            <v>0</v>
          </cell>
          <cell r="AO103">
            <v>0</v>
          </cell>
          <cell r="AP103">
            <v>0</v>
          </cell>
          <cell r="AQ103">
            <v>0</v>
          </cell>
          <cell r="AR103">
            <v>0</v>
          </cell>
          <cell r="AS103">
            <v>0</v>
          </cell>
          <cell r="AT103">
            <v>559620.75</v>
          </cell>
          <cell r="AU103">
            <v>105347.08192802657</v>
          </cell>
          <cell r="AV103">
            <v>134998.06</v>
          </cell>
          <cell r="AW103">
            <v>94172.918325416293</v>
          </cell>
        </row>
        <row r="104">
          <cell r="B104">
            <v>9353117</v>
          </cell>
          <cell r="C104" t="str">
            <v>Bentley Church of England Voluntary Controlled Primary School</v>
          </cell>
          <cell r="D104">
            <v>63</v>
          </cell>
          <cell r="E104">
            <v>63</v>
          </cell>
          <cell r="F104">
            <v>0</v>
          </cell>
          <cell r="G104">
            <v>180800.55</v>
          </cell>
          <cell r="H104">
            <v>0</v>
          </cell>
          <cell r="I104">
            <v>0</v>
          </cell>
          <cell r="J104">
            <v>5849.99999999999</v>
          </cell>
          <cell r="K104">
            <v>0</v>
          </cell>
          <cell r="L104">
            <v>7279.9999999999882</v>
          </cell>
          <cell r="M104">
            <v>0</v>
          </cell>
          <cell r="N104">
            <v>0</v>
          </cell>
          <cell r="O104">
            <v>1499.9999999999995</v>
          </cell>
          <cell r="P104">
            <v>375.00000000000068</v>
          </cell>
          <cell r="Q104">
            <v>1620.0000000000005</v>
          </cell>
          <cell r="R104">
            <v>0</v>
          </cell>
          <cell r="S104">
            <v>0</v>
          </cell>
          <cell r="T104">
            <v>0</v>
          </cell>
          <cell r="U104">
            <v>0</v>
          </cell>
          <cell r="V104">
            <v>0</v>
          </cell>
          <cell r="W104">
            <v>0</v>
          </cell>
          <cell r="X104">
            <v>0</v>
          </cell>
          <cell r="Y104">
            <v>0</v>
          </cell>
          <cell r="Z104">
            <v>0</v>
          </cell>
          <cell r="AA104">
            <v>0</v>
          </cell>
          <cell r="AB104">
            <v>0</v>
          </cell>
          <cell r="AC104">
            <v>20255.094339622628</v>
          </cell>
          <cell r="AD104">
            <v>0</v>
          </cell>
          <cell r="AE104">
            <v>0</v>
          </cell>
          <cell r="AF104">
            <v>0</v>
          </cell>
          <cell r="AG104">
            <v>114400</v>
          </cell>
          <cell r="AH104">
            <v>0</v>
          </cell>
          <cell r="AI104">
            <v>0</v>
          </cell>
          <cell r="AJ104">
            <v>1000</v>
          </cell>
          <cell r="AK104">
            <v>3645.23</v>
          </cell>
          <cell r="AL104">
            <v>0</v>
          </cell>
          <cell r="AM104">
            <v>0</v>
          </cell>
          <cell r="AN104">
            <v>0</v>
          </cell>
          <cell r="AO104">
            <v>0</v>
          </cell>
          <cell r="AP104">
            <v>0</v>
          </cell>
          <cell r="AQ104">
            <v>0</v>
          </cell>
          <cell r="AR104">
            <v>0</v>
          </cell>
          <cell r="AS104">
            <v>0</v>
          </cell>
          <cell r="AT104">
            <v>180800.55</v>
          </cell>
          <cell r="AU104">
            <v>36880.094339622607</v>
          </cell>
          <cell r="AV104">
            <v>119045.23</v>
          </cell>
          <cell r="AW104">
            <v>38520.394339622617</v>
          </cell>
        </row>
        <row r="105">
          <cell r="B105">
            <v>9353124</v>
          </cell>
          <cell r="C105" t="str">
            <v>St Gregory Church of England Voluntary Controlled Primary School</v>
          </cell>
          <cell r="D105">
            <v>212</v>
          </cell>
          <cell r="E105">
            <v>212</v>
          </cell>
          <cell r="F105">
            <v>0</v>
          </cell>
          <cell r="G105">
            <v>608408.19999999995</v>
          </cell>
          <cell r="H105">
            <v>0</v>
          </cell>
          <cell r="I105">
            <v>0</v>
          </cell>
          <cell r="J105">
            <v>18900.000000000015</v>
          </cell>
          <cell r="K105">
            <v>0</v>
          </cell>
          <cell r="L105">
            <v>27437.511111111111</v>
          </cell>
          <cell r="M105">
            <v>0</v>
          </cell>
          <cell r="N105">
            <v>6299.9999999999936</v>
          </cell>
          <cell r="O105">
            <v>2000.0000000000014</v>
          </cell>
          <cell r="P105">
            <v>2249.9999999999977</v>
          </cell>
          <cell r="Q105">
            <v>5670</v>
          </cell>
          <cell r="R105">
            <v>0</v>
          </cell>
          <cell r="S105">
            <v>0</v>
          </cell>
          <cell r="T105">
            <v>0</v>
          </cell>
          <cell r="U105">
            <v>0</v>
          </cell>
          <cell r="V105">
            <v>0</v>
          </cell>
          <cell r="W105">
            <v>0</v>
          </cell>
          <cell r="X105">
            <v>0</v>
          </cell>
          <cell r="Y105">
            <v>0</v>
          </cell>
          <cell r="Z105">
            <v>3544.375</v>
          </cell>
          <cell r="AA105">
            <v>0</v>
          </cell>
          <cell r="AB105">
            <v>0</v>
          </cell>
          <cell r="AC105">
            <v>61792.421052631624</v>
          </cell>
          <cell r="AD105">
            <v>0</v>
          </cell>
          <cell r="AE105">
            <v>0</v>
          </cell>
          <cell r="AF105">
            <v>0</v>
          </cell>
          <cell r="AG105">
            <v>114400</v>
          </cell>
          <cell r="AH105">
            <v>0</v>
          </cell>
          <cell r="AI105">
            <v>0</v>
          </cell>
          <cell r="AJ105">
            <v>0</v>
          </cell>
          <cell r="AK105">
            <v>31010.36</v>
          </cell>
          <cell r="AL105">
            <v>0</v>
          </cell>
          <cell r="AM105">
            <v>0</v>
          </cell>
          <cell r="AN105">
            <v>0</v>
          </cell>
          <cell r="AO105">
            <v>0</v>
          </cell>
          <cell r="AP105">
            <v>0</v>
          </cell>
          <cell r="AQ105">
            <v>0</v>
          </cell>
          <cell r="AR105">
            <v>0</v>
          </cell>
          <cell r="AS105">
            <v>0</v>
          </cell>
          <cell r="AT105">
            <v>608408.19999999995</v>
          </cell>
          <cell r="AU105">
            <v>127894.30716374275</v>
          </cell>
          <cell r="AV105">
            <v>145410.35999999999</v>
          </cell>
          <cell r="AW105">
            <v>103023.97660818718</v>
          </cell>
        </row>
        <row r="106">
          <cell r="B106">
            <v>9353125</v>
          </cell>
          <cell r="C106" t="str">
            <v>St Botolph's Church of England Voluntary Controlled Primary School</v>
          </cell>
          <cell r="D106">
            <v>171</v>
          </cell>
          <cell r="E106">
            <v>171</v>
          </cell>
          <cell r="F106">
            <v>0</v>
          </cell>
          <cell r="G106">
            <v>490744.35</v>
          </cell>
          <cell r="H106">
            <v>0</v>
          </cell>
          <cell r="I106">
            <v>0</v>
          </cell>
          <cell r="J106">
            <v>8549.9999999999909</v>
          </cell>
          <cell r="K106">
            <v>0</v>
          </cell>
          <cell r="L106">
            <v>18189.050279329611</v>
          </cell>
          <cell r="M106">
            <v>0</v>
          </cell>
          <cell r="N106">
            <v>1470.0000000000007</v>
          </cell>
          <cell r="O106">
            <v>0</v>
          </cell>
          <cell r="P106">
            <v>0</v>
          </cell>
          <cell r="Q106">
            <v>0</v>
          </cell>
          <cell r="R106">
            <v>0</v>
          </cell>
          <cell r="S106">
            <v>0</v>
          </cell>
          <cell r="T106">
            <v>0</v>
          </cell>
          <cell r="U106">
            <v>0</v>
          </cell>
          <cell r="V106">
            <v>0</v>
          </cell>
          <cell r="W106">
            <v>0</v>
          </cell>
          <cell r="X106">
            <v>0</v>
          </cell>
          <cell r="Y106">
            <v>0</v>
          </cell>
          <cell r="Z106">
            <v>2472.5675675675652</v>
          </cell>
          <cell r="AA106">
            <v>0</v>
          </cell>
          <cell r="AB106">
            <v>0</v>
          </cell>
          <cell r="AC106">
            <v>60277.500000000051</v>
          </cell>
          <cell r="AD106">
            <v>0</v>
          </cell>
          <cell r="AE106">
            <v>0</v>
          </cell>
          <cell r="AF106">
            <v>0</v>
          </cell>
          <cell r="AG106">
            <v>114400</v>
          </cell>
          <cell r="AH106">
            <v>0</v>
          </cell>
          <cell r="AI106">
            <v>0</v>
          </cell>
          <cell r="AJ106">
            <v>0</v>
          </cell>
          <cell r="AK106">
            <v>26397.25</v>
          </cell>
          <cell r="AL106">
            <v>0</v>
          </cell>
          <cell r="AM106">
            <v>0</v>
          </cell>
          <cell r="AN106">
            <v>0</v>
          </cell>
          <cell r="AO106">
            <v>0</v>
          </cell>
          <cell r="AP106">
            <v>0</v>
          </cell>
          <cell r="AQ106">
            <v>0</v>
          </cell>
          <cell r="AR106">
            <v>0</v>
          </cell>
          <cell r="AS106">
            <v>0</v>
          </cell>
          <cell r="AT106">
            <v>490744.35</v>
          </cell>
          <cell r="AU106">
            <v>90959.117846897221</v>
          </cell>
          <cell r="AV106">
            <v>140797.25</v>
          </cell>
          <cell r="AW106">
            <v>84334.825139664856</v>
          </cell>
        </row>
        <row r="107">
          <cell r="B107">
            <v>9353308</v>
          </cell>
          <cell r="C107" t="str">
            <v>St Edmundsbury Church of England Voluntary Aided Primary School</v>
          </cell>
          <cell r="D107">
            <v>272</v>
          </cell>
          <cell r="E107">
            <v>272</v>
          </cell>
          <cell r="F107">
            <v>0</v>
          </cell>
          <cell r="G107">
            <v>780599.2</v>
          </cell>
          <cell r="H107">
            <v>0</v>
          </cell>
          <cell r="I107">
            <v>0</v>
          </cell>
          <cell r="J107">
            <v>21599.999999999985</v>
          </cell>
          <cell r="K107">
            <v>0</v>
          </cell>
          <cell r="L107">
            <v>36669.629629629628</v>
          </cell>
          <cell r="M107">
            <v>0</v>
          </cell>
          <cell r="N107">
            <v>10289.999999999976</v>
          </cell>
          <cell r="O107">
            <v>249.99999999999972</v>
          </cell>
          <cell r="P107">
            <v>3749.9999999999959</v>
          </cell>
          <cell r="Q107">
            <v>0</v>
          </cell>
          <cell r="R107">
            <v>0</v>
          </cell>
          <cell r="S107">
            <v>0</v>
          </cell>
          <cell r="T107">
            <v>0</v>
          </cell>
          <cell r="U107">
            <v>0</v>
          </cell>
          <cell r="V107">
            <v>0</v>
          </cell>
          <cell r="W107">
            <v>0</v>
          </cell>
          <cell r="X107">
            <v>0</v>
          </cell>
          <cell r="Y107">
            <v>0</v>
          </cell>
          <cell r="Z107">
            <v>9573.6842105263113</v>
          </cell>
          <cell r="AA107">
            <v>0</v>
          </cell>
          <cell r="AB107">
            <v>0</v>
          </cell>
          <cell r="AC107">
            <v>87865.023696682561</v>
          </cell>
          <cell r="AD107">
            <v>0</v>
          </cell>
          <cell r="AE107">
            <v>15470</v>
          </cell>
          <cell r="AF107">
            <v>0</v>
          </cell>
          <cell r="AG107">
            <v>114400</v>
          </cell>
          <cell r="AH107">
            <v>0</v>
          </cell>
          <cell r="AI107">
            <v>0</v>
          </cell>
          <cell r="AJ107">
            <v>0</v>
          </cell>
          <cell r="AK107">
            <v>3382.95</v>
          </cell>
          <cell r="AL107">
            <v>0</v>
          </cell>
          <cell r="AM107">
            <v>0</v>
          </cell>
          <cell r="AN107">
            <v>0</v>
          </cell>
          <cell r="AO107">
            <v>0</v>
          </cell>
          <cell r="AP107">
            <v>0</v>
          </cell>
          <cell r="AQ107">
            <v>0</v>
          </cell>
          <cell r="AR107">
            <v>0</v>
          </cell>
          <cell r="AS107">
            <v>0</v>
          </cell>
          <cell r="AT107">
            <v>780599.2</v>
          </cell>
          <cell r="AU107">
            <v>185468.33753683846</v>
          </cell>
          <cell r="AV107">
            <v>117782.95</v>
          </cell>
          <cell r="AW107">
            <v>134097.63851149735</v>
          </cell>
        </row>
        <row r="108">
          <cell r="B108">
            <v>9353310</v>
          </cell>
          <cell r="C108" t="str">
            <v>St Joseph's Roman Catholic Primary School</v>
          </cell>
          <cell r="D108">
            <v>156</v>
          </cell>
          <cell r="E108">
            <v>156</v>
          </cell>
          <cell r="F108">
            <v>0</v>
          </cell>
          <cell r="G108">
            <v>447696.6</v>
          </cell>
          <cell r="H108">
            <v>0</v>
          </cell>
          <cell r="I108">
            <v>0</v>
          </cell>
          <cell r="J108">
            <v>5399.9999999999982</v>
          </cell>
          <cell r="K108">
            <v>0</v>
          </cell>
          <cell r="L108">
            <v>14000.000000000002</v>
          </cell>
          <cell r="M108">
            <v>0</v>
          </cell>
          <cell r="N108">
            <v>3779.9999999999873</v>
          </cell>
          <cell r="O108">
            <v>250</v>
          </cell>
          <cell r="P108">
            <v>3375.0000000000005</v>
          </cell>
          <cell r="Q108">
            <v>2024.9999999999968</v>
          </cell>
          <cell r="R108">
            <v>0</v>
          </cell>
          <cell r="S108">
            <v>0</v>
          </cell>
          <cell r="T108">
            <v>0</v>
          </cell>
          <cell r="U108">
            <v>0</v>
          </cell>
          <cell r="V108">
            <v>0</v>
          </cell>
          <cell r="W108">
            <v>0</v>
          </cell>
          <cell r="X108">
            <v>0</v>
          </cell>
          <cell r="Y108">
            <v>0</v>
          </cell>
          <cell r="Z108">
            <v>8096.8656716417881</v>
          </cell>
          <cell r="AA108">
            <v>0</v>
          </cell>
          <cell r="AB108">
            <v>0</v>
          </cell>
          <cell r="AC108">
            <v>45190.080000000002</v>
          </cell>
          <cell r="AD108">
            <v>0</v>
          </cell>
          <cell r="AE108">
            <v>559.99999999999955</v>
          </cell>
          <cell r="AF108">
            <v>0</v>
          </cell>
          <cell r="AG108">
            <v>114400</v>
          </cell>
          <cell r="AH108">
            <v>0</v>
          </cell>
          <cell r="AI108">
            <v>0</v>
          </cell>
          <cell r="AJ108">
            <v>0</v>
          </cell>
          <cell r="AK108">
            <v>3049.78</v>
          </cell>
          <cell r="AL108">
            <v>0</v>
          </cell>
          <cell r="AM108">
            <v>0</v>
          </cell>
          <cell r="AN108">
            <v>0</v>
          </cell>
          <cell r="AO108">
            <v>0</v>
          </cell>
          <cell r="AP108">
            <v>0</v>
          </cell>
          <cell r="AQ108">
            <v>0</v>
          </cell>
          <cell r="AR108">
            <v>0</v>
          </cell>
          <cell r="AS108">
            <v>0</v>
          </cell>
          <cell r="AT108">
            <v>447696.6</v>
          </cell>
          <cell r="AU108">
            <v>82676.945671641763</v>
          </cell>
          <cell r="AV108">
            <v>117449.78</v>
          </cell>
          <cell r="AW108">
            <v>69557.87999999999</v>
          </cell>
        </row>
        <row r="109">
          <cell r="B109">
            <v>9353311</v>
          </cell>
          <cell r="C109" t="str">
            <v>St Edmund's Catholic Primary School</v>
          </cell>
          <cell r="D109">
            <v>386</v>
          </cell>
          <cell r="E109">
            <v>386</v>
          </cell>
          <cell r="F109">
            <v>0</v>
          </cell>
          <cell r="G109">
            <v>1107762.0999999999</v>
          </cell>
          <cell r="H109">
            <v>0</v>
          </cell>
          <cell r="I109">
            <v>0</v>
          </cell>
          <cell r="J109">
            <v>10799.999999999998</v>
          </cell>
          <cell r="K109">
            <v>0</v>
          </cell>
          <cell r="L109">
            <v>21225.012919896642</v>
          </cell>
          <cell r="M109">
            <v>0</v>
          </cell>
          <cell r="N109">
            <v>10370.600522193177</v>
          </cell>
          <cell r="O109">
            <v>1511.7493472584838</v>
          </cell>
          <cell r="P109">
            <v>6424.9347258485623</v>
          </cell>
          <cell r="Q109">
            <v>0</v>
          </cell>
          <cell r="R109">
            <v>0</v>
          </cell>
          <cell r="S109">
            <v>0</v>
          </cell>
          <cell r="T109">
            <v>0</v>
          </cell>
          <cell r="U109">
            <v>0</v>
          </cell>
          <cell r="V109">
            <v>0</v>
          </cell>
          <cell r="W109">
            <v>0</v>
          </cell>
          <cell r="X109">
            <v>0</v>
          </cell>
          <cell r="Y109">
            <v>0</v>
          </cell>
          <cell r="Z109">
            <v>20651</v>
          </cell>
          <cell r="AA109">
            <v>0</v>
          </cell>
          <cell r="AB109">
            <v>0</v>
          </cell>
          <cell r="AC109">
            <v>102772.5</v>
          </cell>
          <cell r="AD109">
            <v>0</v>
          </cell>
          <cell r="AE109">
            <v>3359.9999999999955</v>
          </cell>
          <cell r="AF109">
            <v>0</v>
          </cell>
          <cell r="AG109">
            <v>114400</v>
          </cell>
          <cell r="AH109">
            <v>0</v>
          </cell>
          <cell r="AI109">
            <v>0</v>
          </cell>
          <cell r="AJ109">
            <v>0</v>
          </cell>
          <cell r="AK109">
            <v>11172.05</v>
          </cell>
          <cell r="AL109">
            <v>0</v>
          </cell>
          <cell r="AM109">
            <v>0</v>
          </cell>
          <cell r="AN109">
            <v>0</v>
          </cell>
          <cell r="AO109">
            <v>0</v>
          </cell>
          <cell r="AP109">
            <v>0</v>
          </cell>
          <cell r="AQ109">
            <v>0</v>
          </cell>
          <cell r="AR109">
            <v>0</v>
          </cell>
          <cell r="AS109">
            <v>0</v>
          </cell>
          <cell r="AT109">
            <v>1107762.0999999999</v>
          </cell>
          <cell r="AU109">
            <v>177115.79751519687</v>
          </cell>
          <cell r="AV109">
            <v>125572.05</v>
          </cell>
          <cell r="AW109">
            <v>137891.44875759844</v>
          </cell>
        </row>
        <row r="110">
          <cell r="B110">
            <v>9353322</v>
          </cell>
          <cell r="C110" t="str">
            <v>Creeting St Mary Church of England Voluntary Aided Primary School</v>
          </cell>
          <cell r="D110">
            <v>103</v>
          </cell>
          <cell r="E110">
            <v>103</v>
          </cell>
          <cell r="F110">
            <v>0</v>
          </cell>
          <cell r="G110">
            <v>295594.55</v>
          </cell>
          <cell r="H110">
            <v>0</v>
          </cell>
          <cell r="I110">
            <v>0</v>
          </cell>
          <cell r="J110">
            <v>2249.9999999999977</v>
          </cell>
          <cell r="K110">
            <v>0</v>
          </cell>
          <cell r="L110">
            <v>3360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31888.081395348872</v>
          </cell>
          <cell r="AD110">
            <v>0</v>
          </cell>
          <cell r="AE110">
            <v>4217.4999999999673</v>
          </cell>
          <cell r="AF110">
            <v>0</v>
          </cell>
          <cell r="AG110">
            <v>114400</v>
          </cell>
          <cell r="AH110">
            <v>0</v>
          </cell>
          <cell r="AI110">
            <v>0</v>
          </cell>
          <cell r="AJ110">
            <v>0</v>
          </cell>
          <cell r="AK110">
            <v>1742.73</v>
          </cell>
          <cell r="AL110">
            <v>0</v>
          </cell>
          <cell r="AM110">
            <v>0</v>
          </cell>
          <cell r="AN110">
            <v>0</v>
          </cell>
          <cell r="AO110">
            <v>0</v>
          </cell>
          <cell r="AP110">
            <v>0</v>
          </cell>
          <cell r="AQ110">
            <v>0</v>
          </cell>
          <cell r="AR110">
            <v>0</v>
          </cell>
          <cell r="AS110">
            <v>0</v>
          </cell>
          <cell r="AT110">
            <v>295594.55</v>
          </cell>
          <cell r="AU110">
            <v>41715.58139534884</v>
          </cell>
          <cell r="AV110">
            <v>116142.73</v>
          </cell>
          <cell r="AW110">
            <v>44645.881395348872</v>
          </cell>
        </row>
        <row r="111">
          <cell r="B111">
            <v>9353327</v>
          </cell>
          <cell r="C111" t="str">
            <v>Stonham Aspal Church of England Voluntary Aided Primary School</v>
          </cell>
          <cell r="D111">
            <v>197</v>
          </cell>
          <cell r="E111">
            <v>197</v>
          </cell>
          <cell r="F111">
            <v>0</v>
          </cell>
          <cell r="G111">
            <v>565360.44999999995</v>
          </cell>
          <cell r="H111">
            <v>0</v>
          </cell>
          <cell r="I111">
            <v>0</v>
          </cell>
          <cell r="J111">
            <v>1800.0000000000016</v>
          </cell>
          <cell r="K111">
            <v>0</v>
          </cell>
          <cell r="L111">
            <v>4669.6296296296296</v>
          </cell>
          <cell r="M111">
            <v>0</v>
          </cell>
          <cell r="N111">
            <v>210.0000000000002</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66120.363636363603</v>
          </cell>
          <cell r="AD111">
            <v>0</v>
          </cell>
          <cell r="AE111">
            <v>4532.4999999999973</v>
          </cell>
          <cell r="AF111">
            <v>0</v>
          </cell>
          <cell r="AG111">
            <v>114400</v>
          </cell>
          <cell r="AH111">
            <v>0</v>
          </cell>
          <cell r="AI111">
            <v>0</v>
          </cell>
          <cell r="AJ111">
            <v>0</v>
          </cell>
          <cell r="AK111">
            <v>3767.37</v>
          </cell>
          <cell r="AL111">
            <v>0</v>
          </cell>
          <cell r="AM111">
            <v>0</v>
          </cell>
          <cell r="AN111">
            <v>0</v>
          </cell>
          <cell r="AO111">
            <v>0</v>
          </cell>
          <cell r="AP111">
            <v>0</v>
          </cell>
          <cell r="AQ111">
            <v>0</v>
          </cell>
          <cell r="AR111">
            <v>0</v>
          </cell>
          <cell r="AS111">
            <v>0</v>
          </cell>
          <cell r="AT111">
            <v>565360.44999999995</v>
          </cell>
          <cell r="AU111">
            <v>77332.493265993238</v>
          </cell>
          <cell r="AV111">
            <v>118167.37</v>
          </cell>
          <cell r="AW111">
            <v>79412.978451178424</v>
          </cell>
        </row>
        <row r="112">
          <cell r="B112">
            <v>9353329</v>
          </cell>
          <cell r="C112" t="str">
            <v>Sir Robert Hitcham Church of England Voluntary Aided School</v>
          </cell>
          <cell r="D112">
            <v>174</v>
          </cell>
          <cell r="E112">
            <v>174</v>
          </cell>
          <cell r="F112">
            <v>0</v>
          </cell>
          <cell r="G112">
            <v>499353.89999999997</v>
          </cell>
          <cell r="H112">
            <v>0</v>
          </cell>
          <cell r="I112">
            <v>0</v>
          </cell>
          <cell r="J112">
            <v>7650.0000000000036</v>
          </cell>
          <cell r="K112">
            <v>0</v>
          </cell>
          <cell r="L112">
            <v>12439.148936170212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612.4342105263155</v>
          </cell>
          <cell r="AA112">
            <v>0</v>
          </cell>
          <cell r="AB112">
            <v>0</v>
          </cell>
          <cell r="AC112">
            <v>47861.523178807904</v>
          </cell>
          <cell r="AD112">
            <v>0</v>
          </cell>
          <cell r="AE112">
            <v>0</v>
          </cell>
          <cell r="AF112">
            <v>0</v>
          </cell>
          <cell r="AG112">
            <v>114400</v>
          </cell>
          <cell r="AH112">
            <v>0</v>
          </cell>
          <cell r="AI112">
            <v>0</v>
          </cell>
          <cell r="AJ112">
            <v>0</v>
          </cell>
          <cell r="AK112">
            <v>4536.2299999999996</v>
          </cell>
          <cell r="AL112">
            <v>0</v>
          </cell>
          <cell r="AM112">
            <v>0</v>
          </cell>
          <cell r="AN112">
            <v>0</v>
          </cell>
          <cell r="AO112">
            <v>0</v>
          </cell>
          <cell r="AP112">
            <v>0</v>
          </cell>
          <cell r="AQ112">
            <v>0</v>
          </cell>
          <cell r="AR112">
            <v>0</v>
          </cell>
          <cell r="AS112">
            <v>0</v>
          </cell>
          <cell r="AT112">
            <v>499353.89999999997</v>
          </cell>
          <cell r="AU112">
            <v>68563.106325504428</v>
          </cell>
          <cell r="AV112">
            <v>118936.23</v>
          </cell>
          <cell r="AW112">
            <v>67858.897646893005</v>
          </cell>
        </row>
        <row r="113">
          <cell r="B113">
            <v>9353330</v>
          </cell>
          <cell r="C113" t="str">
            <v>Framlingham Sir Robert Hitcham's Church of England Voluntary Aided Primary School</v>
          </cell>
          <cell r="D113">
            <v>314</v>
          </cell>
          <cell r="E113">
            <v>314</v>
          </cell>
          <cell r="F113">
            <v>0</v>
          </cell>
          <cell r="G113">
            <v>901132.9</v>
          </cell>
          <cell r="H113">
            <v>0</v>
          </cell>
          <cell r="I113">
            <v>0</v>
          </cell>
          <cell r="J113">
            <v>14850.000000000016</v>
          </cell>
          <cell r="K113">
            <v>0</v>
          </cell>
          <cell r="L113">
            <v>22410.98039215686</v>
          </cell>
          <cell r="M113">
            <v>0</v>
          </cell>
          <cell r="N113">
            <v>0</v>
          </cell>
          <cell r="O113">
            <v>0</v>
          </cell>
          <cell r="P113">
            <v>0</v>
          </cell>
          <cell r="Q113">
            <v>0</v>
          </cell>
          <cell r="R113">
            <v>0</v>
          </cell>
          <cell r="S113">
            <v>0</v>
          </cell>
          <cell r="T113">
            <v>0</v>
          </cell>
          <cell r="U113">
            <v>0</v>
          </cell>
          <cell r="V113">
            <v>0</v>
          </cell>
          <cell r="W113">
            <v>0</v>
          </cell>
          <cell r="X113">
            <v>0</v>
          </cell>
          <cell r="Y113">
            <v>0</v>
          </cell>
          <cell r="Z113">
            <v>1894.6240601503753</v>
          </cell>
          <cell r="AA113">
            <v>0</v>
          </cell>
          <cell r="AB113">
            <v>0</v>
          </cell>
          <cell r="AC113">
            <v>70816.235294117665</v>
          </cell>
          <cell r="AD113">
            <v>0</v>
          </cell>
          <cell r="AE113">
            <v>5390.0000000000109</v>
          </cell>
          <cell r="AF113">
            <v>0</v>
          </cell>
          <cell r="AG113">
            <v>114400</v>
          </cell>
          <cell r="AH113">
            <v>0</v>
          </cell>
          <cell r="AI113">
            <v>0</v>
          </cell>
          <cell r="AJ113">
            <v>1000</v>
          </cell>
          <cell r="AK113">
            <v>6661.35</v>
          </cell>
          <cell r="AL113">
            <v>0</v>
          </cell>
          <cell r="AM113">
            <v>0</v>
          </cell>
          <cell r="AN113">
            <v>0</v>
          </cell>
          <cell r="AO113">
            <v>0</v>
          </cell>
          <cell r="AP113">
            <v>0</v>
          </cell>
          <cell r="AQ113">
            <v>0</v>
          </cell>
          <cell r="AR113">
            <v>0</v>
          </cell>
          <cell r="AS113">
            <v>0</v>
          </cell>
          <cell r="AT113">
            <v>901132.9</v>
          </cell>
          <cell r="AU113">
            <v>115361.83974642493</v>
          </cell>
          <cell r="AV113">
            <v>122061.35</v>
          </cell>
          <cell r="AW113">
            <v>99399.525490196102</v>
          </cell>
        </row>
        <row r="114">
          <cell r="B114">
            <v>9353332</v>
          </cell>
          <cell r="C114" t="str">
            <v>Orford Church of England Voluntary Aided Primary School</v>
          </cell>
          <cell r="D114">
            <v>67</v>
          </cell>
          <cell r="E114">
            <v>67</v>
          </cell>
          <cell r="F114">
            <v>0</v>
          </cell>
          <cell r="G114">
            <v>192279.94999999998</v>
          </cell>
          <cell r="H114">
            <v>0</v>
          </cell>
          <cell r="I114">
            <v>0</v>
          </cell>
          <cell r="J114">
            <v>5850.00000000001</v>
          </cell>
          <cell r="K114">
            <v>0</v>
          </cell>
          <cell r="L114">
            <v>7280.0000000000127</v>
          </cell>
          <cell r="M114">
            <v>0</v>
          </cell>
          <cell r="N114">
            <v>0</v>
          </cell>
          <cell r="O114">
            <v>0</v>
          </cell>
          <cell r="P114">
            <v>0</v>
          </cell>
          <cell r="Q114">
            <v>0</v>
          </cell>
          <cell r="R114">
            <v>0</v>
          </cell>
          <cell r="S114">
            <v>0</v>
          </cell>
          <cell r="T114">
            <v>0</v>
          </cell>
          <cell r="U114">
            <v>0</v>
          </cell>
          <cell r="V114">
            <v>0</v>
          </cell>
          <cell r="W114">
            <v>0</v>
          </cell>
          <cell r="X114">
            <v>0</v>
          </cell>
          <cell r="Y114">
            <v>0</v>
          </cell>
          <cell r="Z114">
            <v>689.32692307692207</v>
          </cell>
          <cell r="AA114">
            <v>0</v>
          </cell>
          <cell r="AB114">
            <v>0</v>
          </cell>
          <cell r="AC114">
            <v>26758.125</v>
          </cell>
          <cell r="AD114">
            <v>0</v>
          </cell>
          <cell r="AE114">
            <v>857.50000000000057</v>
          </cell>
          <cell r="AF114">
            <v>0</v>
          </cell>
          <cell r="AG114">
            <v>114400</v>
          </cell>
          <cell r="AH114">
            <v>26000</v>
          </cell>
          <cell r="AI114">
            <v>0</v>
          </cell>
          <cell r="AJ114">
            <v>0</v>
          </cell>
          <cell r="AK114">
            <v>1281.42</v>
          </cell>
          <cell r="AL114">
            <v>0</v>
          </cell>
          <cell r="AM114">
            <v>0</v>
          </cell>
          <cell r="AN114">
            <v>0</v>
          </cell>
          <cell r="AO114">
            <v>0</v>
          </cell>
          <cell r="AP114">
            <v>0</v>
          </cell>
          <cell r="AQ114">
            <v>0</v>
          </cell>
          <cell r="AR114">
            <v>0</v>
          </cell>
          <cell r="AS114">
            <v>0</v>
          </cell>
          <cell r="AT114">
            <v>192279.94999999998</v>
          </cell>
          <cell r="AU114">
            <v>41434.951923076944</v>
          </cell>
          <cell r="AV114">
            <v>141681.42000000001</v>
          </cell>
          <cell r="AW114">
            <v>43275.925000000017</v>
          </cell>
        </row>
        <row r="115">
          <cell r="B115">
            <v>9353337</v>
          </cell>
          <cell r="C115" t="str">
            <v>St John's Church of England Voluntary Aided Primary School, Ipswich</v>
          </cell>
          <cell r="D115">
            <v>209</v>
          </cell>
          <cell r="E115">
            <v>209</v>
          </cell>
          <cell r="F115">
            <v>0</v>
          </cell>
          <cell r="G115">
            <v>599798.65</v>
          </cell>
          <cell r="H115">
            <v>0</v>
          </cell>
          <cell r="I115">
            <v>0</v>
          </cell>
          <cell r="J115">
            <v>3150.0000000000018</v>
          </cell>
          <cell r="K115">
            <v>0</v>
          </cell>
          <cell r="L115">
            <v>5573.333333333333</v>
          </cell>
          <cell r="M115">
            <v>0</v>
          </cell>
          <cell r="N115">
            <v>839.99999999999818</v>
          </cell>
          <cell r="O115">
            <v>1250.0000000000025</v>
          </cell>
          <cell r="P115">
            <v>374.99999999999994</v>
          </cell>
          <cell r="Q115">
            <v>809.99999999999977</v>
          </cell>
          <cell r="R115">
            <v>0</v>
          </cell>
          <cell r="S115">
            <v>0</v>
          </cell>
          <cell r="T115">
            <v>0</v>
          </cell>
          <cell r="U115">
            <v>0</v>
          </cell>
          <cell r="V115">
            <v>0</v>
          </cell>
          <cell r="W115">
            <v>0</v>
          </cell>
          <cell r="X115">
            <v>0</v>
          </cell>
          <cell r="Y115">
            <v>0</v>
          </cell>
          <cell r="Z115">
            <v>5653.5674157303392</v>
          </cell>
          <cell r="AA115">
            <v>0</v>
          </cell>
          <cell r="AB115">
            <v>0</v>
          </cell>
          <cell r="AC115">
            <v>49604.657142857177</v>
          </cell>
          <cell r="AD115">
            <v>0</v>
          </cell>
          <cell r="AE115">
            <v>0</v>
          </cell>
          <cell r="AF115">
            <v>0</v>
          </cell>
          <cell r="AG115">
            <v>114400</v>
          </cell>
          <cell r="AH115">
            <v>0</v>
          </cell>
          <cell r="AI115">
            <v>0</v>
          </cell>
          <cell r="AJ115">
            <v>0</v>
          </cell>
          <cell r="AK115">
            <v>0</v>
          </cell>
          <cell r="AL115">
            <v>0</v>
          </cell>
          <cell r="AM115">
            <v>0</v>
          </cell>
          <cell r="AN115">
            <v>0</v>
          </cell>
          <cell r="AO115">
            <v>0</v>
          </cell>
          <cell r="AP115">
            <v>0</v>
          </cell>
          <cell r="AQ115">
            <v>0</v>
          </cell>
          <cell r="AR115">
            <v>0</v>
          </cell>
          <cell r="AS115">
            <v>0</v>
          </cell>
          <cell r="AT115">
            <v>599798.65</v>
          </cell>
          <cell r="AU115">
            <v>67256.557891920849</v>
          </cell>
          <cell r="AV115">
            <v>114400</v>
          </cell>
          <cell r="AW115">
            <v>65556.623809523851</v>
          </cell>
        </row>
        <row r="116">
          <cell r="B116">
            <v>9353338</v>
          </cell>
          <cell r="C116" t="str">
            <v>St Margaret's Church of England Voluntary Aided Primary School, Ipswich</v>
          </cell>
          <cell r="D116">
            <v>420</v>
          </cell>
          <cell r="E116">
            <v>420</v>
          </cell>
          <cell r="F116">
            <v>0</v>
          </cell>
          <cell r="G116">
            <v>1205337</v>
          </cell>
          <cell r="H116">
            <v>0</v>
          </cell>
          <cell r="I116">
            <v>0</v>
          </cell>
          <cell r="J116">
            <v>20249.999999999971</v>
          </cell>
          <cell r="K116">
            <v>0</v>
          </cell>
          <cell r="L116">
            <v>30625.000000000004</v>
          </cell>
          <cell r="M116">
            <v>0</v>
          </cell>
          <cell r="N116">
            <v>23520.000000000029</v>
          </cell>
          <cell r="O116">
            <v>8250.0000000000036</v>
          </cell>
          <cell r="P116">
            <v>10125.000000000002</v>
          </cell>
          <cell r="Q116">
            <v>2430.0000000000023</v>
          </cell>
          <cell r="R116">
            <v>2174.9999999999991</v>
          </cell>
          <cell r="S116">
            <v>2999.9999999999991</v>
          </cell>
          <cell r="T116">
            <v>0</v>
          </cell>
          <cell r="U116">
            <v>0</v>
          </cell>
          <cell r="V116">
            <v>0</v>
          </cell>
          <cell r="W116">
            <v>0</v>
          </cell>
          <cell r="X116">
            <v>0</v>
          </cell>
          <cell r="Y116">
            <v>0</v>
          </cell>
          <cell r="Z116">
            <v>41026.685393258347</v>
          </cell>
          <cell r="AA116">
            <v>0</v>
          </cell>
          <cell r="AB116">
            <v>0</v>
          </cell>
          <cell r="AC116">
            <v>120967.92452830185</v>
          </cell>
          <cell r="AD116">
            <v>0</v>
          </cell>
          <cell r="AE116">
            <v>0</v>
          </cell>
          <cell r="AF116">
            <v>0</v>
          </cell>
          <cell r="AG116">
            <v>114400</v>
          </cell>
          <cell r="AH116">
            <v>0</v>
          </cell>
          <cell r="AI116">
            <v>0</v>
          </cell>
          <cell r="AJ116">
            <v>0</v>
          </cell>
          <cell r="AK116">
            <v>0</v>
          </cell>
          <cell r="AL116">
            <v>0</v>
          </cell>
          <cell r="AM116">
            <v>0</v>
          </cell>
          <cell r="AN116">
            <v>0</v>
          </cell>
          <cell r="AO116">
            <v>0</v>
          </cell>
          <cell r="AP116">
            <v>0</v>
          </cell>
          <cell r="AQ116">
            <v>0</v>
          </cell>
          <cell r="AR116">
            <v>0</v>
          </cell>
          <cell r="AS116">
            <v>0</v>
          </cell>
          <cell r="AT116">
            <v>1205337</v>
          </cell>
          <cell r="AU116">
            <v>262369.60992156022</v>
          </cell>
          <cell r="AV116">
            <v>114400</v>
          </cell>
          <cell r="AW116">
            <v>181108.22452830186</v>
          </cell>
        </row>
        <row r="117">
          <cell r="B117">
            <v>9353342</v>
          </cell>
          <cell r="C117" t="str">
            <v>St Mark's Catholic Primary School, Ipswich</v>
          </cell>
          <cell r="D117">
            <v>212</v>
          </cell>
          <cell r="E117">
            <v>212</v>
          </cell>
          <cell r="F117">
            <v>0</v>
          </cell>
          <cell r="G117">
            <v>608408.19999999995</v>
          </cell>
          <cell r="H117">
            <v>0</v>
          </cell>
          <cell r="I117">
            <v>0</v>
          </cell>
          <cell r="J117">
            <v>5849.9999999999964</v>
          </cell>
          <cell r="K117">
            <v>0</v>
          </cell>
          <cell r="L117">
            <v>9475.3051643192503</v>
          </cell>
          <cell r="M117">
            <v>0</v>
          </cell>
          <cell r="N117">
            <v>4410</v>
          </cell>
          <cell r="O117">
            <v>10000.000000000007</v>
          </cell>
          <cell r="P117">
            <v>7499.9999999999973</v>
          </cell>
          <cell r="Q117">
            <v>12149.999999999989</v>
          </cell>
          <cell r="R117">
            <v>3914.9999999999964</v>
          </cell>
          <cell r="S117">
            <v>0</v>
          </cell>
          <cell r="T117">
            <v>0</v>
          </cell>
          <cell r="U117">
            <v>0</v>
          </cell>
          <cell r="V117">
            <v>0</v>
          </cell>
          <cell r="W117">
            <v>0</v>
          </cell>
          <cell r="X117">
            <v>0</v>
          </cell>
          <cell r="Y117">
            <v>0</v>
          </cell>
          <cell r="Z117">
            <v>17449.230769230788</v>
          </cell>
          <cell r="AA117">
            <v>0</v>
          </cell>
          <cell r="AB117">
            <v>0</v>
          </cell>
          <cell r="AC117">
            <v>59616.067415730395</v>
          </cell>
          <cell r="AD117">
            <v>0</v>
          </cell>
          <cell r="AE117">
            <v>0</v>
          </cell>
          <cell r="AF117">
            <v>0</v>
          </cell>
          <cell r="AG117">
            <v>114400</v>
          </cell>
          <cell r="AH117">
            <v>0</v>
          </cell>
          <cell r="AI117">
            <v>0</v>
          </cell>
          <cell r="AJ117">
            <v>0</v>
          </cell>
          <cell r="AK117">
            <v>0</v>
          </cell>
          <cell r="AL117">
            <v>0</v>
          </cell>
          <cell r="AM117">
            <v>0</v>
          </cell>
          <cell r="AN117">
            <v>0</v>
          </cell>
          <cell r="AO117">
            <v>0</v>
          </cell>
          <cell r="AP117">
            <v>0</v>
          </cell>
          <cell r="AQ117">
            <v>0</v>
          </cell>
          <cell r="AR117">
            <v>0</v>
          </cell>
          <cell r="AS117">
            <v>0</v>
          </cell>
          <cell r="AT117">
            <v>608408.19999999995</v>
          </cell>
          <cell r="AU117">
            <v>130365.60334928043</v>
          </cell>
          <cell r="AV117">
            <v>114400</v>
          </cell>
          <cell r="AW117">
            <v>96219.01999789002</v>
          </cell>
        </row>
        <row r="118">
          <cell r="B118">
            <v>9354024</v>
          </cell>
          <cell r="C118" t="str">
            <v>Thurston Community College</v>
          </cell>
          <cell r="D118">
            <v>1380</v>
          </cell>
          <cell r="E118">
            <v>0</v>
          </cell>
          <cell r="F118">
            <v>1380</v>
          </cell>
          <cell r="G118">
            <v>0</v>
          </cell>
          <cell r="H118">
            <v>3232741.6999999997</v>
          </cell>
          <cell r="I118">
            <v>2643685.3000000003</v>
          </cell>
          <cell r="J118">
            <v>0</v>
          </cell>
          <cell r="K118">
            <v>49049.999999999993</v>
          </cell>
          <cell r="L118">
            <v>0</v>
          </cell>
          <cell r="M118">
            <v>169930.07730147574</v>
          </cell>
          <cell r="N118">
            <v>0</v>
          </cell>
          <cell r="O118">
            <v>0</v>
          </cell>
          <cell r="P118">
            <v>0</v>
          </cell>
          <cell r="Q118">
            <v>0</v>
          </cell>
          <cell r="R118">
            <v>0</v>
          </cell>
          <cell r="S118">
            <v>0</v>
          </cell>
          <cell r="T118">
            <v>5103.6983321247089</v>
          </cell>
          <cell r="U118">
            <v>2431.7621464829585</v>
          </cell>
          <cell r="V118">
            <v>2676.9398114575815</v>
          </cell>
          <cell r="W118">
            <v>0</v>
          </cell>
          <cell r="X118">
            <v>1876.359680928213</v>
          </cell>
          <cell r="Y118">
            <v>0</v>
          </cell>
          <cell r="Z118">
            <v>0</v>
          </cell>
          <cell r="AA118">
            <v>2879.9999999999986</v>
          </cell>
          <cell r="AB118">
            <v>0</v>
          </cell>
          <cell r="AC118">
            <v>0</v>
          </cell>
          <cell r="AD118">
            <v>516012.70538851694</v>
          </cell>
          <cell r="AE118">
            <v>0</v>
          </cell>
          <cell r="AF118">
            <v>0</v>
          </cell>
          <cell r="AG118">
            <v>114400</v>
          </cell>
          <cell r="AH118">
            <v>0</v>
          </cell>
          <cell r="AI118">
            <v>0</v>
          </cell>
          <cell r="AJ118">
            <v>50000</v>
          </cell>
          <cell r="AK118">
            <v>207590.04</v>
          </cell>
          <cell r="AL118">
            <v>0</v>
          </cell>
          <cell r="AM118">
            <v>0</v>
          </cell>
          <cell r="AN118">
            <v>0</v>
          </cell>
          <cell r="AO118">
            <v>0</v>
          </cell>
          <cell r="AP118">
            <v>0</v>
          </cell>
          <cell r="AQ118">
            <v>0</v>
          </cell>
          <cell r="AR118">
            <v>0</v>
          </cell>
          <cell r="AS118">
            <v>0</v>
          </cell>
          <cell r="AT118">
            <v>5876427</v>
          </cell>
          <cell r="AU118">
            <v>749961.54266098619</v>
          </cell>
          <cell r="AV118">
            <v>371990.04000000004</v>
          </cell>
          <cell r="AW118">
            <v>641499.92402475164</v>
          </cell>
        </row>
        <row r="119">
          <cell r="B119">
            <v>9354090</v>
          </cell>
          <cell r="C119" t="str">
            <v>Northgate High School</v>
          </cell>
          <cell r="D119">
            <v>1278</v>
          </cell>
          <cell r="E119">
            <v>0</v>
          </cell>
          <cell r="F119">
            <v>1278</v>
          </cell>
          <cell r="G119">
            <v>0</v>
          </cell>
          <cell r="H119">
            <v>3136001.3</v>
          </cell>
          <cell r="I119">
            <v>2286925</v>
          </cell>
          <cell r="J119">
            <v>0</v>
          </cell>
          <cell r="K119">
            <v>45900.000000000029</v>
          </cell>
          <cell r="L119">
            <v>0</v>
          </cell>
          <cell r="M119">
            <v>178721.10933758976</v>
          </cell>
          <cell r="N119">
            <v>0</v>
          </cell>
          <cell r="O119">
            <v>0</v>
          </cell>
          <cell r="P119">
            <v>0</v>
          </cell>
          <cell r="Q119">
            <v>0</v>
          </cell>
          <cell r="R119">
            <v>0</v>
          </cell>
          <cell r="S119">
            <v>0</v>
          </cell>
          <cell r="T119">
            <v>49200.000000000095</v>
          </cell>
          <cell r="U119">
            <v>66824.999999999869</v>
          </cell>
          <cell r="V119">
            <v>13910.000000000033</v>
          </cell>
          <cell r="W119">
            <v>12179.999999999995</v>
          </cell>
          <cell r="X119">
            <v>0</v>
          </cell>
          <cell r="Y119">
            <v>0</v>
          </cell>
          <cell r="Z119">
            <v>0</v>
          </cell>
          <cell r="AA119">
            <v>27402.884012539107</v>
          </cell>
          <cell r="AB119">
            <v>0</v>
          </cell>
          <cell r="AC119">
            <v>0</v>
          </cell>
          <cell r="AD119">
            <v>407732.4836370165</v>
          </cell>
          <cell r="AE119">
            <v>0</v>
          </cell>
          <cell r="AF119">
            <v>0</v>
          </cell>
          <cell r="AG119">
            <v>114400</v>
          </cell>
          <cell r="AH119">
            <v>0</v>
          </cell>
          <cell r="AI119">
            <v>0</v>
          </cell>
          <cell r="AJ119">
            <v>0</v>
          </cell>
          <cell r="AK119">
            <v>222967.08</v>
          </cell>
          <cell r="AL119">
            <v>0</v>
          </cell>
          <cell r="AM119">
            <v>0</v>
          </cell>
          <cell r="AN119">
            <v>0</v>
          </cell>
          <cell r="AO119">
            <v>0</v>
          </cell>
          <cell r="AP119">
            <v>0</v>
          </cell>
          <cell r="AQ119">
            <v>0</v>
          </cell>
          <cell r="AR119">
            <v>0</v>
          </cell>
          <cell r="AS119">
            <v>0</v>
          </cell>
          <cell r="AT119">
            <v>5422926.2999999998</v>
          </cell>
          <cell r="AU119">
            <v>801871.47698714538</v>
          </cell>
          <cell r="AV119">
            <v>337367.07999999996</v>
          </cell>
          <cell r="AW119">
            <v>601053.3383058114</v>
          </cell>
        </row>
        <row r="120">
          <cell r="B120">
            <v>9354500</v>
          </cell>
          <cell r="C120" t="str">
            <v>King Edward VI Church of England Voluntary Controlled Upper School</v>
          </cell>
          <cell r="D120">
            <v>1143</v>
          </cell>
          <cell r="E120">
            <v>0</v>
          </cell>
          <cell r="F120">
            <v>1143</v>
          </cell>
          <cell r="G120">
            <v>0</v>
          </cell>
          <cell r="H120">
            <v>2853841.8</v>
          </cell>
          <cell r="I120">
            <v>1989624.7500000002</v>
          </cell>
          <cell r="J120">
            <v>0</v>
          </cell>
          <cell r="K120">
            <v>64800.000000000029</v>
          </cell>
          <cell r="L120">
            <v>0</v>
          </cell>
          <cell r="M120">
            <v>224230.30088495574</v>
          </cell>
          <cell r="N120">
            <v>0</v>
          </cell>
          <cell r="O120">
            <v>0</v>
          </cell>
          <cell r="P120">
            <v>0</v>
          </cell>
          <cell r="Q120">
            <v>0</v>
          </cell>
          <cell r="R120">
            <v>0</v>
          </cell>
          <cell r="S120">
            <v>0</v>
          </cell>
          <cell r="T120">
            <v>56099.999999999964</v>
          </cell>
          <cell r="U120">
            <v>2024.9999999999993</v>
          </cell>
          <cell r="V120">
            <v>21934.999999999989</v>
          </cell>
          <cell r="W120">
            <v>0</v>
          </cell>
          <cell r="X120">
            <v>0</v>
          </cell>
          <cell r="Y120">
            <v>0</v>
          </cell>
          <cell r="Z120">
            <v>0</v>
          </cell>
          <cell r="AA120">
            <v>15840.000000000002</v>
          </cell>
          <cell r="AB120">
            <v>0</v>
          </cell>
          <cell r="AC120">
            <v>0</v>
          </cell>
          <cell r="AD120">
            <v>493651.9441278794</v>
          </cell>
          <cell r="AE120">
            <v>0</v>
          </cell>
          <cell r="AF120">
            <v>0</v>
          </cell>
          <cell r="AG120">
            <v>114400</v>
          </cell>
          <cell r="AH120">
            <v>0</v>
          </cell>
          <cell r="AI120">
            <v>0</v>
          </cell>
          <cell r="AJ120">
            <v>0</v>
          </cell>
          <cell r="AK120">
            <v>190931.58</v>
          </cell>
          <cell r="AL120">
            <v>0</v>
          </cell>
          <cell r="AM120">
            <v>0</v>
          </cell>
          <cell r="AN120">
            <v>0</v>
          </cell>
          <cell r="AO120">
            <v>0</v>
          </cell>
          <cell r="AP120">
            <v>0</v>
          </cell>
          <cell r="AQ120">
            <v>0</v>
          </cell>
          <cell r="AR120">
            <v>0</v>
          </cell>
          <cell r="AS120">
            <v>0</v>
          </cell>
          <cell r="AT120">
            <v>4843466.55</v>
          </cell>
          <cell r="AU120">
            <v>878582.24501283513</v>
          </cell>
          <cell r="AV120">
            <v>305331.57999999996</v>
          </cell>
          <cell r="AW120">
            <v>688149.89457035728</v>
          </cell>
        </row>
        <row r="121">
          <cell r="B121">
            <v>9354600</v>
          </cell>
          <cell r="C121" t="str">
            <v>St Benedict's Catholic School</v>
          </cell>
          <cell r="D121">
            <v>772</v>
          </cell>
          <cell r="E121">
            <v>0</v>
          </cell>
          <cell r="F121">
            <v>772</v>
          </cell>
          <cell r="G121">
            <v>0</v>
          </cell>
          <cell r="H121">
            <v>1886437.8</v>
          </cell>
          <cell r="I121">
            <v>1390450.4000000001</v>
          </cell>
          <cell r="J121">
            <v>0</v>
          </cell>
          <cell r="K121">
            <v>27450.000000000007</v>
          </cell>
          <cell r="L121">
            <v>0</v>
          </cell>
          <cell r="M121">
            <v>83016.805555555562</v>
          </cell>
          <cell r="N121">
            <v>0</v>
          </cell>
          <cell r="O121">
            <v>0</v>
          </cell>
          <cell r="P121">
            <v>0</v>
          </cell>
          <cell r="Q121">
            <v>0</v>
          </cell>
          <cell r="R121">
            <v>0</v>
          </cell>
          <cell r="S121">
            <v>0</v>
          </cell>
          <cell r="T121">
            <v>27070.129870129898</v>
          </cell>
          <cell r="U121">
            <v>3248.4155844155875</v>
          </cell>
          <cell r="V121">
            <v>19310.02597402599</v>
          </cell>
          <cell r="W121">
            <v>2326.0259740259717</v>
          </cell>
          <cell r="X121">
            <v>7519.4805194805267</v>
          </cell>
          <cell r="Y121">
            <v>0</v>
          </cell>
          <cell r="Z121">
            <v>0</v>
          </cell>
          <cell r="AA121">
            <v>20159.99999999996</v>
          </cell>
          <cell r="AB121">
            <v>0</v>
          </cell>
          <cell r="AC121">
            <v>0</v>
          </cell>
          <cell r="AD121">
            <v>254289.06808988433</v>
          </cell>
          <cell r="AE121">
            <v>0</v>
          </cell>
          <cell r="AF121">
            <v>926.19974059662854</v>
          </cell>
          <cell r="AG121">
            <v>114400</v>
          </cell>
          <cell r="AH121">
            <v>0</v>
          </cell>
          <cell r="AI121">
            <v>0</v>
          </cell>
          <cell r="AJ121">
            <v>0</v>
          </cell>
          <cell r="AK121">
            <v>21953.03</v>
          </cell>
          <cell r="AL121">
            <v>0</v>
          </cell>
          <cell r="AM121">
            <v>0</v>
          </cell>
          <cell r="AN121">
            <v>0</v>
          </cell>
          <cell r="AO121">
            <v>0</v>
          </cell>
          <cell r="AP121">
            <v>0</v>
          </cell>
          <cell r="AQ121">
            <v>0</v>
          </cell>
          <cell r="AR121">
            <v>0</v>
          </cell>
          <cell r="AS121">
            <v>0</v>
          </cell>
          <cell r="AT121">
            <v>3276888.2</v>
          </cell>
          <cell r="AU121">
            <v>445316.15130811447</v>
          </cell>
          <cell r="AV121">
            <v>136353.03</v>
          </cell>
          <cell r="AW121">
            <v>349212.30982870108</v>
          </cell>
        </row>
        <row r="122">
          <cell r="B122">
            <v>9352000</v>
          </cell>
          <cell r="C122" t="str">
            <v>Langer Primary Academy</v>
          </cell>
          <cell r="D122">
            <v>150</v>
          </cell>
          <cell r="E122">
            <v>150</v>
          </cell>
          <cell r="F122">
            <v>0</v>
          </cell>
          <cell r="G122">
            <v>430477.5</v>
          </cell>
          <cell r="H122">
            <v>0</v>
          </cell>
          <cell r="I122">
            <v>0</v>
          </cell>
          <cell r="J122">
            <v>19350.000000000022</v>
          </cell>
          <cell r="K122">
            <v>0</v>
          </cell>
          <cell r="L122">
            <v>30782.608695652176</v>
          </cell>
          <cell r="M122">
            <v>0</v>
          </cell>
          <cell r="N122">
            <v>3831.0810810810926</v>
          </cell>
          <cell r="O122">
            <v>1520.2702702702688</v>
          </cell>
          <cell r="P122">
            <v>36106.418918918927</v>
          </cell>
          <cell r="Q122">
            <v>0</v>
          </cell>
          <cell r="R122">
            <v>0</v>
          </cell>
          <cell r="S122">
            <v>0</v>
          </cell>
          <cell r="T122">
            <v>0</v>
          </cell>
          <cell r="U122">
            <v>0</v>
          </cell>
          <cell r="V122">
            <v>0</v>
          </cell>
          <cell r="W122">
            <v>0</v>
          </cell>
          <cell r="X122">
            <v>0</v>
          </cell>
          <cell r="Y122">
            <v>0</v>
          </cell>
          <cell r="Z122">
            <v>3852</v>
          </cell>
          <cell r="AA122">
            <v>0</v>
          </cell>
          <cell r="AB122">
            <v>0</v>
          </cell>
          <cell r="AC122">
            <v>76402.173913043414</v>
          </cell>
          <cell r="AD122">
            <v>0</v>
          </cell>
          <cell r="AE122">
            <v>9624.9999999999563</v>
          </cell>
          <cell r="AF122">
            <v>0</v>
          </cell>
          <cell r="AG122">
            <v>114400</v>
          </cell>
          <cell r="AH122">
            <v>0</v>
          </cell>
          <cell r="AI122">
            <v>0</v>
          </cell>
          <cell r="AJ122">
            <v>0</v>
          </cell>
          <cell r="AK122">
            <v>4460.3999999999996</v>
          </cell>
          <cell r="AL122">
            <v>0</v>
          </cell>
          <cell r="AM122">
            <v>0</v>
          </cell>
          <cell r="AN122">
            <v>0</v>
          </cell>
          <cell r="AO122">
            <v>0</v>
          </cell>
          <cell r="AP122">
            <v>0</v>
          </cell>
          <cell r="AQ122">
            <v>0</v>
          </cell>
          <cell r="AR122">
            <v>0</v>
          </cell>
          <cell r="AS122">
            <v>0</v>
          </cell>
          <cell r="AT122">
            <v>430477.5</v>
          </cell>
          <cell r="AU122">
            <v>181469.55287896586</v>
          </cell>
          <cell r="AV122">
            <v>118860.4</v>
          </cell>
          <cell r="AW122">
            <v>132150.16339600465</v>
          </cell>
        </row>
        <row r="123">
          <cell r="B123">
            <v>9352001</v>
          </cell>
          <cell r="C123" t="str">
            <v>Gusford Community Primary School</v>
          </cell>
          <cell r="D123">
            <v>578</v>
          </cell>
          <cell r="E123">
            <v>578</v>
          </cell>
          <cell r="F123">
            <v>0</v>
          </cell>
          <cell r="G123">
            <v>1658773.3</v>
          </cell>
          <cell r="H123">
            <v>0</v>
          </cell>
          <cell r="I123">
            <v>0</v>
          </cell>
          <cell r="J123">
            <v>48150</v>
          </cell>
          <cell r="K123">
            <v>0</v>
          </cell>
          <cell r="L123">
            <v>73563.636363636353</v>
          </cell>
          <cell r="M123">
            <v>0</v>
          </cell>
          <cell r="N123">
            <v>17069.0625</v>
          </cell>
          <cell r="O123">
            <v>10536.458333333338</v>
          </cell>
          <cell r="P123">
            <v>45156.249999999927</v>
          </cell>
          <cell r="Q123">
            <v>29667.656249999975</v>
          </cell>
          <cell r="R123">
            <v>36230.364583333278</v>
          </cell>
          <cell r="S123">
            <v>0</v>
          </cell>
          <cell r="T123">
            <v>0</v>
          </cell>
          <cell r="U123">
            <v>0</v>
          </cell>
          <cell r="V123">
            <v>0</v>
          </cell>
          <cell r="W123">
            <v>0</v>
          </cell>
          <cell r="X123">
            <v>0</v>
          </cell>
          <cell r="Y123">
            <v>0</v>
          </cell>
          <cell r="Z123">
            <v>10056.260162601617</v>
          </cell>
          <cell r="AA123">
            <v>0</v>
          </cell>
          <cell r="AB123">
            <v>0</v>
          </cell>
          <cell r="AC123">
            <v>223495.33195020739</v>
          </cell>
          <cell r="AD123">
            <v>0</v>
          </cell>
          <cell r="AE123">
            <v>2029.9999999999848</v>
          </cell>
          <cell r="AF123">
            <v>0</v>
          </cell>
          <cell r="AG123">
            <v>114400</v>
          </cell>
          <cell r="AH123">
            <v>0</v>
          </cell>
          <cell r="AI123">
            <v>0</v>
          </cell>
          <cell r="AJ123">
            <v>0</v>
          </cell>
          <cell r="AK123">
            <v>9072</v>
          </cell>
          <cell r="AL123">
            <v>0</v>
          </cell>
          <cell r="AM123">
            <v>0</v>
          </cell>
          <cell r="AN123">
            <v>0</v>
          </cell>
          <cell r="AO123">
            <v>0</v>
          </cell>
          <cell r="AP123">
            <v>0</v>
          </cell>
          <cell r="AQ123">
            <v>0</v>
          </cell>
          <cell r="AR123">
            <v>0</v>
          </cell>
          <cell r="AS123">
            <v>0</v>
          </cell>
          <cell r="AT123">
            <v>1658773.3</v>
          </cell>
          <cell r="AU123">
            <v>495955.02014311182</v>
          </cell>
          <cell r="AV123">
            <v>123472</v>
          </cell>
          <cell r="AW123">
            <v>363634.84596535884</v>
          </cell>
        </row>
        <row r="124">
          <cell r="B124">
            <v>9352003</v>
          </cell>
          <cell r="C124" t="str">
            <v>Forest Academy</v>
          </cell>
          <cell r="D124">
            <v>367</v>
          </cell>
          <cell r="E124">
            <v>367</v>
          </cell>
          <cell r="F124">
            <v>0</v>
          </cell>
          <cell r="G124">
            <v>1053234.95</v>
          </cell>
          <cell r="H124">
            <v>0</v>
          </cell>
          <cell r="I124">
            <v>0</v>
          </cell>
          <cell r="J124">
            <v>29699.999999999935</v>
          </cell>
          <cell r="K124">
            <v>0</v>
          </cell>
          <cell r="L124">
            <v>36959.99999999992</v>
          </cell>
          <cell r="M124">
            <v>0</v>
          </cell>
          <cell r="N124">
            <v>20790.000000000033</v>
          </cell>
          <cell r="O124">
            <v>0</v>
          </cell>
          <cell r="P124">
            <v>0</v>
          </cell>
          <cell r="Q124">
            <v>0</v>
          </cell>
          <cell r="R124">
            <v>0</v>
          </cell>
          <cell r="S124">
            <v>0</v>
          </cell>
          <cell r="T124">
            <v>0</v>
          </cell>
          <cell r="U124">
            <v>0</v>
          </cell>
          <cell r="V124">
            <v>0</v>
          </cell>
          <cell r="W124">
            <v>0</v>
          </cell>
          <cell r="X124">
            <v>0</v>
          </cell>
          <cell r="Y124">
            <v>0</v>
          </cell>
          <cell r="Z124">
            <v>12667.419354838717</v>
          </cell>
          <cell r="AA124">
            <v>0</v>
          </cell>
          <cell r="AB124">
            <v>0</v>
          </cell>
          <cell r="AC124">
            <v>114331.73469387753</v>
          </cell>
          <cell r="AD124">
            <v>0</v>
          </cell>
          <cell r="AE124">
            <v>1732.4999999999989</v>
          </cell>
          <cell r="AF124">
            <v>0</v>
          </cell>
          <cell r="AG124">
            <v>114400</v>
          </cell>
          <cell r="AH124">
            <v>0</v>
          </cell>
          <cell r="AI124">
            <v>0</v>
          </cell>
          <cell r="AJ124">
            <v>0</v>
          </cell>
          <cell r="AK124">
            <v>8013.6</v>
          </cell>
          <cell r="AL124">
            <v>0</v>
          </cell>
          <cell r="AM124">
            <v>0</v>
          </cell>
          <cell r="AN124">
            <v>0</v>
          </cell>
          <cell r="AO124">
            <v>0</v>
          </cell>
          <cell r="AP124">
            <v>0</v>
          </cell>
          <cell r="AQ124">
            <v>0</v>
          </cell>
          <cell r="AR124">
            <v>0</v>
          </cell>
          <cell r="AS124">
            <v>0</v>
          </cell>
          <cell r="AT124">
            <v>1053234.95</v>
          </cell>
          <cell r="AU124">
            <v>216181.65404871613</v>
          </cell>
          <cell r="AV124">
            <v>122413.6</v>
          </cell>
          <cell r="AW124">
            <v>168009.53469387745</v>
          </cell>
        </row>
        <row r="125">
          <cell r="B125">
            <v>9352006</v>
          </cell>
          <cell r="C125" t="str">
            <v>Westwood Primary School</v>
          </cell>
          <cell r="D125">
            <v>202</v>
          </cell>
          <cell r="E125">
            <v>202</v>
          </cell>
          <cell r="F125">
            <v>0</v>
          </cell>
          <cell r="G125">
            <v>579709.69999999995</v>
          </cell>
          <cell r="H125">
            <v>0</v>
          </cell>
          <cell r="I125">
            <v>0</v>
          </cell>
          <cell r="J125">
            <v>35999.999999999993</v>
          </cell>
          <cell r="K125">
            <v>0</v>
          </cell>
          <cell r="L125">
            <v>53583.15789473684</v>
          </cell>
          <cell r="M125">
            <v>0</v>
          </cell>
          <cell r="N125">
            <v>11549.999999999989</v>
          </cell>
          <cell r="O125">
            <v>0</v>
          </cell>
          <cell r="P125">
            <v>5999.9999999999991</v>
          </cell>
          <cell r="Q125">
            <v>10125.000000000018</v>
          </cell>
          <cell r="R125">
            <v>25229.999999999989</v>
          </cell>
          <cell r="S125">
            <v>599.99999999999989</v>
          </cell>
          <cell r="T125">
            <v>0</v>
          </cell>
          <cell r="U125">
            <v>0</v>
          </cell>
          <cell r="V125">
            <v>0</v>
          </cell>
          <cell r="W125">
            <v>0</v>
          </cell>
          <cell r="X125">
            <v>0</v>
          </cell>
          <cell r="Y125">
            <v>0</v>
          </cell>
          <cell r="Z125">
            <v>1884.9418604651185</v>
          </cell>
          <cell r="AA125">
            <v>0</v>
          </cell>
          <cell r="AB125">
            <v>0</v>
          </cell>
          <cell r="AC125">
            <v>76082.560975609784</v>
          </cell>
          <cell r="AD125">
            <v>0</v>
          </cell>
          <cell r="AE125">
            <v>2520.0000000000073</v>
          </cell>
          <cell r="AF125">
            <v>0</v>
          </cell>
          <cell r="AG125">
            <v>114400</v>
          </cell>
          <cell r="AH125">
            <v>0</v>
          </cell>
          <cell r="AI125">
            <v>0</v>
          </cell>
          <cell r="AJ125">
            <v>0</v>
          </cell>
          <cell r="AK125">
            <v>4081.59</v>
          </cell>
          <cell r="AL125">
            <v>0</v>
          </cell>
          <cell r="AM125">
            <v>0</v>
          </cell>
          <cell r="AN125">
            <v>0</v>
          </cell>
          <cell r="AO125">
            <v>0</v>
          </cell>
          <cell r="AP125">
            <v>0</v>
          </cell>
          <cell r="AQ125">
            <v>0</v>
          </cell>
          <cell r="AR125">
            <v>0</v>
          </cell>
          <cell r="AS125">
            <v>0</v>
          </cell>
          <cell r="AT125">
            <v>579709.69999999995</v>
          </cell>
          <cell r="AU125">
            <v>223575.66073081174</v>
          </cell>
          <cell r="AV125">
            <v>118481.59</v>
          </cell>
          <cell r="AW125">
            <v>157579.43992297817</v>
          </cell>
        </row>
        <row r="126">
          <cell r="B126">
            <v>9352010</v>
          </cell>
          <cell r="C126" t="str">
            <v>Westfield Primary Academy</v>
          </cell>
          <cell r="D126">
            <v>381</v>
          </cell>
          <cell r="E126">
            <v>381</v>
          </cell>
          <cell r="F126">
            <v>0</v>
          </cell>
          <cell r="G126">
            <v>1093412.8499999999</v>
          </cell>
          <cell r="H126">
            <v>0</v>
          </cell>
          <cell r="I126">
            <v>0</v>
          </cell>
          <cell r="J126">
            <v>33300.000000000022</v>
          </cell>
          <cell r="K126">
            <v>0</v>
          </cell>
          <cell r="L126">
            <v>46822.144638403988</v>
          </cell>
          <cell r="M126">
            <v>0</v>
          </cell>
          <cell r="N126">
            <v>7140.0000000000027</v>
          </cell>
          <cell r="O126">
            <v>1250.0000000000007</v>
          </cell>
          <cell r="P126">
            <v>0</v>
          </cell>
          <cell r="Q126">
            <v>0</v>
          </cell>
          <cell r="R126">
            <v>0</v>
          </cell>
          <cell r="S126">
            <v>0</v>
          </cell>
          <cell r="T126">
            <v>0</v>
          </cell>
          <cell r="U126">
            <v>0</v>
          </cell>
          <cell r="V126">
            <v>0</v>
          </cell>
          <cell r="W126">
            <v>0</v>
          </cell>
          <cell r="X126">
            <v>0</v>
          </cell>
          <cell r="Y126">
            <v>0</v>
          </cell>
          <cell r="Z126">
            <v>20260.707831325304</v>
          </cell>
          <cell r="AA126">
            <v>0</v>
          </cell>
          <cell r="AB126">
            <v>0</v>
          </cell>
          <cell r="AC126">
            <v>132258.84493670904</v>
          </cell>
          <cell r="AD126">
            <v>0</v>
          </cell>
          <cell r="AE126">
            <v>0</v>
          </cell>
          <cell r="AF126">
            <v>0</v>
          </cell>
          <cell r="AG126">
            <v>114400</v>
          </cell>
          <cell r="AH126">
            <v>0</v>
          </cell>
          <cell r="AI126">
            <v>0</v>
          </cell>
          <cell r="AJ126">
            <v>0</v>
          </cell>
          <cell r="AK126">
            <v>11894.4</v>
          </cell>
          <cell r="AL126">
            <v>0</v>
          </cell>
          <cell r="AM126">
            <v>0</v>
          </cell>
          <cell r="AN126">
            <v>0</v>
          </cell>
          <cell r="AO126">
            <v>0</v>
          </cell>
          <cell r="AP126">
            <v>0</v>
          </cell>
          <cell r="AQ126">
            <v>0</v>
          </cell>
          <cell r="AR126">
            <v>0</v>
          </cell>
          <cell r="AS126">
            <v>0</v>
          </cell>
          <cell r="AT126">
            <v>1093412.8499999999</v>
          </cell>
          <cell r="AU126">
            <v>241031.69740643835</v>
          </cell>
          <cell r="AV126">
            <v>126294.39999999999</v>
          </cell>
          <cell r="AW126">
            <v>186467.71725591103</v>
          </cell>
        </row>
        <row r="127">
          <cell r="B127">
            <v>9352014</v>
          </cell>
          <cell r="C127" t="str">
            <v>Red Oak Primary School</v>
          </cell>
          <cell r="D127">
            <v>406</v>
          </cell>
          <cell r="E127">
            <v>406</v>
          </cell>
          <cell r="F127">
            <v>0</v>
          </cell>
          <cell r="G127">
            <v>1165159.0999999999</v>
          </cell>
          <cell r="H127">
            <v>0</v>
          </cell>
          <cell r="I127">
            <v>0</v>
          </cell>
          <cell r="J127">
            <v>76949.999999999956</v>
          </cell>
          <cell r="K127">
            <v>0</v>
          </cell>
          <cell r="L127">
            <v>109740.59405940594</v>
          </cell>
          <cell r="M127">
            <v>0</v>
          </cell>
          <cell r="N127">
            <v>18690.00000000004</v>
          </cell>
          <cell r="O127">
            <v>2250.0000000000036</v>
          </cell>
          <cell r="P127">
            <v>24750.000000000025</v>
          </cell>
          <cell r="Q127">
            <v>45359.999999999964</v>
          </cell>
          <cell r="R127">
            <v>42194.99999999992</v>
          </cell>
          <cell r="S127">
            <v>4199.9999999999927</v>
          </cell>
          <cell r="T127">
            <v>0</v>
          </cell>
          <cell r="U127">
            <v>0</v>
          </cell>
          <cell r="V127">
            <v>0</v>
          </cell>
          <cell r="W127">
            <v>0</v>
          </cell>
          <cell r="X127">
            <v>0</v>
          </cell>
          <cell r="Y127">
            <v>0</v>
          </cell>
          <cell r="Z127">
            <v>6787.8125</v>
          </cell>
          <cell r="AA127">
            <v>0</v>
          </cell>
          <cell r="AB127">
            <v>0</v>
          </cell>
          <cell r="AC127">
            <v>133437.86350148378</v>
          </cell>
          <cell r="AD127">
            <v>0</v>
          </cell>
          <cell r="AE127">
            <v>18934.999999999844</v>
          </cell>
          <cell r="AF127">
            <v>0</v>
          </cell>
          <cell r="AG127">
            <v>114400</v>
          </cell>
          <cell r="AH127">
            <v>0</v>
          </cell>
          <cell r="AI127">
            <v>0</v>
          </cell>
          <cell r="AJ127">
            <v>0</v>
          </cell>
          <cell r="AK127">
            <v>7257.6</v>
          </cell>
          <cell r="AL127">
            <v>0</v>
          </cell>
          <cell r="AM127">
            <v>0</v>
          </cell>
          <cell r="AN127">
            <v>0</v>
          </cell>
          <cell r="AO127">
            <v>0</v>
          </cell>
          <cell r="AP127">
            <v>0</v>
          </cell>
          <cell r="AQ127">
            <v>0</v>
          </cell>
          <cell r="AR127">
            <v>0</v>
          </cell>
          <cell r="AS127">
            <v>0</v>
          </cell>
          <cell r="AT127">
            <v>1165159.0999999999</v>
          </cell>
          <cell r="AU127">
            <v>483296.27006088948</v>
          </cell>
          <cell r="AV127">
            <v>121657.60000000001</v>
          </cell>
          <cell r="AW127">
            <v>305458.46053118672</v>
          </cell>
        </row>
        <row r="128">
          <cell r="B128">
            <v>9352017</v>
          </cell>
          <cell r="C128" t="str">
            <v>Sidegate Primary School</v>
          </cell>
          <cell r="D128">
            <v>652</v>
          </cell>
          <cell r="E128">
            <v>652</v>
          </cell>
          <cell r="F128">
            <v>0</v>
          </cell>
          <cell r="G128">
            <v>1871142.2</v>
          </cell>
          <cell r="H128">
            <v>0</v>
          </cell>
          <cell r="I128">
            <v>0</v>
          </cell>
          <cell r="J128">
            <v>27900.000000000004</v>
          </cell>
          <cell r="K128">
            <v>0</v>
          </cell>
          <cell r="L128">
            <v>49687.584097859326</v>
          </cell>
          <cell r="M128">
            <v>0</v>
          </cell>
          <cell r="N128">
            <v>8623.2258064516136</v>
          </cell>
          <cell r="O128">
            <v>3505.376344086018</v>
          </cell>
          <cell r="P128">
            <v>3755.760368663598</v>
          </cell>
          <cell r="Q128">
            <v>3244.9769585253534</v>
          </cell>
          <cell r="R128">
            <v>0</v>
          </cell>
          <cell r="S128">
            <v>1201.8433179723513</v>
          </cell>
          <cell r="T128">
            <v>0</v>
          </cell>
          <cell r="U128">
            <v>0</v>
          </cell>
          <cell r="V128">
            <v>0</v>
          </cell>
          <cell r="W128">
            <v>0</v>
          </cell>
          <cell r="X128">
            <v>0</v>
          </cell>
          <cell r="Y128">
            <v>0</v>
          </cell>
          <cell r="Z128">
            <v>33456.980461811712</v>
          </cell>
          <cell r="AA128">
            <v>0</v>
          </cell>
          <cell r="AB128">
            <v>0</v>
          </cell>
          <cell r="AC128">
            <v>233599.18669131256</v>
          </cell>
          <cell r="AD128">
            <v>0</v>
          </cell>
          <cell r="AE128">
            <v>0</v>
          </cell>
          <cell r="AF128">
            <v>0</v>
          </cell>
          <cell r="AG128">
            <v>114400</v>
          </cell>
          <cell r="AH128">
            <v>0</v>
          </cell>
          <cell r="AI128">
            <v>0</v>
          </cell>
          <cell r="AJ128">
            <v>0</v>
          </cell>
          <cell r="AK128">
            <v>9928.7999999999993</v>
          </cell>
          <cell r="AL128">
            <v>0</v>
          </cell>
          <cell r="AM128">
            <v>0</v>
          </cell>
          <cell r="AN128">
            <v>0</v>
          </cell>
          <cell r="AO128">
            <v>0</v>
          </cell>
          <cell r="AP128">
            <v>0</v>
          </cell>
          <cell r="AQ128">
            <v>0</v>
          </cell>
          <cell r="AR128">
            <v>0</v>
          </cell>
          <cell r="AS128">
            <v>0</v>
          </cell>
          <cell r="AT128">
            <v>1871142.2</v>
          </cell>
          <cell r="AU128">
            <v>364974.93404668255</v>
          </cell>
          <cell r="AV128">
            <v>124328.8</v>
          </cell>
          <cell r="AW128">
            <v>292511.37013809168</v>
          </cell>
        </row>
        <row r="129">
          <cell r="B129">
            <v>9352022</v>
          </cell>
          <cell r="C129" t="str">
            <v>Laureate Community Academy</v>
          </cell>
          <cell r="D129">
            <v>221</v>
          </cell>
          <cell r="E129">
            <v>221</v>
          </cell>
          <cell r="F129">
            <v>0</v>
          </cell>
          <cell r="G129">
            <v>634236.85</v>
          </cell>
          <cell r="H129">
            <v>0</v>
          </cell>
          <cell r="I129">
            <v>0</v>
          </cell>
          <cell r="J129">
            <v>11699.999999999958</v>
          </cell>
          <cell r="K129">
            <v>0</v>
          </cell>
          <cell r="L129">
            <v>23598.305084745763</v>
          </cell>
          <cell r="M129">
            <v>0</v>
          </cell>
          <cell r="N129">
            <v>3360.0000000000014</v>
          </cell>
          <cell r="O129">
            <v>0</v>
          </cell>
          <cell r="P129">
            <v>750</v>
          </cell>
          <cell r="Q129">
            <v>0</v>
          </cell>
          <cell r="R129">
            <v>0</v>
          </cell>
          <cell r="S129">
            <v>0</v>
          </cell>
          <cell r="T129">
            <v>0</v>
          </cell>
          <cell r="U129">
            <v>0</v>
          </cell>
          <cell r="V129">
            <v>0</v>
          </cell>
          <cell r="W129">
            <v>0</v>
          </cell>
          <cell r="X129">
            <v>0</v>
          </cell>
          <cell r="Y129">
            <v>0</v>
          </cell>
          <cell r="Z129">
            <v>30790.364583333376</v>
          </cell>
          <cell r="AA129">
            <v>0</v>
          </cell>
          <cell r="AB129">
            <v>0</v>
          </cell>
          <cell r="AC129">
            <v>65683.255813953379</v>
          </cell>
          <cell r="AD129">
            <v>0</v>
          </cell>
          <cell r="AE129">
            <v>0</v>
          </cell>
          <cell r="AF129">
            <v>0</v>
          </cell>
          <cell r="AG129">
            <v>114400</v>
          </cell>
          <cell r="AH129">
            <v>0</v>
          </cell>
          <cell r="AI129">
            <v>0</v>
          </cell>
          <cell r="AJ129">
            <v>0</v>
          </cell>
          <cell r="AK129">
            <v>5483.12</v>
          </cell>
          <cell r="AL129">
            <v>0</v>
          </cell>
          <cell r="AM129">
            <v>0</v>
          </cell>
          <cell r="AN129">
            <v>0</v>
          </cell>
          <cell r="AO129">
            <v>0</v>
          </cell>
          <cell r="AP129">
            <v>0</v>
          </cell>
          <cell r="AQ129">
            <v>0</v>
          </cell>
          <cell r="AR129">
            <v>0</v>
          </cell>
          <cell r="AS129">
            <v>0</v>
          </cell>
          <cell r="AT129">
            <v>634236.85</v>
          </cell>
          <cell r="AU129">
            <v>135881.92548203247</v>
          </cell>
          <cell r="AV129">
            <v>119883.12</v>
          </cell>
          <cell r="AW129">
            <v>95340.208356326242</v>
          </cell>
        </row>
        <row r="130">
          <cell r="B130">
            <v>9352025</v>
          </cell>
          <cell r="C130" t="str">
            <v>Grove Primary School</v>
          </cell>
          <cell r="D130">
            <v>296</v>
          </cell>
          <cell r="E130">
            <v>296</v>
          </cell>
          <cell r="F130">
            <v>0</v>
          </cell>
          <cell r="G130">
            <v>849475.6</v>
          </cell>
          <cell r="H130">
            <v>0</v>
          </cell>
          <cell r="I130">
            <v>0</v>
          </cell>
          <cell r="J130">
            <v>28350.000000000022</v>
          </cell>
          <cell r="K130">
            <v>0</v>
          </cell>
          <cell r="L130">
            <v>41302.325581395351</v>
          </cell>
          <cell r="M130">
            <v>0</v>
          </cell>
          <cell r="N130">
            <v>4862.8571428571431</v>
          </cell>
          <cell r="O130">
            <v>251.70068027210905</v>
          </cell>
          <cell r="P130">
            <v>35489.795918367396</v>
          </cell>
          <cell r="Q130">
            <v>1631.0204081632596</v>
          </cell>
          <cell r="R130">
            <v>2189.795918367342</v>
          </cell>
          <cell r="S130">
            <v>1208.1632653061217</v>
          </cell>
          <cell r="T130">
            <v>0</v>
          </cell>
          <cell r="U130">
            <v>0</v>
          </cell>
          <cell r="V130">
            <v>0</v>
          </cell>
          <cell r="W130">
            <v>0</v>
          </cell>
          <cell r="X130">
            <v>0</v>
          </cell>
          <cell r="Y130">
            <v>0</v>
          </cell>
          <cell r="Z130">
            <v>1261.8326693227093</v>
          </cell>
          <cell r="AA130">
            <v>0</v>
          </cell>
          <cell r="AB130">
            <v>0</v>
          </cell>
          <cell r="AC130">
            <v>107181.6</v>
          </cell>
          <cell r="AD130">
            <v>0</v>
          </cell>
          <cell r="AE130">
            <v>0</v>
          </cell>
          <cell r="AF130">
            <v>0</v>
          </cell>
          <cell r="AG130">
            <v>114400</v>
          </cell>
          <cell r="AH130">
            <v>0</v>
          </cell>
          <cell r="AI130">
            <v>0</v>
          </cell>
          <cell r="AJ130">
            <v>0</v>
          </cell>
          <cell r="AK130">
            <v>8064</v>
          </cell>
          <cell r="AL130">
            <v>0</v>
          </cell>
          <cell r="AM130">
            <v>0</v>
          </cell>
          <cell r="AN130">
            <v>0</v>
          </cell>
          <cell r="AO130">
            <v>0</v>
          </cell>
          <cell r="AP130">
            <v>0</v>
          </cell>
          <cell r="AQ130">
            <v>0</v>
          </cell>
          <cell r="AR130">
            <v>0</v>
          </cell>
          <cell r="AS130">
            <v>0</v>
          </cell>
          <cell r="AT130">
            <v>849475.6</v>
          </cell>
          <cell r="AU130">
            <v>223729.09158405146</v>
          </cell>
          <cell r="AV130">
            <v>122464</v>
          </cell>
          <cell r="AW130">
            <v>174777.22945736436</v>
          </cell>
        </row>
        <row r="131">
          <cell r="B131">
            <v>9352027</v>
          </cell>
          <cell r="C131" t="str">
            <v>Hillside Primary School</v>
          </cell>
          <cell r="D131">
            <v>534</v>
          </cell>
          <cell r="E131">
            <v>534</v>
          </cell>
          <cell r="F131">
            <v>0</v>
          </cell>
          <cell r="G131">
            <v>1532499.9</v>
          </cell>
          <cell r="H131">
            <v>0</v>
          </cell>
          <cell r="I131">
            <v>0</v>
          </cell>
          <cell r="J131">
            <v>56249.99999999992</v>
          </cell>
          <cell r="K131">
            <v>0</v>
          </cell>
          <cell r="L131">
            <v>87287.351351351361</v>
          </cell>
          <cell r="M131">
            <v>0</v>
          </cell>
          <cell r="N131">
            <v>2529.4736842105253</v>
          </cell>
          <cell r="O131">
            <v>37891.917293233026</v>
          </cell>
          <cell r="P131">
            <v>43287.124060150454</v>
          </cell>
          <cell r="Q131">
            <v>66263.176691729313</v>
          </cell>
          <cell r="R131">
            <v>8296.0714285714239</v>
          </cell>
          <cell r="S131">
            <v>4215.789473684209</v>
          </cell>
          <cell r="T131">
            <v>0</v>
          </cell>
          <cell r="U131">
            <v>0</v>
          </cell>
          <cell r="V131">
            <v>0</v>
          </cell>
          <cell r="W131">
            <v>0</v>
          </cell>
          <cell r="X131">
            <v>0</v>
          </cell>
          <cell r="Y131">
            <v>0</v>
          </cell>
          <cell r="Z131">
            <v>106433.52941176466</v>
          </cell>
          <cell r="AA131">
            <v>0</v>
          </cell>
          <cell r="AB131">
            <v>0</v>
          </cell>
          <cell r="AC131">
            <v>263204.6280991736</v>
          </cell>
          <cell r="AD131">
            <v>0</v>
          </cell>
          <cell r="AE131">
            <v>36836.482176360019</v>
          </cell>
          <cell r="AF131">
            <v>0</v>
          </cell>
          <cell r="AG131">
            <v>114400</v>
          </cell>
          <cell r="AH131">
            <v>0</v>
          </cell>
          <cell r="AI131">
            <v>0</v>
          </cell>
          <cell r="AJ131">
            <v>0</v>
          </cell>
          <cell r="AK131">
            <v>10785.6</v>
          </cell>
          <cell r="AL131">
            <v>0</v>
          </cell>
          <cell r="AM131">
            <v>0</v>
          </cell>
          <cell r="AN131">
            <v>0</v>
          </cell>
          <cell r="AO131">
            <v>0</v>
          </cell>
          <cell r="AP131">
            <v>0</v>
          </cell>
          <cell r="AQ131">
            <v>0</v>
          </cell>
          <cell r="AR131">
            <v>0</v>
          </cell>
          <cell r="AS131">
            <v>0</v>
          </cell>
          <cell r="AT131">
            <v>1532499.9</v>
          </cell>
          <cell r="AU131">
            <v>712495.54367022845</v>
          </cell>
          <cell r="AV131">
            <v>125185.60000000001</v>
          </cell>
          <cell r="AW131">
            <v>426167.8800906387</v>
          </cell>
        </row>
        <row r="132">
          <cell r="B132">
            <v>9352029</v>
          </cell>
          <cell r="C132" t="str">
            <v>Tollgate Primary School</v>
          </cell>
          <cell r="D132">
            <v>277</v>
          </cell>
          <cell r="E132">
            <v>277</v>
          </cell>
          <cell r="F132">
            <v>0</v>
          </cell>
          <cell r="G132">
            <v>794948.45</v>
          </cell>
          <cell r="H132">
            <v>0</v>
          </cell>
          <cell r="I132">
            <v>0</v>
          </cell>
          <cell r="J132">
            <v>28799.999999999971</v>
          </cell>
          <cell r="K132">
            <v>0</v>
          </cell>
          <cell r="L132">
            <v>36990.153846153844</v>
          </cell>
          <cell r="M132">
            <v>0</v>
          </cell>
          <cell r="N132">
            <v>24448.260869565234</v>
          </cell>
          <cell r="O132">
            <v>1254.5289855072458</v>
          </cell>
          <cell r="P132">
            <v>15430.706521739112</v>
          </cell>
          <cell r="Q132">
            <v>0</v>
          </cell>
          <cell r="R132">
            <v>0</v>
          </cell>
          <cell r="S132">
            <v>0</v>
          </cell>
          <cell r="T132">
            <v>0</v>
          </cell>
          <cell r="U132">
            <v>0</v>
          </cell>
          <cell r="V132">
            <v>0</v>
          </cell>
          <cell r="W132">
            <v>0</v>
          </cell>
          <cell r="X132">
            <v>0</v>
          </cell>
          <cell r="Y132">
            <v>0</v>
          </cell>
          <cell r="Z132">
            <v>11196.955555555562</v>
          </cell>
          <cell r="AA132">
            <v>0</v>
          </cell>
          <cell r="AB132">
            <v>0</v>
          </cell>
          <cell r="AC132">
            <v>93803.433179723579</v>
          </cell>
          <cell r="AD132">
            <v>0</v>
          </cell>
          <cell r="AE132">
            <v>17832.500000000098</v>
          </cell>
          <cell r="AF132">
            <v>0</v>
          </cell>
          <cell r="AG132">
            <v>114400</v>
          </cell>
          <cell r="AH132">
            <v>0</v>
          </cell>
          <cell r="AI132">
            <v>0</v>
          </cell>
          <cell r="AJ132">
            <v>0</v>
          </cell>
          <cell r="AK132">
            <v>3627.94</v>
          </cell>
          <cell r="AL132">
            <v>0</v>
          </cell>
          <cell r="AM132">
            <v>0</v>
          </cell>
          <cell r="AN132">
            <v>0</v>
          </cell>
          <cell r="AO132">
            <v>0</v>
          </cell>
          <cell r="AP132">
            <v>0</v>
          </cell>
          <cell r="AQ132">
            <v>0</v>
          </cell>
          <cell r="AR132">
            <v>0</v>
          </cell>
          <cell r="AS132">
            <v>0</v>
          </cell>
          <cell r="AT132">
            <v>794948.45</v>
          </cell>
          <cell r="AU132">
            <v>229756.53895824464</v>
          </cell>
          <cell r="AV132">
            <v>118027.94</v>
          </cell>
          <cell r="AW132">
            <v>157218.05829120625</v>
          </cell>
        </row>
        <row r="133">
          <cell r="B133">
            <v>9352030</v>
          </cell>
          <cell r="C133" t="str">
            <v>Wickhambrook Primary Academy</v>
          </cell>
          <cell r="D133">
            <v>168</v>
          </cell>
          <cell r="E133">
            <v>168</v>
          </cell>
          <cell r="F133">
            <v>0</v>
          </cell>
          <cell r="G133">
            <v>482134.8</v>
          </cell>
          <cell r="H133">
            <v>0</v>
          </cell>
          <cell r="I133">
            <v>0</v>
          </cell>
          <cell r="J133">
            <v>6750.0000000000018</v>
          </cell>
          <cell r="K133">
            <v>0</v>
          </cell>
          <cell r="L133">
            <v>11901.686746987951</v>
          </cell>
          <cell r="M133">
            <v>0</v>
          </cell>
          <cell r="N133">
            <v>630.00000000000159</v>
          </cell>
          <cell r="O133">
            <v>249.99999999999991</v>
          </cell>
          <cell r="P133">
            <v>0</v>
          </cell>
          <cell r="Q133">
            <v>0</v>
          </cell>
          <cell r="R133">
            <v>0</v>
          </cell>
          <cell r="S133">
            <v>0</v>
          </cell>
          <cell r="T133">
            <v>0</v>
          </cell>
          <cell r="U133">
            <v>0</v>
          </cell>
          <cell r="V133">
            <v>0</v>
          </cell>
          <cell r="W133">
            <v>0</v>
          </cell>
          <cell r="X133">
            <v>0</v>
          </cell>
          <cell r="Y133">
            <v>0</v>
          </cell>
          <cell r="Z133">
            <v>1274.8936170212796</v>
          </cell>
          <cell r="AA133">
            <v>0</v>
          </cell>
          <cell r="AB133">
            <v>0</v>
          </cell>
          <cell r="AC133">
            <v>49992.352941176418</v>
          </cell>
          <cell r="AD133">
            <v>0</v>
          </cell>
          <cell r="AE133">
            <v>0</v>
          </cell>
          <cell r="AF133">
            <v>0</v>
          </cell>
          <cell r="AG133">
            <v>114400</v>
          </cell>
          <cell r="AH133">
            <v>0</v>
          </cell>
          <cell r="AI133">
            <v>0</v>
          </cell>
          <cell r="AJ133">
            <v>0</v>
          </cell>
          <cell r="AK133">
            <v>2417.4</v>
          </cell>
          <cell r="AL133">
            <v>0</v>
          </cell>
          <cell r="AM133">
            <v>0</v>
          </cell>
          <cell r="AN133">
            <v>0</v>
          </cell>
          <cell r="AO133">
            <v>0</v>
          </cell>
          <cell r="AP133">
            <v>0</v>
          </cell>
          <cell r="AQ133">
            <v>0</v>
          </cell>
          <cell r="AR133">
            <v>0</v>
          </cell>
          <cell r="AS133">
            <v>0</v>
          </cell>
          <cell r="AT133">
            <v>482134.8</v>
          </cell>
          <cell r="AU133">
            <v>70798.933305185652</v>
          </cell>
          <cell r="AV133">
            <v>116817.4</v>
          </cell>
          <cell r="AW133">
            <v>69710.996314670396</v>
          </cell>
        </row>
        <row r="134">
          <cell r="B134">
            <v>9352031</v>
          </cell>
          <cell r="C134" t="str">
            <v>Woolpit Primary Academy</v>
          </cell>
          <cell r="D134">
            <v>140</v>
          </cell>
          <cell r="E134">
            <v>140</v>
          </cell>
          <cell r="F134">
            <v>0</v>
          </cell>
          <cell r="G134">
            <v>401779</v>
          </cell>
          <cell r="H134">
            <v>0</v>
          </cell>
          <cell r="I134">
            <v>0</v>
          </cell>
          <cell r="J134">
            <v>19349.999999999989</v>
          </cell>
          <cell r="K134">
            <v>0</v>
          </cell>
          <cell r="L134">
            <v>24079.999999999989</v>
          </cell>
          <cell r="M134">
            <v>0</v>
          </cell>
          <cell r="N134">
            <v>629.9999999999992</v>
          </cell>
          <cell r="O134">
            <v>0</v>
          </cell>
          <cell r="P134">
            <v>0</v>
          </cell>
          <cell r="Q134">
            <v>0</v>
          </cell>
          <cell r="R134">
            <v>0</v>
          </cell>
          <cell r="S134">
            <v>0</v>
          </cell>
          <cell r="T134">
            <v>0</v>
          </cell>
          <cell r="U134">
            <v>0</v>
          </cell>
          <cell r="V134">
            <v>0</v>
          </cell>
          <cell r="W134">
            <v>0</v>
          </cell>
          <cell r="X134">
            <v>0</v>
          </cell>
          <cell r="Y134">
            <v>0</v>
          </cell>
          <cell r="Z134">
            <v>1188.8888888888907</v>
          </cell>
          <cell r="AA134">
            <v>0</v>
          </cell>
          <cell r="AB134">
            <v>0</v>
          </cell>
          <cell r="AC134">
            <v>48015.254237288173</v>
          </cell>
          <cell r="AD134">
            <v>0</v>
          </cell>
          <cell r="AE134">
            <v>7524.9999999999472</v>
          </cell>
          <cell r="AF134">
            <v>0</v>
          </cell>
          <cell r="AG134">
            <v>114400</v>
          </cell>
          <cell r="AH134">
            <v>0</v>
          </cell>
          <cell r="AI134">
            <v>0</v>
          </cell>
          <cell r="AJ134">
            <v>0</v>
          </cell>
          <cell r="AK134">
            <v>3535.64</v>
          </cell>
          <cell r="AL134">
            <v>0</v>
          </cell>
          <cell r="AM134">
            <v>0</v>
          </cell>
          <cell r="AN134">
            <v>0</v>
          </cell>
          <cell r="AO134">
            <v>0</v>
          </cell>
          <cell r="AP134">
            <v>0</v>
          </cell>
          <cell r="AQ134">
            <v>0</v>
          </cell>
          <cell r="AR134">
            <v>0</v>
          </cell>
          <cell r="AS134">
            <v>0</v>
          </cell>
          <cell r="AT134">
            <v>401779</v>
          </cell>
          <cell r="AU134">
            <v>100789.14312617699</v>
          </cell>
          <cell r="AV134">
            <v>117935.64</v>
          </cell>
          <cell r="AW134">
            <v>79998.054237288161</v>
          </cell>
        </row>
        <row r="135">
          <cell r="B135">
            <v>9352036</v>
          </cell>
          <cell r="C135" t="str">
            <v>Place Farm Primary Academy</v>
          </cell>
          <cell r="D135">
            <v>405</v>
          </cell>
          <cell r="E135">
            <v>405</v>
          </cell>
          <cell r="F135">
            <v>0</v>
          </cell>
          <cell r="G135">
            <v>1162289.25</v>
          </cell>
          <cell r="H135">
            <v>0</v>
          </cell>
          <cell r="I135">
            <v>0</v>
          </cell>
          <cell r="J135">
            <v>34649.99999999992</v>
          </cell>
          <cell r="K135">
            <v>0</v>
          </cell>
          <cell r="L135">
            <v>54630.656934306571</v>
          </cell>
          <cell r="M135">
            <v>0</v>
          </cell>
          <cell r="N135">
            <v>26314.975247524719</v>
          </cell>
          <cell r="O135">
            <v>17793.935643564386</v>
          </cell>
          <cell r="P135">
            <v>0</v>
          </cell>
          <cell r="Q135">
            <v>0</v>
          </cell>
          <cell r="R135">
            <v>0</v>
          </cell>
          <cell r="S135">
            <v>0</v>
          </cell>
          <cell r="T135">
            <v>0</v>
          </cell>
          <cell r="U135">
            <v>0</v>
          </cell>
          <cell r="V135">
            <v>0</v>
          </cell>
          <cell r="W135">
            <v>0</v>
          </cell>
          <cell r="X135">
            <v>0</v>
          </cell>
          <cell r="Y135">
            <v>0</v>
          </cell>
          <cell r="Z135">
            <v>16714.928571428562</v>
          </cell>
          <cell r="AA135">
            <v>0</v>
          </cell>
          <cell r="AB135">
            <v>0</v>
          </cell>
          <cell r="AC135">
            <v>133386.63294797696</v>
          </cell>
          <cell r="AD135">
            <v>0</v>
          </cell>
          <cell r="AE135">
            <v>0</v>
          </cell>
          <cell r="AF135">
            <v>0</v>
          </cell>
          <cell r="AG135">
            <v>114400</v>
          </cell>
          <cell r="AH135">
            <v>0</v>
          </cell>
          <cell r="AI135">
            <v>0</v>
          </cell>
          <cell r="AJ135">
            <v>0</v>
          </cell>
          <cell r="AK135">
            <v>8719.2000000000007</v>
          </cell>
          <cell r="AL135">
            <v>0</v>
          </cell>
          <cell r="AM135">
            <v>0</v>
          </cell>
          <cell r="AN135">
            <v>0</v>
          </cell>
          <cell r="AO135">
            <v>0</v>
          </cell>
          <cell r="AP135">
            <v>0</v>
          </cell>
          <cell r="AQ135">
            <v>0</v>
          </cell>
          <cell r="AR135">
            <v>0</v>
          </cell>
          <cell r="AS135">
            <v>0</v>
          </cell>
          <cell r="AT135">
            <v>1162289.25</v>
          </cell>
          <cell r="AU135">
            <v>283491.12934480113</v>
          </cell>
          <cell r="AV135">
            <v>123119.2</v>
          </cell>
          <cell r="AW135">
            <v>210034.21686067476</v>
          </cell>
        </row>
        <row r="136">
          <cell r="B136">
            <v>9352040</v>
          </cell>
          <cell r="C136" t="str">
            <v>Burton End Primary Academy</v>
          </cell>
          <cell r="D136">
            <v>372</v>
          </cell>
          <cell r="E136">
            <v>372</v>
          </cell>
          <cell r="F136">
            <v>0</v>
          </cell>
          <cell r="G136">
            <v>1067584.2</v>
          </cell>
          <cell r="H136">
            <v>0</v>
          </cell>
          <cell r="I136">
            <v>0</v>
          </cell>
          <cell r="J136">
            <v>25199.999999999975</v>
          </cell>
          <cell r="K136">
            <v>0</v>
          </cell>
          <cell r="L136">
            <v>33600</v>
          </cell>
          <cell r="M136">
            <v>0</v>
          </cell>
          <cell r="N136">
            <v>16003.018867924502</v>
          </cell>
          <cell r="O136">
            <v>15541.778975741281</v>
          </cell>
          <cell r="P136">
            <v>0</v>
          </cell>
          <cell r="Q136">
            <v>0</v>
          </cell>
          <cell r="R136">
            <v>0</v>
          </cell>
          <cell r="S136">
            <v>0</v>
          </cell>
          <cell r="T136">
            <v>0</v>
          </cell>
          <cell r="U136">
            <v>0</v>
          </cell>
          <cell r="V136">
            <v>0</v>
          </cell>
          <cell r="W136">
            <v>0</v>
          </cell>
          <cell r="X136">
            <v>0</v>
          </cell>
          <cell r="Y136">
            <v>0</v>
          </cell>
          <cell r="Z136">
            <v>10108.952380952383</v>
          </cell>
          <cell r="AA136">
            <v>0</v>
          </cell>
          <cell r="AB136">
            <v>0</v>
          </cell>
          <cell r="AC136">
            <v>117575.99999999997</v>
          </cell>
          <cell r="AD136">
            <v>0</v>
          </cell>
          <cell r="AE136">
            <v>0</v>
          </cell>
          <cell r="AF136">
            <v>0</v>
          </cell>
          <cell r="AG136">
            <v>114400</v>
          </cell>
          <cell r="AH136">
            <v>0</v>
          </cell>
          <cell r="AI136">
            <v>0</v>
          </cell>
          <cell r="AJ136">
            <v>0</v>
          </cell>
          <cell r="AK136">
            <v>6955.2</v>
          </cell>
          <cell r="AL136">
            <v>0</v>
          </cell>
          <cell r="AM136">
            <v>0</v>
          </cell>
          <cell r="AN136">
            <v>0</v>
          </cell>
          <cell r="AO136">
            <v>0</v>
          </cell>
          <cell r="AP136">
            <v>0</v>
          </cell>
          <cell r="AQ136">
            <v>0</v>
          </cell>
          <cell r="AR136">
            <v>0</v>
          </cell>
          <cell r="AS136">
            <v>0</v>
          </cell>
          <cell r="AT136">
            <v>1067584.2</v>
          </cell>
          <cell r="AU136">
            <v>218029.75022461812</v>
          </cell>
          <cell r="AV136">
            <v>121355.2</v>
          </cell>
          <cell r="AW136">
            <v>172701.19892183284</v>
          </cell>
        </row>
        <row r="137">
          <cell r="B137">
            <v>9352043</v>
          </cell>
          <cell r="C137" t="str">
            <v>Kessingland Church of England Primary Academy</v>
          </cell>
          <cell r="D137">
            <v>231</v>
          </cell>
          <cell r="E137">
            <v>231</v>
          </cell>
          <cell r="F137">
            <v>0</v>
          </cell>
          <cell r="G137">
            <v>662935.35</v>
          </cell>
          <cell r="H137">
            <v>0</v>
          </cell>
          <cell r="I137">
            <v>0</v>
          </cell>
          <cell r="J137">
            <v>42749.999999999971</v>
          </cell>
          <cell r="K137">
            <v>0</v>
          </cell>
          <cell r="L137">
            <v>59068.493150684932</v>
          </cell>
          <cell r="M137">
            <v>0</v>
          </cell>
          <cell r="N137">
            <v>210.00000000000006</v>
          </cell>
          <cell r="O137">
            <v>19999.999999999978</v>
          </cell>
          <cell r="P137">
            <v>26249.999999999996</v>
          </cell>
          <cell r="Q137">
            <v>0</v>
          </cell>
          <cell r="R137">
            <v>870.00000000000023</v>
          </cell>
          <cell r="S137">
            <v>1200.0000000000002</v>
          </cell>
          <cell r="T137">
            <v>0</v>
          </cell>
          <cell r="U137">
            <v>0</v>
          </cell>
          <cell r="V137">
            <v>0</v>
          </cell>
          <cell r="W137">
            <v>0</v>
          </cell>
          <cell r="X137">
            <v>0</v>
          </cell>
          <cell r="Y137">
            <v>0</v>
          </cell>
          <cell r="Z137">
            <v>3218.3593750000036</v>
          </cell>
          <cell r="AA137">
            <v>0</v>
          </cell>
          <cell r="AB137">
            <v>0</v>
          </cell>
          <cell r="AC137">
            <v>111354.15789473674</v>
          </cell>
          <cell r="AD137">
            <v>0</v>
          </cell>
          <cell r="AE137">
            <v>175.76086956521695</v>
          </cell>
          <cell r="AF137">
            <v>0</v>
          </cell>
          <cell r="AG137">
            <v>114400</v>
          </cell>
          <cell r="AH137">
            <v>0</v>
          </cell>
          <cell r="AI137">
            <v>0</v>
          </cell>
          <cell r="AJ137">
            <v>0</v>
          </cell>
          <cell r="AK137">
            <v>5947.2</v>
          </cell>
          <cell r="AL137">
            <v>0</v>
          </cell>
          <cell r="AM137">
            <v>0</v>
          </cell>
          <cell r="AN137">
            <v>0</v>
          </cell>
          <cell r="AO137">
            <v>0</v>
          </cell>
          <cell r="AP137">
            <v>0</v>
          </cell>
          <cell r="AQ137">
            <v>0</v>
          </cell>
          <cell r="AR137">
            <v>0</v>
          </cell>
          <cell r="AS137">
            <v>0</v>
          </cell>
          <cell r="AT137">
            <v>662935.35</v>
          </cell>
          <cell r="AU137">
            <v>265096.77128998685</v>
          </cell>
          <cell r="AV137">
            <v>120347.2</v>
          </cell>
          <cell r="AW137">
            <v>196481.20447007916</v>
          </cell>
        </row>
        <row r="138">
          <cell r="B138">
            <v>9352047</v>
          </cell>
          <cell r="C138" t="str">
            <v>Coupals Primary Academy</v>
          </cell>
          <cell r="D138">
            <v>294</v>
          </cell>
          <cell r="E138">
            <v>294</v>
          </cell>
          <cell r="F138">
            <v>0</v>
          </cell>
          <cell r="G138">
            <v>843735.9</v>
          </cell>
          <cell r="H138">
            <v>0</v>
          </cell>
          <cell r="I138">
            <v>0</v>
          </cell>
          <cell r="J138">
            <v>22499.999999999953</v>
          </cell>
          <cell r="K138">
            <v>0</v>
          </cell>
          <cell r="L138">
            <v>31475.294117647056</v>
          </cell>
          <cell r="M138">
            <v>0</v>
          </cell>
          <cell r="N138">
            <v>4879.7938144329892</v>
          </cell>
          <cell r="O138">
            <v>1515.4639175257712</v>
          </cell>
          <cell r="P138">
            <v>0</v>
          </cell>
          <cell r="Q138">
            <v>0</v>
          </cell>
          <cell r="R138">
            <v>0</v>
          </cell>
          <cell r="S138">
            <v>0</v>
          </cell>
          <cell r="T138">
            <v>0</v>
          </cell>
          <cell r="U138">
            <v>0</v>
          </cell>
          <cell r="V138">
            <v>0</v>
          </cell>
          <cell r="W138">
            <v>0</v>
          </cell>
          <cell r="X138">
            <v>0</v>
          </cell>
          <cell r="Y138">
            <v>0</v>
          </cell>
          <cell r="Z138">
            <v>10230.24390243903</v>
          </cell>
          <cell r="AA138">
            <v>0</v>
          </cell>
          <cell r="AB138">
            <v>0</v>
          </cell>
          <cell r="AC138">
            <v>103507.43801652886</v>
          </cell>
          <cell r="AD138">
            <v>0</v>
          </cell>
          <cell r="AE138">
            <v>0</v>
          </cell>
          <cell r="AF138">
            <v>0</v>
          </cell>
          <cell r="AG138">
            <v>114400</v>
          </cell>
          <cell r="AH138">
            <v>0</v>
          </cell>
          <cell r="AI138">
            <v>0</v>
          </cell>
          <cell r="AJ138">
            <v>0</v>
          </cell>
          <cell r="AK138">
            <v>4863.6000000000004</v>
          </cell>
          <cell r="AL138">
            <v>0</v>
          </cell>
          <cell r="AM138">
            <v>0</v>
          </cell>
          <cell r="AN138">
            <v>0</v>
          </cell>
          <cell r="AO138">
            <v>0</v>
          </cell>
          <cell r="AP138">
            <v>0</v>
          </cell>
          <cell r="AQ138">
            <v>0</v>
          </cell>
          <cell r="AR138">
            <v>0</v>
          </cell>
          <cell r="AS138">
            <v>0</v>
          </cell>
          <cell r="AT138">
            <v>843735.9</v>
          </cell>
          <cell r="AU138">
            <v>174108.23376857367</v>
          </cell>
          <cell r="AV138">
            <v>119263.6</v>
          </cell>
          <cell r="AW138">
            <v>143645.51394133174</v>
          </cell>
        </row>
        <row r="139">
          <cell r="B139">
            <v>9352048</v>
          </cell>
          <cell r="C139" t="str">
            <v>Castle Hill Infant School</v>
          </cell>
          <cell r="D139">
            <v>210</v>
          </cell>
          <cell r="E139">
            <v>210</v>
          </cell>
          <cell r="F139">
            <v>0</v>
          </cell>
          <cell r="G139">
            <v>602668.5</v>
          </cell>
          <cell r="H139">
            <v>0</v>
          </cell>
          <cell r="I139">
            <v>0</v>
          </cell>
          <cell r="J139">
            <v>14849.999999999987</v>
          </cell>
          <cell r="K139">
            <v>0</v>
          </cell>
          <cell r="L139">
            <v>18479.999999999985</v>
          </cell>
          <cell r="M139">
            <v>0</v>
          </cell>
          <cell r="N139">
            <v>1680</v>
          </cell>
          <cell r="O139">
            <v>249.99999999999989</v>
          </cell>
          <cell r="P139">
            <v>13125.000000000027</v>
          </cell>
          <cell r="Q139">
            <v>29160.000000000018</v>
          </cell>
          <cell r="R139">
            <v>869.99999999999966</v>
          </cell>
          <cell r="S139">
            <v>0</v>
          </cell>
          <cell r="T139">
            <v>0</v>
          </cell>
          <cell r="U139">
            <v>0</v>
          </cell>
          <cell r="V139">
            <v>0</v>
          </cell>
          <cell r="W139">
            <v>0</v>
          </cell>
          <cell r="X139">
            <v>0</v>
          </cell>
          <cell r="Y139">
            <v>0</v>
          </cell>
          <cell r="Z139">
            <v>20223</v>
          </cell>
          <cell r="AA139">
            <v>0</v>
          </cell>
          <cell r="AB139">
            <v>0</v>
          </cell>
          <cell r="AC139">
            <v>64979.391891892003</v>
          </cell>
          <cell r="AD139">
            <v>0</v>
          </cell>
          <cell r="AE139">
            <v>0</v>
          </cell>
          <cell r="AF139">
            <v>0</v>
          </cell>
          <cell r="AG139">
            <v>114400</v>
          </cell>
          <cell r="AH139">
            <v>0</v>
          </cell>
          <cell r="AI139">
            <v>0</v>
          </cell>
          <cell r="AJ139">
            <v>0</v>
          </cell>
          <cell r="AK139">
            <v>3368.67</v>
          </cell>
          <cell r="AL139">
            <v>0</v>
          </cell>
          <cell r="AM139">
            <v>0</v>
          </cell>
          <cell r="AN139">
            <v>0</v>
          </cell>
          <cell r="AO139">
            <v>0</v>
          </cell>
          <cell r="AP139">
            <v>0</v>
          </cell>
          <cell r="AQ139">
            <v>0</v>
          </cell>
          <cell r="AR139">
            <v>0</v>
          </cell>
          <cell r="AS139">
            <v>0</v>
          </cell>
          <cell r="AT139">
            <v>602668.5</v>
          </cell>
          <cell r="AU139">
            <v>163617.39189189201</v>
          </cell>
          <cell r="AV139">
            <v>117768.67</v>
          </cell>
          <cell r="AW139">
            <v>114139.69189189201</v>
          </cell>
        </row>
        <row r="140">
          <cell r="B140">
            <v>9352050</v>
          </cell>
          <cell r="C140" t="str">
            <v>Castle Hill Junior School</v>
          </cell>
          <cell r="D140">
            <v>316</v>
          </cell>
          <cell r="E140">
            <v>316</v>
          </cell>
          <cell r="F140">
            <v>0</v>
          </cell>
          <cell r="G140">
            <v>906872.6</v>
          </cell>
          <cell r="H140">
            <v>0</v>
          </cell>
          <cell r="I140">
            <v>0</v>
          </cell>
          <cell r="J140">
            <v>33299.999999999942</v>
          </cell>
          <cell r="K140">
            <v>0</v>
          </cell>
          <cell r="L140">
            <v>59791.945392491463</v>
          </cell>
          <cell r="M140">
            <v>0</v>
          </cell>
          <cell r="N140">
            <v>1050.0000000000014</v>
          </cell>
          <cell r="O140">
            <v>2249.9999999999959</v>
          </cell>
          <cell r="P140">
            <v>12374.999999999947</v>
          </cell>
          <cell r="Q140">
            <v>44145.000000000065</v>
          </cell>
          <cell r="R140">
            <v>435.00000000000045</v>
          </cell>
          <cell r="S140">
            <v>0</v>
          </cell>
          <cell r="T140">
            <v>0</v>
          </cell>
          <cell r="U140">
            <v>0</v>
          </cell>
          <cell r="V140">
            <v>0</v>
          </cell>
          <cell r="W140">
            <v>0</v>
          </cell>
          <cell r="X140">
            <v>0</v>
          </cell>
          <cell r="Y140">
            <v>0</v>
          </cell>
          <cell r="Z140">
            <v>6420</v>
          </cell>
          <cell r="AA140">
            <v>0</v>
          </cell>
          <cell r="AB140">
            <v>0</v>
          </cell>
          <cell r="AC140">
            <v>99306.885245901736</v>
          </cell>
          <cell r="AD140">
            <v>0</v>
          </cell>
          <cell r="AE140">
            <v>0</v>
          </cell>
          <cell r="AF140">
            <v>0</v>
          </cell>
          <cell r="AG140">
            <v>114400</v>
          </cell>
          <cell r="AH140">
            <v>0</v>
          </cell>
          <cell r="AI140">
            <v>0</v>
          </cell>
          <cell r="AJ140">
            <v>0</v>
          </cell>
          <cell r="AK140">
            <v>5342.4</v>
          </cell>
          <cell r="AL140">
            <v>0</v>
          </cell>
          <cell r="AM140">
            <v>0</v>
          </cell>
          <cell r="AN140">
            <v>0</v>
          </cell>
          <cell r="AO140">
            <v>0</v>
          </cell>
          <cell r="AP140">
            <v>0</v>
          </cell>
          <cell r="AQ140">
            <v>0</v>
          </cell>
          <cell r="AR140">
            <v>0</v>
          </cell>
          <cell r="AS140">
            <v>0</v>
          </cell>
          <cell r="AT140">
            <v>906872.6</v>
          </cell>
          <cell r="AU140">
            <v>259073.83063839315</v>
          </cell>
          <cell r="AV140">
            <v>119742.39999999999</v>
          </cell>
          <cell r="AW140">
            <v>185933.15794214743</v>
          </cell>
        </row>
        <row r="141">
          <cell r="B141">
            <v>9352051</v>
          </cell>
          <cell r="C141" t="str">
            <v>Glemsford Primary Academy</v>
          </cell>
          <cell r="D141">
            <v>203</v>
          </cell>
          <cell r="E141">
            <v>203</v>
          </cell>
          <cell r="F141">
            <v>0</v>
          </cell>
          <cell r="G141">
            <v>582579.54999999993</v>
          </cell>
          <cell r="H141">
            <v>0</v>
          </cell>
          <cell r="I141">
            <v>0</v>
          </cell>
          <cell r="J141">
            <v>13050.000000000011</v>
          </cell>
          <cell r="K141">
            <v>0</v>
          </cell>
          <cell r="L141">
            <v>25592.879581151832</v>
          </cell>
          <cell r="M141">
            <v>0</v>
          </cell>
          <cell r="N141">
            <v>22680.000000000022</v>
          </cell>
          <cell r="O141">
            <v>250.00000000000017</v>
          </cell>
          <cell r="P141">
            <v>0</v>
          </cell>
          <cell r="Q141">
            <v>0</v>
          </cell>
          <cell r="R141">
            <v>0</v>
          </cell>
          <cell r="S141">
            <v>0</v>
          </cell>
          <cell r="T141">
            <v>0</v>
          </cell>
          <cell r="U141">
            <v>0</v>
          </cell>
          <cell r="V141">
            <v>0</v>
          </cell>
          <cell r="W141">
            <v>0</v>
          </cell>
          <cell r="X141">
            <v>0</v>
          </cell>
          <cell r="Y141">
            <v>0</v>
          </cell>
          <cell r="Z141">
            <v>1255.5491329479771</v>
          </cell>
          <cell r="AA141">
            <v>0</v>
          </cell>
          <cell r="AB141">
            <v>0</v>
          </cell>
          <cell r="AC141">
            <v>60845.299401197604</v>
          </cell>
          <cell r="AD141">
            <v>0</v>
          </cell>
          <cell r="AE141">
            <v>0</v>
          </cell>
          <cell r="AF141">
            <v>0</v>
          </cell>
          <cell r="AG141">
            <v>114400</v>
          </cell>
          <cell r="AH141">
            <v>0</v>
          </cell>
          <cell r="AI141">
            <v>0</v>
          </cell>
          <cell r="AJ141">
            <v>0</v>
          </cell>
          <cell r="AK141">
            <v>4218.4799999999996</v>
          </cell>
          <cell r="AL141">
            <v>0</v>
          </cell>
          <cell r="AM141">
            <v>0</v>
          </cell>
          <cell r="AN141">
            <v>0</v>
          </cell>
          <cell r="AO141">
            <v>0</v>
          </cell>
          <cell r="AP141">
            <v>0</v>
          </cell>
          <cell r="AQ141">
            <v>0</v>
          </cell>
          <cell r="AR141">
            <v>0</v>
          </cell>
          <cell r="AS141">
            <v>0</v>
          </cell>
          <cell r="AT141">
            <v>582579.54999999993</v>
          </cell>
          <cell r="AU141">
            <v>123673.72811529745</v>
          </cell>
          <cell r="AV141">
            <v>118618.48</v>
          </cell>
          <cell r="AW141">
            <v>101584.53919177354</v>
          </cell>
        </row>
        <row r="142">
          <cell r="B142">
            <v>9352052</v>
          </cell>
          <cell r="C142" t="str">
            <v>Reydon Primary School</v>
          </cell>
          <cell r="D142">
            <v>191</v>
          </cell>
          <cell r="E142">
            <v>191</v>
          </cell>
          <cell r="F142">
            <v>0</v>
          </cell>
          <cell r="G142">
            <v>548141.35</v>
          </cell>
          <cell r="H142">
            <v>0</v>
          </cell>
          <cell r="I142">
            <v>0</v>
          </cell>
          <cell r="J142">
            <v>13950.000000000004</v>
          </cell>
          <cell r="K142">
            <v>0</v>
          </cell>
          <cell r="L142">
            <v>23895.319148936171</v>
          </cell>
          <cell r="M142">
            <v>0</v>
          </cell>
          <cell r="N142">
            <v>420.00000000000102</v>
          </cell>
          <cell r="O142">
            <v>250.00000000000011</v>
          </cell>
          <cell r="P142">
            <v>375.00000000000017</v>
          </cell>
          <cell r="Q142">
            <v>0</v>
          </cell>
          <cell r="R142">
            <v>0</v>
          </cell>
          <cell r="S142">
            <v>0</v>
          </cell>
          <cell r="T142">
            <v>0</v>
          </cell>
          <cell r="U142">
            <v>0</v>
          </cell>
          <cell r="V142">
            <v>0</v>
          </cell>
          <cell r="W142">
            <v>0</v>
          </cell>
          <cell r="X142">
            <v>0</v>
          </cell>
          <cell r="Y142">
            <v>0</v>
          </cell>
          <cell r="Z142">
            <v>0</v>
          </cell>
          <cell r="AA142">
            <v>0</v>
          </cell>
          <cell r="AB142">
            <v>0</v>
          </cell>
          <cell r="AC142">
            <v>52125.093749999993</v>
          </cell>
          <cell r="AD142">
            <v>0</v>
          </cell>
          <cell r="AE142">
            <v>0</v>
          </cell>
          <cell r="AF142">
            <v>0</v>
          </cell>
          <cell r="AG142">
            <v>114400</v>
          </cell>
          <cell r="AH142">
            <v>0</v>
          </cell>
          <cell r="AI142">
            <v>0</v>
          </cell>
          <cell r="AJ142">
            <v>0</v>
          </cell>
          <cell r="AK142">
            <v>4359.6000000000004</v>
          </cell>
          <cell r="AL142">
            <v>0</v>
          </cell>
          <cell r="AM142">
            <v>0</v>
          </cell>
          <cell r="AN142">
            <v>0</v>
          </cell>
          <cell r="AO142">
            <v>0</v>
          </cell>
          <cell r="AP142">
            <v>0</v>
          </cell>
          <cell r="AQ142">
            <v>0</v>
          </cell>
          <cell r="AR142">
            <v>0</v>
          </cell>
          <cell r="AS142">
            <v>0</v>
          </cell>
          <cell r="AT142">
            <v>548141.35</v>
          </cell>
          <cell r="AU142">
            <v>91015.412898936163</v>
          </cell>
          <cell r="AV142">
            <v>118759.6</v>
          </cell>
          <cell r="AW142">
            <v>81523.053324468085</v>
          </cell>
        </row>
        <row r="143">
          <cell r="B143">
            <v>9352053</v>
          </cell>
          <cell r="C143" t="str">
            <v>Dell Primary School</v>
          </cell>
          <cell r="D143">
            <v>372</v>
          </cell>
          <cell r="E143">
            <v>372</v>
          </cell>
          <cell r="F143">
            <v>0</v>
          </cell>
          <cell r="G143">
            <v>1067584.2</v>
          </cell>
          <cell r="H143">
            <v>0</v>
          </cell>
          <cell r="I143">
            <v>0</v>
          </cell>
          <cell r="J143">
            <v>44550.00000000008</v>
          </cell>
          <cell r="K143">
            <v>0</v>
          </cell>
          <cell r="L143">
            <v>61270.588235294126</v>
          </cell>
          <cell r="M143">
            <v>0</v>
          </cell>
          <cell r="N143">
            <v>6774.6341463414647</v>
          </cell>
          <cell r="O143">
            <v>2016.2601626016242</v>
          </cell>
          <cell r="P143">
            <v>46499.999999999949</v>
          </cell>
          <cell r="Q143">
            <v>1633.1707317073156</v>
          </cell>
          <cell r="R143">
            <v>13156.097560975611</v>
          </cell>
          <cell r="S143">
            <v>1814.634146341464</v>
          </cell>
          <cell r="T143">
            <v>0</v>
          </cell>
          <cell r="U143">
            <v>0</v>
          </cell>
          <cell r="V143">
            <v>0</v>
          </cell>
          <cell r="W143">
            <v>0</v>
          </cell>
          <cell r="X143">
            <v>0</v>
          </cell>
          <cell r="Y143">
            <v>0</v>
          </cell>
          <cell r="Z143">
            <v>3618.5454545454577</v>
          </cell>
          <cell r="AA143">
            <v>0</v>
          </cell>
          <cell r="AB143">
            <v>0</v>
          </cell>
          <cell r="AC143">
            <v>129658.90909090897</v>
          </cell>
          <cell r="AD143">
            <v>0</v>
          </cell>
          <cell r="AE143">
            <v>0</v>
          </cell>
          <cell r="AF143">
            <v>0</v>
          </cell>
          <cell r="AG143">
            <v>114400</v>
          </cell>
          <cell r="AH143">
            <v>0</v>
          </cell>
          <cell r="AI143">
            <v>0</v>
          </cell>
          <cell r="AJ143">
            <v>0</v>
          </cell>
          <cell r="AK143">
            <v>5314.45</v>
          </cell>
          <cell r="AL143">
            <v>0</v>
          </cell>
          <cell r="AM143">
            <v>0</v>
          </cell>
          <cell r="AN143">
            <v>0</v>
          </cell>
          <cell r="AO143">
            <v>0</v>
          </cell>
          <cell r="AP143">
            <v>0</v>
          </cell>
          <cell r="AQ143">
            <v>0</v>
          </cell>
          <cell r="AR143">
            <v>0</v>
          </cell>
          <cell r="AS143">
            <v>0</v>
          </cell>
          <cell r="AT143">
            <v>1067584.2</v>
          </cell>
          <cell r="AU143">
            <v>310992.83952871605</v>
          </cell>
          <cell r="AV143">
            <v>119714.45</v>
          </cell>
          <cell r="AW143">
            <v>228469.40158253978</v>
          </cell>
        </row>
        <row r="144">
          <cell r="B144">
            <v>9352054</v>
          </cell>
          <cell r="C144" t="str">
            <v>Kedington Primary Academy</v>
          </cell>
          <cell r="D144">
            <v>199</v>
          </cell>
          <cell r="E144">
            <v>199</v>
          </cell>
          <cell r="F144">
            <v>0</v>
          </cell>
          <cell r="G144">
            <v>571100.15</v>
          </cell>
          <cell r="H144">
            <v>0</v>
          </cell>
          <cell r="I144">
            <v>0</v>
          </cell>
          <cell r="J144">
            <v>4499.9999999999964</v>
          </cell>
          <cell r="K144">
            <v>0</v>
          </cell>
          <cell r="L144">
            <v>9108.0769230769238</v>
          </cell>
          <cell r="M144">
            <v>0</v>
          </cell>
          <cell r="N144">
            <v>209.99999999999986</v>
          </cell>
          <cell r="O144">
            <v>749.99999999999943</v>
          </cell>
          <cell r="P144">
            <v>0</v>
          </cell>
          <cell r="Q144">
            <v>0</v>
          </cell>
          <cell r="R144">
            <v>0</v>
          </cell>
          <cell r="S144">
            <v>0</v>
          </cell>
          <cell r="T144">
            <v>0</v>
          </cell>
          <cell r="U144">
            <v>0</v>
          </cell>
          <cell r="V144">
            <v>0</v>
          </cell>
          <cell r="W144">
            <v>0</v>
          </cell>
          <cell r="X144">
            <v>0</v>
          </cell>
          <cell r="Y144">
            <v>0</v>
          </cell>
          <cell r="Z144">
            <v>1230.8092485549137</v>
          </cell>
          <cell r="AA144">
            <v>0</v>
          </cell>
          <cell r="AB144">
            <v>0</v>
          </cell>
          <cell r="AC144">
            <v>48442.285714285805</v>
          </cell>
          <cell r="AD144">
            <v>0</v>
          </cell>
          <cell r="AE144">
            <v>0</v>
          </cell>
          <cell r="AF144">
            <v>0</v>
          </cell>
          <cell r="AG144">
            <v>114400</v>
          </cell>
          <cell r="AH144">
            <v>0</v>
          </cell>
          <cell r="AI144">
            <v>0</v>
          </cell>
          <cell r="AJ144">
            <v>0</v>
          </cell>
          <cell r="AK144">
            <v>4384.8</v>
          </cell>
          <cell r="AL144">
            <v>0</v>
          </cell>
          <cell r="AM144">
            <v>0</v>
          </cell>
          <cell r="AN144">
            <v>0</v>
          </cell>
          <cell r="AO144">
            <v>0</v>
          </cell>
          <cell r="AP144">
            <v>0</v>
          </cell>
          <cell r="AQ144">
            <v>0</v>
          </cell>
          <cell r="AR144">
            <v>0</v>
          </cell>
          <cell r="AS144">
            <v>0</v>
          </cell>
          <cell r="AT144">
            <v>571100.15</v>
          </cell>
          <cell r="AU144">
            <v>64241.17188591764</v>
          </cell>
          <cell r="AV144">
            <v>118784.8</v>
          </cell>
          <cell r="AW144">
            <v>65679.124175824269</v>
          </cell>
        </row>
        <row r="145">
          <cell r="B145">
            <v>9352056</v>
          </cell>
          <cell r="C145" t="str">
            <v>Phoenix St Peter Academy</v>
          </cell>
          <cell r="D145">
            <v>179</v>
          </cell>
          <cell r="E145">
            <v>179</v>
          </cell>
          <cell r="F145">
            <v>0</v>
          </cell>
          <cell r="G145">
            <v>513703.14999999997</v>
          </cell>
          <cell r="H145">
            <v>0</v>
          </cell>
          <cell r="I145">
            <v>0</v>
          </cell>
          <cell r="J145">
            <v>28350.000000000015</v>
          </cell>
          <cell r="K145">
            <v>0</v>
          </cell>
          <cell r="L145">
            <v>38343.169398907106</v>
          </cell>
          <cell r="M145">
            <v>0</v>
          </cell>
          <cell r="N145">
            <v>11549.999999999993</v>
          </cell>
          <cell r="O145">
            <v>1500</v>
          </cell>
          <cell r="P145">
            <v>11624.999999999971</v>
          </cell>
          <cell r="Q145">
            <v>9315.0000000000127</v>
          </cell>
          <cell r="R145">
            <v>15224.999999999982</v>
          </cell>
          <cell r="S145">
            <v>3600</v>
          </cell>
          <cell r="T145">
            <v>0</v>
          </cell>
          <cell r="U145">
            <v>0</v>
          </cell>
          <cell r="V145">
            <v>0</v>
          </cell>
          <cell r="W145">
            <v>0</v>
          </cell>
          <cell r="X145">
            <v>0</v>
          </cell>
          <cell r="Y145">
            <v>0</v>
          </cell>
          <cell r="Z145">
            <v>5353.3229813664575</v>
          </cell>
          <cell r="AA145">
            <v>0</v>
          </cell>
          <cell r="AB145">
            <v>0</v>
          </cell>
          <cell r="AC145">
            <v>72564.290322580724</v>
          </cell>
          <cell r="AD145">
            <v>0</v>
          </cell>
          <cell r="AE145">
            <v>8200.8146067416128</v>
          </cell>
          <cell r="AF145">
            <v>0</v>
          </cell>
          <cell r="AG145">
            <v>114400</v>
          </cell>
          <cell r="AH145">
            <v>0</v>
          </cell>
          <cell r="AI145">
            <v>0</v>
          </cell>
          <cell r="AJ145">
            <v>0</v>
          </cell>
          <cell r="AK145">
            <v>4517.2299999999996</v>
          </cell>
          <cell r="AL145">
            <v>0</v>
          </cell>
          <cell r="AM145">
            <v>0</v>
          </cell>
          <cell r="AN145">
            <v>0</v>
          </cell>
          <cell r="AO145">
            <v>0</v>
          </cell>
          <cell r="AP145">
            <v>0</v>
          </cell>
          <cell r="AQ145">
            <v>0</v>
          </cell>
          <cell r="AR145">
            <v>0</v>
          </cell>
          <cell r="AS145">
            <v>0</v>
          </cell>
          <cell r="AT145">
            <v>513703.14999999997</v>
          </cell>
          <cell r="AU145">
            <v>205626.59730959588</v>
          </cell>
          <cell r="AV145">
            <v>118917.23</v>
          </cell>
          <cell r="AW145">
            <v>142271.17502203427</v>
          </cell>
        </row>
        <row r="146">
          <cell r="B146">
            <v>9352057</v>
          </cell>
          <cell r="C146" t="str">
            <v>St Margaret's Primary Academy</v>
          </cell>
          <cell r="D146">
            <v>397</v>
          </cell>
          <cell r="E146">
            <v>397</v>
          </cell>
          <cell r="F146">
            <v>0</v>
          </cell>
          <cell r="G146">
            <v>1139330.45</v>
          </cell>
          <cell r="H146">
            <v>0</v>
          </cell>
          <cell r="I146">
            <v>0</v>
          </cell>
          <cell r="J146">
            <v>71549.999999999913</v>
          </cell>
          <cell r="K146">
            <v>0</v>
          </cell>
          <cell r="L146">
            <v>110332.50620347394</v>
          </cell>
          <cell r="M146">
            <v>0</v>
          </cell>
          <cell r="N146">
            <v>3808.7817258883279</v>
          </cell>
          <cell r="O146">
            <v>27457.487309644632</v>
          </cell>
          <cell r="P146">
            <v>9068.5279187817196</v>
          </cell>
          <cell r="Q146">
            <v>0</v>
          </cell>
          <cell r="R146">
            <v>61363.705583756411</v>
          </cell>
          <cell r="S146">
            <v>40506.091370558424</v>
          </cell>
          <cell r="T146">
            <v>0</v>
          </cell>
          <cell r="U146">
            <v>0</v>
          </cell>
          <cell r="V146">
            <v>0</v>
          </cell>
          <cell r="W146">
            <v>0</v>
          </cell>
          <cell r="X146">
            <v>0</v>
          </cell>
          <cell r="Y146">
            <v>0</v>
          </cell>
          <cell r="Z146">
            <v>5622.220588235291</v>
          </cell>
          <cell r="AA146">
            <v>0</v>
          </cell>
          <cell r="AB146">
            <v>0</v>
          </cell>
          <cell r="AC146">
            <v>129797.27963525856</v>
          </cell>
          <cell r="AD146">
            <v>0</v>
          </cell>
          <cell r="AE146">
            <v>3657.5000000000159</v>
          </cell>
          <cell r="AF146">
            <v>0</v>
          </cell>
          <cell r="AG146">
            <v>114400</v>
          </cell>
          <cell r="AH146">
            <v>0</v>
          </cell>
          <cell r="AI146">
            <v>0</v>
          </cell>
          <cell r="AJ146">
            <v>0</v>
          </cell>
          <cell r="AK146">
            <v>4668.3</v>
          </cell>
          <cell r="AL146">
            <v>0</v>
          </cell>
          <cell r="AM146">
            <v>0</v>
          </cell>
          <cell r="AN146">
            <v>0</v>
          </cell>
          <cell r="AO146">
            <v>0</v>
          </cell>
          <cell r="AP146">
            <v>0</v>
          </cell>
          <cell r="AQ146">
            <v>0</v>
          </cell>
          <cell r="AR146">
            <v>0</v>
          </cell>
          <cell r="AS146">
            <v>0</v>
          </cell>
          <cell r="AT146">
            <v>1139330.45</v>
          </cell>
          <cell r="AU146">
            <v>463164.10033559718</v>
          </cell>
          <cell r="AV146">
            <v>119068.3</v>
          </cell>
          <cell r="AW146">
            <v>301793.62969131023</v>
          </cell>
        </row>
        <row r="147">
          <cell r="B147">
            <v>9352058</v>
          </cell>
          <cell r="C147" t="str">
            <v>Aldeburgh Primary School</v>
          </cell>
          <cell r="D147">
            <v>105</v>
          </cell>
          <cell r="E147">
            <v>105</v>
          </cell>
          <cell r="F147">
            <v>0</v>
          </cell>
          <cell r="G147">
            <v>301334.25</v>
          </cell>
          <cell r="H147">
            <v>0</v>
          </cell>
          <cell r="I147">
            <v>0</v>
          </cell>
          <cell r="J147">
            <v>7199.9999999999827</v>
          </cell>
          <cell r="K147">
            <v>0</v>
          </cell>
          <cell r="L147">
            <v>8959.9999999999782</v>
          </cell>
          <cell r="M147">
            <v>0</v>
          </cell>
          <cell r="N147">
            <v>209.99999999999991</v>
          </cell>
          <cell r="O147">
            <v>0</v>
          </cell>
          <cell r="P147">
            <v>0</v>
          </cell>
          <cell r="Q147">
            <v>0</v>
          </cell>
          <cell r="R147">
            <v>0</v>
          </cell>
          <cell r="S147">
            <v>0</v>
          </cell>
          <cell r="T147">
            <v>0</v>
          </cell>
          <cell r="U147">
            <v>0</v>
          </cell>
          <cell r="V147">
            <v>0</v>
          </cell>
          <cell r="W147">
            <v>0</v>
          </cell>
          <cell r="X147">
            <v>0</v>
          </cell>
          <cell r="Y147">
            <v>0</v>
          </cell>
          <cell r="Z147">
            <v>624.16666666666595</v>
          </cell>
          <cell r="AA147">
            <v>0</v>
          </cell>
          <cell r="AB147">
            <v>0</v>
          </cell>
          <cell r="AC147">
            <v>36851.4204545455</v>
          </cell>
          <cell r="AD147">
            <v>0</v>
          </cell>
          <cell r="AE147">
            <v>0</v>
          </cell>
          <cell r="AF147">
            <v>0</v>
          </cell>
          <cell r="AG147">
            <v>114400</v>
          </cell>
          <cell r="AH147">
            <v>15551.401869158875</v>
          </cell>
          <cell r="AI147">
            <v>0</v>
          </cell>
          <cell r="AJ147">
            <v>0</v>
          </cell>
          <cell r="AK147">
            <v>1794.56</v>
          </cell>
          <cell r="AL147">
            <v>0</v>
          </cell>
          <cell r="AM147">
            <v>0</v>
          </cell>
          <cell r="AN147">
            <v>0</v>
          </cell>
          <cell r="AO147">
            <v>10750</v>
          </cell>
          <cell r="AP147">
            <v>0</v>
          </cell>
          <cell r="AQ147">
            <v>0</v>
          </cell>
          <cell r="AR147">
            <v>0</v>
          </cell>
          <cell r="AS147">
            <v>0</v>
          </cell>
          <cell r="AT147">
            <v>301334.25</v>
          </cell>
          <cell r="AU147">
            <v>53845.587121212127</v>
          </cell>
          <cell r="AV147">
            <v>142495.96186915887</v>
          </cell>
          <cell r="AW147">
            <v>54989.220454545473</v>
          </cell>
        </row>
        <row r="148">
          <cell r="B148">
            <v>9352059</v>
          </cell>
          <cell r="C148" t="str">
            <v>Sprites Primary Academy</v>
          </cell>
          <cell r="D148">
            <v>360</v>
          </cell>
          <cell r="E148">
            <v>360</v>
          </cell>
          <cell r="F148">
            <v>0</v>
          </cell>
          <cell r="G148">
            <v>1033146</v>
          </cell>
          <cell r="H148">
            <v>0</v>
          </cell>
          <cell r="I148">
            <v>0</v>
          </cell>
          <cell r="J148">
            <v>32850.000000000036</v>
          </cell>
          <cell r="K148">
            <v>0</v>
          </cell>
          <cell r="L148">
            <v>47925.581395348832</v>
          </cell>
          <cell r="M148">
            <v>0</v>
          </cell>
          <cell r="N148">
            <v>15330.000000000018</v>
          </cell>
          <cell r="O148">
            <v>25499.999999999967</v>
          </cell>
          <cell r="P148">
            <v>19499.999999999938</v>
          </cell>
          <cell r="Q148">
            <v>14174.999999999996</v>
          </cell>
          <cell r="R148">
            <v>2610.0000000000055</v>
          </cell>
          <cell r="S148">
            <v>0</v>
          </cell>
          <cell r="T148">
            <v>0</v>
          </cell>
          <cell r="U148">
            <v>0</v>
          </cell>
          <cell r="V148">
            <v>0</v>
          </cell>
          <cell r="W148">
            <v>0</v>
          </cell>
          <cell r="X148">
            <v>0</v>
          </cell>
          <cell r="Y148">
            <v>0</v>
          </cell>
          <cell r="Z148">
            <v>7133.3333333333258</v>
          </cell>
          <cell r="AA148">
            <v>0</v>
          </cell>
          <cell r="AB148">
            <v>0</v>
          </cell>
          <cell r="AC148">
            <v>93423.417721518839</v>
          </cell>
          <cell r="AD148">
            <v>0</v>
          </cell>
          <cell r="AE148">
            <v>349.9999999999979</v>
          </cell>
          <cell r="AF148">
            <v>0</v>
          </cell>
          <cell r="AG148">
            <v>114400</v>
          </cell>
          <cell r="AH148">
            <v>0</v>
          </cell>
          <cell r="AI148">
            <v>0</v>
          </cell>
          <cell r="AJ148">
            <v>0</v>
          </cell>
          <cell r="AK148">
            <v>6955.2</v>
          </cell>
          <cell r="AL148">
            <v>0</v>
          </cell>
          <cell r="AM148">
            <v>0</v>
          </cell>
          <cell r="AN148">
            <v>0</v>
          </cell>
          <cell r="AO148">
            <v>0</v>
          </cell>
          <cell r="AP148">
            <v>0</v>
          </cell>
          <cell r="AQ148">
            <v>0</v>
          </cell>
          <cell r="AR148">
            <v>0</v>
          </cell>
          <cell r="AS148">
            <v>0</v>
          </cell>
          <cell r="AT148">
            <v>1033146</v>
          </cell>
          <cell r="AU148">
            <v>258797.33245020095</v>
          </cell>
          <cell r="AV148">
            <v>121355.2</v>
          </cell>
          <cell r="AW148">
            <v>182321.50841919321</v>
          </cell>
        </row>
        <row r="149">
          <cell r="B149">
            <v>9352060</v>
          </cell>
          <cell r="C149" t="str">
            <v>Bacton Primary School</v>
          </cell>
          <cell r="D149">
            <v>162</v>
          </cell>
          <cell r="E149">
            <v>162</v>
          </cell>
          <cell r="F149">
            <v>0</v>
          </cell>
          <cell r="G149">
            <v>464915.7</v>
          </cell>
          <cell r="H149">
            <v>0</v>
          </cell>
          <cell r="I149">
            <v>0</v>
          </cell>
          <cell r="J149">
            <v>9000.0000000000164</v>
          </cell>
          <cell r="K149">
            <v>0</v>
          </cell>
          <cell r="L149">
            <v>13195.636363636364</v>
          </cell>
          <cell r="M149">
            <v>0</v>
          </cell>
          <cell r="N149">
            <v>420.00000000000063</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48061.928571428653</v>
          </cell>
          <cell r="AD149">
            <v>0</v>
          </cell>
          <cell r="AE149">
            <v>245.0000000000008</v>
          </cell>
          <cell r="AF149">
            <v>0</v>
          </cell>
          <cell r="AG149">
            <v>114400</v>
          </cell>
          <cell r="AH149">
            <v>0</v>
          </cell>
          <cell r="AI149">
            <v>0</v>
          </cell>
          <cell r="AJ149">
            <v>0</v>
          </cell>
          <cell r="AK149">
            <v>12964.28</v>
          </cell>
          <cell r="AL149">
            <v>0</v>
          </cell>
          <cell r="AM149">
            <v>0</v>
          </cell>
          <cell r="AN149">
            <v>0</v>
          </cell>
          <cell r="AO149">
            <v>0</v>
          </cell>
          <cell r="AP149">
            <v>0</v>
          </cell>
          <cell r="AQ149">
            <v>0</v>
          </cell>
          <cell r="AR149">
            <v>0</v>
          </cell>
          <cell r="AS149">
            <v>0</v>
          </cell>
          <cell r="AT149">
            <v>464915.7</v>
          </cell>
          <cell r="AU149">
            <v>70922.564935065035</v>
          </cell>
          <cell r="AV149">
            <v>127364.28</v>
          </cell>
          <cell r="AW149">
            <v>69322.546753246846</v>
          </cell>
        </row>
        <row r="150">
          <cell r="B150">
            <v>9352063</v>
          </cell>
          <cell r="C150" t="str">
            <v>The Albert Pye Community Primary School</v>
          </cell>
          <cell r="D150">
            <v>358</v>
          </cell>
          <cell r="E150">
            <v>358</v>
          </cell>
          <cell r="F150">
            <v>0</v>
          </cell>
          <cell r="G150">
            <v>1027406.2999999999</v>
          </cell>
          <cell r="H150">
            <v>0</v>
          </cell>
          <cell r="I150">
            <v>0</v>
          </cell>
          <cell r="J150">
            <v>24300.000000000062</v>
          </cell>
          <cell r="K150">
            <v>0</v>
          </cell>
          <cell r="L150">
            <v>43558.328690807801</v>
          </cell>
          <cell r="M150">
            <v>0</v>
          </cell>
          <cell r="N150">
            <v>16170.000000000033</v>
          </cell>
          <cell r="O150">
            <v>0</v>
          </cell>
          <cell r="P150">
            <v>375.00000000000074</v>
          </cell>
          <cell r="Q150">
            <v>0</v>
          </cell>
          <cell r="R150">
            <v>14355.000000000004</v>
          </cell>
          <cell r="S150">
            <v>0</v>
          </cell>
          <cell r="T150">
            <v>0</v>
          </cell>
          <cell r="U150">
            <v>0</v>
          </cell>
          <cell r="V150">
            <v>0</v>
          </cell>
          <cell r="W150">
            <v>0</v>
          </cell>
          <cell r="X150">
            <v>0</v>
          </cell>
          <cell r="Y150">
            <v>0</v>
          </cell>
          <cell r="Z150">
            <v>1204.5911949685537</v>
          </cell>
          <cell r="AA150">
            <v>0</v>
          </cell>
          <cell r="AB150">
            <v>0</v>
          </cell>
          <cell r="AC150">
            <v>83927.358490566039</v>
          </cell>
          <cell r="AD150">
            <v>0</v>
          </cell>
          <cell r="AE150">
            <v>0</v>
          </cell>
          <cell r="AF150">
            <v>0</v>
          </cell>
          <cell r="AG150">
            <v>114400</v>
          </cell>
          <cell r="AH150">
            <v>0</v>
          </cell>
          <cell r="AI150">
            <v>0</v>
          </cell>
          <cell r="AJ150">
            <v>0</v>
          </cell>
          <cell r="AK150">
            <v>7005.6</v>
          </cell>
          <cell r="AL150">
            <v>0</v>
          </cell>
          <cell r="AM150">
            <v>0</v>
          </cell>
          <cell r="AN150">
            <v>0</v>
          </cell>
          <cell r="AO150">
            <v>0</v>
          </cell>
          <cell r="AP150">
            <v>0</v>
          </cell>
          <cell r="AQ150">
            <v>0</v>
          </cell>
          <cell r="AR150">
            <v>0</v>
          </cell>
          <cell r="AS150">
            <v>0</v>
          </cell>
          <cell r="AT150">
            <v>1027406.2999999999</v>
          </cell>
          <cell r="AU150">
            <v>183890.2783763425</v>
          </cell>
          <cell r="AV150">
            <v>121405.6</v>
          </cell>
          <cell r="AW150">
            <v>143259.32283596997</v>
          </cell>
        </row>
        <row r="151">
          <cell r="B151">
            <v>9352064</v>
          </cell>
          <cell r="C151" t="str">
            <v>Ravensmere Infant School</v>
          </cell>
          <cell r="D151">
            <v>59</v>
          </cell>
          <cell r="E151">
            <v>59</v>
          </cell>
          <cell r="F151">
            <v>0</v>
          </cell>
          <cell r="G151">
            <v>169321.15</v>
          </cell>
          <cell r="H151">
            <v>0</v>
          </cell>
          <cell r="I151">
            <v>0</v>
          </cell>
          <cell r="J151">
            <v>5849.9999999999882</v>
          </cell>
          <cell r="K151">
            <v>0</v>
          </cell>
          <cell r="L151">
            <v>9440</v>
          </cell>
          <cell r="M151">
            <v>0</v>
          </cell>
          <cell r="N151">
            <v>2100.0000000000023</v>
          </cell>
          <cell r="O151">
            <v>0</v>
          </cell>
          <cell r="P151">
            <v>0</v>
          </cell>
          <cell r="Q151">
            <v>0</v>
          </cell>
          <cell r="R151">
            <v>1739.9999999999993</v>
          </cell>
          <cell r="S151">
            <v>0</v>
          </cell>
          <cell r="T151">
            <v>0</v>
          </cell>
          <cell r="U151">
            <v>0</v>
          </cell>
          <cell r="V151">
            <v>0</v>
          </cell>
          <cell r="W151">
            <v>0</v>
          </cell>
          <cell r="X151">
            <v>0</v>
          </cell>
          <cell r="Y151">
            <v>0</v>
          </cell>
          <cell r="Z151">
            <v>0</v>
          </cell>
          <cell r="AA151">
            <v>0</v>
          </cell>
          <cell r="AB151">
            <v>0</v>
          </cell>
          <cell r="AC151">
            <v>12889.23076923076</v>
          </cell>
          <cell r="AD151">
            <v>0</v>
          </cell>
          <cell r="AE151">
            <v>0</v>
          </cell>
          <cell r="AF151">
            <v>0</v>
          </cell>
          <cell r="AG151">
            <v>114400</v>
          </cell>
          <cell r="AH151">
            <v>0</v>
          </cell>
          <cell r="AI151">
            <v>0</v>
          </cell>
          <cell r="AJ151">
            <v>0</v>
          </cell>
          <cell r="AK151">
            <v>998.06</v>
          </cell>
          <cell r="AL151">
            <v>0</v>
          </cell>
          <cell r="AM151">
            <v>0</v>
          </cell>
          <cell r="AN151">
            <v>0</v>
          </cell>
          <cell r="AO151">
            <v>0</v>
          </cell>
          <cell r="AP151">
            <v>0</v>
          </cell>
          <cell r="AQ151">
            <v>0</v>
          </cell>
          <cell r="AR151">
            <v>0</v>
          </cell>
          <cell r="AS151">
            <v>0</v>
          </cell>
          <cell r="AT151">
            <v>169321.15</v>
          </cell>
          <cell r="AU151">
            <v>32019.230769230751</v>
          </cell>
          <cell r="AV151">
            <v>115398.06</v>
          </cell>
          <cell r="AW151">
            <v>32407.030769230758</v>
          </cell>
        </row>
        <row r="152">
          <cell r="B152">
            <v>9352065</v>
          </cell>
          <cell r="C152" t="str">
            <v>Northfield St Nicholas Primary Academy</v>
          </cell>
          <cell r="D152">
            <v>402</v>
          </cell>
          <cell r="E152">
            <v>402</v>
          </cell>
          <cell r="F152">
            <v>0</v>
          </cell>
          <cell r="G152">
            <v>1153679.7</v>
          </cell>
          <cell r="H152">
            <v>0</v>
          </cell>
          <cell r="I152">
            <v>0</v>
          </cell>
          <cell r="J152">
            <v>70199.999999999942</v>
          </cell>
          <cell r="K152">
            <v>0</v>
          </cell>
          <cell r="L152">
            <v>99561.670761670757</v>
          </cell>
          <cell r="M152">
            <v>0</v>
          </cell>
          <cell r="N152">
            <v>2100.0000000000032</v>
          </cell>
          <cell r="O152">
            <v>19749.99999999996</v>
          </cell>
          <cell r="P152">
            <v>11250.000000000002</v>
          </cell>
          <cell r="Q152">
            <v>1215.0000000000002</v>
          </cell>
          <cell r="R152">
            <v>73515.000000000044</v>
          </cell>
          <cell r="S152">
            <v>31800.000000000124</v>
          </cell>
          <cell r="T152">
            <v>0</v>
          </cell>
          <cell r="U152">
            <v>0</v>
          </cell>
          <cell r="V152">
            <v>0</v>
          </cell>
          <cell r="W152">
            <v>0</v>
          </cell>
          <cell r="X152">
            <v>0</v>
          </cell>
          <cell r="Y152">
            <v>0</v>
          </cell>
          <cell r="Z152">
            <v>8652.2413793103533</v>
          </cell>
          <cell r="AA152">
            <v>0</v>
          </cell>
          <cell r="AB152">
            <v>0</v>
          </cell>
          <cell r="AC152">
            <v>153265.47337278089</v>
          </cell>
          <cell r="AD152">
            <v>0</v>
          </cell>
          <cell r="AE152">
            <v>0</v>
          </cell>
          <cell r="AF152">
            <v>0</v>
          </cell>
          <cell r="AG152">
            <v>114400</v>
          </cell>
          <cell r="AH152">
            <v>0</v>
          </cell>
          <cell r="AI152">
            <v>0</v>
          </cell>
          <cell r="AJ152">
            <v>0</v>
          </cell>
          <cell r="AK152">
            <v>7862.4</v>
          </cell>
          <cell r="AL152">
            <v>0</v>
          </cell>
          <cell r="AM152">
            <v>0</v>
          </cell>
          <cell r="AN152">
            <v>0</v>
          </cell>
          <cell r="AO152">
            <v>0</v>
          </cell>
          <cell r="AP152">
            <v>0</v>
          </cell>
          <cell r="AQ152">
            <v>0</v>
          </cell>
          <cell r="AR152">
            <v>0</v>
          </cell>
          <cell r="AS152">
            <v>0</v>
          </cell>
          <cell r="AT152">
            <v>1153679.7</v>
          </cell>
          <cell r="AU152">
            <v>471309.38551376207</v>
          </cell>
          <cell r="AV152">
            <v>122262.39999999999</v>
          </cell>
          <cell r="AW152">
            <v>317914.10875361628</v>
          </cell>
        </row>
        <row r="153">
          <cell r="B153">
            <v>9352067</v>
          </cell>
          <cell r="C153" t="str">
            <v>Bungay Primary School</v>
          </cell>
          <cell r="D153">
            <v>204</v>
          </cell>
          <cell r="E153">
            <v>204</v>
          </cell>
          <cell r="F153">
            <v>0</v>
          </cell>
          <cell r="G153">
            <v>585449.4</v>
          </cell>
          <cell r="H153">
            <v>0</v>
          </cell>
          <cell r="I153">
            <v>0</v>
          </cell>
          <cell r="J153">
            <v>21600.000000000015</v>
          </cell>
          <cell r="K153">
            <v>0</v>
          </cell>
          <cell r="L153">
            <v>36816.682464454978</v>
          </cell>
          <cell r="M153">
            <v>0</v>
          </cell>
          <cell r="N153">
            <v>17690.149253731361</v>
          </cell>
          <cell r="O153">
            <v>0</v>
          </cell>
          <cell r="P153">
            <v>0</v>
          </cell>
          <cell r="Q153">
            <v>0</v>
          </cell>
          <cell r="R153">
            <v>1324.477611940302</v>
          </cell>
          <cell r="S153">
            <v>0</v>
          </cell>
          <cell r="T153">
            <v>0</v>
          </cell>
          <cell r="U153">
            <v>0</v>
          </cell>
          <cell r="V153">
            <v>0</v>
          </cell>
          <cell r="W153">
            <v>0</v>
          </cell>
          <cell r="X153">
            <v>0</v>
          </cell>
          <cell r="Y153">
            <v>0</v>
          </cell>
          <cell r="Z153">
            <v>6029.8342541436477</v>
          </cell>
          <cell r="AA153">
            <v>0</v>
          </cell>
          <cell r="AB153">
            <v>0</v>
          </cell>
          <cell r="AC153">
            <v>81791.999999999985</v>
          </cell>
          <cell r="AD153">
            <v>0</v>
          </cell>
          <cell r="AE153">
            <v>8634.8275862068604</v>
          </cell>
          <cell r="AF153">
            <v>0</v>
          </cell>
          <cell r="AG153">
            <v>114400</v>
          </cell>
          <cell r="AH153">
            <v>0</v>
          </cell>
          <cell r="AI153">
            <v>0</v>
          </cell>
          <cell r="AJ153">
            <v>0</v>
          </cell>
          <cell r="AK153">
            <v>4384.8</v>
          </cell>
          <cell r="AL153">
            <v>0</v>
          </cell>
          <cell r="AM153">
            <v>0</v>
          </cell>
          <cell r="AN153">
            <v>0</v>
          </cell>
          <cell r="AO153">
            <v>0</v>
          </cell>
          <cell r="AP153">
            <v>0</v>
          </cell>
          <cell r="AQ153">
            <v>0</v>
          </cell>
          <cell r="AR153">
            <v>0</v>
          </cell>
          <cell r="AS153">
            <v>0</v>
          </cell>
          <cell r="AT153">
            <v>585449.4</v>
          </cell>
          <cell r="AU153">
            <v>173887.97117047713</v>
          </cell>
          <cell r="AV153">
            <v>118784.8</v>
          </cell>
          <cell r="AW153">
            <v>130460.45466506331</v>
          </cell>
        </row>
        <row r="154">
          <cell r="B154">
            <v>9352069</v>
          </cell>
          <cell r="C154" t="str">
            <v>Claydon Primary School</v>
          </cell>
          <cell r="D154">
            <v>434</v>
          </cell>
          <cell r="E154">
            <v>434</v>
          </cell>
          <cell r="F154">
            <v>0</v>
          </cell>
          <cell r="G154">
            <v>1245514.8999999999</v>
          </cell>
          <cell r="H154">
            <v>0</v>
          </cell>
          <cell r="I154">
            <v>0</v>
          </cell>
          <cell r="J154">
            <v>22949.99999999996</v>
          </cell>
          <cell r="K154">
            <v>0</v>
          </cell>
          <cell r="L154">
            <v>39458.258823529417</v>
          </cell>
          <cell r="M154">
            <v>0</v>
          </cell>
          <cell r="N154">
            <v>210.97222222222177</v>
          </cell>
          <cell r="O154">
            <v>251.15740740740688</v>
          </cell>
          <cell r="P154">
            <v>2260.4166666666688</v>
          </cell>
          <cell r="Q154">
            <v>5289.3750000000018</v>
          </cell>
          <cell r="R154">
            <v>0</v>
          </cell>
          <cell r="S154">
            <v>0</v>
          </cell>
          <cell r="T154">
            <v>0</v>
          </cell>
          <cell r="U154">
            <v>0</v>
          </cell>
          <cell r="V154">
            <v>0</v>
          </cell>
          <cell r="W154">
            <v>0</v>
          </cell>
          <cell r="X154">
            <v>0</v>
          </cell>
          <cell r="Y154">
            <v>0</v>
          </cell>
          <cell r="Z154">
            <v>1289.9444444444455</v>
          </cell>
          <cell r="AA154">
            <v>0</v>
          </cell>
          <cell r="AB154">
            <v>0</v>
          </cell>
          <cell r="AC154">
            <v>105281.16666666679</v>
          </cell>
          <cell r="AD154">
            <v>0</v>
          </cell>
          <cell r="AE154">
            <v>0</v>
          </cell>
          <cell r="AF154">
            <v>0</v>
          </cell>
          <cell r="AG154">
            <v>114400</v>
          </cell>
          <cell r="AH154">
            <v>0</v>
          </cell>
          <cell r="AI154">
            <v>0</v>
          </cell>
          <cell r="AJ154">
            <v>0</v>
          </cell>
          <cell r="AK154">
            <v>5796</v>
          </cell>
          <cell r="AL154">
            <v>0</v>
          </cell>
          <cell r="AM154">
            <v>0</v>
          </cell>
          <cell r="AN154">
            <v>0</v>
          </cell>
          <cell r="AO154">
            <v>0</v>
          </cell>
          <cell r="AP154">
            <v>0</v>
          </cell>
          <cell r="AQ154">
            <v>0</v>
          </cell>
          <cell r="AR154">
            <v>0</v>
          </cell>
          <cell r="AS154">
            <v>0</v>
          </cell>
          <cell r="AT154">
            <v>1245514.8999999999</v>
          </cell>
          <cell r="AU154">
            <v>176991.29123093694</v>
          </cell>
          <cell r="AV154">
            <v>120196</v>
          </cell>
          <cell r="AW154">
            <v>150444.05672657961</v>
          </cell>
        </row>
        <row r="155">
          <cell r="B155">
            <v>9352073</v>
          </cell>
          <cell r="C155" t="str">
            <v>Easton Primary School</v>
          </cell>
          <cell r="D155">
            <v>81</v>
          </cell>
          <cell r="E155">
            <v>81</v>
          </cell>
          <cell r="F155">
            <v>0</v>
          </cell>
          <cell r="G155">
            <v>232457.85</v>
          </cell>
          <cell r="H155">
            <v>0</v>
          </cell>
          <cell r="I155">
            <v>0</v>
          </cell>
          <cell r="J155">
            <v>2700.0000000000009</v>
          </cell>
          <cell r="K155">
            <v>0</v>
          </cell>
          <cell r="L155">
            <v>3360.0000000000009</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20003.47826086952</v>
          </cell>
          <cell r="AD155">
            <v>0</v>
          </cell>
          <cell r="AE155">
            <v>997.50000000000182</v>
          </cell>
          <cell r="AF155">
            <v>0</v>
          </cell>
          <cell r="AG155">
            <v>114400</v>
          </cell>
          <cell r="AH155">
            <v>23882.510013351133</v>
          </cell>
          <cell r="AI155">
            <v>0</v>
          </cell>
          <cell r="AJ155">
            <v>0</v>
          </cell>
          <cell r="AK155">
            <v>1764</v>
          </cell>
          <cell r="AL155">
            <v>0</v>
          </cell>
          <cell r="AM155">
            <v>0</v>
          </cell>
          <cell r="AN155">
            <v>0</v>
          </cell>
          <cell r="AO155">
            <v>0</v>
          </cell>
          <cell r="AP155">
            <v>0</v>
          </cell>
          <cell r="AQ155">
            <v>0</v>
          </cell>
          <cell r="AR155">
            <v>0</v>
          </cell>
          <cell r="AS155">
            <v>0</v>
          </cell>
          <cell r="AT155">
            <v>232457.85</v>
          </cell>
          <cell r="AU155">
            <v>27060.978260869524</v>
          </cell>
          <cell r="AV155">
            <v>140046.51001335113</v>
          </cell>
          <cell r="AW155">
            <v>32986.27826086952</v>
          </cell>
        </row>
        <row r="156">
          <cell r="B156">
            <v>9352074</v>
          </cell>
          <cell r="C156" t="str">
            <v>SET Causton</v>
          </cell>
          <cell r="D156">
            <v>216</v>
          </cell>
          <cell r="E156">
            <v>216</v>
          </cell>
          <cell r="F156">
            <v>0</v>
          </cell>
          <cell r="G156">
            <v>619887.6</v>
          </cell>
          <cell r="H156">
            <v>0</v>
          </cell>
          <cell r="I156">
            <v>0</v>
          </cell>
          <cell r="J156">
            <v>28799.999999999971</v>
          </cell>
          <cell r="K156">
            <v>0</v>
          </cell>
          <cell r="L156">
            <v>59944.778761061942</v>
          </cell>
          <cell r="M156">
            <v>0</v>
          </cell>
          <cell r="N156">
            <v>6930.00000000001</v>
          </cell>
          <cell r="O156">
            <v>19750.000000000015</v>
          </cell>
          <cell r="P156">
            <v>14250.000000000007</v>
          </cell>
          <cell r="Q156">
            <v>1619.9999999999984</v>
          </cell>
          <cell r="R156">
            <v>0</v>
          </cell>
          <cell r="S156">
            <v>0</v>
          </cell>
          <cell r="T156">
            <v>0</v>
          </cell>
          <cell r="U156">
            <v>0</v>
          </cell>
          <cell r="V156">
            <v>0</v>
          </cell>
          <cell r="W156">
            <v>0</v>
          </cell>
          <cell r="X156">
            <v>0</v>
          </cell>
          <cell r="Y156">
            <v>0</v>
          </cell>
          <cell r="Z156">
            <v>5884.9999999999973</v>
          </cell>
          <cell r="AA156">
            <v>0</v>
          </cell>
          <cell r="AB156">
            <v>0</v>
          </cell>
          <cell r="AC156">
            <v>95188.965517241406</v>
          </cell>
          <cell r="AD156">
            <v>0</v>
          </cell>
          <cell r="AE156">
            <v>11409.999999999931</v>
          </cell>
          <cell r="AF156">
            <v>0</v>
          </cell>
          <cell r="AG156">
            <v>114400</v>
          </cell>
          <cell r="AH156">
            <v>0</v>
          </cell>
          <cell r="AI156">
            <v>0</v>
          </cell>
          <cell r="AJ156">
            <v>0</v>
          </cell>
          <cell r="AK156">
            <v>18975.189999999999</v>
          </cell>
          <cell r="AL156">
            <v>0</v>
          </cell>
          <cell r="AM156">
            <v>0</v>
          </cell>
          <cell r="AN156">
            <v>0</v>
          </cell>
          <cell r="AO156">
            <v>0</v>
          </cell>
          <cell r="AP156">
            <v>0</v>
          </cell>
          <cell r="AQ156">
            <v>0</v>
          </cell>
          <cell r="AR156">
            <v>0</v>
          </cell>
          <cell r="AS156">
            <v>0</v>
          </cell>
          <cell r="AT156">
            <v>619887.6</v>
          </cell>
          <cell r="AU156">
            <v>243778.74427830329</v>
          </cell>
          <cell r="AV156">
            <v>133375.19</v>
          </cell>
          <cell r="AW156">
            <v>170789.15489777236</v>
          </cell>
        </row>
        <row r="157">
          <cell r="B157">
            <v>9352075</v>
          </cell>
          <cell r="C157" t="str">
            <v>SET Maidstone</v>
          </cell>
          <cell r="D157">
            <v>128</v>
          </cell>
          <cell r="E157">
            <v>128</v>
          </cell>
          <cell r="F157">
            <v>0</v>
          </cell>
          <cell r="G157">
            <v>367340.79999999999</v>
          </cell>
          <cell r="H157">
            <v>0</v>
          </cell>
          <cell r="I157">
            <v>0</v>
          </cell>
          <cell r="J157">
            <v>17100</v>
          </cell>
          <cell r="K157">
            <v>0</v>
          </cell>
          <cell r="L157">
            <v>22096.842105263157</v>
          </cell>
          <cell r="M157">
            <v>0</v>
          </cell>
          <cell r="N157">
            <v>2940</v>
          </cell>
          <cell r="O157">
            <v>16500</v>
          </cell>
          <cell r="P157">
            <v>7875</v>
          </cell>
          <cell r="Q157">
            <v>405</v>
          </cell>
          <cell r="R157">
            <v>0</v>
          </cell>
          <cell r="S157">
            <v>0</v>
          </cell>
          <cell r="T157">
            <v>0</v>
          </cell>
          <cell r="U157">
            <v>0</v>
          </cell>
          <cell r="V157">
            <v>0</v>
          </cell>
          <cell r="W157">
            <v>0</v>
          </cell>
          <cell r="X157">
            <v>0</v>
          </cell>
          <cell r="Y157">
            <v>0</v>
          </cell>
          <cell r="Z157">
            <v>11672.727272727241</v>
          </cell>
          <cell r="AA157">
            <v>0</v>
          </cell>
          <cell r="AB157">
            <v>0</v>
          </cell>
          <cell r="AC157">
            <v>52669.090909090861</v>
          </cell>
          <cell r="AD157">
            <v>0</v>
          </cell>
          <cell r="AE157">
            <v>0</v>
          </cell>
          <cell r="AF157">
            <v>0</v>
          </cell>
          <cell r="AG157">
            <v>114400</v>
          </cell>
          <cell r="AH157">
            <v>0</v>
          </cell>
          <cell r="AI157">
            <v>0</v>
          </cell>
          <cell r="AJ157">
            <v>0</v>
          </cell>
          <cell r="AK157">
            <v>15354.92</v>
          </cell>
          <cell r="AL157">
            <v>0</v>
          </cell>
          <cell r="AM157">
            <v>0</v>
          </cell>
          <cell r="AN157">
            <v>0</v>
          </cell>
          <cell r="AO157">
            <v>0</v>
          </cell>
          <cell r="AP157">
            <v>0</v>
          </cell>
          <cell r="AQ157">
            <v>0</v>
          </cell>
          <cell r="AR157">
            <v>0</v>
          </cell>
          <cell r="AS157">
            <v>0</v>
          </cell>
          <cell r="AT157">
            <v>367340.79999999999</v>
          </cell>
          <cell r="AU157">
            <v>131258.66028708126</v>
          </cell>
          <cell r="AV157">
            <v>129754.92</v>
          </cell>
          <cell r="AW157">
            <v>96080.311961722444</v>
          </cell>
        </row>
        <row r="158">
          <cell r="B158">
            <v>9352078</v>
          </cell>
          <cell r="C158" t="str">
            <v>Beccles Primary Academy</v>
          </cell>
          <cell r="D158">
            <v>213</v>
          </cell>
          <cell r="E158">
            <v>213</v>
          </cell>
          <cell r="F158">
            <v>0</v>
          </cell>
          <cell r="G158">
            <v>611278.04999999993</v>
          </cell>
          <cell r="H158">
            <v>0</v>
          </cell>
          <cell r="I158">
            <v>0</v>
          </cell>
          <cell r="J158">
            <v>36449.999999999993</v>
          </cell>
          <cell r="K158">
            <v>0</v>
          </cell>
          <cell r="L158">
            <v>50444.405286343608</v>
          </cell>
          <cell r="M158">
            <v>0</v>
          </cell>
          <cell r="N158">
            <v>4641.7924528301719</v>
          </cell>
          <cell r="O158">
            <v>251.17924528301876</v>
          </cell>
          <cell r="P158">
            <v>753.53773584905628</v>
          </cell>
          <cell r="Q158">
            <v>0</v>
          </cell>
          <cell r="R158">
            <v>30593.632075471698</v>
          </cell>
          <cell r="S158">
            <v>0</v>
          </cell>
          <cell r="T158">
            <v>0</v>
          </cell>
          <cell r="U158">
            <v>0</v>
          </cell>
          <cell r="V158">
            <v>0</v>
          </cell>
          <cell r="W158">
            <v>0</v>
          </cell>
          <cell r="X158">
            <v>0</v>
          </cell>
          <cell r="Y158">
            <v>0</v>
          </cell>
          <cell r="Z158">
            <v>1789.8691099476423</v>
          </cell>
          <cell r="AA158">
            <v>0</v>
          </cell>
          <cell r="AB158">
            <v>0</v>
          </cell>
          <cell r="AC158">
            <v>84463.56382978725</v>
          </cell>
          <cell r="AD158">
            <v>0</v>
          </cell>
          <cell r="AE158">
            <v>10692.499999999935</v>
          </cell>
          <cell r="AF158">
            <v>0</v>
          </cell>
          <cell r="AG158">
            <v>114400</v>
          </cell>
          <cell r="AH158">
            <v>0</v>
          </cell>
          <cell r="AI158">
            <v>0</v>
          </cell>
          <cell r="AJ158">
            <v>0</v>
          </cell>
          <cell r="AK158">
            <v>4632.24</v>
          </cell>
          <cell r="AL158">
            <v>0</v>
          </cell>
          <cell r="AM158">
            <v>0</v>
          </cell>
          <cell r="AN158">
            <v>0</v>
          </cell>
          <cell r="AO158">
            <v>0</v>
          </cell>
          <cell r="AP158">
            <v>0</v>
          </cell>
          <cell r="AQ158">
            <v>0</v>
          </cell>
          <cell r="AR158">
            <v>0</v>
          </cell>
          <cell r="AS158">
            <v>0</v>
          </cell>
          <cell r="AT158">
            <v>611278.04999999993</v>
          </cell>
          <cell r="AU158">
            <v>220080.47973551234</v>
          </cell>
          <cell r="AV158">
            <v>119032.24</v>
          </cell>
          <cell r="AW158">
            <v>155983.63722767599</v>
          </cell>
        </row>
        <row r="159">
          <cell r="B159">
            <v>9352080</v>
          </cell>
          <cell r="C159" t="str">
            <v>Edgar Sewter Community Primary School</v>
          </cell>
          <cell r="D159">
            <v>276</v>
          </cell>
          <cell r="E159">
            <v>276</v>
          </cell>
          <cell r="F159">
            <v>0</v>
          </cell>
          <cell r="G159">
            <v>792078.6</v>
          </cell>
          <cell r="H159">
            <v>0</v>
          </cell>
          <cell r="I159">
            <v>0</v>
          </cell>
          <cell r="J159">
            <v>21600.000000000015</v>
          </cell>
          <cell r="K159">
            <v>0</v>
          </cell>
          <cell r="L159">
            <v>28344.913494809691</v>
          </cell>
          <cell r="M159">
            <v>0</v>
          </cell>
          <cell r="N159">
            <v>10538.181818181829</v>
          </cell>
          <cell r="O159">
            <v>0</v>
          </cell>
          <cell r="P159">
            <v>0</v>
          </cell>
          <cell r="Q159">
            <v>0</v>
          </cell>
          <cell r="R159">
            <v>0</v>
          </cell>
          <cell r="S159">
            <v>0</v>
          </cell>
          <cell r="T159">
            <v>0</v>
          </cell>
          <cell r="U159">
            <v>0</v>
          </cell>
          <cell r="V159">
            <v>0</v>
          </cell>
          <cell r="W159">
            <v>0</v>
          </cell>
          <cell r="X159">
            <v>0</v>
          </cell>
          <cell r="Y159">
            <v>0</v>
          </cell>
          <cell r="Z159">
            <v>2502.7118644067818</v>
          </cell>
          <cell r="AA159">
            <v>0</v>
          </cell>
          <cell r="AB159">
            <v>0</v>
          </cell>
          <cell r="AC159">
            <v>87800.259740259833</v>
          </cell>
          <cell r="AD159">
            <v>0</v>
          </cell>
          <cell r="AE159">
            <v>0</v>
          </cell>
          <cell r="AF159">
            <v>0</v>
          </cell>
          <cell r="AG159">
            <v>114400</v>
          </cell>
          <cell r="AH159">
            <v>0</v>
          </cell>
          <cell r="AI159">
            <v>0</v>
          </cell>
          <cell r="AJ159">
            <v>0</v>
          </cell>
          <cell r="AK159">
            <v>6048</v>
          </cell>
          <cell r="AL159">
            <v>0</v>
          </cell>
          <cell r="AM159">
            <v>0</v>
          </cell>
          <cell r="AN159">
            <v>0</v>
          </cell>
          <cell r="AO159">
            <v>0</v>
          </cell>
          <cell r="AP159">
            <v>0</v>
          </cell>
          <cell r="AQ159">
            <v>0</v>
          </cell>
          <cell r="AR159">
            <v>0</v>
          </cell>
          <cell r="AS159">
            <v>0</v>
          </cell>
          <cell r="AT159">
            <v>792078.6</v>
          </cell>
          <cell r="AU159">
            <v>150786.06691765814</v>
          </cell>
          <cell r="AV159">
            <v>120448</v>
          </cell>
          <cell r="AW159">
            <v>127994.6073967556</v>
          </cell>
        </row>
        <row r="160">
          <cell r="B160">
            <v>9352083</v>
          </cell>
          <cell r="C160" t="str">
            <v>Henley Primary School</v>
          </cell>
          <cell r="D160">
            <v>107</v>
          </cell>
          <cell r="E160">
            <v>107</v>
          </cell>
          <cell r="F160">
            <v>0</v>
          </cell>
          <cell r="G160">
            <v>307073.95</v>
          </cell>
          <cell r="H160">
            <v>0</v>
          </cell>
          <cell r="I160">
            <v>0</v>
          </cell>
          <cell r="J160">
            <v>3149.9999999999977</v>
          </cell>
          <cell r="K160">
            <v>0</v>
          </cell>
          <cell r="L160">
            <v>3919.9999999999968</v>
          </cell>
          <cell r="M160">
            <v>0</v>
          </cell>
          <cell r="N160">
            <v>0</v>
          </cell>
          <cell r="O160">
            <v>0</v>
          </cell>
          <cell r="P160">
            <v>0</v>
          </cell>
          <cell r="Q160">
            <v>408.82075471698101</v>
          </cell>
          <cell r="R160">
            <v>0</v>
          </cell>
          <cell r="S160">
            <v>0</v>
          </cell>
          <cell r="T160">
            <v>0</v>
          </cell>
          <cell r="U160">
            <v>0</v>
          </cell>
          <cell r="V160">
            <v>0</v>
          </cell>
          <cell r="W160">
            <v>0</v>
          </cell>
          <cell r="X160">
            <v>0</v>
          </cell>
          <cell r="Y160">
            <v>0</v>
          </cell>
          <cell r="Z160">
            <v>0</v>
          </cell>
          <cell r="AA160">
            <v>0</v>
          </cell>
          <cell r="AB160">
            <v>0</v>
          </cell>
          <cell r="AC160">
            <v>28488.75</v>
          </cell>
          <cell r="AD160">
            <v>0</v>
          </cell>
          <cell r="AE160">
            <v>0</v>
          </cell>
          <cell r="AF160">
            <v>0</v>
          </cell>
          <cell r="AG160">
            <v>114400</v>
          </cell>
          <cell r="AH160">
            <v>0</v>
          </cell>
          <cell r="AI160">
            <v>0</v>
          </cell>
          <cell r="AJ160">
            <v>0</v>
          </cell>
          <cell r="AK160">
            <v>2091.6</v>
          </cell>
          <cell r="AL160">
            <v>0</v>
          </cell>
          <cell r="AM160">
            <v>0</v>
          </cell>
          <cell r="AN160">
            <v>0</v>
          </cell>
          <cell r="AO160">
            <v>0</v>
          </cell>
          <cell r="AP160">
            <v>0</v>
          </cell>
          <cell r="AQ160">
            <v>0</v>
          </cell>
          <cell r="AR160">
            <v>0</v>
          </cell>
          <cell r="AS160">
            <v>0</v>
          </cell>
          <cell r="AT160">
            <v>307073.95</v>
          </cell>
          <cell r="AU160">
            <v>35967.570754716973</v>
          </cell>
          <cell r="AV160">
            <v>116491.6</v>
          </cell>
          <cell r="AW160">
            <v>42180.960377358482</v>
          </cell>
        </row>
        <row r="161">
          <cell r="B161">
            <v>9352086</v>
          </cell>
          <cell r="C161" t="str">
            <v>Holton St Peter Community Primary School</v>
          </cell>
          <cell r="D161">
            <v>90</v>
          </cell>
          <cell r="E161">
            <v>90</v>
          </cell>
          <cell r="F161">
            <v>0</v>
          </cell>
          <cell r="G161">
            <v>258286.5</v>
          </cell>
          <cell r="H161">
            <v>0</v>
          </cell>
          <cell r="I161">
            <v>0</v>
          </cell>
          <cell r="J161">
            <v>5399.9999999999864</v>
          </cell>
          <cell r="K161">
            <v>0</v>
          </cell>
          <cell r="L161">
            <v>8400</v>
          </cell>
          <cell r="M161">
            <v>0</v>
          </cell>
          <cell r="N161">
            <v>3150.0000000000059</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27034.615384615379</v>
          </cell>
          <cell r="AD161">
            <v>0</v>
          </cell>
          <cell r="AE161">
            <v>0</v>
          </cell>
          <cell r="AF161">
            <v>0</v>
          </cell>
          <cell r="AG161">
            <v>114400</v>
          </cell>
          <cell r="AH161">
            <v>0</v>
          </cell>
          <cell r="AI161">
            <v>0</v>
          </cell>
          <cell r="AJ161">
            <v>0</v>
          </cell>
          <cell r="AK161">
            <v>1727.38</v>
          </cell>
          <cell r="AL161">
            <v>0</v>
          </cell>
          <cell r="AM161">
            <v>0</v>
          </cell>
          <cell r="AN161">
            <v>0</v>
          </cell>
          <cell r="AO161">
            <v>0</v>
          </cell>
          <cell r="AP161">
            <v>0</v>
          </cell>
          <cell r="AQ161">
            <v>0</v>
          </cell>
          <cell r="AR161">
            <v>0</v>
          </cell>
          <cell r="AS161">
            <v>0</v>
          </cell>
          <cell r="AT161">
            <v>258286.5</v>
          </cell>
          <cell r="AU161">
            <v>43984.615384615376</v>
          </cell>
          <cell r="AV161">
            <v>116127.38</v>
          </cell>
          <cell r="AW161">
            <v>45462.415384615379</v>
          </cell>
        </row>
        <row r="162">
          <cell r="B162">
            <v>9352087</v>
          </cell>
          <cell r="C162" t="str">
            <v>St Edmund's Primary School</v>
          </cell>
          <cell r="D162">
            <v>74</v>
          </cell>
          <cell r="E162">
            <v>74</v>
          </cell>
          <cell r="F162">
            <v>0</v>
          </cell>
          <cell r="G162">
            <v>212368.9</v>
          </cell>
          <cell r="H162">
            <v>0</v>
          </cell>
          <cell r="I162">
            <v>0</v>
          </cell>
          <cell r="J162">
            <v>5399.9999999999945</v>
          </cell>
          <cell r="K162">
            <v>0</v>
          </cell>
          <cell r="L162">
            <v>6719.9999999999927</v>
          </cell>
          <cell r="M162">
            <v>0</v>
          </cell>
          <cell r="N162">
            <v>209.9999999999998</v>
          </cell>
          <cell r="O162">
            <v>0</v>
          </cell>
          <cell r="P162">
            <v>0</v>
          </cell>
          <cell r="Q162">
            <v>0</v>
          </cell>
          <cell r="R162">
            <v>434.99999999999955</v>
          </cell>
          <cell r="S162">
            <v>0</v>
          </cell>
          <cell r="T162">
            <v>0</v>
          </cell>
          <cell r="U162">
            <v>0</v>
          </cell>
          <cell r="V162">
            <v>0</v>
          </cell>
          <cell r="W162">
            <v>0</v>
          </cell>
          <cell r="X162">
            <v>0</v>
          </cell>
          <cell r="Y162">
            <v>0</v>
          </cell>
          <cell r="Z162">
            <v>618.59375</v>
          </cell>
          <cell r="AA162">
            <v>0</v>
          </cell>
          <cell r="AB162">
            <v>0</v>
          </cell>
          <cell r="AC162">
            <v>21609.193548387109</v>
          </cell>
          <cell r="AD162">
            <v>0</v>
          </cell>
          <cell r="AE162">
            <v>4864.9999999999918</v>
          </cell>
          <cell r="AF162">
            <v>0</v>
          </cell>
          <cell r="AG162">
            <v>114400</v>
          </cell>
          <cell r="AH162">
            <v>26000</v>
          </cell>
          <cell r="AI162">
            <v>0</v>
          </cell>
          <cell r="AJ162">
            <v>1000</v>
          </cell>
          <cell r="AK162">
            <v>1326.2</v>
          </cell>
          <cell r="AL162">
            <v>0</v>
          </cell>
          <cell r="AM162">
            <v>0</v>
          </cell>
          <cell r="AN162">
            <v>0</v>
          </cell>
          <cell r="AO162">
            <v>0</v>
          </cell>
          <cell r="AP162">
            <v>0</v>
          </cell>
          <cell r="AQ162">
            <v>0</v>
          </cell>
          <cell r="AR162">
            <v>0</v>
          </cell>
          <cell r="AS162">
            <v>0</v>
          </cell>
          <cell r="AT162">
            <v>212368.9</v>
          </cell>
          <cell r="AU162">
            <v>39857.787298387091</v>
          </cell>
          <cell r="AV162">
            <v>142726.20000000001</v>
          </cell>
          <cell r="AW162">
            <v>37944.493548387101</v>
          </cell>
        </row>
        <row r="163">
          <cell r="B163">
            <v>9352088</v>
          </cell>
          <cell r="C163" t="str">
            <v>Ilketshall St Lawrence School</v>
          </cell>
          <cell r="D163">
            <v>97</v>
          </cell>
          <cell r="E163">
            <v>97</v>
          </cell>
          <cell r="F163">
            <v>0</v>
          </cell>
          <cell r="G163">
            <v>278375.45</v>
          </cell>
          <cell r="H163">
            <v>0</v>
          </cell>
          <cell r="I163">
            <v>0</v>
          </cell>
          <cell r="J163">
            <v>4050.0000000000018</v>
          </cell>
          <cell r="K163">
            <v>0</v>
          </cell>
          <cell r="L163">
            <v>5378.2178217821784</v>
          </cell>
          <cell r="M163">
            <v>0</v>
          </cell>
          <cell r="N163">
            <v>1890.0000000000007</v>
          </cell>
          <cell r="O163">
            <v>0</v>
          </cell>
          <cell r="P163">
            <v>0</v>
          </cell>
          <cell r="Q163">
            <v>0</v>
          </cell>
          <cell r="R163">
            <v>869.99999999999886</v>
          </cell>
          <cell r="S163">
            <v>0</v>
          </cell>
          <cell r="T163">
            <v>0</v>
          </cell>
          <cell r="U163">
            <v>0</v>
          </cell>
          <cell r="V163">
            <v>0</v>
          </cell>
          <cell r="W163">
            <v>0</v>
          </cell>
          <cell r="X163">
            <v>0</v>
          </cell>
          <cell r="Y163">
            <v>0</v>
          </cell>
          <cell r="Z163">
            <v>0</v>
          </cell>
          <cell r="AA163">
            <v>0</v>
          </cell>
          <cell r="AB163">
            <v>0</v>
          </cell>
          <cell r="AC163">
            <v>26456.15853658539</v>
          </cell>
          <cell r="AD163">
            <v>0</v>
          </cell>
          <cell r="AE163">
            <v>0</v>
          </cell>
          <cell r="AF163">
            <v>0</v>
          </cell>
          <cell r="AG163">
            <v>114400</v>
          </cell>
          <cell r="AH163">
            <v>18328.43791722296</v>
          </cell>
          <cell r="AI163">
            <v>0</v>
          </cell>
          <cell r="AJ163">
            <v>0</v>
          </cell>
          <cell r="AK163">
            <v>3175.2</v>
          </cell>
          <cell r="AL163">
            <v>0</v>
          </cell>
          <cell r="AM163">
            <v>0</v>
          </cell>
          <cell r="AN163">
            <v>0</v>
          </cell>
          <cell r="AO163">
            <v>0</v>
          </cell>
          <cell r="AP163">
            <v>0</v>
          </cell>
          <cell r="AQ163">
            <v>0</v>
          </cell>
          <cell r="AR163">
            <v>0</v>
          </cell>
          <cell r="AS163">
            <v>0</v>
          </cell>
          <cell r="AT163">
            <v>278375.45</v>
          </cell>
          <cell r="AU163">
            <v>38644.376358367568</v>
          </cell>
          <cell r="AV163">
            <v>135903.63791722298</v>
          </cell>
          <cell r="AW163">
            <v>42503.067447476482</v>
          </cell>
        </row>
        <row r="164">
          <cell r="B164">
            <v>9352090</v>
          </cell>
          <cell r="C164" t="str">
            <v>Martlesham Primary Academy</v>
          </cell>
          <cell r="D164">
            <v>98</v>
          </cell>
          <cell r="E164">
            <v>98</v>
          </cell>
          <cell r="F164">
            <v>0</v>
          </cell>
          <cell r="G164">
            <v>281245.3</v>
          </cell>
          <cell r="H164">
            <v>0</v>
          </cell>
          <cell r="I164">
            <v>0</v>
          </cell>
          <cell r="J164">
            <v>4950.0000000000146</v>
          </cell>
          <cell r="K164">
            <v>0</v>
          </cell>
          <cell r="L164">
            <v>10482.696629213482</v>
          </cell>
          <cell r="M164">
            <v>0</v>
          </cell>
          <cell r="N164">
            <v>643.125</v>
          </cell>
          <cell r="O164">
            <v>0</v>
          </cell>
          <cell r="P164">
            <v>382.81250000000119</v>
          </cell>
          <cell r="Q164">
            <v>1240.3125</v>
          </cell>
          <cell r="R164">
            <v>444.06250000000142</v>
          </cell>
          <cell r="S164">
            <v>0</v>
          </cell>
          <cell r="T164">
            <v>0</v>
          </cell>
          <cell r="U164">
            <v>0</v>
          </cell>
          <cell r="V164">
            <v>0</v>
          </cell>
          <cell r="W164">
            <v>0</v>
          </cell>
          <cell r="X164">
            <v>0</v>
          </cell>
          <cell r="Y164">
            <v>0</v>
          </cell>
          <cell r="Z164">
            <v>1991.0126582278483</v>
          </cell>
          <cell r="AA164">
            <v>0</v>
          </cell>
          <cell r="AB164">
            <v>0</v>
          </cell>
          <cell r="AC164">
            <v>27542.083333333343</v>
          </cell>
          <cell r="AD164">
            <v>0</v>
          </cell>
          <cell r="AE164">
            <v>8855</v>
          </cell>
          <cell r="AF164">
            <v>0</v>
          </cell>
          <cell r="AG164">
            <v>114400</v>
          </cell>
          <cell r="AH164">
            <v>0</v>
          </cell>
          <cell r="AI164">
            <v>0</v>
          </cell>
          <cell r="AJ164">
            <v>0</v>
          </cell>
          <cell r="AK164">
            <v>2343.6</v>
          </cell>
          <cell r="AL164">
            <v>0</v>
          </cell>
          <cell r="AM164">
            <v>0</v>
          </cell>
          <cell r="AN164">
            <v>0</v>
          </cell>
          <cell r="AO164">
            <v>0</v>
          </cell>
          <cell r="AP164">
            <v>0</v>
          </cell>
          <cell r="AQ164">
            <v>0</v>
          </cell>
          <cell r="AR164">
            <v>0</v>
          </cell>
          <cell r="AS164">
            <v>0</v>
          </cell>
          <cell r="AT164">
            <v>281245.3</v>
          </cell>
          <cell r="AU164">
            <v>56531.105120774693</v>
          </cell>
          <cell r="AV164">
            <v>116743.6</v>
          </cell>
          <cell r="AW164">
            <v>46566.387897940091</v>
          </cell>
        </row>
        <row r="165">
          <cell r="B165">
            <v>9352091</v>
          </cell>
          <cell r="C165" t="str">
            <v>Leiston Primary School</v>
          </cell>
          <cell r="D165">
            <v>278</v>
          </cell>
          <cell r="E165">
            <v>278</v>
          </cell>
          <cell r="F165">
            <v>0</v>
          </cell>
          <cell r="G165">
            <v>797818.29999999993</v>
          </cell>
          <cell r="H165">
            <v>0</v>
          </cell>
          <cell r="I165">
            <v>0</v>
          </cell>
          <cell r="J165">
            <v>23849.999999999938</v>
          </cell>
          <cell r="K165">
            <v>0</v>
          </cell>
          <cell r="L165">
            <v>48840.784313725489</v>
          </cell>
          <cell r="M165">
            <v>0</v>
          </cell>
          <cell r="N165">
            <v>17640</v>
          </cell>
          <cell r="O165">
            <v>0</v>
          </cell>
          <cell r="P165">
            <v>0</v>
          </cell>
          <cell r="Q165">
            <v>0</v>
          </cell>
          <cell r="R165">
            <v>0</v>
          </cell>
          <cell r="S165">
            <v>0</v>
          </cell>
          <cell r="T165">
            <v>0</v>
          </cell>
          <cell r="U165">
            <v>0</v>
          </cell>
          <cell r="V165">
            <v>0</v>
          </cell>
          <cell r="W165">
            <v>0</v>
          </cell>
          <cell r="X165">
            <v>0</v>
          </cell>
          <cell r="Y165">
            <v>0</v>
          </cell>
          <cell r="Z165">
            <v>1898.6808510638282</v>
          </cell>
          <cell r="AA165">
            <v>0</v>
          </cell>
          <cell r="AB165">
            <v>0</v>
          </cell>
          <cell r="AC165">
            <v>99119.086956521685</v>
          </cell>
          <cell r="AD165">
            <v>0</v>
          </cell>
          <cell r="AE165">
            <v>9030.0000000000055</v>
          </cell>
          <cell r="AF165">
            <v>0</v>
          </cell>
          <cell r="AG165">
            <v>114400</v>
          </cell>
          <cell r="AH165">
            <v>0</v>
          </cell>
          <cell r="AI165">
            <v>0</v>
          </cell>
          <cell r="AJ165">
            <v>0</v>
          </cell>
          <cell r="AK165">
            <v>4492.87</v>
          </cell>
          <cell r="AL165">
            <v>0</v>
          </cell>
          <cell r="AM165">
            <v>0</v>
          </cell>
          <cell r="AN165">
            <v>0</v>
          </cell>
          <cell r="AO165">
            <v>0</v>
          </cell>
          <cell r="AP165">
            <v>0</v>
          </cell>
          <cell r="AQ165">
            <v>0</v>
          </cell>
          <cell r="AR165">
            <v>0</v>
          </cell>
          <cell r="AS165">
            <v>0</v>
          </cell>
          <cell r="AT165">
            <v>797818.29999999993</v>
          </cell>
          <cell r="AU165">
            <v>200378.55212131093</v>
          </cell>
          <cell r="AV165">
            <v>118892.87</v>
          </cell>
          <cell r="AW165">
            <v>154237.27911338437</v>
          </cell>
        </row>
        <row r="166">
          <cell r="B166">
            <v>9352093</v>
          </cell>
          <cell r="C166" t="str">
            <v>St Christopher's CEVCP School</v>
          </cell>
          <cell r="D166">
            <v>323</v>
          </cell>
          <cell r="E166">
            <v>323</v>
          </cell>
          <cell r="F166">
            <v>0</v>
          </cell>
          <cell r="G166">
            <v>926961.54999999993</v>
          </cell>
          <cell r="H166">
            <v>0</v>
          </cell>
          <cell r="I166">
            <v>0</v>
          </cell>
          <cell r="J166">
            <v>16199.99999999998</v>
          </cell>
          <cell r="K166">
            <v>0</v>
          </cell>
          <cell r="L166">
            <v>35401.590214067277</v>
          </cell>
          <cell r="M166">
            <v>0</v>
          </cell>
          <cell r="N166">
            <v>0</v>
          </cell>
          <cell r="O166">
            <v>0</v>
          </cell>
          <cell r="P166">
            <v>750.00000000000068</v>
          </cell>
          <cell r="Q166">
            <v>0</v>
          </cell>
          <cell r="R166">
            <v>0</v>
          </cell>
          <cell r="S166">
            <v>0</v>
          </cell>
          <cell r="T166">
            <v>0</v>
          </cell>
          <cell r="U166">
            <v>0</v>
          </cell>
          <cell r="V166">
            <v>0</v>
          </cell>
          <cell r="W166">
            <v>0</v>
          </cell>
          <cell r="X166">
            <v>0</v>
          </cell>
          <cell r="Y166">
            <v>0</v>
          </cell>
          <cell r="Z166">
            <v>18581.182795698907</v>
          </cell>
          <cell r="AA166">
            <v>0</v>
          </cell>
          <cell r="AB166">
            <v>0</v>
          </cell>
          <cell r="AC166">
            <v>147982.75471698112</v>
          </cell>
          <cell r="AD166">
            <v>0</v>
          </cell>
          <cell r="AE166">
            <v>7542.5000000000055</v>
          </cell>
          <cell r="AF166">
            <v>0</v>
          </cell>
          <cell r="AG166">
            <v>114400</v>
          </cell>
          <cell r="AH166">
            <v>0</v>
          </cell>
          <cell r="AI166">
            <v>0</v>
          </cell>
          <cell r="AJ166">
            <v>0</v>
          </cell>
          <cell r="AK166">
            <v>0</v>
          </cell>
          <cell r="AL166">
            <v>0</v>
          </cell>
          <cell r="AM166">
            <v>0</v>
          </cell>
          <cell r="AN166">
            <v>0</v>
          </cell>
          <cell r="AO166">
            <v>0</v>
          </cell>
          <cell r="AP166">
            <v>0</v>
          </cell>
          <cell r="AQ166">
            <v>0</v>
          </cell>
          <cell r="AR166">
            <v>0</v>
          </cell>
          <cell r="AS166">
            <v>0</v>
          </cell>
          <cell r="AT166">
            <v>926961.54999999993</v>
          </cell>
          <cell r="AU166">
            <v>226458.02772674727</v>
          </cell>
          <cell r="AV166">
            <v>114400</v>
          </cell>
          <cell r="AW166">
            <v>184111.34982401473</v>
          </cell>
        </row>
        <row r="167">
          <cell r="B167">
            <v>9352096</v>
          </cell>
          <cell r="C167" t="str">
            <v>Mendham Primary School</v>
          </cell>
          <cell r="D167">
            <v>75</v>
          </cell>
          <cell r="E167">
            <v>75</v>
          </cell>
          <cell r="F167">
            <v>0</v>
          </cell>
          <cell r="G167">
            <v>215238.75</v>
          </cell>
          <cell r="H167">
            <v>0</v>
          </cell>
          <cell r="I167">
            <v>0</v>
          </cell>
          <cell r="J167">
            <v>5400</v>
          </cell>
          <cell r="K167">
            <v>0</v>
          </cell>
          <cell r="L167">
            <v>8873.2394366197168</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19280.172413793138</v>
          </cell>
          <cell r="AD167">
            <v>0</v>
          </cell>
          <cell r="AE167">
            <v>4930.7432432432342</v>
          </cell>
          <cell r="AF167">
            <v>0</v>
          </cell>
          <cell r="AG167">
            <v>114400</v>
          </cell>
          <cell r="AH167">
            <v>25965.287049399198</v>
          </cell>
          <cell r="AI167">
            <v>0</v>
          </cell>
          <cell r="AJ167">
            <v>0</v>
          </cell>
          <cell r="AK167">
            <v>806.4</v>
          </cell>
          <cell r="AL167">
            <v>0</v>
          </cell>
          <cell r="AM167">
            <v>0</v>
          </cell>
          <cell r="AN167">
            <v>0</v>
          </cell>
          <cell r="AO167">
            <v>0</v>
          </cell>
          <cell r="AP167">
            <v>0</v>
          </cell>
          <cell r="AQ167">
            <v>0</v>
          </cell>
          <cell r="AR167">
            <v>0</v>
          </cell>
          <cell r="AS167">
            <v>0</v>
          </cell>
          <cell r="AT167">
            <v>215238.75</v>
          </cell>
          <cell r="AU167">
            <v>38484.155093656089</v>
          </cell>
          <cell r="AV167">
            <v>141171.68704939919</v>
          </cell>
          <cell r="AW167">
            <v>36369.592132102996</v>
          </cell>
        </row>
        <row r="168">
          <cell r="B168">
            <v>9352097</v>
          </cell>
          <cell r="C168" t="str">
            <v>Mendlesham Primary School</v>
          </cell>
          <cell r="D168">
            <v>111</v>
          </cell>
          <cell r="E168">
            <v>111</v>
          </cell>
          <cell r="F168">
            <v>0</v>
          </cell>
          <cell r="G168">
            <v>318553.34999999998</v>
          </cell>
          <cell r="H168">
            <v>0</v>
          </cell>
          <cell r="I168">
            <v>0</v>
          </cell>
          <cell r="J168">
            <v>7199.9999999999927</v>
          </cell>
          <cell r="K168">
            <v>0</v>
          </cell>
          <cell r="L168">
            <v>8959.9999999999909</v>
          </cell>
          <cell r="M168">
            <v>0</v>
          </cell>
          <cell r="N168">
            <v>0</v>
          </cell>
          <cell r="O168">
            <v>252.27272727272725</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36777.999999999993</v>
          </cell>
          <cell r="AD168">
            <v>0</v>
          </cell>
          <cell r="AE168">
            <v>0</v>
          </cell>
          <cell r="AF168">
            <v>0</v>
          </cell>
          <cell r="AG168">
            <v>114400</v>
          </cell>
          <cell r="AH168">
            <v>0</v>
          </cell>
          <cell r="AI168">
            <v>0</v>
          </cell>
          <cell r="AJ168">
            <v>0</v>
          </cell>
          <cell r="AK168">
            <v>2177.75</v>
          </cell>
          <cell r="AL168">
            <v>0</v>
          </cell>
          <cell r="AM168">
            <v>0</v>
          </cell>
          <cell r="AN168">
            <v>0</v>
          </cell>
          <cell r="AO168">
            <v>0</v>
          </cell>
          <cell r="AP168">
            <v>0</v>
          </cell>
          <cell r="AQ168">
            <v>0</v>
          </cell>
          <cell r="AR168">
            <v>0</v>
          </cell>
          <cell r="AS168">
            <v>0</v>
          </cell>
          <cell r="AT168">
            <v>318553.34999999998</v>
          </cell>
          <cell r="AU168">
            <v>53190.272727272706</v>
          </cell>
          <cell r="AV168">
            <v>116577.75</v>
          </cell>
          <cell r="AW168">
            <v>54936.936363636341</v>
          </cell>
        </row>
        <row r="169">
          <cell r="B169">
            <v>9352098</v>
          </cell>
          <cell r="C169" t="str">
            <v>Middleton Community Primary School</v>
          </cell>
          <cell r="D169">
            <v>37</v>
          </cell>
          <cell r="E169">
            <v>37</v>
          </cell>
          <cell r="F169">
            <v>0</v>
          </cell>
          <cell r="G169">
            <v>106184.45</v>
          </cell>
          <cell r="H169">
            <v>0</v>
          </cell>
          <cell r="I169">
            <v>0</v>
          </cell>
          <cell r="J169">
            <v>900.0000000000008</v>
          </cell>
          <cell r="K169">
            <v>0</v>
          </cell>
          <cell r="L169">
            <v>5040</v>
          </cell>
          <cell r="M169">
            <v>0</v>
          </cell>
          <cell r="N169">
            <v>420.0000000000004</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13134.999999999985</v>
          </cell>
          <cell r="AD169">
            <v>0</v>
          </cell>
          <cell r="AE169">
            <v>3307.499999999995</v>
          </cell>
          <cell r="AF169">
            <v>0</v>
          </cell>
          <cell r="AG169">
            <v>114400</v>
          </cell>
          <cell r="AH169">
            <v>26000</v>
          </cell>
          <cell r="AI169">
            <v>0</v>
          </cell>
          <cell r="AJ169">
            <v>1000</v>
          </cell>
          <cell r="AK169">
            <v>889.65</v>
          </cell>
          <cell r="AL169">
            <v>0</v>
          </cell>
          <cell r="AM169">
            <v>0</v>
          </cell>
          <cell r="AN169">
            <v>0</v>
          </cell>
          <cell r="AO169">
            <v>0</v>
          </cell>
          <cell r="AP169">
            <v>0</v>
          </cell>
          <cell r="AQ169">
            <v>0</v>
          </cell>
          <cell r="AR169">
            <v>0</v>
          </cell>
          <cell r="AS169">
            <v>0</v>
          </cell>
          <cell r="AT169">
            <v>106184.45</v>
          </cell>
          <cell r="AU169">
            <v>22802.499999999982</v>
          </cell>
          <cell r="AV169">
            <v>142289.65</v>
          </cell>
          <cell r="AW169">
            <v>26267.799999999985</v>
          </cell>
        </row>
        <row r="170">
          <cell r="B170">
            <v>9352099</v>
          </cell>
          <cell r="C170" t="str">
            <v>Tudor Church of England Primary School, Sudbury</v>
          </cell>
          <cell r="D170">
            <v>213</v>
          </cell>
          <cell r="E170">
            <v>213</v>
          </cell>
          <cell r="F170">
            <v>0</v>
          </cell>
          <cell r="G170">
            <v>611278.04999999993</v>
          </cell>
          <cell r="H170">
            <v>0</v>
          </cell>
          <cell r="I170">
            <v>0</v>
          </cell>
          <cell r="J170">
            <v>23849.999999999982</v>
          </cell>
          <cell r="K170">
            <v>0</v>
          </cell>
          <cell r="L170">
            <v>40304.657534246573</v>
          </cell>
          <cell r="M170">
            <v>0</v>
          </cell>
          <cell r="N170">
            <v>10500.000000000013</v>
          </cell>
          <cell r="O170">
            <v>8000.0000000000227</v>
          </cell>
          <cell r="P170">
            <v>2624.9999999999986</v>
          </cell>
          <cell r="Q170">
            <v>12149.999999999982</v>
          </cell>
          <cell r="R170">
            <v>0</v>
          </cell>
          <cell r="S170">
            <v>0</v>
          </cell>
          <cell r="T170">
            <v>0</v>
          </cell>
          <cell r="U170">
            <v>0</v>
          </cell>
          <cell r="V170">
            <v>0</v>
          </cell>
          <cell r="W170">
            <v>0</v>
          </cell>
          <cell r="X170">
            <v>0</v>
          </cell>
          <cell r="Y170">
            <v>0</v>
          </cell>
          <cell r="Z170">
            <v>7769.6590909090928</v>
          </cell>
          <cell r="AA170">
            <v>0</v>
          </cell>
          <cell r="AB170">
            <v>0</v>
          </cell>
          <cell r="AC170">
            <v>67113.905325443673</v>
          </cell>
          <cell r="AD170">
            <v>0</v>
          </cell>
          <cell r="AE170">
            <v>1067.4999999999936</v>
          </cell>
          <cell r="AF170">
            <v>0</v>
          </cell>
          <cell r="AG170">
            <v>114400</v>
          </cell>
          <cell r="AH170">
            <v>0</v>
          </cell>
          <cell r="AI170">
            <v>0</v>
          </cell>
          <cell r="AJ170">
            <v>0</v>
          </cell>
          <cell r="AK170">
            <v>5241.6000000000004</v>
          </cell>
          <cell r="AL170">
            <v>0</v>
          </cell>
          <cell r="AM170">
            <v>0</v>
          </cell>
          <cell r="AN170">
            <v>0</v>
          </cell>
          <cell r="AO170">
            <v>0</v>
          </cell>
          <cell r="AP170">
            <v>0</v>
          </cell>
          <cell r="AQ170">
            <v>0</v>
          </cell>
          <cell r="AR170">
            <v>0</v>
          </cell>
          <cell r="AS170">
            <v>0</v>
          </cell>
          <cell r="AT170">
            <v>611278.04999999993</v>
          </cell>
          <cell r="AU170">
            <v>173380.72195059934</v>
          </cell>
          <cell r="AV170">
            <v>119641.60000000001</v>
          </cell>
          <cell r="AW170">
            <v>125781.53409256697</v>
          </cell>
        </row>
        <row r="171">
          <cell r="B171">
            <v>9352100</v>
          </cell>
          <cell r="C171" t="str">
            <v>Occold Primary School</v>
          </cell>
          <cell r="D171">
            <v>67</v>
          </cell>
          <cell r="E171">
            <v>67</v>
          </cell>
          <cell r="F171">
            <v>0</v>
          </cell>
          <cell r="G171">
            <v>192279.94999999998</v>
          </cell>
          <cell r="H171">
            <v>0</v>
          </cell>
          <cell r="I171">
            <v>0</v>
          </cell>
          <cell r="J171">
            <v>2250.0000000000005</v>
          </cell>
          <cell r="K171">
            <v>0</v>
          </cell>
          <cell r="L171">
            <v>5723.3898305084749</v>
          </cell>
          <cell r="M171">
            <v>0</v>
          </cell>
          <cell r="N171">
            <v>0</v>
          </cell>
          <cell r="O171">
            <v>0</v>
          </cell>
          <cell r="P171">
            <v>0</v>
          </cell>
          <cell r="Q171">
            <v>0</v>
          </cell>
          <cell r="R171">
            <v>0</v>
          </cell>
          <cell r="S171">
            <v>0</v>
          </cell>
          <cell r="T171">
            <v>0</v>
          </cell>
          <cell r="U171">
            <v>0</v>
          </cell>
          <cell r="V171">
            <v>0</v>
          </cell>
          <cell r="W171">
            <v>0</v>
          </cell>
          <cell r="X171">
            <v>0</v>
          </cell>
          <cell r="Y171">
            <v>0</v>
          </cell>
          <cell r="Z171">
            <v>578.14516129032199</v>
          </cell>
          <cell r="AA171">
            <v>0</v>
          </cell>
          <cell r="AB171">
            <v>0</v>
          </cell>
          <cell r="AC171">
            <v>24564.836065573756</v>
          </cell>
          <cell r="AD171">
            <v>0</v>
          </cell>
          <cell r="AE171">
            <v>5232.5000000000255</v>
          </cell>
          <cell r="AF171">
            <v>0</v>
          </cell>
          <cell r="AG171">
            <v>114400</v>
          </cell>
          <cell r="AH171">
            <v>0</v>
          </cell>
          <cell r="AI171">
            <v>0</v>
          </cell>
          <cell r="AJ171">
            <v>1000</v>
          </cell>
          <cell r="AK171">
            <v>967.68</v>
          </cell>
          <cell r="AL171">
            <v>0</v>
          </cell>
          <cell r="AM171">
            <v>0</v>
          </cell>
          <cell r="AN171">
            <v>0</v>
          </cell>
          <cell r="AO171">
            <v>3430</v>
          </cell>
          <cell r="AP171">
            <v>0</v>
          </cell>
          <cell r="AQ171">
            <v>0</v>
          </cell>
          <cell r="AR171">
            <v>0</v>
          </cell>
          <cell r="AS171">
            <v>0</v>
          </cell>
          <cell r="AT171">
            <v>192279.94999999998</v>
          </cell>
          <cell r="AU171">
            <v>38348.871057372584</v>
          </cell>
          <cell r="AV171">
            <v>119797.68</v>
          </cell>
          <cell r="AW171">
            <v>38504.330980827988</v>
          </cell>
        </row>
        <row r="172">
          <cell r="B172">
            <v>9352103</v>
          </cell>
          <cell r="C172" t="str">
            <v>Great Heath Academy</v>
          </cell>
          <cell r="D172">
            <v>512</v>
          </cell>
          <cell r="E172">
            <v>512</v>
          </cell>
          <cell r="F172">
            <v>0</v>
          </cell>
          <cell r="G172">
            <v>1469363.2</v>
          </cell>
          <cell r="H172">
            <v>0</v>
          </cell>
          <cell r="I172">
            <v>0</v>
          </cell>
          <cell r="J172">
            <v>34650</v>
          </cell>
          <cell r="K172">
            <v>0</v>
          </cell>
          <cell r="L172">
            <v>62233.798449612405</v>
          </cell>
          <cell r="M172">
            <v>0</v>
          </cell>
          <cell r="N172">
            <v>210</v>
          </cell>
          <cell r="O172">
            <v>0</v>
          </cell>
          <cell r="P172">
            <v>51375</v>
          </cell>
          <cell r="Q172">
            <v>0</v>
          </cell>
          <cell r="R172">
            <v>0</v>
          </cell>
          <cell r="S172">
            <v>0</v>
          </cell>
          <cell r="T172">
            <v>0</v>
          </cell>
          <cell r="U172">
            <v>0</v>
          </cell>
          <cell r="V172">
            <v>0</v>
          </cell>
          <cell r="W172">
            <v>0</v>
          </cell>
          <cell r="X172">
            <v>0</v>
          </cell>
          <cell r="Y172">
            <v>0</v>
          </cell>
          <cell r="Z172">
            <v>21070.769230769223</v>
          </cell>
          <cell r="AA172">
            <v>0</v>
          </cell>
          <cell r="AB172">
            <v>0</v>
          </cell>
          <cell r="AC172">
            <v>184032.00000000003</v>
          </cell>
          <cell r="AD172">
            <v>0</v>
          </cell>
          <cell r="AE172">
            <v>7245.0000000000009</v>
          </cell>
          <cell r="AF172">
            <v>0</v>
          </cell>
          <cell r="AG172">
            <v>114400</v>
          </cell>
          <cell r="AH172">
            <v>0</v>
          </cell>
          <cell r="AI172">
            <v>0</v>
          </cell>
          <cell r="AJ172">
            <v>0</v>
          </cell>
          <cell r="AK172">
            <v>8668.7999999999993</v>
          </cell>
          <cell r="AL172">
            <v>0</v>
          </cell>
          <cell r="AM172">
            <v>0</v>
          </cell>
          <cell r="AN172">
            <v>0</v>
          </cell>
          <cell r="AO172">
            <v>0</v>
          </cell>
          <cell r="AP172">
            <v>0</v>
          </cell>
          <cell r="AQ172">
            <v>0</v>
          </cell>
          <cell r="AR172">
            <v>0</v>
          </cell>
          <cell r="AS172">
            <v>0</v>
          </cell>
          <cell r="AT172">
            <v>1469363.2</v>
          </cell>
          <cell r="AU172">
            <v>360816.56768038165</v>
          </cell>
          <cell r="AV172">
            <v>123068.8</v>
          </cell>
          <cell r="AW172">
            <v>268219.19922480622</v>
          </cell>
        </row>
        <row r="173">
          <cell r="B173">
            <v>9352104</v>
          </cell>
          <cell r="C173" t="str">
            <v>Gunton Primary Academy</v>
          </cell>
          <cell r="D173">
            <v>308</v>
          </cell>
          <cell r="E173">
            <v>308</v>
          </cell>
          <cell r="F173">
            <v>0</v>
          </cell>
          <cell r="G173">
            <v>883913.79999999993</v>
          </cell>
          <cell r="H173">
            <v>0</v>
          </cell>
          <cell r="I173">
            <v>0</v>
          </cell>
          <cell r="J173">
            <v>28800.000000000033</v>
          </cell>
          <cell r="K173">
            <v>0</v>
          </cell>
          <cell r="L173">
            <v>40059.870967741932</v>
          </cell>
          <cell r="M173">
            <v>0</v>
          </cell>
          <cell r="N173">
            <v>1896.1563517915299</v>
          </cell>
          <cell r="O173">
            <v>6521.1726384364783</v>
          </cell>
          <cell r="P173">
            <v>1504.8859934853474</v>
          </cell>
          <cell r="Q173">
            <v>0</v>
          </cell>
          <cell r="R173">
            <v>31858.4364820847</v>
          </cell>
          <cell r="S173">
            <v>3009.7719869706907</v>
          </cell>
          <cell r="T173">
            <v>0</v>
          </cell>
          <cell r="U173">
            <v>0</v>
          </cell>
          <cell r="V173">
            <v>0</v>
          </cell>
          <cell r="W173">
            <v>0</v>
          </cell>
          <cell r="X173">
            <v>0</v>
          </cell>
          <cell r="Y173">
            <v>0</v>
          </cell>
          <cell r="Z173">
            <v>1879.6197718631213</v>
          </cell>
          <cell r="AA173">
            <v>0</v>
          </cell>
          <cell r="AB173">
            <v>0</v>
          </cell>
          <cell r="AC173">
            <v>89920.540540540518</v>
          </cell>
          <cell r="AD173">
            <v>0</v>
          </cell>
          <cell r="AE173">
            <v>0</v>
          </cell>
          <cell r="AF173">
            <v>0</v>
          </cell>
          <cell r="AG173">
            <v>114400</v>
          </cell>
          <cell r="AH173">
            <v>0</v>
          </cell>
          <cell r="AI173">
            <v>0</v>
          </cell>
          <cell r="AJ173">
            <v>0</v>
          </cell>
          <cell r="AK173">
            <v>7207.2</v>
          </cell>
          <cell r="AL173">
            <v>0</v>
          </cell>
          <cell r="AM173">
            <v>0</v>
          </cell>
          <cell r="AN173">
            <v>0</v>
          </cell>
          <cell r="AO173">
            <v>0</v>
          </cell>
          <cell r="AP173">
            <v>0</v>
          </cell>
          <cell r="AQ173">
            <v>0</v>
          </cell>
          <cell r="AR173">
            <v>0</v>
          </cell>
          <cell r="AS173">
            <v>0</v>
          </cell>
          <cell r="AT173">
            <v>883913.79999999993</v>
          </cell>
          <cell r="AU173">
            <v>205450.45473291434</v>
          </cell>
          <cell r="AV173">
            <v>121607.2</v>
          </cell>
          <cell r="AW173">
            <v>156698.48775079587</v>
          </cell>
        </row>
        <row r="174">
          <cell r="B174">
            <v>9352106</v>
          </cell>
          <cell r="C174" t="str">
            <v>Saxmundham Primary School</v>
          </cell>
          <cell r="D174">
            <v>272</v>
          </cell>
          <cell r="E174">
            <v>272</v>
          </cell>
          <cell r="F174">
            <v>0</v>
          </cell>
          <cell r="G174">
            <v>780599.2</v>
          </cell>
          <cell r="H174">
            <v>0</v>
          </cell>
          <cell r="I174">
            <v>0</v>
          </cell>
          <cell r="J174">
            <v>25650.000000000029</v>
          </cell>
          <cell r="K174">
            <v>0</v>
          </cell>
          <cell r="L174">
            <v>37809.929078014182</v>
          </cell>
          <cell r="M174">
            <v>0</v>
          </cell>
          <cell r="N174">
            <v>1264.6494464944637</v>
          </cell>
          <cell r="O174">
            <v>0</v>
          </cell>
          <cell r="P174">
            <v>0</v>
          </cell>
          <cell r="Q174">
            <v>0</v>
          </cell>
          <cell r="R174">
            <v>436.60516605166009</v>
          </cell>
          <cell r="S174">
            <v>0</v>
          </cell>
          <cell r="T174">
            <v>0</v>
          </cell>
          <cell r="U174">
            <v>0</v>
          </cell>
          <cell r="V174">
            <v>0</v>
          </cell>
          <cell r="W174">
            <v>0</v>
          </cell>
          <cell r="X174">
            <v>0</v>
          </cell>
          <cell r="Y174">
            <v>0</v>
          </cell>
          <cell r="Z174">
            <v>3563.7551020408096</v>
          </cell>
          <cell r="AA174">
            <v>0</v>
          </cell>
          <cell r="AB174">
            <v>0</v>
          </cell>
          <cell r="AC174">
            <v>116346.88524590161</v>
          </cell>
          <cell r="AD174">
            <v>0</v>
          </cell>
          <cell r="AE174">
            <v>6720.0000000000118</v>
          </cell>
          <cell r="AF174">
            <v>0</v>
          </cell>
          <cell r="AG174">
            <v>114400</v>
          </cell>
          <cell r="AH174">
            <v>0</v>
          </cell>
          <cell r="AI174">
            <v>0</v>
          </cell>
          <cell r="AJ174">
            <v>0</v>
          </cell>
          <cell r="AK174">
            <v>7408.8</v>
          </cell>
          <cell r="AL174">
            <v>0</v>
          </cell>
          <cell r="AM174">
            <v>0</v>
          </cell>
          <cell r="AN174">
            <v>0</v>
          </cell>
          <cell r="AO174">
            <v>0</v>
          </cell>
          <cell r="AP174">
            <v>0</v>
          </cell>
          <cell r="AQ174">
            <v>0</v>
          </cell>
          <cell r="AR174">
            <v>0</v>
          </cell>
          <cell r="AS174">
            <v>0</v>
          </cell>
          <cell r="AT174">
            <v>780599.2</v>
          </cell>
          <cell r="AU174">
            <v>191791.82403850276</v>
          </cell>
          <cell r="AV174">
            <v>121808.8</v>
          </cell>
          <cell r="AW174">
            <v>158880.27709118175</v>
          </cell>
        </row>
        <row r="175">
          <cell r="B175">
            <v>9352109</v>
          </cell>
          <cell r="C175" t="str">
            <v>Somerleyton Primary School</v>
          </cell>
          <cell r="D175">
            <v>56</v>
          </cell>
          <cell r="E175">
            <v>56</v>
          </cell>
          <cell r="F175">
            <v>0</v>
          </cell>
          <cell r="G175">
            <v>160711.6</v>
          </cell>
          <cell r="H175">
            <v>0</v>
          </cell>
          <cell r="I175">
            <v>0</v>
          </cell>
          <cell r="J175">
            <v>1799.9999999999991</v>
          </cell>
          <cell r="K175">
            <v>0</v>
          </cell>
          <cell r="L175">
            <v>3244.1379310344828</v>
          </cell>
          <cell r="M175">
            <v>0</v>
          </cell>
          <cell r="N175">
            <v>0</v>
          </cell>
          <cell r="O175">
            <v>0</v>
          </cell>
          <cell r="P175">
            <v>375.00000000000091</v>
          </cell>
          <cell r="Q175">
            <v>405.00000000000097</v>
          </cell>
          <cell r="R175">
            <v>0</v>
          </cell>
          <cell r="S175">
            <v>0</v>
          </cell>
          <cell r="T175">
            <v>0</v>
          </cell>
          <cell r="U175">
            <v>0</v>
          </cell>
          <cell r="V175">
            <v>0</v>
          </cell>
          <cell r="W175">
            <v>0</v>
          </cell>
          <cell r="X175">
            <v>0</v>
          </cell>
          <cell r="Y175">
            <v>0</v>
          </cell>
          <cell r="Z175">
            <v>599.20000000000005</v>
          </cell>
          <cell r="AA175">
            <v>0</v>
          </cell>
          <cell r="AB175">
            <v>0</v>
          </cell>
          <cell r="AC175">
            <v>15822.857142857167</v>
          </cell>
          <cell r="AD175">
            <v>0</v>
          </cell>
          <cell r="AE175">
            <v>0</v>
          </cell>
          <cell r="AF175">
            <v>0</v>
          </cell>
          <cell r="AG175">
            <v>114400</v>
          </cell>
          <cell r="AH175">
            <v>26000</v>
          </cell>
          <cell r="AI175">
            <v>0</v>
          </cell>
          <cell r="AJ175">
            <v>0</v>
          </cell>
          <cell r="AK175">
            <v>559.74</v>
          </cell>
          <cell r="AL175">
            <v>0</v>
          </cell>
          <cell r="AM175">
            <v>0</v>
          </cell>
          <cell r="AN175">
            <v>0</v>
          </cell>
          <cell r="AO175">
            <v>0</v>
          </cell>
          <cell r="AP175">
            <v>0</v>
          </cell>
          <cell r="AQ175">
            <v>0</v>
          </cell>
          <cell r="AR175">
            <v>0</v>
          </cell>
          <cell r="AS175">
            <v>0</v>
          </cell>
          <cell r="AT175">
            <v>160711.6</v>
          </cell>
          <cell r="AU175">
            <v>22246.195073891649</v>
          </cell>
          <cell r="AV175">
            <v>140959.74</v>
          </cell>
          <cell r="AW175">
            <v>28687.726108374409</v>
          </cell>
        </row>
        <row r="176">
          <cell r="B176">
            <v>9352113</v>
          </cell>
          <cell r="C176" t="str">
            <v>Elm Tree Primary School</v>
          </cell>
          <cell r="D176">
            <v>358</v>
          </cell>
          <cell r="E176">
            <v>358</v>
          </cell>
          <cell r="F176">
            <v>0</v>
          </cell>
          <cell r="G176">
            <v>1027406.2999999999</v>
          </cell>
          <cell r="H176">
            <v>0</v>
          </cell>
          <cell r="I176">
            <v>0</v>
          </cell>
          <cell r="J176">
            <v>44100.00000000008</v>
          </cell>
          <cell r="K176">
            <v>0</v>
          </cell>
          <cell r="L176">
            <v>57279.999999999993</v>
          </cell>
          <cell r="M176">
            <v>0</v>
          </cell>
          <cell r="N176">
            <v>11647.605633802837</v>
          </cell>
          <cell r="O176">
            <v>504.22535211267615</v>
          </cell>
          <cell r="P176">
            <v>30253.521126760519</v>
          </cell>
          <cell r="Q176">
            <v>6534.7605633802859</v>
          </cell>
          <cell r="R176">
            <v>14476.309859154924</v>
          </cell>
          <cell r="S176">
            <v>3630.4225352112621</v>
          </cell>
          <cell r="T176">
            <v>0</v>
          </cell>
          <cell r="U176">
            <v>0</v>
          </cell>
          <cell r="V176">
            <v>0</v>
          </cell>
          <cell r="W176">
            <v>0</v>
          </cell>
          <cell r="X176">
            <v>0</v>
          </cell>
          <cell r="Y176">
            <v>0</v>
          </cell>
          <cell r="Z176">
            <v>3683.269230769225</v>
          </cell>
          <cell r="AA176">
            <v>0</v>
          </cell>
          <cell r="AB176">
            <v>0</v>
          </cell>
          <cell r="AC176">
            <v>138535.99378881996</v>
          </cell>
          <cell r="AD176">
            <v>0</v>
          </cell>
          <cell r="AE176">
            <v>9205.0000000000018</v>
          </cell>
          <cell r="AF176">
            <v>0</v>
          </cell>
          <cell r="AG176">
            <v>114400</v>
          </cell>
          <cell r="AH176">
            <v>0</v>
          </cell>
          <cell r="AI176">
            <v>0</v>
          </cell>
          <cell r="AJ176">
            <v>0</v>
          </cell>
          <cell r="AK176">
            <v>7963.2</v>
          </cell>
          <cell r="AL176">
            <v>0</v>
          </cell>
          <cell r="AM176">
            <v>0</v>
          </cell>
          <cell r="AN176">
            <v>0</v>
          </cell>
          <cell r="AO176">
            <v>0</v>
          </cell>
          <cell r="AP176">
            <v>0</v>
          </cell>
          <cell r="AQ176">
            <v>0</v>
          </cell>
          <cell r="AR176">
            <v>0</v>
          </cell>
          <cell r="AS176">
            <v>0</v>
          </cell>
          <cell r="AT176">
            <v>1027406.2999999999</v>
          </cell>
          <cell r="AU176">
            <v>319851.10809001175</v>
          </cell>
          <cell r="AV176">
            <v>122363.2</v>
          </cell>
          <cell r="AW176">
            <v>232702.21632403124</v>
          </cell>
        </row>
        <row r="177">
          <cell r="B177">
            <v>9352116</v>
          </cell>
          <cell r="C177" t="str">
            <v>St Edmund's Catholic Primary School</v>
          </cell>
          <cell r="D177">
            <v>88</v>
          </cell>
          <cell r="E177">
            <v>88</v>
          </cell>
          <cell r="F177">
            <v>0</v>
          </cell>
          <cell r="G177">
            <v>252546.8</v>
          </cell>
          <cell r="H177">
            <v>0</v>
          </cell>
          <cell r="I177">
            <v>0</v>
          </cell>
          <cell r="J177">
            <v>8550.0000000000036</v>
          </cell>
          <cell r="K177">
            <v>0</v>
          </cell>
          <cell r="L177">
            <v>12033.488372093023</v>
          </cell>
          <cell r="M177">
            <v>0</v>
          </cell>
          <cell r="N177">
            <v>3823.4482758620707</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34663.561643835608</v>
          </cell>
          <cell r="AD177">
            <v>0</v>
          </cell>
          <cell r="AE177">
            <v>3254.9999999999791</v>
          </cell>
          <cell r="AF177">
            <v>0</v>
          </cell>
          <cell r="AG177">
            <v>114400</v>
          </cell>
          <cell r="AH177">
            <v>0</v>
          </cell>
          <cell r="AI177">
            <v>0</v>
          </cell>
          <cell r="AJ177">
            <v>0</v>
          </cell>
          <cell r="AK177">
            <v>1984.86</v>
          </cell>
          <cell r="AL177">
            <v>0</v>
          </cell>
          <cell r="AM177">
            <v>0</v>
          </cell>
          <cell r="AN177">
            <v>0</v>
          </cell>
          <cell r="AO177">
            <v>0</v>
          </cell>
          <cell r="AP177">
            <v>0</v>
          </cell>
          <cell r="AQ177">
            <v>0</v>
          </cell>
          <cell r="AR177">
            <v>0</v>
          </cell>
          <cell r="AS177">
            <v>0</v>
          </cell>
          <cell r="AT177">
            <v>252546.8</v>
          </cell>
          <cell r="AU177">
            <v>62325.498291790682</v>
          </cell>
          <cell r="AV177">
            <v>116384.86</v>
          </cell>
          <cell r="AW177">
            <v>56819.829967813159</v>
          </cell>
        </row>
        <row r="178">
          <cell r="B178">
            <v>9352120</v>
          </cell>
          <cell r="C178" t="str">
            <v>St Benet's Catholic Primary School</v>
          </cell>
          <cell r="D178">
            <v>90</v>
          </cell>
          <cell r="E178">
            <v>90</v>
          </cell>
          <cell r="F178">
            <v>0</v>
          </cell>
          <cell r="G178">
            <v>258286.5</v>
          </cell>
          <cell r="H178">
            <v>0</v>
          </cell>
          <cell r="I178">
            <v>0</v>
          </cell>
          <cell r="J178">
            <v>8549.9999999999945</v>
          </cell>
          <cell r="K178">
            <v>0</v>
          </cell>
          <cell r="L178">
            <v>10639.999999999995</v>
          </cell>
          <cell r="M178">
            <v>0</v>
          </cell>
          <cell r="N178">
            <v>2729.9999999999914</v>
          </cell>
          <cell r="O178">
            <v>0</v>
          </cell>
          <cell r="P178">
            <v>374.9999999999996</v>
          </cell>
          <cell r="Q178">
            <v>0</v>
          </cell>
          <cell r="R178">
            <v>4784.9999999999918</v>
          </cell>
          <cell r="S178">
            <v>599.99999999999932</v>
          </cell>
          <cell r="T178">
            <v>0</v>
          </cell>
          <cell r="U178">
            <v>0</v>
          </cell>
          <cell r="V178">
            <v>0</v>
          </cell>
          <cell r="W178">
            <v>0</v>
          </cell>
          <cell r="X178">
            <v>0</v>
          </cell>
          <cell r="Y178">
            <v>0</v>
          </cell>
          <cell r="Z178">
            <v>1805.625</v>
          </cell>
          <cell r="AA178">
            <v>0</v>
          </cell>
          <cell r="AB178">
            <v>0</v>
          </cell>
          <cell r="AC178">
            <v>32381.756756756775</v>
          </cell>
          <cell r="AD178">
            <v>0</v>
          </cell>
          <cell r="AE178">
            <v>4024.9999999999914</v>
          </cell>
          <cell r="AF178">
            <v>0</v>
          </cell>
          <cell r="AG178">
            <v>114400</v>
          </cell>
          <cell r="AH178">
            <v>0</v>
          </cell>
          <cell r="AI178">
            <v>0</v>
          </cell>
          <cell r="AJ178">
            <v>0</v>
          </cell>
          <cell r="AK178">
            <v>1266.1600000000001</v>
          </cell>
          <cell r="AL178">
            <v>0</v>
          </cell>
          <cell r="AM178">
            <v>0</v>
          </cell>
          <cell r="AN178">
            <v>0</v>
          </cell>
          <cell r="AO178">
            <v>0</v>
          </cell>
          <cell r="AP178">
            <v>0</v>
          </cell>
          <cell r="AQ178">
            <v>0</v>
          </cell>
          <cell r="AR178">
            <v>0</v>
          </cell>
          <cell r="AS178">
            <v>0</v>
          </cell>
          <cell r="AT178">
            <v>258286.5</v>
          </cell>
          <cell r="AU178">
            <v>65892.381756756731</v>
          </cell>
          <cell r="AV178">
            <v>115666.16</v>
          </cell>
          <cell r="AW178">
            <v>56174.556756756763</v>
          </cell>
        </row>
        <row r="179">
          <cell r="B179">
            <v>9352122</v>
          </cell>
          <cell r="C179" t="str">
            <v>Wenhaston Primary School</v>
          </cell>
          <cell r="D179">
            <v>86</v>
          </cell>
          <cell r="E179">
            <v>86</v>
          </cell>
          <cell r="F179">
            <v>0</v>
          </cell>
          <cell r="G179">
            <v>246807.1</v>
          </cell>
          <cell r="H179">
            <v>0</v>
          </cell>
          <cell r="I179">
            <v>0</v>
          </cell>
          <cell r="J179">
            <v>4500.0000000000055</v>
          </cell>
          <cell r="K179">
            <v>0</v>
          </cell>
          <cell r="L179">
            <v>10822.471910112359</v>
          </cell>
          <cell r="M179">
            <v>0</v>
          </cell>
          <cell r="N179">
            <v>424.94117647058852</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30529.999999999967</v>
          </cell>
          <cell r="AD179">
            <v>0</v>
          </cell>
          <cell r="AE179">
            <v>734.99999999999909</v>
          </cell>
          <cell r="AF179">
            <v>0</v>
          </cell>
          <cell r="AG179">
            <v>114400</v>
          </cell>
          <cell r="AH179">
            <v>22146.862483311077</v>
          </cell>
          <cell r="AI179">
            <v>0</v>
          </cell>
          <cell r="AJ179">
            <v>0</v>
          </cell>
          <cell r="AK179">
            <v>1090.52</v>
          </cell>
          <cell r="AL179">
            <v>0</v>
          </cell>
          <cell r="AM179">
            <v>0</v>
          </cell>
          <cell r="AN179">
            <v>0</v>
          </cell>
          <cell r="AO179">
            <v>0</v>
          </cell>
          <cell r="AP179">
            <v>0</v>
          </cell>
          <cell r="AQ179">
            <v>0</v>
          </cell>
          <cell r="AR179">
            <v>0</v>
          </cell>
          <cell r="AS179">
            <v>0</v>
          </cell>
          <cell r="AT179">
            <v>246807.1</v>
          </cell>
          <cell r="AU179">
            <v>47012.413086582921</v>
          </cell>
          <cell r="AV179">
            <v>137637.38248331106</v>
          </cell>
          <cell r="AW179">
            <v>48356.506543291442</v>
          </cell>
        </row>
        <row r="180">
          <cell r="B180">
            <v>9352123</v>
          </cell>
          <cell r="C180" t="str">
            <v>Wickham Market Primary School</v>
          </cell>
          <cell r="D180">
            <v>147</v>
          </cell>
          <cell r="E180">
            <v>147</v>
          </cell>
          <cell r="F180">
            <v>0</v>
          </cell>
          <cell r="G180">
            <v>421867.95</v>
          </cell>
          <cell r="H180">
            <v>0</v>
          </cell>
          <cell r="I180">
            <v>0</v>
          </cell>
          <cell r="J180">
            <v>11700.00000000002</v>
          </cell>
          <cell r="K180">
            <v>0</v>
          </cell>
          <cell r="L180">
            <v>16915.068493150684</v>
          </cell>
          <cell r="M180">
            <v>0</v>
          </cell>
          <cell r="N180">
            <v>0</v>
          </cell>
          <cell r="O180">
            <v>0</v>
          </cell>
          <cell r="P180">
            <v>0</v>
          </cell>
          <cell r="Q180">
            <v>0</v>
          </cell>
          <cell r="R180">
            <v>0</v>
          </cell>
          <cell r="S180">
            <v>0</v>
          </cell>
          <cell r="T180">
            <v>0</v>
          </cell>
          <cell r="U180">
            <v>0</v>
          </cell>
          <cell r="V180">
            <v>0</v>
          </cell>
          <cell r="W180">
            <v>0</v>
          </cell>
          <cell r="X180">
            <v>0</v>
          </cell>
          <cell r="Y180">
            <v>0</v>
          </cell>
          <cell r="Z180">
            <v>666.48305084745766</v>
          </cell>
          <cell r="AA180">
            <v>0</v>
          </cell>
          <cell r="AB180">
            <v>0</v>
          </cell>
          <cell r="AC180">
            <v>52634.870689655145</v>
          </cell>
          <cell r="AD180">
            <v>0</v>
          </cell>
          <cell r="AE180">
            <v>0</v>
          </cell>
          <cell r="AF180">
            <v>0</v>
          </cell>
          <cell r="AG180">
            <v>114400</v>
          </cell>
          <cell r="AH180">
            <v>0</v>
          </cell>
          <cell r="AI180">
            <v>0</v>
          </cell>
          <cell r="AJ180">
            <v>0</v>
          </cell>
          <cell r="AK180">
            <v>3402</v>
          </cell>
          <cell r="AL180">
            <v>0</v>
          </cell>
          <cell r="AM180">
            <v>0</v>
          </cell>
          <cell r="AN180">
            <v>0</v>
          </cell>
          <cell r="AO180">
            <v>0</v>
          </cell>
          <cell r="AP180">
            <v>0</v>
          </cell>
          <cell r="AQ180">
            <v>0</v>
          </cell>
          <cell r="AR180">
            <v>0</v>
          </cell>
          <cell r="AS180">
            <v>0</v>
          </cell>
          <cell r="AT180">
            <v>421867.95</v>
          </cell>
          <cell r="AU180">
            <v>81916.422233653313</v>
          </cell>
          <cell r="AV180">
            <v>117802</v>
          </cell>
          <cell r="AW180">
            <v>76895.204936230497</v>
          </cell>
        </row>
        <row r="181">
          <cell r="B181">
            <v>9352126</v>
          </cell>
          <cell r="C181" t="str">
            <v>Wortham Primary School</v>
          </cell>
          <cell r="D181">
            <v>101</v>
          </cell>
          <cell r="E181">
            <v>101</v>
          </cell>
          <cell r="F181">
            <v>0</v>
          </cell>
          <cell r="G181">
            <v>289854.84999999998</v>
          </cell>
          <cell r="H181">
            <v>0</v>
          </cell>
          <cell r="I181">
            <v>0</v>
          </cell>
          <cell r="J181">
            <v>1350</v>
          </cell>
          <cell r="K181">
            <v>0</v>
          </cell>
          <cell r="L181">
            <v>3294.7572815533981</v>
          </cell>
          <cell r="M181">
            <v>0</v>
          </cell>
          <cell r="N181">
            <v>424.2</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17112.613636363629</v>
          </cell>
          <cell r="AD181">
            <v>0</v>
          </cell>
          <cell r="AE181">
            <v>0</v>
          </cell>
          <cell r="AF181">
            <v>0</v>
          </cell>
          <cell r="AG181">
            <v>114400</v>
          </cell>
          <cell r="AH181">
            <v>0</v>
          </cell>
          <cell r="AI181">
            <v>0</v>
          </cell>
          <cell r="AJ181">
            <v>0</v>
          </cell>
          <cell r="AK181">
            <v>1839.6</v>
          </cell>
          <cell r="AL181">
            <v>0</v>
          </cell>
          <cell r="AM181">
            <v>0</v>
          </cell>
          <cell r="AN181">
            <v>0</v>
          </cell>
          <cell r="AO181">
            <v>0</v>
          </cell>
          <cell r="AP181">
            <v>0</v>
          </cell>
          <cell r="AQ181">
            <v>0</v>
          </cell>
          <cell r="AR181">
            <v>0</v>
          </cell>
          <cell r="AS181">
            <v>0</v>
          </cell>
          <cell r="AT181">
            <v>289854.84999999998</v>
          </cell>
          <cell r="AU181">
            <v>22181.570917917026</v>
          </cell>
          <cell r="AV181">
            <v>116239.6</v>
          </cell>
          <cell r="AW181">
            <v>29599.892277140327</v>
          </cell>
        </row>
        <row r="182">
          <cell r="B182">
            <v>9352133</v>
          </cell>
          <cell r="C182" t="str">
            <v>Brooklands Primary School</v>
          </cell>
          <cell r="D182">
            <v>208</v>
          </cell>
          <cell r="E182">
            <v>208</v>
          </cell>
          <cell r="F182">
            <v>0</v>
          </cell>
          <cell r="G182">
            <v>596928.79999999993</v>
          </cell>
          <cell r="H182">
            <v>0</v>
          </cell>
          <cell r="I182">
            <v>0</v>
          </cell>
          <cell r="J182">
            <v>7649.9999999999964</v>
          </cell>
          <cell r="K182">
            <v>0</v>
          </cell>
          <cell r="L182">
            <v>12070.466321243523</v>
          </cell>
          <cell r="M182">
            <v>0</v>
          </cell>
          <cell r="N182">
            <v>0</v>
          </cell>
          <cell r="O182">
            <v>250.00000000000011</v>
          </cell>
          <cell r="P182">
            <v>375.00000000000017</v>
          </cell>
          <cell r="Q182">
            <v>0</v>
          </cell>
          <cell r="R182">
            <v>0</v>
          </cell>
          <cell r="S182">
            <v>0</v>
          </cell>
          <cell r="T182">
            <v>0</v>
          </cell>
          <cell r="U182">
            <v>0</v>
          </cell>
          <cell r="V182">
            <v>0</v>
          </cell>
          <cell r="W182">
            <v>0</v>
          </cell>
          <cell r="X182">
            <v>0</v>
          </cell>
          <cell r="Y182">
            <v>0</v>
          </cell>
          <cell r="Z182">
            <v>0</v>
          </cell>
          <cell r="AA182">
            <v>0</v>
          </cell>
          <cell r="AB182">
            <v>0</v>
          </cell>
          <cell r="AC182">
            <v>56962.285714285688</v>
          </cell>
          <cell r="AD182">
            <v>0</v>
          </cell>
          <cell r="AE182">
            <v>455.0000000000004</v>
          </cell>
          <cell r="AF182">
            <v>0</v>
          </cell>
          <cell r="AG182">
            <v>114400</v>
          </cell>
          <cell r="AH182">
            <v>0</v>
          </cell>
          <cell r="AI182">
            <v>0</v>
          </cell>
          <cell r="AJ182">
            <v>0</v>
          </cell>
          <cell r="AK182">
            <v>4208.3999999999996</v>
          </cell>
          <cell r="AL182">
            <v>0</v>
          </cell>
          <cell r="AM182">
            <v>0</v>
          </cell>
          <cell r="AN182">
            <v>0</v>
          </cell>
          <cell r="AO182">
            <v>0</v>
          </cell>
          <cell r="AP182">
            <v>0</v>
          </cell>
          <cell r="AQ182">
            <v>0</v>
          </cell>
          <cell r="AR182">
            <v>0</v>
          </cell>
          <cell r="AS182">
            <v>0</v>
          </cell>
          <cell r="AT182">
            <v>596928.79999999993</v>
          </cell>
          <cell r="AU182">
            <v>77762.752035529207</v>
          </cell>
          <cell r="AV182">
            <v>118608.4</v>
          </cell>
          <cell r="AW182">
            <v>77087.818874907447</v>
          </cell>
        </row>
        <row r="183">
          <cell r="B183">
            <v>9352136</v>
          </cell>
          <cell r="C183" t="str">
            <v>Coldfair Green Community Primary School</v>
          </cell>
          <cell r="D183">
            <v>132</v>
          </cell>
          <cell r="E183">
            <v>132</v>
          </cell>
          <cell r="F183">
            <v>0</v>
          </cell>
          <cell r="G183">
            <v>378820.2</v>
          </cell>
          <cell r="H183">
            <v>0</v>
          </cell>
          <cell r="I183">
            <v>0</v>
          </cell>
          <cell r="J183">
            <v>2700.0000000000023</v>
          </cell>
          <cell r="K183">
            <v>0</v>
          </cell>
          <cell r="L183">
            <v>7609.411764705882</v>
          </cell>
          <cell r="M183">
            <v>0</v>
          </cell>
          <cell r="N183">
            <v>2730.0000000000005</v>
          </cell>
          <cell r="O183">
            <v>0</v>
          </cell>
          <cell r="P183">
            <v>0</v>
          </cell>
          <cell r="Q183">
            <v>0</v>
          </cell>
          <cell r="R183">
            <v>0</v>
          </cell>
          <cell r="S183">
            <v>0</v>
          </cell>
          <cell r="T183">
            <v>0</v>
          </cell>
          <cell r="U183">
            <v>0</v>
          </cell>
          <cell r="V183">
            <v>0</v>
          </cell>
          <cell r="W183">
            <v>0</v>
          </cell>
          <cell r="X183">
            <v>0</v>
          </cell>
          <cell r="Y183">
            <v>0</v>
          </cell>
          <cell r="Z183">
            <v>1238.947368421052</v>
          </cell>
          <cell r="AA183">
            <v>0</v>
          </cell>
          <cell r="AB183">
            <v>0</v>
          </cell>
          <cell r="AC183">
            <v>40165.714285714319</v>
          </cell>
          <cell r="AD183">
            <v>0</v>
          </cell>
          <cell r="AE183">
            <v>0</v>
          </cell>
          <cell r="AF183">
            <v>0</v>
          </cell>
          <cell r="AG183">
            <v>114400</v>
          </cell>
          <cell r="AH183">
            <v>0</v>
          </cell>
          <cell r="AI183">
            <v>0</v>
          </cell>
          <cell r="AJ183">
            <v>0</v>
          </cell>
          <cell r="AK183">
            <v>2520</v>
          </cell>
          <cell r="AL183">
            <v>0</v>
          </cell>
          <cell r="AM183">
            <v>0</v>
          </cell>
          <cell r="AN183">
            <v>0</v>
          </cell>
          <cell r="AO183">
            <v>0</v>
          </cell>
          <cell r="AP183">
            <v>0</v>
          </cell>
          <cell r="AQ183">
            <v>0</v>
          </cell>
          <cell r="AR183">
            <v>0</v>
          </cell>
          <cell r="AS183">
            <v>0</v>
          </cell>
          <cell r="AT183">
            <v>378820.2</v>
          </cell>
          <cell r="AU183">
            <v>54444.073418841253</v>
          </cell>
          <cell r="AV183">
            <v>116920</v>
          </cell>
          <cell r="AW183">
            <v>56638.220168067259</v>
          </cell>
        </row>
        <row r="184">
          <cell r="B184">
            <v>9352145</v>
          </cell>
          <cell r="C184" t="str">
            <v>Pakefield Primary School</v>
          </cell>
          <cell r="D184">
            <v>387</v>
          </cell>
          <cell r="E184">
            <v>387</v>
          </cell>
          <cell r="F184">
            <v>0</v>
          </cell>
          <cell r="G184">
            <v>1110631.95</v>
          </cell>
          <cell r="H184">
            <v>0</v>
          </cell>
          <cell r="I184">
            <v>0</v>
          </cell>
          <cell r="J184">
            <v>25649.999999999938</v>
          </cell>
          <cell r="K184">
            <v>0</v>
          </cell>
          <cell r="L184">
            <v>38086.930693069306</v>
          </cell>
          <cell r="M184">
            <v>0</v>
          </cell>
          <cell r="N184">
            <v>9263.9378238341578</v>
          </cell>
          <cell r="O184">
            <v>14036.269430051827</v>
          </cell>
          <cell r="P184">
            <v>15038.860103626892</v>
          </cell>
          <cell r="Q184">
            <v>11369.378238341962</v>
          </cell>
          <cell r="R184">
            <v>4361.2694300518069</v>
          </cell>
          <cell r="S184">
            <v>0</v>
          </cell>
          <cell r="T184">
            <v>0</v>
          </cell>
          <cell r="U184">
            <v>0</v>
          </cell>
          <cell r="V184">
            <v>0</v>
          </cell>
          <cell r="W184">
            <v>0</v>
          </cell>
          <cell r="X184">
            <v>0</v>
          </cell>
          <cell r="Y184">
            <v>0</v>
          </cell>
          <cell r="Z184">
            <v>0</v>
          </cell>
          <cell r="AA184">
            <v>0</v>
          </cell>
          <cell r="AB184">
            <v>0</v>
          </cell>
          <cell r="AC184">
            <v>111425.62499999985</v>
          </cell>
          <cell r="AD184">
            <v>0</v>
          </cell>
          <cell r="AE184">
            <v>0</v>
          </cell>
          <cell r="AF184">
            <v>0</v>
          </cell>
          <cell r="AG184">
            <v>114400</v>
          </cell>
          <cell r="AH184">
            <v>0</v>
          </cell>
          <cell r="AI184">
            <v>0</v>
          </cell>
          <cell r="AJ184">
            <v>0</v>
          </cell>
          <cell r="AK184">
            <v>7660.8</v>
          </cell>
          <cell r="AL184">
            <v>0</v>
          </cell>
          <cell r="AM184">
            <v>0</v>
          </cell>
          <cell r="AN184">
            <v>0</v>
          </cell>
          <cell r="AO184">
            <v>0</v>
          </cell>
          <cell r="AP184">
            <v>0</v>
          </cell>
          <cell r="AQ184">
            <v>0</v>
          </cell>
          <cell r="AR184">
            <v>0</v>
          </cell>
          <cell r="AS184">
            <v>0</v>
          </cell>
          <cell r="AT184">
            <v>1110631.95</v>
          </cell>
          <cell r="AU184">
            <v>229232.27071897575</v>
          </cell>
          <cell r="AV184">
            <v>122060.8</v>
          </cell>
          <cell r="AW184">
            <v>180281.74785948778</v>
          </cell>
        </row>
        <row r="185">
          <cell r="B185">
            <v>9352147</v>
          </cell>
          <cell r="C185" t="str">
            <v>Poplars Community Primary School</v>
          </cell>
          <cell r="D185">
            <v>434</v>
          </cell>
          <cell r="E185">
            <v>434</v>
          </cell>
          <cell r="F185">
            <v>0</v>
          </cell>
          <cell r="G185">
            <v>1245514.8999999999</v>
          </cell>
          <cell r="H185">
            <v>0</v>
          </cell>
          <cell r="I185">
            <v>0</v>
          </cell>
          <cell r="J185">
            <v>90000.000000000073</v>
          </cell>
          <cell r="K185">
            <v>0</v>
          </cell>
          <cell r="L185">
            <v>116638.64693446089</v>
          </cell>
          <cell r="M185">
            <v>0</v>
          </cell>
          <cell r="N185">
            <v>2742.6388888888896</v>
          </cell>
          <cell r="O185">
            <v>25869.212962962971</v>
          </cell>
          <cell r="P185">
            <v>13185.763888888887</v>
          </cell>
          <cell r="Q185">
            <v>406.87499999999915</v>
          </cell>
          <cell r="R185">
            <v>68174.166666666642</v>
          </cell>
          <cell r="S185">
            <v>31344.444444444351</v>
          </cell>
          <cell r="T185">
            <v>0</v>
          </cell>
          <cell r="U185">
            <v>0</v>
          </cell>
          <cell r="V185">
            <v>0</v>
          </cell>
          <cell r="W185">
            <v>0</v>
          </cell>
          <cell r="X185">
            <v>0</v>
          </cell>
          <cell r="Y185">
            <v>0</v>
          </cell>
          <cell r="Z185">
            <v>8250.4060913705653</v>
          </cell>
          <cell r="AA185">
            <v>0</v>
          </cell>
          <cell r="AB185">
            <v>0</v>
          </cell>
          <cell r="AC185">
            <v>172720.57894736851</v>
          </cell>
          <cell r="AD185">
            <v>0</v>
          </cell>
          <cell r="AE185">
            <v>2590.0000000000173</v>
          </cell>
          <cell r="AF185">
            <v>0</v>
          </cell>
          <cell r="AG185">
            <v>114400</v>
          </cell>
          <cell r="AH185">
            <v>0</v>
          </cell>
          <cell r="AI185">
            <v>0</v>
          </cell>
          <cell r="AJ185">
            <v>0</v>
          </cell>
          <cell r="AK185">
            <v>9828</v>
          </cell>
          <cell r="AL185">
            <v>0</v>
          </cell>
          <cell r="AM185">
            <v>0</v>
          </cell>
          <cell r="AN185">
            <v>0</v>
          </cell>
          <cell r="AO185">
            <v>0</v>
          </cell>
          <cell r="AP185">
            <v>0</v>
          </cell>
          <cell r="AQ185">
            <v>0</v>
          </cell>
          <cell r="AR185">
            <v>0</v>
          </cell>
          <cell r="AS185">
            <v>0</v>
          </cell>
          <cell r="AT185">
            <v>1245514.8999999999</v>
          </cell>
          <cell r="AU185">
            <v>531922.73382505169</v>
          </cell>
          <cell r="AV185">
            <v>124228</v>
          </cell>
          <cell r="AW185">
            <v>356854.2533405248</v>
          </cell>
        </row>
        <row r="186">
          <cell r="B186">
            <v>9352150</v>
          </cell>
          <cell r="C186" t="str">
            <v>Bramfield Church of England Primary School</v>
          </cell>
          <cell r="D186">
            <v>90</v>
          </cell>
          <cell r="E186">
            <v>90</v>
          </cell>
          <cell r="F186">
            <v>0</v>
          </cell>
          <cell r="G186">
            <v>258286.5</v>
          </cell>
          <cell r="H186">
            <v>0</v>
          </cell>
          <cell r="I186">
            <v>0</v>
          </cell>
          <cell r="J186">
            <v>6750.0000000000127</v>
          </cell>
          <cell r="K186">
            <v>0</v>
          </cell>
          <cell r="L186">
            <v>8400.0000000000164</v>
          </cell>
          <cell r="M186">
            <v>0</v>
          </cell>
          <cell r="N186">
            <v>1050.0000000000009</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29492.307692307721</v>
          </cell>
          <cell r="AD186">
            <v>0</v>
          </cell>
          <cell r="AE186">
            <v>4024.9999999999914</v>
          </cell>
          <cell r="AF186">
            <v>0</v>
          </cell>
          <cell r="AG186">
            <v>114400</v>
          </cell>
          <cell r="AH186">
            <v>20758.344459279037</v>
          </cell>
          <cell r="AI186">
            <v>0</v>
          </cell>
          <cell r="AJ186">
            <v>0</v>
          </cell>
          <cell r="AK186">
            <v>2293.1999999999998</v>
          </cell>
          <cell r="AL186">
            <v>0</v>
          </cell>
          <cell r="AM186">
            <v>0</v>
          </cell>
          <cell r="AN186">
            <v>0</v>
          </cell>
          <cell r="AO186">
            <v>0</v>
          </cell>
          <cell r="AP186">
            <v>0</v>
          </cell>
          <cell r="AQ186">
            <v>0</v>
          </cell>
          <cell r="AR186">
            <v>0</v>
          </cell>
          <cell r="AS186">
            <v>0</v>
          </cell>
          <cell r="AT186">
            <v>258286.5</v>
          </cell>
          <cell r="AU186">
            <v>49717.307692307739</v>
          </cell>
          <cell r="AV186">
            <v>137451.54445927904</v>
          </cell>
          <cell r="AW186">
            <v>47545.107692307734</v>
          </cell>
        </row>
        <row r="187">
          <cell r="B187">
            <v>9352152</v>
          </cell>
          <cell r="C187" t="str">
            <v>Woods Loke Primary School</v>
          </cell>
          <cell r="D187">
            <v>418</v>
          </cell>
          <cell r="E187">
            <v>418</v>
          </cell>
          <cell r="F187">
            <v>0</v>
          </cell>
          <cell r="G187">
            <v>1199597.3</v>
          </cell>
          <cell r="H187">
            <v>0</v>
          </cell>
          <cell r="I187">
            <v>0</v>
          </cell>
          <cell r="J187">
            <v>29250.000000000076</v>
          </cell>
          <cell r="K187">
            <v>0</v>
          </cell>
          <cell r="L187">
            <v>52766.235011990408</v>
          </cell>
          <cell r="M187">
            <v>0</v>
          </cell>
          <cell r="N187">
            <v>14489.99999999998</v>
          </cell>
          <cell r="O187">
            <v>5499.9999999999973</v>
          </cell>
          <cell r="P187">
            <v>2625.0000000000018</v>
          </cell>
          <cell r="Q187">
            <v>1215.0000000000005</v>
          </cell>
          <cell r="R187">
            <v>11309.999999999993</v>
          </cell>
          <cell r="S187">
            <v>1199.9999999999998</v>
          </cell>
          <cell r="T187">
            <v>0</v>
          </cell>
          <cell r="U187">
            <v>0</v>
          </cell>
          <cell r="V187">
            <v>0</v>
          </cell>
          <cell r="W187">
            <v>0</v>
          </cell>
          <cell r="X187">
            <v>0</v>
          </cell>
          <cell r="Y187">
            <v>0</v>
          </cell>
          <cell r="Z187">
            <v>1873.99441340782</v>
          </cell>
          <cell r="AA187">
            <v>0</v>
          </cell>
          <cell r="AB187">
            <v>0</v>
          </cell>
          <cell r="AC187">
            <v>123797.27528089868</v>
          </cell>
          <cell r="AD187">
            <v>0</v>
          </cell>
          <cell r="AE187">
            <v>0</v>
          </cell>
          <cell r="AF187">
            <v>0</v>
          </cell>
          <cell r="AG187">
            <v>114400</v>
          </cell>
          <cell r="AH187">
            <v>0</v>
          </cell>
          <cell r="AI187">
            <v>0</v>
          </cell>
          <cell r="AJ187">
            <v>0</v>
          </cell>
          <cell r="AK187">
            <v>9072</v>
          </cell>
          <cell r="AL187">
            <v>0</v>
          </cell>
          <cell r="AM187">
            <v>0</v>
          </cell>
          <cell r="AN187">
            <v>0</v>
          </cell>
          <cell r="AO187">
            <v>0</v>
          </cell>
          <cell r="AP187">
            <v>0</v>
          </cell>
          <cell r="AQ187">
            <v>0</v>
          </cell>
          <cell r="AR187">
            <v>0</v>
          </cell>
          <cell r="AS187">
            <v>0</v>
          </cell>
          <cell r="AT187">
            <v>1199597.3</v>
          </cell>
          <cell r="AU187">
            <v>244027.50470629698</v>
          </cell>
          <cell r="AV187">
            <v>123472</v>
          </cell>
          <cell r="AW187">
            <v>192928.19278689392</v>
          </cell>
        </row>
        <row r="188">
          <cell r="B188">
            <v>9352154</v>
          </cell>
          <cell r="C188" t="str">
            <v>Handford Hall Primary School</v>
          </cell>
          <cell r="D188">
            <v>335</v>
          </cell>
          <cell r="E188">
            <v>335</v>
          </cell>
          <cell r="F188">
            <v>0</v>
          </cell>
          <cell r="G188">
            <v>961399.75</v>
          </cell>
          <cell r="H188">
            <v>0</v>
          </cell>
          <cell r="I188">
            <v>0</v>
          </cell>
          <cell r="J188">
            <v>16650.000000000022</v>
          </cell>
          <cell r="K188">
            <v>0</v>
          </cell>
          <cell r="L188">
            <v>33642.553191489358</v>
          </cell>
          <cell r="M188">
            <v>0</v>
          </cell>
          <cell r="N188">
            <v>27299.999999999975</v>
          </cell>
          <cell r="O188">
            <v>3750.0000000000023</v>
          </cell>
          <cell r="P188">
            <v>22125.000000000047</v>
          </cell>
          <cell r="Q188">
            <v>2429.9999999999959</v>
          </cell>
          <cell r="R188">
            <v>0</v>
          </cell>
          <cell r="S188">
            <v>599.99999999999966</v>
          </cell>
          <cell r="T188">
            <v>0</v>
          </cell>
          <cell r="U188">
            <v>0</v>
          </cell>
          <cell r="V188">
            <v>0</v>
          </cell>
          <cell r="W188">
            <v>0</v>
          </cell>
          <cell r="X188">
            <v>0</v>
          </cell>
          <cell r="Y188">
            <v>0</v>
          </cell>
          <cell r="Z188">
            <v>94811.860068259426</v>
          </cell>
          <cell r="AA188">
            <v>0</v>
          </cell>
          <cell r="AB188">
            <v>0</v>
          </cell>
          <cell r="AC188">
            <v>104461.14864864873</v>
          </cell>
          <cell r="AD188">
            <v>0</v>
          </cell>
          <cell r="AE188">
            <v>4352.9940119760467</v>
          </cell>
          <cell r="AF188">
            <v>0</v>
          </cell>
          <cell r="AG188">
            <v>114400</v>
          </cell>
          <cell r="AH188">
            <v>0</v>
          </cell>
          <cell r="AI188">
            <v>0</v>
          </cell>
          <cell r="AJ188">
            <v>0</v>
          </cell>
          <cell r="AK188">
            <v>7156.8</v>
          </cell>
          <cell r="AL188">
            <v>0</v>
          </cell>
          <cell r="AM188">
            <v>0</v>
          </cell>
          <cell r="AN188">
            <v>0</v>
          </cell>
          <cell r="AO188">
            <v>0</v>
          </cell>
          <cell r="AP188">
            <v>0</v>
          </cell>
          <cell r="AQ188">
            <v>0</v>
          </cell>
          <cell r="AR188">
            <v>0</v>
          </cell>
          <cell r="AS188">
            <v>0</v>
          </cell>
          <cell r="AT188">
            <v>961399.75</v>
          </cell>
          <cell r="AU188">
            <v>310123.55592037365</v>
          </cell>
          <cell r="AV188">
            <v>121556.8</v>
          </cell>
          <cell r="AW188">
            <v>167662.7252443934</v>
          </cell>
        </row>
        <row r="189">
          <cell r="B189">
            <v>9352155</v>
          </cell>
          <cell r="C189" t="str">
            <v>Long Melford Church of England Primary School</v>
          </cell>
          <cell r="D189">
            <v>181</v>
          </cell>
          <cell r="E189">
            <v>181</v>
          </cell>
          <cell r="F189">
            <v>0</v>
          </cell>
          <cell r="G189">
            <v>519442.85</v>
          </cell>
          <cell r="H189">
            <v>0</v>
          </cell>
          <cell r="I189">
            <v>0</v>
          </cell>
          <cell r="J189">
            <v>11700</v>
          </cell>
          <cell r="K189">
            <v>0</v>
          </cell>
          <cell r="L189">
            <v>16290</v>
          </cell>
          <cell r="M189">
            <v>0</v>
          </cell>
          <cell r="N189">
            <v>3150.0000000000009</v>
          </cell>
          <cell r="O189">
            <v>250.00000000000006</v>
          </cell>
          <cell r="P189">
            <v>750.00000000000148</v>
          </cell>
          <cell r="Q189">
            <v>2429.9999999999977</v>
          </cell>
          <cell r="R189">
            <v>0</v>
          </cell>
          <cell r="S189">
            <v>0</v>
          </cell>
          <cell r="T189">
            <v>0</v>
          </cell>
          <cell r="U189">
            <v>0</v>
          </cell>
          <cell r="V189">
            <v>0</v>
          </cell>
          <cell r="W189">
            <v>0</v>
          </cell>
          <cell r="X189">
            <v>0</v>
          </cell>
          <cell r="Y189">
            <v>0</v>
          </cell>
          <cell r="Z189">
            <v>641.29139072847681</v>
          </cell>
          <cell r="AA189">
            <v>0</v>
          </cell>
          <cell r="AB189">
            <v>0</v>
          </cell>
          <cell r="AC189">
            <v>68567.416107382523</v>
          </cell>
          <cell r="AD189">
            <v>0</v>
          </cell>
          <cell r="AE189">
            <v>4497.4999999999973</v>
          </cell>
          <cell r="AF189">
            <v>0</v>
          </cell>
          <cell r="AG189">
            <v>114400</v>
          </cell>
          <cell r="AH189">
            <v>0</v>
          </cell>
          <cell r="AI189">
            <v>0</v>
          </cell>
          <cell r="AJ189">
            <v>0</v>
          </cell>
          <cell r="AK189">
            <v>3398.08</v>
          </cell>
          <cell r="AL189">
            <v>0</v>
          </cell>
          <cell r="AM189">
            <v>0</v>
          </cell>
          <cell r="AN189">
            <v>0</v>
          </cell>
          <cell r="AO189">
            <v>0</v>
          </cell>
          <cell r="AP189">
            <v>0</v>
          </cell>
          <cell r="AQ189">
            <v>0</v>
          </cell>
          <cell r="AR189">
            <v>0</v>
          </cell>
          <cell r="AS189">
            <v>0</v>
          </cell>
          <cell r="AT189">
            <v>519442.85</v>
          </cell>
          <cell r="AU189">
            <v>108276.20749811101</v>
          </cell>
          <cell r="AV189">
            <v>117798.08</v>
          </cell>
          <cell r="AW189">
            <v>95805.216107382526</v>
          </cell>
        </row>
        <row r="190">
          <cell r="B190">
            <v>9352158</v>
          </cell>
          <cell r="C190" t="str">
            <v>St Helen's Primary School</v>
          </cell>
          <cell r="D190">
            <v>414</v>
          </cell>
          <cell r="E190">
            <v>414</v>
          </cell>
          <cell r="F190">
            <v>0</v>
          </cell>
          <cell r="G190">
            <v>1188117.8999999999</v>
          </cell>
          <cell r="H190">
            <v>0</v>
          </cell>
          <cell r="I190">
            <v>0</v>
          </cell>
          <cell r="J190">
            <v>26100.000000000015</v>
          </cell>
          <cell r="K190">
            <v>0</v>
          </cell>
          <cell r="L190">
            <v>44027.307692307695</v>
          </cell>
          <cell r="M190">
            <v>0</v>
          </cell>
          <cell r="N190">
            <v>27576.610169491512</v>
          </cell>
          <cell r="O190">
            <v>22554.479418886178</v>
          </cell>
          <cell r="P190">
            <v>6390.4358353510952</v>
          </cell>
          <cell r="Q190">
            <v>5683.728813559328</v>
          </cell>
          <cell r="R190">
            <v>1308.1598062954001</v>
          </cell>
          <cell r="S190">
            <v>1202.9055690072648</v>
          </cell>
          <cell r="T190">
            <v>0</v>
          </cell>
          <cell r="U190">
            <v>0</v>
          </cell>
          <cell r="V190">
            <v>0</v>
          </cell>
          <cell r="W190">
            <v>0</v>
          </cell>
          <cell r="X190">
            <v>0</v>
          </cell>
          <cell r="Y190">
            <v>0</v>
          </cell>
          <cell r="Z190">
            <v>49913.239436619646</v>
          </cell>
          <cell r="AA190">
            <v>0</v>
          </cell>
          <cell r="AB190">
            <v>0</v>
          </cell>
          <cell r="AC190">
            <v>143683.13099041523</v>
          </cell>
          <cell r="AD190">
            <v>0</v>
          </cell>
          <cell r="AE190">
            <v>7139.9999999999873</v>
          </cell>
          <cell r="AF190">
            <v>0</v>
          </cell>
          <cell r="AG190">
            <v>114400</v>
          </cell>
          <cell r="AH190">
            <v>0</v>
          </cell>
          <cell r="AI190">
            <v>0</v>
          </cell>
          <cell r="AJ190">
            <v>0</v>
          </cell>
          <cell r="AK190">
            <v>6552</v>
          </cell>
          <cell r="AL190">
            <v>0</v>
          </cell>
          <cell r="AM190">
            <v>0</v>
          </cell>
          <cell r="AN190">
            <v>0</v>
          </cell>
          <cell r="AO190">
            <v>0</v>
          </cell>
          <cell r="AP190">
            <v>0</v>
          </cell>
          <cell r="AQ190">
            <v>0</v>
          </cell>
          <cell r="AR190">
            <v>0</v>
          </cell>
          <cell r="AS190">
            <v>0</v>
          </cell>
          <cell r="AT190">
            <v>1188117.8999999999</v>
          </cell>
          <cell r="AU190">
            <v>335579.99773193337</v>
          </cell>
          <cell r="AV190">
            <v>120952</v>
          </cell>
          <cell r="AW190">
            <v>221057.74464286448</v>
          </cell>
        </row>
        <row r="191">
          <cell r="B191">
            <v>9352159</v>
          </cell>
          <cell r="C191" t="str">
            <v>Cliff Lane Primary School</v>
          </cell>
          <cell r="D191">
            <v>376</v>
          </cell>
          <cell r="E191">
            <v>376</v>
          </cell>
          <cell r="F191">
            <v>0</v>
          </cell>
          <cell r="G191">
            <v>1079063.5999999999</v>
          </cell>
          <cell r="H191">
            <v>0</v>
          </cell>
          <cell r="I191">
            <v>0</v>
          </cell>
          <cell r="J191">
            <v>20700.000000000018</v>
          </cell>
          <cell r="K191">
            <v>0</v>
          </cell>
          <cell r="L191">
            <v>37751.919191919187</v>
          </cell>
          <cell r="M191">
            <v>0</v>
          </cell>
          <cell r="N191">
            <v>5250.0000000000027</v>
          </cell>
          <cell r="O191">
            <v>3750</v>
          </cell>
          <cell r="P191">
            <v>11250</v>
          </cell>
          <cell r="Q191">
            <v>16199.999999999962</v>
          </cell>
          <cell r="R191">
            <v>3044.9999999999927</v>
          </cell>
          <cell r="S191">
            <v>0</v>
          </cell>
          <cell r="T191">
            <v>0</v>
          </cell>
          <cell r="U191">
            <v>0</v>
          </cell>
          <cell r="V191">
            <v>0</v>
          </cell>
          <cell r="W191">
            <v>0</v>
          </cell>
          <cell r="X191">
            <v>0</v>
          </cell>
          <cell r="Y191">
            <v>0</v>
          </cell>
          <cell r="Z191">
            <v>28297.737003058159</v>
          </cell>
          <cell r="AA191">
            <v>0</v>
          </cell>
          <cell r="AB191">
            <v>0</v>
          </cell>
          <cell r="AC191">
            <v>152676.12040133763</v>
          </cell>
          <cell r="AD191">
            <v>0</v>
          </cell>
          <cell r="AE191">
            <v>7385.0000000000027</v>
          </cell>
          <cell r="AF191">
            <v>0</v>
          </cell>
          <cell r="AG191">
            <v>114400</v>
          </cell>
          <cell r="AH191">
            <v>0</v>
          </cell>
          <cell r="AI191">
            <v>0</v>
          </cell>
          <cell r="AJ191">
            <v>0</v>
          </cell>
          <cell r="AK191">
            <v>5631.85</v>
          </cell>
          <cell r="AL191">
            <v>0</v>
          </cell>
          <cell r="AM191">
            <v>0</v>
          </cell>
          <cell r="AN191">
            <v>0</v>
          </cell>
          <cell r="AO191">
            <v>0</v>
          </cell>
          <cell r="AP191">
            <v>0</v>
          </cell>
          <cell r="AQ191">
            <v>0</v>
          </cell>
          <cell r="AR191">
            <v>0</v>
          </cell>
          <cell r="AS191">
            <v>0</v>
          </cell>
          <cell r="AT191">
            <v>1079063.5999999999</v>
          </cell>
          <cell r="AU191">
            <v>286305.77659631497</v>
          </cell>
          <cell r="AV191">
            <v>120031.85</v>
          </cell>
          <cell r="AW191">
            <v>211602.37999729719</v>
          </cell>
        </row>
        <row r="192">
          <cell r="B192">
            <v>9352167</v>
          </cell>
          <cell r="C192" t="str">
            <v>Rose Hill Primary</v>
          </cell>
          <cell r="D192">
            <v>301</v>
          </cell>
          <cell r="E192">
            <v>301</v>
          </cell>
          <cell r="F192">
            <v>0</v>
          </cell>
          <cell r="G192">
            <v>863824.85</v>
          </cell>
          <cell r="H192">
            <v>0</v>
          </cell>
          <cell r="I192">
            <v>0</v>
          </cell>
          <cell r="J192">
            <v>19350.000000000018</v>
          </cell>
          <cell r="K192">
            <v>0</v>
          </cell>
          <cell r="L192">
            <v>33492.377850162869</v>
          </cell>
          <cell r="M192">
            <v>0</v>
          </cell>
          <cell r="N192">
            <v>5707.9264214046816</v>
          </cell>
          <cell r="O192">
            <v>1258.3612040133817</v>
          </cell>
          <cell r="P192">
            <v>6795.150501672244</v>
          </cell>
          <cell r="Q192">
            <v>6523.3444816053479</v>
          </cell>
          <cell r="R192">
            <v>1751.6387959866245</v>
          </cell>
          <cell r="S192">
            <v>0</v>
          </cell>
          <cell r="T192">
            <v>0</v>
          </cell>
          <cell r="U192">
            <v>0</v>
          </cell>
          <cell r="V192">
            <v>0</v>
          </cell>
          <cell r="W192">
            <v>0</v>
          </cell>
          <cell r="X192">
            <v>0</v>
          </cell>
          <cell r="Y192">
            <v>0</v>
          </cell>
          <cell r="Z192">
            <v>28711.666666666693</v>
          </cell>
          <cell r="AA192">
            <v>0</v>
          </cell>
          <cell r="AB192">
            <v>0</v>
          </cell>
          <cell r="AC192">
            <v>93555.450643776901</v>
          </cell>
          <cell r="AD192">
            <v>0</v>
          </cell>
          <cell r="AE192">
            <v>1697.5000000000018</v>
          </cell>
          <cell r="AF192">
            <v>0</v>
          </cell>
          <cell r="AG192">
            <v>114400</v>
          </cell>
          <cell r="AH192">
            <v>0</v>
          </cell>
          <cell r="AI192">
            <v>0</v>
          </cell>
          <cell r="AJ192">
            <v>0</v>
          </cell>
          <cell r="AK192">
            <v>4536</v>
          </cell>
          <cell r="AL192">
            <v>0</v>
          </cell>
          <cell r="AM192">
            <v>0</v>
          </cell>
          <cell r="AN192">
            <v>0</v>
          </cell>
          <cell r="AO192">
            <v>0</v>
          </cell>
          <cell r="AP192">
            <v>0</v>
          </cell>
          <cell r="AQ192">
            <v>0</v>
          </cell>
          <cell r="AR192">
            <v>0</v>
          </cell>
          <cell r="AS192">
            <v>0</v>
          </cell>
          <cell r="AT192">
            <v>863824.85</v>
          </cell>
          <cell r="AU192">
            <v>198843.41656528879</v>
          </cell>
          <cell r="AV192">
            <v>118936</v>
          </cell>
          <cell r="AW192">
            <v>140947.65027119947</v>
          </cell>
        </row>
        <row r="193">
          <cell r="B193">
            <v>9352171</v>
          </cell>
          <cell r="C193" t="str">
            <v>Springfield Junior School</v>
          </cell>
          <cell r="D193">
            <v>348</v>
          </cell>
          <cell r="E193">
            <v>348</v>
          </cell>
          <cell r="F193">
            <v>0</v>
          </cell>
          <cell r="G193">
            <v>998707.79999999993</v>
          </cell>
          <cell r="H193">
            <v>0</v>
          </cell>
          <cell r="I193">
            <v>0</v>
          </cell>
          <cell r="J193">
            <v>30600.000000000044</v>
          </cell>
          <cell r="K193">
            <v>0</v>
          </cell>
          <cell r="L193">
            <v>61956.069364161849</v>
          </cell>
          <cell r="M193">
            <v>0</v>
          </cell>
          <cell r="N193">
            <v>8634.8126801152885</v>
          </cell>
          <cell r="O193">
            <v>23317.002881844412</v>
          </cell>
          <cell r="P193">
            <v>12410.662824207488</v>
          </cell>
          <cell r="Q193">
            <v>4467.8386167146919</v>
          </cell>
          <cell r="R193">
            <v>0</v>
          </cell>
          <cell r="S193">
            <v>0</v>
          </cell>
          <cell r="T193">
            <v>0</v>
          </cell>
          <cell r="U193">
            <v>0</v>
          </cell>
          <cell r="V193">
            <v>0</v>
          </cell>
          <cell r="W193">
            <v>0</v>
          </cell>
          <cell r="X193">
            <v>0</v>
          </cell>
          <cell r="Y193">
            <v>0</v>
          </cell>
          <cell r="Z193">
            <v>10165.000000000002</v>
          </cell>
          <cell r="AA193">
            <v>0</v>
          </cell>
          <cell r="AB193">
            <v>0</v>
          </cell>
          <cell r="AC193">
            <v>136666.12500000003</v>
          </cell>
          <cell r="AD193">
            <v>0</v>
          </cell>
          <cell r="AE193">
            <v>0</v>
          </cell>
          <cell r="AF193">
            <v>0</v>
          </cell>
          <cell r="AG193">
            <v>114400</v>
          </cell>
          <cell r="AH193">
            <v>0</v>
          </cell>
          <cell r="AI193">
            <v>0</v>
          </cell>
          <cell r="AJ193">
            <v>1000</v>
          </cell>
          <cell r="AK193">
            <v>23229.32</v>
          </cell>
          <cell r="AL193">
            <v>0</v>
          </cell>
          <cell r="AM193">
            <v>0</v>
          </cell>
          <cell r="AN193">
            <v>0</v>
          </cell>
          <cell r="AO193">
            <v>0</v>
          </cell>
          <cell r="AP193">
            <v>0</v>
          </cell>
          <cell r="AQ193">
            <v>0</v>
          </cell>
          <cell r="AR193">
            <v>0</v>
          </cell>
          <cell r="AS193">
            <v>0</v>
          </cell>
          <cell r="AT193">
            <v>998707.79999999993</v>
          </cell>
          <cell r="AU193">
            <v>288217.51136704383</v>
          </cell>
          <cell r="AV193">
            <v>138629.32</v>
          </cell>
          <cell r="AW193">
            <v>217312.1181835219</v>
          </cell>
        </row>
        <row r="194">
          <cell r="B194">
            <v>9352172</v>
          </cell>
          <cell r="C194" t="str">
            <v>Springfield Infant School and Nursery</v>
          </cell>
          <cell r="D194">
            <v>262</v>
          </cell>
          <cell r="E194">
            <v>262</v>
          </cell>
          <cell r="F194">
            <v>0</v>
          </cell>
          <cell r="G194">
            <v>751900.7</v>
          </cell>
          <cell r="H194">
            <v>0</v>
          </cell>
          <cell r="I194">
            <v>0</v>
          </cell>
          <cell r="J194">
            <v>14849.999999999945</v>
          </cell>
          <cell r="K194">
            <v>0</v>
          </cell>
          <cell r="L194">
            <v>22659.45945945946</v>
          </cell>
          <cell r="M194">
            <v>0</v>
          </cell>
          <cell r="N194">
            <v>6929.9999999999745</v>
          </cell>
          <cell r="O194">
            <v>18249.999999999982</v>
          </cell>
          <cell r="P194">
            <v>10125.000000000018</v>
          </cell>
          <cell r="Q194">
            <v>1620.0000000000018</v>
          </cell>
          <cell r="R194">
            <v>0</v>
          </cell>
          <cell r="S194">
            <v>0</v>
          </cell>
          <cell r="T194">
            <v>0</v>
          </cell>
          <cell r="U194">
            <v>0</v>
          </cell>
          <cell r="V194">
            <v>0</v>
          </cell>
          <cell r="W194">
            <v>0</v>
          </cell>
          <cell r="X194">
            <v>0</v>
          </cell>
          <cell r="Y194">
            <v>0</v>
          </cell>
          <cell r="Z194">
            <v>22818.372093023314</v>
          </cell>
          <cell r="AA194">
            <v>0</v>
          </cell>
          <cell r="AB194">
            <v>0</v>
          </cell>
          <cell r="AC194">
            <v>86991.705882352966</v>
          </cell>
          <cell r="AD194">
            <v>0</v>
          </cell>
          <cell r="AE194">
            <v>0</v>
          </cell>
          <cell r="AF194">
            <v>0</v>
          </cell>
          <cell r="AG194">
            <v>114400</v>
          </cell>
          <cell r="AH194">
            <v>0</v>
          </cell>
          <cell r="AI194">
            <v>0</v>
          </cell>
          <cell r="AJ194">
            <v>0</v>
          </cell>
          <cell r="AK194">
            <v>4309.2</v>
          </cell>
          <cell r="AL194">
            <v>0</v>
          </cell>
          <cell r="AM194">
            <v>0</v>
          </cell>
          <cell r="AN194">
            <v>0</v>
          </cell>
          <cell r="AO194">
            <v>0</v>
          </cell>
          <cell r="AP194">
            <v>0</v>
          </cell>
          <cell r="AQ194">
            <v>0</v>
          </cell>
          <cell r="AR194">
            <v>0</v>
          </cell>
          <cell r="AS194">
            <v>0</v>
          </cell>
          <cell r="AT194">
            <v>751900.7</v>
          </cell>
          <cell r="AU194">
            <v>184244.53743483566</v>
          </cell>
          <cell r="AV194">
            <v>118709.2</v>
          </cell>
          <cell r="AW194">
            <v>134161.73561208264</v>
          </cell>
        </row>
        <row r="195">
          <cell r="B195">
            <v>9352185</v>
          </cell>
          <cell r="C195" t="str">
            <v>The Willows Primary School</v>
          </cell>
          <cell r="D195">
            <v>357</v>
          </cell>
          <cell r="E195">
            <v>357</v>
          </cell>
          <cell r="F195">
            <v>0</v>
          </cell>
          <cell r="G195">
            <v>1024536.45</v>
          </cell>
          <cell r="H195">
            <v>0</v>
          </cell>
          <cell r="I195">
            <v>0</v>
          </cell>
          <cell r="J195">
            <v>57150.00000000008</v>
          </cell>
          <cell r="K195">
            <v>0</v>
          </cell>
          <cell r="L195">
            <v>91508.57142857142</v>
          </cell>
          <cell r="M195">
            <v>0</v>
          </cell>
          <cell r="N195">
            <v>2948.2584269662907</v>
          </cell>
          <cell r="O195">
            <v>8273.174157303376</v>
          </cell>
          <cell r="P195">
            <v>13913.974719101134</v>
          </cell>
          <cell r="Q195">
            <v>17057.780898876455</v>
          </cell>
          <cell r="R195">
            <v>70667.949438202268</v>
          </cell>
          <cell r="S195">
            <v>0</v>
          </cell>
          <cell r="T195">
            <v>0</v>
          </cell>
          <cell r="U195">
            <v>0</v>
          </cell>
          <cell r="V195">
            <v>0</v>
          </cell>
          <cell r="W195">
            <v>0</v>
          </cell>
          <cell r="X195">
            <v>0</v>
          </cell>
          <cell r="Y195">
            <v>0</v>
          </cell>
          <cell r="Z195">
            <v>14840.827702702702</v>
          </cell>
          <cell r="AA195">
            <v>0</v>
          </cell>
          <cell r="AB195">
            <v>0</v>
          </cell>
          <cell r="AC195">
            <v>109621.14963503662</v>
          </cell>
          <cell r="AD195">
            <v>0</v>
          </cell>
          <cell r="AE195">
            <v>17132.499999999956</v>
          </cell>
          <cell r="AF195">
            <v>0</v>
          </cell>
          <cell r="AG195">
            <v>114400</v>
          </cell>
          <cell r="AH195">
            <v>0</v>
          </cell>
          <cell r="AI195">
            <v>0</v>
          </cell>
          <cell r="AJ195">
            <v>0</v>
          </cell>
          <cell r="AK195">
            <v>3180.43</v>
          </cell>
          <cell r="AL195">
            <v>0</v>
          </cell>
          <cell r="AM195">
            <v>0</v>
          </cell>
          <cell r="AN195">
            <v>0</v>
          </cell>
          <cell r="AO195">
            <v>0</v>
          </cell>
          <cell r="AP195">
            <v>0</v>
          </cell>
          <cell r="AQ195">
            <v>0</v>
          </cell>
          <cell r="AR195">
            <v>0</v>
          </cell>
          <cell r="AS195">
            <v>0</v>
          </cell>
          <cell r="AT195">
            <v>1024536.45</v>
          </cell>
          <cell r="AU195">
            <v>403114.1864067603</v>
          </cell>
          <cell r="AV195">
            <v>117580.43</v>
          </cell>
          <cell r="AW195">
            <v>250333.80416954713</v>
          </cell>
        </row>
        <row r="196">
          <cell r="B196">
            <v>9352186</v>
          </cell>
          <cell r="C196" t="str">
            <v>Halifax Primary School</v>
          </cell>
          <cell r="D196">
            <v>417</v>
          </cell>
          <cell r="E196">
            <v>417</v>
          </cell>
          <cell r="F196">
            <v>0</v>
          </cell>
          <cell r="G196">
            <v>1196727.45</v>
          </cell>
          <cell r="H196">
            <v>0</v>
          </cell>
          <cell r="I196">
            <v>0</v>
          </cell>
          <cell r="J196">
            <v>29699.999999999993</v>
          </cell>
          <cell r="K196">
            <v>0</v>
          </cell>
          <cell r="L196">
            <v>45233.898305084746</v>
          </cell>
          <cell r="M196">
            <v>0</v>
          </cell>
          <cell r="N196">
            <v>0</v>
          </cell>
          <cell r="O196">
            <v>32750.000000000007</v>
          </cell>
          <cell r="P196">
            <v>19875.000000000055</v>
          </cell>
          <cell r="Q196">
            <v>8504.9999999999964</v>
          </cell>
          <cell r="R196">
            <v>17400.000000000004</v>
          </cell>
          <cell r="S196">
            <v>599.99999999999943</v>
          </cell>
          <cell r="T196">
            <v>0</v>
          </cell>
          <cell r="U196">
            <v>0</v>
          </cell>
          <cell r="V196">
            <v>0</v>
          </cell>
          <cell r="W196">
            <v>0</v>
          </cell>
          <cell r="X196">
            <v>0</v>
          </cell>
          <cell r="Y196">
            <v>0</v>
          </cell>
          <cell r="Z196">
            <v>14956.089385474859</v>
          </cell>
          <cell r="AA196">
            <v>0</v>
          </cell>
          <cell r="AB196">
            <v>0</v>
          </cell>
          <cell r="AC196">
            <v>137131.57223796024</v>
          </cell>
          <cell r="AD196">
            <v>0</v>
          </cell>
          <cell r="AE196">
            <v>0</v>
          </cell>
          <cell r="AF196">
            <v>0</v>
          </cell>
          <cell r="AG196">
            <v>114400</v>
          </cell>
          <cell r="AH196">
            <v>0</v>
          </cell>
          <cell r="AI196">
            <v>0</v>
          </cell>
          <cell r="AJ196">
            <v>0</v>
          </cell>
          <cell r="AK196">
            <v>7106.4</v>
          </cell>
          <cell r="AL196">
            <v>0</v>
          </cell>
          <cell r="AM196">
            <v>0</v>
          </cell>
          <cell r="AN196">
            <v>0</v>
          </cell>
          <cell r="AO196">
            <v>0</v>
          </cell>
          <cell r="AP196">
            <v>0</v>
          </cell>
          <cell r="AQ196">
            <v>0</v>
          </cell>
          <cell r="AR196">
            <v>0</v>
          </cell>
          <cell r="AS196">
            <v>0</v>
          </cell>
          <cell r="AT196">
            <v>1196727.45</v>
          </cell>
          <cell r="AU196">
            <v>306151.55992851988</v>
          </cell>
          <cell r="AV196">
            <v>121506.4</v>
          </cell>
          <cell r="AW196">
            <v>224116.32139050262</v>
          </cell>
        </row>
        <row r="197">
          <cell r="B197">
            <v>9352187</v>
          </cell>
          <cell r="C197" t="str">
            <v>Eyke Church of England Primary School</v>
          </cell>
          <cell r="D197">
            <v>115</v>
          </cell>
          <cell r="E197">
            <v>115</v>
          </cell>
          <cell r="F197">
            <v>0</v>
          </cell>
          <cell r="G197">
            <v>330032.75</v>
          </cell>
          <cell r="H197">
            <v>0</v>
          </cell>
          <cell r="I197">
            <v>0</v>
          </cell>
          <cell r="J197">
            <v>2700.0000000000018</v>
          </cell>
          <cell r="K197">
            <v>0</v>
          </cell>
          <cell r="L197">
            <v>7666.6666666666661</v>
          </cell>
          <cell r="M197">
            <v>0</v>
          </cell>
          <cell r="N197">
            <v>0</v>
          </cell>
          <cell r="O197">
            <v>0</v>
          </cell>
          <cell r="P197">
            <v>0</v>
          </cell>
          <cell r="Q197">
            <v>0</v>
          </cell>
          <cell r="R197">
            <v>0</v>
          </cell>
          <cell r="S197">
            <v>0</v>
          </cell>
          <cell r="T197">
            <v>0</v>
          </cell>
          <cell r="U197">
            <v>0</v>
          </cell>
          <cell r="V197">
            <v>0</v>
          </cell>
          <cell r="W197">
            <v>0</v>
          </cell>
          <cell r="X197">
            <v>0</v>
          </cell>
          <cell r="Y197">
            <v>0</v>
          </cell>
          <cell r="Z197">
            <v>2986.65048543689</v>
          </cell>
          <cell r="AA197">
            <v>0</v>
          </cell>
          <cell r="AB197">
            <v>0</v>
          </cell>
          <cell r="AC197">
            <v>29651.842105263186</v>
          </cell>
          <cell r="AD197">
            <v>0</v>
          </cell>
          <cell r="AE197">
            <v>6212.50000000004</v>
          </cell>
          <cell r="AF197">
            <v>0</v>
          </cell>
          <cell r="AG197">
            <v>114400</v>
          </cell>
          <cell r="AH197">
            <v>0</v>
          </cell>
          <cell r="AI197">
            <v>0</v>
          </cell>
          <cell r="AJ197">
            <v>0</v>
          </cell>
          <cell r="AK197">
            <v>2998.8</v>
          </cell>
          <cell r="AL197">
            <v>0</v>
          </cell>
          <cell r="AM197">
            <v>0</v>
          </cell>
          <cell r="AN197">
            <v>0</v>
          </cell>
          <cell r="AO197">
            <v>0</v>
          </cell>
          <cell r="AP197">
            <v>0</v>
          </cell>
          <cell r="AQ197">
            <v>0</v>
          </cell>
          <cell r="AR197">
            <v>0</v>
          </cell>
          <cell r="AS197">
            <v>0</v>
          </cell>
          <cell r="AT197">
            <v>330032.75</v>
          </cell>
          <cell r="AU197">
            <v>49217.659257366788</v>
          </cell>
          <cell r="AV197">
            <v>117398.8</v>
          </cell>
          <cell r="AW197">
            <v>44787.975438596521</v>
          </cell>
        </row>
        <row r="198">
          <cell r="B198">
            <v>9352188</v>
          </cell>
          <cell r="C198" t="str">
            <v>Murrayfield Primary - A Paradigm Academy</v>
          </cell>
          <cell r="D198">
            <v>326</v>
          </cell>
          <cell r="E198">
            <v>326</v>
          </cell>
          <cell r="F198">
            <v>0</v>
          </cell>
          <cell r="G198">
            <v>935571.1</v>
          </cell>
          <cell r="H198">
            <v>0</v>
          </cell>
          <cell r="I198">
            <v>0</v>
          </cell>
          <cell r="J198">
            <v>55799.999999999971</v>
          </cell>
          <cell r="K198">
            <v>0</v>
          </cell>
          <cell r="L198">
            <v>76808.780487804877</v>
          </cell>
          <cell r="M198">
            <v>0</v>
          </cell>
          <cell r="N198">
            <v>2939.9999999999991</v>
          </cell>
          <cell r="O198">
            <v>5249.9999999999982</v>
          </cell>
          <cell r="P198">
            <v>33374.999999999985</v>
          </cell>
          <cell r="Q198">
            <v>21060.000000000036</v>
          </cell>
          <cell r="R198">
            <v>35235.000000000051</v>
          </cell>
          <cell r="S198">
            <v>0</v>
          </cell>
          <cell r="T198">
            <v>0</v>
          </cell>
          <cell r="U198">
            <v>0</v>
          </cell>
          <cell r="V198">
            <v>0</v>
          </cell>
          <cell r="W198">
            <v>0</v>
          </cell>
          <cell r="X198">
            <v>0</v>
          </cell>
          <cell r="Y198">
            <v>0</v>
          </cell>
          <cell r="Z198">
            <v>35266.727941176439</v>
          </cell>
          <cell r="AA198">
            <v>0</v>
          </cell>
          <cell r="AB198">
            <v>0</v>
          </cell>
          <cell r="AC198">
            <v>111904.2148760331</v>
          </cell>
          <cell r="AD198">
            <v>0</v>
          </cell>
          <cell r="AE198">
            <v>17884.999999999862</v>
          </cell>
          <cell r="AF198">
            <v>0</v>
          </cell>
          <cell r="AG198">
            <v>114400</v>
          </cell>
          <cell r="AH198">
            <v>0</v>
          </cell>
          <cell r="AI198">
            <v>0</v>
          </cell>
          <cell r="AJ198">
            <v>0</v>
          </cell>
          <cell r="AK198">
            <v>5745.6</v>
          </cell>
          <cell r="AL198">
            <v>0</v>
          </cell>
          <cell r="AM198">
            <v>0</v>
          </cell>
          <cell r="AN198">
            <v>0</v>
          </cell>
          <cell r="AO198">
            <v>0</v>
          </cell>
          <cell r="AP198">
            <v>0</v>
          </cell>
          <cell r="AQ198">
            <v>0</v>
          </cell>
          <cell r="AR198">
            <v>0</v>
          </cell>
          <cell r="AS198">
            <v>0</v>
          </cell>
          <cell r="AT198">
            <v>935571.1</v>
          </cell>
          <cell r="AU198">
            <v>395524.72330501431</v>
          </cell>
          <cell r="AV198">
            <v>120145.60000000001</v>
          </cell>
          <cell r="AW198">
            <v>237091.40511993557</v>
          </cell>
        </row>
        <row r="199">
          <cell r="B199">
            <v>9352189</v>
          </cell>
          <cell r="C199" t="str">
            <v>The Limes Primary Academy</v>
          </cell>
          <cell r="D199">
            <v>85.5</v>
          </cell>
          <cell r="E199">
            <v>85.5</v>
          </cell>
          <cell r="F199">
            <v>0</v>
          </cell>
          <cell r="G199">
            <v>245372.17499999999</v>
          </cell>
          <cell r="H199">
            <v>0</v>
          </cell>
          <cell r="I199">
            <v>0</v>
          </cell>
          <cell r="J199">
            <v>10184.558823529405</v>
          </cell>
          <cell r="K199">
            <v>0</v>
          </cell>
          <cell r="L199">
            <v>12674.117647058816</v>
          </cell>
          <cell r="M199">
            <v>0</v>
          </cell>
          <cell r="N199">
            <v>7458.2307692307622</v>
          </cell>
          <cell r="O199">
            <v>328.84615384615415</v>
          </cell>
          <cell r="P199">
            <v>1479.8076923076937</v>
          </cell>
          <cell r="Q199">
            <v>532.73076923076974</v>
          </cell>
          <cell r="R199">
            <v>3433.1538461538457</v>
          </cell>
          <cell r="S199">
            <v>1578.4615384615402</v>
          </cell>
          <cell r="T199">
            <v>0</v>
          </cell>
          <cell r="U199">
            <v>0</v>
          </cell>
          <cell r="V199">
            <v>0</v>
          </cell>
          <cell r="W199">
            <v>0</v>
          </cell>
          <cell r="X199">
            <v>0</v>
          </cell>
          <cell r="Y199">
            <v>0</v>
          </cell>
          <cell r="Z199">
            <v>1829.7</v>
          </cell>
          <cell r="AA199">
            <v>0</v>
          </cell>
          <cell r="AB199">
            <v>0</v>
          </cell>
          <cell r="AC199">
            <v>22764.375</v>
          </cell>
          <cell r="AD199">
            <v>0</v>
          </cell>
          <cell r="AE199">
            <v>0</v>
          </cell>
          <cell r="AF199">
            <v>0</v>
          </cell>
          <cell r="AG199">
            <v>114400</v>
          </cell>
          <cell r="AH199">
            <v>0</v>
          </cell>
          <cell r="AI199">
            <v>0</v>
          </cell>
          <cell r="AJ199">
            <v>0</v>
          </cell>
          <cell r="AK199">
            <v>7459.2</v>
          </cell>
          <cell r="AL199">
            <v>0</v>
          </cell>
          <cell r="AM199">
            <v>0</v>
          </cell>
          <cell r="AN199">
            <v>0</v>
          </cell>
          <cell r="AO199">
            <v>0</v>
          </cell>
          <cell r="AP199">
            <v>0</v>
          </cell>
          <cell r="AQ199">
            <v>0</v>
          </cell>
          <cell r="AR199">
            <v>0</v>
          </cell>
          <cell r="AS199">
            <v>0</v>
          </cell>
          <cell r="AT199">
            <v>245372.17499999999</v>
          </cell>
          <cell r="AU199">
            <v>62263.982239818986</v>
          </cell>
          <cell r="AV199">
            <v>121859.2</v>
          </cell>
          <cell r="AW199">
            <v>51552.12861990949</v>
          </cell>
        </row>
        <row r="200">
          <cell r="B200">
            <v>9352194</v>
          </cell>
          <cell r="C200" t="str">
            <v>Broke Hall Community Primary School</v>
          </cell>
          <cell r="D200">
            <v>630</v>
          </cell>
          <cell r="E200">
            <v>630</v>
          </cell>
          <cell r="F200">
            <v>0</v>
          </cell>
          <cell r="G200">
            <v>1808005.5</v>
          </cell>
          <cell r="H200">
            <v>0</v>
          </cell>
          <cell r="I200">
            <v>0</v>
          </cell>
          <cell r="J200">
            <v>12599.999999999987</v>
          </cell>
          <cell r="K200">
            <v>0</v>
          </cell>
          <cell r="L200">
            <v>17583.279742765273</v>
          </cell>
          <cell r="M200">
            <v>0</v>
          </cell>
          <cell r="N200">
            <v>419.99999999999937</v>
          </cell>
          <cell r="O200">
            <v>1000.0000000000002</v>
          </cell>
          <cell r="P200">
            <v>6000.0000000000009</v>
          </cell>
          <cell r="Q200">
            <v>10530.000000000007</v>
          </cell>
          <cell r="R200">
            <v>3480.0000000000009</v>
          </cell>
          <cell r="S200">
            <v>0</v>
          </cell>
          <cell r="T200">
            <v>0</v>
          </cell>
          <cell r="U200">
            <v>0</v>
          </cell>
          <cell r="V200">
            <v>0</v>
          </cell>
          <cell r="W200">
            <v>0</v>
          </cell>
          <cell r="X200">
            <v>0</v>
          </cell>
          <cell r="Y200">
            <v>0</v>
          </cell>
          <cell r="Z200">
            <v>15662.174721189576</v>
          </cell>
          <cell r="AA200">
            <v>0</v>
          </cell>
          <cell r="AB200">
            <v>0</v>
          </cell>
          <cell r="AC200">
            <v>165838.58490566057</v>
          </cell>
          <cell r="AD200">
            <v>0</v>
          </cell>
          <cell r="AE200">
            <v>0</v>
          </cell>
          <cell r="AF200">
            <v>0</v>
          </cell>
          <cell r="AG200">
            <v>114400</v>
          </cell>
          <cell r="AH200">
            <v>0</v>
          </cell>
          <cell r="AI200">
            <v>0</v>
          </cell>
          <cell r="AJ200">
            <v>0</v>
          </cell>
          <cell r="AK200">
            <v>51241.14</v>
          </cell>
          <cell r="AL200">
            <v>0</v>
          </cell>
          <cell r="AM200">
            <v>0</v>
          </cell>
          <cell r="AN200">
            <v>0</v>
          </cell>
          <cell r="AO200">
            <v>0</v>
          </cell>
          <cell r="AP200">
            <v>0</v>
          </cell>
          <cell r="AQ200">
            <v>0</v>
          </cell>
          <cell r="AR200">
            <v>0</v>
          </cell>
          <cell r="AS200">
            <v>0</v>
          </cell>
          <cell r="AT200">
            <v>1808005.5</v>
          </cell>
          <cell r="AU200">
            <v>233114.03936961541</v>
          </cell>
          <cell r="AV200">
            <v>165641.14000000001</v>
          </cell>
          <cell r="AW200">
            <v>201598.0247770432</v>
          </cell>
        </row>
        <row r="201">
          <cell r="B201">
            <v>9352197</v>
          </cell>
          <cell r="C201" t="str">
            <v>Yoxford &amp; Peasenhall Primary Academy</v>
          </cell>
          <cell r="D201">
            <v>74</v>
          </cell>
          <cell r="E201">
            <v>74</v>
          </cell>
          <cell r="F201">
            <v>0</v>
          </cell>
          <cell r="G201">
            <v>212368.9</v>
          </cell>
          <cell r="H201">
            <v>0</v>
          </cell>
          <cell r="I201">
            <v>0</v>
          </cell>
          <cell r="J201">
            <v>8099.9999999999918</v>
          </cell>
          <cell r="K201">
            <v>0</v>
          </cell>
          <cell r="L201">
            <v>11751.641791044776</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27652.631578947359</v>
          </cell>
          <cell r="AD201">
            <v>0</v>
          </cell>
          <cell r="AE201">
            <v>0</v>
          </cell>
          <cell r="AF201">
            <v>0</v>
          </cell>
          <cell r="AG201">
            <v>114400</v>
          </cell>
          <cell r="AH201">
            <v>26000</v>
          </cell>
          <cell r="AI201">
            <v>0</v>
          </cell>
          <cell r="AJ201">
            <v>0</v>
          </cell>
          <cell r="AK201">
            <v>1882.66</v>
          </cell>
          <cell r="AL201">
            <v>0</v>
          </cell>
          <cell r="AM201">
            <v>0</v>
          </cell>
          <cell r="AN201">
            <v>0</v>
          </cell>
          <cell r="AO201">
            <v>0</v>
          </cell>
          <cell r="AP201">
            <v>0</v>
          </cell>
          <cell r="AQ201">
            <v>0</v>
          </cell>
          <cell r="AR201">
            <v>0</v>
          </cell>
          <cell r="AS201">
            <v>0</v>
          </cell>
          <cell r="AT201">
            <v>212368.9</v>
          </cell>
          <cell r="AU201">
            <v>47504.273369992123</v>
          </cell>
          <cell r="AV201">
            <v>142282.66</v>
          </cell>
          <cell r="AW201">
            <v>47531.252474469744</v>
          </cell>
        </row>
        <row r="202">
          <cell r="B202">
            <v>9352198</v>
          </cell>
          <cell r="C202" t="str">
            <v>Woodhall Primary School</v>
          </cell>
          <cell r="D202">
            <v>376</v>
          </cell>
          <cell r="E202">
            <v>376</v>
          </cell>
          <cell r="F202">
            <v>0</v>
          </cell>
          <cell r="G202">
            <v>1079063.5999999999</v>
          </cell>
          <cell r="H202">
            <v>0</v>
          </cell>
          <cell r="I202">
            <v>0</v>
          </cell>
          <cell r="J202">
            <v>42300</v>
          </cell>
          <cell r="K202">
            <v>0</v>
          </cell>
          <cell r="L202">
            <v>66207.010309278339</v>
          </cell>
          <cell r="M202">
            <v>0</v>
          </cell>
          <cell r="N202">
            <v>13124.718498659506</v>
          </cell>
          <cell r="O202">
            <v>22176.943699731877</v>
          </cell>
          <cell r="P202">
            <v>5670.2412868632637</v>
          </cell>
          <cell r="Q202">
            <v>38784.450402144786</v>
          </cell>
          <cell r="R202">
            <v>0</v>
          </cell>
          <cell r="S202">
            <v>0</v>
          </cell>
          <cell r="T202">
            <v>0</v>
          </cell>
          <cell r="U202">
            <v>0</v>
          </cell>
          <cell r="V202">
            <v>0</v>
          </cell>
          <cell r="W202">
            <v>0</v>
          </cell>
          <cell r="X202">
            <v>0</v>
          </cell>
          <cell r="Y202">
            <v>0</v>
          </cell>
          <cell r="Z202">
            <v>7205.7313432835908</v>
          </cell>
          <cell r="AA202">
            <v>0</v>
          </cell>
          <cell r="AB202">
            <v>0</v>
          </cell>
          <cell r="AC202">
            <v>116692.6380368097</v>
          </cell>
          <cell r="AD202">
            <v>0</v>
          </cell>
          <cell r="AE202">
            <v>384.99999999998641</v>
          </cell>
          <cell r="AF202">
            <v>0</v>
          </cell>
          <cell r="AG202">
            <v>114400</v>
          </cell>
          <cell r="AH202">
            <v>0</v>
          </cell>
          <cell r="AI202">
            <v>0</v>
          </cell>
          <cell r="AJ202">
            <v>0</v>
          </cell>
          <cell r="AK202">
            <v>5553.24</v>
          </cell>
          <cell r="AL202">
            <v>0</v>
          </cell>
          <cell r="AM202">
            <v>0</v>
          </cell>
          <cell r="AN202">
            <v>0</v>
          </cell>
          <cell r="AO202">
            <v>0</v>
          </cell>
          <cell r="AP202">
            <v>0</v>
          </cell>
          <cell r="AQ202">
            <v>0</v>
          </cell>
          <cell r="AR202">
            <v>0</v>
          </cell>
          <cell r="AS202">
            <v>0</v>
          </cell>
          <cell r="AT202">
            <v>1079063.5999999999</v>
          </cell>
          <cell r="AU202">
            <v>312546.73357677105</v>
          </cell>
          <cell r="AV202">
            <v>119953.24</v>
          </cell>
          <cell r="AW202">
            <v>220777.12013514858</v>
          </cell>
        </row>
        <row r="203">
          <cell r="B203">
            <v>9352199</v>
          </cell>
          <cell r="C203" t="str">
            <v>Houldsworth Valley Primary Academy</v>
          </cell>
          <cell r="D203">
            <v>304</v>
          </cell>
          <cell r="E203">
            <v>304</v>
          </cell>
          <cell r="F203">
            <v>0</v>
          </cell>
          <cell r="G203">
            <v>872434.4</v>
          </cell>
          <cell r="H203">
            <v>0</v>
          </cell>
          <cell r="I203">
            <v>0</v>
          </cell>
          <cell r="J203">
            <v>28349.999999999978</v>
          </cell>
          <cell r="K203">
            <v>0</v>
          </cell>
          <cell r="L203">
            <v>40218.51132686084</v>
          </cell>
          <cell r="M203">
            <v>0</v>
          </cell>
          <cell r="N203">
            <v>10113.267326732646</v>
          </cell>
          <cell r="O203">
            <v>250.8250825082508</v>
          </cell>
          <cell r="P203">
            <v>0</v>
          </cell>
          <cell r="Q203">
            <v>0</v>
          </cell>
          <cell r="R203">
            <v>0</v>
          </cell>
          <cell r="S203">
            <v>0</v>
          </cell>
          <cell r="T203">
            <v>0</v>
          </cell>
          <cell r="U203">
            <v>0</v>
          </cell>
          <cell r="V203">
            <v>0</v>
          </cell>
          <cell r="W203">
            <v>0</v>
          </cell>
          <cell r="X203">
            <v>0</v>
          </cell>
          <cell r="Y203">
            <v>0</v>
          </cell>
          <cell r="Z203">
            <v>23405.756457564552</v>
          </cell>
          <cell r="AA203">
            <v>0</v>
          </cell>
          <cell r="AB203">
            <v>0</v>
          </cell>
          <cell r="AC203">
            <v>103550.76923076926</v>
          </cell>
          <cell r="AD203">
            <v>0</v>
          </cell>
          <cell r="AE203">
            <v>16521.848184818453</v>
          </cell>
          <cell r="AF203">
            <v>0</v>
          </cell>
          <cell r="AG203">
            <v>114400</v>
          </cell>
          <cell r="AH203">
            <v>0</v>
          </cell>
          <cell r="AI203">
            <v>0</v>
          </cell>
          <cell r="AJ203">
            <v>0</v>
          </cell>
          <cell r="AK203">
            <v>3845.42</v>
          </cell>
          <cell r="AL203">
            <v>0</v>
          </cell>
          <cell r="AM203">
            <v>0</v>
          </cell>
          <cell r="AN203">
            <v>0</v>
          </cell>
          <cell r="AO203">
            <v>0</v>
          </cell>
          <cell r="AP203">
            <v>0</v>
          </cell>
          <cell r="AQ203">
            <v>0</v>
          </cell>
          <cell r="AR203">
            <v>0</v>
          </cell>
          <cell r="AS203">
            <v>0</v>
          </cell>
          <cell r="AT203">
            <v>872434.4</v>
          </cell>
          <cell r="AU203">
            <v>222410.97760925398</v>
          </cell>
          <cell r="AV203">
            <v>118245.42</v>
          </cell>
          <cell r="AW203">
            <v>152969.87109882012</v>
          </cell>
        </row>
        <row r="204">
          <cell r="B204">
            <v>9352200</v>
          </cell>
          <cell r="C204" t="str">
            <v>Beck Row Primary Academy</v>
          </cell>
          <cell r="D204">
            <v>200</v>
          </cell>
          <cell r="E204">
            <v>200</v>
          </cell>
          <cell r="F204">
            <v>0</v>
          </cell>
          <cell r="G204">
            <v>573970</v>
          </cell>
          <cell r="H204">
            <v>0</v>
          </cell>
          <cell r="I204">
            <v>0</v>
          </cell>
          <cell r="J204">
            <v>16650</v>
          </cell>
          <cell r="K204">
            <v>0</v>
          </cell>
          <cell r="L204">
            <v>28000</v>
          </cell>
          <cell r="M204">
            <v>0</v>
          </cell>
          <cell r="N204">
            <v>210</v>
          </cell>
          <cell r="O204">
            <v>0</v>
          </cell>
          <cell r="P204">
            <v>2250</v>
          </cell>
          <cell r="Q204">
            <v>0</v>
          </cell>
          <cell r="R204">
            <v>0</v>
          </cell>
          <cell r="S204">
            <v>0</v>
          </cell>
          <cell r="T204">
            <v>0</v>
          </cell>
          <cell r="U204">
            <v>0</v>
          </cell>
          <cell r="V204">
            <v>0</v>
          </cell>
          <cell r="W204">
            <v>0</v>
          </cell>
          <cell r="X204">
            <v>0</v>
          </cell>
          <cell r="Y204">
            <v>0</v>
          </cell>
          <cell r="Z204">
            <v>2691.8238993710675</v>
          </cell>
          <cell r="AA204">
            <v>0</v>
          </cell>
          <cell r="AB204">
            <v>0</v>
          </cell>
          <cell r="AC204">
            <v>92846.153846153858</v>
          </cell>
          <cell r="AD204">
            <v>0</v>
          </cell>
          <cell r="AE204">
            <v>1750.0000000000016</v>
          </cell>
          <cell r="AF204">
            <v>0</v>
          </cell>
          <cell r="AG204">
            <v>114400</v>
          </cell>
          <cell r="AH204">
            <v>0</v>
          </cell>
          <cell r="AI204">
            <v>0</v>
          </cell>
          <cell r="AJ204">
            <v>0</v>
          </cell>
          <cell r="AK204">
            <v>4079.88</v>
          </cell>
          <cell r="AL204">
            <v>0</v>
          </cell>
          <cell r="AM204">
            <v>0</v>
          </cell>
          <cell r="AN204">
            <v>0</v>
          </cell>
          <cell r="AO204">
            <v>0</v>
          </cell>
          <cell r="AP204">
            <v>0</v>
          </cell>
          <cell r="AQ204">
            <v>0</v>
          </cell>
          <cell r="AR204">
            <v>0</v>
          </cell>
          <cell r="AS204">
            <v>0</v>
          </cell>
          <cell r="AT204">
            <v>573970</v>
          </cell>
          <cell r="AU204">
            <v>144397.97774552493</v>
          </cell>
          <cell r="AV204">
            <v>118479.88</v>
          </cell>
          <cell r="AW204">
            <v>126353.95384615386</v>
          </cell>
        </row>
        <row r="205">
          <cell r="B205">
            <v>9352201</v>
          </cell>
          <cell r="C205" t="str">
            <v>Clements Primary Academy</v>
          </cell>
          <cell r="D205">
            <v>236</v>
          </cell>
          <cell r="E205">
            <v>236</v>
          </cell>
          <cell r="F205">
            <v>0</v>
          </cell>
          <cell r="G205">
            <v>677284.6</v>
          </cell>
          <cell r="H205">
            <v>0</v>
          </cell>
          <cell r="I205">
            <v>0</v>
          </cell>
          <cell r="J205">
            <v>25650.000000000047</v>
          </cell>
          <cell r="K205">
            <v>0</v>
          </cell>
          <cell r="L205">
            <v>42915.424354243536</v>
          </cell>
          <cell r="M205">
            <v>0</v>
          </cell>
          <cell r="N205">
            <v>7139.9999999999764</v>
          </cell>
          <cell r="O205">
            <v>11749.999999999978</v>
          </cell>
          <cell r="P205">
            <v>0</v>
          </cell>
          <cell r="Q205">
            <v>0</v>
          </cell>
          <cell r="R205">
            <v>0</v>
          </cell>
          <cell r="S205">
            <v>0</v>
          </cell>
          <cell r="T205">
            <v>0</v>
          </cell>
          <cell r="U205">
            <v>0</v>
          </cell>
          <cell r="V205">
            <v>0</v>
          </cell>
          <cell r="W205">
            <v>0</v>
          </cell>
          <cell r="X205">
            <v>0</v>
          </cell>
          <cell r="Y205">
            <v>0</v>
          </cell>
          <cell r="Z205">
            <v>15703.980099502447</v>
          </cell>
          <cell r="AA205">
            <v>0</v>
          </cell>
          <cell r="AB205">
            <v>0</v>
          </cell>
          <cell r="AC205">
            <v>99758.659793814339</v>
          </cell>
          <cell r="AD205">
            <v>0</v>
          </cell>
          <cell r="AE205">
            <v>0</v>
          </cell>
          <cell r="AF205">
            <v>0</v>
          </cell>
          <cell r="AG205">
            <v>114400</v>
          </cell>
          <cell r="AH205">
            <v>0</v>
          </cell>
          <cell r="AI205">
            <v>0</v>
          </cell>
          <cell r="AJ205">
            <v>0</v>
          </cell>
          <cell r="AK205">
            <v>9072</v>
          </cell>
          <cell r="AL205">
            <v>0</v>
          </cell>
          <cell r="AM205">
            <v>0</v>
          </cell>
          <cell r="AN205">
            <v>0</v>
          </cell>
          <cell r="AO205">
            <v>0</v>
          </cell>
          <cell r="AP205">
            <v>0</v>
          </cell>
          <cell r="AQ205">
            <v>0</v>
          </cell>
          <cell r="AR205">
            <v>0</v>
          </cell>
          <cell r="AS205">
            <v>0</v>
          </cell>
          <cell r="AT205">
            <v>677284.6</v>
          </cell>
          <cell r="AU205">
            <v>202918.06424756031</v>
          </cell>
          <cell r="AV205">
            <v>123472</v>
          </cell>
          <cell r="AW205">
            <v>153439.17197093609</v>
          </cell>
        </row>
        <row r="206">
          <cell r="B206">
            <v>9352202</v>
          </cell>
          <cell r="C206" t="str">
            <v>Clare Community Primary School</v>
          </cell>
          <cell r="D206">
            <v>200</v>
          </cell>
          <cell r="E206">
            <v>200</v>
          </cell>
          <cell r="F206">
            <v>0</v>
          </cell>
          <cell r="G206">
            <v>573970</v>
          </cell>
          <cell r="H206">
            <v>0</v>
          </cell>
          <cell r="I206">
            <v>0</v>
          </cell>
          <cell r="J206">
            <v>8100</v>
          </cell>
          <cell r="K206">
            <v>0</v>
          </cell>
          <cell r="L206">
            <v>16951.351351351354</v>
          </cell>
          <cell r="M206">
            <v>0</v>
          </cell>
          <cell r="N206">
            <v>210</v>
          </cell>
          <cell r="O206">
            <v>0</v>
          </cell>
          <cell r="P206">
            <v>0</v>
          </cell>
          <cell r="Q206">
            <v>0</v>
          </cell>
          <cell r="R206">
            <v>0</v>
          </cell>
          <cell r="S206">
            <v>0</v>
          </cell>
          <cell r="T206">
            <v>0</v>
          </cell>
          <cell r="U206">
            <v>0</v>
          </cell>
          <cell r="V206">
            <v>0</v>
          </cell>
          <cell r="W206">
            <v>0</v>
          </cell>
          <cell r="X206">
            <v>0</v>
          </cell>
          <cell r="Y206">
            <v>0</v>
          </cell>
          <cell r="Z206">
            <v>629.41176470588221</v>
          </cell>
          <cell r="AA206">
            <v>0</v>
          </cell>
          <cell r="AB206">
            <v>0</v>
          </cell>
          <cell r="AC206">
            <v>51918.75</v>
          </cell>
          <cell r="AD206">
            <v>0</v>
          </cell>
          <cell r="AE206">
            <v>3500.0000000000009</v>
          </cell>
          <cell r="AF206">
            <v>0</v>
          </cell>
          <cell r="AG206">
            <v>114400</v>
          </cell>
          <cell r="AH206">
            <v>0</v>
          </cell>
          <cell r="AI206">
            <v>0</v>
          </cell>
          <cell r="AJ206">
            <v>0</v>
          </cell>
          <cell r="AK206">
            <v>4538.0200000000004</v>
          </cell>
          <cell r="AL206">
            <v>0</v>
          </cell>
          <cell r="AM206">
            <v>0</v>
          </cell>
          <cell r="AN206">
            <v>0</v>
          </cell>
          <cell r="AO206">
            <v>0</v>
          </cell>
          <cell r="AP206">
            <v>0</v>
          </cell>
          <cell r="AQ206">
            <v>0</v>
          </cell>
          <cell r="AR206">
            <v>0</v>
          </cell>
          <cell r="AS206">
            <v>0</v>
          </cell>
          <cell r="AT206">
            <v>573970</v>
          </cell>
          <cell r="AU206">
            <v>81309.513116057235</v>
          </cell>
          <cell r="AV206">
            <v>118938.02</v>
          </cell>
          <cell r="AW206">
            <v>74502.225675675683</v>
          </cell>
        </row>
        <row r="207">
          <cell r="B207">
            <v>9352203</v>
          </cell>
          <cell r="C207" t="str">
            <v>Chelmondiston Church of England Primary School</v>
          </cell>
          <cell r="D207">
            <v>120</v>
          </cell>
          <cell r="E207">
            <v>120</v>
          </cell>
          <cell r="F207">
            <v>0</v>
          </cell>
          <cell r="G207">
            <v>344382</v>
          </cell>
          <cell r="H207">
            <v>0</v>
          </cell>
          <cell r="I207">
            <v>0</v>
          </cell>
          <cell r="J207">
            <v>7650.0000000000173</v>
          </cell>
          <cell r="K207">
            <v>0</v>
          </cell>
          <cell r="L207">
            <v>11289.6</v>
          </cell>
          <cell r="M207">
            <v>0</v>
          </cell>
          <cell r="N207">
            <v>0</v>
          </cell>
          <cell r="O207">
            <v>1749.9999999999989</v>
          </cell>
          <cell r="P207">
            <v>2624.9999999999982</v>
          </cell>
          <cell r="Q207">
            <v>810.00000000000159</v>
          </cell>
          <cell r="R207">
            <v>0</v>
          </cell>
          <cell r="S207">
            <v>0</v>
          </cell>
          <cell r="T207">
            <v>0</v>
          </cell>
          <cell r="U207">
            <v>0</v>
          </cell>
          <cell r="V207">
            <v>0</v>
          </cell>
          <cell r="W207">
            <v>0</v>
          </cell>
          <cell r="X207">
            <v>0</v>
          </cell>
          <cell r="Y207">
            <v>0</v>
          </cell>
          <cell r="Z207">
            <v>599.99999999999966</v>
          </cell>
          <cell r="AA207">
            <v>0</v>
          </cell>
          <cell r="AB207">
            <v>0</v>
          </cell>
          <cell r="AC207">
            <v>35297.142857142833</v>
          </cell>
          <cell r="AD207">
            <v>0</v>
          </cell>
          <cell r="AE207">
            <v>6825.0000000000009</v>
          </cell>
          <cell r="AF207">
            <v>0</v>
          </cell>
          <cell r="AG207">
            <v>114400</v>
          </cell>
          <cell r="AH207">
            <v>0</v>
          </cell>
          <cell r="AI207">
            <v>0</v>
          </cell>
          <cell r="AJ207">
            <v>0</v>
          </cell>
          <cell r="AK207">
            <v>2245.7800000000002</v>
          </cell>
          <cell r="AL207">
            <v>0</v>
          </cell>
          <cell r="AM207">
            <v>0</v>
          </cell>
          <cell r="AN207">
            <v>0</v>
          </cell>
          <cell r="AO207">
            <v>0</v>
          </cell>
          <cell r="AP207">
            <v>0</v>
          </cell>
          <cell r="AQ207">
            <v>0</v>
          </cell>
          <cell r="AR207">
            <v>0</v>
          </cell>
          <cell r="AS207">
            <v>0</v>
          </cell>
          <cell r="AT207">
            <v>344382</v>
          </cell>
          <cell r="AU207">
            <v>66846.742857142846</v>
          </cell>
          <cell r="AV207">
            <v>116645.78</v>
          </cell>
          <cell r="AW207">
            <v>57312.242857142846</v>
          </cell>
        </row>
        <row r="208">
          <cell r="B208">
            <v>9352204</v>
          </cell>
          <cell r="C208" t="str">
            <v>Hartest Church of England Primary School</v>
          </cell>
          <cell r="D208">
            <v>76</v>
          </cell>
          <cell r="E208">
            <v>76</v>
          </cell>
          <cell r="F208">
            <v>0</v>
          </cell>
          <cell r="G208">
            <v>218108.6</v>
          </cell>
          <cell r="H208">
            <v>0</v>
          </cell>
          <cell r="I208">
            <v>0</v>
          </cell>
          <cell r="J208">
            <v>2699.9999999999986</v>
          </cell>
          <cell r="K208">
            <v>0</v>
          </cell>
          <cell r="L208">
            <v>4795.4929577464791</v>
          </cell>
          <cell r="M208">
            <v>0</v>
          </cell>
          <cell r="N208">
            <v>2099.9999999999991</v>
          </cell>
          <cell r="O208">
            <v>0</v>
          </cell>
          <cell r="P208">
            <v>749.99999999999966</v>
          </cell>
          <cell r="Q208">
            <v>0</v>
          </cell>
          <cell r="R208">
            <v>0</v>
          </cell>
          <cell r="S208">
            <v>0</v>
          </cell>
          <cell r="T208">
            <v>0</v>
          </cell>
          <cell r="U208">
            <v>0</v>
          </cell>
          <cell r="V208">
            <v>0</v>
          </cell>
          <cell r="W208">
            <v>0</v>
          </cell>
          <cell r="X208">
            <v>0</v>
          </cell>
          <cell r="Y208">
            <v>0</v>
          </cell>
          <cell r="Z208">
            <v>655.80645161290249</v>
          </cell>
          <cell r="AA208">
            <v>0</v>
          </cell>
          <cell r="AB208">
            <v>0</v>
          </cell>
          <cell r="AC208">
            <v>24693.559322033907</v>
          </cell>
          <cell r="AD208">
            <v>0</v>
          </cell>
          <cell r="AE208">
            <v>1259.999999999998</v>
          </cell>
          <cell r="AF208">
            <v>0</v>
          </cell>
          <cell r="AG208">
            <v>114400</v>
          </cell>
          <cell r="AH208">
            <v>25618.157543391186</v>
          </cell>
          <cell r="AI208">
            <v>0</v>
          </cell>
          <cell r="AJ208">
            <v>0</v>
          </cell>
          <cell r="AK208">
            <v>2016</v>
          </cell>
          <cell r="AL208">
            <v>0</v>
          </cell>
          <cell r="AM208">
            <v>0</v>
          </cell>
          <cell r="AN208">
            <v>0</v>
          </cell>
          <cell r="AO208">
            <v>0</v>
          </cell>
          <cell r="AP208">
            <v>0</v>
          </cell>
          <cell r="AQ208">
            <v>0</v>
          </cell>
          <cell r="AR208">
            <v>0</v>
          </cell>
          <cell r="AS208">
            <v>0</v>
          </cell>
          <cell r="AT208">
            <v>218108.6</v>
          </cell>
          <cell r="AU208">
            <v>36954.85873139328</v>
          </cell>
          <cell r="AV208">
            <v>142034.15754339119</v>
          </cell>
          <cell r="AW208">
            <v>39819.105800907142</v>
          </cell>
        </row>
        <row r="209">
          <cell r="B209">
            <v>9352205</v>
          </cell>
          <cell r="C209" t="str">
            <v>Stoke-by-Nayland Church of England Primary School</v>
          </cell>
          <cell r="D209">
            <v>55</v>
          </cell>
          <cell r="E209">
            <v>55</v>
          </cell>
          <cell r="F209">
            <v>0</v>
          </cell>
          <cell r="G209">
            <v>157841.75</v>
          </cell>
          <cell r="H209">
            <v>0</v>
          </cell>
          <cell r="I209">
            <v>0</v>
          </cell>
          <cell r="J209">
            <v>4950</v>
          </cell>
          <cell r="K209">
            <v>0</v>
          </cell>
          <cell r="L209">
            <v>7573.7704918032787</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20373.913043478275</v>
          </cell>
          <cell r="AD209">
            <v>0</v>
          </cell>
          <cell r="AE209">
            <v>3237.4999999999873</v>
          </cell>
          <cell r="AF209">
            <v>0</v>
          </cell>
          <cell r="AG209">
            <v>114400</v>
          </cell>
          <cell r="AH209">
            <v>0</v>
          </cell>
          <cell r="AI209">
            <v>0</v>
          </cell>
          <cell r="AJ209">
            <v>0</v>
          </cell>
          <cell r="AK209">
            <v>2142</v>
          </cell>
          <cell r="AL209">
            <v>0</v>
          </cell>
          <cell r="AM209">
            <v>0</v>
          </cell>
          <cell r="AN209">
            <v>0</v>
          </cell>
          <cell r="AO209">
            <v>0</v>
          </cell>
          <cell r="AP209">
            <v>0</v>
          </cell>
          <cell r="AQ209">
            <v>0</v>
          </cell>
          <cell r="AR209">
            <v>0</v>
          </cell>
          <cell r="AS209">
            <v>0</v>
          </cell>
          <cell r="AT209">
            <v>157841.75</v>
          </cell>
          <cell r="AU209">
            <v>36135.18353528154</v>
          </cell>
          <cell r="AV209">
            <v>116542</v>
          </cell>
          <cell r="AW209">
            <v>36588.598289379908</v>
          </cell>
        </row>
        <row r="210">
          <cell r="B210">
            <v>9352206</v>
          </cell>
          <cell r="C210" t="str">
            <v>Southwold Primary School</v>
          </cell>
          <cell r="D210">
            <v>54</v>
          </cell>
          <cell r="E210">
            <v>54</v>
          </cell>
          <cell r="F210">
            <v>0</v>
          </cell>
          <cell r="G210">
            <v>154971.9</v>
          </cell>
          <cell r="H210">
            <v>0</v>
          </cell>
          <cell r="I210">
            <v>0</v>
          </cell>
          <cell r="J210">
            <v>6750.0000000000055</v>
          </cell>
          <cell r="K210">
            <v>0</v>
          </cell>
          <cell r="L210">
            <v>11275.93220338983</v>
          </cell>
          <cell r="M210">
            <v>0</v>
          </cell>
          <cell r="N210">
            <v>0</v>
          </cell>
          <cell r="O210">
            <v>509.43396226415126</v>
          </cell>
          <cell r="P210">
            <v>382.07547169811346</v>
          </cell>
          <cell r="Q210">
            <v>0</v>
          </cell>
          <cell r="R210">
            <v>0</v>
          </cell>
          <cell r="S210">
            <v>0</v>
          </cell>
          <cell r="T210">
            <v>0</v>
          </cell>
          <cell r="U210">
            <v>0</v>
          </cell>
          <cell r="V210">
            <v>0</v>
          </cell>
          <cell r="W210">
            <v>0</v>
          </cell>
          <cell r="X210">
            <v>0</v>
          </cell>
          <cell r="Y210">
            <v>0</v>
          </cell>
          <cell r="Z210">
            <v>577.80000000000007</v>
          </cell>
          <cell r="AA210">
            <v>0</v>
          </cell>
          <cell r="AB210">
            <v>0</v>
          </cell>
          <cell r="AC210">
            <v>14952.6</v>
          </cell>
          <cell r="AD210">
            <v>0</v>
          </cell>
          <cell r="AE210">
            <v>1540.0000000000007</v>
          </cell>
          <cell r="AF210">
            <v>0</v>
          </cell>
          <cell r="AG210">
            <v>114400</v>
          </cell>
          <cell r="AH210">
            <v>0</v>
          </cell>
          <cell r="AI210">
            <v>0</v>
          </cell>
          <cell r="AJ210">
            <v>0</v>
          </cell>
          <cell r="AK210">
            <v>770.11</v>
          </cell>
          <cell r="AL210">
            <v>0</v>
          </cell>
          <cell r="AM210">
            <v>0</v>
          </cell>
          <cell r="AN210">
            <v>0</v>
          </cell>
          <cell r="AO210">
            <v>0</v>
          </cell>
          <cell r="AP210">
            <v>0</v>
          </cell>
          <cell r="AQ210">
            <v>0</v>
          </cell>
          <cell r="AR210">
            <v>0</v>
          </cell>
          <cell r="AS210">
            <v>0</v>
          </cell>
          <cell r="AT210">
            <v>154971.9</v>
          </cell>
          <cell r="AU210">
            <v>35987.841637352103</v>
          </cell>
          <cell r="AV210">
            <v>115170.11</v>
          </cell>
          <cell r="AW210">
            <v>34364.120818676049</v>
          </cell>
        </row>
        <row r="211">
          <cell r="B211">
            <v>9352207</v>
          </cell>
          <cell r="C211" t="str">
            <v>Brampton Church of England Primary School</v>
          </cell>
          <cell r="D211">
            <v>84</v>
          </cell>
          <cell r="E211">
            <v>84</v>
          </cell>
          <cell r="F211">
            <v>0</v>
          </cell>
          <cell r="G211">
            <v>241067.4</v>
          </cell>
          <cell r="H211">
            <v>0</v>
          </cell>
          <cell r="I211">
            <v>0</v>
          </cell>
          <cell r="J211">
            <v>11700.000000000018</v>
          </cell>
          <cell r="K211">
            <v>0</v>
          </cell>
          <cell r="L211">
            <v>14768.372093023256</v>
          </cell>
          <cell r="M211">
            <v>0</v>
          </cell>
          <cell r="N211">
            <v>209.99999999999994</v>
          </cell>
          <cell r="O211">
            <v>0</v>
          </cell>
          <cell r="P211">
            <v>374.99999999999989</v>
          </cell>
          <cell r="Q211">
            <v>0</v>
          </cell>
          <cell r="R211">
            <v>434.99999999999983</v>
          </cell>
          <cell r="S211">
            <v>0</v>
          </cell>
          <cell r="T211">
            <v>0</v>
          </cell>
          <cell r="U211">
            <v>0</v>
          </cell>
          <cell r="V211">
            <v>0</v>
          </cell>
          <cell r="W211">
            <v>0</v>
          </cell>
          <cell r="X211">
            <v>0</v>
          </cell>
          <cell r="Y211">
            <v>0</v>
          </cell>
          <cell r="Z211">
            <v>0</v>
          </cell>
          <cell r="AA211">
            <v>0</v>
          </cell>
          <cell r="AB211">
            <v>0</v>
          </cell>
          <cell r="AC211">
            <v>26460.000000000004</v>
          </cell>
          <cell r="AD211">
            <v>0</v>
          </cell>
          <cell r="AE211">
            <v>2589.9999999999977</v>
          </cell>
          <cell r="AF211">
            <v>0</v>
          </cell>
          <cell r="AG211">
            <v>114400</v>
          </cell>
          <cell r="AH211">
            <v>22841.121495327101</v>
          </cell>
          <cell r="AI211">
            <v>0</v>
          </cell>
          <cell r="AJ211">
            <v>0</v>
          </cell>
          <cell r="AK211">
            <v>1612.8</v>
          </cell>
          <cell r="AL211">
            <v>0</v>
          </cell>
          <cell r="AM211">
            <v>0</v>
          </cell>
          <cell r="AN211">
            <v>0</v>
          </cell>
          <cell r="AO211">
            <v>0</v>
          </cell>
          <cell r="AP211">
            <v>0</v>
          </cell>
          <cell r="AQ211">
            <v>0</v>
          </cell>
          <cell r="AR211">
            <v>0</v>
          </cell>
          <cell r="AS211">
            <v>0</v>
          </cell>
          <cell r="AT211">
            <v>241067.4</v>
          </cell>
          <cell r="AU211">
            <v>56538.372093023281</v>
          </cell>
          <cell r="AV211">
            <v>138853.92149532709</v>
          </cell>
          <cell r="AW211">
            <v>50156.986046511636</v>
          </cell>
        </row>
        <row r="212">
          <cell r="B212">
            <v>9352208</v>
          </cell>
          <cell r="C212" t="str">
            <v>Barnby and North Cove Community Primary School</v>
          </cell>
          <cell r="D212">
            <v>94</v>
          </cell>
          <cell r="E212">
            <v>94</v>
          </cell>
          <cell r="F212">
            <v>0</v>
          </cell>
          <cell r="G212">
            <v>269765.89999999997</v>
          </cell>
          <cell r="H212">
            <v>0</v>
          </cell>
          <cell r="I212">
            <v>0</v>
          </cell>
          <cell r="J212">
            <v>6749.9999999999836</v>
          </cell>
          <cell r="K212">
            <v>0</v>
          </cell>
          <cell r="L212">
            <v>9570.9090909090901</v>
          </cell>
          <cell r="M212">
            <v>0</v>
          </cell>
          <cell r="N212">
            <v>1910.322580645161</v>
          </cell>
          <cell r="O212">
            <v>1010.7526881720419</v>
          </cell>
          <cell r="P212">
            <v>1516.1290322580628</v>
          </cell>
          <cell r="Q212">
            <v>818.70967741935397</v>
          </cell>
          <cell r="R212">
            <v>0</v>
          </cell>
          <cell r="S212">
            <v>0</v>
          </cell>
          <cell r="T212">
            <v>0</v>
          </cell>
          <cell r="U212">
            <v>0</v>
          </cell>
          <cell r="V212">
            <v>0</v>
          </cell>
          <cell r="W212">
            <v>0</v>
          </cell>
          <cell r="X212">
            <v>0</v>
          </cell>
          <cell r="Y212">
            <v>0</v>
          </cell>
          <cell r="Z212">
            <v>0</v>
          </cell>
          <cell r="AA212">
            <v>0</v>
          </cell>
          <cell r="AB212">
            <v>0</v>
          </cell>
          <cell r="AC212">
            <v>31203.116883116913</v>
          </cell>
          <cell r="AD212">
            <v>0</v>
          </cell>
          <cell r="AE212">
            <v>15190.000000000018</v>
          </cell>
          <cell r="AF212">
            <v>0</v>
          </cell>
          <cell r="AG212">
            <v>114400</v>
          </cell>
          <cell r="AH212">
            <v>0</v>
          </cell>
          <cell r="AI212">
            <v>0</v>
          </cell>
          <cell r="AJ212">
            <v>0</v>
          </cell>
          <cell r="AK212">
            <v>863.12</v>
          </cell>
          <cell r="AL212">
            <v>0</v>
          </cell>
          <cell r="AM212">
            <v>0</v>
          </cell>
          <cell r="AN212">
            <v>0</v>
          </cell>
          <cell r="AO212">
            <v>0</v>
          </cell>
          <cell r="AP212">
            <v>0</v>
          </cell>
          <cell r="AQ212">
            <v>0</v>
          </cell>
          <cell r="AR212">
            <v>0</v>
          </cell>
          <cell r="AS212">
            <v>0</v>
          </cell>
          <cell r="AT212">
            <v>269765.89999999997</v>
          </cell>
          <cell r="AU212">
            <v>67969.939952520625</v>
          </cell>
          <cell r="AV212">
            <v>115263.12</v>
          </cell>
          <cell r="AW212">
            <v>51944.32841781876</v>
          </cell>
        </row>
        <row r="213">
          <cell r="B213">
            <v>9352209</v>
          </cell>
          <cell r="C213" t="str">
            <v>Wells Hall Primary School</v>
          </cell>
          <cell r="D213">
            <v>412</v>
          </cell>
          <cell r="E213">
            <v>412</v>
          </cell>
          <cell r="F213">
            <v>0</v>
          </cell>
          <cell r="G213">
            <v>1182378.2</v>
          </cell>
          <cell r="H213">
            <v>0</v>
          </cell>
          <cell r="I213">
            <v>0</v>
          </cell>
          <cell r="J213">
            <v>32849.999999999913</v>
          </cell>
          <cell r="K213">
            <v>0</v>
          </cell>
          <cell r="L213">
            <v>41484.137931034486</v>
          </cell>
          <cell r="M213">
            <v>0</v>
          </cell>
          <cell r="N213">
            <v>7140</v>
          </cell>
          <cell r="O213">
            <v>1250.0000000000014</v>
          </cell>
          <cell r="P213">
            <v>25125.000000000004</v>
          </cell>
          <cell r="Q213">
            <v>2025.000000000002</v>
          </cell>
          <cell r="R213">
            <v>0</v>
          </cell>
          <cell r="S213">
            <v>0</v>
          </cell>
          <cell r="T213">
            <v>0</v>
          </cell>
          <cell r="U213">
            <v>0</v>
          </cell>
          <cell r="V213">
            <v>0</v>
          </cell>
          <cell r="W213">
            <v>0</v>
          </cell>
          <cell r="X213">
            <v>0</v>
          </cell>
          <cell r="Y213">
            <v>0</v>
          </cell>
          <cell r="Z213">
            <v>4967.2112676056258</v>
          </cell>
          <cell r="AA213">
            <v>0</v>
          </cell>
          <cell r="AB213">
            <v>0</v>
          </cell>
          <cell r="AC213">
            <v>153062.79069767462</v>
          </cell>
          <cell r="AD213">
            <v>0</v>
          </cell>
          <cell r="AE213">
            <v>244.99999999998857</v>
          </cell>
          <cell r="AF213">
            <v>0</v>
          </cell>
          <cell r="AG213">
            <v>114400</v>
          </cell>
          <cell r="AH213">
            <v>0</v>
          </cell>
          <cell r="AI213">
            <v>0</v>
          </cell>
          <cell r="AJ213">
            <v>0</v>
          </cell>
          <cell r="AK213">
            <v>6426.14</v>
          </cell>
          <cell r="AL213">
            <v>0</v>
          </cell>
          <cell r="AM213">
            <v>0</v>
          </cell>
          <cell r="AN213">
            <v>0</v>
          </cell>
          <cell r="AO213">
            <v>0</v>
          </cell>
          <cell r="AP213">
            <v>0</v>
          </cell>
          <cell r="AQ213">
            <v>0</v>
          </cell>
          <cell r="AR213">
            <v>0</v>
          </cell>
          <cell r="AS213">
            <v>0</v>
          </cell>
          <cell r="AT213">
            <v>1182378.2</v>
          </cell>
          <cell r="AU213">
            <v>268149.13989631465</v>
          </cell>
          <cell r="AV213">
            <v>120826.14</v>
          </cell>
          <cell r="AW213">
            <v>217952.65966319182</v>
          </cell>
        </row>
        <row r="214">
          <cell r="B214">
            <v>9352210</v>
          </cell>
          <cell r="C214" t="str">
            <v>The Pines</v>
          </cell>
          <cell r="D214">
            <v>103.5</v>
          </cell>
          <cell r="E214">
            <v>103.5</v>
          </cell>
          <cell r="F214">
            <v>0</v>
          </cell>
          <cell r="G214">
            <v>297029.47499999998</v>
          </cell>
          <cell r="H214">
            <v>0</v>
          </cell>
          <cell r="I214">
            <v>0</v>
          </cell>
          <cell r="J214">
            <v>4332.5581395348845</v>
          </cell>
          <cell r="K214">
            <v>0</v>
          </cell>
          <cell r="L214">
            <v>5519.9999999999991</v>
          </cell>
          <cell r="M214">
            <v>0</v>
          </cell>
          <cell r="N214">
            <v>0</v>
          </cell>
          <cell r="O214">
            <v>0</v>
          </cell>
          <cell r="P214">
            <v>0</v>
          </cell>
          <cell r="Q214">
            <v>0</v>
          </cell>
          <cell r="R214">
            <v>0</v>
          </cell>
          <cell r="S214">
            <v>0</v>
          </cell>
          <cell r="T214">
            <v>0</v>
          </cell>
          <cell r="U214">
            <v>0</v>
          </cell>
          <cell r="V214">
            <v>0</v>
          </cell>
          <cell r="W214">
            <v>0</v>
          </cell>
          <cell r="X214">
            <v>0</v>
          </cell>
          <cell r="Y214">
            <v>0</v>
          </cell>
          <cell r="Z214">
            <v>7910.3571428571495</v>
          </cell>
          <cell r="AA214">
            <v>0</v>
          </cell>
          <cell r="AB214">
            <v>0</v>
          </cell>
          <cell r="AC214">
            <v>41335.3125</v>
          </cell>
          <cell r="AD214">
            <v>0</v>
          </cell>
          <cell r="AE214">
            <v>9308.9825581395726</v>
          </cell>
          <cell r="AF214">
            <v>0</v>
          </cell>
          <cell r="AG214">
            <v>114400</v>
          </cell>
          <cell r="AH214">
            <v>0</v>
          </cell>
          <cell r="AI214">
            <v>0</v>
          </cell>
          <cell r="AJ214">
            <v>0</v>
          </cell>
          <cell r="AK214">
            <v>12499.2</v>
          </cell>
          <cell r="AL214">
            <v>0</v>
          </cell>
          <cell r="AM214">
            <v>0</v>
          </cell>
          <cell r="AN214">
            <v>0</v>
          </cell>
          <cell r="AO214">
            <v>0</v>
          </cell>
          <cell r="AP214">
            <v>0</v>
          </cell>
          <cell r="AQ214">
            <v>0</v>
          </cell>
          <cell r="AR214">
            <v>0</v>
          </cell>
          <cell r="AS214">
            <v>0</v>
          </cell>
          <cell r="AT214">
            <v>297029.47499999998</v>
          </cell>
          <cell r="AU214">
            <v>68407.210340531601</v>
          </cell>
          <cell r="AV214">
            <v>126899.2</v>
          </cell>
          <cell r="AW214">
            <v>56214.391569767438</v>
          </cell>
        </row>
        <row r="215">
          <cell r="B215">
            <v>9352211</v>
          </cell>
          <cell r="C215" t="str">
            <v>Piper's Vale Primary - A Paradigm Academy</v>
          </cell>
          <cell r="D215">
            <v>309</v>
          </cell>
          <cell r="E215">
            <v>309</v>
          </cell>
          <cell r="F215">
            <v>0</v>
          </cell>
          <cell r="G215">
            <v>886783.65</v>
          </cell>
          <cell r="H215">
            <v>0</v>
          </cell>
          <cell r="I215">
            <v>0</v>
          </cell>
          <cell r="J215">
            <v>46800.000000000015</v>
          </cell>
          <cell r="K215">
            <v>0</v>
          </cell>
          <cell r="L215">
            <v>79030.208955223876</v>
          </cell>
          <cell r="M215">
            <v>0</v>
          </cell>
          <cell r="N215">
            <v>630.00000000000011</v>
          </cell>
          <cell r="O215">
            <v>2249.9999999999991</v>
          </cell>
          <cell r="P215">
            <v>28875.000000000015</v>
          </cell>
          <cell r="Q215">
            <v>72089.999999999985</v>
          </cell>
          <cell r="R215">
            <v>6959.9999999999991</v>
          </cell>
          <cell r="S215">
            <v>0</v>
          </cell>
          <cell r="T215">
            <v>0</v>
          </cell>
          <cell r="U215">
            <v>0</v>
          </cell>
          <cell r="V215">
            <v>0</v>
          </cell>
          <cell r="W215">
            <v>0</v>
          </cell>
          <cell r="X215">
            <v>0</v>
          </cell>
          <cell r="Y215">
            <v>0</v>
          </cell>
          <cell r="Z215">
            <v>21429.722222222284</v>
          </cell>
          <cell r="AA215">
            <v>0</v>
          </cell>
          <cell r="AB215">
            <v>0</v>
          </cell>
          <cell r="AC215">
            <v>120580.76335877863</v>
          </cell>
          <cell r="AD215">
            <v>0</v>
          </cell>
          <cell r="AE215">
            <v>0</v>
          </cell>
          <cell r="AF215">
            <v>0</v>
          </cell>
          <cell r="AG215">
            <v>114400</v>
          </cell>
          <cell r="AH215">
            <v>0</v>
          </cell>
          <cell r="AI215">
            <v>0</v>
          </cell>
          <cell r="AJ215">
            <v>0</v>
          </cell>
          <cell r="AK215">
            <v>9626.4</v>
          </cell>
          <cell r="AL215">
            <v>0</v>
          </cell>
          <cell r="AM215">
            <v>0</v>
          </cell>
          <cell r="AN215">
            <v>0</v>
          </cell>
          <cell r="AO215">
            <v>0</v>
          </cell>
          <cell r="AP215">
            <v>0</v>
          </cell>
          <cell r="AQ215">
            <v>0</v>
          </cell>
          <cell r="AR215">
            <v>0</v>
          </cell>
          <cell r="AS215">
            <v>0</v>
          </cell>
          <cell r="AT215">
            <v>886783.65</v>
          </cell>
          <cell r="AU215">
            <v>378645.69453622482</v>
          </cell>
          <cell r="AV215">
            <v>124026.4</v>
          </cell>
          <cell r="AW215">
            <v>248851.16783639055</v>
          </cell>
        </row>
        <row r="216">
          <cell r="B216">
            <v>9352212</v>
          </cell>
          <cell r="C216" t="str">
            <v>Ixworth Church of England Primary School</v>
          </cell>
          <cell r="D216">
            <v>138</v>
          </cell>
          <cell r="E216">
            <v>138</v>
          </cell>
          <cell r="F216">
            <v>0</v>
          </cell>
          <cell r="G216">
            <v>396039.3</v>
          </cell>
          <cell r="H216">
            <v>0</v>
          </cell>
          <cell r="I216">
            <v>0</v>
          </cell>
          <cell r="J216">
            <v>4049.9999999999982</v>
          </cell>
          <cell r="K216">
            <v>0</v>
          </cell>
          <cell r="L216">
            <v>11309.268292682927</v>
          </cell>
          <cell r="M216">
            <v>0</v>
          </cell>
          <cell r="N216">
            <v>209.99999999999994</v>
          </cell>
          <cell r="O216">
            <v>0</v>
          </cell>
          <cell r="P216">
            <v>0</v>
          </cell>
          <cell r="Q216">
            <v>0</v>
          </cell>
          <cell r="R216">
            <v>0</v>
          </cell>
          <cell r="S216">
            <v>0</v>
          </cell>
          <cell r="T216">
            <v>0</v>
          </cell>
          <cell r="U216">
            <v>0</v>
          </cell>
          <cell r="V216">
            <v>0</v>
          </cell>
          <cell r="W216">
            <v>0</v>
          </cell>
          <cell r="X216">
            <v>0</v>
          </cell>
          <cell r="Y216">
            <v>0</v>
          </cell>
          <cell r="Z216">
            <v>1200.4878048780477</v>
          </cell>
          <cell r="AA216">
            <v>0</v>
          </cell>
          <cell r="AB216">
            <v>0</v>
          </cell>
          <cell r="AC216">
            <v>48574.830508474559</v>
          </cell>
          <cell r="AD216">
            <v>0</v>
          </cell>
          <cell r="AE216">
            <v>0</v>
          </cell>
          <cell r="AF216">
            <v>0</v>
          </cell>
          <cell r="AG216">
            <v>114400</v>
          </cell>
          <cell r="AH216">
            <v>4096.1281708945207</v>
          </cell>
          <cell r="AI216">
            <v>0</v>
          </cell>
          <cell r="AJ216">
            <v>0</v>
          </cell>
          <cell r="AK216">
            <v>3679.2</v>
          </cell>
          <cell r="AL216">
            <v>0</v>
          </cell>
          <cell r="AM216">
            <v>0</v>
          </cell>
          <cell r="AN216">
            <v>0</v>
          </cell>
          <cell r="AO216">
            <v>0</v>
          </cell>
          <cell r="AP216">
            <v>0</v>
          </cell>
          <cell r="AQ216">
            <v>0</v>
          </cell>
          <cell r="AR216">
            <v>0</v>
          </cell>
          <cell r="AS216">
            <v>0</v>
          </cell>
          <cell r="AT216">
            <v>396039.3</v>
          </cell>
          <cell r="AU216">
            <v>65344.586606035533</v>
          </cell>
          <cell r="AV216">
            <v>122175.32817089451</v>
          </cell>
          <cell r="AW216">
            <v>66312.264654816026</v>
          </cell>
        </row>
        <row r="217">
          <cell r="B217">
            <v>9352213</v>
          </cell>
          <cell r="C217" t="str">
            <v>Rougham Church of England Primary School</v>
          </cell>
          <cell r="D217">
            <v>186</v>
          </cell>
          <cell r="E217">
            <v>186</v>
          </cell>
          <cell r="F217">
            <v>0</v>
          </cell>
          <cell r="G217">
            <v>533792.1</v>
          </cell>
          <cell r="H217">
            <v>0</v>
          </cell>
          <cell r="I217">
            <v>0</v>
          </cell>
          <cell r="J217">
            <v>4950.0000000000036</v>
          </cell>
          <cell r="K217">
            <v>0</v>
          </cell>
          <cell r="L217">
            <v>9057.391304347826</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52397.999999999985</v>
          </cell>
          <cell r="AD217">
            <v>0</v>
          </cell>
          <cell r="AE217">
            <v>0</v>
          </cell>
          <cell r="AF217">
            <v>0</v>
          </cell>
          <cell r="AG217">
            <v>114400</v>
          </cell>
          <cell r="AH217">
            <v>0</v>
          </cell>
          <cell r="AI217">
            <v>0</v>
          </cell>
          <cell r="AJ217">
            <v>0</v>
          </cell>
          <cell r="AK217">
            <v>2091.6</v>
          </cell>
          <cell r="AL217">
            <v>0</v>
          </cell>
          <cell r="AM217">
            <v>0</v>
          </cell>
          <cell r="AN217">
            <v>0</v>
          </cell>
          <cell r="AO217">
            <v>0</v>
          </cell>
          <cell r="AP217">
            <v>0</v>
          </cell>
          <cell r="AQ217">
            <v>0</v>
          </cell>
          <cell r="AR217">
            <v>0</v>
          </cell>
          <cell r="AS217">
            <v>0</v>
          </cell>
          <cell r="AT217">
            <v>533792.1</v>
          </cell>
          <cell r="AU217">
            <v>66405.39130434781</v>
          </cell>
          <cell r="AV217">
            <v>116491.6</v>
          </cell>
          <cell r="AW217">
            <v>69354.495652173893</v>
          </cell>
        </row>
        <row r="218">
          <cell r="B218">
            <v>9352214</v>
          </cell>
          <cell r="C218" t="str">
            <v>Glade Academy</v>
          </cell>
          <cell r="D218">
            <v>273</v>
          </cell>
          <cell r="E218">
            <v>273</v>
          </cell>
          <cell r="F218">
            <v>0</v>
          </cell>
          <cell r="G218">
            <v>783469.04999999993</v>
          </cell>
          <cell r="H218">
            <v>0</v>
          </cell>
          <cell r="I218">
            <v>0</v>
          </cell>
          <cell r="J218">
            <v>18000.000000000058</v>
          </cell>
          <cell r="K218">
            <v>0</v>
          </cell>
          <cell r="L218">
            <v>38628.042704626336</v>
          </cell>
          <cell r="M218">
            <v>0</v>
          </cell>
          <cell r="N218">
            <v>9342.6666666666697</v>
          </cell>
          <cell r="O218">
            <v>0</v>
          </cell>
          <cell r="P218">
            <v>0</v>
          </cell>
          <cell r="Q218">
            <v>0</v>
          </cell>
          <cell r="R218">
            <v>0</v>
          </cell>
          <cell r="S218">
            <v>0</v>
          </cell>
          <cell r="T218">
            <v>0</v>
          </cell>
          <cell r="U218">
            <v>0</v>
          </cell>
          <cell r="V218">
            <v>0</v>
          </cell>
          <cell r="W218">
            <v>0</v>
          </cell>
          <cell r="X218">
            <v>0</v>
          </cell>
          <cell r="Y218">
            <v>0</v>
          </cell>
          <cell r="Z218">
            <v>15888.828451882831</v>
          </cell>
          <cell r="AA218">
            <v>0</v>
          </cell>
          <cell r="AB218">
            <v>0</v>
          </cell>
          <cell r="AC218">
            <v>108242.72727272719</v>
          </cell>
          <cell r="AD218">
            <v>0</v>
          </cell>
          <cell r="AE218">
            <v>0</v>
          </cell>
          <cell r="AF218">
            <v>0</v>
          </cell>
          <cell r="AG218">
            <v>114400</v>
          </cell>
          <cell r="AH218">
            <v>0</v>
          </cell>
          <cell r="AI218">
            <v>0</v>
          </cell>
          <cell r="AJ218">
            <v>0</v>
          </cell>
          <cell r="AK218">
            <v>6048</v>
          </cell>
          <cell r="AL218">
            <v>0</v>
          </cell>
          <cell r="AM218">
            <v>0</v>
          </cell>
          <cell r="AN218">
            <v>0</v>
          </cell>
          <cell r="AO218">
            <v>0</v>
          </cell>
          <cell r="AP218">
            <v>0</v>
          </cell>
          <cell r="AQ218">
            <v>0</v>
          </cell>
          <cell r="AR218">
            <v>0</v>
          </cell>
          <cell r="AS218">
            <v>0</v>
          </cell>
          <cell r="AT218">
            <v>783469.04999999993</v>
          </cell>
          <cell r="AU218">
            <v>190102.26509590307</v>
          </cell>
          <cell r="AV218">
            <v>120448</v>
          </cell>
          <cell r="AW218">
            <v>151180.88195837371</v>
          </cell>
        </row>
        <row r="219">
          <cell r="B219">
            <v>9352215</v>
          </cell>
          <cell r="C219" t="str">
            <v>Roman Hill Primary School</v>
          </cell>
          <cell r="D219">
            <v>483</v>
          </cell>
          <cell r="E219">
            <v>483</v>
          </cell>
          <cell r="F219">
            <v>0</v>
          </cell>
          <cell r="G219">
            <v>1386137.55</v>
          </cell>
          <cell r="H219">
            <v>0</v>
          </cell>
          <cell r="I219">
            <v>0</v>
          </cell>
          <cell r="J219">
            <v>87300.000000000015</v>
          </cell>
          <cell r="K219">
            <v>0</v>
          </cell>
          <cell r="L219">
            <v>137386.66666666666</v>
          </cell>
          <cell r="M219">
            <v>0</v>
          </cell>
          <cell r="N219">
            <v>1897.858627858627</v>
          </cell>
          <cell r="O219">
            <v>5773.9085239085216</v>
          </cell>
          <cell r="P219">
            <v>5271.8295218295207</v>
          </cell>
          <cell r="Q219">
            <v>406.68399168399191</v>
          </cell>
          <cell r="R219">
            <v>121432.82744282745</v>
          </cell>
          <cell r="S219">
            <v>72901.871101871235</v>
          </cell>
          <cell r="T219">
            <v>0</v>
          </cell>
          <cell r="U219">
            <v>0</v>
          </cell>
          <cell r="V219">
            <v>0</v>
          </cell>
          <cell r="W219">
            <v>0</v>
          </cell>
          <cell r="X219">
            <v>0</v>
          </cell>
          <cell r="Y219">
            <v>0</v>
          </cell>
          <cell r="Z219">
            <v>6211.6586538461443</v>
          </cell>
          <cell r="AA219">
            <v>0</v>
          </cell>
          <cell r="AB219">
            <v>0</v>
          </cell>
          <cell r="AC219">
            <v>163900.36764705874</v>
          </cell>
          <cell r="AD219">
            <v>0</v>
          </cell>
          <cell r="AE219">
            <v>2642.4999999999909</v>
          </cell>
          <cell r="AF219">
            <v>0</v>
          </cell>
          <cell r="AG219">
            <v>114400</v>
          </cell>
          <cell r="AH219">
            <v>0</v>
          </cell>
          <cell r="AI219">
            <v>0</v>
          </cell>
          <cell r="AJ219">
            <v>1000</v>
          </cell>
          <cell r="AK219">
            <v>32336.720000000001</v>
          </cell>
          <cell r="AL219">
            <v>0</v>
          </cell>
          <cell r="AM219">
            <v>0</v>
          </cell>
          <cell r="AN219">
            <v>0</v>
          </cell>
          <cell r="AO219">
            <v>0</v>
          </cell>
          <cell r="AP219">
            <v>0</v>
          </cell>
          <cell r="AQ219">
            <v>0</v>
          </cell>
          <cell r="AR219">
            <v>0</v>
          </cell>
          <cell r="AS219">
            <v>0</v>
          </cell>
          <cell r="AT219">
            <v>1386137.55</v>
          </cell>
          <cell r="AU219">
            <v>605126.17217755085</v>
          </cell>
          <cell r="AV219">
            <v>147736.72</v>
          </cell>
          <cell r="AW219">
            <v>390038.99058538175</v>
          </cell>
        </row>
        <row r="220">
          <cell r="B220">
            <v>9352216</v>
          </cell>
          <cell r="C220" t="str">
            <v>West Row Academy</v>
          </cell>
          <cell r="D220">
            <v>223</v>
          </cell>
          <cell r="E220">
            <v>223</v>
          </cell>
          <cell r="F220">
            <v>0</v>
          </cell>
          <cell r="G220">
            <v>639976.54999999993</v>
          </cell>
          <cell r="H220">
            <v>0</v>
          </cell>
          <cell r="I220">
            <v>0</v>
          </cell>
          <cell r="J220">
            <v>9449.9999999999945</v>
          </cell>
          <cell r="K220">
            <v>0</v>
          </cell>
          <cell r="L220">
            <v>18563.243243243247</v>
          </cell>
          <cell r="M220">
            <v>0</v>
          </cell>
          <cell r="N220">
            <v>210.94594594594574</v>
          </cell>
          <cell r="O220">
            <v>0</v>
          </cell>
          <cell r="P220">
            <v>376.68918918918882</v>
          </cell>
          <cell r="Q220">
            <v>0</v>
          </cell>
          <cell r="R220">
            <v>0</v>
          </cell>
          <cell r="S220">
            <v>0</v>
          </cell>
          <cell r="T220">
            <v>0</v>
          </cell>
          <cell r="U220">
            <v>0</v>
          </cell>
          <cell r="V220">
            <v>0</v>
          </cell>
          <cell r="W220">
            <v>0</v>
          </cell>
          <cell r="X220">
            <v>0</v>
          </cell>
          <cell r="Y220">
            <v>0</v>
          </cell>
          <cell r="Z220">
            <v>2579.5675675675648</v>
          </cell>
          <cell r="AA220">
            <v>0</v>
          </cell>
          <cell r="AB220">
            <v>0</v>
          </cell>
          <cell r="AC220">
            <v>87498.15789473684</v>
          </cell>
          <cell r="AD220">
            <v>0</v>
          </cell>
          <cell r="AE220">
            <v>0</v>
          </cell>
          <cell r="AF220">
            <v>0</v>
          </cell>
          <cell r="AG220">
            <v>114400</v>
          </cell>
          <cell r="AH220">
            <v>0</v>
          </cell>
          <cell r="AI220">
            <v>0</v>
          </cell>
          <cell r="AJ220">
            <v>0</v>
          </cell>
          <cell r="AK220">
            <v>4151.2</v>
          </cell>
          <cell r="AL220">
            <v>0</v>
          </cell>
          <cell r="AM220">
            <v>0</v>
          </cell>
          <cell r="AN220">
            <v>0</v>
          </cell>
          <cell r="AO220">
            <v>0</v>
          </cell>
          <cell r="AP220">
            <v>0</v>
          </cell>
          <cell r="AQ220">
            <v>0</v>
          </cell>
          <cell r="AR220">
            <v>0</v>
          </cell>
          <cell r="AS220">
            <v>0</v>
          </cell>
          <cell r="AT220">
            <v>639976.54999999993</v>
          </cell>
          <cell r="AU220">
            <v>118678.60384068277</v>
          </cell>
          <cell r="AV220">
            <v>118551.2</v>
          </cell>
          <cell r="AW220">
            <v>111751.39708392603</v>
          </cell>
        </row>
        <row r="221">
          <cell r="B221">
            <v>9352217</v>
          </cell>
          <cell r="C221" t="str">
            <v>Morland Church of England Primary School</v>
          </cell>
          <cell r="D221">
            <v>362</v>
          </cell>
          <cell r="E221">
            <v>362</v>
          </cell>
          <cell r="F221">
            <v>0</v>
          </cell>
          <cell r="G221">
            <v>1038885.7</v>
          </cell>
          <cell r="H221">
            <v>0</v>
          </cell>
          <cell r="I221">
            <v>0</v>
          </cell>
          <cell r="J221">
            <v>46800</v>
          </cell>
          <cell r="K221">
            <v>0</v>
          </cell>
          <cell r="L221">
            <v>71167.659574468082</v>
          </cell>
          <cell r="M221">
            <v>0</v>
          </cell>
          <cell r="N221">
            <v>1050.0000000000002</v>
          </cell>
          <cell r="O221">
            <v>13499.999999999996</v>
          </cell>
          <cell r="P221">
            <v>29624.999999999996</v>
          </cell>
          <cell r="Q221">
            <v>53055</v>
          </cell>
          <cell r="R221">
            <v>5219.9999999999955</v>
          </cell>
          <cell r="S221">
            <v>0</v>
          </cell>
          <cell r="T221">
            <v>0</v>
          </cell>
          <cell r="U221">
            <v>0</v>
          </cell>
          <cell r="V221">
            <v>0</v>
          </cell>
          <cell r="W221">
            <v>0</v>
          </cell>
          <cell r="X221">
            <v>0</v>
          </cell>
          <cell r="Y221">
            <v>0</v>
          </cell>
          <cell r="Z221">
            <v>6287.9870129870196</v>
          </cell>
          <cell r="AA221">
            <v>0</v>
          </cell>
          <cell r="AB221">
            <v>0</v>
          </cell>
          <cell r="AC221">
            <v>195318.17880794685</v>
          </cell>
          <cell r="AD221">
            <v>0</v>
          </cell>
          <cell r="AE221">
            <v>1175.7479224376659</v>
          </cell>
          <cell r="AF221">
            <v>0</v>
          </cell>
          <cell r="AG221">
            <v>114400</v>
          </cell>
          <cell r="AH221">
            <v>0</v>
          </cell>
          <cell r="AI221">
            <v>0</v>
          </cell>
          <cell r="AJ221">
            <v>0</v>
          </cell>
          <cell r="AK221">
            <v>6440.64</v>
          </cell>
          <cell r="AL221">
            <v>0</v>
          </cell>
          <cell r="AM221">
            <v>0</v>
          </cell>
          <cell r="AN221">
            <v>0</v>
          </cell>
          <cell r="AO221">
            <v>0</v>
          </cell>
          <cell r="AP221">
            <v>0</v>
          </cell>
          <cell r="AQ221">
            <v>0</v>
          </cell>
          <cell r="AR221">
            <v>0</v>
          </cell>
          <cell r="AS221">
            <v>0</v>
          </cell>
          <cell r="AT221">
            <v>1038885.7</v>
          </cell>
          <cell r="AU221">
            <v>423199.57331783959</v>
          </cell>
          <cell r="AV221">
            <v>120840.64</v>
          </cell>
          <cell r="AW221">
            <v>315479.80859518086</v>
          </cell>
        </row>
        <row r="222">
          <cell r="B222">
            <v>9352220</v>
          </cell>
          <cell r="C222" t="str">
            <v>Abbots Green Primary Academy</v>
          </cell>
          <cell r="D222">
            <v>404</v>
          </cell>
          <cell r="E222">
            <v>404</v>
          </cell>
          <cell r="F222">
            <v>0</v>
          </cell>
          <cell r="G222">
            <v>1159419.3999999999</v>
          </cell>
          <cell r="H222">
            <v>0</v>
          </cell>
          <cell r="I222">
            <v>0</v>
          </cell>
          <cell r="J222">
            <v>15749.999999999993</v>
          </cell>
          <cell r="K222">
            <v>0</v>
          </cell>
          <cell r="L222">
            <v>30165.333333333332</v>
          </cell>
          <cell r="M222">
            <v>0</v>
          </cell>
          <cell r="N222">
            <v>1684.1687344913175</v>
          </cell>
          <cell r="O222">
            <v>0</v>
          </cell>
          <cell r="P222">
            <v>0</v>
          </cell>
          <cell r="Q222">
            <v>0</v>
          </cell>
          <cell r="R222">
            <v>0</v>
          </cell>
          <cell r="S222">
            <v>0</v>
          </cell>
          <cell r="T222">
            <v>0</v>
          </cell>
          <cell r="U222">
            <v>0</v>
          </cell>
          <cell r="V222">
            <v>0</v>
          </cell>
          <cell r="W222">
            <v>0</v>
          </cell>
          <cell r="X222">
            <v>0</v>
          </cell>
          <cell r="Y222">
            <v>0</v>
          </cell>
          <cell r="Z222">
            <v>9908.9971346704824</v>
          </cell>
          <cell r="AA222">
            <v>0</v>
          </cell>
          <cell r="AB222">
            <v>0</v>
          </cell>
          <cell r="AC222">
            <v>125120.11869436194</v>
          </cell>
          <cell r="AD222">
            <v>0</v>
          </cell>
          <cell r="AE222">
            <v>0</v>
          </cell>
          <cell r="AF222">
            <v>0</v>
          </cell>
          <cell r="AG222">
            <v>114400</v>
          </cell>
          <cell r="AH222">
            <v>0</v>
          </cell>
          <cell r="AI222">
            <v>0</v>
          </cell>
          <cell r="AJ222">
            <v>0</v>
          </cell>
          <cell r="AK222">
            <v>7610.4</v>
          </cell>
          <cell r="AL222">
            <v>0</v>
          </cell>
          <cell r="AM222">
            <v>0</v>
          </cell>
          <cell r="AN222">
            <v>0</v>
          </cell>
          <cell r="AO222">
            <v>0</v>
          </cell>
          <cell r="AP222">
            <v>0</v>
          </cell>
          <cell r="AQ222">
            <v>0</v>
          </cell>
          <cell r="AR222">
            <v>0</v>
          </cell>
          <cell r="AS222">
            <v>0</v>
          </cell>
          <cell r="AT222">
            <v>1159419.3999999999</v>
          </cell>
          <cell r="AU222">
            <v>182628.61789685706</v>
          </cell>
          <cell r="AV222">
            <v>122010.4</v>
          </cell>
          <cell r="AW222">
            <v>158872.66972827425</v>
          </cell>
        </row>
        <row r="223">
          <cell r="B223">
            <v>9352221</v>
          </cell>
          <cell r="C223" t="str">
            <v>Stutton Church of England Primary School</v>
          </cell>
          <cell r="D223">
            <v>44</v>
          </cell>
          <cell r="E223">
            <v>44</v>
          </cell>
          <cell r="F223">
            <v>0</v>
          </cell>
          <cell r="G223">
            <v>126273.4</v>
          </cell>
          <cell r="H223">
            <v>0</v>
          </cell>
          <cell r="I223">
            <v>0</v>
          </cell>
          <cell r="J223">
            <v>900.0000000000008</v>
          </cell>
          <cell r="K223">
            <v>0</v>
          </cell>
          <cell r="L223">
            <v>3733.3333333333335</v>
          </cell>
          <cell r="M223">
            <v>0</v>
          </cell>
          <cell r="N223">
            <v>0</v>
          </cell>
          <cell r="O223">
            <v>0</v>
          </cell>
          <cell r="P223">
            <v>374.99999999999955</v>
          </cell>
          <cell r="Q223">
            <v>1215.0000000000005</v>
          </cell>
          <cell r="R223">
            <v>434.99999999999949</v>
          </cell>
          <cell r="S223">
            <v>0</v>
          </cell>
          <cell r="T223">
            <v>0</v>
          </cell>
          <cell r="U223">
            <v>0</v>
          </cell>
          <cell r="V223">
            <v>0</v>
          </cell>
          <cell r="W223">
            <v>0</v>
          </cell>
          <cell r="X223">
            <v>0</v>
          </cell>
          <cell r="Y223">
            <v>0</v>
          </cell>
          <cell r="Z223">
            <v>672.57142857142912</v>
          </cell>
          <cell r="AA223">
            <v>0</v>
          </cell>
          <cell r="AB223">
            <v>0</v>
          </cell>
          <cell r="AC223">
            <v>15116.12903225805</v>
          </cell>
          <cell r="AD223">
            <v>0</v>
          </cell>
          <cell r="AE223">
            <v>2065.0000000000141</v>
          </cell>
          <cell r="AF223">
            <v>0</v>
          </cell>
          <cell r="AG223">
            <v>114400</v>
          </cell>
          <cell r="AH223">
            <v>0</v>
          </cell>
          <cell r="AI223">
            <v>0</v>
          </cell>
          <cell r="AJ223">
            <v>0</v>
          </cell>
          <cell r="AK223">
            <v>1184.76</v>
          </cell>
          <cell r="AL223">
            <v>0</v>
          </cell>
          <cell r="AM223">
            <v>0</v>
          </cell>
          <cell r="AN223">
            <v>0</v>
          </cell>
          <cell r="AO223">
            <v>0</v>
          </cell>
          <cell r="AP223">
            <v>0</v>
          </cell>
          <cell r="AQ223">
            <v>0</v>
          </cell>
          <cell r="AR223">
            <v>0</v>
          </cell>
          <cell r="AS223">
            <v>0</v>
          </cell>
          <cell r="AT223">
            <v>126273.4</v>
          </cell>
          <cell r="AU223">
            <v>24512.033794162828</v>
          </cell>
          <cell r="AV223">
            <v>115584.76</v>
          </cell>
          <cell r="AW223">
            <v>28398.095698924717</v>
          </cell>
        </row>
        <row r="224">
          <cell r="B224">
            <v>9352222</v>
          </cell>
          <cell r="C224" t="str">
            <v>All Saints Church of England Primary School, Newmarket</v>
          </cell>
          <cell r="D224">
            <v>197</v>
          </cell>
          <cell r="E224">
            <v>197</v>
          </cell>
          <cell r="F224">
            <v>0</v>
          </cell>
          <cell r="G224">
            <v>565360.44999999995</v>
          </cell>
          <cell r="H224">
            <v>0</v>
          </cell>
          <cell r="I224">
            <v>0</v>
          </cell>
          <cell r="J224">
            <v>14850.000000000007</v>
          </cell>
          <cell r="K224">
            <v>0</v>
          </cell>
          <cell r="L224">
            <v>18480.000000000007</v>
          </cell>
          <cell r="M224">
            <v>0</v>
          </cell>
          <cell r="N224">
            <v>4410.0000000000164</v>
          </cell>
          <cell r="O224">
            <v>0</v>
          </cell>
          <cell r="P224">
            <v>0</v>
          </cell>
          <cell r="Q224">
            <v>0</v>
          </cell>
          <cell r="R224">
            <v>0</v>
          </cell>
          <cell r="S224">
            <v>0</v>
          </cell>
          <cell r="T224">
            <v>0</v>
          </cell>
          <cell r="U224">
            <v>0</v>
          </cell>
          <cell r="V224">
            <v>0</v>
          </cell>
          <cell r="W224">
            <v>0</v>
          </cell>
          <cell r="X224">
            <v>0</v>
          </cell>
          <cell r="Y224">
            <v>0</v>
          </cell>
          <cell r="Z224">
            <v>23982.095808383263</v>
          </cell>
          <cell r="AA224">
            <v>0</v>
          </cell>
          <cell r="AB224">
            <v>0</v>
          </cell>
          <cell r="AC224">
            <v>78676.875</v>
          </cell>
          <cell r="AD224">
            <v>0</v>
          </cell>
          <cell r="AE224">
            <v>8032.50000000007</v>
          </cell>
          <cell r="AF224">
            <v>0</v>
          </cell>
          <cell r="AG224">
            <v>114400</v>
          </cell>
          <cell r="AH224">
            <v>0</v>
          </cell>
          <cell r="AI224">
            <v>0</v>
          </cell>
          <cell r="AJ224">
            <v>0</v>
          </cell>
          <cell r="AK224">
            <v>4040.33</v>
          </cell>
          <cell r="AL224">
            <v>0</v>
          </cell>
          <cell r="AM224">
            <v>0</v>
          </cell>
          <cell r="AN224">
            <v>0</v>
          </cell>
          <cell r="AO224">
            <v>0</v>
          </cell>
          <cell r="AP224">
            <v>0</v>
          </cell>
          <cell r="AQ224">
            <v>0</v>
          </cell>
          <cell r="AR224">
            <v>0</v>
          </cell>
          <cell r="AS224">
            <v>0</v>
          </cell>
          <cell r="AT224">
            <v>565360.44999999995</v>
          </cell>
          <cell r="AU224">
            <v>148431.47080838337</v>
          </cell>
          <cell r="AV224">
            <v>118440.33</v>
          </cell>
          <cell r="AW224">
            <v>107499.67500000002</v>
          </cell>
        </row>
        <row r="225">
          <cell r="B225">
            <v>9352223</v>
          </cell>
          <cell r="C225" t="str">
            <v>Shotley Community Primary School</v>
          </cell>
          <cell r="D225">
            <v>147</v>
          </cell>
          <cell r="E225">
            <v>147</v>
          </cell>
          <cell r="F225">
            <v>0</v>
          </cell>
          <cell r="G225">
            <v>421867.95</v>
          </cell>
          <cell r="H225">
            <v>0</v>
          </cell>
          <cell r="I225">
            <v>0</v>
          </cell>
          <cell r="J225">
            <v>9450.0000000000073</v>
          </cell>
          <cell r="K225">
            <v>0</v>
          </cell>
          <cell r="L225">
            <v>16686.486486486487</v>
          </cell>
          <cell r="M225">
            <v>0</v>
          </cell>
          <cell r="N225">
            <v>0</v>
          </cell>
          <cell r="O225">
            <v>0</v>
          </cell>
          <cell r="P225">
            <v>377.56849315068496</v>
          </cell>
          <cell r="Q225">
            <v>407.77397260273972</v>
          </cell>
          <cell r="R225">
            <v>0</v>
          </cell>
          <cell r="S225">
            <v>0</v>
          </cell>
          <cell r="T225">
            <v>0</v>
          </cell>
          <cell r="U225">
            <v>0</v>
          </cell>
          <cell r="V225">
            <v>0</v>
          </cell>
          <cell r="W225">
            <v>0</v>
          </cell>
          <cell r="X225">
            <v>0</v>
          </cell>
          <cell r="Y225">
            <v>0</v>
          </cell>
          <cell r="Z225">
            <v>609.6511627906973</v>
          </cell>
          <cell r="AA225">
            <v>0</v>
          </cell>
          <cell r="AB225">
            <v>0</v>
          </cell>
          <cell r="AC225">
            <v>45972.500000000051</v>
          </cell>
          <cell r="AD225">
            <v>0</v>
          </cell>
          <cell r="AE225">
            <v>0</v>
          </cell>
          <cell r="AF225">
            <v>0</v>
          </cell>
          <cell r="AG225">
            <v>114400</v>
          </cell>
          <cell r="AH225">
            <v>0</v>
          </cell>
          <cell r="AI225">
            <v>0</v>
          </cell>
          <cell r="AJ225">
            <v>0</v>
          </cell>
          <cell r="AK225">
            <v>2696.4</v>
          </cell>
          <cell r="AL225">
            <v>0</v>
          </cell>
          <cell r="AM225">
            <v>0</v>
          </cell>
          <cell r="AN225">
            <v>0</v>
          </cell>
          <cell r="AO225">
            <v>0</v>
          </cell>
          <cell r="AP225">
            <v>0</v>
          </cell>
          <cell r="AQ225">
            <v>0</v>
          </cell>
          <cell r="AR225">
            <v>0</v>
          </cell>
          <cell r="AS225">
            <v>0</v>
          </cell>
          <cell r="AT225">
            <v>421867.95</v>
          </cell>
          <cell r="AU225">
            <v>73503.980115030659</v>
          </cell>
          <cell r="AV225">
            <v>117096.4</v>
          </cell>
          <cell r="AW225">
            <v>69386.214476120003</v>
          </cell>
        </row>
        <row r="226">
          <cell r="B226">
            <v>9352224</v>
          </cell>
          <cell r="C226" t="str">
            <v>Howard Community Primary School</v>
          </cell>
          <cell r="D226">
            <v>148</v>
          </cell>
          <cell r="E226">
            <v>148</v>
          </cell>
          <cell r="F226">
            <v>0</v>
          </cell>
          <cell r="G226">
            <v>424737.8</v>
          </cell>
          <cell r="H226">
            <v>0</v>
          </cell>
          <cell r="I226">
            <v>0</v>
          </cell>
          <cell r="J226">
            <v>17100.000000000018</v>
          </cell>
          <cell r="K226">
            <v>0</v>
          </cell>
          <cell r="L226">
            <v>34706</v>
          </cell>
          <cell r="M226">
            <v>0</v>
          </cell>
          <cell r="N226">
            <v>12897.142857142862</v>
          </cell>
          <cell r="O226">
            <v>0</v>
          </cell>
          <cell r="P226">
            <v>14346.938775510192</v>
          </cell>
          <cell r="Q226">
            <v>0</v>
          </cell>
          <cell r="R226">
            <v>0</v>
          </cell>
          <cell r="S226">
            <v>0</v>
          </cell>
          <cell r="T226">
            <v>0</v>
          </cell>
          <cell r="U226">
            <v>0</v>
          </cell>
          <cell r="V226">
            <v>0</v>
          </cell>
          <cell r="W226">
            <v>0</v>
          </cell>
          <cell r="X226">
            <v>0</v>
          </cell>
          <cell r="Y226">
            <v>0</v>
          </cell>
          <cell r="Z226">
            <v>3654.4615384615422</v>
          </cell>
          <cell r="AA226">
            <v>0</v>
          </cell>
          <cell r="AB226">
            <v>0</v>
          </cell>
          <cell r="AC226">
            <v>62547.619047619082</v>
          </cell>
          <cell r="AD226">
            <v>0</v>
          </cell>
          <cell r="AE226">
            <v>0</v>
          </cell>
          <cell r="AF226">
            <v>0</v>
          </cell>
          <cell r="AG226">
            <v>114400</v>
          </cell>
          <cell r="AH226">
            <v>0</v>
          </cell>
          <cell r="AI226">
            <v>0</v>
          </cell>
          <cell r="AJ226">
            <v>0</v>
          </cell>
          <cell r="AK226">
            <v>9777.6</v>
          </cell>
          <cell r="AL226">
            <v>0</v>
          </cell>
          <cell r="AM226">
            <v>0</v>
          </cell>
          <cell r="AN226">
            <v>0</v>
          </cell>
          <cell r="AO226">
            <v>0</v>
          </cell>
          <cell r="AP226">
            <v>0</v>
          </cell>
          <cell r="AQ226">
            <v>0</v>
          </cell>
          <cell r="AR226">
            <v>0</v>
          </cell>
          <cell r="AS226">
            <v>0</v>
          </cell>
          <cell r="AT226">
            <v>424737.8</v>
          </cell>
          <cell r="AU226">
            <v>145252.16221873369</v>
          </cell>
          <cell r="AV226">
            <v>124177.60000000001</v>
          </cell>
          <cell r="AW226">
            <v>112025.45986394562</v>
          </cell>
        </row>
        <row r="227">
          <cell r="B227">
            <v>9352225</v>
          </cell>
          <cell r="C227" t="str">
            <v>Britannia Primary School and Nursery</v>
          </cell>
          <cell r="D227">
            <v>623</v>
          </cell>
          <cell r="E227">
            <v>623</v>
          </cell>
          <cell r="F227">
            <v>0</v>
          </cell>
          <cell r="G227">
            <v>1787916.55</v>
          </cell>
          <cell r="H227">
            <v>0</v>
          </cell>
          <cell r="I227">
            <v>0</v>
          </cell>
          <cell r="J227">
            <v>19800.000000000011</v>
          </cell>
          <cell r="K227">
            <v>0</v>
          </cell>
          <cell r="L227">
            <v>39696.282051282047</v>
          </cell>
          <cell r="M227">
            <v>0</v>
          </cell>
          <cell r="N227">
            <v>2519.9999999999964</v>
          </cell>
          <cell r="O227">
            <v>2749.9999999999973</v>
          </cell>
          <cell r="P227">
            <v>2625.0000000000055</v>
          </cell>
          <cell r="Q227">
            <v>4859.9999999999927</v>
          </cell>
          <cell r="R227">
            <v>0</v>
          </cell>
          <cell r="S227">
            <v>0</v>
          </cell>
          <cell r="T227">
            <v>0</v>
          </cell>
          <cell r="U227">
            <v>0</v>
          </cell>
          <cell r="V227">
            <v>0</v>
          </cell>
          <cell r="W227">
            <v>0</v>
          </cell>
          <cell r="X227">
            <v>0</v>
          </cell>
          <cell r="Y227">
            <v>0</v>
          </cell>
          <cell r="Z227">
            <v>27411.999999999996</v>
          </cell>
          <cell r="AA227">
            <v>0</v>
          </cell>
          <cell r="AB227">
            <v>0</v>
          </cell>
          <cell r="AC227">
            <v>182110.91170825332</v>
          </cell>
          <cell r="AD227">
            <v>0</v>
          </cell>
          <cell r="AE227">
            <v>0</v>
          </cell>
          <cell r="AF227">
            <v>0</v>
          </cell>
          <cell r="AG227">
            <v>114400</v>
          </cell>
          <cell r="AH227">
            <v>0</v>
          </cell>
          <cell r="AI227">
            <v>0</v>
          </cell>
          <cell r="AJ227">
            <v>0</v>
          </cell>
          <cell r="AK227">
            <v>9021.6</v>
          </cell>
          <cell r="AL227">
            <v>0</v>
          </cell>
          <cell r="AM227">
            <v>0</v>
          </cell>
          <cell r="AN227">
            <v>0</v>
          </cell>
          <cell r="AO227">
            <v>0</v>
          </cell>
          <cell r="AP227">
            <v>0</v>
          </cell>
          <cell r="AQ227">
            <v>0</v>
          </cell>
          <cell r="AR227">
            <v>0</v>
          </cell>
          <cell r="AS227">
            <v>0</v>
          </cell>
          <cell r="AT227">
            <v>1787916.55</v>
          </cell>
          <cell r="AU227">
            <v>281774.19375953538</v>
          </cell>
          <cell r="AV227">
            <v>123421.6</v>
          </cell>
          <cell r="AW227">
            <v>228189.35273389434</v>
          </cell>
        </row>
        <row r="228">
          <cell r="B228">
            <v>9352226</v>
          </cell>
          <cell r="C228" t="str">
            <v>Grange Community Primary School</v>
          </cell>
          <cell r="D228">
            <v>175</v>
          </cell>
          <cell r="E228">
            <v>175</v>
          </cell>
          <cell r="F228">
            <v>0</v>
          </cell>
          <cell r="G228">
            <v>502223.75</v>
          </cell>
          <cell r="H228">
            <v>0</v>
          </cell>
          <cell r="I228">
            <v>0</v>
          </cell>
          <cell r="J228">
            <v>22500.000000000018</v>
          </cell>
          <cell r="K228">
            <v>0</v>
          </cell>
          <cell r="L228">
            <v>31722.543352601158</v>
          </cell>
          <cell r="M228">
            <v>0</v>
          </cell>
          <cell r="N228">
            <v>6299.9999999999854</v>
          </cell>
          <cell r="O228">
            <v>8750</v>
          </cell>
          <cell r="P228">
            <v>15374.999999999982</v>
          </cell>
          <cell r="Q228">
            <v>0</v>
          </cell>
          <cell r="R228">
            <v>0</v>
          </cell>
          <cell r="S228">
            <v>0</v>
          </cell>
          <cell r="T228">
            <v>0</v>
          </cell>
          <cell r="U228">
            <v>0</v>
          </cell>
          <cell r="V228">
            <v>0</v>
          </cell>
          <cell r="W228">
            <v>0</v>
          </cell>
          <cell r="X228">
            <v>0</v>
          </cell>
          <cell r="Y228">
            <v>0</v>
          </cell>
          <cell r="Z228">
            <v>6644.3548387096807</v>
          </cell>
          <cell r="AA228">
            <v>0</v>
          </cell>
          <cell r="AB228">
            <v>0</v>
          </cell>
          <cell r="AC228">
            <v>76524.834437086058</v>
          </cell>
          <cell r="AD228">
            <v>0</v>
          </cell>
          <cell r="AE228">
            <v>0</v>
          </cell>
          <cell r="AF228">
            <v>0</v>
          </cell>
          <cell r="AG228">
            <v>114400</v>
          </cell>
          <cell r="AH228">
            <v>0</v>
          </cell>
          <cell r="AI228">
            <v>0</v>
          </cell>
          <cell r="AJ228">
            <v>0</v>
          </cell>
          <cell r="AK228">
            <v>4914</v>
          </cell>
          <cell r="AL228">
            <v>0</v>
          </cell>
          <cell r="AM228">
            <v>0</v>
          </cell>
          <cell r="AN228">
            <v>0</v>
          </cell>
          <cell r="AO228">
            <v>0</v>
          </cell>
          <cell r="AP228">
            <v>0</v>
          </cell>
          <cell r="AQ228">
            <v>0</v>
          </cell>
          <cell r="AR228">
            <v>0</v>
          </cell>
          <cell r="AS228">
            <v>0</v>
          </cell>
          <cell r="AT228">
            <v>502223.75</v>
          </cell>
          <cell r="AU228">
            <v>167816.73262839689</v>
          </cell>
          <cell r="AV228">
            <v>119314</v>
          </cell>
          <cell r="AW228">
            <v>128801.40611338663</v>
          </cell>
        </row>
        <row r="229">
          <cell r="B229">
            <v>9352228</v>
          </cell>
          <cell r="C229" t="str">
            <v>Helmingham Primary School and Nursery</v>
          </cell>
          <cell r="D229">
            <v>51</v>
          </cell>
          <cell r="E229">
            <v>51</v>
          </cell>
          <cell r="F229">
            <v>0</v>
          </cell>
          <cell r="G229">
            <v>146362.35</v>
          </cell>
          <cell r="H229">
            <v>0</v>
          </cell>
          <cell r="I229">
            <v>0</v>
          </cell>
          <cell r="J229">
            <v>2249.9999999999995</v>
          </cell>
          <cell r="K229">
            <v>0</v>
          </cell>
          <cell r="L229">
            <v>7140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12988.369565217408</v>
          </cell>
          <cell r="AD229">
            <v>0</v>
          </cell>
          <cell r="AE229">
            <v>2572.4999999999814</v>
          </cell>
          <cell r="AF229">
            <v>0</v>
          </cell>
          <cell r="AG229">
            <v>114400</v>
          </cell>
          <cell r="AH229">
            <v>26000</v>
          </cell>
          <cell r="AI229">
            <v>0</v>
          </cell>
          <cell r="AJ229">
            <v>0</v>
          </cell>
          <cell r="AK229">
            <v>1103.3499999999999</v>
          </cell>
          <cell r="AL229">
            <v>0</v>
          </cell>
          <cell r="AM229">
            <v>0</v>
          </cell>
          <cell r="AN229">
            <v>0</v>
          </cell>
          <cell r="AO229">
            <v>26500</v>
          </cell>
          <cell r="AP229">
            <v>0</v>
          </cell>
          <cell r="AQ229">
            <v>0</v>
          </cell>
          <cell r="AR229">
            <v>0</v>
          </cell>
          <cell r="AS229">
            <v>0</v>
          </cell>
          <cell r="AT229">
            <v>146362.35</v>
          </cell>
          <cell r="AU229">
            <v>24950.869565217388</v>
          </cell>
          <cell r="AV229">
            <v>168003.35</v>
          </cell>
          <cell r="AW229">
            <v>27636.169565217406</v>
          </cell>
        </row>
        <row r="230">
          <cell r="B230">
            <v>9352927</v>
          </cell>
          <cell r="C230" t="str">
            <v>Whitton Community Primary School</v>
          </cell>
          <cell r="D230">
            <v>291</v>
          </cell>
          <cell r="E230">
            <v>291</v>
          </cell>
          <cell r="F230">
            <v>0</v>
          </cell>
          <cell r="G230">
            <v>835126.35</v>
          </cell>
          <cell r="H230">
            <v>0</v>
          </cell>
          <cell r="I230">
            <v>0</v>
          </cell>
          <cell r="J230">
            <v>42749.999999999949</v>
          </cell>
          <cell r="K230">
            <v>0</v>
          </cell>
          <cell r="L230">
            <v>69543.43949044586</v>
          </cell>
          <cell r="M230">
            <v>0</v>
          </cell>
          <cell r="N230">
            <v>1469.9999999999991</v>
          </cell>
          <cell r="O230">
            <v>3749.9999999999986</v>
          </cell>
          <cell r="P230">
            <v>38250.000000000029</v>
          </cell>
          <cell r="Q230">
            <v>53459.999999999956</v>
          </cell>
          <cell r="R230">
            <v>435.00000000000028</v>
          </cell>
          <cell r="S230">
            <v>1200.0000000000009</v>
          </cell>
          <cell r="T230">
            <v>0</v>
          </cell>
          <cell r="U230">
            <v>0</v>
          </cell>
          <cell r="V230">
            <v>0</v>
          </cell>
          <cell r="W230">
            <v>0</v>
          </cell>
          <cell r="X230">
            <v>0</v>
          </cell>
          <cell r="Y230">
            <v>0</v>
          </cell>
          <cell r="Z230">
            <v>18315.882352941113</v>
          </cell>
          <cell r="AA230">
            <v>0</v>
          </cell>
          <cell r="AB230">
            <v>0</v>
          </cell>
          <cell r="AC230">
            <v>127241.52439024393</v>
          </cell>
          <cell r="AD230">
            <v>0</v>
          </cell>
          <cell r="AE230">
            <v>9222.5000000000091</v>
          </cell>
          <cell r="AF230">
            <v>0</v>
          </cell>
          <cell r="AG230">
            <v>114400</v>
          </cell>
          <cell r="AH230">
            <v>0</v>
          </cell>
          <cell r="AI230">
            <v>0</v>
          </cell>
          <cell r="AJ230">
            <v>0</v>
          </cell>
          <cell r="AK230">
            <v>4313.38</v>
          </cell>
          <cell r="AL230">
            <v>0</v>
          </cell>
          <cell r="AM230">
            <v>0</v>
          </cell>
          <cell r="AN230">
            <v>0</v>
          </cell>
          <cell r="AO230">
            <v>0</v>
          </cell>
          <cell r="AP230">
            <v>0</v>
          </cell>
          <cell r="AQ230">
            <v>0</v>
          </cell>
          <cell r="AR230">
            <v>0</v>
          </cell>
          <cell r="AS230">
            <v>0</v>
          </cell>
          <cell r="AT230">
            <v>835126.35</v>
          </cell>
          <cell r="AU230">
            <v>365638.34623363079</v>
          </cell>
          <cell r="AV230">
            <v>118713.38</v>
          </cell>
          <cell r="AW230">
            <v>242623.5441354668</v>
          </cell>
        </row>
        <row r="231">
          <cell r="B231">
            <v>9353002</v>
          </cell>
          <cell r="C231" t="str">
            <v>Bardwell Church of England Primary School</v>
          </cell>
          <cell r="D231">
            <v>58</v>
          </cell>
          <cell r="E231">
            <v>58</v>
          </cell>
          <cell r="F231">
            <v>0</v>
          </cell>
          <cell r="G231">
            <v>166451.29999999999</v>
          </cell>
          <cell r="H231">
            <v>0</v>
          </cell>
          <cell r="I231">
            <v>0</v>
          </cell>
          <cell r="J231">
            <v>2249.9999999999991</v>
          </cell>
          <cell r="K231">
            <v>0</v>
          </cell>
          <cell r="L231">
            <v>2799.9999999999991</v>
          </cell>
          <cell r="M231">
            <v>0</v>
          </cell>
          <cell r="N231">
            <v>0</v>
          </cell>
          <cell r="O231">
            <v>0</v>
          </cell>
          <cell r="P231">
            <v>0</v>
          </cell>
          <cell r="Q231">
            <v>0</v>
          </cell>
          <cell r="R231">
            <v>0</v>
          </cell>
          <cell r="S231">
            <v>0</v>
          </cell>
          <cell r="T231">
            <v>0</v>
          </cell>
          <cell r="U231">
            <v>0</v>
          </cell>
          <cell r="V231">
            <v>0</v>
          </cell>
          <cell r="W231">
            <v>0</v>
          </cell>
          <cell r="X231">
            <v>0</v>
          </cell>
          <cell r="Y231">
            <v>0</v>
          </cell>
          <cell r="Z231">
            <v>1241.1999999999998</v>
          </cell>
          <cell r="AA231">
            <v>0</v>
          </cell>
          <cell r="AB231">
            <v>0</v>
          </cell>
          <cell r="AC231">
            <v>24450.624999999978</v>
          </cell>
          <cell r="AD231">
            <v>0</v>
          </cell>
          <cell r="AE231">
            <v>3080.0000000000109</v>
          </cell>
          <cell r="AF231">
            <v>0</v>
          </cell>
          <cell r="AG231">
            <v>114400</v>
          </cell>
          <cell r="AH231">
            <v>0</v>
          </cell>
          <cell r="AI231">
            <v>0</v>
          </cell>
          <cell r="AJ231">
            <v>0</v>
          </cell>
          <cell r="AK231">
            <v>1753.3</v>
          </cell>
          <cell r="AL231">
            <v>0</v>
          </cell>
          <cell r="AM231">
            <v>0</v>
          </cell>
          <cell r="AN231">
            <v>0</v>
          </cell>
          <cell r="AO231">
            <v>0</v>
          </cell>
          <cell r="AP231">
            <v>0</v>
          </cell>
          <cell r="AQ231">
            <v>0</v>
          </cell>
          <cell r="AR231">
            <v>0</v>
          </cell>
          <cell r="AS231">
            <v>0</v>
          </cell>
          <cell r="AT231">
            <v>166451.29999999999</v>
          </cell>
          <cell r="AU231">
            <v>33821.824999999983</v>
          </cell>
          <cell r="AV231">
            <v>116153.3</v>
          </cell>
          <cell r="AW231">
            <v>36928.424999999974</v>
          </cell>
        </row>
        <row r="232">
          <cell r="B232">
            <v>9353025</v>
          </cell>
          <cell r="C232" t="str">
            <v>Great Barton Church of England Primary Academy</v>
          </cell>
          <cell r="D232">
            <v>204</v>
          </cell>
          <cell r="E232">
            <v>204</v>
          </cell>
          <cell r="F232">
            <v>0</v>
          </cell>
          <cell r="G232">
            <v>585449.4</v>
          </cell>
          <cell r="H232">
            <v>0</v>
          </cell>
          <cell r="I232">
            <v>0</v>
          </cell>
          <cell r="J232">
            <v>3600</v>
          </cell>
          <cell r="K232">
            <v>0</v>
          </cell>
          <cell r="L232">
            <v>5414.2180094786727</v>
          </cell>
          <cell r="M232">
            <v>0</v>
          </cell>
          <cell r="N232">
            <v>422.06896551724122</v>
          </cell>
          <cell r="O232">
            <v>0</v>
          </cell>
          <cell r="P232">
            <v>0</v>
          </cell>
          <cell r="Q232">
            <v>0</v>
          </cell>
          <cell r="R232">
            <v>0</v>
          </cell>
          <cell r="S232">
            <v>0</v>
          </cell>
          <cell r="T232">
            <v>0</v>
          </cell>
          <cell r="U232">
            <v>0</v>
          </cell>
          <cell r="V232">
            <v>0</v>
          </cell>
          <cell r="W232">
            <v>0</v>
          </cell>
          <cell r="X232">
            <v>0</v>
          </cell>
          <cell r="Y232">
            <v>0</v>
          </cell>
          <cell r="Z232">
            <v>627.24137931034488</v>
          </cell>
          <cell r="AA232">
            <v>0</v>
          </cell>
          <cell r="AB232">
            <v>0</v>
          </cell>
          <cell r="AC232">
            <v>49841.999999999927</v>
          </cell>
          <cell r="AD232">
            <v>0</v>
          </cell>
          <cell r="AE232">
            <v>0</v>
          </cell>
          <cell r="AF232">
            <v>0</v>
          </cell>
          <cell r="AG232">
            <v>114400</v>
          </cell>
          <cell r="AH232">
            <v>0</v>
          </cell>
          <cell r="AI232">
            <v>0</v>
          </cell>
          <cell r="AJ232">
            <v>0</v>
          </cell>
          <cell r="AK232">
            <v>2445.6</v>
          </cell>
          <cell r="AL232">
            <v>0</v>
          </cell>
          <cell r="AM232">
            <v>0</v>
          </cell>
          <cell r="AN232">
            <v>0</v>
          </cell>
          <cell r="AO232">
            <v>0</v>
          </cell>
          <cell r="AP232">
            <v>0</v>
          </cell>
          <cell r="AQ232">
            <v>0</v>
          </cell>
          <cell r="AR232">
            <v>0</v>
          </cell>
          <cell r="AS232">
            <v>0</v>
          </cell>
          <cell r="AT232">
            <v>585449.4</v>
          </cell>
          <cell r="AU232">
            <v>59905.528354306181</v>
          </cell>
          <cell r="AV232">
            <v>116845.6</v>
          </cell>
          <cell r="AW232">
            <v>64512.943487497891</v>
          </cell>
        </row>
        <row r="233">
          <cell r="B233">
            <v>9353054</v>
          </cell>
          <cell r="C233" t="str">
            <v>Rattlesden Church of England Primary Academy</v>
          </cell>
          <cell r="D233">
            <v>117</v>
          </cell>
          <cell r="E233">
            <v>117</v>
          </cell>
          <cell r="F233">
            <v>0</v>
          </cell>
          <cell r="G233">
            <v>335772.45</v>
          </cell>
          <cell r="H233">
            <v>0</v>
          </cell>
          <cell r="I233">
            <v>0</v>
          </cell>
          <cell r="J233">
            <v>5400.0000000000227</v>
          </cell>
          <cell r="K233">
            <v>0</v>
          </cell>
          <cell r="L233">
            <v>10721.454545454544</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44595.47368421049</v>
          </cell>
          <cell r="AD233">
            <v>0</v>
          </cell>
          <cell r="AE233">
            <v>0</v>
          </cell>
          <cell r="AF233">
            <v>0</v>
          </cell>
          <cell r="AG233">
            <v>114400</v>
          </cell>
          <cell r="AH233">
            <v>11385.847797062745</v>
          </cell>
          <cell r="AI233">
            <v>0</v>
          </cell>
          <cell r="AJ233">
            <v>0</v>
          </cell>
          <cell r="AK233">
            <v>2696.4</v>
          </cell>
          <cell r="AL233">
            <v>0</v>
          </cell>
          <cell r="AM233">
            <v>0</v>
          </cell>
          <cell r="AN233">
            <v>0</v>
          </cell>
          <cell r="AO233">
            <v>0</v>
          </cell>
          <cell r="AP233">
            <v>0</v>
          </cell>
          <cell r="AQ233">
            <v>0</v>
          </cell>
          <cell r="AR233">
            <v>0</v>
          </cell>
          <cell r="AS233">
            <v>0</v>
          </cell>
          <cell r="AT233">
            <v>335772.45</v>
          </cell>
          <cell r="AU233">
            <v>60716.928229665056</v>
          </cell>
          <cell r="AV233">
            <v>128482.24779706274</v>
          </cell>
          <cell r="AW233">
            <v>62609.000956937773</v>
          </cell>
        </row>
        <row r="234">
          <cell r="B234">
            <v>9353062</v>
          </cell>
          <cell r="C234" t="str">
            <v>Thurston Church of England Primary Academy</v>
          </cell>
          <cell r="D234">
            <v>209</v>
          </cell>
          <cell r="E234">
            <v>209</v>
          </cell>
          <cell r="F234">
            <v>0</v>
          </cell>
          <cell r="G234">
            <v>599798.65</v>
          </cell>
          <cell r="H234">
            <v>0</v>
          </cell>
          <cell r="I234">
            <v>0</v>
          </cell>
          <cell r="J234">
            <v>10799.999999999955</v>
          </cell>
          <cell r="K234">
            <v>0</v>
          </cell>
          <cell r="L234">
            <v>15566.896551724138</v>
          </cell>
          <cell r="M234">
            <v>0</v>
          </cell>
          <cell r="N234">
            <v>0</v>
          </cell>
          <cell r="O234">
            <v>0</v>
          </cell>
          <cell r="P234">
            <v>0</v>
          </cell>
          <cell r="Q234">
            <v>0</v>
          </cell>
          <cell r="R234">
            <v>0</v>
          </cell>
          <cell r="S234">
            <v>0</v>
          </cell>
          <cell r="T234">
            <v>0</v>
          </cell>
          <cell r="U234">
            <v>0</v>
          </cell>
          <cell r="V234">
            <v>0</v>
          </cell>
          <cell r="W234">
            <v>0</v>
          </cell>
          <cell r="X234">
            <v>0</v>
          </cell>
          <cell r="Y234">
            <v>0</v>
          </cell>
          <cell r="Z234">
            <v>621.19444444444503</v>
          </cell>
          <cell r="AA234">
            <v>0</v>
          </cell>
          <cell r="AB234">
            <v>0</v>
          </cell>
          <cell r="AC234">
            <v>56271.48876404496</v>
          </cell>
          <cell r="AD234">
            <v>0</v>
          </cell>
          <cell r="AE234">
            <v>0</v>
          </cell>
          <cell r="AF234">
            <v>0</v>
          </cell>
          <cell r="AG234">
            <v>114400</v>
          </cell>
          <cell r="AH234">
            <v>0</v>
          </cell>
          <cell r="AI234">
            <v>0</v>
          </cell>
          <cell r="AJ234">
            <v>0</v>
          </cell>
          <cell r="AK234">
            <v>3225.6</v>
          </cell>
          <cell r="AL234">
            <v>0</v>
          </cell>
          <cell r="AM234">
            <v>0</v>
          </cell>
          <cell r="AN234">
            <v>0</v>
          </cell>
          <cell r="AO234">
            <v>0</v>
          </cell>
          <cell r="AP234">
            <v>0</v>
          </cell>
          <cell r="AQ234">
            <v>0</v>
          </cell>
          <cell r="AR234">
            <v>0</v>
          </cell>
          <cell r="AS234">
            <v>0</v>
          </cell>
          <cell r="AT234">
            <v>599798.65</v>
          </cell>
          <cell r="AU234">
            <v>83259.579760213499</v>
          </cell>
          <cell r="AV234">
            <v>117625.60000000001</v>
          </cell>
          <cell r="AW234">
            <v>79407.737039907006</v>
          </cell>
        </row>
        <row r="235">
          <cell r="B235">
            <v>9353081</v>
          </cell>
          <cell r="C235" t="str">
            <v>Charsfield Church of England Primary School</v>
          </cell>
          <cell r="D235">
            <v>41</v>
          </cell>
          <cell r="E235">
            <v>41</v>
          </cell>
          <cell r="F235">
            <v>0</v>
          </cell>
          <cell r="G235">
            <v>117663.84999999999</v>
          </cell>
          <cell r="H235">
            <v>0</v>
          </cell>
          <cell r="I235">
            <v>0</v>
          </cell>
          <cell r="J235">
            <v>3149.9999999999968</v>
          </cell>
          <cell r="K235">
            <v>0</v>
          </cell>
          <cell r="L235">
            <v>5989.565217391304</v>
          </cell>
          <cell r="M235">
            <v>0</v>
          </cell>
          <cell r="N235">
            <v>0</v>
          </cell>
          <cell r="O235">
            <v>0</v>
          </cell>
          <cell r="P235">
            <v>0</v>
          </cell>
          <cell r="Q235">
            <v>404.9999999999996</v>
          </cell>
          <cell r="R235">
            <v>0</v>
          </cell>
          <cell r="S235">
            <v>0</v>
          </cell>
          <cell r="T235">
            <v>0</v>
          </cell>
          <cell r="U235">
            <v>0</v>
          </cell>
          <cell r="V235">
            <v>0</v>
          </cell>
          <cell r="W235">
            <v>0</v>
          </cell>
          <cell r="X235">
            <v>0</v>
          </cell>
          <cell r="Y235">
            <v>0</v>
          </cell>
          <cell r="Z235">
            <v>0</v>
          </cell>
          <cell r="AA235">
            <v>0</v>
          </cell>
          <cell r="AB235">
            <v>0</v>
          </cell>
          <cell r="AC235">
            <v>16374.375</v>
          </cell>
          <cell r="AD235">
            <v>0</v>
          </cell>
          <cell r="AE235">
            <v>2222.4999999999955</v>
          </cell>
          <cell r="AF235">
            <v>0</v>
          </cell>
          <cell r="AG235">
            <v>114400</v>
          </cell>
          <cell r="AH235">
            <v>26000</v>
          </cell>
          <cell r="AI235">
            <v>0</v>
          </cell>
          <cell r="AJ235">
            <v>0</v>
          </cell>
          <cell r="AK235">
            <v>997.92</v>
          </cell>
          <cell r="AL235">
            <v>0</v>
          </cell>
          <cell r="AM235">
            <v>0</v>
          </cell>
          <cell r="AN235">
            <v>0</v>
          </cell>
          <cell r="AO235">
            <v>0</v>
          </cell>
          <cell r="AP235">
            <v>0</v>
          </cell>
          <cell r="AQ235">
            <v>0</v>
          </cell>
          <cell r="AR235">
            <v>0</v>
          </cell>
          <cell r="AS235">
            <v>0</v>
          </cell>
          <cell r="AT235">
            <v>117663.84999999999</v>
          </cell>
          <cell r="AU235">
            <v>28141.440217391297</v>
          </cell>
          <cell r="AV235">
            <v>141397.92000000001</v>
          </cell>
          <cell r="AW235">
            <v>31099.457608695648</v>
          </cell>
        </row>
        <row r="236">
          <cell r="B236">
            <v>9353084</v>
          </cell>
          <cell r="C236" t="str">
            <v>Dennington Church of England Primary School</v>
          </cell>
          <cell r="D236">
            <v>66</v>
          </cell>
          <cell r="E236">
            <v>66</v>
          </cell>
          <cell r="F236">
            <v>0</v>
          </cell>
          <cell r="G236">
            <v>189410.1</v>
          </cell>
          <cell r="H236">
            <v>0</v>
          </cell>
          <cell r="I236">
            <v>0</v>
          </cell>
          <cell r="J236">
            <v>2250.0000000000014</v>
          </cell>
          <cell r="K236">
            <v>0</v>
          </cell>
          <cell r="L236">
            <v>12320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619.47368421052602</v>
          </cell>
          <cell r="AA236">
            <v>0</v>
          </cell>
          <cell r="AB236">
            <v>0</v>
          </cell>
          <cell r="AC236">
            <v>28942.941176470591</v>
          </cell>
          <cell r="AD236">
            <v>0</v>
          </cell>
          <cell r="AE236">
            <v>0</v>
          </cell>
          <cell r="AF236">
            <v>0</v>
          </cell>
          <cell r="AG236">
            <v>114400</v>
          </cell>
          <cell r="AH236">
            <v>26000</v>
          </cell>
          <cell r="AI236">
            <v>0</v>
          </cell>
          <cell r="AJ236">
            <v>0</v>
          </cell>
          <cell r="AK236">
            <v>826.56</v>
          </cell>
          <cell r="AL236">
            <v>0</v>
          </cell>
          <cell r="AM236">
            <v>0</v>
          </cell>
          <cell r="AN236">
            <v>0</v>
          </cell>
          <cell r="AO236">
            <v>0</v>
          </cell>
          <cell r="AP236">
            <v>0</v>
          </cell>
          <cell r="AQ236">
            <v>0</v>
          </cell>
          <cell r="AR236">
            <v>0</v>
          </cell>
          <cell r="AS236">
            <v>0</v>
          </cell>
          <cell r="AT236">
            <v>189410.1</v>
          </cell>
          <cell r="AU236">
            <v>44132.414860681121</v>
          </cell>
          <cell r="AV236">
            <v>141226.56</v>
          </cell>
          <cell r="AW236">
            <v>46180.74117647059</v>
          </cell>
        </row>
        <row r="237">
          <cell r="B237">
            <v>9353089</v>
          </cell>
          <cell r="C237" t="str">
            <v>Fressingfield Church of England Primary School</v>
          </cell>
          <cell r="D237">
            <v>129</v>
          </cell>
          <cell r="E237">
            <v>129</v>
          </cell>
          <cell r="F237">
            <v>0</v>
          </cell>
          <cell r="G237">
            <v>370210.64999999997</v>
          </cell>
          <cell r="H237">
            <v>0</v>
          </cell>
          <cell r="I237">
            <v>0</v>
          </cell>
          <cell r="J237">
            <v>6750.0000000000082</v>
          </cell>
          <cell r="K237">
            <v>0</v>
          </cell>
          <cell r="L237">
            <v>10002.461538461539</v>
          </cell>
          <cell r="M237">
            <v>0</v>
          </cell>
          <cell r="N237">
            <v>0</v>
          </cell>
          <cell r="O237">
            <v>0</v>
          </cell>
          <cell r="P237">
            <v>0</v>
          </cell>
          <cell r="Q237">
            <v>0</v>
          </cell>
          <cell r="R237">
            <v>0</v>
          </cell>
          <cell r="S237">
            <v>0</v>
          </cell>
          <cell r="T237">
            <v>0</v>
          </cell>
          <cell r="U237">
            <v>0</v>
          </cell>
          <cell r="V237">
            <v>0</v>
          </cell>
          <cell r="W237">
            <v>0</v>
          </cell>
          <cell r="X237">
            <v>0</v>
          </cell>
          <cell r="Y237">
            <v>0</v>
          </cell>
          <cell r="Z237">
            <v>594.95689655172384</v>
          </cell>
          <cell r="AA237">
            <v>0</v>
          </cell>
          <cell r="AB237">
            <v>0</v>
          </cell>
          <cell r="AC237">
            <v>44589.868421052633</v>
          </cell>
          <cell r="AD237">
            <v>0</v>
          </cell>
          <cell r="AE237">
            <v>0</v>
          </cell>
          <cell r="AF237">
            <v>0</v>
          </cell>
          <cell r="AG237">
            <v>114400</v>
          </cell>
          <cell r="AH237">
            <v>7220.293724966622</v>
          </cell>
          <cell r="AI237">
            <v>0</v>
          </cell>
          <cell r="AJ237">
            <v>0</v>
          </cell>
          <cell r="AK237">
            <v>4435.2</v>
          </cell>
          <cell r="AL237">
            <v>0</v>
          </cell>
          <cell r="AM237">
            <v>0</v>
          </cell>
          <cell r="AN237">
            <v>0</v>
          </cell>
          <cell r="AO237">
            <v>0</v>
          </cell>
          <cell r="AP237">
            <v>0</v>
          </cell>
          <cell r="AQ237">
            <v>0</v>
          </cell>
          <cell r="AR237">
            <v>0</v>
          </cell>
          <cell r="AS237">
            <v>0</v>
          </cell>
          <cell r="AT237">
            <v>370210.64999999997</v>
          </cell>
          <cell r="AU237">
            <v>61937.286856065904</v>
          </cell>
          <cell r="AV237">
            <v>126055.49372496663</v>
          </cell>
          <cell r="AW237">
            <v>62918.89919028341</v>
          </cell>
        </row>
        <row r="238">
          <cell r="B238">
            <v>9353091</v>
          </cell>
          <cell r="C238" t="str">
            <v>Crawford's Church of England Primary School</v>
          </cell>
          <cell r="D238">
            <v>86</v>
          </cell>
          <cell r="E238">
            <v>86</v>
          </cell>
          <cell r="F238">
            <v>0</v>
          </cell>
          <cell r="G238">
            <v>246807.1</v>
          </cell>
          <cell r="H238">
            <v>0</v>
          </cell>
          <cell r="I238">
            <v>0</v>
          </cell>
          <cell r="J238">
            <v>13950.000000000009</v>
          </cell>
          <cell r="K238">
            <v>0</v>
          </cell>
          <cell r="L238">
            <v>17360.000000000011</v>
          </cell>
          <cell r="M238">
            <v>0</v>
          </cell>
          <cell r="N238">
            <v>210.00000000000023</v>
          </cell>
          <cell r="O238">
            <v>250.00000000000028</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43681.384615384617</v>
          </cell>
          <cell r="AD238">
            <v>0</v>
          </cell>
          <cell r="AE238">
            <v>9485.0000000000018</v>
          </cell>
          <cell r="AF238">
            <v>0</v>
          </cell>
          <cell r="AG238">
            <v>114400</v>
          </cell>
          <cell r="AH238">
            <v>0</v>
          </cell>
          <cell r="AI238">
            <v>0</v>
          </cell>
          <cell r="AJ238">
            <v>1000</v>
          </cell>
          <cell r="AK238">
            <v>1486.8</v>
          </cell>
          <cell r="AL238">
            <v>0</v>
          </cell>
          <cell r="AM238">
            <v>0</v>
          </cell>
          <cell r="AN238">
            <v>0</v>
          </cell>
          <cell r="AO238">
            <v>0</v>
          </cell>
          <cell r="AP238">
            <v>0</v>
          </cell>
          <cell r="AQ238">
            <v>0</v>
          </cell>
          <cell r="AR238">
            <v>0</v>
          </cell>
          <cell r="AS238">
            <v>0</v>
          </cell>
          <cell r="AT238">
            <v>246807.1</v>
          </cell>
          <cell r="AU238">
            <v>84936.384615384639</v>
          </cell>
          <cell r="AV238">
            <v>116886.8</v>
          </cell>
          <cell r="AW238">
            <v>69519.184615384627</v>
          </cell>
        </row>
        <row r="239">
          <cell r="B239">
            <v>9353092</v>
          </cell>
          <cell r="C239" t="str">
            <v>Hintlesham and Chattisham Church of England  Primary School</v>
          </cell>
          <cell r="D239">
            <v>90</v>
          </cell>
          <cell r="E239">
            <v>90</v>
          </cell>
          <cell r="F239">
            <v>0</v>
          </cell>
          <cell r="G239">
            <v>258286.5</v>
          </cell>
          <cell r="H239">
            <v>0</v>
          </cell>
          <cell r="I239">
            <v>0</v>
          </cell>
          <cell r="J239">
            <v>2250.0000000000018</v>
          </cell>
          <cell r="K239">
            <v>0</v>
          </cell>
          <cell r="L239">
            <v>2800.0000000000023</v>
          </cell>
          <cell r="M239">
            <v>0</v>
          </cell>
          <cell r="N239">
            <v>424.71910112359643</v>
          </cell>
          <cell r="O239">
            <v>1011.2359550561798</v>
          </cell>
          <cell r="P239">
            <v>758.42696629213651</v>
          </cell>
          <cell r="Q239">
            <v>409.55056179775374</v>
          </cell>
          <cell r="R239">
            <v>879.77528089887835</v>
          </cell>
          <cell r="S239">
            <v>0</v>
          </cell>
          <cell r="T239">
            <v>0</v>
          </cell>
          <cell r="U239">
            <v>0</v>
          </cell>
          <cell r="V239">
            <v>0</v>
          </cell>
          <cell r="W239">
            <v>0</v>
          </cell>
          <cell r="X239">
            <v>0</v>
          </cell>
          <cell r="Y239">
            <v>0</v>
          </cell>
          <cell r="Z239">
            <v>625.32467532467604</v>
          </cell>
          <cell r="AA239">
            <v>0</v>
          </cell>
          <cell r="AB239">
            <v>0</v>
          </cell>
          <cell r="AC239">
            <v>15134.210526315766</v>
          </cell>
          <cell r="AD239">
            <v>0</v>
          </cell>
          <cell r="AE239">
            <v>0</v>
          </cell>
          <cell r="AF239">
            <v>0</v>
          </cell>
          <cell r="AG239">
            <v>114400</v>
          </cell>
          <cell r="AH239">
            <v>20758.344459279037</v>
          </cell>
          <cell r="AI239">
            <v>0</v>
          </cell>
          <cell r="AJ239">
            <v>0</v>
          </cell>
          <cell r="AK239">
            <v>1525.81</v>
          </cell>
          <cell r="AL239">
            <v>0</v>
          </cell>
          <cell r="AM239">
            <v>0</v>
          </cell>
          <cell r="AN239">
            <v>0</v>
          </cell>
          <cell r="AO239">
            <v>0</v>
          </cell>
          <cell r="AP239">
            <v>0</v>
          </cell>
          <cell r="AQ239">
            <v>0</v>
          </cell>
          <cell r="AR239">
            <v>0</v>
          </cell>
          <cell r="AS239">
            <v>0</v>
          </cell>
          <cell r="AT239">
            <v>258286.5</v>
          </cell>
          <cell r="AU239">
            <v>24293.243066808995</v>
          </cell>
          <cell r="AV239">
            <v>136684.15445927903</v>
          </cell>
          <cell r="AW239">
            <v>29353.86445890004</v>
          </cell>
        </row>
        <row r="240">
          <cell r="B240">
            <v>9353096</v>
          </cell>
          <cell r="C240" t="str">
            <v>Mellis Church of England Primary School</v>
          </cell>
          <cell r="D240">
            <v>171</v>
          </cell>
          <cell r="E240">
            <v>171</v>
          </cell>
          <cell r="F240">
            <v>0</v>
          </cell>
          <cell r="G240">
            <v>490744.35</v>
          </cell>
          <cell r="H240">
            <v>0</v>
          </cell>
          <cell r="I240">
            <v>0</v>
          </cell>
          <cell r="J240">
            <v>3150.0000000000018</v>
          </cell>
          <cell r="K240">
            <v>0</v>
          </cell>
          <cell r="L240">
            <v>5349.7206703910615</v>
          </cell>
          <cell r="M240">
            <v>0</v>
          </cell>
          <cell r="N240">
            <v>210.00000000000006</v>
          </cell>
          <cell r="O240">
            <v>0</v>
          </cell>
          <cell r="P240">
            <v>1500.0000000000014</v>
          </cell>
          <cell r="Q240">
            <v>0</v>
          </cell>
          <cell r="R240">
            <v>0</v>
          </cell>
          <cell r="S240">
            <v>0</v>
          </cell>
          <cell r="T240">
            <v>0</v>
          </cell>
          <cell r="U240">
            <v>0</v>
          </cell>
          <cell r="V240">
            <v>0</v>
          </cell>
          <cell r="W240">
            <v>0</v>
          </cell>
          <cell r="X240">
            <v>0</v>
          </cell>
          <cell r="Y240">
            <v>0</v>
          </cell>
          <cell r="Z240">
            <v>597.94117647058818</v>
          </cell>
          <cell r="AA240">
            <v>0</v>
          </cell>
          <cell r="AB240">
            <v>0</v>
          </cell>
          <cell r="AC240">
            <v>39538.125000000044</v>
          </cell>
          <cell r="AD240">
            <v>0</v>
          </cell>
          <cell r="AE240">
            <v>0</v>
          </cell>
          <cell r="AF240">
            <v>0</v>
          </cell>
          <cell r="AG240">
            <v>114400</v>
          </cell>
          <cell r="AH240">
            <v>0</v>
          </cell>
          <cell r="AI240">
            <v>0</v>
          </cell>
          <cell r="AJ240">
            <v>0</v>
          </cell>
          <cell r="AK240">
            <v>2998.8</v>
          </cell>
          <cell r="AL240">
            <v>0</v>
          </cell>
          <cell r="AM240">
            <v>0</v>
          </cell>
          <cell r="AN240">
            <v>0</v>
          </cell>
          <cell r="AO240">
            <v>0</v>
          </cell>
          <cell r="AP240">
            <v>0</v>
          </cell>
          <cell r="AQ240">
            <v>0</v>
          </cell>
          <cell r="AR240">
            <v>0</v>
          </cell>
          <cell r="AS240">
            <v>0</v>
          </cell>
          <cell r="AT240">
            <v>490744.35</v>
          </cell>
          <cell r="AU240">
            <v>50345.786846861694</v>
          </cell>
          <cell r="AV240">
            <v>117398.8</v>
          </cell>
          <cell r="AW240">
            <v>54595.785335195571</v>
          </cell>
        </row>
        <row r="241">
          <cell r="B241">
            <v>9353097</v>
          </cell>
          <cell r="C241" t="str">
            <v>Nacton Church of England Primary School</v>
          </cell>
          <cell r="D241">
            <v>97</v>
          </cell>
          <cell r="E241">
            <v>97</v>
          </cell>
          <cell r="F241">
            <v>0</v>
          </cell>
          <cell r="G241">
            <v>278375.45</v>
          </cell>
          <cell r="H241">
            <v>0</v>
          </cell>
          <cell r="I241">
            <v>0</v>
          </cell>
          <cell r="J241">
            <v>1350.0000000000005</v>
          </cell>
          <cell r="K241">
            <v>0</v>
          </cell>
          <cell r="L241">
            <v>2800</v>
          </cell>
          <cell r="M241">
            <v>0</v>
          </cell>
          <cell r="N241">
            <v>1890.0000000000007</v>
          </cell>
          <cell r="O241">
            <v>1999.9999999999995</v>
          </cell>
          <cell r="P241">
            <v>749.99999999999898</v>
          </cell>
          <cell r="Q241">
            <v>405.00000000000142</v>
          </cell>
          <cell r="R241">
            <v>0</v>
          </cell>
          <cell r="S241">
            <v>0</v>
          </cell>
          <cell r="T241">
            <v>0</v>
          </cell>
          <cell r="U241">
            <v>0</v>
          </cell>
          <cell r="V241">
            <v>0</v>
          </cell>
          <cell r="W241">
            <v>0</v>
          </cell>
          <cell r="X241">
            <v>0</v>
          </cell>
          <cell r="Y241">
            <v>0</v>
          </cell>
          <cell r="Z241">
            <v>0</v>
          </cell>
          <cell r="AA241">
            <v>0</v>
          </cell>
          <cell r="AB241">
            <v>0</v>
          </cell>
          <cell r="AC241">
            <v>20405.925925925942</v>
          </cell>
          <cell r="AD241">
            <v>0</v>
          </cell>
          <cell r="AE241">
            <v>0</v>
          </cell>
          <cell r="AF241">
            <v>0</v>
          </cell>
          <cell r="AG241">
            <v>114400</v>
          </cell>
          <cell r="AH241">
            <v>0</v>
          </cell>
          <cell r="AI241">
            <v>0</v>
          </cell>
          <cell r="AJ241">
            <v>0</v>
          </cell>
          <cell r="AK241">
            <v>1612.8</v>
          </cell>
          <cell r="AL241">
            <v>0</v>
          </cell>
          <cell r="AM241">
            <v>0</v>
          </cell>
          <cell r="AN241">
            <v>0</v>
          </cell>
          <cell r="AO241">
            <v>0</v>
          </cell>
          <cell r="AP241">
            <v>0</v>
          </cell>
          <cell r="AQ241">
            <v>0</v>
          </cell>
          <cell r="AR241">
            <v>0</v>
          </cell>
          <cell r="AS241">
            <v>0</v>
          </cell>
          <cell r="AT241">
            <v>278375.45</v>
          </cell>
          <cell r="AU241">
            <v>29600.925925925942</v>
          </cell>
          <cell r="AV241">
            <v>116012.8</v>
          </cell>
          <cell r="AW241">
            <v>34956.225925925944</v>
          </cell>
        </row>
        <row r="242">
          <cell r="B242">
            <v>9353098</v>
          </cell>
          <cell r="C242" t="str">
            <v>Old Newton Church of England  Primary School</v>
          </cell>
          <cell r="D242">
            <v>91</v>
          </cell>
          <cell r="E242">
            <v>91</v>
          </cell>
          <cell r="F242">
            <v>0</v>
          </cell>
          <cell r="G242">
            <v>261156.35</v>
          </cell>
          <cell r="H242">
            <v>0</v>
          </cell>
          <cell r="I242">
            <v>0</v>
          </cell>
          <cell r="J242">
            <v>3599.9999999999995</v>
          </cell>
          <cell r="K242">
            <v>0</v>
          </cell>
          <cell r="L242">
            <v>6871.0112359550558</v>
          </cell>
          <cell r="M242">
            <v>0</v>
          </cell>
          <cell r="N242">
            <v>420.00000000000045</v>
          </cell>
          <cell r="O242">
            <v>250.00000000000028</v>
          </cell>
          <cell r="P242">
            <v>750.0000000000008</v>
          </cell>
          <cell r="Q242">
            <v>0</v>
          </cell>
          <cell r="R242">
            <v>0</v>
          </cell>
          <cell r="S242">
            <v>0</v>
          </cell>
          <cell r="T242">
            <v>0</v>
          </cell>
          <cell r="U242">
            <v>0</v>
          </cell>
          <cell r="V242">
            <v>0</v>
          </cell>
          <cell r="W242">
            <v>0</v>
          </cell>
          <cell r="X242">
            <v>0</v>
          </cell>
          <cell r="Y242">
            <v>0</v>
          </cell>
          <cell r="Z242">
            <v>1232.5316455696188</v>
          </cell>
          <cell r="AA242">
            <v>0</v>
          </cell>
          <cell r="AB242">
            <v>0</v>
          </cell>
          <cell r="AC242">
            <v>38517.499999999956</v>
          </cell>
          <cell r="AD242">
            <v>0</v>
          </cell>
          <cell r="AE242">
            <v>3097.4999999999995</v>
          </cell>
          <cell r="AF242">
            <v>0</v>
          </cell>
          <cell r="AG242">
            <v>114400</v>
          </cell>
          <cell r="AH242">
            <v>0</v>
          </cell>
          <cell r="AI242">
            <v>0</v>
          </cell>
          <cell r="AJ242">
            <v>0</v>
          </cell>
          <cell r="AK242">
            <v>1814.4</v>
          </cell>
          <cell r="AL242">
            <v>0</v>
          </cell>
          <cell r="AM242">
            <v>0</v>
          </cell>
          <cell r="AN242">
            <v>0</v>
          </cell>
          <cell r="AO242">
            <v>0</v>
          </cell>
          <cell r="AP242">
            <v>0</v>
          </cell>
          <cell r="AQ242">
            <v>0</v>
          </cell>
          <cell r="AR242">
            <v>0</v>
          </cell>
          <cell r="AS242">
            <v>0</v>
          </cell>
          <cell r="AT242">
            <v>261156.35</v>
          </cell>
          <cell r="AU242">
            <v>54738.542881524627</v>
          </cell>
          <cell r="AV242">
            <v>116214.39999999999</v>
          </cell>
          <cell r="AW242">
            <v>54415.805617977487</v>
          </cell>
        </row>
        <row r="243">
          <cell r="B243">
            <v>9353099</v>
          </cell>
          <cell r="C243" t="str">
            <v>Palgrave Church of England Primary School</v>
          </cell>
          <cell r="D243">
            <v>80</v>
          </cell>
          <cell r="E243">
            <v>80</v>
          </cell>
          <cell r="F243">
            <v>0</v>
          </cell>
          <cell r="G243">
            <v>229588</v>
          </cell>
          <cell r="H243">
            <v>0</v>
          </cell>
          <cell r="I243">
            <v>0</v>
          </cell>
          <cell r="J243">
            <v>450</v>
          </cell>
          <cell r="K243">
            <v>0</v>
          </cell>
          <cell r="L243">
            <v>2159.0361445783133</v>
          </cell>
          <cell r="M243">
            <v>0</v>
          </cell>
          <cell r="N243">
            <v>630</v>
          </cell>
          <cell r="O243">
            <v>0</v>
          </cell>
          <cell r="P243">
            <v>750</v>
          </cell>
          <cell r="Q243">
            <v>0</v>
          </cell>
          <cell r="R243">
            <v>0</v>
          </cell>
          <cell r="S243">
            <v>0</v>
          </cell>
          <cell r="T243">
            <v>0</v>
          </cell>
          <cell r="U243">
            <v>0</v>
          </cell>
          <cell r="V243">
            <v>0</v>
          </cell>
          <cell r="W243">
            <v>0</v>
          </cell>
          <cell r="X243">
            <v>0</v>
          </cell>
          <cell r="Y243">
            <v>0</v>
          </cell>
          <cell r="Z243">
            <v>0</v>
          </cell>
          <cell r="AA243">
            <v>0</v>
          </cell>
          <cell r="AB243">
            <v>0</v>
          </cell>
          <cell r="AC243">
            <v>20724.324324324305</v>
          </cell>
          <cell r="AD243">
            <v>0</v>
          </cell>
          <cell r="AE243">
            <v>0</v>
          </cell>
          <cell r="AF243">
            <v>0</v>
          </cell>
          <cell r="AG243">
            <v>114400</v>
          </cell>
          <cell r="AH243">
            <v>0</v>
          </cell>
          <cell r="AI243">
            <v>0</v>
          </cell>
          <cell r="AJ243">
            <v>0</v>
          </cell>
          <cell r="AK243">
            <v>955.28</v>
          </cell>
          <cell r="AL243">
            <v>0</v>
          </cell>
          <cell r="AM243">
            <v>0</v>
          </cell>
          <cell r="AN243">
            <v>0</v>
          </cell>
          <cell r="AO243">
            <v>0</v>
          </cell>
          <cell r="AP243">
            <v>0</v>
          </cell>
          <cell r="AQ243">
            <v>0</v>
          </cell>
          <cell r="AR243">
            <v>0</v>
          </cell>
          <cell r="AS243">
            <v>0</v>
          </cell>
          <cell r="AT243">
            <v>229588</v>
          </cell>
          <cell r="AU243">
            <v>24713.360468902618</v>
          </cell>
          <cell r="AV243">
            <v>115355.28</v>
          </cell>
          <cell r="AW243">
            <v>32671.642396613461</v>
          </cell>
        </row>
        <row r="244">
          <cell r="B244">
            <v>9353101</v>
          </cell>
          <cell r="C244" t="str">
            <v>Ringsfield Church of England Primary School</v>
          </cell>
          <cell r="D244">
            <v>91</v>
          </cell>
          <cell r="E244">
            <v>91</v>
          </cell>
          <cell r="F244">
            <v>0</v>
          </cell>
          <cell r="G244">
            <v>261156.35</v>
          </cell>
          <cell r="H244">
            <v>0</v>
          </cell>
          <cell r="I244">
            <v>0</v>
          </cell>
          <cell r="J244">
            <v>5400.0000000000055</v>
          </cell>
          <cell r="K244">
            <v>0</v>
          </cell>
          <cell r="L244">
            <v>9758.2978723404267</v>
          </cell>
          <cell r="M244">
            <v>0</v>
          </cell>
          <cell r="N244">
            <v>1469.9999999999995</v>
          </cell>
          <cell r="O244">
            <v>0</v>
          </cell>
          <cell r="P244">
            <v>0</v>
          </cell>
          <cell r="Q244">
            <v>0</v>
          </cell>
          <cell r="R244">
            <v>870.00000000000091</v>
          </cell>
          <cell r="S244">
            <v>0</v>
          </cell>
          <cell r="T244">
            <v>0</v>
          </cell>
          <cell r="U244">
            <v>0</v>
          </cell>
          <cell r="V244">
            <v>0</v>
          </cell>
          <cell r="W244">
            <v>0</v>
          </cell>
          <cell r="X244">
            <v>0</v>
          </cell>
          <cell r="Y244">
            <v>0</v>
          </cell>
          <cell r="Z244">
            <v>0</v>
          </cell>
          <cell r="AA244">
            <v>0</v>
          </cell>
          <cell r="AB244">
            <v>0</v>
          </cell>
          <cell r="AC244">
            <v>30604.736842105307</v>
          </cell>
          <cell r="AD244">
            <v>0</v>
          </cell>
          <cell r="AE244">
            <v>0</v>
          </cell>
          <cell r="AF244">
            <v>0</v>
          </cell>
          <cell r="AG244">
            <v>114400</v>
          </cell>
          <cell r="AH244">
            <v>0</v>
          </cell>
          <cell r="AI244">
            <v>0</v>
          </cell>
          <cell r="AJ244">
            <v>1000</v>
          </cell>
          <cell r="AK244">
            <v>794.07</v>
          </cell>
          <cell r="AL244">
            <v>0</v>
          </cell>
          <cell r="AM244">
            <v>0</v>
          </cell>
          <cell r="AN244">
            <v>0</v>
          </cell>
          <cell r="AO244">
            <v>0</v>
          </cell>
          <cell r="AP244">
            <v>0</v>
          </cell>
          <cell r="AQ244">
            <v>0</v>
          </cell>
          <cell r="AR244">
            <v>0</v>
          </cell>
          <cell r="AS244">
            <v>0</v>
          </cell>
          <cell r="AT244">
            <v>261156.35</v>
          </cell>
          <cell r="AU244">
            <v>48103.034714445734</v>
          </cell>
          <cell r="AV244">
            <v>116194.07</v>
          </cell>
          <cell r="AW244">
            <v>49306.685778275525</v>
          </cell>
        </row>
        <row r="245">
          <cell r="B245">
            <v>9353102</v>
          </cell>
          <cell r="C245" t="str">
            <v>Stradbroke Church of England Primary School</v>
          </cell>
          <cell r="D245">
            <v>99</v>
          </cell>
          <cell r="E245">
            <v>99</v>
          </cell>
          <cell r="F245">
            <v>0</v>
          </cell>
          <cell r="G245">
            <v>284115.14999999997</v>
          </cell>
          <cell r="H245">
            <v>0</v>
          </cell>
          <cell r="I245">
            <v>0</v>
          </cell>
          <cell r="J245">
            <v>3599.9999999999995</v>
          </cell>
          <cell r="K245">
            <v>0</v>
          </cell>
          <cell r="L245">
            <v>11671.57894736842</v>
          </cell>
          <cell r="M245">
            <v>0</v>
          </cell>
          <cell r="N245">
            <v>0</v>
          </cell>
          <cell r="O245">
            <v>249.99999999999997</v>
          </cell>
          <cell r="P245">
            <v>0</v>
          </cell>
          <cell r="Q245">
            <v>0</v>
          </cell>
          <cell r="R245">
            <v>0</v>
          </cell>
          <cell r="S245">
            <v>0</v>
          </cell>
          <cell r="T245">
            <v>0</v>
          </cell>
          <cell r="U245">
            <v>0</v>
          </cell>
          <cell r="V245">
            <v>0</v>
          </cell>
          <cell r="W245">
            <v>0</v>
          </cell>
          <cell r="X245">
            <v>0</v>
          </cell>
          <cell r="Y245">
            <v>0</v>
          </cell>
          <cell r="Z245">
            <v>608.79310344827479</v>
          </cell>
          <cell r="AA245">
            <v>0</v>
          </cell>
          <cell r="AB245">
            <v>0</v>
          </cell>
          <cell r="AC245">
            <v>39231.627906976755</v>
          </cell>
          <cell r="AD245">
            <v>0</v>
          </cell>
          <cell r="AE245">
            <v>3552.4999999999991</v>
          </cell>
          <cell r="AF245">
            <v>0</v>
          </cell>
          <cell r="AG245">
            <v>114400</v>
          </cell>
          <cell r="AH245">
            <v>0</v>
          </cell>
          <cell r="AI245">
            <v>0</v>
          </cell>
          <cell r="AJ245">
            <v>0</v>
          </cell>
          <cell r="AK245">
            <v>2570.4</v>
          </cell>
          <cell r="AL245">
            <v>0</v>
          </cell>
          <cell r="AM245">
            <v>0</v>
          </cell>
          <cell r="AN245">
            <v>0</v>
          </cell>
          <cell r="AO245">
            <v>4750</v>
          </cell>
          <cell r="AP245">
            <v>0</v>
          </cell>
          <cell r="AQ245">
            <v>0</v>
          </cell>
          <cell r="AR245">
            <v>0</v>
          </cell>
          <cell r="AS245">
            <v>0</v>
          </cell>
          <cell r="AT245">
            <v>284115.14999999997</v>
          </cell>
          <cell r="AU245">
            <v>58914.49995779345</v>
          </cell>
          <cell r="AV245">
            <v>121720.4</v>
          </cell>
          <cell r="AW245">
            <v>56945.217380660964</v>
          </cell>
        </row>
        <row r="246">
          <cell r="B246">
            <v>9353115</v>
          </cell>
          <cell r="C246" t="str">
            <v>Sproughton Church of England Primary School</v>
          </cell>
          <cell r="D246">
            <v>104</v>
          </cell>
          <cell r="E246">
            <v>104</v>
          </cell>
          <cell r="F246">
            <v>0</v>
          </cell>
          <cell r="G246">
            <v>298464.39999999997</v>
          </cell>
          <cell r="H246">
            <v>0</v>
          </cell>
          <cell r="I246">
            <v>0</v>
          </cell>
          <cell r="J246">
            <v>2700.0000000000005</v>
          </cell>
          <cell r="K246">
            <v>0</v>
          </cell>
          <cell r="L246">
            <v>5709.8039215686267</v>
          </cell>
          <cell r="M246">
            <v>0</v>
          </cell>
          <cell r="N246">
            <v>1470</v>
          </cell>
          <cell r="O246">
            <v>1500.0000000000002</v>
          </cell>
          <cell r="P246">
            <v>749.99999999999886</v>
          </cell>
          <cell r="Q246">
            <v>1214.999999999998</v>
          </cell>
          <cell r="R246">
            <v>0</v>
          </cell>
          <cell r="S246">
            <v>0</v>
          </cell>
          <cell r="T246">
            <v>0</v>
          </cell>
          <cell r="U246">
            <v>0</v>
          </cell>
          <cell r="V246">
            <v>0</v>
          </cell>
          <cell r="W246">
            <v>0</v>
          </cell>
          <cell r="X246">
            <v>0</v>
          </cell>
          <cell r="Y246">
            <v>0</v>
          </cell>
          <cell r="Z246">
            <v>1875.5056179775265</v>
          </cell>
          <cell r="AA246">
            <v>0</v>
          </cell>
          <cell r="AB246">
            <v>0</v>
          </cell>
          <cell r="AC246">
            <v>28008.275862068986</v>
          </cell>
          <cell r="AD246">
            <v>0</v>
          </cell>
          <cell r="AE246">
            <v>0</v>
          </cell>
          <cell r="AF246">
            <v>0</v>
          </cell>
          <cell r="AG246">
            <v>114400</v>
          </cell>
          <cell r="AH246">
            <v>0</v>
          </cell>
          <cell r="AI246">
            <v>0</v>
          </cell>
          <cell r="AJ246">
            <v>0</v>
          </cell>
          <cell r="AK246">
            <v>1566.56</v>
          </cell>
          <cell r="AL246">
            <v>0</v>
          </cell>
          <cell r="AM246">
            <v>0</v>
          </cell>
          <cell r="AN246">
            <v>0</v>
          </cell>
          <cell r="AO246">
            <v>0</v>
          </cell>
          <cell r="AP246">
            <v>0</v>
          </cell>
          <cell r="AQ246">
            <v>0</v>
          </cell>
          <cell r="AR246">
            <v>0</v>
          </cell>
          <cell r="AS246">
            <v>0</v>
          </cell>
          <cell r="AT246">
            <v>298464.39999999997</v>
          </cell>
          <cell r="AU246">
            <v>43228.585401615135</v>
          </cell>
          <cell r="AV246">
            <v>115966.56</v>
          </cell>
          <cell r="AW246">
            <v>44633.477822853296</v>
          </cell>
        </row>
        <row r="247">
          <cell r="B247">
            <v>9353116</v>
          </cell>
          <cell r="C247" t="str">
            <v>Gislingham Church of England Primary School</v>
          </cell>
          <cell r="D247">
            <v>132</v>
          </cell>
          <cell r="E247">
            <v>132</v>
          </cell>
          <cell r="F247">
            <v>0</v>
          </cell>
          <cell r="G247">
            <v>378820.2</v>
          </cell>
          <cell r="H247">
            <v>0</v>
          </cell>
          <cell r="I247">
            <v>0</v>
          </cell>
          <cell r="J247">
            <v>3599.9999999999995</v>
          </cell>
          <cell r="K247">
            <v>0</v>
          </cell>
          <cell r="L247">
            <v>7225.2631578947367</v>
          </cell>
          <cell r="M247">
            <v>0</v>
          </cell>
          <cell r="N247">
            <v>0</v>
          </cell>
          <cell r="O247">
            <v>0</v>
          </cell>
          <cell r="P247">
            <v>0</v>
          </cell>
          <cell r="Q247">
            <v>0</v>
          </cell>
          <cell r="R247">
            <v>0</v>
          </cell>
          <cell r="S247">
            <v>0</v>
          </cell>
          <cell r="T247">
            <v>0</v>
          </cell>
          <cell r="U247">
            <v>0</v>
          </cell>
          <cell r="V247">
            <v>0</v>
          </cell>
          <cell r="W247">
            <v>0</v>
          </cell>
          <cell r="X247">
            <v>0</v>
          </cell>
          <cell r="Y247">
            <v>0</v>
          </cell>
          <cell r="Z247">
            <v>593.44537815126012</v>
          </cell>
          <cell r="AA247">
            <v>0</v>
          </cell>
          <cell r="AB247">
            <v>0</v>
          </cell>
          <cell r="AC247">
            <v>34549.322033898337</v>
          </cell>
          <cell r="AD247">
            <v>0</v>
          </cell>
          <cell r="AE247">
            <v>6195.0000000000409</v>
          </cell>
          <cell r="AF247">
            <v>0</v>
          </cell>
          <cell r="AG247">
            <v>114400</v>
          </cell>
          <cell r="AH247">
            <v>6178.9052069425861</v>
          </cell>
          <cell r="AI247">
            <v>0</v>
          </cell>
          <cell r="AJ247">
            <v>0</v>
          </cell>
          <cell r="AK247">
            <v>3502.8</v>
          </cell>
          <cell r="AL247">
            <v>0</v>
          </cell>
          <cell r="AM247">
            <v>0</v>
          </cell>
          <cell r="AN247">
            <v>0</v>
          </cell>
          <cell r="AO247">
            <v>0</v>
          </cell>
          <cell r="AP247">
            <v>0</v>
          </cell>
          <cell r="AQ247">
            <v>0</v>
          </cell>
          <cell r="AR247">
            <v>0</v>
          </cell>
          <cell r="AS247">
            <v>0</v>
          </cell>
          <cell r="AT247">
            <v>378820.2</v>
          </cell>
          <cell r="AU247">
            <v>52163.030569944378</v>
          </cell>
          <cell r="AV247">
            <v>124081.70520694258</v>
          </cell>
          <cell r="AW247">
            <v>49914.7536128457</v>
          </cell>
        </row>
        <row r="248">
          <cell r="B248">
            <v>9353302</v>
          </cell>
          <cell r="C248" t="str">
            <v>St Mary's Church of England Primary School, Hadleigh</v>
          </cell>
          <cell r="D248">
            <v>184</v>
          </cell>
          <cell r="E248">
            <v>184</v>
          </cell>
          <cell r="F248">
            <v>0</v>
          </cell>
          <cell r="G248">
            <v>528052.4</v>
          </cell>
          <cell r="H248">
            <v>0</v>
          </cell>
          <cell r="I248">
            <v>0</v>
          </cell>
          <cell r="J248">
            <v>10350</v>
          </cell>
          <cell r="K248">
            <v>0</v>
          </cell>
          <cell r="L248">
            <v>19551.179487179485</v>
          </cell>
          <cell r="M248">
            <v>0</v>
          </cell>
          <cell r="N248">
            <v>11130.000000000018</v>
          </cell>
          <cell r="O248">
            <v>0</v>
          </cell>
          <cell r="P248">
            <v>0</v>
          </cell>
          <cell r="Q248">
            <v>0</v>
          </cell>
          <cell r="R248">
            <v>1305.0000000000034</v>
          </cell>
          <cell r="S248">
            <v>0</v>
          </cell>
          <cell r="T248">
            <v>0</v>
          </cell>
          <cell r="U248">
            <v>0</v>
          </cell>
          <cell r="V248">
            <v>0</v>
          </cell>
          <cell r="W248">
            <v>0</v>
          </cell>
          <cell r="X248">
            <v>0</v>
          </cell>
          <cell r="Y248">
            <v>0</v>
          </cell>
          <cell r="Z248">
            <v>2508.025477707004</v>
          </cell>
          <cell r="AA248">
            <v>0</v>
          </cell>
          <cell r="AB248">
            <v>0</v>
          </cell>
          <cell r="AC248">
            <v>55610.27027027031</v>
          </cell>
          <cell r="AD248">
            <v>0</v>
          </cell>
          <cell r="AE248">
            <v>5215.0000000000018</v>
          </cell>
          <cell r="AF248">
            <v>0</v>
          </cell>
          <cell r="AG248">
            <v>114400</v>
          </cell>
          <cell r="AH248">
            <v>0</v>
          </cell>
          <cell r="AI248">
            <v>0</v>
          </cell>
          <cell r="AJ248">
            <v>0</v>
          </cell>
          <cell r="AK248">
            <v>3452.4</v>
          </cell>
          <cell r="AL248">
            <v>0</v>
          </cell>
          <cell r="AM248">
            <v>0</v>
          </cell>
          <cell r="AN248">
            <v>0</v>
          </cell>
          <cell r="AO248">
            <v>0</v>
          </cell>
          <cell r="AP248">
            <v>0</v>
          </cell>
          <cell r="AQ248">
            <v>0</v>
          </cell>
          <cell r="AR248">
            <v>0</v>
          </cell>
          <cell r="AS248">
            <v>0</v>
          </cell>
          <cell r="AT248">
            <v>528052.4</v>
          </cell>
          <cell r="AU248">
            <v>105669.47523515682</v>
          </cell>
          <cell r="AV248">
            <v>117852.4</v>
          </cell>
          <cell r="AW248">
            <v>86731.160013860062</v>
          </cell>
        </row>
        <row r="249">
          <cell r="B249">
            <v>9353312</v>
          </cell>
          <cell r="C249" t="str">
            <v>Elveden Church of England Primary Academy</v>
          </cell>
          <cell r="D249">
            <v>85</v>
          </cell>
          <cell r="E249">
            <v>85</v>
          </cell>
          <cell r="F249">
            <v>0</v>
          </cell>
          <cell r="G249">
            <v>243937.25</v>
          </cell>
          <cell r="H249">
            <v>0</v>
          </cell>
          <cell r="I249">
            <v>0</v>
          </cell>
          <cell r="J249">
            <v>4949.9999999999864</v>
          </cell>
          <cell r="K249">
            <v>0</v>
          </cell>
          <cell r="L249">
            <v>6308.4337349397601</v>
          </cell>
          <cell r="M249">
            <v>0</v>
          </cell>
          <cell r="N249">
            <v>629.99999999999966</v>
          </cell>
          <cell r="O249">
            <v>1249.9999999999998</v>
          </cell>
          <cell r="P249">
            <v>2625.0000000000005</v>
          </cell>
          <cell r="Q249">
            <v>0</v>
          </cell>
          <cell r="R249">
            <v>870.00000000000057</v>
          </cell>
          <cell r="S249">
            <v>0</v>
          </cell>
          <cell r="T249">
            <v>0</v>
          </cell>
          <cell r="U249">
            <v>0</v>
          </cell>
          <cell r="V249">
            <v>0</v>
          </cell>
          <cell r="W249">
            <v>0</v>
          </cell>
          <cell r="X249">
            <v>0</v>
          </cell>
          <cell r="Y249">
            <v>0</v>
          </cell>
          <cell r="Z249">
            <v>0</v>
          </cell>
          <cell r="AA249">
            <v>0</v>
          </cell>
          <cell r="AB249">
            <v>0</v>
          </cell>
          <cell r="AC249">
            <v>24927.173913043502</v>
          </cell>
          <cell r="AD249">
            <v>0</v>
          </cell>
          <cell r="AE249">
            <v>0</v>
          </cell>
          <cell r="AF249">
            <v>0</v>
          </cell>
          <cell r="AG249">
            <v>114400</v>
          </cell>
          <cell r="AH249">
            <v>22493.991989319089</v>
          </cell>
          <cell r="AI249">
            <v>0</v>
          </cell>
          <cell r="AJ249">
            <v>0</v>
          </cell>
          <cell r="AK249">
            <v>1295.74</v>
          </cell>
          <cell r="AL249">
            <v>0</v>
          </cell>
          <cell r="AM249">
            <v>0</v>
          </cell>
          <cell r="AN249">
            <v>0</v>
          </cell>
          <cell r="AO249">
            <v>0</v>
          </cell>
          <cell r="AP249">
            <v>0</v>
          </cell>
          <cell r="AQ249">
            <v>0</v>
          </cell>
          <cell r="AR249">
            <v>0</v>
          </cell>
          <cell r="AS249">
            <v>0</v>
          </cell>
          <cell r="AT249">
            <v>243937.25</v>
          </cell>
          <cell r="AU249">
            <v>41560.607647983248</v>
          </cell>
          <cell r="AV249">
            <v>138189.73198931909</v>
          </cell>
          <cell r="AW249">
            <v>43196.690780513381</v>
          </cell>
        </row>
        <row r="250">
          <cell r="B250">
            <v>9353314</v>
          </cell>
          <cell r="C250" t="str">
            <v>St Mary's Church of England Academy</v>
          </cell>
          <cell r="D250">
            <v>406</v>
          </cell>
          <cell r="E250">
            <v>406</v>
          </cell>
          <cell r="F250">
            <v>0</v>
          </cell>
          <cell r="G250">
            <v>1165159.0999999999</v>
          </cell>
          <cell r="H250">
            <v>0</v>
          </cell>
          <cell r="I250">
            <v>0</v>
          </cell>
          <cell r="J250">
            <v>26100.000000000022</v>
          </cell>
          <cell r="K250">
            <v>0</v>
          </cell>
          <cell r="L250">
            <v>44163.453237410075</v>
          </cell>
          <cell r="M250">
            <v>0</v>
          </cell>
          <cell r="N250">
            <v>0</v>
          </cell>
          <cell r="O250">
            <v>0</v>
          </cell>
          <cell r="P250">
            <v>17668.51851851846</v>
          </cell>
          <cell r="Q250">
            <v>0</v>
          </cell>
          <cell r="R250">
            <v>0</v>
          </cell>
          <cell r="S250">
            <v>0</v>
          </cell>
          <cell r="T250">
            <v>0</v>
          </cell>
          <cell r="U250">
            <v>0</v>
          </cell>
          <cell r="V250">
            <v>0</v>
          </cell>
          <cell r="W250">
            <v>0</v>
          </cell>
          <cell r="X250">
            <v>0</v>
          </cell>
          <cell r="Y250">
            <v>0</v>
          </cell>
          <cell r="Z250">
            <v>6277.7456647398749</v>
          </cell>
          <cell r="AA250">
            <v>0</v>
          </cell>
          <cell r="AB250">
            <v>0</v>
          </cell>
          <cell r="AC250">
            <v>169140.79411764693</v>
          </cell>
          <cell r="AD250">
            <v>0</v>
          </cell>
          <cell r="AE250">
            <v>0</v>
          </cell>
          <cell r="AF250">
            <v>0</v>
          </cell>
          <cell r="AG250">
            <v>114400</v>
          </cell>
          <cell r="AH250">
            <v>0</v>
          </cell>
          <cell r="AI250">
            <v>0</v>
          </cell>
          <cell r="AJ250">
            <v>0</v>
          </cell>
          <cell r="AK250">
            <v>6400.8</v>
          </cell>
          <cell r="AL250">
            <v>0</v>
          </cell>
          <cell r="AM250">
            <v>0</v>
          </cell>
          <cell r="AN250">
            <v>0</v>
          </cell>
          <cell r="AO250">
            <v>0</v>
          </cell>
          <cell r="AP250">
            <v>0</v>
          </cell>
          <cell r="AQ250">
            <v>0</v>
          </cell>
          <cell r="AR250">
            <v>0</v>
          </cell>
          <cell r="AS250">
            <v>0</v>
          </cell>
          <cell r="AT250">
            <v>1165159.0999999999</v>
          </cell>
          <cell r="AU250">
            <v>263350.51153831539</v>
          </cell>
          <cell r="AV250">
            <v>120800.8</v>
          </cell>
          <cell r="AW250">
            <v>223059.57999561122</v>
          </cell>
        </row>
        <row r="251">
          <cell r="B251">
            <v>9353318</v>
          </cell>
          <cell r="C251" t="str">
            <v>St Louis Catholic Academy</v>
          </cell>
          <cell r="D251">
            <v>308</v>
          </cell>
          <cell r="E251">
            <v>308</v>
          </cell>
          <cell r="F251">
            <v>0</v>
          </cell>
          <cell r="G251">
            <v>883913.79999999993</v>
          </cell>
          <cell r="H251">
            <v>0</v>
          </cell>
          <cell r="I251">
            <v>0</v>
          </cell>
          <cell r="J251">
            <v>7200.0000000000082</v>
          </cell>
          <cell r="K251">
            <v>0</v>
          </cell>
          <cell r="L251">
            <v>17192.540192926044</v>
          </cell>
          <cell r="M251">
            <v>0</v>
          </cell>
          <cell r="N251">
            <v>12179.99999999998</v>
          </cell>
          <cell r="O251">
            <v>0</v>
          </cell>
          <cell r="P251">
            <v>0</v>
          </cell>
          <cell r="Q251">
            <v>0</v>
          </cell>
          <cell r="R251">
            <v>0</v>
          </cell>
          <cell r="S251">
            <v>0</v>
          </cell>
          <cell r="T251">
            <v>0</v>
          </cell>
          <cell r="U251">
            <v>0</v>
          </cell>
          <cell r="V251">
            <v>0</v>
          </cell>
          <cell r="W251">
            <v>0</v>
          </cell>
          <cell r="X251">
            <v>0</v>
          </cell>
          <cell r="Y251">
            <v>0</v>
          </cell>
          <cell r="Z251">
            <v>23718.333333333347</v>
          </cell>
          <cell r="AA251">
            <v>0</v>
          </cell>
          <cell r="AB251">
            <v>0</v>
          </cell>
          <cell r="AC251">
            <v>84273.913043478315</v>
          </cell>
          <cell r="AD251">
            <v>0</v>
          </cell>
          <cell r="AE251">
            <v>0</v>
          </cell>
          <cell r="AF251">
            <v>0</v>
          </cell>
          <cell r="AG251">
            <v>114400</v>
          </cell>
          <cell r="AH251">
            <v>0</v>
          </cell>
          <cell r="AI251">
            <v>0</v>
          </cell>
          <cell r="AJ251">
            <v>0</v>
          </cell>
          <cell r="AK251">
            <v>6451.2</v>
          </cell>
          <cell r="AL251">
            <v>0</v>
          </cell>
          <cell r="AM251">
            <v>0</v>
          </cell>
          <cell r="AN251">
            <v>0</v>
          </cell>
          <cell r="AO251">
            <v>0</v>
          </cell>
          <cell r="AP251">
            <v>0</v>
          </cell>
          <cell r="AQ251">
            <v>0</v>
          </cell>
          <cell r="AR251">
            <v>0</v>
          </cell>
          <cell r="AS251">
            <v>0</v>
          </cell>
          <cell r="AT251">
            <v>883913.79999999993</v>
          </cell>
          <cell r="AU251">
            <v>144564.78656973771</v>
          </cell>
          <cell r="AV251">
            <v>120851.2</v>
          </cell>
          <cell r="AW251">
            <v>112512.98313994134</v>
          </cell>
        </row>
        <row r="252">
          <cell r="B252">
            <v>9353320</v>
          </cell>
          <cell r="C252" t="str">
            <v>St Felix Roman Catholic Primary School, Haverhill</v>
          </cell>
          <cell r="D252">
            <v>278</v>
          </cell>
          <cell r="E252">
            <v>278</v>
          </cell>
          <cell r="F252">
            <v>0</v>
          </cell>
          <cell r="G252">
            <v>797818.29999999993</v>
          </cell>
          <cell r="H252">
            <v>0</v>
          </cell>
          <cell r="I252">
            <v>0</v>
          </cell>
          <cell r="J252">
            <v>9000.0000000000055</v>
          </cell>
          <cell r="K252">
            <v>0</v>
          </cell>
          <cell r="L252">
            <v>14507.813620071685</v>
          </cell>
          <cell r="M252">
            <v>0</v>
          </cell>
          <cell r="N252">
            <v>9273.357400722005</v>
          </cell>
          <cell r="O252">
            <v>8781.5884476533993</v>
          </cell>
          <cell r="P252">
            <v>0</v>
          </cell>
          <cell r="Q252">
            <v>0</v>
          </cell>
          <cell r="R252">
            <v>0</v>
          </cell>
          <cell r="S252">
            <v>0</v>
          </cell>
          <cell r="T252">
            <v>0</v>
          </cell>
          <cell r="U252">
            <v>0</v>
          </cell>
          <cell r="V252">
            <v>0</v>
          </cell>
          <cell r="W252">
            <v>0</v>
          </cell>
          <cell r="X252">
            <v>0</v>
          </cell>
          <cell r="Y252">
            <v>0</v>
          </cell>
          <cell r="Z252">
            <v>33192.96137339055</v>
          </cell>
          <cell r="AA252">
            <v>0</v>
          </cell>
          <cell r="AB252">
            <v>0</v>
          </cell>
          <cell r="AC252">
            <v>86082.026431718041</v>
          </cell>
          <cell r="AD252">
            <v>0</v>
          </cell>
          <cell r="AE252">
            <v>0</v>
          </cell>
          <cell r="AF252">
            <v>0</v>
          </cell>
          <cell r="AG252">
            <v>114400</v>
          </cell>
          <cell r="AH252">
            <v>0</v>
          </cell>
          <cell r="AI252">
            <v>0</v>
          </cell>
          <cell r="AJ252">
            <v>0</v>
          </cell>
          <cell r="AK252">
            <v>6652.8</v>
          </cell>
          <cell r="AL252">
            <v>0</v>
          </cell>
          <cell r="AM252">
            <v>0</v>
          </cell>
          <cell r="AN252">
            <v>0</v>
          </cell>
          <cell r="AO252">
            <v>0</v>
          </cell>
          <cell r="AP252">
            <v>0</v>
          </cell>
          <cell r="AQ252">
            <v>0</v>
          </cell>
          <cell r="AR252">
            <v>0</v>
          </cell>
          <cell r="AS252">
            <v>0</v>
          </cell>
          <cell r="AT252">
            <v>797818.29999999993</v>
          </cell>
          <cell r="AU252">
            <v>160837.74727355567</v>
          </cell>
          <cell r="AV252">
            <v>121052.8</v>
          </cell>
          <cell r="AW252">
            <v>116816.20616594159</v>
          </cell>
        </row>
        <row r="253">
          <cell r="B253">
            <v>9353323</v>
          </cell>
          <cell r="C253" t="str">
            <v>St Peter and St Paul Church of England Primary School, Eye</v>
          </cell>
          <cell r="D253">
            <v>189</v>
          </cell>
          <cell r="E253">
            <v>189</v>
          </cell>
          <cell r="F253">
            <v>0</v>
          </cell>
          <cell r="G253">
            <v>542401.65</v>
          </cell>
          <cell r="H253">
            <v>0</v>
          </cell>
          <cell r="I253">
            <v>0</v>
          </cell>
          <cell r="J253">
            <v>11249.999999999976</v>
          </cell>
          <cell r="K253">
            <v>0</v>
          </cell>
          <cell r="L253">
            <v>17640</v>
          </cell>
          <cell r="M253">
            <v>0</v>
          </cell>
          <cell r="N253">
            <v>1061.229946524064</v>
          </cell>
          <cell r="O253">
            <v>252.67379679144386</v>
          </cell>
          <cell r="P253">
            <v>758.02139037433153</v>
          </cell>
          <cell r="Q253">
            <v>0</v>
          </cell>
          <cell r="R253">
            <v>0</v>
          </cell>
          <cell r="S253">
            <v>0</v>
          </cell>
          <cell r="T253">
            <v>0</v>
          </cell>
          <cell r="U253">
            <v>0</v>
          </cell>
          <cell r="V253">
            <v>0</v>
          </cell>
          <cell r="W253">
            <v>0</v>
          </cell>
          <cell r="X253">
            <v>0</v>
          </cell>
          <cell r="Y253">
            <v>0</v>
          </cell>
          <cell r="Z253">
            <v>0</v>
          </cell>
          <cell r="AA253">
            <v>0</v>
          </cell>
          <cell r="AB253">
            <v>0</v>
          </cell>
          <cell r="AC253">
            <v>54003.292682926782</v>
          </cell>
          <cell r="AD253">
            <v>0</v>
          </cell>
          <cell r="AE253">
            <v>8452.4999999999818</v>
          </cell>
          <cell r="AF253">
            <v>0</v>
          </cell>
          <cell r="AG253">
            <v>114400</v>
          </cell>
          <cell r="AH253">
            <v>0</v>
          </cell>
          <cell r="AI253">
            <v>0</v>
          </cell>
          <cell r="AJ253">
            <v>0</v>
          </cell>
          <cell r="AK253">
            <v>3779.14</v>
          </cell>
          <cell r="AL253">
            <v>0</v>
          </cell>
          <cell r="AM253">
            <v>0</v>
          </cell>
          <cell r="AN253">
            <v>0</v>
          </cell>
          <cell r="AO253">
            <v>0</v>
          </cell>
          <cell r="AP253">
            <v>0</v>
          </cell>
          <cell r="AQ253">
            <v>0</v>
          </cell>
          <cell r="AR253">
            <v>0</v>
          </cell>
          <cell r="AS253">
            <v>0</v>
          </cell>
          <cell r="AT253">
            <v>542401.65</v>
          </cell>
          <cell r="AU253">
            <v>93417.717816616583</v>
          </cell>
          <cell r="AV253">
            <v>118179.14</v>
          </cell>
          <cell r="AW253">
            <v>79437.0552497717</v>
          </cell>
        </row>
        <row r="254">
          <cell r="B254">
            <v>9353328</v>
          </cell>
          <cell r="C254" t="str">
            <v>St Mary's Church of England Primary School, Woodbridge</v>
          </cell>
          <cell r="D254">
            <v>196</v>
          </cell>
          <cell r="E254">
            <v>196</v>
          </cell>
          <cell r="F254">
            <v>0</v>
          </cell>
          <cell r="G254">
            <v>562490.6</v>
          </cell>
          <cell r="H254">
            <v>0</v>
          </cell>
          <cell r="I254">
            <v>0</v>
          </cell>
          <cell r="J254">
            <v>4499.9999999999991</v>
          </cell>
          <cell r="K254">
            <v>0</v>
          </cell>
          <cell r="L254">
            <v>8530.5699481865286</v>
          </cell>
          <cell r="M254">
            <v>0</v>
          </cell>
          <cell r="N254">
            <v>5065.8461538461506</v>
          </cell>
          <cell r="O254">
            <v>0</v>
          </cell>
          <cell r="P254">
            <v>376.92307692307708</v>
          </cell>
          <cell r="Q254">
            <v>0</v>
          </cell>
          <cell r="R254">
            <v>0</v>
          </cell>
          <cell r="S254">
            <v>0</v>
          </cell>
          <cell r="T254">
            <v>0</v>
          </cell>
          <cell r="U254">
            <v>0</v>
          </cell>
          <cell r="V254">
            <v>0</v>
          </cell>
          <cell r="W254">
            <v>0</v>
          </cell>
          <cell r="X254">
            <v>0</v>
          </cell>
          <cell r="Y254">
            <v>0</v>
          </cell>
          <cell r="Z254">
            <v>1883.712574850297</v>
          </cell>
          <cell r="AA254">
            <v>0</v>
          </cell>
          <cell r="AB254">
            <v>0</v>
          </cell>
          <cell r="AC254">
            <v>37137.79141104297</v>
          </cell>
          <cell r="AD254">
            <v>0</v>
          </cell>
          <cell r="AE254">
            <v>0</v>
          </cell>
          <cell r="AF254">
            <v>0</v>
          </cell>
          <cell r="AG254">
            <v>114400</v>
          </cell>
          <cell r="AH254">
            <v>0</v>
          </cell>
          <cell r="AI254">
            <v>0</v>
          </cell>
          <cell r="AJ254">
            <v>0</v>
          </cell>
          <cell r="AK254">
            <v>3351.6</v>
          </cell>
          <cell r="AL254">
            <v>0</v>
          </cell>
          <cell r="AM254">
            <v>0</v>
          </cell>
          <cell r="AN254">
            <v>0</v>
          </cell>
          <cell r="AO254">
            <v>0</v>
          </cell>
          <cell r="AP254">
            <v>0</v>
          </cell>
          <cell r="AQ254">
            <v>0</v>
          </cell>
          <cell r="AR254">
            <v>0</v>
          </cell>
          <cell r="AS254">
            <v>0</v>
          </cell>
          <cell r="AT254">
            <v>562490.6</v>
          </cell>
          <cell r="AU254">
            <v>57494.843164849022</v>
          </cell>
          <cell r="AV254">
            <v>117751.6</v>
          </cell>
          <cell r="AW254">
            <v>56327.261000520855</v>
          </cell>
        </row>
        <row r="255">
          <cell r="B255">
            <v>9353331</v>
          </cell>
          <cell r="C255" t="str">
            <v>All Saints Church of England Primary School, Laxfield</v>
          </cell>
          <cell r="D255">
            <v>117</v>
          </cell>
          <cell r="E255">
            <v>117</v>
          </cell>
          <cell r="F255">
            <v>0</v>
          </cell>
          <cell r="G255">
            <v>335772.45</v>
          </cell>
          <cell r="H255">
            <v>0</v>
          </cell>
          <cell r="I255">
            <v>0</v>
          </cell>
          <cell r="J255">
            <v>4049.9999999999982</v>
          </cell>
          <cell r="K255">
            <v>0</v>
          </cell>
          <cell r="L255">
            <v>6720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35265.566037735814</v>
          </cell>
          <cell r="AD255">
            <v>0</v>
          </cell>
          <cell r="AE255">
            <v>0</v>
          </cell>
          <cell r="AF255">
            <v>0</v>
          </cell>
          <cell r="AG255">
            <v>114400</v>
          </cell>
          <cell r="AH255">
            <v>11385.847797062745</v>
          </cell>
          <cell r="AI255">
            <v>0</v>
          </cell>
          <cell r="AJ255">
            <v>0</v>
          </cell>
          <cell r="AK255">
            <v>2016</v>
          </cell>
          <cell r="AL255">
            <v>0</v>
          </cell>
          <cell r="AM255">
            <v>0</v>
          </cell>
          <cell r="AN255">
            <v>0</v>
          </cell>
          <cell r="AO255">
            <v>0</v>
          </cell>
          <cell r="AP255">
            <v>0</v>
          </cell>
          <cell r="AQ255">
            <v>0</v>
          </cell>
          <cell r="AR255">
            <v>0</v>
          </cell>
          <cell r="AS255">
            <v>0</v>
          </cell>
          <cell r="AT255">
            <v>335772.45</v>
          </cell>
          <cell r="AU255">
            <v>46035.566037735814</v>
          </cell>
          <cell r="AV255">
            <v>127801.84779706274</v>
          </cell>
          <cell r="AW255">
            <v>50603.366037735817</v>
          </cell>
        </row>
        <row r="256">
          <cell r="B256">
            <v>9353335</v>
          </cell>
          <cell r="C256" t="str">
            <v>St Mary's Roman Catholic Primary School</v>
          </cell>
          <cell r="D256">
            <v>205</v>
          </cell>
          <cell r="E256">
            <v>205</v>
          </cell>
          <cell r="F256">
            <v>0</v>
          </cell>
          <cell r="G256">
            <v>588319.25</v>
          </cell>
          <cell r="H256">
            <v>0</v>
          </cell>
          <cell r="I256">
            <v>0</v>
          </cell>
          <cell r="J256">
            <v>11249.999999999989</v>
          </cell>
          <cell r="K256">
            <v>0</v>
          </cell>
          <cell r="L256">
            <v>20519.806763285022</v>
          </cell>
          <cell r="M256">
            <v>0</v>
          </cell>
          <cell r="N256">
            <v>13649.999999999985</v>
          </cell>
          <cell r="O256">
            <v>5999.9999999999836</v>
          </cell>
          <cell r="P256">
            <v>6000.0000000000027</v>
          </cell>
          <cell r="Q256">
            <v>3644.9999999999964</v>
          </cell>
          <cell r="R256">
            <v>6525.0000000000027</v>
          </cell>
          <cell r="S256">
            <v>6000.0000000000064</v>
          </cell>
          <cell r="T256">
            <v>0</v>
          </cell>
          <cell r="U256">
            <v>0</v>
          </cell>
          <cell r="V256">
            <v>0</v>
          </cell>
          <cell r="W256">
            <v>0</v>
          </cell>
          <cell r="X256">
            <v>0</v>
          </cell>
          <cell r="Y256">
            <v>0</v>
          </cell>
          <cell r="Z256">
            <v>8824.4252873563182</v>
          </cell>
          <cell r="AA256">
            <v>0</v>
          </cell>
          <cell r="AB256">
            <v>0</v>
          </cell>
          <cell r="AC256">
            <v>61131.000000000007</v>
          </cell>
          <cell r="AD256">
            <v>0</v>
          </cell>
          <cell r="AE256">
            <v>0</v>
          </cell>
          <cell r="AF256">
            <v>0</v>
          </cell>
          <cell r="AG256">
            <v>114400</v>
          </cell>
          <cell r="AH256">
            <v>0</v>
          </cell>
          <cell r="AI256">
            <v>0</v>
          </cell>
          <cell r="AJ256">
            <v>0</v>
          </cell>
          <cell r="AK256">
            <v>3502.8</v>
          </cell>
          <cell r="AL256">
            <v>0</v>
          </cell>
          <cell r="AM256">
            <v>0</v>
          </cell>
          <cell r="AN256">
            <v>0</v>
          </cell>
          <cell r="AO256">
            <v>0</v>
          </cell>
          <cell r="AP256">
            <v>0</v>
          </cell>
          <cell r="AQ256">
            <v>0</v>
          </cell>
          <cell r="AR256">
            <v>0</v>
          </cell>
          <cell r="AS256">
            <v>0</v>
          </cell>
          <cell r="AT256">
            <v>588319.25</v>
          </cell>
          <cell r="AU256">
            <v>143545.23205064132</v>
          </cell>
          <cell r="AV256">
            <v>117902.8</v>
          </cell>
          <cell r="AW256">
            <v>107878.70338164251</v>
          </cell>
        </row>
        <row r="257">
          <cell r="B257">
            <v>9353339</v>
          </cell>
          <cell r="C257" t="str">
            <v>St Matthew's Church of England Primary School, Ipswich</v>
          </cell>
          <cell r="D257">
            <v>417</v>
          </cell>
          <cell r="E257">
            <v>417</v>
          </cell>
          <cell r="F257">
            <v>0</v>
          </cell>
          <cell r="G257">
            <v>1196727.45</v>
          </cell>
          <cell r="H257">
            <v>0</v>
          </cell>
          <cell r="I257">
            <v>0</v>
          </cell>
          <cell r="J257">
            <v>29250.000000000025</v>
          </cell>
          <cell r="K257">
            <v>0</v>
          </cell>
          <cell r="L257">
            <v>42356.849642004774</v>
          </cell>
          <cell r="M257">
            <v>0</v>
          </cell>
          <cell r="N257">
            <v>12180.000000000038</v>
          </cell>
          <cell r="O257">
            <v>10750.000000000018</v>
          </cell>
          <cell r="P257">
            <v>51749.999999999978</v>
          </cell>
          <cell r="Q257">
            <v>10529.999999999993</v>
          </cell>
          <cell r="R257">
            <v>3480.0000000000068</v>
          </cell>
          <cell r="S257">
            <v>4200.0000000000055</v>
          </cell>
          <cell r="T257">
            <v>0</v>
          </cell>
          <cell r="U257">
            <v>0</v>
          </cell>
          <cell r="V257">
            <v>0</v>
          </cell>
          <cell r="W257">
            <v>0</v>
          </cell>
          <cell r="X257">
            <v>0</v>
          </cell>
          <cell r="Y257">
            <v>0</v>
          </cell>
          <cell r="Z257">
            <v>77489.579831932846</v>
          </cell>
          <cell r="AA257">
            <v>0</v>
          </cell>
          <cell r="AB257">
            <v>0</v>
          </cell>
          <cell r="AC257">
            <v>207149.64765100661</v>
          </cell>
          <cell r="AD257">
            <v>0</v>
          </cell>
          <cell r="AE257">
            <v>3482.500000000005</v>
          </cell>
          <cell r="AF257">
            <v>0</v>
          </cell>
          <cell r="AG257">
            <v>114400</v>
          </cell>
          <cell r="AH257">
            <v>0</v>
          </cell>
          <cell r="AI257">
            <v>0</v>
          </cell>
          <cell r="AJ257">
            <v>0</v>
          </cell>
          <cell r="AK257">
            <v>5392.8</v>
          </cell>
          <cell r="AL257">
            <v>0</v>
          </cell>
          <cell r="AM257">
            <v>0</v>
          </cell>
          <cell r="AN257">
            <v>0</v>
          </cell>
          <cell r="AO257">
            <v>0</v>
          </cell>
          <cell r="AP257">
            <v>0</v>
          </cell>
          <cell r="AQ257">
            <v>0</v>
          </cell>
          <cell r="AR257">
            <v>0</v>
          </cell>
          <cell r="AS257">
            <v>0</v>
          </cell>
          <cell r="AT257">
            <v>1196727.45</v>
          </cell>
          <cell r="AU257">
            <v>452618.57712494431</v>
          </cell>
          <cell r="AV257">
            <v>119792.8</v>
          </cell>
          <cell r="AW257">
            <v>299350.87247200904</v>
          </cell>
        </row>
        <row r="258">
          <cell r="B258">
            <v>9353340</v>
          </cell>
          <cell r="C258" t="str">
            <v>St Mary's Catholic Primary School, Ipswich</v>
          </cell>
          <cell r="D258">
            <v>210</v>
          </cell>
          <cell r="E258">
            <v>210</v>
          </cell>
          <cell r="F258">
            <v>0</v>
          </cell>
          <cell r="G258">
            <v>602668.5</v>
          </cell>
          <cell r="H258">
            <v>0</v>
          </cell>
          <cell r="I258">
            <v>0</v>
          </cell>
          <cell r="J258">
            <v>4950.0000000000027</v>
          </cell>
          <cell r="K258">
            <v>0</v>
          </cell>
          <cell r="L258">
            <v>8320.7547169811314</v>
          </cell>
          <cell r="M258">
            <v>0</v>
          </cell>
          <cell r="N258">
            <v>2940.0000000000009</v>
          </cell>
          <cell r="O258">
            <v>2000</v>
          </cell>
          <cell r="P258">
            <v>1125.0000000000009</v>
          </cell>
          <cell r="Q258">
            <v>4049.9999999999986</v>
          </cell>
          <cell r="R258">
            <v>0</v>
          </cell>
          <cell r="S258">
            <v>599.99999999999977</v>
          </cell>
          <cell r="T258">
            <v>0</v>
          </cell>
          <cell r="U258">
            <v>0</v>
          </cell>
          <cell r="V258">
            <v>0</v>
          </cell>
          <cell r="W258">
            <v>0</v>
          </cell>
          <cell r="X258">
            <v>0</v>
          </cell>
          <cell r="Y258">
            <v>0</v>
          </cell>
          <cell r="Z258">
            <v>21845.833333333285</v>
          </cell>
          <cell r="AA258">
            <v>0</v>
          </cell>
          <cell r="AB258">
            <v>0</v>
          </cell>
          <cell r="AC258">
            <v>40896.000000000029</v>
          </cell>
          <cell r="AD258">
            <v>0</v>
          </cell>
          <cell r="AE258">
            <v>0</v>
          </cell>
          <cell r="AF258">
            <v>0</v>
          </cell>
          <cell r="AG258">
            <v>114400</v>
          </cell>
          <cell r="AH258">
            <v>0</v>
          </cell>
          <cell r="AI258">
            <v>0</v>
          </cell>
          <cell r="AJ258">
            <v>0</v>
          </cell>
          <cell r="AK258">
            <v>4233.6000000000004</v>
          </cell>
          <cell r="AL258">
            <v>0</v>
          </cell>
          <cell r="AM258">
            <v>0</v>
          </cell>
          <cell r="AN258">
            <v>0</v>
          </cell>
          <cell r="AO258">
            <v>0</v>
          </cell>
          <cell r="AP258">
            <v>0</v>
          </cell>
          <cell r="AQ258">
            <v>0</v>
          </cell>
          <cell r="AR258">
            <v>0</v>
          </cell>
          <cell r="AS258">
            <v>0</v>
          </cell>
          <cell r="AT258">
            <v>602668.5</v>
          </cell>
          <cell r="AU258">
            <v>86727.588050314444</v>
          </cell>
          <cell r="AV258">
            <v>118633.60000000001</v>
          </cell>
          <cell r="AW258">
            <v>62841.67735849059</v>
          </cell>
        </row>
        <row r="259">
          <cell r="B259">
            <v>9353341</v>
          </cell>
          <cell r="C259" t="str">
            <v>St Pancras Catholic Primary School</v>
          </cell>
          <cell r="D259">
            <v>207</v>
          </cell>
          <cell r="E259">
            <v>207</v>
          </cell>
          <cell r="F259">
            <v>0</v>
          </cell>
          <cell r="G259">
            <v>594058.94999999995</v>
          </cell>
          <cell r="H259">
            <v>0</v>
          </cell>
          <cell r="I259">
            <v>0</v>
          </cell>
          <cell r="J259">
            <v>15750.000000000025</v>
          </cell>
          <cell r="K259">
            <v>0</v>
          </cell>
          <cell r="L259">
            <v>24434.117647058825</v>
          </cell>
          <cell r="M259">
            <v>0</v>
          </cell>
          <cell r="N259">
            <v>1469.9999999999982</v>
          </cell>
          <cell r="O259">
            <v>1499.9999999999995</v>
          </cell>
          <cell r="P259">
            <v>16500.000000000004</v>
          </cell>
          <cell r="Q259">
            <v>29565.000000000011</v>
          </cell>
          <cell r="R259">
            <v>1304.9999999999995</v>
          </cell>
          <cell r="S259">
            <v>0</v>
          </cell>
          <cell r="T259">
            <v>0</v>
          </cell>
          <cell r="U259">
            <v>0</v>
          </cell>
          <cell r="V259">
            <v>0</v>
          </cell>
          <cell r="W259">
            <v>0</v>
          </cell>
          <cell r="X259">
            <v>0</v>
          </cell>
          <cell r="Y259">
            <v>0</v>
          </cell>
          <cell r="Z259">
            <v>6186.8715083798888</v>
          </cell>
          <cell r="AA259">
            <v>0</v>
          </cell>
          <cell r="AB259">
            <v>0</v>
          </cell>
          <cell r="AC259">
            <v>84218.764044943746</v>
          </cell>
          <cell r="AD259">
            <v>0</v>
          </cell>
          <cell r="AE259">
            <v>0</v>
          </cell>
          <cell r="AF259">
            <v>0</v>
          </cell>
          <cell r="AG259">
            <v>114400</v>
          </cell>
          <cell r="AH259">
            <v>0</v>
          </cell>
          <cell r="AI259">
            <v>0</v>
          </cell>
          <cell r="AJ259">
            <v>0</v>
          </cell>
          <cell r="AK259">
            <v>3326.4</v>
          </cell>
          <cell r="AL259">
            <v>0</v>
          </cell>
          <cell r="AM259">
            <v>0</v>
          </cell>
          <cell r="AN259">
            <v>0</v>
          </cell>
          <cell r="AO259">
            <v>0</v>
          </cell>
          <cell r="AP259">
            <v>0</v>
          </cell>
          <cell r="AQ259">
            <v>0</v>
          </cell>
          <cell r="AR259">
            <v>0</v>
          </cell>
          <cell r="AS259">
            <v>0</v>
          </cell>
          <cell r="AT259">
            <v>594058.94999999995</v>
          </cell>
          <cell r="AU259">
            <v>180929.75320038252</v>
          </cell>
          <cell r="AV259">
            <v>117726.39999999999</v>
          </cell>
          <cell r="AW259">
            <v>139433.62286847318</v>
          </cell>
        </row>
        <row r="260">
          <cell r="B260">
            <v>9353344</v>
          </cell>
          <cell r="C260" t="str">
            <v>The Oaks Primary School</v>
          </cell>
          <cell r="D260">
            <v>398</v>
          </cell>
          <cell r="E260">
            <v>398</v>
          </cell>
          <cell r="F260">
            <v>0</v>
          </cell>
          <cell r="G260">
            <v>1142200.3</v>
          </cell>
          <cell r="H260">
            <v>0</v>
          </cell>
          <cell r="I260">
            <v>0</v>
          </cell>
          <cell r="J260">
            <v>49500.000000000058</v>
          </cell>
          <cell r="K260">
            <v>0</v>
          </cell>
          <cell r="L260">
            <v>76738.430379746831</v>
          </cell>
          <cell r="M260">
            <v>0</v>
          </cell>
          <cell r="N260">
            <v>11130.000000000029</v>
          </cell>
          <cell r="O260">
            <v>14249.999999999995</v>
          </cell>
          <cell r="P260">
            <v>10125</v>
          </cell>
          <cell r="Q260">
            <v>85454.999999999971</v>
          </cell>
          <cell r="R260">
            <v>11745</v>
          </cell>
          <cell r="S260">
            <v>599.99999999999955</v>
          </cell>
          <cell r="T260">
            <v>0</v>
          </cell>
          <cell r="U260">
            <v>0</v>
          </cell>
          <cell r="V260">
            <v>0</v>
          </cell>
          <cell r="W260">
            <v>0</v>
          </cell>
          <cell r="X260">
            <v>0</v>
          </cell>
          <cell r="Y260">
            <v>0</v>
          </cell>
          <cell r="Z260">
            <v>23240.147492625292</v>
          </cell>
          <cell r="AA260">
            <v>0</v>
          </cell>
          <cell r="AB260">
            <v>0</v>
          </cell>
          <cell r="AC260">
            <v>151107.73413897297</v>
          </cell>
          <cell r="AD260">
            <v>0</v>
          </cell>
          <cell r="AE260">
            <v>0</v>
          </cell>
          <cell r="AF260">
            <v>0</v>
          </cell>
          <cell r="AG260">
            <v>114400</v>
          </cell>
          <cell r="AH260">
            <v>0</v>
          </cell>
          <cell r="AI260">
            <v>0</v>
          </cell>
          <cell r="AJ260">
            <v>0</v>
          </cell>
          <cell r="AK260">
            <v>10180.799999999999</v>
          </cell>
          <cell r="AL260">
            <v>0</v>
          </cell>
          <cell r="AM260">
            <v>0</v>
          </cell>
          <cell r="AN260">
            <v>0</v>
          </cell>
          <cell r="AO260">
            <v>0</v>
          </cell>
          <cell r="AP260">
            <v>0</v>
          </cell>
          <cell r="AQ260">
            <v>0</v>
          </cell>
          <cell r="AR260">
            <v>0</v>
          </cell>
          <cell r="AS260">
            <v>0</v>
          </cell>
          <cell r="AT260">
            <v>1142200.3</v>
          </cell>
          <cell r="AU260">
            <v>433891.31201134517</v>
          </cell>
          <cell r="AV260">
            <v>124580.8</v>
          </cell>
          <cell r="AW260">
            <v>290832.2493288464</v>
          </cell>
        </row>
        <row r="261">
          <cell r="B261">
            <v>9353345</v>
          </cell>
          <cell r="C261" t="str">
            <v>Cedars Park Community Primary School</v>
          </cell>
          <cell r="D261">
            <v>427</v>
          </cell>
          <cell r="E261">
            <v>427</v>
          </cell>
          <cell r="F261">
            <v>0</v>
          </cell>
          <cell r="G261">
            <v>1225425.95</v>
          </cell>
          <cell r="H261">
            <v>0</v>
          </cell>
          <cell r="I261">
            <v>0</v>
          </cell>
          <cell r="J261">
            <v>14850.000000000004</v>
          </cell>
          <cell r="K261">
            <v>0</v>
          </cell>
          <cell r="L261">
            <v>37328.687782805428</v>
          </cell>
          <cell r="M261">
            <v>0</v>
          </cell>
          <cell r="N261">
            <v>840</v>
          </cell>
          <cell r="O261">
            <v>2000.0000000000023</v>
          </cell>
          <cell r="P261">
            <v>750</v>
          </cell>
          <cell r="Q261">
            <v>0</v>
          </cell>
          <cell r="R261">
            <v>0</v>
          </cell>
          <cell r="S261">
            <v>0</v>
          </cell>
          <cell r="T261">
            <v>0</v>
          </cell>
          <cell r="U261">
            <v>0</v>
          </cell>
          <cell r="V261">
            <v>0</v>
          </cell>
          <cell r="W261">
            <v>0</v>
          </cell>
          <cell r="X261">
            <v>0</v>
          </cell>
          <cell r="Y261">
            <v>0</v>
          </cell>
          <cell r="Z261">
            <v>3120.8333333333221</v>
          </cell>
          <cell r="AA261">
            <v>0</v>
          </cell>
          <cell r="AB261">
            <v>0</v>
          </cell>
          <cell r="AC261">
            <v>117152.95013850417</v>
          </cell>
          <cell r="AD261">
            <v>0</v>
          </cell>
          <cell r="AE261">
            <v>0</v>
          </cell>
          <cell r="AF261">
            <v>0</v>
          </cell>
          <cell r="AG261">
            <v>114400</v>
          </cell>
          <cell r="AH261">
            <v>0</v>
          </cell>
          <cell r="AI261">
            <v>0</v>
          </cell>
          <cell r="AJ261">
            <v>0</v>
          </cell>
          <cell r="AK261">
            <v>6712.59</v>
          </cell>
          <cell r="AL261">
            <v>0</v>
          </cell>
          <cell r="AM261">
            <v>0</v>
          </cell>
          <cell r="AN261">
            <v>0</v>
          </cell>
          <cell r="AO261">
            <v>0</v>
          </cell>
          <cell r="AP261">
            <v>0</v>
          </cell>
          <cell r="AQ261">
            <v>0</v>
          </cell>
          <cell r="AR261">
            <v>0</v>
          </cell>
          <cell r="AS261">
            <v>0</v>
          </cell>
          <cell r="AT261">
            <v>1225425.95</v>
          </cell>
          <cell r="AU261">
            <v>176042.47125464291</v>
          </cell>
          <cell r="AV261">
            <v>121112.59</v>
          </cell>
          <cell r="AW261">
            <v>154990.09402990688</v>
          </cell>
        </row>
        <row r="262">
          <cell r="B262">
            <v>9353346</v>
          </cell>
          <cell r="C262" t="str">
            <v>Rendlesham Primary School</v>
          </cell>
          <cell r="D262">
            <v>290</v>
          </cell>
          <cell r="E262">
            <v>290</v>
          </cell>
          <cell r="F262">
            <v>0</v>
          </cell>
          <cell r="G262">
            <v>832256.5</v>
          </cell>
          <cell r="H262">
            <v>0</v>
          </cell>
          <cell r="I262">
            <v>0</v>
          </cell>
          <cell r="J262">
            <v>3150.000000000005</v>
          </cell>
          <cell r="K262">
            <v>0</v>
          </cell>
          <cell r="L262">
            <v>11719.587628865978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4379.2338709677406</v>
          </cell>
          <cell r="AA262">
            <v>0</v>
          </cell>
          <cell r="AB262">
            <v>0</v>
          </cell>
          <cell r="AC262">
            <v>110837.29838709693</v>
          </cell>
          <cell r="AD262">
            <v>0</v>
          </cell>
          <cell r="AE262">
            <v>0</v>
          </cell>
          <cell r="AF262">
            <v>0</v>
          </cell>
          <cell r="AG262">
            <v>114400</v>
          </cell>
          <cell r="AH262">
            <v>0</v>
          </cell>
          <cell r="AI262">
            <v>0</v>
          </cell>
          <cell r="AJ262">
            <v>0</v>
          </cell>
          <cell r="AK262">
            <v>8316</v>
          </cell>
          <cell r="AL262">
            <v>0</v>
          </cell>
          <cell r="AM262">
            <v>0</v>
          </cell>
          <cell r="AN262">
            <v>0</v>
          </cell>
          <cell r="AO262">
            <v>0</v>
          </cell>
          <cell r="AP262">
            <v>0</v>
          </cell>
          <cell r="AQ262">
            <v>0</v>
          </cell>
          <cell r="AR262">
            <v>0</v>
          </cell>
          <cell r="AS262">
            <v>0</v>
          </cell>
          <cell r="AT262">
            <v>832256.5</v>
          </cell>
          <cell r="AU262">
            <v>130086.11988693065</v>
          </cell>
          <cell r="AV262">
            <v>122716</v>
          </cell>
          <cell r="AW262">
            <v>128224.89220152993</v>
          </cell>
        </row>
        <row r="263">
          <cell r="B263">
            <v>9354029</v>
          </cell>
          <cell r="C263" t="str">
            <v>Horringer Court Middle School</v>
          </cell>
          <cell r="D263">
            <v>356</v>
          </cell>
          <cell r="E263">
            <v>174</v>
          </cell>
          <cell r="F263">
            <v>182</v>
          </cell>
          <cell r="G263">
            <v>499353.89999999997</v>
          </cell>
          <cell r="H263">
            <v>733614.7</v>
          </cell>
          <cell r="I263">
            <v>0</v>
          </cell>
          <cell r="J263">
            <v>8100.0000000000036</v>
          </cell>
          <cell r="K263">
            <v>9449.9999999999673</v>
          </cell>
          <cell r="L263">
            <v>21840</v>
          </cell>
          <cell r="M263">
            <v>21307.07182320442</v>
          </cell>
          <cell r="N263">
            <v>3149.9999999999986</v>
          </cell>
          <cell r="O263">
            <v>0</v>
          </cell>
          <cell r="P263">
            <v>1499.9999999999975</v>
          </cell>
          <cell r="Q263">
            <v>0</v>
          </cell>
          <cell r="R263">
            <v>0</v>
          </cell>
          <cell r="S263">
            <v>0</v>
          </cell>
          <cell r="T263">
            <v>4499.9999999999991</v>
          </cell>
          <cell r="U263">
            <v>0</v>
          </cell>
          <cell r="V263">
            <v>4280.0000000000045</v>
          </cell>
          <cell r="W263">
            <v>0</v>
          </cell>
          <cell r="X263">
            <v>0</v>
          </cell>
          <cell r="Y263">
            <v>0</v>
          </cell>
          <cell r="Z263">
            <v>535.00000000000011</v>
          </cell>
          <cell r="AA263">
            <v>5760.0000000000064</v>
          </cell>
          <cell r="AB263">
            <v>0</v>
          </cell>
          <cell r="AC263">
            <v>32839.746835443089</v>
          </cell>
          <cell r="AD263">
            <v>64270.083976980015</v>
          </cell>
          <cell r="AE263">
            <v>3114.9999999999959</v>
          </cell>
          <cell r="AF263">
            <v>11350.000000000024</v>
          </cell>
          <cell r="AG263">
            <v>114400</v>
          </cell>
          <cell r="AH263">
            <v>0</v>
          </cell>
          <cell r="AI263">
            <v>0</v>
          </cell>
          <cell r="AJ263">
            <v>0</v>
          </cell>
          <cell r="AK263">
            <v>11289.6</v>
          </cell>
          <cell r="AL263">
            <v>0</v>
          </cell>
          <cell r="AM263">
            <v>0</v>
          </cell>
          <cell r="AN263">
            <v>0</v>
          </cell>
          <cell r="AO263">
            <v>0</v>
          </cell>
          <cell r="AP263">
            <v>0</v>
          </cell>
          <cell r="AQ263">
            <v>0</v>
          </cell>
          <cell r="AR263">
            <v>0</v>
          </cell>
          <cell r="AS263">
            <v>0</v>
          </cell>
          <cell r="AT263">
            <v>1232968.5999999999</v>
          </cell>
          <cell r="AU263">
            <v>191996.90263562751</v>
          </cell>
          <cell r="AV263">
            <v>125689.60000000001</v>
          </cell>
          <cell r="AW263">
            <v>144126.16672402527</v>
          </cell>
        </row>
        <row r="264">
          <cell r="B264">
            <v>9354030</v>
          </cell>
          <cell r="C264" t="str">
            <v>Westley Middle School</v>
          </cell>
          <cell r="D264">
            <v>508</v>
          </cell>
          <cell r="E264">
            <v>255</v>
          </cell>
          <cell r="F264">
            <v>253</v>
          </cell>
          <cell r="G264">
            <v>731811.75</v>
          </cell>
          <cell r="H264">
            <v>1019805.0499999999</v>
          </cell>
          <cell r="I264">
            <v>0</v>
          </cell>
          <cell r="J264">
            <v>12599.999999999949</v>
          </cell>
          <cell r="K264">
            <v>14850.000000000042</v>
          </cell>
          <cell r="L264">
            <v>24000.000000000004</v>
          </cell>
          <cell r="M264">
            <v>40414.22</v>
          </cell>
          <cell r="N264">
            <v>8609.9999999999891</v>
          </cell>
          <cell r="O264">
            <v>500</v>
          </cell>
          <cell r="P264">
            <v>4125.0000000000009</v>
          </cell>
          <cell r="Q264">
            <v>0</v>
          </cell>
          <cell r="R264">
            <v>0</v>
          </cell>
          <cell r="S264">
            <v>0</v>
          </cell>
          <cell r="T264">
            <v>12600.000000000004</v>
          </cell>
          <cell r="U264">
            <v>0</v>
          </cell>
          <cell r="V264">
            <v>4815.0000000000036</v>
          </cell>
          <cell r="W264">
            <v>0</v>
          </cell>
          <cell r="X264">
            <v>0</v>
          </cell>
          <cell r="Y264">
            <v>0</v>
          </cell>
          <cell r="Z264">
            <v>535</v>
          </cell>
          <cell r="AA264">
            <v>0</v>
          </cell>
          <cell r="AB264">
            <v>0</v>
          </cell>
          <cell r="AC264">
            <v>75559.173387096802</v>
          </cell>
          <cell r="AD264">
            <v>86614.618726300061</v>
          </cell>
          <cell r="AE264">
            <v>0</v>
          </cell>
          <cell r="AF264">
            <v>0</v>
          </cell>
          <cell r="AG264">
            <v>114400</v>
          </cell>
          <cell r="AH264">
            <v>0</v>
          </cell>
          <cell r="AI264">
            <v>0</v>
          </cell>
          <cell r="AJ264">
            <v>0</v>
          </cell>
          <cell r="AK264">
            <v>10483.200000000001</v>
          </cell>
          <cell r="AL264">
            <v>0</v>
          </cell>
          <cell r="AM264">
            <v>0</v>
          </cell>
          <cell r="AN264">
            <v>0</v>
          </cell>
          <cell r="AO264">
            <v>0</v>
          </cell>
          <cell r="AP264">
            <v>0</v>
          </cell>
          <cell r="AQ264">
            <v>0</v>
          </cell>
          <cell r="AR264">
            <v>0</v>
          </cell>
          <cell r="AS264">
            <v>0</v>
          </cell>
          <cell r="AT264">
            <v>1751616.7999999998</v>
          </cell>
          <cell r="AU264">
            <v>285223.01211339684</v>
          </cell>
          <cell r="AV264">
            <v>124883.2</v>
          </cell>
          <cell r="AW264">
            <v>233383.70211339684</v>
          </cell>
        </row>
        <row r="265">
          <cell r="B265">
            <v>9354000</v>
          </cell>
          <cell r="C265" t="str">
            <v>Bury St Edmunds County Upper School</v>
          </cell>
          <cell r="D265">
            <v>715</v>
          </cell>
          <cell r="E265">
            <v>0</v>
          </cell>
          <cell r="F265">
            <v>715</v>
          </cell>
          <cell r="G265">
            <v>0</v>
          </cell>
          <cell r="H265">
            <v>814231.7</v>
          </cell>
          <cell r="I265">
            <v>2346385.0500000003</v>
          </cell>
          <cell r="J265">
            <v>0</v>
          </cell>
          <cell r="K265">
            <v>23399.999999999989</v>
          </cell>
          <cell r="L265">
            <v>0</v>
          </cell>
          <cell r="M265">
            <v>78910.677083333328</v>
          </cell>
          <cell r="N265">
            <v>0</v>
          </cell>
          <cell r="O265">
            <v>0</v>
          </cell>
          <cell r="P265">
            <v>0</v>
          </cell>
          <cell r="Q265">
            <v>0</v>
          </cell>
          <cell r="R265">
            <v>0</v>
          </cell>
          <cell r="S265">
            <v>0</v>
          </cell>
          <cell r="T265">
            <v>32100.000000000076</v>
          </cell>
          <cell r="U265">
            <v>810.00000000000068</v>
          </cell>
          <cell r="V265">
            <v>8025.0000000000082</v>
          </cell>
          <cell r="W265">
            <v>0</v>
          </cell>
          <cell r="X265">
            <v>0</v>
          </cell>
          <cell r="Y265">
            <v>0</v>
          </cell>
          <cell r="Z265">
            <v>0</v>
          </cell>
          <cell r="AA265">
            <v>7199.9999999999973</v>
          </cell>
          <cell r="AB265">
            <v>0</v>
          </cell>
          <cell r="AC265">
            <v>0</v>
          </cell>
          <cell r="AD265">
            <v>230735.03941585132</v>
          </cell>
          <cell r="AE265">
            <v>0</v>
          </cell>
          <cell r="AF265">
            <v>0</v>
          </cell>
          <cell r="AG265">
            <v>114400</v>
          </cell>
          <cell r="AH265">
            <v>0</v>
          </cell>
          <cell r="AI265">
            <v>0</v>
          </cell>
          <cell r="AJ265">
            <v>0</v>
          </cell>
          <cell r="AK265">
            <v>27720</v>
          </cell>
          <cell r="AL265">
            <v>0</v>
          </cell>
          <cell r="AM265">
            <v>0</v>
          </cell>
          <cell r="AN265">
            <v>0</v>
          </cell>
          <cell r="AO265">
            <v>0</v>
          </cell>
          <cell r="AP265">
            <v>0</v>
          </cell>
          <cell r="AQ265">
            <v>0</v>
          </cell>
          <cell r="AR265">
            <v>0</v>
          </cell>
          <cell r="AS265">
            <v>0</v>
          </cell>
          <cell r="AT265">
            <v>3160616.75</v>
          </cell>
          <cell r="AU265">
            <v>381180.71649918472</v>
          </cell>
          <cell r="AV265">
            <v>142120</v>
          </cell>
          <cell r="AW265">
            <v>312310.67795751803</v>
          </cell>
        </row>
        <row r="266">
          <cell r="B266">
            <v>9354001</v>
          </cell>
          <cell r="C266" t="str">
            <v>Stour Valley Community School</v>
          </cell>
          <cell r="D266">
            <v>598</v>
          </cell>
          <cell r="E266">
            <v>0</v>
          </cell>
          <cell r="F266">
            <v>598</v>
          </cell>
          <cell r="G266">
            <v>0</v>
          </cell>
          <cell r="H266">
            <v>1459167.7</v>
          </cell>
          <cell r="I266">
            <v>1079428.6000000001</v>
          </cell>
          <cell r="J266">
            <v>0</v>
          </cell>
          <cell r="K266">
            <v>23849.999999999996</v>
          </cell>
          <cell r="L266">
            <v>0</v>
          </cell>
          <cell r="M266">
            <v>85503.508771929817</v>
          </cell>
          <cell r="N266">
            <v>0</v>
          </cell>
          <cell r="O266">
            <v>0</v>
          </cell>
          <cell r="P266">
            <v>0</v>
          </cell>
          <cell r="Q266">
            <v>0</v>
          </cell>
          <cell r="R266">
            <v>0</v>
          </cell>
          <cell r="S266">
            <v>0</v>
          </cell>
          <cell r="T266">
            <v>18599.999999999949</v>
          </cell>
          <cell r="U266">
            <v>0</v>
          </cell>
          <cell r="V266">
            <v>1605.0000000000014</v>
          </cell>
          <cell r="W266">
            <v>1740.0000000000016</v>
          </cell>
          <cell r="X266">
            <v>0</v>
          </cell>
          <cell r="Y266">
            <v>0</v>
          </cell>
          <cell r="Z266">
            <v>0</v>
          </cell>
          <cell r="AA266">
            <v>0</v>
          </cell>
          <cell r="AB266">
            <v>0</v>
          </cell>
          <cell r="AC266">
            <v>0</v>
          </cell>
          <cell r="AD266">
            <v>202923.56470446146</v>
          </cell>
          <cell r="AE266">
            <v>0</v>
          </cell>
          <cell r="AF266">
            <v>0</v>
          </cell>
          <cell r="AG266">
            <v>114400</v>
          </cell>
          <cell r="AH266">
            <v>450.66666666666958</v>
          </cell>
          <cell r="AI266">
            <v>0</v>
          </cell>
          <cell r="AJ266">
            <v>0</v>
          </cell>
          <cell r="AK266">
            <v>10483.200000000001</v>
          </cell>
          <cell r="AL266">
            <v>0</v>
          </cell>
          <cell r="AM266">
            <v>0</v>
          </cell>
          <cell r="AN266">
            <v>0</v>
          </cell>
          <cell r="AO266">
            <v>0</v>
          </cell>
          <cell r="AP266">
            <v>0</v>
          </cell>
          <cell r="AQ266">
            <v>0</v>
          </cell>
          <cell r="AR266">
            <v>0</v>
          </cell>
          <cell r="AS266">
            <v>0</v>
          </cell>
          <cell r="AT266">
            <v>2538596.2999999998</v>
          </cell>
          <cell r="AU266">
            <v>334222.07347639126</v>
          </cell>
          <cell r="AV266">
            <v>125333.86666666667</v>
          </cell>
          <cell r="AW266">
            <v>278525.61909042631</v>
          </cell>
        </row>
        <row r="267">
          <cell r="B267">
            <v>9354002</v>
          </cell>
          <cell r="C267" t="str">
            <v>East Point Academy</v>
          </cell>
          <cell r="D267">
            <v>706</v>
          </cell>
          <cell r="E267">
            <v>0</v>
          </cell>
          <cell r="F267">
            <v>706</v>
          </cell>
          <cell r="G267">
            <v>0</v>
          </cell>
          <cell r="H267">
            <v>1975116.5</v>
          </cell>
          <cell r="I267">
            <v>987951.60000000009</v>
          </cell>
          <cell r="J267">
            <v>0</v>
          </cell>
          <cell r="K267">
            <v>107099.99999999991</v>
          </cell>
          <cell r="L267">
            <v>0</v>
          </cell>
          <cell r="M267">
            <v>279968.59399684047</v>
          </cell>
          <cell r="N267">
            <v>0</v>
          </cell>
          <cell r="O267">
            <v>0</v>
          </cell>
          <cell r="P267">
            <v>0</v>
          </cell>
          <cell r="Q267">
            <v>0</v>
          </cell>
          <cell r="R267">
            <v>0</v>
          </cell>
          <cell r="S267">
            <v>0</v>
          </cell>
          <cell r="T267">
            <v>40200.000000000029</v>
          </cell>
          <cell r="U267">
            <v>6884.9999999999873</v>
          </cell>
          <cell r="V267">
            <v>79180.000000000087</v>
          </cell>
          <cell r="W267">
            <v>42339.999999999985</v>
          </cell>
          <cell r="X267">
            <v>91875.000000000029</v>
          </cell>
          <cell r="Y267">
            <v>12599.999999999971</v>
          </cell>
          <cell r="Z267">
            <v>0</v>
          </cell>
          <cell r="AA267">
            <v>7200.0000000000009</v>
          </cell>
          <cell r="AB267">
            <v>0</v>
          </cell>
          <cell r="AC267">
            <v>0</v>
          </cell>
          <cell r="AD267">
            <v>325634.24567877245</v>
          </cell>
          <cell r="AE267">
            <v>0</v>
          </cell>
          <cell r="AF267">
            <v>10890.425531914902</v>
          </cell>
          <cell r="AG267">
            <v>114400</v>
          </cell>
          <cell r="AH267">
            <v>0</v>
          </cell>
          <cell r="AI267">
            <v>0</v>
          </cell>
          <cell r="AJ267">
            <v>0</v>
          </cell>
          <cell r="AK267">
            <v>43255.43</v>
          </cell>
          <cell r="AL267">
            <v>0</v>
          </cell>
          <cell r="AM267">
            <v>0</v>
          </cell>
          <cell r="AN267">
            <v>0</v>
          </cell>
          <cell r="AO267">
            <v>0</v>
          </cell>
          <cell r="AP267">
            <v>0</v>
          </cell>
          <cell r="AQ267">
            <v>0</v>
          </cell>
          <cell r="AR267">
            <v>0</v>
          </cell>
          <cell r="AS267">
            <v>0</v>
          </cell>
          <cell r="AT267">
            <v>2963068.1</v>
          </cell>
          <cell r="AU267">
            <v>1003873.2652075279</v>
          </cell>
          <cell r="AV267">
            <v>157655.43</v>
          </cell>
          <cell r="AW267">
            <v>665661.34267719276</v>
          </cell>
        </row>
        <row r="268">
          <cell r="B268">
            <v>9354003</v>
          </cell>
          <cell r="C268" t="str">
            <v>Felixstowe Academy</v>
          </cell>
          <cell r="D268">
            <v>1034</v>
          </cell>
          <cell r="E268">
            <v>0</v>
          </cell>
          <cell r="F268">
            <v>1034</v>
          </cell>
          <cell r="G268">
            <v>0</v>
          </cell>
          <cell r="H268">
            <v>2458818.5</v>
          </cell>
          <cell r="I268">
            <v>1939312.4000000001</v>
          </cell>
          <cell r="J268">
            <v>0</v>
          </cell>
          <cell r="K268">
            <v>82350.000000000044</v>
          </cell>
          <cell r="L268">
            <v>0</v>
          </cell>
          <cell r="M268">
            <v>235604.99045801529</v>
          </cell>
          <cell r="N268">
            <v>0</v>
          </cell>
          <cell r="O268">
            <v>0</v>
          </cell>
          <cell r="P268">
            <v>0</v>
          </cell>
          <cell r="Q268">
            <v>0</v>
          </cell>
          <cell r="R268">
            <v>0</v>
          </cell>
          <cell r="S268">
            <v>0</v>
          </cell>
          <cell r="T268">
            <v>21899.999999999982</v>
          </cell>
          <cell r="U268">
            <v>73709.999999999869</v>
          </cell>
          <cell r="V268">
            <v>96299.999999999927</v>
          </cell>
          <cell r="W268">
            <v>1739.9999999999984</v>
          </cell>
          <cell r="X268">
            <v>624.99999999999989</v>
          </cell>
          <cell r="Y268">
            <v>0</v>
          </cell>
          <cell r="Z268">
            <v>0</v>
          </cell>
          <cell r="AA268">
            <v>34897.5</v>
          </cell>
          <cell r="AB268">
            <v>0</v>
          </cell>
          <cell r="AC268">
            <v>0</v>
          </cell>
          <cell r="AD268">
            <v>472607.38952020882</v>
          </cell>
          <cell r="AE268">
            <v>0</v>
          </cell>
          <cell r="AF268">
            <v>0</v>
          </cell>
          <cell r="AG268">
            <v>114400</v>
          </cell>
          <cell r="AH268">
            <v>0</v>
          </cell>
          <cell r="AI268">
            <v>0</v>
          </cell>
          <cell r="AJ268">
            <v>0</v>
          </cell>
          <cell r="AK268">
            <v>52120.24</v>
          </cell>
          <cell r="AL268">
            <v>0</v>
          </cell>
          <cell r="AM268">
            <v>0</v>
          </cell>
          <cell r="AN268">
            <v>0</v>
          </cell>
          <cell r="AO268">
            <v>0</v>
          </cell>
          <cell r="AP268">
            <v>0</v>
          </cell>
          <cell r="AQ268">
            <v>0</v>
          </cell>
          <cell r="AR268">
            <v>0</v>
          </cell>
          <cell r="AS268">
            <v>0</v>
          </cell>
          <cell r="AT268">
            <v>4398130.9000000004</v>
          </cell>
          <cell r="AU268">
            <v>1019734.8799782239</v>
          </cell>
          <cell r="AV268">
            <v>166520.24</v>
          </cell>
          <cell r="AW268">
            <v>738675.18474921642</v>
          </cell>
        </row>
        <row r="269">
          <cell r="B269">
            <v>9354004</v>
          </cell>
          <cell r="C269" t="str">
            <v>Castle Manor Academy</v>
          </cell>
          <cell r="D269">
            <v>646</v>
          </cell>
          <cell r="E269">
            <v>0</v>
          </cell>
          <cell r="F269">
            <v>646</v>
          </cell>
          <cell r="G269">
            <v>0</v>
          </cell>
          <cell r="H269">
            <v>1680864.45</v>
          </cell>
          <cell r="I269">
            <v>1047411.6500000001</v>
          </cell>
          <cell r="J269">
            <v>0</v>
          </cell>
          <cell r="K269">
            <v>61650.00000000008</v>
          </cell>
          <cell r="L269">
            <v>0</v>
          </cell>
          <cell r="M269">
            <v>168890.40916530276</v>
          </cell>
          <cell r="N269">
            <v>0</v>
          </cell>
          <cell r="O269">
            <v>0</v>
          </cell>
          <cell r="P269">
            <v>0</v>
          </cell>
          <cell r="Q269">
            <v>0</v>
          </cell>
          <cell r="R269">
            <v>0</v>
          </cell>
          <cell r="S269">
            <v>0</v>
          </cell>
          <cell r="T269">
            <v>39299.999999999942</v>
          </cell>
          <cell r="U269">
            <v>49005.000000000102</v>
          </cell>
          <cell r="V269">
            <v>534.99999999999955</v>
          </cell>
          <cell r="W269">
            <v>0</v>
          </cell>
          <cell r="X269">
            <v>0</v>
          </cell>
          <cell r="Y269">
            <v>0</v>
          </cell>
          <cell r="Z269">
            <v>0</v>
          </cell>
          <cell r="AA269">
            <v>37673.271028037343</v>
          </cell>
          <cell r="AB269">
            <v>0</v>
          </cell>
          <cell r="AC269">
            <v>0</v>
          </cell>
          <cell r="AD269">
            <v>313332.10559758433</v>
          </cell>
          <cell r="AE269">
            <v>0</v>
          </cell>
          <cell r="AF269">
            <v>0</v>
          </cell>
          <cell r="AG269">
            <v>114400</v>
          </cell>
          <cell r="AH269">
            <v>0</v>
          </cell>
          <cell r="AI269">
            <v>0</v>
          </cell>
          <cell r="AJ269">
            <v>0</v>
          </cell>
          <cell r="AK269">
            <v>30441.599999999999</v>
          </cell>
          <cell r="AL269">
            <v>0</v>
          </cell>
          <cell r="AM269">
            <v>0</v>
          </cell>
          <cell r="AN269">
            <v>0</v>
          </cell>
          <cell r="AO269">
            <v>0</v>
          </cell>
          <cell r="AP269">
            <v>0</v>
          </cell>
          <cell r="AQ269">
            <v>0</v>
          </cell>
          <cell r="AR269">
            <v>0</v>
          </cell>
          <cell r="AS269">
            <v>0</v>
          </cell>
          <cell r="AT269">
            <v>2728276.1</v>
          </cell>
          <cell r="AU269">
            <v>670385.78579092456</v>
          </cell>
          <cell r="AV269">
            <v>144841.60000000001</v>
          </cell>
          <cell r="AW269">
            <v>482975.11018023576</v>
          </cell>
        </row>
        <row r="270">
          <cell r="B270">
            <v>9354006</v>
          </cell>
          <cell r="C270" t="str">
            <v>Ormiston Endeavour Academy</v>
          </cell>
          <cell r="D270">
            <v>501</v>
          </cell>
          <cell r="E270">
            <v>0</v>
          </cell>
          <cell r="F270">
            <v>501</v>
          </cell>
          <cell r="G270">
            <v>0</v>
          </cell>
          <cell r="H270">
            <v>1205224.1499999999</v>
          </cell>
          <cell r="I270">
            <v>923917.70000000007</v>
          </cell>
          <cell r="J270">
            <v>0</v>
          </cell>
          <cell r="K270">
            <v>57150.000000000022</v>
          </cell>
          <cell r="L270">
            <v>0</v>
          </cell>
          <cell r="M270">
            <v>165381.590389016</v>
          </cell>
          <cell r="N270">
            <v>0</v>
          </cell>
          <cell r="O270">
            <v>0</v>
          </cell>
          <cell r="P270">
            <v>0</v>
          </cell>
          <cell r="Q270">
            <v>0</v>
          </cell>
          <cell r="R270">
            <v>0</v>
          </cell>
          <cell r="S270">
            <v>0</v>
          </cell>
          <cell r="T270">
            <v>1799.9999999999975</v>
          </cell>
          <cell r="U270">
            <v>6884.9999999999973</v>
          </cell>
          <cell r="V270">
            <v>52965.000000000095</v>
          </cell>
          <cell r="W270">
            <v>104400.00000000015</v>
          </cell>
          <cell r="X270">
            <v>3125</v>
          </cell>
          <cell r="Y270">
            <v>2520.0000000000005</v>
          </cell>
          <cell r="Z270">
            <v>0</v>
          </cell>
          <cell r="AA270">
            <v>14428.8</v>
          </cell>
          <cell r="AB270">
            <v>0</v>
          </cell>
          <cell r="AC270">
            <v>0</v>
          </cell>
          <cell r="AD270">
            <v>254192.18732032907</v>
          </cell>
          <cell r="AE270">
            <v>0</v>
          </cell>
          <cell r="AF270">
            <v>0</v>
          </cell>
          <cell r="AG270">
            <v>114400</v>
          </cell>
          <cell r="AH270">
            <v>0</v>
          </cell>
          <cell r="AI270">
            <v>0</v>
          </cell>
          <cell r="AJ270">
            <v>0</v>
          </cell>
          <cell r="AK270">
            <v>18956.240000000002</v>
          </cell>
          <cell r="AL270">
            <v>0</v>
          </cell>
          <cell r="AM270">
            <v>0</v>
          </cell>
          <cell r="AN270">
            <v>0</v>
          </cell>
          <cell r="AO270">
            <v>0</v>
          </cell>
          <cell r="AP270">
            <v>0</v>
          </cell>
          <cell r="AQ270">
            <v>0</v>
          </cell>
          <cell r="AR270">
            <v>0</v>
          </cell>
          <cell r="AS270">
            <v>0</v>
          </cell>
          <cell r="AT270">
            <v>2129141.85</v>
          </cell>
          <cell r="AU270">
            <v>662847.57770934538</v>
          </cell>
          <cell r="AV270">
            <v>133356.24</v>
          </cell>
          <cell r="AW270">
            <v>461258.28251483722</v>
          </cell>
        </row>
        <row r="271">
          <cell r="B271">
            <v>9354007</v>
          </cell>
          <cell r="C271" t="str">
            <v>Chantry Academy</v>
          </cell>
          <cell r="D271">
            <v>884</v>
          </cell>
          <cell r="E271">
            <v>0</v>
          </cell>
          <cell r="F271">
            <v>884</v>
          </cell>
          <cell r="G271">
            <v>0</v>
          </cell>
          <cell r="H271">
            <v>2172628.15</v>
          </cell>
          <cell r="I271">
            <v>1577978.2500000002</v>
          </cell>
          <cell r="J271">
            <v>0</v>
          </cell>
          <cell r="K271">
            <v>91800.000000000087</v>
          </cell>
          <cell r="L271">
            <v>0</v>
          </cell>
          <cell r="M271">
            <v>307152.63285024156</v>
          </cell>
          <cell r="N271">
            <v>0</v>
          </cell>
          <cell r="O271">
            <v>0</v>
          </cell>
          <cell r="P271">
            <v>0</v>
          </cell>
          <cell r="Q271">
            <v>0</v>
          </cell>
          <cell r="R271">
            <v>0</v>
          </cell>
          <cell r="S271">
            <v>0</v>
          </cell>
          <cell r="T271">
            <v>39344.507361268341</v>
          </cell>
          <cell r="U271">
            <v>64467.927519818651</v>
          </cell>
          <cell r="V271">
            <v>54096.194790487018</v>
          </cell>
          <cell r="W271">
            <v>142841.58550396364</v>
          </cell>
          <cell r="X271">
            <v>55062.287655719156</v>
          </cell>
          <cell r="Y271">
            <v>0</v>
          </cell>
          <cell r="Z271">
            <v>0</v>
          </cell>
          <cell r="AA271">
            <v>23039.999999999978</v>
          </cell>
          <cell r="AB271">
            <v>0</v>
          </cell>
          <cell r="AC271">
            <v>0</v>
          </cell>
          <cell r="AD271">
            <v>439250.65192188171</v>
          </cell>
          <cell r="AE271">
            <v>0</v>
          </cell>
          <cell r="AF271">
            <v>0</v>
          </cell>
          <cell r="AG271">
            <v>114400</v>
          </cell>
          <cell r="AH271">
            <v>0</v>
          </cell>
          <cell r="AI271">
            <v>0</v>
          </cell>
          <cell r="AJ271">
            <v>0</v>
          </cell>
          <cell r="AK271">
            <v>34524</v>
          </cell>
          <cell r="AL271">
            <v>0</v>
          </cell>
          <cell r="AM271">
            <v>0</v>
          </cell>
          <cell r="AN271">
            <v>0</v>
          </cell>
          <cell r="AO271">
            <v>0</v>
          </cell>
          <cell r="AP271">
            <v>0</v>
          </cell>
          <cell r="AQ271">
            <v>0</v>
          </cell>
          <cell r="AR271">
            <v>0</v>
          </cell>
          <cell r="AS271">
            <v>0</v>
          </cell>
          <cell r="AT271">
            <v>3750606.4000000004</v>
          </cell>
          <cell r="AU271">
            <v>1217055.7876033802</v>
          </cell>
          <cell r="AV271">
            <v>148924</v>
          </cell>
          <cell r="AW271">
            <v>826586.01976263104</v>
          </cell>
        </row>
        <row r="272">
          <cell r="B272">
            <v>9354008</v>
          </cell>
          <cell r="C272" t="str">
            <v>Ormiston Sudbury Academy</v>
          </cell>
          <cell r="D272">
            <v>652</v>
          </cell>
          <cell r="E272">
            <v>0</v>
          </cell>
          <cell r="F272">
            <v>652</v>
          </cell>
          <cell r="G272">
            <v>0</v>
          </cell>
          <cell r="H272">
            <v>1600247.45</v>
          </cell>
          <cell r="I272">
            <v>1166331.75</v>
          </cell>
          <cell r="J272">
            <v>0</v>
          </cell>
          <cell r="K272">
            <v>60749.999999999884</v>
          </cell>
          <cell r="L272">
            <v>0</v>
          </cell>
          <cell r="M272">
            <v>181991.21163166399</v>
          </cell>
          <cell r="N272">
            <v>0</v>
          </cell>
          <cell r="O272">
            <v>0</v>
          </cell>
          <cell r="P272">
            <v>0</v>
          </cell>
          <cell r="Q272">
            <v>0</v>
          </cell>
          <cell r="R272">
            <v>0</v>
          </cell>
          <cell r="S272">
            <v>0</v>
          </cell>
          <cell r="T272">
            <v>28199.999999999942</v>
          </cell>
          <cell r="U272">
            <v>40905.00000000008</v>
          </cell>
          <cell r="V272">
            <v>26750.000000000004</v>
          </cell>
          <cell r="W272">
            <v>39439.999999999862</v>
          </cell>
          <cell r="X272">
            <v>0</v>
          </cell>
          <cell r="Y272">
            <v>839.99999999999807</v>
          </cell>
          <cell r="Z272">
            <v>0</v>
          </cell>
          <cell r="AA272">
            <v>15864.331797234981</v>
          </cell>
          <cell r="AB272">
            <v>0</v>
          </cell>
          <cell r="AC272">
            <v>0</v>
          </cell>
          <cell r="AD272">
            <v>292675.19925404026</v>
          </cell>
          <cell r="AE272">
            <v>0</v>
          </cell>
          <cell r="AF272">
            <v>2350.0000000000114</v>
          </cell>
          <cell r="AG272">
            <v>114400</v>
          </cell>
          <cell r="AH272">
            <v>0</v>
          </cell>
          <cell r="AI272">
            <v>0</v>
          </cell>
          <cell r="AJ272">
            <v>0</v>
          </cell>
          <cell r="AK272">
            <v>23468.2</v>
          </cell>
          <cell r="AL272">
            <v>0</v>
          </cell>
          <cell r="AM272">
            <v>0</v>
          </cell>
          <cell r="AN272">
            <v>0</v>
          </cell>
          <cell r="AO272">
            <v>0</v>
          </cell>
          <cell r="AP272">
            <v>0</v>
          </cell>
          <cell r="AQ272">
            <v>0</v>
          </cell>
          <cell r="AR272">
            <v>0</v>
          </cell>
          <cell r="AS272">
            <v>0</v>
          </cell>
          <cell r="AT272">
            <v>2766579.2</v>
          </cell>
          <cell r="AU272">
            <v>689765.74268293905</v>
          </cell>
          <cell r="AV272">
            <v>137868.20000000001</v>
          </cell>
          <cell r="AW272">
            <v>492066.10506987217</v>
          </cell>
        </row>
        <row r="273">
          <cell r="B273">
            <v>9354009</v>
          </cell>
          <cell r="C273" t="str">
            <v>IES Breckland</v>
          </cell>
          <cell r="D273">
            <v>503</v>
          </cell>
          <cell r="E273">
            <v>0</v>
          </cell>
          <cell r="F273">
            <v>503</v>
          </cell>
          <cell r="G273">
            <v>0</v>
          </cell>
          <cell r="H273">
            <v>1257625.2</v>
          </cell>
          <cell r="I273">
            <v>873605.35000000009</v>
          </cell>
          <cell r="J273">
            <v>0</v>
          </cell>
          <cell r="K273">
            <v>24299.999999999956</v>
          </cell>
          <cell r="L273">
            <v>0</v>
          </cell>
          <cell r="M273">
            <v>90915.221774193546</v>
          </cell>
          <cell r="N273">
            <v>0</v>
          </cell>
          <cell r="O273">
            <v>0</v>
          </cell>
          <cell r="P273">
            <v>0</v>
          </cell>
          <cell r="Q273">
            <v>0</v>
          </cell>
          <cell r="R273">
            <v>0</v>
          </cell>
          <cell r="S273">
            <v>0</v>
          </cell>
          <cell r="T273">
            <v>16264.670658682702</v>
          </cell>
          <cell r="U273">
            <v>1219.8502994011978</v>
          </cell>
          <cell r="V273">
            <v>4297.0858283433163</v>
          </cell>
          <cell r="W273">
            <v>0</v>
          </cell>
          <cell r="X273">
            <v>3764.9700598802342</v>
          </cell>
          <cell r="Y273">
            <v>0</v>
          </cell>
          <cell r="Z273">
            <v>0</v>
          </cell>
          <cell r="AA273">
            <v>5794.56</v>
          </cell>
          <cell r="AB273">
            <v>0</v>
          </cell>
          <cell r="AC273">
            <v>0</v>
          </cell>
          <cell r="AD273">
            <v>215801.46864881978</v>
          </cell>
          <cell r="AE273">
            <v>0</v>
          </cell>
          <cell r="AF273">
            <v>0</v>
          </cell>
          <cell r="AG273">
            <v>114400</v>
          </cell>
          <cell r="AH273">
            <v>21857.333333333343</v>
          </cell>
          <cell r="AI273">
            <v>0</v>
          </cell>
          <cell r="AJ273">
            <v>0</v>
          </cell>
          <cell r="AK273">
            <v>6066.18</v>
          </cell>
          <cell r="AL273">
            <v>0</v>
          </cell>
          <cell r="AM273">
            <v>0</v>
          </cell>
          <cell r="AN273">
            <v>0</v>
          </cell>
          <cell r="AO273">
            <v>0</v>
          </cell>
          <cell r="AP273">
            <v>0</v>
          </cell>
          <cell r="AQ273">
            <v>0</v>
          </cell>
          <cell r="AR273">
            <v>0</v>
          </cell>
          <cell r="AS273">
            <v>0</v>
          </cell>
          <cell r="AT273">
            <v>2131230.5499999998</v>
          </cell>
          <cell r="AU273">
            <v>362357.82726932073</v>
          </cell>
          <cell r="AV273">
            <v>142323.51333333334</v>
          </cell>
          <cell r="AW273">
            <v>296135.16795907024</v>
          </cell>
        </row>
        <row r="274">
          <cell r="B274">
            <v>9354010</v>
          </cell>
          <cell r="C274" t="str">
            <v>Set Saxmundham School</v>
          </cell>
          <cell r="D274">
            <v>463</v>
          </cell>
          <cell r="E274">
            <v>0</v>
          </cell>
          <cell r="F274">
            <v>463</v>
          </cell>
          <cell r="G274">
            <v>0</v>
          </cell>
          <cell r="H274">
            <v>1052051.8499999999</v>
          </cell>
          <cell r="I274">
            <v>923917.70000000007</v>
          </cell>
          <cell r="J274">
            <v>0</v>
          </cell>
          <cell r="K274">
            <v>28799.999999999956</v>
          </cell>
          <cell r="L274">
            <v>0</v>
          </cell>
          <cell r="M274">
            <v>100306.8987341772</v>
          </cell>
          <cell r="N274">
            <v>0</v>
          </cell>
          <cell r="O274">
            <v>0</v>
          </cell>
          <cell r="P274">
            <v>0</v>
          </cell>
          <cell r="Q274">
            <v>0</v>
          </cell>
          <cell r="R274">
            <v>0</v>
          </cell>
          <cell r="S274">
            <v>0</v>
          </cell>
          <cell r="T274">
            <v>3599.9999999999959</v>
          </cell>
          <cell r="U274">
            <v>9315.0000000000073</v>
          </cell>
          <cell r="V274">
            <v>11235.000000000005</v>
          </cell>
          <cell r="W274">
            <v>0</v>
          </cell>
          <cell r="X274">
            <v>0</v>
          </cell>
          <cell r="Y274">
            <v>0</v>
          </cell>
          <cell r="Z274">
            <v>0</v>
          </cell>
          <cell r="AA274">
            <v>7200.0000000000191</v>
          </cell>
          <cell r="AB274">
            <v>0</v>
          </cell>
          <cell r="AC274">
            <v>0</v>
          </cell>
          <cell r="AD274">
            <v>196525.18181113893</v>
          </cell>
          <cell r="AE274">
            <v>0</v>
          </cell>
          <cell r="AF274">
            <v>20274.999999999982</v>
          </cell>
          <cell r="AG274">
            <v>114400</v>
          </cell>
          <cell r="AH274">
            <v>30870.666666666675</v>
          </cell>
          <cell r="AI274">
            <v>0</v>
          </cell>
          <cell r="AJ274">
            <v>0</v>
          </cell>
          <cell r="AK274">
            <v>15724.8</v>
          </cell>
          <cell r="AL274">
            <v>0</v>
          </cell>
          <cell r="AM274">
            <v>0</v>
          </cell>
          <cell r="AN274">
            <v>0</v>
          </cell>
          <cell r="AO274">
            <v>0</v>
          </cell>
          <cell r="AP274">
            <v>0</v>
          </cell>
          <cell r="AQ274">
            <v>0</v>
          </cell>
          <cell r="AR274">
            <v>0</v>
          </cell>
          <cell r="AS274">
            <v>0</v>
          </cell>
          <cell r="AT274">
            <v>1975969.5499999998</v>
          </cell>
          <cell r="AU274">
            <v>377257.0805453161</v>
          </cell>
          <cell r="AV274">
            <v>160995.46666666667</v>
          </cell>
          <cell r="AW274">
            <v>283106.43117822747</v>
          </cell>
        </row>
        <row r="275">
          <cell r="B275">
            <v>9354016</v>
          </cell>
          <cell r="C275" t="str">
            <v>Set Beccles School</v>
          </cell>
          <cell r="D275">
            <v>304</v>
          </cell>
          <cell r="E275">
            <v>0</v>
          </cell>
          <cell r="F275">
            <v>304</v>
          </cell>
          <cell r="G275">
            <v>0</v>
          </cell>
          <cell r="H275">
            <v>681213.65</v>
          </cell>
          <cell r="I275">
            <v>617469.75</v>
          </cell>
          <cell r="J275">
            <v>0</v>
          </cell>
          <cell r="K275">
            <v>41850.000000000007</v>
          </cell>
          <cell r="L275">
            <v>0</v>
          </cell>
          <cell r="M275">
            <v>113835.67567567568</v>
          </cell>
          <cell r="N275">
            <v>0</v>
          </cell>
          <cell r="O275">
            <v>0</v>
          </cell>
          <cell r="P275">
            <v>0</v>
          </cell>
          <cell r="Q275">
            <v>0</v>
          </cell>
          <cell r="R275">
            <v>0</v>
          </cell>
          <cell r="S275">
            <v>0</v>
          </cell>
          <cell r="T275">
            <v>8700.0000000000036</v>
          </cell>
          <cell r="U275">
            <v>7695</v>
          </cell>
          <cell r="V275">
            <v>16050.000000000002</v>
          </cell>
          <cell r="W275">
            <v>2319.9999999999991</v>
          </cell>
          <cell r="X275">
            <v>30625.000000000044</v>
          </cell>
          <cell r="Y275">
            <v>4199.9999999999918</v>
          </cell>
          <cell r="Z275">
            <v>0</v>
          </cell>
          <cell r="AA275">
            <v>0</v>
          </cell>
          <cell r="AB275">
            <v>0</v>
          </cell>
          <cell r="AC275">
            <v>0</v>
          </cell>
          <cell r="AD275">
            <v>167395.29742706908</v>
          </cell>
          <cell r="AE275">
            <v>0</v>
          </cell>
          <cell r="AF275">
            <v>28619.141914191303</v>
          </cell>
          <cell r="AG275">
            <v>114400</v>
          </cell>
          <cell r="AH275">
            <v>0</v>
          </cell>
          <cell r="AI275">
            <v>0</v>
          </cell>
          <cell r="AJ275">
            <v>0</v>
          </cell>
          <cell r="AK275">
            <v>9021.6</v>
          </cell>
          <cell r="AL275">
            <v>0</v>
          </cell>
          <cell r="AM275">
            <v>0</v>
          </cell>
          <cell r="AN275">
            <v>0</v>
          </cell>
          <cell r="AO275">
            <v>0</v>
          </cell>
          <cell r="AP275">
            <v>0</v>
          </cell>
          <cell r="AQ275">
            <v>0</v>
          </cell>
          <cell r="AR275">
            <v>0</v>
          </cell>
          <cell r="AS275">
            <v>0</v>
          </cell>
          <cell r="AT275">
            <v>1298683.3999999999</v>
          </cell>
          <cell r="AU275">
            <v>421290.11501693609</v>
          </cell>
          <cell r="AV275">
            <v>123421.6</v>
          </cell>
          <cell r="AW275">
            <v>289985.9352649069</v>
          </cell>
        </row>
        <row r="276">
          <cell r="B276">
            <v>9354017</v>
          </cell>
          <cell r="C276" t="str">
            <v>Hadleigh High School</v>
          </cell>
          <cell r="D276">
            <v>751</v>
          </cell>
          <cell r="E276">
            <v>0</v>
          </cell>
          <cell r="F276">
            <v>751</v>
          </cell>
          <cell r="G276">
            <v>0</v>
          </cell>
          <cell r="H276">
            <v>1773574</v>
          </cell>
          <cell r="I276">
            <v>1422467.35</v>
          </cell>
          <cell r="J276">
            <v>0</v>
          </cell>
          <cell r="K276">
            <v>34649.999999999891</v>
          </cell>
          <cell r="L276">
            <v>0</v>
          </cell>
          <cell r="M276">
            <v>110899.74412171508</v>
          </cell>
          <cell r="N276">
            <v>0</v>
          </cell>
          <cell r="O276">
            <v>0</v>
          </cell>
          <cell r="P276">
            <v>0</v>
          </cell>
          <cell r="Q276">
            <v>0</v>
          </cell>
          <cell r="R276">
            <v>0</v>
          </cell>
          <cell r="S276">
            <v>0</v>
          </cell>
          <cell r="T276">
            <v>30941.199999999928</v>
          </cell>
          <cell r="U276">
            <v>0</v>
          </cell>
          <cell r="V276">
            <v>3749.9933333333324</v>
          </cell>
          <cell r="W276">
            <v>580.77333333333195</v>
          </cell>
          <cell r="X276">
            <v>625.83333333333189</v>
          </cell>
          <cell r="Y276">
            <v>0</v>
          </cell>
          <cell r="Z276">
            <v>0</v>
          </cell>
          <cell r="AA276">
            <v>4319.9999999999982</v>
          </cell>
          <cell r="AB276">
            <v>0</v>
          </cell>
          <cell r="AC276">
            <v>0</v>
          </cell>
          <cell r="AD276">
            <v>248678.6912077649</v>
          </cell>
          <cell r="AE276">
            <v>0</v>
          </cell>
          <cell r="AF276">
            <v>0</v>
          </cell>
          <cell r="AG276">
            <v>114400</v>
          </cell>
          <cell r="AH276">
            <v>0</v>
          </cell>
          <cell r="AI276">
            <v>0</v>
          </cell>
          <cell r="AJ276">
            <v>0</v>
          </cell>
          <cell r="AK276">
            <v>21268.799999999999</v>
          </cell>
          <cell r="AL276">
            <v>0</v>
          </cell>
          <cell r="AM276">
            <v>0</v>
          </cell>
          <cell r="AN276">
            <v>0</v>
          </cell>
          <cell r="AO276">
            <v>0</v>
          </cell>
          <cell r="AP276">
            <v>0</v>
          </cell>
          <cell r="AQ276">
            <v>0</v>
          </cell>
          <cell r="AR276">
            <v>0</v>
          </cell>
          <cell r="AS276">
            <v>0</v>
          </cell>
          <cell r="AT276">
            <v>3196041.35</v>
          </cell>
          <cell r="AU276">
            <v>434446.23532947979</v>
          </cell>
          <cell r="AV276">
            <v>135668.79999999999</v>
          </cell>
          <cell r="AW276">
            <v>349355.26326862234</v>
          </cell>
        </row>
        <row r="277">
          <cell r="B277">
            <v>9354019</v>
          </cell>
          <cell r="C277" t="str">
            <v>Thomas Gainsborough School</v>
          </cell>
          <cell r="D277">
            <v>1395</v>
          </cell>
          <cell r="E277">
            <v>0</v>
          </cell>
          <cell r="F277">
            <v>1395</v>
          </cell>
          <cell r="G277">
            <v>0</v>
          </cell>
          <cell r="H277">
            <v>3414129.9499999997</v>
          </cell>
          <cell r="I277">
            <v>2506469.8000000003</v>
          </cell>
          <cell r="J277">
            <v>0</v>
          </cell>
          <cell r="K277">
            <v>72900.000000000291</v>
          </cell>
          <cell r="L277">
            <v>0</v>
          </cell>
          <cell r="M277">
            <v>246826.84014869886</v>
          </cell>
          <cell r="N277">
            <v>0</v>
          </cell>
          <cell r="O277">
            <v>0</v>
          </cell>
          <cell r="P277">
            <v>0</v>
          </cell>
          <cell r="Q277">
            <v>0</v>
          </cell>
          <cell r="R277">
            <v>0</v>
          </cell>
          <cell r="S277">
            <v>0</v>
          </cell>
          <cell r="T277">
            <v>51900.000000000116</v>
          </cell>
          <cell r="U277">
            <v>7694.9999999999927</v>
          </cell>
          <cell r="V277">
            <v>60990.000000000015</v>
          </cell>
          <cell r="W277">
            <v>13339.999999999987</v>
          </cell>
          <cell r="X277">
            <v>0</v>
          </cell>
          <cell r="Y277">
            <v>0</v>
          </cell>
          <cell r="Z277">
            <v>0</v>
          </cell>
          <cell r="AA277">
            <v>1441.0329985652788</v>
          </cell>
          <cell r="AB277">
            <v>0</v>
          </cell>
          <cell r="AC277">
            <v>0</v>
          </cell>
          <cell r="AD277">
            <v>503227.53598441632</v>
          </cell>
          <cell r="AE277">
            <v>0</v>
          </cell>
          <cell r="AF277">
            <v>0</v>
          </cell>
          <cell r="AG277">
            <v>114400</v>
          </cell>
          <cell r="AH277">
            <v>0</v>
          </cell>
          <cell r="AI277">
            <v>0</v>
          </cell>
          <cell r="AJ277">
            <v>50000</v>
          </cell>
          <cell r="AK277">
            <v>60984</v>
          </cell>
          <cell r="AL277">
            <v>0</v>
          </cell>
          <cell r="AM277">
            <v>0</v>
          </cell>
          <cell r="AN277">
            <v>0</v>
          </cell>
          <cell r="AO277">
            <v>0</v>
          </cell>
          <cell r="AP277">
            <v>0</v>
          </cell>
          <cell r="AQ277">
            <v>0</v>
          </cell>
          <cell r="AR277">
            <v>0</v>
          </cell>
          <cell r="AS277">
            <v>0</v>
          </cell>
          <cell r="AT277">
            <v>5920599.75</v>
          </cell>
          <cell r="AU277">
            <v>958320.40913168085</v>
          </cell>
          <cell r="AV277">
            <v>225384</v>
          </cell>
          <cell r="AW277">
            <v>740006.25605876604</v>
          </cell>
        </row>
        <row r="278">
          <cell r="B278">
            <v>9354032</v>
          </cell>
          <cell r="C278" t="str">
            <v>Ormiston Denes Academy</v>
          </cell>
          <cell r="D278">
            <v>860</v>
          </cell>
          <cell r="E278">
            <v>0</v>
          </cell>
          <cell r="F278">
            <v>860</v>
          </cell>
          <cell r="G278">
            <v>0</v>
          </cell>
          <cell r="H278">
            <v>1967054.8</v>
          </cell>
          <cell r="I278">
            <v>1701472.2000000002</v>
          </cell>
          <cell r="J278">
            <v>0</v>
          </cell>
          <cell r="K278">
            <v>157950.00000000003</v>
          </cell>
          <cell r="L278">
            <v>0</v>
          </cell>
          <cell r="M278">
            <v>388586.02520045819</v>
          </cell>
          <cell r="N278">
            <v>0</v>
          </cell>
          <cell r="O278">
            <v>0</v>
          </cell>
          <cell r="P278">
            <v>0</v>
          </cell>
          <cell r="Q278">
            <v>0</v>
          </cell>
          <cell r="R278">
            <v>0</v>
          </cell>
          <cell r="S278">
            <v>0</v>
          </cell>
          <cell r="T278">
            <v>9300.0000000000073</v>
          </cell>
          <cell r="U278">
            <v>59535.00000000016</v>
          </cell>
          <cell r="V278">
            <v>25145.000000000011</v>
          </cell>
          <cell r="W278">
            <v>4640.0000000000009</v>
          </cell>
          <cell r="X278">
            <v>226875.00000000003</v>
          </cell>
          <cell r="Y278">
            <v>102479.99999999996</v>
          </cell>
          <cell r="Z278">
            <v>0</v>
          </cell>
          <cell r="AA278">
            <v>12960.00000000004</v>
          </cell>
          <cell r="AB278">
            <v>0</v>
          </cell>
          <cell r="AC278">
            <v>0</v>
          </cell>
          <cell r="AD278">
            <v>438419.44343345845</v>
          </cell>
          <cell r="AE278">
            <v>0</v>
          </cell>
          <cell r="AF278">
            <v>0</v>
          </cell>
          <cell r="AG278">
            <v>114400</v>
          </cell>
          <cell r="AH278">
            <v>0</v>
          </cell>
          <cell r="AI278">
            <v>0</v>
          </cell>
          <cell r="AJ278">
            <v>0</v>
          </cell>
          <cell r="AK278">
            <v>26964</v>
          </cell>
          <cell r="AL278">
            <v>0</v>
          </cell>
          <cell r="AM278">
            <v>0</v>
          </cell>
          <cell r="AN278">
            <v>0</v>
          </cell>
          <cell r="AO278">
            <v>0</v>
          </cell>
          <cell r="AP278">
            <v>0</v>
          </cell>
          <cell r="AQ278">
            <v>0</v>
          </cell>
          <cell r="AR278">
            <v>0</v>
          </cell>
          <cell r="AS278">
            <v>0</v>
          </cell>
          <cell r="AT278">
            <v>3668527</v>
          </cell>
          <cell r="AU278">
            <v>1425890.4686339167</v>
          </cell>
          <cell r="AV278">
            <v>141364</v>
          </cell>
          <cell r="AW278">
            <v>935627.75603368762</v>
          </cell>
        </row>
        <row r="279">
          <cell r="B279">
            <v>9354033</v>
          </cell>
          <cell r="C279" t="str">
            <v>Mildenhall College Academy</v>
          </cell>
          <cell r="D279">
            <v>1023</v>
          </cell>
          <cell r="E279">
            <v>0</v>
          </cell>
          <cell r="F279">
            <v>1023</v>
          </cell>
          <cell r="G279">
            <v>0</v>
          </cell>
          <cell r="H279">
            <v>2454787.65</v>
          </cell>
          <cell r="I279">
            <v>1893573.9000000001</v>
          </cell>
          <cell r="J279">
            <v>0</v>
          </cell>
          <cell r="K279">
            <v>60749.999999999898</v>
          </cell>
          <cell r="L279">
            <v>0</v>
          </cell>
          <cell r="M279">
            <v>202687.75280898876</v>
          </cell>
          <cell r="N279">
            <v>0</v>
          </cell>
          <cell r="O279">
            <v>0</v>
          </cell>
          <cell r="P279">
            <v>0</v>
          </cell>
          <cell r="Q279">
            <v>0</v>
          </cell>
          <cell r="R279">
            <v>0</v>
          </cell>
          <cell r="S279">
            <v>0</v>
          </cell>
          <cell r="T279">
            <v>6000.0000000000018</v>
          </cell>
          <cell r="U279">
            <v>405.00000000000017</v>
          </cell>
          <cell r="V279">
            <v>57244.999999999993</v>
          </cell>
          <cell r="W279">
            <v>0</v>
          </cell>
          <cell r="X279">
            <v>0</v>
          </cell>
          <cell r="Y279">
            <v>0</v>
          </cell>
          <cell r="Z279">
            <v>0</v>
          </cell>
          <cell r="AA279">
            <v>10079.999999999996</v>
          </cell>
          <cell r="AB279">
            <v>0</v>
          </cell>
          <cell r="AC279">
            <v>0</v>
          </cell>
          <cell r="AD279">
            <v>491698.7714986662</v>
          </cell>
          <cell r="AE279">
            <v>0</v>
          </cell>
          <cell r="AF279">
            <v>0</v>
          </cell>
          <cell r="AG279">
            <v>114400</v>
          </cell>
          <cell r="AH279">
            <v>0</v>
          </cell>
          <cell r="AI279">
            <v>0</v>
          </cell>
          <cell r="AJ279">
            <v>50000</v>
          </cell>
          <cell r="AK279">
            <v>48232.800000000003</v>
          </cell>
          <cell r="AL279">
            <v>0</v>
          </cell>
          <cell r="AM279">
            <v>0</v>
          </cell>
          <cell r="AN279">
            <v>0</v>
          </cell>
          <cell r="AO279">
            <v>0</v>
          </cell>
          <cell r="AP279">
            <v>0</v>
          </cell>
          <cell r="AQ279">
            <v>0</v>
          </cell>
          <cell r="AR279">
            <v>0</v>
          </cell>
          <cell r="AS279">
            <v>0</v>
          </cell>
          <cell r="AT279">
            <v>4348361.55</v>
          </cell>
          <cell r="AU279">
            <v>828866.52430765494</v>
          </cell>
          <cell r="AV279">
            <v>212632.8</v>
          </cell>
          <cell r="AW279">
            <v>665195.44790316059</v>
          </cell>
        </row>
        <row r="280">
          <cell r="B280">
            <v>9354034</v>
          </cell>
          <cell r="C280" t="str">
            <v>Stoke High School - Ormiston Academy</v>
          </cell>
          <cell r="D280">
            <v>672</v>
          </cell>
          <cell r="E280">
            <v>0</v>
          </cell>
          <cell r="F280">
            <v>672</v>
          </cell>
          <cell r="G280">
            <v>0</v>
          </cell>
          <cell r="H280">
            <v>1680864.45</v>
          </cell>
          <cell r="I280">
            <v>1166331.75</v>
          </cell>
          <cell r="J280">
            <v>0</v>
          </cell>
          <cell r="K280">
            <v>62999.999999999898</v>
          </cell>
          <cell r="L280">
            <v>0</v>
          </cell>
          <cell r="M280">
            <v>192253.45132743364</v>
          </cell>
          <cell r="N280">
            <v>0</v>
          </cell>
          <cell r="O280">
            <v>0</v>
          </cell>
          <cell r="P280">
            <v>0</v>
          </cell>
          <cell r="Q280">
            <v>0</v>
          </cell>
          <cell r="R280">
            <v>0</v>
          </cell>
          <cell r="S280">
            <v>0</v>
          </cell>
          <cell r="T280">
            <v>9900.0000000000091</v>
          </cell>
          <cell r="U280">
            <v>73304.999999999971</v>
          </cell>
          <cell r="V280">
            <v>75435.000000000146</v>
          </cell>
          <cell r="W280">
            <v>70180.000000000073</v>
          </cell>
          <cell r="X280">
            <v>33750.000000000015</v>
          </cell>
          <cell r="Y280">
            <v>5880.0000000000191</v>
          </cell>
          <cell r="Z280">
            <v>0</v>
          </cell>
          <cell r="AA280">
            <v>125280.00000000029</v>
          </cell>
          <cell r="AB280">
            <v>0</v>
          </cell>
          <cell r="AC280">
            <v>0</v>
          </cell>
          <cell r="AD280">
            <v>351961.51184612146</v>
          </cell>
          <cell r="AE280">
            <v>0</v>
          </cell>
          <cell r="AF280">
            <v>18350.000000000004</v>
          </cell>
          <cell r="AG280">
            <v>114400</v>
          </cell>
          <cell r="AH280">
            <v>0</v>
          </cell>
          <cell r="AI280">
            <v>0</v>
          </cell>
          <cell r="AJ280">
            <v>0</v>
          </cell>
          <cell r="AK280">
            <v>30340.799999999999</v>
          </cell>
          <cell r="AL280">
            <v>0</v>
          </cell>
          <cell r="AM280">
            <v>0</v>
          </cell>
          <cell r="AN280">
            <v>0</v>
          </cell>
          <cell r="AO280">
            <v>0</v>
          </cell>
          <cell r="AP280">
            <v>0</v>
          </cell>
          <cell r="AQ280">
            <v>0</v>
          </cell>
          <cell r="AR280">
            <v>0</v>
          </cell>
          <cell r="AS280">
            <v>0</v>
          </cell>
          <cell r="AT280">
            <v>2847196.2</v>
          </cell>
          <cell r="AU280">
            <v>1019294.9631735554</v>
          </cell>
          <cell r="AV280">
            <v>144740.79999999999</v>
          </cell>
          <cell r="AW280">
            <v>623766.03750983835</v>
          </cell>
        </row>
        <row r="281">
          <cell r="B281">
            <v>9354035</v>
          </cell>
          <cell r="C281" t="str">
            <v>Set Ixworth School</v>
          </cell>
          <cell r="D281">
            <v>302</v>
          </cell>
          <cell r="E281">
            <v>0</v>
          </cell>
          <cell r="F281">
            <v>302</v>
          </cell>
          <cell r="G281">
            <v>0</v>
          </cell>
          <cell r="H281">
            <v>810200.85</v>
          </cell>
          <cell r="I281">
            <v>461958.85000000003</v>
          </cell>
          <cell r="J281">
            <v>0</v>
          </cell>
          <cell r="K281">
            <v>18899.999999999971</v>
          </cell>
          <cell r="L281">
            <v>0</v>
          </cell>
          <cell r="M281">
            <v>61069.849624060145</v>
          </cell>
          <cell r="N281">
            <v>0</v>
          </cell>
          <cell r="O281">
            <v>0</v>
          </cell>
          <cell r="P281">
            <v>0</v>
          </cell>
          <cell r="Q281">
            <v>0</v>
          </cell>
          <cell r="R281">
            <v>0</v>
          </cell>
          <cell r="S281">
            <v>0</v>
          </cell>
          <cell r="T281">
            <v>0</v>
          </cell>
          <cell r="U281">
            <v>2025.000000000003</v>
          </cell>
          <cell r="V281">
            <v>6954.9999999999945</v>
          </cell>
          <cell r="W281">
            <v>0</v>
          </cell>
          <cell r="X281">
            <v>1249.9999999999998</v>
          </cell>
          <cell r="Y281">
            <v>0</v>
          </cell>
          <cell r="Z281">
            <v>0</v>
          </cell>
          <cell r="AA281">
            <v>1440.0000000000018</v>
          </cell>
          <cell r="AB281">
            <v>0</v>
          </cell>
          <cell r="AC281">
            <v>0</v>
          </cell>
          <cell r="AD281">
            <v>147064.79133904132</v>
          </cell>
          <cell r="AE281">
            <v>0</v>
          </cell>
          <cell r="AF281">
            <v>7350.0000000000073</v>
          </cell>
          <cell r="AG281">
            <v>114400</v>
          </cell>
          <cell r="AH281">
            <v>67149.333333333343</v>
          </cell>
          <cell r="AI281">
            <v>0</v>
          </cell>
          <cell r="AJ281">
            <v>0</v>
          </cell>
          <cell r="AK281">
            <v>15724.8</v>
          </cell>
          <cell r="AL281">
            <v>0</v>
          </cell>
          <cell r="AM281">
            <v>0</v>
          </cell>
          <cell r="AN281">
            <v>0</v>
          </cell>
          <cell r="AO281">
            <v>0</v>
          </cell>
          <cell r="AP281">
            <v>0</v>
          </cell>
          <cell r="AQ281">
            <v>0</v>
          </cell>
          <cell r="AR281">
            <v>0</v>
          </cell>
          <cell r="AS281">
            <v>0</v>
          </cell>
          <cell r="AT281">
            <v>1272159.7</v>
          </cell>
          <cell r="AU281">
            <v>246054.64096310144</v>
          </cell>
          <cell r="AV281">
            <v>197274.13333333333</v>
          </cell>
          <cell r="AW281">
            <v>202117.51615107135</v>
          </cell>
        </row>
        <row r="282">
          <cell r="B282">
            <v>9354036</v>
          </cell>
          <cell r="C282" t="str">
            <v>Hartismere School</v>
          </cell>
          <cell r="D282">
            <v>812</v>
          </cell>
          <cell r="E282">
            <v>0</v>
          </cell>
          <cell r="F282">
            <v>812</v>
          </cell>
          <cell r="G282">
            <v>0</v>
          </cell>
          <cell r="H282">
            <v>1954962.25</v>
          </cell>
          <cell r="I282">
            <v>1495648.9500000002</v>
          </cell>
          <cell r="J282">
            <v>0</v>
          </cell>
          <cell r="K282">
            <v>26099.999999999985</v>
          </cell>
          <cell r="L282">
            <v>0</v>
          </cell>
          <cell r="M282">
            <v>89676.587202007533</v>
          </cell>
          <cell r="N282">
            <v>0</v>
          </cell>
          <cell r="O282">
            <v>0</v>
          </cell>
          <cell r="P282">
            <v>0</v>
          </cell>
          <cell r="Q282">
            <v>0</v>
          </cell>
          <cell r="R282">
            <v>0</v>
          </cell>
          <cell r="S282">
            <v>0</v>
          </cell>
          <cell r="T282">
            <v>600.00000000000045</v>
          </cell>
          <cell r="U282">
            <v>1215.0000000000009</v>
          </cell>
          <cell r="V282">
            <v>535.00000000000034</v>
          </cell>
          <cell r="W282">
            <v>0</v>
          </cell>
          <cell r="X282">
            <v>0</v>
          </cell>
          <cell r="Y282">
            <v>0</v>
          </cell>
          <cell r="Z282">
            <v>0</v>
          </cell>
          <cell r="AA282">
            <v>1440.0000000000009</v>
          </cell>
          <cell r="AB282">
            <v>0</v>
          </cell>
          <cell r="AC282">
            <v>0</v>
          </cell>
          <cell r="AD282">
            <v>258891.60994499936</v>
          </cell>
          <cell r="AE282">
            <v>0</v>
          </cell>
          <cell r="AF282">
            <v>0</v>
          </cell>
          <cell r="AG282">
            <v>114400</v>
          </cell>
          <cell r="AH282">
            <v>0</v>
          </cell>
          <cell r="AI282">
            <v>0</v>
          </cell>
          <cell r="AJ282">
            <v>0</v>
          </cell>
          <cell r="AK282">
            <v>24897.599999999999</v>
          </cell>
          <cell r="AL282">
            <v>0</v>
          </cell>
          <cell r="AM282">
            <v>0</v>
          </cell>
          <cell r="AN282">
            <v>0</v>
          </cell>
          <cell r="AO282">
            <v>0</v>
          </cell>
          <cell r="AP282">
            <v>0</v>
          </cell>
          <cell r="AQ282">
            <v>0</v>
          </cell>
          <cell r="AR282">
            <v>0</v>
          </cell>
          <cell r="AS282">
            <v>0</v>
          </cell>
          <cell r="AT282">
            <v>3450611.2</v>
          </cell>
          <cell r="AU282">
            <v>378458.19714700687</v>
          </cell>
          <cell r="AV282">
            <v>139297.60000000001</v>
          </cell>
          <cell r="AW282">
            <v>327907.70354600309</v>
          </cell>
        </row>
        <row r="283">
          <cell r="B283">
            <v>9354040</v>
          </cell>
          <cell r="C283" t="str">
            <v>Thomas Mills High School</v>
          </cell>
          <cell r="D283">
            <v>896</v>
          </cell>
          <cell r="E283">
            <v>0</v>
          </cell>
          <cell r="F283">
            <v>896</v>
          </cell>
          <cell r="G283">
            <v>0</v>
          </cell>
          <cell r="H283">
            <v>2200844.1</v>
          </cell>
          <cell r="I283">
            <v>1600847.5000000002</v>
          </cell>
          <cell r="J283">
            <v>0</v>
          </cell>
          <cell r="K283">
            <v>37800</v>
          </cell>
          <cell r="L283">
            <v>0</v>
          </cell>
          <cell r="M283">
            <v>110847.5550405562</v>
          </cell>
          <cell r="N283">
            <v>0</v>
          </cell>
          <cell r="O283">
            <v>0</v>
          </cell>
          <cell r="P283">
            <v>0</v>
          </cell>
          <cell r="Q283">
            <v>0</v>
          </cell>
          <cell r="R283">
            <v>0</v>
          </cell>
          <cell r="S283">
            <v>0</v>
          </cell>
          <cell r="T283">
            <v>3904.3575418994501</v>
          </cell>
          <cell r="U283">
            <v>810.90502793296093</v>
          </cell>
          <cell r="V283">
            <v>0</v>
          </cell>
          <cell r="W283">
            <v>0</v>
          </cell>
          <cell r="X283">
            <v>0</v>
          </cell>
          <cell r="Y283">
            <v>0</v>
          </cell>
          <cell r="Z283">
            <v>0</v>
          </cell>
          <cell r="AA283">
            <v>2886.4429530201278</v>
          </cell>
          <cell r="AB283">
            <v>0</v>
          </cell>
          <cell r="AC283">
            <v>0</v>
          </cell>
          <cell r="AD283">
            <v>250168.36860703662</v>
          </cell>
          <cell r="AE283">
            <v>0</v>
          </cell>
          <cell r="AF283">
            <v>0</v>
          </cell>
          <cell r="AG283">
            <v>114400</v>
          </cell>
          <cell r="AH283">
            <v>0</v>
          </cell>
          <cell r="AI283">
            <v>0</v>
          </cell>
          <cell r="AJ283">
            <v>0</v>
          </cell>
          <cell r="AK283">
            <v>28224</v>
          </cell>
          <cell r="AL283">
            <v>0</v>
          </cell>
          <cell r="AM283">
            <v>0</v>
          </cell>
          <cell r="AN283">
            <v>0</v>
          </cell>
          <cell r="AO283">
            <v>0</v>
          </cell>
          <cell r="AP283">
            <v>0</v>
          </cell>
          <cell r="AQ283">
            <v>0</v>
          </cell>
          <cell r="AR283">
            <v>0</v>
          </cell>
          <cell r="AS283">
            <v>0</v>
          </cell>
          <cell r="AT283">
            <v>3801691.6000000006</v>
          </cell>
          <cell r="AU283">
            <v>406417.62917044538</v>
          </cell>
          <cell r="AV283">
            <v>142624</v>
          </cell>
          <cell r="AW283">
            <v>336802.57741223089</v>
          </cell>
        </row>
        <row r="284">
          <cell r="B284">
            <v>9354041</v>
          </cell>
          <cell r="C284" t="str">
            <v>Newmarket Academy</v>
          </cell>
          <cell r="D284">
            <v>719</v>
          </cell>
          <cell r="E284">
            <v>0</v>
          </cell>
          <cell r="F284">
            <v>719</v>
          </cell>
          <cell r="G284">
            <v>0</v>
          </cell>
          <cell r="H284">
            <v>1890468.65</v>
          </cell>
          <cell r="I284">
            <v>1143462.5</v>
          </cell>
          <cell r="J284">
            <v>0</v>
          </cell>
          <cell r="K284">
            <v>34199.999999999985</v>
          </cell>
          <cell r="L284">
            <v>0</v>
          </cell>
          <cell r="M284">
            <v>132564.32997118155</v>
          </cell>
          <cell r="N284">
            <v>0</v>
          </cell>
          <cell r="O284">
            <v>0</v>
          </cell>
          <cell r="P284">
            <v>0</v>
          </cell>
          <cell r="Q284">
            <v>0</v>
          </cell>
          <cell r="R284">
            <v>0</v>
          </cell>
          <cell r="S284">
            <v>0</v>
          </cell>
          <cell r="T284">
            <v>22499.999999999916</v>
          </cell>
          <cell r="U284">
            <v>0</v>
          </cell>
          <cell r="V284">
            <v>1069.9999999999998</v>
          </cell>
          <cell r="W284">
            <v>0</v>
          </cell>
          <cell r="X284">
            <v>0</v>
          </cell>
          <cell r="Y284">
            <v>0</v>
          </cell>
          <cell r="Z284">
            <v>0</v>
          </cell>
          <cell r="AA284">
            <v>39042.905027932946</v>
          </cell>
          <cell r="AB284">
            <v>0</v>
          </cell>
          <cell r="AC284">
            <v>0</v>
          </cell>
          <cell r="AD284">
            <v>288800.32782817923</v>
          </cell>
          <cell r="AE284">
            <v>0</v>
          </cell>
          <cell r="AF284">
            <v>0</v>
          </cell>
          <cell r="AG284">
            <v>114400</v>
          </cell>
          <cell r="AH284">
            <v>0</v>
          </cell>
          <cell r="AI284">
            <v>0</v>
          </cell>
          <cell r="AJ284">
            <v>0</v>
          </cell>
          <cell r="AK284">
            <v>20865.599999999999</v>
          </cell>
          <cell r="AL284">
            <v>0</v>
          </cell>
          <cell r="AM284">
            <v>0</v>
          </cell>
          <cell r="AN284">
            <v>0</v>
          </cell>
          <cell r="AO284">
            <v>0</v>
          </cell>
          <cell r="AP284">
            <v>0</v>
          </cell>
          <cell r="AQ284">
            <v>0</v>
          </cell>
          <cell r="AR284">
            <v>0</v>
          </cell>
          <cell r="AS284">
            <v>0</v>
          </cell>
          <cell r="AT284">
            <v>3033931.15</v>
          </cell>
          <cell r="AU284">
            <v>518177.56282729364</v>
          </cell>
          <cell r="AV284">
            <v>135265.60000000001</v>
          </cell>
          <cell r="AW284">
            <v>393920.29281376995</v>
          </cell>
        </row>
        <row r="285">
          <cell r="B285">
            <v>9354042</v>
          </cell>
          <cell r="C285" t="str">
            <v>Sybil Andrews Academy</v>
          </cell>
          <cell r="D285">
            <v>639</v>
          </cell>
          <cell r="E285">
            <v>0</v>
          </cell>
          <cell r="F285">
            <v>639</v>
          </cell>
          <cell r="G285">
            <v>0</v>
          </cell>
          <cell r="H285">
            <v>1874345.25</v>
          </cell>
          <cell r="I285">
            <v>795849.9</v>
          </cell>
          <cell r="J285">
            <v>0</v>
          </cell>
          <cell r="K285">
            <v>23400</v>
          </cell>
          <cell r="L285">
            <v>0</v>
          </cell>
          <cell r="M285">
            <v>83505.181034482754</v>
          </cell>
          <cell r="N285">
            <v>0</v>
          </cell>
          <cell r="O285">
            <v>0</v>
          </cell>
          <cell r="P285">
            <v>0</v>
          </cell>
          <cell r="Q285">
            <v>0</v>
          </cell>
          <cell r="R285">
            <v>0</v>
          </cell>
          <cell r="S285">
            <v>0</v>
          </cell>
          <cell r="T285">
            <v>6299.9999999999964</v>
          </cell>
          <cell r="U285">
            <v>0</v>
          </cell>
          <cell r="V285">
            <v>1070.0000000000014</v>
          </cell>
          <cell r="W285">
            <v>0</v>
          </cell>
          <cell r="X285">
            <v>0</v>
          </cell>
          <cell r="Y285">
            <v>0</v>
          </cell>
          <cell r="Z285">
            <v>0</v>
          </cell>
          <cell r="AA285">
            <v>13062.208201892736</v>
          </cell>
          <cell r="AB285">
            <v>0</v>
          </cell>
          <cell r="AC285">
            <v>0</v>
          </cell>
          <cell r="AD285">
            <v>264059.57643305726</v>
          </cell>
          <cell r="AE285">
            <v>0</v>
          </cell>
          <cell r="AF285">
            <v>0</v>
          </cell>
          <cell r="AG285">
            <v>114400</v>
          </cell>
          <cell r="AH285">
            <v>0</v>
          </cell>
          <cell r="AI285">
            <v>0</v>
          </cell>
          <cell r="AJ285">
            <v>0</v>
          </cell>
          <cell r="AK285">
            <v>27468</v>
          </cell>
          <cell r="AL285">
            <v>0</v>
          </cell>
          <cell r="AM285">
            <v>0</v>
          </cell>
          <cell r="AN285">
            <v>0</v>
          </cell>
          <cell r="AO285">
            <v>0</v>
          </cell>
          <cell r="AP285">
            <v>0</v>
          </cell>
          <cell r="AQ285">
            <v>0</v>
          </cell>
          <cell r="AR285">
            <v>0</v>
          </cell>
          <cell r="AS285">
            <v>0</v>
          </cell>
          <cell r="AT285">
            <v>2670195.15</v>
          </cell>
          <cell r="AU285">
            <v>391396.96566943277</v>
          </cell>
          <cell r="AV285">
            <v>141868</v>
          </cell>
          <cell r="AW285">
            <v>331149.96695029864</v>
          </cell>
        </row>
        <row r="286">
          <cell r="B286">
            <v>9354043</v>
          </cell>
          <cell r="C286" t="str">
            <v>Alde Valley Academy</v>
          </cell>
          <cell r="D286">
            <v>429</v>
          </cell>
          <cell r="E286">
            <v>0</v>
          </cell>
          <cell r="F286">
            <v>429</v>
          </cell>
          <cell r="G286">
            <v>0</v>
          </cell>
          <cell r="H286">
            <v>1048021</v>
          </cell>
          <cell r="I286">
            <v>772980.65</v>
          </cell>
          <cell r="J286">
            <v>0</v>
          </cell>
          <cell r="K286">
            <v>34649.999999999905</v>
          </cell>
          <cell r="L286">
            <v>0</v>
          </cell>
          <cell r="M286">
            <v>111812.20812182741</v>
          </cell>
          <cell r="N286">
            <v>0</v>
          </cell>
          <cell r="O286">
            <v>0</v>
          </cell>
          <cell r="P286">
            <v>0</v>
          </cell>
          <cell r="Q286">
            <v>0</v>
          </cell>
          <cell r="R286">
            <v>0</v>
          </cell>
          <cell r="S286">
            <v>0</v>
          </cell>
          <cell r="T286">
            <v>23400.000000000022</v>
          </cell>
          <cell r="U286">
            <v>404.99999999999989</v>
          </cell>
          <cell r="V286">
            <v>0</v>
          </cell>
          <cell r="W286">
            <v>0</v>
          </cell>
          <cell r="X286">
            <v>0</v>
          </cell>
          <cell r="Y286">
            <v>0</v>
          </cell>
          <cell r="Z286">
            <v>0</v>
          </cell>
          <cell r="AA286">
            <v>1439.9999999999995</v>
          </cell>
          <cell r="AB286">
            <v>0</v>
          </cell>
          <cell r="AC286">
            <v>0</v>
          </cell>
          <cell r="AD286">
            <v>197990.86660682331</v>
          </cell>
          <cell r="AE286">
            <v>0</v>
          </cell>
          <cell r="AF286">
            <v>14074.999999999975</v>
          </cell>
          <cell r="AG286">
            <v>114400</v>
          </cell>
          <cell r="AH286">
            <v>38532.000000000007</v>
          </cell>
          <cell r="AI286">
            <v>0</v>
          </cell>
          <cell r="AJ286">
            <v>0</v>
          </cell>
          <cell r="AK286">
            <v>17524.47</v>
          </cell>
          <cell r="AL286">
            <v>0</v>
          </cell>
          <cell r="AM286">
            <v>0</v>
          </cell>
          <cell r="AN286">
            <v>0</v>
          </cell>
          <cell r="AO286">
            <v>0</v>
          </cell>
          <cell r="AP286">
            <v>0</v>
          </cell>
          <cell r="AQ286">
            <v>0</v>
          </cell>
          <cell r="AR286">
            <v>0</v>
          </cell>
          <cell r="AS286">
            <v>0</v>
          </cell>
          <cell r="AT286">
            <v>1821001.65</v>
          </cell>
          <cell r="AU286">
            <v>383773.07472865062</v>
          </cell>
          <cell r="AV286">
            <v>170456.47</v>
          </cell>
          <cell r="AW286">
            <v>293077.27066773694</v>
          </cell>
        </row>
        <row r="287">
          <cell r="B287">
            <v>9354045</v>
          </cell>
          <cell r="C287" t="str">
            <v>Benjamin Britten Academy of Music and Mathematics</v>
          </cell>
          <cell r="D287">
            <v>1030</v>
          </cell>
          <cell r="E287">
            <v>0</v>
          </cell>
          <cell r="F287">
            <v>1030</v>
          </cell>
          <cell r="G287">
            <v>0</v>
          </cell>
          <cell r="H287">
            <v>2962674.75</v>
          </cell>
          <cell r="I287">
            <v>1349285.75</v>
          </cell>
          <cell r="J287">
            <v>0</v>
          </cell>
          <cell r="K287">
            <v>103499.99999999981</v>
          </cell>
          <cell r="L287">
            <v>0</v>
          </cell>
          <cell r="M287">
            <v>275038.58057630731</v>
          </cell>
          <cell r="N287">
            <v>0</v>
          </cell>
          <cell r="O287">
            <v>0</v>
          </cell>
          <cell r="P287">
            <v>0</v>
          </cell>
          <cell r="Q287">
            <v>0</v>
          </cell>
          <cell r="R287">
            <v>0</v>
          </cell>
          <cell r="S287">
            <v>0</v>
          </cell>
          <cell r="T287">
            <v>34800.000000000015</v>
          </cell>
          <cell r="U287">
            <v>35640</v>
          </cell>
          <cell r="V287">
            <v>20329.999999999978</v>
          </cell>
          <cell r="W287">
            <v>1159.9999999999977</v>
          </cell>
          <cell r="X287">
            <v>124375.00000000023</v>
          </cell>
          <cell r="Y287">
            <v>38640.000000000015</v>
          </cell>
          <cell r="Z287">
            <v>0</v>
          </cell>
          <cell r="AA287">
            <v>4319.9999999999991</v>
          </cell>
          <cell r="AB287">
            <v>0</v>
          </cell>
          <cell r="AC287">
            <v>0</v>
          </cell>
          <cell r="AD287">
            <v>367107.69414067571</v>
          </cell>
          <cell r="AE287">
            <v>0</v>
          </cell>
          <cell r="AF287">
            <v>0</v>
          </cell>
          <cell r="AG287">
            <v>114400</v>
          </cell>
          <cell r="AH287">
            <v>0</v>
          </cell>
          <cell r="AI287">
            <v>0</v>
          </cell>
          <cell r="AJ287">
            <v>50000</v>
          </cell>
          <cell r="AK287">
            <v>40370.400000000001</v>
          </cell>
          <cell r="AL287">
            <v>0</v>
          </cell>
          <cell r="AM287">
            <v>0</v>
          </cell>
          <cell r="AN287">
            <v>0</v>
          </cell>
          <cell r="AO287">
            <v>0</v>
          </cell>
          <cell r="AP287">
            <v>0</v>
          </cell>
          <cell r="AQ287">
            <v>0</v>
          </cell>
          <cell r="AR287">
            <v>0</v>
          </cell>
          <cell r="AS287">
            <v>0</v>
          </cell>
          <cell r="AT287">
            <v>4311960.5</v>
          </cell>
          <cell r="AU287">
            <v>1004911.2747169831</v>
          </cell>
          <cell r="AV287">
            <v>204770.4</v>
          </cell>
          <cell r="AW287">
            <v>693802.28442882944</v>
          </cell>
        </row>
        <row r="288">
          <cell r="B288">
            <v>9354048</v>
          </cell>
          <cell r="C288" t="str">
            <v>Stowmarket High School</v>
          </cell>
          <cell r="D288">
            <v>751</v>
          </cell>
          <cell r="E288">
            <v>0</v>
          </cell>
          <cell r="F288">
            <v>751</v>
          </cell>
          <cell r="G288">
            <v>0</v>
          </cell>
          <cell r="H288">
            <v>1781635.7</v>
          </cell>
          <cell r="I288">
            <v>1413319.6500000001</v>
          </cell>
          <cell r="J288">
            <v>0</v>
          </cell>
          <cell r="K288">
            <v>41400.000000000029</v>
          </cell>
          <cell r="L288">
            <v>0</v>
          </cell>
          <cell r="M288">
            <v>174158.03009575923</v>
          </cell>
          <cell r="N288">
            <v>0</v>
          </cell>
          <cell r="O288">
            <v>0</v>
          </cell>
          <cell r="P288">
            <v>0</v>
          </cell>
          <cell r="Q288">
            <v>0</v>
          </cell>
          <cell r="R288">
            <v>0</v>
          </cell>
          <cell r="S288">
            <v>0</v>
          </cell>
          <cell r="T288">
            <v>27600.000000000018</v>
          </cell>
          <cell r="U288">
            <v>21059.999999999996</v>
          </cell>
          <cell r="V288">
            <v>33169.999999999993</v>
          </cell>
          <cell r="W288">
            <v>0</v>
          </cell>
          <cell r="X288">
            <v>0</v>
          </cell>
          <cell r="Y288">
            <v>0</v>
          </cell>
          <cell r="Z288">
            <v>0</v>
          </cell>
          <cell r="AA288">
            <v>5783.1016042780739</v>
          </cell>
          <cell r="AB288">
            <v>0</v>
          </cell>
          <cell r="AC288">
            <v>0</v>
          </cell>
          <cell r="AD288">
            <v>355266.0449675612</v>
          </cell>
          <cell r="AE288">
            <v>0</v>
          </cell>
          <cell r="AF288">
            <v>0</v>
          </cell>
          <cell r="AG288">
            <v>114400</v>
          </cell>
          <cell r="AH288">
            <v>0</v>
          </cell>
          <cell r="AI288">
            <v>0</v>
          </cell>
          <cell r="AJ288">
            <v>0</v>
          </cell>
          <cell r="AK288">
            <v>63828.35</v>
          </cell>
          <cell r="AL288">
            <v>0</v>
          </cell>
          <cell r="AM288">
            <v>0</v>
          </cell>
          <cell r="AN288">
            <v>0</v>
          </cell>
          <cell r="AO288">
            <v>0</v>
          </cell>
          <cell r="AP288">
            <v>0</v>
          </cell>
          <cell r="AQ288">
            <v>0</v>
          </cell>
          <cell r="AR288">
            <v>0</v>
          </cell>
          <cell r="AS288">
            <v>0</v>
          </cell>
          <cell r="AT288">
            <v>3194955.35</v>
          </cell>
          <cell r="AU288">
            <v>658437.17666759854</v>
          </cell>
          <cell r="AV288">
            <v>178228.35</v>
          </cell>
          <cell r="AW288">
            <v>513912.86001544079</v>
          </cell>
        </row>
        <row r="289">
          <cell r="B289">
            <v>9354051</v>
          </cell>
          <cell r="C289" t="str">
            <v>Stradbroke High School</v>
          </cell>
          <cell r="D289">
            <v>318</v>
          </cell>
          <cell r="E289">
            <v>0</v>
          </cell>
          <cell r="F289">
            <v>318</v>
          </cell>
          <cell r="G289">
            <v>0</v>
          </cell>
          <cell r="H289">
            <v>830355.1</v>
          </cell>
          <cell r="I289">
            <v>512271.20000000007</v>
          </cell>
          <cell r="J289">
            <v>0</v>
          </cell>
          <cell r="K289">
            <v>12599.999999999998</v>
          </cell>
          <cell r="L289">
            <v>0</v>
          </cell>
          <cell r="M289">
            <v>55474.515050167225</v>
          </cell>
          <cell r="N289">
            <v>0</v>
          </cell>
          <cell r="O289">
            <v>0</v>
          </cell>
          <cell r="P289">
            <v>0</v>
          </cell>
          <cell r="Q289">
            <v>0</v>
          </cell>
          <cell r="R289">
            <v>0</v>
          </cell>
          <cell r="S289">
            <v>0</v>
          </cell>
          <cell r="T289">
            <v>299.99999999999955</v>
          </cell>
          <cell r="U289">
            <v>0</v>
          </cell>
          <cell r="V289">
            <v>0</v>
          </cell>
          <cell r="W289">
            <v>0</v>
          </cell>
          <cell r="X289">
            <v>0</v>
          </cell>
          <cell r="Y289">
            <v>0</v>
          </cell>
          <cell r="Z289">
            <v>0</v>
          </cell>
          <cell r="AA289">
            <v>2880.0000000000005</v>
          </cell>
          <cell r="AB289">
            <v>0</v>
          </cell>
          <cell r="AC289">
            <v>0</v>
          </cell>
          <cell r="AD289">
            <v>115912.45566754279</v>
          </cell>
          <cell r="AE289">
            <v>0</v>
          </cell>
          <cell r="AF289">
            <v>0</v>
          </cell>
          <cell r="AG289">
            <v>114400</v>
          </cell>
          <cell r="AH289">
            <v>63544</v>
          </cell>
          <cell r="AI289">
            <v>0</v>
          </cell>
          <cell r="AJ289">
            <v>0</v>
          </cell>
          <cell r="AK289">
            <v>9626.4</v>
          </cell>
          <cell r="AL289">
            <v>0</v>
          </cell>
          <cell r="AM289">
            <v>0</v>
          </cell>
          <cell r="AN289">
            <v>0</v>
          </cell>
          <cell r="AO289">
            <v>0</v>
          </cell>
          <cell r="AP289">
            <v>0</v>
          </cell>
          <cell r="AQ289">
            <v>0</v>
          </cell>
          <cell r="AR289">
            <v>0</v>
          </cell>
          <cell r="AS289">
            <v>0</v>
          </cell>
          <cell r="AT289">
            <v>1342626.3</v>
          </cell>
          <cell r="AU289">
            <v>187166.97071771001</v>
          </cell>
          <cell r="AV289">
            <v>187570.4</v>
          </cell>
          <cell r="AW289">
            <v>160052.51319262639</v>
          </cell>
        </row>
        <row r="290">
          <cell r="B290">
            <v>9354056</v>
          </cell>
          <cell r="C290" t="str">
            <v>Sir John Leman High School</v>
          </cell>
          <cell r="D290">
            <v>1231</v>
          </cell>
          <cell r="E290">
            <v>0</v>
          </cell>
          <cell r="F290">
            <v>1231</v>
          </cell>
          <cell r="G290">
            <v>0</v>
          </cell>
          <cell r="H290">
            <v>3002983.25</v>
          </cell>
          <cell r="I290">
            <v>2222891.1</v>
          </cell>
          <cell r="J290">
            <v>0</v>
          </cell>
          <cell r="K290">
            <v>69299.999999999942</v>
          </cell>
          <cell r="L290">
            <v>0</v>
          </cell>
          <cell r="M290">
            <v>208534.62356792143</v>
          </cell>
          <cell r="N290">
            <v>0</v>
          </cell>
          <cell r="O290">
            <v>0</v>
          </cell>
          <cell r="P290">
            <v>0</v>
          </cell>
          <cell r="Q290">
            <v>0</v>
          </cell>
          <cell r="R290">
            <v>0</v>
          </cell>
          <cell r="S290">
            <v>0</v>
          </cell>
          <cell r="T290">
            <v>42403.338762214815</v>
          </cell>
          <cell r="U290">
            <v>5683.8517915309221</v>
          </cell>
          <cell r="V290">
            <v>21988.587133550467</v>
          </cell>
          <cell r="W290">
            <v>2907.0846905537487</v>
          </cell>
          <cell r="X290">
            <v>52628.25732899025</v>
          </cell>
          <cell r="Y290">
            <v>0</v>
          </cell>
          <cell r="Z290">
            <v>0</v>
          </cell>
          <cell r="AA290">
            <v>1441.1707317073176</v>
          </cell>
          <cell r="AB290">
            <v>0</v>
          </cell>
          <cell r="AC290">
            <v>0</v>
          </cell>
          <cell r="AD290">
            <v>406729.57286383375</v>
          </cell>
          <cell r="AE290">
            <v>0</v>
          </cell>
          <cell r="AF290">
            <v>0</v>
          </cell>
          <cell r="AG290">
            <v>114400</v>
          </cell>
          <cell r="AH290">
            <v>0</v>
          </cell>
          <cell r="AI290">
            <v>0</v>
          </cell>
          <cell r="AJ290">
            <v>5000</v>
          </cell>
          <cell r="AK290">
            <v>32538.12</v>
          </cell>
          <cell r="AL290">
            <v>0</v>
          </cell>
          <cell r="AM290">
            <v>0</v>
          </cell>
          <cell r="AN290">
            <v>0</v>
          </cell>
          <cell r="AO290">
            <v>0</v>
          </cell>
          <cell r="AP290">
            <v>0</v>
          </cell>
          <cell r="AQ290">
            <v>0</v>
          </cell>
          <cell r="AR290">
            <v>0</v>
          </cell>
          <cell r="AS290">
            <v>0</v>
          </cell>
          <cell r="AT290">
            <v>5225874.3499999996</v>
          </cell>
          <cell r="AU290">
            <v>811616.48687030259</v>
          </cell>
          <cell r="AV290">
            <v>151938.12</v>
          </cell>
          <cell r="AW290">
            <v>618405.24450121459</v>
          </cell>
        </row>
        <row r="291">
          <cell r="B291">
            <v>9354075</v>
          </cell>
          <cell r="C291" t="str">
            <v>Bungay High School</v>
          </cell>
          <cell r="D291">
            <v>767</v>
          </cell>
          <cell r="E291">
            <v>0</v>
          </cell>
          <cell r="F291">
            <v>767</v>
          </cell>
          <cell r="G291">
            <v>0</v>
          </cell>
          <cell r="H291">
            <v>1890468.65</v>
          </cell>
          <cell r="I291">
            <v>1363007.3</v>
          </cell>
          <cell r="J291">
            <v>0</v>
          </cell>
          <cell r="K291">
            <v>50399.999999999869</v>
          </cell>
          <cell r="L291">
            <v>0</v>
          </cell>
          <cell r="M291">
            <v>147132.42686170214</v>
          </cell>
          <cell r="N291">
            <v>0</v>
          </cell>
          <cell r="O291">
            <v>0</v>
          </cell>
          <cell r="P291">
            <v>0</v>
          </cell>
          <cell r="Q291">
            <v>0</v>
          </cell>
          <cell r="R291">
            <v>0</v>
          </cell>
          <cell r="S291">
            <v>0</v>
          </cell>
          <cell r="T291">
            <v>32442.297650130622</v>
          </cell>
          <cell r="U291">
            <v>1622.1148825065286</v>
          </cell>
          <cell r="V291">
            <v>2142.7937336814639</v>
          </cell>
          <cell r="W291">
            <v>580.75718015665939</v>
          </cell>
          <cell r="X291">
            <v>5632.3433420365345</v>
          </cell>
          <cell r="Y291">
            <v>0</v>
          </cell>
          <cell r="Z291">
            <v>0</v>
          </cell>
          <cell r="AA291">
            <v>4319.9999999999973</v>
          </cell>
          <cell r="AB291">
            <v>0</v>
          </cell>
          <cell r="AC291">
            <v>0</v>
          </cell>
          <cell r="AD291">
            <v>295216.16701510607</v>
          </cell>
          <cell r="AE291">
            <v>0</v>
          </cell>
          <cell r="AF291">
            <v>0</v>
          </cell>
          <cell r="AG291">
            <v>114400</v>
          </cell>
          <cell r="AH291">
            <v>0</v>
          </cell>
          <cell r="AI291">
            <v>0</v>
          </cell>
          <cell r="AJ291">
            <v>0</v>
          </cell>
          <cell r="AK291">
            <v>23788.799999999999</v>
          </cell>
          <cell r="AL291">
            <v>0</v>
          </cell>
          <cell r="AM291">
            <v>0</v>
          </cell>
          <cell r="AN291">
            <v>0</v>
          </cell>
          <cell r="AO291">
            <v>0</v>
          </cell>
          <cell r="AP291">
            <v>0</v>
          </cell>
          <cell r="AQ291">
            <v>0</v>
          </cell>
          <cell r="AR291">
            <v>0</v>
          </cell>
          <cell r="AS291">
            <v>0</v>
          </cell>
          <cell r="AT291">
            <v>3253475.95</v>
          </cell>
          <cell r="AU291">
            <v>539488.90066531987</v>
          </cell>
          <cell r="AV291">
            <v>138188.79999999999</v>
          </cell>
          <cell r="AW291">
            <v>425145.33384021296</v>
          </cell>
        </row>
        <row r="292">
          <cell r="B292">
            <v>9354076</v>
          </cell>
          <cell r="C292" t="str">
            <v>Farlingaye High School</v>
          </cell>
          <cell r="D292">
            <v>1511</v>
          </cell>
          <cell r="E292">
            <v>0</v>
          </cell>
          <cell r="F292">
            <v>1511</v>
          </cell>
          <cell r="G292">
            <v>0</v>
          </cell>
          <cell r="H292">
            <v>3688227.75</v>
          </cell>
          <cell r="I292">
            <v>2726014.6</v>
          </cell>
          <cell r="J292">
            <v>0</v>
          </cell>
          <cell r="K292">
            <v>71999.999999999724</v>
          </cell>
          <cell r="L292">
            <v>0</v>
          </cell>
          <cell r="M292">
            <v>232867.87685060565</v>
          </cell>
          <cell r="N292">
            <v>0</v>
          </cell>
          <cell r="O292">
            <v>0</v>
          </cell>
          <cell r="P292">
            <v>0</v>
          </cell>
          <cell r="Q292">
            <v>0</v>
          </cell>
          <cell r="R292">
            <v>0</v>
          </cell>
          <cell r="S292">
            <v>0</v>
          </cell>
          <cell r="T292">
            <v>34522.847682119202</v>
          </cell>
          <cell r="U292">
            <v>5673.754966887419</v>
          </cell>
          <cell r="V292">
            <v>4818.1887417218531</v>
          </cell>
          <cell r="W292">
            <v>580.38410596026483</v>
          </cell>
          <cell r="X292">
            <v>0</v>
          </cell>
          <cell r="Y292">
            <v>0</v>
          </cell>
          <cell r="Z292">
            <v>0</v>
          </cell>
          <cell r="AA292">
            <v>8662.9329794293299</v>
          </cell>
          <cell r="AB292">
            <v>0</v>
          </cell>
          <cell r="AC292">
            <v>0</v>
          </cell>
          <cell r="AD292">
            <v>479766.24120954017</v>
          </cell>
          <cell r="AE292">
            <v>0</v>
          </cell>
          <cell r="AF292">
            <v>0</v>
          </cell>
          <cell r="AG292">
            <v>114400</v>
          </cell>
          <cell r="AH292">
            <v>0</v>
          </cell>
          <cell r="AI292">
            <v>0</v>
          </cell>
          <cell r="AJ292">
            <v>0</v>
          </cell>
          <cell r="AK292">
            <v>39816</v>
          </cell>
          <cell r="AL292">
            <v>0</v>
          </cell>
          <cell r="AM292">
            <v>0</v>
          </cell>
          <cell r="AN292">
            <v>0</v>
          </cell>
          <cell r="AO292">
            <v>0</v>
          </cell>
          <cell r="AP292">
            <v>0</v>
          </cell>
          <cell r="AQ292">
            <v>0</v>
          </cell>
          <cell r="AR292">
            <v>0</v>
          </cell>
          <cell r="AS292">
            <v>0</v>
          </cell>
          <cell r="AT292">
            <v>6414242.3499999996</v>
          </cell>
          <cell r="AU292">
            <v>838892.2265362636</v>
          </cell>
          <cell r="AV292">
            <v>154216</v>
          </cell>
          <cell r="AW292">
            <v>664950.56738318724</v>
          </cell>
        </row>
        <row r="293">
          <cell r="B293">
            <v>9354092</v>
          </cell>
          <cell r="C293" t="str">
            <v>Copleston High School</v>
          </cell>
          <cell r="D293">
            <v>1487</v>
          </cell>
          <cell r="E293">
            <v>0</v>
          </cell>
          <cell r="F293">
            <v>1487</v>
          </cell>
          <cell r="G293">
            <v>0</v>
          </cell>
          <cell r="H293">
            <v>3575363.9499999997</v>
          </cell>
          <cell r="I293">
            <v>2744310</v>
          </cell>
          <cell r="J293">
            <v>0</v>
          </cell>
          <cell r="K293">
            <v>54450.000000000029</v>
          </cell>
          <cell r="L293">
            <v>0</v>
          </cell>
          <cell r="M293">
            <v>232118.90120967742</v>
          </cell>
          <cell r="N293">
            <v>0</v>
          </cell>
          <cell r="O293">
            <v>0</v>
          </cell>
          <cell r="P293">
            <v>0</v>
          </cell>
          <cell r="Q293">
            <v>0</v>
          </cell>
          <cell r="R293">
            <v>0</v>
          </cell>
          <cell r="S293">
            <v>0</v>
          </cell>
          <cell r="T293">
            <v>24666.351989211063</v>
          </cell>
          <cell r="U293">
            <v>13807.140930546178</v>
          </cell>
          <cell r="V293">
            <v>30040.809170600125</v>
          </cell>
          <cell r="W293">
            <v>23844.140256237322</v>
          </cell>
          <cell r="X293">
            <v>18800.57316250839</v>
          </cell>
          <cell r="Y293">
            <v>0</v>
          </cell>
          <cell r="Z293">
            <v>0</v>
          </cell>
          <cell r="AA293">
            <v>36170.270270270288</v>
          </cell>
          <cell r="AB293">
            <v>0</v>
          </cell>
          <cell r="AC293">
            <v>0</v>
          </cell>
          <cell r="AD293">
            <v>545166.14549585653</v>
          </cell>
          <cell r="AE293">
            <v>0</v>
          </cell>
          <cell r="AF293">
            <v>0</v>
          </cell>
          <cell r="AG293">
            <v>114400</v>
          </cell>
          <cell r="AH293">
            <v>0</v>
          </cell>
          <cell r="AI293">
            <v>0</v>
          </cell>
          <cell r="AJ293">
            <v>0</v>
          </cell>
          <cell r="AK293">
            <v>43344</v>
          </cell>
          <cell r="AL293">
            <v>0</v>
          </cell>
          <cell r="AM293">
            <v>0</v>
          </cell>
          <cell r="AN293">
            <v>0</v>
          </cell>
          <cell r="AO293">
            <v>0</v>
          </cell>
          <cell r="AP293">
            <v>0</v>
          </cell>
          <cell r="AQ293">
            <v>0</v>
          </cell>
          <cell r="AR293">
            <v>0</v>
          </cell>
          <cell r="AS293">
            <v>0</v>
          </cell>
          <cell r="AT293">
            <v>6319673.9499999993</v>
          </cell>
          <cell r="AU293">
            <v>979064.33248490724</v>
          </cell>
          <cell r="AV293">
            <v>157744</v>
          </cell>
          <cell r="AW293">
            <v>753982.90385524684</v>
          </cell>
        </row>
        <row r="294">
          <cell r="B294">
            <v>9354095</v>
          </cell>
          <cell r="C294" t="str">
            <v>Westbourne Academy</v>
          </cell>
          <cell r="D294">
            <v>1002</v>
          </cell>
          <cell r="E294">
            <v>0</v>
          </cell>
          <cell r="F294">
            <v>1002</v>
          </cell>
          <cell r="G294">
            <v>0</v>
          </cell>
          <cell r="H294">
            <v>2487034.4499999997</v>
          </cell>
          <cell r="I294">
            <v>1760932.2500000002</v>
          </cell>
          <cell r="J294">
            <v>0</v>
          </cell>
          <cell r="K294">
            <v>91350.000000000218</v>
          </cell>
          <cell r="L294">
            <v>0</v>
          </cell>
          <cell r="M294">
            <v>264323.79620379617</v>
          </cell>
          <cell r="N294">
            <v>0</v>
          </cell>
          <cell r="O294">
            <v>0</v>
          </cell>
          <cell r="P294">
            <v>0</v>
          </cell>
          <cell r="Q294">
            <v>0</v>
          </cell>
          <cell r="R294">
            <v>0</v>
          </cell>
          <cell r="S294">
            <v>0</v>
          </cell>
          <cell r="T294">
            <v>51050.949050949101</v>
          </cell>
          <cell r="U294">
            <v>44189.100899100944</v>
          </cell>
          <cell r="V294">
            <v>125850.59940059952</v>
          </cell>
          <cell r="W294">
            <v>74314.16583416592</v>
          </cell>
          <cell r="X294">
            <v>1251.2487512487528</v>
          </cell>
          <cell r="Y294">
            <v>0</v>
          </cell>
          <cell r="Z294">
            <v>0</v>
          </cell>
          <cell r="AA294">
            <v>104095.55110220441</v>
          </cell>
          <cell r="AB294">
            <v>0</v>
          </cell>
          <cell r="AC294">
            <v>0</v>
          </cell>
          <cell r="AD294">
            <v>365810.48066625255</v>
          </cell>
          <cell r="AE294">
            <v>0</v>
          </cell>
          <cell r="AF294">
            <v>0</v>
          </cell>
          <cell r="AG294">
            <v>114400</v>
          </cell>
          <cell r="AH294">
            <v>0</v>
          </cell>
          <cell r="AI294">
            <v>0</v>
          </cell>
          <cell r="AJ294">
            <v>0</v>
          </cell>
          <cell r="AK294">
            <v>25200</v>
          </cell>
          <cell r="AL294">
            <v>0</v>
          </cell>
          <cell r="AM294">
            <v>0</v>
          </cell>
          <cell r="AN294">
            <v>0</v>
          </cell>
          <cell r="AO294">
            <v>0</v>
          </cell>
          <cell r="AP294">
            <v>0</v>
          </cell>
          <cell r="AQ294">
            <v>0</v>
          </cell>
          <cell r="AR294">
            <v>0</v>
          </cell>
          <cell r="AS294">
            <v>0</v>
          </cell>
          <cell r="AT294">
            <v>4247966.7</v>
          </cell>
          <cell r="AU294">
            <v>1122235.8919083173</v>
          </cell>
          <cell r="AV294">
            <v>139600</v>
          </cell>
          <cell r="AW294">
            <v>701928.21073618287</v>
          </cell>
        </row>
        <row r="295">
          <cell r="B295">
            <v>9354096</v>
          </cell>
          <cell r="C295" t="str">
            <v>Claydon High School</v>
          </cell>
          <cell r="D295">
            <v>752</v>
          </cell>
          <cell r="E295">
            <v>0</v>
          </cell>
          <cell r="F295">
            <v>752</v>
          </cell>
          <cell r="G295">
            <v>0</v>
          </cell>
          <cell r="H295">
            <v>1838067.5999999999</v>
          </cell>
          <cell r="I295">
            <v>1353859.6</v>
          </cell>
          <cell r="J295">
            <v>0</v>
          </cell>
          <cell r="K295">
            <v>34199.999999999978</v>
          </cell>
          <cell r="L295">
            <v>0</v>
          </cell>
          <cell r="M295">
            <v>117795.87743732592</v>
          </cell>
          <cell r="N295">
            <v>0</v>
          </cell>
          <cell r="O295">
            <v>0</v>
          </cell>
          <cell r="P295">
            <v>0</v>
          </cell>
          <cell r="Q295">
            <v>0</v>
          </cell>
          <cell r="R295">
            <v>0</v>
          </cell>
          <cell r="S295">
            <v>0</v>
          </cell>
          <cell r="T295">
            <v>4800.0000000000109</v>
          </cell>
          <cell r="U295">
            <v>7290.0000000000127</v>
          </cell>
          <cell r="V295">
            <v>19795.000000000011</v>
          </cell>
          <cell r="W295">
            <v>24940.000000000004</v>
          </cell>
          <cell r="X295">
            <v>0</v>
          </cell>
          <cell r="Y295">
            <v>0</v>
          </cell>
          <cell r="Z295">
            <v>0</v>
          </cell>
          <cell r="AA295">
            <v>2887.6800000000035</v>
          </cell>
          <cell r="AB295">
            <v>0</v>
          </cell>
          <cell r="AC295">
            <v>0</v>
          </cell>
          <cell r="AD295">
            <v>253160.75324617652</v>
          </cell>
          <cell r="AE295">
            <v>0</v>
          </cell>
          <cell r="AF295">
            <v>0</v>
          </cell>
          <cell r="AG295">
            <v>114400</v>
          </cell>
          <cell r="AH295">
            <v>0</v>
          </cell>
          <cell r="AI295">
            <v>0</v>
          </cell>
          <cell r="AJ295">
            <v>0</v>
          </cell>
          <cell r="AK295">
            <v>20260.8</v>
          </cell>
          <cell r="AL295">
            <v>0</v>
          </cell>
          <cell r="AM295">
            <v>0</v>
          </cell>
          <cell r="AN295">
            <v>0</v>
          </cell>
          <cell r="AO295">
            <v>0</v>
          </cell>
          <cell r="AP295">
            <v>0</v>
          </cell>
          <cell r="AQ295">
            <v>0</v>
          </cell>
          <cell r="AR295">
            <v>0</v>
          </cell>
          <cell r="AS295">
            <v>0</v>
          </cell>
          <cell r="AT295">
            <v>3191927.2</v>
          </cell>
          <cell r="AU295">
            <v>464869.31068350241</v>
          </cell>
          <cell r="AV295">
            <v>134660.79999999999</v>
          </cell>
          <cell r="AW295">
            <v>367523.99196483946</v>
          </cell>
        </row>
        <row r="296">
          <cell r="B296">
            <v>9354097</v>
          </cell>
          <cell r="C296" t="str">
            <v>East Bergholt High School</v>
          </cell>
          <cell r="D296">
            <v>917</v>
          </cell>
          <cell r="E296">
            <v>0</v>
          </cell>
          <cell r="F296">
            <v>917</v>
          </cell>
          <cell r="G296">
            <v>0</v>
          </cell>
          <cell r="H296">
            <v>2184720.6999999997</v>
          </cell>
          <cell r="I296">
            <v>1715193.7500000002</v>
          </cell>
          <cell r="J296">
            <v>0</v>
          </cell>
          <cell r="K296">
            <v>35550</v>
          </cell>
          <cell r="L296">
            <v>0</v>
          </cell>
          <cell r="M296">
            <v>112626.15715823465</v>
          </cell>
          <cell r="N296">
            <v>0</v>
          </cell>
          <cell r="O296">
            <v>0</v>
          </cell>
          <cell r="P296">
            <v>0</v>
          </cell>
          <cell r="Q296">
            <v>0</v>
          </cell>
          <cell r="R296">
            <v>0</v>
          </cell>
          <cell r="S296">
            <v>0</v>
          </cell>
          <cell r="T296">
            <v>7799.9999999999927</v>
          </cell>
          <cell r="U296">
            <v>8909.9999999999836</v>
          </cell>
          <cell r="V296">
            <v>9094.99999999998</v>
          </cell>
          <cell r="W296">
            <v>7540.00000000002</v>
          </cell>
          <cell r="X296">
            <v>7499.9999999999745</v>
          </cell>
          <cell r="Y296">
            <v>3359.9999999999991</v>
          </cell>
          <cell r="Z296">
            <v>0</v>
          </cell>
          <cell r="AA296">
            <v>1441.5720524017479</v>
          </cell>
          <cell r="AB296">
            <v>0</v>
          </cell>
          <cell r="AC296">
            <v>0</v>
          </cell>
          <cell r="AD296">
            <v>261301.74073820337</v>
          </cell>
          <cell r="AE296">
            <v>0</v>
          </cell>
          <cell r="AF296">
            <v>0</v>
          </cell>
          <cell r="AG296">
            <v>114400</v>
          </cell>
          <cell r="AH296">
            <v>0</v>
          </cell>
          <cell r="AI296">
            <v>0</v>
          </cell>
          <cell r="AJ296">
            <v>0</v>
          </cell>
          <cell r="AK296">
            <v>23184</v>
          </cell>
          <cell r="AL296">
            <v>0</v>
          </cell>
          <cell r="AM296">
            <v>0</v>
          </cell>
          <cell r="AN296">
            <v>0</v>
          </cell>
          <cell r="AO296">
            <v>0</v>
          </cell>
          <cell r="AP296">
            <v>0</v>
          </cell>
          <cell r="AQ296">
            <v>0</v>
          </cell>
          <cell r="AR296">
            <v>0</v>
          </cell>
          <cell r="AS296">
            <v>0</v>
          </cell>
          <cell r="AT296">
            <v>3899914.45</v>
          </cell>
          <cell r="AU296">
            <v>455124.46994883975</v>
          </cell>
          <cell r="AV296">
            <v>137584</v>
          </cell>
          <cell r="AW296">
            <v>367445.11931732064</v>
          </cell>
        </row>
        <row r="297">
          <cell r="B297">
            <v>9354098</v>
          </cell>
          <cell r="C297" t="str">
            <v>Holbrook Academy</v>
          </cell>
          <cell r="D297">
            <v>578</v>
          </cell>
          <cell r="E297">
            <v>0</v>
          </cell>
          <cell r="F297">
            <v>578</v>
          </cell>
          <cell r="G297">
            <v>0</v>
          </cell>
          <cell r="H297">
            <v>1418859.2</v>
          </cell>
          <cell r="I297">
            <v>1033690.1000000001</v>
          </cell>
          <cell r="J297">
            <v>0</v>
          </cell>
          <cell r="K297">
            <v>29249.999999999924</v>
          </cell>
          <cell r="L297">
            <v>0</v>
          </cell>
          <cell r="M297">
            <v>97404.84848484848</v>
          </cell>
          <cell r="N297">
            <v>0</v>
          </cell>
          <cell r="O297">
            <v>0</v>
          </cell>
          <cell r="P297">
            <v>0</v>
          </cell>
          <cell r="Q297">
            <v>0</v>
          </cell>
          <cell r="R297">
            <v>0</v>
          </cell>
          <cell r="S297">
            <v>0</v>
          </cell>
          <cell r="T297">
            <v>4507.7989601386416</v>
          </cell>
          <cell r="U297">
            <v>27993.431542460981</v>
          </cell>
          <cell r="V297">
            <v>17685.597920277312</v>
          </cell>
          <cell r="W297">
            <v>22078.197573656846</v>
          </cell>
          <cell r="X297">
            <v>11269.497400346612</v>
          </cell>
          <cell r="Y297">
            <v>0</v>
          </cell>
          <cell r="Z297">
            <v>0</v>
          </cell>
          <cell r="AA297">
            <v>4319.9999999999991</v>
          </cell>
          <cell r="AB297">
            <v>0</v>
          </cell>
          <cell r="AC297">
            <v>0</v>
          </cell>
          <cell r="AD297">
            <v>227306.84746524444</v>
          </cell>
          <cell r="AE297">
            <v>0</v>
          </cell>
          <cell r="AF297">
            <v>400.00000000001512</v>
          </cell>
          <cell r="AG297">
            <v>114400</v>
          </cell>
          <cell r="AH297">
            <v>4957.333333333343</v>
          </cell>
          <cell r="AI297">
            <v>0</v>
          </cell>
          <cell r="AJ297">
            <v>0</v>
          </cell>
          <cell r="AK297">
            <v>12600</v>
          </cell>
          <cell r="AL297">
            <v>0</v>
          </cell>
          <cell r="AM297">
            <v>0</v>
          </cell>
          <cell r="AN297">
            <v>0</v>
          </cell>
          <cell r="AO297">
            <v>0</v>
          </cell>
          <cell r="AP297">
            <v>0</v>
          </cell>
          <cell r="AQ297">
            <v>0</v>
          </cell>
          <cell r="AR297">
            <v>0</v>
          </cell>
          <cell r="AS297">
            <v>0</v>
          </cell>
          <cell r="AT297">
            <v>2452549.2999999998</v>
          </cell>
          <cell r="AU297">
            <v>442216.21934697323</v>
          </cell>
          <cell r="AV297">
            <v>131957.33333333334</v>
          </cell>
          <cell r="AW297">
            <v>342354.33340610884</v>
          </cell>
        </row>
        <row r="298">
          <cell r="B298">
            <v>9354099</v>
          </cell>
          <cell r="C298" t="str">
            <v>Kesgrave High School</v>
          </cell>
          <cell r="D298">
            <v>1544</v>
          </cell>
          <cell r="E298">
            <v>0</v>
          </cell>
          <cell r="F298">
            <v>1544</v>
          </cell>
          <cell r="G298">
            <v>0</v>
          </cell>
          <cell r="H298">
            <v>3716443.6999999997</v>
          </cell>
          <cell r="I298">
            <v>2844934.7</v>
          </cell>
          <cell r="J298">
            <v>0</v>
          </cell>
          <cell r="K298">
            <v>46800.000000000022</v>
          </cell>
          <cell r="L298">
            <v>0</v>
          </cell>
          <cell r="M298">
            <v>160094.58141067898</v>
          </cell>
          <cell r="N298">
            <v>0</v>
          </cell>
          <cell r="O298">
            <v>0</v>
          </cell>
          <cell r="P298">
            <v>0</v>
          </cell>
          <cell r="Q298">
            <v>0</v>
          </cell>
          <cell r="R298">
            <v>0</v>
          </cell>
          <cell r="S298">
            <v>0</v>
          </cell>
          <cell r="T298">
            <v>6000.0000000000146</v>
          </cell>
          <cell r="U298">
            <v>11744.999999999987</v>
          </cell>
          <cell r="V298">
            <v>5885.0000000000018</v>
          </cell>
          <cell r="W298">
            <v>13339.999999999984</v>
          </cell>
          <cell r="X298">
            <v>3125.0000000000027</v>
          </cell>
          <cell r="Y298">
            <v>0</v>
          </cell>
          <cell r="Z298">
            <v>0</v>
          </cell>
          <cell r="AA298">
            <v>11527.465975372661</v>
          </cell>
          <cell r="AB298">
            <v>0</v>
          </cell>
          <cell r="AC298">
            <v>0</v>
          </cell>
          <cell r="AD298">
            <v>498087.90145522053</v>
          </cell>
          <cell r="AE298">
            <v>0</v>
          </cell>
          <cell r="AF298">
            <v>0</v>
          </cell>
          <cell r="AG298">
            <v>114400</v>
          </cell>
          <cell r="AH298">
            <v>0</v>
          </cell>
          <cell r="AI298">
            <v>0</v>
          </cell>
          <cell r="AJ298">
            <v>0</v>
          </cell>
          <cell r="AK298">
            <v>58968</v>
          </cell>
          <cell r="AL298">
            <v>0</v>
          </cell>
          <cell r="AM298">
            <v>0</v>
          </cell>
          <cell r="AN298">
            <v>0</v>
          </cell>
          <cell r="AO298">
            <v>0</v>
          </cell>
          <cell r="AP298">
            <v>0</v>
          </cell>
          <cell r="AQ298">
            <v>0</v>
          </cell>
          <cell r="AR298">
            <v>0</v>
          </cell>
          <cell r="AS298">
            <v>0</v>
          </cell>
          <cell r="AT298">
            <v>6561378.4000000004</v>
          </cell>
          <cell r="AU298">
            <v>756604.94884127215</v>
          </cell>
          <cell r="AV298">
            <v>173368</v>
          </cell>
          <cell r="AW298">
            <v>631535.4921605601</v>
          </cell>
        </row>
        <row r="299">
          <cell r="B299">
            <v>9354102</v>
          </cell>
          <cell r="C299" t="str">
            <v>Samuel Ward Academy</v>
          </cell>
          <cell r="D299">
            <v>1157</v>
          </cell>
          <cell r="E299">
            <v>0</v>
          </cell>
          <cell r="F299">
            <v>1157</v>
          </cell>
          <cell r="G299">
            <v>0</v>
          </cell>
          <cell r="H299">
            <v>2801440.75</v>
          </cell>
          <cell r="I299">
            <v>2113118.7000000002</v>
          </cell>
          <cell r="J299">
            <v>0</v>
          </cell>
          <cell r="K299">
            <v>52650.000000000015</v>
          </cell>
          <cell r="L299">
            <v>0</v>
          </cell>
          <cell r="M299">
            <v>159338.14991334488</v>
          </cell>
          <cell r="N299">
            <v>0</v>
          </cell>
          <cell r="O299">
            <v>0</v>
          </cell>
          <cell r="P299">
            <v>0</v>
          </cell>
          <cell r="Q299">
            <v>0</v>
          </cell>
          <cell r="R299">
            <v>0</v>
          </cell>
          <cell r="S299">
            <v>0</v>
          </cell>
          <cell r="T299">
            <v>23400.000000000018</v>
          </cell>
          <cell r="U299">
            <v>16200.000000000011</v>
          </cell>
          <cell r="V299">
            <v>0</v>
          </cell>
          <cell r="W299">
            <v>0</v>
          </cell>
          <cell r="X299">
            <v>0</v>
          </cell>
          <cell r="Y299">
            <v>0</v>
          </cell>
          <cell r="Z299">
            <v>0</v>
          </cell>
          <cell r="AA299">
            <v>11580.052128583844</v>
          </cell>
          <cell r="AB299">
            <v>0</v>
          </cell>
          <cell r="AC299">
            <v>0</v>
          </cell>
          <cell r="AD299">
            <v>400294.10523388901</v>
          </cell>
          <cell r="AE299">
            <v>0</v>
          </cell>
          <cell r="AF299">
            <v>0</v>
          </cell>
          <cell r="AG299">
            <v>114400</v>
          </cell>
          <cell r="AH299">
            <v>0</v>
          </cell>
          <cell r="AI299">
            <v>0</v>
          </cell>
          <cell r="AJ299">
            <v>0</v>
          </cell>
          <cell r="AK299">
            <v>25704</v>
          </cell>
          <cell r="AL299">
            <v>0</v>
          </cell>
          <cell r="AM299">
            <v>0</v>
          </cell>
          <cell r="AN299">
            <v>0</v>
          </cell>
          <cell r="AO299">
            <v>0</v>
          </cell>
          <cell r="AP299">
            <v>0</v>
          </cell>
          <cell r="AQ299">
            <v>0</v>
          </cell>
          <cell r="AR299">
            <v>0</v>
          </cell>
          <cell r="AS299">
            <v>0</v>
          </cell>
          <cell r="AT299">
            <v>4914559.45</v>
          </cell>
          <cell r="AU299">
            <v>663462.30727581773</v>
          </cell>
          <cell r="AV299">
            <v>140104</v>
          </cell>
          <cell r="AW299">
            <v>536040.9801905615</v>
          </cell>
        </row>
        <row r="300">
          <cell r="B300">
            <v>9354103</v>
          </cell>
          <cell r="C300" t="str">
            <v>Stowupland High School</v>
          </cell>
          <cell r="D300">
            <v>941</v>
          </cell>
          <cell r="E300">
            <v>0</v>
          </cell>
          <cell r="F300">
            <v>941</v>
          </cell>
          <cell r="G300">
            <v>0</v>
          </cell>
          <cell r="H300">
            <v>2366108.9499999997</v>
          </cell>
          <cell r="I300">
            <v>1619142.9000000001</v>
          </cell>
          <cell r="J300">
            <v>0</v>
          </cell>
          <cell r="K300">
            <v>49499.999999999876</v>
          </cell>
          <cell r="L300">
            <v>0</v>
          </cell>
          <cell r="M300">
            <v>185088.79329004328</v>
          </cell>
          <cell r="N300">
            <v>0</v>
          </cell>
          <cell r="O300">
            <v>0</v>
          </cell>
          <cell r="P300">
            <v>0</v>
          </cell>
          <cell r="Q300">
            <v>0</v>
          </cell>
          <cell r="R300">
            <v>0</v>
          </cell>
          <cell r="S300">
            <v>0</v>
          </cell>
          <cell r="T300">
            <v>8408.936170212768</v>
          </cell>
          <cell r="U300">
            <v>6081.4627659574317</v>
          </cell>
          <cell r="V300">
            <v>17673.781914893614</v>
          </cell>
          <cell r="W300">
            <v>0</v>
          </cell>
          <cell r="X300">
            <v>0</v>
          </cell>
          <cell r="Y300">
            <v>0</v>
          </cell>
          <cell r="Z300">
            <v>0</v>
          </cell>
          <cell r="AA300">
            <v>4319.9999999999964</v>
          </cell>
          <cell r="AB300">
            <v>0</v>
          </cell>
          <cell r="AC300">
            <v>0</v>
          </cell>
          <cell r="AD300">
            <v>381230.685777348</v>
          </cell>
          <cell r="AE300">
            <v>0</v>
          </cell>
          <cell r="AF300">
            <v>0</v>
          </cell>
          <cell r="AG300">
            <v>114400</v>
          </cell>
          <cell r="AH300">
            <v>0</v>
          </cell>
          <cell r="AI300">
            <v>0</v>
          </cell>
          <cell r="AJ300">
            <v>0</v>
          </cell>
          <cell r="AK300">
            <v>27413.49</v>
          </cell>
          <cell r="AL300">
            <v>0</v>
          </cell>
          <cell r="AM300">
            <v>0</v>
          </cell>
          <cell r="AN300">
            <v>0</v>
          </cell>
          <cell r="AO300">
            <v>0</v>
          </cell>
          <cell r="AP300">
            <v>0</v>
          </cell>
          <cell r="AQ300">
            <v>0</v>
          </cell>
          <cell r="AR300">
            <v>0</v>
          </cell>
          <cell r="AS300">
            <v>0</v>
          </cell>
          <cell r="AT300">
            <v>3985251.8499999996</v>
          </cell>
          <cell r="AU300">
            <v>652303.65991845494</v>
          </cell>
          <cell r="AV300">
            <v>141813.49</v>
          </cell>
          <cell r="AW300">
            <v>524559.97284790152</v>
          </cell>
        </row>
        <row r="301">
          <cell r="B301">
            <v>9354504</v>
          </cell>
          <cell r="C301" t="str">
            <v>Debenham High School</v>
          </cell>
          <cell r="D301">
            <v>673</v>
          </cell>
          <cell r="E301">
            <v>0</v>
          </cell>
          <cell r="F301">
            <v>673</v>
          </cell>
          <cell r="G301">
            <v>0</v>
          </cell>
          <cell r="H301">
            <v>1632494.25</v>
          </cell>
          <cell r="I301">
            <v>1225791.8</v>
          </cell>
          <cell r="J301">
            <v>0</v>
          </cell>
          <cell r="K301">
            <v>15299.999999999987</v>
          </cell>
          <cell r="L301">
            <v>0</v>
          </cell>
          <cell r="M301">
            <v>67444.570370370377</v>
          </cell>
          <cell r="N301">
            <v>0</v>
          </cell>
          <cell r="O301">
            <v>0</v>
          </cell>
          <cell r="P301">
            <v>0</v>
          </cell>
          <cell r="Q301">
            <v>0</v>
          </cell>
          <cell r="R301">
            <v>0</v>
          </cell>
          <cell r="S301">
            <v>0</v>
          </cell>
          <cell r="T301">
            <v>600.00000000000057</v>
          </cell>
          <cell r="U301">
            <v>405.00000000000034</v>
          </cell>
          <cell r="V301">
            <v>2140.0000000000018</v>
          </cell>
          <cell r="W301">
            <v>1160.0000000000011</v>
          </cell>
          <cell r="X301">
            <v>0</v>
          </cell>
          <cell r="Y301">
            <v>0</v>
          </cell>
          <cell r="Z301">
            <v>0</v>
          </cell>
          <cell r="AA301">
            <v>0</v>
          </cell>
          <cell r="AB301">
            <v>0</v>
          </cell>
          <cell r="AC301">
            <v>0</v>
          </cell>
          <cell r="AD301">
            <v>214714.59733119851</v>
          </cell>
          <cell r="AE301">
            <v>0</v>
          </cell>
          <cell r="AF301">
            <v>0</v>
          </cell>
          <cell r="AG301">
            <v>114400</v>
          </cell>
          <cell r="AH301">
            <v>0</v>
          </cell>
          <cell r="AI301">
            <v>0</v>
          </cell>
          <cell r="AJ301">
            <v>0</v>
          </cell>
          <cell r="AK301">
            <v>16228.8</v>
          </cell>
          <cell r="AL301">
            <v>0</v>
          </cell>
          <cell r="AM301">
            <v>0</v>
          </cell>
          <cell r="AN301">
            <v>0</v>
          </cell>
          <cell r="AO301">
            <v>26300</v>
          </cell>
          <cell r="AP301">
            <v>0</v>
          </cell>
          <cell r="AQ301">
            <v>0</v>
          </cell>
          <cell r="AR301">
            <v>0</v>
          </cell>
          <cell r="AS301">
            <v>0</v>
          </cell>
          <cell r="AT301">
            <v>2858286.05</v>
          </cell>
          <cell r="AU301">
            <v>301764.16770156886</v>
          </cell>
          <cell r="AV301">
            <v>156928.79999999999</v>
          </cell>
          <cell r="AW301">
            <v>268192.18251638371</v>
          </cell>
        </row>
        <row r="302">
          <cell r="B302">
            <v>9354603</v>
          </cell>
          <cell r="C302" t="str">
            <v>St Alban's Catholic High School</v>
          </cell>
          <cell r="D302">
            <v>817</v>
          </cell>
          <cell r="E302">
            <v>0</v>
          </cell>
          <cell r="F302">
            <v>817</v>
          </cell>
          <cell r="G302">
            <v>0</v>
          </cell>
          <cell r="H302">
            <v>1983178.2</v>
          </cell>
          <cell r="I302">
            <v>1486501.2500000002</v>
          </cell>
          <cell r="J302">
            <v>0</v>
          </cell>
          <cell r="K302">
            <v>35999.999999999985</v>
          </cell>
          <cell r="L302">
            <v>0</v>
          </cell>
          <cell r="M302">
            <v>121283.60072376359</v>
          </cell>
          <cell r="N302">
            <v>0</v>
          </cell>
          <cell r="O302">
            <v>0</v>
          </cell>
          <cell r="P302">
            <v>0</v>
          </cell>
          <cell r="Q302">
            <v>0</v>
          </cell>
          <cell r="R302">
            <v>0</v>
          </cell>
          <cell r="S302">
            <v>0</v>
          </cell>
          <cell r="T302">
            <v>19223.529411764706</v>
          </cell>
          <cell r="U302">
            <v>29601.231617647067</v>
          </cell>
          <cell r="V302">
            <v>46602.040441176679</v>
          </cell>
          <cell r="W302">
            <v>38907.622549019608</v>
          </cell>
          <cell r="X302">
            <v>15018.382352941202</v>
          </cell>
          <cell r="Y302">
            <v>0</v>
          </cell>
          <cell r="Z302">
            <v>0</v>
          </cell>
          <cell r="AA302">
            <v>28799.999999999989</v>
          </cell>
          <cell r="AB302">
            <v>0</v>
          </cell>
          <cell r="AC302">
            <v>0</v>
          </cell>
          <cell r="AD302">
            <v>226613.80100779232</v>
          </cell>
          <cell r="AE302">
            <v>0</v>
          </cell>
          <cell r="AF302">
            <v>0</v>
          </cell>
          <cell r="AG302">
            <v>114400</v>
          </cell>
          <cell r="AH302">
            <v>0</v>
          </cell>
          <cell r="AI302">
            <v>0</v>
          </cell>
          <cell r="AJ302">
            <v>0</v>
          </cell>
          <cell r="AK302">
            <v>27216</v>
          </cell>
          <cell r="AL302">
            <v>0</v>
          </cell>
          <cell r="AM302">
            <v>0</v>
          </cell>
          <cell r="AN302">
            <v>0</v>
          </cell>
          <cell r="AO302">
            <v>0</v>
          </cell>
          <cell r="AP302">
            <v>0</v>
          </cell>
          <cell r="AQ302">
            <v>0</v>
          </cell>
          <cell r="AR302">
            <v>0</v>
          </cell>
          <cell r="AS302">
            <v>0</v>
          </cell>
          <cell r="AT302">
            <v>3469679.45</v>
          </cell>
          <cell r="AU302">
            <v>562050.2081041052</v>
          </cell>
          <cell r="AV302">
            <v>141616</v>
          </cell>
          <cell r="AW302">
            <v>389884.80455594877</v>
          </cell>
        </row>
        <row r="303">
          <cell r="B303">
            <v>9354605</v>
          </cell>
          <cell r="C303" t="str">
            <v>Pakefield High School</v>
          </cell>
          <cell r="D303">
            <v>750</v>
          </cell>
          <cell r="E303">
            <v>0</v>
          </cell>
          <cell r="F303">
            <v>750</v>
          </cell>
          <cell r="G303">
            <v>0</v>
          </cell>
          <cell r="H303">
            <v>1705049.55</v>
          </cell>
          <cell r="I303">
            <v>1495648.9500000002</v>
          </cell>
          <cell r="J303">
            <v>0</v>
          </cell>
          <cell r="K303">
            <v>73349.999999999884</v>
          </cell>
          <cell r="L303">
            <v>0</v>
          </cell>
          <cell r="M303">
            <v>197886.690647482</v>
          </cell>
          <cell r="N303">
            <v>0</v>
          </cell>
          <cell r="O303">
            <v>0</v>
          </cell>
          <cell r="P303">
            <v>0</v>
          </cell>
          <cell r="Q303">
            <v>0</v>
          </cell>
          <cell r="R303">
            <v>0</v>
          </cell>
          <cell r="S303">
            <v>0</v>
          </cell>
          <cell r="T303">
            <v>33300</v>
          </cell>
          <cell r="U303">
            <v>29970.000000000007</v>
          </cell>
          <cell r="V303">
            <v>57779.999999999993</v>
          </cell>
          <cell r="W303">
            <v>23780.000000000011</v>
          </cell>
          <cell r="X303">
            <v>21875.000000000015</v>
          </cell>
          <cell r="Y303">
            <v>8399.99999999998</v>
          </cell>
          <cell r="Z303">
            <v>0</v>
          </cell>
          <cell r="AA303">
            <v>4320</v>
          </cell>
          <cell r="AB303">
            <v>0</v>
          </cell>
          <cell r="AC303">
            <v>0</v>
          </cell>
          <cell r="AD303">
            <v>309288.98344817304</v>
          </cell>
          <cell r="AE303">
            <v>0</v>
          </cell>
          <cell r="AF303">
            <v>0</v>
          </cell>
          <cell r="AG303">
            <v>114400</v>
          </cell>
          <cell r="AH303">
            <v>0</v>
          </cell>
          <cell r="AI303">
            <v>0</v>
          </cell>
          <cell r="AJ303">
            <v>0</v>
          </cell>
          <cell r="AK303">
            <v>28476</v>
          </cell>
          <cell r="AL303">
            <v>0</v>
          </cell>
          <cell r="AM303">
            <v>0</v>
          </cell>
          <cell r="AN303">
            <v>0</v>
          </cell>
          <cell r="AO303">
            <v>0</v>
          </cell>
          <cell r="AP303">
            <v>0</v>
          </cell>
          <cell r="AQ303">
            <v>0</v>
          </cell>
          <cell r="AR303">
            <v>0</v>
          </cell>
          <cell r="AS303">
            <v>0</v>
          </cell>
          <cell r="AT303">
            <v>3200698.5</v>
          </cell>
          <cell r="AU303">
            <v>759950.67409565486</v>
          </cell>
          <cell r="AV303">
            <v>142876</v>
          </cell>
          <cell r="AW303">
            <v>542412.62877191405</v>
          </cell>
        </row>
        <row r="304">
          <cell r="B304">
            <v>9354606</v>
          </cell>
          <cell r="C304" t="str">
            <v>Ipswich Academy</v>
          </cell>
          <cell r="D304">
            <v>867</v>
          </cell>
          <cell r="E304">
            <v>0</v>
          </cell>
          <cell r="F304">
            <v>867</v>
          </cell>
          <cell r="G304">
            <v>0</v>
          </cell>
          <cell r="H304">
            <v>2225029.1999999997</v>
          </cell>
          <cell r="I304">
            <v>1440762.75</v>
          </cell>
          <cell r="J304">
            <v>0</v>
          </cell>
          <cell r="K304">
            <v>112949.99999999993</v>
          </cell>
          <cell r="L304">
            <v>0</v>
          </cell>
          <cell r="M304">
            <v>307063.41804320202</v>
          </cell>
          <cell r="N304">
            <v>0</v>
          </cell>
          <cell r="O304">
            <v>0</v>
          </cell>
          <cell r="P304">
            <v>0</v>
          </cell>
          <cell r="Q304">
            <v>0</v>
          </cell>
          <cell r="R304">
            <v>0</v>
          </cell>
          <cell r="S304">
            <v>0</v>
          </cell>
          <cell r="T304">
            <v>9899.9999999999927</v>
          </cell>
          <cell r="U304">
            <v>42524.999999999942</v>
          </cell>
          <cell r="V304">
            <v>87740.000000000218</v>
          </cell>
          <cell r="W304">
            <v>146739.9999999998</v>
          </cell>
          <cell r="X304">
            <v>63749.999999999767</v>
          </cell>
          <cell r="Y304">
            <v>0</v>
          </cell>
          <cell r="Z304">
            <v>0</v>
          </cell>
          <cell r="AA304">
            <v>51959.861271676309</v>
          </cell>
          <cell r="AB304">
            <v>0</v>
          </cell>
          <cell r="AC304">
            <v>0</v>
          </cell>
          <cell r="AD304">
            <v>424267.14235372836</v>
          </cell>
          <cell r="AE304">
            <v>0</v>
          </cell>
          <cell r="AF304">
            <v>0</v>
          </cell>
          <cell r="AG304">
            <v>114400</v>
          </cell>
          <cell r="AH304">
            <v>0</v>
          </cell>
          <cell r="AI304">
            <v>0</v>
          </cell>
          <cell r="AJ304">
            <v>0</v>
          </cell>
          <cell r="AK304">
            <v>47124</v>
          </cell>
          <cell r="AL304">
            <v>0</v>
          </cell>
          <cell r="AM304">
            <v>0</v>
          </cell>
          <cell r="AN304">
            <v>0</v>
          </cell>
          <cell r="AO304">
            <v>0</v>
          </cell>
          <cell r="AP304">
            <v>0</v>
          </cell>
          <cell r="AQ304">
            <v>0</v>
          </cell>
          <cell r="AR304">
            <v>0</v>
          </cell>
          <cell r="AS304">
            <v>0</v>
          </cell>
          <cell r="AT304">
            <v>3665791.9499999997</v>
          </cell>
          <cell r="AU304">
            <v>1246895.4216686063</v>
          </cell>
          <cell r="AV304">
            <v>161524</v>
          </cell>
          <cell r="AW304">
            <v>819554.15137532924</v>
          </cell>
        </row>
        <row r="305">
          <cell r="B305" t="str">
            <v/>
          </cell>
          <cell r="C305" t="str">
            <v/>
          </cell>
          <cell r="D305" t="str">
            <v/>
          </cell>
          <cell r="E305" t="str">
            <v/>
          </cell>
          <cell r="F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t="str">
            <v/>
          </cell>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t="str">
            <v/>
          </cell>
          <cell r="AJ305" t="str">
            <v/>
          </cell>
          <cell r="AK305" t="str">
            <v/>
          </cell>
          <cell r="AL305" t="str">
            <v/>
          </cell>
          <cell r="AM305" t="str">
            <v/>
          </cell>
          <cell r="AN305" t="str">
            <v/>
          </cell>
          <cell r="AO305" t="str">
            <v/>
          </cell>
          <cell r="AP305" t="str">
            <v/>
          </cell>
          <cell r="AQ305" t="str">
            <v/>
          </cell>
          <cell r="AR305" t="str">
            <v/>
          </cell>
          <cell r="AS305" t="str">
            <v/>
          </cell>
          <cell r="AT305" t="str">
            <v/>
          </cell>
          <cell r="AU305" t="str">
            <v/>
          </cell>
          <cell r="AV305" t="str">
            <v/>
          </cell>
          <cell r="AW305" t="str">
            <v/>
          </cell>
        </row>
        <row r="306">
          <cell r="B306" t="str">
            <v/>
          </cell>
          <cell r="C306" t="str">
            <v/>
          </cell>
          <cell r="D306" t="str">
            <v/>
          </cell>
          <cell r="E306" t="str">
            <v/>
          </cell>
          <cell r="F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t="str">
            <v/>
          </cell>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t="str">
            <v/>
          </cell>
          <cell r="AJ306" t="str">
            <v/>
          </cell>
          <cell r="AK306" t="str">
            <v/>
          </cell>
          <cell r="AL306" t="str">
            <v/>
          </cell>
          <cell r="AM306" t="str">
            <v/>
          </cell>
          <cell r="AN306" t="str">
            <v/>
          </cell>
          <cell r="AO306" t="str">
            <v/>
          </cell>
          <cell r="AP306" t="str">
            <v/>
          </cell>
          <cell r="AQ306" t="str">
            <v/>
          </cell>
          <cell r="AR306" t="str">
            <v/>
          </cell>
          <cell r="AS306" t="str">
            <v/>
          </cell>
          <cell r="AT306" t="str">
            <v/>
          </cell>
          <cell r="AU306" t="str">
            <v/>
          </cell>
          <cell r="AV306" t="str">
            <v/>
          </cell>
          <cell r="AW306" t="str">
            <v/>
          </cell>
        </row>
        <row r="307">
          <cell r="B307" t="str">
            <v/>
          </cell>
          <cell r="C307" t="str">
            <v/>
          </cell>
          <cell r="D307" t="str">
            <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t="str">
            <v/>
          </cell>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t="str">
            <v/>
          </cell>
          <cell r="AJ307" t="str">
            <v/>
          </cell>
          <cell r="AK307" t="str">
            <v/>
          </cell>
          <cell r="AL307" t="str">
            <v/>
          </cell>
          <cell r="AM307" t="str">
            <v/>
          </cell>
          <cell r="AN307" t="str">
            <v/>
          </cell>
          <cell r="AO307" t="str">
            <v/>
          </cell>
          <cell r="AP307" t="str">
            <v/>
          </cell>
          <cell r="AQ307" t="str">
            <v/>
          </cell>
          <cell r="AR307" t="str">
            <v/>
          </cell>
          <cell r="AS307" t="str">
            <v/>
          </cell>
          <cell r="AT307" t="str">
            <v/>
          </cell>
          <cell r="AU307" t="str">
            <v/>
          </cell>
          <cell r="AV307" t="str">
            <v/>
          </cell>
          <cell r="AW307" t="str">
            <v/>
          </cell>
        </row>
        <row r="308">
          <cell r="B308" t="str">
            <v/>
          </cell>
          <cell r="C308" t="str">
            <v/>
          </cell>
          <cell r="D308" t="str">
            <v/>
          </cell>
          <cell r="E308" t="str">
            <v/>
          </cell>
          <cell r="F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t="str">
            <v/>
          </cell>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t="str">
            <v/>
          </cell>
          <cell r="AJ308" t="str">
            <v/>
          </cell>
          <cell r="AK308" t="str">
            <v/>
          </cell>
          <cell r="AL308" t="str">
            <v/>
          </cell>
          <cell r="AM308" t="str">
            <v/>
          </cell>
          <cell r="AN308" t="str">
            <v/>
          </cell>
          <cell r="AO308" t="str">
            <v/>
          </cell>
          <cell r="AP308" t="str">
            <v/>
          </cell>
          <cell r="AQ308" t="str">
            <v/>
          </cell>
          <cell r="AR308" t="str">
            <v/>
          </cell>
          <cell r="AS308" t="str">
            <v/>
          </cell>
          <cell r="AT308" t="str">
            <v/>
          </cell>
          <cell r="AU308" t="str">
            <v/>
          </cell>
          <cell r="AV308" t="str">
            <v/>
          </cell>
          <cell r="AW308" t="str">
            <v/>
          </cell>
        </row>
        <row r="309">
          <cell r="B309" t="str">
            <v/>
          </cell>
          <cell r="C309" t="str">
            <v/>
          </cell>
          <cell r="D309" t="str">
            <v/>
          </cell>
          <cell r="E309" t="str">
            <v/>
          </cell>
          <cell r="F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t="str">
            <v/>
          </cell>
          <cell r="AJ309" t="str">
            <v/>
          </cell>
          <cell r="AK309" t="str">
            <v/>
          </cell>
          <cell r="AL309" t="str">
            <v/>
          </cell>
          <cell r="AM309" t="str">
            <v/>
          </cell>
          <cell r="AN309" t="str">
            <v/>
          </cell>
          <cell r="AO309" t="str">
            <v/>
          </cell>
          <cell r="AP309" t="str">
            <v/>
          </cell>
          <cell r="AQ309" t="str">
            <v/>
          </cell>
          <cell r="AR309" t="str">
            <v/>
          </cell>
          <cell r="AS309" t="str">
            <v/>
          </cell>
          <cell r="AT309" t="str">
            <v/>
          </cell>
          <cell r="AU309" t="str">
            <v/>
          </cell>
          <cell r="AV309" t="str">
            <v/>
          </cell>
          <cell r="AW309" t="str">
            <v/>
          </cell>
        </row>
        <row r="310">
          <cell r="B310" t="str">
            <v/>
          </cell>
          <cell r="C310" t="str">
            <v/>
          </cell>
          <cell r="D310" t="str">
            <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t="str">
            <v/>
          </cell>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t="str">
            <v/>
          </cell>
          <cell r="AJ310" t="str">
            <v/>
          </cell>
          <cell r="AK310" t="str">
            <v/>
          </cell>
          <cell r="AL310" t="str">
            <v/>
          </cell>
          <cell r="AM310" t="str">
            <v/>
          </cell>
          <cell r="AN310" t="str">
            <v/>
          </cell>
          <cell r="AO310" t="str">
            <v/>
          </cell>
          <cell r="AP310" t="str">
            <v/>
          </cell>
          <cell r="AQ310" t="str">
            <v/>
          </cell>
          <cell r="AR310" t="str">
            <v/>
          </cell>
          <cell r="AS310" t="str">
            <v/>
          </cell>
          <cell r="AT310" t="str">
            <v/>
          </cell>
          <cell r="AU310" t="str">
            <v/>
          </cell>
          <cell r="AV310" t="str">
            <v/>
          </cell>
          <cell r="AW310" t="str">
            <v/>
          </cell>
        </row>
        <row r="311">
          <cell r="B311" t="str">
            <v/>
          </cell>
          <cell r="C311" t="str">
            <v/>
          </cell>
          <cell r="D311" t="str">
            <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t="str">
            <v/>
          </cell>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t="str">
            <v/>
          </cell>
          <cell r="AJ311" t="str">
            <v/>
          </cell>
          <cell r="AK311" t="str">
            <v/>
          </cell>
          <cell r="AL311" t="str">
            <v/>
          </cell>
          <cell r="AM311" t="str">
            <v/>
          </cell>
          <cell r="AN311" t="str">
            <v/>
          </cell>
          <cell r="AO311" t="str">
            <v/>
          </cell>
          <cell r="AP311" t="str">
            <v/>
          </cell>
          <cell r="AQ311" t="str">
            <v/>
          </cell>
          <cell r="AR311" t="str">
            <v/>
          </cell>
          <cell r="AS311" t="str">
            <v/>
          </cell>
          <cell r="AT311" t="str">
            <v/>
          </cell>
          <cell r="AU311" t="str">
            <v/>
          </cell>
          <cell r="AV311" t="str">
            <v/>
          </cell>
          <cell r="AW311" t="str">
            <v/>
          </cell>
        </row>
        <row r="312">
          <cell r="B312" t="str">
            <v/>
          </cell>
          <cell r="C312" t="str">
            <v/>
          </cell>
          <cell r="D312" t="str">
            <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t="str">
            <v/>
          </cell>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t="str">
            <v/>
          </cell>
          <cell r="AJ312" t="str">
            <v/>
          </cell>
          <cell r="AK312" t="str">
            <v/>
          </cell>
          <cell r="AL312" t="str">
            <v/>
          </cell>
          <cell r="AM312" t="str">
            <v/>
          </cell>
          <cell r="AN312" t="str">
            <v/>
          </cell>
          <cell r="AO312" t="str">
            <v/>
          </cell>
          <cell r="AP312" t="str">
            <v/>
          </cell>
          <cell r="AQ312" t="str">
            <v/>
          </cell>
          <cell r="AR312" t="str">
            <v/>
          </cell>
          <cell r="AS312" t="str">
            <v/>
          </cell>
          <cell r="AT312" t="str">
            <v/>
          </cell>
          <cell r="AU312" t="str">
            <v/>
          </cell>
          <cell r="AV312" t="str">
            <v/>
          </cell>
          <cell r="AW312" t="str">
            <v/>
          </cell>
        </row>
        <row r="313">
          <cell r="B313" t="str">
            <v/>
          </cell>
          <cell r="C313" t="str">
            <v/>
          </cell>
          <cell r="D313" t="str">
            <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t="str">
            <v/>
          </cell>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t="str">
            <v/>
          </cell>
          <cell r="AJ313" t="str">
            <v/>
          </cell>
          <cell r="AK313" t="str">
            <v/>
          </cell>
          <cell r="AL313" t="str">
            <v/>
          </cell>
          <cell r="AM313" t="str">
            <v/>
          </cell>
          <cell r="AN313" t="str">
            <v/>
          </cell>
          <cell r="AO313" t="str">
            <v/>
          </cell>
          <cell r="AP313" t="str">
            <v/>
          </cell>
          <cell r="AQ313" t="str">
            <v/>
          </cell>
          <cell r="AR313" t="str">
            <v/>
          </cell>
          <cell r="AS313" t="str">
            <v/>
          </cell>
          <cell r="AT313" t="str">
            <v/>
          </cell>
          <cell r="AU313" t="str">
            <v/>
          </cell>
          <cell r="AV313" t="str">
            <v/>
          </cell>
          <cell r="AW313" t="str">
            <v/>
          </cell>
        </row>
        <row r="314">
          <cell r="B314" t="str">
            <v/>
          </cell>
          <cell r="C314" t="str">
            <v/>
          </cell>
          <cell r="D314" t="str">
            <v/>
          </cell>
          <cell r="E314" t="str">
            <v/>
          </cell>
          <cell r="F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t="str">
            <v/>
          </cell>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t="str">
            <v/>
          </cell>
          <cell r="AJ314" t="str">
            <v/>
          </cell>
          <cell r="AK314" t="str">
            <v/>
          </cell>
          <cell r="AL314" t="str">
            <v/>
          </cell>
          <cell r="AM314" t="str">
            <v/>
          </cell>
          <cell r="AN314" t="str">
            <v/>
          </cell>
          <cell r="AO314" t="str">
            <v/>
          </cell>
          <cell r="AP314" t="str">
            <v/>
          </cell>
          <cell r="AQ314" t="str">
            <v/>
          </cell>
          <cell r="AR314" t="str">
            <v/>
          </cell>
          <cell r="AS314" t="str">
            <v/>
          </cell>
          <cell r="AT314" t="str">
            <v/>
          </cell>
          <cell r="AU314" t="str">
            <v/>
          </cell>
          <cell r="AV314" t="str">
            <v/>
          </cell>
          <cell r="AW314" t="str">
            <v/>
          </cell>
        </row>
        <row r="315">
          <cell r="B315" t="str">
            <v/>
          </cell>
          <cell r="C315" t="str">
            <v/>
          </cell>
          <cell r="D315" t="str">
            <v/>
          </cell>
          <cell r="E315" t="str">
            <v/>
          </cell>
          <cell r="F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t="str">
            <v/>
          </cell>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
          </cell>
          <cell r="AT315" t="str">
            <v/>
          </cell>
          <cell r="AU315" t="str">
            <v/>
          </cell>
          <cell r="AV315" t="str">
            <v/>
          </cell>
          <cell r="AW315" t="str">
            <v/>
          </cell>
        </row>
        <row r="316">
          <cell r="B316" t="str">
            <v/>
          </cell>
          <cell r="C316" t="str">
            <v/>
          </cell>
          <cell r="D316" t="str">
            <v/>
          </cell>
          <cell r="E316" t="str">
            <v/>
          </cell>
          <cell r="F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t="str">
            <v/>
          </cell>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t="str">
            <v/>
          </cell>
          <cell r="AJ316" t="str">
            <v/>
          </cell>
          <cell r="AK316" t="str">
            <v/>
          </cell>
          <cell r="AL316" t="str">
            <v/>
          </cell>
          <cell r="AM316" t="str">
            <v/>
          </cell>
          <cell r="AN316" t="str">
            <v/>
          </cell>
          <cell r="AO316" t="str">
            <v/>
          </cell>
          <cell r="AP316" t="str">
            <v/>
          </cell>
          <cell r="AQ316" t="str">
            <v/>
          </cell>
          <cell r="AR316" t="str">
            <v/>
          </cell>
          <cell r="AS316" t="str">
            <v/>
          </cell>
          <cell r="AT316" t="str">
            <v/>
          </cell>
          <cell r="AU316" t="str">
            <v/>
          </cell>
          <cell r="AV316" t="str">
            <v/>
          </cell>
          <cell r="AW316" t="str">
            <v/>
          </cell>
        </row>
        <row r="317">
          <cell r="B317" t="str">
            <v/>
          </cell>
          <cell r="C317" t="str">
            <v/>
          </cell>
          <cell r="D317" t="str">
            <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t="str">
            <v/>
          </cell>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t="str">
            <v/>
          </cell>
          <cell r="AJ317" t="str">
            <v/>
          </cell>
          <cell r="AK317" t="str">
            <v/>
          </cell>
          <cell r="AL317" t="str">
            <v/>
          </cell>
          <cell r="AM317" t="str">
            <v/>
          </cell>
          <cell r="AN317" t="str">
            <v/>
          </cell>
          <cell r="AO317" t="str">
            <v/>
          </cell>
          <cell r="AP317" t="str">
            <v/>
          </cell>
          <cell r="AQ317" t="str">
            <v/>
          </cell>
          <cell r="AR317" t="str">
            <v/>
          </cell>
          <cell r="AS317" t="str">
            <v/>
          </cell>
          <cell r="AT317" t="str">
            <v/>
          </cell>
          <cell r="AU317" t="str">
            <v/>
          </cell>
          <cell r="AV317" t="str">
            <v/>
          </cell>
          <cell r="AW317" t="str">
            <v/>
          </cell>
        </row>
        <row r="318">
          <cell r="B318" t="str">
            <v/>
          </cell>
          <cell r="C318" t="str">
            <v/>
          </cell>
          <cell r="D318" t="str">
            <v/>
          </cell>
          <cell r="E318" t="str">
            <v/>
          </cell>
          <cell r="F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t="str">
            <v/>
          </cell>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row>
        <row r="319">
          <cell r="B319" t="str">
            <v/>
          </cell>
          <cell r="C319" t="str">
            <v/>
          </cell>
          <cell r="D319" t="str">
            <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t="str">
            <v/>
          </cell>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t="str">
            <v/>
          </cell>
          <cell r="AJ319" t="str">
            <v/>
          </cell>
          <cell r="AK319" t="str">
            <v/>
          </cell>
          <cell r="AL319" t="str">
            <v/>
          </cell>
          <cell r="AM319" t="str">
            <v/>
          </cell>
          <cell r="AN319" t="str">
            <v/>
          </cell>
          <cell r="AO319" t="str">
            <v/>
          </cell>
          <cell r="AP319" t="str">
            <v/>
          </cell>
          <cell r="AQ319" t="str">
            <v/>
          </cell>
          <cell r="AR319" t="str">
            <v/>
          </cell>
          <cell r="AS319" t="str">
            <v/>
          </cell>
          <cell r="AT319" t="str">
            <v/>
          </cell>
          <cell r="AU319" t="str">
            <v/>
          </cell>
          <cell r="AV319" t="str">
            <v/>
          </cell>
          <cell r="AW319" t="str">
            <v/>
          </cell>
        </row>
        <row r="320">
          <cell r="B320" t="str">
            <v/>
          </cell>
          <cell r="C320" t="str">
            <v/>
          </cell>
          <cell r="D320" t="str">
            <v/>
          </cell>
          <cell r="E320" t="str">
            <v/>
          </cell>
          <cell r="F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t="str">
            <v/>
          </cell>
          <cell r="AJ320" t="str">
            <v/>
          </cell>
          <cell r="AK320" t="str">
            <v/>
          </cell>
          <cell r="AL320" t="str">
            <v/>
          </cell>
          <cell r="AM320" t="str">
            <v/>
          </cell>
          <cell r="AN320" t="str">
            <v/>
          </cell>
          <cell r="AO320" t="str">
            <v/>
          </cell>
          <cell r="AP320" t="str">
            <v/>
          </cell>
          <cell r="AQ320" t="str">
            <v/>
          </cell>
          <cell r="AR320" t="str">
            <v/>
          </cell>
          <cell r="AS320" t="str">
            <v/>
          </cell>
          <cell r="AT320" t="str">
            <v/>
          </cell>
          <cell r="AU320" t="str">
            <v/>
          </cell>
          <cell r="AV320" t="str">
            <v/>
          </cell>
          <cell r="AW320" t="str">
            <v/>
          </cell>
        </row>
        <row r="321">
          <cell r="B321" t="str">
            <v/>
          </cell>
          <cell r="C321" t="str">
            <v/>
          </cell>
          <cell r="D321" t="str">
            <v/>
          </cell>
          <cell r="E321" t="str">
            <v/>
          </cell>
          <cell r="F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t="str">
            <v/>
          </cell>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row>
        <row r="322">
          <cell r="B322" t="str">
            <v/>
          </cell>
          <cell r="C322" t="str">
            <v/>
          </cell>
          <cell r="D322" t="str">
            <v/>
          </cell>
          <cell r="E322" t="str">
            <v/>
          </cell>
          <cell r="F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t="str">
            <v/>
          </cell>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t="str">
            <v/>
          </cell>
          <cell r="AJ322" t="str">
            <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t="str">
            <v/>
          </cell>
          <cell r="AW322" t="str">
            <v/>
          </cell>
        </row>
        <row r="323">
          <cell r="B323" t="str">
            <v/>
          </cell>
          <cell r="C323" t="str">
            <v/>
          </cell>
          <cell r="D323" t="str">
            <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t="str">
            <v/>
          </cell>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t="str">
            <v/>
          </cell>
          <cell r="AJ323" t="str">
            <v/>
          </cell>
          <cell r="AK323" t="str">
            <v/>
          </cell>
          <cell r="AL323" t="str">
            <v/>
          </cell>
          <cell r="AM323" t="str">
            <v/>
          </cell>
          <cell r="AN323" t="str">
            <v/>
          </cell>
          <cell r="AO323" t="str">
            <v/>
          </cell>
          <cell r="AP323" t="str">
            <v/>
          </cell>
          <cell r="AQ323" t="str">
            <v/>
          </cell>
          <cell r="AR323" t="str">
            <v/>
          </cell>
          <cell r="AS323" t="str">
            <v/>
          </cell>
          <cell r="AT323" t="str">
            <v/>
          </cell>
          <cell r="AU323" t="str">
            <v/>
          </cell>
          <cell r="AV323" t="str">
            <v/>
          </cell>
          <cell r="AW323" t="str">
            <v/>
          </cell>
        </row>
        <row r="324">
          <cell r="B324" t="str">
            <v/>
          </cell>
          <cell r="C324" t="str">
            <v/>
          </cell>
          <cell r="D324" t="str">
            <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t="str">
            <v/>
          </cell>
          <cell r="AJ324" t="str">
            <v/>
          </cell>
          <cell r="AK324" t="str">
            <v/>
          </cell>
          <cell r="AL324" t="str">
            <v/>
          </cell>
          <cell r="AM324" t="str">
            <v/>
          </cell>
          <cell r="AN324" t="str">
            <v/>
          </cell>
          <cell r="AO324" t="str">
            <v/>
          </cell>
          <cell r="AP324" t="str">
            <v/>
          </cell>
          <cell r="AQ324" t="str">
            <v/>
          </cell>
          <cell r="AR324" t="str">
            <v/>
          </cell>
          <cell r="AS324" t="str">
            <v/>
          </cell>
          <cell r="AT324" t="str">
            <v/>
          </cell>
          <cell r="AU324" t="str">
            <v/>
          </cell>
          <cell r="AV324" t="str">
            <v/>
          </cell>
          <cell r="AW324" t="str">
            <v/>
          </cell>
        </row>
        <row r="325">
          <cell r="B325" t="str">
            <v/>
          </cell>
          <cell r="C325" t="str">
            <v/>
          </cell>
          <cell r="D325" t="str">
            <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cell r="AK325" t="str">
            <v/>
          </cell>
          <cell r="AL325" t="str">
            <v/>
          </cell>
          <cell r="AM325" t="str">
            <v/>
          </cell>
          <cell r="AN325" t="str">
            <v/>
          </cell>
          <cell r="AO325" t="str">
            <v/>
          </cell>
          <cell r="AP325" t="str">
            <v/>
          </cell>
          <cell r="AQ325" t="str">
            <v/>
          </cell>
          <cell r="AR325" t="str">
            <v/>
          </cell>
          <cell r="AS325" t="str">
            <v/>
          </cell>
          <cell r="AT325" t="str">
            <v/>
          </cell>
          <cell r="AU325" t="str">
            <v/>
          </cell>
          <cell r="AV325" t="str">
            <v/>
          </cell>
          <cell r="AW325" t="str">
            <v/>
          </cell>
        </row>
        <row r="326">
          <cell r="B326" t="str">
            <v/>
          </cell>
          <cell r="C326" t="str">
            <v/>
          </cell>
          <cell r="D326" t="str">
            <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t="str">
            <v/>
          </cell>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t="str">
            <v/>
          </cell>
          <cell r="AJ326" t="str">
            <v/>
          </cell>
          <cell r="AK326" t="str">
            <v/>
          </cell>
          <cell r="AL326" t="str">
            <v/>
          </cell>
          <cell r="AM326" t="str">
            <v/>
          </cell>
          <cell r="AN326" t="str">
            <v/>
          </cell>
          <cell r="AO326" t="str">
            <v/>
          </cell>
          <cell r="AP326" t="str">
            <v/>
          </cell>
          <cell r="AQ326" t="str">
            <v/>
          </cell>
          <cell r="AR326" t="str">
            <v/>
          </cell>
          <cell r="AS326" t="str">
            <v/>
          </cell>
          <cell r="AT326" t="str">
            <v/>
          </cell>
          <cell r="AU326" t="str">
            <v/>
          </cell>
          <cell r="AV326" t="str">
            <v/>
          </cell>
          <cell r="AW326" t="str">
            <v/>
          </cell>
        </row>
        <row r="327">
          <cell r="B327" t="str">
            <v/>
          </cell>
          <cell r="C327" t="str">
            <v/>
          </cell>
          <cell r="D327" t="str">
            <v/>
          </cell>
          <cell r="E327" t="str">
            <v/>
          </cell>
          <cell r="F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t="str">
            <v/>
          </cell>
          <cell r="AJ327" t="str">
            <v/>
          </cell>
          <cell r="AK327" t="str">
            <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row>
        <row r="328">
          <cell r="B328" t="str">
            <v/>
          </cell>
          <cell r="C328" t="str">
            <v/>
          </cell>
          <cell r="D328" t="str">
            <v/>
          </cell>
          <cell r="E328" t="str">
            <v/>
          </cell>
          <cell r="F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t="str">
            <v/>
          </cell>
          <cell r="AJ328" t="str">
            <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row>
        <row r="329">
          <cell r="B329" t="str">
            <v/>
          </cell>
          <cell r="C329" t="str">
            <v/>
          </cell>
          <cell r="D329" t="str">
            <v/>
          </cell>
          <cell r="E329" t="str">
            <v/>
          </cell>
          <cell r="F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t="str">
            <v/>
          </cell>
          <cell r="AJ329" t="str">
            <v/>
          </cell>
          <cell r="AK329" t="str">
            <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row>
        <row r="330">
          <cell r="B330" t="str">
            <v/>
          </cell>
          <cell r="C330" t="str">
            <v/>
          </cell>
          <cell r="D330" t="str">
            <v/>
          </cell>
          <cell r="E330" t="str">
            <v/>
          </cell>
          <cell r="F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
          </cell>
          <cell r="AT330" t="str">
            <v/>
          </cell>
          <cell r="AU330" t="str">
            <v/>
          </cell>
          <cell r="AV330" t="str">
            <v/>
          </cell>
          <cell r="AW330" t="str">
            <v/>
          </cell>
        </row>
        <row r="331">
          <cell r="B331" t="str">
            <v/>
          </cell>
          <cell r="C331" t="str">
            <v/>
          </cell>
          <cell r="D331" t="str">
            <v/>
          </cell>
          <cell r="E331" t="str">
            <v/>
          </cell>
          <cell r="F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row>
        <row r="332">
          <cell r="B332" t="str">
            <v/>
          </cell>
          <cell r="C332" t="str">
            <v/>
          </cell>
          <cell r="D332" t="str">
            <v/>
          </cell>
          <cell r="E332" t="str">
            <v/>
          </cell>
          <cell r="F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t="str">
            <v/>
          </cell>
          <cell r="AP332" t="str">
            <v/>
          </cell>
          <cell r="AQ332" t="str">
            <v/>
          </cell>
          <cell r="AR332" t="str">
            <v/>
          </cell>
          <cell r="AS332" t="str">
            <v/>
          </cell>
          <cell r="AT332" t="str">
            <v/>
          </cell>
          <cell r="AU332" t="str">
            <v/>
          </cell>
          <cell r="AV332" t="str">
            <v/>
          </cell>
          <cell r="AW332" t="str">
            <v/>
          </cell>
        </row>
        <row r="333">
          <cell r="B333" t="str">
            <v/>
          </cell>
          <cell r="C333" t="str">
            <v/>
          </cell>
          <cell r="D333" t="str">
            <v/>
          </cell>
          <cell r="E333" t="str">
            <v/>
          </cell>
          <cell r="F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t="str">
            <v/>
          </cell>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t="str">
            <v/>
          </cell>
          <cell r="AJ333" t="str">
            <v/>
          </cell>
          <cell r="AK333" t="str">
            <v/>
          </cell>
          <cell r="AL333" t="str">
            <v/>
          </cell>
          <cell r="AM333" t="str">
            <v/>
          </cell>
          <cell r="AN333" t="str">
            <v/>
          </cell>
          <cell r="AO333" t="str">
            <v/>
          </cell>
          <cell r="AP333" t="str">
            <v/>
          </cell>
          <cell r="AQ333" t="str">
            <v/>
          </cell>
          <cell r="AR333" t="str">
            <v/>
          </cell>
          <cell r="AS333" t="str">
            <v/>
          </cell>
          <cell r="AT333" t="str">
            <v/>
          </cell>
          <cell r="AU333" t="str">
            <v/>
          </cell>
          <cell r="AV333" t="str">
            <v/>
          </cell>
          <cell r="AW333" t="str">
            <v/>
          </cell>
        </row>
        <row r="334">
          <cell r="B334" t="str">
            <v/>
          </cell>
          <cell r="C334" t="str">
            <v/>
          </cell>
          <cell r="D334" t="str">
            <v/>
          </cell>
          <cell r="E334" t="str">
            <v/>
          </cell>
          <cell r="F334" t="str">
            <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t="str">
            <v/>
          </cell>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t="str">
            <v/>
          </cell>
          <cell r="AP334" t="str">
            <v/>
          </cell>
          <cell r="AQ334" t="str">
            <v/>
          </cell>
          <cell r="AR334" t="str">
            <v/>
          </cell>
          <cell r="AS334" t="str">
            <v/>
          </cell>
          <cell r="AT334" t="str">
            <v/>
          </cell>
          <cell r="AU334" t="str">
            <v/>
          </cell>
          <cell r="AV334" t="str">
            <v/>
          </cell>
          <cell r="AW334" t="str">
            <v/>
          </cell>
        </row>
        <row r="335">
          <cell r="B335" t="str">
            <v/>
          </cell>
          <cell r="C335" t="str">
            <v/>
          </cell>
          <cell r="D335" t="str">
            <v/>
          </cell>
          <cell r="E335" t="str">
            <v/>
          </cell>
          <cell r="F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t="str">
            <v/>
          </cell>
          <cell r="AP335" t="str">
            <v/>
          </cell>
          <cell r="AQ335" t="str">
            <v/>
          </cell>
          <cell r="AR335" t="str">
            <v/>
          </cell>
          <cell r="AS335" t="str">
            <v/>
          </cell>
          <cell r="AT335" t="str">
            <v/>
          </cell>
          <cell r="AU335" t="str">
            <v/>
          </cell>
          <cell r="AV335" t="str">
            <v/>
          </cell>
          <cell r="AW335" t="str">
            <v/>
          </cell>
        </row>
        <row r="336">
          <cell r="B336" t="str">
            <v/>
          </cell>
          <cell r="C336" t="str">
            <v/>
          </cell>
          <cell r="D336" t="str">
            <v/>
          </cell>
          <cell r="E336" t="str">
            <v/>
          </cell>
          <cell r="F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t="str">
            <v/>
          </cell>
          <cell r="AP336" t="str">
            <v/>
          </cell>
          <cell r="AQ336" t="str">
            <v/>
          </cell>
          <cell r="AR336" t="str">
            <v/>
          </cell>
          <cell r="AS336" t="str">
            <v/>
          </cell>
          <cell r="AT336" t="str">
            <v/>
          </cell>
          <cell r="AU336" t="str">
            <v/>
          </cell>
          <cell r="AV336" t="str">
            <v/>
          </cell>
          <cell r="AW336" t="str">
            <v/>
          </cell>
        </row>
        <row r="337">
          <cell r="B337" t="str">
            <v/>
          </cell>
          <cell r="C337" t="str">
            <v/>
          </cell>
          <cell r="D337" t="str">
            <v/>
          </cell>
          <cell r="E337" t="str">
            <v/>
          </cell>
          <cell r="F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t="str">
            <v/>
          </cell>
          <cell r="AJ337" t="str">
            <v/>
          </cell>
          <cell r="AK337" t="str">
            <v/>
          </cell>
          <cell r="AL337" t="str">
            <v/>
          </cell>
          <cell r="AM337" t="str">
            <v/>
          </cell>
          <cell r="AN337" t="str">
            <v/>
          </cell>
          <cell r="AO337" t="str">
            <v/>
          </cell>
          <cell r="AP337" t="str">
            <v/>
          </cell>
          <cell r="AQ337" t="str">
            <v/>
          </cell>
          <cell r="AR337" t="str">
            <v/>
          </cell>
          <cell r="AS337" t="str">
            <v/>
          </cell>
          <cell r="AT337" t="str">
            <v/>
          </cell>
          <cell r="AU337" t="str">
            <v/>
          </cell>
          <cell r="AV337" t="str">
            <v/>
          </cell>
          <cell r="AW337" t="str">
            <v/>
          </cell>
        </row>
        <row r="338">
          <cell r="B338" t="str">
            <v/>
          </cell>
          <cell r="C338" t="str">
            <v/>
          </cell>
          <cell r="D338" t="str">
            <v/>
          </cell>
          <cell r="E338" t="str">
            <v/>
          </cell>
          <cell r="F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t="str">
            <v/>
          </cell>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t="str">
            <v/>
          </cell>
          <cell r="AJ338" t="str">
            <v/>
          </cell>
          <cell r="AK338" t="str">
            <v/>
          </cell>
          <cell r="AL338" t="str">
            <v/>
          </cell>
          <cell r="AM338" t="str">
            <v/>
          </cell>
          <cell r="AN338" t="str">
            <v/>
          </cell>
          <cell r="AO338" t="str">
            <v/>
          </cell>
          <cell r="AP338" t="str">
            <v/>
          </cell>
          <cell r="AQ338" t="str">
            <v/>
          </cell>
          <cell r="AR338" t="str">
            <v/>
          </cell>
          <cell r="AS338" t="str">
            <v/>
          </cell>
          <cell r="AT338" t="str">
            <v/>
          </cell>
          <cell r="AU338" t="str">
            <v/>
          </cell>
          <cell r="AV338" t="str">
            <v/>
          </cell>
          <cell r="AW338" t="str">
            <v/>
          </cell>
        </row>
        <row r="339">
          <cell r="B339" t="str">
            <v/>
          </cell>
          <cell r="C339" t="str">
            <v/>
          </cell>
          <cell r="D339" t="str">
            <v/>
          </cell>
          <cell r="E339" t="str">
            <v/>
          </cell>
          <cell r="F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t="str">
            <v/>
          </cell>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t="str">
            <v/>
          </cell>
          <cell r="AJ339" t="str">
            <v/>
          </cell>
          <cell r="AK339" t="str">
            <v/>
          </cell>
          <cell r="AL339" t="str">
            <v/>
          </cell>
          <cell r="AM339" t="str">
            <v/>
          </cell>
          <cell r="AN339" t="str">
            <v/>
          </cell>
          <cell r="AO339" t="str">
            <v/>
          </cell>
          <cell r="AP339" t="str">
            <v/>
          </cell>
          <cell r="AQ339" t="str">
            <v/>
          </cell>
          <cell r="AR339" t="str">
            <v/>
          </cell>
          <cell r="AS339" t="str">
            <v/>
          </cell>
          <cell r="AT339" t="str">
            <v/>
          </cell>
          <cell r="AU339" t="str">
            <v/>
          </cell>
          <cell r="AV339" t="str">
            <v/>
          </cell>
          <cell r="AW339" t="str">
            <v/>
          </cell>
        </row>
        <row r="340">
          <cell r="B340" t="str">
            <v/>
          </cell>
          <cell r="C340" t="str">
            <v/>
          </cell>
          <cell r="D340" t="str">
            <v/>
          </cell>
          <cell r="E340" t="str">
            <v/>
          </cell>
          <cell r="F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t="str">
            <v/>
          </cell>
          <cell r="AJ340" t="str">
            <v/>
          </cell>
          <cell r="AK340" t="str">
            <v/>
          </cell>
          <cell r="AL340" t="str">
            <v/>
          </cell>
          <cell r="AM340" t="str">
            <v/>
          </cell>
          <cell r="AN340" t="str">
            <v/>
          </cell>
          <cell r="AO340" t="str">
            <v/>
          </cell>
          <cell r="AP340" t="str">
            <v/>
          </cell>
          <cell r="AQ340" t="str">
            <v/>
          </cell>
          <cell r="AR340" t="str">
            <v/>
          </cell>
          <cell r="AS340" t="str">
            <v/>
          </cell>
          <cell r="AT340" t="str">
            <v/>
          </cell>
          <cell r="AU340" t="str">
            <v/>
          </cell>
          <cell r="AV340" t="str">
            <v/>
          </cell>
          <cell r="AW340" t="str">
            <v/>
          </cell>
        </row>
        <row r="341">
          <cell r="B341" t="str">
            <v/>
          </cell>
          <cell r="C341" t="str">
            <v/>
          </cell>
          <cell r="D341" t="str">
            <v/>
          </cell>
          <cell r="E341" t="str">
            <v/>
          </cell>
          <cell r="F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t="str">
            <v/>
          </cell>
          <cell r="AJ341" t="str">
            <v/>
          </cell>
          <cell r="AK341" t="str">
            <v/>
          </cell>
          <cell r="AL341" t="str">
            <v/>
          </cell>
          <cell r="AM341" t="str">
            <v/>
          </cell>
          <cell r="AN341" t="str">
            <v/>
          </cell>
          <cell r="AO341" t="str">
            <v/>
          </cell>
          <cell r="AP341" t="str">
            <v/>
          </cell>
          <cell r="AQ341" t="str">
            <v/>
          </cell>
          <cell r="AR341" t="str">
            <v/>
          </cell>
          <cell r="AS341" t="str">
            <v/>
          </cell>
          <cell r="AT341" t="str">
            <v/>
          </cell>
          <cell r="AU341" t="str">
            <v/>
          </cell>
          <cell r="AV341" t="str">
            <v/>
          </cell>
          <cell r="AW341" t="str">
            <v/>
          </cell>
        </row>
        <row r="342">
          <cell r="B342" t="str">
            <v/>
          </cell>
          <cell r="C342" t="str">
            <v/>
          </cell>
          <cell r="D342" t="str">
            <v/>
          </cell>
          <cell r="E342" t="str">
            <v/>
          </cell>
          <cell r="F342" t="str">
            <v/>
          </cell>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t="str">
            <v/>
          </cell>
          <cell r="AJ342" t="str">
            <v/>
          </cell>
          <cell r="AK342" t="str">
            <v/>
          </cell>
          <cell r="AL342" t="str">
            <v/>
          </cell>
          <cell r="AM342" t="str">
            <v/>
          </cell>
          <cell r="AN342" t="str">
            <v/>
          </cell>
          <cell r="AO342" t="str">
            <v/>
          </cell>
          <cell r="AP342" t="str">
            <v/>
          </cell>
          <cell r="AQ342" t="str">
            <v/>
          </cell>
          <cell r="AR342" t="str">
            <v/>
          </cell>
          <cell r="AS342" t="str">
            <v/>
          </cell>
          <cell r="AT342" t="str">
            <v/>
          </cell>
          <cell r="AU342" t="str">
            <v/>
          </cell>
          <cell r="AV342" t="str">
            <v/>
          </cell>
          <cell r="AW342" t="str">
            <v/>
          </cell>
        </row>
        <row r="343">
          <cell r="B343" t="str">
            <v/>
          </cell>
          <cell r="C343" t="str">
            <v/>
          </cell>
          <cell r="D343" t="str">
            <v/>
          </cell>
          <cell r="E343" t="str">
            <v/>
          </cell>
          <cell r="F343" t="str">
            <v/>
          </cell>
          <cell r="G343" t="str">
            <v/>
          </cell>
          <cell r="H343" t="str">
            <v/>
          </cell>
          <cell r="I343" t="str">
            <v/>
          </cell>
          <cell r="J343" t="str">
            <v/>
          </cell>
          <cell r="K343" t="str">
            <v/>
          </cell>
          <cell r="L343" t="str">
            <v/>
          </cell>
          <cell r="M343" t="str">
            <v/>
          </cell>
          <cell r="N343" t="str">
            <v/>
          </cell>
          <cell r="O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t="str">
            <v/>
          </cell>
          <cell r="AJ343" t="str">
            <v/>
          </cell>
          <cell r="AK343" t="str">
            <v/>
          </cell>
          <cell r="AL343" t="str">
            <v/>
          </cell>
          <cell r="AM343" t="str">
            <v/>
          </cell>
          <cell r="AN343" t="str">
            <v/>
          </cell>
          <cell r="AO343" t="str">
            <v/>
          </cell>
          <cell r="AP343" t="str">
            <v/>
          </cell>
          <cell r="AQ343" t="str">
            <v/>
          </cell>
          <cell r="AR343" t="str">
            <v/>
          </cell>
          <cell r="AS343" t="str">
            <v/>
          </cell>
          <cell r="AT343" t="str">
            <v/>
          </cell>
          <cell r="AU343" t="str">
            <v/>
          </cell>
          <cell r="AV343" t="str">
            <v/>
          </cell>
          <cell r="AW343" t="str">
            <v/>
          </cell>
        </row>
        <row r="344">
          <cell r="B344" t="str">
            <v/>
          </cell>
          <cell r="C344" t="str">
            <v/>
          </cell>
          <cell r="D344" t="str">
            <v/>
          </cell>
          <cell r="E344" t="str">
            <v/>
          </cell>
          <cell r="F344" t="str">
            <v/>
          </cell>
          <cell r="G344" t="str">
            <v/>
          </cell>
          <cell r="H344" t="str">
            <v/>
          </cell>
          <cell r="I344" t="str">
            <v/>
          </cell>
          <cell r="J344" t="str">
            <v/>
          </cell>
          <cell r="K344" t="str">
            <v/>
          </cell>
          <cell r="L344" t="str">
            <v/>
          </cell>
          <cell r="M344" t="str">
            <v/>
          </cell>
          <cell r="N344" t="str">
            <v/>
          </cell>
          <cell r="O344" t="str">
            <v/>
          </cell>
          <cell r="P344" t="str">
            <v/>
          </cell>
          <cell r="Q344" t="str">
            <v/>
          </cell>
          <cell r="R344" t="str">
            <v/>
          </cell>
          <cell r="S344" t="str">
            <v/>
          </cell>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t="str">
            <v/>
          </cell>
          <cell r="AJ344" t="str">
            <v/>
          </cell>
          <cell r="AK344" t="str">
            <v/>
          </cell>
          <cell r="AL344" t="str">
            <v/>
          </cell>
          <cell r="AM344" t="str">
            <v/>
          </cell>
          <cell r="AN344" t="str">
            <v/>
          </cell>
          <cell r="AO344" t="str">
            <v/>
          </cell>
          <cell r="AP344" t="str">
            <v/>
          </cell>
          <cell r="AQ344" t="str">
            <v/>
          </cell>
          <cell r="AR344" t="str">
            <v/>
          </cell>
          <cell r="AS344" t="str">
            <v/>
          </cell>
          <cell r="AT344" t="str">
            <v/>
          </cell>
          <cell r="AU344" t="str">
            <v/>
          </cell>
          <cell r="AV344" t="str">
            <v/>
          </cell>
          <cell r="AW344" t="str">
            <v/>
          </cell>
        </row>
        <row r="345">
          <cell r="B345" t="str">
            <v/>
          </cell>
          <cell r="C345" t="str">
            <v/>
          </cell>
          <cell r="D345" t="str">
            <v/>
          </cell>
          <cell r="E345" t="str">
            <v/>
          </cell>
          <cell r="F345" t="str">
            <v/>
          </cell>
          <cell r="G345" t="str">
            <v/>
          </cell>
          <cell r="H345" t="str">
            <v/>
          </cell>
          <cell r="I345" t="str">
            <v/>
          </cell>
          <cell r="J345" t="str">
            <v/>
          </cell>
          <cell r="K345" t="str">
            <v/>
          </cell>
          <cell r="L345" t="str">
            <v/>
          </cell>
          <cell r="M345" t="str">
            <v/>
          </cell>
          <cell r="N345" t="str">
            <v/>
          </cell>
          <cell r="O345" t="str">
            <v/>
          </cell>
          <cell r="P345" t="str">
            <v/>
          </cell>
          <cell r="Q345" t="str">
            <v/>
          </cell>
          <cell r="R345" t="str">
            <v/>
          </cell>
          <cell r="S345" t="str">
            <v/>
          </cell>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t="str">
            <v/>
          </cell>
          <cell r="AJ345" t="str">
            <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t="str">
            <v/>
          </cell>
          <cell r="AW345" t="str">
            <v/>
          </cell>
        </row>
        <row r="346">
          <cell r="B346" t="str">
            <v/>
          </cell>
          <cell r="C346" t="str">
            <v/>
          </cell>
          <cell r="D346" t="str">
            <v/>
          </cell>
          <cell r="E346" t="str">
            <v/>
          </cell>
          <cell r="F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t="str">
            <v/>
          </cell>
          <cell r="AJ346" t="str">
            <v/>
          </cell>
          <cell r="AK346" t="str">
            <v/>
          </cell>
          <cell r="AL346" t="str">
            <v/>
          </cell>
          <cell r="AM346" t="str">
            <v/>
          </cell>
          <cell r="AN346" t="str">
            <v/>
          </cell>
          <cell r="AO346" t="str">
            <v/>
          </cell>
          <cell r="AP346" t="str">
            <v/>
          </cell>
          <cell r="AQ346" t="str">
            <v/>
          </cell>
          <cell r="AR346" t="str">
            <v/>
          </cell>
          <cell r="AS346" t="str">
            <v/>
          </cell>
          <cell r="AT346" t="str">
            <v/>
          </cell>
          <cell r="AU346" t="str">
            <v/>
          </cell>
          <cell r="AV346" t="str">
            <v/>
          </cell>
          <cell r="AW346" t="str">
            <v/>
          </cell>
        </row>
        <row r="347">
          <cell r="B347" t="str">
            <v/>
          </cell>
          <cell r="C347" t="str">
            <v/>
          </cell>
          <cell r="D347" t="str">
            <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t="str">
            <v/>
          </cell>
          <cell r="AJ347" t="str">
            <v/>
          </cell>
          <cell r="AK347" t="str">
            <v/>
          </cell>
          <cell r="AL347" t="str">
            <v/>
          </cell>
          <cell r="AM347" t="str">
            <v/>
          </cell>
          <cell r="AN347" t="str">
            <v/>
          </cell>
          <cell r="AO347" t="str">
            <v/>
          </cell>
          <cell r="AP347" t="str">
            <v/>
          </cell>
          <cell r="AQ347" t="str">
            <v/>
          </cell>
          <cell r="AR347" t="str">
            <v/>
          </cell>
          <cell r="AS347" t="str">
            <v/>
          </cell>
          <cell r="AT347" t="str">
            <v/>
          </cell>
          <cell r="AU347" t="str">
            <v/>
          </cell>
          <cell r="AV347" t="str">
            <v/>
          </cell>
          <cell r="AW347" t="str">
            <v/>
          </cell>
        </row>
        <row r="348">
          <cell r="B348" t="str">
            <v/>
          </cell>
          <cell r="C348" t="str">
            <v/>
          </cell>
          <cell r="D348" t="str">
            <v/>
          </cell>
          <cell r="E348" t="str">
            <v/>
          </cell>
          <cell r="F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t="str">
            <v/>
          </cell>
          <cell r="AP348" t="str">
            <v/>
          </cell>
          <cell r="AQ348" t="str">
            <v/>
          </cell>
          <cell r="AR348" t="str">
            <v/>
          </cell>
          <cell r="AS348" t="str">
            <v/>
          </cell>
          <cell r="AT348" t="str">
            <v/>
          </cell>
          <cell r="AU348" t="str">
            <v/>
          </cell>
          <cell r="AV348" t="str">
            <v/>
          </cell>
          <cell r="AW348" t="str">
            <v/>
          </cell>
        </row>
        <row r="349">
          <cell r="B349" t="str">
            <v/>
          </cell>
          <cell r="C349" t="str">
            <v/>
          </cell>
          <cell r="D349" t="str">
            <v/>
          </cell>
          <cell r="E349" t="str">
            <v/>
          </cell>
          <cell r="F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row>
        <row r="350">
          <cell r="B350" t="str">
            <v/>
          </cell>
          <cell r="C350" t="str">
            <v/>
          </cell>
          <cell r="D350" t="str">
            <v/>
          </cell>
          <cell r="E350" t="str">
            <v/>
          </cell>
          <cell r="F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cell r="AK350" t="str">
            <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row>
        <row r="351">
          <cell r="B351" t="str">
            <v/>
          </cell>
          <cell r="C351" t="str">
            <v/>
          </cell>
          <cell r="D351" t="str">
            <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t="str">
            <v/>
          </cell>
          <cell r="AJ351" t="str">
            <v/>
          </cell>
          <cell r="AK351" t="str">
            <v/>
          </cell>
          <cell r="AL351" t="str">
            <v/>
          </cell>
          <cell r="AM351" t="str">
            <v/>
          </cell>
          <cell r="AN351" t="str">
            <v/>
          </cell>
          <cell r="AO351" t="str">
            <v/>
          </cell>
          <cell r="AP351" t="str">
            <v/>
          </cell>
          <cell r="AQ351" t="str">
            <v/>
          </cell>
          <cell r="AR351" t="str">
            <v/>
          </cell>
          <cell r="AS351" t="str">
            <v/>
          </cell>
          <cell r="AT351" t="str">
            <v/>
          </cell>
          <cell r="AU351" t="str">
            <v/>
          </cell>
          <cell r="AV351" t="str">
            <v/>
          </cell>
          <cell r="AW351" t="str">
            <v/>
          </cell>
        </row>
        <row r="352">
          <cell r="B352" t="str">
            <v/>
          </cell>
          <cell r="C352" t="str">
            <v/>
          </cell>
          <cell r="D352" t="str">
            <v/>
          </cell>
          <cell r="E352" t="str">
            <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t="str">
            <v/>
          </cell>
          <cell r="AJ352" t="str">
            <v/>
          </cell>
          <cell r="AK352" t="str">
            <v/>
          </cell>
          <cell r="AL352" t="str">
            <v/>
          </cell>
          <cell r="AM352" t="str">
            <v/>
          </cell>
          <cell r="AN352" t="str">
            <v/>
          </cell>
          <cell r="AO352" t="str">
            <v/>
          </cell>
          <cell r="AP352" t="str">
            <v/>
          </cell>
          <cell r="AQ352" t="str">
            <v/>
          </cell>
          <cell r="AR352" t="str">
            <v/>
          </cell>
          <cell r="AS352" t="str">
            <v/>
          </cell>
          <cell r="AT352" t="str">
            <v/>
          </cell>
          <cell r="AU352" t="str">
            <v/>
          </cell>
          <cell r="AV352" t="str">
            <v/>
          </cell>
          <cell r="AW352" t="str">
            <v/>
          </cell>
        </row>
        <row r="353">
          <cell r="B353" t="str">
            <v/>
          </cell>
          <cell r="C353" t="str">
            <v/>
          </cell>
          <cell r="D353" t="str">
            <v/>
          </cell>
          <cell r="E353" t="str">
            <v/>
          </cell>
          <cell r="F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t="str">
            <v/>
          </cell>
          <cell r="AJ353" t="str">
            <v/>
          </cell>
          <cell r="AK353" t="str">
            <v/>
          </cell>
          <cell r="AL353" t="str">
            <v/>
          </cell>
          <cell r="AM353" t="str">
            <v/>
          </cell>
          <cell r="AN353" t="str">
            <v/>
          </cell>
          <cell r="AO353" t="str">
            <v/>
          </cell>
          <cell r="AP353" t="str">
            <v/>
          </cell>
          <cell r="AQ353" t="str">
            <v/>
          </cell>
          <cell r="AR353" t="str">
            <v/>
          </cell>
          <cell r="AS353" t="str">
            <v/>
          </cell>
          <cell r="AT353" t="str">
            <v/>
          </cell>
          <cell r="AU353" t="str">
            <v/>
          </cell>
          <cell r="AV353" t="str">
            <v/>
          </cell>
          <cell r="AW353" t="str">
            <v/>
          </cell>
        </row>
        <row r="354">
          <cell r="B354" t="str">
            <v/>
          </cell>
          <cell r="C354" t="str">
            <v/>
          </cell>
          <cell r="D354" t="str">
            <v/>
          </cell>
          <cell r="E354" t="str">
            <v/>
          </cell>
          <cell r="F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t="str">
            <v/>
          </cell>
          <cell r="AJ354" t="str">
            <v/>
          </cell>
          <cell r="AK354" t="str">
            <v/>
          </cell>
          <cell r="AL354" t="str">
            <v/>
          </cell>
          <cell r="AM354" t="str">
            <v/>
          </cell>
          <cell r="AN354" t="str">
            <v/>
          </cell>
          <cell r="AO354" t="str">
            <v/>
          </cell>
          <cell r="AP354" t="str">
            <v/>
          </cell>
          <cell r="AQ354" t="str">
            <v/>
          </cell>
          <cell r="AR354" t="str">
            <v/>
          </cell>
          <cell r="AS354" t="str">
            <v/>
          </cell>
          <cell r="AT354" t="str">
            <v/>
          </cell>
          <cell r="AU354" t="str">
            <v/>
          </cell>
          <cell r="AV354" t="str">
            <v/>
          </cell>
          <cell r="AW354" t="str">
            <v/>
          </cell>
        </row>
        <row r="355">
          <cell r="B355" t="str">
            <v/>
          </cell>
          <cell r="C355" t="str">
            <v/>
          </cell>
          <cell r="D355" t="str">
            <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t="str">
            <v/>
          </cell>
          <cell r="AJ355" t="str">
            <v/>
          </cell>
          <cell r="AK355" t="str">
            <v/>
          </cell>
          <cell r="AL355" t="str">
            <v/>
          </cell>
          <cell r="AM355" t="str">
            <v/>
          </cell>
          <cell r="AN355" t="str">
            <v/>
          </cell>
          <cell r="AO355" t="str">
            <v/>
          </cell>
          <cell r="AP355" t="str">
            <v/>
          </cell>
          <cell r="AQ355" t="str">
            <v/>
          </cell>
          <cell r="AR355" t="str">
            <v/>
          </cell>
          <cell r="AS355" t="str">
            <v/>
          </cell>
          <cell r="AT355" t="str">
            <v/>
          </cell>
          <cell r="AU355" t="str">
            <v/>
          </cell>
          <cell r="AV355" t="str">
            <v/>
          </cell>
          <cell r="AW355" t="str">
            <v/>
          </cell>
        </row>
        <row r="356">
          <cell r="B356" t="str">
            <v/>
          </cell>
          <cell r="C356" t="str">
            <v/>
          </cell>
          <cell r="D356" t="str">
            <v/>
          </cell>
          <cell r="E356" t="str">
            <v/>
          </cell>
          <cell r="F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t="str">
            <v/>
          </cell>
          <cell r="AW356" t="str">
            <v/>
          </cell>
        </row>
        <row r="357">
          <cell r="B357" t="str">
            <v/>
          </cell>
          <cell r="C357" t="str">
            <v/>
          </cell>
          <cell r="D357" t="str">
            <v/>
          </cell>
          <cell r="E357" t="str">
            <v/>
          </cell>
          <cell r="F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t="str">
            <v/>
          </cell>
          <cell r="AJ357" t="str">
            <v/>
          </cell>
          <cell r="AK357" t="str">
            <v/>
          </cell>
          <cell r="AL357" t="str">
            <v/>
          </cell>
          <cell r="AM357" t="str">
            <v/>
          </cell>
          <cell r="AN357" t="str">
            <v/>
          </cell>
          <cell r="AO357" t="str">
            <v/>
          </cell>
          <cell r="AP357" t="str">
            <v/>
          </cell>
          <cell r="AQ357" t="str">
            <v/>
          </cell>
          <cell r="AR357" t="str">
            <v/>
          </cell>
          <cell r="AS357" t="str">
            <v/>
          </cell>
          <cell r="AT357" t="str">
            <v/>
          </cell>
          <cell r="AU357" t="str">
            <v/>
          </cell>
          <cell r="AV357" t="str">
            <v/>
          </cell>
          <cell r="AW357" t="str">
            <v/>
          </cell>
        </row>
        <row r="358">
          <cell r="B358" t="str">
            <v/>
          </cell>
          <cell r="C358" t="str">
            <v/>
          </cell>
          <cell r="D358" t="str">
            <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D358" t="str">
            <v/>
          </cell>
          <cell r="AE358" t="str">
            <v/>
          </cell>
          <cell r="AF358" t="str">
            <v/>
          </cell>
          <cell r="AG358" t="str">
            <v/>
          </cell>
          <cell r="AH358" t="str">
            <v/>
          </cell>
          <cell r="AI358" t="str">
            <v/>
          </cell>
          <cell r="AJ358" t="str">
            <v/>
          </cell>
          <cell r="AK358" t="str">
            <v/>
          </cell>
          <cell r="AL358" t="str">
            <v/>
          </cell>
          <cell r="AM358" t="str">
            <v/>
          </cell>
          <cell r="AN358" t="str">
            <v/>
          </cell>
          <cell r="AO358" t="str">
            <v/>
          </cell>
          <cell r="AP358" t="str">
            <v/>
          </cell>
          <cell r="AQ358" t="str">
            <v/>
          </cell>
          <cell r="AR358" t="str">
            <v/>
          </cell>
          <cell r="AS358" t="str">
            <v/>
          </cell>
          <cell r="AT358" t="str">
            <v/>
          </cell>
          <cell r="AU358" t="str">
            <v/>
          </cell>
          <cell r="AV358" t="str">
            <v/>
          </cell>
          <cell r="AW358" t="str">
            <v/>
          </cell>
        </row>
        <row r="359">
          <cell r="B359" t="str">
            <v/>
          </cell>
          <cell r="C359" t="str">
            <v/>
          </cell>
          <cell r="D359" t="str">
            <v/>
          </cell>
          <cell r="E359" t="str">
            <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T359" t="str">
            <v/>
          </cell>
          <cell r="U359" t="str">
            <v/>
          </cell>
          <cell r="V359" t="str">
            <v/>
          </cell>
          <cell r="W359" t="str">
            <v/>
          </cell>
          <cell r="X359" t="str">
            <v/>
          </cell>
          <cell r="Y359" t="str">
            <v/>
          </cell>
          <cell r="Z359" t="str">
            <v/>
          </cell>
          <cell r="AA359" t="str">
            <v/>
          </cell>
          <cell r="AB359" t="str">
            <v/>
          </cell>
          <cell r="AC359" t="str">
            <v/>
          </cell>
          <cell r="AD359" t="str">
            <v/>
          </cell>
          <cell r="AE359" t="str">
            <v/>
          </cell>
          <cell r="AF359" t="str">
            <v/>
          </cell>
          <cell r="AG359" t="str">
            <v/>
          </cell>
          <cell r="AH359" t="str">
            <v/>
          </cell>
          <cell r="AI359" t="str">
            <v/>
          </cell>
          <cell r="AJ359" t="str">
            <v/>
          </cell>
          <cell r="AK359" t="str">
            <v/>
          </cell>
          <cell r="AL359" t="str">
            <v/>
          </cell>
          <cell r="AM359" t="str">
            <v/>
          </cell>
          <cell r="AN359" t="str">
            <v/>
          </cell>
          <cell r="AO359" t="str">
            <v/>
          </cell>
          <cell r="AP359" t="str">
            <v/>
          </cell>
          <cell r="AQ359" t="str">
            <v/>
          </cell>
          <cell r="AR359" t="str">
            <v/>
          </cell>
          <cell r="AS359" t="str">
            <v/>
          </cell>
          <cell r="AT359" t="str">
            <v/>
          </cell>
          <cell r="AU359" t="str">
            <v/>
          </cell>
          <cell r="AV359" t="str">
            <v/>
          </cell>
          <cell r="AW359" t="str">
            <v/>
          </cell>
        </row>
        <row r="360">
          <cell r="B360" t="str">
            <v/>
          </cell>
          <cell r="C360" t="str">
            <v/>
          </cell>
          <cell r="D360" t="str">
            <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T360" t="str">
            <v/>
          </cell>
          <cell r="U360" t="str">
            <v/>
          </cell>
          <cell r="V360" t="str">
            <v/>
          </cell>
          <cell r="W360" t="str">
            <v/>
          </cell>
          <cell r="X360" t="str">
            <v/>
          </cell>
          <cell r="Y360" t="str">
            <v/>
          </cell>
          <cell r="Z360" t="str">
            <v/>
          </cell>
          <cell r="AA360" t="str">
            <v/>
          </cell>
          <cell r="AB360" t="str">
            <v/>
          </cell>
          <cell r="AC360" t="str">
            <v/>
          </cell>
          <cell r="AD360" t="str">
            <v/>
          </cell>
          <cell r="AE360" t="str">
            <v/>
          </cell>
          <cell r="AF360" t="str">
            <v/>
          </cell>
          <cell r="AG360" t="str">
            <v/>
          </cell>
          <cell r="AH360" t="str">
            <v/>
          </cell>
          <cell r="AI360" t="str">
            <v/>
          </cell>
          <cell r="AJ360" t="str">
            <v/>
          </cell>
          <cell r="AK360" t="str">
            <v/>
          </cell>
          <cell r="AL360" t="str">
            <v/>
          </cell>
          <cell r="AM360" t="str">
            <v/>
          </cell>
          <cell r="AN360" t="str">
            <v/>
          </cell>
          <cell r="AO360" t="str">
            <v/>
          </cell>
          <cell r="AP360" t="str">
            <v/>
          </cell>
          <cell r="AQ360" t="str">
            <v/>
          </cell>
          <cell r="AR360" t="str">
            <v/>
          </cell>
          <cell r="AS360" t="str">
            <v/>
          </cell>
          <cell r="AT360" t="str">
            <v/>
          </cell>
          <cell r="AU360" t="str">
            <v/>
          </cell>
          <cell r="AV360" t="str">
            <v/>
          </cell>
          <cell r="AW360" t="str">
            <v/>
          </cell>
        </row>
        <row r="361">
          <cell r="B361" t="str">
            <v/>
          </cell>
          <cell r="C361" t="str">
            <v/>
          </cell>
          <cell r="D361" t="str">
            <v/>
          </cell>
          <cell r="E361" t="str">
            <v/>
          </cell>
          <cell r="F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T361" t="str">
            <v/>
          </cell>
          <cell r="U361" t="str">
            <v/>
          </cell>
          <cell r="V361" t="str">
            <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cell r="AK361" t="str">
            <v/>
          </cell>
          <cell r="AL361" t="str">
            <v/>
          </cell>
          <cell r="AM361" t="str">
            <v/>
          </cell>
          <cell r="AN361" t="str">
            <v/>
          </cell>
          <cell r="AO361" t="str">
            <v/>
          </cell>
          <cell r="AP361" t="str">
            <v/>
          </cell>
          <cell r="AQ361" t="str">
            <v/>
          </cell>
          <cell r="AR361" t="str">
            <v/>
          </cell>
          <cell r="AS361" t="str">
            <v/>
          </cell>
          <cell r="AT361" t="str">
            <v/>
          </cell>
          <cell r="AU361" t="str">
            <v/>
          </cell>
          <cell r="AV361" t="str">
            <v/>
          </cell>
          <cell r="AW361" t="str">
            <v/>
          </cell>
        </row>
        <row r="362">
          <cell r="B362" t="str">
            <v/>
          </cell>
          <cell r="C362" t="str">
            <v/>
          </cell>
          <cell r="D362" t="str">
            <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T362" t="str">
            <v/>
          </cell>
          <cell r="U362" t="str">
            <v/>
          </cell>
          <cell r="V362" t="str">
            <v/>
          </cell>
          <cell r="W362" t="str">
            <v/>
          </cell>
          <cell r="X362" t="str">
            <v/>
          </cell>
          <cell r="Y362" t="str">
            <v/>
          </cell>
          <cell r="Z362" t="str">
            <v/>
          </cell>
          <cell r="AA362" t="str">
            <v/>
          </cell>
          <cell r="AB362" t="str">
            <v/>
          </cell>
          <cell r="AC362" t="str">
            <v/>
          </cell>
          <cell r="AD362" t="str">
            <v/>
          </cell>
          <cell r="AE362" t="str">
            <v/>
          </cell>
          <cell r="AF362" t="str">
            <v/>
          </cell>
          <cell r="AG362" t="str">
            <v/>
          </cell>
          <cell r="AH362" t="str">
            <v/>
          </cell>
          <cell r="AI362" t="str">
            <v/>
          </cell>
          <cell r="AJ362" t="str">
            <v/>
          </cell>
          <cell r="AK362" t="str">
            <v/>
          </cell>
          <cell r="AL362" t="str">
            <v/>
          </cell>
          <cell r="AM362" t="str">
            <v/>
          </cell>
          <cell r="AN362" t="str">
            <v/>
          </cell>
          <cell r="AO362" t="str">
            <v/>
          </cell>
          <cell r="AP362" t="str">
            <v/>
          </cell>
          <cell r="AQ362" t="str">
            <v/>
          </cell>
          <cell r="AR362" t="str">
            <v/>
          </cell>
          <cell r="AS362" t="str">
            <v/>
          </cell>
          <cell r="AT362" t="str">
            <v/>
          </cell>
          <cell r="AU362" t="str">
            <v/>
          </cell>
          <cell r="AV362" t="str">
            <v/>
          </cell>
          <cell r="AW362" t="str">
            <v/>
          </cell>
        </row>
        <row r="363">
          <cell r="B363" t="str">
            <v/>
          </cell>
          <cell r="C363" t="str">
            <v/>
          </cell>
          <cell r="D363" t="str">
            <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T363" t="str">
            <v/>
          </cell>
          <cell r="U363" t="str">
            <v/>
          </cell>
          <cell r="V363" t="str">
            <v/>
          </cell>
          <cell r="W363" t="str">
            <v/>
          </cell>
          <cell r="X363" t="str">
            <v/>
          </cell>
          <cell r="Y363" t="str">
            <v/>
          </cell>
          <cell r="Z363" t="str">
            <v/>
          </cell>
          <cell r="AA363" t="str">
            <v/>
          </cell>
          <cell r="AB363" t="str">
            <v/>
          </cell>
          <cell r="AC363" t="str">
            <v/>
          </cell>
          <cell r="AD363" t="str">
            <v/>
          </cell>
          <cell r="AE363" t="str">
            <v/>
          </cell>
          <cell r="AF363" t="str">
            <v/>
          </cell>
          <cell r="AG363" t="str">
            <v/>
          </cell>
          <cell r="AH363" t="str">
            <v/>
          </cell>
          <cell r="AI363" t="str">
            <v/>
          </cell>
          <cell r="AJ363" t="str">
            <v/>
          </cell>
          <cell r="AK363" t="str">
            <v/>
          </cell>
          <cell r="AL363" t="str">
            <v/>
          </cell>
          <cell r="AM363" t="str">
            <v/>
          </cell>
          <cell r="AN363" t="str">
            <v/>
          </cell>
          <cell r="AO363" t="str">
            <v/>
          </cell>
          <cell r="AP363" t="str">
            <v/>
          </cell>
          <cell r="AQ363" t="str">
            <v/>
          </cell>
          <cell r="AR363" t="str">
            <v/>
          </cell>
          <cell r="AS363" t="str">
            <v/>
          </cell>
          <cell r="AT363" t="str">
            <v/>
          </cell>
          <cell r="AU363" t="str">
            <v/>
          </cell>
          <cell r="AV363" t="str">
            <v/>
          </cell>
          <cell r="AW363" t="str">
            <v/>
          </cell>
        </row>
        <row r="364">
          <cell r="B364" t="str">
            <v/>
          </cell>
          <cell r="C364" t="str">
            <v/>
          </cell>
          <cell r="D364" t="str">
            <v/>
          </cell>
          <cell r="E364" t="str">
            <v/>
          </cell>
          <cell r="F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D364" t="str">
            <v/>
          </cell>
          <cell r="AE364" t="str">
            <v/>
          </cell>
          <cell r="AF364" t="str">
            <v/>
          </cell>
          <cell r="AG364" t="str">
            <v/>
          </cell>
          <cell r="AH364" t="str">
            <v/>
          </cell>
          <cell r="AI364" t="str">
            <v/>
          </cell>
          <cell r="AJ364" t="str">
            <v/>
          </cell>
          <cell r="AK364" t="str">
            <v/>
          </cell>
          <cell r="AL364" t="str">
            <v/>
          </cell>
          <cell r="AM364" t="str">
            <v/>
          </cell>
          <cell r="AN364" t="str">
            <v/>
          </cell>
          <cell r="AO364" t="str">
            <v/>
          </cell>
          <cell r="AP364" t="str">
            <v/>
          </cell>
          <cell r="AQ364" t="str">
            <v/>
          </cell>
          <cell r="AR364" t="str">
            <v/>
          </cell>
          <cell r="AS364" t="str">
            <v/>
          </cell>
          <cell r="AT364" t="str">
            <v/>
          </cell>
          <cell r="AU364" t="str">
            <v/>
          </cell>
          <cell r="AV364" t="str">
            <v/>
          </cell>
          <cell r="AW364" t="str">
            <v/>
          </cell>
        </row>
        <row r="365">
          <cell r="B365" t="str">
            <v/>
          </cell>
          <cell r="C365" t="str">
            <v/>
          </cell>
          <cell r="D365" t="str">
            <v/>
          </cell>
          <cell r="E365" t="str">
            <v/>
          </cell>
          <cell r="F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T365" t="str">
            <v/>
          </cell>
          <cell r="U365" t="str">
            <v/>
          </cell>
          <cell r="V365" t="str">
            <v/>
          </cell>
          <cell r="W365" t="str">
            <v/>
          </cell>
          <cell r="X365" t="str">
            <v/>
          </cell>
          <cell r="Y365" t="str">
            <v/>
          </cell>
          <cell r="Z365" t="str">
            <v/>
          </cell>
          <cell r="AA365" t="str">
            <v/>
          </cell>
          <cell r="AB365" t="str">
            <v/>
          </cell>
          <cell r="AC365" t="str">
            <v/>
          </cell>
          <cell r="AD365" t="str">
            <v/>
          </cell>
          <cell r="AE365" t="str">
            <v/>
          </cell>
          <cell r="AF365" t="str">
            <v/>
          </cell>
          <cell r="AG365" t="str">
            <v/>
          </cell>
          <cell r="AH365" t="str">
            <v/>
          </cell>
          <cell r="AI365" t="str">
            <v/>
          </cell>
          <cell r="AJ365" t="str">
            <v/>
          </cell>
          <cell r="AK365" t="str">
            <v/>
          </cell>
          <cell r="AL365" t="str">
            <v/>
          </cell>
          <cell r="AM365" t="str">
            <v/>
          </cell>
          <cell r="AN365" t="str">
            <v/>
          </cell>
          <cell r="AO365" t="str">
            <v/>
          </cell>
          <cell r="AP365" t="str">
            <v/>
          </cell>
          <cell r="AQ365" t="str">
            <v/>
          </cell>
          <cell r="AR365" t="str">
            <v/>
          </cell>
          <cell r="AS365" t="str">
            <v/>
          </cell>
          <cell r="AT365" t="str">
            <v/>
          </cell>
          <cell r="AU365" t="str">
            <v/>
          </cell>
          <cell r="AV365" t="str">
            <v/>
          </cell>
          <cell r="AW365" t="str">
            <v/>
          </cell>
        </row>
        <row r="366">
          <cell r="B366" t="str">
            <v/>
          </cell>
          <cell r="C366" t="str">
            <v/>
          </cell>
          <cell r="D366" t="str">
            <v/>
          </cell>
          <cell r="E366" t="str">
            <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T366" t="str">
            <v/>
          </cell>
          <cell r="U366" t="str">
            <v/>
          </cell>
          <cell r="V366" t="str">
            <v/>
          </cell>
          <cell r="W366" t="str">
            <v/>
          </cell>
          <cell r="X366" t="str">
            <v/>
          </cell>
          <cell r="Y366" t="str">
            <v/>
          </cell>
          <cell r="Z366" t="str">
            <v/>
          </cell>
          <cell r="AA366" t="str">
            <v/>
          </cell>
          <cell r="AB366" t="str">
            <v/>
          </cell>
          <cell r="AC366" t="str">
            <v/>
          </cell>
          <cell r="AD366" t="str">
            <v/>
          </cell>
          <cell r="AE366" t="str">
            <v/>
          </cell>
          <cell r="AF366" t="str">
            <v/>
          </cell>
          <cell r="AG366" t="str">
            <v/>
          </cell>
          <cell r="AH366" t="str">
            <v/>
          </cell>
          <cell r="AI366" t="str">
            <v/>
          </cell>
          <cell r="AJ366" t="str">
            <v/>
          </cell>
          <cell r="AK366" t="str">
            <v/>
          </cell>
          <cell r="AL366" t="str">
            <v/>
          </cell>
          <cell r="AM366" t="str">
            <v/>
          </cell>
          <cell r="AN366" t="str">
            <v/>
          </cell>
          <cell r="AO366" t="str">
            <v/>
          </cell>
          <cell r="AP366" t="str">
            <v/>
          </cell>
          <cell r="AQ366" t="str">
            <v/>
          </cell>
          <cell r="AR366" t="str">
            <v/>
          </cell>
          <cell r="AS366" t="str">
            <v/>
          </cell>
          <cell r="AT366" t="str">
            <v/>
          </cell>
          <cell r="AU366" t="str">
            <v/>
          </cell>
          <cell r="AV366" t="str">
            <v/>
          </cell>
          <cell r="AW366" t="str">
            <v/>
          </cell>
        </row>
        <row r="367">
          <cell r="B367" t="str">
            <v/>
          </cell>
          <cell r="C367" t="str">
            <v/>
          </cell>
          <cell r="D367" t="str">
            <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T367" t="str">
            <v/>
          </cell>
          <cell r="U367" t="str">
            <v/>
          </cell>
          <cell r="V367" t="str">
            <v/>
          </cell>
          <cell r="W367" t="str">
            <v/>
          </cell>
          <cell r="X367" t="str">
            <v/>
          </cell>
          <cell r="Y367" t="str">
            <v/>
          </cell>
          <cell r="Z367" t="str">
            <v/>
          </cell>
          <cell r="AA367" t="str">
            <v/>
          </cell>
          <cell r="AB367" t="str">
            <v/>
          </cell>
          <cell r="AC367" t="str">
            <v/>
          </cell>
          <cell r="AD367" t="str">
            <v/>
          </cell>
          <cell r="AE367" t="str">
            <v/>
          </cell>
          <cell r="AF367" t="str">
            <v/>
          </cell>
          <cell r="AG367" t="str">
            <v/>
          </cell>
          <cell r="AH367" t="str">
            <v/>
          </cell>
          <cell r="AI367" t="str">
            <v/>
          </cell>
          <cell r="AJ367" t="str">
            <v/>
          </cell>
          <cell r="AK367" t="str">
            <v/>
          </cell>
          <cell r="AL367" t="str">
            <v/>
          </cell>
          <cell r="AM367" t="str">
            <v/>
          </cell>
          <cell r="AN367" t="str">
            <v/>
          </cell>
          <cell r="AO367" t="str">
            <v/>
          </cell>
          <cell r="AP367" t="str">
            <v/>
          </cell>
          <cell r="AQ367" t="str">
            <v/>
          </cell>
          <cell r="AR367" t="str">
            <v/>
          </cell>
          <cell r="AS367" t="str">
            <v/>
          </cell>
          <cell r="AT367" t="str">
            <v/>
          </cell>
          <cell r="AU367" t="str">
            <v/>
          </cell>
          <cell r="AV367" t="str">
            <v/>
          </cell>
          <cell r="AW367" t="str">
            <v/>
          </cell>
        </row>
        <row r="368">
          <cell r="B368" t="str">
            <v/>
          </cell>
          <cell r="C368" t="str">
            <v/>
          </cell>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T368" t="str">
            <v/>
          </cell>
          <cell r="U368" t="str">
            <v/>
          </cell>
          <cell r="V368" t="str">
            <v/>
          </cell>
          <cell r="W368" t="str">
            <v/>
          </cell>
          <cell r="X368" t="str">
            <v/>
          </cell>
          <cell r="Y368" t="str">
            <v/>
          </cell>
          <cell r="Z368" t="str">
            <v/>
          </cell>
          <cell r="AA368" t="str">
            <v/>
          </cell>
          <cell r="AB368" t="str">
            <v/>
          </cell>
          <cell r="AC368" t="str">
            <v/>
          </cell>
          <cell r="AD368" t="str">
            <v/>
          </cell>
          <cell r="AE368" t="str">
            <v/>
          </cell>
          <cell r="AF368" t="str">
            <v/>
          </cell>
          <cell r="AG368" t="str">
            <v/>
          </cell>
          <cell r="AH368" t="str">
            <v/>
          </cell>
          <cell r="AI368" t="str">
            <v/>
          </cell>
          <cell r="AJ368" t="str">
            <v/>
          </cell>
          <cell r="AK368" t="str">
            <v/>
          </cell>
          <cell r="AL368" t="str">
            <v/>
          </cell>
          <cell r="AM368" t="str">
            <v/>
          </cell>
          <cell r="AN368" t="str">
            <v/>
          </cell>
          <cell r="AO368" t="str">
            <v/>
          </cell>
          <cell r="AP368" t="str">
            <v/>
          </cell>
          <cell r="AQ368" t="str">
            <v/>
          </cell>
          <cell r="AR368" t="str">
            <v/>
          </cell>
          <cell r="AS368" t="str">
            <v/>
          </cell>
          <cell r="AT368" t="str">
            <v/>
          </cell>
          <cell r="AU368" t="str">
            <v/>
          </cell>
          <cell r="AV368" t="str">
            <v/>
          </cell>
          <cell r="AW368" t="str">
            <v/>
          </cell>
        </row>
        <row r="369">
          <cell r="B369" t="str">
            <v/>
          </cell>
          <cell r="C369" t="str">
            <v/>
          </cell>
          <cell r="D369" t="str">
            <v/>
          </cell>
          <cell r="E369" t="str">
            <v/>
          </cell>
          <cell r="F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T369" t="str">
            <v/>
          </cell>
          <cell r="U369" t="str">
            <v/>
          </cell>
          <cell r="V369" t="str">
            <v/>
          </cell>
          <cell r="W369" t="str">
            <v/>
          </cell>
          <cell r="X369" t="str">
            <v/>
          </cell>
          <cell r="Y369" t="str">
            <v/>
          </cell>
          <cell r="Z369" t="str">
            <v/>
          </cell>
          <cell r="AA369" t="str">
            <v/>
          </cell>
          <cell r="AB369" t="str">
            <v/>
          </cell>
          <cell r="AC369" t="str">
            <v/>
          </cell>
          <cell r="AD369" t="str">
            <v/>
          </cell>
          <cell r="AE369" t="str">
            <v/>
          </cell>
          <cell r="AF369" t="str">
            <v/>
          </cell>
          <cell r="AG369" t="str">
            <v/>
          </cell>
          <cell r="AH369" t="str">
            <v/>
          </cell>
          <cell r="AI369" t="str">
            <v/>
          </cell>
          <cell r="AJ369" t="str">
            <v/>
          </cell>
          <cell r="AK369" t="str">
            <v/>
          </cell>
          <cell r="AL369" t="str">
            <v/>
          </cell>
          <cell r="AM369" t="str">
            <v/>
          </cell>
          <cell r="AN369" t="str">
            <v/>
          </cell>
          <cell r="AO369" t="str">
            <v/>
          </cell>
          <cell r="AP369" t="str">
            <v/>
          </cell>
          <cell r="AQ369" t="str">
            <v/>
          </cell>
          <cell r="AR369" t="str">
            <v/>
          </cell>
          <cell r="AS369" t="str">
            <v/>
          </cell>
          <cell r="AT369" t="str">
            <v/>
          </cell>
          <cell r="AU369" t="str">
            <v/>
          </cell>
          <cell r="AV369" t="str">
            <v/>
          </cell>
          <cell r="AW369" t="str">
            <v/>
          </cell>
        </row>
        <row r="370">
          <cell r="B370" t="str">
            <v/>
          </cell>
          <cell r="C370" t="str">
            <v/>
          </cell>
          <cell r="D370" t="str">
            <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cell r="AF370" t="str">
            <v/>
          </cell>
          <cell r="AG370" t="str">
            <v/>
          </cell>
          <cell r="AH370" t="str">
            <v/>
          </cell>
          <cell r="AI370" t="str">
            <v/>
          </cell>
          <cell r="AJ370" t="str">
            <v/>
          </cell>
          <cell r="AK370" t="str">
            <v/>
          </cell>
          <cell r="AL370" t="str">
            <v/>
          </cell>
          <cell r="AM370" t="str">
            <v/>
          </cell>
          <cell r="AN370" t="str">
            <v/>
          </cell>
          <cell r="AO370" t="str">
            <v/>
          </cell>
          <cell r="AP370" t="str">
            <v/>
          </cell>
          <cell r="AQ370" t="str">
            <v/>
          </cell>
          <cell r="AR370" t="str">
            <v/>
          </cell>
          <cell r="AS370" t="str">
            <v/>
          </cell>
          <cell r="AT370" t="str">
            <v/>
          </cell>
          <cell r="AU370" t="str">
            <v/>
          </cell>
          <cell r="AV370" t="str">
            <v/>
          </cell>
          <cell r="AW370" t="str">
            <v/>
          </cell>
        </row>
        <row r="371">
          <cell r="B371" t="str">
            <v/>
          </cell>
          <cell r="C371" t="str">
            <v/>
          </cell>
          <cell r="D371" t="str">
            <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T371" t="str">
            <v/>
          </cell>
          <cell r="U371" t="str">
            <v/>
          </cell>
          <cell r="V371" t="str">
            <v/>
          </cell>
          <cell r="W371" t="str">
            <v/>
          </cell>
          <cell r="X371" t="str">
            <v/>
          </cell>
          <cell r="Y371" t="str">
            <v/>
          </cell>
          <cell r="Z371" t="str">
            <v/>
          </cell>
          <cell r="AA371" t="str">
            <v/>
          </cell>
          <cell r="AB371" t="str">
            <v/>
          </cell>
          <cell r="AC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t="str">
            <v/>
          </cell>
          <cell r="AP371" t="str">
            <v/>
          </cell>
          <cell r="AQ371" t="str">
            <v/>
          </cell>
          <cell r="AR371" t="str">
            <v/>
          </cell>
          <cell r="AS371" t="str">
            <v/>
          </cell>
          <cell r="AT371" t="str">
            <v/>
          </cell>
          <cell r="AU371" t="str">
            <v/>
          </cell>
          <cell r="AV371" t="str">
            <v/>
          </cell>
          <cell r="AW371" t="str">
            <v/>
          </cell>
        </row>
        <row r="372">
          <cell r="B372" t="str">
            <v/>
          </cell>
          <cell r="C372" t="str">
            <v/>
          </cell>
          <cell r="D372" t="str">
            <v/>
          </cell>
          <cell r="E372" t="str">
            <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T372" t="str">
            <v/>
          </cell>
          <cell r="U372" t="str">
            <v/>
          </cell>
          <cell r="V372" t="str">
            <v/>
          </cell>
          <cell r="W372" t="str">
            <v/>
          </cell>
          <cell r="X372" t="str">
            <v/>
          </cell>
          <cell r="Y372" t="str">
            <v/>
          </cell>
          <cell r="Z372" t="str">
            <v/>
          </cell>
          <cell r="AA372" t="str">
            <v/>
          </cell>
          <cell r="AB372" t="str">
            <v/>
          </cell>
          <cell r="AC372" t="str">
            <v/>
          </cell>
          <cell r="AD372" t="str">
            <v/>
          </cell>
          <cell r="AE372" t="str">
            <v/>
          </cell>
          <cell r="AF372" t="str">
            <v/>
          </cell>
          <cell r="AG372" t="str">
            <v/>
          </cell>
          <cell r="AH372" t="str">
            <v/>
          </cell>
          <cell r="AI372" t="str">
            <v/>
          </cell>
          <cell r="AJ372" t="str">
            <v/>
          </cell>
          <cell r="AK372" t="str">
            <v/>
          </cell>
          <cell r="AL372" t="str">
            <v/>
          </cell>
          <cell r="AM372" t="str">
            <v/>
          </cell>
          <cell r="AN372" t="str">
            <v/>
          </cell>
          <cell r="AO372" t="str">
            <v/>
          </cell>
          <cell r="AP372" t="str">
            <v/>
          </cell>
          <cell r="AQ372" t="str">
            <v/>
          </cell>
          <cell r="AR372" t="str">
            <v/>
          </cell>
          <cell r="AS372" t="str">
            <v/>
          </cell>
          <cell r="AT372" t="str">
            <v/>
          </cell>
          <cell r="AU372" t="str">
            <v/>
          </cell>
          <cell r="AV372" t="str">
            <v/>
          </cell>
          <cell r="AW372" t="str">
            <v/>
          </cell>
        </row>
        <row r="373">
          <cell r="B373" t="str">
            <v/>
          </cell>
          <cell r="C373" t="str">
            <v/>
          </cell>
          <cell r="D373" t="str">
            <v/>
          </cell>
          <cell r="E373" t="str">
            <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T373" t="str">
            <v/>
          </cell>
          <cell r="U373" t="str">
            <v/>
          </cell>
          <cell r="V373" t="str">
            <v/>
          </cell>
          <cell r="W373" t="str">
            <v/>
          </cell>
          <cell r="X373" t="str">
            <v/>
          </cell>
          <cell r="Y373" t="str">
            <v/>
          </cell>
          <cell r="Z373" t="str">
            <v/>
          </cell>
          <cell r="AA373" t="str">
            <v/>
          </cell>
          <cell r="AB373" t="str">
            <v/>
          </cell>
          <cell r="AC373" t="str">
            <v/>
          </cell>
          <cell r="AD373" t="str">
            <v/>
          </cell>
          <cell r="AE373" t="str">
            <v/>
          </cell>
          <cell r="AF373" t="str">
            <v/>
          </cell>
          <cell r="AG373" t="str">
            <v/>
          </cell>
          <cell r="AH373" t="str">
            <v/>
          </cell>
          <cell r="AI373" t="str">
            <v/>
          </cell>
          <cell r="AJ373" t="str">
            <v/>
          </cell>
          <cell r="AK373" t="str">
            <v/>
          </cell>
          <cell r="AL373" t="str">
            <v/>
          </cell>
          <cell r="AM373" t="str">
            <v/>
          </cell>
          <cell r="AN373" t="str">
            <v/>
          </cell>
          <cell r="AO373" t="str">
            <v/>
          </cell>
          <cell r="AP373" t="str">
            <v/>
          </cell>
          <cell r="AQ373" t="str">
            <v/>
          </cell>
          <cell r="AR373" t="str">
            <v/>
          </cell>
          <cell r="AS373" t="str">
            <v/>
          </cell>
          <cell r="AT373" t="str">
            <v/>
          </cell>
          <cell r="AU373" t="str">
            <v/>
          </cell>
          <cell r="AV373" t="str">
            <v/>
          </cell>
          <cell r="AW373" t="str">
            <v/>
          </cell>
        </row>
        <row r="374">
          <cell r="B374" t="str">
            <v/>
          </cell>
          <cell r="C374" t="str">
            <v/>
          </cell>
          <cell r="D374" t="str">
            <v/>
          </cell>
          <cell r="E374" t="str">
            <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cell r="AK374" t="str">
            <v/>
          </cell>
          <cell r="AL374" t="str">
            <v/>
          </cell>
          <cell r="AM374" t="str">
            <v/>
          </cell>
          <cell r="AN374" t="str">
            <v/>
          </cell>
          <cell r="AO374" t="str">
            <v/>
          </cell>
          <cell r="AP374" t="str">
            <v/>
          </cell>
          <cell r="AQ374" t="str">
            <v/>
          </cell>
          <cell r="AR374" t="str">
            <v/>
          </cell>
          <cell r="AS374" t="str">
            <v/>
          </cell>
          <cell r="AT374" t="str">
            <v/>
          </cell>
          <cell r="AU374" t="str">
            <v/>
          </cell>
          <cell r="AV374" t="str">
            <v/>
          </cell>
          <cell r="AW374" t="str">
            <v/>
          </cell>
        </row>
        <row r="375">
          <cell r="B375" t="str">
            <v/>
          </cell>
          <cell r="C375" t="str">
            <v/>
          </cell>
          <cell r="D375" t="str">
            <v/>
          </cell>
          <cell r="E375" t="str">
            <v/>
          </cell>
          <cell r="F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T375" t="str">
            <v/>
          </cell>
          <cell r="U375" t="str">
            <v/>
          </cell>
          <cell r="V375" t="str">
            <v/>
          </cell>
          <cell r="W375" t="str">
            <v/>
          </cell>
          <cell r="X375" t="str">
            <v/>
          </cell>
          <cell r="Y375" t="str">
            <v/>
          </cell>
          <cell r="Z375" t="str">
            <v/>
          </cell>
          <cell r="AA375" t="str">
            <v/>
          </cell>
          <cell r="AB375" t="str">
            <v/>
          </cell>
          <cell r="AC375" t="str">
            <v/>
          </cell>
          <cell r="AD375" t="str">
            <v/>
          </cell>
          <cell r="AE375" t="str">
            <v/>
          </cell>
          <cell r="AF375" t="str">
            <v/>
          </cell>
          <cell r="AG375" t="str">
            <v/>
          </cell>
          <cell r="AH375" t="str">
            <v/>
          </cell>
          <cell r="AI375" t="str">
            <v/>
          </cell>
          <cell r="AJ375" t="str">
            <v/>
          </cell>
          <cell r="AK375" t="str">
            <v/>
          </cell>
          <cell r="AL375" t="str">
            <v/>
          </cell>
          <cell r="AM375" t="str">
            <v/>
          </cell>
          <cell r="AN375" t="str">
            <v/>
          </cell>
          <cell r="AO375" t="str">
            <v/>
          </cell>
          <cell r="AP375" t="str">
            <v/>
          </cell>
          <cell r="AQ375" t="str">
            <v/>
          </cell>
          <cell r="AR375" t="str">
            <v/>
          </cell>
          <cell r="AS375" t="str">
            <v/>
          </cell>
          <cell r="AT375" t="str">
            <v/>
          </cell>
          <cell r="AU375" t="str">
            <v/>
          </cell>
          <cell r="AV375" t="str">
            <v/>
          </cell>
          <cell r="AW375" t="str">
            <v/>
          </cell>
        </row>
        <row r="376">
          <cell r="B376" t="str">
            <v/>
          </cell>
          <cell r="C376" t="str">
            <v/>
          </cell>
          <cell r="D376" t="str">
            <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cell r="AC376" t="str">
            <v/>
          </cell>
          <cell r="AD376" t="str">
            <v/>
          </cell>
          <cell r="AE376" t="str">
            <v/>
          </cell>
          <cell r="AF376" t="str">
            <v/>
          </cell>
          <cell r="AG376" t="str">
            <v/>
          </cell>
          <cell r="AH376" t="str">
            <v/>
          </cell>
          <cell r="AI376" t="str">
            <v/>
          </cell>
          <cell r="AJ376" t="str">
            <v/>
          </cell>
          <cell r="AK376" t="str">
            <v/>
          </cell>
          <cell r="AL376" t="str">
            <v/>
          </cell>
          <cell r="AM376" t="str">
            <v/>
          </cell>
          <cell r="AN376" t="str">
            <v/>
          </cell>
          <cell r="AO376" t="str">
            <v/>
          </cell>
          <cell r="AP376" t="str">
            <v/>
          </cell>
          <cell r="AQ376" t="str">
            <v/>
          </cell>
          <cell r="AR376" t="str">
            <v/>
          </cell>
          <cell r="AS376" t="str">
            <v/>
          </cell>
          <cell r="AT376" t="str">
            <v/>
          </cell>
          <cell r="AU376" t="str">
            <v/>
          </cell>
          <cell r="AV376" t="str">
            <v/>
          </cell>
          <cell r="AW376" t="str">
            <v/>
          </cell>
        </row>
        <row r="377">
          <cell r="B377" t="str">
            <v/>
          </cell>
          <cell r="C377" t="str">
            <v/>
          </cell>
          <cell r="D377" t="str">
            <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T377" t="str">
            <v/>
          </cell>
          <cell r="U377" t="str">
            <v/>
          </cell>
          <cell r="V377" t="str">
            <v/>
          </cell>
          <cell r="W377" t="str">
            <v/>
          </cell>
          <cell r="X377" t="str">
            <v/>
          </cell>
          <cell r="Y377" t="str">
            <v/>
          </cell>
          <cell r="Z377" t="str">
            <v/>
          </cell>
          <cell r="AA377" t="str">
            <v/>
          </cell>
          <cell r="AB377" t="str">
            <v/>
          </cell>
          <cell r="AC377" t="str">
            <v/>
          </cell>
          <cell r="AD377" t="str">
            <v/>
          </cell>
          <cell r="AE377" t="str">
            <v/>
          </cell>
          <cell r="AF377" t="str">
            <v/>
          </cell>
          <cell r="AG377" t="str">
            <v/>
          </cell>
          <cell r="AH377" t="str">
            <v/>
          </cell>
          <cell r="AI377" t="str">
            <v/>
          </cell>
          <cell r="AJ377" t="str">
            <v/>
          </cell>
          <cell r="AK377" t="str">
            <v/>
          </cell>
          <cell r="AL377" t="str">
            <v/>
          </cell>
          <cell r="AM377" t="str">
            <v/>
          </cell>
          <cell r="AN377" t="str">
            <v/>
          </cell>
          <cell r="AO377" t="str">
            <v/>
          </cell>
          <cell r="AP377" t="str">
            <v/>
          </cell>
          <cell r="AQ377" t="str">
            <v/>
          </cell>
          <cell r="AR377" t="str">
            <v/>
          </cell>
          <cell r="AS377" t="str">
            <v/>
          </cell>
          <cell r="AT377" t="str">
            <v/>
          </cell>
          <cell r="AU377" t="str">
            <v/>
          </cell>
          <cell r="AV377" t="str">
            <v/>
          </cell>
          <cell r="AW377" t="str">
            <v/>
          </cell>
        </row>
        <row r="378">
          <cell r="B378" t="str">
            <v/>
          </cell>
          <cell r="C378" t="str">
            <v/>
          </cell>
          <cell r="D378" t="str">
            <v/>
          </cell>
          <cell r="E378" t="str">
            <v/>
          </cell>
          <cell r="F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T378" t="str">
            <v/>
          </cell>
          <cell r="U378" t="str">
            <v/>
          </cell>
          <cell r="V378" t="str">
            <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cell r="AK378" t="str">
            <v/>
          </cell>
          <cell r="AL378" t="str">
            <v/>
          </cell>
          <cell r="AM378" t="str">
            <v/>
          </cell>
          <cell r="AN378" t="str">
            <v/>
          </cell>
          <cell r="AO378" t="str">
            <v/>
          </cell>
          <cell r="AP378" t="str">
            <v/>
          </cell>
          <cell r="AQ378" t="str">
            <v/>
          </cell>
          <cell r="AR378" t="str">
            <v/>
          </cell>
          <cell r="AS378" t="str">
            <v/>
          </cell>
          <cell r="AT378" t="str">
            <v/>
          </cell>
          <cell r="AU378" t="str">
            <v/>
          </cell>
          <cell r="AV378" t="str">
            <v/>
          </cell>
          <cell r="AW378" t="str">
            <v/>
          </cell>
        </row>
        <row r="379">
          <cell r="B379" t="str">
            <v/>
          </cell>
          <cell r="C379" t="str">
            <v/>
          </cell>
          <cell r="D379" t="str">
            <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T379" t="str">
            <v/>
          </cell>
          <cell r="U379" t="str">
            <v/>
          </cell>
          <cell r="V379" t="str">
            <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cell r="AM379" t="str">
            <v/>
          </cell>
          <cell r="AN379" t="str">
            <v/>
          </cell>
          <cell r="AO379" t="str">
            <v/>
          </cell>
          <cell r="AP379" t="str">
            <v/>
          </cell>
          <cell r="AQ379" t="str">
            <v/>
          </cell>
          <cell r="AR379" t="str">
            <v/>
          </cell>
          <cell r="AS379" t="str">
            <v/>
          </cell>
          <cell r="AT379" t="str">
            <v/>
          </cell>
          <cell r="AU379" t="str">
            <v/>
          </cell>
          <cell r="AV379" t="str">
            <v/>
          </cell>
          <cell r="AW379" t="str">
            <v/>
          </cell>
        </row>
        <row r="380">
          <cell r="B380" t="str">
            <v/>
          </cell>
          <cell r="C380" t="str">
            <v/>
          </cell>
          <cell r="D380" t="str">
            <v/>
          </cell>
          <cell r="E380" t="str">
            <v/>
          </cell>
          <cell r="F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T380" t="str">
            <v/>
          </cell>
          <cell r="U380" t="str">
            <v/>
          </cell>
          <cell r="V380" t="str">
            <v/>
          </cell>
          <cell r="W380" t="str">
            <v/>
          </cell>
          <cell r="X380" t="str">
            <v/>
          </cell>
          <cell r="Y380" t="str">
            <v/>
          </cell>
          <cell r="Z380" t="str">
            <v/>
          </cell>
          <cell r="AA380" t="str">
            <v/>
          </cell>
          <cell r="AB380" t="str">
            <v/>
          </cell>
          <cell r="AC380" t="str">
            <v/>
          </cell>
          <cell r="AD380" t="str">
            <v/>
          </cell>
          <cell r="AE380" t="str">
            <v/>
          </cell>
          <cell r="AF380" t="str">
            <v/>
          </cell>
          <cell r="AG380" t="str">
            <v/>
          </cell>
          <cell r="AH380" t="str">
            <v/>
          </cell>
          <cell r="AI380" t="str">
            <v/>
          </cell>
          <cell r="AJ380" t="str">
            <v/>
          </cell>
          <cell r="AK380" t="str">
            <v/>
          </cell>
          <cell r="AL380" t="str">
            <v/>
          </cell>
          <cell r="AM380" t="str">
            <v/>
          </cell>
          <cell r="AN380" t="str">
            <v/>
          </cell>
          <cell r="AO380" t="str">
            <v/>
          </cell>
          <cell r="AP380" t="str">
            <v/>
          </cell>
          <cell r="AQ380" t="str">
            <v/>
          </cell>
          <cell r="AR380" t="str">
            <v/>
          </cell>
          <cell r="AS380" t="str">
            <v/>
          </cell>
          <cell r="AT380" t="str">
            <v/>
          </cell>
          <cell r="AU380" t="str">
            <v/>
          </cell>
          <cell r="AV380" t="str">
            <v/>
          </cell>
          <cell r="AW380" t="str">
            <v/>
          </cell>
        </row>
        <row r="381">
          <cell r="B381" t="str">
            <v/>
          </cell>
          <cell r="C381" t="str">
            <v/>
          </cell>
          <cell r="D381" t="str">
            <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T381" t="str">
            <v/>
          </cell>
          <cell r="U381" t="str">
            <v/>
          </cell>
          <cell r="V381" t="str">
            <v/>
          </cell>
          <cell r="W381" t="str">
            <v/>
          </cell>
          <cell r="X381" t="str">
            <v/>
          </cell>
          <cell r="Y381" t="str">
            <v/>
          </cell>
          <cell r="Z381" t="str">
            <v/>
          </cell>
          <cell r="AA381" t="str">
            <v/>
          </cell>
          <cell r="AB381" t="str">
            <v/>
          </cell>
          <cell r="AC381" t="str">
            <v/>
          </cell>
          <cell r="AD381" t="str">
            <v/>
          </cell>
          <cell r="AE381" t="str">
            <v/>
          </cell>
          <cell r="AF381" t="str">
            <v/>
          </cell>
          <cell r="AG381" t="str">
            <v/>
          </cell>
          <cell r="AH381" t="str">
            <v/>
          </cell>
          <cell r="AI381" t="str">
            <v/>
          </cell>
          <cell r="AJ381" t="str">
            <v/>
          </cell>
          <cell r="AK381" t="str">
            <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row>
        <row r="382">
          <cell r="B382" t="str">
            <v/>
          </cell>
          <cell r="C382" t="str">
            <v/>
          </cell>
          <cell r="D382" t="str">
            <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cell r="AK382" t="str">
            <v/>
          </cell>
          <cell r="AL382" t="str">
            <v/>
          </cell>
          <cell r="AM382" t="str">
            <v/>
          </cell>
          <cell r="AN382" t="str">
            <v/>
          </cell>
          <cell r="AO382" t="str">
            <v/>
          </cell>
          <cell r="AP382" t="str">
            <v/>
          </cell>
          <cell r="AQ382" t="str">
            <v/>
          </cell>
          <cell r="AR382" t="str">
            <v/>
          </cell>
          <cell r="AS382" t="str">
            <v/>
          </cell>
          <cell r="AT382" t="str">
            <v/>
          </cell>
          <cell r="AU382" t="str">
            <v/>
          </cell>
          <cell r="AV382" t="str">
            <v/>
          </cell>
          <cell r="AW382" t="str">
            <v/>
          </cell>
        </row>
        <row r="383">
          <cell r="B383" t="str">
            <v/>
          </cell>
          <cell r="C383" t="str">
            <v/>
          </cell>
          <cell r="D383" t="str">
            <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T383" t="str">
            <v/>
          </cell>
          <cell r="U383" t="str">
            <v/>
          </cell>
          <cell r="V383" t="str">
            <v/>
          </cell>
          <cell r="W383" t="str">
            <v/>
          </cell>
          <cell r="X383" t="str">
            <v/>
          </cell>
          <cell r="Y383" t="str">
            <v/>
          </cell>
          <cell r="Z383" t="str">
            <v/>
          </cell>
          <cell r="AA383" t="str">
            <v/>
          </cell>
          <cell r="AB383" t="str">
            <v/>
          </cell>
          <cell r="AC383" t="str">
            <v/>
          </cell>
          <cell r="AD383" t="str">
            <v/>
          </cell>
          <cell r="AE383" t="str">
            <v/>
          </cell>
          <cell r="AF383" t="str">
            <v/>
          </cell>
          <cell r="AG383" t="str">
            <v/>
          </cell>
          <cell r="AH383" t="str">
            <v/>
          </cell>
          <cell r="AI383" t="str">
            <v/>
          </cell>
          <cell r="AJ383" t="str">
            <v/>
          </cell>
          <cell r="AK383" t="str">
            <v/>
          </cell>
          <cell r="AL383" t="str">
            <v/>
          </cell>
          <cell r="AM383" t="str">
            <v/>
          </cell>
          <cell r="AN383" t="str">
            <v/>
          </cell>
          <cell r="AO383" t="str">
            <v/>
          </cell>
          <cell r="AP383" t="str">
            <v/>
          </cell>
          <cell r="AQ383" t="str">
            <v/>
          </cell>
          <cell r="AR383" t="str">
            <v/>
          </cell>
          <cell r="AS383" t="str">
            <v/>
          </cell>
          <cell r="AT383" t="str">
            <v/>
          </cell>
          <cell r="AU383" t="str">
            <v/>
          </cell>
          <cell r="AV383" t="str">
            <v/>
          </cell>
          <cell r="AW383" t="str">
            <v/>
          </cell>
        </row>
        <row r="384">
          <cell r="B384" t="str">
            <v/>
          </cell>
          <cell r="C384" t="str">
            <v/>
          </cell>
          <cell r="D384" t="str">
            <v/>
          </cell>
          <cell r="E384" t="str">
            <v/>
          </cell>
          <cell r="F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T384" t="str">
            <v/>
          </cell>
          <cell r="U384" t="str">
            <v/>
          </cell>
          <cell r="V384" t="str">
            <v/>
          </cell>
          <cell r="W384" t="str">
            <v/>
          </cell>
          <cell r="X384" t="str">
            <v/>
          </cell>
          <cell r="Y384" t="str">
            <v/>
          </cell>
          <cell r="Z384" t="str">
            <v/>
          </cell>
          <cell r="AA384" t="str">
            <v/>
          </cell>
          <cell r="AB384" t="str">
            <v/>
          </cell>
          <cell r="AC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t="str">
            <v/>
          </cell>
          <cell r="AP384" t="str">
            <v/>
          </cell>
          <cell r="AQ384" t="str">
            <v/>
          </cell>
          <cell r="AR384" t="str">
            <v/>
          </cell>
          <cell r="AS384" t="str">
            <v/>
          </cell>
          <cell r="AT384" t="str">
            <v/>
          </cell>
          <cell r="AU384" t="str">
            <v/>
          </cell>
          <cell r="AV384" t="str">
            <v/>
          </cell>
          <cell r="AW384" t="str">
            <v/>
          </cell>
        </row>
        <row r="385">
          <cell r="B385" t="str">
            <v/>
          </cell>
          <cell r="C385" t="str">
            <v/>
          </cell>
          <cell r="D385" t="str">
            <v/>
          </cell>
          <cell r="E385" t="str">
            <v/>
          </cell>
          <cell r="F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T385" t="str">
            <v/>
          </cell>
          <cell r="U385" t="str">
            <v/>
          </cell>
          <cell r="V385" t="str">
            <v/>
          </cell>
          <cell r="W385" t="str">
            <v/>
          </cell>
          <cell r="X385" t="str">
            <v/>
          </cell>
          <cell r="Y385" t="str">
            <v/>
          </cell>
          <cell r="Z385" t="str">
            <v/>
          </cell>
          <cell r="AA385" t="str">
            <v/>
          </cell>
          <cell r="AB385" t="str">
            <v/>
          </cell>
          <cell r="AC385" t="str">
            <v/>
          </cell>
          <cell r="AD385" t="str">
            <v/>
          </cell>
          <cell r="AE385" t="str">
            <v/>
          </cell>
          <cell r="AF385" t="str">
            <v/>
          </cell>
          <cell r="AG385" t="str">
            <v/>
          </cell>
          <cell r="AH385" t="str">
            <v/>
          </cell>
          <cell r="AI385" t="str">
            <v/>
          </cell>
          <cell r="AJ385" t="str">
            <v/>
          </cell>
          <cell r="AK385" t="str">
            <v/>
          </cell>
          <cell r="AL385" t="str">
            <v/>
          </cell>
          <cell r="AM385" t="str">
            <v/>
          </cell>
          <cell r="AN385" t="str">
            <v/>
          </cell>
          <cell r="AO385" t="str">
            <v/>
          </cell>
          <cell r="AP385" t="str">
            <v/>
          </cell>
          <cell r="AQ385" t="str">
            <v/>
          </cell>
          <cell r="AR385" t="str">
            <v/>
          </cell>
          <cell r="AS385" t="str">
            <v/>
          </cell>
          <cell r="AT385" t="str">
            <v/>
          </cell>
          <cell r="AU385" t="str">
            <v/>
          </cell>
          <cell r="AV385" t="str">
            <v/>
          </cell>
          <cell r="AW385" t="str">
            <v/>
          </cell>
        </row>
        <row r="386">
          <cell r="B386" t="str">
            <v/>
          </cell>
          <cell r="C386" t="str">
            <v/>
          </cell>
          <cell r="D386" t="str">
            <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T386" t="str">
            <v/>
          </cell>
          <cell r="U386" t="str">
            <v/>
          </cell>
          <cell r="V386" t="str">
            <v/>
          </cell>
          <cell r="W386" t="str">
            <v/>
          </cell>
          <cell r="X386" t="str">
            <v/>
          </cell>
          <cell r="Y386" t="str">
            <v/>
          </cell>
          <cell r="Z386" t="str">
            <v/>
          </cell>
          <cell r="AA386" t="str">
            <v/>
          </cell>
          <cell r="AB386" t="str">
            <v/>
          </cell>
          <cell r="AC386" t="str">
            <v/>
          </cell>
          <cell r="AD386" t="str">
            <v/>
          </cell>
          <cell r="AE386" t="str">
            <v/>
          </cell>
          <cell r="AF386" t="str">
            <v/>
          </cell>
          <cell r="AG386" t="str">
            <v/>
          </cell>
          <cell r="AH386" t="str">
            <v/>
          </cell>
          <cell r="AI386" t="str">
            <v/>
          </cell>
          <cell r="AJ386" t="str">
            <v/>
          </cell>
          <cell r="AK386" t="str">
            <v/>
          </cell>
          <cell r="AL386" t="str">
            <v/>
          </cell>
          <cell r="AM386" t="str">
            <v/>
          </cell>
          <cell r="AN386" t="str">
            <v/>
          </cell>
          <cell r="AO386" t="str">
            <v/>
          </cell>
          <cell r="AP386" t="str">
            <v/>
          </cell>
          <cell r="AQ386" t="str">
            <v/>
          </cell>
          <cell r="AR386" t="str">
            <v/>
          </cell>
          <cell r="AS386" t="str">
            <v/>
          </cell>
          <cell r="AT386" t="str">
            <v/>
          </cell>
          <cell r="AU386" t="str">
            <v/>
          </cell>
          <cell r="AV386" t="str">
            <v/>
          </cell>
          <cell r="AW386" t="str">
            <v/>
          </cell>
        </row>
        <row r="387">
          <cell r="B387" t="str">
            <v/>
          </cell>
          <cell r="C387" t="str">
            <v/>
          </cell>
          <cell r="D387" t="str">
            <v/>
          </cell>
          <cell r="E387" t="str">
            <v/>
          </cell>
          <cell r="F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T387" t="str">
            <v/>
          </cell>
          <cell r="U387" t="str">
            <v/>
          </cell>
          <cell r="V387" t="str">
            <v/>
          </cell>
          <cell r="W387" t="str">
            <v/>
          </cell>
          <cell r="X387" t="str">
            <v/>
          </cell>
          <cell r="Y387" t="str">
            <v/>
          </cell>
          <cell r="Z387" t="str">
            <v/>
          </cell>
          <cell r="AA387" t="str">
            <v/>
          </cell>
          <cell r="AB387" t="str">
            <v/>
          </cell>
          <cell r="AC387" t="str">
            <v/>
          </cell>
          <cell r="AD387" t="str">
            <v/>
          </cell>
          <cell r="AE387" t="str">
            <v/>
          </cell>
          <cell r="AF387" t="str">
            <v/>
          </cell>
          <cell r="AG387" t="str">
            <v/>
          </cell>
          <cell r="AH387" t="str">
            <v/>
          </cell>
          <cell r="AI387" t="str">
            <v/>
          </cell>
          <cell r="AJ387" t="str">
            <v/>
          </cell>
          <cell r="AK387" t="str">
            <v/>
          </cell>
          <cell r="AL387" t="str">
            <v/>
          </cell>
          <cell r="AM387" t="str">
            <v/>
          </cell>
          <cell r="AN387" t="str">
            <v/>
          </cell>
          <cell r="AO387" t="str">
            <v/>
          </cell>
          <cell r="AP387" t="str">
            <v/>
          </cell>
          <cell r="AQ387" t="str">
            <v/>
          </cell>
          <cell r="AR387" t="str">
            <v/>
          </cell>
          <cell r="AS387" t="str">
            <v/>
          </cell>
          <cell r="AT387" t="str">
            <v/>
          </cell>
          <cell r="AU387" t="str">
            <v/>
          </cell>
          <cell r="AV387" t="str">
            <v/>
          </cell>
          <cell r="AW387" t="str">
            <v/>
          </cell>
        </row>
        <row r="388">
          <cell r="B388" t="str">
            <v/>
          </cell>
          <cell r="C388" t="str">
            <v/>
          </cell>
          <cell r="D388" t="str">
            <v/>
          </cell>
          <cell r="E388" t="str">
            <v/>
          </cell>
          <cell r="F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T388" t="str">
            <v/>
          </cell>
          <cell r="U388" t="str">
            <v/>
          </cell>
          <cell r="V388" t="str">
            <v/>
          </cell>
          <cell r="W388" t="str">
            <v/>
          </cell>
          <cell r="X388" t="str">
            <v/>
          </cell>
          <cell r="Y388" t="str">
            <v/>
          </cell>
          <cell r="Z388" t="str">
            <v/>
          </cell>
          <cell r="AA388" t="str">
            <v/>
          </cell>
          <cell r="AB388" t="str">
            <v/>
          </cell>
          <cell r="AC388" t="str">
            <v/>
          </cell>
          <cell r="AD388" t="str">
            <v/>
          </cell>
          <cell r="AE388" t="str">
            <v/>
          </cell>
          <cell r="AF388" t="str">
            <v/>
          </cell>
          <cell r="AG388" t="str">
            <v/>
          </cell>
          <cell r="AH388" t="str">
            <v/>
          </cell>
          <cell r="AI388" t="str">
            <v/>
          </cell>
          <cell r="AJ388" t="str">
            <v/>
          </cell>
          <cell r="AK388" t="str">
            <v/>
          </cell>
          <cell r="AL388" t="str">
            <v/>
          </cell>
          <cell r="AM388" t="str">
            <v/>
          </cell>
          <cell r="AN388" t="str">
            <v/>
          </cell>
          <cell r="AO388" t="str">
            <v/>
          </cell>
          <cell r="AP388" t="str">
            <v/>
          </cell>
          <cell r="AQ388" t="str">
            <v/>
          </cell>
          <cell r="AR388" t="str">
            <v/>
          </cell>
          <cell r="AS388" t="str">
            <v/>
          </cell>
          <cell r="AT388" t="str">
            <v/>
          </cell>
          <cell r="AU388" t="str">
            <v/>
          </cell>
          <cell r="AV388" t="str">
            <v/>
          </cell>
          <cell r="AW388" t="str">
            <v/>
          </cell>
        </row>
        <row r="389">
          <cell r="B389" t="str">
            <v/>
          </cell>
          <cell r="C389" t="str">
            <v/>
          </cell>
          <cell r="D389" t="str">
            <v/>
          </cell>
          <cell r="E389" t="str">
            <v/>
          </cell>
          <cell r="F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T389" t="str">
            <v/>
          </cell>
          <cell r="U389" t="str">
            <v/>
          </cell>
          <cell r="V389" t="str">
            <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cell r="AK389" t="str">
            <v/>
          </cell>
          <cell r="AL389" t="str">
            <v/>
          </cell>
          <cell r="AM389" t="str">
            <v/>
          </cell>
          <cell r="AN389" t="str">
            <v/>
          </cell>
          <cell r="AO389" t="str">
            <v/>
          </cell>
          <cell r="AP389" t="str">
            <v/>
          </cell>
          <cell r="AQ389" t="str">
            <v/>
          </cell>
          <cell r="AR389" t="str">
            <v/>
          </cell>
          <cell r="AS389" t="str">
            <v/>
          </cell>
          <cell r="AT389" t="str">
            <v/>
          </cell>
          <cell r="AU389" t="str">
            <v/>
          </cell>
          <cell r="AV389" t="str">
            <v/>
          </cell>
          <cell r="AW389" t="str">
            <v/>
          </cell>
        </row>
        <row r="390">
          <cell r="B390" t="str">
            <v/>
          </cell>
          <cell r="C390" t="str">
            <v/>
          </cell>
          <cell r="D390" t="str">
            <v/>
          </cell>
          <cell r="E390" t="str">
            <v/>
          </cell>
          <cell r="F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T390" t="str">
            <v/>
          </cell>
          <cell r="U390" t="str">
            <v/>
          </cell>
          <cell r="V390" t="str">
            <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row>
        <row r="391">
          <cell r="B391" t="str">
            <v/>
          </cell>
          <cell r="C391" t="str">
            <v/>
          </cell>
          <cell r="D391" t="str">
            <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T391" t="str">
            <v/>
          </cell>
          <cell r="U391" t="str">
            <v/>
          </cell>
          <cell r="V391" t="str">
            <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cell r="AK391" t="str">
            <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row>
        <row r="392">
          <cell r="B392" t="str">
            <v/>
          </cell>
          <cell r="C392" t="str">
            <v/>
          </cell>
          <cell r="D392" t="str">
            <v/>
          </cell>
          <cell r="E392" t="str">
            <v/>
          </cell>
          <cell r="F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T392" t="str">
            <v/>
          </cell>
          <cell r="U392" t="str">
            <v/>
          </cell>
          <cell r="V392" t="str">
            <v/>
          </cell>
          <cell r="W392" t="str">
            <v/>
          </cell>
          <cell r="X392" t="str">
            <v/>
          </cell>
          <cell r="Y392" t="str">
            <v/>
          </cell>
          <cell r="Z392" t="str">
            <v/>
          </cell>
          <cell r="AA392" t="str">
            <v/>
          </cell>
          <cell r="AB392" t="str">
            <v/>
          </cell>
          <cell r="AC392" t="str">
            <v/>
          </cell>
          <cell r="AD392" t="str">
            <v/>
          </cell>
          <cell r="AE392" t="str">
            <v/>
          </cell>
          <cell r="AF392" t="str">
            <v/>
          </cell>
          <cell r="AG392" t="str">
            <v/>
          </cell>
          <cell r="AH392" t="str">
            <v/>
          </cell>
          <cell r="AI392" t="str">
            <v/>
          </cell>
          <cell r="AJ392" t="str">
            <v/>
          </cell>
          <cell r="AK392" t="str">
            <v/>
          </cell>
          <cell r="AL392" t="str">
            <v/>
          </cell>
          <cell r="AM392" t="str">
            <v/>
          </cell>
          <cell r="AN392" t="str">
            <v/>
          </cell>
          <cell r="AO392" t="str">
            <v/>
          </cell>
          <cell r="AP392" t="str">
            <v/>
          </cell>
          <cell r="AQ392" t="str">
            <v/>
          </cell>
          <cell r="AR392" t="str">
            <v/>
          </cell>
          <cell r="AS392" t="str">
            <v/>
          </cell>
          <cell r="AT392" t="str">
            <v/>
          </cell>
          <cell r="AU392" t="str">
            <v/>
          </cell>
          <cell r="AV392" t="str">
            <v/>
          </cell>
          <cell r="AW392" t="str">
            <v/>
          </cell>
        </row>
        <row r="393">
          <cell r="B393" t="str">
            <v/>
          </cell>
          <cell r="C393" t="str">
            <v/>
          </cell>
          <cell r="D393" t="str">
            <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cell r="AC393" t="str">
            <v/>
          </cell>
          <cell r="AD393" t="str">
            <v/>
          </cell>
          <cell r="AE393" t="str">
            <v/>
          </cell>
          <cell r="AF393" t="str">
            <v/>
          </cell>
          <cell r="AG393" t="str">
            <v/>
          </cell>
          <cell r="AH393" t="str">
            <v/>
          </cell>
          <cell r="AI393" t="str">
            <v/>
          </cell>
          <cell r="AJ393" t="str">
            <v/>
          </cell>
          <cell r="AK393" t="str">
            <v/>
          </cell>
          <cell r="AL393" t="str">
            <v/>
          </cell>
          <cell r="AM393" t="str">
            <v/>
          </cell>
          <cell r="AN393" t="str">
            <v/>
          </cell>
          <cell r="AO393" t="str">
            <v/>
          </cell>
          <cell r="AP393" t="str">
            <v/>
          </cell>
          <cell r="AQ393" t="str">
            <v/>
          </cell>
          <cell r="AR393" t="str">
            <v/>
          </cell>
          <cell r="AS393" t="str">
            <v/>
          </cell>
          <cell r="AT393" t="str">
            <v/>
          </cell>
          <cell r="AU393" t="str">
            <v/>
          </cell>
          <cell r="AV393" t="str">
            <v/>
          </cell>
          <cell r="AW393" t="str">
            <v/>
          </cell>
        </row>
        <row r="394">
          <cell r="B394" t="str">
            <v/>
          </cell>
          <cell r="C394" t="str">
            <v/>
          </cell>
          <cell r="D394" t="str">
            <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T394" t="str">
            <v/>
          </cell>
          <cell r="U394" t="str">
            <v/>
          </cell>
          <cell r="V394" t="str">
            <v/>
          </cell>
          <cell r="W394" t="str">
            <v/>
          </cell>
          <cell r="X394" t="str">
            <v/>
          </cell>
          <cell r="Y394" t="str">
            <v/>
          </cell>
          <cell r="Z394" t="str">
            <v/>
          </cell>
          <cell r="AA394" t="str">
            <v/>
          </cell>
          <cell r="AB394" t="str">
            <v/>
          </cell>
          <cell r="AC394" t="str">
            <v/>
          </cell>
          <cell r="AD394" t="str">
            <v/>
          </cell>
          <cell r="AE394" t="str">
            <v/>
          </cell>
          <cell r="AF394" t="str">
            <v/>
          </cell>
          <cell r="AG394" t="str">
            <v/>
          </cell>
          <cell r="AH394" t="str">
            <v/>
          </cell>
          <cell r="AI394" t="str">
            <v/>
          </cell>
          <cell r="AJ394" t="str">
            <v/>
          </cell>
          <cell r="AK394" t="str">
            <v/>
          </cell>
          <cell r="AL394" t="str">
            <v/>
          </cell>
          <cell r="AM394" t="str">
            <v/>
          </cell>
          <cell r="AN394" t="str">
            <v/>
          </cell>
          <cell r="AO394" t="str">
            <v/>
          </cell>
          <cell r="AP394" t="str">
            <v/>
          </cell>
          <cell r="AQ394" t="str">
            <v/>
          </cell>
          <cell r="AR394" t="str">
            <v/>
          </cell>
          <cell r="AS394" t="str">
            <v/>
          </cell>
          <cell r="AT394" t="str">
            <v/>
          </cell>
          <cell r="AU394" t="str">
            <v/>
          </cell>
          <cell r="AV394" t="str">
            <v/>
          </cell>
          <cell r="AW394" t="str">
            <v/>
          </cell>
        </row>
        <row r="395">
          <cell r="B395" t="str">
            <v/>
          </cell>
          <cell r="C395" t="str">
            <v/>
          </cell>
          <cell r="D395" t="str">
            <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T395" t="str">
            <v/>
          </cell>
          <cell r="U395" t="str">
            <v/>
          </cell>
          <cell r="V395" t="str">
            <v/>
          </cell>
          <cell r="W395" t="str">
            <v/>
          </cell>
          <cell r="X395" t="str">
            <v/>
          </cell>
          <cell r="Y395" t="str">
            <v/>
          </cell>
          <cell r="Z395" t="str">
            <v/>
          </cell>
          <cell r="AA395" t="str">
            <v/>
          </cell>
          <cell r="AB395" t="str">
            <v/>
          </cell>
          <cell r="AC395" t="str">
            <v/>
          </cell>
          <cell r="AD395" t="str">
            <v/>
          </cell>
          <cell r="AE395" t="str">
            <v/>
          </cell>
          <cell r="AF395" t="str">
            <v/>
          </cell>
          <cell r="AG395" t="str">
            <v/>
          </cell>
          <cell r="AH395" t="str">
            <v/>
          </cell>
          <cell r="AI395" t="str">
            <v/>
          </cell>
          <cell r="AJ395" t="str">
            <v/>
          </cell>
          <cell r="AK395" t="str">
            <v/>
          </cell>
          <cell r="AL395" t="str">
            <v/>
          </cell>
          <cell r="AM395" t="str">
            <v/>
          </cell>
          <cell r="AN395" t="str">
            <v/>
          </cell>
          <cell r="AO395" t="str">
            <v/>
          </cell>
          <cell r="AP395" t="str">
            <v/>
          </cell>
          <cell r="AQ395" t="str">
            <v/>
          </cell>
          <cell r="AR395" t="str">
            <v/>
          </cell>
          <cell r="AS395" t="str">
            <v/>
          </cell>
          <cell r="AT395" t="str">
            <v/>
          </cell>
          <cell r="AU395" t="str">
            <v/>
          </cell>
          <cell r="AV395" t="str">
            <v/>
          </cell>
          <cell r="AW395" t="str">
            <v/>
          </cell>
        </row>
        <row r="396">
          <cell r="B396" t="str">
            <v/>
          </cell>
          <cell r="C396" t="str">
            <v/>
          </cell>
          <cell r="D396" t="str">
            <v/>
          </cell>
          <cell r="E396" t="str">
            <v/>
          </cell>
          <cell r="F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T396" t="str">
            <v/>
          </cell>
          <cell r="U396" t="str">
            <v/>
          </cell>
          <cell r="V396" t="str">
            <v/>
          </cell>
          <cell r="W396" t="str">
            <v/>
          </cell>
          <cell r="X396" t="str">
            <v/>
          </cell>
          <cell r="Y396" t="str">
            <v/>
          </cell>
          <cell r="Z396" t="str">
            <v/>
          </cell>
          <cell r="AA396" t="str">
            <v/>
          </cell>
          <cell r="AB396" t="str">
            <v/>
          </cell>
          <cell r="AC396" t="str">
            <v/>
          </cell>
          <cell r="AD396" t="str">
            <v/>
          </cell>
          <cell r="AE396" t="str">
            <v/>
          </cell>
          <cell r="AF396" t="str">
            <v/>
          </cell>
          <cell r="AG396" t="str">
            <v/>
          </cell>
          <cell r="AH396" t="str">
            <v/>
          </cell>
          <cell r="AI396" t="str">
            <v/>
          </cell>
          <cell r="AJ396" t="str">
            <v/>
          </cell>
          <cell r="AK396" t="str">
            <v/>
          </cell>
          <cell r="AL396" t="str">
            <v/>
          </cell>
          <cell r="AM396" t="str">
            <v/>
          </cell>
          <cell r="AN396" t="str">
            <v/>
          </cell>
          <cell r="AO396" t="str">
            <v/>
          </cell>
          <cell r="AP396" t="str">
            <v/>
          </cell>
          <cell r="AQ396" t="str">
            <v/>
          </cell>
          <cell r="AR396" t="str">
            <v/>
          </cell>
          <cell r="AS396" t="str">
            <v/>
          </cell>
          <cell r="AT396" t="str">
            <v/>
          </cell>
          <cell r="AU396" t="str">
            <v/>
          </cell>
          <cell r="AV396" t="str">
            <v/>
          </cell>
          <cell r="AW396" t="str">
            <v/>
          </cell>
        </row>
        <row r="397">
          <cell r="B397" t="str">
            <v/>
          </cell>
          <cell r="C397" t="str">
            <v/>
          </cell>
          <cell r="D397" t="str">
            <v/>
          </cell>
          <cell r="E397" t="str">
            <v/>
          </cell>
          <cell r="F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T397" t="str">
            <v/>
          </cell>
          <cell r="U397" t="str">
            <v/>
          </cell>
          <cell r="V397" t="str">
            <v/>
          </cell>
          <cell r="W397" t="str">
            <v/>
          </cell>
          <cell r="X397" t="str">
            <v/>
          </cell>
          <cell r="Y397" t="str">
            <v/>
          </cell>
          <cell r="Z397" t="str">
            <v/>
          </cell>
          <cell r="AA397" t="str">
            <v/>
          </cell>
          <cell r="AB397" t="str">
            <v/>
          </cell>
          <cell r="AC397" t="str">
            <v/>
          </cell>
          <cell r="AD397" t="str">
            <v/>
          </cell>
          <cell r="AE397" t="str">
            <v/>
          </cell>
          <cell r="AF397" t="str">
            <v/>
          </cell>
          <cell r="AG397" t="str">
            <v/>
          </cell>
          <cell r="AH397" t="str">
            <v/>
          </cell>
          <cell r="AI397" t="str">
            <v/>
          </cell>
          <cell r="AJ397" t="str">
            <v/>
          </cell>
          <cell r="AK397" t="str">
            <v/>
          </cell>
          <cell r="AL397" t="str">
            <v/>
          </cell>
          <cell r="AM397" t="str">
            <v/>
          </cell>
          <cell r="AN397" t="str">
            <v/>
          </cell>
          <cell r="AO397" t="str">
            <v/>
          </cell>
          <cell r="AP397" t="str">
            <v/>
          </cell>
          <cell r="AQ397" t="str">
            <v/>
          </cell>
          <cell r="AR397" t="str">
            <v/>
          </cell>
          <cell r="AS397" t="str">
            <v/>
          </cell>
          <cell r="AT397" t="str">
            <v/>
          </cell>
          <cell r="AU397" t="str">
            <v/>
          </cell>
          <cell r="AV397" t="str">
            <v/>
          </cell>
          <cell r="AW397" t="str">
            <v/>
          </cell>
        </row>
        <row r="398">
          <cell r="B398" t="str">
            <v/>
          </cell>
          <cell r="C398" t="str">
            <v/>
          </cell>
          <cell r="D398" t="str">
            <v/>
          </cell>
          <cell r="E398" t="str">
            <v/>
          </cell>
          <cell r="F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T398" t="str">
            <v/>
          </cell>
          <cell r="U398" t="str">
            <v/>
          </cell>
          <cell r="V398" t="str">
            <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cell r="AK398" t="str">
            <v/>
          </cell>
          <cell r="AL398" t="str">
            <v/>
          </cell>
          <cell r="AM398" t="str">
            <v/>
          </cell>
          <cell r="AN398" t="str">
            <v/>
          </cell>
          <cell r="AO398" t="str">
            <v/>
          </cell>
          <cell r="AP398" t="str">
            <v/>
          </cell>
          <cell r="AQ398" t="str">
            <v/>
          </cell>
          <cell r="AR398" t="str">
            <v/>
          </cell>
          <cell r="AS398" t="str">
            <v/>
          </cell>
          <cell r="AT398" t="str">
            <v/>
          </cell>
          <cell r="AU398" t="str">
            <v/>
          </cell>
          <cell r="AV398" t="str">
            <v/>
          </cell>
          <cell r="AW398" t="str">
            <v/>
          </cell>
        </row>
        <row r="399">
          <cell r="B399" t="str">
            <v/>
          </cell>
          <cell r="C399" t="str">
            <v/>
          </cell>
          <cell r="D399" t="str">
            <v/>
          </cell>
          <cell r="E399" t="str">
            <v/>
          </cell>
          <cell r="F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T399" t="str">
            <v/>
          </cell>
          <cell r="U399" t="str">
            <v/>
          </cell>
          <cell r="V399" t="str">
            <v/>
          </cell>
          <cell r="W399" t="str">
            <v/>
          </cell>
          <cell r="X399" t="str">
            <v/>
          </cell>
          <cell r="Y399" t="str">
            <v/>
          </cell>
          <cell r="Z399" t="str">
            <v/>
          </cell>
          <cell r="AA399" t="str">
            <v/>
          </cell>
          <cell r="AB399" t="str">
            <v/>
          </cell>
          <cell r="AC399" t="str">
            <v/>
          </cell>
          <cell r="AD399" t="str">
            <v/>
          </cell>
          <cell r="AE399" t="str">
            <v/>
          </cell>
          <cell r="AF399" t="str">
            <v/>
          </cell>
          <cell r="AG399" t="str">
            <v/>
          </cell>
          <cell r="AH399" t="str">
            <v/>
          </cell>
          <cell r="AI399" t="str">
            <v/>
          </cell>
          <cell r="AJ399" t="str">
            <v/>
          </cell>
          <cell r="AK399" t="str">
            <v/>
          </cell>
          <cell r="AL399" t="str">
            <v/>
          </cell>
          <cell r="AM399" t="str">
            <v/>
          </cell>
          <cell r="AN399" t="str">
            <v/>
          </cell>
          <cell r="AO399" t="str">
            <v/>
          </cell>
          <cell r="AP399" t="str">
            <v/>
          </cell>
          <cell r="AQ399" t="str">
            <v/>
          </cell>
          <cell r="AR399" t="str">
            <v/>
          </cell>
          <cell r="AS399" t="str">
            <v/>
          </cell>
          <cell r="AT399" t="str">
            <v/>
          </cell>
          <cell r="AU399" t="str">
            <v/>
          </cell>
          <cell r="AV399" t="str">
            <v/>
          </cell>
          <cell r="AW399" t="str">
            <v/>
          </cell>
        </row>
        <row r="400">
          <cell r="B400" t="str">
            <v/>
          </cell>
          <cell r="C400" t="str">
            <v/>
          </cell>
          <cell r="D400" t="str">
            <v/>
          </cell>
          <cell r="E400" t="str">
            <v/>
          </cell>
          <cell r="F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T400" t="str">
            <v/>
          </cell>
          <cell r="U400" t="str">
            <v/>
          </cell>
          <cell r="V400" t="str">
            <v/>
          </cell>
          <cell r="W400" t="str">
            <v/>
          </cell>
          <cell r="X400" t="str">
            <v/>
          </cell>
          <cell r="Y400" t="str">
            <v/>
          </cell>
          <cell r="Z400" t="str">
            <v/>
          </cell>
          <cell r="AA400" t="str">
            <v/>
          </cell>
          <cell r="AB400" t="str">
            <v/>
          </cell>
          <cell r="AC400" t="str">
            <v/>
          </cell>
          <cell r="AD400" t="str">
            <v/>
          </cell>
          <cell r="AE400" t="str">
            <v/>
          </cell>
          <cell r="AF400" t="str">
            <v/>
          </cell>
          <cell r="AG400" t="str">
            <v/>
          </cell>
          <cell r="AH400" t="str">
            <v/>
          </cell>
          <cell r="AI400" t="str">
            <v/>
          </cell>
          <cell r="AJ400" t="str">
            <v/>
          </cell>
          <cell r="AK400" t="str">
            <v/>
          </cell>
          <cell r="AL400" t="str">
            <v/>
          </cell>
          <cell r="AM400" t="str">
            <v/>
          </cell>
          <cell r="AN400" t="str">
            <v/>
          </cell>
          <cell r="AO400" t="str">
            <v/>
          </cell>
          <cell r="AP400" t="str">
            <v/>
          </cell>
          <cell r="AQ400" t="str">
            <v/>
          </cell>
          <cell r="AR400" t="str">
            <v/>
          </cell>
          <cell r="AS400" t="str">
            <v/>
          </cell>
          <cell r="AT400" t="str">
            <v/>
          </cell>
          <cell r="AU400" t="str">
            <v/>
          </cell>
          <cell r="AV400" t="str">
            <v/>
          </cell>
          <cell r="AW400" t="str">
            <v/>
          </cell>
        </row>
        <row r="401">
          <cell r="B401" t="str">
            <v/>
          </cell>
          <cell r="C401" t="str">
            <v/>
          </cell>
          <cell r="D401" t="str">
            <v/>
          </cell>
          <cell r="E401" t="str">
            <v/>
          </cell>
          <cell r="F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T401" t="str">
            <v/>
          </cell>
          <cell r="U401" t="str">
            <v/>
          </cell>
          <cell r="V401" t="str">
            <v/>
          </cell>
          <cell r="W401" t="str">
            <v/>
          </cell>
          <cell r="X401" t="str">
            <v/>
          </cell>
          <cell r="Y401" t="str">
            <v/>
          </cell>
          <cell r="Z401" t="str">
            <v/>
          </cell>
          <cell r="AA401" t="str">
            <v/>
          </cell>
          <cell r="AB401" t="str">
            <v/>
          </cell>
          <cell r="AC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t="str">
            <v/>
          </cell>
          <cell r="AP401" t="str">
            <v/>
          </cell>
          <cell r="AQ401" t="str">
            <v/>
          </cell>
          <cell r="AR401" t="str">
            <v/>
          </cell>
          <cell r="AS401" t="str">
            <v/>
          </cell>
          <cell r="AT401" t="str">
            <v/>
          </cell>
          <cell r="AU401" t="str">
            <v/>
          </cell>
          <cell r="AV401" t="str">
            <v/>
          </cell>
          <cell r="AW401" t="str">
            <v/>
          </cell>
        </row>
        <row r="402">
          <cell r="B402" t="str">
            <v/>
          </cell>
          <cell r="C402" t="str">
            <v/>
          </cell>
          <cell r="D402" t="str">
            <v/>
          </cell>
          <cell r="E402" t="str">
            <v/>
          </cell>
          <cell r="F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T402" t="str">
            <v/>
          </cell>
          <cell r="U402" t="str">
            <v/>
          </cell>
          <cell r="V402" t="str">
            <v/>
          </cell>
          <cell r="W402" t="str">
            <v/>
          </cell>
          <cell r="X402" t="str">
            <v/>
          </cell>
          <cell r="Y402" t="str">
            <v/>
          </cell>
          <cell r="Z402" t="str">
            <v/>
          </cell>
          <cell r="AA402" t="str">
            <v/>
          </cell>
          <cell r="AB402" t="str">
            <v/>
          </cell>
          <cell r="AC402" t="str">
            <v/>
          </cell>
          <cell r="AD402" t="str">
            <v/>
          </cell>
          <cell r="AE402" t="str">
            <v/>
          </cell>
          <cell r="AF402" t="str">
            <v/>
          </cell>
          <cell r="AG402" t="str">
            <v/>
          </cell>
          <cell r="AH402" t="str">
            <v/>
          </cell>
          <cell r="AI402" t="str">
            <v/>
          </cell>
          <cell r="AJ402" t="str">
            <v/>
          </cell>
          <cell r="AK402" t="str">
            <v/>
          </cell>
          <cell r="AL402" t="str">
            <v/>
          </cell>
          <cell r="AM402" t="str">
            <v/>
          </cell>
          <cell r="AN402" t="str">
            <v/>
          </cell>
          <cell r="AO402" t="str">
            <v/>
          </cell>
          <cell r="AP402" t="str">
            <v/>
          </cell>
          <cell r="AQ402" t="str">
            <v/>
          </cell>
          <cell r="AR402" t="str">
            <v/>
          </cell>
          <cell r="AS402" t="str">
            <v/>
          </cell>
          <cell r="AT402" t="str">
            <v/>
          </cell>
          <cell r="AU402" t="str">
            <v/>
          </cell>
          <cell r="AV402" t="str">
            <v/>
          </cell>
          <cell r="AW402" t="str">
            <v/>
          </cell>
        </row>
        <row r="403">
          <cell r="B403" t="str">
            <v/>
          </cell>
          <cell r="C403" t="str">
            <v/>
          </cell>
          <cell r="D403" t="str">
            <v/>
          </cell>
          <cell r="E403" t="str">
            <v/>
          </cell>
          <cell r="F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T403" t="str">
            <v/>
          </cell>
          <cell r="U403" t="str">
            <v/>
          </cell>
          <cell r="V403" t="str">
            <v/>
          </cell>
          <cell r="W403" t="str">
            <v/>
          </cell>
          <cell r="X403" t="str">
            <v/>
          </cell>
          <cell r="Y403" t="str">
            <v/>
          </cell>
          <cell r="Z403" t="str">
            <v/>
          </cell>
          <cell r="AA403" t="str">
            <v/>
          </cell>
          <cell r="AB403" t="str">
            <v/>
          </cell>
          <cell r="AC403" t="str">
            <v/>
          </cell>
          <cell r="AD403" t="str">
            <v/>
          </cell>
          <cell r="AE403" t="str">
            <v/>
          </cell>
          <cell r="AF403" t="str">
            <v/>
          </cell>
          <cell r="AG403" t="str">
            <v/>
          </cell>
          <cell r="AH403" t="str">
            <v/>
          </cell>
          <cell r="AI403" t="str">
            <v/>
          </cell>
          <cell r="AJ403" t="str">
            <v/>
          </cell>
          <cell r="AK403" t="str">
            <v/>
          </cell>
          <cell r="AL403" t="str">
            <v/>
          </cell>
          <cell r="AM403" t="str">
            <v/>
          </cell>
          <cell r="AN403" t="str">
            <v/>
          </cell>
          <cell r="AO403" t="str">
            <v/>
          </cell>
          <cell r="AP403" t="str">
            <v/>
          </cell>
          <cell r="AQ403" t="str">
            <v/>
          </cell>
          <cell r="AR403" t="str">
            <v/>
          </cell>
          <cell r="AS403" t="str">
            <v/>
          </cell>
          <cell r="AT403" t="str">
            <v/>
          </cell>
          <cell r="AU403" t="str">
            <v/>
          </cell>
          <cell r="AV403" t="str">
            <v/>
          </cell>
          <cell r="AW403" t="str">
            <v/>
          </cell>
        </row>
        <row r="404">
          <cell r="B404" t="str">
            <v/>
          </cell>
          <cell r="C404" t="str">
            <v/>
          </cell>
          <cell r="D404" t="str">
            <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T404" t="str">
            <v/>
          </cell>
          <cell r="U404" t="str">
            <v/>
          </cell>
          <cell r="V404" t="str">
            <v/>
          </cell>
          <cell r="W404" t="str">
            <v/>
          </cell>
          <cell r="X404" t="str">
            <v/>
          </cell>
          <cell r="Y404" t="str">
            <v/>
          </cell>
          <cell r="Z404" t="str">
            <v/>
          </cell>
          <cell r="AA404" t="str">
            <v/>
          </cell>
          <cell r="AB404" t="str">
            <v/>
          </cell>
          <cell r="AC404" t="str">
            <v/>
          </cell>
          <cell r="AD404" t="str">
            <v/>
          </cell>
          <cell r="AE404" t="str">
            <v/>
          </cell>
          <cell r="AF404" t="str">
            <v/>
          </cell>
          <cell r="AG404" t="str">
            <v/>
          </cell>
          <cell r="AH404" t="str">
            <v/>
          </cell>
          <cell r="AI404" t="str">
            <v/>
          </cell>
          <cell r="AJ404" t="str">
            <v/>
          </cell>
          <cell r="AK404" t="str">
            <v/>
          </cell>
          <cell r="AL404" t="str">
            <v/>
          </cell>
          <cell r="AM404" t="str">
            <v/>
          </cell>
          <cell r="AN404" t="str">
            <v/>
          </cell>
          <cell r="AO404" t="str">
            <v/>
          </cell>
          <cell r="AP404" t="str">
            <v/>
          </cell>
          <cell r="AQ404" t="str">
            <v/>
          </cell>
          <cell r="AR404" t="str">
            <v/>
          </cell>
          <cell r="AS404" t="str">
            <v/>
          </cell>
          <cell r="AT404" t="str">
            <v/>
          </cell>
          <cell r="AU404" t="str">
            <v/>
          </cell>
          <cell r="AV404" t="str">
            <v/>
          </cell>
          <cell r="AW404" t="str">
            <v/>
          </cell>
        </row>
        <row r="405">
          <cell r="B405" t="str">
            <v/>
          </cell>
          <cell r="C405" t="str">
            <v/>
          </cell>
          <cell r="D405" t="str">
            <v/>
          </cell>
          <cell r="E405" t="str">
            <v/>
          </cell>
          <cell r="F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T405" t="str">
            <v/>
          </cell>
          <cell r="U405" t="str">
            <v/>
          </cell>
          <cell r="V405" t="str">
            <v/>
          </cell>
          <cell r="W405" t="str">
            <v/>
          </cell>
          <cell r="X405" t="str">
            <v/>
          </cell>
          <cell r="Y405" t="str">
            <v/>
          </cell>
          <cell r="Z405" t="str">
            <v/>
          </cell>
          <cell r="AA405" t="str">
            <v/>
          </cell>
          <cell r="AB405" t="str">
            <v/>
          </cell>
          <cell r="AC405" t="str">
            <v/>
          </cell>
          <cell r="AD405" t="str">
            <v/>
          </cell>
          <cell r="AE405" t="str">
            <v/>
          </cell>
          <cell r="AF405" t="str">
            <v/>
          </cell>
          <cell r="AG405" t="str">
            <v/>
          </cell>
          <cell r="AH405" t="str">
            <v/>
          </cell>
          <cell r="AI405" t="str">
            <v/>
          </cell>
          <cell r="AJ405" t="str">
            <v/>
          </cell>
          <cell r="AK405" t="str">
            <v/>
          </cell>
          <cell r="AL405" t="str">
            <v/>
          </cell>
          <cell r="AM405" t="str">
            <v/>
          </cell>
          <cell r="AN405" t="str">
            <v/>
          </cell>
          <cell r="AO405" t="str">
            <v/>
          </cell>
          <cell r="AP405" t="str">
            <v/>
          </cell>
          <cell r="AQ405" t="str">
            <v/>
          </cell>
          <cell r="AR405" t="str">
            <v/>
          </cell>
          <cell r="AS405" t="str">
            <v/>
          </cell>
          <cell r="AT405" t="str">
            <v/>
          </cell>
          <cell r="AU405" t="str">
            <v/>
          </cell>
          <cell r="AV405" t="str">
            <v/>
          </cell>
          <cell r="AW405" t="str">
            <v/>
          </cell>
        </row>
        <row r="406">
          <cell r="B406" t="str">
            <v/>
          </cell>
          <cell r="C406" t="str">
            <v/>
          </cell>
          <cell r="D406" t="str">
            <v/>
          </cell>
          <cell r="E406" t="str">
            <v/>
          </cell>
          <cell r="F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T406" t="str">
            <v/>
          </cell>
          <cell r="U406" t="str">
            <v/>
          </cell>
          <cell r="V406" t="str">
            <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t="str">
            <v/>
          </cell>
          <cell r="AK406" t="str">
            <v/>
          </cell>
          <cell r="AL406" t="str">
            <v/>
          </cell>
          <cell r="AM406" t="str">
            <v/>
          </cell>
          <cell r="AN406" t="str">
            <v/>
          </cell>
          <cell r="AO406" t="str">
            <v/>
          </cell>
          <cell r="AP406" t="str">
            <v/>
          </cell>
          <cell r="AQ406" t="str">
            <v/>
          </cell>
          <cell r="AR406" t="str">
            <v/>
          </cell>
          <cell r="AS406" t="str">
            <v/>
          </cell>
          <cell r="AT406" t="str">
            <v/>
          </cell>
          <cell r="AU406" t="str">
            <v/>
          </cell>
          <cell r="AV406" t="str">
            <v/>
          </cell>
          <cell r="AW406" t="str">
            <v/>
          </cell>
        </row>
        <row r="407">
          <cell r="B407" t="str">
            <v/>
          </cell>
          <cell r="C407" t="str">
            <v/>
          </cell>
          <cell r="D407" t="str">
            <v/>
          </cell>
          <cell r="E407" t="str">
            <v/>
          </cell>
          <cell r="F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T407" t="str">
            <v/>
          </cell>
          <cell r="U407" t="str">
            <v/>
          </cell>
          <cell r="V407" t="str">
            <v/>
          </cell>
          <cell r="W407" t="str">
            <v/>
          </cell>
          <cell r="X407" t="str">
            <v/>
          </cell>
          <cell r="Y407" t="str">
            <v/>
          </cell>
          <cell r="Z407" t="str">
            <v/>
          </cell>
          <cell r="AA407" t="str">
            <v/>
          </cell>
          <cell r="AB407" t="str">
            <v/>
          </cell>
          <cell r="AC407" t="str">
            <v/>
          </cell>
          <cell r="AD407" t="str">
            <v/>
          </cell>
          <cell r="AE407" t="str">
            <v/>
          </cell>
          <cell r="AF407" t="str">
            <v/>
          </cell>
          <cell r="AG407" t="str">
            <v/>
          </cell>
          <cell r="AH407" t="str">
            <v/>
          </cell>
          <cell r="AI407" t="str">
            <v/>
          </cell>
          <cell r="AJ407" t="str">
            <v/>
          </cell>
          <cell r="AK407" t="str">
            <v/>
          </cell>
          <cell r="AL407" t="str">
            <v/>
          </cell>
          <cell r="AM407" t="str">
            <v/>
          </cell>
          <cell r="AN407" t="str">
            <v/>
          </cell>
          <cell r="AO407" t="str">
            <v/>
          </cell>
          <cell r="AP407" t="str">
            <v/>
          </cell>
          <cell r="AQ407" t="str">
            <v/>
          </cell>
          <cell r="AR407" t="str">
            <v/>
          </cell>
          <cell r="AS407" t="str">
            <v/>
          </cell>
          <cell r="AT407" t="str">
            <v/>
          </cell>
          <cell r="AU407" t="str">
            <v/>
          </cell>
          <cell r="AV407" t="str">
            <v/>
          </cell>
          <cell r="AW407" t="str">
            <v/>
          </cell>
        </row>
        <row r="408">
          <cell r="B408" t="str">
            <v/>
          </cell>
          <cell r="C408" t="str">
            <v/>
          </cell>
          <cell r="D408" t="str">
            <v/>
          </cell>
          <cell r="E408" t="str">
            <v/>
          </cell>
          <cell r="F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T408" t="str">
            <v/>
          </cell>
          <cell r="U408" t="str">
            <v/>
          </cell>
          <cell r="V408" t="str">
            <v/>
          </cell>
          <cell r="W408" t="str">
            <v/>
          </cell>
          <cell r="X408" t="str">
            <v/>
          </cell>
          <cell r="Y408" t="str">
            <v/>
          </cell>
          <cell r="Z408" t="str">
            <v/>
          </cell>
          <cell r="AA408" t="str">
            <v/>
          </cell>
          <cell r="AB408" t="str">
            <v/>
          </cell>
          <cell r="AC408" t="str">
            <v/>
          </cell>
          <cell r="AD408" t="str">
            <v/>
          </cell>
          <cell r="AE408" t="str">
            <v/>
          </cell>
          <cell r="AF408" t="str">
            <v/>
          </cell>
          <cell r="AG408" t="str">
            <v/>
          </cell>
          <cell r="AH408" t="str">
            <v/>
          </cell>
          <cell r="AI408" t="str">
            <v/>
          </cell>
          <cell r="AJ408" t="str">
            <v/>
          </cell>
          <cell r="AK408" t="str">
            <v/>
          </cell>
          <cell r="AL408" t="str">
            <v/>
          </cell>
          <cell r="AM408" t="str">
            <v/>
          </cell>
          <cell r="AN408" t="str">
            <v/>
          </cell>
          <cell r="AO408" t="str">
            <v/>
          </cell>
          <cell r="AP408" t="str">
            <v/>
          </cell>
          <cell r="AQ408" t="str">
            <v/>
          </cell>
          <cell r="AR408" t="str">
            <v/>
          </cell>
          <cell r="AS408" t="str">
            <v/>
          </cell>
          <cell r="AT408" t="str">
            <v/>
          </cell>
          <cell r="AU408" t="str">
            <v/>
          </cell>
          <cell r="AV408" t="str">
            <v/>
          </cell>
          <cell r="AW408" t="str">
            <v/>
          </cell>
        </row>
        <row r="409">
          <cell r="B409" t="str">
            <v/>
          </cell>
          <cell r="C409" t="str">
            <v/>
          </cell>
          <cell r="D409" t="str">
            <v/>
          </cell>
          <cell r="E409" t="str">
            <v/>
          </cell>
          <cell r="F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T409" t="str">
            <v/>
          </cell>
          <cell r="U409" t="str">
            <v/>
          </cell>
          <cell r="V409" t="str">
            <v/>
          </cell>
          <cell r="W409" t="str">
            <v/>
          </cell>
          <cell r="X409" t="str">
            <v/>
          </cell>
          <cell r="Y409" t="str">
            <v/>
          </cell>
          <cell r="Z409" t="str">
            <v/>
          </cell>
          <cell r="AA409" t="str">
            <v/>
          </cell>
          <cell r="AB409" t="str">
            <v/>
          </cell>
          <cell r="AC409" t="str">
            <v/>
          </cell>
          <cell r="AD409" t="str">
            <v/>
          </cell>
          <cell r="AE409" t="str">
            <v/>
          </cell>
          <cell r="AF409" t="str">
            <v/>
          </cell>
          <cell r="AG409" t="str">
            <v/>
          </cell>
          <cell r="AH409" t="str">
            <v/>
          </cell>
          <cell r="AI409" t="str">
            <v/>
          </cell>
          <cell r="AJ409" t="str">
            <v/>
          </cell>
          <cell r="AK409" t="str">
            <v/>
          </cell>
          <cell r="AL409" t="str">
            <v/>
          </cell>
          <cell r="AM409" t="str">
            <v/>
          </cell>
          <cell r="AN409" t="str">
            <v/>
          </cell>
          <cell r="AO409" t="str">
            <v/>
          </cell>
          <cell r="AP409" t="str">
            <v/>
          </cell>
          <cell r="AQ409" t="str">
            <v/>
          </cell>
          <cell r="AR409" t="str">
            <v/>
          </cell>
          <cell r="AS409" t="str">
            <v/>
          </cell>
          <cell r="AT409" t="str">
            <v/>
          </cell>
          <cell r="AU409" t="str">
            <v/>
          </cell>
          <cell r="AV409" t="str">
            <v/>
          </cell>
          <cell r="AW409" t="str">
            <v/>
          </cell>
        </row>
        <row r="410">
          <cell r="B410" t="str">
            <v/>
          </cell>
          <cell r="C410" t="str">
            <v/>
          </cell>
          <cell r="D410" t="str">
            <v/>
          </cell>
          <cell r="E410" t="str">
            <v/>
          </cell>
          <cell r="F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T410" t="str">
            <v/>
          </cell>
          <cell r="U410" t="str">
            <v/>
          </cell>
          <cell r="V410" t="str">
            <v/>
          </cell>
          <cell r="W410" t="str">
            <v/>
          </cell>
          <cell r="X410" t="str">
            <v/>
          </cell>
          <cell r="Y410" t="str">
            <v/>
          </cell>
          <cell r="Z410" t="str">
            <v/>
          </cell>
          <cell r="AA410" t="str">
            <v/>
          </cell>
          <cell r="AB410" t="str">
            <v/>
          </cell>
          <cell r="AC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row>
        <row r="411">
          <cell r="B411" t="str">
            <v/>
          </cell>
          <cell r="C411" t="str">
            <v/>
          </cell>
          <cell r="D411" t="str">
            <v/>
          </cell>
          <cell r="E411" t="str">
            <v/>
          </cell>
          <cell r="F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T411" t="str">
            <v/>
          </cell>
          <cell r="U411" t="str">
            <v/>
          </cell>
          <cell r="V411" t="str">
            <v/>
          </cell>
          <cell r="W411" t="str">
            <v/>
          </cell>
          <cell r="X411" t="str">
            <v/>
          </cell>
          <cell r="Y411" t="str">
            <v/>
          </cell>
          <cell r="Z411" t="str">
            <v/>
          </cell>
          <cell r="AA411" t="str">
            <v/>
          </cell>
          <cell r="AB411" t="str">
            <v/>
          </cell>
          <cell r="AC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t="str">
            <v/>
          </cell>
          <cell r="AP411" t="str">
            <v/>
          </cell>
          <cell r="AQ411" t="str">
            <v/>
          </cell>
          <cell r="AR411" t="str">
            <v/>
          </cell>
          <cell r="AS411" t="str">
            <v/>
          </cell>
          <cell r="AT411" t="str">
            <v/>
          </cell>
          <cell r="AU411" t="str">
            <v/>
          </cell>
          <cell r="AV411" t="str">
            <v/>
          </cell>
          <cell r="AW411" t="str">
            <v/>
          </cell>
        </row>
        <row r="412">
          <cell r="B412" t="str">
            <v/>
          </cell>
          <cell r="C412" t="str">
            <v/>
          </cell>
          <cell r="D412" t="str">
            <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T412" t="str">
            <v/>
          </cell>
          <cell r="U412" t="str">
            <v/>
          </cell>
          <cell r="V412" t="str">
            <v/>
          </cell>
          <cell r="W412" t="str">
            <v/>
          </cell>
          <cell r="X412" t="str">
            <v/>
          </cell>
          <cell r="Y412" t="str">
            <v/>
          </cell>
          <cell r="Z412" t="str">
            <v/>
          </cell>
          <cell r="AA412" t="str">
            <v/>
          </cell>
          <cell r="AB412" t="str">
            <v/>
          </cell>
          <cell r="AC412" t="str">
            <v/>
          </cell>
          <cell r="AD412" t="str">
            <v/>
          </cell>
          <cell r="AE412" t="str">
            <v/>
          </cell>
          <cell r="AF412" t="str">
            <v/>
          </cell>
          <cell r="AG412" t="str">
            <v/>
          </cell>
          <cell r="AH412" t="str">
            <v/>
          </cell>
          <cell r="AI412" t="str">
            <v/>
          </cell>
          <cell r="AJ412" t="str">
            <v/>
          </cell>
          <cell r="AK412" t="str">
            <v/>
          </cell>
          <cell r="AL412" t="str">
            <v/>
          </cell>
          <cell r="AM412" t="str">
            <v/>
          </cell>
          <cell r="AN412" t="str">
            <v/>
          </cell>
          <cell r="AO412" t="str">
            <v/>
          </cell>
          <cell r="AP412" t="str">
            <v/>
          </cell>
          <cell r="AQ412" t="str">
            <v/>
          </cell>
          <cell r="AR412" t="str">
            <v/>
          </cell>
          <cell r="AS412" t="str">
            <v/>
          </cell>
          <cell r="AT412" t="str">
            <v/>
          </cell>
          <cell r="AU412" t="str">
            <v/>
          </cell>
          <cell r="AV412" t="str">
            <v/>
          </cell>
          <cell r="AW412" t="str">
            <v/>
          </cell>
        </row>
        <row r="413">
          <cell r="B413" t="str">
            <v/>
          </cell>
          <cell r="C413" t="str">
            <v/>
          </cell>
          <cell r="D413" t="str">
            <v/>
          </cell>
          <cell r="E413" t="str">
            <v/>
          </cell>
          <cell r="F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T413" t="str">
            <v/>
          </cell>
          <cell r="U413" t="str">
            <v/>
          </cell>
          <cell r="V413" t="str">
            <v/>
          </cell>
          <cell r="W413" t="str">
            <v/>
          </cell>
          <cell r="X413" t="str">
            <v/>
          </cell>
          <cell r="Y413" t="str">
            <v/>
          </cell>
          <cell r="Z413" t="str">
            <v/>
          </cell>
          <cell r="AA413" t="str">
            <v/>
          </cell>
          <cell r="AB413" t="str">
            <v/>
          </cell>
          <cell r="AC413" t="str">
            <v/>
          </cell>
          <cell r="AD413" t="str">
            <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row>
        <row r="414">
          <cell r="B414" t="str">
            <v/>
          </cell>
          <cell r="C414" t="str">
            <v/>
          </cell>
          <cell r="D414" t="str">
            <v/>
          </cell>
          <cell r="E414" t="str">
            <v/>
          </cell>
          <cell r="F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T414" t="str">
            <v/>
          </cell>
          <cell r="U414" t="str">
            <v/>
          </cell>
          <cell r="V414" t="str">
            <v/>
          </cell>
          <cell r="W414" t="str">
            <v/>
          </cell>
          <cell r="X414" t="str">
            <v/>
          </cell>
          <cell r="Y414" t="str">
            <v/>
          </cell>
          <cell r="Z414" t="str">
            <v/>
          </cell>
          <cell r="AA414" t="str">
            <v/>
          </cell>
          <cell r="AB414" t="str">
            <v/>
          </cell>
          <cell r="AC414" t="str">
            <v/>
          </cell>
          <cell r="AD414" t="str">
            <v/>
          </cell>
          <cell r="AE414" t="str">
            <v/>
          </cell>
          <cell r="AF414" t="str">
            <v/>
          </cell>
          <cell r="AG414" t="str">
            <v/>
          </cell>
          <cell r="AH414" t="str">
            <v/>
          </cell>
          <cell r="AI414" t="str">
            <v/>
          </cell>
          <cell r="AJ414" t="str">
            <v/>
          </cell>
          <cell r="AK414" t="str">
            <v/>
          </cell>
          <cell r="AL414" t="str">
            <v/>
          </cell>
          <cell r="AM414" t="str">
            <v/>
          </cell>
          <cell r="AN414" t="str">
            <v/>
          </cell>
          <cell r="AO414" t="str">
            <v/>
          </cell>
          <cell r="AP414" t="str">
            <v/>
          </cell>
          <cell r="AQ414" t="str">
            <v/>
          </cell>
          <cell r="AR414" t="str">
            <v/>
          </cell>
          <cell r="AS414" t="str">
            <v/>
          </cell>
          <cell r="AT414" t="str">
            <v/>
          </cell>
          <cell r="AU414" t="str">
            <v/>
          </cell>
          <cell r="AV414" t="str">
            <v/>
          </cell>
          <cell r="AW414" t="str">
            <v/>
          </cell>
        </row>
        <row r="415">
          <cell r="B415" t="str">
            <v/>
          </cell>
          <cell r="C415" t="str">
            <v/>
          </cell>
          <cell r="D415" t="str">
            <v/>
          </cell>
          <cell r="E415" t="str">
            <v/>
          </cell>
          <cell r="F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T415" t="str">
            <v/>
          </cell>
          <cell r="U415" t="str">
            <v/>
          </cell>
          <cell r="V415" t="str">
            <v/>
          </cell>
          <cell r="W415" t="str">
            <v/>
          </cell>
          <cell r="X415" t="str">
            <v/>
          </cell>
          <cell r="Y415" t="str">
            <v/>
          </cell>
          <cell r="Z415" t="str">
            <v/>
          </cell>
          <cell r="AA415" t="str">
            <v/>
          </cell>
          <cell r="AB415" t="str">
            <v/>
          </cell>
          <cell r="AC415" t="str">
            <v/>
          </cell>
          <cell r="AD415" t="str">
            <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
          </cell>
          <cell r="AT415" t="str">
            <v/>
          </cell>
          <cell r="AU415" t="str">
            <v/>
          </cell>
          <cell r="AV415" t="str">
            <v/>
          </cell>
          <cell r="AW415" t="str">
            <v/>
          </cell>
        </row>
        <row r="416">
          <cell r="B416" t="str">
            <v/>
          </cell>
          <cell r="C416" t="str">
            <v/>
          </cell>
          <cell r="D416" t="str">
            <v/>
          </cell>
          <cell r="E416" t="str">
            <v/>
          </cell>
          <cell r="F416" t="str">
            <v/>
          </cell>
          <cell r="G416" t="str">
            <v/>
          </cell>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cell r="W416" t="str">
            <v/>
          </cell>
          <cell r="X416" t="str">
            <v/>
          </cell>
          <cell r="Y416" t="str">
            <v/>
          </cell>
          <cell r="Z416" t="str">
            <v/>
          </cell>
          <cell r="AA416" t="str">
            <v/>
          </cell>
          <cell r="AB416" t="str">
            <v/>
          </cell>
          <cell r="AC416" t="str">
            <v/>
          </cell>
          <cell r="AD416" t="str">
            <v/>
          </cell>
          <cell r="AE416" t="str">
            <v/>
          </cell>
          <cell r="AF416" t="str">
            <v/>
          </cell>
          <cell r="AG416" t="str">
            <v/>
          </cell>
          <cell r="AH416" t="str">
            <v/>
          </cell>
          <cell r="AI416" t="str">
            <v/>
          </cell>
          <cell r="AJ416" t="str">
            <v/>
          </cell>
          <cell r="AK416" t="str">
            <v/>
          </cell>
          <cell r="AL416" t="str">
            <v/>
          </cell>
          <cell r="AM416" t="str">
            <v/>
          </cell>
          <cell r="AN416" t="str">
            <v/>
          </cell>
          <cell r="AO416" t="str">
            <v/>
          </cell>
          <cell r="AP416" t="str">
            <v/>
          </cell>
          <cell r="AQ416" t="str">
            <v/>
          </cell>
          <cell r="AR416" t="str">
            <v/>
          </cell>
          <cell r="AS416" t="str">
            <v/>
          </cell>
          <cell r="AT416" t="str">
            <v/>
          </cell>
          <cell r="AU416" t="str">
            <v/>
          </cell>
          <cell r="AV416" t="str">
            <v/>
          </cell>
          <cell r="AW416" t="str">
            <v/>
          </cell>
        </row>
        <row r="417">
          <cell r="B417" t="str">
            <v/>
          </cell>
          <cell r="C417" t="str">
            <v/>
          </cell>
          <cell r="D417" t="str">
            <v/>
          </cell>
          <cell r="E417" t="str">
            <v/>
          </cell>
          <cell r="F417" t="str">
            <v/>
          </cell>
          <cell r="G417" t="str">
            <v/>
          </cell>
          <cell r="H417" t="str">
            <v/>
          </cell>
          <cell r="I417" t="str">
            <v/>
          </cell>
          <cell r="J417" t="str">
            <v/>
          </cell>
          <cell r="K417" t="str">
            <v/>
          </cell>
          <cell r="L417" t="str">
            <v/>
          </cell>
          <cell r="M417" t="str">
            <v/>
          </cell>
          <cell r="N417" t="str">
            <v/>
          </cell>
          <cell r="O417" t="str">
            <v/>
          </cell>
          <cell r="P417" t="str">
            <v/>
          </cell>
          <cell r="Q417" t="str">
            <v/>
          </cell>
          <cell r="R417" t="str">
            <v/>
          </cell>
          <cell r="S417" t="str">
            <v/>
          </cell>
          <cell r="T417" t="str">
            <v/>
          </cell>
          <cell r="U417" t="str">
            <v/>
          </cell>
          <cell r="V417" t="str">
            <v/>
          </cell>
          <cell r="W417" t="str">
            <v/>
          </cell>
          <cell r="X417" t="str">
            <v/>
          </cell>
          <cell r="Y417" t="str">
            <v/>
          </cell>
          <cell r="Z417" t="str">
            <v/>
          </cell>
          <cell r="AA417" t="str">
            <v/>
          </cell>
          <cell r="AB417" t="str">
            <v/>
          </cell>
          <cell r="AC417" t="str">
            <v/>
          </cell>
          <cell r="AD417" t="str">
            <v/>
          </cell>
          <cell r="AE417" t="str">
            <v/>
          </cell>
          <cell r="AF417" t="str">
            <v/>
          </cell>
          <cell r="AG417" t="str">
            <v/>
          </cell>
          <cell r="AH417" t="str">
            <v/>
          </cell>
          <cell r="AI417" t="str">
            <v/>
          </cell>
          <cell r="AJ417" t="str">
            <v/>
          </cell>
          <cell r="AK417" t="str">
            <v/>
          </cell>
          <cell r="AL417" t="str">
            <v/>
          </cell>
          <cell r="AM417" t="str">
            <v/>
          </cell>
          <cell r="AN417" t="str">
            <v/>
          </cell>
          <cell r="AO417" t="str">
            <v/>
          </cell>
          <cell r="AP417" t="str">
            <v/>
          </cell>
          <cell r="AQ417" t="str">
            <v/>
          </cell>
          <cell r="AR417" t="str">
            <v/>
          </cell>
          <cell r="AS417" t="str">
            <v/>
          </cell>
          <cell r="AT417" t="str">
            <v/>
          </cell>
          <cell r="AU417" t="str">
            <v/>
          </cell>
          <cell r="AV417" t="str">
            <v/>
          </cell>
          <cell r="AW417" t="str">
            <v/>
          </cell>
        </row>
        <row r="418">
          <cell r="B418" t="str">
            <v/>
          </cell>
          <cell r="C418" t="str">
            <v/>
          </cell>
          <cell r="D418" t="str">
            <v/>
          </cell>
          <cell r="E418" t="str">
            <v/>
          </cell>
          <cell r="F418" t="str">
            <v/>
          </cell>
          <cell r="G418" t="str">
            <v/>
          </cell>
          <cell r="H418" t="str">
            <v/>
          </cell>
          <cell r="I418" t="str">
            <v/>
          </cell>
          <cell r="J418" t="str">
            <v/>
          </cell>
          <cell r="K418" t="str">
            <v/>
          </cell>
          <cell r="L418" t="str">
            <v/>
          </cell>
          <cell r="M418" t="str">
            <v/>
          </cell>
          <cell r="N418" t="str">
            <v/>
          </cell>
          <cell r="O418" t="str">
            <v/>
          </cell>
          <cell r="P418" t="str">
            <v/>
          </cell>
          <cell r="Q418" t="str">
            <v/>
          </cell>
          <cell r="R418" t="str">
            <v/>
          </cell>
          <cell r="S418" t="str">
            <v/>
          </cell>
          <cell r="T418" t="str">
            <v/>
          </cell>
          <cell r="U418" t="str">
            <v/>
          </cell>
          <cell r="V418" t="str">
            <v/>
          </cell>
          <cell r="W418" t="str">
            <v/>
          </cell>
          <cell r="X418" t="str">
            <v/>
          </cell>
          <cell r="Y418" t="str">
            <v/>
          </cell>
          <cell r="Z418" t="str">
            <v/>
          </cell>
          <cell r="AA418" t="str">
            <v/>
          </cell>
          <cell r="AB418" t="str">
            <v/>
          </cell>
          <cell r="AC418" t="str">
            <v/>
          </cell>
          <cell r="AD418" t="str">
            <v/>
          </cell>
          <cell r="AE418" t="str">
            <v/>
          </cell>
          <cell r="AF418" t="str">
            <v/>
          </cell>
          <cell r="AG418" t="str">
            <v/>
          </cell>
          <cell r="AH418" t="str">
            <v/>
          </cell>
          <cell r="AI418" t="str">
            <v/>
          </cell>
          <cell r="AJ418" t="str">
            <v/>
          </cell>
          <cell r="AK418" t="str">
            <v/>
          </cell>
          <cell r="AL418" t="str">
            <v/>
          </cell>
          <cell r="AM418" t="str">
            <v/>
          </cell>
          <cell r="AN418" t="str">
            <v/>
          </cell>
          <cell r="AO418" t="str">
            <v/>
          </cell>
          <cell r="AP418" t="str">
            <v/>
          </cell>
          <cell r="AQ418" t="str">
            <v/>
          </cell>
          <cell r="AR418" t="str">
            <v/>
          </cell>
          <cell r="AS418" t="str">
            <v/>
          </cell>
          <cell r="AT418" t="str">
            <v/>
          </cell>
          <cell r="AU418" t="str">
            <v/>
          </cell>
          <cell r="AV418" t="str">
            <v/>
          </cell>
          <cell r="AW418" t="str">
            <v/>
          </cell>
        </row>
        <row r="419">
          <cell r="B419" t="str">
            <v/>
          </cell>
          <cell r="C419" t="str">
            <v/>
          </cell>
          <cell r="D419" t="str">
            <v/>
          </cell>
          <cell r="E419" t="str">
            <v/>
          </cell>
          <cell r="F419" t="str">
            <v/>
          </cell>
          <cell r="G419" t="str">
            <v/>
          </cell>
          <cell r="H419" t="str">
            <v/>
          </cell>
          <cell r="I419" t="str">
            <v/>
          </cell>
          <cell r="J419" t="str">
            <v/>
          </cell>
          <cell r="K419" t="str">
            <v/>
          </cell>
          <cell r="L419" t="str">
            <v/>
          </cell>
          <cell r="M419" t="str">
            <v/>
          </cell>
          <cell r="N419" t="str">
            <v/>
          </cell>
          <cell r="O419" t="str">
            <v/>
          </cell>
          <cell r="P419" t="str">
            <v/>
          </cell>
          <cell r="Q419" t="str">
            <v/>
          </cell>
          <cell r="R419" t="str">
            <v/>
          </cell>
          <cell r="S419" t="str">
            <v/>
          </cell>
          <cell r="T419" t="str">
            <v/>
          </cell>
          <cell r="U419" t="str">
            <v/>
          </cell>
          <cell r="V419" t="str">
            <v/>
          </cell>
          <cell r="W419" t="str">
            <v/>
          </cell>
          <cell r="X419" t="str">
            <v/>
          </cell>
          <cell r="Y419" t="str">
            <v/>
          </cell>
          <cell r="Z419" t="str">
            <v/>
          </cell>
          <cell r="AA419" t="str">
            <v/>
          </cell>
          <cell r="AB419" t="str">
            <v/>
          </cell>
          <cell r="AC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t="str">
            <v/>
          </cell>
          <cell r="AP419" t="str">
            <v/>
          </cell>
          <cell r="AQ419" t="str">
            <v/>
          </cell>
          <cell r="AR419" t="str">
            <v/>
          </cell>
          <cell r="AS419" t="str">
            <v/>
          </cell>
          <cell r="AT419" t="str">
            <v/>
          </cell>
          <cell r="AU419" t="str">
            <v/>
          </cell>
          <cell r="AV419" t="str">
            <v/>
          </cell>
          <cell r="AW419" t="str">
            <v/>
          </cell>
        </row>
        <row r="420">
          <cell r="B420" t="str">
            <v/>
          </cell>
          <cell r="C420" t="str">
            <v/>
          </cell>
          <cell r="D420" t="str">
            <v/>
          </cell>
          <cell r="E420" t="str">
            <v/>
          </cell>
          <cell r="F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T420" t="str">
            <v/>
          </cell>
          <cell r="U420" t="str">
            <v/>
          </cell>
          <cell r="V420" t="str">
            <v/>
          </cell>
          <cell r="W420" t="str">
            <v/>
          </cell>
          <cell r="X420" t="str">
            <v/>
          </cell>
          <cell r="Y420" t="str">
            <v/>
          </cell>
          <cell r="Z420" t="str">
            <v/>
          </cell>
          <cell r="AA420" t="str">
            <v/>
          </cell>
          <cell r="AB420" t="str">
            <v/>
          </cell>
          <cell r="AC420" t="str">
            <v/>
          </cell>
          <cell r="AD420" t="str">
            <v/>
          </cell>
          <cell r="AE420" t="str">
            <v/>
          </cell>
          <cell r="AF420" t="str">
            <v/>
          </cell>
          <cell r="AG420" t="str">
            <v/>
          </cell>
          <cell r="AH420" t="str">
            <v/>
          </cell>
          <cell r="AI420" t="str">
            <v/>
          </cell>
          <cell r="AJ420" t="str">
            <v/>
          </cell>
          <cell r="AK420" t="str">
            <v/>
          </cell>
          <cell r="AL420" t="str">
            <v/>
          </cell>
          <cell r="AM420" t="str">
            <v/>
          </cell>
          <cell r="AN420" t="str">
            <v/>
          </cell>
          <cell r="AO420" t="str">
            <v/>
          </cell>
          <cell r="AP420" t="str">
            <v/>
          </cell>
          <cell r="AQ420" t="str">
            <v/>
          </cell>
          <cell r="AR420" t="str">
            <v/>
          </cell>
          <cell r="AS420" t="str">
            <v/>
          </cell>
          <cell r="AT420" t="str">
            <v/>
          </cell>
          <cell r="AU420" t="str">
            <v/>
          </cell>
          <cell r="AV420" t="str">
            <v/>
          </cell>
          <cell r="AW420" t="str">
            <v/>
          </cell>
        </row>
        <row r="421">
          <cell r="B421" t="str">
            <v/>
          </cell>
          <cell r="C421" t="str">
            <v/>
          </cell>
          <cell r="D421" t="str">
            <v/>
          </cell>
          <cell r="E421" t="str">
            <v/>
          </cell>
          <cell r="F421" t="str">
            <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T421" t="str">
            <v/>
          </cell>
          <cell r="U421" t="str">
            <v/>
          </cell>
          <cell r="V421" t="str">
            <v/>
          </cell>
          <cell r="W421" t="str">
            <v/>
          </cell>
          <cell r="X421" t="str">
            <v/>
          </cell>
          <cell r="Y421" t="str">
            <v/>
          </cell>
          <cell r="Z421" t="str">
            <v/>
          </cell>
          <cell r="AA421" t="str">
            <v/>
          </cell>
          <cell r="AB421" t="str">
            <v/>
          </cell>
          <cell r="AC421" t="str">
            <v/>
          </cell>
          <cell r="AD421" t="str">
            <v/>
          </cell>
          <cell r="AE421" t="str">
            <v/>
          </cell>
          <cell r="AF421" t="str">
            <v/>
          </cell>
          <cell r="AG421" t="str">
            <v/>
          </cell>
          <cell r="AH421" t="str">
            <v/>
          </cell>
          <cell r="AI421" t="str">
            <v/>
          </cell>
          <cell r="AJ421" t="str">
            <v/>
          </cell>
          <cell r="AK421" t="str">
            <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row>
        <row r="422">
          <cell r="B422" t="str">
            <v/>
          </cell>
          <cell r="C422" t="str">
            <v/>
          </cell>
          <cell r="D422" t="str">
            <v/>
          </cell>
          <cell r="E422" t="str">
            <v/>
          </cell>
          <cell r="F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T422" t="str">
            <v/>
          </cell>
          <cell r="U422" t="str">
            <v/>
          </cell>
          <cell r="V422" t="str">
            <v/>
          </cell>
          <cell r="W422" t="str">
            <v/>
          </cell>
          <cell r="X422" t="str">
            <v/>
          </cell>
          <cell r="Y422" t="str">
            <v/>
          </cell>
          <cell r="Z422" t="str">
            <v/>
          </cell>
          <cell r="AA422" t="str">
            <v/>
          </cell>
          <cell r="AB422" t="str">
            <v/>
          </cell>
          <cell r="AC422" t="str">
            <v/>
          </cell>
          <cell r="AD422" t="str">
            <v/>
          </cell>
          <cell r="AE422" t="str">
            <v/>
          </cell>
          <cell r="AF422" t="str">
            <v/>
          </cell>
          <cell r="AG422" t="str">
            <v/>
          </cell>
          <cell r="AH422" t="str">
            <v/>
          </cell>
          <cell r="AI422" t="str">
            <v/>
          </cell>
          <cell r="AJ422" t="str">
            <v/>
          </cell>
          <cell r="AK422" t="str">
            <v/>
          </cell>
          <cell r="AL422" t="str">
            <v/>
          </cell>
          <cell r="AM422" t="str">
            <v/>
          </cell>
          <cell r="AN422" t="str">
            <v/>
          </cell>
          <cell r="AO422" t="str">
            <v/>
          </cell>
          <cell r="AP422" t="str">
            <v/>
          </cell>
          <cell r="AQ422" t="str">
            <v/>
          </cell>
          <cell r="AR422" t="str">
            <v/>
          </cell>
          <cell r="AS422" t="str">
            <v/>
          </cell>
          <cell r="AT422" t="str">
            <v/>
          </cell>
          <cell r="AU422" t="str">
            <v/>
          </cell>
          <cell r="AV422" t="str">
            <v/>
          </cell>
          <cell r="AW422" t="str">
            <v/>
          </cell>
        </row>
        <row r="423">
          <cell r="B423" t="str">
            <v/>
          </cell>
          <cell r="C423" t="str">
            <v/>
          </cell>
          <cell r="D423" t="str">
            <v/>
          </cell>
          <cell r="E423" t="str">
            <v/>
          </cell>
          <cell r="F423" t="str">
            <v/>
          </cell>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T423" t="str">
            <v/>
          </cell>
          <cell r="U423" t="str">
            <v/>
          </cell>
          <cell r="V423" t="str">
            <v/>
          </cell>
          <cell r="W423" t="str">
            <v/>
          </cell>
          <cell r="X423" t="str">
            <v/>
          </cell>
          <cell r="Y423" t="str">
            <v/>
          </cell>
          <cell r="Z423" t="str">
            <v/>
          </cell>
          <cell r="AA423" t="str">
            <v/>
          </cell>
          <cell r="AB423" t="str">
            <v/>
          </cell>
          <cell r="AC423" t="str">
            <v/>
          </cell>
          <cell r="AD423" t="str">
            <v/>
          </cell>
          <cell r="AE423" t="str">
            <v/>
          </cell>
          <cell r="AF423" t="str">
            <v/>
          </cell>
          <cell r="AG423" t="str">
            <v/>
          </cell>
          <cell r="AH423" t="str">
            <v/>
          </cell>
          <cell r="AI423" t="str">
            <v/>
          </cell>
          <cell r="AJ423" t="str">
            <v/>
          </cell>
          <cell r="AK423" t="str">
            <v/>
          </cell>
          <cell r="AL423" t="str">
            <v/>
          </cell>
          <cell r="AM423" t="str">
            <v/>
          </cell>
          <cell r="AN423" t="str">
            <v/>
          </cell>
          <cell r="AO423" t="str">
            <v/>
          </cell>
          <cell r="AP423" t="str">
            <v/>
          </cell>
          <cell r="AQ423" t="str">
            <v/>
          </cell>
          <cell r="AR423" t="str">
            <v/>
          </cell>
          <cell r="AS423" t="str">
            <v/>
          </cell>
          <cell r="AT423" t="str">
            <v/>
          </cell>
          <cell r="AU423" t="str">
            <v/>
          </cell>
          <cell r="AV423" t="str">
            <v/>
          </cell>
          <cell r="AW423" t="str">
            <v/>
          </cell>
        </row>
        <row r="424">
          <cell r="B424" t="str">
            <v/>
          </cell>
          <cell r="C424" t="str">
            <v/>
          </cell>
          <cell r="D424" t="str">
            <v/>
          </cell>
          <cell r="E424" t="str">
            <v/>
          </cell>
          <cell r="F424" t="str">
            <v/>
          </cell>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T424" t="str">
            <v/>
          </cell>
          <cell r="U424" t="str">
            <v/>
          </cell>
          <cell r="V424" t="str">
            <v/>
          </cell>
          <cell r="W424" t="str">
            <v/>
          </cell>
          <cell r="X424" t="str">
            <v/>
          </cell>
          <cell r="Y424" t="str">
            <v/>
          </cell>
          <cell r="Z424" t="str">
            <v/>
          </cell>
          <cell r="AA424" t="str">
            <v/>
          </cell>
          <cell r="AB424" t="str">
            <v/>
          </cell>
          <cell r="AC424" t="str">
            <v/>
          </cell>
          <cell r="AD424" t="str">
            <v/>
          </cell>
          <cell r="AE424" t="str">
            <v/>
          </cell>
          <cell r="AF424" t="str">
            <v/>
          </cell>
          <cell r="AG424" t="str">
            <v/>
          </cell>
          <cell r="AH424" t="str">
            <v/>
          </cell>
          <cell r="AI424" t="str">
            <v/>
          </cell>
          <cell r="AJ424" t="str">
            <v/>
          </cell>
          <cell r="AK424" t="str">
            <v/>
          </cell>
          <cell r="AL424" t="str">
            <v/>
          </cell>
          <cell r="AM424" t="str">
            <v/>
          </cell>
          <cell r="AN424" t="str">
            <v/>
          </cell>
          <cell r="AO424" t="str">
            <v/>
          </cell>
          <cell r="AP424" t="str">
            <v/>
          </cell>
          <cell r="AQ424" t="str">
            <v/>
          </cell>
          <cell r="AR424" t="str">
            <v/>
          </cell>
          <cell r="AS424" t="str">
            <v/>
          </cell>
          <cell r="AT424" t="str">
            <v/>
          </cell>
          <cell r="AU424" t="str">
            <v/>
          </cell>
          <cell r="AV424" t="str">
            <v/>
          </cell>
          <cell r="AW424" t="str">
            <v/>
          </cell>
        </row>
        <row r="425">
          <cell r="B425" t="str">
            <v/>
          </cell>
          <cell r="C425" t="str">
            <v/>
          </cell>
          <cell r="D425" t="str">
            <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T425" t="str">
            <v/>
          </cell>
          <cell r="U425" t="str">
            <v/>
          </cell>
          <cell r="V425" t="str">
            <v/>
          </cell>
          <cell r="W425" t="str">
            <v/>
          </cell>
          <cell r="X425" t="str">
            <v/>
          </cell>
          <cell r="Y425" t="str">
            <v/>
          </cell>
          <cell r="Z425" t="str">
            <v/>
          </cell>
          <cell r="AA425" t="str">
            <v/>
          </cell>
          <cell r="AB425" t="str">
            <v/>
          </cell>
          <cell r="AC425" t="str">
            <v/>
          </cell>
          <cell r="AD425" t="str">
            <v/>
          </cell>
          <cell r="AE425" t="str">
            <v/>
          </cell>
          <cell r="AF425" t="str">
            <v/>
          </cell>
          <cell r="AG425" t="str">
            <v/>
          </cell>
          <cell r="AH425" t="str">
            <v/>
          </cell>
          <cell r="AI425" t="str">
            <v/>
          </cell>
          <cell r="AJ425" t="str">
            <v/>
          </cell>
          <cell r="AK425" t="str">
            <v/>
          </cell>
          <cell r="AL425" t="str">
            <v/>
          </cell>
          <cell r="AM425" t="str">
            <v/>
          </cell>
          <cell r="AN425" t="str">
            <v/>
          </cell>
          <cell r="AO425" t="str">
            <v/>
          </cell>
          <cell r="AP425" t="str">
            <v/>
          </cell>
          <cell r="AQ425" t="str">
            <v/>
          </cell>
          <cell r="AR425" t="str">
            <v/>
          </cell>
          <cell r="AS425" t="str">
            <v/>
          </cell>
          <cell r="AT425" t="str">
            <v/>
          </cell>
          <cell r="AU425" t="str">
            <v/>
          </cell>
          <cell r="AV425" t="str">
            <v/>
          </cell>
          <cell r="AW425" t="str">
            <v/>
          </cell>
        </row>
        <row r="426">
          <cell r="B426" t="str">
            <v/>
          </cell>
          <cell r="C426" t="str">
            <v/>
          </cell>
          <cell r="D426" t="str">
            <v/>
          </cell>
          <cell r="E426" t="str">
            <v/>
          </cell>
          <cell r="F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T426" t="str">
            <v/>
          </cell>
          <cell r="U426" t="str">
            <v/>
          </cell>
          <cell r="V426" t="str">
            <v/>
          </cell>
          <cell r="W426" t="str">
            <v/>
          </cell>
          <cell r="X426" t="str">
            <v/>
          </cell>
          <cell r="Y426" t="str">
            <v/>
          </cell>
          <cell r="Z426" t="str">
            <v/>
          </cell>
          <cell r="AA426" t="str">
            <v/>
          </cell>
          <cell r="AB426" t="str">
            <v/>
          </cell>
          <cell r="AC426" t="str">
            <v/>
          </cell>
          <cell r="AD426" t="str">
            <v/>
          </cell>
          <cell r="AE426" t="str">
            <v/>
          </cell>
          <cell r="AF426" t="str">
            <v/>
          </cell>
          <cell r="AG426" t="str">
            <v/>
          </cell>
          <cell r="AH426" t="str">
            <v/>
          </cell>
          <cell r="AI426" t="str">
            <v/>
          </cell>
          <cell r="AJ426" t="str">
            <v/>
          </cell>
          <cell r="AK426" t="str">
            <v/>
          </cell>
          <cell r="AL426" t="str">
            <v/>
          </cell>
          <cell r="AM426" t="str">
            <v/>
          </cell>
          <cell r="AN426" t="str">
            <v/>
          </cell>
          <cell r="AO426" t="str">
            <v/>
          </cell>
          <cell r="AP426" t="str">
            <v/>
          </cell>
          <cell r="AQ426" t="str">
            <v/>
          </cell>
          <cell r="AR426" t="str">
            <v/>
          </cell>
          <cell r="AS426" t="str">
            <v/>
          </cell>
          <cell r="AT426" t="str">
            <v/>
          </cell>
          <cell r="AU426" t="str">
            <v/>
          </cell>
          <cell r="AV426" t="str">
            <v/>
          </cell>
          <cell r="AW426" t="str">
            <v/>
          </cell>
        </row>
        <row r="427">
          <cell r="B427" t="str">
            <v/>
          </cell>
          <cell r="C427" t="str">
            <v/>
          </cell>
          <cell r="D427" t="str">
            <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T427" t="str">
            <v/>
          </cell>
          <cell r="U427" t="str">
            <v/>
          </cell>
          <cell r="V427" t="str">
            <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cell r="AK427" t="str">
            <v/>
          </cell>
          <cell r="AL427" t="str">
            <v/>
          </cell>
          <cell r="AM427" t="str">
            <v/>
          </cell>
          <cell r="AN427" t="str">
            <v/>
          </cell>
          <cell r="AO427" t="str">
            <v/>
          </cell>
          <cell r="AP427" t="str">
            <v/>
          </cell>
          <cell r="AQ427" t="str">
            <v/>
          </cell>
          <cell r="AR427" t="str">
            <v/>
          </cell>
          <cell r="AS427" t="str">
            <v/>
          </cell>
          <cell r="AT427" t="str">
            <v/>
          </cell>
          <cell r="AU427" t="str">
            <v/>
          </cell>
          <cell r="AV427" t="str">
            <v/>
          </cell>
          <cell r="AW427" t="str">
            <v/>
          </cell>
        </row>
        <row r="428">
          <cell r="B428" t="str">
            <v/>
          </cell>
          <cell r="C428" t="str">
            <v/>
          </cell>
          <cell r="D428" t="str">
            <v/>
          </cell>
          <cell r="E428" t="str">
            <v/>
          </cell>
          <cell r="F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T428" t="str">
            <v/>
          </cell>
          <cell r="U428" t="str">
            <v/>
          </cell>
          <cell r="V428" t="str">
            <v/>
          </cell>
          <cell r="W428" t="str">
            <v/>
          </cell>
          <cell r="X428" t="str">
            <v/>
          </cell>
          <cell r="Y428" t="str">
            <v/>
          </cell>
          <cell r="Z428" t="str">
            <v/>
          </cell>
          <cell r="AA428" t="str">
            <v/>
          </cell>
          <cell r="AB428" t="str">
            <v/>
          </cell>
          <cell r="AC428" t="str">
            <v/>
          </cell>
          <cell r="AD428" t="str">
            <v/>
          </cell>
          <cell r="AE428" t="str">
            <v/>
          </cell>
          <cell r="AF428" t="str">
            <v/>
          </cell>
          <cell r="AG428" t="str">
            <v/>
          </cell>
          <cell r="AH428" t="str">
            <v/>
          </cell>
          <cell r="AI428" t="str">
            <v/>
          </cell>
          <cell r="AJ428" t="str">
            <v/>
          </cell>
          <cell r="AK428" t="str">
            <v/>
          </cell>
          <cell r="AL428" t="str">
            <v/>
          </cell>
          <cell r="AM428" t="str">
            <v/>
          </cell>
          <cell r="AN428" t="str">
            <v/>
          </cell>
          <cell r="AO428" t="str">
            <v/>
          </cell>
          <cell r="AP428" t="str">
            <v/>
          </cell>
          <cell r="AQ428" t="str">
            <v/>
          </cell>
          <cell r="AR428" t="str">
            <v/>
          </cell>
          <cell r="AS428" t="str">
            <v/>
          </cell>
          <cell r="AT428" t="str">
            <v/>
          </cell>
          <cell r="AU428" t="str">
            <v/>
          </cell>
          <cell r="AV428" t="str">
            <v/>
          </cell>
          <cell r="AW428" t="str">
            <v/>
          </cell>
        </row>
        <row r="429">
          <cell r="B429" t="str">
            <v/>
          </cell>
          <cell r="C429" t="str">
            <v/>
          </cell>
          <cell r="D429" t="str">
            <v/>
          </cell>
          <cell r="E429" t="str">
            <v/>
          </cell>
          <cell r="F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T429" t="str">
            <v/>
          </cell>
          <cell r="U429" t="str">
            <v/>
          </cell>
          <cell r="V429" t="str">
            <v/>
          </cell>
          <cell r="W429" t="str">
            <v/>
          </cell>
          <cell r="X429" t="str">
            <v/>
          </cell>
          <cell r="Y429" t="str">
            <v/>
          </cell>
          <cell r="Z429" t="str">
            <v/>
          </cell>
          <cell r="AA429" t="str">
            <v/>
          </cell>
          <cell r="AB429" t="str">
            <v/>
          </cell>
          <cell r="AC429" t="str">
            <v/>
          </cell>
          <cell r="AD429" t="str">
            <v/>
          </cell>
          <cell r="AE429" t="str">
            <v/>
          </cell>
          <cell r="AF429" t="str">
            <v/>
          </cell>
          <cell r="AG429" t="str">
            <v/>
          </cell>
          <cell r="AH429" t="str">
            <v/>
          </cell>
          <cell r="AI429" t="str">
            <v/>
          </cell>
          <cell r="AJ429" t="str">
            <v/>
          </cell>
          <cell r="AK429" t="str">
            <v/>
          </cell>
          <cell r="AL429" t="str">
            <v/>
          </cell>
          <cell r="AM429" t="str">
            <v/>
          </cell>
          <cell r="AN429" t="str">
            <v/>
          </cell>
          <cell r="AO429" t="str">
            <v/>
          </cell>
          <cell r="AP429" t="str">
            <v/>
          </cell>
          <cell r="AQ429" t="str">
            <v/>
          </cell>
          <cell r="AR429" t="str">
            <v/>
          </cell>
          <cell r="AS429" t="str">
            <v/>
          </cell>
          <cell r="AT429" t="str">
            <v/>
          </cell>
          <cell r="AU429" t="str">
            <v/>
          </cell>
          <cell r="AV429" t="str">
            <v/>
          </cell>
          <cell r="AW429" t="str">
            <v/>
          </cell>
        </row>
        <row r="430">
          <cell r="B430" t="str">
            <v/>
          </cell>
          <cell r="C430" t="str">
            <v/>
          </cell>
          <cell r="D430" t="str">
            <v/>
          </cell>
          <cell r="E430" t="str">
            <v/>
          </cell>
          <cell r="F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T430" t="str">
            <v/>
          </cell>
          <cell r="U430" t="str">
            <v/>
          </cell>
          <cell r="V430" t="str">
            <v/>
          </cell>
          <cell r="W430" t="str">
            <v/>
          </cell>
          <cell r="X430" t="str">
            <v/>
          </cell>
          <cell r="Y430" t="str">
            <v/>
          </cell>
          <cell r="Z430" t="str">
            <v/>
          </cell>
          <cell r="AA430" t="str">
            <v/>
          </cell>
          <cell r="AB430" t="str">
            <v/>
          </cell>
          <cell r="AC430" t="str">
            <v/>
          </cell>
          <cell r="AD430" t="str">
            <v/>
          </cell>
          <cell r="AE430" t="str">
            <v/>
          </cell>
          <cell r="AF430" t="str">
            <v/>
          </cell>
          <cell r="AG430" t="str">
            <v/>
          </cell>
          <cell r="AH430" t="str">
            <v/>
          </cell>
          <cell r="AI430" t="str">
            <v/>
          </cell>
          <cell r="AJ430" t="str">
            <v/>
          </cell>
          <cell r="AK430" t="str">
            <v/>
          </cell>
          <cell r="AL430" t="str">
            <v/>
          </cell>
          <cell r="AM430" t="str">
            <v/>
          </cell>
          <cell r="AN430" t="str">
            <v/>
          </cell>
          <cell r="AO430" t="str">
            <v/>
          </cell>
          <cell r="AP430" t="str">
            <v/>
          </cell>
          <cell r="AQ430" t="str">
            <v/>
          </cell>
          <cell r="AR430" t="str">
            <v/>
          </cell>
          <cell r="AS430" t="str">
            <v/>
          </cell>
          <cell r="AT430" t="str">
            <v/>
          </cell>
          <cell r="AU430" t="str">
            <v/>
          </cell>
          <cell r="AV430" t="str">
            <v/>
          </cell>
          <cell r="AW430" t="str">
            <v/>
          </cell>
        </row>
        <row r="431">
          <cell r="B431" t="str">
            <v/>
          </cell>
          <cell r="C431" t="str">
            <v/>
          </cell>
          <cell r="D431" t="str">
            <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T431" t="str">
            <v/>
          </cell>
          <cell r="U431" t="str">
            <v/>
          </cell>
          <cell r="V431" t="str">
            <v/>
          </cell>
          <cell r="W431" t="str">
            <v/>
          </cell>
          <cell r="X431" t="str">
            <v/>
          </cell>
          <cell r="Y431" t="str">
            <v/>
          </cell>
          <cell r="Z431" t="str">
            <v/>
          </cell>
          <cell r="AA431" t="str">
            <v/>
          </cell>
          <cell r="AB431" t="str">
            <v/>
          </cell>
          <cell r="AC431" t="str">
            <v/>
          </cell>
          <cell r="AD431" t="str">
            <v/>
          </cell>
          <cell r="AE431" t="str">
            <v/>
          </cell>
          <cell r="AF431" t="str">
            <v/>
          </cell>
          <cell r="AG431" t="str">
            <v/>
          </cell>
          <cell r="AH431" t="str">
            <v/>
          </cell>
          <cell r="AI431" t="str">
            <v/>
          </cell>
          <cell r="AJ431" t="str">
            <v/>
          </cell>
          <cell r="AK431" t="str">
            <v/>
          </cell>
          <cell r="AL431" t="str">
            <v/>
          </cell>
          <cell r="AM431" t="str">
            <v/>
          </cell>
          <cell r="AN431" t="str">
            <v/>
          </cell>
          <cell r="AO431" t="str">
            <v/>
          </cell>
          <cell r="AP431" t="str">
            <v/>
          </cell>
          <cell r="AQ431" t="str">
            <v/>
          </cell>
          <cell r="AR431" t="str">
            <v/>
          </cell>
          <cell r="AS431" t="str">
            <v/>
          </cell>
          <cell r="AT431" t="str">
            <v/>
          </cell>
          <cell r="AU431" t="str">
            <v/>
          </cell>
          <cell r="AV431" t="str">
            <v/>
          </cell>
          <cell r="AW431" t="str">
            <v/>
          </cell>
        </row>
        <row r="432">
          <cell r="B432" t="str">
            <v/>
          </cell>
          <cell r="C432" t="str">
            <v/>
          </cell>
          <cell r="D432" t="str">
            <v/>
          </cell>
          <cell r="E432" t="str">
            <v/>
          </cell>
          <cell r="F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T432" t="str">
            <v/>
          </cell>
          <cell r="U432" t="str">
            <v/>
          </cell>
          <cell r="V432" t="str">
            <v/>
          </cell>
          <cell r="W432" t="str">
            <v/>
          </cell>
          <cell r="X432" t="str">
            <v/>
          </cell>
          <cell r="Y432" t="str">
            <v/>
          </cell>
          <cell r="Z432" t="str">
            <v/>
          </cell>
          <cell r="AA432" t="str">
            <v/>
          </cell>
          <cell r="AB432" t="str">
            <v/>
          </cell>
          <cell r="AC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t="str">
            <v/>
          </cell>
          <cell r="AP432" t="str">
            <v/>
          </cell>
          <cell r="AQ432" t="str">
            <v/>
          </cell>
          <cell r="AR432" t="str">
            <v/>
          </cell>
          <cell r="AS432" t="str">
            <v/>
          </cell>
          <cell r="AT432" t="str">
            <v/>
          </cell>
          <cell r="AU432" t="str">
            <v/>
          </cell>
          <cell r="AV432" t="str">
            <v/>
          </cell>
          <cell r="AW432" t="str">
            <v/>
          </cell>
        </row>
        <row r="433">
          <cell r="B433" t="str">
            <v/>
          </cell>
          <cell r="C433" t="str">
            <v/>
          </cell>
          <cell r="D433" t="str">
            <v/>
          </cell>
          <cell r="E433" t="str">
            <v/>
          </cell>
          <cell r="F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T433" t="str">
            <v/>
          </cell>
          <cell r="U433" t="str">
            <v/>
          </cell>
          <cell r="V433" t="str">
            <v/>
          </cell>
          <cell r="W433" t="str">
            <v/>
          </cell>
          <cell r="X433" t="str">
            <v/>
          </cell>
          <cell r="Y433" t="str">
            <v/>
          </cell>
          <cell r="Z433" t="str">
            <v/>
          </cell>
          <cell r="AA433" t="str">
            <v/>
          </cell>
          <cell r="AB433" t="str">
            <v/>
          </cell>
          <cell r="AC433" t="str">
            <v/>
          </cell>
          <cell r="AD433" t="str">
            <v/>
          </cell>
          <cell r="AE433" t="str">
            <v/>
          </cell>
          <cell r="AF433" t="str">
            <v/>
          </cell>
          <cell r="AG433" t="str">
            <v/>
          </cell>
          <cell r="AH433" t="str">
            <v/>
          </cell>
          <cell r="AI433" t="str">
            <v/>
          </cell>
          <cell r="AJ433" t="str">
            <v/>
          </cell>
          <cell r="AK433" t="str">
            <v/>
          </cell>
          <cell r="AL433" t="str">
            <v/>
          </cell>
          <cell r="AM433" t="str">
            <v/>
          </cell>
          <cell r="AN433" t="str">
            <v/>
          </cell>
          <cell r="AO433" t="str">
            <v/>
          </cell>
          <cell r="AP433" t="str">
            <v/>
          </cell>
          <cell r="AQ433" t="str">
            <v/>
          </cell>
          <cell r="AR433" t="str">
            <v/>
          </cell>
          <cell r="AS433" t="str">
            <v/>
          </cell>
          <cell r="AT433" t="str">
            <v/>
          </cell>
          <cell r="AU433" t="str">
            <v/>
          </cell>
          <cell r="AV433" t="str">
            <v/>
          </cell>
          <cell r="AW433" t="str">
            <v/>
          </cell>
        </row>
        <row r="434">
          <cell r="B434" t="str">
            <v/>
          </cell>
          <cell r="C434" t="str">
            <v/>
          </cell>
          <cell r="D434" t="str">
            <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T434" t="str">
            <v/>
          </cell>
          <cell r="U434" t="str">
            <v/>
          </cell>
          <cell r="V434" t="str">
            <v/>
          </cell>
          <cell r="W434" t="str">
            <v/>
          </cell>
          <cell r="X434" t="str">
            <v/>
          </cell>
          <cell r="Y434" t="str">
            <v/>
          </cell>
          <cell r="Z434" t="str">
            <v/>
          </cell>
          <cell r="AA434" t="str">
            <v/>
          </cell>
          <cell r="AB434" t="str">
            <v/>
          </cell>
          <cell r="AC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t="str">
            <v/>
          </cell>
          <cell r="AP434" t="str">
            <v/>
          </cell>
          <cell r="AQ434" t="str">
            <v/>
          </cell>
          <cell r="AR434" t="str">
            <v/>
          </cell>
          <cell r="AS434" t="str">
            <v/>
          </cell>
          <cell r="AT434" t="str">
            <v/>
          </cell>
          <cell r="AU434" t="str">
            <v/>
          </cell>
          <cell r="AV434" t="str">
            <v/>
          </cell>
          <cell r="AW434" t="str">
            <v/>
          </cell>
        </row>
        <row r="435">
          <cell r="B435" t="str">
            <v/>
          </cell>
          <cell r="C435" t="str">
            <v/>
          </cell>
          <cell r="D435" t="str">
            <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T435" t="str">
            <v/>
          </cell>
          <cell r="U435" t="str">
            <v/>
          </cell>
          <cell r="V435" t="str">
            <v/>
          </cell>
          <cell r="W435" t="str">
            <v/>
          </cell>
          <cell r="X435" t="str">
            <v/>
          </cell>
          <cell r="Y435" t="str">
            <v/>
          </cell>
          <cell r="Z435" t="str">
            <v/>
          </cell>
          <cell r="AA435" t="str">
            <v/>
          </cell>
          <cell r="AB435" t="str">
            <v/>
          </cell>
          <cell r="AC435" t="str">
            <v/>
          </cell>
          <cell r="AD435" t="str">
            <v/>
          </cell>
          <cell r="AE435" t="str">
            <v/>
          </cell>
          <cell r="AF435" t="str">
            <v/>
          </cell>
          <cell r="AG435" t="str">
            <v/>
          </cell>
          <cell r="AH435" t="str">
            <v/>
          </cell>
          <cell r="AI435" t="str">
            <v/>
          </cell>
          <cell r="AJ435" t="str">
            <v/>
          </cell>
          <cell r="AK435" t="str">
            <v/>
          </cell>
          <cell r="AL435" t="str">
            <v/>
          </cell>
          <cell r="AM435" t="str">
            <v/>
          </cell>
          <cell r="AN435" t="str">
            <v/>
          </cell>
          <cell r="AO435" t="str">
            <v/>
          </cell>
          <cell r="AP435" t="str">
            <v/>
          </cell>
          <cell r="AQ435" t="str">
            <v/>
          </cell>
          <cell r="AR435" t="str">
            <v/>
          </cell>
          <cell r="AS435" t="str">
            <v/>
          </cell>
          <cell r="AT435" t="str">
            <v/>
          </cell>
          <cell r="AU435" t="str">
            <v/>
          </cell>
          <cell r="AV435" t="str">
            <v/>
          </cell>
          <cell r="AW435" t="str">
            <v/>
          </cell>
        </row>
        <row r="436">
          <cell r="B436" t="str">
            <v/>
          </cell>
          <cell r="C436" t="str">
            <v/>
          </cell>
          <cell r="D436" t="str">
            <v/>
          </cell>
          <cell r="E436" t="str">
            <v/>
          </cell>
          <cell r="F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T436" t="str">
            <v/>
          </cell>
          <cell r="U436" t="str">
            <v/>
          </cell>
          <cell r="V436" t="str">
            <v/>
          </cell>
          <cell r="W436" t="str">
            <v/>
          </cell>
          <cell r="X436" t="str">
            <v/>
          </cell>
          <cell r="Y436" t="str">
            <v/>
          </cell>
          <cell r="Z436" t="str">
            <v/>
          </cell>
          <cell r="AA436" t="str">
            <v/>
          </cell>
          <cell r="AB436" t="str">
            <v/>
          </cell>
          <cell r="AC436" t="str">
            <v/>
          </cell>
          <cell r="AD436" t="str">
            <v/>
          </cell>
          <cell r="AE436" t="str">
            <v/>
          </cell>
          <cell r="AF436" t="str">
            <v/>
          </cell>
          <cell r="AG436" t="str">
            <v/>
          </cell>
          <cell r="AH436" t="str">
            <v/>
          </cell>
          <cell r="AI436" t="str">
            <v/>
          </cell>
          <cell r="AJ436" t="str">
            <v/>
          </cell>
          <cell r="AK436" t="str">
            <v/>
          </cell>
          <cell r="AL436" t="str">
            <v/>
          </cell>
          <cell r="AM436" t="str">
            <v/>
          </cell>
          <cell r="AN436" t="str">
            <v/>
          </cell>
          <cell r="AO436" t="str">
            <v/>
          </cell>
          <cell r="AP436" t="str">
            <v/>
          </cell>
          <cell r="AQ436" t="str">
            <v/>
          </cell>
          <cell r="AR436" t="str">
            <v/>
          </cell>
          <cell r="AS436" t="str">
            <v/>
          </cell>
          <cell r="AT436" t="str">
            <v/>
          </cell>
          <cell r="AU436" t="str">
            <v/>
          </cell>
          <cell r="AV436" t="str">
            <v/>
          </cell>
          <cell r="AW436" t="str">
            <v/>
          </cell>
        </row>
        <row r="437">
          <cell r="B437" t="str">
            <v/>
          </cell>
          <cell r="C437" t="str">
            <v/>
          </cell>
          <cell r="D437" t="str">
            <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T437" t="str">
            <v/>
          </cell>
          <cell r="U437" t="str">
            <v/>
          </cell>
          <cell r="V437" t="str">
            <v/>
          </cell>
          <cell r="W437" t="str">
            <v/>
          </cell>
          <cell r="X437" t="str">
            <v/>
          </cell>
          <cell r="Y437" t="str">
            <v/>
          </cell>
          <cell r="Z437" t="str">
            <v/>
          </cell>
          <cell r="AA437" t="str">
            <v/>
          </cell>
          <cell r="AB437" t="str">
            <v/>
          </cell>
          <cell r="AC437" t="str">
            <v/>
          </cell>
          <cell r="AD437" t="str">
            <v/>
          </cell>
          <cell r="AE437" t="str">
            <v/>
          </cell>
          <cell r="AF437" t="str">
            <v/>
          </cell>
          <cell r="AG437" t="str">
            <v/>
          </cell>
          <cell r="AH437" t="str">
            <v/>
          </cell>
          <cell r="AI437" t="str">
            <v/>
          </cell>
          <cell r="AJ437" t="str">
            <v/>
          </cell>
          <cell r="AK437" t="str">
            <v/>
          </cell>
          <cell r="AL437" t="str">
            <v/>
          </cell>
          <cell r="AM437" t="str">
            <v/>
          </cell>
          <cell r="AN437" t="str">
            <v/>
          </cell>
          <cell r="AO437" t="str">
            <v/>
          </cell>
          <cell r="AP437" t="str">
            <v/>
          </cell>
          <cell r="AQ437" t="str">
            <v/>
          </cell>
          <cell r="AR437" t="str">
            <v/>
          </cell>
          <cell r="AS437" t="str">
            <v/>
          </cell>
          <cell r="AT437" t="str">
            <v/>
          </cell>
          <cell r="AU437" t="str">
            <v/>
          </cell>
          <cell r="AV437" t="str">
            <v/>
          </cell>
          <cell r="AW437" t="str">
            <v/>
          </cell>
        </row>
        <row r="438">
          <cell r="B438" t="str">
            <v/>
          </cell>
          <cell r="C438" t="str">
            <v/>
          </cell>
          <cell r="D438" t="str">
            <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T438" t="str">
            <v/>
          </cell>
          <cell r="U438" t="str">
            <v/>
          </cell>
          <cell r="V438" t="str">
            <v/>
          </cell>
          <cell r="W438" t="str">
            <v/>
          </cell>
          <cell r="X438" t="str">
            <v/>
          </cell>
          <cell r="Y438" t="str">
            <v/>
          </cell>
          <cell r="Z438" t="str">
            <v/>
          </cell>
          <cell r="AA438" t="str">
            <v/>
          </cell>
          <cell r="AB438" t="str">
            <v/>
          </cell>
          <cell r="AC438" t="str">
            <v/>
          </cell>
          <cell r="AD438" t="str">
            <v/>
          </cell>
          <cell r="AE438" t="str">
            <v/>
          </cell>
          <cell r="AF438" t="str">
            <v/>
          </cell>
          <cell r="AG438" t="str">
            <v/>
          </cell>
          <cell r="AH438" t="str">
            <v/>
          </cell>
          <cell r="AI438" t="str">
            <v/>
          </cell>
          <cell r="AJ438" t="str">
            <v/>
          </cell>
          <cell r="AK438" t="str">
            <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row>
        <row r="439">
          <cell r="B439" t="str">
            <v/>
          </cell>
          <cell r="C439" t="str">
            <v/>
          </cell>
          <cell r="D439" t="str">
            <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T439" t="str">
            <v/>
          </cell>
          <cell r="U439" t="str">
            <v/>
          </cell>
          <cell r="V439" t="str">
            <v/>
          </cell>
          <cell r="W439" t="str">
            <v/>
          </cell>
          <cell r="X439" t="str">
            <v/>
          </cell>
          <cell r="Y439" t="str">
            <v/>
          </cell>
          <cell r="Z439" t="str">
            <v/>
          </cell>
          <cell r="AA439" t="str">
            <v/>
          </cell>
          <cell r="AB439" t="str">
            <v/>
          </cell>
          <cell r="AC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t="str">
            <v/>
          </cell>
          <cell r="AP439" t="str">
            <v/>
          </cell>
          <cell r="AQ439" t="str">
            <v/>
          </cell>
          <cell r="AR439" t="str">
            <v/>
          </cell>
          <cell r="AS439" t="str">
            <v/>
          </cell>
          <cell r="AT439" t="str">
            <v/>
          </cell>
          <cell r="AU439" t="str">
            <v/>
          </cell>
          <cell r="AV439" t="str">
            <v/>
          </cell>
          <cell r="AW439" t="str">
            <v/>
          </cell>
        </row>
        <row r="440">
          <cell r="B440" t="str">
            <v/>
          </cell>
          <cell r="C440" t="str">
            <v/>
          </cell>
          <cell r="D440" t="str">
            <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T440" t="str">
            <v/>
          </cell>
          <cell r="U440" t="str">
            <v/>
          </cell>
          <cell r="V440" t="str">
            <v/>
          </cell>
          <cell r="W440" t="str">
            <v/>
          </cell>
          <cell r="X440" t="str">
            <v/>
          </cell>
          <cell r="Y440" t="str">
            <v/>
          </cell>
          <cell r="Z440" t="str">
            <v/>
          </cell>
          <cell r="AA440" t="str">
            <v/>
          </cell>
          <cell r="AB440" t="str">
            <v/>
          </cell>
          <cell r="AC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t="str">
            <v/>
          </cell>
          <cell r="AP440" t="str">
            <v/>
          </cell>
          <cell r="AQ440" t="str">
            <v/>
          </cell>
          <cell r="AR440" t="str">
            <v/>
          </cell>
          <cell r="AS440" t="str">
            <v/>
          </cell>
          <cell r="AT440" t="str">
            <v/>
          </cell>
          <cell r="AU440" t="str">
            <v/>
          </cell>
          <cell r="AV440" t="str">
            <v/>
          </cell>
          <cell r="AW440" t="str">
            <v/>
          </cell>
        </row>
        <row r="441">
          <cell r="B441" t="str">
            <v/>
          </cell>
          <cell r="C441" t="str">
            <v/>
          </cell>
          <cell r="D441" t="str">
            <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T441" t="str">
            <v/>
          </cell>
          <cell r="U441" t="str">
            <v/>
          </cell>
          <cell r="V441" t="str">
            <v/>
          </cell>
          <cell r="W441" t="str">
            <v/>
          </cell>
          <cell r="X441" t="str">
            <v/>
          </cell>
          <cell r="Y441" t="str">
            <v/>
          </cell>
          <cell r="Z441" t="str">
            <v/>
          </cell>
          <cell r="AA441" t="str">
            <v/>
          </cell>
          <cell r="AB441" t="str">
            <v/>
          </cell>
          <cell r="AC441" t="str">
            <v/>
          </cell>
          <cell r="AD441" t="str">
            <v/>
          </cell>
          <cell r="AE441" t="str">
            <v/>
          </cell>
          <cell r="AF441" t="str">
            <v/>
          </cell>
          <cell r="AG441" t="str">
            <v/>
          </cell>
          <cell r="AH441" t="str">
            <v/>
          </cell>
          <cell r="AI441" t="str">
            <v/>
          </cell>
          <cell r="AJ441" t="str">
            <v/>
          </cell>
          <cell r="AK441" t="str">
            <v/>
          </cell>
          <cell r="AL441" t="str">
            <v/>
          </cell>
          <cell r="AM441" t="str">
            <v/>
          </cell>
          <cell r="AN441" t="str">
            <v/>
          </cell>
          <cell r="AO441" t="str">
            <v/>
          </cell>
          <cell r="AP441" t="str">
            <v/>
          </cell>
          <cell r="AQ441" t="str">
            <v/>
          </cell>
          <cell r="AR441" t="str">
            <v/>
          </cell>
          <cell r="AS441" t="str">
            <v/>
          </cell>
          <cell r="AT441" t="str">
            <v/>
          </cell>
          <cell r="AU441" t="str">
            <v/>
          </cell>
          <cell r="AV441" t="str">
            <v/>
          </cell>
          <cell r="AW441" t="str">
            <v/>
          </cell>
        </row>
        <row r="442">
          <cell r="B442" t="str">
            <v/>
          </cell>
          <cell r="C442" t="str">
            <v/>
          </cell>
          <cell r="D442" t="str">
            <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
          </cell>
          <cell r="AC442" t="str">
            <v/>
          </cell>
          <cell r="AD442" t="str">
            <v/>
          </cell>
          <cell r="AE442" t="str">
            <v/>
          </cell>
          <cell r="AF442" t="str">
            <v/>
          </cell>
          <cell r="AG442" t="str">
            <v/>
          </cell>
          <cell r="AH442" t="str">
            <v/>
          </cell>
          <cell r="AI442" t="str">
            <v/>
          </cell>
          <cell r="AJ442" t="str">
            <v/>
          </cell>
          <cell r="AK442" t="str">
            <v/>
          </cell>
          <cell r="AL442" t="str">
            <v/>
          </cell>
          <cell r="AM442" t="str">
            <v/>
          </cell>
          <cell r="AN442" t="str">
            <v/>
          </cell>
          <cell r="AO442" t="str">
            <v/>
          </cell>
          <cell r="AP442" t="str">
            <v/>
          </cell>
          <cell r="AQ442" t="str">
            <v/>
          </cell>
          <cell r="AR442" t="str">
            <v/>
          </cell>
          <cell r="AS442" t="str">
            <v/>
          </cell>
          <cell r="AT442" t="str">
            <v/>
          </cell>
          <cell r="AU442" t="str">
            <v/>
          </cell>
          <cell r="AV442" t="str">
            <v/>
          </cell>
          <cell r="AW442" t="str">
            <v/>
          </cell>
        </row>
        <row r="443">
          <cell r="B443" t="str">
            <v/>
          </cell>
          <cell r="C443" t="str">
            <v/>
          </cell>
          <cell r="D443" t="str">
            <v/>
          </cell>
          <cell r="E443" t="str">
            <v/>
          </cell>
          <cell r="F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T443" t="str">
            <v/>
          </cell>
          <cell r="U443" t="str">
            <v/>
          </cell>
          <cell r="V443" t="str">
            <v/>
          </cell>
          <cell r="W443" t="str">
            <v/>
          </cell>
          <cell r="X443" t="str">
            <v/>
          </cell>
          <cell r="Y443" t="str">
            <v/>
          </cell>
          <cell r="Z443" t="str">
            <v/>
          </cell>
          <cell r="AA443" t="str">
            <v/>
          </cell>
          <cell r="AB443" t="str">
            <v/>
          </cell>
          <cell r="AC443" t="str">
            <v/>
          </cell>
          <cell r="AD443" t="str">
            <v/>
          </cell>
          <cell r="AE443" t="str">
            <v/>
          </cell>
          <cell r="AF443" t="str">
            <v/>
          </cell>
          <cell r="AG443" t="str">
            <v/>
          </cell>
          <cell r="AH443" t="str">
            <v/>
          </cell>
          <cell r="AI443" t="str">
            <v/>
          </cell>
          <cell r="AJ443" t="str">
            <v/>
          </cell>
          <cell r="AK443" t="str">
            <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row>
        <row r="444">
          <cell r="B444" t="str">
            <v/>
          </cell>
          <cell r="C444" t="str">
            <v/>
          </cell>
          <cell r="D444" t="str">
            <v/>
          </cell>
          <cell r="E444" t="str">
            <v/>
          </cell>
          <cell r="F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T444" t="str">
            <v/>
          </cell>
          <cell r="U444" t="str">
            <v/>
          </cell>
          <cell r="V444" t="str">
            <v/>
          </cell>
          <cell r="W444" t="str">
            <v/>
          </cell>
          <cell r="X444" t="str">
            <v/>
          </cell>
          <cell r="Y444" t="str">
            <v/>
          </cell>
          <cell r="Z444" t="str">
            <v/>
          </cell>
          <cell r="AA444" t="str">
            <v/>
          </cell>
          <cell r="AB444" t="str">
            <v/>
          </cell>
          <cell r="AC444" t="str">
            <v/>
          </cell>
          <cell r="AD444" t="str">
            <v/>
          </cell>
          <cell r="AE444" t="str">
            <v/>
          </cell>
          <cell r="AF444" t="str">
            <v/>
          </cell>
          <cell r="AG444" t="str">
            <v/>
          </cell>
          <cell r="AH444" t="str">
            <v/>
          </cell>
          <cell r="AI444" t="str">
            <v/>
          </cell>
          <cell r="AJ444" t="str">
            <v/>
          </cell>
          <cell r="AK444" t="str">
            <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row>
        <row r="445">
          <cell r="B445" t="str">
            <v/>
          </cell>
          <cell r="C445" t="str">
            <v/>
          </cell>
          <cell r="D445" t="str">
            <v/>
          </cell>
          <cell r="E445" t="str">
            <v/>
          </cell>
          <cell r="F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T445" t="str">
            <v/>
          </cell>
          <cell r="U445" t="str">
            <v/>
          </cell>
          <cell r="V445" t="str">
            <v/>
          </cell>
          <cell r="W445" t="str">
            <v/>
          </cell>
          <cell r="X445" t="str">
            <v/>
          </cell>
          <cell r="Y445" t="str">
            <v/>
          </cell>
          <cell r="Z445" t="str">
            <v/>
          </cell>
          <cell r="AA445" t="str">
            <v/>
          </cell>
          <cell r="AB445" t="str">
            <v/>
          </cell>
          <cell r="AC445" t="str">
            <v/>
          </cell>
          <cell r="AD445" t="str">
            <v/>
          </cell>
          <cell r="AE445" t="str">
            <v/>
          </cell>
          <cell r="AF445" t="str">
            <v/>
          </cell>
          <cell r="AG445" t="str">
            <v/>
          </cell>
          <cell r="AH445" t="str">
            <v/>
          </cell>
          <cell r="AI445" t="str">
            <v/>
          </cell>
          <cell r="AJ445" t="str">
            <v/>
          </cell>
          <cell r="AK445" t="str">
            <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row>
        <row r="446">
          <cell r="B446" t="str">
            <v/>
          </cell>
          <cell r="C446" t="str">
            <v/>
          </cell>
          <cell r="D446" t="str">
            <v/>
          </cell>
          <cell r="E446" t="str">
            <v/>
          </cell>
          <cell r="F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T446" t="str">
            <v/>
          </cell>
          <cell r="U446" t="str">
            <v/>
          </cell>
          <cell r="V446" t="str">
            <v/>
          </cell>
          <cell r="W446" t="str">
            <v/>
          </cell>
          <cell r="X446" t="str">
            <v/>
          </cell>
          <cell r="Y446" t="str">
            <v/>
          </cell>
          <cell r="Z446" t="str">
            <v/>
          </cell>
          <cell r="AA446" t="str">
            <v/>
          </cell>
          <cell r="AB446" t="str">
            <v/>
          </cell>
          <cell r="AC446" t="str">
            <v/>
          </cell>
          <cell r="AD446" t="str">
            <v/>
          </cell>
          <cell r="AE446" t="str">
            <v/>
          </cell>
          <cell r="AF446" t="str">
            <v/>
          </cell>
          <cell r="AG446" t="str">
            <v/>
          </cell>
          <cell r="AH446" t="str">
            <v/>
          </cell>
          <cell r="AI446" t="str">
            <v/>
          </cell>
          <cell r="AJ446" t="str">
            <v/>
          </cell>
          <cell r="AK446" t="str">
            <v/>
          </cell>
          <cell r="AL446" t="str">
            <v/>
          </cell>
          <cell r="AM446" t="str">
            <v/>
          </cell>
          <cell r="AN446" t="str">
            <v/>
          </cell>
          <cell r="AO446" t="str">
            <v/>
          </cell>
          <cell r="AP446" t="str">
            <v/>
          </cell>
          <cell r="AQ446" t="str">
            <v/>
          </cell>
          <cell r="AR446" t="str">
            <v/>
          </cell>
          <cell r="AS446" t="str">
            <v/>
          </cell>
          <cell r="AT446" t="str">
            <v/>
          </cell>
          <cell r="AU446" t="str">
            <v/>
          </cell>
          <cell r="AV446" t="str">
            <v/>
          </cell>
          <cell r="AW446" t="str">
            <v/>
          </cell>
        </row>
        <row r="447">
          <cell r="B447" t="str">
            <v/>
          </cell>
          <cell r="C447" t="str">
            <v/>
          </cell>
          <cell r="D447" t="str">
            <v/>
          </cell>
          <cell r="E447" t="str">
            <v/>
          </cell>
          <cell r="F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T447" t="str">
            <v/>
          </cell>
          <cell r="U447" t="str">
            <v/>
          </cell>
          <cell r="V447" t="str">
            <v/>
          </cell>
          <cell r="W447" t="str">
            <v/>
          </cell>
          <cell r="X447" t="str">
            <v/>
          </cell>
          <cell r="Y447" t="str">
            <v/>
          </cell>
          <cell r="Z447" t="str">
            <v/>
          </cell>
          <cell r="AA447" t="str">
            <v/>
          </cell>
          <cell r="AB447" t="str">
            <v/>
          </cell>
          <cell r="AC447" t="str">
            <v/>
          </cell>
          <cell r="AD447" t="str">
            <v/>
          </cell>
          <cell r="AE447" t="str">
            <v/>
          </cell>
          <cell r="AF447" t="str">
            <v/>
          </cell>
          <cell r="AG447" t="str">
            <v/>
          </cell>
          <cell r="AH447" t="str">
            <v/>
          </cell>
          <cell r="AI447" t="str">
            <v/>
          </cell>
          <cell r="AJ447" t="str">
            <v/>
          </cell>
          <cell r="AK447" t="str">
            <v/>
          </cell>
          <cell r="AL447" t="str">
            <v/>
          </cell>
          <cell r="AM447" t="str">
            <v/>
          </cell>
          <cell r="AN447" t="str">
            <v/>
          </cell>
          <cell r="AO447" t="str">
            <v/>
          </cell>
          <cell r="AP447" t="str">
            <v/>
          </cell>
          <cell r="AQ447" t="str">
            <v/>
          </cell>
          <cell r="AR447" t="str">
            <v/>
          </cell>
          <cell r="AS447" t="str">
            <v/>
          </cell>
          <cell r="AT447" t="str">
            <v/>
          </cell>
          <cell r="AU447" t="str">
            <v/>
          </cell>
          <cell r="AV447" t="str">
            <v/>
          </cell>
          <cell r="AW447" t="str">
            <v/>
          </cell>
        </row>
        <row r="448">
          <cell r="B448" t="str">
            <v/>
          </cell>
          <cell r="C448" t="str">
            <v/>
          </cell>
          <cell r="D448" t="str">
            <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T448" t="str">
            <v/>
          </cell>
          <cell r="U448" t="str">
            <v/>
          </cell>
          <cell r="V448" t="str">
            <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cell r="AK448" t="str">
            <v/>
          </cell>
          <cell r="AL448" t="str">
            <v/>
          </cell>
          <cell r="AM448" t="str">
            <v/>
          </cell>
          <cell r="AN448" t="str">
            <v/>
          </cell>
          <cell r="AO448" t="str">
            <v/>
          </cell>
          <cell r="AP448" t="str">
            <v/>
          </cell>
          <cell r="AQ448" t="str">
            <v/>
          </cell>
          <cell r="AR448" t="str">
            <v/>
          </cell>
          <cell r="AS448" t="str">
            <v/>
          </cell>
          <cell r="AT448" t="str">
            <v/>
          </cell>
          <cell r="AU448" t="str">
            <v/>
          </cell>
          <cell r="AV448" t="str">
            <v/>
          </cell>
          <cell r="AW448" t="str">
            <v/>
          </cell>
        </row>
        <row r="449">
          <cell r="B449" t="str">
            <v/>
          </cell>
          <cell r="C449" t="str">
            <v/>
          </cell>
          <cell r="D449" t="str">
            <v/>
          </cell>
          <cell r="E449" t="str">
            <v/>
          </cell>
          <cell r="F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T449" t="str">
            <v/>
          </cell>
          <cell r="U449" t="str">
            <v/>
          </cell>
          <cell r="V449" t="str">
            <v/>
          </cell>
          <cell r="W449" t="str">
            <v/>
          </cell>
          <cell r="X449" t="str">
            <v/>
          </cell>
          <cell r="Y449" t="str">
            <v/>
          </cell>
          <cell r="Z449" t="str">
            <v/>
          </cell>
          <cell r="AA449" t="str">
            <v/>
          </cell>
          <cell r="AB449" t="str">
            <v/>
          </cell>
          <cell r="AC449" t="str">
            <v/>
          </cell>
          <cell r="AD449" t="str">
            <v/>
          </cell>
          <cell r="AE449" t="str">
            <v/>
          </cell>
          <cell r="AF449" t="str">
            <v/>
          </cell>
          <cell r="AG449" t="str">
            <v/>
          </cell>
          <cell r="AH449" t="str">
            <v/>
          </cell>
          <cell r="AI449" t="str">
            <v/>
          </cell>
          <cell r="AJ449" t="str">
            <v/>
          </cell>
          <cell r="AK449" t="str">
            <v/>
          </cell>
          <cell r="AL449" t="str">
            <v/>
          </cell>
          <cell r="AM449" t="str">
            <v/>
          </cell>
          <cell r="AN449" t="str">
            <v/>
          </cell>
          <cell r="AO449" t="str">
            <v/>
          </cell>
          <cell r="AP449" t="str">
            <v/>
          </cell>
          <cell r="AQ449" t="str">
            <v/>
          </cell>
          <cell r="AR449" t="str">
            <v/>
          </cell>
          <cell r="AS449" t="str">
            <v/>
          </cell>
          <cell r="AT449" t="str">
            <v/>
          </cell>
          <cell r="AU449" t="str">
            <v/>
          </cell>
          <cell r="AV449" t="str">
            <v/>
          </cell>
          <cell r="AW449" t="str">
            <v/>
          </cell>
        </row>
        <row r="450">
          <cell r="B450" t="str">
            <v/>
          </cell>
          <cell r="C450" t="str">
            <v/>
          </cell>
          <cell r="D450" t="str">
            <v/>
          </cell>
          <cell r="E450" t="str">
            <v/>
          </cell>
          <cell r="F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T450" t="str">
            <v/>
          </cell>
          <cell r="U450" t="str">
            <v/>
          </cell>
          <cell r="V450" t="str">
            <v/>
          </cell>
          <cell r="W450" t="str">
            <v/>
          </cell>
          <cell r="X450" t="str">
            <v/>
          </cell>
          <cell r="Y450" t="str">
            <v/>
          </cell>
          <cell r="Z450" t="str">
            <v/>
          </cell>
          <cell r="AA450" t="str">
            <v/>
          </cell>
          <cell r="AB450" t="str">
            <v/>
          </cell>
          <cell r="AC450" t="str">
            <v/>
          </cell>
          <cell r="AD450" t="str">
            <v/>
          </cell>
          <cell r="AE450" t="str">
            <v/>
          </cell>
          <cell r="AF450" t="str">
            <v/>
          </cell>
          <cell r="AG450" t="str">
            <v/>
          </cell>
          <cell r="AH450" t="str">
            <v/>
          </cell>
          <cell r="AI450" t="str">
            <v/>
          </cell>
          <cell r="AJ450" t="str">
            <v/>
          </cell>
          <cell r="AK450" t="str">
            <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row>
        <row r="451">
          <cell r="B451" t="str">
            <v/>
          </cell>
          <cell r="C451" t="str">
            <v/>
          </cell>
          <cell r="D451" t="str">
            <v/>
          </cell>
          <cell r="E451" t="str">
            <v/>
          </cell>
          <cell r="F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T451" t="str">
            <v/>
          </cell>
          <cell r="U451" t="str">
            <v/>
          </cell>
          <cell r="V451" t="str">
            <v/>
          </cell>
          <cell r="W451" t="str">
            <v/>
          </cell>
          <cell r="X451" t="str">
            <v/>
          </cell>
          <cell r="Y451" t="str">
            <v/>
          </cell>
          <cell r="Z451" t="str">
            <v/>
          </cell>
          <cell r="AA451" t="str">
            <v/>
          </cell>
          <cell r="AB451" t="str">
            <v/>
          </cell>
          <cell r="AC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t="str">
            <v/>
          </cell>
          <cell r="AP451" t="str">
            <v/>
          </cell>
          <cell r="AQ451" t="str">
            <v/>
          </cell>
          <cell r="AR451" t="str">
            <v/>
          </cell>
          <cell r="AS451" t="str">
            <v/>
          </cell>
          <cell r="AT451" t="str">
            <v/>
          </cell>
          <cell r="AU451" t="str">
            <v/>
          </cell>
          <cell r="AV451" t="str">
            <v/>
          </cell>
          <cell r="AW451" t="str">
            <v/>
          </cell>
        </row>
        <row r="452">
          <cell r="B452" t="str">
            <v/>
          </cell>
          <cell r="C452" t="str">
            <v/>
          </cell>
          <cell r="D452" t="str">
            <v/>
          </cell>
          <cell r="E452" t="str">
            <v/>
          </cell>
          <cell r="F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T452" t="str">
            <v/>
          </cell>
          <cell r="U452" t="str">
            <v/>
          </cell>
          <cell r="V452" t="str">
            <v/>
          </cell>
          <cell r="W452" t="str">
            <v/>
          </cell>
          <cell r="X452" t="str">
            <v/>
          </cell>
          <cell r="Y452" t="str">
            <v/>
          </cell>
          <cell r="Z452" t="str">
            <v/>
          </cell>
          <cell r="AA452" t="str">
            <v/>
          </cell>
          <cell r="AB452" t="str">
            <v/>
          </cell>
          <cell r="AC452" t="str">
            <v/>
          </cell>
          <cell r="AD452" t="str">
            <v/>
          </cell>
          <cell r="AE452" t="str">
            <v/>
          </cell>
          <cell r="AF452" t="str">
            <v/>
          </cell>
          <cell r="AG452" t="str">
            <v/>
          </cell>
          <cell r="AH452" t="str">
            <v/>
          </cell>
          <cell r="AI452" t="str">
            <v/>
          </cell>
          <cell r="AJ452" t="str">
            <v/>
          </cell>
          <cell r="AK452" t="str">
            <v/>
          </cell>
          <cell r="AL452" t="str">
            <v/>
          </cell>
          <cell r="AM452" t="str">
            <v/>
          </cell>
          <cell r="AN452" t="str">
            <v/>
          </cell>
          <cell r="AO452" t="str">
            <v/>
          </cell>
          <cell r="AP452" t="str">
            <v/>
          </cell>
          <cell r="AQ452" t="str">
            <v/>
          </cell>
          <cell r="AR452" t="str">
            <v/>
          </cell>
          <cell r="AS452" t="str">
            <v/>
          </cell>
          <cell r="AT452" t="str">
            <v/>
          </cell>
          <cell r="AU452" t="str">
            <v/>
          </cell>
          <cell r="AV452" t="str">
            <v/>
          </cell>
          <cell r="AW452" t="str">
            <v/>
          </cell>
        </row>
        <row r="453">
          <cell r="B453" t="str">
            <v/>
          </cell>
          <cell r="C453" t="str">
            <v/>
          </cell>
          <cell r="D453" t="str">
            <v/>
          </cell>
          <cell r="E453" t="str">
            <v/>
          </cell>
          <cell r="F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T453" t="str">
            <v/>
          </cell>
          <cell r="U453" t="str">
            <v/>
          </cell>
          <cell r="V453" t="str">
            <v/>
          </cell>
          <cell r="W453" t="str">
            <v/>
          </cell>
          <cell r="X453" t="str">
            <v/>
          </cell>
          <cell r="Y453" t="str">
            <v/>
          </cell>
          <cell r="Z453" t="str">
            <v/>
          </cell>
          <cell r="AA453" t="str">
            <v/>
          </cell>
          <cell r="AB453" t="str">
            <v/>
          </cell>
          <cell r="AC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t="str">
            <v/>
          </cell>
          <cell r="AP453" t="str">
            <v/>
          </cell>
          <cell r="AQ453" t="str">
            <v/>
          </cell>
          <cell r="AR453" t="str">
            <v/>
          </cell>
          <cell r="AS453" t="str">
            <v/>
          </cell>
          <cell r="AT453" t="str">
            <v/>
          </cell>
          <cell r="AU453" t="str">
            <v/>
          </cell>
          <cell r="AV453" t="str">
            <v/>
          </cell>
          <cell r="AW453" t="str">
            <v/>
          </cell>
        </row>
        <row r="454">
          <cell r="B454" t="str">
            <v/>
          </cell>
          <cell r="C454" t="str">
            <v/>
          </cell>
          <cell r="D454" t="str">
            <v/>
          </cell>
          <cell r="E454" t="str">
            <v/>
          </cell>
          <cell r="F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T454" t="str">
            <v/>
          </cell>
          <cell r="U454" t="str">
            <v/>
          </cell>
          <cell r="V454" t="str">
            <v/>
          </cell>
          <cell r="W454" t="str">
            <v/>
          </cell>
          <cell r="X454" t="str">
            <v/>
          </cell>
          <cell r="Y454" t="str">
            <v/>
          </cell>
          <cell r="Z454" t="str">
            <v/>
          </cell>
          <cell r="AA454" t="str">
            <v/>
          </cell>
          <cell r="AB454" t="str">
            <v/>
          </cell>
          <cell r="AC454" t="str">
            <v/>
          </cell>
          <cell r="AD454" t="str">
            <v/>
          </cell>
          <cell r="AE454" t="str">
            <v/>
          </cell>
          <cell r="AF454" t="str">
            <v/>
          </cell>
          <cell r="AG454" t="str">
            <v/>
          </cell>
          <cell r="AH454" t="str">
            <v/>
          </cell>
          <cell r="AI454" t="str">
            <v/>
          </cell>
          <cell r="AJ454" t="str">
            <v/>
          </cell>
          <cell r="AK454" t="str">
            <v/>
          </cell>
          <cell r="AL454" t="str">
            <v/>
          </cell>
          <cell r="AM454" t="str">
            <v/>
          </cell>
          <cell r="AN454" t="str">
            <v/>
          </cell>
          <cell r="AO454" t="str">
            <v/>
          </cell>
          <cell r="AP454" t="str">
            <v/>
          </cell>
          <cell r="AQ454" t="str">
            <v/>
          </cell>
          <cell r="AR454" t="str">
            <v/>
          </cell>
          <cell r="AS454" t="str">
            <v/>
          </cell>
          <cell r="AT454" t="str">
            <v/>
          </cell>
          <cell r="AU454" t="str">
            <v/>
          </cell>
          <cell r="AV454" t="str">
            <v/>
          </cell>
          <cell r="AW454" t="str">
            <v/>
          </cell>
        </row>
        <row r="455">
          <cell r="B455" t="str">
            <v/>
          </cell>
          <cell r="C455" t="str">
            <v/>
          </cell>
          <cell r="D455" t="str">
            <v/>
          </cell>
          <cell r="E455" t="str">
            <v/>
          </cell>
          <cell r="F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T455" t="str">
            <v/>
          </cell>
          <cell r="U455" t="str">
            <v/>
          </cell>
          <cell r="V455" t="str">
            <v/>
          </cell>
          <cell r="W455" t="str">
            <v/>
          </cell>
          <cell r="X455" t="str">
            <v/>
          </cell>
          <cell r="Y455" t="str">
            <v/>
          </cell>
          <cell r="Z455" t="str">
            <v/>
          </cell>
          <cell r="AA455" t="str">
            <v/>
          </cell>
          <cell r="AB455" t="str">
            <v/>
          </cell>
          <cell r="AC455" t="str">
            <v/>
          </cell>
          <cell r="AD455" t="str">
            <v/>
          </cell>
          <cell r="AE455" t="str">
            <v/>
          </cell>
          <cell r="AF455" t="str">
            <v/>
          </cell>
          <cell r="AG455" t="str">
            <v/>
          </cell>
          <cell r="AH455" t="str">
            <v/>
          </cell>
          <cell r="AI455" t="str">
            <v/>
          </cell>
          <cell r="AJ455" t="str">
            <v/>
          </cell>
          <cell r="AK455" t="str">
            <v/>
          </cell>
          <cell r="AL455" t="str">
            <v/>
          </cell>
          <cell r="AM455" t="str">
            <v/>
          </cell>
          <cell r="AN455" t="str">
            <v/>
          </cell>
          <cell r="AO455" t="str">
            <v/>
          </cell>
          <cell r="AP455" t="str">
            <v/>
          </cell>
          <cell r="AQ455" t="str">
            <v/>
          </cell>
          <cell r="AR455" t="str">
            <v/>
          </cell>
          <cell r="AS455" t="str">
            <v/>
          </cell>
          <cell r="AT455" t="str">
            <v/>
          </cell>
          <cell r="AU455" t="str">
            <v/>
          </cell>
          <cell r="AV455" t="str">
            <v/>
          </cell>
          <cell r="AW455" t="str">
            <v/>
          </cell>
        </row>
        <row r="456">
          <cell r="B456" t="str">
            <v/>
          </cell>
          <cell r="C456" t="str">
            <v/>
          </cell>
          <cell r="D456" t="str">
            <v/>
          </cell>
          <cell r="E456" t="str">
            <v/>
          </cell>
          <cell r="F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T456" t="str">
            <v/>
          </cell>
          <cell r="U456" t="str">
            <v/>
          </cell>
          <cell r="V456" t="str">
            <v/>
          </cell>
          <cell r="W456" t="str">
            <v/>
          </cell>
          <cell r="X456" t="str">
            <v/>
          </cell>
          <cell r="Y456" t="str">
            <v/>
          </cell>
          <cell r="Z456" t="str">
            <v/>
          </cell>
          <cell r="AA456" t="str">
            <v/>
          </cell>
          <cell r="AB456" t="str">
            <v/>
          </cell>
          <cell r="AC456" t="str">
            <v/>
          </cell>
          <cell r="AD456" t="str">
            <v/>
          </cell>
          <cell r="AE456" t="str">
            <v/>
          </cell>
          <cell r="AF456" t="str">
            <v/>
          </cell>
          <cell r="AG456" t="str">
            <v/>
          </cell>
          <cell r="AH456" t="str">
            <v/>
          </cell>
          <cell r="AI456" t="str">
            <v/>
          </cell>
          <cell r="AJ456" t="str">
            <v/>
          </cell>
          <cell r="AK456" t="str">
            <v/>
          </cell>
          <cell r="AL456" t="str">
            <v/>
          </cell>
          <cell r="AM456" t="str">
            <v/>
          </cell>
          <cell r="AN456" t="str">
            <v/>
          </cell>
          <cell r="AO456" t="str">
            <v/>
          </cell>
          <cell r="AP456" t="str">
            <v/>
          </cell>
          <cell r="AQ456" t="str">
            <v/>
          </cell>
          <cell r="AR456" t="str">
            <v/>
          </cell>
          <cell r="AS456" t="str">
            <v/>
          </cell>
          <cell r="AT456" t="str">
            <v/>
          </cell>
          <cell r="AU456" t="str">
            <v/>
          </cell>
          <cell r="AV456" t="str">
            <v/>
          </cell>
          <cell r="AW456" t="str">
            <v/>
          </cell>
        </row>
        <row r="457">
          <cell r="B457" t="str">
            <v/>
          </cell>
          <cell r="C457" t="str">
            <v/>
          </cell>
          <cell r="D457" t="str">
            <v/>
          </cell>
          <cell r="E457" t="str">
            <v/>
          </cell>
          <cell r="F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T457" t="str">
            <v/>
          </cell>
          <cell r="U457" t="str">
            <v/>
          </cell>
          <cell r="V457" t="str">
            <v/>
          </cell>
          <cell r="W457" t="str">
            <v/>
          </cell>
          <cell r="X457" t="str">
            <v/>
          </cell>
          <cell r="Y457" t="str">
            <v/>
          </cell>
          <cell r="Z457" t="str">
            <v/>
          </cell>
          <cell r="AA457" t="str">
            <v/>
          </cell>
          <cell r="AB457" t="str">
            <v/>
          </cell>
          <cell r="AC457" t="str">
            <v/>
          </cell>
          <cell r="AD457" t="str">
            <v/>
          </cell>
          <cell r="AE457" t="str">
            <v/>
          </cell>
          <cell r="AF457" t="str">
            <v/>
          </cell>
          <cell r="AG457" t="str">
            <v/>
          </cell>
          <cell r="AH457" t="str">
            <v/>
          </cell>
          <cell r="AI457" t="str">
            <v/>
          </cell>
          <cell r="AJ457" t="str">
            <v/>
          </cell>
          <cell r="AK457" t="str">
            <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row>
        <row r="458">
          <cell r="B458" t="str">
            <v/>
          </cell>
          <cell r="C458" t="str">
            <v/>
          </cell>
          <cell r="D458" t="str">
            <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T458" t="str">
            <v/>
          </cell>
          <cell r="U458" t="str">
            <v/>
          </cell>
          <cell r="V458" t="str">
            <v/>
          </cell>
          <cell r="W458" t="str">
            <v/>
          </cell>
          <cell r="X458" t="str">
            <v/>
          </cell>
          <cell r="Y458" t="str">
            <v/>
          </cell>
          <cell r="Z458" t="str">
            <v/>
          </cell>
          <cell r="AA458" t="str">
            <v/>
          </cell>
          <cell r="AB458" t="str">
            <v/>
          </cell>
          <cell r="AC458" t="str">
            <v/>
          </cell>
          <cell r="AD458" t="str">
            <v/>
          </cell>
          <cell r="AE458" t="str">
            <v/>
          </cell>
          <cell r="AF458" t="str">
            <v/>
          </cell>
          <cell r="AG458" t="str">
            <v/>
          </cell>
          <cell r="AH458" t="str">
            <v/>
          </cell>
          <cell r="AI458" t="str">
            <v/>
          </cell>
          <cell r="AJ458" t="str">
            <v/>
          </cell>
          <cell r="AK458" t="str">
            <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row>
        <row r="459">
          <cell r="B459" t="str">
            <v/>
          </cell>
          <cell r="C459" t="str">
            <v/>
          </cell>
          <cell r="D459" t="str">
            <v/>
          </cell>
          <cell r="E459" t="str">
            <v/>
          </cell>
          <cell r="F459" t="str">
            <v/>
          </cell>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T459" t="str">
            <v/>
          </cell>
          <cell r="U459" t="str">
            <v/>
          </cell>
          <cell r="V459" t="str">
            <v/>
          </cell>
          <cell r="W459" t="str">
            <v/>
          </cell>
          <cell r="X459" t="str">
            <v/>
          </cell>
          <cell r="Y459" t="str">
            <v/>
          </cell>
          <cell r="Z459" t="str">
            <v/>
          </cell>
          <cell r="AA459" t="str">
            <v/>
          </cell>
          <cell r="AB459" t="str">
            <v/>
          </cell>
          <cell r="AC459" t="str">
            <v/>
          </cell>
          <cell r="AD459" t="str">
            <v/>
          </cell>
          <cell r="AE459" t="str">
            <v/>
          </cell>
          <cell r="AF459" t="str">
            <v/>
          </cell>
          <cell r="AG459" t="str">
            <v/>
          </cell>
          <cell r="AH459" t="str">
            <v/>
          </cell>
          <cell r="AI459" t="str">
            <v/>
          </cell>
          <cell r="AJ459" t="str">
            <v/>
          </cell>
          <cell r="AK459" t="str">
            <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row>
        <row r="460">
          <cell r="B460" t="str">
            <v/>
          </cell>
          <cell r="C460" t="str">
            <v/>
          </cell>
          <cell r="D460" t="str">
            <v/>
          </cell>
          <cell r="E460" t="str">
            <v/>
          </cell>
          <cell r="F460" t="str">
            <v/>
          </cell>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T460" t="str">
            <v/>
          </cell>
          <cell r="U460" t="str">
            <v/>
          </cell>
          <cell r="V460" t="str">
            <v/>
          </cell>
          <cell r="W460" t="str">
            <v/>
          </cell>
          <cell r="X460" t="str">
            <v/>
          </cell>
          <cell r="Y460" t="str">
            <v/>
          </cell>
          <cell r="Z460" t="str">
            <v/>
          </cell>
          <cell r="AA460" t="str">
            <v/>
          </cell>
          <cell r="AB460" t="str">
            <v/>
          </cell>
          <cell r="AC460" t="str">
            <v/>
          </cell>
          <cell r="AD460" t="str">
            <v/>
          </cell>
          <cell r="AE460" t="str">
            <v/>
          </cell>
          <cell r="AF460" t="str">
            <v/>
          </cell>
          <cell r="AG460" t="str">
            <v/>
          </cell>
          <cell r="AH460" t="str">
            <v/>
          </cell>
          <cell r="AI460" t="str">
            <v/>
          </cell>
          <cell r="AJ460" t="str">
            <v/>
          </cell>
          <cell r="AK460" t="str">
            <v/>
          </cell>
          <cell r="AL460" t="str">
            <v/>
          </cell>
          <cell r="AM460" t="str">
            <v/>
          </cell>
          <cell r="AN460" t="str">
            <v/>
          </cell>
          <cell r="AO460" t="str">
            <v/>
          </cell>
          <cell r="AP460" t="str">
            <v/>
          </cell>
          <cell r="AQ460" t="str">
            <v/>
          </cell>
          <cell r="AR460" t="str">
            <v/>
          </cell>
          <cell r="AS460" t="str">
            <v/>
          </cell>
          <cell r="AT460" t="str">
            <v/>
          </cell>
          <cell r="AU460" t="str">
            <v/>
          </cell>
          <cell r="AV460" t="str">
            <v/>
          </cell>
          <cell r="AW460" t="str">
            <v/>
          </cell>
        </row>
        <row r="461">
          <cell r="B461" t="str">
            <v/>
          </cell>
          <cell r="C461" t="str">
            <v/>
          </cell>
          <cell r="D461" t="str">
            <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T461" t="str">
            <v/>
          </cell>
          <cell r="U461" t="str">
            <v/>
          </cell>
          <cell r="V461" t="str">
            <v/>
          </cell>
          <cell r="W461" t="str">
            <v/>
          </cell>
          <cell r="X461" t="str">
            <v/>
          </cell>
          <cell r="Y461" t="str">
            <v/>
          </cell>
          <cell r="Z461" t="str">
            <v/>
          </cell>
          <cell r="AA461" t="str">
            <v/>
          </cell>
          <cell r="AB461" t="str">
            <v/>
          </cell>
          <cell r="AC461" t="str">
            <v/>
          </cell>
          <cell r="AD461" t="str">
            <v/>
          </cell>
          <cell r="AE461" t="str">
            <v/>
          </cell>
          <cell r="AF461" t="str">
            <v/>
          </cell>
          <cell r="AG461" t="str">
            <v/>
          </cell>
          <cell r="AH461" t="str">
            <v/>
          </cell>
          <cell r="AI461" t="str">
            <v/>
          </cell>
          <cell r="AJ461" t="str">
            <v/>
          </cell>
          <cell r="AK461" t="str">
            <v/>
          </cell>
          <cell r="AL461" t="str">
            <v/>
          </cell>
          <cell r="AM461" t="str">
            <v/>
          </cell>
          <cell r="AN461" t="str">
            <v/>
          </cell>
          <cell r="AO461" t="str">
            <v/>
          </cell>
          <cell r="AP461" t="str">
            <v/>
          </cell>
          <cell r="AQ461" t="str">
            <v/>
          </cell>
          <cell r="AR461" t="str">
            <v/>
          </cell>
          <cell r="AS461" t="str">
            <v/>
          </cell>
          <cell r="AT461" t="str">
            <v/>
          </cell>
          <cell r="AU461" t="str">
            <v/>
          </cell>
          <cell r="AV461" t="str">
            <v/>
          </cell>
          <cell r="AW461" t="str">
            <v/>
          </cell>
        </row>
        <row r="462">
          <cell r="B462" t="str">
            <v/>
          </cell>
          <cell r="C462" t="str">
            <v/>
          </cell>
          <cell r="D462" t="str">
            <v/>
          </cell>
          <cell r="E462" t="str">
            <v/>
          </cell>
          <cell r="F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T462" t="str">
            <v/>
          </cell>
          <cell r="U462" t="str">
            <v/>
          </cell>
          <cell r="V462" t="str">
            <v/>
          </cell>
          <cell r="W462" t="str">
            <v/>
          </cell>
          <cell r="X462" t="str">
            <v/>
          </cell>
          <cell r="Y462" t="str">
            <v/>
          </cell>
          <cell r="Z462" t="str">
            <v/>
          </cell>
          <cell r="AA462" t="str">
            <v/>
          </cell>
          <cell r="AB462" t="str">
            <v/>
          </cell>
          <cell r="AC462" t="str">
            <v/>
          </cell>
          <cell r="AD462" t="str">
            <v/>
          </cell>
          <cell r="AE462" t="str">
            <v/>
          </cell>
          <cell r="AF462" t="str">
            <v/>
          </cell>
          <cell r="AG462" t="str">
            <v/>
          </cell>
          <cell r="AH462" t="str">
            <v/>
          </cell>
          <cell r="AI462" t="str">
            <v/>
          </cell>
          <cell r="AJ462" t="str">
            <v/>
          </cell>
          <cell r="AK462" t="str">
            <v/>
          </cell>
          <cell r="AL462" t="str">
            <v/>
          </cell>
          <cell r="AM462" t="str">
            <v/>
          </cell>
          <cell r="AN462" t="str">
            <v/>
          </cell>
          <cell r="AO462" t="str">
            <v/>
          </cell>
          <cell r="AP462" t="str">
            <v/>
          </cell>
          <cell r="AQ462" t="str">
            <v/>
          </cell>
          <cell r="AR462" t="str">
            <v/>
          </cell>
          <cell r="AS462" t="str">
            <v/>
          </cell>
          <cell r="AT462" t="str">
            <v/>
          </cell>
          <cell r="AU462" t="str">
            <v/>
          </cell>
          <cell r="AV462" t="str">
            <v/>
          </cell>
          <cell r="AW462" t="str">
            <v/>
          </cell>
        </row>
        <row r="463">
          <cell r="B463" t="str">
            <v/>
          </cell>
          <cell r="C463" t="str">
            <v/>
          </cell>
          <cell r="D463" t="str">
            <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T463" t="str">
            <v/>
          </cell>
          <cell r="U463" t="str">
            <v/>
          </cell>
          <cell r="V463" t="str">
            <v/>
          </cell>
          <cell r="W463" t="str">
            <v/>
          </cell>
          <cell r="X463" t="str">
            <v/>
          </cell>
          <cell r="Y463" t="str">
            <v/>
          </cell>
          <cell r="Z463" t="str">
            <v/>
          </cell>
          <cell r="AA463" t="str">
            <v/>
          </cell>
          <cell r="AB463" t="str">
            <v/>
          </cell>
          <cell r="AC463" t="str">
            <v/>
          </cell>
          <cell r="AD463" t="str">
            <v/>
          </cell>
          <cell r="AE463" t="str">
            <v/>
          </cell>
          <cell r="AF463" t="str">
            <v/>
          </cell>
          <cell r="AG463" t="str">
            <v/>
          </cell>
          <cell r="AH463" t="str">
            <v/>
          </cell>
          <cell r="AI463" t="str">
            <v/>
          </cell>
          <cell r="AJ463" t="str">
            <v/>
          </cell>
          <cell r="AK463" t="str">
            <v/>
          </cell>
          <cell r="AL463" t="str">
            <v/>
          </cell>
          <cell r="AM463" t="str">
            <v/>
          </cell>
          <cell r="AN463" t="str">
            <v/>
          </cell>
          <cell r="AO463" t="str">
            <v/>
          </cell>
          <cell r="AP463" t="str">
            <v/>
          </cell>
          <cell r="AQ463" t="str">
            <v/>
          </cell>
          <cell r="AR463" t="str">
            <v/>
          </cell>
          <cell r="AS463" t="str">
            <v/>
          </cell>
          <cell r="AT463" t="str">
            <v/>
          </cell>
          <cell r="AU463" t="str">
            <v/>
          </cell>
          <cell r="AV463" t="str">
            <v/>
          </cell>
          <cell r="AW463" t="str">
            <v/>
          </cell>
        </row>
        <row r="464">
          <cell r="B464" t="str">
            <v/>
          </cell>
          <cell r="C464" t="str">
            <v/>
          </cell>
          <cell r="D464" t="str">
            <v/>
          </cell>
          <cell r="E464" t="str">
            <v/>
          </cell>
          <cell r="F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T464" t="str">
            <v/>
          </cell>
          <cell r="U464" t="str">
            <v/>
          </cell>
          <cell r="V464" t="str">
            <v/>
          </cell>
          <cell r="W464" t="str">
            <v/>
          </cell>
          <cell r="X464" t="str">
            <v/>
          </cell>
          <cell r="Y464" t="str">
            <v/>
          </cell>
          <cell r="Z464" t="str">
            <v/>
          </cell>
          <cell r="AA464" t="str">
            <v/>
          </cell>
          <cell r="AB464" t="str">
            <v/>
          </cell>
          <cell r="AC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t="str">
            <v/>
          </cell>
          <cell r="AP464" t="str">
            <v/>
          </cell>
          <cell r="AQ464" t="str">
            <v/>
          </cell>
          <cell r="AR464" t="str">
            <v/>
          </cell>
          <cell r="AS464" t="str">
            <v/>
          </cell>
          <cell r="AT464" t="str">
            <v/>
          </cell>
          <cell r="AU464" t="str">
            <v/>
          </cell>
          <cell r="AV464" t="str">
            <v/>
          </cell>
          <cell r="AW464" t="str">
            <v/>
          </cell>
        </row>
        <row r="465">
          <cell r="B465" t="str">
            <v/>
          </cell>
          <cell r="C465" t="str">
            <v/>
          </cell>
          <cell r="D465" t="str">
            <v/>
          </cell>
          <cell r="E465" t="str">
            <v/>
          </cell>
          <cell r="F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T465" t="str">
            <v/>
          </cell>
          <cell r="U465" t="str">
            <v/>
          </cell>
          <cell r="V465" t="str">
            <v/>
          </cell>
          <cell r="W465" t="str">
            <v/>
          </cell>
          <cell r="X465" t="str">
            <v/>
          </cell>
          <cell r="Y465" t="str">
            <v/>
          </cell>
          <cell r="Z465" t="str">
            <v/>
          </cell>
          <cell r="AA465" t="str">
            <v/>
          </cell>
          <cell r="AB465" t="str">
            <v/>
          </cell>
          <cell r="AC465" t="str">
            <v/>
          </cell>
          <cell r="AD465" t="str">
            <v/>
          </cell>
          <cell r="AE465" t="str">
            <v/>
          </cell>
          <cell r="AF465" t="str">
            <v/>
          </cell>
          <cell r="AG465" t="str">
            <v/>
          </cell>
          <cell r="AH465" t="str">
            <v/>
          </cell>
          <cell r="AI465" t="str">
            <v/>
          </cell>
          <cell r="AJ465" t="str">
            <v/>
          </cell>
          <cell r="AK465" t="str">
            <v/>
          </cell>
          <cell r="AL465" t="str">
            <v/>
          </cell>
          <cell r="AM465" t="str">
            <v/>
          </cell>
          <cell r="AN465" t="str">
            <v/>
          </cell>
          <cell r="AO465" t="str">
            <v/>
          </cell>
          <cell r="AP465" t="str">
            <v/>
          </cell>
          <cell r="AQ465" t="str">
            <v/>
          </cell>
          <cell r="AR465" t="str">
            <v/>
          </cell>
          <cell r="AS465" t="str">
            <v/>
          </cell>
          <cell r="AT465" t="str">
            <v/>
          </cell>
          <cell r="AU465" t="str">
            <v/>
          </cell>
          <cell r="AV465" t="str">
            <v/>
          </cell>
          <cell r="AW465" t="str">
            <v/>
          </cell>
        </row>
        <row r="466">
          <cell r="B466" t="str">
            <v/>
          </cell>
          <cell r="C466" t="str">
            <v/>
          </cell>
          <cell r="D466" t="str">
            <v/>
          </cell>
          <cell r="E466" t="str">
            <v/>
          </cell>
          <cell r="F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T466" t="str">
            <v/>
          </cell>
          <cell r="U466" t="str">
            <v/>
          </cell>
          <cell r="V466" t="str">
            <v/>
          </cell>
          <cell r="W466" t="str">
            <v/>
          </cell>
          <cell r="X466" t="str">
            <v/>
          </cell>
          <cell r="Y466" t="str">
            <v/>
          </cell>
          <cell r="Z466" t="str">
            <v/>
          </cell>
          <cell r="AA466" t="str">
            <v/>
          </cell>
          <cell r="AB466" t="str">
            <v/>
          </cell>
          <cell r="AC466" t="str">
            <v/>
          </cell>
          <cell r="AD466" t="str">
            <v/>
          </cell>
          <cell r="AE466" t="str">
            <v/>
          </cell>
          <cell r="AF466" t="str">
            <v/>
          </cell>
          <cell r="AG466" t="str">
            <v/>
          </cell>
          <cell r="AH466" t="str">
            <v/>
          </cell>
          <cell r="AI466" t="str">
            <v/>
          </cell>
          <cell r="AJ466" t="str">
            <v/>
          </cell>
          <cell r="AK466" t="str">
            <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row>
        <row r="467">
          <cell r="B467" t="str">
            <v/>
          </cell>
          <cell r="C467" t="str">
            <v/>
          </cell>
          <cell r="D467" t="str">
            <v/>
          </cell>
          <cell r="E467" t="str">
            <v/>
          </cell>
          <cell r="F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T467" t="str">
            <v/>
          </cell>
          <cell r="U467" t="str">
            <v/>
          </cell>
          <cell r="V467" t="str">
            <v/>
          </cell>
          <cell r="W467" t="str">
            <v/>
          </cell>
          <cell r="X467" t="str">
            <v/>
          </cell>
          <cell r="Y467" t="str">
            <v/>
          </cell>
          <cell r="Z467" t="str">
            <v/>
          </cell>
          <cell r="AA467" t="str">
            <v/>
          </cell>
          <cell r="AB467" t="str">
            <v/>
          </cell>
          <cell r="AC467" t="str">
            <v/>
          </cell>
          <cell r="AD467" t="str">
            <v/>
          </cell>
          <cell r="AE467" t="str">
            <v/>
          </cell>
          <cell r="AF467" t="str">
            <v/>
          </cell>
          <cell r="AG467" t="str">
            <v/>
          </cell>
          <cell r="AH467" t="str">
            <v/>
          </cell>
          <cell r="AI467" t="str">
            <v/>
          </cell>
          <cell r="AJ467" t="str">
            <v/>
          </cell>
          <cell r="AK467" t="str">
            <v/>
          </cell>
          <cell r="AL467" t="str">
            <v/>
          </cell>
          <cell r="AM467" t="str">
            <v/>
          </cell>
          <cell r="AN467" t="str">
            <v/>
          </cell>
          <cell r="AO467" t="str">
            <v/>
          </cell>
          <cell r="AP467" t="str">
            <v/>
          </cell>
          <cell r="AQ467" t="str">
            <v/>
          </cell>
          <cell r="AR467" t="str">
            <v/>
          </cell>
          <cell r="AS467" t="str">
            <v/>
          </cell>
          <cell r="AT467" t="str">
            <v/>
          </cell>
          <cell r="AU467" t="str">
            <v/>
          </cell>
          <cell r="AV467" t="str">
            <v/>
          </cell>
          <cell r="AW467" t="str">
            <v/>
          </cell>
        </row>
        <row r="468">
          <cell r="B468" t="str">
            <v/>
          </cell>
          <cell r="C468" t="str">
            <v/>
          </cell>
          <cell r="D468" t="str">
            <v/>
          </cell>
          <cell r="E468" t="str">
            <v/>
          </cell>
          <cell r="F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T468" t="str">
            <v/>
          </cell>
          <cell r="U468" t="str">
            <v/>
          </cell>
          <cell r="V468" t="str">
            <v/>
          </cell>
          <cell r="W468" t="str">
            <v/>
          </cell>
          <cell r="X468" t="str">
            <v/>
          </cell>
          <cell r="Y468" t="str">
            <v/>
          </cell>
          <cell r="Z468" t="str">
            <v/>
          </cell>
          <cell r="AA468" t="str">
            <v/>
          </cell>
          <cell r="AB468" t="str">
            <v/>
          </cell>
          <cell r="AC468" t="str">
            <v/>
          </cell>
          <cell r="AD468" t="str">
            <v/>
          </cell>
          <cell r="AE468" t="str">
            <v/>
          </cell>
          <cell r="AF468" t="str">
            <v/>
          </cell>
          <cell r="AG468" t="str">
            <v/>
          </cell>
          <cell r="AH468" t="str">
            <v/>
          </cell>
          <cell r="AI468" t="str">
            <v/>
          </cell>
          <cell r="AJ468" t="str">
            <v/>
          </cell>
          <cell r="AK468" t="str">
            <v/>
          </cell>
          <cell r="AL468" t="str">
            <v/>
          </cell>
          <cell r="AM468" t="str">
            <v/>
          </cell>
          <cell r="AN468" t="str">
            <v/>
          </cell>
          <cell r="AO468" t="str">
            <v/>
          </cell>
          <cell r="AP468" t="str">
            <v/>
          </cell>
          <cell r="AQ468" t="str">
            <v/>
          </cell>
          <cell r="AR468" t="str">
            <v/>
          </cell>
          <cell r="AS468" t="str">
            <v/>
          </cell>
          <cell r="AT468" t="str">
            <v/>
          </cell>
          <cell r="AU468" t="str">
            <v/>
          </cell>
          <cell r="AV468" t="str">
            <v/>
          </cell>
          <cell r="AW468" t="str">
            <v/>
          </cell>
        </row>
        <row r="469">
          <cell r="B469" t="str">
            <v/>
          </cell>
          <cell r="C469" t="str">
            <v/>
          </cell>
          <cell r="D469" t="str">
            <v/>
          </cell>
          <cell r="E469" t="str">
            <v/>
          </cell>
          <cell r="F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T469" t="str">
            <v/>
          </cell>
          <cell r="U469" t="str">
            <v/>
          </cell>
          <cell r="V469" t="str">
            <v/>
          </cell>
          <cell r="W469" t="str">
            <v/>
          </cell>
          <cell r="X469" t="str">
            <v/>
          </cell>
          <cell r="Y469" t="str">
            <v/>
          </cell>
          <cell r="Z469" t="str">
            <v/>
          </cell>
          <cell r="AA469" t="str">
            <v/>
          </cell>
          <cell r="AB469" t="str">
            <v/>
          </cell>
          <cell r="AC469" t="str">
            <v/>
          </cell>
          <cell r="AD469" t="str">
            <v/>
          </cell>
          <cell r="AE469" t="str">
            <v/>
          </cell>
          <cell r="AF469" t="str">
            <v/>
          </cell>
          <cell r="AG469" t="str">
            <v/>
          </cell>
          <cell r="AH469" t="str">
            <v/>
          </cell>
          <cell r="AI469" t="str">
            <v/>
          </cell>
          <cell r="AJ469" t="str">
            <v/>
          </cell>
          <cell r="AK469" t="str">
            <v/>
          </cell>
          <cell r="AL469" t="str">
            <v/>
          </cell>
          <cell r="AM469" t="str">
            <v/>
          </cell>
          <cell r="AN469" t="str">
            <v/>
          </cell>
          <cell r="AO469" t="str">
            <v/>
          </cell>
          <cell r="AP469" t="str">
            <v/>
          </cell>
          <cell r="AQ469" t="str">
            <v/>
          </cell>
          <cell r="AR469" t="str">
            <v/>
          </cell>
          <cell r="AS469" t="str">
            <v/>
          </cell>
          <cell r="AT469" t="str">
            <v/>
          </cell>
          <cell r="AU469" t="str">
            <v/>
          </cell>
          <cell r="AV469" t="str">
            <v/>
          </cell>
          <cell r="AW469" t="str">
            <v/>
          </cell>
        </row>
        <row r="470">
          <cell r="B470" t="str">
            <v/>
          </cell>
          <cell r="C470" t="str">
            <v/>
          </cell>
          <cell r="D470" t="str">
            <v/>
          </cell>
          <cell r="E470" t="str">
            <v/>
          </cell>
          <cell r="F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T470" t="str">
            <v/>
          </cell>
          <cell r="U470" t="str">
            <v/>
          </cell>
          <cell r="V470" t="str">
            <v/>
          </cell>
          <cell r="W470" t="str">
            <v/>
          </cell>
          <cell r="X470" t="str">
            <v/>
          </cell>
          <cell r="Y470" t="str">
            <v/>
          </cell>
          <cell r="Z470" t="str">
            <v/>
          </cell>
          <cell r="AA470" t="str">
            <v/>
          </cell>
          <cell r="AB470" t="str">
            <v/>
          </cell>
          <cell r="AC470" t="str">
            <v/>
          </cell>
          <cell r="AD470" t="str">
            <v/>
          </cell>
          <cell r="AE470" t="str">
            <v/>
          </cell>
          <cell r="AF470" t="str">
            <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
          </cell>
          <cell r="AT470" t="str">
            <v/>
          </cell>
          <cell r="AU470" t="str">
            <v/>
          </cell>
          <cell r="AV470" t="str">
            <v/>
          </cell>
          <cell r="AW470" t="str">
            <v/>
          </cell>
        </row>
        <row r="471">
          <cell r="B471" t="str">
            <v/>
          </cell>
          <cell r="C471" t="str">
            <v/>
          </cell>
          <cell r="D471" t="str">
            <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T471" t="str">
            <v/>
          </cell>
          <cell r="U471" t="str">
            <v/>
          </cell>
          <cell r="V471" t="str">
            <v/>
          </cell>
          <cell r="W471" t="str">
            <v/>
          </cell>
          <cell r="X471" t="str">
            <v/>
          </cell>
          <cell r="Y471" t="str">
            <v/>
          </cell>
          <cell r="Z471" t="str">
            <v/>
          </cell>
          <cell r="AA471" t="str">
            <v/>
          </cell>
          <cell r="AB471" t="str">
            <v/>
          </cell>
          <cell r="AC471" t="str">
            <v/>
          </cell>
          <cell r="AD471" t="str">
            <v/>
          </cell>
          <cell r="AE471" t="str">
            <v/>
          </cell>
          <cell r="AF471" t="str">
            <v/>
          </cell>
          <cell r="AG471" t="str">
            <v/>
          </cell>
          <cell r="AH471" t="str">
            <v/>
          </cell>
          <cell r="AI471" t="str">
            <v/>
          </cell>
          <cell r="AJ471" t="str">
            <v/>
          </cell>
          <cell r="AK471" t="str">
            <v/>
          </cell>
          <cell r="AL471" t="str">
            <v/>
          </cell>
          <cell r="AM471" t="str">
            <v/>
          </cell>
          <cell r="AN471" t="str">
            <v/>
          </cell>
          <cell r="AO471" t="str">
            <v/>
          </cell>
          <cell r="AP471" t="str">
            <v/>
          </cell>
          <cell r="AQ471" t="str">
            <v/>
          </cell>
          <cell r="AR471" t="str">
            <v/>
          </cell>
          <cell r="AS471" t="str">
            <v/>
          </cell>
          <cell r="AT471" t="str">
            <v/>
          </cell>
          <cell r="AU471" t="str">
            <v/>
          </cell>
          <cell r="AV471" t="str">
            <v/>
          </cell>
          <cell r="AW471" t="str">
            <v/>
          </cell>
        </row>
        <row r="472">
          <cell r="B472" t="str">
            <v/>
          </cell>
          <cell r="C472" t="str">
            <v/>
          </cell>
          <cell r="D472" t="str">
            <v/>
          </cell>
          <cell r="E472" t="str">
            <v/>
          </cell>
          <cell r="F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T472" t="str">
            <v/>
          </cell>
          <cell r="U472" t="str">
            <v/>
          </cell>
          <cell r="V472" t="str">
            <v/>
          </cell>
          <cell r="W472" t="str">
            <v/>
          </cell>
          <cell r="X472" t="str">
            <v/>
          </cell>
          <cell r="Y472" t="str">
            <v/>
          </cell>
          <cell r="Z472" t="str">
            <v/>
          </cell>
          <cell r="AA472" t="str">
            <v/>
          </cell>
          <cell r="AB472" t="str">
            <v/>
          </cell>
          <cell r="AC472" t="str">
            <v/>
          </cell>
          <cell r="AD472" t="str">
            <v/>
          </cell>
          <cell r="AE472" t="str">
            <v/>
          </cell>
          <cell r="AF472" t="str">
            <v/>
          </cell>
          <cell r="AG472" t="str">
            <v/>
          </cell>
          <cell r="AH472" t="str">
            <v/>
          </cell>
          <cell r="AI472" t="str">
            <v/>
          </cell>
          <cell r="AJ472" t="str">
            <v/>
          </cell>
          <cell r="AK472" t="str">
            <v/>
          </cell>
          <cell r="AL472" t="str">
            <v/>
          </cell>
          <cell r="AM472" t="str">
            <v/>
          </cell>
          <cell r="AN472" t="str">
            <v/>
          </cell>
          <cell r="AO472" t="str">
            <v/>
          </cell>
          <cell r="AP472" t="str">
            <v/>
          </cell>
          <cell r="AQ472" t="str">
            <v/>
          </cell>
          <cell r="AR472" t="str">
            <v/>
          </cell>
          <cell r="AS472" t="str">
            <v/>
          </cell>
          <cell r="AT472" t="str">
            <v/>
          </cell>
          <cell r="AU472" t="str">
            <v/>
          </cell>
          <cell r="AV472" t="str">
            <v/>
          </cell>
          <cell r="AW472" t="str">
            <v/>
          </cell>
        </row>
        <row r="473">
          <cell r="B473" t="str">
            <v/>
          </cell>
          <cell r="C473" t="str">
            <v/>
          </cell>
          <cell r="D473" t="str">
            <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T473" t="str">
            <v/>
          </cell>
          <cell r="U473" t="str">
            <v/>
          </cell>
          <cell r="V473" t="str">
            <v/>
          </cell>
          <cell r="W473" t="str">
            <v/>
          </cell>
          <cell r="X473" t="str">
            <v/>
          </cell>
          <cell r="Y473" t="str">
            <v/>
          </cell>
          <cell r="Z473" t="str">
            <v/>
          </cell>
          <cell r="AA473" t="str">
            <v/>
          </cell>
          <cell r="AB473" t="str">
            <v/>
          </cell>
          <cell r="AC473" t="str">
            <v/>
          </cell>
          <cell r="AD473" t="str">
            <v/>
          </cell>
          <cell r="AE473" t="str">
            <v/>
          </cell>
          <cell r="AF473" t="str">
            <v/>
          </cell>
          <cell r="AG473" t="str">
            <v/>
          </cell>
          <cell r="AH473" t="str">
            <v/>
          </cell>
          <cell r="AI473" t="str">
            <v/>
          </cell>
          <cell r="AJ473" t="str">
            <v/>
          </cell>
          <cell r="AK473" t="str">
            <v/>
          </cell>
          <cell r="AL473" t="str">
            <v/>
          </cell>
          <cell r="AM473" t="str">
            <v/>
          </cell>
          <cell r="AN473" t="str">
            <v/>
          </cell>
          <cell r="AO473" t="str">
            <v/>
          </cell>
          <cell r="AP473" t="str">
            <v/>
          </cell>
          <cell r="AQ473" t="str">
            <v/>
          </cell>
          <cell r="AR473" t="str">
            <v/>
          </cell>
          <cell r="AS473" t="str">
            <v/>
          </cell>
          <cell r="AT473" t="str">
            <v/>
          </cell>
          <cell r="AU473" t="str">
            <v/>
          </cell>
          <cell r="AV473" t="str">
            <v/>
          </cell>
          <cell r="AW473" t="str">
            <v/>
          </cell>
        </row>
        <row r="474">
          <cell r="B474" t="str">
            <v/>
          </cell>
          <cell r="C474" t="str">
            <v/>
          </cell>
          <cell r="D474" t="str">
            <v/>
          </cell>
          <cell r="E474" t="str">
            <v/>
          </cell>
          <cell r="F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T474" t="str">
            <v/>
          </cell>
          <cell r="U474" t="str">
            <v/>
          </cell>
          <cell r="V474" t="str">
            <v/>
          </cell>
          <cell r="W474" t="str">
            <v/>
          </cell>
          <cell r="X474" t="str">
            <v/>
          </cell>
          <cell r="Y474" t="str">
            <v/>
          </cell>
          <cell r="Z474" t="str">
            <v/>
          </cell>
          <cell r="AA474" t="str">
            <v/>
          </cell>
          <cell r="AB474" t="str">
            <v/>
          </cell>
          <cell r="AC474" t="str">
            <v/>
          </cell>
          <cell r="AD474" t="str">
            <v/>
          </cell>
          <cell r="AE474" t="str">
            <v/>
          </cell>
          <cell r="AF474" t="str">
            <v/>
          </cell>
          <cell r="AG474" t="str">
            <v/>
          </cell>
          <cell r="AH474" t="str">
            <v/>
          </cell>
          <cell r="AI474" t="str">
            <v/>
          </cell>
          <cell r="AJ474" t="str">
            <v/>
          </cell>
          <cell r="AK474" t="str">
            <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row>
        <row r="475">
          <cell r="B475" t="str">
            <v/>
          </cell>
          <cell r="C475" t="str">
            <v/>
          </cell>
          <cell r="D475" t="str">
            <v/>
          </cell>
          <cell r="E475" t="str">
            <v/>
          </cell>
          <cell r="F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T475" t="str">
            <v/>
          </cell>
          <cell r="U475" t="str">
            <v/>
          </cell>
          <cell r="V475" t="str">
            <v/>
          </cell>
          <cell r="W475" t="str">
            <v/>
          </cell>
          <cell r="X475" t="str">
            <v/>
          </cell>
          <cell r="Y475" t="str">
            <v/>
          </cell>
          <cell r="Z475" t="str">
            <v/>
          </cell>
          <cell r="AA475" t="str">
            <v/>
          </cell>
          <cell r="AB475" t="str">
            <v/>
          </cell>
          <cell r="AC475" t="str">
            <v/>
          </cell>
          <cell r="AD475" t="str">
            <v/>
          </cell>
          <cell r="AE475" t="str">
            <v/>
          </cell>
          <cell r="AF475" t="str">
            <v/>
          </cell>
          <cell r="AG475" t="str">
            <v/>
          </cell>
          <cell r="AH475" t="str">
            <v/>
          </cell>
          <cell r="AI475" t="str">
            <v/>
          </cell>
          <cell r="AJ475" t="str">
            <v/>
          </cell>
          <cell r="AK475" t="str">
            <v/>
          </cell>
          <cell r="AL475" t="str">
            <v/>
          </cell>
          <cell r="AM475" t="str">
            <v/>
          </cell>
          <cell r="AN475" t="str">
            <v/>
          </cell>
          <cell r="AO475" t="str">
            <v/>
          </cell>
          <cell r="AP475" t="str">
            <v/>
          </cell>
          <cell r="AQ475" t="str">
            <v/>
          </cell>
          <cell r="AR475" t="str">
            <v/>
          </cell>
          <cell r="AS475" t="str">
            <v/>
          </cell>
          <cell r="AT475" t="str">
            <v/>
          </cell>
          <cell r="AU475" t="str">
            <v/>
          </cell>
          <cell r="AV475" t="str">
            <v/>
          </cell>
          <cell r="AW475" t="str">
            <v/>
          </cell>
        </row>
        <row r="476">
          <cell r="B476" t="str">
            <v/>
          </cell>
          <cell r="C476" t="str">
            <v/>
          </cell>
          <cell r="D476" t="str">
            <v/>
          </cell>
          <cell r="E476" t="str">
            <v/>
          </cell>
          <cell r="F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T476" t="str">
            <v/>
          </cell>
          <cell r="U476" t="str">
            <v/>
          </cell>
          <cell r="V476" t="str">
            <v/>
          </cell>
          <cell r="W476" t="str">
            <v/>
          </cell>
          <cell r="X476" t="str">
            <v/>
          </cell>
          <cell r="Y476" t="str">
            <v/>
          </cell>
          <cell r="Z476" t="str">
            <v/>
          </cell>
          <cell r="AA476" t="str">
            <v/>
          </cell>
          <cell r="AB476" t="str">
            <v/>
          </cell>
          <cell r="AC476" t="str">
            <v/>
          </cell>
          <cell r="AD476" t="str">
            <v/>
          </cell>
          <cell r="AE476" t="str">
            <v/>
          </cell>
          <cell r="AF476" t="str">
            <v/>
          </cell>
          <cell r="AG476" t="str">
            <v/>
          </cell>
          <cell r="AH476" t="str">
            <v/>
          </cell>
          <cell r="AI476" t="str">
            <v/>
          </cell>
          <cell r="AJ476" t="str">
            <v/>
          </cell>
          <cell r="AK476" t="str">
            <v/>
          </cell>
          <cell r="AL476" t="str">
            <v/>
          </cell>
          <cell r="AM476" t="str">
            <v/>
          </cell>
          <cell r="AN476" t="str">
            <v/>
          </cell>
          <cell r="AO476" t="str">
            <v/>
          </cell>
          <cell r="AP476" t="str">
            <v/>
          </cell>
          <cell r="AQ476" t="str">
            <v/>
          </cell>
          <cell r="AR476" t="str">
            <v/>
          </cell>
          <cell r="AS476" t="str">
            <v/>
          </cell>
          <cell r="AT476" t="str">
            <v/>
          </cell>
          <cell r="AU476" t="str">
            <v/>
          </cell>
          <cell r="AV476" t="str">
            <v/>
          </cell>
          <cell r="AW476" t="str">
            <v/>
          </cell>
        </row>
        <row r="477">
          <cell r="B477" t="str">
            <v/>
          </cell>
          <cell r="C477" t="str">
            <v/>
          </cell>
          <cell r="D477" t="str">
            <v/>
          </cell>
          <cell r="E477" t="str">
            <v/>
          </cell>
          <cell r="F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T477" t="str">
            <v/>
          </cell>
          <cell r="U477" t="str">
            <v/>
          </cell>
          <cell r="V477" t="str">
            <v/>
          </cell>
          <cell r="W477" t="str">
            <v/>
          </cell>
          <cell r="X477" t="str">
            <v/>
          </cell>
          <cell r="Y477" t="str">
            <v/>
          </cell>
          <cell r="Z477" t="str">
            <v/>
          </cell>
          <cell r="AA477" t="str">
            <v/>
          </cell>
          <cell r="AB477" t="str">
            <v/>
          </cell>
          <cell r="AC477" t="str">
            <v/>
          </cell>
          <cell r="AD477" t="str">
            <v/>
          </cell>
          <cell r="AE477" t="str">
            <v/>
          </cell>
          <cell r="AF477" t="str">
            <v/>
          </cell>
          <cell r="AG477" t="str">
            <v/>
          </cell>
          <cell r="AH477" t="str">
            <v/>
          </cell>
          <cell r="AI477" t="str">
            <v/>
          </cell>
          <cell r="AJ477" t="str">
            <v/>
          </cell>
          <cell r="AK477" t="str">
            <v/>
          </cell>
          <cell r="AL477" t="str">
            <v/>
          </cell>
          <cell r="AM477" t="str">
            <v/>
          </cell>
          <cell r="AN477" t="str">
            <v/>
          </cell>
          <cell r="AO477" t="str">
            <v/>
          </cell>
          <cell r="AP477" t="str">
            <v/>
          </cell>
          <cell r="AQ477" t="str">
            <v/>
          </cell>
          <cell r="AR477" t="str">
            <v/>
          </cell>
          <cell r="AS477" t="str">
            <v/>
          </cell>
          <cell r="AT477" t="str">
            <v/>
          </cell>
          <cell r="AU477" t="str">
            <v/>
          </cell>
          <cell r="AV477" t="str">
            <v/>
          </cell>
          <cell r="AW477" t="str">
            <v/>
          </cell>
        </row>
        <row r="478">
          <cell r="B478" t="str">
            <v/>
          </cell>
          <cell r="C478" t="str">
            <v/>
          </cell>
          <cell r="D478" t="str">
            <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T478" t="str">
            <v/>
          </cell>
          <cell r="U478" t="str">
            <v/>
          </cell>
          <cell r="V478" t="str">
            <v/>
          </cell>
          <cell r="W478" t="str">
            <v/>
          </cell>
          <cell r="X478" t="str">
            <v/>
          </cell>
          <cell r="Y478" t="str">
            <v/>
          </cell>
          <cell r="Z478" t="str">
            <v/>
          </cell>
          <cell r="AA478" t="str">
            <v/>
          </cell>
          <cell r="AB478" t="str">
            <v/>
          </cell>
          <cell r="AC478" t="str">
            <v/>
          </cell>
          <cell r="AD478" t="str">
            <v/>
          </cell>
          <cell r="AE478" t="str">
            <v/>
          </cell>
          <cell r="AF478" t="str">
            <v/>
          </cell>
          <cell r="AG478" t="str">
            <v/>
          </cell>
          <cell r="AH478" t="str">
            <v/>
          </cell>
          <cell r="AI478" t="str">
            <v/>
          </cell>
          <cell r="AJ478" t="str">
            <v/>
          </cell>
          <cell r="AK478" t="str">
            <v/>
          </cell>
          <cell r="AL478" t="str">
            <v/>
          </cell>
          <cell r="AM478" t="str">
            <v/>
          </cell>
          <cell r="AN478" t="str">
            <v/>
          </cell>
          <cell r="AO478" t="str">
            <v/>
          </cell>
          <cell r="AP478" t="str">
            <v/>
          </cell>
          <cell r="AQ478" t="str">
            <v/>
          </cell>
          <cell r="AR478" t="str">
            <v/>
          </cell>
          <cell r="AS478" t="str">
            <v/>
          </cell>
          <cell r="AT478" t="str">
            <v/>
          </cell>
          <cell r="AU478" t="str">
            <v/>
          </cell>
          <cell r="AV478" t="str">
            <v/>
          </cell>
          <cell r="AW478" t="str">
            <v/>
          </cell>
        </row>
        <row r="479">
          <cell r="B479" t="str">
            <v/>
          </cell>
          <cell r="C479" t="str">
            <v/>
          </cell>
          <cell r="D479" t="str">
            <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T479" t="str">
            <v/>
          </cell>
          <cell r="U479" t="str">
            <v/>
          </cell>
          <cell r="V479" t="str">
            <v/>
          </cell>
          <cell r="W479" t="str">
            <v/>
          </cell>
          <cell r="X479" t="str">
            <v/>
          </cell>
          <cell r="Y479" t="str">
            <v/>
          </cell>
          <cell r="Z479" t="str">
            <v/>
          </cell>
          <cell r="AA479" t="str">
            <v/>
          </cell>
          <cell r="AB479" t="str">
            <v/>
          </cell>
          <cell r="AC479" t="str">
            <v/>
          </cell>
          <cell r="AD479" t="str">
            <v/>
          </cell>
          <cell r="AE479" t="str">
            <v/>
          </cell>
          <cell r="AF479" t="str">
            <v/>
          </cell>
          <cell r="AG479" t="str">
            <v/>
          </cell>
          <cell r="AH479" t="str">
            <v/>
          </cell>
          <cell r="AI479" t="str">
            <v/>
          </cell>
          <cell r="AJ479" t="str">
            <v/>
          </cell>
          <cell r="AK479" t="str">
            <v/>
          </cell>
          <cell r="AL479" t="str">
            <v/>
          </cell>
          <cell r="AM479" t="str">
            <v/>
          </cell>
          <cell r="AN479" t="str">
            <v/>
          </cell>
          <cell r="AO479" t="str">
            <v/>
          </cell>
          <cell r="AP479" t="str">
            <v/>
          </cell>
          <cell r="AQ479" t="str">
            <v/>
          </cell>
          <cell r="AR479" t="str">
            <v/>
          </cell>
          <cell r="AS479" t="str">
            <v/>
          </cell>
          <cell r="AT479" t="str">
            <v/>
          </cell>
          <cell r="AU479" t="str">
            <v/>
          </cell>
          <cell r="AV479" t="str">
            <v/>
          </cell>
          <cell r="AW479" t="str">
            <v/>
          </cell>
        </row>
        <row r="480">
          <cell r="B480" t="str">
            <v/>
          </cell>
          <cell r="C480" t="str">
            <v/>
          </cell>
          <cell r="D480" t="str">
            <v/>
          </cell>
          <cell r="E480" t="str">
            <v/>
          </cell>
          <cell r="F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T480" t="str">
            <v/>
          </cell>
          <cell r="U480" t="str">
            <v/>
          </cell>
          <cell r="V480" t="str">
            <v/>
          </cell>
          <cell r="W480" t="str">
            <v/>
          </cell>
          <cell r="X480" t="str">
            <v/>
          </cell>
          <cell r="Y480" t="str">
            <v/>
          </cell>
          <cell r="Z480" t="str">
            <v/>
          </cell>
          <cell r="AA480" t="str">
            <v/>
          </cell>
          <cell r="AB480" t="str">
            <v/>
          </cell>
          <cell r="AC480" t="str">
            <v/>
          </cell>
          <cell r="AD480" t="str">
            <v/>
          </cell>
          <cell r="AE480" t="str">
            <v/>
          </cell>
          <cell r="AF480" t="str">
            <v/>
          </cell>
          <cell r="AG480" t="str">
            <v/>
          </cell>
          <cell r="AH480" t="str">
            <v/>
          </cell>
          <cell r="AI480" t="str">
            <v/>
          </cell>
          <cell r="AJ480" t="str">
            <v/>
          </cell>
          <cell r="AK480" t="str">
            <v/>
          </cell>
          <cell r="AL480" t="str">
            <v/>
          </cell>
          <cell r="AM480" t="str">
            <v/>
          </cell>
          <cell r="AN480" t="str">
            <v/>
          </cell>
          <cell r="AO480" t="str">
            <v/>
          </cell>
          <cell r="AP480" t="str">
            <v/>
          </cell>
          <cell r="AQ480" t="str">
            <v/>
          </cell>
          <cell r="AR480" t="str">
            <v/>
          </cell>
          <cell r="AS480" t="str">
            <v/>
          </cell>
          <cell r="AT480" t="str">
            <v/>
          </cell>
          <cell r="AU480" t="str">
            <v/>
          </cell>
          <cell r="AV480" t="str">
            <v/>
          </cell>
          <cell r="AW480" t="str">
            <v/>
          </cell>
        </row>
        <row r="481">
          <cell r="B481" t="str">
            <v/>
          </cell>
          <cell r="C481" t="str">
            <v/>
          </cell>
          <cell r="D481" t="str">
            <v/>
          </cell>
          <cell r="E481" t="str">
            <v/>
          </cell>
          <cell r="F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T481" t="str">
            <v/>
          </cell>
          <cell r="U481" t="str">
            <v/>
          </cell>
          <cell r="V481" t="str">
            <v/>
          </cell>
          <cell r="W481" t="str">
            <v/>
          </cell>
          <cell r="X481" t="str">
            <v/>
          </cell>
          <cell r="Y481" t="str">
            <v/>
          </cell>
          <cell r="Z481" t="str">
            <v/>
          </cell>
          <cell r="AA481" t="str">
            <v/>
          </cell>
          <cell r="AB481" t="str">
            <v/>
          </cell>
          <cell r="AC481" t="str">
            <v/>
          </cell>
          <cell r="AD481" t="str">
            <v/>
          </cell>
          <cell r="AE481" t="str">
            <v/>
          </cell>
          <cell r="AF481" t="str">
            <v/>
          </cell>
          <cell r="AG481" t="str">
            <v/>
          </cell>
          <cell r="AH481" t="str">
            <v/>
          </cell>
          <cell r="AI481" t="str">
            <v/>
          </cell>
          <cell r="AJ481" t="str">
            <v/>
          </cell>
          <cell r="AK481" t="str">
            <v/>
          </cell>
          <cell r="AL481" t="str">
            <v/>
          </cell>
          <cell r="AM481" t="str">
            <v/>
          </cell>
          <cell r="AN481" t="str">
            <v/>
          </cell>
          <cell r="AO481" t="str">
            <v/>
          </cell>
          <cell r="AP481" t="str">
            <v/>
          </cell>
          <cell r="AQ481" t="str">
            <v/>
          </cell>
          <cell r="AR481" t="str">
            <v/>
          </cell>
          <cell r="AS481" t="str">
            <v/>
          </cell>
          <cell r="AT481" t="str">
            <v/>
          </cell>
          <cell r="AU481" t="str">
            <v/>
          </cell>
          <cell r="AV481" t="str">
            <v/>
          </cell>
          <cell r="AW481" t="str">
            <v/>
          </cell>
        </row>
        <row r="482">
          <cell r="B482" t="str">
            <v/>
          </cell>
          <cell r="C482" t="str">
            <v/>
          </cell>
          <cell r="D482" t="str">
            <v/>
          </cell>
          <cell r="E482" t="str">
            <v/>
          </cell>
          <cell r="F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T482" t="str">
            <v/>
          </cell>
          <cell r="U482" t="str">
            <v/>
          </cell>
          <cell r="V482" t="str">
            <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t="str">
            <v/>
          </cell>
          <cell r="AP482" t="str">
            <v/>
          </cell>
          <cell r="AQ482" t="str">
            <v/>
          </cell>
          <cell r="AR482" t="str">
            <v/>
          </cell>
          <cell r="AS482" t="str">
            <v/>
          </cell>
          <cell r="AT482" t="str">
            <v/>
          </cell>
          <cell r="AU482" t="str">
            <v/>
          </cell>
          <cell r="AV482" t="str">
            <v/>
          </cell>
          <cell r="AW482" t="str">
            <v/>
          </cell>
        </row>
        <row r="483">
          <cell r="B483" t="str">
            <v/>
          </cell>
          <cell r="C483" t="str">
            <v/>
          </cell>
          <cell r="D483" t="str">
            <v/>
          </cell>
          <cell r="E483" t="str">
            <v/>
          </cell>
          <cell r="F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T483" t="str">
            <v/>
          </cell>
          <cell r="U483" t="str">
            <v/>
          </cell>
          <cell r="V483" t="str">
            <v/>
          </cell>
          <cell r="W483" t="str">
            <v/>
          </cell>
          <cell r="X483" t="str">
            <v/>
          </cell>
          <cell r="Y483" t="str">
            <v/>
          </cell>
          <cell r="Z483" t="str">
            <v/>
          </cell>
          <cell r="AA483" t="str">
            <v/>
          </cell>
          <cell r="AB483" t="str">
            <v/>
          </cell>
          <cell r="AC483" t="str">
            <v/>
          </cell>
          <cell r="AD483" t="str">
            <v/>
          </cell>
          <cell r="AE483" t="str">
            <v/>
          </cell>
          <cell r="AF483" t="str">
            <v/>
          </cell>
          <cell r="AG483" t="str">
            <v/>
          </cell>
          <cell r="AH483" t="str">
            <v/>
          </cell>
          <cell r="AI483" t="str">
            <v/>
          </cell>
          <cell r="AJ483" t="str">
            <v/>
          </cell>
          <cell r="AK483" t="str">
            <v/>
          </cell>
          <cell r="AL483" t="str">
            <v/>
          </cell>
          <cell r="AM483" t="str">
            <v/>
          </cell>
          <cell r="AN483" t="str">
            <v/>
          </cell>
          <cell r="AO483" t="str">
            <v/>
          </cell>
          <cell r="AP483" t="str">
            <v/>
          </cell>
          <cell r="AQ483" t="str">
            <v/>
          </cell>
          <cell r="AR483" t="str">
            <v/>
          </cell>
          <cell r="AS483" t="str">
            <v/>
          </cell>
          <cell r="AT483" t="str">
            <v/>
          </cell>
          <cell r="AU483" t="str">
            <v/>
          </cell>
          <cell r="AV483" t="str">
            <v/>
          </cell>
          <cell r="AW483" t="str">
            <v/>
          </cell>
        </row>
        <row r="484">
          <cell r="B484" t="str">
            <v/>
          </cell>
          <cell r="C484" t="str">
            <v/>
          </cell>
          <cell r="D484" t="str">
            <v/>
          </cell>
          <cell r="E484" t="str">
            <v/>
          </cell>
          <cell r="F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T484" t="str">
            <v/>
          </cell>
          <cell r="U484" t="str">
            <v/>
          </cell>
          <cell r="V484" t="str">
            <v/>
          </cell>
          <cell r="W484" t="str">
            <v/>
          </cell>
          <cell r="X484" t="str">
            <v/>
          </cell>
          <cell r="Y484" t="str">
            <v/>
          </cell>
          <cell r="Z484" t="str">
            <v/>
          </cell>
          <cell r="AA484" t="str">
            <v/>
          </cell>
          <cell r="AB484" t="str">
            <v/>
          </cell>
          <cell r="AC484" t="str">
            <v/>
          </cell>
          <cell r="AD484" t="str">
            <v/>
          </cell>
          <cell r="AE484" t="str">
            <v/>
          </cell>
          <cell r="AF484" t="str">
            <v/>
          </cell>
          <cell r="AG484" t="str">
            <v/>
          </cell>
          <cell r="AH484" t="str">
            <v/>
          </cell>
          <cell r="AI484" t="str">
            <v/>
          </cell>
          <cell r="AJ484" t="str">
            <v/>
          </cell>
          <cell r="AK484" t="str">
            <v/>
          </cell>
          <cell r="AL484" t="str">
            <v/>
          </cell>
          <cell r="AM484" t="str">
            <v/>
          </cell>
          <cell r="AN484" t="str">
            <v/>
          </cell>
          <cell r="AO484" t="str">
            <v/>
          </cell>
          <cell r="AP484" t="str">
            <v/>
          </cell>
          <cell r="AQ484" t="str">
            <v/>
          </cell>
          <cell r="AR484" t="str">
            <v/>
          </cell>
          <cell r="AS484" t="str">
            <v/>
          </cell>
          <cell r="AT484" t="str">
            <v/>
          </cell>
          <cell r="AU484" t="str">
            <v/>
          </cell>
          <cell r="AV484" t="str">
            <v/>
          </cell>
          <cell r="AW484" t="str">
            <v/>
          </cell>
        </row>
        <row r="485">
          <cell r="B485" t="str">
            <v/>
          </cell>
          <cell r="C485" t="str">
            <v/>
          </cell>
          <cell r="D485" t="str">
            <v/>
          </cell>
          <cell r="E485" t="str">
            <v/>
          </cell>
          <cell r="F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T485" t="str">
            <v/>
          </cell>
          <cell r="U485" t="str">
            <v/>
          </cell>
          <cell r="V485" t="str">
            <v/>
          </cell>
          <cell r="W485" t="str">
            <v/>
          </cell>
          <cell r="X485" t="str">
            <v/>
          </cell>
          <cell r="Y485" t="str">
            <v/>
          </cell>
          <cell r="Z485" t="str">
            <v/>
          </cell>
          <cell r="AA485" t="str">
            <v/>
          </cell>
          <cell r="AB485" t="str">
            <v/>
          </cell>
          <cell r="AC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t="str">
            <v/>
          </cell>
          <cell r="AP485" t="str">
            <v/>
          </cell>
          <cell r="AQ485" t="str">
            <v/>
          </cell>
          <cell r="AR485" t="str">
            <v/>
          </cell>
          <cell r="AS485" t="str">
            <v/>
          </cell>
          <cell r="AT485" t="str">
            <v/>
          </cell>
          <cell r="AU485" t="str">
            <v/>
          </cell>
          <cell r="AV485" t="str">
            <v/>
          </cell>
          <cell r="AW485" t="str">
            <v/>
          </cell>
        </row>
        <row r="486">
          <cell r="B486" t="str">
            <v/>
          </cell>
          <cell r="C486" t="str">
            <v/>
          </cell>
          <cell r="D486" t="str">
            <v/>
          </cell>
          <cell r="E486" t="str">
            <v/>
          </cell>
          <cell r="F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T486" t="str">
            <v/>
          </cell>
          <cell r="U486" t="str">
            <v/>
          </cell>
          <cell r="V486" t="str">
            <v/>
          </cell>
          <cell r="W486" t="str">
            <v/>
          </cell>
          <cell r="X486" t="str">
            <v/>
          </cell>
          <cell r="Y486" t="str">
            <v/>
          </cell>
          <cell r="Z486" t="str">
            <v/>
          </cell>
          <cell r="AA486" t="str">
            <v/>
          </cell>
          <cell r="AB486" t="str">
            <v/>
          </cell>
          <cell r="AC486" t="str">
            <v/>
          </cell>
          <cell r="AD486" t="str">
            <v/>
          </cell>
          <cell r="AE486" t="str">
            <v/>
          </cell>
          <cell r="AF486" t="str">
            <v/>
          </cell>
          <cell r="AG486" t="str">
            <v/>
          </cell>
          <cell r="AH486" t="str">
            <v/>
          </cell>
          <cell r="AI486" t="str">
            <v/>
          </cell>
          <cell r="AJ486" t="str">
            <v/>
          </cell>
          <cell r="AK486" t="str">
            <v/>
          </cell>
          <cell r="AL486" t="str">
            <v/>
          </cell>
          <cell r="AM486" t="str">
            <v/>
          </cell>
          <cell r="AN486" t="str">
            <v/>
          </cell>
          <cell r="AO486" t="str">
            <v/>
          </cell>
          <cell r="AP486" t="str">
            <v/>
          </cell>
          <cell r="AQ486" t="str">
            <v/>
          </cell>
          <cell r="AR486" t="str">
            <v/>
          </cell>
          <cell r="AS486" t="str">
            <v/>
          </cell>
          <cell r="AT486" t="str">
            <v/>
          </cell>
          <cell r="AU486" t="str">
            <v/>
          </cell>
          <cell r="AV486" t="str">
            <v/>
          </cell>
          <cell r="AW486" t="str">
            <v/>
          </cell>
        </row>
        <row r="487">
          <cell r="B487" t="str">
            <v/>
          </cell>
          <cell r="C487" t="str">
            <v/>
          </cell>
          <cell r="D487" t="str">
            <v/>
          </cell>
          <cell r="E487" t="str">
            <v/>
          </cell>
          <cell r="F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T487" t="str">
            <v/>
          </cell>
          <cell r="U487" t="str">
            <v/>
          </cell>
          <cell r="V487" t="str">
            <v/>
          </cell>
          <cell r="W487" t="str">
            <v/>
          </cell>
          <cell r="X487" t="str">
            <v/>
          </cell>
          <cell r="Y487" t="str">
            <v/>
          </cell>
          <cell r="Z487" t="str">
            <v/>
          </cell>
          <cell r="AA487" t="str">
            <v/>
          </cell>
          <cell r="AB487" t="str">
            <v/>
          </cell>
          <cell r="AC487" t="str">
            <v/>
          </cell>
          <cell r="AD487" t="str">
            <v/>
          </cell>
          <cell r="AE487" t="str">
            <v/>
          </cell>
          <cell r="AF487" t="str">
            <v/>
          </cell>
          <cell r="AG487" t="str">
            <v/>
          </cell>
          <cell r="AH487" t="str">
            <v/>
          </cell>
          <cell r="AI487" t="str">
            <v/>
          </cell>
          <cell r="AJ487" t="str">
            <v/>
          </cell>
          <cell r="AK487" t="str">
            <v/>
          </cell>
          <cell r="AL487" t="str">
            <v/>
          </cell>
          <cell r="AM487" t="str">
            <v/>
          </cell>
          <cell r="AN487" t="str">
            <v/>
          </cell>
          <cell r="AO487" t="str">
            <v/>
          </cell>
          <cell r="AP487" t="str">
            <v/>
          </cell>
          <cell r="AQ487" t="str">
            <v/>
          </cell>
          <cell r="AR487" t="str">
            <v/>
          </cell>
          <cell r="AS487" t="str">
            <v/>
          </cell>
          <cell r="AT487" t="str">
            <v/>
          </cell>
          <cell r="AU487" t="str">
            <v/>
          </cell>
          <cell r="AV487" t="str">
            <v/>
          </cell>
          <cell r="AW487" t="str">
            <v/>
          </cell>
        </row>
        <row r="488">
          <cell r="B488" t="str">
            <v/>
          </cell>
          <cell r="C488" t="str">
            <v/>
          </cell>
          <cell r="D488" t="str">
            <v/>
          </cell>
          <cell r="E488" t="str">
            <v/>
          </cell>
          <cell r="F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T488" t="str">
            <v/>
          </cell>
          <cell r="U488" t="str">
            <v/>
          </cell>
          <cell r="V488" t="str">
            <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t="str">
            <v/>
          </cell>
          <cell r="AQ488" t="str">
            <v/>
          </cell>
          <cell r="AR488" t="str">
            <v/>
          </cell>
          <cell r="AS488" t="str">
            <v/>
          </cell>
          <cell r="AT488" t="str">
            <v/>
          </cell>
          <cell r="AU488" t="str">
            <v/>
          </cell>
          <cell r="AV488" t="str">
            <v/>
          </cell>
          <cell r="AW488" t="str">
            <v/>
          </cell>
        </row>
        <row r="489">
          <cell r="B489" t="str">
            <v/>
          </cell>
          <cell r="C489" t="str">
            <v/>
          </cell>
          <cell r="D489" t="str">
            <v/>
          </cell>
          <cell r="E489" t="str">
            <v/>
          </cell>
          <cell r="F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T489" t="str">
            <v/>
          </cell>
          <cell r="U489" t="str">
            <v/>
          </cell>
          <cell r="V489" t="str">
            <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cell r="AK489" t="str">
            <v/>
          </cell>
          <cell r="AL489" t="str">
            <v/>
          </cell>
          <cell r="AM489" t="str">
            <v/>
          </cell>
          <cell r="AN489" t="str">
            <v/>
          </cell>
          <cell r="AO489" t="str">
            <v/>
          </cell>
          <cell r="AP489" t="str">
            <v/>
          </cell>
          <cell r="AQ489" t="str">
            <v/>
          </cell>
          <cell r="AR489" t="str">
            <v/>
          </cell>
          <cell r="AS489" t="str">
            <v/>
          </cell>
          <cell r="AT489" t="str">
            <v/>
          </cell>
          <cell r="AU489" t="str">
            <v/>
          </cell>
          <cell r="AV489" t="str">
            <v/>
          </cell>
          <cell r="AW489" t="str">
            <v/>
          </cell>
        </row>
        <row r="490">
          <cell r="B490" t="str">
            <v/>
          </cell>
          <cell r="C490" t="str">
            <v/>
          </cell>
          <cell r="D490" t="str">
            <v/>
          </cell>
          <cell r="E490" t="str">
            <v/>
          </cell>
          <cell r="F490" t="str">
            <v/>
          </cell>
          <cell r="G490" t="str">
            <v/>
          </cell>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cell r="AK490" t="str">
            <v/>
          </cell>
          <cell r="AL490" t="str">
            <v/>
          </cell>
          <cell r="AM490" t="str">
            <v/>
          </cell>
          <cell r="AN490" t="str">
            <v/>
          </cell>
          <cell r="AO490" t="str">
            <v/>
          </cell>
          <cell r="AP490" t="str">
            <v/>
          </cell>
          <cell r="AQ490" t="str">
            <v/>
          </cell>
          <cell r="AR490" t="str">
            <v/>
          </cell>
          <cell r="AS490" t="str">
            <v/>
          </cell>
          <cell r="AT490" t="str">
            <v/>
          </cell>
          <cell r="AU490" t="str">
            <v/>
          </cell>
          <cell r="AV490" t="str">
            <v/>
          </cell>
          <cell r="AW490" t="str">
            <v/>
          </cell>
        </row>
        <row r="491">
          <cell r="B491" t="str">
            <v/>
          </cell>
          <cell r="C491" t="str">
            <v/>
          </cell>
          <cell r="D491" t="str">
            <v/>
          </cell>
          <cell r="E491" t="str">
            <v/>
          </cell>
          <cell r="F491" t="str">
            <v/>
          </cell>
          <cell r="G491" t="str">
            <v/>
          </cell>
          <cell r="H491" t="str">
            <v/>
          </cell>
          <cell r="I491" t="str">
            <v/>
          </cell>
          <cell r="J491" t="str">
            <v/>
          </cell>
          <cell r="K491" t="str">
            <v/>
          </cell>
          <cell r="L491" t="str">
            <v/>
          </cell>
          <cell r="M491" t="str">
            <v/>
          </cell>
          <cell r="N491" t="str">
            <v/>
          </cell>
          <cell r="O491" t="str">
            <v/>
          </cell>
          <cell r="P491" t="str">
            <v/>
          </cell>
          <cell r="Q491" t="str">
            <v/>
          </cell>
          <cell r="R491" t="str">
            <v/>
          </cell>
          <cell r="S491" t="str">
            <v/>
          </cell>
          <cell r="T491" t="str">
            <v/>
          </cell>
          <cell r="U491" t="str">
            <v/>
          </cell>
          <cell r="V491" t="str">
            <v/>
          </cell>
          <cell r="W491" t="str">
            <v/>
          </cell>
          <cell r="X491" t="str">
            <v/>
          </cell>
          <cell r="Y491" t="str">
            <v/>
          </cell>
          <cell r="Z491" t="str">
            <v/>
          </cell>
          <cell r="AA491" t="str">
            <v/>
          </cell>
          <cell r="AB491" t="str">
            <v/>
          </cell>
          <cell r="AC491" t="str">
            <v/>
          </cell>
          <cell r="AD491" t="str">
            <v/>
          </cell>
          <cell r="AE491" t="str">
            <v/>
          </cell>
          <cell r="AF491" t="str">
            <v/>
          </cell>
          <cell r="AG491" t="str">
            <v/>
          </cell>
          <cell r="AH491" t="str">
            <v/>
          </cell>
          <cell r="AI491" t="str">
            <v/>
          </cell>
          <cell r="AJ491" t="str">
            <v/>
          </cell>
          <cell r="AK491" t="str">
            <v/>
          </cell>
          <cell r="AL491" t="str">
            <v/>
          </cell>
          <cell r="AM491" t="str">
            <v/>
          </cell>
          <cell r="AN491" t="str">
            <v/>
          </cell>
          <cell r="AO491" t="str">
            <v/>
          </cell>
          <cell r="AP491" t="str">
            <v/>
          </cell>
          <cell r="AQ491" t="str">
            <v/>
          </cell>
          <cell r="AR491" t="str">
            <v/>
          </cell>
          <cell r="AS491" t="str">
            <v/>
          </cell>
          <cell r="AT491" t="str">
            <v/>
          </cell>
          <cell r="AU491" t="str">
            <v/>
          </cell>
          <cell r="AV491" t="str">
            <v/>
          </cell>
          <cell r="AW491" t="str">
            <v/>
          </cell>
        </row>
        <row r="492">
          <cell r="B492" t="str">
            <v/>
          </cell>
          <cell r="C492" t="str">
            <v/>
          </cell>
          <cell r="D492" t="str">
            <v/>
          </cell>
          <cell r="E492" t="str">
            <v/>
          </cell>
          <cell r="F492" t="str">
            <v/>
          </cell>
          <cell r="G492" t="str">
            <v/>
          </cell>
          <cell r="H492" t="str">
            <v/>
          </cell>
          <cell r="I492" t="str">
            <v/>
          </cell>
          <cell r="J492" t="str">
            <v/>
          </cell>
          <cell r="K492" t="str">
            <v/>
          </cell>
          <cell r="L492" t="str">
            <v/>
          </cell>
          <cell r="M492" t="str">
            <v/>
          </cell>
          <cell r="N492" t="str">
            <v/>
          </cell>
          <cell r="O492" t="str">
            <v/>
          </cell>
          <cell r="P492" t="str">
            <v/>
          </cell>
          <cell r="Q492" t="str">
            <v/>
          </cell>
          <cell r="R492" t="str">
            <v/>
          </cell>
          <cell r="S492" t="str">
            <v/>
          </cell>
          <cell r="T492" t="str">
            <v/>
          </cell>
          <cell r="U492" t="str">
            <v/>
          </cell>
          <cell r="V492" t="str">
            <v/>
          </cell>
          <cell r="W492" t="str">
            <v/>
          </cell>
          <cell r="X492" t="str">
            <v/>
          </cell>
          <cell r="Y492" t="str">
            <v/>
          </cell>
          <cell r="Z492" t="str">
            <v/>
          </cell>
          <cell r="AA492" t="str">
            <v/>
          </cell>
          <cell r="AB492" t="str">
            <v/>
          </cell>
          <cell r="AC492" t="str">
            <v/>
          </cell>
          <cell r="AD492" t="str">
            <v/>
          </cell>
          <cell r="AE492" t="str">
            <v/>
          </cell>
          <cell r="AF492" t="str">
            <v/>
          </cell>
          <cell r="AG492" t="str">
            <v/>
          </cell>
          <cell r="AH492" t="str">
            <v/>
          </cell>
          <cell r="AI492" t="str">
            <v/>
          </cell>
          <cell r="AJ492" t="str">
            <v/>
          </cell>
          <cell r="AK492" t="str">
            <v/>
          </cell>
          <cell r="AL492" t="str">
            <v/>
          </cell>
          <cell r="AM492" t="str">
            <v/>
          </cell>
          <cell r="AN492" t="str">
            <v/>
          </cell>
          <cell r="AO492" t="str">
            <v/>
          </cell>
          <cell r="AP492" t="str">
            <v/>
          </cell>
          <cell r="AQ492" t="str">
            <v/>
          </cell>
          <cell r="AR492" t="str">
            <v/>
          </cell>
          <cell r="AS492" t="str">
            <v/>
          </cell>
          <cell r="AT492" t="str">
            <v/>
          </cell>
          <cell r="AU492" t="str">
            <v/>
          </cell>
          <cell r="AV492" t="str">
            <v/>
          </cell>
          <cell r="AW492" t="str">
            <v/>
          </cell>
        </row>
        <row r="493">
          <cell r="B493" t="str">
            <v/>
          </cell>
          <cell r="C493" t="str">
            <v/>
          </cell>
          <cell r="D493" t="str">
            <v/>
          </cell>
          <cell r="E493" t="str">
            <v/>
          </cell>
          <cell r="F493" t="str">
            <v/>
          </cell>
          <cell r="G493" t="str">
            <v/>
          </cell>
          <cell r="H493" t="str">
            <v/>
          </cell>
          <cell r="I493" t="str">
            <v/>
          </cell>
          <cell r="J493" t="str">
            <v/>
          </cell>
          <cell r="K493" t="str">
            <v/>
          </cell>
          <cell r="L493" t="str">
            <v/>
          </cell>
          <cell r="M493" t="str">
            <v/>
          </cell>
          <cell r="N493" t="str">
            <v/>
          </cell>
          <cell r="O493" t="str">
            <v/>
          </cell>
          <cell r="P493" t="str">
            <v/>
          </cell>
          <cell r="Q493" t="str">
            <v/>
          </cell>
          <cell r="R493" t="str">
            <v/>
          </cell>
          <cell r="S493" t="str">
            <v/>
          </cell>
          <cell r="T493" t="str">
            <v/>
          </cell>
          <cell r="U493" t="str">
            <v/>
          </cell>
          <cell r="V493" t="str">
            <v/>
          </cell>
          <cell r="W493" t="str">
            <v/>
          </cell>
          <cell r="X493" t="str">
            <v/>
          </cell>
          <cell r="Y493" t="str">
            <v/>
          </cell>
          <cell r="Z493" t="str">
            <v/>
          </cell>
          <cell r="AA493" t="str">
            <v/>
          </cell>
          <cell r="AB493" t="str">
            <v/>
          </cell>
          <cell r="AC493" t="str">
            <v/>
          </cell>
          <cell r="AD493" t="str">
            <v/>
          </cell>
          <cell r="AE493" t="str">
            <v/>
          </cell>
          <cell r="AF493" t="str">
            <v/>
          </cell>
          <cell r="AG493" t="str">
            <v/>
          </cell>
          <cell r="AH493" t="str">
            <v/>
          </cell>
          <cell r="AI493" t="str">
            <v/>
          </cell>
          <cell r="AJ493" t="str">
            <v/>
          </cell>
          <cell r="AK493" t="str">
            <v/>
          </cell>
          <cell r="AL493" t="str">
            <v/>
          </cell>
          <cell r="AM493" t="str">
            <v/>
          </cell>
          <cell r="AN493" t="str">
            <v/>
          </cell>
          <cell r="AO493" t="str">
            <v/>
          </cell>
          <cell r="AP493" t="str">
            <v/>
          </cell>
          <cell r="AQ493" t="str">
            <v/>
          </cell>
          <cell r="AR493" t="str">
            <v/>
          </cell>
          <cell r="AS493" t="str">
            <v/>
          </cell>
          <cell r="AT493" t="str">
            <v/>
          </cell>
          <cell r="AU493" t="str">
            <v/>
          </cell>
          <cell r="AV493" t="str">
            <v/>
          </cell>
          <cell r="AW493" t="str">
            <v/>
          </cell>
        </row>
        <row r="494">
          <cell r="B494" t="str">
            <v/>
          </cell>
          <cell r="C494" t="str">
            <v/>
          </cell>
          <cell r="D494" t="str">
            <v/>
          </cell>
          <cell r="E494" t="str">
            <v/>
          </cell>
          <cell r="F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T494" t="str">
            <v/>
          </cell>
          <cell r="U494" t="str">
            <v/>
          </cell>
          <cell r="V494" t="str">
            <v/>
          </cell>
          <cell r="W494" t="str">
            <v/>
          </cell>
          <cell r="X494" t="str">
            <v/>
          </cell>
          <cell r="Y494" t="str">
            <v/>
          </cell>
          <cell r="Z494" t="str">
            <v/>
          </cell>
          <cell r="AA494" t="str">
            <v/>
          </cell>
          <cell r="AB494" t="str">
            <v/>
          </cell>
          <cell r="AC494" t="str">
            <v/>
          </cell>
          <cell r="AD494" t="str">
            <v/>
          </cell>
          <cell r="AE494" t="str">
            <v/>
          </cell>
          <cell r="AF494" t="str">
            <v/>
          </cell>
          <cell r="AG494" t="str">
            <v/>
          </cell>
          <cell r="AH494" t="str">
            <v/>
          </cell>
          <cell r="AI494" t="str">
            <v/>
          </cell>
          <cell r="AJ494" t="str">
            <v/>
          </cell>
          <cell r="AK494" t="str">
            <v/>
          </cell>
          <cell r="AL494" t="str">
            <v/>
          </cell>
          <cell r="AM494" t="str">
            <v/>
          </cell>
          <cell r="AN494" t="str">
            <v/>
          </cell>
          <cell r="AO494" t="str">
            <v/>
          </cell>
          <cell r="AP494" t="str">
            <v/>
          </cell>
          <cell r="AQ494" t="str">
            <v/>
          </cell>
          <cell r="AR494" t="str">
            <v/>
          </cell>
          <cell r="AS494" t="str">
            <v/>
          </cell>
          <cell r="AT494" t="str">
            <v/>
          </cell>
          <cell r="AU494" t="str">
            <v/>
          </cell>
          <cell r="AV494" t="str">
            <v/>
          </cell>
          <cell r="AW494" t="str">
            <v/>
          </cell>
        </row>
        <row r="495">
          <cell r="B495" t="str">
            <v/>
          </cell>
          <cell r="C495" t="str">
            <v/>
          </cell>
          <cell r="D495" t="str">
            <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T495" t="str">
            <v/>
          </cell>
          <cell r="U495" t="str">
            <v/>
          </cell>
          <cell r="V495" t="str">
            <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cell r="AK495" t="str">
            <v/>
          </cell>
          <cell r="AL495" t="str">
            <v/>
          </cell>
          <cell r="AM495" t="str">
            <v/>
          </cell>
          <cell r="AN495" t="str">
            <v/>
          </cell>
          <cell r="AO495" t="str">
            <v/>
          </cell>
          <cell r="AP495" t="str">
            <v/>
          </cell>
          <cell r="AQ495" t="str">
            <v/>
          </cell>
          <cell r="AR495" t="str">
            <v/>
          </cell>
          <cell r="AS495" t="str">
            <v/>
          </cell>
          <cell r="AT495" t="str">
            <v/>
          </cell>
          <cell r="AU495" t="str">
            <v/>
          </cell>
          <cell r="AV495" t="str">
            <v/>
          </cell>
          <cell r="AW495" t="str">
            <v/>
          </cell>
        </row>
        <row r="496">
          <cell r="B496" t="str">
            <v/>
          </cell>
          <cell r="C496" t="str">
            <v/>
          </cell>
          <cell r="D496" t="str">
            <v/>
          </cell>
          <cell r="E496" t="str">
            <v/>
          </cell>
          <cell r="F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T496" t="str">
            <v/>
          </cell>
          <cell r="U496" t="str">
            <v/>
          </cell>
          <cell r="V496" t="str">
            <v/>
          </cell>
          <cell r="W496" t="str">
            <v/>
          </cell>
          <cell r="X496" t="str">
            <v/>
          </cell>
          <cell r="Y496" t="str">
            <v/>
          </cell>
          <cell r="Z496" t="str">
            <v/>
          </cell>
          <cell r="AA496" t="str">
            <v/>
          </cell>
          <cell r="AB496" t="str">
            <v/>
          </cell>
          <cell r="AC496" t="str">
            <v/>
          </cell>
          <cell r="AD496" t="str">
            <v/>
          </cell>
          <cell r="AE496" t="str">
            <v/>
          </cell>
          <cell r="AF496" t="str">
            <v/>
          </cell>
          <cell r="AG496" t="str">
            <v/>
          </cell>
          <cell r="AH496" t="str">
            <v/>
          </cell>
          <cell r="AI496" t="str">
            <v/>
          </cell>
          <cell r="AJ496" t="str">
            <v/>
          </cell>
          <cell r="AK496" t="str">
            <v/>
          </cell>
          <cell r="AL496" t="str">
            <v/>
          </cell>
          <cell r="AM496" t="str">
            <v/>
          </cell>
          <cell r="AN496" t="str">
            <v/>
          </cell>
          <cell r="AO496" t="str">
            <v/>
          </cell>
          <cell r="AP496" t="str">
            <v/>
          </cell>
          <cell r="AQ496" t="str">
            <v/>
          </cell>
          <cell r="AR496" t="str">
            <v/>
          </cell>
          <cell r="AS496" t="str">
            <v/>
          </cell>
          <cell r="AT496" t="str">
            <v/>
          </cell>
          <cell r="AU496" t="str">
            <v/>
          </cell>
          <cell r="AV496" t="str">
            <v/>
          </cell>
          <cell r="AW496" t="str">
            <v/>
          </cell>
        </row>
        <row r="497">
          <cell r="B497" t="str">
            <v/>
          </cell>
          <cell r="C497" t="str">
            <v/>
          </cell>
          <cell r="D497" t="str">
            <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T497" t="str">
            <v/>
          </cell>
          <cell r="U497" t="str">
            <v/>
          </cell>
          <cell r="V497" t="str">
            <v/>
          </cell>
          <cell r="W497" t="str">
            <v/>
          </cell>
          <cell r="X497" t="str">
            <v/>
          </cell>
          <cell r="Y497" t="str">
            <v/>
          </cell>
          <cell r="Z497" t="str">
            <v/>
          </cell>
          <cell r="AA497" t="str">
            <v/>
          </cell>
          <cell r="AB497" t="str">
            <v/>
          </cell>
          <cell r="AC497" t="str">
            <v/>
          </cell>
          <cell r="AD497" t="str">
            <v/>
          </cell>
          <cell r="AE497" t="str">
            <v/>
          </cell>
          <cell r="AF497" t="str">
            <v/>
          </cell>
          <cell r="AG497" t="str">
            <v/>
          </cell>
          <cell r="AH497" t="str">
            <v/>
          </cell>
          <cell r="AI497" t="str">
            <v/>
          </cell>
          <cell r="AJ497" t="str">
            <v/>
          </cell>
          <cell r="AK497" t="str">
            <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row>
        <row r="498">
          <cell r="B498" t="str">
            <v/>
          </cell>
          <cell r="C498" t="str">
            <v/>
          </cell>
          <cell r="D498" t="str">
            <v/>
          </cell>
          <cell r="E498" t="str">
            <v/>
          </cell>
          <cell r="F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T498" t="str">
            <v/>
          </cell>
          <cell r="U498" t="str">
            <v/>
          </cell>
          <cell r="V498" t="str">
            <v/>
          </cell>
          <cell r="W498" t="str">
            <v/>
          </cell>
          <cell r="X498" t="str">
            <v/>
          </cell>
          <cell r="Y498" t="str">
            <v/>
          </cell>
          <cell r="Z498" t="str">
            <v/>
          </cell>
          <cell r="AA498" t="str">
            <v/>
          </cell>
          <cell r="AB498" t="str">
            <v/>
          </cell>
          <cell r="AC498" t="str">
            <v/>
          </cell>
          <cell r="AD498" t="str">
            <v/>
          </cell>
          <cell r="AE498" t="str">
            <v/>
          </cell>
          <cell r="AF498" t="str">
            <v/>
          </cell>
          <cell r="AG498" t="str">
            <v/>
          </cell>
          <cell r="AH498" t="str">
            <v/>
          </cell>
          <cell r="AI498" t="str">
            <v/>
          </cell>
          <cell r="AJ498" t="str">
            <v/>
          </cell>
          <cell r="AK498" t="str">
            <v/>
          </cell>
          <cell r="AL498" t="str">
            <v/>
          </cell>
          <cell r="AM498" t="str">
            <v/>
          </cell>
          <cell r="AN498" t="str">
            <v/>
          </cell>
          <cell r="AO498" t="str">
            <v/>
          </cell>
          <cell r="AP498" t="str">
            <v/>
          </cell>
          <cell r="AQ498" t="str">
            <v/>
          </cell>
          <cell r="AR498" t="str">
            <v/>
          </cell>
          <cell r="AS498" t="str">
            <v/>
          </cell>
          <cell r="AT498" t="str">
            <v/>
          </cell>
          <cell r="AU498" t="str">
            <v/>
          </cell>
          <cell r="AV498" t="str">
            <v/>
          </cell>
          <cell r="AW498" t="str">
            <v/>
          </cell>
        </row>
        <row r="499">
          <cell r="B499" t="str">
            <v/>
          </cell>
          <cell r="C499" t="str">
            <v/>
          </cell>
          <cell r="D499" t="str">
            <v/>
          </cell>
          <cell r="E499" t="str">
            <v/>
          </cell>
          <cell r="F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T499" t="str">
            <v/>
          </cell>
          <cell r="U499" t="str">
            <v/>
          </cell>
          <cell r="V499" t="str">
            <v/>
          </cell>
          <cell r="W499" t="str">
            <v/>
          </cell>
          <cell r="X499" t="str">
            <v/>
          </cell>
          <cell r="Y499" t="str">
            <v/>
          </cell>
          <cell r="Z499" t="str">
            <v/>
          </cell>
          <cell r="AA499" t="str">
            <v/>
          </cell>
          <cell r="AB499" t="str">
            <v/>
          </cell>
          <cell r="AC499" t="str">
            <v/>
          </cell>
          <cell r="AD499" t="str">
            <v/>
          </cell>
          <cell r="AE499" t="str">
            <v/>
          </cell>
          <cell r="AF499" t="str">
            <v/>
          </cell>
          <cell r="AG499" t="str">
            <v/>
          </cell>
          <cell r="AH499" t="str">
            <v/>
          </cell>
          <cell r="AI499" t="str">
            <v/>
          </cell>
          <cell r="AJ499" t="str">
            <v/>
          </cell>
          <cell r="AK499" t="str">
            <v/>
          </cell>
          <cell r="AL499" t="str">
            <v/>
          </cell>
          <cell r="AM499" t="str">
            <v/>
          </cell>
          <cell r="AN499" t="str">
            <v/>
          </cell>
          <cell r="AO499" t="str">
            <v/>
          </cell>
          <cell r="AP499" t="str">
            <v/>
          </cell>
          <cell r="AQ499" t="str">
            <v/>
          </cell>
          <cell r="AR499" t="str">
            <v/>
          </cell>
          <cell r="AS499" t="str">
            <v/>
          </cell>
          <cell r="AT499" t="str">
            <v/>
          </cell>
          <cell r="AU499" t="str">
            <v/>
          </cell>
          <cell r="AV499" t="str">
            <v/>
          </cell>
          <cell r="AW499" t="str">
            <v/>
          </cell>
        </row>
        <row r="500">
          <cell r="B500" t="str">
            <v/>
          </cell>
          <cell r="C500" t="str">
            <v/>
          </cell>
          <cell r="D500" t="str">
            <v/>
          </cell>
          <cell r="E500" t="str">
            <v/>
          </cell>
          <cell r="F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T500" t="str">
            <v/>
          </cell>
          <cell r="U500" t="str">
            <v/>
          </cell>
          <cell r="V500" t="str">
            <v/>
          </cell>
          <cell r="W500" t="str">
            <v/>
          </cell>
          <cell r="X500" t="str">
            <v/>
          </cell>
          <cell r="Y500" t="str">
            <v/>
          </cell>
          <cell r="Z500" t="str">
            <v/>
          </cell>
          <cell r="AA500" t="str">
            <v/>
          </cell>
          <cell r="AB500" t="str">
            <v/>
          </cell>
          <cell r="AC500" t="str">
            <v/>
          </cell>
          <cell r="AD500" t="str">
            <v/>
          </cell>
          <cell r="AE500" t="str">
            <v/>
          </cell>
          <cell r="AF500" t="str">
            <v/>
          </cell>
          <cell r="AG500" t="str">
            <v/>
          </cell>
          <cell r="AH500" t="str">
            <v/>
          </cell>
          <cell r="AI500" t="str">
            <v/>
          </cell>
          <cell r="AJ500" t="str">
            <v/>
          </cell>
          <cell r="AK500" t="str">
            <v/>
          </cell>
          <cell r="AL500" t="str">
            <v/>
          </cell>
          <cell r="AM500" t="str">
            <v/>
          </cell>
          <cell r="AN500" t="str">
            <v/>
          </cell>
          <cell r="AO500" t="str">
            <v/>
          </cell>
          <cell r="AP500" t="str">
            <v/>
          </cell>
          <cell r="AQ500" t="str">
            <v/>
          </cell>
          <cell r="AR500" t="str">
            <v/>
          </cell>
          <cell r="AS500" t="str">
            <v/>
          </cell>
          <cell r="AT500" t="str">
            <v/>
          </cell>
          <cell r="AU500" t="str">
            <v/>
          </cell>
          <cell r="AV500" t="str">
            <v/>
          </cell>
          <cell r="AW500" t="str">
            <v/>
          </cell>
        </row>
        <row r="501">
          <cell r="B501" t="str">
            <v/>
          </cell>
          <cell r="C501" t="str">
            <v/>
          </cell>
          <cell r="D501" t="str">
            <v/>
          </cell>
          <cell r="E501" t="str">
            <v/>
          </cell>
          <cell r="F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T501" t="str">
            <v/>
          </cell>
          <cell r="U501" t="str">
            <v/>
          </cell>
          <cell r="V501" t="str">
            <v/>
          </cell>
          <cell r="W501" t="str">
            <v/>
          </cell>
          <cell r="X501" t="str">
            <v/>
          </cell>
          <cell r="Y501" t="str">
            <v/>
          </cell>
          <cell r="Z501" t="str">
            <v/>
          </cell>
          <cell r="AA501" t="str">
            <v/>
          </cell>
          <cell r="AB501" t="str">
            <v/>
          </cell>
          <cell r="AC501" t="str">
            <v/>
          </cell>
          <cell r="AD501" t="str">
            <v/>
          </cell>
          <cell r="AE501" t="str">
            <v/>
          </cell>
          <cell r="AF501" t="str">
            <v/>
          </cell>
          <cell r="AG501" t="str">
            <v/>
          </cell>
          <cell r="AH501" t="str">
            <v/>
          </cell>
          <cell r="AI501" t="str">
            <v/>
          </cell>
          <cell r="AJ501" t="str">
            <v/>
          </cell>
          <cell r="AK501" t="str">
            <v/>
          </cell>
          <cell r="AL501" t="str">
            <v/>
          </cell>
          <cell r="AM501" t="str">
            <v/>
          </cell>
          <cell r="AN501" t="str">
            <v/>
          </cell>
          <cell r="AO501" t="str">
            <v/>
          </cell>
          <cell r="AP501" t="str">
            <v/>
          </cell>
          <cell r="AQ501" t="str">
            <v/>
          </cell>
          <cell r="AR501" t="str">
            <v/>
          </cell>
          <cell r="AS501" t="str">
            <v/>
          </cell>
          <cell r="AT501" t="str">
            <v/>
          </cell>
          <cell r="AU501" t="str">
            <v/>
          </cell>
          <cell r="AV501" t="str">
            <v/>
          </cell>
          <cell r="AW501" t="str">
            <v/>
          </cell>
        </row>
        <row r="502">
          <cell r="B502" t="str">
            <v/>
          </cell>
          <cell r="C502" t="str">
            <v/>
          </cell>
          <cell r="D502" t="str">
            <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T502" t="str">
            <v/>
          </cell>
          <cell r="U502" t="str">
            <v/>
          </cell>
          <cell r="V502" t="str">
            <v/>
          </cell>
          <cell r="W502" t="str">
            <v/>
          </cell>
          <cell r="X502" t="str">
            <v/>
          </cell>
          <cell r="Y502" t="str">
            <v/>
          </cell>
          <cell r="Z502" t="str">
            <v/>
          </cell>
          <cell r="AA502" t="str">
            <v/>
          </cell>
          <cell r="AB502" t="str">
            <v/>
          </cell>
          <cell r="AC502" t="str">
            <v/>
          </cell>
          <cell r="AD502" t="str">
            <v/>
          </cell>
          <cell r="AE502" t="str">
            <v/>
          </cell>
          <cell r="AF502" t="str">
            <v/>
          </cell>
          <cell r="AG502" t="str">
            <v/>
          </cell>
          <cell r="AH502" t="str">
            <v/>
          </cell>
          <cell r="AI502" t="str">
            <v/>
          </cell>
          <cell r="AJ502" t="str">
            <v/>
          </cell>
          <cell r="AK502" t="str">
            <v/>
          </cell>
          <cell r="AL502" t="str">
            <v/>
          </cell>
          <cell r="AM502" t="str">
            <v/>
          </cell>
          <cell r="AN502" t="str">
            <v/>
          </cell>
          <cell r="AO502" t="str">
            <v/>
          </cell>
          <cell r="AP502" t="str">
            <v/>
          </cell>
          <cell r="AQ502" t="str">
            <v/>
          </cell>
          <cell r="AR502" t="str">
            <v/>
          </cell>
          <cell r="AS502" t="str">
            <v/>
          </cell>
          <cell r="AT502" t="str">
            <v/>
          </cell>
          <cell r="AU502" t="str">
            <v/>
          </cell>
          <cell r="AV502" t="str">
            <v/>
          </cell>
          <cell r="AW502" t="str">
            <v/>
          </cell>
        </row>
        <row r="503">
          <cell r="B503" t="str">
            <v/>
          </cell>
          <cell r="C503" t="str">
            <v/>
          </cell>
          <cell r="D503" t="str">
            <v/>
          </cell>
          <cell r="E503" t="str">
            <v/>
          </cell>
          <cell r="F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T503" t="str">
            <v/>
          </cell>
          <cell r="U503" t="str">
            <v/>
          </cell>
          <cell r="V503" t="str">
            <v/>
          </cell>
          <cell r="W503" t="str">
            <v/>
          </cell>
          <cell r="X503" t="str">
            <v/>
          </cell>
          <cell r="Y503" t="str">
            <v/>
          </cell>
          <cell r="Z503" t="str">
            <v/>
          </cell>
          <cell r="AA503" t="str">
            <v/>
          </cell>
          <cell r="AB503" t="str">
            <v/>
          </cell>
          <cell r="AC503" t="str">
            <v/>
          </cell>
          <cell r="AD503" t="str">
            <v/>
          </cell>
          <cell r="AE503" t="str">
            <v/>
          </cell>
          <cell r="AF503" t="str">
            <v/>
          </cell>
          <cell r="AG503" t="str">
            <v/>
          </cell>
          <cell r="AH503" t="str">
            <v/>
          </cell>
          <cell r="AI503" t="str">
            <v/>
          </cell>
          <cell r="AJ503" t="str">
            <v/>
          </cell>
          <cell r="AK503" t="str">
            <v/>
          </cell>
          <cell r="AL503" t="str">
            <v/>
          </cell>
          <cell r="AM503" t="str">
            <v/>
          </cell>
          <cell r="AN503" t="str">
            <v/>
          </cell>
          <cell r="AO503" t="str">
            <v/>
          </cell>
          <cell r="AP503" t="str">
            <v/>
          </cell>
          <cell r="AQ503" t="str">
            <v/>
          </cell>
          <cell r="AR503" t="str">
            <v/>
          </cell>
          <cell r="AS503" t="str">
            <v/>
          </cell>
          <cell r="AT503" t="str">
            <v/>
          </cell>
          <cell r="AU503" t="str">
            <v/>
          </cell>
          <cell r="AV503" t="str">
            <v/>
          </cell>
          <cell r="AW503" t="str">
            <v/>
          </cell>
        </row>
        <row r="504">
          <cell r="B504" t="str">
            <v/>
          </cell>
          <cell r="C504" t="str">
            <v/>
          </cell>
          <cell r="D504" t="str">
            <v/>
          </cell>
          <cell r="E504" t="str">
            <v/>
          </cell>
          <cell r="F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T504" t="str">
            <v/>
          </cell>
          <cell r="U504" t="str">
            <v/>
          </cell>
          <cell r="V504" t="str">
            <v/>
          </cell>
          <cell r="W504" t="str">
            <v/>
          </cell>
          <cell r="X504" t="str">
            <v/>
          </cell>
          <cell r="Y504" t="str">
            <v/>
          </cell>
          <cell r="Z504" t="str">
            <v/>
          </cell>
          <cell r="AA504" t="str">
            <v/>
          </cell>
          <cell r="AB504" t="str">
            <v/>
          </cell>
          <cell r="AC504" t="str">
            <v/>
          </cell>
          <cell r="AD504" t="str">
            <v/>
          </cell>
          <cell r="AE504" t="str">
            <v/>
          </cell>
          <cell r="AF504" t="str">
            <v/>
          </cell>
          <cell r="AG504" t="str">
            <v/>
          </cell>
          <cell r="AH504" t="str">
            <v/>
          </cell>
          <cell r="AI504" t="str">
            <v/>
          </cell>
          <cell r="AJ504" t="str">
            <v/>
          </cell>
          <cell r="AK504" t="str">
            <v/>
          </cell>
          <cell r="AL504" t="str">
            <v/>
          </cell>
          <cell r="AM504" t="str">
            <v/>
          </cell>
          <cell r="AN504" t="str">
            <v/>
          </cell>
          <cell r="AO504" t="str">
            <v/>
          </cell>
          <cell r="AP504" t="str">
            <v/>
          </cell>
          <cell r="AQ504" t="str">
            <v/>
          </cell>
          <cell r="AR504" t="str">
            <v/>
          </cell>
          <cell r="AS504" t="str">
            <v/>
          </cell>
          <cell r="AT504" t="str">
            <v/>
          </cell>
          <cell r="AU504" t="str">
            <v/>
          </cell>
          <cell r="AV504" t="str">
            <v/>
          </cell>
          <cell r="AW504" t="str">
            <v/>
          </cell>
        </row>
        <row r="505">
          <cell r="B505" t="str">
            <v/>
          </cell>
          <cell r="C505" t="str">
            <v/>
          </cell>
          <cell r="D505" t="str">
            <v/>
          </cell>
          <cell r="E505" t="str">
            <v/>
          </cell>
          <cell r="F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T505" t="str">
            <v/>
          </cell>
          <cell r="U505" t="str">
            <v/>
          </cell>
          <cell r="V505" t="str">
            <v/>
          </cell>
          <cell r="W505" t="str">
            <v/>
          </cell>
          <cell r="X505" t="str">
            <v/>
          </cell>
          <cell r="Y505" t="str">
            <v/>
          </cell>
          <cell r="Z505" t="str">
            <v/>
          </cell>
          <cell r="AA505" t="str">
            <v/>
          </cell>
          <cell r="AB505" t="str">
            <v/>
          </cell>
          <cell r="AC505" t="str">
            <v/>
          </cell>
          <cell r="AD505" t="str">
            <v/>
          </cell>
          <cell r="AE505" t="str">
            <v/>
          </cell>
          <cell r="AF505" t="str">
            <v/>
          </cell>
          <cell r="AG505" t="str">
            <v/>
          </cell>
          <cell r="AH505" t="str">
            <v/>
          </cell>
          <cell r="AI505" t="str">
            <v/>
          </cell>
          <cell r="AJ505" t="str">
            <v/>
          </cell>
          <cell r="AK505" t="str">
            <v/>
          </cell>
          <cell r="AL505" t="str">
            <v/>
          </cell>
          <cell r="AM505" t="str">
            <v/>
          </cell>
          <cell r="AN505" t="str">
            <v/>
          </cell>
          <cell r="AO505" t="str">
            <v/>
          </cell>
          <cell r="AP505" t="str">
            <v/>
          </cell>
          <cell r="AQ505" t="str">
            <v/>
          </cell>
          <cell r="AR505" t="str">
            <v/>
          </cell>
          <cell r="AS505" t="str">
            <v/>
          </cell>
          <cell r="AT505" t="str">
            <v/>
          </cell>
          <cell r="AU505" t="str">
            <v/>
          </cell>
          <cell r="AV505" t="str">
            <v/>
          </cell>
          <cell r="AW505" t="str">
            <v/>
          </cell>
        </row>
        <row r="506">
          <cell r="B506" t="str">
            <v/>
          </cell>
          <cell r="C506" t="str">
            <v/>
          </cell>
          <cell r="D506" t="str">
            <v/>
          </cell>
          <cell r="E506" t="str">
            <v/>
          </cell>
          <cell r="F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T506" t="str">
            <v/>
          </cell>
          <cell r="U506" t="str">
            <v/>
          </cell>
          <cell r="V506" t="str">
            <v/>
          </cell>
          <cell r="W506" t="str">
            <v/>
          </cell>
          <cell r="X506" t="str">
            <v/>
          </cell>
          <cell r="Y506" t="str">
            <v/>
          </cell>
          <cell r="Z506" t="str">
            <v/>
          </cell>
          <cell r="AA506" t="str">
            <v/>
          </cell>
          <cell r="AB506" t="str">
            <v/>
          </cell>
          <cell r="AC506" t="str">
            <v/>
          </cell>
          <cell r="AD506" t="str">
            <v/>
          </cell>
          <cell r="AE506" t="str">
            <v/>
          </cell>
          <cell r="AF506" t="str">
            <v/>
          </cell>
          <cell r="AG506" t="str">
            <v/>
          </cell>
          <cell r="AH506" t="str">
            <v/>
          </cell>
          <cell r="AI506" t="str">
            <v/>
          </cell>
          <cell r="AJ506" t="str">
            <v/>
          </cell>
          <cell r="AK506" t="str">
            <v/>
          </cell>
          <cell r="AL506" t="str">
            <v/>
          </cell>
          <cell r="AM506" t="str">
            <v/>
          </cell>
          <cell r="AN506" t="str">
            <v/>
          </cell>
          <cell r="AO506" t="str">
            <v/>
          </cell>
          <cell r="AP506" t="str">
            <v/>
          </cell>
          <cell r="AQ506" t="str">
            <v/>
          </cell>
          <cell r="AR506" t="str">
            <v/>
          </cell>
          <cell r="AS506" t="str">
            <v/>
          </cell>
          <cell r="AT506" t="str">
            <v/>
          </cell>
          <cell r="AU506" t="str">
            <v/>
          </cell>
          <cell r="AV506" t="str">
            <v/>
          </cell>
          <cell r="AW506" t="str">
            <v/>
          </cell>
        </row>
        <row r="507">
          <cell r="B507" t="str">
            <v/>
          </cell>
          <cell r="C507" t="str">
            <v/>
          </cell>
          <cell r="D507" t="str">
            <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T507" t="str">
            <v/>
          </cell>
          <cell r="U507" t="str">
            <v/>
          </cell>
          <cell r="V507" t="str">
            <v/>
          </cell>
          <cell r="W507" t="str">
            <v/>
          </cell>
          <cell r="X507" t="str">
            <v/>
          </cell>
          <cell r="Y507" t="str">
            <v/>
          </cell>
          <cell r="Z507" t="str">
            <v/>
          </cell>
          <cell r="AA507" t="str">
            <v/>
          </cell>
          <cell r="AB507" t="str">
            <v/>
          </cell>
          <cell r="AC507" t="str">
            <v/>
          </cell>
          <cell r="AD507" t="str">
            <v/>
          </cell>
          <cell r="AE507" t="str">
            <v/>
          </cell>
          <cell r="AF507" t="str">
            <v/>
          </cell>
          <cell r="AG507" t="str">
            <v/>
          </cell>
          <cell r="AH507" t="str">
            <v/>
          </cell>
          <cell r="AI507" t="str">
            <v/>
          </cell>
          <cell r="AJ507" t="str">
            <v/>
          </cell>
          <cell r="AK507" t="str">
            <v/>
          </cell>
          <cell r="AL507" t="str">
            <v/>
          </cell>
          <cell r="AM507" t="str">
            <v/>
          </cell>
          <cell r="AN507" t="str">
            <v/>
          </cell>
          <cell r="AO507" t="str">
            <v/>
          </cell>
          <cell r="AP507" t="str">
            <v/>
          </cell>
          <cell r="AQ507" t="str">
            <v/>
          </cell>
          <cell r="AR507" t="str">
            <v/>
          </cell>
          <cell r="AS507" t="str">
            <v/>
          </cell>
          <cell r="AT507" t="str">
            <v/>
          </cell>
          <cell r="AU507" t="str">
            <v/>
          </cell>
          <cell r="AV507" t="str">
            <v/>
          </cell>
          <cell r="AW507" t="str">
            <v/>
          </cell>
        </row>
        <row r="508">
          <cell r="B508" t="str">
            <v/>
          </cell>
          <cell r="C508" t="str">
            <v/>
          </cell>
          <cell r="D508" t="str">
            <v/>
          </cell>
          <cell r="E508" t="str">
            <v/>
          </cell>
          <cell r="F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T508" t="str">
            <v/>
          </cell>
          <cell r="U508" t="str">
            <v/>
          </cell>
          <cell r="V508" t="str">
            <v/>
          </cell>
          <cell r="W508" t="str">
            <v/>
          </cell>
          <cell r="X508" t="str">
            <v/>
          </cell>
          <cell r="Y508" t="str">
            <v/>
          </cell>
          <cell r="Z508" t="str">
            <v/>
          </cell>
          <cell r="AA508" t="str">
            <v/>
          </cell>
          <cell r="AB508" t="str">
            <v/>
          </cell>
          <cell r="AC508" t="str">
            <v/>
          </cell>
          <cell r="AD508" t="str">
            <v/>
          </cell>
          <cell r="AE508" t="str">
            <v/>
          </cell>
          <cell r="AF508" t="str">
            <v/>
          </cell>
          <cell r="AG508" t="str">
            <v/>
          </cell>
          <cell r="AH508" t="str">
            <v/>
          </cell>
          <cell r="AI508" t="str">
            <v/>
          </cell>
          <cell r="AJ508" t="str">
            <v/>
          </cell>
          <cell r="AK508" t="str">
            <v/>
          </cell>
          <cell r="AL508" t="str">
            <v/>
          </cell>
          <cell r="AM508" t="str">
            <v/>
          </cell>
          <cell r="AN508" t="str">
            <v/>
          </cell>
          <cell r="AO508" t="str">
            <v/>
          </cell>
          <cell r="AP508" t="str">
            <v/>
          </cell>
          <cell r="AQ508" t="str">
            <v/>
          </cell>
          <cell r="AR508" t="str">
            <v/>
          </cell>
          <cell r="AS508" t="str">
            <v/>
          </cell>
          <cell r="AT508" t="str">
            <v/>
          </cell>
          <cell r="AU508" t="str">
            <v/>
          </cell>
          <cell r="AV508" t="str">
            <v/>
          </cell>
          <cell r="AW508" t="str">
            <v/>
          </cell>
        </row>
        <row r="509">
          <cell r="B509" t="str">
            <v/>
          </cell>
          <cell r="C509" t="str">
            <v/>
          </cell>
          <cell r="D509" t="str">
            <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T509" t="str">
            <v/>
          </cell>
          <cell r="U509" t="str">
            <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row>
        <row r="510">
          <cell r="B510" t="str">
            <v/>
          </cell>
          <cell r="C510" t="str">
            <v/>
          </cell>
          <cell r="D510" t="str">
            <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T510" t="str">
            <v/>
          </cell>
          <cell r="U510" t="str">
            <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row>
        <row r="511">
          <cell r="B511" t="str">
            <v/>
          </cell>
          <cell r="C511" t="str">
            <v/>
          </cell>
          <cell r="D511" t="str">
            <v/>
          </cell>
          <cell r="E511" t="str">
            <v/>
          </cell>
          <cell r="F511" t="str">
            <v/>
          </cell>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T511" t="str">
            <v/>
          </cell>
          <cell r="U511" t="str">
            <v/>
          </cell>
          <cell r="V511" t="str">
            <v/>
          </cell>
          <cell r="W511" t="str">
            <v/>
          </cell>
          <cell r="X511" t="str">
            <v/>
          </cell>
          <cell r="Y511" t="str">
            <v/>
          </cell>
          <cell r="Z511" t="str">
            <v/>
          </cell>
          <cell r="AA511" t="str">
            <v/>
          </cell>
          <cell r="AB511" t="str">
            <v/>
          </cell>
          <cell r="AC511" t="str">
            <v/>
          </cell>
          <cell r="AD511" t="str">
            <v/>
          </cell>
          <cell r="AE511" t="str">
            <v/>
          </cell>
          <cell r="AF511" t="str">
            <v/>
          </cell>
          <cell r="AG511" t="str">
            <v/>
          </cell>
          <cell r="AH511" t="str">
            <v/>
          </cell>
          <cell r="AI511" t="str">
            <v/>
          </cell>
          <cell r="AJ511" t="str">
            <v/>
          </cell>
          <cell r="AK511" t="str">
            <v/>
          </cell>
          <cell r="AL511" t="str">
            <v/>
          </cell>
          <cell r="AM511" t="str">
            <v/>
          </cell>
          <cell r="AN511" t="str">
            <v/>
          </cell>
          <cell r="AO511" t="str">
            <v/>
          </cell>
          <cell r="AP511" t="str">
            <v/>
          </cell>
          <cell r="AQ511" t="str">
            <v/>
          </cell>
          <cell r="AR511" t="str">
            <v/>
          </cell>
          <cell r="AS511" t="str">
            <v/>
          </cell>
          <cell r="AT511" t="str">
            <v/>
          </cell>
          <cell r="AU511" t="str">
            <v/>
          </cell>
          <cell r="AV511" t="str">
            <v/>
          </cell>
          <cell r="AW511" t="str">
            <v/>
          </cell>
        </row>
        <row r="512">
          <cell r="B512" t="str">
            <v/>
          </cell>
          <cell r="C512" t="str">
            <v/>
          </cell>
          <cell r="D512" t="str">
            <v/>
          </cell>
          <cell r="E512" t="str">
            <v/>
          </cell>
          <cell r="F512" t="str">
            <v/>
          </cell>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T512" t="str">
            <v/>
          </cell>
          <cell r="U512" t="str">
            <v/>
          </cell>
          <cell r="V512" t="str">
            <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cell r="AK512" t="str">
            <v/>
          </cell>
          <cell r="AL512" t="str">
            <v/>
          </cell>
          <cell r="AM512" t="str">
            <v/>
          </cell>
          <cell r="AN512" t="str">
            <v/>
          </cell>
          <cell r="AO512" t="str">
            <v/>
          </cell>
          <cell r="AP512" t="str">
            <v/>
          </cell>
          <cell r="AQ512" t="str">
            <v/>
          </cell>
          <cell r="AR512" t="str">
            <v/>
          </cell>
          <cell r="AS512" t="str">
            <v/>
          </cell>
          <cell r="AT512" t="str">
            <v/>
          </cell>
          <cell r="AU512" t="str">
            <v/>
          </cell>
          <cell r="AV512" t="str">
            <v/>
          </cell>
          <cell r="AW512" t="str">
            <v/>
          </cell>
        </row>
        <row r="513">
          <cell r="B513" t="str">
            <v/>
          </cell>
          <cell r="C513" t="str">
            <v/>
          </cell>
          <cell r="D513" t="str">
            <v/>
          </cell>
          <cell r="E513" t="str">
            <v/>
          </cell>
          <cell r="F513" t="str">
            <v/>
          </cell>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T513" t="str">
            <v/>
          </cell>
          <cell r="U513" t="str">
            <v/>
          </cell>
          <cell r="V513" t="str">
            <v/>
          </cell>
          <cell r="W513" t="str">
            <v/>
          </cell>
          <cell r="X513" t="str">
            <v/>
          </cell>
          <cell r="Y513" t="str">
            <v/>
          </cell>
          <cell r="Z513" t="str">
            <v/>
          </cell>
          <cell r="AA513" t="str">
            <v/>
          </cell>
          <cell r="AB513" t="str">
            <v/>
          </cell>
          <cell r="AC513" t="str">
            <v/>
          </cell>
          <cell r="AD513" t="str">
            <v/>
          </cell>
          <cell r="AE513" t="str">
            <v/>
          </cell>
          <cell r="AF513" t="str">
            <v/>
          </cell>
          <cell r="AG513" t="str">
            <v/>
          </cell>
          <cell r="AH513" t="str">
            <v/>
          </cell>
          <cell r="AI513" t="str">
            <v/>
          </cell>
          <cell r="AJ513" t="str">
            <v/>
          </cell>
          <cell r="AK513" t="str">
            <v/>
          </cell>
          <cell r="AL513" t="str">
            <v/>
          </cell>
          <cell r="AM513" t="str">
            <v/>
          </cell>
          <cell r="AN513" t="str">
            <v/>
          </cell>
          <cell r="AO513" t="str">
            <v/>
          </cell>
          <cell r="AP513" t="str">
            <v/>
          </cell>
          <cell r="AQ513" t="str">
            <v/>
          </cell>
          <cell r="AR513" t="str">
            <v/>
          </cell>
          <cell r="AS513" t="str">
            <v/>
          </cell>
          <cell r="AT513" t="str">
            <v/>
          </cell>
          <cell r="AU513" t="str">
            <v/>
          </cell>
          <cell r="AV513" t="str">
            <v/>
          </cell>
          <cell r="AW513" t="str">
            <v/>
          </cell>
        </row>
        <row r="514">
          <cell r="B514" t="str">
            <v/>
          </cell>
          <cell r="C514" t="str">
            <v/>
          </cell>
          <cell r="D514" t="str">
            <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T514" t="str">
            <v/>
          </cell>
          <cell r="U514" t="str">
            <v/>
          </cell>
          <cell r="V514" t="str">
            <v/>
          </cell>
          <cell r="W514" t="str">
            <v/>
          </cell>
          <cell r="X514" t="str">
            <v/>
          </cell>
          <cell r="Y514" t="str">
            <v/>
          </cell>
          <cell r="Z514" t="str">
            <v/>
          </cell>
          <cell r="AA514" t="str">
            <v/>
          </cell>
          <cell r="AB514" t="str">
            <v/>
          </cell>
          <cell r="AC514" t="str">
            <v/>
          </cell>
          <cell r="AD514" t="str">
            <v/>
          </cell>
          <cell r="AE514" t="str">
            <v/>
          </cell>
          <cell r="AF514" t="str">
            <v/>
          </cell>
          <cell r="AG514" t="str">
            <v/>
          </cell>
          <cell r="AH514" t="str">
            <v/>
          </cell>
          <cell r="AI514" t="str">
            <v/>
          </cell>
          <cell r="AJ514" t="str">
            <v/>
          </cell>
          <cell r="AK514" t="str">
            <v/>
          </cell>
          <cell r="AL514" t="str">
            <v/>
          </cell>
          <cell r="AM514" t="str">
            <v/>
          </cell>
          <cell r="AN514" t="str">
            <v/>
          </cell>
          <cell r="AO514" t="str">
            <v/>
          </cell>
          <cell r="AP514" t="str">
            <v/>
          </cell>
          <cell r="AQ514" t="str">
            <v/>
          </cell>
          <cell r="AR514" t="str">
            <v/>
          </cell>
          <cell r="AS514" t="str">
            <v/>
          </cell>
          <cell r="AT514" t="str">
            <v/>
          </cell>
          <cell r="AU514" t="str">
            <v/>
          </cell>
          <cell r="AV514" t="str">
            <v/>
          </cell>
          <cell r="AW514" t="str">
            <v/>
          </cell>
        </row>
        <row r="515">
          <cell r="B515" t="str">
            <v/>
          </cell>
          <cell r="C515" t="str">
            <v/>
          </cell>
          <cell r="D515" t="str">
            <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T515" t="str">
            <v/>
          </cell>
          <cell r="U515" t="str">
            <v/>
          </cell>
          <cell r="V515" t="str">
            <v/>
          </cell>
          <cell r="W515" t="str">
            <v/>
          </cell>
          <cell r="X515" t="str">
            <v/>
          </cell>
          <cell r="Y515" t="str">
            <v/>
          </cell>
          <cell r="Z515" t="str">
            <v/>
          </cell>
          <cell r="AA515" t="str">
            <v/>
          </cell>
          <cell r="AB515" t="str">
            <v/>
          </cell>
          <cell r="AC515" t="str">
            <v/>
          </cell>
          <cell r="AD515" t="str">
            <v/>
          </cell>
          <cell r="AE515" t="str">
            <v/>
          </cell>
          <cell r="AF515" t="str">
            <v/>
          </cell>
          <cell r="AG515" t="str">
            <v/>
          </cell>
          <cell r="AH515" t="str">
            <v/>
          </cell>
          <cell r="AI515" t="str">
            <v/>
          </cell>
          <cell r="AJ515" t="str">
            <v/>
          </cell>
          <cell r="AK515" t="str">
            <v/>
          </cell>
          <cell r="AL515" t="str">
            <v/>
          </cell>
          <cell r="AM515" t="str">
            <v/>
          </cell>
          <cell r="AN515" t="str">
            <v/>
          </cell>
          <cell r="AO515" t="str">
            <v/>
          </cell>
          <cell r="AP515" t="str">
            <v/>
          </cell>
          <cell r="AQ515" t="str">
            <v/>
          </cell>
          <cell r="AR515" t="str">
            <v/>
          </cell>
          <cell r="AS515" t="str">
            <v/>
          </cell>
          <cell r="AT515" t="str">
            <v/>
          </cell>
          <cell r="AU515" t="str">
            <v/>
          </cell>
          <cell r="AV515" t="str">
            <v/>
          </cell>
          <cell r="AW515" t="str">
            <v/>
          </cell>
        </row>
        <row r="516">
          <cell r="B516" t="str">
            <v/>
          </cell>
          <cell r="C516" t="str">
            <v/>
          </cell>
          <cell r="D516" t="str">
            <v/>
          </cell>
          <cell r="E516" t="str">
            <v/>
          </cell>
          <cell r="F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T516" t="str">
            <v/>
          </cell>
          <cell r="U516" t="str">
            <v/>
          </cell>
          <cell r="V516" t="str">
            <v/>
          </cell>
          <cell r="W516" t="str">
            <v/>
          </cell>
          <cell r="X516" t="str">
            <v/>
          </cell>
          <cell r="Y516" t="str">
            <v/>
          </cell>
          <cell r="Z516" t="str">
            <v/>
          </cell>
          <cell r="AA516" t="str">
            <v/>
          </cell>
          <cell r="AB516" t="str">
            <v/>
          </cell>
          <cell r="AC516" t="str">
            <v/>
          </cell>
          <cell r="AD516" t="str">
            <v/>
          </cell>
          <cell r="AE516" t="str">
            <v/>
          </cell>
          <cell r="AF516" t="str">
            <v/>
          </cell>
          <cell r="AG516" t="str">
            <v/>
          </cell>
          <cell r="AH516" t="str">
            <v/>
          </cell>
          <cell r="AI516" t="str">
            <v/>
          </cell>
          <cell r="AJ516" t="str">
            <v/>
          </cell>
          <cell r="AK516" t="str">
            <v/>
          </cell>
          <cell r="AL516" t="str">
            <v/>
          </cell>
          <cell r="AM516" t="str">
            <v/>
          </cell>
          <cell r="AN516" t="str">
            <v/>
          </cell>
          <cell r="AO516" t="str">
            <v/>
          </cell>
          <cell r="AP516" t="str">
            <v/>
          </cell>
          <cell r="AQ516" t="str">
            <v/>
          </cell>
          <cell r="AR516" t="str">
            <v/>
          </cell>
          <cell r="AS516" t="str">
            <v/>
          </cell>
          <cell r="AT516" t="str">
            <v/>
          </cell>
          <cell r="AU516" t="str">
            <v/>
          </cell>
          <cell r="AV516" t="str">
            <v/>
          </cell>
          <cell r="AW516" t="str">
            <v/>
          </cell>
        </row>
        <row r="517">
          <cell r="B517" t="str">
            <v/>
          </cell>
          <cell r="C517" t="str">
            <v/>
          </cell>
          <cell r="D517" t="str">
            <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T517" t="str">
            <v/>
          </cell>
          <cell r="U517" t="str">
            <v/>
          </cell>
          <cell r="V517" t="str">
            <v/>
          </cell>
          <cell r="W517" t="str">
            <v/>
          </cell>
          <cell r="X517" t="str">
            <v/>
          </cell>
          <cell r="Y517" t="str">
            <v/>
          </cell>
          <cell r="Z517" t="str">
            <v/>
          </cell>
          <cell r="AA517" t="str">
            <v/>
          </cell>
          <cell r="AB517" t="str">
            <v/>
          </cell>
          <cell r="AC517" t="str">
            <v/>
          </cell>
          <cell r="AD517" t="str">
            <v/>
          </cell>
          <cell r="AE517" t="str">
            <v/>
          </cell>
          <cell r="AF517" t="str">
            <v/>
          </cell>
          <cell r="AG517" t="str">
            <v/>
          </cell>
          <cell r="AH517" t="str">
            <v/>
          </cell>
          <cell r="AI517" t="str">
            <v/>
          </cell>
          <cell r="AJ517" t="str">
            <v/>
          </cell>
          <cell r="AK517" t="str">
            <v/>
          </cell>
          <cell r="AL517" t="str">
            <v/>
          </cell>
          <cell r="AM517" t="str">
            <v/>
          </cell>
          <cell r="AN517" t="str">
            <v/>
          </cell>
          <cell r="AO517" t="str">
            <v/>
          </cell>
          <cell r="AP517" t="str">
            <v/>
          </cell>
          <cell r="AQ517" t="str">
            <v/>
          </cell>
          <cell r="AR517" t="str">
            <v/>
          </cell>
          <cell r="AS517" t="str">
            <v/>
          </cell>
          <cell r="AT517" t="str">
            <v/>
          </cell>
          <cell r="AU517" t="str">
            <v/>
          </cell>
          <cell r="AV517" t="str">
            <v/>
          </cell>
          <cell r="AW517" t="str">
            <v/>
          </cell>
        </row>
        <row r="518">
          <cell r="B518" t="str">
            <v/>
          </cell>
          <cell r="C518" t="str">
            <v/>
          </cell>
          <cell r="D518" t="str">
            <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T518" t="str">
            <v/>
          </cell>
          <cell r="U518" t="str">
            <v/>
          </cell>
          <cell r="V518" t="str">
            <v/>
          </cell>
          <cell r="W518" t="str">
            <v/>
          </cell>
          <cell r="X518" t="str">
            <v/>
          </cell>
          <cell r="Y518" t="str">
            <v/>
          </cell>
          <cell r="Z518" t="str">
            <v/>
          </cell>
          <cell r="AA518" t="str">
            <v/>
          </cell>
          <cell r="AB518" t="str">
            <v/>
          </cell>
          <cell r="AC518" t="str">
            <v/>
          </cell>
          <cell r="AD518" t="str">
            <v/>
          </cell>
          <cell r="AE518" t="str">
            <v/>
          </cell>
          <cell r="AF518" t="str">
            <v/>
          </cell>
          <cell r="AG518" t="str">
            <v/>
          </cell>
          <cell r="AH518" t="str">
            <v/>
          </cell>
          <cell r="AI518" t="str">
            <v/>
          </cell>
          <cell r="AJ518" t="str">
            <v/>
          </cell>
          <cell r="AK518" t="str">
            <v/>
          </cell>
          <cell r="AL518" t="str">
            <v/>
          </cell>
          <cell r="AM518" t="str">
            <v/>
          </cell>
          <cell r="AN518" t="str">
            <v/>
          </cell>
          <cell r="AO518" t="str">
            <v/>
          </cell>
          <cell r="AP518" t="str">
            <v/>
          </cell>
          <cell r="AQ518" t="str">
            <v/>
          </cell>
          <cell r="AR518" t="str">
            <v/>
          </cell>
          <cell r="AS518" t="str">
            <v/>
          </cell>
          <cell r="AT518" t="str">
            <v/>
          </cell>
          <cell r="AU518" t="str">
            <v/>
          </cell>
          <cell r="AV518" t="str">
            <v/>
          </cell>
          <cell r="AW518" t="str">
            <v/>
          </cell>
        </row>
        <row r="519">
          <cell r="B519" t="str">
            <v/>
          </cell>
          <cell r="C519" t="str">
            <v/>
          </cell>
          <cell r="D519" t="str">
            <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T519" t="str">
            <v/>
          </cell>
          <cell r="U519" t="str">
            <v/>
          </cell>
          <cell r="V519" t="str">
            <v/>
          </cell>
          <cell r="W519" t="str">
            <v/>
          </cell>
          <cell r="X519" t="str">
            <v/>
          </cell>
          <cell r="Y519" t="str">
            <v/>
          </cell>
          <cell r="Z519" t="str">
            <v/>
          </cell>
          <cell r="AA519" t="str">
            <v/>
          </cell>
          <cell r="AB519" t="str">
            <v/>
          </cell>
          <cell r="AC519" t="str">
            <v/>
          </cell>
          <cell r="AD519" t="str">
            <v/>
          </cell>
          <cell r="AE519" t="str">
            <v/>
          </cell>
          <cell r="AF519" t="str">
            <v/>
          </cell>
          <cell r="AG519" t="str">
            <v/>
          </cell>
          <cell r="AH519" t="str">
            <v/>
          </cell>
          <cell r="AI519" t="str">
            <v/>
          </cell>
          <cell r="AJ519" t="str">
            <v/>
          </cell>
          <cell r="AK519" t="str">
            <v/>
          </cell>
          <cell r="AL519" t="str">
            <v/>
          </cell>
          <cell r="AM519" t="str">
            <v/>
          </cell>
          <cell r="AN519" t="str">
            <v/>
          </cell>
          <cell r="AO519" t="str">
            <v/>
          </cell>
          <cell r="AP519" t="str">
            <v/>
          </cell>
          <cell r="AQ519" t="str">
            <v/>
          </cell>
          <cell r="AR519" t="str">
            <v/>
          </cell>
          <cell r="AS519" t="str">
            <v/>
          </cell>
          <cell r="AT519" t="str">
            <v/>
          </cell>
          <cell r="AU519" t="str">
            <v/>
          </cell>
          <cell r="AV519" t="str">
            <v/>
          </cell>
          <cell r="AW519" t="str">
            <v/>
          </cell>
        </row>
        <row r="520">
          <cell r="B520" t="str">
            <v/>
          </cell>
          <cell r="C520" t="str">
            <v/>
          </cell>
          <cell r="D520" t="str">
            <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T520" t="str">
            <v/>
          </cell>
          <cell r="U520" t="str">
            <v/>
          </cell>
          <cell r="V520" t="str">
            <v/>
          </cell>
          <cell r="W520" t="str">
            <v/>
          </cell>
          <cell r="X520" t="str">
            <v/>
          </cell>
          <cell r="Y520" t="str">
            <v/>
          </cell>
          <cell r="Z520" t="str">
            <v/>
          </cell>
          <cell r="AA520" t="str">
            <v/>
          </cell>
          <cell r="AB520" t="str">
            <v/>
          </cell>
          <cell r="AC520" t="str">
            <v/>
          </cell>
          <cell r="AD520" t="str">
            <v/>
          </cell>
          <cell r="AE520" t="str">
            <v/>
          </cell>
          <cell r="AF520" t="str">
            <v/>
          </cell>
          <cell r="AG520" t="str">
            <v/>
          </cell>
          <cell r="AH520" t="str">
            <v/>
          </cell>
          <cell r="AI520" t="str">
            <v/>
          </cell>
          <cell r="AJ520" t="str">
            <v/>
          </cell>
          <cell r="AK520" t="str">
            <v/>
          </cell>
          <cell r="AL520" t="str">
            <v/>
          </cell>
          <cell r="AM520" t="str">
            <v/>
          </cell>
          <cell r="AN520" t="str">
            <v/>
          </cell>
          <cell r="AO520" t="str">
            <v/>
          </cell>
          <cell r="AP520" t="str">
            <v/>
          </cell>
          <cell r="AQ520" t="str">
            <v/>
          </cell>
          <cell r="AR520" t="str">
            <v/>
          </cell>
          <cell r="AS520" t="str">
            <v/>
          </cell>
          <cell r="AT520" t="str">
            <v/>
          </cell>
          <cell r="AU520" t="str">
            <v/>
          </cell>
          <cell r="AV520" t="str">
            <v/>
          </cell>
          <cell r="AW520" t="str">
            <v/>
          </cell>
        </row>
        <row r="521">
          <cell r="B521" t="str">
            <v/>
          </cell>
          <cell r="C521" t="str">
            <v/>
          </cell>
          <cell r="D521" t="str">
            <v/>
          </cell>
          <cell r="E521" t="str">
            <v/>
          </cell>
          <cell r="F521" t="str">
            <v/>
          </cell>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T521" t="str">
            <v/>
          </cell>
          <cell r="U521" t="str">
            <v/>
          </cell>
          <cell r="V521" t="str">
            <v/>
          </cell>
          <cell r="W521" t="str">
            <v/>
          </cell>
          <cell r="X521" t="str">
            <v/>
          </cell>
          <cell r="Y521" t="str">
            <v/>
          </cell>
          <cell r="Z521" t="str">
            <v/>
          </cell>
          <cell r="AA521" t="str">
            <v/>
          </cell>
          <cell r="AB521" t="str">
            <v/>
          </cell>
          <cell r="AC521" t="str">
            <v/>
          </cell>
          <cell r="AD521" t="str">
            <v/>
          </cell>
          <cell r="AE521" t="str">
            <v/>
          </cell>
          <cell r="AF521" t="str">
            <v/>
          </cell>
          <cell r="AG521" t="str">
            <v/>
          </cell>
          <cell r="AH521" t="str">
            <v/>
          </cell>
          <cell r="AI521" t="str">
            <v/>
          </cell>
          <cell r="AJ521" t="str">
            <v/>
          </cell>
          <cell r="AK521" t="str">
            <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row>
        <row r="522">
          <cell r="B522" t="str">
            <v/>
          </cell>
          <cell r="C522" t="str">
            <v/>
          </cell>
          <cell r="D522" t="str">
            <v/>
          </cell>
          <cell r="E522" t="str">
            <v/>
          </cell>
          <cell r="F522" t="str">
            <v/>
          </cell>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T522" t="str">
            <v/>
          </cell>
          <cell r="U522" t="str">
            <v/>
          </cell>
          <cell r="V522" t="str">
            <v/>
          </cell>
          <cell r="W522" t="str">
            <v/>
          </cell>
          <cell r="X522" t="str">
            <v/>
          </cell>
          <cell r="Y522" t="str">
            <v/>
          </cell>
          <cell r="Z522" t="str">
            <v/>
          </cell>
          <cell r="AA522" t="str">
            <v/>
          </cell>
          <cell r="AB522" t="str">
            <v/>
          </cell>
          <cell r="AC522" t="str">
            <v/>
          </cell>
          <cell r="AD522" t="str">
            <v/>
          </cell>
          <cell r="AE522" t="str">
            <v/>
          </cell>
          <cell r="AF522" t="str">
            <v/>
          </cell>
          <cell r="AG522" t="str">
            <v/>
          </cell>
          <cell r="AH522" t="str">
            <v/>
          </cell>
          <cell r="AI522" t="str">
            <v/>
          </cell>
          <cell r="AJ522" t="str">
            <v/>
          </cell>
          <cell r="AK522" t="str">
            <v/>
          </cell>
          <cell r="AL522" t="str">
            <v/>
          </cell>
          <cell r="AM522" t="str">
            <v/>
          </cell>
          <cell r="AN522" t="str">
            <v/>
          </cell>
          <cell r="AO522" t="str">
            <v/>
          </cell>
          <cell r="AP522" t="str">
            <v/>
          </cell>
          <cell r="AQ522" t="str">
            <v/>
          </cell>
          <cell r="AR522" t="str">
            <v/>
          </cell>
          <cell r="AS522" t="str">
            <v/>
          </cell>
          <cell r="AT522" t="str">
            <v/>
          </cell>
          <cell r="AU522" t="str">
            <v/>
          </cell>
          <cell r="AV522" t="str">
            <v/>
          </cell>
          <cell r="AW522" t="str">
            <v/>
          </cell>
        </row>
        <row r="523">
          <cell r="B523" t="str">
            <v/>
          </cell>
          <cell r="C523" t="str">
            <v/>
          </cell>
          <cell r="D523" t="str">
            <v/>
          </cell>
          <cell r="E523" t="str">
            <v/>
          </cell>
          <cell r="F523" t="str">
            <v/>
          </cell>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T523" t="str">
            <v/>
          </cell>
          <cell r="U523" t="str">
            <v/>
          </cell>
          <cell r="V523" t="str">
            <v/>
          </cell>
          <cell r="W523" t="str">
            <v/>
          </cell>
          <cell r="X523" t="str">
            <v/>
          </cell>
          <cell r="Y523" t="str">
            <v/>
          </cell>
          <cell r="Z523" t="str">
            <v/>
          </cell>
          <cell r="AA523" t="str">
            <v/>
          </cell>
          <cell r="AB523" t="str">
            <v/>
          </cell>
          <cell r="AC523" t="str">
            <v/>
          </cell>
          <cell r="AD523" t="str">
            <v/>
          </cell>
          <cell r="AE523" t="str">
            <v/>
          </cell>
          <cell r="AF523" t="str">
            <v/>
          </cell>
          <cell r="AG523" t="str">
            <v/>
          </cell>
          <cell r="AH523" t="str">
            <v/>
          </cell>
          <cell r="AI523" t="str">
            <v/>
          </cell>
          <cell r="AJ523" t="str">
            <v/>
          </cell>
          <cell r="AK523" t="str">
            <v/>
          </cell>
          <cell r="AL523" t="str">
            <v/>
          </cell>
          <cell r="AM523" t="str">
            <v/>
          </cell>
          <cell r="AN523" t="str">
            <v/>
          </cell>
          <cell r="AO523" t="str">
            <v/>
          </cell>
          <cell r="AP523" t="str">
            <v/>
          </cell>
          <cell r="AQ523" t="str">
            <v/>
          </cell>
          <cell r="AR523" t="str">
            <v/>
          </cell>
          <cell r="AS523" t="str">
            <v/>
          </cell>
          <cell r="AT523" t="str">
            <v/>
          </cell>
          <cell r="AU523" t="str">
            <v/>
          </cell>
          <cell r="AV523" t="str">
            <v/>
          </cell>
          <cell r="AW523" t="str">
            <v/>
          </cell>
        </row>
        <row r="524">
          <cell r="B524" t="str">
            <v/>
          </cell>
          <cell r="C524" t="str">
            <v/>
          </cell>
          <cell r="D524" t="str">
            <v/>
          </cell>
          <cell r="E524" t="str">
            <v/>
          </cell>
          <cell r="F524" t="str">
            <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T524" t="str">
            <v/>
          </cell>
          <cell r="U524" t="str">
            <v/>
          </cell>
          <cell r="V524" t="str">
            <v/>
          </cell>
          <cell r="W524" t="str">
            <v/>
          </cell>
          <cell r="X524" t="str">
            <v/>
          </cell>
          <cell r="Y524" t="str">
            <v/>
          </cell>
          <cell r="Z524" t="str">
            <v/>
          </cell>
          <cell r="AA524" t="str">
            <v/>
          </cell>
          <cell r="AB524" t="str">
            <v/>
          </cell>
          <cell r="AC524" t="str">
            <v/>
          </cell>
          <cell r="AD524" t="str">
            <v/>
          </cell>
          <cell r="AE524" t="str">
            <v/>
          </cell>
          <cell r="AF524" t="str">
            <v/>
          </cell>
          <cell r="AG524" t="str">
            <v/>
          </cell>
          <cell r="AH524" t="str">
            <v/>
          </cell>
          <cell r="AI524" t="str">
            <v/>
          </cell>
          <cell r="AJ524" t="str">
            <v/>
          </cell>
          <cell r="AK524" t="str">
            <v/>
          </cell>
          <cell r="AL524" t="str">
            <v/>
          </cell>
          <cell r="AM524" t="str">
            <v/>
          </cell>
          <cell r="AN524" t="str">
            <v/>
          </cell>
          <cell r="AO524" t="str">
            <v/>
          </cell>
          <cell r="AP524" t="str">
            <v/>
          </cell>
          <cell r="AQ524" t="str">
            <v/>
          </cell>
          <cell r="AR524" t="str">
            <v/>
          </cell>
          <cell r="AS524" t="str">
            <v/>
          </cell>
          <cell r="AT524" t="str">
            <v/>
          </cell>
          <cell r="AU524" t="str">
            <v/>
          </cell>
          <cell r="AV524" t="str">
            <v/>
          </cell>
          <cell r="AW524" t="str">
            <v/>
          </cell>
        </row>
        <row r="525">
          <cell r="B525" t="str">
            <v/>
          </cell>
          <cell r="C525" t="str">
            <v/>
          </cell>
          <cell r="D525" t="str">
            <v/>
          </cell>
          <cell r="E525" t="str">
            <v/>
          </cell>
          <cell r="F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T525" t="str">
            <v/>
          </cell>
          <cell r="U525" t="str">
            <v/>
          </cell>
          <cell r="V525" t="str">
            <v/>
          </cell>
          <cell r="W525" t="str">
            <v/>
          </cell>
          <cell r="X525" t="str">
            <v/>
          </cell>
          <cell r="Y525" t="str">
            <v/>
          </cell>
          <cell r="Z525" t="str">
            <v/>
          </cell>
          <cell r="AA525" t="str">
            <v/>
          </cell>
          <cell r="AB525" t="str">
            <v/>
          </cell>
          <cell r="AC525" t="str">
            <v/>
          </cell>
          <cell r="AD525" t="str">
            <v/>
          </cell>
          <cell r="AE525" t="str">
            <v/>
          </cell>
          <cell r="AF525" t="str">
            <v/>
          </cell>
          <cell r="AG525" t="str">
            <v/>
          </cell>
          <cell r="AH525" t="str">
            <v/>
          </cell>
          <cell r="AI525" t="str">
            <v/>
          </cell>
          <cell r="AJ525" t="str">
            <v/>
          </cell>
          <cell r="AK525" t="str">
            <v/>
          </cell>
          <cell r="AL525" t="str">
            <v/>
          </cell>
          <cell r="AM525" t="str">
            <v/>
          </cell>
          <cell r="AN525" t="str">
            <v/>
          </cell>
          <cell r="AO525" t="str">
            <v/>
          </cell>
          <cell r="AP525" t="str">
            <v/>
          </cell>
          <cell r="AQ525" t="str">
            <v/>
          </cell>
          <cell r="AR525" t="str">
            <v/>
          </cell>
          <cell r="AS525" t="str">
            <v/>
          </cell>
          <cell r="AT525" t="str">
            <v/>
          </cell>
          <cell r="AU525" t="str">
            <v/>
          </cell>
          <cell r="AV525" t="str">
            <v/>
          </cell>
          <cell r="AW525" t="str">
            <v/>
          </cell>
        </row>
        <row r="526">
          <cell r="B526" t="str">
            <v/>
          </cell>
          <cell r="C526" t="str">
            <v/>
          </cell>
          <cell r="D526" t="str">
            <v/>
          </cell>
          <cell r="E526" t="str">
            <v/>
          </cell>
          <cell r="F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T526" t="str">
            <v/>
          </cell>
          <cell r="U526" t="str">
            <v/>
          </cell>
          <cell r="V526" t="str">
            <v/>
          </cell>
          <cell r="W526" t="str">
            <v/>
          </cell>
          <cell r="X526" t="str">
            <v/>
          </cell>
          <cell r="Y526" t="str">
            <v/>
          </cell>
          <cell r="Z526" t="str">
            <v/>
          </cell>
          <cell r="AA526" t="str">
            <v/>
          </cell>
          <cell r="AB526" t="str">
            <v/>
          </cell>
          <cell r="AC526" t="str">
            <v/>
          </cell>
          <cell r="AD526" t="str">
            <v/>
          </cell>
          <cell r="AE526" t="str">
            <v/>
          </cell>
          <cell r="AF526" t="str">
            <v/>
          </cell>
          <cell r="AG526" t="str">
            <v/>
          </cell>
          <cell r="AH526" t="str">
            <v/>
          </cell>
          <cell r="AI526" t="str">
            <v/>
          </cell>
          <cell r="AJ526" t="str">
            <v/>
          </cell>
          <cell r="AK526" t="str">
            <v/>
          </cell>
          <cell r="AL526" t="str">
            <v/>
          </cell>
          <cell r="AM526" t="str">
            <v/>
          </cell>
          <cell r="AN526" t="str">
            <v/>
          </cell>
          <cell r="AO526" t="str">
            <v/>
          </cell>
          <cell r="AP526" t="str">
            <v/>
          </cell>
          <cell r="AQ526" t="str">
            <v/>
          </cell>
          <cell r="AR526" t="str">
            <v/>
          </cell>
          <cell r="AS526" t="str">
            <v/>
          </cell>
          <cell r="AT526" t="str">
            <v/>
          </cell>
          <cell r="AU526" t="str">
            <v/>
          </cell>
          <cell r="AV526" t="str">
            <v/>
          </cell>
          <cell r="AW526" t="str">
            <v/>
          </cell>
        </row>
        <row r="527">
          <cell r="B527" t="str">
            <v/>
          </cell>
          <cell r="C527" t="str">
            <v/>
          </cell>
          <cell r="D527" t="str">
            <v/>
          </cell>
          <cell r="E527" t="str">
            <v/>
          </cell>
          <cell r="F527" t="str">
            <v/>
          </cell>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T527" t="str">
            <v/>
          </cell>
          <cell r="U527" t="str">
            <v/>
          </cell>
          <cell r="V527" t="str">
            <v/>
          </cell>
          <cell r="W527" t="str">
            <v/>
          </cell>
          <cell r="X527" t="str">
            <v/>
          </cell>
          <cell r="Y527" t="str">
            <v/>
          </cell>
          <cell r="Z527" t="str">
            <v/>
          </cell>
          <cell r="AA527" t="str">
            <v/>
          </cell>
          <cell r="AB527" t="str">
            <v/>
          </cell>
          <cell r="AC527" t="str">
            <v/>
          </cell>
          <cell r="AD527" t="str">
            <v/>
          </cell>
          <cell r="AE527" t="str">
            <v/>
          </cell>
          <cell r="AF527" t="str">
            <v/>
          </cell>
          <cell r="AG527" t="str">
            <v/>
          </cell>
          <cell r="AH527" t="str">
            <v/>
          </cell>
          <cell r="AI527" t="str">
            <v/>
          </cell>
          <cell r="AJ527" t="str">
            <v/>
          </cell>
          <cell r="AK527" t="str">
            <v/>
          </cell>
          <cell r="AL527" t="str">
            <v/>
          </cell>
          <cell r="AM527" t="str">
            <v/>
          </cell>
          <cell r="AN527" t="str">
            <v/>
          </cell>
          <cell r="AO527" t="str">
            <v/>
          </cell>
          <cell r="AP527" t="str">
            <v/>
          </cell>
          <cell r="AQ527" t="str">
            <v/>
          </cell>
          <cell r="AR527" t="str">
            <v/>
          </cell>
          <cell r="AS527" t="str">
            <v/>
          </cell>
          <cell r="AT527" t="str">
            <v/>
          </cell>
          <cell r="AU527" t="str">
            <v/>
          </cell>
          <cell r="AV527" t="str">
            <v/>
          </cell>
          <cell r="AW527" t="str">
            <v/>
          </cell>
        </row>
        <row r="528">
          <cell r="B528" t="str">
            <v/>
          </cell>
          <cell r="C528" t="str">
            <v/>
          </cell>
          <cell r="D528" t="str">
            <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T528" t="str">
            <v/>
          </cell>
          <cell r="U528" t="str">
            <v/>
          </cell>
          <cell r="V528" t="str">
            <v/>
          </cell>
          <cell r="W528" t="str">
            <v/>
          </cell>
          <cell r="X528" t="str">
            <v/>
          </cell>
          <cell r="Y528" t="str">
            <v/>
          </cell>
          <cell r="Z528" t="str">
            <v/>
          </cell>
          <cell r="AA528" t="str">
            <v/>
          </cell>
          <cell r="AB528" t="str">
            <v/>
          </cell>
          <cell r="AC528" t="str">
            <v/>
          </cell>
          <cell r="AD528" t="str">
            <v/>
          </cell>
          <cell r="AE528" t="str">
            <v/>
          </cell>
          <cell r="AF528" t="str">
            <v/>
          </cell>
          <cell r="AG528" t="str">
            <v/>
          </cell>
          <cell r="AH528" t="str">
            <v/>
          </cell>
          <cell r="AI528" t="str">
            <v/>
          </cell>
          <cell r="AJ528" t="str">
            <v/>
          </cell>
          <cell r="AK528" t="str">
            <v/>
          </cell>
          <cell r="AL528" t="str">
            <v/>
          </cell>
          <cell r="AM528" t="str">
            <v/>
          </cell>
          <cell r="AN528" t="str">
            <v/>
          </cell>
          <cell r="AO528" t="str">
            <v/>
          </cell>
          <cell r="AP528" t="str">
            <v/>
          </cell>
          <cell r="AQ528" t="str">
            <v/>
          </cell>
          <cell r="AR528" t="str">
            <v/>
          </cell>
          <cell r="AS528" t="str">
            <v/>
          </cell>
          <cell r="AT528" t="str">
            <v/>
          </cell>
          <cell r="AU528" t="str">
            <v/>
          </cell>
          <cell r="AV528" t="str">
            <v/>
          </cell>
          <cell r="AW528" t="str">
            <v/>
          </cell>
        </row>
        <row r="529">
          <cell r="B529" t="str">
            <v/>
          </cell>
          <cell r="C529" t="str">
            <v/>
          </cell>
          <cell r="D529" t="str">
            <v/>
          </cell>
          <cell r="E529" t="str">
            <v/>
          </cell>
          <cell r="F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T529" t="str">
            <v/>
          </cell>
          <cell r="U529" t="str">
            <v/>
          </cell>
          <cell r="V529" t="str">
            <v/>
          </cell>
          <cell r="W529" t="str">
            <v/>
          </cell>
          <cell r="X529" t="str">
            <v/>
          </cell>
          <cell r="Y529" t="str">
            <v/>
          </cell>
          <cell r="Z529" t="str">
            <v/>
          </cell>
          <cell r="AA529" t="str">
            <v/>
          </cell>
          <cell r="AB529" t="str">
            <v/>
          </cell>
          <cell r="AC529" t="str">
            <v/>
          </cell>
          <cell r="AD529" t="str">
            <v/>
          </cell>
          <cell r="AE529" t="str">
            <v/>
          </cell>
          <cell r="AF529" t="str">
            <v/>
          </cell>
          <cell r="AG529" t="str">
            <v/>
          </cell>
          <cell r="AH529" t="str">
            <v/>
          </cell>
          <cell r="AI529" t="str">
            <v/>
          </cell>
          <cell r="AJ529" t="str">
            <v/>
          </cell>
          <cell r="AK529" t="str">
            <v/>
          </cell>
          <cell r="AL529" t="str">
            <v/>
          </cell>
          <cell r="AM529" t="str">
            <v/>
          </cell>
          <cell r="AN529" t="str">
            <v/>
          </cell>
          <cell r="AO529" t="str">
            <v/>
          </cell>
          <cell r="AP529" t="str">
            <v/>
          </cell>
          <cell r="AQ529" t="str">
            <v/>
          </cell>
          <cell r="AR529" t="str">
            <v/>
          </cell>
          <cell r="AS529" t="str">
            <v/>
          </cell>
          <cell r="AT529" t="str">
            <v/>
          </cell>
          <cell r="AU529" t="str">
            <v/>
          </cell>
          <cell r="AV529" t="str">
            <v/>
          </cell>
          <cell r="AW529" t="str">
            <v/>
          </cell>
        </row>
        <row r="530">
          <cell r="B530" t="str">
            <v/>
          </cell>
          <cell r="C530" t="str">
            <v/>
          </cell>
          <cell r="D530" t="str">
            <v/>
          </cell>
          <cell r="E530" t="str">
            <v/>
          </cell>
          <cell r="F530" t="str">
            <v/>
          </cell>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T530" t="str">
            <v/>
          </cell>
          <cell r="U530" t="str">
            <v/>
          </cell>
          <cell r="V530" t="str">
            <v/>
          </cell>
          <cell r="W530" t="str">
            <v/>
          </cell>
          <cell r="X530" t="str">
            <v/>
          </cell>
          <cell r="Y530" t="str">
            <v/>
          </cell>
          <cell r="Z530" t="str">
            <v/>
          </cell>
          <cell r="AA530" t="str">
            <v/>
          </cell>
          <cell r="AB530" t="str">
            <v/>
          </cell>
          <cell r="AC530" t="str">
            <v/>
          </cell>
          <cell r="AD530" t="str">
            <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
          </cell>
          <cell r="AT530" t="str">
            <v/>
          </cell>
          <cell r="AU530" t="str">
            <v/>
          </cell>
          <cell r="AV530" t="str">
            <v/>
          </cell>
          <cell r="AW530" t="str">
            <v/>
          </cell>
        </row>
        <row r="531">
          <cell r="B531" t="str">
            <v/>
          </cell>
          <cell r="C531" t="str">
            <v/>
          </cell>
          <cell r="D531" t="str">
            <v/>
          </cell>
          <cell r="E531" t="str">
            <v/>
          </cell>
          <cell r="F531" t="str">
            <v/>
          </cell>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T531" t="str">
            <v/>
          </cell>
          <cell r="U531" t="str">
            <v/>
          </cell>
          <cell r="V531" t="str">
            <v/>
          </cell>
          <cell r="W531" t="str">
            <v/>
          </cell>
          <cell r="X531" t="str">
            <v/>
          </cell>
          <cell r="Y531" t="str">
            <v/>
          </cell>
          <cell r="Z531" t="str">
            <v/>
          </cell>
          <cell r="AA531" t="str">
            <v/>
          </cell>
          <cell r="AB531" t="str">
            <v/>
          </cell>
          <cell r="AC531" t="str">
            <v/>
          </cell>
          <cell r="AD531" t="str">
            <v/>
          </cell>
          <cell r="AE531" t="str">
            <v/>
          </cell>
          <cell r="AF531" t="str">
            <v/>
          </cell>
          <cell r="AG531" t="str">
            <v/>
          </cell>
          <cell r="AH531" t="str">
            <v/>
          </cell>
          <cell r="AI531" t="str">
            <v/>
          </cell>
          <cell r="AJ531" t="str">
            <v/>
          </cell>
          <cell r="AK531" t="str">
            <v/>
          </cell>
          <cell r="AL531" t="str">
            <v/>
          </cell>
          <cell r="AM531" t="str">
            <v/>
          </cell>
          <cell r="AN531" t="str">
            <v/>
          </cell>
          <cell r="AO531" t="str">
            <v/>
          </cell>
          <cell r="AP531" t="str">
            <v/>
          </cell>
          <cell r="AQ531" t="str">
            <v/>
          </cell>
          <cell r="AR531" t="str">
            <v/>
          </cell>
          <cell r="AS531" t="str">
            <v/>
          </cell>
          <cell r="AT531" t="str">
            <v/>
          </cell>
          <cell r="AU531" t="str">
            <v/>
          </cell>
          <cell r="AV531" t="str">
            <v/>
          </cell>
          <cell r="AW531" t="str">
            <v/>
          </cell>
        </row>
        <row r="532">
          <cell r="B532" t="str">
            <v/>
          </cell>
          <cell r="C532" t="str">
            <v/>
          </cell>
          <cell r="D532" t="str">
            <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T532" t="str">
            <v/>
          </cell>
          <cell r="U532" t="str">
            <v/>
          </cell>
          <cell r="V532" t="str">
            <v/>
          </cell>
          <cell r="W532" t="str">
            <v/>
          </cell>
          <cell r="X532" t="str">
            <v/>
          </cell>
          <cell r="Y532" t="str">
            <v/>
          </cell>
          <cell r="Z532" t="str">
            <v/>
          </cell>
          <cell r="AA532" t="str">
            <v/>
          </cell>
          <cell r="AB532" t="str">
            <v/>
          </cell>
          <cell r="AC532" t="str">
            <v/>
          </cell>
          <cell r="AD532" t="str">
            <v/>
          </cell>
          <cell r="AE532" t="str">
            <v/>
          </cell>
          <cell r="AF532" t="str">
            <v/>
          </cell>
          <cell r="AG532" t="str">
            <v/>
          </cell>
          <cell r="AH532" t="str">
            <v/>
          </cell>
          <cell r="AI532" t="str">
            <v/>
          </cell>
          <cell r="AJ532" t="str">
            <v/>
          </cell>
          <cell r="AK532" t="str">
            <v/>
          </cell>
          <cell r="AL532" t="str">
            <v/>
          </cell>
          <cell r="AM532" t="str">
            <v/>
          </cell>
          <cell r="AN532" t="str">
            <v/>
          </cell>
          <cell r="AO532" t="str">
            <v/>
          </cell>
          <cell r="AP532" t="str">
            <v/>
          </cell>
          <cell r="AQ532" t="str">
            <v/>
          </cell>
          <cell r="AR532" t="str">
            <v/>
          </cell>
          <cell r="AS532" t="str">
            <v/>
          </cell>
          <cell r="AT532" t="str">
            <v/>
          </cell>
          <cell r="AU532" t="str">
            <v/>
          </cell>
          <cell r="AV532" t="str">
            <v/>
          </cell>
          <cell r="AW532" t="str">
            <v/>
          </cell>
        </row>
        <row r="533">
          <cell r="B533" t="str">
            <v/>
          </cell>
          <cell r="C533" t="str">
            <v/>
          </cell>
          <cell r="D533" t="str">
            <v/>
          </cell>
          <cell r="E533" t="str">
            <v/>
          </cell>
          <cell r="F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T533" t="str">
            <v/>
          </cell>
          <cell r="U533" t="str">
            <v/>
          </cell>
          <cell r="V533" t="str">
            <v/>
          </cell>
          <cell r="W533" t="str">
            <v/>
          </cell>
          <cell r="X533" t="str">
            <v/>
          </cell>
          <cell r="Y533" t="str">
            <v/>
          </cell>
          <cell r="Z533" t="str">
            <v/>
          </cell>
          <cell r="AA533" t="str">
            <v/>
          </cell>
          <cell r="AB533" t="str">
            <v/>
          </cell>
          <cell r="AC533" t="str">
            <v/>
          </cell>
          <cell r="AD533" t="str">
            <v/>
          </cell>
          <cell r="AE533" t="str">
            <v/>
          </cell>
          <cell r="AF533" t="str">
            <v/>
          </cell>
          <cell r="AG533" t="str">
            <v/>
          </cell>
          <cell r="AH533" t="str">
            <v/>
          </cell>
          <cell r="AI533" t="str">
            <v/>
          </cell>
          <cell r="AJ533" t="str">
            <v/>
          </cell>
          <cell r="AK533" t="str">
            <v/>
          </cell>
          <cell r="AL533" t="str">
            <v/>
          </cell>
          <cell r="AM533" t="str">
            <v/>
          </cell>
          <cell r="AN533" t="str">
            <v/>
          </cell>
          <cell r="AO533" t="str">
            <v/>
          </cell>
          <cell r="AP533" t="str">
            <v/>
          </cell>
          <cell r="AQ533" t="str">
            <v/>
          </cell>
          <cell r="AR533" t="str">
            <v/>
          </cell>
          <cell r="AS533" t="str">
            <v/>
          </cell>
          <cell r="AT533" t="str">
            <v/>
          </cell>
          <cell r="AU533" t="str">
            <v/>
          </cell>
          <cell r="AV533" t="str">
            <v/>
          </cell>
          <cell r="AW533" t="str">
            <v/>
          </cell>
        </row>
        <row r="534">
          <cell r="B534" t="str">
            <v/>
          </cell>
          <cell r="C534" t="str">
            <v/>
          </cell>
          <cell r="D534" t="str">
            <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T534" t="str">
            <v/>
          </cell>
          <cell r="U534" t="str">
            <v/>
          </cell>
          <cell r="V534" t="str">
            <v/>
          </cell>
          <cell r="W534" t="str">
            <v/>
          </cell>
          <cell r="X534" t="str">
            <v/>
          </cell>
          <cell r="Y534" t="str">
            <v/>
          </cell>
          <cell r="Z534" t="str">
            <v/>
          </cell>
          <cell r="AA534" t="str">
            <v/>
          </cell>
          <cell r="AB534" t="str">
            <v/>
          </cell>
          <cell r="AC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t="str">
            <v/>
          </cell>
          <cell r="AP534" t="str">
            <v/>
          </cell>
          <cell r="AQ534" t="str">
            <v/>
          </cell>
          <cell r="AR534" t="str">
            <v/>
          </cell>
          <cell r="AS534" t="str">
            <v/>
          </cell>
          <cell r="AT534" t="str">
            <v/>
          </cell>
          <cell r="AU534" t="str">
            <v/>
          </cell>
          <cell r="AV534" t="str">
            <v/>
          </cell>
          <cell r="AW534" t="str">
            <v/>
          </cell>
        </row>
        <row r="535">
          <cell r="B535" t="str">
            <v/>
          </cell>
          <cell r="C535" t="str">
            <v/>
          </cell>
          <cell r="D535" t="str">
            <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T535" t="str">
            <v/>
          </cell>
          <cell r="U535" t="str">
            <v/>
          </cell>
          <cell r="V535" t="str">
            <v/>
          </cell>
          <cell r="W535" t="str">
            <v/>
          </cell>
          <cell r="X535" t="str">
            <v/>
          </cell>
          <cell r="Y535" t="str">
            <v/>
          </cell>
          <cell r="Z535" t="str">
            <v/>
          </cell>
          <cell r="AA535" t="str">
            <v/>
          </cell>
          <cell r="AB535" t="str">
            <v/>
          </cell>
          <cell r="AC535" t="str">
            <v/>
          </cell>
          <cell r="AD535" t="str">
            <v/>
          </cell>
          <cell r="AE535" t="str">
            <v/>
          </cell>
          <cell r="AF535" t="str">
            <v/>
          </cell>
          <cell r="AG535" t="str">
            <v/>
          </cell>
          <cell r="AH535" t="str">
            <v/>
          </cell>
          <cell r="AI535" t="str">
            <v/>
          </cell>
          <cell r="AJ535" t="str">
            <v/>
          </cell>
          <cell r="AK535" t="str">
            <v/>
          </cell>
          <cell r="AL535" t="str">
            <v/>
          </cell>
          <cell r="AM535" t="str">
            <v/>
          </cell>
          <cell r="AN535" t="str">
            <v/>
          </cell>
          <cell r="AO535" t="str">
            <v/>
          </cell>
          <cell r="AP535" t="str">
            <v/>
          </cell>
          <cell r="AQ535" t="str">
            <v/>
          </cell>
          <cell r="AR535" t="str">
            <v/>
          </cell>
          <cell r="AS535" t="str">
            <v/>
          </cell>
          <cell r="AT535" t="str">
            <v/>
          </cell>
          <cell r="AU535" t="str">
            <v/>
          </cell>
          <cell r="AV535" t="str">
            <v/>
          </cell>
          <cell r="AW535" t="str">
            <v/>
          </cell>
        </row>
        <row r="536">
          <cell r="B536" t="str">
            <v/>
          </cell>
          <cell r="C536" t="str">
            <v/>
          </cell>
          <cell r="D536" t="str">
            <v/>
          </cell>
          <cell r="E536" t="str">
            <v/>
          </cell>
          <cell r="F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T536" t="str">
            <v/>
          </cell>
          <cell r="U536" t="str">
            <v/>
          </cell>
          <cell r="V536" t="str">
            <v/>
          </cell>
          <cell r="W536" t="str">
            <v/>
          </cell>
          <cell r="X536" t="str">
            <v/>
          </cell>
          <cell r="Y536" t="str">
            <v/>
          </cell>
          <cell r="Z536" t="str">
            <v/>
          </cell>
          <cell r="AA536" t="str">
            <v/>
          </cell>
          <cell r="AB536" t="str">
            <v/>
          </cell>
          <cell r="AC536" t="str">
            <v/>
          </cell>
          <cell r="AD536" t="str">
            <v/>
          </cell>
          <cell r="AE536" t="str">
            <v/>
          </cell>
          <cell r="AF536" t="str">
            <v/>
          </cell>
          <cell r="AG536" t="str">
            <v/>
          </cell>
          <cell r="AH536" t="str">
            <v/>
          </cell>
          <cell r="AI536" t="str">
            <v/>
          </cell>
          <cell r="AJ536" t="str">
            <v/>
          </cell>
          <cell r="AK536" t="str">
            <v/>
          </cell>
          <cell r="AL536" t="str">
            <v/>
          </cell>
          <cell r="AM536" t="str">
            <v/>
          </cell>
          <cell r="AN536" t="str">
            <v/>
          </cell>
          <cell r="AO536" t="str">
            <v/>
          </cell>
          <cell r="AP536" t="str">
            <v/>
          </cell>
          <cell r="AQ536" t="str">
            <v/>
          </cell>
          <cell r="AR536" t="str">
            <v/>
          </cell>
          <cell r="AS536" t="str">
            <v/>
          </cell>
          <cell r="AT536" t="str">
            <v/>
          </cell>
          <cell r="AU536" t="str">
            <v/>
          </cell>
          <cell r="AV536" t="str">
            <v/>
          </cell>
          <cell r="AW536" t="str">
            <v/>
          </cell>
        </row>
        <row r="537">
          <cell r="B537" t="str">
            <v/>
          </cell>
          <cell r="C537" t="str">
            <v/>
          </cell>
          <cell r="D537" t="str">
            <v/>
          </cell>
          <cell r="E537" t="str">
            <v/>
          </cell>
          <cell r="F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T537" t="str">
            <v/>
          </cell>
          <cell r="U537" t="str">
            <v/>
          </cell>
          <cell r="V537" t="str">
            <v/>
          </cell>
          <cell r="W537" t="str">
            <v/>
          </cell>
          <cell r="X537" t="str">
            <v/>
          </cell>
          <cell r="Y537" t="str">
            <v/>
          </cell>
          <cell r="Z537" t="str">
            <v/>
          </cell>
          <cell r="AA537" t="str">
            <v/>
          </cell>
          <cell r="AB537" t="str">
            <v/>
          </cell>
          <cell r="AC537" t="str">
            <v/>
          </cell>
          <cell r="AD537" t="str">
            <v/>
          </cell>
          <cell r="AE537" t="str">
            <v/>
          </cell>
          <cell r="AF537" t="str">
            <v/>
          </cell>
          <cell r="AG537" t="str">
            <v/>
          </cell>
          <cell r="AH537" t="str">
            <v/>
          </cell>
          <cell r="AI537" t="str">
            <v/>
          </cell>
          <cell r="AJ537" t="str">
            <v/>
          </cell>
          <cell r="AK537" t="str">
            <v/>
          </cell>
          <cell r="AL537" t="str">
            <v/>
          </cell>
          <cell r="AM537" t="str">
            <v/>
          </cell>
          <cell r="AN537" t="str">
            <v/>
          </cell>
          <cell r="AO537" t="str">
            <v/>
          </cell>
          <cell r="AP537" t="str">
            <v/>
          </cell>
          <cell r="AQ537" t="str">
            <v/>
          </cell>
          <cell r="AR537" t="str">
            <v/>
          </cell>
          <cell r="AS537" t="str">
            <v/>
          </cell>
          <cell r="AT537" t="str">
            <v/>
          </cell>
          <cell r="AU537" t="str">
            <v/>
          </cell>
          <cell r="AV537" t="str">
            <v/>
          </cell>
          <cell r="AW537" t="str">
            <v/>
          </cell>
        </row>
        <row r="538">
          <cell r="B538" t="str">
            <v/>
          </cell>
          <cell r="C538" t="str">
            <v/>
          </cell>
          <cell r="D538" t="str">
            <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T538" t="str">
            <v/>
          </cell>
          <cell r="U538" t="str">
            <v/>
          </cell>
          <cell r="V538" t="str">
            <v/>
          </cell>
          <cell r="W538" t="str">
            <v/>
          </cell>
          <cell r="X538" t="str">
            <v/>
          </cell>
          <cell r="Y538" t="str">
            <v/>
          </cell>
          <cell r="Z538" t="str">
            <v/>
          </cell>
          <cell r="AA538" t="str">
            <v/>
          </cell>
          <cell r="AB538" t="str">
            <v/>
          </cell>
          <cell r="AC538" t="str">
            <v/>
          </cell>
          <cell r="AD538" t="str">
            <v/>
          </cell>
          <cell r="AE538" t="str">
            <v/>
          </cell>
          <cell r="AF538" t="str">
            <v/>
          </cell>
          <cell r="AG538" t="str">
            <v/>
          </cell>
          <cell r="AH538" t="str">
            <v/>
          </cell>
          <cell r="AI538" t="str">
            <v/>
          </cell>
          <cell r="AJ538" t="str">
            <v/>
          </cell>
          <cell r="AK538" t="str">
            <v/>
          </cell>
          <cell r="AL538" t="str">
            <v/>
          </cell>
          <cell r="AM538" t="str">
            <v/>
          </cell>
          <cell r="AN538" t="str">
            <v/>
          </cell>
          <cell r="AO538" t="str">
            <v/>
          </cell>
          <cell r="AP538" t="str">
            <v/>
          </cell>
          <cell r="AQ538" t="str">
            <v/>
          </cell>
          <cell r="AR538" t="str">
            <v/>
          </cell>
          <cell r="AS538" t="str">
            <v/>
          </cell>
          <cell r="AT538" t="str">
            <v/>
          </cell>
          <cell r="AU538" t="str">
            <v/>
          </cell>
          <cell r="AV538" t="str">
            <v/>
          </cell>
          <cell r="AW538" t="str">
            <v/>
          </cell>
        </row>
        <row r="539">
          <cell r="B539" t="str">
            <v/>
          </cell>
          <cell r="C539" t="str">
            <v/>
          </cell>
          <cell r="D539" t="str">
            <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T539" t="str">
            <v/>
          </cell>
          <cell r="U539" t="str">
            <v/>
          </cell>
          <cell r="V539" t="str">
            <v/>
          </cell>
          <cell r="W539" t="str">
            <v/>
          </cell>
          <cell r="X539" t="str">
            <v/>
          </cell>
          <cell r="Y539" t="str">
            <v/>
          </cell>
          <cell r="Z539" t="str">
            <v/>
          </cell>
          <cell r="AA539" t="str">
            <v/>
          </cell>
          <cell r="AB539" t="str">
            <v/>
          </cell>
          <cell r="AC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t="str">
            <v/>
          </cell>
          <cell r="AP539" t="str">
            <v/>
          </cell>
          <cell r="AQ539" t="str">
            <v/>
          </cell>
          <cell r="AR539" t="str">
            <v/>
          </cell>
          <cell r="AS539" t="str">
            <v/>
          </cell>
          <cell r="AT539" t="str">
            <v/>
          </cell>
          <cell r="AU539" t="str">
            <v/>
          </cell>
          <cell r="AV539" t="str">
            <v/>
          </cell>
          <cell r="AW539" t="str">
            <v/>
          </cell>
        </row>
        <row r="540">
          <cell r="B540" t="str">
            <v/>
          </cell>
          <cell r="C540" t="str">
            <v/>
          </cell>
          <cell r="D540" t="str">
            <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T540" t="str">
            <v/>
          </cell>
          <cell r="U540" t="str">
            <v/>
          </cell>
          <cell r="V540" t="str">
            <v/>
          </cell>
          <cell r="W540" t="str">
            <v/>
          </cell>
          <cell r="X540" t="str">
            <v/>
          </cell>
          <cell r="Y540" t="str">
            <v/>
          </cell>
          <cell r="Z540" t="str">
            <v/>
          </cell>
          <cell r="AA540" t="str">
            <v/>
          </cell>
          <cell r="AB540" t="str">
            <v/>
          </cell>
          <cell r="AC540" t="str">
            <v/>
          </cell>
          <cell r="AD540" t="str">
            <v/>
          </cell>
          <cell r="AE540" t="str">
            <v/>
          </cell>
          <cell r="AF540" t="str">
            <v/>
          </cell>
          <cell r="AG540" t="str">
            <v/>
          </cell>
          <cell r="AH540" t="str">
            <v/>
          </cell>
          <cell r="AI540" t="str">
            <v/>
          </cell>
          <cell r="AJ540" t="str">
            <v/>
          </cell>
          <cell r="AK540" t="str">
            <v/>
          </cell>
          <cell r="AL540" t="str">
            <v/>
          </cell>
          <cell r="AM540" t="str">
            <v/>
          </cell>
          <cell r="AN540" t="str">
            <v/>
          </cell>
          <cell r="AO540" t="str">
            <v/>
          </cell>
          <cell r="AP540" t="str">
            <v/>
          </cell>
          <cell r="AQ540" t="str">
            <v/>
          </cell>
          <cell r="AR540" t="str">
            <v/>
          </cell>
          <cell r="AS540" t="str">
            <v/>
          </cell>
          <cell r="AT540" t="str">
            <v/>
          </cell>
          <cell r="AU540" t="str">
            <v/>
          </cell>
          <cell r="AV540" t="str">
            <v/>
          </cell>
          <cell r="AW540" t="str">
            <v/>
          </cell>
        </row>
        <row r="541">
          <cell r="B541" t="str">
            <v/>
          </cell>
          <cell r="C541" t="str">
            <v/>
          </cell>
          <cell r="D541" t="str">
            <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T541" t="str">
            <v/>
          </cell>
          <cell r="U541" t="str">
            <v/>
          </cell>
          <cell r="V541" t="str">
            <v/>
          </cell>
          <cell r="W541" t="str">
            <v/>
          </cell>
          <cell r="X541" t="str">
            <v/>
          </cell>
          <cell r="Y541" t="str">
            <v/>
          </cell>
          <cell r="Z541" t="str">
            <v/>
          </cell>
          <cell r="AA541" t="str">
            <v/>
          </cell>
          <cell r="AB541" t="str">
            <v/>
          </cell>
          <cell r="AC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t="str">
            <v/>
          </cell>
          <cell r="AP541" t="str">
            <v/>
          </cell>
          <cell r="AQ541" t="str">
            <v/>
          </cell>
          <cell r="AR541" t="str">
            <v/>
          </cell>
          <cell r="AS541" t="str">
            <v/>
          </cell>
          <cell r="AT541" t="str">
            <v/>
          </cell>
          <cell r="AU541" t="str">
            <v/>
          </cell>
          <cell r="AV541" t="str">
            <v/>
          </cell>
          <cell r="AW541" t="str">
            <v/>
          </cell>
        </row>
        <row r="542">
          <cell r="B542" t="str">
            <v/>
          </cell>
          <cell r="C542" t="str">
            <v/>
          </cell>
          <cell r="D542" t="str">
            <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T542" t="str">
            <v/>
          </cell>
          <cell r="U542" t="str">
            <v/>
          </cell>
          <cell r="V542" t="str">
            <v/>
          </cell>
          <cell r="W542" t="str">
            <v/>
          </cell>
          <cell r="X542" t="str">
            <v/>
          </cell>
          <cell r="Y542" t="str">
            <v/>
          </cell>
          <cell r="Z542" t="str">
            <v/>
          </cell>
          <cell r="AA542" t="str">
            <v/>
          </cell>
          <cell r="AB542" t="str">
            <v/>
          </cell>
          <cell r="AC542" t="str">
            <v/>
          </cell>
          <cell r="AD542" t="str">
            <v/>
          </cell>
          <cell r="AE542" t="str">
            <v/>
          </cell>
          <cell r="AF542" t="str">
            <v/>
          </cell>
          <cell r="AG542" t="str">
            <v/>
          </cell>
          <cell r="AH542" t="str">
            <v/>
          </cell>
          <cell r="AI542" t="str">
            <v/>
          </cell>
          <cell r="AJ542" t="str">
            <v/>
          </cell>
          <cell r="AK542" t="str">
            <v/>
          </cell>
          <cell r="AL542" t="str">
            <v/>
          </cell>
          <cell r="AM542" t="str">
            <v/>
          </cell>
          <cell r="AN542" t="str">
            <v/>
          </cell>
          <cell r="AO542" t="str">
            <v/>
          </cell>
          <cell r="AP542" t="str">
            <v/>
          </cell>
          <cell r="AQ542" t="str">
            <v/>
          </cell>
          <cell r="AR542" t="str">
            <v/>
          </cell>
          <cell r="AS542" t="str">
            <v/>
          </cell>
          <cell r="AT542" t="str">
            <v/>
          </cell>
          <cell r="AU542" t="str">
            <v/>
          </cell>
          <cell r="AV542" t="str">
            <v/>
          </cell>
          <cell r="AW542" t="str">
            <v/>
          </cell>
        </row>
        <row r="543">
          <cell r="B543" t="str">
            <v/>
          </cell>
          <cell r="C543" t="str">
            <v/>
          </cell>
          <cell r="D543" t="str">
            <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T543" t="str">
            <v/>
          </cell>
          <cell r="U543" t="str">
            <v/>
          </cell>
          <cell r="V543" t="str">
            <v/>
          </cell>
          <cell r="W543" t="str">
            <v/>
          </cell>
          <cell r="X543" t="str">
            <v/>
          </cell>
          <cell r="Y543" t="str">
            <v/>
          </cell>
          <cell r="Z543" t="str">
            <v/>
          </cell>
          <cell r="AA543" t="str">
            <v/>
          </cell>
          <cell r="AB543" t="str">
            <v/>
          </cell>
          <cell r="AC543" t="str">
            <v/>
          </cell>
          <cell r="AD543" t="str">
            <v/>
          </cell>
          <cell r="AE543" t="str">
            <v/>
          </cell>
          <cell r="AF543" t="str">
            <v/>
          </cell>
          <cell r="AG543" t="str">
            <v/>
          </cell>
          <cell r="AH543" t="str">
            <v/>
          </cell>
          <cell r="AI543" t="str">
            <v/>
          </cell>
          <cell r="AJ543" t="str">
            <v/>
          </cell>
          <cell r="AK543" t="str">
            <v/>
          </cell>
          <cell r="AL543" t="str">
            <v/>
          </cell>
          <cell r="AM543" t="str">
            <v/>
          </cell>
          <cell r="AN543" t="str">
            <v/>
          </cell>
          <cell r="AO543" t="str">
            <v/>
          </cell>
          <cell r="AP543" t="str">
            <v/>
          </cell>
          <cell r="AQ543" t="str">
            <v/>
          </cell>
          <cell r="AR543" t="str">
            <v/>
          </cell>
          <cell r="AS543" t="str">
            <v/>
          </cell>
          <cell r="AT543" t="str">
            <v/>
          </cell>
          <cell r="AU543" t="str">
            <v/>
          </cell>
          <cell r="AV543" t="str">
            <v/>
          </cell>
          <cell r="AW543" t="str">
            <v/>
          </cell>
        </row>
        <row r="544">
          <cell r="B544" t="str">
            <v/>
          </cell>
          <cell r="C544" t="str">
            <v/>
          </cell>
          <cell r="D544" t="str">
            <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T544" t="str">
            <v/>
          </cell>
          <cell r="U544" t="str">
            <v/>
          </cell>
          <cell r="V544" t="str">
            <v/>
          </cell>
          <cell r="W544" t="str">
            <v/>
          </cell>
          <cell r="X544" t="str">
            <v/>
          </cell>
          <cell r="Y544" t="str">
            <v/>
          </cell>
          <cell r="Z544" t="str">
            <v/>
          </cell>
          <cell r="AA544" t="str">
            <v/>
          </cell>
          <cell r="AB544" t="str">
            <v/>
          </cell>
          <cell r="AC544" t="str">
            <v/>
          </cell>
          <cell r="AD544" t="str">
            <v/>
          </cell>
          <cell r="AE544" t="str">
            <v/>
          </cell>
          <cell r="AF544" t="str">
            <v/>
          </cell>
          <cell r="AG544" t="str">
            <v/>
          </cell>
          <cell r="AH544" t="str">
            <v/>
          </cell>
          <cell r="AI544" t="str">
            <v/>
          </cell>
          <cell r="AJ544" t="str">
            <v/>
          </cell>
          <cell r="AK544" t="str">
            <v/>
          </cell>
          <cell r="AL544" t="str">
            <v/>
          </cell>
          <cell r="AM544" t="str">
            <v/>
          </cell>
          <cell r="AN544" t="str">
            <v/>
          </cell>
          <cell r="AO544" t="str">
            <v/>
          </cell>
          <cell r="AP544" t="str">
            <v/>
          </cell>
          <cell r="AQ544" t="str">
            <v/>
          </cell>
          <cell r="AR544" t="str">
            <v/>
          </cell>
          <cell r="AS544" t="str">
            <v/>
          </cell>
          <cell r="AT544" t="str">
            <v/>
          </cell>
          <cell r="AU544" t="str">
            <v/>
          </cell>
          <cell r="AV544" t="str">
            <v/>
          </cell>
          <cell r="AW544" t="str">
            <v/>
          </cell>
        </row>
        <row r="545">
          <cell r="B545" t="str">
            <v/>
          </cell>
          <cell r="C545" t="str">
            <v/>
          </cell>
          <cell r="D545" t="str">
            <v/>
          </cell>
          <cell r="E545" t="str">
            <v/>
          </cell>
          <cell r="F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T545" t="str">
            <v/>
          </cell>
          <cell r="U545" t="str">
            <v/>
          </cell>
          <cell r="V545" t="str">
            <v/>
          </cell>
          <cell r="W545" t="str">
            <v/>
          </cell>
          <cell r="X545" t="str">
            <v/>
          </cell>
          <cell r="Y545" t="str">
            <v/>
          </cell>
          <cell r="Z545" t="str">
            <v/>
          </cell>
          <cell r="AA545" t="str">
            <v/>
          </cell>
          <cell r="AB545" t="str">
            <v/>
          </cell>
          <cell r="AC545" t="str">
            <v/>
          </cell>
          <cell r="AD545" t="str">
            <v/>
          </cell>
          <cell r="AE545" t="str">
            <v/>
          </cell>
          <cell r="AF545" t="str">
            <v/>
          </cell>
          <cell r="AG545" t="str">
            <v/>
          </cell>
          <cell r="AH545" t="str">
            <v/>
          </cell>
          <cell r="AI545" t="str">
            <v/>
          </cell>
          <cell r="AJ545" t="str">
            <v/>
          </cell>
          <cell r="AK545" t="str">
            <v/>
          </cell>
          <cell r="AL545" t="str">
            <v/>
          </cell>
          <cell r="AM545" t="str">
            <v/>
          </cell>
          <cell r="AN545" t="str">
            <v/>
          </cell>
          <cell r="AO545" t="str">
            <v/>
          </cell>
          <cell r="AP545" t="str">
            <v/>
          </cell>
          <cell r="AQ545" t="str">
            <v/>
          </cell>
          <cell r="AR545" t="str">
            <v/>
          </cell>
          <cell r="AS545" t="str">
            <v/>
          </cell>
          <cell r="AT545" t="str">
            <v/>
          </cell>
          <cell r="AU545" t="str">
            <v/>
          </cell>
          <cell r="AV545" t="str">
            <v/>
          </cell>
          <cell r="AW545" t="str">
            <v/>
          </cell>
        </row>
        <row r="546">
          <cell r="B546" t="str">
            <v/>
          </cell>
          <cell r="C546" t="str">
            <v/>
          </cell>
          <cell r="D546" t="str">
            <v/>
          </cell>
          <cell r="E546" t="str">
            <v/>
          </cell>
          <cell r="F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T546" t="str">
            <v/>
          </cell>
          <cell r="U546" t="str">
            <v/>
          </cell>
          <cell r="V546" t="str">
            <v/>
          </cell>
          <cell r="W546" t="str">
            <v/>
          </cell>
          <cell r="X546" t="str">
            <v/>
          </cell>
          <cell r="Y546" t="str">
            <v/>
          </cell>
          <cell r="Z546" t="str">
            <v/>
          </cell>
          <cell r="AA546" t="str">
            <v/>
          </cell>
          <cell r="AB546" t="str">
            <v/>
          </cell>
          <cell r="AC546" t="str">
            <v/>
          </cell>
          <cell r="AD546" t="str">
            <v/>
          </cell>
          <cell r="AE546" t="str">
            <v/>
          </cell>
          <cell r="AF546" t="str">
            <v/>
          </cell>
          <cell r="AG546" t="str">
            <v/>
          </cell>
          <cell r="AH546" t="str">
            <v/>
          </cell>
          <cell r="AI546" t="str">
            <v/>
          </cell>
          <cell r="AJ546" t="str">
            <v/>
          </cell>
          <cell r="AK546" t="str">
            <v/>
          </cell>
          <cell r="AL546" t="str">
            <v/>
          </cell>
          <cell r="AM546" t="str">
            <v/>
          </cell>
          <cell r="AN546" t="str">
            <v/>
          </cell>
          <cell r="AO546" t="str">
            <v/>
          </cell>
          <cell r="AP546" t="str">
            <v/>
          </cell>
          <cell r="AQ546" t="str">
            <v/>
          </cell>
          <cell r="AR546" t="str">
            <v/>
          </cell>
          <cell r="AS546" t="str">
            <v/>
          </cell>
          <cell r="AT546" t="str">
            <v/>
          </cell>
          <cell r="AU546" t="str">
            <v/>
          </cell>
          <cell r="AV546" t="str">
            <v/>
          </cell>
          <cell r="AW546" t="str">
            <v/>
          </cell>
        </row>
        <row r="547">
          <cell r="B547" t="str">
            <v/>
          </cell>
          <cell r="C547" t="str">
            <v/>
          </cell>
          <cell r="D547" t="str">
            <v/>
          </cell>
          <cell r="E547" t="str">
            <v/>
          </cell>
          <cell r="F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T547" t="str">
            <v/>
          </cell>
          <cell r="U547" t="str">
            <v/>
          </cell>
          <cell r="V547" t="str">
            <v/>
          </cell>
          <cell r="W547" t="str">
            <v/>
          </cell>
          <cell r="X547" t="str">
            <v/>
          </cell>
          <cell r="Y547" t="str">
            <v/>
          </cell>
          <cell r="Z547" t="str">
            <v/>
          </cell>
          <cell r="AA547" t="str">
            <v/>
          </cell>
          <cell r="AB547" t="str">
            <v/>
          </cell>
          <cell r="AC547" t="str">
            <v/>
          </cell>
          <cell r="AD547" t="str">
            <v/>
          </cell>
          <cell r="AE547" t="str">
            <v/>
          </cell>
          <cell r="AF547" t="str">
            <v/>
          </cell>
          <cell r="AG547" t="str">
            <v/>
          </cell>
          <cell r="AH547" t="str">
            <v/>
          </cell>
          <cell r="AI547" t="str">
            <v/>
          </cell>
          <cell r="AJ547" t="str">
            <v/>
          </cell>
          <cell r="AK547" t="str">
            <v/>
          </cell>
          <cell r="AL547" t="str">
            <v/>
          </cell>
          <cell r="AM547" t="str">
            <v/>
          </cell>
          <cell r="AN547" t="str">
            <v/>
          </cell>
          <cell r="AO547" t="str">
            <v/>
          </cell>
          <cell r="AP547" t="str">
            <v/>
          </cell>
          <cell r="AQ547" t="str">
            <v/>
          </cell>
          <cell r="AR547" t="str">
            <v/>
          </cell>
          <cell r="AS547" t="str">
            <v/>
          </cell>
          <cell r="AT547" t="str">
            <v/>
          </cell>
          <cell r="AU547" t="str">
            <v/>
          </cell>
          <cell r="AV547" t="str">
            <v/>
          </cell>
          <cell r="AW547" t="str">
            <v/>
          </cell>
        </row>
        <row r="548">
          <cell r="B548" t="str">
            <v/>
          </cell>
          <cell r="C548" t="str">
            <v/>
          </cell>
          <cell r="D548" t="str">
            <v/>
          </cell>
          <cell r="E548" t="str">
            <v/>
          </cell>
          <cell r="F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T548" t="str">
            <v/>
          </cell>
          <cell r="U548" t="str">
            <v/>
          </cell>
          <cell r="V548" t="str">
            <v/>
          </cell>
          <cell r="W548" t="str">
            <v/>
          </cell>
          <cell r="X548" t="str">
            <v/>
          </cell>
          <cell r="Y548" t="str">
            <v/>
          </cell>
          <cell r="Z548" t="str">
            <v/>
          </cell>
          <cell r="AA548" t="str">
            <v/>
          </cell>
          <cell r="AB548" t="str">
            <v/>
          </cell>
          <cell r="AC548" t="str">
            <v/>
          </cell>
          <cell r="AD548" t="str">
            <v/>
          </cell>
          <cell r="AE548" t="str">
            <v/>
          </cell>
          <cell r="AF548" t="str">
            <v/>
          </cell>
          <cell r="AG548" t="str">
            <v/>
          </cell>
          <cell r="AH548" t="str">
            <v/>
          </cell>
          <cell r="AI548" t="str">
            <v/>
          </cell>
          <cell r="AJ548" t="str">
            <v/>
          </cell>
          <cell r="AK548" t="str">
            <v/>
          </cell>
          <cell r="AL548" t="str">
            <v/>
          </cell>
          <cell r="AM548" t="str">
            <v/>
          </cell>
          <cell r="AN548" t="str">
            <v/>
          </cell>
          <cell r="AO548" t="str">
            <v/>
          </cell>
          <cell r="AP548" t="str">
            <v/>
          </cell>
          <cell r="AQ548" t="str">
            <v/>
          </cell>
          <cell r="AR548" t="str">
            <v/>
          </cell>
          <cell r="AS548" t="str">
            <v/>
          </cell>
          <cell r="AT548" t="str">
            <v/>
          </cell>
          <cell r="AU548" t="str">
            <v/>
          </cell>
          <cell r="AV548" t="str">
            <v/>
          </cell>
          <cell r="AW548" t="str">
            <v/>
          </cell>
        </row>
        <row r="549">
          <cell r="B549" t="str">
            <v/>
          </cell>
          <cell r="C549" t="str">
            <v/>
          </cell>
          <cell r="D549" t="str">
            <v/>
          </cell>
          <cell r="E549" t="str">
            <v/>
          </cell>
          <cell r="F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T549" t="str">
            <v/>
          </cell>
          <cell r="U549" t="str">
            <v/>
          </cell>
          <cell r="V549" t="str">
            <v/>
          </cell>
          <cell r="W549" t="str">
            <v/>
          </cell>
          <cell r="X549" t="str">
            <v/>
          </cell>
          <cell r="Y549" t="str">
            <v/>
          </cell>
          <cell r="Z549" t="str">
            <v/>
          </cell>
          <cell r="AA549" t="str">
            <v/>
          </cell>
          <cell r="AB549" t="str">
            <v/>
          </cell>
          <cell r="AC549" t="str">
            <v/>
          </cell>
          <cell r="AD549" t="str">
            <v/>
          </cell>
          <cell r="AE549" t="str">
            <v/>
          </cell>
          <cell r="AF549" t="str">
            <v/>
          </cell>
          <cell r="AG549" t="str">
            <v/>
          </cell>
          <cell r="AH549" t="str">
            <v/>
          </cell>
          <cell r="AI549" t="str">
            <v/>
          </cell>
          <cell r="AJ549" t="str">
            <v/>
          </cell>
          <cell r="AK549" t="str">
            <v/>
          </cell>
          <cell r="AL549" t="str">
            <v/>
          </cell>
          <cell r="AM549" t="str">
            <v/>
          </cell>
          <cell r="AN549" t="str">
            <v/>
          </cell>
          <cell r="AO549" t="str">
            <v/>
          </cell>
          <cell r="AP549" t="str">
            <v/>
          </cell>
          <cell r="AQ549" t="str">
            <v/>
          </cell>
          <cell r="AR549" t="str">
            <v/>
          </cell>
          <cell r="AS549" t="str">
            <v/>
          </cell>
          <cell r="AT549" t="str">
            <v/>
          </cell>
          <cell r="AU549" t="str">
            <v/>
          </cell>
          <cell r="AV549" t="str">
            <v/>
          </cell>
          <cell r="AW549" t="str">
            <v/>
          </cell>
        </row>
        <row r="550">
          <cell r="B550" t="str">
            <v/>
          </cell>
          <cell r="C550" t="str">
            <v/>
          </cell>
          <cell r="D550" t="str">
            <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T550" t="str">
            <v/>
          </cell>
          <cell r="U550" t="str">
            <v/>
          </cell>
          <cell r="V550" t="str">
            <v/>
          </cell>
          <cell r="W550" t="str">
            <v/>
          </cell>
          <cell r="X550" t="str">
            <v/>
          </cell>
          <cell r="Y550" t="str">
            <v/>
          </cell>
          <cell r="Z550" t="str">
            <v/>
          </cell>
          <cell r="AA550" t="str">
            <v/>
          </cell>
          <cell r="AB550" t="str">
            <v/>
          </cell>
          <cell r="AC550" t="str">
            <v/>
          </cell>
          <cell r="AD550" t="str">
            <v/>
          </cell>
          <cell r="AE550" t="str">
            <v/>
          </cell>
          <cell r="AF550" t="str">
            <v/>
          </cell>
          <cell r="AG550" t="str">
            <v/>
          </cell>
          <cell r="AH550" t="str">
            <v/>
          </cell>
          <cell r="AI550" t="str">
            <v/>
          </cell>
          <cell r="AJ550" t="str">
            <v/>
          </cell>
          <cell r="AK550" t="str">
            <v/>
          </cell>
          <cell r="AL550" t="str">
            <v/>
          </cell>
          <cell r="AM550" t="str">
            <v/>
          </cell>
          <cell r="AN550" t="str">
            <v/>
          </cell>
          <cell r="AO550" t="str">
            <v/>
          </cell>
          <cell r="AP550" t="str">
            <v/>
          </cell>
          <cell r="AQ550" t="str">
            <v/>
          </cell>
          <cell r="AR550" t="str">
            <v/>
          </cell>
          <cell r="AS550" t="str">
            <v/>
          </cell>
          <cell r="AT550" t="str">
            <v/>
          </cell>
          <cell r="AU550" t="str">
            <v/>
          </cell>
          <cell r="AV550" t="str">
            <v/>
          </cell>
          <cell r="AW550" t="str">
            <v/>
          </cell>
        </row>
        <row r="551">
          <cell r="B551" t="str">
            <v/>
          </cell>
          <cell r="C551" t="str">
            <v/>
          </cell>
          <cell r="D551" t="str">
            <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T551" t="str">
            <v/>
          </cell>
          <cell r="U551" t="str">
            <v/>
          </cell>
          <cell r="V551" t="str">
            <v/>
          </cell>
          <cell r="W551" t="str">
            <v/>
          </cell>
          <cell r="X551" t="str">
            <v/>
          </cell>
          <cell r="Y551" t="str">
            <v/>
          </cell>
          <cell r="Z551" t="str">
            <v/>
          </cell>
          <cell r="AA551" t="str">
            <v/>
          </cell>
          <cell r="AB551" t="str">
            <v/>
          </cell>
          <cell r="AC551" t="str">
            <v/>
          </cell>
          <cell r="AD551" t="str">
            <v/>
          </cell>
          <cell r="AE551" t="str">
            <v/>
          </cell>
          <cell r="AF551" t="str">
            <v/>
          </cell>
          <cell r="AG551" t="str">
            <v/>
          </cell>
          <cell r="AH551" t="str">
            <v/>
          </cell>
          <cell r="AI551" t="str">
            <v/>
          </cell>
          <cell r="AJ551" t="str">
            <v/>
          </cell>
          <cell r="AK551" t="str">
            <v/>
          </cell>
          <cell r="AL551" t="str">
            <v/>
          </cell>
          <cell r="AM551" t="str">
            <v/>
          </cell>
          <cell r="AN551" t="str">
            <v/>
          </cell>
          <cell r="AO551" t="str">
            <v/>
          </cell>
          <cell r="AP551" t="str">
            <v/>
          </cell>
          <cell r="AQ551" t="str">
            <v/>
          </cell>
          <cell r="AR551" t="str">
            <v/>
          </cell>
          <cell r="AS551" t="str">
            <v/>
          </cell>
          <cell r="AT551" t="str">
            <v/>
          </cell>
          <cell r="AU551" t="str">
            <v/>
          </cell>
          <cell r="AV551" t="str">
            <v/>
          </cell>
          <cell r="AW551" t="str">
            <v/>
          </cell>
        </row>
        <row r="552">
          <cell r="B552" t="str">
            <v/>
          </cell>
          <cell r="C552" t="str">
            <v/>
          </cell>
          <cell r="D552" t="str">
            <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T552" t="str">
            <v/>
          </cell>
          <cell r="U552" t="str">
            <v/>
          </cell>
          <cell r="V552" t="str">
            <v/>
          </cell>
          <cell r="W552" t="str">
            <v/>
          </cell>
          <cell r="X552" t="str">
            <v/>
          </cell>
          <cell r="Y552" t="str">
            <v/>
          </cell>
          <cell r="Z552" t="str">
            <v/>
          </cell>
          <cell r="AA552" t="str">
            <v/>
          </cell>
          <cell r="AB552" t="str">
            <v/>
          </cell>
          <cell r="AC552" t="str">
            <v/>
          </cell>
          <cell r="AD552" t="str">
            <v/>
          </cell>
          <cell r="AE552" t="str">
            <v/>
          </cell>
          <cell r="AF552" t="str">
            <v/>
          </cell>
          <cell r="AG552" t="str">
            <v/>
          </cell>
          <cell r="AH552" t="str">
            <v/>
          </cell>
          <cell r="AI552" t="str">
            <v/>
          </cell>
          <cell r="AJ552" t="str">
            <v/>
          </cell>
          <cell r="AK552" t="str">
            <v/>
          </cell>
          <cell r="AL552" t="str">
            <v/>
          </cell>
          <cell r="AM552" t="str">
            <v/>
          </cell>
          <cell r="AN552" t="str">
            <v/>
          </cell>
          <cell r="AO552" t="str">
            <v/>
          </cell>
          <cell r="AP552" t="str">
            <v/>
          </cell>
          <cell r="AQ552" t="str">
            <v/>
          </cell>
          <cell r="AR552" t="str">
            <v/>
          </cell>
          <cell r="AS552" t="str">
            <v/>
          </cell>
          <cell r="AT552" t="str">
            <v/>
          </cell>
          <cell r="AU552" t="str">
            <v/>
          </cell>
          <cell r="AV552" t="str">
            <v/>
          </cell>
          <cell r="AW552" t="str">
            <v/>
          </cell>
        </row>
        <row r="553">
          <cell r="B553" t="str">
            <v/>
          </cell>
          <cell r="C553" t="str">
            <v/>
          </cell>
          <cell r="D553" t="str">
            <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T553" t="str">
            <v/>
          </cell>
          <cell r="U553" t="str">
            <v/>
          </cell>
          <cell r="V553" t="str">
            <v/>
          </cell>
          <cell r="W553" t="str">
            <v/>
          </cell>
          <cell r="X553" t="str">
            <v/>
          </cell>
          <cell r="Y553" t="str">
            <v/>
          </cell>
          <cell r="Z553" t="str">
            <v/>
          </cell>
          <cell r="AA553" t="str">
            <v/>
          </cell>
          <cell r="AB553" t="str">
            <v/>
          </cell>
          <cell r="AC553" t="str">
            <v/>
          </cell>
          <cell r="AD553" t="str">
            <v/>
          </cell>
          <cell r="AE553" t="str">
            <v/>
          </cell>
          <cell r="AF553" t="str">
            <v/>
          </cell>
          <cell r="AG553" t="str">
            <v/>
          </cell>
          <cell r="AH553" t="str">
            <v/>
          </cell>
          <cell r="AI553" t="str">
            <v/>
          </cell>
          <cell r="AJ553" t="str">
            <v/>
          </cell>
          <cell r="AK553" t="str">
            <v/>
          </cell>
          <cell r="AL553" t="str">
            <v/>
          </cell>
          <cell r="AM553" t="str">
            <v/>
          </cell>
          <cell r="AN553" t="str">
            <v/>
          </cell>
          <cell r="AO553" t="str">
            <v/>
          </cell>
          <cell r="AP553" t="str">
            <v/>
          </cell>
          <cell r="AQ553" t="str">
            <v/>
          </cell>
          <cell r="AR553" t="str">
            <v/>
          </cell>
          <cell r="AS553" t="str">
            <v/>
          </cell>
          <cell r="AT553" t="str">
            <v/>
          </cell>
          <cell r="AU553" t="str">
            <v/>
          </cell>
          <cell r="AV553" t="str">
            <v/>
          </cell>
          <cell r="AW553" t="str">
            <v/>
          </cell>
        </row>
        <row r="554">
          <cell r="B554" t="str">
            <v/>
          </cell>
          <cell r="C554" t="str">
            <v/>
          </cell>
          <cell r="D554" t="str">
            <v/>
          </cell>
          <cell r="E554" t="str">
            <v/>
          </cell>
          <cell r="F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T554" t="str">
            <v/>
          </cell>
          <cell r="U554" t="str">
            <v/>
          </cell>
          <cell r="V554" t="str">
            <v/>
          </cell>
          <cell r="W554" t="str">
            <v/>
          </cell>
          <cell r="X554" t="str">
            <v/>
          </cell>
          <cell r="Y554" t="str">
            <v/>
          </cell>
          <cell r="Z554" t="str">
            <v/>
          </cell>
          <cell r="AA554" t="str">
            <v/>
          </cell>
          <cell r="AB554" t="str">
            <v/>
          </cell>
          <cell r="AC554" t="str">
            <v/>
          </cell>
          <cell r="AD554" t="str">
            <v/>
          </cell>
          <cell r="AE554" t="str">
            <v/>
          </cell>
          <cell r="AF554" t="str">
            <v/>
          </cell>
          <cell r="AG554" t="str">
            <v/>
          </cell>
          <cell r="AH554" t="str">
            <v/>
          </cell>
          <cell r="AI554" t="str">
            <v/>
          </cell>
          <cell r="AJ554" t="str">
            <v/>
          </cell>
          <cell r="AK554" t="str">
            <v/>
          </cell>
          <cell r="AL554" t="str">
            <v/>
          </cell>
          <cell r="AM554" t="str">
            <v/>
          </cell>
          <cell r="AN554" t="str">
            <v/>
          </cell>
          <cell r="AO554" t="str">
            <v/>
          </cell>
          <cell r="AP554" t="str">
            <v/>
          </cell>
          <cell r="AQ554" t="str">
            <v/>
          </cell>
          <cell r="AR554" t="str">
            <v/>
          </cell>
          <cell r="AS554" t="str">
            <v/>
          </cell>
          <cell r="AT554" t="str">
            <v/>
          </cell>
          <cell r="AU554" t="str">
            <v/>
          </cell>
          <cell r="AV554" t="str">
            <v/>
          </cell>
          <cell r="AW554" t="str">
            <v/>
          </cell>
        </row>
        <row r="555">
          <cell r="B555" t="str">
            <v/>
          </cell>
          <cell r="C555" t="str">
            <v/>
          </cell>
          <cell r="D555" t="str">
            <v/>
          </cell>
          <cell r="E555" t="str">
            <v/>
          </cell>
          <cell r="F555" t="str">
            <v/>
          </cell>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T555" t="str">
            <v/>
          </cell>
          <cell r="U555" t="str">
            <v/>
          </cell>
          <cell r="V555" t="str">
            <v/>
          </cell>
          <cell r="W555" t="str">
            <v/>
          </cell>
          <cell r="X555" t="str">
            <v/>
          </cell>
          <cell r="Y555" t="str">
            <v/>
          </cell>
          <cell r="Z555" t="str">
            <v/>
          </cell>
          <cell r="AA555" t="str">
            <v/>
          </cell>
          <cell r="AB555" t="str">
            <v/>
          </cell>
          <cell r="AC555" t="str">
            <v/>
          </cell>
          <cell r="AD555" t="str">
            <v/>
          </cell>
          <cell r="AE555" t="str">
            <v/>
          </cell>
          <cell r="AF555" t="str">
            <v/>
          </cell>
          <cell r="AG555" t="str">
            <v/>
          </cell>
          <cell r="AH555" t="str">
            <v/>
          </cell>
          <cell r="AI555" t="str">
            <v/>
          </cell>
          <cell r="AJ555" t="str">
            <v/>
          </cell>
          <cell r="AK555" t="str">
            <v/>
          </cell>
          <cell r="AL555" t="str">
            <v/>
          </cell>
          <cell r="AM555" t="str">
            <v/>
          </cell>
          <cell r="AN555" t="str">
            <v/>
          </cell>
          <cell r="AO555" t="str">
            <v/>
          </cell>
          <cell r="AP555" t="str">
            <v/>
          </cell>
          <cell r="AQ555" t="str">
            <v/>
          </cell>
          <cell r="AR555" t="str">
            <v/>
          </cell>
          <cell r="AS555" t="str">
            <v/>
          </cell>
          <cell r="AT555" t="str">
            <v/>
          </cell>
          <cell r="AU555" t="str">
            <v/>
          </cell>
          <cell r="AV555" t="str">
            <v/>
          </cell>
          <cell r="AW555" t="str">
            <v/>
          </cell>
        </row>
        <row r="556">
          <cell r="B556" t="str">
            <v/>
          </cell>
          <cell r="C556" t="str">
            <v/>
          </cell>
          <cell r="D556" t="str">
            <v/>
          </cell>
          <cell r="E556" t="str">
            <v/>
          </cell>
          <cell r="F556" t="str">
            <v/>
          </cell>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T556" t="str">
            <v/>
          </cell>
          <cell r="U556" t="str">
            <v/>
          </cell>
          <cell r="V556" t="str">
            <v/>
          </cell>
          <cell r="W556" t="str">
            <v/>
          </cell>
          <cell r="X556" t="str">
            <v/>
          </cell>
          <cell r="Y556" t="str">
            <v/>
          </cell>
          <cell r="Z556" t="str">
            <v/>
          </cell>
          <cell r="AA556" t="str">
            <v/>
          </cell>
          <cell r="AB556" t="str">
            <v/>
          </cell>
          <cell r="AC556" t="str">
            <v/>
          </cell>
          <cell r="AD556" t="str">
            <v/>
          </cell>
          <cell r="AE556" t="str">
            <v/>
          </cell>
          <cell r="AF556" t="str">
            <v/>
          </cell>
          <cell r="AG556" t="str">
            <v/>
          </cell>
          <cell r="AH556" t="str">
            <v/>
          </cell>
          <cell r="AI556" t="str">
            <v/>
          </cell>
          <cell r="AJ556" t="str">
            <v/>
          </cell>
          <cell r="AK556" t="str">
            <v/>
          </cell>
          <cell r="AL556" t="str">
            <v/>
          </cell>
          <cell r="AM556" t="str">
            <v/>
          </cell>
          <cell r="AN556" t="str">
            <v/>
          </cell>
          <cell r="AO556" t="str">
            <v/>
          </cell>
          <cell r="AP556" t="str">
            <v/>
          </cell>
          <cell r="AQ556" t="str">
            <v/>
          </cell>
          <cell r="AR556" t="str">
            <v/>
          </cell>
          <cell r="AS556" t="str">
            <v/>
          </cell>
          <cell r="AT556" t="str">
            <v/>
          </cell>
          <cell r="AU556" t="str">
            <v/>
          </cell>
          <cell r="AV556" t="str">
            <v/>
          </cell>
          <cell r="AW556" t="str">
            <v/>
          </cell>
        </row>
        <row r="557">
          <cell r="B557" t="str">
            <v/>
          </cell>
          <cell r="C557" t="str">
            <v/>
          </cell>
          <cell r="D557" t="str">
            <v/>
          </cell>
          <cell r="E557" t="str">
            <v/>
          </cell>
          <cell r="F557" t="str">
            <v/>
          </cell>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T557" t="str">
            <v/>
          </cell>
          <cell r="U557" t="str">
            <v/>
          </cell>
          <cell r="V557" t="str">
            <v/>
          </cell>
          <cell r="W557" t="str">
            <v/>
          </cell>
          <cell r="X557" t="str">
            <v/>
          </cell>
          <cell r="Y557" t="str">
            <v/>
          </cell>
          <cell r="Z557" t="str">
            <v/>
          </cell>
          <cell r="AA557" t="str">
            <v/>
          </cell>
          <cell r="AB557" t="str">
            <v/>
          </cell>
          <cell r="AC557" t="str">
            <v/>
          </cell>
          <cell r="AD557" t="str">
            <v/>
          </cell>
          <cell r="AE557" t="str">
            <v/>
          </cell>
          <cell r="AF557" t="str">
            <v/>
          </cell>
          <cell r="AG557" t="str">
            <v/>
          </cell>
          <cell r="AH557" t="str">
            <v/>
          </cell>
          <cell r="AI557" t="str">
            <v/>
          </cell>
          <cell r="AJ557" t="str">
            <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row>
        <row r="558">
          <cell r="B558" t="str">
            <v/>
          </cell>
          <cell r="C558" t="str">
            <v/>
          </cell>
          <cell r="D558" t="str">
            <v/>
          </cell>
          <cell r="E558" t="str">
            <v/>
          </cell>
          <cell r="F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T558" t="str">
            <v/>
          </cell>
          <cell r="U558" t="str">
            <v/>
          </cell>
          <cell r="V558" t="str">
            <v/>
          </cell>
          <cell r="W558" t="str">
            <v/>
          </cell>
          <cell r="X558" t="str">
            <v/>
          </cell>
          <cell r="Y558" t="str">
            <v/>
          </cell>
          <cell r="Z558" t="str">
            <v/>
          </cell>
          <cell r="AA558" t="str">
            <v/>
          </cell>
          <cell r="AB558" t="str">
            <v/>
          </cell>
          <cell r="AC558" t="str">
            <v/>
          </cell>
          <cell r="AD558" t="str">
            <v/>
          </cell>
          <cell r="AE558" t="str">
            <v/>
          </cell>
          <cell r="AF558" t="str">
            <v/>
          </cell>
          <cell r="AG558" t="str">
            <v/>
          </cell>
          <cell r="AH558" t="str">
            <v/>
          </cell>
          <cell r="AI558" t="str">
            <v/>
          </cell>
          <cell r="AJ558" t="str">
            <v/>
          </cell>
          <cell r="AK558" t="str">
            <v/>
          </cell>
          <cell r="AL558" t="str">
            <v/>
          </cell>
          <cell r="AM558" t="str">
            <v/>
          </cell>
          <cell r="AN558" t="str">
            <v/>
          </cell>
          <cell r="AO558" t="str">
            <v/>
          </cell>
          <cell r="AP558" t="str">
            <v/>
          </cell>
          <cell r="AQ558" t="str">
            <v/>
          </cell>
          <cell r="AR558" t="str">
            <v/>
          </cell>
          <cell r="AS558" t="str">
            <v/>
          </cell>
          <cell r="AT558" t="str">
            <v/>
          </cell>
          <cell r="AU558" t="str">
            <v/>
          </cell>
          <cell r="AV558" t="str">
            <v/>
          </cell>
          <cell r="AW558" t="str">
            <v/>
          </cell>
        </row>
        <row r="559">
          <cell r="B559" t="str">
            <v/>
          </cell>
          <cell r="C559" t="str">
            <v/>
          </cell>
          <cell r="D559" t="str">
            <v/>
          </cell>
          <cell r="E559" t="str">
            <v/>
          </cell>
          <cell r="F559" t="str">
            <v/>
          </cell>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T559" t="str">
            <v/>
          </cell>
          <cell r="U559" t="str">
            <v/>
          </cell>
          <cell r="V559" t="str">
            <v/>
          </cell>
          <cell r="W559" t="str">
            <v/>
          </cell>
          <cell r="X559" t="str">
            <v/>
          </cell>
          <cell r="Y559" t="str">
            <v/>
          </cell>
          <cell r="Z559" t="str">
            <v/>
          </cell>
          <cell r="AA559" t="str">
            <v/>
          </cell>
          <cell r="AB559" t="str">
            <v/>
          </cell>
          <cell r="AC559" t="str">
            <v/>
          </cell>
          <cell r="AD559" t="str">
            <v/>
          </cell>
          <cell r="AE559" t="str">
            <v/>
          </cell>
          <cell r="AF559" t="str">
            <v/>
          </cell>
          <cell r="AG559" t="str">
            <v/>
          </cell>
          <cell r="AH559" t="str">
            <v/>
          </cell>
          <cell r="AI559" t="str">
            <v/>
          </cell>
          <cell r="AJ559" t="str">
            <v/>
          </cell>
          <cell r="AK559" t="str">
            <v/>
          </cell>
          <cell r="AL559" t="str">
            <v/>
          </cell>
          <cell r="AM559" t="str">
            <v/>
          </cell>
          <cell r="AN559" t="str">
            <v/>
          </cell>
          <cell r="AO559" t="str">
            <v/>
          </cell>
          <cell r="AP559" t="str">
            <v/>
          </cell>
          <cell r="AQ559" t="str">
            <v/>
          </cell>
          <cell r="AR559" t="str">
            <v/>
          </cell>
          <cell r="AS559" t="str">
            <v/>
          </cell>
          <cell r="AT559" t="str">
            <v/>
          </cell>
          <cell r="AU559" t="str">
            <v/>
          </cell>
          <cell r="AV559" t="str">
            <v/>
          </cell>
          <cell r="AW559" t="str">
            <v/>
          </cell>
        </row>
        <row r="560">
          <cell r="B560" t="str">
            <v/>
          </cell>
          <cell r="C560" t="str">
            <v/>
          </cell>
          <cell r="D560" t="str">
            <v/>
          </cell>
          <cell r="E560" t="str">
            <v/>
          </cell>
          <cell r="F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T560" t="str">
            <v/>
          </cell>
          <cell r="U560" t="str">
            <v/>
          </cell>
          <cell r="V560" t="str">
            <v/>
          </cell>
          <cell r="W560" t="str">
            <v/>
          </cell>
          <cell r="X560" t="str">
            <v/>
          </cell>
          <cell r="Y560" t="str">
            <v/>
          </cell>
          <cell r="Z560" t="str">
            <v/>
          </cell>
          <cell r="AA560" t="str">
            <v/>
          </cell>
          <cell r="AB560" t="str">
            <v/>
          </cell>
          <cell r="AC560" t="str">
            <v/>
          </cell>
          <cell r="AD560" t="str">
            <v/>
          </cell>
          <cell r="AE560" t="str">
            <v/>
          </cell>
          <cell r="AF560" t="str">
            <v/>
          </cell>
          <cell r="AG560" t="str">
            <v/>
          </cell>
          <cell r="AH560" t="str">
            <v/>
          </cell>
          <cell r="AI560" t="str">
            <v/>
          </cell>
          <cell r="AJ560" t="str">
            <v/>
          </cell>
          <cell r="AK560" t="str">
            <v/>
          </cell>
          <cell r="AL560" t="str">
            <v/>
          </cell>
          <cell r="AM560" t="str">
            <v/>
          </cell>
          <cell r="AN560" t="str">
            <v/>
          </cell>
          <cell r="AO560" t="str">
            <v/>
          </cell>
          <cell r="AP560" t="str">
            <v/>
          </cell>
          <cell r="AQ560" t="str">
            <v/>
          </cell>
          <cell r="AR560" t="str">
            <v/>
          </cell>
          <cell r="AS560" t="str">
            <v/>
          </cell>
          <cell r="AT560" t="str">
            <v/>
          </cell>
          <cell r="AU560" t="str">
            <v/>
          </cell>
          <cell r="AV560" t="str">
            <v/>
          </cell>
          <cell r="AW560" t="str">
            <v/>
          </cell>
        </row>
        <row r="561">
          <cell r="B561" t="str">
            <v/>
          </cell>
          <cell r="C561" t="str">
            <v/>
          </cell>
          <cell r="D561" t="str">
            <v/>
          </cell>
          <cell r="E561" t="str">
            <v/>
          </cell>
          <cell r="F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T561" t="str">
            <v/>
          </cell>
          <cell r="U561" t="str">
            <v/>
          </cell>
          <cell r="V561" t="str">
            <v/>
          </cell>
          <cell r="W561" t="str">
            <v/>
          </cell>
          <cell r="X561" t="str">
            <v/>
          </cell>
          <cell r="Y561" t="str">
            <v/>
          </cell>
          <cell r="Z561" t="str">
            <v/>
          </cell>
          <cell r="AA561" t="str">
            <v/>
          </cell>
          <cell r="AB561" t="str">
            <v/>
          </cell>
          <cell r="AC561" t="str">
            <v/>
          </cell>
          <cell r="AD561" t="str">
            <v/>
          </cell>
          <cell r="AE561" t="str">
            <v/>
          </cell>
          <cell r="AF561" t="str">
            <v/>
          </cell>
          <cell r="AG561" t="str">
            <v/>
          </cell>
          <cell r="AH561" t="str">
            <v/>
          </cell>
          <cell r="AI561" t="str">
            <v/>
          </cell>
          <cell r="AJ561" t="str">
            <v/>
          </cell>
          <cell r="AK561" t="str">
            <v/>
          </cell>
          <cell r="AL561" t="str">
            <v/>
          </cell>
          <cell r="AM561" t="str">
            <v/>
          </cell>
          <cell r="AN561" t="str">
            <v/>
          </cell>
          <cell r="AO561" t="str">
            <v/>
          </cell>
          <cell r="AP561" t="str">
            <v/>
          </cell>
          <cell r="AQ561" t="str">
            <v/>
          </cell>
          <cell r="AR561" t="str">
            <v/>
          </cell>
          <cell r="AS561" t="str">
            <v/>
          </cell>
          <cell r="AT561" t="str">
            <v/>
          </cell>
          <cell r="AU561" t="str">
            <v/>
          </cell>
          <cell r="AV561" t="str">
            <v/>
          </cell>
          <cell r="AW561" t="str">
            <v/>
          </cell>
        </row>
        <row r="562">
          <cell r="B562" t="str">
            <v/>
          </cell>
          <cell r="C562" t="str">
            <v/>
          </cell>
          <cell r="D562" t="str">
            <v/>
          </cell>
          <cell r="E562" t="str">
            <v/>
          </cell>
          <cell r="F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T562" t="str">
            <v/>
          </cell>
          <cell r="U562" t="str">
            <v/>
          </cell>
          <cell r="V562" t="str">
            <v/>
          </cell>
          <cell r="W562" t="str">
            <v/>
          </cell>
          <cell r="X562" t="str">
            <v/>
          </cell>
          <cell r="Y562" t="str">
            <v/>
          </cell>
          <cell r="Z562" t="str">
            <v/>
          </cell>
          <cell r="AA562" t="str">
            <v/>
          </cell>
          <cell r="AB562" t="str">
            <v/>
          </cell>
          <cell r="AC562" t="str">
            <v/>
          </cell>
          <cell r="AD562" t="str">
            <v/>
          </cell>
          <cell r="AE562" t="str">
            <v/>
          </cell>
          <cell r="AF562" t="str">
            <v/>
          </cell>
          <cell r="AG562" t="str">
            <v/>
          </cell>
          <cell r="AH562" t="str">
            <v/>
          </cell>
          <cell r="AI562" t="str">
            <v/>
          </cell>
          <cell r="AJ562" t="str">
            <v/>
          </cell>
          <cell r="AK562" t="str">
            <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row>
        <row r="563">
          <cell r="B563" t="str">
            <v/>
          </cell>
          <cell r="C563" t="str">
            <v/>
          </cell>
          <cell r="D563" t="str">
            <v/>
          </cell>
          <cell r="E563" t="str">
            <v/>
          </cell>
          <cell r="F563" t="str">
            <v/>
          </cell>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T563" t="str">
            <v/>
          </cell>
          <cell r="U563" t="str">
            <v/>
          </cell>
          <cell r="V563" t="str">
            <v/>
          </cell>
          <cell r="W563" t="str">
            <v/>
          </cell>
          <cell r="X563" t="str">
            <v/>
          </cell>
          <cell r="Y563" t="str">
            <v/>
          </cell>
          <cell r="Z563" t="str">
            <v/>
          </cell>
          <cell r="AA563" t="str">
            <v/>
          </cell>
          <cell r="AB563" t="str">
            <v/>
          </cell>
          <cell r="AC563" t="str">
            <v/>
          </cell>
          <cell r="AD563" t="str">
            <v/>
          </cell>
          <cell r="AE563" t="str">
            <v/>
          </cell>
          <cell r="AF563" t="str">
            <v/>
          </cell>
          <cell r="AG563" t="str">
            <v/>
          </cell>
          <cell r="AH563" t="str">
            <v/>
          </cell>
          <cell r="AI563" t="str">
            <v/>
          </cell>
          <cell r="AJ563" t="str">
            <v/>
          </cell>
          <cell r="AK563" t="str">
            <v/>
          </cell>
          <cell r="AL563" t="str">
            <v/>
          </cell>
          <cell r="AM563" t="str">
            <v/>
          </cell>
          <cell r="AN563" t="str">
            <v/>
          </cell>
          <cell r="AO563" t="str">
            <v/>
          </cell>
          <cell r="AP563" t="str">
            <v/>
          </cell>
          <cell r="AQ563" t="str">
            <v/>
          </cell>
          <cell r="AR563" t="str">
            <v/>
          </cell>
          <cell r="AS563" t="str">
            <v/>
          </cell>
          <cell r="AT563" t="str">
            <v/>
          </cell>
          <cell r="AU563" t="str">
            <v/>
          </cell>
          <cell r="AV563" t="str">
            <v/>
          </cell>
          <cell r="AW563" t="str">
            <v/>
          </cell>
        </row>
        <row r="564">
          <cell r="B564" t="str">
            <v/>
          </cell>
          <cell r="C564" t="str">
            <v/>
          </cell>
          <cell r="D564" t="str">
            <v/>
          </cell>
          <cell r="E564" t="str">
            <v/>
          </cell>
          <cell r="F564" t="str">
            <v/>
          </cell>
          <cell r="G564" t="str">
            <v/>
          </cell>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cell r="W564" t="str">
            <v/>
          </cell>
          <cell r="X564" t="str">
            <v/>
          </cell>
          <cell r="Y564" t="str">
            <v/>
          </cell>
          <cell r="Z564" t="str">
            <v/>
          </cell>
          <cell r="AA564" t="str">
            <v/>
          </cell>
          <cell r="AB564" t="str">
            <v/>
          </cell>
          <cell r="AC564" t="str">
            <v/>
          </cell>
          <cell r="AD564" t="str">
            <v/>
          </cell>
          <cell r="AE564" t="str">
            <v/>
          </cell>
          <cell r="AF564" t="str">
            <v/>
          </cell>
          <cell r="AG564" t="str">
            <v/>
          </cell>
          <cell r="AH564" t="str">
            <v/>
          </cell>
          <cell r="AI564" t="str">
            <v/>
          </cell>
          <cell r="AJ564" t="str">
            <v/>
          </cell>
          <cell r="AK564" t="str">
            <v/>
          </cell>
          <cell r="AL564" t="str">
            <v/>
          </cell>
          <cell r="AM564" t="str">
            <v/>
          </cell>
          <cell r="AN564" t="str">
            <v/>
          </cell>
          <cell r="AO564" t="str">
            <v/>
          </cell>
          <cell r="AP564" t="str">
            <v/>
          </cell>
          <cell r="AQ564" t="str">
            <v/>
          </cell>
          <cell r="AR564" t="str">
            <v/>
          </cell>
          <cell r="AS564" t="str">
            <v/>
          </cell>
          <cell r="AT564" t="str">
            <v/>
          </cell>
          <cell r="AU564" t="str">
            <v/>
          </cell>
          <cell r="AV564" t="str">
            <v/>
          </cell>
          <cell r="AW564" t="str">
            <v/>
          </cell>
        </row>
        <row r="565">
          <cell r="B565" t="str">
            <v/>
          </cell>
          <cell r="C565" t="str">
            <v/>
          </cell>
          <cell r="D565" t="str">
            <v/>
          </cell>
          <cell r="E565" t="str">
            <v/>
          </cell>
          <cell r="F565" t="str">
            <v/>
          </cell>
          <cell r="G565" t="str">
            <v/>
          </cell>
          <cell r="H565" t="str">
            <v/>
          </cell>
          <cell r="I565" t="str">
            <v/>
          </cell>
          <cell r="J565" t="str">
            <v/>
          </cell>
          <cell r="K565" t="str">
            <v/>
          </cell>
          <cell r="L565" t="str">
            <v/>
          </cell>
          <cell r="M565" t="str">
            <v/>
          </cell>
          <cell r="N565" t="str">
            <v/>
          </cell>
          <cell r="O565" t="str">
            <v/>
          </cell>
          <cell r="P565" t="str">
            <v/>
          </cell>
          <cell r="Q565" t="str">
            <v/>
          </cell>
          <cell r="R565" t="str">
            <v/>
          </cell>
          <cell r="S565" t="str">
            <v/>
          </cell>
          <cell r="T565" t="str">
            <v/>
          </cell>
          <cell r="U565" t="str">
            <v/>
          </cell>
          <cell r="V565" t="str">
            <v/>
          </cell>
          <cell r="W565" t="str">
            <v/>
          </cell>
          <cell r="X565" t="str">
            <v/>
          </cell>
          <cell r="Y565" t="str">
            <v/>
          </cell>
          <cell r="Z565" t="str">
            <v/>
          </cell>
          <cell r="AA565" t="str">
            <v/>
          </cell>
          <cell r="AB565" t="str">
            <v/>
          </cell>
          <cell r="AC565" t="str">
            <v/>
          </cell>
          <cell r="AD565" t="str">
            <v/>
          </cell>
          <cell r="AE565" t="str">
            <v/>
          </cell>
          <cell r="AF565" t="str">
            <v/>
          </cell>
          <cell r="AG565" t="str">
            <v/>
          </cell>
          <cell r="AH565" t="str">
            <v/>
          </cell>
          <cell r="AI565" t="str">
            <v/>
          </cell>
          <cell r="AJ565" t="str">
            <v/>
          </cell>
          <cell r="AK565" t="str">
            <v/>
          </cell>
          <cell r="AL565" t="str">
            <v/>
          </cell>
          <cell r="AM565" t="str">
            <v/>
          </cell>
          <cell r="AN565" t="str">
            <v/>
          </cell>
          <cell r="AO565" t="str">
            <v/>
          </cell>
          <cell r="AP565" t="str">
            <v/>
          </cell>
          <cell r="AQ565" t="str">
            <v/>
          </cell>
          <cell r="AR565" t="str">
            <v/>
          </cell>
          <cell r="AS565" t="str">
            <v/>
          </cell>
          <cell r="AT565" t="str">
            <v/>
          </cell>
          <cell r="AU565" t="str">
            <v/>
          </cell>
          <cell r="AV565" t="str">
            <v/>
          </cell>
          <cell r="AW565" t="str">
            <v/>
          </cell>
        </row>
        <row r="566">
          <cell r="B566" t="str">
            <v/>
          </cell>
          <cell r="C566" t="str">
            <v/>
          </cell>
          <cell r="D566" t="str">
            <v/>
          </cell>
          <cell r="E566" t="str">
            <v/>
          </cell>
          <cell r="F566" t="str">
            <v/>
          </cell>
          <cell r="G566" t="str">
            <v/>
          </cell>
          <cell r="H566" t="str">
            <v/>
          </cell>
          <cell r="I566" t="str">
            <v/>
          </cell>
          <cell r="J566" t="str">
            <v/>
          </cell>
          <cell r="K566" t="str">
            <v/>
          </cell>
          <cell r="L566" t="str">
            <v/>
          </cell>
          <cell r="M566" t="str">
            <v/>
          </cell>
          <cell r="N566" t="str">
            <v/>
          </cell>
          <cell r="O566" t="str">
            <v/>
          </cell>
          <cell r="P566" t="str">
            <v/>
          </cell>
          <cell r="Q566" t="str">
            <v/>
          </cell>
          <cell r="R566" t="str">
            <v/>
          </cell>
          <cell r="S566" t="str">
            <v/>
          </cell>
          <cell r="T566" t="str">
            <v/>
          </cell>
          <cell r="U566" t="str">
            <v/>
          </cell>
          <cell r="V566" t="str">
            <v/>
          </cell>
          <cell r="W566" t="str">
            <v/>
          </cell>
          <cell r="X566" t="str">
            <v/>
          </cell>
          <cell r="Y566" t="str">
            <v/>
          </cell>
          <cell r="Z566" t="str">
            <v/>
          </cell>
          <cell r="AA566" t="str">
            <v/>
          </cell>
          <cell r="AB566" t="str">
            <v/>
          </cell>
          <cell r="AC566" t="str">
            <v/>
          </cell>
          <cell r="AD566" t="str">
            <v/>
          </cell>
          <cell r="AE566" t="str">
            <v/>
          </cell>
          <cell r="AF566" t="str">
            <v/>
          </cell>
          <cell r="AG566" t="str">
            <v/>
          </cell>
          <cell r="AH566" t="str">
            <v/>
          </cell>
          <cell r="AI566" t="str">
            <v/>
          </cell>
          <cell r="AJ566" t="str">
            <v/>
          </cell>
          <cell r="AK566" t="str">
            <v/>
          </cell>
          <cell r="AL566" t="str">
            <v/>
          </cell>
          <cell r="AM566" t="str">
            <v/>
          </cell>
          <cell r="AN566" t="str">
            <v/>
          </cell>
          <cell r="AO566" t="str">
            <v/>
          </cell>
          <cell r="AP566" t="str">
            <v/>
          </cell>
          <cell r="AQ566" t="str">
            <v/>
          </cell>
          <cell r="AR566" t="str">
            <v/>
          </cell>
          <cell r="AS566" t="str">
            <v/>
          </cell>
          <cell r="AT566" t="str">
            <v/>
          </cell>
          <cell r="AU566" t="str">
            <v/>
          </cell>
          <cell r="AV566" t="str">
            <v/>
          </cell>
          <cell r="AW566" t="str">
            <v/>
          </cell>
        </row>
        <row r="567">
          <cell r="B567" t="str">
            <v/>
          </cell>
          <cell r="C567" t="str">
            <v/>
          </cell>
          <cell r="D567" t="str">
            <v/>
          </cell>
          <cell r="E567" t="str">
            <v/>
          </cell>
          <cell r="F567" t="str">
            <v/>
          </cell>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row>
        <row r="568">
          <cell r="B568" t="str">
            <v/>
          </cell>
          <cell r="C568" t="str">
            <v/>
          </cell>
          <cell r="D568" t="str">
            <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t="str">
            <v/>
          </cell>
          <cell r="AP568" t="str">
            <v/>
          </cell>
          <cell r="AQ568" t="str">
            <v/>
          </cell>
          <cell r="AR568" t="str">
            <v/>
          </cell>
          <cell r="AS568" t="str">
            <v/>
          </cell>
          <cell r="AT568" t="str">
            <v/>
          </cell>
          <cell r="AU568" t="str">
            <v/>
          </cell>
          <cell r="AV568" t="str">
            <v/>
          </cell>
          <cell r="AW568" t="str">
            <v/>
          </cell>
        </row>
        <row r="569">
          <cell r="B569" t="str">
            <v/>
          </cell>
          <cell r="C569" t="str">
            <v/>
          </cell>
          <cell r="D569" t="str">
            <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T569" t="str">
            <v/>
          </cell>
          <cell r="U569" t="str">
            <v/>
          </cell>
          <cell r="V569" t="str">
            <v/>
          </cell>
          <cell r="W569" t="str">
            <v/>
          </cell>
          <cell r="X569" t="str">
            <v/>
          </cell>
          <cell r="Y569" t="str">
            <v/>
          </cell>
          <cell r="Z569" t="str">
            <v/>
          </cell>
          <cell r="AA569" t="str">
            <v/>
          </cell>
          <cell r="AB569" t="str">
            <v/>
          </cell>
          <cell r="AC569" t="str">
            <v/>
          </cell>
          <cell r="AD569" t="str">
            <v/>
          </cell>
          <cell r="AE569" t="str">
            <v/>
          </cell>
          <cell r="AF569" t="str">
            <v/>
          </cell>
          <cell r="AG569" t="str">
            <v/>
          </cell>
          <cell r="AH569" t="str">
            <v/>
          </cell>
          <cell r="AI569" t="str">
            <v/>
          </cell>
          <cell r="AJ569" t="str">
            <v/>
          </cell>
          <cell r="AK569" t="str">
            <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row>
        <row r="570">
          <cell r="B570" t="str">
            <v/>
          </cell>
          <cell r="C570" t="str">
            <v/>
          </cell>
          <cell r="D570" t="str">
            <v/>
          </cell>
          <cell r="E570" t="str">
            <v/>
          </cell>
          <cell r="F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T570" t="str">
            <v/>
          </cell>
          <cell r="U570" t="str">
            <v/>
          </cell>
          <cell r="V570" t="str">
            <v/>
          </cell>
          <cell r="W570" t="str">
            <v/>
          </cell>
          <cell r="X570" t="str">
            <v/>
          </cell>
          <cell r="Y570" t="str">
            <v/>
          </cell>
          <cell r="Z570" t="str">
            <v/>
          </cell>
          <cell r="AA570" t="str">
            <v/>
          </cell>
          <cell r="AB570" t="str">
            <v/>
          </cell>
          <cell r="AC570" t="str">
            <v/>
          </cell>
          <cell r="AD570" t="str">
            <v/>
          </cell>
          <cell r="AE570" t="str">
            <v/>
          </cell>
          <cell r="AF570" t="str">
            <v/>
          </cell>
          <cell r="AG570" t="str">
            <v/>
          </cell>
          <cell r="AH570" t="str">
            <v/>
          </cell>
          <cell r="AI570" t="str">
            <v/>
          </cell>
          <cell r="AJ570" t="str">
            <v/>
          </cell>
          <cell r="AK570" t="str">
            <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row>
        <row r="571">
          <cell r="B571" t="str">
            <v/>
          </cell>
          <cell r="C571" t="str">
            <v/>
          </cell>
          <cell r="D571" t="str">
            <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T571" t="str">
            <v/>
          </cell>
          <cell r="U571" t="str">
            <v/>
          </cell>
          <cell r="V571" t="str">
            <v/>
          </cell>
          <cell r="W571" t="str">
            <v/>
          </cell>
          <cell r="X571" t="str">
            <v/>
          </cell>
          <cell r="Y571" t="str">
            <v/>
          </cell>
          <cell r="Z571" t="str">
            <v/>
          </cell>
          <cell r="AA571" t="str">
            <v/>
          </cell>
          <cell r="AB571" t="str">
            <v/>
          </cell>
          <cell r="AC571" t="str">
            <v/>
          </cell>
          <cell r="AD571" t="str">
            <v/>
          </cell>
          <cell r="AE571" t="str">
            <v/>
          </cell>
          <cell r="AF571" t="str">
            <v/>
          </cell>
          <cell r="AG571" t="str">
            <v/>
          </cell>
          <cell r="AH571" t="str">
            <v/>
          </cell>
          <cell r="AI571" t="str">
            <v/>
          </cell>
          <cell r="AJ571" t="str">
            <v/>
          </cell>
          <cell r="AK571" t="str">
            <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row>
        <row r="572">
          <cell r="B572" t="str">
            <v/>
          </cell>
          <cell r="C572" t="str">
            <v/>
          </cell>
          <cell r="D572" t="str">
            <v/>
          </cell>
          <cell r="E572" t="str">
            <v/>
          </cell>
          <cell r="F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T572" t="str">
            <v/>
          </cell>
          <cell r="U572" t="str">
            <v/>
          </cell>
          <cell r="V572" t="str">
            <v/>
          </cell>
          <cell r="W572" t="str">
            <v/>
          </cell>
          <cell r="X572" t="str">
            <v/>
          </cell>
          <cell r="Y572" t="str">
            <v/>
          </cell>
          <cell r="Z572" t="str">
            <v/>
          </cell>
          <cell r="AA572" t="str">
            <v/>
          </cell>
          <cell r="AB572" t="str">
            <v/>
          </cell>
          <cell r="AC572" t="str">
            <v/>
          </cell>
          <cell r="AD572" t="str">
            <v/>
          </cell>
          <cell r="AE572" t="str">
            <v/>
          </cell>
          <cell r="AF572" t="str">
            <v/>
          </cell>
          <cell r="AG572" t="str">
            <v/>
          </cell>
          <cell r="AH572" t="str">
            <v/>
          </cell>
          <cell r="AI572" t="str">
            <v/>
          </cell>
          <cell r="AJ572" t="str">
            <v/>
          </cell>
          <cell r="AK572" t="str">
            <v/>
          </cell>
          <cell r="AL572" t="str">
            <v/>
          </cell>
          <cell r="AM572" t="str">
            <v/>
          </cell>
          <cell r="AN572" t="str">
            <v/>
          </cell>
          <cell r="AO572" t="str">
            <v/>
          </cell>
          <cell r="AP572" t="str">
            <v/>
          </cell>
          <cell r="AQ572" t="str">
            <v/>
          </cell>
          <cell r="AR572" t="str">
            <v/>
          </cell>
          <cell r="AS572" t="str">
            <v/>
          </cell>
          <cell r="AT572" t="str">
            <v/>
          </cell>
          <cell r="AU572" t="str">
            <v/>
          </cell>
          <cell r="AV572" t="str">
            <v/>
          </cell>
          <cell r="AW572" t="str">
            <v/>
          </cell>
        </row>
        <row r="573">
          <cell r="B573" t="str">
            <v/>
          </cell>
          <cell r="C573" t="str">
            <v/>
          </cell>
          <cell r="D573" t="str">
            <v/>
          </cell>
          <cell r="E573" t="str">
            <v/>
          </cell>
          <cell r="F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T573" t="str">
            <v/>
          </cell>
          <cell r="U573" t="str">
            <v/>
          </cell>
          <cell r="V573" t="str">
            <v/>
          </cell>
          <cell r="W573" t="str">
            <v/>
          </cell>
          <cell r="X573" t="str">
            <v/>
          </cell>
          <cell r="Y573" t="str">
            <v/>
          </cell>
          <cell r="Z573" t="str">
            <v/>
          </cell>
          <cell r="AA573" t="str">
            <v/>
          </cell>
          <cell r="AB573" t="str">
            <v/>
          </cell>
          <cell r="AC573" t="str">
            <v/>
          </cell>
          <cell r="AD573" t="str">
            <v/>
          </cell>
          <cell r="AE573" t="str">
            <v/>
          </cell>
          <cell r="AF573" t="str">
            <v/>
          </cell>
          <cell r="AG573" t="str">
            <v/>
          </cell>
          <cell r="AH573" t="str">
            <v/>
          </cell>
          <cell r="AI573" t="str">
            <v/>
          </cell>
          <cell r="AJ573" t="str">
            <v/>
          </cell>
          <cell r="AK573" t="str">
            <v/>
          </cell>
          <cell r="AL573" t="str">
            <v/>
          </cell>
          <cell r="AM573" t="str">
            <v/>
          </cell>
          <cell r="AN573" t="str">
            <v/>
          </cell>
          <cell r="AO573" t="str">
            <v/>
          </cell>
          <cell r="AP573" t="str">
            <v/>
          </cell>
          <cell r="AQ573" t="str">
            <v/>
          </cell>
          <cell r="AR573" t="str">
            <v/>
          </cell>
          <cell r="AS573" t="str">
            <v/>
          </cell>
          <cell r="AT573" t="str">
            <v/>
          </cell>
          <cell r="AU573" t="str">
            <v/>
          </cell>
          <cell r="AV573" t="str">
            <v/>
          </cell>
          <cell r="AW573" t="str">
            <v/>
          </cell>
        </row>
        <row r="574">
          <cell r="B574" t="str">
            <v/>
          </cell>
          <cell r="C574" t="str">
            <v/>
          </cell>
          <cell r="D574" t="str">
            <v/>
          </cell>
          <cell r="E574" t="str">
            <v/>
          </cell>
          <cell r="F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T574" t="str">
            <v/>
          </cell>
          <cell r="U574" t="str">
            <v/>
          </cell>
          <cell r="V574" t="str">
            <v/>
          </cell>
          <cell r="W574" t="str">
            <v/>
          </cell>
          <cell r="X574" t="str">
            <v/>
          </cell>
          <cell r="Y574" t="str">
            <v/>
          </cell>
          <cell r="Z574" t="str">
            <v/>
          </cell>
          <cell r="AA574" t="str">
            <v/>
          </cell>
          <cell r="AB574" t="str">
            <v/>
          </cell>
          <cell r="AC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t="str">
            <v/>
          </cell>
          <cell r="AP574" t="str">
            <v/>
          </cell>
          <cell r="AQ574" t="str">
            <v/>
          </cell>
          <cell r="AR574" t="str">
            <v/>
          </cell>
          <cell r="AS574" t="str">
            <v/>
          </cell>
          <cell r="AT574" t="str">
            <v/>
          </cell>
          <cell r="AU574" t="str">
            <v/>
          </cell>
          <cell r="AV574" t="str">
            <v/>
          </cell>
          <cell r="AW574" t="str">
            <v/>
          </cell>
        </row>
        <row r="575">
          <cell r="B575" t="str">
            <v/>
          </cell>
          <cell r="C575" t="str">
            <v/>
          </cell>
          <cell r="D575" t="str">
            <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T575" t="str">
            <v/>
          </cell>
          <cell r="U575" t="str">
            <v/>
          </cell>
          <cell r="V575" t="str">
            <v/>
          </cell>
          <cell r="W575" t="str">
            <v/>
          </cell>
          <cell r="X575" t="str">
            <v/>
          </cell>
          <cell r="Y575" t="str">
            <v/>
          </cell>
          <cell r="Z575" t="str">
            <v/>
          </cell>
          <cell r="AA575" t="str">
            <v/>
          </cell>
          <cell r="AB575" t="str">
            <v/>
          </cell>
          <cell r="AC575" t="str">
            <v/>
          </cell>
          <cell r="AD575" t="str">
            <v/>
          </cell>
          <cell r="AE575" t="str">
            <v/>
          </cell>
          <cell r="AF575" t="str">
            <v/>
          </cell>
          <cell r="AG575" t="str">
            <v/>
          </cell>
          <cell r="AH575" t="str">
            <v/>
          </cell>
          <cell r="AI575" t="str">
            <v/>
          </cell>
          <cell r="AJ575" t="str">
            <v/>
          </cell>
          <cell r="AK575" t="str">
            <v/>
          </cell>
          <cell r="AL575" t="str">
            <v/>
          </cell>
          <cell r="AM575" t="str">
            <v/>
          </cell>
          <cell r="AN575" t="str">
            <v/>
          </cell>
          <cell r="AO575" t="str">
            <v/>
          </cell>
          <cell r="AP575" t="str">
            <v/>
          </cell>
          <cell r="AQ575" t="str">
            <v/>
          </cell>
          <cell r="AR575" t="str">
            <v/>
          </cell>
          <cell r="AS575" t="str">
            <v/>
          </cell>
          <cell r="AT575" t="str">
            <v/>
          </cell>
          <cell r="AU575" t="str">
            <v/>
          </cell>
          <cell r="AV575" t="str">
            <v/>
          </cell>
          <cell r="AW575" t="str">
            <v/>
          </cell>
        </row>
        <row r="576">
          <cell r="B576" t="str">
            <v/>
          </cell>
          <cell r="C576" t="str">
            <v/>
          </cell>
          <cell r="D576" t="str">
            <v/>
          </cell>
          <cell r="E576" t="str">
            <v/>
          </cell>
          <cell r="F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T576" t="str">
            <v/>
          </cell>
          <cell r="U576" t="str">
            <v/>
          </cell>
          <cell r="V576" t="str">
            <v/>
          </cell>
          <cell r="W576" t="str">
            <v/>
          </cell>
          <cell r="X576" t="str">
            <v/>
          </cell>
          <cell r="Y576" t="str">
            <v/>
          </cell>
          <cell r="Z576" t="str">
            <v/>
          </cell>
          <cell r="AA576" t="str">
            <v/>
          </cell>
          <cell r="AB576" t="str">
            <v/>
          </cell>
          <cell r="AC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row>
        <row r="577">
          <cell r="B577" t="str">
            <v/>
          </cell>
          <cell r="C577" t="str">
            <v/>
          </cell>
          <cell r="D577" t="str">
            <v/>
          </cell>
          <cell r="E577" t="str">
            <v/>
          </cell>
          <cell r="F577" t="str">
            <v/>
          </cell>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T577" t="str">
            <v/>
          </cell>
          <cell r="U577" t="str">
            <v/>
          </cell>
          <cell r="V577" t="str">
            <v/>
          </cell>
          <cell r="W577" t="str">
            <v/>
          </cell>
          <cell r="X577" t="str">
            <v/>
          </cell>
          <cell r="Y577" t="str">
            <v/>
          </cell>
          <cell r="Z577" t="str">
            <v/>
          </cell>
          <cell r="AA577" t="str">
            <v/>
          </cell>
          <cell r="AB577" t="str">
            <v/>
          </cell>
          <cell r="AC577" t="str">
            <v/>
          </cell>
          <cell r="AD577" t="str">
            <v/>
          </cell>
          <cell r="AE577" t="str">
            <v/>
          </cell>
          <cell r="AF577" t="str">
            <v/>
          </cell>
          <cell r="AG577" t="str">
            <v/>
          </cell>
          <cell r="AH577" t="str">
            <v/>
          </cell>
          <cell r="AI577" t="str">
            <v/>
          </cell>
          <cell r="AJ577" t="str">
            <v/>
          </cell>
          <cell r="AK577" t="str">
            <v/>
          </cell>
          <cell r="AL577" t="str">
            <v/>
          </cell>
          <cell r="AM577" t="str">
            <v/>
          </cell>
          <cell r="AN577" t="str">
            <v/>
          </cell>
          <cell r="AO577" t="str">
            <v/>
          </cell>
          <cell r="AP577" t="str">
            <v/>
          </cell>
          <cell r="AQ577" t="str">
            <v/>
          </cell>
          <cell r="AR577" t="str">
            <v/>
          </cell>
          <cell r="AS577" t="str">
            <v/>
          </cell>
          <cell r="AT577" t="str">
            <v/>
          </cell>
          <cell r="AU577" t="str">
            <v/>
          </cell>
          <cell r="AV577" t="str">
            <v/>
          </cell>
          <cell r="AW577" t="str">
            <v/>
          </cell>
        </row>
        <row r="578">
          <cell r="B578" t="str">
            <v/>
          </cell>
          <cell r="C578" t="str">
            <v/>
          </cell>
          <cell r="D578" t="str">
            <v/>
          </cell>
          <cell r="E578" t="str">
            <v/>
          </cell>
          <cell r="F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T578" t="str">
            <v/>
          </cell>
          <cell r="U578" t="str">
            <v/>
          </cell>
          <cell r="V578" t="str">
            <v/>
          </cell>
          <cell r="W578" t="str">
            <v/>
          </cell>
          <cell r="X578" t="str">
            <v/>
          </cell>
          <cell r="Y578" t="str">
            <v/>
          </cell>
          <cell r="Z578" t="str">
            <v/>
          </cell>
          <cell r="AA578" t="str">
            <v/>
          </cell>
          <cell r="AB578" t="str">
            <v/>
          </cell>
          <cell r="AC578" t="str">
            <v/>
          </cell>
          <cell r="AD578" t="str">
            <v/>
          </cell>
          <cell r="AE578" t="str">
            <v/>
          </cell>
          <cell r="AF578" t="str">
            <v/>
          </cell>
          <cell r="AG578" t="str">
            <v/>
          </cell>
          <cell r="AH578" t="str">
            <v/>
          </cell>
          <cell r="AI578" t="str">
            <v/>
          </cell>
          <cell r="AJ578" t="str">
            <v/>
          </cell>
          <cell r="AK578" t="str">
            <v/>
          </cell>
          <cell r="AL578" t="str">
            <v/>
          </cell>
          <cell r="AM578" t="str">
            <v/>
          </cell>
          <cell r="AN578" t="str">
            <v/>
          </cell>
          <cell r="AO578" t="str">
            <v/>
          </cell>
          <cell r="AP578" t="str">
            <v/>
          </cell>
          <cell r="AQ578" t="str">
            <v/>
          </cell>
          <cell r="AR578" t="str">
            <v/>
          </cell>
          <cell r="AS578" t="str">
            <v/>
          </cell>
          <cell r="AT578" t="str">
            <v/>
          </cell>
          <cell r="AU578" t="str">
            <v/>
          </cell>
          <cell r="AV578" t="str">
            <v/>
          </cell>
          <cell r="AW578" t="str">
            <v/>
          </cell>
        </row>
        <row r="579">
          <cell r="B579" t="str">
            <v/>
          </cell>
          <cell r="C579" t="str">
            <v/>
          </cell>
          <cell r="D579" t="str">
            <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T579" t="str">
            <v/>
          </cell>
          <cell r="U579" t="str">
            <v/>
          </cell>
          <cell r="V579" t="str">
            <v/>
          </cell>
          <cell r="W579" t="str">
            <v/>
          </cell>
          <cell r="X579" t="str">
            <v/>
          </cell>
          <cell r="Y579" t="str">
            <v/>
          </cell>
          <cell r="Z579" t="str">
            <v/>
          </cell>
          <cell r="AA579" t="str">
            <v/>
          </cell>
          <cell r="AB579" t="str">
            <v/>
          </cell>
          <cell r="AC579" t="str">
            <v/>
          </cell>
          <cell r="AD579" t="str">
            <v/>
          </cell>
          <cell r="AE579" t="str">
            <v/>
          </cell>
          <cell r="AF579" t="str">
            <v/>
          </cell>
          <cell r="AG579" t="str">
            <v/>
          </cell>
          <cell r="AH579" t="str">
            <v/>
          </cell>
          <cell r="AI579" t="str">
            <v/>
          </cell>
          <cell r="AJ579" t="str">
            <v/>
          </cell>
          <cell r="AK579" t="str">
            <v/>
          </cell>
          <cell r="AL579" t="str">
            <v/>
          </cell>
          <cell r="AM579" t="str">
            <v/>
          </cell>
          <cell r="AN579" t="str">
            <v/>
          </cell>
          <cell r="AO579" t="str">
            <v/>
          </cell>
          <cell r="AP579" t="str">
            <v/>
          </cell>
          <cell r="AQ579" t="str">
            <v/>
          </cell>
          <cell r="AR579" t="str">
            <v/>
          </cell>
          <cell r="AS579" t="str">
            <v/>
          </cell>
          <cell r="AT579" t="str">
            <v/>
          </cell>
          <cell r="AU579" t="str">
            <v/>
          </cell>
          <cell r="AV579" t="str">
            <v/>
          </cell>
          <cell r="AW579" t="str">
            <v/>
          </cell>
        </row>
        <row r="580">
          <cell r="B580" t="str">
            <v/>
          </cell>
          <cell r="C580" t="str">
            <v/>
          </cell>
          <cell r="D580" t="str">
            <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T580" t="str">
            <v/>
          </cell>
          <cell r="U580" t="str">
            <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J580" t="str">
            <v/>
          </cell>
          <cell r="AK580" t="str">
            <v/>
          </cell>
          <cell r="AL580" t="str">
            <v/>
          </cell>
          <cell r="AM580" t="str">
            <v/>
          </cell>
          <cell r="AN580" t="str">
            <v/>
          </cell>
          <cell r="AO580" t="str">
            <v/>
          </cell>
          <cell r="AP580" t="str">
            <v/>
          </cell>
          <cell r="AQ580" t="str">
            <v/>
          </cell>
          <cell r="AR580" t="str">
            <v/>
          </cell>
          <cell r="AS580" t="str">
            <v/>
          </cell>
          <cell r="AT580" t="str">
            <v/>
          </cell>
          <cell r="AU580" t="str">
            <v/>
          </cell>
          <cell r="AV580" t="str">
            <v/>
          </cell>
          <cell r="AW580" t="str">
            <v/>
          </cell>
        </row>
        <row r="581">
          <cell r="B581" t="str">
            <v/>
          </cell>
          <cell r="C581" t="str">
            <v/>
          </cell>
          <cell r="D581" t="str">
            <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T581" t="str">
            <v/>
          </cell>
          <cell r="U581" t="str">
            <v/>
          </cell>
          <cell r="V581" t="str">
            <v/>
          </cell>
          <cell r="W581" t="str">
            <v/>
          </cell>
          <cell r="X581" t="str">
            <v/>
          </cell>
          <cell r="Y581" t="str">
            <v/>
          </cell>
          <cell r="Z581" t="str">
            <v/>
          </cell>
          <cell r="AA581" t="str">
            <v/>
          </cell>
          <cell r="AB581" t="str">
            <v/>
          </cell>
          <cell r="AC581" t="str">
            <v/>
          </cell>
          <cell r="AD581" t="str">
            <v/>
          </cell>
          <cell r="AE581" t="str">
            <v/>
          </cell>
          <cell r="AF581" t="str">
            <v/>
          </cell>
          <cell r="AG581" t="str">
            <v/>
          </cell>
          <cell r="AH581" t="str">
            <v/>
          </cell>
          <cell r="AI581" t="str">
            <v/>
          </cell>
          <cell r="AJ581" t="str">
            <v/>
          </cell>
          <cell r="AK581" t="str">
            <v/>
          </cell>
          <cell r="AL581" t="str">
            <v/>
          </cell>
          <cell r="AM581" t="str">
            <v/>
          </cell>
          <cell r="AN581" t="str">
            <v/>
          </cell>
          <cell r="AO581" t="str">
            <v/>
          </cell>
          <cell r="AP581" t="str">
            <v/>
          </cell>
          <cell r="AQ581" t="str">
            <v/>
          </cell>
          <cell r="AR581" t="str">
            <v/>
          </cell>
          <cell r="AS581" t="str">
            <v/>
          </cell>
          <cell r="AT581" t="str">
            <v/>
          </cell>
          <cell r="AU581" t="str">
            <v/>
          </cell>
          <cell r="AV581" t="str">
            <v/>
          </cell>
          <cell r="AW581" t="str">
            <v/>
          </cell>
        </row>
        <row r="582">
          <cell r="B582" t="str">
            <v/>
          </cell>
          <cell r="C582" t="str">
            <v/>
          </cell>
          <cell r="D582" t="str">
            <v/>
          </cell>
          <cell r="E582" t="str">
            <v/>
          </cell>
          <cell r="F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T582" t="str">
            <v/>
          </cell>
          <cell r="U582" t="str">
            <v/>
          </cell>
          <cell r="V582" t="str">
            <v/>
          </cell>
          <cell r="W582" t="str">
            <v/>
          </cell>
          <cell r="X582" t="str">
            <v/>
          </cell>
          <cell r="Y582" t="str">
            <v/>
          </cell>
          <cell r="Z582" t="str">
            <v/>
          </cell>
          <cell r="AA582" t="str">
            <v/>
          </cell>
          <cell r="AB582" t="str">
            <v/>
          </cell>
          <cell r="AC582" t="str">
            <v/>
          </cell>
          <cell r="AD582" t="str">
            <v/>
          </cell>
          <cell r="AE582" t="str">
            <v/>
          </cell>
          <cell r="AF582" t="str">
            <v/>
          </cell>
          <cell r="AG582" t="str">
            <v/>
          </cell>
          <cell r="AH582" t="str">
            <v/>
          </cell>
          <cell r="AI582" t="str">
            <v/>
          </cell>
          <cell r="AJ582" t="str">
            <v/>
          </cell>
          <cell r="AK582" t="str">
            <v/>
          </cell>
          <cell r="AL582" t="str">
            <v/>
          </cell>
          <cell r="AM582" t="str">
            <v/>
          </cell>
          <cell r="AN582" t="str">
            <v/>
          </cell>
          <cell r="AO582" t="str">
            <v/>
          </cell>
          <cell r="AP582" t="str">
            <v/>
          </cell>
          <cell r="AQ582" t="str">
            <v/>
          </cell>
          <cell r="AR582" t="str">
            <v/>
          </cell>
          <cell r="AS582" t="str">
            <v/>
          </cell>
          <cell r="AT582" t="str">
            <v/>
          </cell>
          <cell r="AU582" t="str">
            <v/>
          </cell>
          <cell r="AV582" t="str">
            <v/>
          </cell>
          <cell r="AW582" t="str">
            <v/>
          </cell>
        </row>
        <row r="583">
          <cell r="B583" t="str">
            <v/>
          </cell>
          <cell r="C583" t="str">
            <v/>
          </cell>
          <cell r="D583" t="str">
            <v/>
          </cell>
          <cell r="E583" t="str">
            <v/>
          </cell>
          <cell r="F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T583" t="str">
            <v/>
          </cell>
          <cell r="U583" t="str">
            <v/>
          </cell>
          <cell r="V583" t="str">
            <v/>
          </cell>
          <cell r="W583" t="str">
            <v/>
          </cell>
          <cell r="X583" t="str">
            <v/>
          </cell>
          <cell r="Y583" t="str">
            <v/>
          </cell>
          <cell r="Z583" t="str">
            <v/>
          </cell>
          <cell r="AA583" t="str">
            <v/>
          </cell>
          <cell r="AB583" t="str">
            <v/>
          </cell>
          <cell r="AC583" t="str">
            <v/>
          </cell>
          <cell r="AD583" t="str">
            <v/>
          </cell>
          <cell r="AE583" t="str">
            <v/>
          </cell>
          <cell r="AF583" t="str">
            <v/>
          </cell>
          <cell r="AG583" t="str">
            <v/>
          </cell>
          <cell r="AH583" t="str">
            <v/>
          </cell>
          <cell r="AI583" t="str">
            <v/>
          </cell>
          <cell r="AJ583" t="str">
            <v/>
          </cell>
          <cell r="AK583" t="str">
            <v/>
          </cell>
          <cell r="AL583" t="str">
            <v/>
          </cell>
          <cell r="AM583" t="str">
            <v/>
          </cell>
          <cell r="AN583" t="str">
            <v/>
          </cell>
          <cell r="AO583" t="str">
            <v/>
          </cell>
          <cell r="AP583" t="str">
            <v/>
          </cell>
          <cell r="AQ583" t="str">
            <v/>
          </cell>
          <cell r="AR583" t="str">
            <v/>
          </cell>
          <cell r="AS583" t="str">
            <v/>
          </cell>
          <cell r="AT583" t="str">
            <v/>
          </cell>
          <cell r="AU583" t="str">
            <v/>
          </cell>
          <cell r="AV583" t="str">
            <v/>
          </cell>
          <cell r="AW583" t="str">
            <v/>
          </cell>
        </row>
        <row r="584">
          <cell r="B584" t="str">
            <v/>
          </cell>
          <cell r="C584" t="str">
            <v/>
          </cell>
          <cell r="D584" t="str">
            <v/>
          </cell>
          <cell r="E584" t="str">
            <v/>
          </cell>
          <cell r="F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T584" t="str">
            <v/>
          </cell>
          <cell r="U584" t="str">
            <v/>
          </cell>
          <cell r="V584" t="str">
            <v/>
          </cell>
          <cell r="W584" t="str">
            <v/>
          </cell>
          <cell r="X584" t="str">
            <v/>
          </cell>
          <cell r="Y584" t="str">
            <v/>
          </cell>
          <cell r="Z584" t="str">
            <v/>
          </cell>
          <cell r="AA584" t="str">
            <v/>
          </cell>
          <cell r="AB584" t="str">
            <v/>
          </cell>
          <cell r="AC584" t="str">
            <v/>
          </cell>
          <cell r="AD584" t="str">
            <v/>
          </cell>
          <cell r="AE584" t="str">
            <v/>
          </cell>
          <cell r="AF584" t="str">
            <v/>
          </cell>
          <cell r="AG584" t="str">
            <v/>
          </cell>
          <cell r="AH584" t="str">
            <v/>
          </cell>
          <cell r="AI584" t="str">
            <v/>
          </cell>
          <cell r="AJ584" t="str">
            <v/>
          </cell>
          <cell r="AK584" t="str">
            <v/>
          </cell>
          <cell r="AL584" t="str">
            <v/>
          </cell>
          <cell r="AM584" t="str">
            <v/>
          </cell>
          <cell r="AN584" t="str">
            <v/>
          </cell>
          <cell r="AO584" t="str">
            <v/>
          </cell>
          <cell r="AP584" t="str">
            <v/>
          </cell>
          <cell r="AQ584" t="str">
            <v/>
          </cell>
          <cell r="AR584" t="str">
            <v/>
          </cell>
          <cell r="AS584" t="str">
            <v/>
          </cell>
          <cell r="AT584" t="str">
            <v/>
          </cell>
          <cell r="AU584" t="str">
            <v/>
          </cell>
          <cell r="AV584" t="str">
            <v/>
          </cell>
          <cell r="AW584" t="str">
            <v/>
          </cell>
        </row>
        <row r="585">
          <cell r="B585" t="str">
            <v/>
          </cell>
          <cell r="C585" t="str">
            <v/>
          </cell>
          <cell r="D585" t="str">
            <v/>
          </cell>
          <cell r="E585" t="str">
            <v/>
          </cell>
          <cell r="F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T585" t="str">
            <v/>
          </cell>
          <cell r="U585" t="str">
            <v/>
          </cell>
          <cell r="V585" t="str">
            <v/>
          </cell>
          <cell r="W585" t="str">
            <v/>
          </cell>
          <cell r="X585" t="str">
            <v/>
          </cell>
          <cell r="Y585" t="str">
            <v/>
          </cell>
          <cell r="Z585" t="str">
            <v/>
          </cell>
          <cell r="AA585" t="str">
            <v/>
          </cell>
          <cell r="AB585" t="str">
            <v/>
          </cell>
          <cell r="AC585" t="str">
            <v/>
          </cell>
          <cell r="AD585" t="str">
            <v/>
          </cell>
          <cell r="AE585" t="str">
            <v/>
          </cell>
          <cell r="AF585" t="str">
            <v/>
          </cell>
          <cell r="AG585" t="str">
            <v/>
          </cell>
          <cell r="AH585" t="str">
            <v/>
          </cell>
          <cell r="AI585" t="str">
            <v/>
          </cell>
          <cell r="AJ585" t="str">
            <v/>
          </cell>
          <cell r="AK585" t="str">
            <v/>
          </cell>
          <cell r="AL585" t="str">
            <v/>
          </cell>
          <cell r="AM585" t="str">
            <v/>
          </cell>
          <cell r="AN585" t="str">
            <v/>
          </cell>
          <cell r="AO585" t="str">
            <v/>
          </cell>
          <cell r="AP585" t="str">
            <v/>
          </cell>
          <cell r="AQ585" t="str">
            <v/>
          </cell>
          <cell r="AR585" t="str">
            <v/>
          </cell>
          <cell r="AS585" t="str">
            <v/>
          </cell>
          <cell r="AT585" t="str">
            <v/>
          </cell>
          <cell r="AU585" t="str">
            <v/>
          </cell>
          <cell r="AV585" t="str">
            <v/>
          </cell>
          <cell r="AW585" t="str">
            <v/>
          </cell>
        </row>
        <row r="586">
          <cell r="B586" t="str">
            <v/>
          </cell>
          <cell r="C586" t="str">
            <v/>
          </cell>
          <cell r="D586" t="str">
            <v/>
          </cell>
          <cell r="E586" t="str">
            <v/>
          </cell>
          <cell r="F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T586" t="str">
            <v/>
          </cell>
          <cell r="U586" t="str">
            <v/>
          </cell>
          <cell r="V586" t="str">
            <v/>
          </cell>
          <cell r="W586" t="str">
            <v/>
          </cell>
          <cell r="X586" t="str">
            <v/>
          </cell>
          <cell r="Y586" t="str">
            <v/>
          </cell>
          <cell r="Z586" t="str">
            <v/>
          </cell>
          <cell r="AA586" t="str">
            <v/>
          </cell>
          <cell r="AB586" t="str">
            <v/>
          </cell>
          <cell r="AC586" t="str">
            <v/>
          </cell>
          <cell r="AD586" t="str">
            <v/>
          </cell>
          <cell r="AE586" t="str">
            <v/>
          </cell>
          <cell r="AF586" t="str">
            <v/>
          </cell>
          <cell r="AG586" t="str">
            <v/>
          </cell>
          <cell r="AH586" t="str">
            <v/>
          </cell>
          <cell r="AI586" t="str">
            <v/>
          </cell>
          <cell r="AJ586" t="str">
            <v/>
          </cell>
          <cell r="AK586" t="str">
            <v/>
          </cell>
          <cell r="AL586" t="str">
            <v/>
          </cell>
          <cell r="AM586" t="str">
            <v/>
          </cell>
          <cell r="AN586" t="str">
            <v/>
          </cell>
          <cell r="AO586" t="str">
            <v/>
          </cell>
          <cell r="AP586" t="str">
            <v/>
          </cell>
          <cell r="AQ586" t="str">
            <v/>
          </cell>
          <cell r="AR586" t="str">
            <v/>
          </cell>
          <cell r="AS586" t="str">
            <v/>
          </cell>
          <cell r="AT586" t="str">
            <v/>
          </cell>
          <cell r="AU586" t="str">
            <v/>
          </cell>
          <cell r="AV586" t="str">
            <v/>
          </cell>
          <cell r="AW586" t="str">
            <v/>
          </cell>
        </row>
        <row r="587">
          <cell r="B587" t="str">
            <v/>
          </cell>
          <cell r="C587" t="str">
            <v/>
          </cell>
          <cell r="D587" t="str">
            <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T587" t="str">
            <v/>
          </cell>
          <cell r="U587" t="str">
            <v/>
          </cell>
          <cell r="V587" t="str">
            <v/>
          </cell>
          <cell r="W587" t="str">
            <v/>
          </cell>
          <cell r="X587" t="str">
            <v/>
          </cell>
          <cell r="Y587" t="str">
            <v/>
          </cell>
          <cell r="Z587" t="str">
            <v/>
          </cell>
          <cell r="AA587" t="str">
            <v/>
          </cell>
          <cell r="AB587" t="str">
            <v/>
          </cell>
          <cell r="AC587" t="str">
            <v/>
          </cell>
          <cell r="AD587" t="str">
            <v/>
          </cell>
          <cell r="AE587" t="str">
            <v/>
          </cell>
          <cell r="AF587" t="str">
            <v/>
          </cell>
          <cell r="AG587" t="str">
            <v/>
          </cell>
          <cell r="AH587" t="str">
            <v/>
          </cell>
          <cell r="AI587" t="str">
            <v/>
          </cell>
          <cell r="AJ587" t="str">
            <v/>
          </cell>
          <cell r="AK587" t="str">
            <v/>
          </cell>
          <cell r="AL587" t="str">
            <v/>
          </cell>
          <cell r="AM587" t="str">
            <v/>
          </cell>
          <cell r="AN587" t="str">
            <v/>
          </cell>
          <cell r="AO587" t="str">
            <v/>
          </cell>
          <cell r="AP587" t="str">
            <v/>
          </cell>
          <cell r="AQ587" t="str">
            <v/>
          </cell>
          <cell r="AR587" t="str">
            <v/>
          </cell>
          <cell r="AS587" t="str">
            <v/>
          </cell>
          <cell r="AT587" t="str">
            <v/>
          </cell>
          <cell r="AU587" t="str">
            <v/>
          </cell>
          <cell r="AV587" t="str">
            <v/>
          </cell>
          <cell r="AW587" t="str">
            <v/>
          </cell>
        </row>
        <row r="588">
          <cell r="B588" t="str">
            <v/>
          </cell>
          <cell r="C588" t="str">
            <v/>
          </cell>
          <cell r="D588" t="str">
            <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T588" t="str">
            <v/>
          </cell>
          <cell r="U588" t="str">
            <v/>
          </cell>
          <cell r="V588" t="str">
            <v/>
          </cell>
          <cell r="W588" t="str">
            <v/>
          </cell>
          <cell r="X588" t="str">
            <v/>
          </cell>
          <cell r="Y588" t="str">
            <v/>
          </cell>
          <cell r="Z588" t="str">
            <v/>
          </cell>
          <cell r="AA588" t="str">
            <v/>
          </cell>
          <cell r="AB588" t="str">
            <v/>
          </cell>
          <cell r="AC588" t="str">
            <v/>
          </cell>
          <cell r="AD588" t="str">
            <v/>
          </cell>
          <cell r="AE588" t="str">
            <v/>
          </cell>
          <cell r="AF588" t="str">
            <v/>
          </cell>
          <cell r="AG588" t="str">
            <v/>
          </cell>
          <cell r="AH588" t="str">
            <v/>
          </cell>
          <cell r="AI588" t="str">
            <v/>
          </cell>
          <cell r="AJ588" t="str">
            <v/>
          </cell>
          <cell r="AK588" t="str">
            <v/>
          </cell>
          <cell r="AL588" t="str">
            <v/>
          </cell>
          <cell r="AM588" t="str">
            <v/>
          </cell>
          <cell r="AN588" t="str">
            <v/>
          </cell>
          <cell r="AO588" t="str">
            <v/>
          </cell>
          <cell r="AP588" t="str">
            <v/>
          </cell>
          <cell r="AQ588" t="str">
            <v/>
          </cell>
          <cell r="AR588" t="str">
            <v/>
          </cell>
          <cell r="AS588" t="str">
            <v/>
          </cell>
          <cell r="AT588" t="str">
            <v/>
          </cell>
          <cell r="AU588" t="str">
            <v/>
          </cell>
          <cell r="AV588" t="str">
            <v/>
          </cell>
          <cell r="AW588" t="str">
            <v/>
          </cell>
        </row>
        <row r="589">
          <cell r="B589" t="str">
            <v/>
          </cell>
          <cell r="C589" t="str">
            <v/>
          </cell>
          <cell r="D589" t="str">
            <v/>
          </cell>
          <cell r="E589" t="str">
            <v/>
          </cell>
          <cell r="F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T589" t="str">
            <v/>
          </cell>
          <cell r="U589" t="str">
            <v/>
          </cell>
          <cell r="V589" t="str">
            <v/>
          </cell>
          <cell r="W589" t="str">
            <v/>
          </cell>
          <cell r="X589" t="str">
            <v/>
          </cell>
          <cell r="Y589" t="str">
            <v/>
          </cell>
          <cell r="Z589" t="str">
            <v/>
          </cell>
          <cell r="AA589" t="str">
            <v/>
          </cell>
          <cell r="AB589" t="str">
            <v/>
          </cell>
          <cell r="AC589" t="str">
            <v/>
          </cell>
          <cell r="AD589" t="str">
            <v/>
          </cell>
          <cell r="AE589" t="str">
            <v/>
          </cell>
          <cell r="AF589" t="str">
            <v/>
          </cell>
          <cell r="AG589" t="str">
            <v/>
          </cell>
          <cell r="AH589" t="str">
            <v/>
          </cell>
          <cell r="AI589" t="str">
            <v/>
          </cell>
          <cell r="AJ589" t="str">
            <v/>
          </cell>
          <cell r="AK589" t="str">
            <v/>
          </cell>
          <cell r="AL589" t="str">
            <v/>
          </cell>
          <cell r="AM589" t="str">
            <v/>
          </cell>
          <cell r="AN589" t="str">
            <v/>
          </cell>
          <cell r="AO589" t="str">
            <v/>
          </cell>
          <cell r="AP589" t="str">
            <v/>
          </cell>
          <cell r="AQ589" t="str">
            <v/>
          </cell>
          <cell r="AR589" t="str">
            <v/>
          </cell>
          <cell r="AS589" t="str">
            <v/>
          </cell>
          <cell r="AT589" t="str">
            <v/>
          </cell>
          <cell r="AU589" t="str">
            <v/>
          </cell>
          <cell r="AV589" t="str">
            <v/>
          </cell>
          <cell r="AW589" t="str">
            <v/>
          </cell>
        </row>
        <row r="590">
          <cell r="B590" t="str">
            <v/>
          </cell>
          <cell r="C590" t="str">
            <v/>
          </cell>
          <cell r="D590" t="str">
            <v/>
          </cell>
          <cell r="E590" t="str">
            <v/>
          </cell>
          <cell r="F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T590" t="str">
            <v/>
          </cell>
          <cell r="U590" t="str">
            <v/>
          </cell>
          <cell r="V590" t="str">
            <v/>
          </cell>
          <cell r="W590" t="str">
            <v/>
          </cell>
          <cell r="X590" t="str">
            <v/>
          </cell>
          <cell r="Y590" t="str">
            <v/>
          </cell>
          <cell r="Z590" t="str">
            <v/>
          </cell>
          <cell r="AA590" t="str">
            <v/>
          </cell>
          <cell r="AB590" t="str">
            <v/>
          </cell>
          <cell r="AC590" t="str">
            <v/>
          </cell>
          <cell r="AD590" t="str">
            <v/>
          </cell>
          <cell r="AE590" t="str">
            <v/>
          </cell>
          <cell r="AF590" t="str">
            <v/>
          </cell>
          <cell r="AG590" t="str">
            <v/>
          </cell>
          <cell r="AH590" t="str">
            <v/>
          </cell>
          <cell r="AI590" t="str">
            <v/>
          </cell>
          <cell r="AJ590" t="str">
            <v/>
          </cell>
          <cell r="AK590" t="str">
            <v/>
          </cell>
          <cell r="AL590" t="str">
            <v/>
          </cell>
          <cell r="AM590" t="str">
            <v/>
          </cell>
          <cell r="AN590" t="str">
            <v/>
          </cell>
          <cell r="AO590" t="str">
            <v/>
          </cell>
          <cell r="AP590" t="str">
            <v/>
          </cell>
          <cell r="AQ590" t="str">
            <v/>
          </cell>
          <cell r="AR590" t="str">
            <v/>
          </cell>
          <cell r="AS590" t="str">
            <v/>
          </cell>
          <cell r="AT590" t="str">
            <v/>
          </cell>
          <cell r="AU590" t="str">
            <v/>
          </cell>
          <cell r="AV590" t="str">
            <v/>
          </cell>
          <cell r="AW590" t="str">
            <v/>
          </cell>
        </row>
        <row r="591">
          <cell r="B591" t="str">
            <v/>
          </cell>
          <cell r="C591" t="str">
            <v/>
          </cell>
          <cell r="D591" t="str">
            <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T591" t="str">
            <v/>
          </cell>
          <cell r="U591" t="str">
            <v/>
          </cell>
          <cell r="V591" t="str">
            <v/>
          </cell>
          <cell r="W591" t="str">
            <v/>
          </cell>
          <cell r="X591" t="str">
            <v/>
          </cell>
          <cell r="Y591" t="str">
            <v/>
          </cell>
          <cell r="Z591" t="str">
            <v/>
          </cell>
          <cell r="AA591" t="str">
            <v/>
          </cell>
          <cell r="AB591" t="str">
            <v/>
          </cell>
          <cell r="AC591" t="str">
            <v/>
          </cell>
          <cell r="AD591" t="str">
            <v/>
          </cell>
          <cell r="AE591" t="str">
            <v/>
          </cell>
          <cell r="AF591" t="str">
            <v/>
          </cell>
          <cell r="AG591" t="str">
            <v/>
          </cell>
          <cell r="AH591" t="str">
            <v/>
          </cell>
          <cell r="AI591" t="str">
            <v/>
          </cell>
          <cell r="AJ591" t="str">
            <v/>
          </cell>
          <cell r="AK591" t="str">
            <v/>
          </cell>
          <cell r="AL591" t="str">
            <v/>
          </cell>
          <cell r="AM591" t="str">
            <v/>
          </cell>
          <cell r="AN591" t="str">
            <v/>
          </cell>
          <cell r="AO591" t="str">
            <v/>
          </cell>
          <cell r="AP591" t="str">
            <v/>
          </cell>
          <cell r="AQ591" t="str">
            <v/>
          </cell>
          <cell r="AR591" t="str">
            <v/>
          </cell>
          <cell r="AS591" t="str">
            <v/>
          </cell>
          <cell r="AT591" t="str">
            <v/>
          </cell>
          <cell r="AU591" t="str">
            <v/>
          </cell>
          <cell r="AV591" t="str">
            <v/>
          </cell>
          <cell r="AW591" t="str">
            <v/>
          </cell>
        </row>
        <row r="592">
          <cell r="B592" t="str">
            <v/>
          </cell>
          <cell r="C592" t="str">
            <v/>
          </cell>
          <cell r="D592" t="str">
            <v/>
          </cell>
          <cell r="E592" t="str">
            <v/>
          </cell>
          <cell r="F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T592" t="str">
            <v/>
          </cell>
          <cell r="U592" t="str">
            <v/>
          </cell>
          <cell r="V592" t="str">
            <v/>
          </cell>
          <cell r="W592" t="str">
            <v/>
          </cell>
          <cell r="X592" t="str">
            <v/>
          </cell>
          <cell r="Y592" t="str">
            <v/>
          </cell>
          <cell r="Z592" t="str">
            <v/>
          </cell>
          <cell r="AA592" t="str">
            <v/>
          </cell>
          <cell r="AB592" t="str">
            <v/>
          </cell>
          <cell r="AC592" t="str">
            <v/>
          </cell>
          <cell r="AD592" t="str">
            <v/>
          </cell>
          <cell r="AE592" t="str">
            <v/>
          </cell>
          <cell r="AF592" t="str">
            <v/>
          </cell>
          <cell r="AG592" t="str">
            <v/>
          </cell>
          <cell r="AH592" t="str">
            <v/>
          </cell>
          <cell r="AI592" t="str">
            <v/>
          </cell>
          <cell r="AJ592" t="str">
            <v/>
          </cell>
          <cell r="AK592" t="str">
            <v/>
          </cell>
          <cell r="AL592" t="str">
            <v/>
          </cell>
          <cell r="AM592" t="str">
            <v/>
          </cell>
          <cell r="AN592" t="str">
            <v/>
          </cell>
          <cell r="AO592" t="str">
            <v/>
          </cell>
          <cell r="AP592" t="str">
            <v/>
          </cell>
          <cell r="AQ592" t="str">
            <v/>
          </cell>
          <cell r="AR592" t="str">
            <v/>
          </cell>
          <cell r="AS592" t="str">
            <v/>
          </cell>
          <cell r="AT592" t="str">
            <v/>
          </cell>
          <cell r="AU592" t="str">
            <v/>
          </cell>
          <cell r="AV592" t="str">
            <v/>
          </cell>
          <cell r="AW592" t="str">
            <v/>
          </cell>
        </row>
        <row r="593">
          <cell r="B593" t="str">
            <v/>
          </cell>
          <cell r="C593" t="str">
            <v/>
          </cell>
          <cell r="D593" t="str">
            <v/>
          </cell>
          <cell r="E593" t="str">
            <v/>
          </cell>
          <cell r="F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T593" t="str">
            <v/>
          </cell>
          <cell r="U593" t="str">
            <v/>
          </cell>
          <cell r="V593" t="str">
            <v/>
          </cell>
          <cell r="W593" t="str">
            <v/>
          </cell>
          <cell r="X593" t="str">
            <v/>
          </cell>
          <cell r="Y593" t="str">
            <v/>
          </cell>
          <cell r="Z593" t="str">
            <v/>
          </cell>
          <cell r="AA593" t="str">
            <v/>
          </cell>
          <cell r="AB593" t="str">
            <v/>
          </cell>
          <cell r="AC593" t="str">
            <v/>
          </cell>
          <cell r="AD593" t="str">
            <v/>
          </cell>
          <cell r="AE593" t="str">
            <v/>
          </cell>
          <cell r="AF593" t="str">
            <v/>
          </cell>
          <cell r="AG593" t="str">
            <v/>
          </cell>
          <cell r="AH593" t="str">
            <v/>
          </cell>
          <cell r="AI593" t="str">
            <v/>
          </cell>
          <cell r="AJ593" t="str">
            <v/>
          </cell>
          <cell r="AK593" t="str">
            <v/>
          </cell>
          <cell r="AL593" t="str">
            <v/>
          </cell>
          <cell r="AM593" t="str">
            <v/>
          </cell>
          <cell r="AN593" t="str">
            <v/>
          </cell>
          <cell r="AO593" t="str">
            <v/>
          </cell>
          <cell r="AP593" t="str">
            <v/>
          </cell>
          <cell r="AQ593" t="str">
            <v/>
          </cell>
          <cell r="AR593" t="str">
            <v/>
          </cell>
          <cell r="AS593" t="str">
            <v/>
          </cell>
          <cell r="AT593" t="str">
            <v/>
          </cell>
          <cell r="AU593" t="str">
            <v/>
          </cell>
          <cell r="AV593" t="str">
            <v/>
          </cell>
          <cell r="AW593" t="str">
            <v/>
          </cell>
        </row>
        <row r="594">
          <cell r="B594" t="str">
            <v/>
          </cell>
          <cell r="C594" t="str">
            <v/>
          </cell>
          <cell r="D594" t="str">
            <v/>
          </cell>
          <cell r="E594" t="str">
            <v/>
          </cell>
          <cell r="F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T594" t="str">
            <v/>
          </cell>
          <cell r="U594" t="str">
            <v/>
          </cell>
          <cell r="V594" t="str">
            <v/>
          </cell>
          <cell r="W594" t="str">
            <v/>
          </cell>
          <cell r="X594" t="str">
            <v/>
          </cell>
          <cell r="Y594" t="str">
            <v/>
          </cell>
          <cell r="Z594" t="str">
            <v/>
          </cell>
          <cell r="AA594" t="str">
            <v/>
          </cell>
          <cell r="AB594" t="str">
            <v/>
          </cell>
          <cell r="AC594" t="str">
            <v/>
          </cell>
          <cell r="AD594" t="str">
            <v/>
          </cell>
          <cell r="AE594" t="str">
            <v/>
          </cell>
          <cell r="AF594" t="str">
            <v/>
          </cell>
          <cell r="AG594" t="str">
            <v/>
          </cell>
          <cell r="AH594" t="str">
            <v/>
          </cell>
          <cell r="AI594" t="str">
            <v/>
          </cell>
          <cell r="AJ594" t="str">
            <v/>
          </cell>
          <cell r="AK594" t="str">
            <v/>
          </cell>
          <cell r="AL594" t="str">
            <v/>
          </cell>
          <cell r="AM594" t="str">
            <v/>
          </cell>
          <cell r="AN594" t="str">
            <v/>
          </cell>
          <cell r="AO594" t="str">
            <v/>
          </cell>
          <cell r="AP594" t="str">
            <v/>
          </cell>
          <cell r="AQ594" t="str">
            <v/>
          </cell>
          <cell r="AR594" t="str">
            <v/>
          </cell>
          <cell r="AS594" t="str">
            <v/>
          </cell>
          <cell r="AT594" t="str">
            <v/>
          </cell>
          <cell r="AU594" t="str">
            <v/>
          </cell>
          <cell r="AV594" t="str">
            <v/>
          </cell>
          <cell r="AW594" t="str">
            <v/>
          </cell>
        </row>
        <row r="595">
          <cell r="B595" t="str">
            <v/>
          </cell>
          <cell r="C595" t="str">
            <v/>
          </cell>
          <cell r="D595" t="str">
            <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T595" t="str">
            <v/>
          </cell>
          <cell r="U595" t="str">
            <v/>
          </cell>
          <cell r="V595" t="str">
            <v/>
          </cell>
          <cell r="W595" t="str">
            <v/>
          </cell>
          <cell r="X595" t="str">
            <v/>
          </cell>
          <cell r="Y595" t="str">
            <v/>
          </cell>
          <cell r="Z595" t="str">
            <v/>
          </cell>
          <cell r="AA595" t="str">
            <v/>
          </cell>
          <cell r="AB595" t="str">
            <v/>
          </cell>
          <cell r="AC595" t="str">
            <v/>
          </cell>
          <cell r="AD595" t="str">
            <v/>
          </cell>
          <cell r="AE595" t="str">
            <v/>
          </cell>
          <cell r="AF595" t="str">
            <v/>
          </cell>
          <cell r="AG595" t="str">
            <v/>
          </cell>
          <cell r="AH595" t="str">
            <v/>
          </cell>
          <cell r="AI595" t="str">
            <v/>
          </cell>
          <cell r="AJ595" t="str">
            <v/>
          </cell>
          <cell r="AK595" t="str">
            <v/>
          </cell>
          <cell r="AL595" t="str">
            <v/>
          </cell>
          <cell r="AM595" t="str">
            <v/>
          </cell>
          <cell r="AN595" t="str">
            <v/>
          </cell>
          <cell r="AO595" t="str">
            <v/>
          </cell>
          <cell r="AP595" t="str">
            <v/>
          </cell>
          <cell r="AQ595" t="str">
            <v/>
          </cell>
          <cell r="AR595" t="str">
            <v/>
          </cell>
          <cell r="AS595" t="str">
            <v/>
          </cell>
          <cell r="AT595" t="str">
            <v/>
          </cell>
          <cell r="AU595" t="str">
            <v/>
          </cell>
          <cell r="AV595" t="str">
            <v/>
          </cell>
          <cell r="AW595" t="str">
            <v/>
          </cell>
        </row>
        <row r="596">
          <cell r="B596" t="str">
            <v/>
          </cell>
          <cell r="C596" t="str">
            <v/>
          </cell>
          <cell r="D596" t="str">
            <v/>
          </cell>
          <cell r="E596" t="str">
            <v/>
          </cell>
          <cell r="F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T596" t="str">
            <v/>
          </cell>
          <cell r="U596" t="str">
            <v/>
          </cell>
          <cell r="V596" t="str">
            <v/>
          </cell>
          <cell r="W596" t="str">
            <v/>
          </cell>
          <cell r="X596" t="str">
            <v/>
          </cell>
          <cell r="Y596" t="str">
            <v/>
          </cell>
          <cell r="Z596" t="str">
            <v/>
          </cell>
          <cell r="AA596" t="str">
            <v/>
          </cell>
          <cell r="AB596" t="str">
            <v/>
          </cell>
          <cell r="AC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t="str">
            <v/>
          </cell>
          <cell r="AP596" t="str">
            <v/>
          </cell>
          <cell r="AQ596" t="str">
            <v/>
          </cell>
          <cell r="AR596" t="str">
            <v/>
          </cell>
          <cell r="AS596" t="str">
            <v/>
          </cell>
          <cell r="AT596" t="str">
            <v/>
          </cell>
          <cell r="AU596" t="str">
            <v/>
          </cell>
          <cell r="AV596" t="str">
            <v/>
          </cell>
          <cell r="AW596" t="str">
            <v/>
          </cell>
        </row>
        <row r="597">
          <cell r="B597" t="str">
            <v/>
          </cell>
          <cell r="C597" t="str">
            <v/>
          </cell>
          <cell r="D597" t="str">
            <v/>
          </cell>
          <cell r="E597" t="str">
            <v/>
          </cell>
          <cell r="F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T597" t="str">
            <v/>
          </cell>
          <cell r="U597" t="str">
            <v/>
          </cell>
          <cell r="V597" t="str">
            <v/>
          </cell>
          <cell r="W597" t="str">
            <v/>
          </cell>
          <cell r="X597" t="str">
            <v/>
          </cell>
          <cell r="Y597" t="str">
            <v/>
          </cell>
          <cell r="Z597" t="str">
            <v/>
          </cell>
          <cell r="AA597" t="str">
            <v/>
          </cell>
          <cell r="AB597" t="str">
            <v/>
          </cell>
          <cell r="AC597" t="str">
            <v/>
          </cell>
          <cell r="AD597" t="str">
            <v/>
          </cell>
          <cell r="AE597" t="str">
            <v/>
          </cell>
          <cell r="AF597" t="str">
            <v/>
          </cell>
          <cell r="AG597" t="str">
            <v/>
          </cell>
          <cell r="AH597" t="str">
            <v/>
          </cell>
          <cell r="AI597" t="str">
            <v/>
          </cell>
          <cell r="AJ597" t="str">
            <v/>
          </cell>
          <cell r="AK597" t="str">
            <v/>
          </cell>
          <cell r="AL597" t="str">
            <v/>
          </cell>
          <cell r="AM597" t="str">
            <v/>
          </cell>
          <cell r="AN597" t="str">
            <v/>
          </cell>
          <cell r="AO597" t="str">
            <v/>
          </cell>
          <cell r="AP597" t="str">
            <v/>
          </cell>
          <cell r="AQ597" t="str">
            <v/>
          </cell>
          <cell r="AR597" t="str">
            <v/>
          </cell>
          <cell r="AS597" t="str">
            <v/>
          </cell>
          <cell r="AT597" t="str">
            <v/>
          </cell>
          <cell r="AU597" t="str">
            <v/>
          </cell>
          <cell r="AV597" t="str">
            <v/>
          </cell>
          <cell r="AW597" t="str">
            <v/>
          </cell>
        </row>
        <row r="598">
          <cell r="B598" t="str">
            <v/>
          </cell>
          <cell r="C598" t="str">
            <v/>
          </cell>
          <cell r="D598" t="str">
            <v/>
          </cell>
          <cell r="E598" t="str">
            <v/>
          </cell>
          <cell r="F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T598" t="str">
            <v/>
          </cell>
          <cell r="U598" t="str">
            <v/>
          </cell>
          <cell r="V598" t="str">
            <v/>
          </cell>
          <cell r="W598" t="str">
            <v/>
          </cell>
          <cell r="X598" t="str">
            <v/>
          </cell>
          <cell r="Y598" t="str">
            <v/>
          </cell>
          <cell r="Z598" t="str">
            <v/>
          </cell>
          <cell r="AA598" t="str">
            <v/>
          </cell>
          <cell r="AB598" t="str">
            <v/>
          </cell>
          <cell r="AC598" t="str">
            <v/>
          </cell>
          <cell r="AD598" t="str">
            <v/>
          </cell>
          <cell r="AE598" t="str">
            <v/>
          </cell>
          <cell r="AF598" t="str">
            <v/>
          </cell>
          <cell r="AG598" t="str">
            <v/>
          </cell>
          <cell r="AH598" t="str">
            <v/>
          </cell>
          <cell r="AI598" t="str">
            <v/>
          </cell>
          <cell r="AJ598" t="str">
            <v/>
          </cell>
          <cell r="AK598" t="str">
            <v/>
          </cell>
          <cell r="AL598" t="str">
            <v/>
          </cell>
          <cell r="AM598" t="str">
            <v/>
          </cell>
          <cell r="AN598" t="str">
            <v/>
          </cell>
          <cell r="AO598" t="str">
            <v/>
          </cell>
          <cell r="AP598" t="str">
            <v/>
          </cell>
          <cell r="AQ598" t="str">
            <v/>
          </cell>
          <cell r="AR598" t="str">
            <v/>
          </cell>
          <cell r="AS598" t="str">
            <v/>
          </cell>
          <cell r="AT598" t="str">
            <v/>
          </cell>
          <cell r="AU598" t="str">
            <v/>
          </cell>
          <cell r="AV598" t="str">
            <v/>
          </cell>
          <cell r="AW598" t="str">
            <v/>
          </cell>
        </row>
        <row r="599">
          <cell r="B599" t="str">
            <v/>
          </cell>
          <cell r="C599" t="str">
            <v/>
          </cell>
          <cell r="D599" t="str">
            <v/>
          </cell>
          <cell r="E599" t="str">
            <v/>
          </cell>
          <cell r="F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T599" t="str">
            <v/>
          </cell>
          <cell r="U599" t="str">
            <v/>
          </cell>
          <cell r="V599" t="str">
            <v/>
          </cell>
          <cell r="W599" t="str">
            <v/>
          </cell>
          <cell r="X599" t="str">
            <v/>
          </cell>
          <cell r="Y599" t="str">
            <v/>
          </cell>
          <cell r="Z599" t="str">
            <v/>
          </cell>
          <cell r="AA599" t="str">
            <v/>
          </cell>
          <cell r="AB599" t="str">
            <v/>
          </cell>
          <cell r="AC599" t="str">
            <v/>
          </cell>
          <cell r="AD599" t="str">
            <v/>
          </cell>
          <cell r="AE599" t="str">
            <v/>
          </cell>
          <cell r="AF599" t="str">
            <v/>
          </cell>
          <cell r="AG599" t="str">
            <v/>
          </cell>
          <cell r="AH599" t="str">
            <v/>
          </cell>
          <cell r="AI599" t="str">
            <v/>
          </cell>
          <cell r="AJ599" t="str">
            <v/>
          </cell>
          <cell r="AK599" t="str">
            <v/>
          </cell>
          <cell r="AL599" t="str">
            <v/>
          </cell>
          <cell r="AM599" t="str">
            <v/>
          </cell>
          <cell r="AN599" t="str">
            <v/>
          </cell>
          <cell r="AO599" t="str">
            <v/>
          </cell>
          <cell r="AP599" t="str">
            <v/>
          </cell>
          <cell r="AQ599" t="str">
            <v/>
          </cell>
          <cell r="AR599" t="str">
            <v/>
          </cell>
          <cell r="AS599" t="str">
            <v/>
          </cell>
          <cell r="AT599" t="str">
            <v/>
          </cell>
          <cell r="AU599" t="str">
            <v/>
          </cell>
          <cell r="AV599" t="str">
            <v/>
          </cell>
          <cell r="AW599" t="str">
            <v/>
          </cell>
        </row>
        <row r="600">
          <cell r="B600" t="str">
            <v/>
          </cell>
          <cell r="C600" t="str">
            <v/>
          </cell>
          <cell r="D600" t="str">
            <v/>
          </cell>
          <cell r="E600" t="str">
            <v/>
          </cell>
          <cell r="F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T600" t="str">
            <v/>
          </cell>
          <cell r="U600" t="str">
            <v/>
          </cell>
          <cell r="V600" t="str">
            <v/>
          </cell>
          <cell r="W600" t="str">
            <v/>
          </cell>
          <cell r="X600" t="str">
            <v/>
          </cell>
          <cell r="Y600" t="str">
            <v/>
          </cell>
          <cell r="Z600" t="str">
            <v/>
          </cell>
          <cell r="AA600" t="str">
            <v/>
          </cell>
          <cell r="AB600" t="str">
            <v/>
          </cell>
          <cell r="AC600" t="str">
            <v/>
          </cell>
          <cell r="AD600" t="str">
            <v/>
          </cell>
          <cell r="AE600" t="str">
            <v/>
          </cell>
          <cell r="AF600" t="str">
            <v/>
          </cell>
          <cell r="AG600" t="str">
            <v/>
          </cell>
          <cell r="AH600" t="str">
            <v/>
          </cell>
          <cell r="AI600" t="str">
            <v/>
          </cell>
          <cell r="AJ600" t="str">
            <v/>
          </cell>
          <cell r="AK600" t="str">
            <v/>
          </cell>
          <cell r="AL600" t="str">
            <v/>
          </cell>
          <cell r="AM600" t="str">
            <v/>
          </cell>
          <cell r="AN600" t="str">
            <v/>
          </cell>
          <cell r="AO600" t="str">
            <v/>
          </cell>
          <cell r="AP600" t="str">
            <v/>
          </cell>
          <cell r="AQ600" t="str">
            <v/>
          </cell>
          <cell r="AR600" t="str">
            <v/>
          </cell>
          <cell r="AS600" t="str">
            <v/>
          </cell>
          <cell r="AT600" t="str">
            <v/>
          </cell>
          <cell r="AU600" t="str">
            <v/>
          </cell>
          <cell r="AV600" t="str">
            <v/>
          </cell>
          <cell r="AW600" t="str">
            <v/>
          </cell>
        </row>
        <row r="601">
          <cell r="B601" t="str">
            <v/>
          </cell>
          <cell r="C601" t="str">
            <v/>
          </cell>
          <cell r="D601" t="str">
            <v/>
          </cell>
          <cell r="E601" t="str">
            <v/>
          </cell>
          <cell r="F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T601" t="str">
            <v/>
          </cell>
          <cell r="U601" t="str">
            <v/>
          </cell>
          <cell r="V601" t="str">
            <v/>
          </cell>
          <cell r="W601" t="str">
            <v/>
          </cell>
          <cell r="X601" t="str">
            <v/>
          </cell>
          <cell r="Y601" t="str">
            <v/>
          </cell>
          <cell r="Z601" t="str">
            <v/>
          </cell>
          <cell r="AA601" t="str">
            <v/>
          </cell>
          <cell r="AB601" t="str">
            <v/>
          </cell>
          <cell r="AC601" t="str">
            <v/>
          </cell>
          <cell r="AD601" t="str">
            <v/>
          </cell>
          <cell r="AE601" t="str">
            <v/>
          </cell>
          <cell r="AF601" t="str">
            <v/>
          </cell>
          <cell r="AG601" t="str">
            <v/>
          </cell>
          <cell r="AH601" t="str">
            <v/>
          </cell>
          <cell r="AI601" t="str">
            <v/>
          </cell>
          <cell r="AJ601" t="str">
            <v/>
          </cell>
          <cell r="AK601" t="str">
            <v/>
          </cell>
          <cell r="AL601" t="str">
            <v/>
          </cell>
          <cell r="AM601" t="str">
            <v/>
          </cell>
          <cell r="AN601" t="str">
            <v/>
          </cell>
          <cell r="AO601" t="str">
            <v/>
          </cell>
          <cell r="AP601" t="str">
            <v/>
          </cell>
          <cell r="AQ601" t="str">
            <v/>
          </cell>
          <cell r="AR601" t="str">
            <v/>
          </cell>
          <cell r="AS601" t="str">
            <v/>
          </cell>
          <cell r="AT601" t="str">
            <v/>
          </cell>
          <cell r="AU601" t="str">
            <v/>
          </cell>
          <cell r="AV601" t="str">
            <v/>
          </cell>
          <cell r="AW601" t="str">
            <v/>
          </cell>
        </row>
        <row r="602">
          <cell r="B602" t="str">
            <v/>
          </cell>
          <cell r="C602" t="str">
            <v/>
          </cell>
          <cell r="D602" t="str">
            <v/>
          </cell>
          <cell r="E602" t="str">
            <v/>
          </cell>
          <cell r="F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T602" t="str">
            <v/>
          </cell>
          <cell r="U602" t="str">
            <v/>
          </cell>
          <cell r="V602" t="str">
            <v/>
          </cell>
          <cell r="W602" t="str">
            <v/>
          </cell>
          <cell r="X602" t="str">
            <v/>
          </cell>
          <cell r="Y602" t="str">
            <v/>
          </cell>
          <cell r="Z602" t="str">
            <v/>
          </cell>
          <cell r="AA602" t="str">
            <v/>
          </cell>
          <cell r="AB602" t="str">
            <v/>
          </cell>
          <cell r="AC602" t="str">
            <v/>
          </cell>
          <cell r="AD602" t="str">
            <v/>
          </cell>
          <cell r="AE602" t="str">
            <v/>
          </cell>
          <cell r="AF602" t="str">
            <v/>
          </cell>
          <cell r="AG602" t="str">
            <v/>
          </cell>
          <cell r="AH602" t="str">
            <v/>
          </cell>
          <cell r="AI602" t="str">
            <v/>
          </cell>
          <cell r="AJ602" t="str">
            <v/>
          </cell>
          <cell r="AK602" t="str">
            <v/>
          </cell>
          <cell r="AL602" t="str">
            <v/>
          </cell>
          <cell r="AM602" t="str">
            <v/>
          </cell>
          <cell r="AN602" t="str">
            <v/>
          </cell>
          <cell r="AO602" t="str">
            <v/>
          </cell>
          <cell r="AP602" t="str">
            <v/>
          </cell>
          <cell r="AQ602" t="str">
            <v/>
          </cell>
          <cell r="AR602" t="str">
            <v/>
          </cell>
          <cell r="AS602" t="str">
            <v/>
          </cell>
          <cell r="AT602" t="str">
            <v/>
          </cell>
          <cell r="AU602" t="str">
            <v/>
          </cell>
          <cell r="AV602" t="str">
            <v/>
          </cell>
          <cell r="AW602" t="str">
            <v/>
          </cell>
        </row>
        <row r="603">
          <cell r="B603" t="str">
            <v/>
          </cell>
          <cell r="C603" t="str">
            <v/>
          </cell>
          <cell r="D603" t="str">
            <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T603" t="str">
            <v/>
          </cell>
          <cell r="U603" t="str">
            <v/>
          </cell>
          <cell r="V603" t="str">
            <v/>
          </cell>
          <cell r="W603" t="str">
            <v/>
          </cell>
          <cell r="X603" t="str">
            <v/>
          </cell>
          <cell r="Y603" t="str">
            <v/>
          </cell>
          <cell r="Z603" t="str">
            <v/>
          </cell>
          <cell r="AA603" t="str">
            <v/>
          </cell>
          <cell r="AB603" t="str">
            <v/>
          </cell>
          <cell r="AC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t="str">
            <v/>
          </cell>
          <cell r="AP603" t="str">
            <v/>
          </cell>
          <cell r="AQ603" t="str">
            <v/>
          </cell>
          <cell r="AR603" t="str">
            <v/>
          </cell>
          <cell r="AS603" t="str">
            <v/>
          </cell>
          <cell r="AT603" t="str">
            <v/>
          </cell>
          <cell r="AU603" t="str">
            <v/>
          </cell>
          <cell r="AV603" t="str">
            <v/>
          </cell>
          <cell r="AW603" t="str">
            <v/>
          </cell>
        </row>
        <row r="604">
          <cell r="B604" t="str">
            <v/>
          </cell>
          <cell r="C604" t="str">
            <v/>
          </cell>
          <cell r="D604" t="str">
            <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T604" t="str">
            <v/>
          </cell>
          <cell r="U604" t="str">
            <v/>
          </cell>
          <cell r="V604" t="str">
            <v/>
          </cell>
          <cell r="W604" t="str">
            <v/>
          </cell>
          <cell r="X604" t="str">
            <v/>
          </cell>
          <cell r="Y604" t="str">
            <v/>
          </cell>
          <cell r="Z604" t="str">
            <v/>
          </cell>
          <cell r="AA604" t="str">
            <v/>
          </cell>
          <cell r="AB604" t="str">
            <v/>
          </cell>
          <cell r="AC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t="str">
            <v/>
          </cell>
          <cell r="AP604" t="str">
            <v/>
          </cell>
          <cell r="AQ604" t="str">
            <v/>
          </cell>
          <cell r="AR604" t="str">
            <v/>
          </cell>
          <cell r="AS604" t="str">
            <v/>
          </cell>
          <cell r="AT604" t="str">
            <v/>
          </cell>
          <cell r="AU604" t="str">
            <v/>
          </cell>
          <cell r="AV604" t="str">
            <v/>
          </cell>
          <cell r="AW604" t="str">
            <v/>
          </cell>
        </row>
        <row r="605">
          <cell r="B605" t="str">
            <v/>
          </cell>
          <cell r="C605" t="str">
            <v/>
          </cell>
          <cell r="D605" t="str">
            <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T605" t="str">
            <v/>
          </cell>
          <cell r="U605" t="str">
            <v/>
          </cell>
          <cell r="V605" t="str">
            <v/>
          </cell>
          <cell r="W605" t="str">
            <v/>
          </cell>
          <cell r="X605" t="str">
            <v/>
          </cell>
          <cell r="Y605" t="str">
            <v/>
          </cell>
          <cell r="Z605" t="str">
            <v/>
          </cell>
          <cell r="AA605" t="str">
            <v/>
          </cell>
          <cell r="AB605" t="str">
            <v/>
          </cell>
          <cell r="AC605" t="str">
            <v/>
          </cell>
          <cell r="AD605" t="str">
            <v/>
          </cell>
          <cell r="AE605" t="str">
            <v/>
          </cell>
          <cell r="AF605" t="str">
            <v/>
          </cell>
          <cell r="AG605" t="str">
            <v/>
          </cell>
          <cell r="AH605" t="str">
            <v/>
          </cell>
          <cell r="AI605" t="str">
            <v/>
          </cell>
          <cell r="AJ605" t="str">
            <v/>
          </cell>
          <cell r="AK605" t="str">
            <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row>
        <row r="606">
          <cell r="B606" t="str">
            <v/>
          </cell>
          <cell r="C606" t="str">
            <v/>
          </cell>
          <cell r="D606" t="str">
            <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T606" t="str">
            <v/>
          </cell>
          <cell r="U606" t="str">
            <v/>
          </cell>
          <cell r="V606" t="str">
            <v/>
          </cell>
          <cell r="W606" t="str">
            <v/>
          </cell>
          <cell r="X606" t="str">
            <v/>
          </cell>
          <cell r="Y606" t="str">
            <v/>
          </cell>
          <cell r="Z606" t="str">
            <v/>
          </cell>
          <cell r="AA606" t="str">
            <v/>
          </cell>
          <cell r="AB606" t="str">
            <v/>
          </cell>
          <cell r="AC606" t="str">
            <v/>
          </cell>
          <cell r="AD606" t="str">
            <v/>
          </cell>
          <cell r="AE606" t="str">
            <v/>
          </cell>
          <cell r="AF606" t="str">
            <v/>
          </cell>
          <cell r="AG606" t="str">
            <v/>
          </cell>
          <cell r="AH606" t="str">
            <v/>
          </cell>
          <cell r="AI606" t="str">
            <v/>
          </cell>
          <cell r="AJ606" t="str">
            <v/>
          </cell>
          <cell r="AK606" t="str">
            <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row>
        <row r="607">
          <cell r="B607" t="str">
            <v/>
          </cell>
          <cell r="C607" t="str">
            <v/>
          </cell>
          <cell r="D607" t="str">
            <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T607" t="str">
            <v/>
          </cell>
          <cell r="U607" t="str">
            <v/>
          </cell>
          <cell r="V607" t="str">
            <v/>
          </cell>
          <cell r="W607" t="str">
            <v/>
          </cell>
          <cell r="X607" t="str">
            <v/>
          </cell>
          <cell r="Y607" t="str">
            <v/>
          </cell>
          <cell r="Z607" t="str">
            <v/>
          </cell>
          <cell r="AA607" t="str">
            <v/>
          </cell>
          <cell r="AB607" t="str">
            <v/>
          </cell>
          <cell r="AC607" t="str">
            <v/>
          </cell>
          <cell r="AD607" t="str">
            <v/>
          </cell>
          <cell r="AE607" t="str">
            <v/>
          </cell>
          <cell r="AF607" t="str">
            <v/>
          </cell>
          <cell r="AG607" t="str">
            <v/>
          </cell>
          <cell r="AH607" t="str">
            <v/>
          </cell>
          <cell r="AI607" t="str">
            <v/>
          </cell>
          <cell r="AJ607" t="str">
            <v/>
          </cell>
          <cell r="AK607" t="str">
            <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row>
        <row r="608">
          <cell r="B608" t="str">
            <v/>
          </cell>
          <cell r="C608" t="str">
            <v/>
          </cell>
          <cell r="D608" t="str">
            <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T608" t="str">
            <v/>
          </cell>
          <cell r="U608" t="str">
            <v/>
          </cell>
          <cell r="V608" t="str">
            <v/>
          </cell>
          <cell r="W608" t="str">
            <v/>
          </cell>
          <cell r="X608" t="str">
            <v/>
          </cell>
          <cell r="Y608" t="str">
            <v/>
          </cell>
          <cell r="Z608" t="str">
            <v/>
          </cell>
          <cell r="AA608" t="str">
            <v/>
          </cell>
          <cell r="AB608" t="str">
            <v/>
          </cell>
          <cell r="AC608" t="str">
            <v/>
          </cell>
          <cell r="AD608" t="str">
            <v/>
          </cell>
          <cell r="AE608" t="str">
            <v/>
          </cell>
          <cell r="AF608" t="str">
            <v/>
          </cell>
          <cell r="AG608" t="str">
            <v/>
          </cell>
          <cell r="AH608" t="str">
            <v/>
          </cell>
          <cell r="AI608" t="str">
            <v/>
          </cell>
          <cell r="AJ608" t="str">
            <v/>
          </cell>
          <cell r="AK608" t="str">
            <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row>
        <row r="609">
          <cell r="B609" t="str">
            <v/>
          </cell>
          <cell r="C609" t="str">
            <v/>
          </cell>
          <cell r="D609" t="str">
            <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T609" t="str">
            <v/>
          </cell>
          <cell r="U609" t="str">
            <v/>
          </cell>
          <cell r="V609" t="str">
            <v/>
          </cell>
          <cell r="W609" t="str">
            <v/>
          </cell>
          <cell r="X609" t="str">
            <v/>
          </cell>
          <cell r="Y609" t="str">
            <v/>
          </cell>
          <cell r="Z609" t="str">
            <v/>
          </cell>
          <cell r="AA609" t="str">
            <v/>
          </cell>
          <cell r="AB609" t="str">
            <v/>
          </cell>
          <cell r="AC609" t="str">
            <v/>
          </cell>
          <cell r="AD609" t="str">
            <v/>
          </cell>
          <cell r="AE609" t="str">
            <v/>
          </cell>
          <cell r="AF609" t="str">
            <v/>
          </cell>
          <cell r="AG609" t="str">
            <v/>
          </cell>
          <cell r="AH609" t="str">
            <v/>
          </cell>
          <cell r="AI609" t="str">
            <v/>
          </cell>
          <cell r="AJ609" t="str">
            <v/>
          </cell>
          <cell r="AK609" t="str">
            <v/>
          </cell>
          <cell r="AL609" t="str">
            <v/>
          </cell>
          <cell r="AM609" t="str">
            <v/>
          </cell>
          <cell r="AN609" t="str">
            <v/>
          </cell>
          <cell r="AO609" t="str">
            <v/>
          </cell>
          <cell r="AP609" t="str">
            <v/>
          </cell>
          <cell r="AQ609" t="str">
            <v/>
          </cell>
          <cell r="AR609" t="str">
            <v/>
          </cell>
          <cell r="AS609" t="str">
            <v/>
          </cell>
          <cell r="AT609" t="str">
            <v/>
          </cell>
          <cell r="AU609" t="str">
            <v/>
          </cell>
          <cell r="AV609" t="str">
            <v/>
          </cell>
          <cell r="AW609" t="str">
            <v/>
          </cell>
        </row>
        <row r="610">
          <cell r="B610" t="str">
            <v/>
          </cell>
          <cell r="C610" t="str">
            <v/>
          </cell>
          <cell r="D610" t="str">
            <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T610" t="str">
            <v/>
          </cell>
          <cell r="U610" t="str">
            <v/>
          </cell>
          <cell r="V610" t="str">
            <v/>
          </cell>
          <cell r="W610" t="str">
            <v/>
          </cell>
          <cell r="X610" t="str">
            <v/>
          </cell>
          <cell r="Y610" t="str">
            <v/>
          </cell>
          <cell r="Z610" t="str">
            <v/>
          </cell>
          <cell r="AA610" t="str">
            <v/>
          </cell>
          <cell r="AB610" t="str">
            <v/>
          </cell>
          <cell r="AC610" t="str">
            <v/>
          </cell>
          <cell r="AD610" t="str">
            <v/>
          </cell>
          <cell r="AE610" t="str">
            <v/>
          </cell>
          <cell r="AF610" t="str">
            <v/>
          </cell>
          <cell r="AG610" t="str">
            <v/>
          </cell>
          <cell r="AH610" t="str">
            <v/>
          </cell>
          <cell r="AI610" t="str">
            <v/>
          </cell>
          <cell r="AJ610" t="str">
            <v/>
          </cell>
          <cell r="AK610" t="str">
            <v/>
          </cell>
          <cell r="AL610" t="str">
            <v/>
          </cell>
          <cell r="AM610" t="str">
            <v/>
          </cell>
          <cell r="AN610" t="str">
            <v/>
          </cell>
          <cell r="AO610" t="str">
            <v/>
          </cell>
          <cell r="AP610" t="str">
            <v/>
          </cell>
          <cell r="AQ610" t="str">
            <v/>
          </cell>
          <cell r="AR610" t="str">
            <v/>
          </cell>
          <cell r="AS610" t="str">
            <v/>
          </cell>
          <cell r="AT610" t="str">
            <v/>
          </cell>
          <cell r="AU610" t="str">
            <v/>
          </cell>
          <cell r="AV610" t="str">
            <v/>
          </cell>
          <cell r="AW610" t="str">
            <v/>
          </cell>
        </row>
        <row r="611">
          <cell r="B611" t="str">
            <v/>
          </cell>
          <cell r="C611" t="str">
            <v/>
          </cell>
          <cell r="D611" t="str">
            <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T611" t="str">
            <v/>
          </cell>
          <cell r="U611" t="str">
            <v/>
          </cell>
          <cell r="V611" t="str">
            <v/>
          </cell>
          <cell r="W611" t="str">
            <v/>
          </cell>
          <cell r="X611" t="str">
            <v/>
          </cell>
          <cell r="Y611" t="str">
            <v/>
          </cell>
          <cell r="Z611" t="str">
            <v/>
          </cell>
          <cell r="AA611" t="str">
            <v/>
          </cell>
          <cell r="AB611" t="str">
            <v/>
          </cell>
          <cell r="AC611" t="str">
            <v/>
          </cell>
          <cell r="AD611" t="str">
            <v/>
          </cell>
          <cell r="AE611" t="str">
            <v/>
          </cell>
          <cell r="AF611" t="str">
            <v/>
          </cell>
          <cell r="AG611" t="str">
            <v/>
          </cell>
          <cell r="AH611" t="str">
            <v/>
          </cell>
          <cell r="AI611" t="str">
            <v/>
          </cell>
          <cell r="AJ611" t="str">
            <v/>
          </cell>
          <cell r="AK611" t="str">
            <v/>
          </cell>
          <cell r="AL611" t="str">
            <v/>
          </cell>
          <cell r="AM611" t="str">
            <v/>
          </cell>
          <cell r="AN611" t="str">
            <v/>
          </cell>
          <cell r="AO611" t="str">
            <v/>
          </cell>
          <cell r="AP611" t="str">
            <v/>
          </cell>
          <cell r="AQ611" t="str">
            <v/>
          </cell>
          <cell r="AR611" t="str">
            <v/>
          </cell>
          <cell r="AS611" t="str">
            <v/>
          </cell>
          <cell r="AT611" t="str">
            <v/>
          </cell>
          <cell r="AU611" t="str">
            <v/>
          </cell>
          <cell r="AV611" t="str">
            <v/>
          </cell>
          <cell r="AW611" t="str">
            <v/>
          </cell>
        </row>
        <row r="612">
          <cell r="B612" t="str">
            <v/>
          </cell>
          <cell r="C612" t="str">
            <v/>
          </cell>
          <cell r="D612" t="str">
            <v/>
          </cell>
          <cell r="E612" t="str">
            <v/>
          </cell>
          <cell r="F612" t="str">
            <v/>
          </cell>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T612" t="str">
            <v/>
          </cell>
          <cell r="U612" t="str">
            <v/>
          </cell>
          <cell r="V612" t="str">
            <v/>
          </cell>
          <cell r="W612" t="str">
            <v/>
          </cell>
          <cell r="X612" t="str">
            <v/>
          </cell>
          <cell r="Y612" t="str">
            <v/>
          </cell>
          <cell r="Z612" t="str">
            <v/>
          </cell>
          <cell r="AA612" t="str">
            <v/>
          </cell>
          <cell r="AB612" t="str">
            <v/>
          </cell>
          <cell r="AC612" t="str">
            <v/>
          </cell>
          <cell r="AD612" t="str">
            <v/>
          </cell>
          <cell r="AE612" t="str">
            <v/>
          </cell>
          <cell r="AF612" t="str">
            <v/>
          </cell>
          <cell r="AG612" t="str">
            <v/>
          </cell>
          <cell r="AH612" t="str">
            <v/>
          </cell>
          <cell r="AI612" t="str">
            <v/>
          </cell>
          <cell r="AJ612" t="str">
            <v/>
          </cell>
          <cell r="AK612" t="str">
            <v/>
          </cell>
          <cell r="AL612" t="str">
            <v/>
          </cell>
          <cell r="AM612" t="str">
            <v/>
          </cell>
          <cell r="AN612" t="str">
            <v/>
          </cell>
          <cell r="AO612" t="str">
            <v/>
          </cell>
          <cell r="AP612" t="str">
            <v/>
          </cell>
          <cell r="AQ612" t="str">
            <v/>
          </cell>
          <cell r="AR612" t="str">
            <v/>
          </cell>
          <cell r="AS612" t="str">
            <v/>
          </cell>
          <cell r="AT612" t="str">
            <v/>
          </cell>
          <cell r="AU612" t="str">
            <v/>
          </cell>
          <cell r="AV612" t="str">
            <v/>
          </cell>
          <cell r="AW612" t="str">
            <v/>
          </cell>
        </row>
        <row r="613">
          <cell r="B613" t="str">
            <v/>
          </cell>
          <cell r="C613" t="str">
            <v/>
          </cell>
          <cell r="D613" t="str">
            <v/>
          </cell>
          <cell r="E613" t="str">
            <v/>
          </cell>
          <cell r="F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T613" t="str">
            <v/>
          </cell>
          <cell r="U613" t="str">
            <v/>
          </cell>
          <cell r="V613" t="str">
            <v/>
          </cell>
          <cell r="W613" t="str">
            <v/>
          </cell>
          <cell r="X613" t="str">
            <v/>
          </cell>
          <cell r="Y613" t="str">
            <v/>
          </cell>
          <cell r="Z613" t="str">
            <v/>
          </cell>
          <cell r="AA613" t="str">
            <v/>
          </cell>
          <cell r="AB613" t="str">
            <v/>
          </cell>
          <cell r="AC613" t="str">
            <v/>
          </cell>
          <cell r="AD613" t="str">
            <v/>
          </cell>
          <cell r="AE613" t="str">
            <v/>
          </cell>
          <cell r="AF613" t="str">
            <v/>
          </cell>
          <cell r="AG613" t="str">
            <v/>
          </cell>
          <cell r="AH613" t="str">
            <v/>
          </cell>
          <cell r="AI613" t="str">
            <v/>
          </cell>
          <cell r="AJ613" t="str">
            <v/>
          </cell>
          <cell r="AK613" t="str">
            <v/>
          </cell>
          <cell r="AL613" t="str">
            <v/>
          </cell>
          <cell r="AM613" t="str">
            <v/>
          </cell>
          <cell r="AN613" t="str">
            <v/>
          </cell>
          <cell r="AO613" t="str">
            <v/>
          </cell>
          <cell r="AP613" t="str">
            <v/>
          </cell>
          <cell r="AQ613" t="str">
            <v/>
          </cell>
          <cell r="AR613" t="str">
            <v/>
          </cell>
          <cell r="AS613" t="str">
            <v/>
          </cell>
          <cell r="AT613" t="str">
            <v/>
          </cell>
          <cell r="AU613" t="str">
            <v/>
          </cell>
          <cell r="AV613" t="str">
            <v/>
          </cell>
          <cell r="AW613" t="str">
            <v/>
          </cell>
        </row>
        <row r="614">
          <cell r="B614" t="str">
            <v/>
          </cell>
          <cell r="C614" t="str">
            <v/>
          </cell>
          <cell r="D614" t="str">
            <v/>
          </cell>
          <cell r="E614" t="str">
            <v/>
          </cell>
          <cell r="F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T614" t="str">
            <v/>
          </cell>
          <cell r="U614" t="str">
            <v/>
          </cell>
          <cell r="V614" t="str">
            <v/>
          </cell>
          <cell r="W614" t="str">
            <v/>
          </cell>
          <cell r="X614" t="str">
            <v/>
          </cell>
          <cell r="Y614" t="str">
            <v/>
          </cell>
          <cell r="Z614" t="str">
            <v/>
          </cell>
          <cell r="AA614" t="str">
            <v/>
          </cell>
          <cell r="AB614" t="str">
            <v/>
          </cell>
          <cell r="AC614" t="str">
            <v/>
          </cell>
          <cell r="AD614" t="str">
            <v/>
          </cell>
          <cell r="AE614" t="str">
            <v/>
          </cell>
          <cell r="AF614" t="str">
            <v/>
          </cell>
          <cell r="AG614" t="str">
            <v/>
          </cell>
          <cell r="AH614" t="str">
            <v/>
          </cell>
          <cell r="AI614" t="str">
            <v/>
          </cell>
          <cell r="AJ614" t="str">
            <v/>
          </cell>
          <cell r="AK614" t="str">
            <v/>
          </cell>
          <cell r="AL614" t="str">
            <v/>
          </cell>
          <cell r="AM614" t="str">
            <v/>
          </cell>
          <cell r="AN614" t="str">
            <v/>
          </cell>
          <cell r="AO614" t="str">
            <v/>
          </cell>
          <cell r="AP614" t="str">
            <v/>
          </cell>
          <cell r="AQ614" t="str">
            <v/>
          </cell>
          <cell r="AR614" t="str">
            <v/>
          </cell>
          <cell r="AS614" t="str">
            <v/>
          </cell>
          <cell r="AT614" t="str">
            <v/>
          </cell>
          <cell r="AU614" t="str">
            <v/>
          </cell>
          <cell r="AV614" t="str">
            <v/>
          </cell>
          <cell r="AW614" t="str">
            <v/>
          </cell>
        </row>
        <row r="615">
          <cell r="B615" t="str">
            <v/>
          </cell>
          <cell r="C615" t="str">
            <v/>
          </cell>
          <cell r="D615" t="str">
            <v/>
          </cell>
          <cell r="E615" t="str">
            <v/>
          </cell>
          <cell r="F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T615" t="str">
            <v/>
          </cell>
          <cell r="U615" t="str">
            <v/>
          </cell>
          <cell r="V615" t="str">
            <v/>
          </cell>
          <cell r="W615" t="str">
            <v/>
          </cell>
          <cell r="X615" t="str">
            <v/>
          </cell>
          <cell r="Y615" t="str">
            <v/>
          </cell>
          <cell r="Z615" t="str">
            <v/>
          </cell>
          <cell r="AA615" t="str">
            <v/>
          </cell>
          <cell r="AB615" t="str">
            <v/>
          </cell>
          <cell r="AC615" t="str">
            <v/>
          </cell>
          <cell r="AD615" t="str">
            <v/>
          </cell>
          <cell r="AE615" t="str">
            <v/>
          </cell>
          <cell r="AF615" t="str">
            <v/>
          </cell>
          <cell r="AG615" t="str">
            <v/>
          </cell>
          <cell r="AH615" t="str">
            <v/>
          </cell>
          <cell r="AI615" t="str">
            <v/>
          </cell>
          <cell r="AJ615" t="str">
            <v/>
          </cell>
          <cell r="AK615" t="str">
            <v/>
          </cell>
          <cell r="AL615" t="str">
            <v/>
          </cell>
          <cell r="AM615" t="str">
            <v/>
          </cell>
          <cell r="AN615" t="str">
            <v/>
          </cell>
          <cell r="AO615" t="str">
            <v/>
          </cell>
          <cell r="AP615" t="str">
            <v/>
          </cell>
          <cell r="AQ615" t="str">
            <v/>
          </cell>
          <cell r="AR615" t="str">
            <v/>
          </cell>
          <cell r="AS615" t="str">
            <v/>
          </cell>
          <cell r="AT615" t="str">
            <v/>
          </cell>
          <cell r="AU615" t="str">
            <v/>
          </cell>
          <cell r="AV615" t="str">
            <v/>
          </cell>
          <cell r="AW615" t="str">
            <v/>
          </cell>
        </row>
        <row r="616">
          <cell r="B616" t="str">
            <v/>
          </cell>
          <cell r="C616" t="str">
            <v/>
          </cell>
          <cell r="D616" t="str">
            <v/>
          </cell>
          <cell r="E616" t="str">
            <v/>
          </cell>
          <cell r="F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T616" t="str">
            <v/>
          </cell>
          <cell r="U616" t="str">
            <v/>
          </cell>
          <cell r="V616" t="str">
            <v/>
          </cell>
          <cell r="W616" t="str">
            <v/>
          </cell>
          <cell r="X616" t="str">
            <v/>
          </cell>
          <cell r="Y616" t="str">
            <v/>
          </cell>
          <cell r="Z616" t="str">
            <v/>
          </cell>
          <cell r="AA616" t="str">
            <v/>
          </cell>
          <cell r="AB616" t="str">
            <v/>
          </cell>
          <cell r="AC616" t="str">
            <v/>
          </cell>
          <cell r="AD616" t="str">
            <v/>
          </cell>
          <cell r="AE616" t="str">
            <v/>
          </cell>
          <cell r="AF616" t="str">
            <v/>
          </cell>
          <cell r="AG616" t="str">
            <v/>
          </cell>
          <cell r="AH616" t="str">
            <v/>
          </cell>
          <cell r="AI616" t="str">
            <v/>
          </cell>
          <cell r="AJ616" t="str">
            <v/>
          </cell>
          <cell r="AK616" t="str">
            <v/>
          </cell>
          <cell r="AL616" t="str">
            <v/>
          </cell>
          <cell r="AM616" t="str">
            <v/>
          </cell>
          <cell r="AN616" t="str">
            <v/>
          </cell>
          <cell r="AO616" t="str">
            <v/>
          </cell>
          <cell r="AP616" t="str">
            <v/>
          </cell>
          <cell r="AQ616" t="str">
            <v/>
          </cell>
          <cell r="AR616" t="str">
            <v/>
          </cell>
          <cell r="AS616" t="str">
            <v/>
          </cell>
          <cell r="AT616" t="str">
            <v/>
          </cell>
          <cell r="AU616" t="str">
            <v/>
          </cell>
          <cell r="AV616" t="str">
            <v/>
          </cell>
          <cell r="AW616" t="str">
            <v/>
          </cell>
        </row>
        <row r="617">
          <cell r="B617" t="str">
            <v/>
          </cell>
          <cell r="C617" t="str">
            <v/>
          </cell>
          <cell r="D617" t="str">
            <v/>
          </cell>
          <cell r="E617" t="str">
            <v/>
          </cell>
          <cell r="F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T617" t="str">
            <v/>
          </cell>
          <cell r="U617" t="str">
            <v/>
          </cell>
          <cell r="V617" t="str">
            <v/>
          </cell>
          <cell r="W617" t="str">
            <v/>
          </cell>
          <cell r="X617" t="str">
            <v/>
          </cell>
          <cell r="Y617" t="str">
            <v/>
          </cell>
          <cell r="Z617" t="str">
            <v/>
          </cell>
          <cell r="AA617" t="str">
            <v/>
          </cell>
          <cell r="AB617" t="str">
            <v/>
          </cell>
          <cell r="AC617" t="str">
            <v/>
          </cell>
          <cell r="AD617" t="str">
            <v/>
          </cell>
          <cell r="AE617" t="str">
            <v/>
          </cell>
          <cell r="AF617" t="str">
            <v/>
          </cell>
          <cell r="AG617" t="str">
            <v/>
          </cell>
          <cell r="AH617" t="str">
            <v/>
          </cell>
          <cell r="AI617" t="str">
            <v/>
          </cell>
          <cell r="AJ617" t="str">
            <v/>
          </cell>
          <cell r="AK617" t="str">
            <v/>
          </cell>
          <cell r="AL617" t="str">
            <v/>
          </cell>
          <cell r="AM617" t="str">
            <v/>
          </cell>
          <cell r="AN617" t="str">
            <v/>
          </cell>
          <cell r="AO617" t="str">
            <v/>
          </cell>
          <cell r="AP617" t="str">
            <v/>
          </cell>
          <cell r="AQ617" t="str">
            <v/>
          </cell>
          <cell r="AR617" t="str">
            <v/>
          </cell>
          <cell r="AS617" t="str">
            <v/>
          </cell>
          <cell r="AT617" t="str">
            <v/>
          </cell>
          <cell r="AU617" t="str">
            <v/>
          </cell>
          <cell r="AV617" t="str">
            <v/>
          </cell>
          <cell r="AW617" t="str">
            <v/>
          </cell>
        </row>
        <row r="618">
          <cell r="B618" t="str">
            <v/>
          </cell>
          <cell r="C618" t="str">
            <v/>
          </cell>
          <cell r="D618" t="str">
            <v/>
          </cell>
          <cell r="E618" t="str">
            <v/>
          </cell>
          <cell r="F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T618" t="str">
            <v/>
          </cell>
          <cell r="U618" t="str">
            <v/>
          </cell>
          <cell r="V618" t="str">
            <v/>
          </cell>
          <cell r="W618" t="str">
            <v/>
          </cell>
          <cell r="X618" t="str">
            <v/>
          </cell>
          <cell r="Y618" t="str">
            <v/>
          </cell>
          <cell r="Z618" t="str">
            <v/>
          </cell>
          <cell r="AA618" t="str">
            <v/>
          </cell>
          <cell r="AB618" t="str">
            <v/>
          </cell>
          <cell r="AC618" t="str">
            <v/>
          </cell>
          <cell r="AD618" t="str">
            <v/>
          </cell>
          <cell r="AE618" t="str">
            <v/>
          </cell>
          <cell r="AF618" t="str">
            <v/>
          </cell>
          <cell r="AG618" t="str">
            <v/>
          </cell>
          <cell r="AH618" t="str">
            <v/>
          </cell>
          <cell r="AI618" t="str">
            <v/>
          </cell>
          <cell r="AJ618" t="str">
            <v/>
          </cell>
          <cell r="AK618" t="str">
            <v/>
          </cell>
          <cell r="AL618" t="str">
            <v/>
          </cell>
          <cell r="AM618" t="str">
            <v/>
          </cell>
          <cell r="AN618" t="str">
            <v/>
          </cell>
          <cell r="AO618" t="str">
            <v/>
          </cell>
          <cell r="AP618" t="str">
            <v/>
          </cell>
          <cell r="AQ618" t="str">
            <v/>
          </cell>
          <cell r="AR618" t="str">
            <v/>
          </cell>
          <cell r="AS618" t="str">
            <v/>
          </cell>
          <cell r="AT618" t="str">
            <v/>
          </cell>
          <cell r="AU618" t="str">
            <v/>
          </cell>
          <cell r="AV618" t="str">
            <v/>
          </cell>
          <cell r="AW618" t="str">
            <v/>
          </cell>
        </row>
        <row r="619">
          <cell r="B619" t="str">
            <v/>
          </cell>
          <cell r="C619" t="str">
            <v/>
          </cell>
          <cell r="D619" t="str">
            <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T619" t="str">
            <v/>
          </cell>
          <cell r="U619" t="str">
            <v/>
          </cell>
          <cell r="V619" t="str">
            <v/>
          </cell>
          <cell r="W619" t="str">
            <v/>
          </cell>
          <cell r="X619" t="str">
            <v/>
          </cell>
          <cell r="Y619" t="str">
            <v/>
          </cell>
          <cell r="Z619" t="str">
            <v/>
          </cell>
          <cell r="AA619" t="str">
            <v/>
          </cell>
          <cell r="AB619" t="str">
            <v/>
          </cell>
          <cell r="AC619" t="str">
            <v/>
          </cell>
          <cell r="AD619" t="str">
            <v/>
          </cell>
          <cell r="AE619" t="str">
            <v/>
          </cell>
          <cell r="AF619" t="str">
            <v/>
          </cell>
          <cell r="AG619" t="str">
            <v/>
          </cell>
          <cell r="AH619" t="str">
            <v/>
          </cell>
          <cell r="AI619" t="str">
            <v/>
          </cell>
          <cell r="AJ619" t="str">
            <v/>
          </cell>
          <cell r="AK619" t="str">
            <v/>
          </cell>
          <cell r="AL619" t="str">
            <v/>
          </cell>
          <cell r="AM619" t="str">
            <v/>
          </cell>
          <cell r="AN619" t="str">
            <v/>
          </cell>
          <cell r="AO619" t="str">
            <v/>
          </cell>
          <cell r="AP619" t="str">
            <v/>
          </cell>
          <cell r="AQ619" t="str">
            <v/>
          </cell>
          <cell r="AR619" t="str">
            <v/>
          </cell>
          <cell r="AS619" t="str">
            <v/>
          </cell>
          <cell r="AT619" t="str">
            <v/>
          </cell>
          <cell r="AU619" t="str">
            <v/>
          </cell>
          <cell r="AV619" t="str">
            <v/>
          </cell>
          <cell r="AW619" t="str">
            <v/>
          </cell>
        </row>
        <row r="620">
          <cell r="B620" t="str">
            <v/>
          </cell>
          <cell r="C620" t="str">
            <v/>
          </cell>
          <cell r="D620" t="str">
            <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T620" t="str">
            <v/>
          </cell>
          <cell r="U620" t="str">
            <v/>
          </cell>
          <cell r="V620" t="str">
            <v/>
          </cell>
          <cell r="W620" t="str">
            <v/>
          </cell>
          <cell r="X620" t="str">
            <v/>
          </cell>
          <cell r="Y620" t="str">
            <v/>
          </cell>
          <cell r="Z620" t="str">
            <v/>
          </cell>
          <cell r="AA620" t="str">
            <v/>
          </cell>
          <cell r="AB620" t="str">
            <v/>
          </cell>
          <cell r="AC620" t="str">
            <v/>
          </cell>
          <cell r="AD620" t="str">
            <v/>
          </cell>
          <cell r="AE620" t="str">
            <v/>
          </cell>
          <cell r="AF620" t="str">
            <v/>
          </cell>
          <cell r="AG620" t="str">
            <v/>
          </cell>
          <cell r="AH620" t="str">
            <v/>
          </cell>
          <cell r="AI620" t="str">
            <v/>
          </cell>
          <cell r="AJ620" t="str">
            <v/>
          </cell>
          <cell r="AK620" t="str">
            <v/>
          </cell>
          <cell r="AL620" t="str">
            <v/>
          </cell>
          <cell r="AM620" t="str">
            <v/>
          </cell>
          <cell r="AN620" t="str">
            <v/>
          </cell>
          <cell r="AO620" t="str">
            <v/>
          </cell>
          <cell r="AP620" t="str">
            <v/>
          </cell>
          <cell r="AQ620" t="str">
            <v/>
          </cell>
          <cell r="AR620" t="str">
            <v/>
          </cell>
          <cell r="AS620" t="str">
            <v/>
          </cell>
          <cell r="AT620" t="str">
            <v/>
          </cell>
          <cell r="AU620" t="str">
            <v/>
          </cell>
          <cell r="AV620" t="str">
            <v/>
          </cell>
          <cell r="AW620" t="str">
            <v/>
          </cell>
        </row>
        <row r="621">
          <cell r="B621" t="str">
            <v/>
          </cell>
          <cell r="C621" t="str">
            <v/>
          </cell>
          <cell r="D621" t="str">
            <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T621" t="str">
            <v/>
          </cell>
          <cell r="U621" t="str">
            <v/>
          </cell>
          <cell r="V621" t="str">
            <v/>
          </cell>
          <cell r="W621" t="str">
            <v/>
          </cell>
          <cell r="X621" t="str">
            <v/>
          </cell>
          <cell r="Y621" t="str">
            <v/>
          </cell>
          <cell r="Z621" t="str">
            <v/>
          </cell>
          <cell r="AA621" t="str">
            <v/>
          </cell>
          <cell r="AB621" t="str">
            <v/>
          </cell>
          <cell r="AC621" t="str">
            <v/>
          </cell>
          <cell r="AD621" t="str">
            <v/>
          </cell>
          <cell r="AE621" t="str">
            <v/>
          </cell>
          <cell r="AF621" t="str">
            <v/>
          </cell>
          <cell r="AG621" t="str">
            <v/>
          </cell>
          <cell r="AH621" t="str">
            <v/>
          </cell>
          <cell r="AI621" t="str">
            <v/>
          </cell>
          <cell r="AJ621" t="str">
            <v/>
          </cell>
          <cell r="AK621" t="str">
            <v/>
          </cell>
          <cell r="AL621" t="str">
            <v/>
          </cell>
          <cell r="AM621" t="str">
            <v/>
          </cell>
          <cell r="AN621" t="str">
            <v/>
          </cell>
          <cell r="AO621" t="str">
            <v/>
          </cell>
          <cell r="AP621" t="str">
            <v/>
          </cell>
          <cell r="AQ621" t="str">
            <v/>
          </cell>
          <cell r="AR621" t="str">
            <v/>
          </cell>
          <cell r="AS621" t="str">
            <v/>
          </cell>
          <cell r="AT621" t="str">
            <v/>
          </cell>
          <cell r="AU621" t="str">
            <v/>
          </cell>
          <cell r="AV621" t="str">
            <v/>
          </cell>
          <cell r="AW621" t="str">
            <v/>
          </cell>
        </row>
        <row r="622">
          <cell r="B622" t="str">
            <v/>
          </cell>
          <cell r="C622" t="str">
            <v/>
          </cell>
          <cell r="D622" t="str">
            <v/>
          </cell>
          <cell r="E622" t="str">
            <v/>
          </cell>
          <cell r="F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T622" t="str">
            <v/>
          </cell>
          <cell r="U622" t="str">
            <v/>
          </cell>
          <cell r="V622" t="str">
            <v/>
          </cell>
          <cell r="W622" t="str">
            <v/>
          </cell>
          <cell r="X622" t="str">
            <v/>
          </cell>
          <cell r="Y622" t="str">
            <v/>
          </cell>
          <cell r="Z622" t="str">
            <v/>
          </cell>
          <cell r="AA622" t="str">
            <v/>
          </cell>
          <cell r="AB622" t="str">
            <v/>
          </cell>
          <cell r="AC622" t="str">
            <v/>
          </cell>
          <cell r="AD622" t="str">
            <v/>
          </cell>
          <cell r="AE622" t="str">
            <v/>
          </cell>
          <cell r="AF622" t="str">
            <v/>
          </cell>
          <cell r="AG622" t="str">
            <v/>
          </cell>
          <cell r="AH622" t="str">
            <v/>
          </cell>
          <cell r="AI622" t="str">
            <v/>
          </cell>
          <cell r="AJ622" t="str">
            <v/>
          </cell>
          <cell r="AK622" t="str">
            <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row>
        <row r="623">
          <cell r="B623" t="str">
            <v/>
          </cell>
          <cell r="C623" t="str">
            <v/>
          </cell>
          <cell r="D623" t="str">
            <v/>
          </cell>
          <cell r="E623" t="str">
            <v/>
          </cell>
          <cell r="F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T623" t="str">
            <v/>
          </cell>
          <cell r="U623" t="str">
            <v/>
          </cell>
          <cell r="V623" t="str">
            <v/>
          </cell>
          <cell r="W623" t="str">
            <v/>
          </cell>
          <cell r="X623" t="str">
            <v/>
          </cell>
          <cell r="Y623" t="str">
            <v/>
          </cell>
          <cell r="Z623" t="str">
            <v/>
          </cell>
          <cell r="AA623" t="str">
            <v/>
          </cell>
          <cell r="AB623" t="str">
            <v/>
          </cell>
          <cell r="AC623" t="str">
            <v/>
          </cell>
          <cell r="AD623" t="str">
            <v/>
          </cell>
          <cell r="AE623" t="str">
            <v/>
          </cell>
          <cell r="AF623" t="str">
            <v/>
          </cell>
          <cell r="AG623" t="str">
            <v/>
          </cell>
          <cell r="AH623" t="str">
            <v/>
          </cell>
          <cell r="AI623" t="str">
            <v/>
          </cell>
          <cell r="AJ623" t="str">
            <v/>
          </cell>
          <cell r="AK623" t="str">
            <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row>
        <row r="624">
          <cell r="B624" t="str">
            <v/>
          </cell>
          <cell r="C624" t="str">
            <v/>
          </cell>
          <cell r="D624" t="str">
            <v/>
          </cell>
          <cell r="E624" t="str">
            <v/>
          </cell>
          <cell r="F624" t="str">
            <v/>
          </cell>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T624" t="str">
            <v/>
          </cell>
          <cell r="U624" t="str">
            <v/>
          </cell>
          <cell r="V624" t="str">
            <v/>
          </cell>
          <cell r="W624" t="str">
            <v/>
          </cell>
          <cell r="X624" t="str">
            <v/>
          </cell>
          <cell r="Y624" t="str">
            <v/>
          </cell>
          <cell r="Z624" t="str">
            <v/>
          </cell>
          <cell r="AA624" t="str">
            <v/>
          </cell>
          <cell r="AB624" t="str">
            <v/>
          </cell>
          <cell r="AC624" t="str">
            <v/>
          </cell>
          <cell r="AD624" t="str">
            <v/>
          </cell>
          <cell r="AE624" t="str">
            <v/>
          </cell>
          <cell r="AF624" t="str">
            <v/>
          </cell>
          <cell r="AG624" t="str">
            <v/>
          </cell>
          <cell r="AH624" t="str">
            <v/>
          </cell>
          <cell r="AI624" t="str">
            <v/>
          </cell>
          <cell r="AJ624" t="str">
            <v/>
          </cell>
          <cell r="AK624" t="str">
            <v/>
          </cell>
          <cell r="AL624" t="str">
            <v/>
          </cell>
          <cell r="AM624" t="str">
            <v/>
          </cell>
          <cell r="AN624" t="str">
            <v/>
          </cell>
          <cell r="AO624" t="str">
            <v/>
          </cell>
          <cell r="AP624" t="str">
            <v/>
          </cell>
          <cell r="AQ624" t="str">
            <v/>
          </cell>
          <cell r="AR624" t="str">
            <v/>
          </cell>
          <cell r="AS624" t="str">
            <v/>
          </cell>
          <cell r="AT624" t="str">
            <v/>
          </cell>
          <cell r="AU624" t="str">
            <v/>
          </cell>
          <cell r="AV624" t="str">
            <v/>
          </cell>
          <cell r="AW624" t="str">
            <v/>
          </cell>
        </row>
        <row r="625">
          <cell r="B625" t="str">
            <v/>
          </cell>
          <cell r="C625" t="str">
            <v/>
          </cell>
          <cell r="D625" t="str">
            <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T625" t="str">
            <v/>
          </cell>
          <cell r="U625" t="str">
            <v/>
          </cell>
          <cell r="V625" t="str">
            <v/>
          </cell>
          <cell r="W625" t="str">
            <v/>
          </cell>
          <cell r="X625" t="str">
            <v/>
          </cell>
          <cell r="Y625" t="str">
            <v/>
          </cell>
          <cell r="Z625" t="str">
            <v/>
          </cell>
          <cell r="AA625" t="str">
            <v/>
          </cell>
          <cell r="AB625" t="str">
            <v/>
          </cell>
          <cell r="AC625" t="str">
            <v/>
          </cell>
          <cell r="AD625" t="str">
            <v/>
          </cell>
          <cell r="AE625" t="str">
            <v/>
          </cell>
          <cell r="AF625" t="str">
            <v/>
          </cell>
          <cell r="AG625" t="str">
            <v/>
          </cell>
          <cell r="AH625" t="str">
            <v/>
          </cell>
          <cell r="AI625" t="str">
            <v/>
          </cell>
          <cell r="AJ625" t="str">
            <v/>
          </cell>
          <cell r="AK625" t="str">
            <v/>
          </cell>
          <cell r="AL625" t="str">
            <v/>
          </cell>
          <cell r="AM625" t="str">
            <v/>
          </cell>
          <cell r="AN625" t="str">
            <v/>
          </cell>
          <cell r="AO625" t="str">
            <v/>
          </cell>
          <cell r="AP625" t="str">
            <v/>
          </cell>
          <cell r="AQ625" t="str">
            <v/>
          </cell>
          <cell r="AR625" t="str">
            <v/>
          </cell>
          <cell r="AS625" t="str">
            <v/>
          </cell>
          <cell r="AT625" t="str">
            <v/>
          </cell>
          <cell r="AU625" t="str">
            <v/>
          </cell>
          <cell r="AV625" t="str">
            <v/>
          </cell>
          <cell r="AW625" t="str">
            <v/>
          </cell>
        </row>
        <row r="626">
          <cell r="B626" t="str">
            <v/>
          </cell>
          <cell r="C626" t="str">
            <v/>
          </cell>
          <cell r="D626" t="str">
            <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T626" t="str">
            <v/>
          </cell>
          <cell r="U626" t="str">
            <v/>
          </cell>
          <cell r="V626" t="str">
            <v/>
          </cell>
          <cell r="W626" t="str">
            <v/>
          </cell>
          <cell r="X626" t="str">
            <v/>
          </cell>
          <cell r="Y626" t="str">
            <v/>
          </cell>
          <cell r="Z626" t="str">
            <v/>
          </cell>
          <cell r="AA626" t="str">
            <v/>
          </cell>
          <cell r="AB626" t="str">
            <v/>
          </cell>
          <cell r="AC626" t="str">
            <v/>
          </cell>
          <cell r="AD626" t="str">
            <v/>
          </cell>
          <cell r="AE626" t="str">
            <v/>
          </cell>
          <cell r="AF626" t="str">
            <v/>
          </cell>
          <cell r="AG626" t="str">
            <v/>
          </cell>
          <cell r="AH626" t="str">
            <v/>
          </cell>
          <cell r="AI626" t="str">
            <v/>
          </cell>
          <cell r="AJ626" t="str">
            <v/>
          </cell>
          <cell r="AK626" t="str">
            <v/>
          </cell>
          <cell r="AL626" t="str">
            <v/>
          </cell>
          <cell r="AM626" t="str">
            <v/>
          </cell>
          <cell r="AN626" t="str">
            <v/>
          </cell>
          <cell r="AO626" t="str">
            <v/>
          </cell>
          <cell r="AP626" t="str">
            <v/>
          </cell>
          <cell r="AQ626" t="str">
            <v/>
          </cell>
          <cell r="AR626" t="str">
            <v/>
          </cell>
          <cell r="AS626" t="str">
            <v/>
          </cell>
          <cell r="AT626" t="str">
            <v/>
          </cell>
          <cell r="AU626" t="str">
            <v/>
          </cell>
          <cell r="AV626" t="str">
            <v/>
          </cell>
          <cell r="AW626" t="str">
            <v/>
          </cell>
        </row>
        <row r="627">
          <cell r="B627" t="str">
            <v/>
          </cell>
          <cell r="C627" t="str">
            <v/>
          </cell>
          <cell r="D627" t="str">
            <v/>
          </cell>
          <cell r="E627" t="str">
            <v/>
          </cell>
          <cell r="F627" t="str">
            <v/>
          </cell>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T627" t="str">
            <v/>
          </cell>
          <cell r="U627" t="str">
            <v/>
          </cell>
          <cell r="V627" t="str">
            <v/>
          </cell>
          <cell r="W627" t="str">
            <v/>
          </cell>
          <cell r="X627" t="str">
            <v/>
          </cell>
          <cell r="Y627" t="str">
            <v/>
          </cell>
          <cell r="Z627" t="str">
            <v/>
          </cell>
          <cell r="AA627" t="str">
            <v/>
          </cell>
          <cell r="AB627" t="str">
            <v/>
          </cell>
          <cell r="AC627" t="str">
            <v/>
          </cell>
          <cell r="AD627" t="str">
            <v/>
          </cell>
          <cell r="AE627" t="str">
            <v/>
          </cell>
          <cell r="AF627" t="str">
            <v/>
          </cell>
          <cell r="AG627" t="str">
            <v/>
          </cell>
          <cell r="AH627" t="str">
            <v/>
          </cell>
          <cell r="AI627" t="str">
            <v/>
          </cell>
          <cell r="AJ627" t="str">
            <v/>
          </cell>
          <cell r="AK627" t="str">
            <v/>
          </cell>
          <cell r="AL627" t="str">
            <v/>
          </cell>
          <cell r="AM627" t="str">
            <v/>
          </cell>
          <cell r="AN627" t="str">
            <v/>
          </cell>
          <cell r="AO627" t="str">
            <v/>
          </cell>
          <cell r="AP627" t="str">
            <v/>
          </cell>
          <cell r="AQ627" t="str">
            <v/>
          </cell>
          <cell r="AR627" t="str">
            <v/>
          </cell>
          <cell r="AS627" t="str">
            <v/>
          </cell>
          <cell r="AT627" t="str">
            <v/>
          </cell>
          <cell r="AU627" t="str">
            <v/>
          </cell>
          <cell r="AV627" t="str">
            <v/>
          </cell>
          <cell r="AW627" t="str">
            <v/>
          </cell>
        </row>
        <row r="628">
          <cell r="B628" t="str">
            <v/>
          </cell>
          <cell r="C628" t="str">
            <v/>
          </cell>
          <cell r="D628" t="str">
            <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T628" t="str">
            <v/>
          </cell>
          <cell r="U628" t="str">
            <v/>
          </cell>
          <cell r="V628" t="str">
            <v/>
          </cell>
          <cell r="W628" t="str">
            <v/>
          </cell>
          <cell r="X628" t="str">
            <v/>
          </cell>
          <cell r="Y628" t="str">
            <v/>
          </cell>
          <cell r="Z628" t="str">
            <v/>
          </cell>
          <cell r="AA628" t="str">
            <v/>
          </cell>
          <cell r="AB628" t="str">
            <v/>
          </cell>
          <cell r="AC628" t="str">
            <v/>
          </cell>
          <cell r="AD628" t="str">
            <v/>
          </cell>
          <cell r="AE628" t="str">
            <v/>
          </cell>
          <cell r="AF628" t="str">
            <v/>
          </cell>
          <cell r="AG628" t="str">
            <v/>
          </cell>
          <cell r="AH628" t="str">
            <v/>
          </cell>
          <cell r="AI628" t="str">
            <v/>
          </cell>
          <cell r="AJ628" t="str">
            <v/>
          </cell>
          <cell r="AK628" t="str">
            <v/>
          </cell>
          <cell r="AL628" t="str">
            <v/>
          </cell>
          <cell r="AM628" t="str">
            <v/>
          </cell>
          <cell r="AN628" t="str">
            <v/>
          </cell>
          <cell r="AO628" t="str">
            <v/>
          </cell>
          <cell r="AP628" t="str">
            <v/>
          </cell>
          <cell r="AQ628" t="str">
            <v/>
          </cell>
          <cell r="AR628" t="str">
            <v/>
          </cell>
          <cell r="AS628" t="str">
            <v/>
          </cell>
          <cell r="AT628" t="str">
            <v/>
          </cell>
          <cell r="AU628" t="str">
            <v/>
          </cell>
          <cell r="AV628" t="str">
            <v/>
          </cell>
          <cell r="AW628" t="str">
            <v/>
          </cell>
        </row>
        <row r="629">
          <cell r="B629" t="str">
            <v/>
          </cell>
          <cell r="C629" t="str">
            <v/>
          </cell>
          <cell r="D629" t="str">
            <v/>
          </cell>
          <cell r="E629" t="str">
            <v/>
          </cell>
          <cell r="F629" t="str">
            <v/>
          </cell>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T629" t="str">
            <v/>
          </cell>
          <cell r="U629" t="str">
            <v/>
          </cell>
          <cell r="V629" t="str">
            <v/>
          </cell>
          <cell r="W629" t="str">
            <v/>
          </cell>
          <cell r="X629" t="str">
            <v/>
          </cell>
          <cell r="Y629" t="str">
            <v/>
          </cell>
          <cell r="Z629" t="str">
            <v/>
          </cell>
          <cell r="AA629" t="str">
            <v/>
          </cell>
          <cell r="AB629" t="str">
            <v/>
          </cell>
          <cell r="AC629" t="str">
            <v/>
          </cell>
          <cell r="AD629" t="str">
            <v/>
          </cell>
          <cell r="AE629" t="str">
            <v/>
          </cell>
          <cell r="AF629" t="str">
            <v/>
          </cell>
          <cell r="AG629" t="str">
            <v/>
          </cell>
          <cell r="AH629" t="str">
            <v/>
          </cell>
          <cell r="AI629" t="str">
            <v/>
          </cell>
          <cell r="AJ629" t="str">
            <v/>
          </cell>
          <cell r="AK629" t="str">
            <v/>
          </cell>
          <cell r="AL629" t="str">
            <v/>
          </cell>
          <cell r="AM629" t="str">
            <v/>
          </cell>
          <cell r="AN629" t="str">
            <v/>
          </cell>
          <cell r="AO629" t="str">
            <v/>
          </cell>
          <cell r="AP629" t="str">
            <v/>
          </cell>
          <cell r="AQ629" t="str">
            <v/>
          </cell>
          <cell r="AR629" t="str">
            <v/>
          </cell>
          <cell r="AS629" t="str">
            <v/>
          </cell>
          <cell r="AT629" t="str">
            <v/>
          </cell>
          <cell r="AU629" t="str">
            <v/>
          </cell>
          <cell r="AV629" t="str">
            <v/>
          </cell>
          <cell r="AW629" t="str">
            <v/>
          </cell>
        </row>
        <row r="630">
          <cell r="B630" t="str">
            <v/>
          </cell>
          <cell r="C630" t="str">
            <v/>
          </cell>
          <cell r="D630" t="str">
            <v/>
          </cell>
          <cell r="E630" t="str">
            <v/>
          </cell>
          <cell r="F630" t="str">
            <v/>
          </cell>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T630" t="str">
            <v/>
          </cell>
          <cell r="U630" t="str">
            <v/>
          </cell>
          <cell r="V630" t="str">
            <v/>
          </cell>
          <cell r="W630" t="str">
            <v/>
          </cell>
          <cell r="X630" t="str">
            <v/>
          </cell>
          <cell r="Y630" t="str">
            <v/>
          </cell>
          <cell r="Z630" t="str">
            <v/>
          </cell>
          <cell r="AA630" t="str">
            <v/>
          </cell>
          <cell r="AB630" t="str">
            <v/>
          </cell>
          <cell r="AC630" t="str">
            <v/>
          </cell>
          <cell r="AD630" t="str">
            <v/>
          </cell>
          <cell r="AE630" t="str">
            <v/>
          </cell>
          <cell r="AF630" t="str">
            <v/>
          </cell>
          <cell r="AG630" t="str">
            <v/>
          </cell>
          <cell r="AH630" t="str">
            <v/>
          </cell>
          <cell r="AI630" t="str">
            <v/>
          </cell>
          <cell r="AJ630" t="str">
            <v/>
          </cell>
          <cell r="AK630" t="str">
            <v/>
          </cell>
          <cell r="AL630" t="str">
            <v/>
          </cell>
          <cell r="AM630" t="str">
            <v/>
          </cell>
          <cell r="AN630" t="str">
            <v/>
          </cell>
          <cell r="AO630" t="str">
            <v/>
          </cell>
          <cell r="AP630" t="str">
            <v/>
          </cell>
          <cell r="AQ630" t="str">
            <v/>
          </cell>
          <cell r="AR630" t="str">
            <v/>
          </cell>
          <cell r="AS630" t="str">
            <v/>
          </cell>
          <cell r="AT630" t="str">
            <v/>
          </cell>
          <cell r="AU630" t="str">
            <v/>
          </cell>
          <cell r="AV630" t="str">
            <v/>
          </cell>
          <cell r="AW630" t="str">
            <v/>
          </cell>
        </row>
        <row r="631">
          <cell r="B631" t="str">
            <v/>
          </cell>
          <cell r="C631" t="str">
            <v/>
          </cell>
          <cell r="D631" t="str">
            <v/>
          </cell>
          <cell r="E631" t="str">
            <v/>
          </cell>
          <cell r="F631" t="str">
            <v/>
          </cell>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T631" t="str">
            <v/>
          </cell>
          <cell r="U631" t="str">
            <v/>
          </cell>
          <cell r="V631" t="str">
            <v/>
          </cell>
          <cell r="W631" t="str">
            <v/>
          </cell>
          <cell r="X631" t="str">
            <v/>
          </cell>
          <cell r="Y631" t="str">
            <v/>
          </cell>
          <cell r="Z631" t="str">
            <v/>
          </cell>
          <cell r="AA631" t="str">
            <v/>
          </cell>
          <cell r="AB631" t="str">
            <v/>
          </cell>
          <cell r="AC631" t="str">
            <v/>
          </cell>
          <cell r="AD631" t="str">
            <v/>
          </cell>
          <cell r="AE631" t="str">
            <v/>
          </cell>
          <cell r="AF631" t="str">
            <v/>
          </cell>
          <cell r="AG631" t="str">
            <v/>
          </cell>
          <cell r="AH631" t="str">
            <v/>
          </cell>
          <cell r="AI631" t="str">
            <v/>
          </cell>
          <cell r="AJ631" t="str">
            <v/>
          </cell>
          <cell r="AK631" t="str">
            <v/>
          </cell>
          <cell r="AL631" t="str">
            <v/>
          </cell>
          <cell r="AM631" t="str">
            <v/>
          </cell>
          <cell r="AN631" t="str">
            <v/>
          </cell>
          <cell r="AO631" t="str">
            <v/>
          </cell>
          <cell r="AP631" t="str">
            <v/>
          </cell>
          <cell r="AQ631" t="str">
            <v/>
          </cell>
          <cell r="AR631" t="str">
            <v/>
          </cell>
          <cell r="AS631" t="str">
            <v/>
          </cell>
          <cell r="AT631" t="str">
            <v/>
          </cell>
          <cell r="AU631" t="str">
            <v/>
          </cell>
          <cell r="AV631" t="str">
            <v/>
          </cell>
          <cell r="AW631" t="str">
            <v/>
          </cell>
        </row>
        <row r="632">
          <cell r="B632" t="str">
            <v/>
          </cell>
          <cell r="C632" t="str">
            <v/>
          </cell>
          <cell r="D632" t="str">
            <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T632" t="str">
            <v/>
          </cell>
          <cell r="U632" t="str">
            <v/>
          </cell>
          <cell r="V632" t="str">
            <v/>
          </cell>
          <cell r="W632" t="str">
            <v/>
          </cell>
          <cell r="X632" t="str">
            <v/>
          </cell>
          <cell r="Y632" t="str">
            <v/>
          </cell>
          <cell r="Z632" t="str">
            <v/>
          </cell>
          <cell r="AA632" t="str">
            <v/>
          </cell>
          <cell r="AB632" t="str">
            <v/>
          </cell>
          <cell r="AC632" t="str">
            <v/>
          </cell>
          <cell r="AD632" t="str">
            <v/>
          </cell>
          <cell r="AE632" t="str">
            <v/>
          </cell>
          <cell r="AF632" t="str">
            <v/>
          </cell>
          <cell r="AG632" t="str">
            <v/>
          </cell>
          <cell r="AH632" t="str">
            <v/>
          </cell>
          <cell r="AI632" t="str">
            <v/>
          </cell>
          <cell r="AJ632" t="str">
            <v/>
          </cell>
          <cell r="AK632" t="str">
            <v/>
          </cell>
          <cell r="AL632" t="str">
            <v/>
          </cell>
          <cell r="AM632" t="str">
            <v/>
          </cell>
          <cell r="AN632" t="str">
            <v/>
          </cell>
          <cell r="AO632" t="str">
            <v/>
          </cell>
          <cell r="AP632" t="str">
            <v/>
          </cell>
          <cell r="AQ632" t="str">
            <v/>
          </cell>
          <cell r="AR632" t="str">
            <v/>
          </cell>
          <cell r="AS632" t="str">
            <v/>
          </cell>
          <cell r="AT632" t="str">
            <v/>
          </cell>
          <cell r="AU632" t="str">
            <v/>
          </cell>
          <cell r="AV632" t="str">
            <v/>
          </cell>
          <cell r="AW632" t="str">
            <v/>
          </cell>
        </row>
        <row r="633">
          <cell r="B633" t="str">
            <v/>
          </cell>
          <cell r="C633" t="str">
            <v/>
          </cell>
          <cell r="D633" t="str">
            <v/>
          </cell>
          <cell r="E633" t="str">
            <v/>
          </cell>
          <cell r="F633" t="str">
            <v/>
          </cell>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T633" t="str">
            <v/>
          </cell>
          <cell r="U633" t="str">
            <v/>
          </cell>
          <cell r="V633" t="str">
            <v/>
          </cell>
          <cell r="W633" t="str">
            <v/>
          </cell>
          <cell r="X633" t="str">
            <v/>
          </cell>
          <cell r="Y633" t="str">
            <v/>
          </cell>
          <cell r="Z633" t="str">
            <v/>
          </cell>
          <cell r="AA633" t="str">
            <v/>
          </cell>
          <cell r="AB633" t="str">
            <v/>
          </cell>
          <cell r="AC633" t="str">
            <v/>
          </cell>
          <cell r="AD633" t="str">
            <v/>
          </cell>
          <cell r="AE633" t="str">
            <v/>
          </cell>
          <cell r="AF633" t="str">
            <v/>
          </cell>
          <cell r="AG633" t="str">
            <v/>
          </cell>
          <cell r="AH633" t="str">
            <v/>
          </cell>
          <cell r="AI633" t="str">
            <v/>
          </cell>
          <cell r="AJ633" t="str">
            <v/>
          </cell>
          <cell r="AK633" t="str">
            <v/>
          </cell>
          <cell r="AL633" t="str">
            <v/>
          </cell>
          <cell r="AM633" t="str">
            <v/>
          </cell>
          <cell r="AN633" t="str">
            <v/>
          </cell>
          <cell r="AO633" t="str">
            <v/>
          </cell>
          <cell r="AP633" t="str">
            <v/>
          </cell>
          <cell r="AQ633" t="str">
            <v/>
          </cell>
          <cell r="AR633" t="str">
            <v/>
          </cell>
          <cell r="AS633" t="str">
            <v/>
          </cell>
          <cell r="AT633" t="str">
            <v/>
          </cell>
          <cell r="AU633" t="str">
            <v/>
          </cell>
          <cell r="AV633" t="str">
            <v/>
          </cell>
          <cell r="AW633" t="str">
            <v/>
          </cell>
        </row>
        <row r="634">
          <cell r="B634" t="str">
            <v/>
          </cell>
          <cell r="C634" t="str">
            <v/>
          </cell>
          <cell r="D634" t="str">
            <v/>
          </cell>
          <cell r="E634" t="str">
            <v/>
          </cell>
          <cell r="F634" t="str">
            <v/>
          </cell>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T634" t="str">
            <v/>
          </cell>
          <cell r="U634" t="str">
            <v/>
          </cell>
          <cell r="V634" t="str">
            <v/>
          </cell>
          <cell r="W634" t="str">
            <v/>
          </cell>
          <cell r="X634" t="str">
            <v/>
          </cell>
          <cell r="Y634" t="str">
            <v/>
          </cell>
          <cell r="Z634" t="str">
            <v/>
          </cell>
          <cell r="AA634" t="str">
            <v/>
          </cell>
          <cell r="AB634" t="str">
            <v/>
          </cell>
          <cell r="AC634" t="str">
            <v/>
          </cell>
          <cell r="AD634" t="str">
            <v/>
          </cell>
          <cell r="AE634" t="str">
            <v/>
          </cell>
          <cell r="AF634" t="str">
            <v/>
          </cell>
          <cell r="AG634" t="str">
            <v/>
          </cell>
          <cell r="AH634" t="str">
            <v/>
          </cell>
          <cell r="AI634" t="str">
            <v/>
          </cell>
          <cell r="AJ634" t="str">
            <v/>
          </cell>
          <cell r="AK634" t="str">
            <v/>
          </cell>
          <cell r="AL634" t="str">
            <v/>
          </cell>
          <cell r="AM634" t="str">
            <v/>
          </cell>
          <cell r="AN634" t="str">
            <v/>
          </cell>
          <cell r="AO634" t="str">
            <v/>
          </cell>
          <cell r="AP634" t="str">
            <v/>
          </cell>
          <cell r="AQ634" t="str">
            <v/>
          </cell>
          <cell r="AR634" t="str">
            <v/>
          </cell>
          <cell r="AS634" t="str">
            <v/>
          </cell>
          <cell r="AT634" t="str">
            <v/>
          </cell>
          <cell r="AU634" t="str">
            <v/>
          </cell>
          <cell r="AV634" t="str">
            <v/>
          </cell>
          <cell r="AW634" t="str">
            <v/>
          </cell>
        </row>
        <row r="635">
          <cell r="B635" t="str">
            <v/>
          </cell>
          <cell r="C635" t="str">
            <v/>
          </cell>
          <cell r="D635" t="str">
            <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T635" t="str">
            <v/>
          </cell>
          <cell r="U635" t="str">
            <v/>
          </cell>
          <cell r="V635" t="str">
            <v/>
          </cell>
          <cell r="W635" t="str">
            <v/>
          </cell>
          <cell r="X635" t="str">
            <v/>
          </cell>
          <cell r="Y635" t="str">
            <v/>
          </cell>
          <cell r="Z635" t="str">
            <v/>
          </cell>
          <cell r="AA635" t="str">
            <v/>
          </cell>
          <cell r="AB635" t="str">
            <v/>
          </cell>
          <cell r="AC635" t="str">
            <v/>
          </cell>
          <cell r="AD635" t="str">
            <v/>
          </cell>
          <cell r="AE635" t="str">
            <v/>
          </cell>
          <cell r="AF635" t="str">
            <v/>
          </cell>
          <cell r="AG635" t="str">
            <v/>
          </cell>
          <cell r="AH635" t="str">
            <v/>
          </cell>
          <cell r="AI635" t="str">
            <v/>
          </cell>
          <cell r="AJ635" t="str">
            <v/>
          </cell>
          <cell r="AK635" t="str">
            <v/>
          </cell>
          <cell r="AL635" t="str">
            <v/>
          </cell>
          <cell r="AM635" t="str">
            <v/>
          </cell>
          <cell r="AN635" t="str">
            <v/>
          </cell>
          <cell r="AO635" t="str">
            <v/>
          </cell>
          <cell r="AP635" t="str">
            <v/>
          </cell>
          <cell r="AQ635" t="str">
            <v/>
          </cell>
          <cell r="AR635" t="str">
            <v/>
          </cell>
          <cell r="AS635" t="str">
            <v/>
          </cell>
          <cell r="AT635" t="str">
            <v/>
          </cell>
          <cell r="AU635" t="str">
            <v/>
          </cell>
          <cell r="AV635" t="str">
            <v/>
          </cell>
          <cell r="AW635" t="str">
            <v/>
          </cell>
        </row>
        <row r="636">
          <cell r="B636" t="str">
            <v/>
          </cell>
          <cell r="C636" t="str">
            <v/>
          </cell>
          <cell r="D636" t="str">
            <v/>
          </cell>
          <cell r="E636" t="str">
            <v/>
          </cell>
          <cell r="F636" t="str">
            <v/>
          </cell>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T636" t="str">
            <v/>
          </cell>
          <cell r="U636" t="str">
            <v/>
          </cell>
          <cell r="V636" t="str">
            <v/>
          </cell>
          <cell r="W636" t="str">
            <v/>
          </cell>
          <cell r="X636" t="str">
            <v/>
          </cell>
          <cell r="Y636" t="str">
            <v/>
          </cell>
          <cell r="Z636" t="str">
            <v/>
          </cell>
          <cell r="AA636" t="str">
            <v/>
          </cell>
          <cell r="AB636" t="str">
            <v/>
          </cell>
          <cell r="AC636" t="str">
            <v/>
          </cell>
          <cell r="AD636" t="str">
            <v/>
          </cell>
          <cell r="AE636" t="str">
            <v/>
          </cell>
          <cell r="AF636" t="str">
            <v/>
          </cell>
          <cell r="AG636" t="str">
            <v/>
          </cell>
          <cell r="AH636" t="str">
            <v/>
          </cell>
          <cell r="AI636" t="str">
            <v/>
          </cell>
          <cell r="AJ636" t="str">
            <v/>
          </cell>
          <cell r="AK636" t="str">
            <v/>
          </cell>
          <cell r="AL636" t="str">
            <v/>
          </cell>
          <cell r="AM636" t="str">
            <v/>
          </cell>
          <cell r="AN636" t="str">
            <v/>
          </cell>
          <cell r="AO636" t="str">
            <v/>
          </cell>
          <cell r="AP636" t="str">
            <v/>
          </cell>
          <cell r="AQ636" t="str">
            <v/>
          </cell>
          <cell r="AR636" t="str">
            <v/>
          </cell>
          <cell r="AS636" t="str">
            <v/>
          </cell>
          <cell r="AT636" t="str">
            <v/>
          </cell>
          <cell r="AU636" t="str">
            <v/>
          </cell>
          <cell r="AV636" t="str">
            <v/>
          </cell>
          <cell r="AW636" t="str">
            <v/>
          </cell>
        </row>
        <row r="637">
          <cell r="B637" t="str">
            <v/>
          </cell>
          <cell r="C637" t="str">
            <v/>
          </cell>
          <cell r="D637" t="str">
            <v/>
          </cell>
          <cell r="E637" t="str">
            <v/>
          </cell>
          <cell r="F637" t="str">
            <v/>
          </cell>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T637" t="str">
            <v/>
          </cell>
          <cell r="U637" t="str">
            <v/>
          </cell>
          <cell r="V637" t="str">
            <v/>
          </cell>
          <cell r="W637" t="str">
            <v/>
          </cell>
          <cell r="X637" t="str">
            <v/>
          </cell>
          <cell r="Y637" t="str">
            <v/>
          </cell>
          <cell r="Z637" t="str">
            <v/>
          </cell>
          <cell r="AA637" t="str">
            <v/>
          </cell>
          <cell r="AB637" t="str">
            <v/>
          </cell>
          <cell r="AC637" t="str">
            <v/>
          </cell>
          <cell r="AD637" t="str">
            <v/>
          </cell>
          <cell r="AE637" t="str">
            <v/>
          </cell>
          <cell r="AF637" t="str">
            <v/>
          </cell>
          <cell r="AG637" t="str">
            <v/>
          </cell>
          <cell r="AH637" t="str">
            <v/>
          </cell>
          <cell r="AI637" t="str">
            <v/>
          </cell>
          <cell r="AJ637" t="str">
            <v/>
          </cell>
          <cell r="AK637" t="str">
            <v/>
          </cell>
          <cell r="AL637" t="str">
            <v/>
          </cell>
          <cell r="AM637" t="str">
            <v/>
          </cell>
          <cell r="AN637" t="str">
            <v/>
          </cell>
          <cell r="AO637" t="str">
            <v/>
          </cell>
          <cell r="AP637" t="str">
            <v/>
          </cell>
          <cell r="AQ637" t="str">
            <v/>
          </cell>
          <cell r="AR637" t="str">
            <v/>
          </cell>
          <cell r="AS637" t="str">
            <v/>
          </cell>
          <cell r="AT637" t="str">
            <v/>
          </cell>
          <cell r="AU637" t="str">
            <v/>
          </cell>
          <cell r="AV637" t="str">
            <v/>
          </cell>
          <cell r="AW637" t="str">
            <v/>
          </cell>
        </row>
        <row r="638">
          <cell r="B638" t="str">
            <v/>
          </cell>
          <cell r="C638" t="str">
            <v/>
          </cell>
          <cell r="D638" t="str">
            <v/>
          </cell>
          <cell r="E638" t="str">
            <v/>
          </cell>
          <cell r="F638" t="str">
            <v/>
          </cell>
          <cell r="G638" t="str">
            <v/>
          </cell>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cell r="W638" t="str">
            <v/>
          </cell>
          <cell r="X638" t="str">
            <v/>
          </cell>
          <cell r="Y638" t="str">
            <v/>
          </cell>
          <cell r="Z638" t="str">
            <v/>
          </cell>
          <cell r="AA638" t="str">
            <v/>
          </cell>
          <cell r="AB638" t="str">
            <v/>
          </cell>
          <cell r="AC638" t="str">
            <v/>
          </cell>
          <cell r="AD638" t="str">
            <v/>
          </cell>
          <cell r="AE638" t="str">
            <v/>
          </cell>
          <cell r="AF638" t="str">
            <v/>
          </cell>
          <cell r="AG638" t="str">
            <v/>
          </cell>
          <cell r="AH638" t="str">
            <v/>
          </cell>
          <cell r="AI638" t="str">
            <v/>
          </cell>
          <cell r="AJ638" t="str">
            <v/>
          </cell>
          <cell r="AK638" t="str">
            <v/>
          </cell>
          <cell r="AL638" t="str">
            <v/>
          </cell>
          <cell r="AM638" t="str">
            <v/>
          </cell>
          <cell r="AN638" t="str">
            <v/>
          </cell>
          <cell r="AO638" t="str">
            <v/>
          </cell>
          <cell r="AP638" t="str">
            <v/>
          </cell>
          <cell r="AQ638" t="str">
            <v/>
          </cell>
          <cell r="AR638" t="str">
            <v/>
          </cell>
          <cell r="AS638" t="str">
            <v/>
          </cell>
          <cell r="AT638" t="str">
            <v/>
          </cell>
          <cell r="AU638" t="str">
            <v/>
          </cell>
          <cell r="AV638" t="str">
            <v/>
          </cell>
          <cell r="AW638" t="str">
            <v/>
          </cell>
        </row>
        <row r="639">
          <cell r="B639" t="str">
            <v/>
          </cell>
          <cell r="C639" t="str">
            <v/>
          </cell>
          <cell r="D639" t="str">
            <v/>
          </cell>
          <cell r="E639" t="str">
            <v/>
          </cell>
          <cell r="F639" t="str">
            <v/>
          </cell>
          <cell r="G639" t="str">
            <v/>
          </cell>
          <cell r="H639" t="str">
            <v/>
          </cell>
          <cell r="I639" t="str">
            <v/>
          </cell>
          <cell r="J639" t="str">
            <v/>
          </cell>
          <cell r="K639" t="str">
            <v/>
          </cell>
          <cell r="L639" t="str">
            <v/>
          </cell>
          <cell r="M639" t="str">
            <v/>
          </cell>
          <cell r="N639" t="str">
            <v/>
          </cell>
          <cell r="O639" t="str">
            <v/>
          </cell>
          <cell r="P639" t="str">
            <v/>
          </cell>
          <cell r="Q639" t="str">
            <v/>
          </cell>
          <cell r="R639" t="str">
            <v/>
          </cell>
          <cell r="S639" t="str">
            <v/>
          </cell>
          <cell r="T639" t="str">
            <v/>
          </cell>
          <cell r="U639" t="str">
            <v/>
          </cell>
          <cell r="V639" t="str">
            <v/>
          </cell>
          <cell r="W639" t="str">
            <v/>
          </cell>
          <cell r="X639" t="str">
            <v/>
          </cell>
          <cell r="Y639" t="str">
            <v/>
          </cell>
          <cell r="Z639" t="str">
            <v/>
          </cell>
          <cell r="AA639" t="str">
            <v/>
          </cell>
          <cell r="AB639" t="str">
            <v/>
          </cell>
          <cell r="AC639" t="str">
            <v/>
          </cell>
          <cell r="AD639" t="str">
            <v/>
          </cell>
          <cell r="AE639" t="str">
            <v/>
          </cell>
          <cell r="AF639" t="str">
            <v/>
          </cell>
          <cell r="AG639" t="str">
            <v/>
          </cell>
          <cell r="AH639" t="str">
            <v/>
          </cell>
          <cell r="AI639" t="str">
            <v/>
          </cell>
          <cell r="AJ639" t="str">
            <v/>
          </cell>
          <cell r="AK639" t="str">
            <v/>
          </cell>
          <cell r="AL639" t="str">
            <v/>
          </cell>
          <cell r="AM639" t="str">
            <v/>
          </cell>
          <cell r="AN639" t="str">
            <v/>
          </cell>
          <cell r="AO639" t="str">
            <v/>
          </cell>
          <cell r="AP639" t="str">
            <v/>
          </cell>
          <cell r="AQ639" t="str">
            <v/>
          </cell>
          <cell r="AR639" t="str">
            <v/>
          </cell>
          <cell r="AS639" t="str">
            <v/>
          </cell>
          <cell r="AT639" t="str">
            <v/>
          </cell>
          <cell r="AU639" t="str">
            <v/>
          </cell>
          <cell r="AV639" t="str">
            <v/>
          </cell>
          <cell r="AW639" t="str">
            <v/>
          </cell>
        </row>
        <row r="640">
          <cell r="B640" t="str">
            <v/>
          </cell>
          <cell r="C640" t="str">
            <v/>
          </cell>
          <cell r="D640" t="str">
            <v/>
          </cell>
          <cell r="E640" t="str">
            <v/>
          </cell>
          <cell r="F640" t="str">
            <v/>
          </cell>
          <cell r="G640" t="str">
            <v/>
          </cell>
          <cell r="H640" t="str">
            <v/>
          </cell>
          <cell r="I640" t="str">
            <v/>
          </cell>
          <cell r="J640" t="str">
            <v/>
          </cell>
          <cell r="K640" t="str">
            <v/>
          </cell>
          <cell r="L640" t="str">
            <v/>
          </cell>
          <cell r="M640" t="str">
            <v/>
          </cell>
          <cell r="N640" t="str">
            <v/>
          </cell>
          <cell r="O640" t="str">
            <v/>
          </cell>
          <cell r="P640" t="str">
            <v/>
          </cell>
          <cell r="Q640" t="str">
            <v/>
          </cell>
          <cell r="R640" t="str">
            <v/>
          </cell>
          <cell r="S640" t="str">
            <v/>
          </cell>
          <cell r="T640" t="str">
            <v/>
          </cell>
          <cell r="U640" t="str">
            <v/>
          </cell>
          <cell r="V640" t="str">
            <v/>
          </cell>
          <cell r="W640" t="str">
            <v/>
          </cell>
          <cell r="X640" t="str">
            <v/>
          </cell>
          <cell r="Y640" t="str">
            <v/>
          </cell>
          <cell r="Z640" t="str">
            <v/>
          </cell>
          <cell r="AA640" t="str">
            <v/>
          </cell>
          <cell r="AB640" t="str">
            <v/>
          </cell>
          <cell r="AC640" t="str">
            <v/>
          </cell>
          <cell r="AD640" t="str">
            <v/>
          </cell>
          <cell r="AE640" t="str">
            <v/>
          </cell>
          <cell r="AF640" t="str">
            <v/>
          </cell>
          <cell r="AG640" t="str">
            <v/>
          </cell>
          <cell r="AH640" t="str">
            <v/>
          </cell>
          <cell r="AI640" t="str">
            <v/>
          </cell>
          <cell r="AJ640" t="str">
            <v/>
          </cell>
          <cell r="AK640" t="str">
            <v/>
          </cell>
          <cell r="AL640" t="str">
            <v/>
          </cell>
          <cell r="AM640" t="str">
            <v/>
          </cell>
          <cell r="AN640" t="str">
            <v/>
          </cell>
          <cell r="AO640" t="str">
            <v/>
          </cell>
          <cell r="AP640" t="str">
            <v/>
          </cell>
          <cell r="AQ640" t="str">
            <v/>
          </cell>
          <cell r="AR640" t="str">
            <v/>
          </cell>
          <cell r="AS640" t="str">
            <v/>
          </cell>
          <cell r="AT640" t="str">
            <v/>
          </cell>
          <cell r="AU640" t="str">
            <v/>
          </cell>
          <cell r="AV640" t="str">
            <v/>
          </cell>
          <cell r="AW640" t="str">
            <v/>
          </cell>
        </row>
        <row r="641">
          <cell r="B641" t="str">
            <v/>
          </cell>
          <cell r="C641" t="str">
            <v/>
          </cell>
          <cell r="D641" t="str">
            <v/>
          </cell>
          <cell r="E641" t="str">
            <v/>
          </cell>
          <cell r="F641" t="str">
            <v/>
          </cell>
          <cell r="G641" t="str">
            <v/>
          </cell>
          <cell r="H641" t="str">
            <v/>
          </cell>
          <cell r="I641" t="str">
            <v/>
          </cell>
          <cell r="J641" t="str">
            <v/>
          </cell>
          <cell r="K641" t="str">
            <v/>
          </cell>
          <cell r="L641" t="str">
            <v/>
          </cell>
          <cell r="M641" t="str">
            <v/>
          </cell>
          <cell r="N641" t="str">
            <v/>
          </cell>
          <cell r="O641" t="str">
            <v/>
          </cell>
          <cell r="P641" t="str">
            <v/>
          </cell>
          <cell r="Q641" t="str">
            <v/>
          </cell>
          <cell r="R641" t="str">
            <v/>
          </cell>
          <cell r="S641" t="str">
            <v/>
          </cell>
          <cell r="T641" t="str">
            <v/>
          </cell>
          <cell r="U641" t="str">
            <v/>
          </cell>
          <cell r="V641" t="str">
            <v/>
          </cell>
          <cell r="W641" t="str">
            <v/>
          </cell>
          <cell r="X641" t="str">
            <v/>
          </cell>
          <cell r="Y641" t="str">
            <v/>
          </cell>
          <cell r="Z641" t="str">
            <v/>
          </cell>
          <cell r="AA641" t="str">
            <v/>
          </cell>
          <cell r="AB641" t="str">
            <v/>
          </cell>
          <cell r="AC641" t="str">
            <v/>
          </cell>
          <cell r="AD641" t="str">
            <v/>
          </cell>
          <cell r="AE641" t="str">
            <v/>
          </cell>
          <cell r="AF641" t="str">
            <v/>
          </cell>
          <cell r="AG641" t="str">
            <v/>
          </cell>
          <cell r="AH641" t="str">
            <v/>
          </cell>
          <cell r="AI641" t="str">
            <v/>
          </cell>
          <cell r="AJ641" t="str">
            <v/>
          </cell>
          <cell r="AK641" t="str">
            <v/>
          </cell>
          <cell r="AL641" t="str">
            <v/>
          </cell>
          <cell r="AM641" t="str">
            <v/>
          </cell>
          <cell r="AN641" t="str">
            <v/>
          </cell>
          <cell r="AO641" t="str">
            <v/>
          </cell>
          <cell r="AP641" t="str">
            <v/>
          </cell>
          <cell r="AQ641" t="str">
            <v/>
          </cell>
          <cell r="AR641" t="str">
            <v/>
          </cell>
          <cell r="AS641" t="str">
            <v/>
          </cell>
          <cell r="AT641" t="str">
            <v/>
          </cell>
          <cell r="AU641" t="str">
            <v/>
          </cell>
          <cell r="AV641" t="str">
            <v/>
          </cell>
          <cell r="AW641" t="str">
            <v/>
          </cell>
        </row>
        <row r="642">
          <cell r="B642" t="str">
            <v/>
          </cell>
          <cell r="C642" t="str">
            <v/>
          </cell>
          <cell r="D642" t="str">
            <v/>
          </cell>
          <cell r="E642" t="str">
            <v/>
          </cell>
          <cell r="F642" t="str">
            <v/>
          </cell>
          <cell r="G642" t="str">
            <v/>
          </cell>
          <cell r="H642" t="str">
            <v/>
          </cell>
          <cell r="I642" t="str">
            <v/>
          </cell>
          <cell r="J642" t="str">
            <v/>
          </cell>
          <cell r="K642" t="str">
            <v/>
          </cell>
          <cell r="L642" t="str">
            <v/>
          </cell>
          <cell r="M642" t="str">
            <v/>
          </cell>
          <cell r="N642" t="str">
            <v/>
          </cell>
          <cell r="O642" t="str">
            <v/>
          </cell>
          <cell r="P642" t="str">
            <v/>
          </cell>
          <cell r="Q642" t="str">
            <v/>
          </cell>
          <cell r="R642" t="str">
            <v/>
          </cell>
          <cell r="S642" t="str">
            <v/>
          </cell>
          <cell r="T642" t="str">
            <v/>
          </cell>
          <cell r="U642" t="str">
            <v/>
          </cell>
          <cell r="V642" t="str">
            <v/>
          </cell>
          <cell r="W642" t="str">
            <v/>
          </cell>
          <cell r="X642" t="str">
            <v/>
          </cell>
          <cell r="Y642" t="str">
            <v/>
          </cell>
          <cell r="Z642" t="str">
            <v/>
          </cell>
          <cell r="AA642" t="str">
            <v/>
          </cell>
          <cell r="AB642" t="str">
            <v/>
          </cell>
          <cell r="AC642" t="str">
            <v/>
          </cell>
          <cell r="AD642" t="str">
            <v/>
          </cell>
          <cell r="AE642" t="str">
            <v/>
          </cell>
          <cell r="AF642" t="str">
            <v/>
          </cell>
          <cell r="AG642" t="str">
            <v/>
          </cell>
          <cell r="AH642" t="str">
            <v/>
          </cell>
          <cell r="AI642" t="str">
            <v/>
          </cell>
          <cell r="AJ642" t="str">
            <v/>
          </cell>
          <cell r="AK642" t="str">
            <v/>
          </cell>
          <cell r="AL642" t="str">
            <v/>
          </cell>
          <cell r="AM642" t="str">
            <v/>
          </cell>
          <cell r="AN642" t="str">
            <v/>
          </cell>
          <cell r="AO642" t="str">
            <v/>
          </cell>
          <cell r="AP642" t="str">
            <v/>
          </cell>
          <cell r="AQ642" t="str">
            <v/>
          </cell>
          <cell r="AR642" t="str">
            <v/>
          </cell>
          <cell r="AS642" t="str">
            <v/>
          </cell>
          <cell r="AT642" t="str">
            <v/>
          </cell>
          <cell r="AU642" t="str">
            <v/>
          </cell>
          <cell r="AV642" t="str">
            <v/>
          </cell>
          <cell r="AW642" t="str">
            <v/>
          </cell>
        </row>
        <row r="643">
          <cell r="B643" t="str">
            <v/>
          </cell>
          <cell r="C643" t="str">
            <v/>
          </cell>
          <cell r="D643" t="str">
            <v/>
          </cell>
          <cell r="E643" t="str">
            <v/>
          </cell>
          <cell r="F643" t="str">
            <v/>
          </cell>
          <cell r="G643" t="str">
            <v/>
          </cell>
          <cell r="H643" t="str">
            <v/>
          </cell>
          <cell r="I643" t="str">
            <v/>
          </cell>
          <cell r="J643" t="str">
            <v/>
          </cell>
          <cell r="K643" t="str">
            <v/>
          </cell>
          <cell r="L643" t="str">
            <v/>
          </cell>
          <cell r="M643" t="str">
            <v/>
          </cell>
          <cell r="N643" t="str">
            <v/>
          </cell>
          <cell r="O643" t="str">
            <v/>
          </cell>
          <cell r="P643" t="str">
            <v/>
          </cell>
          <cell r="Q643" t="str">
            <v/>
          </cell>
          <cell r="R643" t="str">
            <v/>
          </cell>
          <cell r="S643" t="str">
            <v/>
          </cell>
          <cell r="T643" t="str">
            <v/>
          </cell>
          <cell r="U643" t="str">
            <v/>
          </cell>
          <cell r="V643" t="str">
            <v/>
          </cell>
          <cell r="W643" t="str">
            <v/>
          </cell>
          <cell r="X643" t="str">
            <v/>
          </cell>
          <cell r="Y643" t="str">
            <v/>
          </cell>
          <cell r="Z643" t="str">
            <v/>
          </cell>
          <cell r="AA643" t="str">
            <v/>
          </cell>
          <cell r="AB643" t="str">
            <v/>
          </cell>
          <cell r="AC643" t="str">
            <v/>
          </cell>
          <cell r="AD643" t="str">
            <v/>
          </cell>
          <cell r="AE643" t="str">
            <v/>
          </cell>
          <cell r="AF643" t="str">
            <v/>
          </cell>
          <cell r="AG643" t="str">
            <v/>
          </cell>
          <cell r="AH643" t="str">
            <v/>
          </cell>
          <cell r="AI643" t="str">
            <v/>
          </cell>
          <cell r="AJ643" t="str">
            <v/>
          </cell>
          <cell r="AK643" t="str">
            <v/>
          </cell>
          <cell r="AL643" t="str">
            <v/>
          </cell>
          <cell r="AM643" t="str">
            <v/>
          </cell>
          <cell r="AN643" t="str">
            <v/>
          </cell>
          <cell r="AO643" t="str">
            <v/>
          </cell>
          <cell r="AP643" t="str">
            <v/>
          </cell>
          <cell r="AQ643" t="str">
            <v/>
          </cell>
          <cell r="AR643" t="str">
            <v/>
          </cell>
          <cell r="AS643" t="str">
            <v/>
          </cell>
          <cell r="AT643" t="str">
            <v/>
          </cell>
          <cell r="AU643" t="str">
            <v/>
          </cell>
          <cell r="AV643" t="str">
            <v/>
          </cell>
          <cell r="AW643" t="str">
            <v/>
          </cell>
        </row>
        <row r="644">
          <cell r="B644" t="str">
            <v/>
          </cell>
          <cell r="C644" t="str">
            <v/>
          </cell>
          <cell r="D644" t="str">
            <v/>
          </cell>
          <cell r="E644" t="str">
            <v/>
          </cell>
          <cell r="F644" t="str">
            <v/>
          </cell>
          <cell r="G644" t="str">
            <v/>
          </cell>
          <cell r="H644" t="str">
            <v/>
          </cell>
          <cell r="I644" t="str">
            <v/>
          </cell>
          <cell r="J644" t="str">
            <v/>
          </cell>
          <cell r="K644" t="str">
            <v/>
          </cell>
          <cell r="L644" t="str">
            <v/>
          </cell>
          <cell r="M644" t="str">
            <v/>
          </cell>
          <cell r="N644" t="str">
            <v/>
          </cell>
          <cell r="O644" t="str">
            <v/>
          </cell>
          <cell r="P644" t="str">
            <v/>
          </cell>
          <cell r="Q644" t="str">
            <v/>
          </cell>
          <cell r="R644" t="str">
            <v/>
          </cell>
          <cell r="S644" t="str">
            <v/>
          </cell>
          <cell r="T644" t="str">
            <v/>
          </cell>
          <cell r="U644" t="str">
            <v/>
          </cell>
          <cell r="V644" t="str">
            <v/>
          </cell>
          <cell r="W644" t="str">
            <v/>
          </cell>
          <cell r="X644" t="str">
            <v/>
          </cell>
          <cell r="Y644" t="str">
            <v/>
          </cell>
          <cell r="Z644" t="str">
            <v/>
          </cell>
          <cell r="AA644" t="str">
            <v/>
          </cell>
          <cell r="AB644" t="str">
            <v/>
          </cell>
          <cell r="AC644" t="str">
            <v/>
          </cell>
          <cell r="AD644" t="str">
            <v/>
          </cell>
          <cell r="AE644" t="str">
            <v/>
          </cell>
          <cell r="AF644" t="str">
            <v/>
          </cell>
          <cell r="AG644" t="str">
            <v/>
          </cell>
          <cell r="AH644" t="str">
            <v/>
          </cell>
          <cell r="AI644" t="str">
            <v/>
          </cell>
          <cell r="AJ644" t="str">
            <v/>
          </cell>
          <cell r="AK644" t="str">
            <v/>
          </cell>
          <cell r="AL644" t="str">
            <v/>
          </cell>
          <cell r="AM644" t="str">
            <v/>
          </cell>
          <cell r="AN644" t="str">
            <v/>
          </cell>
          <cell r="AO644" t="str">
            <v/>
          </cell>
          <cell r="AP644" t="str">
            <v/>
          </cell>
          <cell r="AQ644" t="str">
            <v/>
          </cell>
          <cell r="AR644" t="str">
            <v/>
          </cell>
          <cell r="AS644" t="str">
            <v/>
          </cell>
          <cell r="AT644" t="str">
            <v/>
          </cell>
          <cell r="AU644" t="str">
            <v/>
          </cell>
          <cell r="AV644" t="str">
            <v/>
          </cell>
          <cell r="AW644" t="str">
            <v/>
          </cell>
        </row>
        <row r="645">
          <cell r="B645" t="str">
            <v/>
          </cell>
          <cell r="C645" t="str">
            <v/>
          </cell>
          <cell r="D645" t="str">
            <v/>
          </cell>
          <cell r="E645" t="str">
            <v/>
          </cell>
          <cell r="F645" t="str">
            <v/>
          </cell>
          <cell r="G645" t="str">
            <v/>
          </cell>
          <cell r="H645" t="str">
            <v/>
          </cell>
          <cell r="I645" t="str">
            <v/>
          </cell>
          <cell r="J645" t="str">
            <v/>
          </cell>
          <cell r="K645" t="str">
            <v/>
          </cell>
          <cell r="L645" t="str">
            <v/>
          </cell>
          <cell r="M645" t="str">
            <v/>
          </cell>
          <cell r="N645" t="str">
            <v/>
          </cell>
          <cell r="O645" t="str">
            <v/>
          </cell>
          <cell r="P645" t="str">
            <v/>
          </cell>
          <cell r="Q645" t="str">
            <v/>
          </cell>
          <cell r="R645" t="str">
            <v/>
          </cell>
          <cell r="S645" t="str">
            <v/>
          </cell>
          <cell r="T645" t="str">
            <v/>
          </cell>
          <cell r="U645" t="str">
            <v/>
          </cell>
          <cell r="V645" t="str">
            <v/>
          </cell>
          <cell r="W645" t="str">
            <v/>
          </cell>
          <cell r="X645" t="str">
            <v/>
          </cell>
          <cell r="Y645" t="str">
            <v/>
          </cell>
          <cell r="Z645" t="str">
            <v/>
          </cell>
          <cell r="AA645" t="str">
            <v/>
          </cell>
          <cell r="AB645" t="str">
            <v/>
          </cell>
          <cell r="AC645" t="str">
            <v/>
          </cell>
          <cell r="AD645" t="str">
            <v/>
          </cell>
          <cell r="AE645" t="str">
            <v/>
          </cell>
          <cell r="AF645" t="str">
            <v/>
          </cell>
          <cell r="AG645" t="str">
            <v/>
          </cell>
          <cell r="AH645" t="str">
            <v/>
          </cell>
          <cell r="AI645" t="str">
            <v/>
          </cell>
          <cell r="AJ645" t="str">
            <v/>
          </cell>
          <cell r="AK645" t="str">
            <v/>
          </cell>
          <cell r="AL645" t="str">
            <v/>
          </cell>
          <cell r="AM645" t="str">
            <v/>
          </cell>
          <cell r="AN645" t="str">
            <v/>
          </cell>
          <cell r="AO645" t="str">
            <v/>
          </cell>
          <cell r="AP645" t="str">
            <v/>
          </cell>
          <cell r="AQ645" t="str">
            <v/>
          </cell>
          <cell r="AR645" t="str">
            <v/>
          </cell>
          <cell r="AS645" t="str">
            <v/>
          </cell>
          <cell r="AT645" t="str">
            <v/>
          </cell>
          <cell r="AU645" t="str">
            <v/>
          </cell>
          <cell r="AV645" t="str">
            <v/>
          </cell>
          <cell r="AW645" t="str">
            <v/>
          </cell>
        </row>
        <row r="646">
          <cell r="B646" t="str">
            <v/>
          </cell>
          <cell r="C646" t="str">
            <v/>
          </cell>
          <cell r="D646" t="str">
            <v/>
          </cell>
          <cell r="E646" t="str">
            <v/>
          </cell>
          <cell r="F646" t="str">
            <v/>
          </cell>
          <cell r="G646" t="str">
            <v/>
          </cell>
          <cell r="H646" t="str">
            <v/>
          </cell>
          <cell r="I646" t="str">
            <v/>
          </cell>
          <cell r="J646" t="str">
            <v/>
          </cell>
          <cell r="K646" t="str">
            <v/>
          </cell>
          <cell r="L646" t="str">
            <v/>
          </cell>
          <cell r="M646" t="str">
            <v/>
          </cell>
          <cell r="N646" t="str">
            <v/>
          </cell>
          <cell r="O646" t="str">
            <v/>
          </cell>
          <cell r="P646" t="str">
            <v/>
          </cell>
          <cell r="Q646" t="str">
            <v/>
          </cell>
          <cell r="R646" t="str">
            <v/>
          </cell>
          <cell r="S646" t="str">
            <v/>
          </cell>
          <cell r="T646" t="str">
            <v/>
          </cell>
          <cell r="U646" t="str">
            <v/>
          </cell>
          <cell r="V646" t="str">
            <v/>
          </cell>
          <cell r="W646" t="str">
            <v/>
          </cell>
          <cell r="X646" t="str">
            <v/>
          </cell>
          <cell r="Y646" t="str">
            <v/>
          </cell>
          <cell r="Z646" t="str">
            <v/>
          </cell>
          <cell r="AA646" t="str">
            <v/>
          </cell>
          <cell r="AB646" t="str">
            <v/>
          </cell>
          <cell r="AC646" t="str">
            <v/>
          </cell>
          <cell r="AD646" t="str">
            <v/>
          </cell>
          <cell r="AE646" t="str">
            <v/>
          </cell>
          <cell r="AF646" t="str">
            <v/>
          </cell>
          <cell r="AG646" t="str">
            <v/>
          </cell>
          <cell r="AH646" t="str">
            <v/>
          </cell>
          <cell r="AI646" t="str">
            <v/>
          </cell>
          <cell r="AJ646" t="str">
            <v/>
          </cell>
          <cell r="AK646" t="str">
            <v/>
          </cell>
          <cell r="AL646" t="str">
            <v/>
          </cell>
          <cell r="AM646" t="str">
            <v/>
          </cell>
          <cell r="AN646" t="str">
            <v/>
          </cell>
          <cell r="AO646" t="str">
            <v/>
          </cell>
          <cell r="AP646" t="str">
            <v/>
          </cell>
          <cell r="AQ646" t="str">
            <v/>
          </cell>
          <cell r="AR646" t="str">
            <v/>
          </cell>
          <cell r="AS646" t="str">
            <v/>
          </cell>
          <cell r="AT646" t="str">
            <v/>
          </cell>
          <cell r="AU646" t="str">
            <v/>
          </cell>
          <cell r="AV646" t="str">
            <v/>
          </cell>
          <cell r="AW646" t="str">
            <v/>
          </cell>
        </row>
        <row r="647">
          <cell r="B647" t="str">
            <v/>
          </cell>
          <cell r="C647" t="str">
            <v/>
          </cell>
          <cell r="D647" t="str">
            <v/>
          </cell>
          <cell r="E647" t="str">
            <v/>
          </cell>
          <cell r="F647" t="str">
            <v/>
          </cell>
          <cell r="G647" t="str">
            <v/>
          </cell>
          <cell r="H647" t="str">
            <v/>
          </cell>
          <cell r="I647" t="str">
            <v/>
          </cell>
          <cell r="J647" t="str">
            <v/>
          </cell>
          <cell r="K647" t="str">
            <v/>
          </cell>
          <cell r="L647" t="str">
            <v/>
          </cell>
          <cell r="M647" t="str">
            <v/>
          </cell>
          <cell r="N647" t="str">
            <v/>
          </cell>
          <cell r="O647" t="str">
            <v/>
          </cell>
          <cell r="P647" t="str">
            <v/>
          </cell>
          <cell r="Q647" t="str">
            <v/>
          </cell>
          <cell r="R647" t="str">
            <v/>
          </cell>
          <cell r="S647" t="str">
            <v/>
          </cell>
          <cell r="T647" t="str">
            <v/>
          </cell>
          <cell r="U647" t="str">
            <v/>
          </cell>
          <cell r="V647" t="str">
            <v/>
          </cell>
          <cell r="W647" t="str">
            <v/>
          </cell>
          <cell r="X647" t="str">
            <v/>
          </cell>
          <cell r="Y647" t="str">
            <v/>
          </cell>
          <cell r="Z647" t="str">
            <v/>
          </cell>
          <cell r="AA647" t="str">
            <v/>
          </cell>
          <cell r="AB647" t="str">
            <v/>
          </cell>
          <cell r="AC647" t="str">
            <v/>
          </cell>
          <cell r="AD647" t="str">
            <v/>
          </cell>
          <cell r="AE647" t="str">
            <v/>
          </cell>
          <cell r="AF647" t="str">
            <v/>
          </cell>
          <cell r="AG647" t="str">
            <v/>
          </cell>
          <cell r="AH647" t="str">
            <v/>
          </cell>
          <cell r="AI647" t="str">
            <v/>
          </cell>
          <cell r="AJ647" t="str">
            <v/>
          </cell>
          <cell r="AK647" t="str">
            <v/>
          </cell>
          <cell r="AL647" t="str">
            <v/>
          </cell>
          <cell r="AM647" t="str">
            <v/>
          </cell>
          <cell r="AN647" t="str">
            <v/>
          </cell>
          <cell r="AO647" t="str">
            <v/>
          </cell>
          <cell r="AP647" t="str">
            <v/>
          </cell>
          <cell r="AQ647" t="str">
            <v/>
          </cell>
          <cell r="AR647" t="str">
            <v/>
          </cell>
          <cell r="AS647" t="str">
            <v/>
          </cell>
          <cell r="AT647" t="str">
            <v/>
          </cell>
          <cell r="AU647" t="str">
            <v/>
          </cell>
          <cell r="AV647" t="str">
            <v/>
          </cell>
          <cell r="AW647" t="str">
            <v/>
          </cell>
        </row>
        <row r="648">
          <cell r="B648" t="str">
            <v/>
          </cell>
          <cell r="C648" t="str">
            <v/>
          </cell>
          <cell r="D648" t="str">
            <v/>
          </cell>
          <cell r="E648" t="str">
            <v/>
          </cell>
          <cell r="F648" t="str">
            <v/>
          </cell>
          <cell r="G648" t="str">
            <v/>
          </cell>
          <cell r="H648" t="str">
            <v/>
          </cell>
          <cell r="I648" t="str">
            <v/>
          </cell>
          <cell r="J648" t="str">
            <v/>
          </cell>
          <cell r="K648" t="str">
            <v/>
          </cell>
          <cell r="L648" t="str">
            <v/>
          </cell>
          <cell r="M648" t="str">
            <v/>
          </cell>
          <cell r="N648" t="str">
            <v/>
          </cell>
          <cell r="O648" t="str">
            <v/>
          </cell>
          <cell r="P648" t="str">
            <v/>
          </cell>
          <cell r="Q648" t="str">
            <v/>
          </cell>
          <cell r="R648" t="str">
            <v/>
          </cell>
          <cell r="S648" t="str">
            <v/>
          </cell>
          <cell r="T648" t="str">
            <v/>
          </cell>
          <cell r="U648" t="str">
            <v/>
          </cell>
          <cell r="V648" t="str">
            <v/>
          </cell>
          <cell r="W648" t="str">
            <v/>
          </cell>
          <cell r="X648" t="str">
            <v/>
          </cell>
          <cell r="Y648" t="str">
            <v/>
          </cell>
          <cell r="Z648" t="str">
            <v/>
          </cell>
          <cell r="AA648" t="str">
            <v/>
          </cell>
          <cell r="AB648" t="str">
            <v/>
          </cell>
          <cell r="AC648" t="str">
            <v/>
          </cell>
          <cell r="AD648" t="str">
            <v/>
          </cell>
          <cell r="AE648" t="str">
            <v/>
          </cell>
          <cell r="AF648" t="str">
            <v/>
          </cell>
          <cell r="AG648" t="str">
            <v/>
          </cell>
          <cell r="AH648" t="str">
            <v/>
          </cell>
          <cell r="AI648" t="str">
            <v/>
          </cell>
          <cell r="AJ648" t="str">
            <v/>
          </cell>
          <cell r="AK648" t="str">
            <v/>
          </cell>
          <cell r="AL648" t="str">
            <v/>
          </cell>
          <cell r="AM648" t="str">
            <v/>
          </cell>
          <cell r="AN648" t="str">
            <v/>
          </cell>
          <cell r="AO648" t="str">
            <v/>
          </cell>
          <cell r="AP648" t="str">
            <v/>
          </cell>
          <cell r="AQ648" t="str">
            <v/>
          </cell>
          <cell r="AR648" t="str">
            <v/>
          </cell>
          <cell r="AS648" t="str">
            <v/>
          </cell>
          <cell r="AT648" t="str">
            <v/>
          </cell>
          <cell r="AU648" t="str">
            <v/>
          </cell>
          <cell r="AV648" t="str">
            <v/>
          </cell>
          <cell r="AW648" t="str">
            <v/>
          </cell>
        </row>
        <row r="649">
          <cell r="B649" t="str">
            <v/>
          </cell>
          <cell r="C649" t="str">
            <v/>
          </cell>
          <cell r="D649" t="str">
            <v/>
          </cell>
          <cell r="E649" t="str">
            <v/>
          </cell>
          <cell r="F649" t="str">
            <v/>
          </cell>
          <cell r="G649" t="str">
            <v/>
          </cell>
          <cell r="H649" t="str">
            <v/>
          </cell>
          <cell r="I649" t="str">
            <v/>
          </cell>
          <cell r="J649" t="str">
            <v/>
          </cell>
          <cell r="K649" t="str">
            <v/>
          </cell>
          <cell r="L649" t="str">
            <v/>
          </cell>
          <cell r="M649" t="str">
            <v/>
          </cell>
          <cell r="N649" t="str">
            <v/>
          </cell>
          <cell r="O649" t="str">
            <v/>
          </cell>
          <cell r="P649" t="str">
            <v/>
          </cell>
          <cell r="Q649" t="str">
            <v/>
          </cell>
          <cell r="R649" t="str">
            <v/>
          </cell>
          <cell r="S649" t="str">
            <v/>
          </cell>
          <cell r="T649" t="str">
            <v/>
          </cell>
          <cell r="U649" t="str">
            <v/>
          </cell>
          <cell r="V649" t="str">
            <v/>
          </cell>
          <cell r="W649" t="str">
            <v/>
          </cell>
          <cell r="X649" t="str">
            <v/>
          </cell>
          <cell r="Y649" t="str">
            <v/>
          </cell>
          <cell r="Z649" t="str">
            <v/>
          </cell>
          <cell r="AA649" t="str">
            <v/>
          </cell>
          <cell r="AB649" t="str">
            <v/>
          </cell>
          <cell r="AC649" t="str">
            <v/>
          </cell>
          <cell r="AD649" t="str">
            <v/>
          </cell>
          <cell r="AE649" t="str">
            <v/>
          </cell>
          <cell r="AF649" t="str">
            <v/>
          </cell>
          <cell r="AG649" t="str">
            <v/>
          </cell>
          <cell r="AH649" t="str">
            <v/>
          </cell>
          <cell r="AI649" t="str">
            <v/>
          </cell>
          <cell r="AJ649" t="str">
            <v/>
          </cell>
          <cell r="AK649" t="str">
            <v/>
          </cell>
          <cell r="AL649" t="str">
            <v/>
          </cell>
          <cell r="AM649" t="str">
            <v/>
          </cell>
          <cell r="AN649" t="str">
            <v/>
          </cell>
          <cell r="AO649" t="str">
            <v/>
          </cell>
          <cell r="AP649" t="str">
            <v/>
          </cell>
          <cell r="AQ649" t="str">
            <v/>
          </cell>
          <cell r="AR649" t="str">
            <v/>
          </cell>
          <cell r="AS649" t="str">
            <v/>
          </cell>
          <cell r="AT649" t="str">
            <v/>
          </cell>
          <cell r="AU649" t="str">
            <v/>
          </cell>
          <cell r="AV649" t="str">
            <v/>
          </cell>
          <cell r="AW649" t="str">
            <v/>
          </cell>
        </row>
        <row r="650">
          <cell r="B650" t="str">
            <v/>
          </cell>
          <cell r="C650" t="str">
            <v/>
          </cell>
          <cell r="D650" t="str">
            <v/>
          </cell>
          <cell r="E650" t="str">
            <v/>
          </cell>
          <cell r="F650" t="str">
            <v/>
          </cell>
          <cell r="G650" t="str">
            <v/>
          </cell>
          <cell r="H650" t="str">
            <v/>
          </cell>
          <cell r="I650" t="str">
            <v/>
          </cell>
          <cell r="J650" t="str">
            <v/>
          </cell>
          <cell r="K650" t="str">
            <v/>
          </cell>
          <cell r="L650" t="str">
            <v/>
          </cell>
          <cell r="M650" t="str">
            <v/>
          </cell>
          <cell r="N650" t="str">
            <v/>
          </cell>
          <cell r="O650" t="str">
            <v/>
          </cell>
          <cell r="P650" t="str">
            <v/>
          </cell>
          <cell r="Q650" t="str">
            <v/>
          </cell>
          <cell r="R650" t="str">
            <v/>
          </cell>
          <cell r="S650" t="str">
            <v/>
          </cell>
          <cell r="T650" t="str">
            <v/>
          </cell>
          <cell r="U650" t="str">
            <v/>
          </cell>
          <cell r="V650" t="str">
            <v/>
          </cell>
          <cell r="W650" t="str">
            <v/>
          </cell>
          <cell r="X650" t="str">
            <v/>
          </cell>
          <cell r="Y650" t="str">
            <v/>
          </cell>
          <cell r="Z650" t="str">
            <v/>
          </cell>
          <cell r="AA650" t="str">
            <v/>
          </cell>
          <cell r="AB650" t="str">
            <v/>
          </cell>
          <cell r="AC650" t="str">
            <v/>
          </cell>
          <cell r="AD650" t="str">
            <v/>
          </cell>
          <cell r="AE650" t="str">
            <v/>
          </cell>
          <cell r="AF650" t="str">
            <v/>
          </cell>
          <cell r="AG650" t="str">
            <v/>
          </cell>
          <cell r="AH650" t="str">
            <v/>
          </cell>
          <cell r="AI650" t="str">
            <v/>
          </cell>
          <cell r="AJ650" t="str">
            <v/>
          </cell>
          <cell r="AK650" t="str">
            <v/>
          </cell>
          <cell r="AL650" t="str">
            <v/>
          </cell>
          <cell r="AM650" t="str">
            <v/>
          </cell>
          <cell r="AN650" t="str">
            <v/>
          </cell>
          <cell r="AO650" t="str">
            <v/>
          </cell>
          <cell r="AP650" t="str">
            <v/>
          </cell>
          <cell r="AQ650" t="str">
            <v/>
          </cell>
          <cell r="AR650" t="str">
            <v/>
          </cell>
          <cell r="AS650" t="str">
            <v/>
          </cell>
          <cell r="AT650" t="str">
            <v/>
          </cell>
          <cell r="AU650" t="str">
            <v/>
          </cell>
          <cell r="AV650" t="str">
            <v/>
          </cell>
          <cell r="AW650" t="str">
            <v/>
          </cell>
        </row>
        <row r="651">
          <cell r="B651" t="str">
            <v/>
          </cell>
          <cell r="C651" t="str">
            <v/>
          </cell>
          <cell r="D651" t="str">
            <v/>
          </cell>
          <cell r="E651" t="str">
            <v/>
          </cell>
          <cell r="F651" t="str">
            <v/>
          </cell>
          <cell r="G651" t="str">
            <v/>
          </cell>
          <cell r="H651" t="str">
            <v/>
          </cell>
          <cell r="I651" t="str">
            <v/>
          </cell>
          <cell r="J651" t="str">
            <v/>
          </cell>
          <cell r="K651" t="str">
            <v/>
          </cell>
          <cell r="L651" t="str">
            <v/>
          </cell>
          <cell r="M651" t="str">
            <v/>
          </cell>
          <cell r="N651" t="str">
            <v/>
          </cell>
          <cell r="O651" t="str">
            <v/>
          </cell>
          <cell r="P651" t="str">
            <v/>
          </cell>
          <cell r="Q651" t="str">
            <v/>
          </cell>
          <cell r="R651" t="str">
            <v/>
          </cell>
          <cell r="S651" t="str">
            <v/>
          </cell>
          <cell r="T651" t="str">
            <v/>
          </cell>
          <cell r="U651" t="str">
            <v/>
          </cell>
          <cell r="V651" t="str">
            <v/>
          </cell>
          <cell r="W651" t="str">
            <v/>
          </cell>
          <cell r="X651" t="str">
            <v/>
          </cell>
          <cell r="Y651" t="str">
            <v/>
          </cell>
          <cell r="Z651" t="str">
            <v/>
          </cell>
          <cell r="AA651" t="str">
            <v/>
          </cell>
          <cell r="AB651" t="str">
            <v/>
          </cell>
          <cell r="AC651" t="str">
            <v/>
          </cell>
          <cell r="AD651" t="str">
            <v/>
          </cell>
          <cell r="AE651" t="str">
            <v/>
          </cell>
          <cell r="AF651" t="str">
            <v/>
          </cell>
          <cell r="AG651" t="str">
            <v/>
          </cell>
          <cell r="AH651" t="str">
            <v/>
          </cell>
          <cell r="AI651" t="str">
            <v/>
          </cell>
          <cell r="AJ651" t="str">
            <v/>
          </cell>
          <cell r="AK651" t="str">
            <v/>
          </cell>
          <cell r="AL651" t="str">
            <v/>
          </cell>
          <cell r="AM651" t="str">
            <v/>
          </cell>
          <cell r="AN651" t="str">
            <v/>
          </cell>
          <cell r="AO651" t="str">
            <v/>
          </cell>
          <cell r="AP651" t="str">
            <v/>
          </cell>
          <cell r="AQ651" t="str">
            <v/>
          </cell>
          <cell r="AR651" t="str">
            <v/>
          </cell>
          <cell r="AS651" t="str">
            <v/>
          </cell>
          <cell r="AT651" t="str">
            <v/>
          </cell>
          <cell r="AU651" t="str">
            <v/>
          </cell>
          <cell r="AV651" t="str">
            <v/>
          </cell>
          <cell r="AW651" t="str">
            <v/>
          </cell>
        </row>
        <row r="652">
          <cell r="B652" t="str">
            <v/>
          </cell>
          <cell r="C652" t="str">
            <v/>
          </cell>
          <cell r="D652" t="str">
            <v/>
          </cell>
          <cell r="E652" t="str">
            <v/>
          </cell>
          <cell r="F652" t="str">
            <v/>
          </cell>
          <cell r="G652" t="str">
            <v/>
          </cell>
          <cell r="H652" t="str">
            <v/>
          </cell>
          <cell r="I652" t="str">
            <v/>
          </cell>
          <cell r="J652" t="str">
            <v/>
          </cell>
          <cell r="K652" t="str">
            <v/>
          </cell>
          <cell r="L652" t="str">
            <v/>
          </cell>
          <cell r="M652" t="str">
            <v/>
          </cell>
          <cell r="N652" t="str">
            <v/>
          </cell>
          <cell r="O652" t="str">
            <v/>
          </cell>
          <cell r="P652" t="str">
            <v/>
          </cell>
          <cell r="Q652" t="str">
            <v/>
          </cell>
          <cell r="R652" t="str">
            <v/>
          </cell>
          <cell r="S652" t="str">
            <v/>
          </cell>
          <cell r="T652" t="str">
            <v/>
          </cell>
          <cell r="U652" t="str">
            <v/>
          </cell>
          <cell r="V652" t="str">
            <v/>
          </cell>
          <cell r="W652" t="str">
            <v/>
          </cell>
          <cell r="X652" t="str">
            <v/>
          </cell>
          <cell r="Y652" t="str">
            <v/>
          </cell>
          <cell r="Z652" t="str">
            <v/>
          </cell>
          <cell r="AA652" t="str">
            <v/>
          </cell>
          <cell r="AB652" t="str">
            <v/>
          </cell>
          <cell r="AC652" t="str">
            <v/>
          </cell>
          <cell r="AD652" t="str">
            <v/>
          </cell>
          <cell r="AE652" t="str">
            <v/>
          </cell>
          <cell r="AF652" t="str">
            <v/>
          </cell>
          <cell r="AG652" t="str">
            <v/>
          </cell>
          <cell r="AH652" t="str">
            <v/>
          </cell>
          <cell r="AI652" t="str">
            <v/>
          </cell>
          <cell r="AJ652" t="str">
            <v/>
          </cell>
          <cell r="AK652" t="str">
            <v/>
          </cell>
          <cell r="AL652" t="str">
            <v/>
          </cell>
          <cell r="AM652" t="str">
            <v/>
          </cell>
          <cell r="AN652" t="str">
            <v/>
          </cell>
          <cell r="AO652" t="str">
            <v/>
          </cell>
          <cell r="AP652" t="str">
            <v/>
          </cell>
          <cell r="AQ652" t="str">
            <v/>
          </cell>
          <cell r="AR652" t="str">
            <v/>
          </cell>
          <cell r="AS652" t="str">
            <v/>
          </cell>
          <cell r="AT652" t="str">
            <v/>
          </cell>
          <cell r="AU652" t="str">
            <v/>
          </cell>
          <cell r="AV652" t="str">
            <v/>
          </cell>
          <cell r="AW652" t="str">
            <v/>
          </cell>
        </row>
        <row r="653">
          <cell r="B653" t="str">
            <v/>
          </cell>
          <cell r="C653" t="str">
            <v/>
          </cell>
          <cell r="D653" t="str">
            <v/>
          </cell>
          <cell r="E653" t="str">
            <v/>
          </cell>
          <cell r="F653" t="str">
            <v/>
          </cell>
          <cell r="G653" t="str">
            <v/>
          </cell>
          <cell r="H653" t="str">
            <v/>
          </cell>
          <cell r="I653" t="str">
            <v/>
          </cell>
          <cell r="J653" t="str">
            <v/>
          </cell>
          <cell r="K653" t="str">
            <v/>
          </cell>
          <cell r="L653" t="str">
            <v/>
          </cell>
          <cell r="M653" t="str">
            <v/>
          </cell>
          <cell r="N653" t="str">
            <v/>
          </cell>
          <cell r="O653" t="str">
            <v/>
          </cell>
          <cell r="P653" t="str">
            <v/>
          </cell>
          <cell r="Q653" t="str">
            <v/>
          </cell>
          <cell r="R653" t="str">
            <v/>
          </cell>
          <cell r="S653" t="str">
            <v/>
          </cell>
          <cell r="T653" t="str">
            <v/>
          </cell>
          <cell r="U653" t="str">
            <v/>
          </cell>
          <cell r="V653" t="str">
            <v/>
          </cell>
          <cell r="W653" t="str">
            <v/>
          </cell>
          <cell r="X653" t="str">
            <v/>
          </cell>
          <cell r="Y653" t="str">
            <v/>
          </cell>
          <cell r="Z653" t="str">
            <v/>
          </cell>
          <cell r="AA653" t="str">
            <v/>
          </cell>
          <cell r="AB653" t="str">
            <v/>
          </cell>
          <cell r="AC653" t="str">
            <v/>
          </cell>
          <cell r="AD653" t="str">
            <v/>
          </cell>
          <cell r="AE653" t="str">
            <v/>
          </cell>
          <cell r="AF653" t="str">
            <v/>
          </cell>
          <cell r="AG653" t="str">
            <v/>
          </cell>
          <cell r="AH653" t="str">
            <v/>
          </cell>
          <cell r="AI653" t="str">
            <v/>
          </cell>
          <cell r="AJ653" t="str">
            <v/>
          </cell>
          <cell r="AK653" t="str">
            <v/>
          </cell>
          <cell r="AL653" t="str">
            <v/>
          </cell>
          <cell r="AM653" t="str">
            <v/>
          </cell>
          <cell r="AN653" t="str">
            <v/>
          </cell>
          <cell r="AO653" t="str">
            <v/>
          </cell>
          <cell r="AP653" t="str">
            <v/>
          </cell>
          <cell r="AQ653" t="str">
            <v/>
          </cell>
          <cell r="AR653" t="str">
            <v/>
          </cell>
          <cell r="AS653" t="str">
            <v/>
          </cell>
          <cell r="AT653" t="str">
            <v/>
          </cell>
          <cell r="AU653" t="str">
            <v/>
          </cell>
          <cell r="AV653" t="str">
            <v/>
          </cell>
          <cell r="AW653" t="str">
            <v/>
          </cell>
        </row>
        <row r="654">
          <cell r="B654" t="str">
            <v/>
          </cell>
          <cell r="C654" t="str">
            <v/>
          </cell>
          <cell r="D654" t="str">
            <v/>
          </cell>
          <cell r="E654" t="str">
            <v/>
          </cell>
          <cell r="F654" t="str">
            <v/>
          </cell>
          <cell r="G654" t="str">
            <v/>
          </cell>
          <cell r="H654" t="str">
            <v/>
          </cell>
          <cell r="I654" t="str">
            <v/>
          </cell>
          <cell r="J654" t="str">
            <v/>
          </cell>
          <cell r="K654" t="str">
            <v/>
          </cell>
          <cell r="L654" t="str">
            <v/>
          </cell>
          <cell r="M654" t="str">
            <v/>
          </cell>
          <cell r="N654" t="str">
            <v/>
          </cell>
          <cell r="O654" t="str">
            <v/>
          </cell>
          <cell r="P654" t="str">
            <v/>
          </cell>
          <cell r="Q654" t="str">
            <v/>
          </cell>
          <cell r="R654" t="str">
            <v/>
          </cell>
          <cell r="S654" t="str">
            <v/>
          </cell>
          <cell r="T654" t="str">
            <v/>
          </cell>
          <cell r="U654" t="str">
            <v/>
          </cell>
          <cell r="V654" t="str">
            <v/>
          </cell>
          <cell r="W654" t="str">
            <v/>
          </cell>
          <cell r="X654" t="str">
            <v/>
          </cell>
          <cell r="Y654" t="str">
            <v/>
          </cell>
          <cell r="Z654" t="str">
            <v/>
          </cell>
          <cell r="AA654" t="str">
            <v/>
          </cell>
          <cell r="AB654" t="str">
            <v/>
          </cell>
          <cell r="AC654" t="str">
            <v/>
          </cell>
          <cell r="AD654" t="str">
            <v/>
          </cell>
          <cell r="AE654" t="str">
            <v/>
          </cell>
          <cell r="AF654" t="str">
            <v/>
          </cell>
          <cell r="AG654" t="str">
            <v/>
          </cell>
          <cell r="AH654" t="str">
            <v/>
          </cell>
          <cell r="AI654" t="str">
            <v/>
          </cell>
          <cell r="AJ654" t="str">
            <v/>
          </cell>
          <cell r="AK654" t="str">
            <v/>
          </cell>
          <cell r="AL654" t="str">
            <v/>
          </cell>
          <cell r="AM654" t="str">
            <v/>
          </cell>
          <cell r="AN654" t="str">
            <v/>
          </cell>
          <cell r="AO654" t="str">
            <v/>
          </cell>
          <cell r="AP654" t="str">
            <v/>
          </cell>
          <cell r="AQ654" t="str">
            <v/>
          </cell>
          <cell r="AR654" t="str">
            <v/>
          </cell>
          <cell r="AS654" t="str">
            <v/>
          </cell>
          <cell r="AT654" t="str">
            <v/>
          </cell>
          <cell r="AU654" t="str">
            <v/>
          </cell>
          <cell r="AV654" t="str">
            <v/>
          </cell>
          <cell r="AW654" t="str">
            <v/>
          </cell>
        </row>
        <row r="655">
          <cell r="B655" t="str">
            <v/>
          </cell>
          <cell r="C655" t="str">
            <v/>
          </cell>
          <cell r="D655" t="str">
            <v/>
          </cell>
          <cell r="E655" t="str">
            <v/>
          </cell>
          <cell r="F655" t="str">
            <v/>
          </cell>
          <cell r="G655" t="str">
            <v/>
          </cell>
          <cell r="H655" t="str">
            <v/>
          </cell>
          <cell r="I655" t="str">
            <v/>
          </cell>
          <cell r="J655" t="str">
            <v/>
          </cell>
          <cell r="K655" t="str">
            <v/>
          </cell>
          <cell r="L655" t="str">
            <v/>
          </cell>
          <cell r="M655" t="str">
            <v/>
          </cell>
          <cell r="N655" t="str">
            <v/>
          </cell>
          <cell r="O655" t="str">
            <v/>
          </cell>
          <cell r="P655" t="str">
            <v/>
          </cell>
          <cell r="Q655" t="str">
            <v/>
          </cell>
          <cell r="R655" t="str">
            <v/>
          </cell>
          <cell r="S655" t="str">
            <v/>
          </cell>
          <cell r="T655" t="str">
            <v/>
          </cell>
          <cell r="U655" t="str">
            <v/>
          </cell>
          <cell r="V655" t="str">
            <v/>
          </cell>
          <cell r="W655" t="str">
            <v/>
          </cell>
          <cell r="X655" t="str">
            <v/>
          </cell>
          <cell r="Y655" t="str">
            <v/>
          </cell>
          <cell r="Z655" t="str">
            <v/>
          </cell>
          <cell r="AA655" t="str">
            <v/>
          </cell>
          <cell r="AB655" t="str">
            <v/>
          </cell>
          <cell r="AC655" t="str">
            <v/>
          </cell>
          <cell r="AD655" t="str">
            <v/>
          </cell>
          <cell r="AE655" t="str">
            <v/>
          </cell>
          <cell r="AF655" t="str">
            <v/>
          </cell>
          <cell r="AG655" t="str">
            <v/>
          </cell>
          <cell r="AH655" t="str">
            <v/>
          </cell>
          <cell r="AI655" t="str">
            <v/>
          </cell>
          <cell r="AJ655" t="str">
            <v/>
          </cell>
          <cell r="AK655" t="str">
            <v/>
          </cell>
          <cell r="AL655" t="str">
            <v/>
          </cell>
          <cell r="AM655" t="str">
            <v/>
          </cell>
          <cell r="AN655" t="str">
            <v/>
          </cell>
          <cell r="AO655" t="str">
            <v/>
          </cell>
          <cell r="AP655" t="str">
            <v/>
          </cell>
          <cell r="AQ655" t="str">
            <v/>
          </cell>
          <cell r="AR655" t="str">
            <v/>
          </cell>
          <cell r="AS655" t="str">
            <v/>
          </cell>
          <cell r="AT655" t="str">
            <v/>
          </cell>
          <cell r="AU655" t="str">
            <v/>
          </cell>
          <cell r="AV655" t="str">
            <v/>
          </cell>
          <cell r="AW655" t="str">
            <v/>
          </cell>
        </row>
        <row r="656">
          <cell r="B656" t="str">
            <v/>
          </cell>
          <cell r="C656" t="str">
            <v/>
          </cell>
          <cell r="D656" t="str">
            <v/>
          </cell>
          <cell r="E656" t="str">
            <v/>
          </cell>
          <cell r="F656" t="str">
            <v/>
          </cell>
          <cell r="G656" t="str">
            <v/>
          </cell>
          <cell r="H656" t="str">
            <v/>
          </cell>
          <cell r="I656" t="str">
            <v/>
          </cell>
          <cell r="J656" t="str">
            <v/>
          </cell>
          <cell r="K656" t="str">
            <v/>
          </cell>
          <cell r="L656" t="str">
            <v/>
          </cell>
          <cell r="M656" t="str">
            <v/>
          </cell>
          <cell r="N656" t="str">
            <v/>
          </cell>
          <cell r="O656" t="str">
            <v/>
          </cell>
          <cell r="P656" t="str">
            <v/>
          </cell>
          <cell r="Q656" t="str">
            <v/>
          </cell>
          <cell r="R656" t="str">
            <v/>
          </cell>
          <cell r="S656" t="str">
            <v/>
          </cell>
          <cell r="T656" t="str">
            <v/>
          </cell>
          <cell r="U656" t="str">
            <v/>
          </cell>
          <cell r="V656" t="str">
            <v/>
          </cell>
          <cell r="W656" t="str">
            <v/>
          </cell>
          <cell r="X656" t="str">
            <v/>
          </cell>
          <cell r="Y656" t="str">
            <v/>
          </cell>
          <cell r="Z656" t="str">
            <v/>
          </cell>
          <cell r="AA656" t="str">
            <v/>
          </cell>
          <cell r="AB656" t="str">
            <v/>
          </cell>
          <cell r="AC656" t="str">
            <v/>
          </cell>
          <cell r="AD656" t="str">
            <v/>
          </cell>
          <cell r="AE656" t="str">
            <v/>
          </cell>
          <cell r="AF656" t="str">
            <v/>
          </cell>
          <cell r="AG656" t="str">
            <v/>
          </cell>
          <cell r="AH656" t="str">
            <v/>
          </cell>
          <cell r="AI656" t="str">
            <v/>
          </cell>
          <cell r="AJ656" t="str">
            <v/>
          </cell>
          <cell r="AK656" t="str">
            <v/>
          </cell>
          <cell r="AL656" t="str">
            <v/>
          </cell>
          <cell r="AM656" t="str">
            <v/>
          </cell>
          <cell r="AN656" t="str">
            <v/>
          </cell>
          <cell r="AO656" t="str">
            <v/>
          </cell>
          <cell r="AP656" t="str">
            <v/>
          </cell>
          <cell r="AQ656" t="str">
            <v/>
          </cell>
          <cell r="AR656" t="str">
            <v/>
          </cell>
          <cell r="AS656" t="str">
            <v/>
          </cell>
          <cell r="AT656" t="str">
            <v/>
          </cell>
          <cell r="AU656" t="str">
            <v/>
          </cell>
          <cell r="AV656" t="str">
            <v/>
          </cell>
          <cell r="AW656" t="str">
            <v/>
          </cell>
        </row>
        <row r="657">
          <cell r="B657" t="str">
            <v/>
          </cell>
          <cell r="C657" t="str">
            <v/>
          </cell>
          <cell r="D657" t="str">
            <v/>
          </cell>
          <cell r="E657" t="str">
            <v/>
          </cell>
          <cell r="F657" t="str">
            <v/>
          </cell>
          <cell r="G657" t="str">
            <v/>
          </cell>
          <cell r="H657" t="str">
            <v/>
          </cell>
          <cell r="I657" t="str">
            <v/>
          </cell>
          <cell r="J657" t="str">
            <v/>
          </cell>
          <cell r="K657" t="str">
            <v/>
          </cell>
          <cell r="L657" t="str">
            <v/>
          </cell>
          <cell r="M657" t="str">
            <v/>
          </cell>
          <cell r="N657" t="str">
            <v/>
          </cell>
          <cell r="O657" t="str">
            <v/>
          </cell>
          <cell r="P657" t="str">
            <v/>
          </cell>
          <cell r="Q657" t="str">
            <v/>
          </cell>
          <cell r="R657" t="str">
            <v/>
          </cell>
          <cell r="S657" t="str">
            <v/>
          </cell>
          <cell r="T657" t="str">
            <v/>
          </cell>
          <cell r="U657" t="str">
            <v/>
          </cell>
          <cell r="V657" t="str">
            <v/>
          </cell>
          <cell r="W657" t="str">
            <v/>
          </cell>
          <cell r="X657" t="str">
            <v/>
          </cell>
          <cell r="Y657" t="str">
            <v/>
          </cell>
          <cell r="Z657" t="str">
            <v/>
          </cell>
          <cell r="AA657" t="str">
            <v/>
          </cell>
          <cell r="AB657" t="str">
            <v/>
          </cell>
          <cell r="AC657" t="str">
            <v/>
          </cell>
          <cell r="AD657" t="str">
            <v/>
          </cell>
          <cell r="AE657" t="str">
            <v/>
          </cell>
          <cell r="AF657" t="str">
            <v/>
          </cell>
          <cell r="AG657" t="str">
            <v/>
          </cell>
          <cell r="AH657" t="str">
            <v/>
          </cell>
          <cell r="AI657" t="str">
            <v/>
          </cell>
          <cell r="AJ657" t="str">
            <v/>
          </cell>
          <cell r="AK657" t="str">
            <v/>
          </cell>
          <cell r="AL657" t="str">
            <v/>
          </cell>
          <cell r="AM657" t="str">
            <v/>
          </cell>
          <cell r="AN657" t="str">
            <v/>
          </cell>
          <cell r="AO657" t="str">
            <v/>
          </cell>
          <cell r="AP657" t="str">
            <v/>
          </cell>
          <cell r="AQ657" t="str">
            <v/>
          </cell>
          <cell r="AR657" t="str">
            <v/>
          </cell>
          <cell r="AS657" t="str">
            <v/>
          </cell>
          <cell r="AT657" t="str">
            <v/>
          </cell>
          <cell r="AU657" t="str">
            <v/>
          </cell>
          <cell r="AV657" t="str">
            <v/>
          </cell>
          <cell r="AW657" t="str">
            <v/>
          </cell>
        </row>
        <row r="658">
          <cell r="B658" t="str">
            <v/>
          </cell>
          <cell r="C658" t="str">
            <v/>
          </cell>
          <cell r="D658" t="str">
            <v/>
          </cell>
          <cell r="E658" t="str">
            <v/>
          </cell>
          <cell r="F658" t="str">
            <v/>
          </cell>
          <cell r="G658" t="str">
            <v/>
          </cell>
          <cell r="H658" t="str">
            <v/>
          </cell>
          <cell r="I658" t="str">
            <v/>
          </cell>
          <cell r="J658" t="str">
            <v/>
          </cell>
          <cell r="K658" t="str">
            <v/>
          </cell>
          <cell r="L658" t="str">
            <v/>
          </cell>
          <cell r="M658" t="str">
            <v/>
          </cell>
          <cell r="N658" t="str">
            <v/>
          </cell>
          <cell r="O658" t="str">
            <v/>
          </cell>
          <cell r="P658" t="str">
            <v/>
          </cell>
          <cell r="Q658" t="str">
            <v/>
          </cell>
          <cell r="R658" t="str">
            <v/>
          </cell>
          <cell r="S658" t="str">
            <v/>
          </cell>
          <cell r="T658" t="str">
            <v/>
          </cell>
          <cell r="U658" t="str">
            <v/>
          </cell>
          <cell r="V658" t="str">
            <v/>
          </cell>
          <cell r="W658" t="str">
            <v/>
          </cell>
          <cell r="X658" t="str">
            <v/>
          </cell>
          <cell r="Y658" t="str">
            <v/>
          </cell>
          <cell r="Z658" t="str">
            <v/>
          </cell>
          <cell r="AA658" t="str">
            <v/>
          </cell>
          <cell r="AB658" t="str">
            <v/>
          </cell>
          <cell r="AC658" t="str">
            <v/>
          </cell>
          <cell r="AD658" t="str">
            <v/>
          </cell>
          <cell r="AE658" t="str">
            <v/>
          </cell>
          <cell r="AF658" t="str">
            <v/>
          </cell>
          <cell r="AG658" t="str">
            <v/>
          </cell>
          <cell r="AH658" t="str">
            <v/>
          </cell>
          <cell r="AI658" t="str">
            <v/>
          </cell>
          <cell r="AJ658" t="str">
            <v/>
          </cell>
          <cell r="AK658" t="str">
            <v/>
          </cell>
          <cell r="AL658" t="str">
            <v/>
          </cell>
          <cell r="AM658" t="str">
            <v/>
          </cell>
          <cell r="AN658" t="str">
            <v/>
          </cell>
          <cell r="AO658" t="str">
            <v/>
          </cell>
          <cell r="AP658" t="str">
            <v/>
          </cell>
          <cell r="AQ658" t="str">
            <v/>
          </cell>
          <cell r="AR658" t="str">
            <v/>
          </cell>
          <cell r="AS658" t="str">
            <v/>
          </cell>
          <cell r="AT658" t="str">
            <v/>
          </cell>
          <cell r="AU658" t="str">
            <v/>
          </cell>
          <cell r="AV658" t="str">
            <v/>
          </cell>
          <cell r="AW658" t="str">
            <v/>
          </cell>
        </row>
        <row r="659">
          <cell r="B659" t="str">
            <v/>
          </cell>
          <cell r="C659" t="str">
            <v/>
          </cell>
          <cell r="D659" t="str">
            <v/>
          </cell>
          <cell r="E659" t="str">
            <v/>
          </cell>
          <cell r="F659" t="str">
            <v/>
          </cell>
          <cell r="G659" t="str">
            <v/>
          </cell>
          <cell r="H659" t="str">
            <v/>
          </cell>
          <cell r="I659" t="str">
            <v/>
          </cell>
          <cell r="J659" t="str">
            <v/>
          </cell>
          <cell r="K659" t="str">
            <v/>
          </cell>
          <cell r="L659" t="str">
            <v/>
          </cell>
          <cell r="M659" t="str">
            <v/>
          </cell>
          <cell r="N659" t="str">
            <v/>
          </cell>
          <cell r="O659" t="str">
            <v/>
          </cell>
          <cell r="P659" t="str">
            <v/>
          </cell>
          <cell r="Q659" t="str">
            <v/>
          </cell>
          <cell r="R659" t="str">
            <v/>
          </cell>
          <cell r="S659" t="str">
            <v/>
          </cell>
          <cell r="T659" t="str">
            <v/>
          </cell>
          <cell r="U659" t="str">
            <v/>
          </cell>
          <cell r="V659" t="str">
            <v/>
          </cell>
          <cell r="W659" t="str">
            <v/>
          </cell>
          <cell r="X659" t="str">
            <v/>
          </cell>
          <cell r="Y659" t="str">
            <v/>
          </cell>
          <cell r="Z659" t="str">
            <v/>
          </cell>
          <cell r="AA659" t="str">
            <v/>
          </cell>
          <cell r="AB659" t="str">
            <v/>
          </cell>
          <cell r="AC659" t="str">
            <v/>
          </cell>
          <cell r="AD659" t="str">
            <v/>
          </cell>
          <cell r="AE659" t="str">
            <v/>
          </cell>
          <cell r="AF659" t="str">
            <v/>
          </cell>
          <cell r="AG659" t="str">
            <v/>
          </cell>
          <cell r="AH659" t="str">
            <v/>
          </cell>
          <cell r="AI659" t="str">
            <v/>
          </cell>
          <cell r="AJ659" t="str">
            <v/>
          </cell>
          <cell r="AK659" t="str">
            <v/>
          </cell>
          <cell r="AL659" t="str">
            <v/>
          </cell>
          <cell r="AM659" t="str">
            <v/>
          </cell>
          <cell r="AN659" t="str">
            <v/>
          </cell>
          <cell r="AO659" t="str">
            <v/>
          </cell>
          <cell r="AP659" t="str">
            <v/>
          </cell>
          <cell r="AQ659" t="str">
            <v/>
          </cell>
          <cell r="AR659" t="str">
            <v/>
          </cell>
          <cell r="AS659" t="str">
            <v/>
          </cell>
          <cell r="AT659" t="str">
            <v/>
          </cell>
          <cell r="AU659" t="str">
            <v/>
          </cell>
          <cell r="AV659" t="str">
            <v/>
          </cell>
          <cell r="AW659" t="str">
            <v/>
          </cell>
        </row>
        <row r="660">
          <cell r="B660" t="str">
            <v/>
          </cell>
          <cell r="C660" t="str">
            <v/>
          </cell>
          <cell r="D660" t="str">
            <v/>
          </cell>
          <cell r="E660" t="str">
            <v/>
          </cell>
          <cell r="F660" t="str">
            <v/>
          </cell>
          <cell r="G660" t="str">
            <v/>
          </cell>
          <cell r="H660" t="str">
            <v/>
          </cell>
          <cell r="I660" t="str">
            <v/>
          </cell>
          <cell r="J660" t="str">
            <v/>
          </cell>
          <cell r="K660" t="str">
            <v/>
          </cell>
          <cell r="L660" t="str">
            <v/>
          </cell>
          <cell r="M660" t="str">
            <v/>
          </cell>
          <cell r="N660" t="str">
            <v/>
          </cell>
          <cell r="O660" t="str">
            <v/>
          </cell>
          <cell r="P660" t="str">
            <v/>
          </cell>
          <cell r="Q660" t="str">
            <v/>
          </cell>
          <cell r="R660" t="str">
            <v/>
          </cell>
          <cell r="S660" t="str">
            <v/>
          </cell>
          <cell r="T660" t="str">
            <v/>
          </cell>
          <cell r="U660" t="str">
            <v/>
          </cell>
          <cell r="V660" t="str">
            <v/>
          </cell>
          <cell r="W660" t="str">
            <v/>
          </cell>
          <cell r="X660" t="str">
            <v/>
          </cell>
          <cell r="Y660" t="str">
            <v/>
          </cell>
          <cell r="Z660" t="str">
            <v/>
          </cell>
          <cell r="AA660" t="str">
            <v/>
          </cell>
          <cell r="AB660" t="str">
            <v/>
          </cell>
          <cell r="AC660" t="str">
            <v/>
          </cell>
          <cell r="AD660" t="str">
            <v/>
          </cell>
          <cell r="AE660" t="str">
            <v/>
          </cell>
          <cell r="AF660" t="str">
            <v/>
          </cell>
          <cell r="AG660" t="str">
            <v/>
          </cell>
          <cell r="AH660" t="str">
            <v/>
          </cell>
          <cell r="AI660" t="str">
            <v/>
          </cell>
          <cell r="AJ660" t="str">
            <v/>
          </cell>
          <cell r="AK660" t="str">
            <v/>
          </cell>
          <cell r="AL660" t="str">
            <v/>
          </cell>
          <cell r="AM660" t="str">
            <v/>
          </cell>
          <cell r="AN660" t="str">
            <v/>
          </cell>
          <cell r="AO660" t="str">
            <v/>
          </cell>
          <cell r="AP660" t="str">
            <v/>
          </cell>
          <cell r="AQ660" t="str">
            <v/>
          </cell>
          <cell r="AR660" t="str">
            <v/>
          </cell>
          <cell r="AS660" t="str">
            <v/>
          </cell>
          <cell r="AT660" t="str">
            <v/>
          </cell>
          <cell r="AU660" t="str">
            <v/>
          </cell>
          <cell r="AV660" t="str">
            <v/>
          </cell>
          <cell r="AW660" t="str">
            <v/>
          </cell>
        </row>
        <row r="661">
          <cell r="B661" t="str">
            <v/>
          </cell>
          <cell r="C661" t="str">
            <v/>
          </cell>
          <cell r="D661" t="str">
            <v/>
          </cell>
          <cell r="E661" t="str">
            <v/>
          </cell>
          <cell r="F661" t="str">
            <v/>
          </cell>
          <cell r="G661" t="str">
            <v/>
          </cell>
          <cell r="H661" t="str">
            <v/>
          </cell>
          <cell r="I661" t="str">
            <v/>
          </cell>
          <cell r="J661" t="str">
            <v/>
          </cell>
          <cell r="K661" t="str">
            <v/>
          </cell>
          <cell r="L661" t="str">
            <v/>
          </cell>
          <cell r="M661" t="str">
            <v/>
          </cell>
          <cell r="N661" t="str">
            <v/>
          </cell>
          <cell r="O661" t="str">
            <v/>
          </cell>
          <cell r="P661" t="str">
            <v/>
          </cell>
          <cell r="Q661" t="str">
            <v/>
          </cell>
          <cell r="R661" t="str">
            <v/>
          </cell>
          <cell r="S661" t="str">
            <v/>
          </cell>
          <cell r="T661" t="str">
            <v/>
          </cell>
          <cell r="U661" t="str">
            <v/>
          </cell>
          <cell r="V661" t="str">
            <v/>
          </cell>
          <cell r="W661" t="str">
            <v/>
          </cell>
          <cell r="X661" t="str">
            <v/>
          </cell>
          <cell r="Y661" t="str">
            <v/>
          </cell>
          <cell r="Z661" t="str">
            <v/>
          </cell>
          <cell r="AA661" t="str">
            <v/>
          </cell>
          <cell r="AB661" t="str">
            <v/>
          </cell>
          <cell r="AC661" t="str">
            <v/>
          </cell>
          <cell r="AD661" t="str">
            <v/>
          </cell>
          <cell r="AE661" t="str">
            <v/>
          </cell>
          <cell r="AF661" t="str">
            <v/>
          </cell>
          <cell r="AG661" t="str">
            <v/>
          </cell>
          <cell r="AH661" t="str">
            <v/>
          </cell>
          <cell r="AI661" t="str">
            <v/>
          </cell>
          <cell r="AJ661" t="str">
            <v/>
          </cell>
          <cell r="AK661" t="str">
            <v/>
          </cell>
          <cell r="AL661" t="str">
            <v/>
          </cell>
          <cell r="AM661" t="str">
            <v/>
          </cell>
          <cell r="AN661" t="str">
            <v/>
          </cell>
          <cell r="AO661" t="str">
            <v/>
          </cell>
          <cell r="AP661" t="str">
            <v/>
          </cell>
          <cell r="AQ661" t="str">
            <v/>
          </cell>
          <cell r="AR661" t="str">
            <v/>
          </cell>
          <cell r="AS661" t="str">
            <v/>
          </cell>
          <cell r="AT661" t="str">
            <v/>
          </cell>
          <cell r="AU661" t="str">
            <v/>
          </cell>
          <cell r="AV661" t="str">
            <v/>
          </cell>
          <cell r="AW661"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arameters"/>
      <sheetName val="FSM_Ever6_School_level"/>
      <sheetName val="Service_children_School_level"/>
      <sheetName val="Post_LAC_School_level"/>
      <sheetName val="LAC_LA_level"/>
      <sheetName val="FSM, SC &amp; Post-LAC LA_level AP"/>
      <sheetName val="June Academies Summariser"/>
      <sheetName val="New &amp; growing"/>
      <sheetName val="Academy allocations"/>
      <sheetName val="LA Allocations"/>
      <sheetName val="LA LEVELCHECKS"/>
    </sheetNames>
    <sheetDataSet>
      <sheetData sheetId="0"/>
      <sheetData sheetId="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able "/>
      <sheetName val="SchTble- high needs &amp; AP setti "/>
      <sheetName val="Early Years Proforma"/>
      <sheetName val="Base 14-15"/>
      <sheetName val="DSG 14-15"/>
      <sheetName val="SSC, HIU, HIU, SLU"/>
      <sheetName val="13-14 - subjectives"/>
      <sheetName val="13-14 PP Detail"/>
      <sheetName val="13-14 DSG"/>
      <sheetName val="Base Budget Workings 14-15"/>
      <sheetName val="Base Budget 14-15 Pivot"/>
      <sheetName val="HNB"/>
    </sheetNames>
    <sheetDataSet>
      <sheetData sheetId="0"/>
      <sheetData sheetId="1"/>
      <sheetData sheetId="2"/>
      <sheetData sheetId="3"/>
      <sheetData sheetId="4"/>
      <sheetData sheetId="5"/>
      <sheetData sheetId="6">
        <row r="1">
          <cell r="A1" t="str">
            <v>Activity</v>
          </cell>
          <cell r="B1" t="str">
            <v>(Multiple Items)</v>
          </cell>
        </row>
        <row r="3">
          <cell r="A3" t="str">
            <v>Sum of FY Budget</v>
          </cell>
          <cell r="B3">
            <v>0</v>
          </cell>
          <cell r="C3">
            <v>0</v>
          </cell>
          <cell r="D3">
            <v>0</v>
          </cell>
        </row>
        <row r="4">
          <cell r="A4" t="str">
            <v>CC&amp;DESC</v>
          </cell>
          <cell r="B4" t="str">
            <v>Subjective description2</v>
          </cell>
          <cell r="C4" t="str">
            <v>Total</v>
          </cell>
          <cell r="D4" t="str">
            <v>s.251</v>
          </cell>
        </row>
        <row r="5">
          <cell r="A5" t="str">
            <v>CA751 - Central:Fostering</v>
          </cell>
          <cell r="B5" t="str">
            <v>Pay &amp; Expenditure</v>
          </cell>
          <cell r="C5">
            <v>301768</v>
          </cell>
          <cell r="D5" t="str">
            <v>3.1.2</v>
          </cell>
        </row>
        <row r="6">
          <cell r="A6" t="str">
            <v>CA752 - Fee Paid Carer Scheme</v>
          </cell>
          <cell r="B6" t="str">
            <v>Pay &amp; Expenditure</v>
          </cell>
          <cell r="C6">
            <v>1037860</v>
          </cell>
          <cell r="D6" t="str">
            <v>3.1.2</v>
          </cell>
        </row>
        <row r="7">
          <cell r="A7" t="str">
            <v>CA753 - Fostering Panel</v>
          </cell>
          <cell r="B7" t="str">
            <v>Pay &amp; Expenditure</v>
          </cell>
          <cell r="C7">
            <v>9140</v>
          </cell>
          <cell r="D7" t="str">
            <v>3.1.2</v>
          </cell>
        </row>
        <row r="8">
          <cell r="A8" t="str">
            <v>CA754 - Suffolk Foster Care Association</v>
          </cell>
          <cell r="B8" t="str">
            <v>Pay &amp; Expenditure</v>
          </cell>
          <cell r="C8">
            <v>5510</v>
          </cell>
          <cell r="D8" t="str">
            <v>3.1.2</v>
          </cell>
        </row>
        <row r="9">
          <cell r="A9" t="str">
            <v>CA759 - Bury Fostering &amp; Link - Staff</v>
          </cell>
          <cell r="B9" t="str">
            <v>Pay &amp; Expenditure</v>
          </cell>
          <cell r="C9">
            <v>309498</v>
          </cell>
          <cell r="D9" t="str">
            <v>3.1.2</v>
          </cell>
        </row>
        <row r="10">
          <cell r="A10" t="str">
            <v>CA760 - Saxmundham Fostering Team</v>
          </cell>
          <cell r="B10" t="str">
            <v>Pay &amp; Expenditure</v>
          </cell>
          <cell r="C10">
            <v>369339</v>
          </cell>
          <cell r="D10" t="str">
            <v>3.1.2</v>
          </cell>
        </row>
        <row r="11">
          <cell r="A11" t="str">
            <v>CA761 - Ipswich Fostering &amp; Link - Staff</v>
          </cell>
          <cell r="B11" t="str">
            <v>Pay &amp; Expenditure</v>
          </cell>
          <cell r="C11">
            <v>183062</v>
          </cell>
          <cell r="D11" t="str">
            <v>3.1.2</v>
          </cell>
        </row>
        <row r="12">
          <cell r="A12" t="str">
            <v>CA762 - Fos Recruitment &amp; Assessment - Staff</v>
          </cell>
          <cell r="B12" t="str">
            <v>Pay &amp; Expenditure</v>
          </cell>
          <cell r="C12">
            <v>267790</v>
          </cell>
          <cell r="D12" t="str">
            <v>3.1.2</v>
          </cell>
        </row>
        <row r="13">
          <cell r="A13" t="str">
            <v>CA763 - Bury Foster &amp; Link - Purchasing</v>
          </cell>
          <cell r="B13" t="str">
            <v>Pay &amp; Expenditure</v>
          </cell>
          <cell r="C13">
            <v>22120</v>
          </cell>
          <cell r="D13" t="str">
            <v>3.1.2</v>
          </cell>
        </row>
        <row r="14">
          <cell r="A14" t="str">
            <v>CA764 - Saxmundham Fostering</v>
          </cell>
          <cell r="B14" t="str">
            <v>Pay &amp; Expenditure</v>
          </cell>
          <cell r="C14">
            <v>23150</v>
          </cell>
          <cell r="D14" t="str">
            <v>3.1.2</v>
          </cell>
        </row>
        <row r="15">
          <cell r="A15" t="str">
            <v>CA765 - Ipswich Foster &amp; Link - Purchasing</v>
          </cell>
          <cell r="B15" t="str">
            <v>Pay &amp; Expenditure</v>
          </cell>
          <cell r="C15">
            <v>23150</v>
          </cell>
          <cell r="D15" t="str">
            <v>3.1.2</v>
          </cell>
        </row>
        <row r="16">
          <cell r="A16" t="str">
            <v>CA766 - Fos Recruitment &amp; Assessment - Purchasing</v>
          </cell>
          <cell r="B16" t="str">
            <v>Pay &amp; Expenditure</v>
          </cell>
          <cell r="C16">
            <v>47380</v>
          </cell>
          <cell r="D16" t="str">
            <v>3.1.2</v>
          </cell>
        </row>
        <row r="17">
          <cell r="A17" t="str">
            <v>CA767 - County Link Team</v>
          </cell>
          <cell r="B17" t="str">
            <v>Pay &amp; Expenditure</v>
          </cell>
          <cell r="C17">
            <v>203879</v>
          </cell>
          <cell r="D17" t="str">
            <v>3.1.2</v>
          </cell>
        </row>
        <row r="18">
          <cell r="A18" t="str">
            <v>CA768 - SGO Payments</v>
          </cell>
          <cell r="B18" t="str">
            <v>Pay &amp; Expenditure</v>
          </cell>
          <cell r="C18">
            <v>439299</v>
          </cell>
          <cell r="D18" t="str">
            <v>3.1.4</v>
          </cell>
        </row>
        <row r="19">
          <cell r="A19" t="str">
            <v>CA770 - County In-house Foster Carer payments</v>
          </cell>
          <cell r="B19" t="str">
            <v>Pay &amp; Expenditure</v>
          </cell>
          <cell r="C19">
            <v>4268690</v>
          </cell>
          <cell r="D19" t="str">
            <v>3.1.2</v>
          </cell>
        </row>
        <row r="20">
          <cell r="A20" t="str">
            <v>CB601 - West Business Support</v>
          </cell>
          <cell r="B20" t="str">
            <v>Pay &amp; Expenditure</v>
          </cell>
          <cell r="C20">
            <v>481574</v>
          </cell>
          <cell r="D20" t="str">
            <v>2.0.2</v>
          </cell>
        </row>
        <row r="21">
          <cell r="A21" t="str">
            <v>CB602 - Coastal Business Support</v>
          </cell>
          <cell r="B21" t="str">
            <v>Pay &amp; Expenditure</v>
          </cell>
          <cell r="C21">
            <v>208219</v>
          </cell>
          <cell r="D21" t="str">
            <v>2.0.2</v>
          </cell>
        </row>
        <row r="22">
          <cell r="A22" t="str">
            <v>CB603 - South Suffolk and Sudbury Business Support</v>
          </cell>
          <cell r="B22" t="str">
            <v>Pay &amp; Expenditure</v>
          </cell>
          <cell r="C22">
            <v>187451</v>
          </cell>
          <cell r="D22" t="str">
            <v>2.0.2</v>
          </cell>
        </row>
        <row r="23">
          <cell r="A23" t="str">
            <v>CB604 - Ipswich South &amp; West Business Support</v>
          </cell>
          <cell r="B23" t="str">
            <v>Pay &amp; Expenditure</v>
          </cell>
          <cell r="C23">
            <v>438128</v>
          </cell>
          <cell r="D23" t="str">
            <v>2.0.2</v>
          </cell>
        </row>
        <row r="24">
          <cell r="A24" t="str">
            <v>CB605 - Central Business Support</v>
          </cell>
          <cell r="B24" t="str">
            <v>Pay &amp; Expenditure</v>
          </cell>
          <cell r="C24">
            <v>169356</v>
          </cell>
          <cell r="D24" t="str">
            <v>2.0.2</v>
          </cell>
        </row>
        <row r="25">
          <cell r="A25" t="str">
            <v>CB606 - Lowestoft &amp; Waveney Business Support</v>
          </cell>
          <cell r="B25" t="str">
            <v>Pay &amp; Expenditure</v>
          </cell>
          <cell r="C25">
            <v>448087</v>
          </cell>
          <cell r="D25" t="str">
            <v>2.0.2</v>
          </cell>
        </row>
        <row r="26">
          <cell r="A26" t="str">
            <v>CB607 - Ipswich North &amp; East Business Support</v>
          </cell>
          <cell r="B26" t="str">
            <v>Pay &amp; Expenditure</v>
          </cell>
          <cell r="C26">
            <v>362749</v>
          </cell>
          <cell r="D26" t="str">
            <v>2.0.2</v>
          </cell>
        </row>
        <row r="27">
          <cell r="A27" t="str">
            <v>CB608 - CWAN/SEN Business Support</v>
          </cell>
          <cell r="B27" t="str">
            <v>Pay &amp; Expenditure</v>
          </cell>
          <cell r="C27">
            <v>454057</v>
          </cell>
          <cell r="D27" t="str">
            <v>2.0.2</v>
          </cell>
        </row>
        <row r="28">
          <cell r="A28" t="str">
            <v>CB609 - Corporate Parenting Business Support</v>
          </cell>
          <cell r="B28" t="str">
            <v>Pay &amp; Expenditure</v>
          </cell>
          <cell r="C28">
            <v>634172</v>
          </cell>
          <cell r="D28" t="str">
            <v>2.0.2</v>
          </cell>
        </row>
        <row r="29">
          <cell r="A29" t="str">
            <v>CB610 - Early Years &amp; Childcare Business Support</v>
          </cell>
          <cell r="B29" t="str">
            <v>Pay &amp; Expenditure</v>
          </cell>
          <cell r="C29">
            <v>51581</v>
          </cell>
          <cell r="D29" t="str">
            <v>2.0.2</v>
          </cell>
        </row>
        <row r="30">
          <cell r="A30" t="str">
            <v>CB611 - Youth Support Services Business Support</v>
          </cell>
          <cell r="B30" t="str">
            <v>Pay &amp; Expenditure</v>
          </cell>
          <cell r="C30">
            <v>115447</v>
          </cell>
          <cell r="D30" t="str">
            <v>2.0.2</v>
          </cell>
        </row>
        <row r="31">
          <cell r="A31" t="str">
            <v>CB612 - Workforce Development Business Support</v>
          </cell>
          <cell r="B31" t="str">
            <v>Pay &amp; Expenditure</v>
          </cell>
          <cell r="C31">
            <v>198183</v>
          </cell>
          <cell r="D31" t="str">
            <v>2.0.2</v>
          </cell>
        </row>
        <row r="32">
          <cell r="A32" t="str">
            <v>CB613 - Safeguarding Business Support</v>
          </cell>
          <cell r="B32" t="str">
            <v>Pay &amp; Expenditure</v>
          </cell>
          <cell r="C32">
            <v>621309</v>
          </cell>
          <cell r="D32" t="str">
            <v>2.0.2</v>
          </cell>
        </row>
        <row r="33">
          <cell r="A33" t="str">
            <v>CB614 - Corporate Parenting Business Support, Central</v>
          </cell>
          <cell r="B33" t="str">
            <v>Pay &amp; Expenditure</v>
          </cell>
          <cell r="C33">
            <v>1730</v>
          </cell>
          <cell r="D33" t="str">
            <v>2.0.2</v>
          </cell>
        </row>
        <row r="34">
          <cell r="A34" t="str">
            <v>CB615 - Corporate Parenting Business Support, Adoption</v>
          </cell>
          <cell r="B34" t="str">
            <v>Pay &amp; Expenditure</v>
          </cell>
          <cell r="C34">
            <v>2837</v>
          </cell>
          <cell r="D34" t="str">
            <v>2.0.2</v>
          </cell>
        </row>
        <row r="35">
          <cell r="A35" t="str">
            <v>CB616 - Corporate Parenting Business Support, Fostering</v>
          </cell>
          <cell r="B35" t="str">
            <v>Pay &amp; Expenditure</v>
          </cell>
          <cell r="C35">
            <v>1678</v>
          </cell>
          <cell r="D35" t="str">
            <v>2.0.2</v>
          </cell>
        </row>
        <row r="36">
          <cell r="A36" t="str">
            <v>CB617 - Corporate Parenting Business Support, Children's Accommodation Services</v>
          </cell>
          <cell r="B36" t="str">
            <v>Pay &amp; Expenditure</v>
          </cell>
          <cell r="C36">
            <v>12843</v>
          </cell>
          <cell r="D36" t="str">
            <v>2.0.2</v>
          </cell>
        </row>
        <row r="37">
          <cell r="A37" t="str">
            <v>CC002 - Care Management F (Leaving Care)</v>
          </cell>
          <cell r="B37" t="str">
            <v>Pay &amp; Expenditure</v>
          </cell>
          <cell r="C37">
            <v>98195</v>
          </cell>
          <cell r="D37" t="str">
            <v>3.1.9</v>
          </cell>
        </row>
        <row r="38">
          <cell r="A38" t="str">
            <v>CC251 - Care Management C (Leaving Care)</v>
          </cell>
          <cell r="B38" t="str">
            <v>Pay &amp; Expenditure</v>
          </cell>
          <cell r="C38">
            <v>300202</v>
          </cell>
          <cell r="D38" t="str">
            <v>3.1.9</v>
          </cell>
        </row>
        <row r="39">
          <cell r="A39" t="str">
            <v>CC501 - Care Management A (Leaving Care)</v>
          </cell>
          <cell r="B39" t="str">
            <v>Pay &amp; Expenditure</v>
          </cell>
          <cell r="C39">
            <v>201605</v>
          </cell>
          <cell r="D39" t="str">
            <v>3.1.9</v>
          </cell>
        </row>
        <row r="40">
          <cell r="A40" t="str">
            <v>CC550 - Commissioning &amp; Partnership Team</v>
          </cell>
          <cell r="B40" t="str">
            <v>Pay &amp; Expenditure</v>
          </cell>
          <cell r="C40">
            <v>235987</v>
          </cell>
          <cell r="D40" t="str">
            <v>3.3.2</v>
          </cell>
        </row>
        <row r="41">
          <cell r="A41" t="str">
            <v>CC552 - Central Business Support &amp; PA's</v>
          </cell>
          <cell r="B41" t="str">
            <v>Pay &amp; Expenditure</v>
          </cell>
          <cell r="C41">
            <v>300876</v>
          </cell>
          <cell r="D41" t="str">
            <v>2.0.2</v>
          </cell>
        </row>
        <row r="42">
          <cell r="A42" t="str">
            <v>CC604 - Central Commissioning Team</v>
          </cell>
          <cell r="B42" t="str">
            <v>Pay &amp; Expenditure</v>
          </cell>
          <cell r="C42">
            <v>366158</v>
          </cell>
          <cell r="D42" t="str">
            <v>3.3.2</v>
          </cell>
        </row>
        <row r="43">
          <cell r="A43" t="str">
            <v>CC605 - IAA Service</v>
          </cell>
          <cell r="B43" t="str">
            <v>Pay &amp; Expenditure</v>
          </cell>
          <cell r="C43">
            <v>259460</v>
          </cell>
          <cell r="D43" t="str">
            <v>3.0.4</v>
          </cell>
        </row>
        <row r="44">
          <cell r="A44" t="str">
            <v>CC606 - Childminder L3 Quals</v>
          </cell>
          <cell r="B44" t="str">
            <v>Pay &amp; Expenditure</v>
          </cell>
          <cell r="C44">
            <v>25000</v>
          </cell>
          <cell r="D44" t="str">
            <v>3.0.4</v>
          </cell>
        </row>
        <row r="45">
          <cell r="A45" t="str">
            <v>CC607 - EYP Incentive</v>
          </cell>
          <cell r="B45" t="str">
            <v>Pay &amp; Expenditure</v>
          </cell>
          <cell r="C45">
            <v>30000</v>
          </cell>
          <cell r="D45" t="str">
            <v>3.0.4</v>
          </cell>
        </row>
        <row r="46">
          <cell r="A46" t="str">
            <v>CC608 - EYP Reward</v>
          </cell>
          <cell r="B46" t="str">
            <v>Pay &amp; Expenditure</v>
          </cell>
          <cell r="C46">
            <v>170000</v>
          </cell>
          <cell r="D46" t="str">
            <v>3.0.4</v>
          </cell>
        </row>
        <row r="47">
          <cell r="A47" t="str">
            <v>CC609 - Under 3 SEN</v>
          </cell>
          <cell r="B47" t="str">
            <v>Pay &amp; Expenditure</v>
          </cell>
          <cell r="C47">
            <v>50000</v>
          </cell>
          <cell r="D47" t="str">
            <v>3.0.4</v>
          </cell>
        </row>
        <row r="48">
          <cell r="A48" t="str">
            <v>CC610 - Recruitment</v>
          </cell>
          <cell r="B48" t="str">
            <v>Pay &amp; Expenditure</v>
          </cell>
          <cell r="C48">
            <v>6000</v>
          </cell>
          <cell r="D48" t="str">
            <v>3.0.4</v>
          </cell>
        </row>
        <row r="49">
          <cell r="A49" t="str">
            <v>CC611 - Family Information Service</v>
          </cell>
          <cell r="B49" t="str">
            <v>Pay &amp; Expenditure</v>
          </cell>
          <cell r="C49">
            <v>100000</v>
          </cell>
          <cell r="D49" t="str">
            <v>3.0.4</v>
          </cell>
        </row>
        <row r="50">
          <cell r="A50" t="str">
            <v>CC612 - Support for SEN and Inclusion</v>
          </cell>
          <cell r="B50" t="str">
            <v>Pay &amp; Expenditure</v>
          </cell>
          <cell r="C50">
            <v>100000</v>
          </cell>
          <cell r="D50" t="str">
            <v>3.0.4</v>
          </cell>
        </row>
        <row r="51">
          <cell r="A51" t="str">
            <v>CC614 - 2 Year Old Funded Places</v>
          </cell>
          <cell r="B51" t="str">
            <v>Pay &amp; Expenditure</v>
          </cell>
          <cell r="C51">
            <v>222</v>
          </cell>
          <cell r="D51" t="str">
            <v>3.0.4</v>
          </cell>
        </row>
        <row r="52">
          <cell r="A52" t="str">
            <v>CC615 - Parenting resources</v>
          </cell>
          <cell r="B52" t="str">
            <v>Pay &amp; Expenditure</v>
          </cell>
          <cell r="C52">
            <v>15000</v>
          </cell>
          <cell r="D52" t="str">
            <v>3.0.4</v>
          </cell>
        </row>
        <row r="53">
          <cell r="A53" t="str">
            <v>CC616 - Early Years &amp; Childcare Information</v>
          </cell>
          <cell r="B53" t="str">
            <v>Pay &amp; Expenditure</v>
          </cell>
          <cell r="C53">
            <v>30000</v>
          </cell>
          <cell r="D53" t="str">
            <v>3.0.4</v>
          </cell>
        </row>
        <row r="54">
          <cell r="A54" t="str">
            <v>CC618 - Childcare Support Packages</v>
          </cell>
          <cell r="B54" t="str">
            <v>Pay &amp; Expenditure</v>
          </cell>
          <cell r="C54">
            <v>100000</v>
          </cell>
          <cell r="D54" t="str">
            <v>3.0.4</v>
          </cell>
        </row>
        <row r="55">
          <cell r="A55" t="str">
            <v>CC619 - EYFS Quality</v>
          </cell>
          <cell r="B55" t="str">
            <v>Pay &amp; Expenditure</v>
          </cell>
          <cell r="C55">
            <v>10000</v>
          </cell>
          <cell r="D55" t="str">
            <v>3.0.4</v>
          </cell>
        </row>
        <row r="56">
          <cell r="A56" t="str">
            <v>CC621 - Strategic Development</v>
          </cell>
          <cell r="B56" t="str">
            <v>Pay &amp; Expenditure</v>
          </cell>
          <cell r="C56">
            <v>100000</v>
          </cell>
          <cell r="D56" t="str">
            <v>3.0.4</v>
          </cell>
        </row>
        <row r="57">
          <cell r="A57" t="str">
            <v>CC623 - Childcare Starts Here and Sustainability</v>
          </cell>
          <cell r="B57" t="str">
            <v>Pay &amp; Expenditure</v>
          </cell>
          <cell r="C57">
            <v>125000</v>
          </cell>
          <cell r="D57" t="str">
            <v>3.0.4</v>
          </cell>
        </row>
        <row r="58">
          <cell r="A58" t="str">
            <v>CC624 - 2 Year Old Development</v>
          </cell>
          <cell r="B58" t="str">
            <v>Pay &amp; Expenditure</v>
          </cell>
          <cell r="C58">
            <v>-40</v>
          </cell>
          <cell r="D58" t="str">
            <v>3.0.4</v>
          </cell>
        </row>
        <row r="59">
          <cell r="A59" t="str">
            <v>CC750 - Pupil Services SEN</v>
          </cell>
          <cell r="B59" t="str">
            <v>Pay &amp; Expenditure</v>
          </cell>
          <cell r="C59">
            <v>2245</v>
          </cell>
          <cell r="D59" t="str">
            <v>2.1.2</v>
          </cell>
        </row>
        <row r="60">
          <cell r="A60" t="str">
            <v>CC751 - Pupil Services Social Inclusion</v>
          </cell>
          <cell r="B60" t="str">
            <v>Pay &amp; Expenditure</v>
          </cell>
          <cell r="C60">
            <v>7170</v>
          </cell>
          <cell r="D60" t="str">
            <v>2.1.2</v>
          </cell>
        </row>
        <row r="61">
          <cell r="A61" t="str">
            <v>CC753 - Inclusive Services Management Team</v>
          </cell>
          <cell r="B61" t="str">
            <v>Pay &amp; Expenditure</v>
          </cell>
          <cell r="C61">
            <v>471094</v>
          </cell>
          <cell r="D61" t="str">
            <v>2.1.2</v>
          </cell>
        </row>
        <row r="62">
          <cell r="A62" t="str">
            <v>CC755 - Psychologists</v>
          </cell>
          <cell r="B62" t="str">
            <v>Income</v>
          </cell>
          <cell r="C62">
            <v>-1030</v>
          </cell>
          <cell r="D62" t="str">
            <v>2.1.1</v>
          </cell>
        </row>
        <row r="63">
          <cell r="A63" t="str">
            <v>CC755 - Psychologists</v>
          </cell>
          <cell r="B63" t="str">
            <v>Pay &amp; Expenditure</v>
          </cell>
          <cell r="C63">
            <v>1291845</v>
          </cell>
          <cell r="D63" t="str">
            <v>2.1.1</v>
          </cell>
        </row>
        <row r="64">
          <cell r="A64" t="str">
            <v>CC756 - Vulnerable Children</v>
          </cell>
          <cell r="B64" t="str">
            <v>Pay &amp; Expenditure</v>
          </cell>
          <cell r="C64">
            <v>23510</v>
          </cell>
          <cell r="D64" t="str">
            <v>2.1.2</v>
          </cell>
        </row>
        <row r="65">
          <cell r="A65" t="str">
            <v>CC761 - CYP Sensory Service Improvement</v>
          </cell>
          <cell r="B65" t="str">
            <v>Pay &amp; Expenditure</v>
          </cell>
          <cell r="C65">
            <v>464981</v>
          </cell>
          <cell r="D65" t="str">
            <v>2.0.4</v>
          </cell>
        </row>
        <row r="66">
          <cell r="A66" t="str">
            <v>CC763 - EOTAS - Transport</v>
          </cell>
          <cell r="B66" t="str">
            <v>Pay &amp; Expenditure</v>
          </cell>
          <cell r="C66">
            <v>241645</v>
          </cell>
          <cell r="D66" t="str">
            <v>2.1.2</v>
          </cell>
        </row>
        <row r="67">
          <cell r="A67" t="str">
            <v>CC768 - Not School Net</v>
          </cell>
          <cell r="B67" t="str">
            <v>Pay &amp; Expenditure</v>
          </cell>
          <cell r="C67">
            <v>1755</v>
          </cell>
          <cell r="D67" t="str">
            <v>2.1.2</v>
          </cell>
        </row>
        <row r="68">
          <cell r="A68" t="str">
            <v>CC769 - Suffolk SchoolSafe</v>
          </cell>
          <cell r="B68" t="str">
            <v>Pay &amp; Expenditure</v>
          </cell>
          <cell r="C68">
            <v>55000</v>
          </cell>
          <cell r="D68" t="str">
            <v>2.1.2</v>
          </cell>
        </row>
        <row r="69">
          <cell r="A69" t="str">
            <v>CD100 - Social Care Central Management</v>
          </cell>
          <cell r="B69" t="str">
            <v>Pay &amp; Expenditure</v>
          </cell>
          <cell r="C69">
            <v>927105</v>
          </cell>
          <cell r="D69" t="str">
            <v>3.3.1</v>
          </cell>
        </row>
        <row r="70">
          <cell r="A70" t="str">
            <v>CD106 - Graduate Trainee Social Worker Team</v>
          </cell>
          <cell r="B70" t="str">
            <v>Pay &amp; Expenditure</v>
          </cell>
          <cell r="C70">
            <v>142184</v>
          </cell>
          <cell r="D70" t="str">
            <v>3.3.1</v>
          </cell>
        </row>
        <row r="71">
          <cell r="A71" t="str">
            <v>CD107 - Residence Order Payments</v>
          </cell>
          <cell r="B71" t="str">
            <v>Pay &amp; Expenditure</v>
          </cell>
          <cell r="C71">
            <v>299780</v>
          </cell>
          <cell r="D71" t="str">
            <v>3.3.1</v>
          </cell>
        </row>
        <row r="72">
          <cell r="A72" t="str">
            <v>CD108 - Child Trust Fund Payments</v>
          </cell>
          <cell r="B72" t="str">
            <v>Pay &amp; Expenditure</v>
          </cell>
          <cell r="C72">
            <v>97590</v>
          </cell>
          <cell r="D72" t="str">
            <v>3.3.1</v>
          </cell>
        </row>
        <row r="73">
          <cell r="A73" t="str">
            <v>CD110 - West LAC Team</v>
          </cell>
          <cell r="B73" t="str">
            <v>Pay &amp; Expenditure</v>
          </cell>
          <cell r="C73">
            <v>562744</v>
          </cell>
          <cell r="D73" t="str">
            <v>3.3.1</v>
          </cell>
        </row>
        <row r="74">
          <cell r="A74" t="str">
            <v>CD111 - West 0-11</v>
          </cell>
          <cell r="B74" t="str">
            <v>Pay &amp; Expenditure</v>
          </cell>
          <cell r="C74">
            <v>849950</v>
          </cell>
          <cell r="D74" t="str">
            <v>3.3.1</v>
          </cell>
        </row>
        <row r="75">
          <cell r="A75" t="str">
            <v>CD112 - West 12+</v>
          </cell>
          <cell r="B75" t="str">
            <v>Pay &amp; Expenditure</v>
          </cell>
          <cell r="C75">
            <v>448551</v>
          </cell>
          <cell r="D75" t="str">
            <v>3.3.1</v>
          </cell>
        </row>
        <row r="76">
          <cell r="A76" t="str">
            <v>CD120 - Coastal 0-11</v>
          </cell>
          <cell r="B76" t="str">
            <v>Pay &amp; Expenditure</v>
          </cell>
          <cell r="C76">
            <v>487324</v>
          </cell>
          <cell r="D76" t="str">
            <v>3.3.1</v>
          </cell>
        </row>
        <row r="77">
          <cell r="A77" t="str">
            <v>CD121 - Coastal LAC Team</v>
          </cell>
          <cell r="B77" t="str">
            <v>Pay &amp; Expenditure</v>
          </cell>
          <cell r="C77">
            <v>422748</v>
          </cell>
          <cell r="D77" t="str">
            <v>3.3.1</v>
          </cell>
        </row>
        <row r="78">
          <cell r="A78" t="str">
            <v>CD130 - South Suffolk and Sudbury LAC Team</v>
          </cell>
          <cell r="B78" t="str">
            <v>Pay &amp; Expenditure</v>
          </cell>
          <cell r="C78">
            <v>577633</v>
          </cell>
          <cell r="D78" t="str">
            <v>3.3.1</v>
          </cell>
        </row>
        <row r="79">
          <cell r="A79" t="str">
            <v>CD131 - South Suffolk and Sudbury - 0-11</v>
          </cell>
          <cell r="B79" t="str">
            <v>Pay &amp; Expenditure</v>
          </cell>
          <cell r="C79">
            <v>409065</v>
          </cell>
          <cell r="D79" t="str">
            <v>3.3.1</v>
          </cell>
        </row>
        <row r="80">
          <cell r="A80" t="str">
            <v>CD140 - Ipswich South &amp; West LAC Team</v>
          </cell>
          <cell r="B80" t="str">
            <v>Pay &amp; Expenditure</v>
          </cell>
          <cell r="C80">
            <v>644804</v>
          </cell>
          <cell r="D80" t="str">
            <v>3.3.1</v>
          </cell>
        </row>
        <row r="81">
          <cell r="A81" t="str">
            <v>CD141 - Ipswich South &amp; West  - 0-11</v>
          </cell>
          <cell r="B81" t="str">
            <v>Pay &amp; Expenditure</v>
          </cell>
          <cell r="C81">
            <v>830075</v>
          </cell>
          <cell r="D81" t="str">
            <v>3.3.1</v>
          </cell>
        </row>
        <row r="82">
          <cell r="A82" t="str">
            <v>CD142 - Ipswich South &amp; West - 12+</v>
          </cell>
          <cell r="B82" t="str">
            <v>Pay &amp; Expenditure</v>
          </cell>
          <cell r="C82">
            <v>432094</v>
          </cell>
          <cell r="D82" t="str">
            <v>3.3.1</v>
          </cell>
        </row>
        <row r="83">
          <cell r="A83" t="str">
            <v>CD150 - Central - 0-11</v>
          </cell>
          <cell r="B83" t="str">
            <v>Pay &amp; Expenditure</v>
          </cell>
          <cell r="C83">
            <v>451588</v>
          </cell>
          <cell r="D83" t="str">
            <v>3.3.1</v>
          </cell>
        </row>
        <row r="84">
          <cell r="A84" t="str">
            <v>CD160 - Lowestoft &amp; Waveney LAC Team</v>
          </cell>
          <cell r="B84" t="str">
            <v>Pay &amp; Expenditure</v>
          </cell>
          <cell r="C84">
            <v>736383</v>
          </cell>
          <cell r="D84" t="str">
            <v>3.3.1</v>
          </cell>
        </row>
        <row r="85">
          <cell r="A85" t="str">
            <v>CD161 - Lowestoft &amp; Waveney - 0-11</v>
          </cell>
          <cell r="B85" t="str">
            <v>Pay &amp; Expenditure</v>
          </cell>
          <cell r="C85">
            <v>879476</v>
          </cell>
          <cell r="D85" t="str">
            <v>3.3.1</v>
          </cell>
        </row>
        <row r="86">
          <cell r="A86" t="str">
            <v>CD162 - Lowestoft &amp; Waveney - 12+</v>
          </cell>
          <cell r="B86" t="str">
            <v>Pay &amp; Expenditure</v>
          </cell>
          <cell r="C86">
            <v>410243</v>
          </cell>
          <cell r="D86" t="str">
            <v>3.3.1</v>
          </cell>
        </row>
        <row r="87">
          <cell r="A87" t="str">
            <v>CD170 - Ipswich North &amp; East LAC Team</v>
          </cell>
          <cell r="B87" t="str">
            <v>Pay &amp; Expenditure</v>
          </cell>
          <cell r="C87">
            <v>723092</v>
          </cell>
          <cell r="D87" t="str">
            <v>3.3.1</v>
          </cell>
        </row>
        <row r="88">
          <cell r="A88" t="str">
            <v>CD171 - Ipswich North &amp; East - 0-11</v>
          </cell>
          <cell r="B88" t="str">
            <v>Income</v>
          </cell>
          <cell r="C88">
            <v>-26430</v>
          </cell>
          <cell r="D88" t="str">
            <v>3.3.1</v>
          </cell>
        </row>
        <row r="89">
          <cell r="A89" t="str">
            <v>CD171 - Ipswich North &amp; East - 0-11</v>
          </cell>
          <cell r="B89" t="str">
            <v>Pay &amp; Expenditure</v>
          </cell>
          <cell r="C89">
            <v>564930</v>
          </cell>
          <cell r="D89" t="str">
            <v>3.3.1</v>
          </cell>
        </row>
        <row r="90">
          <cell r="A90" t="str">
            <v>CD172 - Ipswich North &amp; East - 12+</v>
          </cell>
          <cell r="B90" t="str">
            <v>Pay &amp; Expenditure</v>
          </cell>
          <cell r="C90">
            <v>397754</v>
          </cell>
          <cell r="D90" t="str">
            <v>3.3.1</v>
          </cell>
        </row>
        <row r="91">
          <cell r="A91" t="str">
            <v>CD200 - Fast Team</v>
          </cell>
          <cell r="B91" t="str">
            <v>Pay &amp; Expenditure</v>
          </cell>
          <cell r="C91">
            <v>626422</v>
          </cell>
          <cell r="D91" t="str">
            <v>3.4.4</v>
          </cell>
        </row>
        <row r="92">
          <cell r="A92" t="str">
            <v>CD210 - Integrated Access Team</v>
          </cell>
          <cell r="B92" t="str">
            <v>Pay &amp; Expenditure</v>
          </cell>
          <cell r="C92">
            <v>464281</v>
          </cell>
          <cell r="D92" t="str">
            <v>3.3.1</v>
          </cell>
        </row>
        <row r="93">
          <cell r="A93" t="str">
            <v>CD220 - Asylum Seeker &amp; Private Fostering Team</v>
          </cell>
          <cell r="B93" t="str">
            <v>Pay &amp; Expenditure</v>
          </cell>
          <cell r="C93">
            <v>220246</v>
          </cell>
          <cell r="D93" t="str">
            <v>3.1.10</v>
          </cell>
        </row>
        <row r="94">
          <cell r="A94" t="str">
            <v>CD230 - Family Group Conference Service</v>
          </cell>
          <cell r="B94" t="str">
            <v>Pay &amp; Expenditure</v>
          </cell>
          <cell r="C94">
            <v>281533</v>
          </cell>
          <cell r="D94" t="str">
            <v>3.4.4</v>
          </cell>
        </row>
        <row r="95">
          <cell r="A95" t="str">
            <v>CE001 - Womens Refuge - Waveney</v>
          </cell>
          <cell r="B95" t="str">
            <v>Pay &amp; Expenditure</v>
          </cell>
          <cell r="C95">
            <v>12190</v>
          </cell>
          <cell r="D95" t="str">
            <v>3.2.1</v>
          </cell>
        </row>
        <row r="96">
          <cell r="A96" t="str">
            <v>CE251 - Womens Refuge - Ipswich</v>
          </cell>
          <cell r="B96" t="str">
            <v>Pay &amp; Expenditure</v>
          </cell>
          <cell r="C96">
            <v>31390</v>
          </cell>
          <cell r="D96" t="str">
            <v>3.2.1</v>
          </cell>
        </row>
        <row r="97">
          <cell r="A97" t="str">
            <v>CE751 - PACT</v>
          </cell>
          <cell r="B97" t="str">
            <v>Pay &amp; Expenditure</v>
          </cell>
          <cell r="C97">
            <v>36600</v>
          </cell>
          <cell r="D97" t="str">
            <v>3.2.1</v>
          </cell>
        </row>
        <row r="98">
          <cell r="A98" t="str">
            <v>CG001 - The Ark Lowestoft CC</v>
          </cell>
          <cell r="B98" t="str">
            <v>Income</v>
          </cell>
          <cell r="C98">
            <v>-9360</v>
          </cell>
          <cell r="D98" t="str">
            <v>3.0.1</v>
          </cell>
        </row>
        <row r="99">
          <cell r="A99" t="str">
            <v>CG001 - The Ark Lowestoft CC</v>
          </cell>
          <cell r="B99" t="str">
            <v>Pay &amp; Expenditure</v>
          </cell>
          <cell r="C99">
            <v>295430</v>
          </cell>
          <cell r="D99" t="str">
            <v>3.0.1</v>
          </cell>
        </row>
        <row r="100">
          <cell r="A100" t="str">
            <v>CG002 - Roman Hill Children's Centre</v>
          </cell>
          <cell r="B100" t="str">
            <v>Pay &amp; Expenditure</v>
          </cell>
          <cell r="C100">
            <v>190295</v>
          </cell>
          <cell r="D100" t="str">
            <v>3.0.1</v>
          </cell>
        </row>
        <row r="101">
          <cell r="A101" t="str">
            <v>CG003 - Uplands Children's Centre</v>
          </cell>
          <cell r="B101" t="str">
            <v>Pay &amp; Expenditure</v>
          </cell>
          <cell r="C101">
            <v>151031.20000000001</v>
          </cell>
          <cell r="D101" t="str">
            <v>3.0.1</v>
          </cell>
        </row>
        <row r="102">
          <cell r="A102" t="str">
            <v>CG004 - Beccles CC</v>
          </cell>
          <cell r="B102" t="str">
            <v>Pay &amp; Expenditure</v>
          </cell>
          <cell r="C102">
            <v>191940</v>
          </cell>
          <cell r="D102" t="str">
            <v>3.0.1</v>
          </cell>
        </row>
        <row r="103">
          <cell r="A103" t="str">
            <v>CG005 - High Suffolk Children's Centre</v>
          </cell>
          <cell r="B103" t="str">
            <v>Pay &amp; Expenditure</v>
          </cell>
          <cell r="C103">
            <v>146384</v>
          </cell>
          <cell r="D103" t="str">
            <v>3.0.1</v>
          </cell>
        </row>
        <row r="104">
          <cell r="A104" t="str">
            <v>CG006 - Meadow Children's Centre</v>
          </cell>
          <cell r="B104" t="str">
            <v>Pay &amp; Expenditure</v>
          </cell>
          <cell r="C104">
            <v>163463</v>
          </cell>
          <cell r="D104" t="str">
            <v>3.0.1</v>
          </cell>
        </row>
        <row r="105">
          <cell r="A105" t="str">
            <v>CG008 - Riverside CC</v>
          </cell>
          <cell r="B105" t="str">
            <v>Pay &amp; Expenditure</v>
          </cell>
          <cell r="C105">
            <v>208651.4</v>
          </cell>
          <cell r="D105" t="str">
            <v>3.0.1</v>
          </cell>
        </row>
        <row r="106">
          <cell r="A106" t="str">
            <v>CG009 - Kirkley CC</v>
          </cell>
          <cell r="B106" t="str">
            <v>Pay &amp; Expenditure</v>
          </cell>
          <cell r="C106">
            <v>287671.40000000002</v>
          </cell>
          <cell r="D106" t="str">
            <v>3.0.1</v>
          </cell>
        </row>
        <row r="107">
          <cell r="A107" t="str">
            <v>CG010 - Reydon CC</v>
          </cell>
          <cell r="B107" t="str">
            <v>Pay &amp; Expenditure</v>
          </cell>
          <cell r="C107">
            <v>164767</v>
          </cell>
          <cell r="D107" t="str">
            <v>3.0.1</v>
          </cell>
        </row>
        <row r="108">
          <cell r="A108" t="str">
            <v>CG011 - Leiston CC</v>
          </cell>
          <cell r="B108" t="str">
            <v>Pay &amp; Expenditure</v>
          </cell>
          <cell r="C108">
            <v>163704</v>
          </cell>
          <cell r="D108" t="str">
            <v>3.0.1</v>
          </cell>
        </row>
        <row r="109">
          <cell r="A109" t="str">
            <v>CG012 - Village Rise Children's Centre</v>
          </cell>
          <cell r="B109" t="str">
            <v>Pay &amp; Expenditure</v>
          </cell>
          <cell r="C109">
            <v>171797</v>
          </cell>
          <cell r="D109" t="str">
            <v>3.0.1</v>
          </cell>
        </row>
        <row r="110">
          <cell r="A110" t="str">
            <v>CG013 - Halesworth Children's Centre</v>
          </cell>
          <cell r="B110" t="str">
            <v>Pay &amp; Expenditure</v>
          </cell>
          <cell r="C110">
            <v>150536</v>
          </cell>
          <cell r="D110" t="str">
            <v>3.0.1</v>
          </cell>
        </row>
        <row r="111">
          <cell r="A111" t="str">
            <v>CG014 - Eye Children's Centre</v>
          </cell>
          <cell r="B111" t="str">
            <v>Pay &amp; Expenditure</v>
          </cell>
          <cell r="C111">
            <v>140121</v>
          </cell>
          <cell r="D111" t="str">
            <v>3.0.1</v>
          </cell>
        </row>
        <row r="112">
          <cell r="A112" t="str">
            <v>CG251 - Treehouse Childrens Centre</v>
          </cell>
          <cell r="B112" t="str">
            <v>Pay &amp; Expenditure</v>
          </cell>
          <cell r="C112">
            <v>315509</v>
          </cell>
          <cell r="D112" t="str">
            <v>3.0.1</v>
          </cell>
        </row>
        <row r="113">
          <cell r="A113" t="str">
            <v>CG254 - Wellington Childrens Centre</v>
          </cell>
          <cell r="B113" t="str">
            <v>Pay &amp; Expenditure</v>
          </cell>
          <cell r="C113">
            <v>237807</v>
          </cell>
          <cell r="D113" t="str">
            <v>3.0.1</v>
          </cell>
        </row>
        <row r="114">
          <cell r="A114" t="str">
            <v>CG261 - Meredith Childrens Centre</v>
          </cell>
          <cell r="B114" t="str">
            <v>Pay &amp; Expenditure</v>
          </cell>
          <cell r="C114">
            <v>246857</v>
          </cell>
          <cell r="D114" t="str">
            <v>3.0.1</v>
          </cell>
        </row>
        <row r="115">
          <cell r="A115" t="str">
            <v>CG264 - The Willows CC</v>
          </cell>
          <cell r="B115" t="str">
            <v>Pay &amp; Expenditure</v>
          </cell>
          <cell r="C115">
            <v>216207</v>
          </cell>
          <cell r="D115" t="str">
            <v>3.0.1</v>
          </cell>
        </row>
        <row r="116">
          <cell r="A116" t="str">
            <v>CG265 - The Oaks Children's Centre</v>
          </cell>
          <cell r="B116" t="str">
            <v>Pay &amp; Expenditure</v>
          </cell>
          <cell r="C116">
            <v>211261</v>
          </cell>
          <cell r="D116" t="str">
            <v>3.0.1</v>
          </cell>
        </row>
        <row r="117">
          <cell r="A117" t="str">
            <v>CG266 - Sea Breeze Children's Centre</v>
          </cell>
          <cell r="B117" t="str">
            <v>Pay &amp; Expenditure</v>
          </cell>
          <cell r="C117">
            <v>185802</v>
          </cell>
          <cell r="D117" t="str">
            <v>3.0.1</v>
          </cell>
        </row>
        <row r="118">
          <cell r="A118" t="str">
            <v>CG267 - Brett River Children's Centre</v>
          </cell>
          <cell r="B118" t="str">
            <v>Pay &amp; Expenditure</v>
          </cell>
          <cell r="C118">
            <v>160745</v>
          </cell>
          <cell r="D118" t="str">
            <v>3.0.1</v>
          </cell>
        </row>
        <row r="119">
          <cell r="A119" t="str">
            <v>CG268 - Quayside Children's Centre</v>
          </cell>
          <cell r="B119" t="str">
            <v>Pay &amp; Expenditure</v>
          </cell>
          <cell r="C119">
            <v>204101</v>
          </cell>
          <cell r="D119" t="str">
            <v>3.0.1</v>
          </cell>
        </row>
        <row r="120">
          <cell r="A120" t="str">
            <v>CG269 - Wooden House Children's Centre</v>
          </cell>
          <cell r="B120" t="str">
            <v>Pay &amp; Expenditure</v>
          </cell>
          <cell r="C120">
            <v>128543</v>
          </cell>
          <cell r="D120" t="str">
            <v>3.0.1</v>
          </cell>
        </row>
        <row r="121">
          <cell r="A121" t="str">
            <v>CG270 - Hillside Children's Centre</v>
          </cell>
          <cell r="B121" t="str">
            <v>Pay &amp; Expenditure</v>
          </cell>
          <cell r="C121">
            <v>174740</v>
          </cell>
          <cell r="D121" t="str">
            <v>3.0.1</v>
          </cell>
        </row>
        <row r="122">
          <cell r="A122" t="str">
            <v>CG271 - Hawthorn Children's Centre</v>
          </cell>
          <cell r="B122" t="str">
            <v>Pay &amp; Expenditure</v>
          </cell>
          <cell r="C122">
            <v>182291</v>
          </cell>
          <cell r="D122" t="str">
            <v>3.0.1</v>
          </cell>
        </row>
        <row r="123">
          <cell r="A123" t="str">
            <v>CG272 - Ravenswood CC</v>
          </cell>
          <cell r="B123" t="str">
            <v>Pay &amp; Expenditure</v>
          </cell>
          <cell r="C123">
            <v>122487</v>
          </cell>
          <cell r="D123" t="str">
            <v>3.0.1</v>
          </cell>
        </row>
        <row r="124">
          <cell r="A124" t="str">
            <v>CG273 - Ormiston Children's Centre</v>
          </cell>
          <cell r="B124" t="str">
            <v>Pay &amp; Expenditure</v>
          </cell>
          <cell r="C124">
            <v>173253</v>
          </cell>
          <cell r="D124" t="str">
            <v>3.0.1</v>
          </cell>
        </row>
        <row r="125">
          <cell r="A125" t="str">
            <v>CG274 - Rendelsham CC</v>
          </cell>
          <cell r="B125" t="str">
            <v>Pay &amp; Expenditure</v>
          </cell>
          <cell r="C125">
            <v>127680</v>
          </cell>
          <cell r="D125" t="str">
            <v>3.0.1</v>
          </cell>
        </row>
        <row r="126">
          <cell r="A126" t="str">
            <v>CG276 - Highfields Children's Centre</v>
          </cell>
          <cell r="B126" t="str">
            <v>Pay &amp; Expenditure</v>
          </cell>
          <cell r="C126">
            <v>195053</v>
          </cell>
          <cell r="D126" t="str">
            <v>3.0.1</v>
          </cell>
        </row>
        <row r="127">
          <cell r="A127" t="str">
            <v>CG277 - Kesgrave Children's Centre</v>
          </cell>
          <cell r="B127" t="str">
            <v>Pay &amp; Expenditure</v>
          </cell>
          <cell r="C127">
            <v>138928</v>
          </cell>
          <cell r="D127" t="str">
            <v>3.0.1</v>
          </cell>
        </row>
        <row r="128">
          <cell r="A128" t="str">
            <v>CG278 - Woodbridge Children's Centre</v>
          </cell>
          <cell r="B128" t="str">
            <v>Pay &amp; Expenditure</v>
          </cell>
          <cell r="C128">
            <v>157028</v>
          </cell>
          <cell r="D128" t="str">
            <v>3.0.1</v>
          </cell>
        </row>
        <row r="129">
          <cell r="A129" t="str">
            <v>CG279 - East Bergholt Children's Centre</v>
          </cell>
          <cell r="B129" t="str">
            <v>Pay &amp; Expenditure</v>
          </cell>
          <cell r="C129">
            <v>234448</v>
          </cell>
          <cell r="D129" t="str">
            <v>3.0.1</v>
          </cell>
        </row>
        <row r="130">
          <cell r="A130" t="str">
            <v>CG280 - Chatterbox Children's Centre</v>
          </cell>
          <cell r="B130" t="str">
            <v>Pay &amp; Expenditure</v>
          </cell>
          <cell r="C130">
            <v>78115</v>
          </cell>
          <cell r="D130" t="str">
            <v>3.0.1</v>
          </cell>
        </row>
        <row r="131">
          <cell r="A131" t="str">
            <v>CG501 - Lark Children's Centre</v>
          </cell>
          <cell r="B131" t="str">
            <v>Pay &amp; Expenditure</v>
          </cell>
          <cell r="C131">
            <v>207057</v>
          </cell>
          <cell r="D131" t="str">
            <v>3.0.1</v>
          </cell>
        </row>
        <row r="132">
          <cell r="A132" t="str">
            <v>CG502 - Foley House Children's Centre</v>
          </cell>
          <cell r="B132" t="str">
            <v>Pay &amp; Expenditure</v>
          </cell>
          <cell r="C132">
            <v>172944</v>
          </cell>
          <cell r="D132" t="str">
            <v>3.0.1</v>
          </cell>
        </row>
        <row r="133">
          <cell r="A133" t="str">
            <v>CG503 - Carousel Children's Centre</v>
          </cell>
          <cell r="B133" t="str">
            <v>Pay &amp; Expenditure</v>
          </cell>
          <cell r="C133">
            <v>151991</v>
          </cell>
          <cell r="D133" t="str">
            <v>3.0.1</v>
          </cell>
        </row>
        <row r="134">
          <cell r="A134" t="str">
            <v>CG504 - On Track Children's Centre</v>
          </cell>
          <cell r="B134" t="str">
            <v>Pay &amp; Expenditure</v>
          </cell>
          <cell r="C134">
            <v>201716</v>
          </cell>
          <cell r="D134" t="str">
            <v>3.0.1</v>
          </cell>
        </row>
        <row r="135">
          <cell r="A135" t="str">
            <v>CG505 - Cornfields Children's Centre</v>
          </cell>
          <cell r="B135" t="str">
            <v>Pay &amp; Expenditure</v>
          </cell>
          <cell r="C135">
            <v>153130</v>
          </cell>
          <cell r="D135" t="str">
            <v>3.0.1</v>
          </cell>
        </row>
        <row r="136">
          <cell r="A136" t="str">
            <v>CG506 - Phoenix Children's Centre</v>
          </cell>
          <cell r="B136" t="str">
            <v>Pay &amp; Expenditure</v>
          </cell>
          <cell r="C136">
            <v>199882</v>
          </cell>
          <cell r="D136" t="str">
            <v>3.0.1</v>
          </cell>
        </row>
        <row r="137">
          <cell r="A137" t="str">
            <v>CG507 - Jigsaw Children's Centre</v>
          </cell>
          <cell r="B137" t="str">
            <v>Pay &amp; Expenditure</v>
          </cell>
          <cell r="C137">
            <v>135246</v>
          </cell>
          <cell r="D137" t="str">
            <v>3.0.1</v>
          </cell>
        </row>
        <row r="138">
          <cell r="A138" t="str">
            <v>CG508 - Acorns Children's Centre</v>
          </cell>
          <cell r="B138" t="str">
            <v>Income</v>
          </cell>
          <cell r="C138">
            <v>-69</v>
          </cell>
          <cell r="D138" t="str">
            <v>3.0.1</v>
          </cell>
        </row>
        <row r="139">
          <cell r="A139" t="str">
            <v>CG508 - Acorns Children's Centre</v>
          </cell>
          <cell r="B139" t="str">
            <v>Pay &amp; Expenditure</v>
          </cell>
          <cell r="C139">
            <v>157722</v>
          </cell>
          <cell r="D139" t="str">
            <v>3.0.1</v>
          </cell>
        </row>
        <row r="140">
          <cell r="A140" t="str">
            <v>CG509 - Cartwheels CC</v>
          </cell>
          <cell r="B140" t="str">
            <v>Pay &amp; Expenditure</v>
          </cell>
          <cell r="C140">
            <v>222860</v>
          </cell>
          <cell r="D140" t="str">
            <v>3.0.1</v>
          </cell>
        </row>
        <row r="141">
          <cell r="A141" t="str">
            <v>CG511 - Combs Children's Centre</v>
          </cell>
          <cell r="B141" t="str">
            <v>Income</v>
          </cell>
          <cell r="C141">
            <v>-65</v>
          </cell>
          <cell r="D141" t="str">
            <v>3.0.1</v>
          </cell>
        </row>
        <row r="142">
          <cell r="A142" t="str">
            <v>CG511 - Combs Children's Centre</v>
          </cell>
          <cell r="B142" t="str">
            <v>Pay &amp; Expenditure</v>
          </cell>
          <cell r="C142">
            <v>140107</v>
          </cell>
          <cell r="D142" t="str">
            <v>3.0.1</v>
          </cell>
        </row>
        <row r="143">
          <cell r="A143" t="str">
            <v>CG512 - Needham Children's Centre</v>
          </cell>
          <cell r="B143" t="str">
            <v>Pay &amp; Expenditure</v>
          </cell>
          <cell r="C143">
            <v>130352</v>
          </cell>
          <cell r="D143" t="str">
            <v>3.0.1</v>
          </cell>
        </row>
        <row r="144">
          <cell r="A144" t="str">
            <v>CG513 - Glemsford Children's Centre</v>
          </cell>
          <cell r="B144" t="str">
            <v>Pay &amp; Expenditure</v>
          </cell>
          <cell r="C144">
            <v>119799</v>
          </cell>
          <cell r="D144" t="str">
            <v>3.0.1</v>
          </cell>
        </row>
        <row r="145">
          <cell r="A145" t="str">
            <v>CG514 - Hardwick Children's Centre</v>
          </cell>
          <cell r="B145" t="str">
            <v>Income</v>
          </cell>
          <cell r="C145">
            <v>-1400</v>
          </cell>
          <cell r="D145" t="str">
            <v>3.0.1</v>
          </cell>
        </row>
        <row r="146">
          <cell r="A146" t="str">
            <v>CG514 - Hardwick Children's Centre</v>
          </cell>
          <cell r="B146" t="str">
            <v>Pay &amp; Expenditure</v>
          </cell>
          <cell r="C146">
            <v>134968</v>
          </cell>
          <cell r="D146" t="str">
            <v>3.0.1</v>
          </cell>
        </row>
        <row r="147">
          <cell r="A147" t="str">
            <v>CG515 - Bury Library Children's Centre</v>
          </cell>
          <cell r="B147" t="str">
            <v>Pay &amp; Expenditure</v>
          </cell>
          <cell r="C147">
            <v>128412</v>
          </cell>
          <cell r="D147" t="str">
            <v>3.0.1</v>
          </cell>
        </row>
        <row r="148">
          <cell r="A148" t="str">
            <v>CG516 - Stanton Children's Centre</v>
          </cell>
          <cell r="B148" t="str">
            <v>Pay &amp; Expenditure</v>
          </cell>
          <cell r="C148">
            <v>141514</v>
          </cell>
          <cell r="D148" t="str">
            <v>3.0.1</v>
          </cell>
        </row>
        <row r="149">
          <cell r="A149" t="str">
            <v>CG517 - CC48 Brandon Children's Centre</v>
          </cell>
          <cell r="B149" t="str">
            <v>Pay &amp; Expenditure</v>
          </cell>
          <cell r="C149">
            <v>129809</v>
          </cell>
          <cell r="D149" t="str">
            <v>3.0.1</v>
          </cell>
        </row>
        <row r="150">
          <cell r="A150" t="str">
            <v>CG751 - CC Central Management</v>
          </cell>
          <cell r="B150" t="str">
            <v>Pay &amp; Expenditure</v>
          </cell>
          <cell r="C150">
            <v>280000</v>
          </cell>
          <cell r="D150" t="str">
            <v>3.0.2</v>
          </cell>
        </row>
        <row r="151">
          <cell r="A151" t="str">
            <v>CG752 - Strategically Commissioned Services</v>
          </cell>
          <cell r="B151" t="str">
            <v>Pay &amp; Expenditure</v>
          </cell>
          <cell r="C151">
            <v>80597</v>
          </cell>
          <cell r="D151" t="str">
            <v>3.0.2</v>
          </cell>
        </row>
        <row r="152">
          <cell r="A152" t="str">
            <v>CG800 - Integrated Service Delivery Central Management</v>
          </cell>
          <cell r="B152" t="str">
            <v>Income</v>
          </cell>
          <cell r="C152">
            <v>-83000</v>
          </cell>
          <cell r="D152" t="str">
            <v>3.5.2</v>
          </cell>
        </row>
        <row r="153">
          <cell r="A153" t="str">
            <v>CG800 - Integrated Service Delivery Central Management</v>
          </cell>
          <cell r="B153" t="str">
            <v>Pay &amp; Expenditure</v>
          </cell>
          <cell r="C153">
            <v>785514</v>
          </cell>
          <cell r="D153" t="str">
            <v>3.5.2</v>
          </cell>
        </row>
        <row r="154">
          <cell r="A154" t="str">
            <v>CG801 - Youth Hubs</v>
          </cell>
          <cell r="B154" t="str">
            <v>Pay &amp; Expenditure</v>
          </cell>
          <cell r="C154">
            <v>49330</v>
          </cell>
          <cell r="D154" t="str">
            <v>3.4.5</v>
          </cell>
        </row>
        <row r="155">
          <cell r="A155" t="str">
            <v>CG803 - Troubled Families Intervention</v>
          </cell>
          <cell r="B155" t="str">
            <v>Pay &amp; Expenditure</v>
          </cell>
          <cell r="C155">
            <v>1971841</v>
          </cell>
          <cell r="D155" t="str">
            <v>3.4.4</v>
          </cell>
        </row>
        <row r="156">
          <cell r="A156" t="str">
            <v>CG820 - Ipswich North &amp; East - 0-11</v>
          </cell>
          <cell r="B156" t="str">
            <v>Pay &amp; Expenditure</v>
          </cell>
          <cell r="C156">
            <v>139823</v>
          </cell>
          <cell r="D156" t="str">
            <v>3.5.2</v>
          </cell>
        </row>
        <row r="157">
          <cell r="A157" t="str">
            <v>CG821 - Ipswich North &amp; East - 12+</v>
          </cell>
          <cell r="B157" t="str">
            <v>Pay &amp; Expenditure</v>
          </cell>
          <cell r="C157">
            <v>572518</v>
          </cell>
          <cell r="D157" t="str">
            <v>3.5.2</v>
          </cell>
        </row>
        <row r="158">
          <cell r="A158" t="str">
            <v>CG822 - Ipswich North &amp; East Community Development</v>
          </cell>
          <cell r="B158" t="str">
            <v>Pay &amp; Expenditure</v>
          </cell>
          <cell r="C158">
            <v>-5346</v>
          </cell>
          <cell r="D158" t="str">
            <v>3.5.2</v>
          </cell>
        </row>
        <row r="159">
          <cell r="A159" t="str">
            <v>CG840 - Ipswich South &amp; West - 0-11</v>
          </cell>
          <cell r="B159" t="str">
            <v>Pay &amp; Expenditure</v>
          </cell>
          <cell r="C159">
            <v>264580</v>
          </cell>
          <cell r="D159" t="str">
            <v>3.5.2</v>
          </cell>
        </row>
        <row r="160">
          <cell r="A160" t="str">
            <v>CG841 - Ipswich South &amp; West - 12+</v>
          </cell>
          <cell r="B160" t="str">
            <v>Pay &amp; Expenditure</v>
          </cell>
          <cell r="C160">
            <v>794722</v>
          </cell>
          <cell r="D160" t="str">
            <v>3.5.2</v>
          </cell>
        </row>
        <row r="161">
          <cell r="A161" t="str">
            <v>CG842 - Ipswich South &amp; West Community Development</v>
          </cell>
          <cell r="B161" t="str">
            <v>Pay &amp; Expenditure</v>
          </cell>
          <cell r="C161">
            <v>-2270</v>
          </cell>
          <cell r="D161" t="str">
            <v>3.5.2</v>
          </cell>
        </row>
        <row r="162">
          <cell r="A162" t="str">
            <v>CG860 - Coastal - 0-11</v>
          </cell>
          <cell r="B162" t="str">
            <v>Pay &amp; Expenditure</v>
          </cell>
          <cell r="C162">
            <v>157265</v>
          </cell>
          <cell r="D162" t="str">
            <v>3.5.2</v>
          </cell>
        </row>
        <row r="163">
          <cell r="A163" t="str">
            <v>CG861 - Coastal - 12+</v>
          </cell>
          <cell r="B163" t="str">
            <v>Pay &amp; Expenditure</v>
          </cell>
          <cell r="C163">
            <v>464787</v>
          </cell>
          <cell r="D163" t="str">
            <v>3.5.2</v>
          </cell>
        </row>
        <row r="164">
          <cell r="A164" t="str">
            <v>CG862 - Coastal Community Development</v>
          </cell>
          <cell r="B164" t="str">
            <v>Pay &amp; Expenditure</v>
          </cell>
          <cell r="C164">
            <v>-9298</v>
          </cell>
          <cell r="D164" t="str">
            <v>3.5.2</v>
          </cell>
        </row>
        <row r="165">
          <cell r="A165" t="str">
            <v>CG880 - South Suffolk and Sudbury - 0-11</v>
          </cell>
          <cell r="B165" t="str">
            <v>Pay &amp; Expenditure</v>
          </cell>
          <cell r="C165">
            <v>115500</v>
          </cell>
          <cell r="D165" t="str">
            <v>3.5.2</v>
          </cell>
        </row>
        <row r="166">
          <cell r="A166" t="str">
            <v>CG881 - South Suffolk and Sudbury - 12+</v>
          </cell>
          <cell r="B166" t="str">
            <v>Pay &amp; Expenditure</v>
          </cell>
          <cell r="C166">
            <v>346272</v>
          </cell>
          <cell r="D166" t="str">
            <v>3.5.2</v>
          </cell>
        </row>
        <row r="167">
          <cell r="A167" t="str">
            <v>CG882 - South Suffolk and Sudbury Community Development</v>
          </cell>
          <cell r="B167" t="str">
            <v>Pay &amp; Expenditure</v>
          </cell>
          <cell r="C167">
            <v>-9389</v>
          </cell>
          <cell r="D167" t="str">
            <v>3.5.2</v>
          </cell>
        </row>
        <row r="168">
          <cell r="A168" t="str">
            <v>CG900 - Lowestoft &amp; Waveney - 0-11</v>
          </cell>
          <cell r="B168" t="str">
            <v>Pay &amp; Expenditure</v>
          </cell>
          <cell r="C168">
            <v>332921</v>
          </cell>
          <cell r="D168" t="str">
            <v>3.5.2</v>
          </cell>
        </row>
        <row r="169">
          <cell r="A169" t="str">
            <v>CG901 - Lowestoft &amp; Waveney - 12+</v>
          </cell>
          <cell r="B169" t="str">
            <v>Pay &amp; Expenditure</v>
          </cell>
          <cell r="C169">
            <v>892091</v>
          </cell>
          <cell r="D169" t="str">
            <v>3.5.2</v>
          </cell>
        </row>
        <row r="170">
          <cell r="A170" t="str">
            <v>CG902 - Lowestoft &amp; Waveney Community Development</v>
          </cell>
          <cell r="B170" t="str">
            <v>Pay &amp; Expenditure</v>
          </cell>
          <cell r="C170">
            <v>-12909</v>
          </cell>
          <cell r="D170" t="str">
            <v>3.5.2</v>
          </cell>
        </row>
        <row r="171">
          <cell r="A171" t="str">
            <v>CG920 - West - 0-11</v>
          </cell>
          <cell r="B171" t="str">
            <v>Pay &amp; Expenditure</v>
          </cell>
          <cell r="C171">
            <v>246061</v>
          </cell>
          <cell r="D171" t="str">
            <v>3.5.2</v>
          </cell>
        </row>
        <row r="172">
          <cell r="A172" t="str">
            <v>CG921 - West - 12+</v>
          </cell>
          <cell r="B172" t="str">
            <v>Pay &amp; Expenditure</v>
          </cell>
          <cell r="C172">
            <v>727781</v>
          </cell>
          <cell r="D172" t="str">
            <v>3.5.2</v>
          </cell>
        </row>
        <row r="173">
          <cell r="A173" t="str">
            <v>CG922 - West Community Development</v>
          </cell>
          <cell r="B173" t="str">
            <v>Pay &amp; Expenditure</v>
          </cell>
          <cell r="C173">
            <v>-4755</v>
          </cell>
          <cell r="D173" t="str">
            <v>3.5.2</v>
          </cell>
        </row>
        <row r="174">
          <cell r="A174" t="str">
            <v>CG940 - Central - 0-11</v>
          </cell>
          <cell r="B174" t="str">
            <v>Pay &amp; Expenditure</v>
          </cell>
          <cell r="C174">
            <v>173986</v>
          </cell>
          <cell r="D174" t="str">
            <v>3.5.2</v>
          </cell>
        </row>
        <row r="175">
          <cell r="A175" t="str">
            <v>CG941 - Central - 12+</v>
          </cell>
          <cell r="B175" t="str">
            <v>Pay &amp; Expenditure</v>
          </cell>
          <cell r="C175">
            <v>433374</v>
          </cell>
          <cell r="D175" t="str">
            <v>3.5.2</v>
          </cell>
        </row>
        <row r="176">
          <cell r="A176" t="str">
            <v>CG942 - Central Community Development</v>
          </cell>
          <cell r="B176" t="str">
            <v>Pay &amp; Expenditure</v>
          </cell>
          <cell r="C176">
            <v>-12768</v>
          </cell>
          <cell r="D176" t="str">
            <v>3.5.2</v>
          </cell>
        </row>
        <row r="177">
          <cell r="A177" t="str">
            <v>CH010 - Junction</v>
          </cell>
          <cell r="B177" t="str">
            <v>Pay &amp; Expenditure</v>
          </cell>
          <cell r="C177">
            <v>77000</v>
          </cell>
          <cell r="D177" t="str">
            <v>3.4.5</v>
          </cell>
        </row>
        <row r="178">
          <cell r="A178" t="str">
            <v>CH600 - Health Visiting</v>
          </cell>
          <cell r="B178" t="str">
            <v>Income</v>
          </cell>
          <cell r="C178">
            <v>-8594710</v>
          </cell>
          <cell r="D178" t="str">
            <v>3.5.1</v>
          </cell>
        </row>
        <row r="179">
          <cell r="A179" t="str">
            <v>CH600 - Health Visiting</v>
          </cell>
          <cell r="B179" t="str">
            <v>Pay &amp; Expenditure</v>
          </cell>
          <cell r="C179">
            <v>14029</v>
          </cell>
          <cell r="D179" t="str">
            <v>3.5.1</v>
          </cell>
        </row>
        <row r="180">
          <cell r="A180" t="str">
            <v>CH602 - Corporate</v>
          </cell>
          <cell r="B180" t="str">
            <v>Pay &amp; Expenditure</v>
          </cell>
          <cell r="C180">
            <v>294541</v>
          </cell>
          <cell r="D180" t="str">
            <v>3.5.1</v>
          </cell>
        </row>
        <row r="181">
          <cell r="A181" t="str">
            <v>CH603 - High Suffolk HV</v>
          </cell>
          <cell r="B181" t="str">
            <v>Pay &amp; Expenditure</v>
          </cell>
          <cell r="C181">
            <v>158608</v>
          </cell>
          <cell r="D181" t="str">
            <v>3.5.1</v>
          </cell>
        </row>
        <row r="182">
          <cell r="A182" t="str">
            <v>CH604 - South Suffolk HV</v>
          </cell>
          <cell r="B182" t="str">
            <v>Pay &amp; Expenditure</v>
          </cell>
          <cell r="C182">
            <v>326068</v>
          </cell>
          <cell r="D182" t="str">
            <v>3.5.1</v>
          </cell>
        </row>
        <row r="183">
          <cell r="A183" t="str">
            <v>CH605 - Stowmarket HV</v>
          </cell>
          <cell r="B183" t="str">
            <v>Pay &amp; Expenditure</v>
          </cell>
          <cell r="C183">
            <v>462737</v>
          </cell>
          <cell r="D183" t="str">
            <v>3.5.1</v>
          </cell>
        </row>
        <row r="184">
          <cell r="A184" t="str">
            <v>CH606 - Felixstowe HV</v>
          </cell>
          <cell r="B184" t="str">
            <v>Pay &amp; Expenditure</v>
          </cell>
          <cell r="C184">
            <v>279282</v>
          </cell>
          <cell r="D184" t="str">
            <v>3.5.1</v>
          </cell>
        </row>
        <row r="185">
          <cell r="A185" t="str">
            <v>CH607 - Framlingham HV</v>
          </cell>
          <cell r="B185" t="str">
            <v>Pay &amp; Expenditure</v>
          </cell>
          <cell r="C185">
            <v>220117</v>
          </cell>
          <cell r="D185" t="str">
            <v>3.5.1</v>
          </cell>
        </row>
        <row r="186">
          <cell r="A186" t="str">
            <v>CH608 - Woodbridge HV</v>
          </cell>
          <cell r="B186" t="str">
            <v>Pay &amp; Expenditure</v>
          </cell>
          <cell r="C186">
            <v>417784</v>
          </cell>
          <cell r="D186" t="str">
            <v>3.5.1</v>
          </cell>
        </row>
        <row r="187">
          <cell r="A187" t="str">
            <v>CH609 - Ipswich North HV</v>
          </cell>
          <cell r="B187" t="str">
            <v>Pay &amp; Expenditure</v>
          </cell>
          <cell r="C187">
            <v>288067</v>
          </cell>
          <cell r="D187" t="str">
            <v>3.5.1</v>
          </cell>
        </row>
        <row r="188">
          <cell r="A188" t="str">
            <v>CH610 - Ipswich East HV</v>
          </cell>
          <cell r="B188" t="str">
            <v>Pay &amp; Expenditure</v>
          </cell>
          <cell r="C188">
            <v>688045</v>
          </cell>
          <cell r="D188" t="str">
            <v>3.5.1</v>
          </cell>
        </row>
        <row r="189">
          <cell r="A189" t="str">
            <v>CH611 - Ipswich South HV</v>
          </cell>
          <cell r="B189" t="str">
            <v>Pay &amp; Expenditure</v>
          </cell>
          <cell r="C189">
            <v>624264</v>
          </cell>
          <cell r="D189" t="str">
            <v>3.5.1</v>
          </cell>
        </row>
        <row r="190">
          <cell r="A190" t="str">
            <v>CH612 - Ipswich West HV</v>
          </cell>
          <cell r="B190" t="str">
            <v>Pay &amp; Expenditure</v>
          </cell>
          <cell r="C190">
            <v>525678</v>
          </cell>
          <cell r="D190" t="str">
            <v>3.5.1</v>
          </cell>
        </row>
        <row r="191">
          <cell r="A191" t="str">
            <v>CH613 - Bury HV</v>
          </cell>
          <cell r="B191" t="str">
            <v>Pay &amp; Expenditure</v>
          </cell>
          <cell r="C191">
            <v>477310</v>
          </cell>
          <cell r="D191" t="str">
            <v>3.5.1</v>
          </cell>
        </row>
        <row r="192">
          <cell r="A192" t="str">
            <v>CH614 - Haverhill HV</v>
          </cell>
          <cell r="B192" t="str">
            <v>Pay &amp; Expenditure</v>
          </cell>
          <cell r="C192">
            <v>345658</v>
          </cell>
          <cell r="D192" t="str">
            <v>3.5.1</v>
          </cell>
        </row>
        <row r="193">
          <cell r="A193" t="str">
            <v>CH615 - Thurston HV</v>
          </cell>
          <cell r="B193" t="str">
            <v>Pay &amp; Expenditure</v>
          </cell>
          <cell r="C193">
            <v>229642</v>
          </cell>
          <cell r="D193" t="str">
            <v>3.5.1</v>
          </cell>
        </row>
        <row r="194">
          <cell r="A194" t="str">
            <v>CH616 - Sudbury HV</v>
          </cell>
          <cell r="B194" t="str">
            <v>Pay &amp; Expenditure</v>
          </cell>
          <cell r="C194">
            <v>321172</v>
          </cell>
          <cell r="D194" t="str">
            <v>3.5.1</v>
          </cell>
        </row>
        <row r="195">
          <cell r="A195" t="str">
            <v>CH617 - Forest Heath HV</v>
          </cell>
          <cell r="B195" t="str">
            <v>Pay &amp; Expenditure</v>
          </cell>
          <cell r="C195">
            <v>551631</v>
          </cell>
          <cell r="D195" t="str">
            <v>3.5.1</v>
          </cell>
        </row>
        <row r="196">
          <cell r="A196" t="str">
            <v>CH640 - High Suffolk SN</v>
          </cell>
          <cell r="B196" t="str">
            <v>Pay &amp; Expenditure</v>
          </cell>
          <cell r="C196">
            <v>94893</v>
          </cell>
          <cell r="D196" t="str">
            <v>3.5.1</v>
          </cell>
        </row>
        <row r="197">
          <cell r="A197" t="str">
            <v>CH641 - Stowmarket SN</v>
          </cell>
          <cell r="B197" t="str">
            <v>Pay &amp; Expenditure</v>
          </cell>
          <cell r="C197">
            <v>95735</v>
          </cell>
          <cell r="D197" t="str">
            <v>3.5.1</v>
          </cell>
        </row>
        <row r="198">
          <cell r="A198" t="str">
            <v>CH642 - South Suffolk SN</v>
          </cell>
          <cell r="B198" t="str">
            <v>Pay &amp; Expenditure</v>
          </cell>
          <cell r="C198">
            <v>76620</v>
          </cell>
          <cell r="D198" t="str">
            <v>3.5.1</v>
          </cell>
        </row>
        <row r="199">
          <cell r="A199" t="str">
            <v>CH643 - Felixstowe SN</v>
          </cell>
          <cell r="B199" t="str">
            <v>Pay &amp; Expenditure</v>
          </cell>
          <cell r="C199">
            <v>79067</v>
          </cell>
          <cell r="D199" t="str">
            <v>3.5.1</v>
          </cell>
        </row>
        <row r="200">
          <cell r="A200" t="str">
            <v>CH644 - Framlingham SN</v>
          </cell>
          <cell r="B200" t="str">
            <v>Pay &amp; Expenditure</v>
          </cell>
          <cell r="C200">
            <v>79604</v>
          </cell>
          <cell r="D200" t="str">
            <v>3.5.1</v>
          </cell>
        </row>
        <row r="201">
          <cell r="A201" t="str">
            <v>CH645 - Woodbridge SN</v>
          </cell>
          <cell r="B201" t="str">
            <v>Pay &amp; Expenditure</v>
          </cell>
          <cell r="C201">
            <v>83230</v>
          </cell>
          <cell r="D201" t="str">
            <v>3.5.1</v>
          </cell>
        </row>
        <row r="202">
          <cell r="A202" t="str">
            <v>CH646 - Ipswich North SN</v>
          </cell>
          <cell r="B202" t="str">
            <v>Pay &amp; Expenditure</v>
          </cell>
          <cell r="C202">
            <v>84620</v>
          </cell>
          <cell r="D202" t="str">
            <v>3.5.1</v>
          </cell>
        </row>
        <row r="203">
          <cell r="A203" t="str">
            <v>CH647 - Ipswich East SN</v>
          </cell>
          <cell r="B203" t="str">
            <v>Pay &amp; Expenditure</v>
          </cell>
          <cell r="C203">
            <v>105123</v>
          </cell>
          <cell r="D203" t="str">
            <v>3.5.1</v>
          </cell>
        </row>
        <row r="204">
          <cell r="A204" t="str">
            <v>CH648 - Ipswich South SN</v>
          </cell>
          <cell r="B204" t="str">
            <v>Pay &amp; Expenditure</v>
          </cell>
          <cell r="C204">
            <v>119781</v>
          </cell>
          <cell r="D204" t="str">
            <v>3.5.1</v>
          </cell>
        </row>
        <row r="205">
          <cell r="A205" t="str">
            <v>CH649 - Ipswich West SN</v>
          </cell>
          <cell r="B205" t="str">
            <v>Pay &amp; Expenditure</v>
          </cell>
          <cell r="C205">
            <v>126084</v>
          </cell>
          <cell r="D205" t="str">
            <v>3.5.1</v>
          </cell>
        </row>
        <row r="206">
          <cell r="A206" t="str">
            <v>CH650 - Bury SN</v>
          </cell>
          <cell r="B206" t="str">
            <v>Pay &amp; Expenditure</v>
          </cell>
          <cell r="C206">
            <v>102482</v>
          </cell>
          <cell r="D206" t="str">
            <v>3.5.1</v>
          </cell>
        </row>
        <row r="207">
          <cell r="A207" t="str">
            <v>CH651 - Haverhill SN</v>
          </cell>
          <cell r="B207" t="str">
            <v>Pay &amp; Expenditure</v>
          </cell>
          <cell r="C207">
            <v>97812</v>
          </cell>
          <cell r="D207" t="str">
            <v>3.5.1</v>
          </cell>
        </row>
        <row r="208">
          <cell r="A208" t="str">
            <v>CH652 - Thurston SN</v>
          </cell>
          <cell r="B208" t="str">
            <v>Pay &amp; Expenditure</v>
          </cell>
          <cell r="C208">
            <v>70771</v>
          </cell>
          <cell r="D208" t="str">
            <v>3.5.1</v>
          </cell>
        </row>
        <row r="209">
          <cell r="A209" t="str">
            <v>CH653 - Sudbury SN</v>
          </cell>
          <cell r="B209" t="str">
            <v>Pay &amp; Expenditure</v>
          </cell>
          <cell r="C209">
            <v>91862</v>
          </cell>
          <cell r="D209" t="str">
            <v>3.5.1</v>
          </cell>
        </row>
        <row r="210">
          <cell r="A210" t="str">
            <v>CH654 - Forest Heath SN</v>
          </cell>
          <cell r="B210" t="str">
            <v>Pay &amp; Expenditure</v>
          </cell>
          <cell r="C210">
            <v>153237</v>
          </cell>
          <cell r="D210" t="str">
            <v>3.5.1</v>
          </cell>
        </row>
        <row r="211">
          <cell r="A211" t="str">
            <v>CH655 - Special Schools</v>
          </cell>
          <cell r="B211" t="str">
            <v>Pay &amp; Expenditure</v>
          </cell>
          <cell r="C211">
            <v>143666</v>
          </cell>
          <cell r="D211" t="str">
            <v>3.5.1</v>
          </cell>
        </row>
        <row r="212">
          <cell r="A212" t="str">
            <v>CH670 - Enuresis</v>
          </cell>
          <cell r="B212" t="str">
            <v>Pay &amp; Expenditure</v>
          </cell>
          <cell r="C212">
            <v>42295</v>
          </cell>
          <cell r="D212" t="str">
            <v>3.5.1</v>
          </cell>
        </row>
        <row r="213">
          <cell r="A213" t="str">
            <v>CH671 - HPV</v>
          </cell>
          <cell r="B213" t="str">
            <v>Pay &amp; Expenditure</v>
          </cell>
          <cell r="C213">
            <v>176122</v>
          </cell>
          <cell r="D213" t="str">
            <v>3.5.1</v>
          </cell>
        </row>
        <row r="214">
          <cell r="A214" t="str">
            <v>CH672 - LD Paediatric Nursing - East</v>
          </cell>
          <cell r="B214" t="str">
            <v>Pay &amp; Expenditure</v>
          </cell>
          <cell r="C214">
            <v>116505</v>
          </cell>
          <cell r="D214" t="str">
            <v>3.5.1</v>
          </cell>
        </row>
        <row r="215">
          <cell r="A215" t="str">
            <v>CH673 - LD Paediatric Nursing - West</v>
          </cell>
          <cell r="B215" t="str">
            <v>Pay &amp; Expenditure</v>
          </cell>
          <cell r="C215">
            <v>39529</v>
          </cell>
          <cell r="D215" t="str">
            <v>3.5.1</v>
          </cell>
        </row>
        <row r="216">
          <cell r="A216" t="str">
            <v>CH674 - Portage</v>
          </cell>
          <cell r="B216" t="str">
            <v>Pay &amp; Expenditure</v>
          </cell>
          <cell r="C216">
            <v>36500</v>
          </cell>
          <cell r="D216" t="str">
            <v>3.5.1</v>
          </cell>
        </row>
        <row r="217">
          <cell r="A217" t="str">
            <v>CH675 - Looked After Children</v>
          </cell>
          <cell r="B217" t="str">
            <v>Pay &amp; Expenditure</v>
          </cell>
          <cell r="C217">
            <v>100265</v>
          </cell>
          <cell r="D217" t="str">
            <v>3.5.1</v>
          </cell>
        </row>
        <row r="218">
          <cell r="A218" t="str">
            <v>CH676 - Safeguarding</v>
          </cell>
          <cell r="B218" t="str">
            <v>Pay &amp; Expenditure</v>
          </cell>
          <cell r="C218">
            <v>254274</v>
          </cell>
          <cell r="D218" t="str">
            <v>3.5.1</v>
          </cell>
        </row>
        <row r="219">
          <cell r="A219" t="str">
            <v>CK766 - Contingency SEN Audit</v>
          </cell>
          <cell r="B219" t="str">
            <v>Pay &amp; Expenditure</v>
          </cell>
          <cell r="C219">
            <v>100088</v>
          </cell>
          <cell r="D219" t="str">
            <v>2.1.2</v>
          </cell>
        </row>
        <row r="220">
          <cell r="A220" t="str">
            <v>CK771 - Looked After Children service</v>
          </cell>
          <cell r="B220" t="str">
            <v>Pay &amp; Expenditure</v>
          </cell>
          <cell r="C220">
            <v>236927</v>
          </cell>
          <cell r="D220" t="str">
            <v>3.1.8</v>
          </cell>
        </row>
        <row r="221">
          <cell r="A221" t="str">
            <v>CK772 - Looked After Childrens Service (North)</v>
          </cell>
          <cell r="B221" t="str">
            <v>Pay &amp; Expenditure</v>
          </cell>
          <cell r="C221">
            <v>13090</v>
          </cell>
          <cell r="D221" t="str">
            <v>3.1.8</v>
          </cell>
        </row>
        <row r="222">
          <cell r="A222" t="str">
            <v>CK773 - Looked After Childrens Service (South)</v>
          </cell>
          <cell r="B222" t="str">
            <v>Pay &amp; Expenditure</v>
          </cell>
          <cell r="C222">
            <v>13990</v>
          </cell>
          <cell r="D222" t="str">
            <v>3.1.8</v>
          </cell>
        </row>
        <row r="223">
          <cell r="A223" t="str">
            <v>CK774 - Looked After Childrens Service (West)</v>
          </cell>
          <cell r="B223" t="str">
            <v>Pay &amp; Expenditure</v>
          </cell>
          <cell r="C223">
            <v>16090</v>
          </cell>
          <cell r="D223" t="str">
            <v>3.1.8</v>
          </cell>
        </row>
        <row r="224">
          <cell r="A224" t="str">
            <v>CK775 - Looked After Childrens Service (County)</v>
          </cell>
          <cell r="B224" t="str">
            <v>Pay &amp; Expenditure</v>
          </cell>
          <cell r="C224">
            <v>33670</v>
          </cell>
          <cell r="D224" t="str">
            <v>3.1.8</v>
          </cell>
        </row>
        <row r="225">
          <cell r="A225" t="str">
            <v>CO775 - Targetted Mental Health in School</v>
          </cell>
          <cell r="B225" t="str">
            <v>Income</v>
          </cell>
          <cell r="C225">
            <v>-54000</v>
          </cell>
          <cell r="D225" t="str">
            <v>3.5.2</v>
          </cell>
        </row>
        <row r="226">
          <cell r="A226" t="str">
            <v>CO775 - Targetted Mental Health in School</v>
          </cell>
          <cell r="B226" t="str">
            <v>Pay &amp; Expenditure</v>
          </cell>
          <cell r="C226">
            <v>155830</v>
          </cell>
          <cell r="D226" t="str">
            <v>3.5.2</v>
          </cell>
        </row>
        <row r="227">
          <cell r="A227" t="str">
            <v>DA001 - Children &amp; Young People Directorate</v>
          </cell>
          <cell r="B227" t="str">
            <v>Pay &amp; Expenditure</v>
          </cell>
          <cell r="C227">
            <v>529902</v>
          </cell>
          <cell r="D227" t="str">
            <v>3.3.2</v>
          </cell>
        </row>
        <row r="228">
          <cell r="A228" t="str">
            <v>DB007 - Suffolk Anglia Ruskin University</v>
          </cell>
          <cell r="B228" t="str">
            <v>Income</v>
          </cell>
          <cell r="C228">
            <v>-323000</v>
          </cell>
          <cell r="D228" t="str">
            <v>3.3.2</v>
          </cell>
        </row>
        <row r="229">
          <cell r="A229" t="str">
            <v>DB007 - Suffolk Anglia Ruskin University</v>
          </cell>
          <cell r="B229" t="str">
            <v>Pay &amp; Expenditure</v>
          </cell>
          <cell r="C229">
            <v>323000</v>
          </cell>
          <cell r="D229" t="str">
            <v>3.3.2</v>
          </cell>
        </row>
        <row r="230">
          <cell r="A230" t="str">
            <v>DB023 - Workforce Development Management</v>
          </cell>
          <cell r="B230" t="str">
            <v>Income</v>
          </cell>
          <cell r="C230">
            <v>-368</v>
          </cell>
          <cell r="D230" t="str">
            <v>3.3.2</v>
          </cell>
        </row>
        <row r="231">
          <cell r="A231" t="str">
            <v>DB023 - Workforce Development Management</v>
          </cell>
          <cell r="B231" t="str">
            <v>Pay &amp; Expenditure</v>
          </cell>
          <cell r="C231">
            <v>679528</v>
          </cell>
          <cell r="D231" t="str">
            <v>3.3.2</v>
          </cell>
        </row>
        <row r="232">
          <cell r="A232" t="str">
            <v>DB030 - NVQ Child Care</v>
          </cell>
          <cell r="B232" t="str">
            <v>Pay &amp; Expenditure</v>
          </cell>
          <cell r="C232">
            <v>41200</v>
          </cell>
          <cell r="D232" t="str">
            <v>3.3.2</v>
          </cell>
        </row>
        <row r="233">
          <cell r="A233" t="str">
            <v>DB033 - Children Act</v>
          </cell>
          <cell r="B233" t="str">
            <v>Income</v>
          </cell>
          <cell r="C233">
            <v>-123750</v>
          </cell>
          <cell r="D233" t="str">
            <v>3.3.2</v>
          </cell>
        </row>
        <row r="234">
          <cell r="A234" t="str">
            <v>DB033 - Children Act</v>
          </cell>
          <cell r="B234" t="str">
            <v>Pay &amp; Expenditure</v>
          </cell>
          <cell r="C234">
            <v>188750</v>
          </cell>
          <cell r="D234" t="str">
            <v>3.3.2</v>
          </cell>
        </row>
        <row r="235">
          <cell r="A235" t="str">
            <v>DB034 - Child Care Post Qualifying</v>
          </cell>
          <cell r="B235" t="str">
            <v>Pay &amp; Expenditure</v>
          </cell>
          <cell r="C235">
            <v>113380</v>
          </cell>
          <cell r="D235" t="str">
            <v>3.3.2</v>
          </cell>
        </row>
        <row r="236">
          <cell r="A236" t="str">
            <v>DB035 - Foster Carer Training</v>
          </cell>
          <cell r="B236" t="str">
            <v>Pay &amp; Expenditure</v>
          </cell>
          <cell r="C236">
            <v>27520</v>
          </cell>
          <cell r="D236" t="str">
            <v>3.3.2</v>
          </cell>
        </row>
        <row r="237">
          <cell r="A237" t="str">
            <v>DB037 - Social Work Training</v>
          </cell>
          <cell r="B237" t="str">
            <v>Pay &amp; Expenditure</v>
          </cell>
          <cell r="C237">
            <v>74910</v>
          </cell>
          <cell r="D237" t="str">
            <v>3.3.2</v>
          </cell>
        </row>
        <row r="238">
          <cell r="A238" t="str">
            <v>DB047 - Core Training Programme</v>
          </cell>
          <cell r="B238" t="str">
            <v>Income</v>
          </cell>
          <cell r="C238">
            <v>-44448</v>
          </cell>
          <cell r="D238" t="str">
            <v>3.3.2</v>
          </cell>
        </row>
        <row r="239">
          <cell r="A239" t="str">
            <v>DB047 - Core Training Programme</v>
          </cell>
          <cell r="B239" t="str">
            <v>Pay &amp; Expenditure</v>
          </cell>
          <cell r="C239">
            <v>188868</v>
          </cell>
          <cell r="D239" t="str">
            <v>3.3.2</v>
          </cell>
        </row>
        <row r="240">
          <cell r="A240" t="str">
            <v>DB048 - Early Years &amp; Childcare and Children's Centres Qualifications</v>
          </cell>
          <cell r="B240" t="str">
            <v>Pay &amp; Expenditure</v>
          </cell>
          <cell r="C240">
            <v>208320</v>
          </cell>
          <cell r="D240" t="str">
            <v>3.3.2</v>
          </cell>
        </row>
        <row r="241">
          <cell r="A241" t="str">
            <v>DB049 - Early Years &amp; Childcare CPD</v>
          </cell>
          <cell r="B241" t="str">
            <v>Pay &amp; Expenditure</v>
          </cell>
          <cell r="C241">
            <v>315521</v>
          </cell>
          <cell r="D241" t="str">
            <v>3.3.2</v>
          </cell>
        </row>
        <row r="242">
          <cell r="A242" t="str">
            <v>DE007 - Government Grant Income</v>
          </cell>
          <cell r="B242" t="str">
            <v>Income</v>
          </cell>
          <cell r="C242">
            <v>-853086</v>
          </cell>
          <cell r="D242" t="str">
            <v>Exclude</v>
          </cell>
        </row>
        <row r="243">
          <cell r="A243" t="str">
            <v>DE021 - Troubled Families Grant Income</v>
          </cell>
          <cell r="B243" t="str">
            <v>Income</v>
          </cell>
          <cell r="C243">
            <v>-1581000</v>
          </cell>
          <cell r="D243" t="str">
            <v>Exclude</v>
          </cell>
        </row>
        <row r="244">
          <cell r="A244" t="str">
            <v>DE022 - LASPO Grant Income</v>
          </cell>
          <cell r="B244" t="str">
            <v>Pay &amp; Expenditure</v>
          </cell>
          <cell r="C244">
            <v>-97590</v>
          </cell>
          <cell r="D244" t="str">
            <v>Exclude</v>
          </cell>
        </row>
        <row r="245">
          <cell r="A245" t="str">
            <v>DF002 - Redundancies / Premature Retir</v>
          </cell>
          <cell r="B245" t="str">
            <v>Pay &amp; Expenditure</v>
          </cell>
          <cell r="C245">
            <v>238884</v>
          </cell>
          <cell r="D245" t="str">
            <v>2.0.7</v>
          </cell>
        </row>
        <row r="246">
          <cell r="A246" t="str">
            <v>DF003 - Criminal Records Bureau Charge</v>
          </cell>
          <cell r="B246" t="str">
            <v>Pay &amp; Expenditure</v>
          </cell>
          <cell r="C246">
            <v>149910</v>
          </cell>
          <cell r="D246" t="str">
            <v>2.0.6</v>
          </cell>
        </row>
        <row r="247">
          <cell r="A247" t="str">
            <v>DF007 - Dismissal/Prem Ret: Pre 1st Ap</v>
          </cell>
          <cell r="B247" t="str">
            <v>Pay &amp; Expenditure</v>
          </cell>
          <cell r="C247">
            <v>806470</v>
          </cell>
          <cell r="D247" t="str">
            <v>2.2.3</v>
          </cell>
        </row>
        <row r="248">
          <cell r="A248" t="str">
            <v>DF009 - Post April 1999</v>
          </cell>
          <cell r="B248" t="str">
            <v>Pay &amp; Expenditure</v>
          </cell>
          <cell r="C248">
            <v>446590</v>
          </cell>
          <cell r="D248" t="str">
            <v>2.2.3</v>
          </cell>
        </row>
        <row r="249">
          <cell r="A249" t="str">
            <v>DF010 - Structural Repairs &amp; Maintenan</v>
          </cell>
          <cell r="B249" t="str">
            <v>Pay &amp; Expenditure</v>
          </cell>
          <cell r="C249">
            <v>15610</v>
          </cell>
          <cell r="D249" t="str">
            <v>2.0.5</v>
          </cell>
        </row>
        <row r="250">
          <cell r="A250" t="str">
            <v>DF022 - School Admissions / Supply of</v>
          </cell>
          <cell r="B250" t="str">
            <v>Income</v>
          </cell>
          <cell r="C250">
            <v>-4750</v>
          </cell>
          <cell r="D250" t="str">
            <v>2.0.6</v>
          </cell>
        </row>
        <row r="251">
          <cell r="A251" t="str">
            <v>DF022 - School Admissions / Supply of</v>
          </cell>
          <cell r="B251" t="str">
            <v>Pay &amp; Expenditure</v>
          </cell>
          <cell r="C251">
            <v>200</v>
          </cell>
          <cell r="D251" t="str">
            <v>2.0.6</v>
          </cell>
        </row>
        <row r="252">
          <cell r="A252" t="str">
            <v>DF202 - ICT - Business Development</v>
          </cell>
          <cell r="B252" t="str">
            <v>Income</v>
          </cell>
          <cell r="C252">
            <v>-560400</v>
          </cell>
          <cell r="D252" t="str">
            <v>2.0.6</v>
          </cell>
        </row>
        <row r="253">
          <cell r="A253" t="str">
            <v>DF202 - ICT - Business Development</v>
          </cell>
          <cell r="B253" t="str">
            <v>Pay &amp; Expenditure</v>
          </cell>
          <cell r="C253">
            <v>262410</v>
          </cell>
          <cell r="D253" t="str">
            <v>2.0.6</v>
          </cell>
        </row>
        <row r="254">
          <cell r="A254" t="str">
            <v>DF203 - Personnel</v>
          </cell>
          <cell r="B254" t="str">
            <v>Pay &amp; Expenditure</v>
          </cell>
          <cell r="C254">
            <v>45940</v>
          </cell>
          <cell r="D254" t="str">
            <v>2.0.6</v>
          </cell>
        </row>
        <row r="255">
          <cell r="A255" t="str">
            <v>DF204 - Institutional Support : Genera</v>
          </cell>
          <cell r="B255" t="str">
            <v>Income</v>
          </cell>
          <cell r="C255">
            <v>-3464021</v>
          </cell>
          <cell r="D255" t="str">
            <v>2.0.6</v>
          </cell>
        </row>
        <row r="256">
          <cell r="A256" t="str">
            <v>DF204 - Institutional Support : Genera</v>
          </cell>
          <cell r="B256" t="str">
            <v>Pay &amp; Expenditure</v>
          </cell>
          <cell r="C256">
            <v>876700</v>
          </cell>
          <cell r="D256" t="str">
            <v>2.0.6</v>
          </cell>
        </row>
        <row r="257">
          <cell r="A257" t="str">
            <v>DF402 - Corporate Overheads</v>
          </cell>
          <cell r="B257" t="str">
            <v>Pay &amp; Expenditure</v>
          </cell>
          <cell r="C257">
            <v>604</v>
          </cell>
          <cell r="D257" t="str">
            <v>2.0.6</v>
          </cell>
        </row>
        <row r="258">
          <cell r="A258" t="str">
            <v>DF602 - Overheads HQ Resources</v>
          </cell>
          <cell r="B258" t="str">
            <v>Pay &amp; Expenditure</v>
          </cell>
          <cell r="C258">
            <v>2293560</v>
          </cell>
          <cell r="D258" t="str">
            <v>2.0.6</v>
          </cell>
        </row>
        <row r="259">
          <cell r="A259" t="str">
            <v>DF604 - CYP Overheads</v>
          </cell>
          <cell r="B259" t="str">
            <v>Pay &amp; Expenditure</v>
          </cell>
          <cell r="C259">
            <v>325508</v>
          </cell>
          <cell r="D259" t="str">
            <v>2.0.6</v>
          </cell>
        </row>
        <row r="260">
          <cell r="A260" t="str">
            <v>DG002 - Area 1 - Residential</v>
          </cell>
          <cell r="B260" t="str">
            <v>Pay &amp; Expenditure</v>
          </cell>
          <cell r="C260">
            <v>1127583</v>
          </cell>
          <cell r="D260" t="str">
            <v>Apportion See PP Tab</v>
          </cell>
        </row>
        <row r="261">
          <cell r="A261" t="str">
            <v>DG003 - Area 2 - Residential</v>
          </cell>
          <cell r="B261" t="str">
            <v>Pay &amp; Expenditure</v>
          </cell>
          <cell r="C261">
            <v>1092101</v>
          </cell>
          <cell r="D261" t="str">
            <v>Apportion See PP Tab</v>
          </cell>
        </row>
        <row r="262">
          <cell r="A262" t="str">
            <v>DG004 - Area 3 - Residential</v>
          </cell>
          <cell r="B262" t="str">
            <v>Pay &amp; Expenditure</v>
          </cell>
          <cell r="C262">
            <v>1271602</v>
          </cell>
          <cell r="D262" t="str">
            <v>Apportion See PP Tab</v>
          </cell>
        </row>
        <row r="263">
          <cell r="A263" t="str">
            <v>DG005 - Area 4 - Residential</v>
          </cell>
          <cell r="B263" t="str">
            <v>Pay &amp; Expenditure</v>
          </cell>
          <cell r="C263">
            <v>1902842</v>
          </cell>
          <cell r="D263" t="str">
            <v>Apportion See PP Tab</v>
          </cell>
        </row>
        <row r="264">
          <cell r="A264" t="str">
            <v>DG006 - Area 5 - Residential</v>
          </cell>
          <cell r="B264" t="str">
            <v>Pay &amp; Expenditure</v>
          </cell>
          <cell r="C264">
            <v>1300842</v>
          </cell>
          <cell r="D264" t="str">
            <v>Apportion See PP Tab</v>
          </cell>
        </row>
        <row r="265">
          <cell r="A265" t="str">
            <v>DG007 - Area 6 - Residential</v>
          </cell>
          <cell r="B265" t="str">
            <v>Pay &amp; Expenditure</v>
          </cell>
          <cell r="C265">
            <v>2054702</v>
          </cell>
          <cell r="D265" t="str">
            <v>Apportion See PP Tab</v>
          </cell>
        </row>
        <row r="266">
          <cell r="A266" t="str">
            <v>DG008 - DCT West - Residential</v>
          </cell>
          <cell r="B266" t="str">
            <v>Pay &amp; Expenditure</v>
          </cell>
          <cell r="C266">
            <v>618365</v>
          </cell>
          <cell r="D266" t="str">
            <v>Apportion See PP Tab</v>
          </cell>
        </row>
        <row r="267">
          <cell r="A267" t="str">
            <v>DG009 - DCT North Coastal - Residential</v>
          </cell>
          <cell r="B267" t="str">
            <v>Pay &amp; Expenditure</v>
          </cell>
          <cell r="C267">
            <v>189438</v>
          </cell>
          <cell r="D267" t="str">
            <v>Apportion See PP Tab</v>
          </cell>
        </row>
        <row r="268">
          <cell r="A268" t="str">
            <v>DG010 - DCT Central South - Residential</v>
          </cell>
          <cell r="B268" t="str">
            <v>Pay &amp; Expenditure</v>
          </cell>
          <cell r="C268">
            <v>217324</v>
          </cell>
          <cell r="D268" t="str">
            <v>Apportion See PP Tab</v>
          </cell>
        </row>
        <row r="269">
          <cell r="A269" t="str">
            <v>DH001 - Pre Adoption</v>
          </cell>
          <cell r="B269" t="str">
            <v>Pay &amp; Expenditure</v>
          </cell>
          <cell r="C269">
            <v>455080</v>
          </cell>
          <cell r="D269" t="str">
            <v>3.1.3</v>
          </cell>
        </row>
        <row r="270">
          <cell r="A270" t="str">
            <v>DH002 - Adoption Panel</v>
          </cell>
          <cell r="B270" t="str">
            <v>Pay &amp; Expenditure</v>
          </cell>
          <cell r="C270">
            <v>107142</v>
          </cell>
          <cell r="D270" t="str">
            <v>3.1.3</v>
          </cell>
        </row>
        <row r="271">
          <cell r="A271" t="str">
            <v>DH003 - Central:Adoption</v>
          </cell>
          <cell r="B271" t="str">
            <v>Pay &amp; Expenditure</v>
          </cell>
          <cell r="C271">
            <v>1075966</v>
          </cell>
          <cell r="D271" t="str">
            <v>3.1.3</v>
          </cell>
        </row>
        <row r="272">
          <cell r="A272" t="str">
            <v>DH004 - Sep Parent Adoption</v>
          </cell>
          <cell r="B272" t="str">
            <v>Pay &amp; Expenditure</v>
          </cell>
          <cell r="C272">
            <v>19160</v>
          </cell>
          <cell r="D272" t="str">
            <v>3.1.3</v>
          </cell>
        </row>
        <row r="273">
          <cell r="A273" t="str">
            <v>DH005 - Inter Country Adoption</v>
          </cell>
          <cell r="B273" t="str">
            <v>Pay &amp; Expenditure</v>
          </cell>
          <cell r="C273">
            <v>5330</v>
          </cell>
          <cell r="D273" t="str">
            <v>3.1.3</v>
          </cell>
        </row>
        <row r="274">
          <cell r="A274" t="str">
            <v>DH008 - Adoption Support</v>
          </cell>
          <cell r="B274" t="str">
            <v>Pay &amp; Expenditure</v>
          </cell>
          <cell r="C274">
            <v>371371</v>
          </cell>
          <cell r="D274" t="str">
            <v>3.1.3</v>
          </cell>
        </row>
        <row r="275">
          <cell r="A275" t="str">
            <v>DH009 - Family Finding</v>
          </cell>
          <cell r="B275" t="str">
            <v>Pay &amp; Expenditure</v>
          </cell>
          <cell r="C275">
            <v>386954</v>
          </cell>
          <cell r="D275" t="str">
            <v>3.1.3</v>
          </cell>
        </row>
        <row r="276">
          <cell r="A276" t="str">
            <v>DI001 - Central:Grants:Children &amp; Family</v>
          </cell>
          <cell r="B276" t="str">
            <v>Pay &amp; Expenditure</v>
          </cell>
          <cell r="C276">
            <v>869243</v>
          </cell>
          <cell r="D276" t="str">
            <v>3.4.4</v>
          </cell>
        </row>
        <row r="277">
          <cell r="A277" t="str">
            <v>DJ001 - Martlesham Project</v>
          </cell>
          <cell r="B277" t="str">
            <v>Pay &amp; Expenditure</v>
          </cell>
          <cell r="C277">
            <v>42107</v>
          </cell>
          <cell r="D277" t="str">
            <v>3.1.1</v>
          </cell>
        </row>
        <row r="278">
          <cell r="A278" t="str">
            <v>DJ003 - Lowestoft Children's Home</v>
          </cell>
          <cell r="B278" t="str">
            <v>Pay &amp; Expenditure</v>
          </cell>
          <cell r="C278">
            <v>498198</v>
          </cell>
          <cell r="D278" t="str">
            <v>3.1.1</v>
          </cell>
        </row>
        <row r="279">
          <cell r="A279" t="str">
            <v>DJ004 - Grange Road Children's Home</v>
          </cell>
          <cell r="B279" t="str">
            <v>Pay &amp; Expenditure</v>
          </cell>
          <cell r="C279">
            <v>491775</v>
          </cell>
          <cell r="D279" t="str">
            <v>3.1.1</v>
          </cell>
        </row>
        <row r="280">
          <cell r="A280" t="str">
            <v>DJ005 - Woodmans Place</v>
          </cell>
          <cell r="B280" t="str">
            <v>Pay &amp; Expenditure</v>
          </cell>
          <cell r="C280">
            <v>482248</v>
          </cell>
          <cell r="D280" t="str">
            <v>3.1.1</v>
          </cell>
        </row>
        <row r="281">
          <cell r="A281" t="str">
            <v>DJ006 - Hospital Road Children's Home</v>
          </cell>
          <cell r="B281" t="str">
            <v>Pay &amp; Expenditure</v>
          </cell>
          <cell r="C281">
            <v>501063</v>
          </cell>
          <cell r="D281" t="str">
            <v>3.1.1</v>
          </cell>
        </row>
        <row r="282">
          <cell r="A282" t="str">
            <v>DJ007 - Redwood Lodge Children's Home</v>
          </cell>
          <cell r="B282" t="str">
            <v>Pay &amp; Expenditure</v>
          </cell>
          <cell r="C282">
            <v>464489</v>
          </cell>
          <cell r="D282" t="str">
            <v>3.1.1</v>
          </cell>
        </row>
        <row r="283">
          <cell r="A283" t="str">
            <v>DJ008 - Central:Child Resource Centres</v>
          </cell>
          <cell r="B283" t="str">
            <v>Pay &amp; Expenditure</v>
          </cell>
          <cell r="C283">
            <v>187218</v>
          </cell>
          <cell r="D283" t="str">
            <v>3.1.1</v>
          </cell>
        </row>
        <row r="284">
          <cell r="A284" t="str">
            <v>DJ009 - CHOOHSS</v>
          </cell>
          <cell r="B284" t="str">
            <v>Pay &amp; Expenditure</v>
          </cell>
          <cell r="C284">
            <v>56729</v>
          </cell>
          <cell r="D284" t="str">
            <v>3.1.1</v>
          </cell>
        </row>
        <row r="285">
          <cell r="A285" t="str">
            <v>DK001 - LAC Health Cont.</v>
          </cell>
          <cell r="B285" t="str">
            <v>Pay &amp; Expenditure</v>
          </cell>
          <cell r="C285">
            <v>52430</v>
          </cell>
          <cell r="D285" t="str">
            <v>3.1.5</v>
          </cell>
        </row>
        <row r="286">
          <cell r="A286" t="str">
            <v>DK003 - Corporate Parenting Management</v>
          </cell>
          <cell r="B286" t="str">
            <v>Pay &amp; Expenditure</v>
          </cell>
          <cell r="C286">
            <v>327003</v>
          </cell>
          <cell r="D286" t="str">
            <v>3.3.1</v>
          </cell>
        </row>
        <row r="287">
          <cell r="A287" t="str">
            <v>DK004 - Central:Comm Place:Leaving Care</v>
          </cell>
          <cell r="B287" t="str">
            <v>Pay &amp; Expenditure</v>
          </cell>
          <cell r="C287">
            <v>551550</v>
          </cell>
          <cell r="D287" t="str">
            <v>3.1.9</v>
          </cell>
        </row>
        <row r="288">
          <cell r="A288" t="str">
            <v>DK005 - Catch 22</v>
          </cell>
          <cell r="B288" t="str">
            <v>Pay &amp; Expenditure</v>
          </cell>
          <cell r="C288">
            <v>1066000</v>
          </cell>
          <cell r="D288" t="str">
            <v>3.1.9</v>
          </cell>
        </row>
        <row r="289">
          <cell r="A289" t="str">
            <v>DK006 - Leaving Care UASC 18+Â </v>
          </cell>
          <cell r="B289" t="str">
            <v>Pay &amp; Expenditure</v>
          </cell>
          <cell r="C289">
            <v>50000</v>
          </cell>
          <cell r="D289" t="str">
            <v>3.1.10</v>
          </cell>
        </row>
        <row r="290">
          <cell r="A290" t="str">
            <v>DK102 - Intensive Evidence Based Programme</v>
          </cell>
          <cell r="B290" t="str">
            <v>Income</v>
          </cell>
          <cell r="C290">
            <v>-200000</v>
          </cell>
          <cell r="D290" t="str">
            <v>3.4.4</v>
          </cell>
        </row>
        <row r="291">
          <cell r="A291" t="str">
            <v>DK102 - Intensive Evidence Based Programme</v>
          </cell>
          <cell r="B291" t="str">
            <v>Pay &amp; Expenditure</v>
          </cell>
          <cell r="C291">
            <v>200000</v>
          </cell>
          <cell r="D291" t="str">
            <v>3.4.4</v>
          </cell>
        </row>
        <row r="292">
          <cell r="A292" t="str">
            <v>DL013 - Leeway Domestic Abuse Serivce</v>
          </cell>
          <cell r="B292" t="str">
            <v>Pay &amp; Expenditure</v>
          </cell>
          <cell r="C292">
            <v>271645</v>
          </cell>
          <cell r="D292" t="str">
            <v>3.4.4</v>
          </cell>
        </row>
        <row r="293">
          <cell r="A293" t="str">
            <v>DL105 - Childrens Fund-Ongoing costs</v>
          </cell>
          <cell r="B293" t="str">
            <v>Pay &amp; Expenditure</v>
          </cell>
          <cell r="C293">
            <v>285138</v>
          </cell>
          <cell r="D293" t="str">
            <v>3.4.4</v>
          </cell>
        </row>
        <row r="294">
          <cell r="A294" t="str">
            <v>DL301 - Asylum Seekers - Southern C&amp;F</v>
          </cell>
          <cell r="B294" t="str">
            <v>Income</v>
          </cell>
          <cell r="C294">
            <v>-800000</v>
          </cell>
          <cell r="D294" t="str">
            <v>3.1.10</v>
          </cell>
        </row>
        <row r="295">
          <cell r="A295" t="str">
            <v>DL301 - Asylum Seekers - Southern C&amp;F</v>
          </cell>
          <cell r="B295" t="str">
            <v>Pay &amp; Expenditure</v>
          </cell>
          <cell r="C295">
            <v>800000</v>
          </cell>
          <cell r="D295" t="str">
            <v>3.1.10</v>
          </cell>
        </row>
        <row r="296">
          <cell r="A296" t="str">
            <v>DL304 - Central:Legal Fees</v>
          </cell>
          <cell r="B296" t="str">
            <v>Pay &amp; Expenditure</v>
          </cell>
          <cell r="C296">
            <v>1152950</v>
          </cell>
          <cell r="D296" t="str">
            <v>3.3.1</v>
          </cell>
        </row>
        <row r="297">
          <cell r="A297" t="str">
            <v>DL305 - Children &amp; Families Management</v>
          </cell>
          <cell r="B297" t="str">
            <v>Pay &amp; Expenditure</v>
          </cell>
          <cell r="C297">
            <v>770583</v>
          </cell>
          <cell r="D297" t="str">
            <v>3.3.1</v>
          </cell>
        </row>
        <row r="298">
          <cell r="A298" t="str">
            <v>DL306 - CYP Central BS</v>
          </cell>
          <cell r="B298" t="str">
            <v>Pay &amp; Expenditure</v>
          </cell>
          <cell r="C298">
            <v>248716</v>
          </cell>
          <cell r="D298" t="str">
            <v>3.3.1</v>
          </cell>
        </row>
        <row r="299">
          <cell r="A299" t="str">
            <v>DL307 - Financial Inclusion</v>
          </cell>
          <cell r="B299" t="str">
            <v>Pay &amp; Expenditure</v>
          </cell>
          <cell r="C299">
            <v>100044</v>
          </cell>
          <cell r="D299" t="str">
            <v>3.4.4</v>
          </cell>
        </row>
        <row r="300">
          <cell r="A300" t="str">
            <v>DL308 - Direct Payments Team</v>
          </cell>
          <cell r="B300" t="str">
            <v>Pay &amp; Expenditure</v>
          </cell>
          <cell r="C300">
            <v>61864</v>
          </cell>
          <cell r="D300" t="str">
            <v>3.4.1</v>
          </cell>
        </row>
        <row r="301">
          <cell r="A301" t="str">
            <v>DL310 - Children's Rights</v>
          </cell>
          <cell r="B301" t="str">
            <v>Pay &amp; Expenditure</v>
          </cell>
          <cell r="C301">
            <v>200492</v>
          </cell>
          <cell r="D301" t="str">
            <v>3.3.1</v>
          </cell>
        </row>
        <row r="302">
          <cell r="A302" t="str">
            <v>DL311 - Recruitment</v>
          </cell>
          <cell r="B302" t="str">
            <v>Pay &amp; Expenditure</v>
          </cell>
          <cell r="C302">
            <v>550044</v>
          </cell>
          <cell r="D302" t="str">
            <v>3.3.1</v>
          </cell>
        </row>
        <row r="303">
          <cell r="A303" t="str">
            <v>DL315 - New Operations Model</v>
          </cell>
          <cell r="B303" t="str">
            <v>Pay &amp; Expenditure</v>
          </cell>
          <cell r="C303">
            <v>50001</v>
          </cell>
          <cell r="D303" t="str">
            <v>3.3.1</v>
          </cell>
        </row>
        <row r="304">
          <cell r="A304" t="str">
            <v>DM001 - QA Looked After Children</v>
          </cell>
          <cell r="B304" t="str">
            <v>Pay &amp; Expenditure</v>
          </cell>
          <cell r="C304">
            <v>5000</v>
          </cell>
          <cell r="D304" t="str">
            <v>3.3.3</v>
          </cell>
        </row>
        <row r="305">
          <cell r="A305" t="str">
            <v>DM002 - Safeguarding Children Board</v>
          </cell>
          <cell r="B305" t="str">
            <v>Income</v>
          </cell>
          <cell r="C305">
            <v>-175800</v>
          </cell>
          <cell r="D305" t="str">
            <v>3.3.3</v>
          </cell>
        </row>
        <row r="306">
          <cell r="A306" t="str">
            <v>DM002 - Safeguarding Children Board</v>
          </cell>
          <cell r="B306" t="str">
            <v>Pay &amp; Expenditure</v>
          </cell>
          <cell r="C306">
            <v>228250</v>
          </cell>
          <cell r="D306" t="str">
            <v>3.3.3</v>
          </cell>
        </row>
        <row r="307">
          <cell r="A307" t="str">
            <v>DM004 - SCB General Training</v>
          </cell>
          <cell r="B307" t="str">
            <v>Pay &amp; Expenditure</v>
          </cell>
          <cell r="C307">
            <v>33289</v>
          </cell>
          <cell r="D307" t="str">
            <v>3.3.3</v>
          </cell>
        </row>
        <row r="308">
          <cell r="A308" t="str">
            <v>DM005 - Education Safeguarding Training</v>
          </cell>
          <cell r="B308" t="str">
            <v>Pay &amp; Expenditure</v>
          </cell>
          <cell r="C308">
            <v>56179</v>
          </cell>
          <cell r="D308" t="str">
            <v>3.3.1</v>
          </cell>
        </row>
        <row r="309">
          <cell r="A309" t="str">
            <v>DM008 - Safeguarding 1</v>
          </cell>
          <cell r="B309" t="str">
            <v>Pay &amp; Expenditure</v>
          </cell>
          <cell r="C309">
            <v>14670</v>
          </cell>
          <cell r="D309" t="str">
            <v>3.3.1</v>
          </cell>
        </row>
        <row r="310">
          <cell r="A310" t="str">
            <v>DM009 - Safeguarding 3</v>
          </cell>
          <cell r="B310" t="str">
            <v>Pay &amp; Expenditure</v>
          </cell>
          <cell r="C310">
            <v>7701</v>
          </cell>
          <cell r="D310" t="str">
            <v>3.3.1</v>
          </cell>
        </row>
        <row r="311">
          <cell r="A311" t="str">
            <v>DM010 - Safeguarding 4</v>
          </cell>
          <cell r="B311" t="str">
            <v>Pay &amp; Expenditure</v>
          </cell>
          <cell r="C311">
            <v>7340</v>
          </cell>
          <cell r="D311" t="str">
            <v>3.3.1</v>
          </cell>
        </row>
        <row r="312">
          <cell r="A312" t="str">
            <v>DM011 - Safeguarding 5</v>
          </cell>
          <cell r="B312" t="str">
            <v>Pay &amp; Expenditure</v>
          </cell>
          <cell r="C312">
            <v>6060</v>
          </cell>
          <cell r="D312" t="str">
            <v>3.3.1</v>
          </cell>
        </row>
        <row r="313">
          <cell r="A313" t="str">
            <v>DM012 - Integrated Children's System</v>
          </cell>
          <cell r="B313" t="str">
            <v>Pay &amp; Expenditure</v>
          </cell>
          <cell r="C313">
            <v>21238</v>
          </cell>
          <cell r="D313" t="str">
            <v>3.3.1</v>
          </cell>
        </row>
        <row r="314">
          <cell r="A314" t="str">
            <v>DM013 - Safeguarding Area 1</v>
          </cell>
          <cell r="B314" t="str">
            <v>Pay &amp; Expenditure</v>
          </cell>
          <cell r="C314">
            <v>290638</v>
          </cell>
          <cell r="D314" t="str">
            <v>3.3.1</v>
          </cell>
        </row>
        <row r="315">
          <cell r="A315" t="str">
            <v>DM015 - Safeguarding Area 3</v>
          </cell>
          <cell r="B315" t="str">
            <v>Pay &amp; Expenditure</v>
          </cell>
          <cell r="C315">
            <v>430809</v>
          </cell>
          <cell r="D315" t="str">
            <v>3.3.1</v>
          </cell>
        </row>
        <row r="316">
          <cell r="A316" t="str">
            <v>DM017 - Safeguarding Area 5</v>
          </cell>
          <cell r="B316" t="str">
            <v>Income</v>
          </cell>
          <cell r="C316">
            <v>-15910</v>
          </cell>
          <cell r="D316" t="str">
            <v>3.3.1</v>
          </cell>
        </row>
        <row r="317">
          <cell r="A317" t="str">
            <v>DM017 - Safeguarding Area 5</v>
          </cell>
          <cell r="B317" t="str">
            <v>Pay &amp; Expenditure</v>
          </cell>
          <cell r="C317">
            <v>477321</v>
          </cell>
          <cell r="D317" t="str">
            <v>3.3.1</v>
          </cell>
        </row>
        <row r="318">
          <cell r="A318" t="str">
            <v>DM018 - Safeguarding Area 6</v>
          </cell>
          <cell r="B318" t="str">
            <v>Pay &amp; Expenditure</v>
          </cell>
          <cell r="C318">
            <v>242561</v>
          </cell>
          <cell r="D318" t="str">
            <v>3.3.1</v>
          </cell>
        </row>
        <row r="319">
          <cell r="A319" t="str">
            <v>DO002 - Shakers Lane (Scope)</v>
          </cell>
          <cell r="B319" t="str">
            <v>Pay &amp; Expenditure</v>
          </cell>
          <cell r="C319">
            <v>96640</v>
          </cell>
          <cell r="D319" t="str">
            <v>3.1.6</v>
          </cell>
        </row>
        <row r="320">
          <cell r="A320" t="str">
            <v>DO007 - Ambleside</v>
          </cell>
          <cell r="B320" t="str">
            <v>Income</v>
          </cell>
          <cell r="C320">
            <v>-71750</v>
          </cell>
          <cell r="D320" t="str">
            <v>3.4.2</v>
          </cell>
        </row>
        <row r="321">
          <cell r="A321" t="str">
            <v>DO007 - Ambleside</v>
          </cell>
          <cell r="B321" t="str">
            <v>Pay &amp; Expenditure</v>
          </cell>
          <cell r="C321">
            <v>346230</v>
          </cell>
          <cell r="D321" t="str">
            <v>3.4.2</v>
          </cell>
        </row>
        <row r="322">
          <cell r="A322" t="str">
            <v>DO009 - Break Service SLA</v>
          </cell>
          <cell r="B322" t="str">
            <v>Pay &amp; Expenditure</v>
          </cell>
          <cell r="C322">
            <v>42330</v>
          </cell>
          <cell r="D322" t="str">
            <v>3.4.2</v>
          </cell>
        </row>
        <row r="323">
          <cell r="A323" t="str">
            <v>DO014 - Ace Advocacy</v>
          </cell>
          <cell r="B323" t="str">
            <v>Pay &amp; Expenditure</v>
          </cell>
          <cell r="C323">
            <v>87910</v>
          </cell>
          <cell r="D323" t="str">
            <v>3.4.2</v>
          </cell>
        </row>
        <row r="324">
          <cell r="A324" t="str">
            <v>DO016 - Young Carers Project</v>
          </cell>
          <cell r="B324" t="str">
            <v>Pay &amp; Expenditure</v>
          </cell>
          <cell r="C324">
            <v>466646</v>
          </cell>
          <cell r="D324" t="str">
            <v>3.5.2</v>
          </cell>
        </row>
        <row r="325">
          <cell r="A325" t="str">
            <v>DO017 - Wolves View</v>
          </cell>
          <cell r="B325" t="str">
            <v>Pay &amp; Expenditure</v>
          </cell>
          <cell r="C325">
            <v>183680</v>
          </cell>
          <cell r="D325" t="str">
            <v>3.2.1</v>
          </cell>
        </row>
        <row r="326">
          <cell r="A326" t="str">
            <v>DO027 - Aiming High Disabled Children</v>
          </cell>
          <cell r="B326" t="str">
            <v>Income</v>
          </cell>
          <cell r="C326">
            <v>-112000</v>
          </cell>
          <cell r="D326" t="str">
            <v>3.4.2</v>
          </cell>
        </row>
        <row r="327">
          <cell r="A327" t="str">
            <v>DO027 - Aiming High Disabled Children</v>
          </cell>
          <cell r="B327" t="str">
            <v>Pay &amp; Expenditure</v>
          </cell>
          <cell r="C327">
            <v>2162125</v>
          </cell>
          <cell r="D327" t="str">
            <v>3.4.2</v>
          </cell>
        </row>
        <row r="328">
          <cell r="A328" t="str">
            <v>DO028 - Equipment and Adaptations</v>
          </cell>
          <cell r="B328" t="str">
            <v>Pay &amp; Expenditure</v>
          </cell>
          <cell r="C328">
            <v>100000</v>
          </cell>
          <cell r="D328" t="str">
            <v>3.4.3</v>
          </cell>
        </row>
        <row r="329">
          <cell r="A329" t="str">
            <v>DO030 - Futures Team</v>
          </cell>
          <cell r="B329" t="str">
            <v>Pay &amp; Expenditure</v>
          </cell>
          <cell r="C329">
            <v>148959</v>
          </cell>
          <cell r="D329" t="str">
            <v>3.4.3</v>
          </cell>
        </row>
        <row r="330">
          <cell r="A330" t="str">
            <v>DO031 - Parent Partnership</v>
          </cell>
          <cell r="B330" t="str">
            <v>Pay &amp; Expenditure</v>
          </cell>
          <cell r="C330">
            <v>167975</v>
          </cell>
          <cell r="D330" t="str">
            <v>2.1.3</v>
          </cell>
        </row>
        <row r="331">
          <cell r="A331" t="str">
            <v>DO032 - County DCYP</v>
          </cell>
          <cell r="B331" t="str">
            <v>Pay &amp; Expenditure</v>
          </cell>
          <cell r="C331">
            <v>1583679</v>
          </cell>
          <cell r="D331" t="str">
            <v>3.4.3</v>
          </cell>
        </row>
        <row r="332">
          <cell r="A332" t="str">
            <v>DP002 - Premises/Development</v>
          </cell>
          <cell r="B332" t="str">
            <v>Pay &amp; Expenditure</v>
          </cell>
          <cell r="C332">
            <v>482981</v>
          </cell>
          <cell r="D332" t="str">
            <v>2.0.5</v>
          </cell>
        </row>
        <row r="333">
          <cell r="A333" t="str">
            <v>DP004 - Revenue Contribution to cost of Capital</v>
          </cell>
          <cell r="B333" t="str">
            <v>Pay &amp; Expenditure</v>
          </cell>
          <cell r="C333">
            <v>181000</v>
          </cell>
          <cell r="D333" t="str">
            <v>2.0.5</v>
          </cell>
        </row>
        <row r="334">
          <cell r="A334" t="str">
            <v>DR007 - Learning Difficulties Clubs</v>
          </cell>
          <cell r="B334" t="str">
            <v>Pay &amp; Expenditure</v>
          </cell>
          <cell r="C334">
            <v>2</v>
          </cell>
          <cell r="D334" t="str">
            <v>3.5.1</v>
          </cell>
        </row>
        <row r="335">
          <cell r="A335" t="str">
            <v>DR017 - My Place (Youth)</v>
          </cell>
          <cell r="B335" t="str">
            <v>Pay &amp; Expenditure</v>
          </cell>
          <cell r="C335">
            <v>161678</v>
          </cell>
          <cell r="D335" t="str">
            <v>3.5.1</v>
          </cell>
        </row>
        <row r="336">
          <cell r="A336" t="str">
            <v>DR351 - Felixstowe Ferry Residential Centre</v>
          </cell>
          <cell r="B336" t="str">
            <v>Income</v>
          </cell>
          <cell r="C336">
            <v>-6000</v>
          </cell>
          <cell r="D336" t="str">
            <v>3.5.2</v>
          </cell>
        </row>
        <row r="337">
          <cell r="A337" t="str">
            <v>DR351 - Felixstowe Ferry Residential Centre</v>
          </cell>
          <cell r="B337" t="str">
            <v>Pay &amp; Expenditure</v>
          </cell>
          <cell r="C337">
            <v>7495</v>
          </cell>
          <cell r="D337" t="str">
            <v>3.5.2</v>
          </cell>
        </row>
        <row r="338">
          <cell r="A338" t="str">
            <v>DR352 - Outdoor &amp; Residential Education</v>
          </cell>
          <cell r="B338" t="str">
            <v>Pay &amp; Expenditure</v>
          </cell>
          <cell r="C338">
            <v>52455</v>
          </cell>
          <cell r="D338" t="str">
            <v>3.5.2</v>
          </cell>
        </row>
        <row r="339">
          <cell r="A339" t="str">
            <v>DR353 - Water Sports</v>
          </cell>
          <cell r="B339" t="str">
            <v>Income</v>
          </cell>
          <cell r="C339">
            <v>-25000</v>
          </cell>
          <cell r="D339" t="str">
            <v>3.5.2</v>
          </cell>
        </row>
        <row r="340">
          <cell r="A340" t="str">
            <v>DR353 - Water Sports</v>
          </cell>
          <cell r="B340" t="str">
            <v>Pay &amp; Expenditure</v>
          </cell>
          <cell r="C340">
            <v>74335</v>
          </cell>
          <cell r="D340" t="str">
            <v>3.5.2</v>
          </cell>
        </row>
        <row r="341">
          <cell r="A341" t="str">
            <v>DR360 - Duke Of Edinburgh</v>
          </cell>
          <cell r="B341" t="str">
            <v>Income</v>
          </cell>
          <cell r="C341">
            <v>-6308</v>
          </cell>
          <cell r="D341" t="str">
            <v>3.5.2</v>
          </cell>
        </row>
        <row r="342">
          <cell r="A342" t="str">
            <v>DR360 - Duke Of Edinburgh</v>
          </cell>
          <cell r="B342" t="str">
            <v>Pay &amp; Expenditure</v>
          </cell>
          <cell r="C342">
            <v>47698</v>
          </cell>
          <cell r="D342" t="str">
            <v>3.5.2</v>
          </cell>
        </row>
        <row r="343">
          <cell r="A343" t="str">
            <v>DR361 - Duke Of Edinburgh Expeditions</v>
          </cell>
          <cell r="B343" t="str">
            <v>Income</v>
          </cell>
          <cell r="C343">
            <v>-21163</v>
          </cell>
          <cell r="D343" t="str">
            <v>3.5.2</v>
          </cell>
        </row>
        <row r="344">
          <cell r="A344" t="str">
            <v>DR361 - Duke Of Edinburgh Expeditions</v>
          </cell>
          <cell r="B344" t="str">
            <v>Pay &amp; Expenditure</v>
          </cell>
          <cell r="C344">
            <v>21163</v>
          </cell>
          <cell r="D344" t="str">
            <v>3.5.2</v>
          </cell>
        </row>
        <row r="345">
          <cell r="A345" t="str">
            <v>DR362 - Ipswich Campstore</v>
          </cell>
          <cell r="B345" t="str">
            <v>Income</v>
          </cell>
          <cell r="C345">
            <v>-6000</v>
          </cell>
          <cell r="D345" t="str">
            <v>3.5.2</v>
          </cell>
        </row>
        <row r="346">
          <cell r="A346" t="str">
            <v>DR362 - Ipswich Campstore</v>
          </cell>
          <cell r="B346" t="str">
            <v>Pay &amp; Expenditure</v>
          </cell>
          <cell r="C346">
            <v>8548</v>
          </cell>
          <cell r="D346" t="str">
            <v>3.5.2</v>
          </cell>
        </row>
        <row r="347">
          <cell r="A347" t="str">
            <v>DR366 - Conts.To District Council Debt Charges</v>
          </cell>
          <cell r="B347" t="str">
            <v>Pay &amp; Expenditure</v>
          </cell>
          <cell r="C347">
            <v>5800</v>
          </cell>
          <cell r="D347" t="str">
            <v>3.5.2</v>
          </cell>
        </row>
        <row r="348">
          <cell r="A348" t="str">
            <v>DR370 - County YSS</v>
          </cell>
          <cell r="B348" t="str">
            <v>Pay &amp; Expenditure</v>
          </cell>
          <cell r="C348">
            <v>708815</v>
          </cell>
          <cell r="D348" t="str">
            <v>3.5.1</v>
          </cell>
        </row>
        <row r="349">
          <cell r="A349" t="str">
            <v>DR371 - YSS Information Support</v>
          </cell>
          <cell r="B349" t="str">
            <v>Pay &amp; Expenditure</v>
          </cell>
          <cell r="C349">
            <v>176704</v>
          </cell>
          <cell r="D349" t="str">
            <v>3.5.1</v>
          </cell>
        </row>
        <row r="350">
          <cell r="A350" t="str">
            <v>DR374 - Accreditation</v>
          </cell>
          <cell r="B350" t="str">
            <v>Pay &amp; Expenditure</v>
          </cell>
          <cell r="C350">
            <v>50160</v>
          </cell>
          <cell r="D350" t="str">
            <v>3.5.1</v>
          </cell>
        </row>
        <row r="351">
          <cell r="A351" t="str">
            <v>DR375 - ORE (Outdoor &amp; Residential Education) Projects</v>
          </cell>
          <cell r="B351" t="str">
            <v>Income</v>
          </cell>
          <cell r="C351">
            <v>-7500</v>
          </cell>
          <cell r="D351" t="str">
            <v>3.5.1</v>
          </cell>
        </row>
        <row r="352">
          <cell r="A352" t="str">
            <v>DR375 - ORE (Outdoor &amp; Residential Education) Projects</v>
          </cell>
          <cell r="B352" t="str">
            <v>Pay &amp; Expenditure</v>
          </cell>
          <cell r="C352">
            <v>7500</v>
          </cell>
          <cell r="D352" t="str">
            <v>3.5.1</v>
          </cell>
        </row>
        <row r="353">
          <cell r="A353" t="str">
            <v>DR451 - Eye Community Education Centre</v>
          </cell>
          <cell r="B353" t="str">
            <v>Pay &amp; Expenditure</v>
          </cell>
          <cell r="C353">
            <v>2002</v>
          </cell>
          <cell r="D353" t="str">
            <v>3.4.5</v>
          </cell>
        </row>
        <row r="354">
          <cell r="A354" t="str">
            <v>DR452 - Stradbroke Youth Centre</v>
          </cell>
          <cell r="B354" t="str">
            <v>Pay &amp; Expenditure</v>
          </cell>
          <cell r="C354">
            <v>4018</v>
          </cell>
          <cell r="D354" t="str">
            <v>3.4.5</v>
          </cell>
        </row>
        <row r="355">
          <cell r="A355" t="str">
            <v>DR453 - Debenham Youth Centre</v>
          </cell>
          <cell r="B355" t="str">
            <v>Income</v>
          </cell>
          <cell r="C355">
            <v>-50</v>
          </cell>
          <cell r="D355" t="str">
            <v>3.4.5</v>
          </cell>
        </row>
        <row r="356">
          <cell r="A356" t="str">
            <v>DR453 - Debenham Youth Centre</v>
          </cell>
          <cell r="B356" t="str">
            <v>Pay &amp; Expenditure</v>
          </cell>
          <cell r="C356">
            <v>4764</v>
          </cell>
          <cell r="D356" t="str">
            <v>3.4.5</v>
          </cell>
        </row>
        <row r="357">
          <cell r="A357" t="str">
            <v>DR454 - Framlingham Youth Centre</v>
          </cell>
          <cell r="B357" t="str">
            <v>Income</v>
          </cell>
          <cell r="C357">
            <v>-940</v>
          </cell>
          <cell r="D357" t="str">
            <v>3.4.5</v>
          </cell>
        </row>
        <row r="358">
          <cell r="A358" t="str">
            <v>DR454 - Framlingham Youth Centre</v>
          </cell>
          <cell r="B358" t="str">
            <v>Pay &amp; Expenditure</v>
          </cell>
          <cell r="C358">
            <v>5666</v>
          </cell>
          <cell r="D358" t="str">
            <v>3.4.5</v>
          </cell>
        </row>
        <row r="359">
          <cell r="A359" t="str">
            <v>DR455 - Boston Lodge Youth Centre</v>
          </cell>
          <cell r="B359" t="str">
            <v>Income</v>
          </cell>
          <cell r="C359">
            <v>-310</v>
          </cell>
          <cell r="D359" t="str">
            <v>3.4.5</v>
          </cell>
        </row>
        <row r="360">
          <cell r="A360" t="str">
            <v>DR455 - Boston Lodge Youth Centre</v>
          </cell>
          <cell r="B360" t="str">
            <v>Pay &amp; Expenditure</v>
          </cell>
          <cell r="C360">
            <v>3390</v>
          </cell>
          <cell r="D360" t="str">
            <v>3.4.5</v>
          </cell>
        </row>
        <row r="361">
          <cell r="A361" t="str">
            <v>DR456 - Colville House Youth Centre</v>
          </cell>
          <cell r="B361" t="str">
            <v>Income</v>
          </cell>
          <cell r="C361">
            <v>-1360</v>
          </cell>
          <cell r="D361" t="str">
            <v>3.4.5</v>
          </cell>
        </row>
        <row r="362">
          <cell r="A362" t="str">
            <v>DR456 - Colville House Youth Centre</v>
          </cell>
          <cell r="B362" t="str">
            <v>Pay &amp; Expenditure</v>
          </cell>
          <cell r="C362">
            <v>14598</v>
          </cell>
          <cell r="D362" t="str">
            <v>3.4.5</v>
          </cell>
        </row>
        <row r="363">
          <cell r="A363" t="str">
            <v>DR457 - Bungay Youth Centre</v>
          </cell>
          <cell r="B363" t="str">
            <v>Income</v>
          </cell>
          <cell r="C363">
            <v>-1500</v>
          </cell>
          <cell r="D363" t="str">
            <v>3.4.5</v>
          </cell>
        </row>
        <row r="364">
          <cell r="A364" t="str">
            <v>DR457 - Bungay Youth Centre</v>
          </cell>
          <cell r="B364" t="str">
            <v>Pay &amp; Expenditure</v>
          </cell>
          <cell r="C364">
            <v>11030</v>
          </cell>
          <cell r="D364" t="str">
            <v>3.4.5</v>
          </cell>
        </row>
        <row r="365">
          <cell r="A365" t="str">
            <v>DR458 - Morton Youth Centre</v>
          </cell>
          <cell r="B365" t="str">
            <v>Income</v>
          </cell>
          <cell r="C365">
            <v>-520</v>
          </cell>
          <cell r="D365" t="str">
            <v>3.4.5</v>
          </cell>
        </row>
        <row r="366">
          <cell r="A366" t="str">
            <v>DR458 - Morton Youth Centre</v>
          </cell>
          <cell r="B366" t="str">
            <v>Pay &amp; Expenditure</v>
          </cell>
          <cell r="C366">
            <v>3953</v>
          </cell>
          <cell r="D366" t="str">
            <v>3.4.5</v>
          </cell>
        </row>
        <row r="367">
          <cell r="A367" t="str">
            <v>DR459 - Reydon Youth Centre</v>
          </cell>
          <cell r="B367" t="str">
            <v>Income</v>
          </cell>
          <cell r="C367">
            <v>-940</v>
          </cell>
          <cell r="D367" t="str">
            <v>3.4.5</v>
          </cell>
        </row>
        <row r="368">
          <cell r="A368" t="str">
            <v>DR459 - Reydon Youth Centre</v>
          </cell>
          <cell r="B368" t="str">
            <v>Pay &amp; Expenditure</v>
          </cell>
          <cell r="C368">
            <v>6233</v>
          </cell>
          <cell r="D368" t="str">
            <v>3.4.5</v>
          </cell>
        </row>
        <row r="369">
          <cell r="A369" t="str">
            <v>DR460 - Beccles Youth Centre</v>
          </cell>
          <cell r="B369" t="str">
            <v>Pay &amp; Expenditure</v>
          </cell>
          <cell r="C369">
            <v>9013</v>
          </cell>
          <cell r="D369" t="str">
            <v>3.4.5</v>
          </cell>
        </row>
        <row r="370">
          <cell r="A370" t="str">
            <v>DR461 - Halesworth Youth Centre</v>
          </cell>
          <cell r="B370" t="str">
            <v>Income</v>
          </cell>
          <cell r="C370">
            <v>-160</v>
          </cell>
          <cell r="D370" t="str">
            <v>3.4.5</v>
          </cell>
        </row>
        <row r="371">
          <cell r="A371" t="str">
            <v>DR461 - Halesworth Youth Centre</v>
          </cell>
          <cell r="B371" t="str">
            <v>Pay &amp; Expenditure</v>
          </cell>
          <cell r="C371">
            <v>6437</v>
          </cell>
          <cell r="D371" t="str">
            <v>3.4.5</v>
          </cell>
        </row>
        <row r="372">
          <cell r="A372" t="str">
            <v>DR462 - Leiston Youth Centre</v>
          </cell>
          <cell r="B372" t="str">
            <v>Pay &amp; Expenditure</v>
          </cell>
          <cell r="C372">
            <v>2680</v>
          </cell>
          <cell r="D372" t="str">
            <v>3.4.5</v>
          </cell>
        </row>
        <row r="373">
          <cell r="A373" t="str">
            <v>DR463 - Saxmundham Youth Centre</v>
          </cell>
          <cell r="B373" t="str">
            <v>Income</v>
          </cell>
          <cell r="C373">
            <v>-160</v>
          </cell>
          <cell r="D373" t="str">
            <v>3.4.5</v>
          </cell>
        </row>
        <row r="374">
          <cell r="A374" t="str">
            <v>DR463 - Saxmundham Youth Centre</v>
          </cell>
          <cell r="B374" t="str">
            <v>Pay &amp; Expenditure</v>
          </cell>
          <cell r="C374">
            <v>1045</v>
          </cell>
          <cell r="D374" t="str">
            <v>3.4.5</v>
          </cell>
        </row>
        <row r="375">
          <cell r="A375" t="str">
            <v>DR464 - Benjamin Britten Community Wing</v>
          </cell>
          <cell r="B375" t="str">
            <v>Pay &amp; Expenditure</v>
          </cell>
          <cell r="C375">
            <v>300</v>
          </cell>
          <cell r="D375" t="str">
            <v>3.4.5</v>
          </cell>
        </row>
        <row r="376">
          <cell r="A376" t="str">
            <v>DR465 - Metro / IS Centre</v>
          </cell>
          <cell r="B376" t="str">
            <v>Income</v>
          </cell>
          <cell r="C376">
            <v>-70</v>
          </cell>
          <cell r="D376" t="str">
            <v>3.4.5</v>
          </cell>
        </row>
        <row r="377">
          <cell r="A377" t="str">
            <v>DR465 - Metro / IS Centre</v>
          </cell>
          <cell r="B377" t="str">
            <v>Pay &amp; Expenditure</v>
          </cell>
          <cell r="C377">
            <v>950</v>
          </cell>
          <cell r="D377" t="str">
            <v>3.4.5</v>
          </cell>
        </row>
        <row r="378">
          <cell r="A378" t="str">
            <v>DR501 - Stone Lodge Youth Club</v>
          </cell>
          <cell r="B378" t="str">
            <v>Income</v>
          </cell>
          <cell r="C378">
            <v>-14140</v>
          </cell>
          <cell r="D378" t="str">
            <v>3.4.5</v>
          </cell>
        </row>
        <row r="379">
          <cell r="A379" t="str">
            <v>DR501 - Stone Lodge Youth Club</v>
          </cell>
          <cell r="B379" t="str">
            <v>Pay &amp; Expenditure</v>
          </cell>
          <cell r="C379">
            <v>35410</v>
          </cell>
          <cell r="D379" t="str">
            <v>3.4.5</v>
          </cell>
        </row>
        <row r="380">
          <cell r="A380" t="str">
            <v>DR503 - East Bergholt Youth Club</v>
          </cell>
          <cell r="B380" t="str">
            <v>Income</v>
          </cell>
          <cell r="C380">
            <v>-2910</v>
          </cell>
          <cell r="D380" t="str">
            <v>3.4.5</v>
          </cell>
        </row>
        <row r="381">
          <cell r="A381" t="str">
            <v>DR503 - East Bergholt Youth Club</v>
          </cell>
          <cell r="B381" t="str">
            <v>Pay &amp; Expenditure</v>
          </cell>
          <cell r="C381">
            <v>9985</v>
          </cell>
          <cell r="D381" t="str">
            <v>3.4.5</v>
          </cell>
        </row>
        <row r="382">
          <cell r="A382" t="str">
            <v>DR504 - Holbrook Community Education Office</v>
          </cell>
          <cell r="B382" t="str">
            <v>Pay &amp; Expenditure</v>
          </cell>
          <cell r="C382">
            <v>6610</v>
          </cell>
          <cell r="D382" t="str">
            <v>3.4.5</v>
          </cell>
        </row>
        <row r="383">
          <cell r="A383" t="str">
            <v>DR508 - Castle Hill Community Centre</v>
          </cell>
          <cell r="B383" t="str">
            <v>Income</v>
          </cell>
          <cell r="C383">
            <v>-12840</v>
          </cell>
          <cell r="D383" t="str">
            <v>3.4.5</v>
          </cell>
        </row>
        <row r="384">
          <cell r="A384" t="str">
            <v>DR508 - Castle Hill Community Centre</v>
          </cell>
          <cell r="B384" t="str">
            <v>Pay &amp; Expenditure</v>
          </cell>
          <cell r="C384">
            <v>48873</v>
          </cell>
          <cell r="D384" t="str">
            <v>3.4.5</v>
          </cell>
        </row>
        <row r="385">
          <cell r="A385" t="str">
            <v>DR509 - Curriers Lane Community Education Centre</v>
          </cell>
          <cell r="B385" t="str">
            <v>Income</v>
          </cell>
          <cell r="C385">
            <v>-1460</v>
          </cell>
          <cell r="D385" t="str">
            <v>3.4.5</v>
          </cell>
        </row>
        <row r="386">
          <cell r="A386" t="str">
            <v>DR509 - Curriers Lane Community Education Centre</v>
          </cell>
          <cell r="B386" t="str">
            <v>Pay &amp; Expenditure</v>
          </cell>
          <cell r="C386">
            <v>15400</v>
          </cell>
          <cell r="D386" t="str">
            <v>3.4.5</v>
          </cell>
        </row>
        <row r="387">
          <cell r="A387" t="str">
            <v>DR510 - Murrayside Centre</v>
          </cell>
          <cell r="B387" t="str">
            <v>Income</v>
          </cell>
          <cell r="C387">
            <v>-23510</v>
          </cell>
          <cell r="D387" t="str">
            <v>3.4.5</v>
          </cell>
        </row>
        <row r="388">
          <cell r="A388" t="str">
            <v>DR510 - Murrayside Centre</v>
          </cell>
          <cell r="B388" t="str">
            <v>Pay &amp; Expenditure</v>
          </cell>
          <cell r="C388">
            <v>53070</v>
          </cell>
          <cell r="D388" t="str">
            <v>3.4.5</v>
          </cell>
        </row>
        <row r="389">
          <cell r="A389" t="str">
            <v>DR511 - Felixstowe Community Education Centre</v>
          </cell>
          <cell r="B389" t="str">
            <v>Income</v>
          </cell>
          <cell r="C389">
            <v>-3520</v>
          </cell>
          <cell r="D389" t="str">
            <v>3.4.5</v>
          </cell>
        </row>
        <row r="390">
          <cell r="A390" t="str">
            <v>DR511 - Felixstowe Community Education Centre</v>
          </cell>
          <cell r="B390" t="str">
            <v>Pay &amp; Expenditure</v>
          </cell>
          <cell r="C390">
            <v>14180</v>
          </cell>
          <cell r="D390" t="str">
            <v>3.4.5</v>
          </cell>
        </row>
        <row r="391">
          <cell r="A391" t="str">
            <v>DR512 - Kesgrave Youth Club</v>
          </cell>
          <cell r="B391" t="str">
            <v>Income</v>
          </cell>
          <cell r="C391">
            <v>-310</v>
          </cell>
          <cell r="D391" t="str">
            <v>3.4.5</v>
          </cell>
        </row>
        <row r="392">
          <cell r="A392" t="str">
            <v>DR512 - Kesgrave Youth Club</v>
          </cell>
          <cell r="B392" t="str">
            <v>Pay &amp; Expenditure</v>
          </cell>
          <cell r="C392">
            <v>6051</v>
          </cell>
          <cell r="D392" t="str">
            <v>3.4.5</v>
          </cell>
        </row>
        <row r="393">
          <cell r="A393" t="str">
            <v>DR513 - Woodbridge Youth Club</v>
          </cell>
          <cell r="B393" t="str">
            <v>Income</v>
          </cell>
          <cell r="C393">
            <v>-1040</v>
          </cell>
          <cell r="D393" t="str">
            <v>3.4.5</v>
          </cell>
        </row>
        <row r="394">
          <cell r="A394" t="str">
            <v>DR513 - Woodbridge Youth Club</v>
          </cell>
          <cell r="B394" t="str">
            <v>Pay &amp; Expenditure</v>
          </cell>
          <cell r="C394">
            <v>3560</v>
          </cell>
          <cell r="D394" t="str">
            <v>3.4.5</v>
          </cell>
        </row>
        <row r="395">
          <cell r="A395" t="str">
            <v>DR551 - Haverhill Community Education Centre</v>
          </cell>
          <cell r="B395" t="str">
            <v>Income</v>
          </cell>
          <cell r="C395">
            <v>-3000</v>
          </cell>
          <cell r="D395" t="str">
            <v>3.4.5</v>
          </cell>
        </row>
        <row r="396">
          <cell r="A396" t="str">
            <v>DR551 - Haverhill Community Education Centre</v>
          </cell>
          <cell r="B396" t="str">
            <v>Pay &amp; Expenditure</v>
          </cell>
          <cell r="C396">
            <v>10770</v>
          </cell>
          <cell r="D396" t="str">
            <v>3.4.5</v>
          </cell>
        </row>
        <row r="397">
          <cell r="A397" t="str">
            <v>DR552 - Mildenhall Community Education Centre</v>
          </cell>
          <cell r="B397" t="str">
            <v>Pay &amp; Expenditure</v>
          </cell>
          <cell r="C397">
            <v>7100</v>
          </cell>
          <cell r="D397" t="str">
            <v>3.4.5</v>
          </cell>
        </row>
        <row r="398">
          <cell r="A398" t="str">
            <v>DR555 - Newmarket Youth Centre</v>
          </cell>
          <cell r="B398" t="str">
            <v>Pay &amp; Expenditure</v>
          </cell>
          <cell r="C398">
            <v>2000</v>
          </cell>
          <cell r="D398" t="str">
            <v>3.4.5</v>
          </cell>
        </row>
        <row r="399">
          <cell r="A399" t="str">
            <v>DR558 - Gt Cornard Community Education Centre</v>
          </cell>
          <cell r="B399" t="str">
            <v>Income</v>
          </cell>
          <cell r="C399">
            <v>-450</v>
          </cell>
          <cell r="D399" t="str">
            <v>3.4.5</v>
          </cell>
        </row>
        <row r="400">
          <cell r="A400" t="str">
            <v>DR558 - Gt Cornard Community Education Centre</v>
          </cell>
          <cell r="B400" t="str">
            <v>Pay &amp; Expenditure</v>
          </cell>
          <cell r="C400">
            <v>14190</v>
          </cell>
          <cell r="D400" t="str">
            <v>3.4.5</v>
          </cell>
        </row>
        <row r="401">
          <cell r="A401" t="str">
            <v>DR559 - Insomnia Youth Centre</v>
          </cell>
          <cell r="B401" t="str">
            <v>Pay &amp; Expenditure</v>
          </cell>
          <cell r="C401">
            <v>10760</v>
          </cell>
          <cell r="D401" t="str">
            <v>3.4.5</v>
          </cell>
        </row>
        <row r="402">
          <cell r="A402" t="str">
            <v>DR562 - Stowmarket Community Education Centre</v>
          </cell>
          <cell r="B402" t="str">
            <v>Pay &amp; Expenditure</v>
          </cell>
          <cell r="C402">
            <v>10024</v>
          </cell>
          <cell r="D402" t="str">
            <v>3.4.5</v>
          </cell>
        </row>
        <row r="403">
          <cell r="A403" t="str">
            <v>DR563 - Needham Market Youth Centre</v>
          </cell>
          <cell r="B403" t="str">
            <v>Pay &amp; Expenditure</v>
          </cell>
          <cell r="C403">
            <v>9179</v>
          </cell>
          <cell r="D403" t="str">
            <v>3.4.5</v>
          </cell>
        </row>
        <row r="404">
          <cell r="A404" t="str">
            <v>DR609 - Haverhill Sport Centre</v>
          </cell>
          <cell r="B404" t="str">
            <v>Pay &amp; Expenditure</v>
          </cell>
          <cell r="C404">
            <v>1000</v>
          </cell>
          <cell r="D404" t="str">
            <v>3.4.5</v>
          </cell>
        </row>
        <row r="405">
          <cell r="A405" t="str">
            <v>DR705 - Moving On</v>
          </cell>
          <cell r="B405" t="str">
            <v>Income</v>
          </cell>
          <cell r="C405">
            <v>-3500</v>
          </cell>
          <cell r="D405" t="str">
            <v>3.4.5</v>
          </cell>
        </row>
        <row r="406">
          <cell r="A406" t="str">
            <v>DR705 - Moving On</v>
          </cell>
          <cell r="B406" t="str">
            <v>Pay &amp; Expenditure</v>
          </cell>
          <cell r="C406">
            <v>3517</v>
          </cell>
          <cell r="D406" t="str">
            <v>3.4.5</v>
          </cell>
        </row>
        <row r="407">
          <cell r="A407" t="str">
            <v>DR711 - Holbrook Classes</v>
          </cell>
          <cell r="B407" t="str">
            <v>Income</v>
          </cell>
          <cell r="C407">
            <v>-12500</v>
          </cell>
          <cell r="D407" t="str">
            <v>3.4.5</v>
          </cell>
        </row>
        <row r="408">
          <cell r="A408" t="str">
            <v>DR711 - Holbrook Classes</v>
          </cell>
          <cell r="B408" t="str">
            <v>Pay &amp; Expenditure</v>
          </cell>
          <cell r="C408">
            <v>8540</v>
          </cell>
          <cell r="D408" t="str">
            <v>3.4.5</v>
          </cell>
        </row>
        <row r="409">
          <cell r="A409" t="str">
            <v>DS001 - Youth Offending Team : HQ</v>
          </cell>
          <cell r="B409" t="str">
            <v>Income</v>
          </cell>
          <cell r="C409">
            <v>-1679352</v>
          </cell>
          <cell r="D409" t="str">
            <v>3.6.1</v>
          </cell>
        </row>
        <row r="410">
          <cell r="A410" t="str">
            <v>DS001 - Youth Offending Team : HQ</v>
          </cell>
          <cell r="B410" t="str">
            <v>Pay &amp; Expenditure</v>
          </cell>
          <cell r="C410">
            <v>1006211</v>
          </cell>
          <cell r="D410" t="str">
            <v>3.6.1</v>
          </cell>
        </row>
        <row r="411">
          <cell r="A411" t="str">
            <v>DS003 - West &amp; Central</v>
          </cell>
          <cell r="B411" t="str">
            <v>Pay &amp; Expenditure</v>
          </cell>
          <cell r="C411">
            <v>510510</v>
          </cell>
          <cell r="D411" t="str">
            <v>3.6.1</v>
          </cell>
        </row>
        <row r="412">
          <cell r="A412" t="str">
            <v>DS004 - Lowestoft/Waveney</v>
          </cell>
          <cell r="B412" t="str">
            <v>Pay &amp; Expenditure</v>
          </cell>
          <cell r="C412">
            <v>523553</v>
          </cell>
          <cell r="D412" t="str">
            <v>3.6.1</v>
          </cell>
        </row>
        <row r="413">
          <cell r="A413" t="str">
            <v>DS006 - Suffolk SAB Service</v>
          </cell>
          <cell r="B413" t="str">
            <v>Income</v>
          </cell>
          <cell r="C413">
            <v>-42460</v>
          </cell>
          <cell r="D413" t="str">
            <v>3.6.1</v>
          </cell>
        </row>
        <row r="414">
          <cell r="A414" t="str">
            <v>DS006 - Suffolk SAB Service</v>
          </cell>
          <cell r="B414" t="str">
            <v>Pay &amp; Expenditure</v>
          </cell>
          <cell r="C414">
            <v>66793</v>
          </cell>
          <cell r="D414" t="str">
            <v>3.6.1</v>
          </cell>
        </row>
        <row r="415">
          <cell r="A415" t="str">
            <v>DS008 - Ipswich North/East &amp; Coastal</v>
          </cell>
          <cell r="B415" t="str">
            <v>Pay &amp; Expenditure</v>
          </cell>
          <cell r="C415">
            <v>483245</v>
          </cell>
          <cell r="D415" t="str">
            <v>3.6.1</v>
          </cell>
        </row>
        <row r="416">
          <cell r="A416" t="str">
            <v>DS009 - Ipswich South/West &amp; South</v>
          </cell>
          <cell r="B416" t="str">
            <v>Pay &amp; Expenditure</v>
          </cell>
          <cell r="C416">
            <v>466958</v>
          </cell>
          <cell r="D416" t="str">
            <v>3.6.1</v>
          </cell>
        </row>
        <row r="417">
          <cell r="A417" t="str">
            <v>DS010 - Prevention</v>
          </cell>
          <cell r="B417" t="str">
            <v>Pay &amp; Expenditure</v>
          </cell>
          <cell r="C417">
            <v>282164</v>
          </cell>
          <cell r="D417" t="str">
            <v>3.6.1</v>
          </cell>
        </row>
        <row r="418">
          <cell r="A418" t="str">
            <v>DS011 - Warren Hill secondees</v>
          </cell>
          <cell r="B418" t="str">
            <v>Income</v>
          </cell>
          <cell r="C418">
            <v>-125817</v>
          </cell>
          <cell r="D418" t="str">
            <v>3.6.1</v>
          </cell>
        </row>
        <row r="419">
          <cell r="A419" t="str">
            <v>DS011 - Warren Hill secondees</v>
          </cell>
          <cell r="B419" t="str">
            <v>Pay &amp; Expenditure</v>
          </cell>
          <cell r="C419">
            <v>125817</v>
          </cell>
          <cell r="D419" t="str">
            <v>3.6.1</v>
          </cell>
        </row>
        <row r="420">
          <cell r="A420" t="str">
            <v>DS012 - Aiming High</v>
          </cell>
          <cell r="B420" t="str">
            <v>Pay &amp; Expenditure</v>
          </cell>
          <cell r="C420">
            <v>25585</v>
          </cell>
          <cell r="D420" t="str">
            <v>3.6.1</v>
          </cell>
        </row>
        <row r="421">
          <cell r="A421" t="str">
            <v>DV001 - Home To College Transport</v>
          </cell>
          <cell r="B421" t="str">
            <v>Pay &amp; Expenditure</v>
          </cell>
          <cell r="C421">
            <v>1148850</v>
          </cell>
          <cell r="D421" t="str">
            <v>2.1.5</v>
          </cell>
        </row>
        <row r="422">
          <cell r="A422" t="str">
            <v>DV002 - Home To School Transport</v>
          </cell>
          <cell r="B422" t="str">
            <v>Pay &amp; Expenditure</v>
          </cell>
          <cell r="C422">
            <v>11677163</v>
          </cell>
          <cell r="D422" t="str">
            <v>2.1.5</v>
          </cell>
        </row>
        <row r="423">
          <cell r="A423" t="str">
            <v>DV004 - SEN Home to School Transport</v>
          </cell>
          <cell r="B423" t="str">
            <v>Pay &amp; Expenditure</v>
          </cell>
          <cell r="C423">
            <v>5815498</v>
          </cell>
          <cell r="D423" t="str">
            <v>2.1.4</v>
          </cell>
        </row>
        <row r="424">
          <cell r="A424" t="str">
            <v>DV005 - SEN Home to School Transport</v>
          </cell>
          <cell r="B424" t="str">
            <v>Pay &amp; Expenditure</v>
          </cell>
          <cell r="C424">
            <v>130000</v>
          </cell>
          <cell r="D424" t="str">
            <v>2.1.4</v>
          </cell>
        </row>
        <row r="425">
          <cell r="A425" t="str">
            <v>DX002 - Academy Development</v>
          </cell>
          <cell r="B425" t="str">
            <v>Pay &amp; Expenditure</v>
          </cell>
          <cell r="C425">
            <v>240396</v>
          </cell>
          <cell r="D425" t="str">
            <v>2.0.5</v>
          </cell>
        </row>
        <row r="426">
          <cell r="A426" t="str">
            <v>DY002 - Admissions Appeal Panel</v>
          </cell>
          <cell r="B426" t="str">
            <v>Pay &amp; Expenditure</v>
          </cell>
          <cell r="C426">
            <v>35008</v>
          </cell>
          <cell r="D426" t="str">
            <v>2.1.6</v>
          </cell>
        </row>
        <row r="427">
          <cell r="A427" t="str">
            <v>DY004 - Data Security and Quality</v>
          </cell>
          <cell r="B427" t="str">
            <v>Pay &amp; Expenditure</v>
          </cell>
          <cell r="C427">
            <v>188612</v>
          </cell>
          <cell r="D427" t="str">
            <v>2.0.6</v>
          </cell>
        </row>
        <row r="428">
          <cell r="A428" t="str">
            <v>GC700 - Northgate Arts Centre</v>
          </cell>
          <cell r="B428" t="str">
            <v>Income</v>
          </cell>
          <cell r="C428">
            <v>-30160</v>
          </cell>
          <cell r="D428" t="str">
            <v>2.0.2</v>
          </cell>
        </row>
        <row r="429">
          <cell r="A429" t="str">
            <v>GC700 - Northgate Arts Centre</v>
          </cell>
          <cell r="B429" t="str">
            <v>Pay &amp; Expenditure</v>
          </cell>
          <cell r="C429">
            <v>149575</v>
          </cell>
          <cell r="D429" t="str">
            <v>2.0.2</v>
          </cell>
        </row>
        <row r="430">
          <cell r="A430" t="str">
            <v>GC702 - Music</v>
          </cell>
          <cell r="B430" t="str">
            <v>Income</v>
          </cell>
          <cell r="C430">
            <v>-1446750</v>
          </cell>
          <cell r="D430" t="str">
            <v>2.0.2</v>
          </cell>
        </row>
        <row r="431">
          <cell r="A431" t="str">
            <v>GC702 - Music</v>
          </cell>
          <cell r="B431" t="str">
            <v>Pay &amp; Expenditure</v>
          </cell>
          <cell r="C431">
            <v>2420296</v>
          </cell>
          <cell r="D431" t="str">
            <v>2.0.2</v>
          </cell>
        </row>
        <row r="432">
          <cell r="A432" t="str">
            <v>GC709 - Aldeburgh Foundation</v>
          </cell>
          <cell r="B432" t="str">
            <v>Pay &amp; Expenditure</v>
          </cell>
          <cell r="C432">
            <v>13130</v>
          </cell>
          <cell r="D432" t="str">
            <v>2.0.2</v>
          </cell>
        </row>
        <row r="433">
          <cell r="A433" t="str">
            <v>GC726 - Paul's Road Centre</v>
          </cell>
          <cell r="B433" t="str">
            <v>Pay &amp; Expenditure</v>
          </cell>
          <cell r="C433">
            <v>53714</v>
          </cell>
          <cell r="D433" t="str">
            <v>2.0.4</v>
          </cell>
        </row>
        <row r="434">
          <cell r="A434" t="str">
            <v>GC728 - PSHE CPD SRE Certification</v>
          </cell>
          <cell r="B434" t="str">
            <v>Income</v>
          </cell>
          <cell r="C434">
            <v>-80030</v>
          </cell>
          <cell r="D434" t="str">
            <v>2.0.4</v>
          </cell>
        </row>
        <row r="435">
          <cell r="A435" t="str">
            <v>GC728 - PSHE CPD SRE Certification</v>
          </cell>
          <cell r="B435" t="str">
            <v>Pay &amp; Expenditure</v>
          </cell>
          <cell r="C435">
            <v>80030</v>
          </cell>
          <cell r="D435" t="str">
            <v>2.0.4</v>
          </cell>
        </row>
        <row r="436">
          <cell r="A436" t="str">
            <v>GC731 - LIS Staffing (Purple)</v>
          </cell>
          <cell r="B436" t="str">
            <v>Pay &amp; Expenditure</v>
          </cell>
          <cell r="C436">
            <v>265167</v>
          </cell>
          <cell r="D436" t="str">
            <v>2.0.4</v>
          </cell>
        </row>
        <row r="437">
          <cell r="A437" t="str">
            <v>GC732 - LIS Staffing (Blue)</v>
          </cell>
          <cell r="B437" t="str">
            <v>Pay &amp; Expenditure</v>
          </cell>
          <cell r="C437">
            <v>752538</v>
          </cell>
          <cell r="D437" t="str">
            <v>2.0.4</v>
          </cell>
        </row>
        <row r="438">
          <cell r="A438" t="str">
            <v>GC733 - LIS Staffing (Yellow)</v>
          </cell>
          <cell r="B438" t="str">
            <v>Pay &amp; Expenditure</v>
          </cell>
          <cell r="C438">
            <v>1206104</v>
          </cell>
          <cell r="D438" t="str">
            <v>2.0.4</v>
          </cell>
        </row>
        <row r="439">
          <cell r="A439" t="str">
            <v>GC734 - LIS Staffing (Pink)</v>
          </cell>
          <cell r="B439" t="str">
            <v>Pay &amp; Expenditure</v>
          </cell>
          <cell r="C439">
            <v>773102</v>
          </cell>
          <cell r="D439" t="str">
            <v>2.0.4</v>
          </cell>
        </row>
        <row r="440">
          <cell r="A440" t="str">
            <v>GC735 - LIS Staffing (Business Support)</v>
          </cell>
          <cell r="B440" t="str">
            <v>Pay &amp; Expenditure</v>
          </cell>
          <cell r="C440">
            <v>639064</v>
          </cell>
          <cell r="D440" t="str">
            <v>2.0.4</v>
          </cell>
        </row>
        <row r="441">
          <cell r="A441" t="str">
            <v>GC736 - Independent Advisors</v>
          </cell>
          <cell r="B441" t="str">
            <v>Pay &amp; Expenditure</v>
          </cell>
          <cell r="C441">
            <v>100000</v>
          </cell>
          <cell r="D441" t="str">
            <v>2.0.4</v>
          </cell>
        </row>
        <row r="442">
          <cell r="A442" t="str">
            <v>GC741 - LIS Staff CPD</v>
          </cell>
          <cell r="B442" t="str">
            <v>Pay &amp; Expenditure</v>
          </cell>
          <cell r="C442">
            <v>40000</v>
          </cell>
          <cell r="D442" t="str">
            <v>2.0.4</v>
          </cell>
        </row>
        <row r="443">
          <cell r="A443" t="str">
            <v>GC742 - LIS Staff PD Day Expenditure</v>
          </cell>
          <cell r="B443" t="str">
            <v>Pay &amp; Expenditure</v>
          </cell>
          <cell r="C443">
            <v>15000</v>
          </cell>
          <cell r="D443" t="str">
            <v>2.0.4</v>
          </cell>
        </row>
        <row r="444">
          <cell r="A444" t="str">
            <v>GC743 - ICT &amp; Licences</v>
          </cell>
          <cell r="B444" t="str">
            <v>Pay &amp; Expenditure</v>
          </cell>
          <cell r="C444">
            <v>50000</v>
          </cell>
          <cell r="D444" t="str">
            <v>2.0.4</v>
          </cell>
        </row>
        <row r="445">
          <cell r="A445" t="str">
            <v>GC744 - Off-Site Storage</v>
          </cell>
          <cell r="B445" t="str">
            <v>Pay &amp; Expenditure</v>
          </cell>
          <cell r="C445">
            <v>13000</v>
          </cell>
          <cell r="D445" t="str">
            <v>2.0.4</v>
          </cell>
        </row>
        <row r="446">
          <cell r="A446" t="str">
            <v>GC747 - Licences &amp; Membership Benefits</v>
          </cell>
          <cell r="B446" t="str">
            <v>Pay &amp; Expenditure</v>
          </cell>
          <cell r="C446">
            <v>55000</v>
          </cell>
          <cell r="D446" t="str">
            <v>2.0.4</v>
          </cell>
        </row>
        <row r="447">
          <cell r="A447" t="str">
            <v>GC748 - Publications</v>
          </cell>
          <cell r="B447" t="str">
            <v>Pay &amp; Expenditure</v>
          </cell>
          <cell r="C447">
            <v>17335</v>
          </cell>
          <cell r="D447" t="str">
            <v>2.0.4</v>
          </cell>
        </row>
        <row r="448">
          <cell r="A448" t="str">
            <v>GC751 - County Sports</v>
          </cell>
          <cell r="B448" t="str">
            <v>Pay &amp; Expenditure</v>
          </cell>
          <cell r="C448">
            <v>44120</v>
          </cell>
          <cell r="D448" t="str">
            <v>2.0.4</v>
          </cell>
        </row>
        <row r="449">
          <cell r="A449" t="str">
            <v>GC756 - Leading Practitioners</v>
          </cell>
          <cell r="B449" t="str">
            <v>Pay &amp; Expenditure</v>
          </cell>
          <cell r="C449">
            <v>20000</v>
          </cell>
          <cell r="D449" t="str">
            <v>2.0.4</v>
          </cell>
        </row>
        <row r="450">
          <cell r="A450" t="str">
            <v>GC757 - (402) Summer School for Gifted</v>
          </cell>
          <cell r="B450" t="str">
            <v>Pay &amp; Expenditure</v>
          </cell>
          <cell r="C450">
            <v>62305</v>
          </cell>
          <cell r="D450" t="str">
            <v>2.0.4</v>
          </cell>
        </row>
        <row r="451">
          <cell r="A451" t="str">
            <v>GC801 - 14-19 Development Plan</v>
          </cell>
          <cell r="B451" t="str">
            <v>Pay &amp; Expenditure</v>
          </cell>
          <cell r="C451">
            <v>0</v>
          </cell>
          <cell r="D451" t="str">
            <v>2.0.4</v>
          </cell>
        </row>
        <row r="452">
          <cell r="A452" t="str">
            <v>GC803 - Foundation Learning</v>
          </cell>
          <cell r="B452" t="str">
            <v>Pay &amp; Expenditure</v>
          </cell>
          <cell r="C452">
            <v>200000</v>
          </cell>
          <cell r="D452" t="str">
            <v>2.0.4</v>
          </cell>
        </row>
        <row r="453">
          <cell r="A453" t="str">
            <v>GC805 - Machinery of Government (14-19 Transfer)</v>
          </cell>
          <cell r="B453" t="str">
            <v>Income</v>
          </cell>
          <cell r="C453">
            <v>-12615</v>
          </cell>
          <cell r="D453" t="str">
            <v>2.0.4</v>
          </cell>
        </row>
        <row r="454">
          <cell r="A454" t="str">
            <v>GC805 - Machinery of Government (14-19 Transfer)</v>
          </cell>
          <cell r="B454" t="str">
            <v>Pay &amp; Expenditure</v>
          </cell>
          <cell r="C454">
            <v>351811</v>
          </cell>
          <cell r="D454" t="str">
            <v>2.0.4</v>
          </cell>
        </row>
        <row r="455">
          <cell r="A455" t="str">
            <v>GC807 - Operational</v>
          </cell>
          <cell r="B455" t="str">
            <v>Pay &amp; Expenditure</v>
          </cell>
          <cell r="C455">
            <v>98354</v>
          </cell>
          <cell r="D455" t="str">
            <v>2.0.4</v>
          </cell>
        </row>
        <row r="456">
          <cell r="A456" t="str">
            <v>GC808 - EIG KS4 &amp; NEET</v>
          </cell>
          <cell r="B456" t="str">
            <v>Pay &amp; Expenditure</v>
          </cell>
          <cell r="C456">
            <v>200000</v>
          </cell>
          <cell r="D456" t="str">
            <v>2.0.4</v>
          </cell>
        </row>
        <row r="457">
          <cell r="A457" t="str">
            <v>GC816 - Suffolk Governors Forum</v>
          </cell>
          <cell r="B457" t="str">
            <v>Income</v>
          </cell>
          <cell r="C457">
            <v>-9100</v>
          </cell>
          <cell r="D457" t="str">
            <v>2.0.4</v>
          </cell>
        </row>
        <row r="458">
          <cell r="A458" t="str">
            <v>GC816 - Suffolk Governors Forum</v>
          </cell>
          <cell r="B458" t="str">
            <v>Pay &amp; Expenditure</v>
          </cell>
          <cell r="C458">
            <v>9070</v>
          </cell>
          <cell r="D458" t="str">
            <v>2.0.4</v>
          </cell>
        </row>
        <row r="459">
          <cell r="A459" t="str">
            <v>GC817 - Pupil Discipline Committee</v>
          </cell>
          <cell r="B459" t="str">
            <v>Income</v>
          </cell>
          <cell r="C459">
            <v>-44102</v>
          </cell>
          <cell r="D459" t="str">
            <v>2.0.4</v>
          </cell>
        </row>
        <row r="460">
          <cell r="A460" t="str">
            <v>GC817 - Pupil Discipline Committee</v>
          </cell>
          <cell r="B460" t="str">
            <v>Pay &amp; Expenditure</v>
          </cell>
          <cell r="C460">
            <v>21834</v>
          </cell>
          <cell r="D460" t="str">
            <v>2.0.4</v>
          </cell>
        </row>
        <row r="461">
          <cell r="A461" t="str">
            <v>GC818 - Governor Clerking Service</v>
          </cell>
          <cell r="B461" t="str">
            <v>Income</v>
          </cell>
          <cell r="C461">
            <v>-195250</v>
          </cell>
          <cell r="D461" t="str">
            <v>2.0.4</v>
          </cell>
        </row>
        <row r="462">
          <cell r="A462" t="str">
            <v>GC818 - Governor Clerking Service</v>
          </cell>
          <cell r="B462" t="str">
            <v>Pay &amp; Expenditure</v>
          </cell>
          <cell r="C462">
            <v>257825</v>
          </cell>
          <cell r="D462" t="str">
            <v>2.0.4</v>
          </cell>
        </row>
        <row r="463">
          <cell r="A463" t="str">
            <v>GC819 - Governor Training</v>
          </cell>
          <cell r="B463" t="str">
            <v>Income</v>
          </cell>
          <cell r="C463">
            <v>-214564</v>
          </cell>
          <cell r="D463" t="str">
            <v>2.0.4</v>
          </cell>
        </row>
        <row r="464">
          <cell r="A464" t="str">
            <v>GC819 - Governor Training</v>
          </cell>
          <cell r="B464" t="str">
            <v>Pay &amp; Expenditure</v>
          </cell>
          <cell r="C464">
            <v>240478</v>
          </cell>
          <cell r="D464" t="str">
            <v>2.0.4</v>
          </cell>
        </row>
        <row r="465">
          <cell r="A465" t="str">
            <v>GC836 - EMEA</v>
          </cell>
          <cell r="B465" t="str">
            <v>Income</v>
          </cell>
          <cell r="C465">
            <v>-3500</v>
          </cell>
          <cell r="D465" t="str">
            <v>2.0.4</v>
          </cell>
        </row>
        <row r="466">
          <cell r="A466" t="str">
            <v>GC836 - EMEA</v>
          </cell>
          <cell r="B466" t="str">
            <v>Pay &amp; Expenditure</v>
          </cell>
          <cell r="C466">
            <v>224785</v>
          </cell>
          <cell r="D466" t="str">
            <v>2.0.4</v>
          </cell>
        </row>
        <row r="467">
          <cell r="A467" t="str">
            <v>GC845 - Suffolk Children's University</v>
          </cell>
          <cell r="B467" t="str">
            <v>Income</v>
          </cell>
          <cell r="C467">
            <v>-37650</v>
          </cell>
          <cell r="D467" t="str">
            <v>2.0.4</v>
          </cell>
        </row>
        <row r="468">
          <cell r="A468" t="str">
            <v>GC845 - Suffolk Children's University</v>
          </cell>
          <cell r="B468" t="str">
            <v>Pay &amp; Expenditure</v>
          </cell>
          <cell r="C468">
            <v>37650</v>
          </cell>
          <cell r="D468" t="str">
            <v>2.0.4</v>
          </cell>
        </row>
        <row r="469">
          <cell r="A469" t="str">
            <v>GC860 - Primary SCITT</v>
          </cell>
          <cell r="B469" t="str">
            <v>Income</v>
          </cell>
          <cell r="C469">
            <v>-534000</v>
          </cell>
          <cell r="D469" t="str">
            <v>2.0.4</v>
          </cell>
        </row>
        <row r="470">
          <cell r="A470" t="str">
            <v>GC860 - Primary SCITT</v>
          </cell>
          <cell r="B470" t="str">
            <v>Pay &amp; Expenditure</v>
          </cell>
          <cell r="C470">
            <v>543000</v>
          </cell>
          <cell r="D470" t="str">
            <v>2.0.4</v>
          </cell>
        </row>
        <row r="471">
          <cell r="A471" t="str">
            <v>GC861 - Secondary SCITT</v>
          </cell>
          <cell r="B471" t="str">
            <v>Income</v>
          </cell>
          <cell r="C471">
            <v>-309000</v>
          </cell>
          <cell r="D471" t="str">
            <v>2.0.4</v>
          </cell>
        </row>
        <row r="472">
          <cell r="A472" t="str">
            <v>GC861 - Secondary SCITT</v>
          </cell>
          <cell r="B472" t="str">
            <v>Pay &amp; Expenditure</v>
          </cell>
          <cell r="C472">
            <v>319000</v>
          </cell>
          <cell r="D472" t="str">
            <v>2.0.4</v>
          </cell>
        </row>
        <row r="473">
          <cell r="A473" t="str">
            <v>GC862 - Graduate &amp; Registered Teacher</v>
          </cell>
          <cell r="B473" t="str">
            <v>Income</v>
          </cell>
          <cell r="C473">
            <v>-1536000</v>
          </cell>
          <cell r="D473" t="str">
            <v>2.0.4</v>
          </cell>
        </row>
        <row r="474">
          <cell r="A474" t="str">
            <v>GC862 - Graduate &amp; Registered Teacher</v>
          </cell>
          <cell r="B474" t="str">
            <v>Pay &amp; Expenditure</v>
          </cell>
          <cell r="C474">
            <v>1547000</v>
          </cell>
          <cell r="D474" t="str">
            <v>2.0.4</v>
          </cell>
        </row>
        <row r="475">
          <cell r="A475" t="str">
            <v>(blank)</v>
          </cell>
          <cell r="B475" t="str">
            <v>(blank)</v>
          </cell>
          <cell r="C475">
            <v>106816180</v>
          </cell>
          <cell r="D475">
            <v>0</v>
          </cell>
        </row>
        <row r="476">
          <cell r="A476" t="str">
            <v>Grand Total</v>
          </cell>
          <cell r="B476">
            <v>0</v>
          </cell>
          <cell r="C476">
            <v>213632360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row r="507">
          <cell r="A507">
            <v>0</v>
          </cell>
          <cell r="B507">
            <v>0</v>
          </cell>
          <cell r="C507">
            <v>0</v>
          </cell>
          <cell r="D507">
            <v>0</v>
          </cell>
        </row>
        <row r="508">
          <cell r="A508">
            <v>0</v>
          </cell>
          <cell r="B508">
            <v>0</v>
          </cell>
          <cell r="C508">
            <v>0</v>
          </cell>
          <cell r="D508">
            <v>0</v>
          </cell>
        </row>
        <row r="509">
          <cell r="A509">
            <v>0</v>
          </cell>
          <cell r="B509">
            <v>0</v>
          </cell>
          <cell r="C509">
            <v>0</v>
          </cell>
          <cell r="D509">
            <v>0</v>
          </cell>
        </row>
        <row r="510">
          <cell r="A510">
            <v>0</v>
          </cell>
          <cell r="B510">
            <v>0</v>
          </cell>
          <cell r="C510">
            <v>0</v>
          </cell>
          <cell r="D510">
            <v>0</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v>0</v>
          </cell>
          <cell r="B514">
            <v>0</v>
          </cell>
          <cell r="C514">
            <v>0</v>
          </cell>
          <cell r="D514">
            <v>0</v>
          </cell>
        </row>
        <row r="515">
          <cell r="A515">
            <v>0</v>
          </cell>
          <cell r="B515">
            <v>0</v>
          </cell>
          <cell r="C515">
            <v>0</v>
          </cell>
          <cell r="D515">
            <v>0</v>
          </cell>
        </row>
        <row r="516">
          <cell r="A516">
            <v>0</v>
          </cell>
          <cell r="B516">
            <v>0</v>
          </cell>
          <cell r="C516">
            <v>0</v>
          </cell>
          <cell r="D516">
            <v>0</v>
          </cell>
        </row>
        <row r="517">
          <cell r="A517">
            <v>0</v>
          </cell>
          <cell r="B517">
            <v>0</v>
          </cell>
          <cell r="C517">
            <v>0</v>
          </cell>
          <cell r="D517">
            <v>0</v>
          </cell>
        </row>
        <row r="518">
          <cell r="A518">
            <v>0</v>
          </cell>
          <cell r="B518">
            <v>0</v>
          </cell>
          <cell r="C518">
            <v>0</v>
          </cell>
          <cell r="D518">
            <v>0</v>
          </cell>
        </row>
        <row r="519">
          <cell r="A519">
            <v>0</v>
          </cell>
          <cell r="B519">
            <v>0</v>
          </cell>
          <cell r="C519">
            <v>0</v>
          </cell>
          <cell r="D519">
            <v>0</v>
          </cell>
        </row>
        <row r="520">
          <cell r="A520">
            <v>0</v>
          </cell>
          <cell r="B520">
            <v>0</v>
          </cell>
          <cell r="C520">
            <v>0</v>
          </cell>
          <cell r="D520">
            <v>0</v>
          </cell>
        </row>
        <row r="521">
          <cell r="A521">
            <v>0</v>
          </cell>
          <cell r="B521">
            <v>0</v>
          </cell>
          <cell r="C521">
            <v>0</v>
          </cell>
          <cell r="D521">
            <v>0</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5">
          <cell r="A525">
            <v>0</v>
          </cell>
          <cell r="B525">
            <v>0</v>
          </cell>
          <cell r="C525">
            <v>0</v>
          </cell>
          <cell r="D525">
            <v>0</v>
          </cell>
        </row>
        <row r="526">
          <cell r="A526">
            <v>0</v>
          </cell>
          <cell r="B526">
            <v>0</v>
          </cell>
          <cell r="C526">
            <v>0</v>
          </cell>
          <cell r="D526">
            <v>0</v>
          </cell>
        </row>
        <row r="527">
          <cell r="A527">
            <v>0</v>
          </cell>
          <cell r="B527">
            <v>0</v>
          </cell>
          <cell r="C527">
            <v>0</v>
          </cell>
          <cell r="D527">
            <v>0</v>
          </cell>
        </row>
        <row r="528">
          <cell r="A528">
            <v>0</v>
          </cell>
          <cell r="B528">
            <v>0</v>
          </cell>
          <cell r="C528">
            <v>0</v>
          </cell>
          <cell r="D528">
            <v>0</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v>0</v>
          </cell>
          <cell r="B532">
            <v>0</v>
          </cell>
          <cell r="C532">
            <v>0</v>
          </cell>
          <cell r="D532">
            <v>0</v>
          </cell>
        </row>
        <row r="533">
          <cell r="A533">
            <v>0</v>
          </cell>
          <cell r="B533">
            <v>0</v>
          </cell>
          <cell r="C533">
            <v>0</v>
          </cell>
          <cell r="D533">
            <v>0</v>
          </cell>
        </row>
        <row r="534">
          <cell r="A534">
            <v>0</v>
          </cell>
          <cell r="B534">
            <v>0</v>
          </cell>
          <cell r="C534">
            <v>0</v>
          </cell>
          <cell r="D534">
            <v>0</v>
          </cell>
        </row>
        <row r="535">
          <cell r="A535">
            <v>0</v>
          </cell>
          <cell r="B535">
            <v>0</v>
          </cell>
          <cell r="C535">
            <v>0</v>
          </cell>
          <cell r="D535">
            <v>0</v>
          </cell>
        </row>
        <row r="536">
          <cell r="A536">
            <v>0</v>
          </cell>
          <cell r="B536">
            <v>0</v>
          </cell>
          <cell r="C536">
            <v>0</v>
          </cell>
          <cell r="D536">
            <v>0</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v>0</v>
          </cell>
          <cell r="B540">
            <v>0</v>
          </cell>
          <cell r="C540">
            <v>0</v>
          </cell>
          <cell r="D540">
            <v>0</v>
          </cell>
        </row>
        <row r="541">
          <cell r="A541">
            <v>0</v>
          </cell>
          <cell r="B541">
            <v>0</v>
          </cell>
          <cell r="C541">
            <v>0</v>
          </cell>
          <cell r="D541">
            <v>0</v>
          </cell>
        </row>
        <row r="542">
          <cell r="A542">
            <v>0</v>
          </cell>
          <cell r="B542">
            <v>0</v>
          </cell>
          <cell r="C542">
            <v>0</v>
          </cell>
          <cell r="D542">
            <v>0</v>
          </cell>
        </row>
        <row r="543">
          <cell r="A543">
            <v>0</v>
          </cell>
          <cell r="B543">
            <v>0</v>
          </cell>
          <cell r="C543">
            <v>0</v>
          </cell>
          <cell r="D543">
            <v>0</v>
          </cell>
        </row>
        <row r="544">
          <cell r="A544">
            <v>0</v>
          </cell>
          <cell r="B544">
            <v>0</v>
          </cell>
          <cell r="C544">
            <v>0</v>
          </cell>
          <cell r="D544">
            <v>0</v>
          </cell>
        </row>
        <row r="545">
          <cell r="A545">
            <v>0</v>
          </cell>
          <cell r="B545">
            <v>0</v>
          </cell>
          <cell r="C545">
            <v>0</v>
          </cell>
          <cell r="D545">
            <v>0</v>
          </cell>
        </row>
        <row r="546">
          <cell r="A546">
            <v>0</v>
          </cell>
          <cell r="B546">
            <v>0</v>
          </cell>
          <cell r="C546">
            <v>0</v>
          </cell>
          <cell r="D546">
            <v>0</v>
          </cell>
        </row>
        <row r="547">
          <cell r="A547">
            <v>0</v>
          </cell>
          <cell r="B547">
            <v>0</v>
          </cell>
          <cell r="C547">
            <v>0</v>
          </cell>
          <cell r="D547">
            <v>0</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1">
          <cell r="A551">
            <v>0</v>
          </cell>
          <cell r="B551">
            <v>0</v>
          </cell>
          <cell r="C551">
            <v>0</v>
          </cell>
          <cell r="D551">
            <v>0</v>
          </cell>
        </row>
        <row r="552">
          <cell r="A552">
            <v>0</v>
          </cell>
          <cell r="B552">
            <v>0</v>
          </cell>
          <cell r="C552">
            <v>0</v>
          </cell>
          <cell r="D552">
            <v>0</v>
          </cell>
        </row>
        <row r="553">
          <cell r="A553">
            <v>0</v>
          </cell>
          <cell r="B553">
            <v>0</v>
          </cell>
          <cell r="C553">
            <v>0</v>
          </cell>
          <cell r="D553">
            <v>0</v>
          </cell>
        </row>
        <row r="554">
          <cell r="A554">
            <v>0</v>
          </cell>
          <cell r="B554">
            <v>0</v>
          </cell>
          <cell r="C554">
            <v>0</v>
          </cell>
          <cell r="D554">
            <v>0</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v>0</v>
          </cell>
          <cell r="B558">
            <v>0</v>
          </cell>
          <cell r="C558">
            <v>0</v>
          </cell>
          <cell r="D558">
            <v>0</v>
          </cell>
        </row>
        <row r="559">
          <cell r="A559">
            <v>0</v>
          </cell>
          <cell r="B559">
            <v>0</v>
          </cell>
          <cell r="C559">
            <v>0</v>
          </cell>
          <cell r="D559">
            <v>0</v>
          </cell>
        </row>
        <row r="560">
          <cell r="A560">
            <v>0</v>
          </cell>
          <cell r="B560">
            <v>0</v>
          </cell>
          <cell r="C560">
            <v>0</v>
          </cell>
          <cell r="D560">
            <v>0</v>
          </cell>
        </row>
        <row r="561">
          <cell r="A561">
            <v>0</v>
          </cell>
          <cell r="B561">
            <v>0</v>
          </cell>
          <cell r="C561">
            <v>0</v>
          </cell>
          <cell r="D561">
            <v>0</v>
          </cell>
        </row>
        <row r="562">
          <cell r="A562">
            <v>0</v>
          </cell>
          <cell r="B562">
            <v>0</v>
          </cell>
          <cell r="C562">
            <v>0</v>
          </cell>
          <cell r="D562">
            <v>0</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v>0</v>
          </cell>
          <cell r="B566">
            <v>0</v>
          </cell>
          <cell r="C566">
            <v>0</v>
          </cell>
          <cell r="D566">
            <v>0</v>
          </cell>
        </row>
        <row r="567">
          <cell r="A567">
            <v>0</v>
          </cell>
          <cell r="B567">
            <v>0</v>
          </cell>
          <cell r="C567">
            <v>0</v>
          </cell>
          <cell r="D567">
            <v>0</v>
          </cell>
        </row>
        <row r="568">
          <cell r="A568">
            <v>0</v>
          </cell>
          <cell r="B568">
            <v>0</v>
          </cell>
          <cell r="C568">
            <v>0</v>
          </cell>
          <cell r="D568">
            <v>0</v>
          </cell>
        </row>
        <row r="569">
          <cell r="A569">
            <v>0</v>
          </cell>
          <cell r="B569">
            <v>0</v>
          </cell>
          <cell r="C569">
            <v>0</v>
          </cell>
          <cell r="D569">
            <v>0</v>
          </cell>
        </row>
        <row r="570">
          <cell r="A570">
            <v>0</v>
          </cell>
          <cell r="B570">
            <v>0</v>
          </cell>
          <cell r="C570">
            <v>0</v>
          </cell>
          <cell r="D570">
            <v>0</v>
          </cell>
        </row>
        <row r="571">
          <cell r="A571">
            <v>0</v>
          </cell>
          <cell r="B571">
            <v>0</v>
          </cell>
          <cell r="C571">
            <v>0</v>
          </cell>
          <cell r="D571">
            <v>0</v>
          </cell>
        </row>
        <row r="572">
          <cell r="A572">
            <v>0</v>
          </cell>
          <cell r="B572">
            <v>0</v>
          </cell>
          <cell r="C572">
            <v>0</v>
          </cell>
          <cell r="D572">
            <v>0</v>
          </cell>
        </row>
        <row r="573">
          <cell r="A573">
            <v>0</v>
          </cell>
          <cell r="B573">
            <v>0</v>
          </cell>
          <cell r="C573">
            <v>0</v>
          </cell>
          <cell r="D573">
            <v>0</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7">
          <cell r="A577">
            <v>0</v>
          </cell>
          <cell r="B577">
            <v>0</v>
          </cell>
          <cell r="C577">
            <v>0</v>
          </cell>
          <cell r="D577">
            <v>0</v>
          </cell>
        </row>
        <row r="578">
          <cell r="A578">
            <v>0</v>
          </cell>
          <cell r="B578">
            <v>0</v>
          </cell>
          <cell r="C578">
            <v>0</v>
          </cell>
          <cell r="D578">
            <v>0</v>
          </cell>
        </row>
        <row r="579">
          <cell r="A579">
            <v>0</v>
          </cell>
          <cell r="B579">
            <v>0</v>
          </cell>
          <cell r="C579">
            <v>0</v>
          </cell>
          <cell r="D579">
            <v>0</v>
          </cell>
        </row>
        <row r="580">
          <cell r="A580">
            <v>0</v>
          </cell>
          <cell r="B580">
            <v>0</v>
          </cell>
          <cell r="C580">
            <v>0</v>
          </cell>
          <cell r="D580">
            <v>0</v>
          </cell>
        </row>
        <row r="581">
          <cell r="A581">
            <v>0</v>
          </cell>
          <cell r="B581">
            <v>0</v>
          </cell>
          <cell r="C581">
            <v>0</v>
          </cell>
          <cell r="D581">
            <v>0</v>
          </cell>
        </row>
        <row r="582">
          <cell r="A582">
            <v>0</v>
          </cell>
          <cell r="B582">
            <v>0</v>
          </cell>
          <cell r="C582">
            <v>0</v>
          </cell>
          <cell r="D582">
            <v>0</v>
          </cell>
        </row>
        <row r="583">
          <cell r="A583">
            <v>0</v>
          </cell>
          <cell r="B583">
            <v>0</v>
          </cell>
          <cell r="C583">
            <v>0</v>
          </cell>
          <cell r="D583">
            <v>0</v>
          </cell>
        </row>
        <row r="584">
          <cell r="A584">
            <v>0</v>
          </cell>
          <cell r="B584">
            <v>0</v>
          </cell>
          <cell r="C584">
            <v>0</v>
          </cell>
          <cell r="D584">
            <v>0</v>
          </cell>
        </row>
        <row r="585">
          <cell r="A585">
            <v>0</v>
          </cell>
          <cell r="B585">
            <v>0</v>
          </cell>
          <cell r="C585">
            <v>0</v>
          </cell>
          <cell r="D585">
            <v>0</v>
          </cell>
        </row>
        <row r="586">
          <cell r="A586">
            <v>0</v>
          </cell>
          <cell r="B586">
            <v>0</v>
          </cell>
          <cell r="C586">
            <v>0</v>
          </cell>
          <cell r="D586">
            <v>0</v>
          </cell>
        </row>
        <row r="587">
          <cell r="A587">
            <v>0</v>
          </cell>
          <cell r="B587">
            <v>0</v>
          </cell>
          <cell r="C587">
            <v>0</v>
          </cell>
          <cell r="D587">
            <v>0</v>
          </cell>
        </row>
        <row r="588">
          <cell r="A588">
            <v>0</v>
          </cell>
          <cell r="B588">
            <v>0</v>
          </cell>
          <cell r="C588">
            <v>0</v>
          </cell>
          <cell r="D588">
            <v>0</v>
          </cell>
        </row>
        <row r="589">
          <cell r="A589">
            <v>0</v>
          </cell>
          <cell r="B589">
            <v>0</v>
          </cell>
          <cell r="C589">
            <v>0</v>
          </cell>
          <cell r="D589">
            <v>0</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v>0</v>
          </cell>
          <cell r="B593">
            <v>0</v>
          </cell>
          <cell r="C593">
            <v>0</v>
          </cell>
          <cell r="D593">
            <v>0</v>
          </cell>
        </row>
        <row r="594">
          <cell r="A594">
            <v>0</v>
          </cell>
          <cell r="B594">
            <v>0</v>
          </cell>
          <cell r="C594">
            <v>0</v>
          </cell>
          <cell r="D594">
            <v>0</v>
          </cell>
        </row>
        <row r="595">
          <cell r="A595">
            <v>0</v>
          </cell>
          <cell r="B595">
            <v>0</v>
          </cell>
          <cell r="C595">
            <v>0</v>
          </cell>
          <cell r="D595">
            <v>0</v>
          </cell>
        </row>
        <row r="596">
          <cell r="A596">
            <v>0</v>
          </cell>
          <cell r="B596">
            <v>0</v>
          </cell>
          <cell r="C596">
            <v>0</v>
          </cell>
          <cell r="D596">
            <v>0</v>
          </cell>
        </row>
        <row r="597">
          <cell r="A597">
            <v>0</v>
          </cell>
          <cell r="B597">
            <v>0</v>
          </cell>
          <cell r="C597">
            <v>0</v>
          </cell>
          <cell r="D597">
            <v>0</v>
          </cell>
        </row>
        <row r="598">
          <cell r="A598">
            <v>0</v>
          </cell>
          <cell r="B598">
            <v>0</v>
          </cell>
          <cell r="C598">
            <v>0</v>
          </cell>
          <cell r="D598">
            <v>0</v>
          </cell>
        </row>
        <row r="599">
          <cell r="A599">
            <v>0</v>
          </cell>
          <cell r="B599">
            <v>0</v>
          </cell>
          <cell r="C599">
            <v>0</v>
          </cell>
          <cell r="D599">
            <v>0</v>
          </cell>
        </row>
        <row r="600">
          <cell r="A600">
            <v>0</v>
          </cell>
          <cell r="B600">
            <v>0</v>
          </cell>
          <cell r="C600">
            <v>0</v>
          </cell>
          <cell r="D600">
            <v>0</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4">
          <cell r="A604">
            <v>0</v>
          </cell>
          <cell r="B604">
            <v>0</v>
          </cell>
          <cell r="C604">
            <v>0</v>
          </cell>
          <cell r="D604">
            <v>0</v>
          </cell>
        </row>
        <row r="605">
          <cell r="A605">
            <v>0</v>
          </cell>
          <cell r="B605">
            <v>0</v>
          </cell>
          <cell r="C605">
            <v>0</v>
          </cell>
          <cell r="D605">
            <v>0</v>
          </cell>
        </row>
        <row r="606">
          <cell r="A606">
            <v>0</v>
          </cell>
          <cell r="B606">
            <v>0</v>
          </cell>
          <cell r="C606">
            <v>0</v>
          </cell>
          <cell r="D606">
            <v>0</v>
          </cell>
        </row>
        <row r="607">
          <cell r="A607">
            <v>0</v>
          </cell>
          <cell r="B607">
            <v>0</v>
          </cell>
          <cell r="C607">
            <v>0</v>
          </cell>
          <cell r="D607">
            <v>0</v>
          </cell>
        </row>
        <row r="608">
          <cell r="A608">
            <v>0</v>
          </cell>
          <cell r="B608">
            <v>0</v>
          </cell>
          <cell r="C608">
            <v>0</v>
          </cell>
          <cell r="D608">
            <v>0</v>
          </cell>
        </row>
        <row r="609">
          <cell r="A609">
            <v>0</v>
          </cell>
          <cell r="B609">
            <v>0</v>
          </cell>
          <cell r="C609">
            <v>0</v>
          </cell>
          <cell r="D609">
            <v>0</v>
          </cell>
        </row>
        <row r="610">
          <cell r="A610">
            <v>0</v>
          </cell>
          <cell r="B610">
            <v>0</v>
          </cell>
          <cell r="C610">
            <v>0</v>
          </cell>
          <cell r="D610">
            <v>0</v>
          </cell>
        </row>
        <row r="611">
          <cell r="A611">
            <v>0</v>
          </cell>
          <cell r="B611">
            <v>0</v>
          </cell>
          <cell r="C611">
            <v>0</v>
          </cell>
          <cell r="D611">
            <v>0</v>
          </cell>
        </row>
        <row r="612">
          <cell r="A612">
            <v>0</v>
          </cell>
          <cell r="B612">
            <v>0</v>
          </cell>
          <cell r="C612">
            <v>0</v>
          </cell>
          <cell r="D612">
            <v>0</v>
          </cell>
        </row>
        <row r="613">
          <cell r="A613">
            <v>0</v>
          </cell>
          <cell r="B613">
            <v>0</v>
          </cell>
          <cell r="C613">
            <v>0</v>
          </cell>
          <cell r="D613">
            <v>0</v>
          </cell>
        </row>
        <row r="614">
          <cell r="A614">
            <v>0</v>
          </cell>
          <cell r="B614">
            <v>0</v>
          </cell>
          <cell r="C614">
            <v>0</v>
          </cell>
          <cell r="D614">
            <v>0</v>
          </cell>
        </row>
        <row r="615">
          <cell r="A615">
            <v>0</v>
          </cell>
          <cell r="B615">
            <v>0</v>
          </cell>
          <cell r="C615">
            <v>0</v>
          </cell>
          <cell r="D615">
            <v>0</v>
          </cell>
        </row>
        <row r="616">
          <cell r="A616">
            <v>0</v>
          </cell>
          <cell r="B616">
            <v>0</v>
          </cell>
          <cell r="C616">
            <v>0</v>
          </cell>
          <cell r="D616">
            <v>0</v>
          </cell>
        </row>
        <row r="617">
          <cell r="A617">
            <v>0</v>
          </cell>
          <cell r="B617">
            <v>0</v>
          </cell>
          <cell r="C617">
            <v>0</v>
          </cell>
          <cell r="D617">
            <v>0</v>
          </cell>
        </row>
        <row r="618">
          <cell r="A618">
            <v>0</v>
          </cell>
          <cell r="B618">
            <v>0</v>
          </cell>
          <cell r="C618">
            <v>0</v>
          </cell>
          <cell r="D618">
            <v>0</v>
          </cell>
        </row>
        <row r="619">
          <cell r="A619">
            <v>0</v>
          </cell>
          <cell r="B619">
            <v>0</v>
          </cell>
          <cell r="C619">
            <v>0</v>
          </cell>
          <cell r="D619">
            <v>0</v>
          </cell>
        </row>
        <row r="620">
          <cell r="A620">
            <v>0</v>
          </cell>
          <cell r="B620">
            <v>0</v>
          </cell>
          <cell r="C620">
            <v>0</v>
          </cell>
          <cell r="D620">
            <v>0</v>
          </cell>
        </row>
        <row r="621">
          <cell r="A621">
            <v>0</v>
          </cell>
          <cell r="B621">
            <v>0</v>
          </cell>
          <cell r="C621">
            <v>0</v>
          </cell>
          <cell r="D621">
            <v>0</v>
          </cell>
        </row>
        <row r="622">
          <cell r="A622">
            <v>0</v>
          </cell>
          <cell r="B622">
            <v>0</v>
          </cell>
          <cell r="C622">
            <v>0</v>
          </cell>
          <cell r="D622">
            <v>0</v>
          </cell>
        </row>
        <row r="623">
          <cell r="A623">
            <v>0</v>
          </cell>
          <cell r="B623">
            <v>0</v>
          </cell>
          <cell r="C623">
            <v>0</v>
          </cell>
          <cell r="D623">
            <v>0</v>
          </cell>
        </row>
        <row r="624">
          <cell r="A624">
            <v>0</v>
          </cell>
          <cell r="B624">
            <v>0</v>
          </cell>
          <cell r="C624">
            <v>0</v>
          </cell>
          <cell r="D624">
            <v>0</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v>0</v>
          </cell>
          <cell r="B628">
            <v>0</v>
          </cell>
          <cell r="C628">
            <v>0</v>
          </cell>
          <cell r="D628">
            <v>0</v>
          </cell>
        </row>
        <row r="629">
          <cell r="A629">
            <v>0</v>
          </cell>
          <cell r="B629">
            <v>0</v>
          </cell>
          <cell r="C629">
            <v>0</v>
          </cell>
          <cell r="D629">
            <v>0</v>
          </cell>
        </row>
        <row r="630">
          <cell r="A630">
            <v>0</v>
          </cell>
          <cell r="B630">
            <v>0</v>
          </cell>
          <cell r="C630">
            <v>0</v>
          </cell>
          <cell r="D630">
            <v>0</v>
          </cell>
        </row>
        <row r="631">
          <cell r="A631">
            <v>0</v>
          </cell>
          <cell r="B631">
            <v>0</v>
          </cell>
          <cell r="C631">
            <v>0</v>
          </cell>
          <cell r="D631">
            <v>0</v>
          </cell>
        </row>
        <row r="632">
          <cell r="A632">
            <v>0</v>
          </cell>
          <cell r="B632">
            <v>0</v>
          </cell>
          <cell r="C632">
            <v>0</v>
          </cell>
          <cell r="D632">
            <v>0</v>
          </cell>
        </row>
        <row r="633">
          <cell r="A633">
            <v>0</v>
          </cell>
          <cell r="B633">
            <v>0</v>
          </cell>
          <cell r="C633">
            <v>0</v>
          </cell>
          <cell r="D633">
            <v>0</v>
          </cell>
        </row>
        <row r="634">
          <cell r="A634">
            <v>0</v>
          </cell>
          <cell r="B634">
            <v>0</v>
          </cell>
          <cell r="C634">
            <v>0</v>
          </cell>
          <cell r="D634">
            <v>0</v>
          </cell>
        </row>
        <row r="635">
          <cell r="A635">
            <v>0</v>
          </cell>
          <cell r="B635">
            <v>0</v>
          </cell>
          <cell r="C635">
            <v>0</v>
          </cell>
          <cell r="D635">
            <v>0</v>
          </cell>
        </row>
        <row r="636">
          <cell r="A636">
            <v>0</v>
          </cell>
          <cell r="B636">
            <v>0</v>
          </cell>
          <cell r="C636">
            <v>0</v>
          </cell>
          <cell r="D636">
            <v>0</v>
          </cell>
        </row>
        <row r="637">
          <cell r="A637">
            <v>0</v>
          </cell>
          <cell r="B637">
            <v>0</v>
          </cell>
          <cell r="C637">
            <v>0</v>
          </cell>
          <cell r="D637">
            <v>0</v>
          </cell>
        </row>
        <row r="638">
          <cell r="A638">
            <v>0</v>
          </cell>
          <cell r="B638">
            <v>0</v>
          </cell>
          <cell r="C638">
            <v>0</v>
          </cell>
          <cell r="D638">
            <v>0</v>
          </cell>
        </row>
        <row r="639">
          <cell r="A639">
            <v>0</v>
          </cell>
          <cell r="B639">
            <v>0</v>
          </cell>
          <cell r="C639">
            <v>0</v>
          </cell>
          <cell r="D639">
            <v>0</v>
          </cell>
        </row>
        <row r="640">
          <cell r="A640">
            <v>0</v>
          </cell>
          <cell r="B640">
            <v>0</v>
          </cell>
          <cell r="C640">
            <v>0</v>
          </cell>
          <cell r="D640">
            <v>0</v>
          </cell>
        </row>
        <row r="641">
          <cell r="A641">
            <v>0</v>
          </cell>
          <cell r="B641">
            <v>0</v>
          </cell>
          <cell r="C641">
            <v>0</v>
          </cell>
          <cell r="D641">
            <v>0</v>
          </cell>
        </row>
        <row r="642">
          <cell r="A642">
            <v>0</v>
          </cell>
          <cell r="B642">
            <v>0</v>
          </cell>
          <cell r="C642">
            <v>0</v>
          </cell>
          <cell r="D642">
            <v>0</v>
          </cell>
        </row>
        <row r="643">
          <cell r="A643">
            <v>0</v>
          </cell>
          <cell r="B643">
            <v>0</v>
          </cell>
          <cell r="C643">
            <v>0</v>
          </cell>
          <cell r="D643">
            <v>0</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v>0</v>
          </cell>
          <cell r="B647">
            <v>0</v>
          </cell>
          <cell r="C647">
            <v>0</v>
          </cell>
          <cell r="D647">
            <v>0</v>
          </cell>
        </row>
        <row r="648">
          <cell r="A648">
            <v>0</v>
          </cell>
          <cell r="B648">
            <v>0</v>
          </cell>
          <cell r="C648">
            <v>0</v>
          </cell>
          <cell r="D648">
            <v>0</v>
          </cell>
        </row>
        <row r="649">
          <cell r="A649">
            <v>0</v>
          </cell>
          <cell r="B649">
            <v>0</v>
          </cell>
          <cell r="C649">
            <v>0</v>
          </cell>
          <cell r="D649">
            <v>0</v>
          </cell>
        </row>
        <row r="650">
          <cell r="A650">
            <v>0</v>
          </cell>
          <cell r="B650">
            <v>0</v>
          </cell>
          <cell r="C650">
            <v>0</v>
          </cell>
          <cell r="D650">
            <v>0</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v>0</v>
          </cell>
          <cell r="B654">
            <v>0</v>
          </cell>
          <cell r="C654">
            <v>0</v>
          </cell>
          <cell r="D654">
            <v>0</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58">
          <cell r="A658">
            <v>0</v>
          </cell>
          <cell r="B658">
            <v>0</v>
          </cell>
          <cell r="C658">
            <v>0</v>
          </cell>
          <cell r="D658">
            <v>0</v>
          </cell>
        </row>
        <row r="659">
          <cell r="A659">
            <v>0</v>
          </cell>
          <cell r="B659">
            <v>0</v>
          </cell>
          <cell r="C659">
            <v>0</v>
          </cell>
          <cell r="D659">
            <v>0</v>
          </cell>
        </row>
        <row r="660">
          <cell r="A660">
            <v>0</v>
          </cell>
          <cell r="B660">
            <v>0</v>
          </cell>
          <cell r="C660">
            <v>0</v>
          </cell>
          <cell r="D660">
            <v>0</v>
          </cell>
        </row>
        <row r="661">
          <cell r="A661">
            <v>0</v>
          </cell>
          <cell r="B661">
            <v>0</v>
          </cell>
          <cell r="C661">
            <v>0</v>
          </cell>
          <cell r="D661">
            <v>0</v>
          </cell>
        </row>
        <row r="662">
          <cell r="A662">
            <v>0</v>
          </cell>
          <cell r="B662">
            <v>0</v>
          </cell>
          <cell r="C662">
            <v>0</v>
          </cell>
          <cell r="D662">
            <v>0</v>
          </cell>
        </row>
        <row r="663">
          <cell r="A663">
            <v>0</v>
          </cell>
          <cell r="B663">
            <v>0</v>
          </cell>
          <cell r="C663">
            <v>0</v>
          </cell>
          <cell r="D663">
            <v>0</v>
          </cell>
        </row>
        <row r="664">
          <cell r="A664">
            <v>0</v>
          </cell>
          <cell r="B664">
            <v>0</v>
          </cell>
          <cell r="C664">
            <v>0</v>
          </cell>
          <cell r="D664">
            <v>0</v>
          </cell>
        </row>
        <row r="665">
          <cell r="A665">
            <v>0</v>
          </cell>
          <cell r="B665">
            <v>0</v>
          </cell>
          <cell r="C665">
            <v>0</v>
          </cell>
          <cell r="D665">
            <v>0</v>
          </cell>
        </row>
        <row r="666">
          <cell r="A666">
            <v>0</v>
          </cell>
          <cell r="B666">
            <v>0</v>
          </cell>
          <cell r="C666">
            <v>0</v>
          </cell>
          <cell r="D666">
            <v>0</v>
          </cell>
        </row>
        <row r="667">
          <cell r="A667">
            <v>0</v>
          </cell>
          <cell r="B667">
            <v>0</v>
          </cell>
          <cell r="C667">
            <v>0</v>
          </cell>
          <cell r="D667">
            <v>0</v>
          </cell>
        </row>
        <row r="668">
          <cell r="A668">
            <v>0</v>
          </cell>
          <cell r="B668">
            <v>0</v>
          </cell>
          <cell r="C668">
            <v>0</v>
          </cell>
          <cell r="D668">
            <v>0</v>
          </cell>
        </row>
        <row r="669">
          <cell r="A669">
            <v>0</v>
          </cell>
          <cell r="B669">
            <v>0</v>
          </cell>
          <cell r="C669">
            <v>0</v>
          </cell>
          <cell r="D669">
            <v>0</v>
          </cell>
        </row>
        <row r="670">
          <cell r="A670">
            <v>0</v>
          </cell>
          <cell r="B670">
            <v>0</v>
          </cell>
          <cell r="C670">
            <v>0</v>
          </cell>
          <cell r="D670">
            <v>0</v>
          </cell>
        </row>
        <row r="671">
          <cell r="A671">
            <v>0</v>
          </cell>
          <cell r="B671">
            <v>0</v>
          </cell>
          <cell r="C671">
            <v>0</v>
          </cell>
          <cell r="D671">
            <v>0</v>
          </cell>
        </row>
        <row r="672">
          <cell r="A672">
            <v>0</v>
          </cell>
          <cell r="B672">
            <v>0</v>
          </cell>
          <cell r="C672">
            <v>0</v>
          </cell>
          <cell r="D672">
            <v>0</v>
          </cell>
        </row>
        <row r="673">
          <cell r="A673">
            <v>0</v>
          </cell>
          <cell r="B673">
            <v>0</v>
          </cell>
          <cell r="C673">
            <v>0</v>
          </cell>
          <cell r="D673">
            <v>0</v>
          </cell>
        </row>
        <row r="674">
          <cell r="A674">
            <v>0</v>
          </cell>
          <cell r="B674">
            <v>0</v>
          </cell>
          <cell r="C674">
            <v>0</v>
          </cell>
          <cell r="D674">
            <v>0</v>
          </cell>
        </row>
        <row r="675">
          <cell r="A675">
            <v>0</v>
          </cell>
          <cell r="B675">
            <v>0</v>
          </cell>
          <cell r="C675">
            <v>0</v>
          </cell>
          <cell r="D675">
            <v>0</v>
          </cell>
        </row>
        <row r="676">
          <cell r="A676">
            <v>0</v>
          </cell>
          <cell r="B676">
            <v>0</v>
          </cell>
          <cell r="C676">
            <v>0</v>
          </cell>
          <cell r="D676">
            <v>0</v>
          </cell>
        </row>
        <row r="677">
          <cell r="A677">
            <v>0</v>
          </cell>
          <cell r="B677">
            <v>0</v>
          </cell>
          <cell r="C677">
            <v>0</v>
          </cell>
          <cell r="D677">
            <v>0</v>
          </cell>
        </row>
        <row r="678">
          <cell r="A678">
            <v>0</v>
          </cell>
          <cell r="B678">
            <v>0</v>
          </cell>
          <cell r="C678">
            <v>0</v>
          </cell>
          <cell r="D678">
            <v>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v>0</v>
          </cell>
          <cell r="B682">
            <v>0</v>
          </cell>
          <cell r="C682">
            <v>0</v>
          </cell>
          <cell r="D682">
            <v>0</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6">
          <cell r="A686">
            <v>0</v>
          </cell>
          <cell r="B686">
            <v>0</v>
          </cell>
          <cell r="C686">
            <v>0</v>
          </cell>
          <cell r="D686">
            <v>0</v>
          </cell>
        </row>
        <row r="687">
          <cell r="A687">
            <v>0</v>
          </cell>
          <cell r="B687">
            <v>0</v>
          </cell>
          <cell r="C687">
            <v>0</v>
          </cell>
          <cell r="D687">
            <v>0</v>
          </cell>
        </row>
        <row r="688">
          <cell r="A688">
            <v>0</v>
          </cell>
          <cell r="B688">
            <v>0</v>
          </cell>
          <cell r="C688">
            <v>0</v>
          </cell>
          <cell r="D688">
            <v>0</v>
          </cell>
        </row>
        <row r="689">
          <cell r="A689">
            <v>0</v>
          </cell>
          <cell r="B689">
            <v>0</v>
          </cell>
          <cell r="C689">
            <v>0</v>
          </cell>
          <cell r="D689">
            <v>0</v>
          </cell>
        </row>
        <row r="690">
          <cell r="A690">
            <v>0</v>
          </cell>
          <cell r="B690">
            <v>0</v>
          </cell>
          <cell r="C690">
            <v>0</v>
          </cell>
          <cell r="D690">
            <v>0</v>
          </cell>
        </row>
        <row r="691">
          <cell r="A691">
            <v>0</v>
          </cell>
          <cell r="B691">
            <v>0</v>
          </cell>
          <cell r="C691">
            <v>0</v>
          </cell>
          <cell r="D691">
            <v>0</v>
          </cell>
        </row>
        <row r="692">
          <cell r="A692">
            <v>0</v>
          </cell>
          <cell r="B692">
            <v>0</v>
          </cell>
          <cell r="C692">
            <v>0</v>
          </cell>
          <cell r="D692">
            <v>0</v>
          </cell>
        </row>
        <row r="693">
          <cell r="A693">
            <v>0</v>
          </cell>
          <cell r="B693">
            <v>0</v>
          </cell>
          <cell r="C693">
            <v>0</v>
          </cell>
          <cell r="D693">
            <v>0</v>
          </cell>
        </row>
        <row r="694">
          <cell r="A694">
            <v>0</v>
          </cell>
          <cell r="B694">
            <v>0</v>
          </cell>
          <cell r="C694">
            <v>0</v>
          </cell>
          <cell r="D694">
            <v>0</v>
          </cell>
        </row>
        <row r="695">
          <cell r="A695">
            <v>0</v>
          </cell>
          <cell r="B695">
            <v>0</v>
          </cell>
          <cell r="C695">
            <v>0</v>
          </cell>
          <cell r="D695">
            <v>0</v>
          </cell>
        </row>
        <row r="696">
          <cell r="A696">
            <v>0</v>
          </cell>
          <cell r="B696">
            <v>0</v>
          </cell>
          <cell r="C696">
            <v>0</v>
          </cell>
          <cell r="D696">
            <v>0</v>
          </cell>
        </row>
        <row r="697">
          <cell r="A697">
            <v>0</v>
          </cell>
          <cell r="B697">
            <v>0</v>
          </cell>
          <cell r="C697">
            <v>0</v>
          </cell>
          <cell r="D697">
            <v>0</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v>0</v>
          </cell>
          <cell r="B701">
            <v>0</v>
          </cell>
          <cell r="C701">
            <v>0</v>
          </cell>
          <cell r="D701">
            <v>0</v>
          </cell>
        </row>
        <row r="702">
          <cell r="A702">
            <v>0</v>
          </cell>
          <cell r="B702">
            <v>0</v>
          </cell>
          <cell r="C702">
            <v>0</v>
          </cell>
          <cell r="D702">
            <v>0</v>
          </cell>
        </row>
        <row r="703">
          <cell r="A703">
            <v>0</v>
          </cell>
          <cell r="B703">
            <v>0</v>
          </cell>
          <cell r="C703">
            <v>0</v>
          </cell>
          <cell r="D703">
            <v>0</v>
          </cell>
        </row>
        <row r="704">
          <cell r="A704">
            <v>0</v>
          </cell>
          <cell r="B704">
            <v>0</v>
          </cell>
          <cell r="C704">
            <v>0</v>
          </cell>
          <cell r="D704">
            <v>0</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v>0</v>
          </cell>
          <cell r="B708">
            <v>0</v>
          </cell>
          <cell r="C708">
            <v>0</v>
          </cell>
          <cell r="D708">
            <v>0</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2">
          <cell r="A712">
            <v>0</v>
          </cell>
          <cell r="B712">
            <v>0</v>
          </cell>
          <cell r="C712">
            <v>0</v>
          </cell>
          <cell r="D712">
            <v>0</v>
          </cell>
        </row>
        <row r="713">
          <cell r="A713">
            <v>0</v>
          </cell>
          <cell r="B713">
            <v>0</v>
          </cell>
          <cell r="C713">
            <v>0</v>
          </cell>
          <cell r="D713">
            <v>0</v>
          </cell>
        </row>
        <row r="714">
          <cell r="A714">
            <v>0</v>
          </cell>
          <cell r="B714">
            <v>0</v>
          </cell>
          <cell r="C714">
            <v>0</v>
          </cell>
          <cell r="D714">
            <v>0</v>
          </cell>
        </row>
        <row r="715">
          <cell r="A715">
            <v>0</v>
          </cell>
          <cell r="B715">
            <v>0</v>
          </cell>
          <cell r="C715">
            <v>0</v>
          </cell>
          <cell r="D715">
            <v>0</v>
          </cell>
        </row>
        <row r="716">
          <cell r="A716">
            <v>0</v>
          </cell>
          <cell r="B716">
            <v>0</v>
          </cell>
          <cell r="C716">
            <v>0</v>
          </cell>
          <cell r="D716">
            <v>0</v>
          </cell>
        </row>
        <row r="717">
          <cell r="A717">
            <v>0</v>
          </cell>
          <cell r="B717">
            <v>0</v>
          </cell>
          <cell r="C717">
            <v>0</v>
          </cell>
          <cell r="D717">
            <v>0</v>
          </cell>
        </row>
        <row r="718">
          <cell r="A718">
            <v>0</v>
          </cell>
          <cell r="B718">
            <v>0</v>
          </cell>
          <cell r="C718">
            <v>0</v>
          </cell>
          <cell r="D718">
            <v>0</v>
          </cell>
        </row>
        <row r="719">
          <cell r="A719">
            <v>0</v>
          </cell>
          <cell r="B719">
            <v>0</v>
          </cell>
          <cell r="C719">
            <v>0</v>
          </cell>
          <cell r="D719">
            <v>0</v>
          </cell>
        </row>
        <row r="720">
          <cell r="A720">
            <v>0</v>
          </cell>
          <cell r="B720">
            <v>0</v>
          </cell>
          <cell r="C720">
            <v>0</v>
          </cell>
          <cell r="D720">
            <v>0</v>
          </cell>
        </row>
        <row r="721">
          <cell r="A721">
            <v>0</v>
          </cell>
          <cell r="B721">
            <v>0</v>
          </cell>
          <cell r="C721">
            <v>0</v>
          </cell>
          <cell r="D721">
            <v>0</v>
          </cell>
        </row>
        <row r="722">
          <cell r="A722">
            <v>0</v>
          </cell>
          <cell r="B722">
            <v>0</v>
          </cell>
          <cell r="C722">
            <v>0</v>
          </cell>
          <cell r="D722">
            <v>0</v>
          </cell>
        </row>
        <row r="723">
          <cell r="A723">
            <v>0</v>
          </cell>
          <cell r="B723">
            <v>0</v>
          </cell>
          <cell r="C723">
            <v>0</v>
          </cell>
          <cell r="D723">
            <v>0</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v>0</v>
          </cell>
          <cell r="B727">
            <v>0</v>
          </cell>
          <cell r="C727">
            <v>0</v>
          </cell>
          <cell r="D727">
            <v>0</v>
          </cell>
        </row>
        <row r="728">
          <cell r="A728">
            <v>0</v>
          </cell>
          <cell r="B728">
            <v>0</v>
          </cell>
          <cell r="C728">
            <v>0</v>
          </cell>
          <cell r="D728">
            <v>0</v>
          </cell>
        </row>
        <row r="729">
          <cell r="A729">
            <v>0</v>
          </cell>
          <cell r="B729">
            <v>0</v>
          </cell>
          <cell r="C729">
            <v>0</v>
          </cell>
          <cell r="D729">
            <v>0</v>
          </cell>
        </row>
        <row r="730">
          <cell r="A730">
            <v>0</v>
          </cell>
          <cell r="B730">
            <v>0</v>
          </cell>
          <cell r="C730">
            <v>0</v>
          </cell>
          <cell r="D730">
            <v>0</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v>0</v>
          </cell>
          <cell r="B734">
            <v>0</v>
          </cell>
          <cell r="C734">
            <v>0</v>
          </cell>
          <cell r="D734">
            <v>0</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38">
          <cell r="A738">
            <v>0</v>
          </cell>
          <cell r="B738">
            <v>0</v>
          </cell>
          <cell r="C738">
            <v>0</v>
          </cell>
          <cell r="D738">
            <v>0</v>
          </cell>
        </row>
        <row r="739">
          <cell r="A739">
            <v>0</v>
          </cell>
          <cell r="B739">
            <v>0</v>
          </cell>
          <cell r="C739">
            <v>0</v>
          </cell>
          <cell r="D739">
            <v>0</v>
          </cell>
        </row>
        <row r="740">
          <cell r="A740">
            <v>0</v>
          </cell>
          <cell r="B740">
            <v>0</v>
          </cell>
          <cell r="C740">
            <v>0</v>
          </cell>
          <cell r="D740">
            <v>0</v>
          </cell>
        </row>
        <row r="741">
          <cell r="A741">
            <v>0</v>
          </cell>
          <cell r="B741">
            <v>0</v>
          </cell>
          <cell r="C741">
            <v>0</v>
          </cell>
          <cell r="D741">
            <v>0</v>
          </cell>
        </row>
        <row r="742">
          <cell r="A742">
            <v>0</v>
          </cell>
          <cell r="B742">
            <v>0</v>
          </cell>
          <cell r="C742">
            <v>0</v>
          </cell>
          <cell r="D742">
            <v>0</v>
          </cell>
        </row>
        <row r="743">
          <cell r="A743">
            <v>0</v>
          </cell>
          <cell r="B743">
            <v>0</v>
          </cell>
          <cell r="C743">
            <v>0</v>
          </cell>
          <cell r="D743">
            <v>0</v>
          </cell>
        </row>
        <row r="744">
          <cell r="A744">
            <v>0</v>
          </cell>
          <cell r="B744">
            <v>0</v>
          </cell>
          <cell r="C744">
            <v>0</v>
          </cell>
          <cell r="D744">
            <v>0</v>
          </cell>
        </row>
        <row r="745">
          <cell r="A745">
            <v>0</v>
          </cell>
          <cell r="B745">
            <v>0</v>
          </cell>
          <cell r="C745">
            <v>0</v>
          </cell>
          <cell r="D745">
            <v>0</v>
          </cell>
        </row>
        <row r="746">
          <cell r="A746">
            <v>0</v>
          </cell>
          <cell r="B746">
            <v>0</v>
          </cell>
          <cell r="C746">
            <v>0</v>
          </cell>
          <cell r="D746">
            <v>0</v>
          </cell>
        </row>
        <row r="747">
          <cell r="A747">
            <v>0</v>
          </cell>
          <cell r="B747">
            <v>0</v>
          </cell>
          <cell r="C747">
            <v>0</v>
          </cell>
          <cell r="D747">
            <v>0</v>
          </cell>
        </row>
        <row r="748">
          <cell r="A748">
            <v>0</v>
          </cell>
          <cell r="B748">
            <v>0</v>
          </cell>
          <cell r="C748">
            <v>0</v>
          </cell>
          <cell r="D748">
            <v>0</v>
          </cell>
        </row>
        <row r="749">
          <cell r="A749">
            <v>0</v>
          </cell>
          <cell r="B749">
            <v>0</v>
          </cell>
          <cell r="C749">
            <v>0</v>
          </cell>
          <cell r="D749">
            <v>0</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v>0</v>
          </cell>
          <cell r="B753">
            <v>0</v>
          </cell>
          <cell r="C753">
            <v>0</v>
          </cell>
          <cell r="D753">
            <v>0</v>
          </cell>
        </row>
        <row r="754">
          <cell r="A754">
            <v>0</v>
          </cell>
          <cell r="B754">
            <v>0</v>
          </cell>
          <cell r="C754">
            <v>0</v>
          </cell>
          <cell r="D754">
            <v>0</v>
          </cell>
        </row>
        <row r="755">
          <cell r="A755">
            <v>0</v>
          </cell>
          <cell r="B755">
            <v>0</v>
          </cell>
          <cell r="C755">
            <v>0</v>
          </cell>
          <cell r="D755">
            <v>0</v>
          </cell>
        </row>
        <row r="756">
          <cell r="A756">
            <v>0</v>
          </cell>
          <cell r="B756">
            <v>0</v>
          </cell>
          <cell r="C756">
            <v>0</v>
          </cell>
          <cell r="D756">
            <v>0</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v>0</v>
          </cell>
          <cell r="B760">
            <v>0</v>
          </cell>
          <cell r="C760">
            <v>0</v>
          </cell>
          <cell r="D760">
            <v>0</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4">
          <cell r="A764">
            <v>0</v>
          </cell>
          <cell r="B764">
            <v>0</v>
          </cell>
          <cell r="C764">
            <v>0</v>
          </cell>
          <cell r="D764">
            <v>0</v>
          </cell>
        </row>
        <row r="765">
          <cell r="A765">
            <v>0</v>
          </cell>
          <cell r="B765">
            <v>0</v>
          </cell>
          <cell r="C765">
            <v>0</v>
          </cell>
          <cell r="D765">
            <v>0</v>
          </cell>
        </row>
        <row r="766">
          <cell r="A766">
            <v>0</v>
          </cell>
          <cell r="B766">
            <v>0</v>
          </cell>
          <cell r="C766">
            <v>0</v>
          </cell>
          <cell r="D766">
            <v>0</v>
          </cell>
        </row>
        <row r="767">
          <cell r="A767">
            <v>0</v>
          </cell>
          <cell r="B767">
            <v>0</v>
          </cell>
          <cell r="C767">
            <v>0</v>
          </cell>
          <cell r="D767">
            <v>0</v>
          </cell>
        </row>
        <row r="768">
          <cell r="A768">
            <v>0</v>
          </cell>
          <cell r="B768">
            <v>0</v>
          </cell>
          <cell r="C768">
            <v>0</v>
          </cell>
          <cell r="D768">
            <v>0</v>
          </cell>
        </row>
        <row r="769">
          <cell r="A769">
            <v>0</v>
          </cell>
          <cell r="B769">
            <v>0</v>
          </cell>
          <cell r="C769">
            <v>0</v>
          </cell>
          <cell r="D769">
            <v>0</v>
          </cell>
        </row>
        <row r="770">
          <cell r="A770">
            <v>0</v>
          </cell>
          <cell r="B770">
            <v>0</v>
          </cell>
          <cell r="C770">
            <v>0</v>
          </cell>
          <cell r="D770">
            <v>0</v>
          </cell>
        </row>
        <row r="771">
          <cell r="A771">
            <v>0</v>
          </cell>
          <cell r="B771">
            <v>0</v>
          </cell>
          <cell r="C771">
            <v>0</v>
          </cell>
          <cell r="D771">
            <v>0</v>
          </cell>
        </row>
        <row r="772">
          <cell r="A772">
            <v>0</v>
          </cell>
          <cell r="B772">
            <v>0</v>
          </cell>
          <cell r="C772">
            <v>0</v>
          </cell>
          <cell r="D772">
            <v>0</v>
          </cell>
        </row>
        <row r="773">
          <cell r="A773">
            <v>0</v>
          </cell>
          <cell r="B773">
            <v>0</v>
          </cell>
          <cell r="C773">
            <v>0</v>
          </cell>
          <cell r="D773">
            <v>0</v>
          </cell>
        </row>
        <row r="774">
          <cell r="A774">
            <v>0</v>
          </cell>
          <cell r="B774">
            <v>0</v>
          </cell>
          <cell r="C774">
            <v>0</v>
          </cell>
          <cell r="D774">
            <v>0</v>
          </cell>
        </row>
        <row r="775">
          <cell r="A775">
            <v>0</v>
          </cell>
          <cell r="B775">
            <v>0</v>
          </cell>
          <cell r="C775">
            <v>0</v>
          </cell>
          <cell r="D775">
            <v>0</v>
          </cell>
        </row>
        <row r="776">
          <cell r="A776">
            <v>0</v>
          </cell>
          <cell r="B776">
            <v>0</v>
          </cell>
          <cell r="C776">
            <v>0</v>
          </cell>
          <cell r="D776">
            <v>0</v>
          </cell>
        </row>
        <row r="777">
          <cell r="A777">
            <v>0</v>
          </cell>
          <cell r="B777">
            <v>0</v>
          </cell>
          <cell r="C777">
            <v>0</v>
          </cell>
          <cell r="D777">
            <v>0</v>
          </cell>
        </row>
        <row r="778">
          <cell r="A778">
            <v>0</v>
          </cell>
          <cell r="B778">
            <v>0</v>
          </cell>
          <cell r="C778">
            <v>0</v>
          </cell>
          <cell r="D778">
            <v>0</v>
          </cell>
        </row>
        <row r="779">
          <cell r="A779">
            <v>0</v>
          </cell>
          <cell r="B779">
            <v>0</v>
          </cell>
          <cell r="C779">
            <v>0</v>
          </cell>
          <cell r="D779">
            <v>0</v>
          </cell>
        </row>
        <row r="780">
          <cell r="A780">
            <v>0</v>
          </cell>
          <cell r="B780">
            <v>0</v>
          </cell>
          <cell r="C780">
            <v>0</v>
          </cell>
          <cell r="D780">
            <v>0</v>
          </cell>
        </row>
        <row r="781">
          <cell r="A781">
            <v>0</v>
          </cell>
          <cell r="B781">
            <v>0</v>
          </cell>
          <cell r="C781">
            <v>0</v>
          </cell>
          <cell r="D781">
            <v>0</v>
          </cell>
        </row>
        <row r="782">
          <cell r="A782">
            <v>0</v>
          </cell>
          <cell r="B782">
            <v>0</v>
          </cell>
          <cell r="C782">
            <v>0</v>
          </cell>
          <cell r="D782">
            <v>0</v>
          </cell>
        </row>
        <row r="783">
          <cell r="A783">
            <v>0</v>
          </cell>
          <cell r="B783">
            <v>0</v>
          </cell>
          <cell r="C783">
            <v>0</v>
          </cell>
          <cell r="D783">
            <v>0</v>
          </cell>
        </row>
        <row r="784">
          <cell r="A784">
            <v>0</v>
          </cell>
          <cell r="B784">
            <v>0</v>
          </cell>
          <cell r="C784">
            <v>0</v>
          </cell>
          <cell r="D784">
            <v>0</v>
          </cell>
        </row>
        <row r="785">
          <cell r="A785">
            <v>0</v>
          </cell>
          <cell r="B785">
            <v>0</v>
          </cell>
          <cell r="C785">
            <v>0</v>
          </cell>
          <cell r="D785">
            <v>0</v>
          </cell>
        </row>
        <row r="786">
          <cell r="A786">
            <v>0</v>
          </cell>
          <cell r="B786">
            <v>0</v>
          </cell>
          <cell r="C786">
            <v>0</v>
          </cell>
          <cell r="D786">
            <v>0</v>
          </cell>
        </row>
        <row r="787">
          <cell r="A787">
            <v>0</v>
          </cell>
          <cell r="B787">
            <v>0</v>
          </cell>
          <cell r="C787">
            <v>0</v>
          </cell>
          <cell r="D787">
            <v>0</v>
          </cell>
        </row>
        <row r="788">
          <cell r="A788">
            <v>0</v>
          </cell>
          <cell r="B788">
            <v>0</v>
          </cell>
          <cell r="C788">
            <v>0</v>
          </cell>
          <cell r="D788">
            <v>0</v>
          </cell>
        </row>
        <row r="789">
          <cell r="A789">
            <v>0</v>
          </cell>
          <cell r="B789">
            <v>0</v>
          </cell>
          <cell r="C789">
            <v>0</v>
          </cell>
          <cell r="D789">
            <v>0</v>
          </cell>
        </row>
        <row r="790">
          <cell r="A790">
            <v>0</v>
          </cell>
          <cell r="B790">
            <v>0</v>
          </cell>
          <cell r="C790">
            <v>0</v>
          </cell>
          <cell r="D790">
            <v>0</v>
          </cell>
        </row>
        <row r="791">
          <cell r="A791">
            <v>0</v>
          </cell>
          <cell r="B791">
            <v>0</v>
          </cell>
          <cell r="C791">
            <v>0</v>
          </cell>
          <cell r="D791">
            <v>0</v>
          </cell>
        </row>
        <row r="792">
          <cell r="A792">
            <v>0</v>
          </cell>
          <cell r="B792">
            <v>0</v>
          </cell>
          <cell r="C792">
            <v>0</v>
          </cell>
          <cell r="D792">
            <v>0</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6">
          <cell r="A796">
            <v>0</v>
          </cell>
          <cell r="B796">
            <v>0</v>
          </cell>
          <cell r="C796">
            <v>0</v>
          </cell>
          <cell r="D796">
            <v>0</v>
          </cell>
        </row>
        <row r="797">
          <cell r="A797">
            <v>0</v>
          </cell>
          <cell r="B797">
            <v>0</v>
          </cell>
          <cell r="C797">
            <v>0</v>
          </cell>
          <cell r="D797">
            <v>0</v>
          </cell>
        </row>
        <row r="798">
          <cell r="A798">
            <v>0</v>
          </cell>
          <cell r="B798">
            <v>0</v>
          </cell>
          <cell r="C798">
            <v>0</v>
          </cell>
          <cell r="D798">
            <v>0</v>
          </cell>
        </row>
        <row r="799">
          <cell r="A799">
            <v>0</v>
          </cell>
          <cell r="B799">
            <v>0</v>
          </cell>
          <cell r="C799">
            <v>0</v>
          </cell>
          <cell r="D799">
            <v>0</v>
          </cell>
        </row>
        <row r="800">
          <cell r="A800">
            <v>0</v>
          </cell>
          <cell r="B800">
            <v>0</v>
          </cell>
          <cell r="C800">
            <v>0</v>
          </cell>
          <cell r="D800">
            <v>0</v>
          </cell>
        </row>
        <row r="801">
          <cell r="A801">
            <v>0</v>
          </cell>
          <cell r="B801">
            <v>0</v>
          </cell>
          <cell r="C801">
            <v>0</v>
          </cell>
          <cell r="D801">
            <v>0</v>
          </cell>
        </row>
        <row r="802">
          <cell r="A802">
            <v>0</v>
          </cell>
          <cell r="B802">
            <v>0</v>
          </cell>
          <cell r="C802">
            <v>0</v>
          </cell>
          <cell r="D802">
            <v>0</v>
          </cell>
        </row>
        <row r="803">
          <cell r="A803">
            <v>0</v>
          </cell>
          <cell r="B803">
            <v>0</v>
          </cell>
          <cell r="C803">
            <v>0</v>
          </cell>
          <cell r="D803">
            <v>0</v>
          </cell>
        </row>
        <row r="804">
          <cell r="A804">
            <v>0</v>
          </cell>
          <cell r="B804">
            <v>0</v>
          </cell>
          <cell r="C804">
            <v>0</v>
          </cell>
          <cell r="D804">
            <v>0</v>
          </cell>
        </row>
        <row r="805">
          <cell r="A805">
            <v>0</v>
          </cell>
          <cell r="B805">
            <v>0</v>
          </cell>
          <cell r="C805">
            <v>0</v>
          </cell>
          <cell r="D805">
            <v>0</v>
          </cell>
        </row>
        <row r="806">
          <cell r="A806">
            <v>0</v>
          </cell>
          <cell r="B806">
            <v>0</v>
          </cell>
          <cell r="C806">
            <v>0</v>
          </cell>
          <cell r="D806">
            <v>0</v>
          </cell>
        </row>
        <row r="807">
          <cell r="A807">
            <v>0</v>
          </cell>
          <cell r="B807">
            <v>0</v>
          </cell>
          <cell r="C807">
            <v>0</v>
          </cell>
          <cell r="D807">
            <v>0</v>
          </cell>
        </row>
        <row r="808">
          <cell r="A808">
            <v>0</v>
          </cell>
          <cell r="B808">
            <v>0</v>
          </cell>
          <cell r="C808">
            <v>0</v>
          </cell>
          <cell r="D808">
            <v>0</v>
          </cell>
        </row>
        <row r="809">
          <cell r="A809">
            <v>0</v>
          </cell>
          <cell r="B809">
            <v>0</v>
          </cell>
          <cell r="C809">
            <v>0</v>
          </cell>
          <cell r="D809">
            <v>0</v>
          </cell>
        </row>
        <row r="810">
          <cell r="A810">
            <v>0</v>
          </cell>
          <cell r="B810">
            <v>0</v>
          </cell>
          <cell r="C810">
            <v>0</v>
          </cell>
          <cell r="D810">
            <v>0</v>
          </cell>
        </row>
        <row r="811">
          <cell r="A811">
            <v>0</v>
          </cell>
          <cell r="B811">
            <v>0</v>
          </cell>
          <cell r="C811">
            <v>0</v>
          </cell>
          <cell r="D811">
            <v>0</v>
          </cell>
        </row>
        <row r="812">
          <cell r="A812">
            <v>0</v>
          </cell>
          <cell r="B812">
            <v>0</v>
          </cell>
          <cell r="C812">
            <v>0</v>
          </cell>
          <cell r="D812">
            <v>0</v>
          </cell>
        </row>
        <row r="813">
          <cell r="A813">
            <v>0</v>
          </cell>
          <cell r="B813">
            <v>0</v>
          </cell>
          <cell r="C813">
            <v>0</v>
          </cell>
          <cell r="D813">
            <v>0</v>
          </cell>
        </row>
        <row r="814">
          <cell r="A814">
            <v>0</v>
          </cell>
          <cell r="B814">
            <v>0</v>
          </cell>
          <cell r="C814">
            <v>0</v>
          </cell>
          <cell r="D814">
            <v>0</v>
          </cell>
        </row>
        <row r="815">
          <cell r="A815">
            <v>0</v>
          </cell>
          <cell r="B815">
            <v>0</v>
          </cell>
          <cell r="C815">
            <v>0</v>
          </cell>
          <cell r="D815">
            <v>0</v>
          </cell>
        </row>
        <row r="816">
          <cell r="A816">
            <v>0</v>
          </cell>
          <cell r="B816">
            <v>0</v>
          </cell>
          <cell r="C816">
            <v>0</v>
          </cell>
          <cell r="D816">
            <v>0</v>
          </cell>
        </row>
        <row r="817">
          <cell r="A817">
            <v>0</v>
          </cell>
          <cell r="B817">
            <v>0</v>
          </cell>
          <cell r="C817">
            <v>0</v>
          </cell>
          <cell r="D817">
            <v>0</v>
          </cell>
        </row>
        <row r="818">
          <cell r="A818">
            <v>0</v>
          </cell>
          <cell r="B818">
            <v>0</v>
          </cell>
          <cell r="C818">
            <v>0</v>
          </cell>
          <cell r="D818">
            <v>0</v>
          </cell>
        </row>
        <row r="819">
          <cell r="A819">
            <v>0</v>
          </cell>
          <cell r="B819">
            <v>0</v>
          </cell>
          <cell r="C819">
            <v>0</v>
          </cell>
          <cell r="D819">
            <v>0</v>
          </cell>
        </row>
        <row r="820">
          <cell r="A820">
            <v>0</v>
          </cell>
          <cell r="B820">
            <v>0</v>
          </cell>
          <cell r="C820">
            <v>0</v>
          </cell>
          <cell r="D820">
            <v>0</v>
          </cell>
        </row>
        <row r="821">
          <cell r="A821">
            <v>0</v>
          </cell>
          <cell r="B821">
            <v>0</v>
          </cell>
          <cell r="C821">
            <v>0</v>
          </cell>
          <cell r="D821">
            <v>0</v>
          </cell>
        </row>
        <row r="822">
          <cell r="A822">
            <v>0</v>
          </cell>
          <cell r="B822">
            <v>0</v>
          </cell>
          <cell r="C822">
            <v>0</v>
          </cell>
          <cell r="D822">
            <v>0</v>
          </cell>
        </row>
        <row r="823">
          <cell r="A823">
            <v>0</v>
          </cell>
          <cell r="B823">
            <v>0</v>
          </cell>
          <cell r="C823">
            <v>0</v>
          </cell>
          <cell r="D823">
            <v>0</v>
          </cell>
        </row>
        <row r="824">
          <cell r="A824">
            <v>0</v>
          </cell>
          <cell r="B824">
            <v>0</v>
          </cell>
          <cell r="C824">
            <v>0</v>
          </cell>
          <cell r="D824">
            <v>0</v>
          </cell>
        </row>
        <row r="825">
          <cell r="A825">
            <v>0</v>
          </cell>
          <cell r="B825">
            <v>0</v>
          </cell>
          <cell r="C825">
            <v>0</v>
          </cell>
          <cell r="D825">
            <v>0</v>
          </cell>
        </row>
        <row r="826">
          <cell r="A826">
            <v>0</v>
          </cell>
          <cell r="B826">
            <v>0</v>
          </cell>
          <cell r="C826">
            <v>0</v>
          </cell>
          <cell r="D826">
            <v>0</v>
          </cell>
        </row>
        <row r="827">
          <cell r="A827">
            <v>0</v>
          </cell>
          <cell r="B827">
            <v>0</v>
          </cell>
          <cell r="C827">
            <v>0</v>
          </cell>
          <cell r="D827">
            <v>0</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1">
          <cell r="A831">
            <v>0</v>
          </cell>
          <cell r="B831">
            <v>0</v>
          </cell>
          <cell r="C831">
            <v>0</v>
          </cell>
          <cell r="D831">
            <v>0</v>
          </cell>
        </row>
        <row r="832">
          <cell r="A832">
            <v>0</v>
          </cell>
          <cell r="B832">
            <v>0</v>
          </cell>
          <cell r="C832">
            <v>0</v>
          </cell>
          <cell r="D832">
            <v>0</v>
          </cell>
        </row>
        <row r="833">
          <cell r="A833">
            <v>0</v>
          </cell>
          <cell r="B833">
            <v>0</v>
          </cell>
          <cell r="C833">
            <v>0</v>
          </cell>
          <cell r="D833">
            <v>0</v>
          </cell>
        </row>
        <row r="834">
          <cell r="A834">
            <v>0</v>
          </cell>
          <cell r="B834">
            <v>0</v>
          </cell>
          <cell r="C834">
            <v>0</v>
          </cell>
          <cell r="D834">
            <v>0</v>
          </cell>
        </row>
        <row r="835">
          <cell r="A835">
            <v>0</v>
          </cell>
          <cell r="B835">
            <v>0</v>
          </cell>
          <cell r="C835">
            <v>0</v>
          </cell>
          <cell r="D835">
            <v>0</v>
          </cell>
        </row>
        <row r="836">
          <cell r="A836">
            <v>0</v>
          </cell>
          <cell r="B836">
            <v>0</v>
          </cell>
          <cell r="C836">
            <v>0</v>
          </cell>
          <cell r="D836">
            <v>0</v>
          </cell>
        </row>
        <row r="837">
          <cell r="A837">
            <v>0</v>
          </cell>
          <cell r="B837">
            <v>0</v>
          </cell>
          <cell r="C837">
            <v>0</v>
          </cell>
          <cell r="D837">
            <v>0</v>
          </cell>
        </row>
        <row r="838">
          <cell r="A838">
            <v>0</v>
          </cell>
          <cell r="B838">
            <v>0</v>
          </cell>
          <cell r="C838">
            <v>0</v>
          </cell>
          <cell r="D838">
            <v>0</v>
          </cell>
        </row>
        <row r="839">
          <cell r="A839">
            <v>0</v>
          </cell>
          <cell r="B839">
            <v>0</v>
          </cell>
          <cell r="C839">
            <v>0</v>
          </cell>
          <cell r="D839">
            <v>0</v>
          </cell>
        </row>
        <row r="840">
          <cell r="A840">
            <v>0</v>
          </cell>
          <cell r="B840">
            <v>0</v>
          </cell>
          <cell r="C840">
            <v>0</v>
          </cell>
          <cell r="D840">
            <v>0</v>
          </cell>
        </row>
        <row r="841">
          <cell r="A841">
            <v>0</v>
          </cell>
          <cell r="B841">
            <v>0</v>
          </cell>
          <cell r="C841">
            <v>0</v>
          </cell>
          <cell r="D841">
            <v>0</v>
          </cell>
        </row>
        <row r="842">
          <cell r="A842">
            <v>0</v>
          </cell>
          <cell r="B842">
            <v>0</v>
          </cell>
          <cell r="C842">
            <v>0</v>
          </cell>
          <cell r="D842">
            <v>0</v>
          </cell>
        </row>
        <row r="843">
          <cell r="A843">
            <v>0</v>
          </cell>
          <cell r="B843">
            <v>0</v>
          </cell>
          <cell r="C843">
            <v>0</v>
          </cell>
          <cell r="D843">
            <v>0</v>
          </cell>
        </row>
        <row r="844">
          <cell r="A844">
            <v>0</v>
          </cell>
          <cell r="B844">
            <v>0</v>
          </cell>
          <cell r="C844">
            <v>0</v>
          </cell>
          <cell r="D844">
            <v>0</v>
          </cell>
        </row>
        <row r="845">
          <cell r="A845">
            <v>0</v>
          </cell>
          <cell r="B845">
            <v>0</v>
          </cell>
          <cell r="C845">
            <v>0</v>
          </cell>
          <cell r="D845">
            <v>0</v>
          </cell>
        </row>
        <row r="846">
          <cell r="A846">
            <v>0</v>
          </cell>
          <cell r="B846">
            <v>0</v>
          </cell>
          <cell r="C846">
            <v>0</v>
          </cell>
          <cell r="D846">
            <v>0</v>
          </cell>
        </row>
        <row r="847">
          <cell r="A847">
            <v>0</v>
          </cell>
          <cell r="B847">
            <v>0</v>
          </cell>
          <cell r="C847">
            <v>0</v>
          </cell>
          <cell r="D847">
            <v>0</v>
          </cell>
        </row>
        <row r="848">
          <cell r="A848">
            <v>0</v>
          </cell>
          <cell r="B848">
            <v>0</v>
          </cell>
          <cell r="C848">
            <v>0</v>
          </cell>
          <cell r="D848">
            <v>0</v>
          </cell>
        </row>
        <row r="849">
          <cell r="A849">
            <v>0</v>
          </cell>
          <cell r="B849">
            <v>0</v>
          </cell>
          <cell r="C849">
            <v>0</v>
          </cell>
          <cell r="D849">
            <v>0</v>
          </cell>
        </row>
        <row r="850">
          <cell r="A850">
            <v>0</v>
          </cell>
          <cell r="B850">
            <v>0</v>
          </cell>
          <cell r="C850">
            <v>0</v>
          </cell>
          <cell r="D850">
            <v>0</v>
          </cell>
        </row>
        <row r="851">
          <cell r="A851">
            <v>0</v>
          </cell>
          <cell r="B851">
            <v>0</v>
          </cell>
          <cell r="C851">
            <v>0</v>
          </cell>
          <cell r="D851">
            <v>0</v>
          </cell>
        </row>
        <row r="852">
          <cell r="A852">
            <v>0</v>
          </cell>
          <cell r="B852">
            <v>0</v>
          </cell>
          <cell r="C852">
            <v>0</v>
          </cell>
          <cell r="D852">
            <v>0</v>
          </cell>
        </row>
        <row r="853">
          <cell r="A853">
            <v>0</v>
          </cell>
          <cell r="B853">
            <v>0</v>
          </cell>
          <cell r="C853">
            <v>0</v>
          </cell>
          <cell r="D853">
            <v>0</v>
          </cell>
        </row>
        <row r="854">
          <cell r="A854">
            <v>0</v>
          </cell>
          <cell r="B854">
            <v>0</v>
          </cell>
          <cell r="C854">
            <v>0</v>
          </cell>
          <cell r="D854">
            <v>0</v>
          </cell>
        </row>
        <row r="855">
          <cell r="A855">
            <v>0</v>
          </cell>
          <cell r="B855">
            <v>0</v>
          </cell>
          <cell r="C855">
            <v>0</v>
          </cell>
          <cell r="D855">
            <v>0</v>
          </cell>
        </row>
        <row r="856">
          <cell r="A856">
            <v>0</v>
          </cell>
          <cell r="B856">
            <v>0</v>
          </cell>
          <cell r="C856">
            <v>0</v>
          </cell>
          <cell r="D856">
            <v>0</v>
          </cell>
        </row>
        <row r="857">
          <cell r="A857">
            <v>0</v>
          </cell>
          <cell r="B857">
            <v>0</v>
          </cell>
          <cell r="C857">
            <v>0</v>
          </cell>
          <cell r="D857">
            <v>0</v>
          </cell>
        </row>
        <row r="858">
          <cell r="A858">
            <v>0</v>
          </cell>
          <cell r="B858">
            <v>0</v>
          </cell>
          <cell r="C858">
            <v>0</v>
          </cell>
          <cell r="D858">
            <v>0</v>
          </cell>
        </row>
        <row r="859">
          <cell r="A859">
            <v>0</v>
          </cell>
          <cell r="B859">
            <v>0</v>
          </cell>
          <cell r="C859">
            <v>0</v>
          </cell>
          <cell r="D859">
            <v>0</v>
          </cell>
        </row>
        <row r="860">
          <cell r="A860">
            <v>0</v>
          </cell>
          <cell r="B860">
            <v>0</v>
          </cell>
          <cell r="C860">
            <v>0</v>
          </cell>
          <cell r="D860">
            <v>0</v>
          </cell>
        </row>
        <row r="861">
          <cell r="A861">
            <v>0</v>
          </cell>
          <cell r="B861">
            <v>0</v>
          </cell>
          <cell r="C861">
            <v>0</v>
          </cell>
          <cell r="D861">
            <v>0</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5">
          <cell r="A865">
            <v>0</v>
          </cell>
          <cell r="B865">
            <v>0</v>
          </cell>
          <cell r="C865">
            <v>0</v>
          </cell>
          <cell r="D865">
            <v>0</v>
          </cell>
        </row>
        <row r="866">
          <cell r="A866">
            <v>0</v>
          </cell>
          <cell r="B866">
            <v>0</v>
          </cell>
          <cell r="C866">
            <v>0</v>
          </cell>
          <cell r="D866">
            <v>0</v>
          </cell>
        </row>
        <row r="867">
          <cell r="A867">
            <v>0</v>
          </cell>
          <cell r="B867">
            <v>0</v>
          </cell>
          <cell r="C867">
            <v>0</v>
          </cell>
          <cell r="D867">
            <v>0</v>
          </cell>
        </row>
        <row r="868">
          <cell r="A868">
            <v>0</v>
          </cell>
          <cell r="B868">
            <v>0</v>
          </cell>
          <cell r="C868">
            <v>0</v>
          </cell>
          <cell r="D868">
            <v>0</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v>0</v>
          </cell>
          <cell r="B872">
            <v>0</v>
          </cell>
          <cell r="C872">
            <v>0</v>
          </cell>
          <cell r="D872">
            <v>0</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v>0</v>
          </cell>
          <cell r="B876">
            <v>0</v>
          </cell>
          <cell r="C876">
            <v>0</v>
          </cell>
          <cell r="D876">
            <v>0</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v>0</v>
          </cell>
          <cell r="B880">
            <v>0</v>
          </cell>
          <cell r="C880">
            <v>0</v>
          </cell>
          <cell r="D880">
            <v>0</v>
          </cell>
        </row>
        <row r="881">
          <cell r="A881">
            <v>0</v>
          </cell>
          <cell r="B881">
            <v>0</v>
          </cell>
          <cell r="C881">
            <v>0</v>
          </cell>
          <cell r="D881">
            <v>0</v>
          </cell>
        </row>
        <row r="882">
          <cell r="A882">
            <v>0</v>
          </cell>
          <cell r="B882">
            <v>0</v>
          </cell>
          <cell r="C882">
            <v>0</v>
          </cell>
          <cell r="D882">
            <v>0</v>
          </cell>
        </row>
        <row r="883">
          <cell r="A883">
            <v>0</v>
          </cell>
          <cell r="B883">
            <v>0</v>
          </cell>
          <cell r="C883">
            <v>0</v>
          </cell>
          <cell r="D883">
            <v>0</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v>0</v>
          </cell>
          <cell r="B887">
            <v>0</v>
          </cell>
          <cell r="C887">
            <v>0</v>
          </cell>
          <cell r="D887">
            <v>0</v>
          </cell>
        </row>
        <row r="888">
          <cell r="A888">
            <v>0</v>
          </cell>
          <cell r="B888">
            <v>0</v>
          </cell>
          <cell r="C888">
            <v>0</v>
          </cell>
          <cell r="D888">
            <v>0</v>
          </cell>
        </row>
        <row r="889">
          <cell r="A889">
            <v>0</v>
          </cell>
          <cell r="B889">
            <v>0</v>
          </cell>
          <cell r="C889">
            <v>0</v>
          </cell>
          <cell r="D889">
            <v>0</v>
          </cell>
        </row>
        <row r="890">
          <cell r="A890">
            <v>0</v>
          </cell>
          <cell r="B890">
            <v>0</v>
          </cell>
          <cell r="C890">
            <v>0</v>
          </cell>
          <cell r="D890">
            <v>0</v>
          </cell>
        </row>
        <row r="891">
          <cell r="A891">
            <v>0</v>
          </cell>
          <cell r="B891">
            <v>0</v>
          </cell>
          <cell r="C891">
            <v>0</v>
          </cell>
          <cell r="D891">
            <v>0</v>
          </cell>
        </row>
        <row r="892">
          <cell r="A892">
            <v>0</v>
          </cell>
          <cell r="B892">
            <v>0</v>
          </cell>
          <cell r="C892">
            <v>0</v>
          </cell>
          <cell r="D892">
            <v>0</v>
          </cell>
        </row>
        <row r="893">
          <cell r="A893">
            <v>0</v>
          </cell>
          <cell r="B893">
            <v>0</v>
          </cell>
          <cell r="C893">
            <v>0</v>
          </cell>
          <cell r="D893">
            <v>0</v>
          </cell>
        </row>
        <row r="894">
          <cell r="A894">
            <v>0</v>
          </cell>
          <cell r="B894">
            <v>0</v>
          </cell>
          <cell r="C894">
            <v>0</v>
          </cell>
          <cell r="D894">
            <v>0</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v>0</v>
          </cell>
          <cell r="B898">
            <v>0</v>
          </cell>
          <cell r="C898">
            <v>0</v>
          </cell>
          <cell r="D898">
            <v>0</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v>0</v>
          </cell>
          <cell r="B902">
            <v>0</v>
          </cell>
          <cell r="C902">
            <v>0</v>
          </cell>
          <cell r="D902">
            <v>0</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v>0</v>
          </cell>
          <cell r="B906">
            <v>0</v>
          </cell>
          <cell r="C906">
            <v>0</v>
          </cell>
          <cell r="D906">
            <v>0</v>
          </cell>
        </row>
        <row r="907">
          <cell r="A907">
            <v>0</v>
          </cell>
          <cell r="B907">
            <v>0</v>
          </cell>
          <cell r="C907">
            <v>0</v>
          </cell>
          <cell r="D907">
            <v>0</v>
          </cell>
        </row>
        <row r="908">
          <cell r="A908">
            <v>0</v>
          </cell>
          <cell r="B908">
            <v>0</v>
          </cell>
          <cell r="C908">
            <v>0</v>
          </cell>
          <cell r="D908">
            <v>0</v>
          </cell>
        </row>
        <row r="909">
          <cell r="A909">
            <v>0</v>
          </cell>
          <cell r="B909">
            <v>0</v>
          </cell>
          <cell r="C909">
            <v>0</v>
          </cell>
          <cell r="D909">
            <v>0</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v>0</v>
          </cell>
          <cell r="B913">
            <v>0</v>
          </cell>
          <cell r="C913">
            <v>0</v>
          </cell>
          <cell r="D913">
            <v>0</v>
          </cell>
        </row>
        <row r="914">
          <cell r="A914">
            <v>0</v>
          </cell>
          <cell r="B914">
            <v>0</v>
          </cell>
          <cell r="C914">
            <v>0</v>
          </cell>
          <cell r="D914">
            <v>0</v>
          </cell>
        </row>
        <row r="915">
          <cell r="A915">
            <v>0</v>
          </cell>
          <cell r="B915">
            <v>0</v>
          </cell>
          <cell r="C915">
            <v>0</v>
          </cell>
          <cell r="D915">
            <v>0</v>
          </cell>
        </row>
        <row r="916">
          <cell r="A916">
            <v>0</v>
          </cell>
          <cell r="B916">
            <v>0</v>
          </cell>
          <cell r="C916">
            <v>0</v>
          </cell>
          <cell r="D916">
            <v>0</v>
          </cell>
        </row>
        <row r="917">
          <cell r="A917">
            <v>0</v>
          </cell>
          <cell r="B917">
            <v>0</v>
          </cell>
          <cell r="C917">
            <v>0</v>
          </cell>
          <cell r="D917">
            <v>0</v>
          </cell>
        </row>
        <row r="918">
          <cell r="A918">
            <v>0</v>
          </cell>
          <cell r="B918">
            <v>0</v>
          </cell>
          <cell r="C918">
            <v>0</v>
          </cell>
          <cell r="D918">
            <v>0</v>
          </cell>
        </row>
        <row r="919">
          <cell r="A919">
            <v>0</v>
          </cell>
          <cell r="B919">
            <v>0</v>
          </cell>
          <cell r="C919">
            <v>0</v>
          </cell>
          <cell r="D919">
            <v>0</v>
          </cell>
        </row>
        <row r="920">
          <cell r="A920">
            <v>0</v>
          </cell>
          <cell r="B920">
            <v>0</v>
          </cell>
          <cell r="C920">
            <v>0</v>
          </cell>
          <cell r="D920">
            <v>0</v>
          </cell>
        </row>
        <row r="921">
          <cell r="A921">
            <v>0</v>
          </cell>
          <cell r="B921">
            <v>0</v>
          </cell>
          <cell r="C921">
            <v>0</v>
          </cell>
          <cell r="D921">
            <v>0</v>
          </cell>
        </row>
        <row r="922">
          <cell r="A922">
            <v>0</v>
          </cell>
          <cell r="B922">
            <v>0</v>
          </cell>
          <cell r="C922">
            <v>0</v>
          </cell>
          <cell r="D922">
            <v>0</v>
          </cell>
        </row>
        <row r="923">
          <cell r="A923">
            <v>0</v>
          </cell>
          <cell r="B923">
            <v>0</v>
          </cell>
          <cell r="C923">
            <v>0</v>
          </cell>
          <cell r="D923">
            <v>0</v>
          </cell>
        </row>
        <row r="924">
          <cell r="A924">
            <v>0</v>
          </cell>
          <cell r="B924">
            <v>0</v>
          </cell>
          <cell r="C924">
            <v>0</v>
          </cell>
          <cell r="D924">
            <v>0</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v>0</v>
          </cell>
          <cell r="B928">
            <v>0</v>
          </cell>
          <cell r="C928">
            <v>0</v>
          </cell>
          <cell r="D928">
            <v>0</v>
          </cell>
        </row>
        <row r="929">
          <cell r="A929">
            <v>0</v>
          </cell>
          <cell r="B929">
            <v>0</v>
          </cell>
          <cell r="C929">
            <v>0</v>
          </cell>
          <cell r="D929">
            <v>0</v>
          </cell>
        </row>
        <row r="930">
          <cell r="A930">
            <v>0</v>
          </cell>
          <cell r="B930">
            <v>0</v>
          </cell>
          <cell r="C930">
            <v>0</v>
          </cell>
          <cell r="D930">
            <v>0</v>
          </cell>
        </row>
        <row r="931">
          <cell r="A931">
            <v>0</v>
          </cell>
          <cell r="B931">
            <v>0</v>
          </cell>
          <cell r="C931">
            <v>0</v>
          </cell>
          <cell r="D931">
            <v>0</v>
          </cell>
        </row>
        <row r="932">
          <cell r="A932">
            <v>0</v>
          </cell>
          <cell r="B932">
            <v>0</v>
          </cell>
          <cell r="C932">
            <v>0</v>
          </cell>
          <cell r="D932">
            <v>0</v>
          </cell>
        </row>
        <row r="933">
          <cell r="A933">
            <v>0</v>
          </cell>
          <cell r="B933">
            <v>0</v>
          </cell>
          <cell r="C933">
            <v>0</v>
          </cell>
          <cell r="D933">
            <v>0</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v>0</v>
          </cell>
          <cell r="B937">
            <v>0</v>
          </cell>
          <cell r="C937">
            <v>0</v>
          </cell>
          <cell r="D937">
            <v>0</v>
          </cell>
        </row>
        <row r="938">
          <cell r="A938">
            <v>0</v>
          </cell>
          <cell r="B938">
            <v>0</v>
          </cell>
          <cell r="C938">
            <v>0</v>
          </cell>
          <cell r="D938">
            <v>0</v>
          </cell>
        </row>
        <row r="939">
          <cell r="A939">
            <v>0</v>
          </cell>
          <cell r="B939">
            <v>0</v>
          </cell>
          <cell r="C939">
            <v>0</v>
          </cell>
          <cell r="D939">
            <v>0</v>
          </cell>
        </row>
        <row r="940">
          <cell r="A940">
            <v>0</v>
          </cell>
          <cell r="B940">
            <v>0</v>
          </cell>
          <cell r="C940">
            <v>0</v>
          </cell>
          <cell r="D940">
            <v>0</v>
          </cell>
        </row>
        <row r="941">
          <cell r="A941">
            <v>0</v>
          </cell>
          <cell r="B941">
            <v>0</v>
          </cell>
          <cell r="C941">
            <v>0</v>
          </cell>
          <cell r="D941">
            <v>0</v>
          </cell>
        </row>
        <row r="942">
          <cell r="A942">
            <v>0</v>
          </cell>
          <cell r="B942">
            <v>0</v>
          </cell>
          <cell r="C942">
            <v>0</v>
          </cell>
          <cell r="D942">
            <v>0</v>
          </cell>
        </row>
        <row r="943">
          <cell r="A943">
            <v>0</v>
          </cell>
          <cell r="B943">
            <v>0</v>
          </cell>
          <cell r="C943">
            <v>0</v>
          </cell>
          <cell r="D943">
            <v>0</v>
          </cell>
        </row>
        <row r="944">
          <cell r="A944">
            <v>0</v>
          </cell>
          <cell r="B944">
            <v>0</v>
          </cell>
          <cell r="C944">
            <v>0</v>
          </cell>
          <cell r="D944">
            <v>0</v>
          </cell>
        </row>
        <row r="945">
          <cell r="A945">
            <v>0</v>
          </cell>
          <cell r="B945">
            <v>0</v>
          </cell>
          <cell r="C945">
            <v>0</v>
          </cell>
          <cell r="D945">
            <v>0</v>
          </cell>
        </row>
        <row r="946">
          <cell r="A946">
            <v>0</v>
          </cell>
          <cell r="B946">
            <v>0</v>
          </cell>
          <cell r="C946">
            <v>0</v>
          </cell>
          <cell r="D946">
            <v>0</v>
          </cell>
        </row>
        <row r="947">
          <cell r="A947">
            <v>0</v>
          </cell>
          <cell r="B947">
            <v>0</v>
          </cell>
          <cell r="C947">
            <v>0</v>
          </cell>
          <cell r="D947">
            <v>0</v>
          </cell>
        </row>
        <row r="948">
          <cell r="A948">
            <v>0</v>
          </cell>
          <cell r="B948">
            <v>0</v>
          </cell>
          <cell r="C948">
            <v>0</v>
          </cell>
          <cell r="D948">
            <v>0</v>
          </cell>
        </row>
        <row r="949">
          <cell r="A949">
            <v>0</v>
          </cell>
          <cell r="B949">
            <v>0</v>
          </cell>
          <cell r="C949">
            <v>0</v>
          </cell>
          <cell r="D949">
            <v>0</v>
          </cell>
        </row>
        <row r="950">
          <cell r="A950">
            <v>0</v>
          </cell>
          <cell r="B950">
            <v>0</v>
          </cell>
          <cell r="C950">
            <v>0</v>
          </cell>
          <cell r="D950">
            <v>0</v>
          </cell>
        </row>
        <row r="951">
          <cell r="A951">
            <v>0</v>
          </cell>
          <cell r="B951">
            <v>0</v>
          </cell>
          <cell r="C951">
            <v>0</v>
          </cell>
          <cell r="D951">
            <v>0</v>
          </cell>
        </row>
        <row r="952">
          <cell r="A952">
            <v>0</v>
          </cell>
          <cell r="B952">
            <v>0</v>
          </cell>
          <cell r="C952">
            <v>0</v>
          </cell>
          <cell r="D952">
            <v>0</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v>0</v>
          </cell>
          <cell r="B956">
            <v>0</v>
          </cell>
          <cell r="C956">
            <v>0</v>
          </cell>
          <cell r="D956">
            <v>0</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v>0</v>
          </cell>
          <cell r="B960">
            <v>0</v>
          </cell>
          <cell r="C960">
            <v>0</v>
          </cell>
          <cell r="D960">
            <v>0</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v>0</v>
          </cell>
          <cell r="B964">
            <v>0</v>
          </cell>
          <cell r="C964">
            <v>0</v>
          </cell>
          <cell r="D964">
            <v>0</v>
          </cell>
        </row>
        <row r="965">
          <cell r="A965">
            <v>0</v>
          </cell>
          <cell r="B965">
            <v>0</v>
          </cell>
          <cell r="C965">
            <v>0</v>
          </cell>
          <cell r="D965">
            <v>0</v>
          </cell>
        </row>
        <row r="966">
          <cell r="A966">
            <v>0</v>
          </cell>
          <cell r="B966">
            <v>0</v>
          </cell>
          <cell r="C966">
            <v>0</v>
          </cell>
          <cell r="D966">
            <v>0</v>
          </cell>
        </row>
        <row r="967">
          <cell r="A967">
            <v>0</v>
          </cell>
          <cell r="B967">
            <v>0</v>
          </cell>
          <cell r="C967">
            <v>0</v>
          </cell>
          <cell r="D967">
            <v>0</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v>0</v>
          </cell>
          <cell r="B971">
            <v>0</v>
          </cell>
          <cell r="C971">
            <v>0</v>
          </cell>
          <cell r="D971">
            <v>0</v>
          </cell>
        </row>
        <row r="972">
          <cell r="A972">
            <v>0</v>
          </cell>
          <cell r="B972">
            <v>0</v>
          </cell>
          <cell r="C972">
            <v>0</v>
          </cell>
          <cell r="D972">
            <v>0</v>
          </cell>
        </row>
        <row r="973">
          <cell r="A973">
            <v>0</v>
          </cell>
          <cell r="B973">
            <v>0</v>
          </cell>
          <cell r="C973">
            <v>0</v>
          </cell>
          <cell r="D973">
            <v>0</v>
          </cell>
        </row>
        <row r="974">
          <cell r="A974">
            <v>0</v>
          </cell>
          <cell r="B974">
            <v>0</v>
          </cell>
          <cell r="C974">
            <v>0</v>
          </cell>
          <cell r="D974">
            <v>0</v>
          </cell>
        </row>
        <row r="975">
          <cell r="A975">
            <v>0</v>
          </cell>
          <cell r="B975">
            <v>0</v>
          </cell>
          <cell r="C975">
            <v>0</v>
          </cell>
          <cell r="D975">
            <v>0</v>
          </cell>
        </row>
        <row r="976">
          <cell r="A976">
            <v>0</v>
          </cell>
          <cell r="B976">
            <v>0</v>
          </cell>
          <cell r="C976">
            <v>0</v>
          </cell>
          <cell r="D976">
            <v>0</v>
          </cell>
        </row>
        <row r="977">
          <cell r="A977">
            <v>0</v>
          </cell>
          <cell r="B977">
            <v>0</v>
          </cell>
          <cell r="C977">
            <v>0</v>
          </cell>
          <cell r="D977">
            <v>0</v>
          </cell>
        </row>
        <row r="978">
          <cell r="A978">
            <v>0</v>
          </cell>
          <cell r="B978">
            <v>0</v>
          </cell>
          <cell r="C978">
            <v>0</v>
          </cell>
          <cell r="D978">
            <v>0</v>
          </cell>
        </row>
        <row r="979">
          <cell r="A979">
            <v>0</v>
          </cell>
          <cell r="B979">
            <v>0</v>
          </cell>
          <cell r="C979">
            <v>0</v>
          </cell>
          <cell r="D979">
            <v>0</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v>0</v>
          </cell>
          <cell r="B983">
            <v>0</v>
          </cell>
          <cell r="C983">
            <v>0</v>
          </cell>
          <cell r="D983">
            <v>0</v>
          </cell>
        </row>
        <row r="984">
          <cell r="A984">
            <v>0</v>
          </cell>
          <cell r="B984">
            <v>0</v>
          </cell>
          <cell r="C984">
            <v>0</v>
          </cell>
          <cell r="D984">
            <v>0</v>
          </cell>
        </row>
        <row r="985">
          <cell r="A985">
            <v>0</v>
          </cell>
          <cell r="B985">
            <v>0</v>
          </cell>
          <cell r="C985">
            <v>0</v>
          </cell>
          <cell r="D985">
            <v>0</v>
          </cell>
        </row>
        <row r="986">
          <cell r="A986">
            <v>0</v>
          </cell>
          <cell r="B986">
            <v>0</v>
          </cell>
          <cell r="C986">
            <v>0</v>
          </cell>
          <cell r="D986">
            <v>0</v>
          </cell>
        </row>
        <row r="987">
          <cell r="A987">
            <v>0</v>
          </cell>
          <cell r="B987">
            <v>0</v>
          </cell>
          <cell r="C987">
            <v>0</v>
          </cell>
          <cell r="D987">
            <v>0</v>
          </cell>
        </row>
        <row r="988">
          <cell r="A988">
            <v>0</v>
          </cell>
          <cell r="B988">
            <v>0</v>
          </cell>
          <cell r="C988">
            <v>0</v>
          </cell>
          <cell r="D988">
            <v>0</v>
          </cell>
        </row>
        <row r="989">
          <cell r="A989">
            <v>0</v>
          </cell>
          <cell r="B989">
            <v>0</v>
          </cell>
          <cell r="C989">
            <v>0</v>
          </cell>
          <cell r="D989">
            <v>0</v>
          </cell>
        </row>
        <row r="990">
          <cell r="A990">
            <v>0</v>
          </cell>
          <cell r="B990">
            <v>0</v>
          </cell>
          <cell r="C990">
            <v>0</v>
          </cell>
          <cell r="D990">
            <v>0</v>
          </cell>
        </row>
        <row r="991">
          <cell r="A991">
            <v>0</v>
          </cell>
          <cell r="B991">
            <v>0</v>
          </cell>
          <cell r="C991">
            <v>0</v>
          </cell>
          <cell r="D991">
            <v>0</v>
          </cell>
        </row>
        <row r="992">
          <cell r="A992">
            <v>0</v>
          </cell>
          <cell r="B992">
            <v>0</v>
          </cell>
          <cell r="C992">
            <v>0</v>
          </cell>
          <cell r="D992">
            <v>0</v>
          </cell>
        </row>
        <row r="993">
          <cell r="A993">
            <v>0</v>
          </cell>
          <cell r="B993">
            <v>0</v>
          </cell>
          <cell r="C993">
            <v>0</v>
          </cell>
          <cell r="D993">
            <v>0</v>
          </cell>
        </row>
        <row r="994">
          <cell r="A994">
            <v>0</v>
          </cell>
          <cell r="B994">
            <v>0</v>
          </cell>
          <cell r="C994">
            <v>0</v>
          </cell>
          <cell r="D994">
            <v>0</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v>0</v>
          </cell>
          <cell r="B998">
            <v>0</v>
          </cell>
          <cell r="C998">
            <v>0</v>
          </cell>
          <cell r="D998">
            <v>0</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2">
          <cell r="A1002">
            <v>0</v>
          </cell>
          <cell r="B1002">
            <v>0</v>
          </cell>
          <cell r="C1002">
            <v>0</v>
          </cell>
          <cell r="D1002">
            <v>0</v>
          </cell>
        </row>
        <row r="1003">
          <cell r="A1003">
            <v>0</v>
          </cell>
          <cell r="B1003">
            <v>0</v>
          </cell>
          <cell r="C1003">
            <v>0</v>
          </cell>
          <cell r="D1003">
            <v>0</v>
          </cell>
        </row>
        <row r="1004">
          <cell r="A1004">
            <v>0</v>
          </cell>
          <cell r="B1004">
            <v>0</v>
          </cell>
          <cell r="C1004">
            <v>0</v>
          </cell>
          <cell r="D1004">
            <v>0</v>
          </cell>
        </row>
        <row r="1005">
          <cell r="A1005">
            <v>0</v>
          </cell>
          <cell r="B1005">
            <v>0</v>
          </cell>
          <cell r="C1005">
            <v>0</v>
          </cell>
          <cell r="D1005">
            <v>0</v>
          </cell>
        </row>
        <row r="1006">
          <cell r="A1006">
            <v>0</v>
          </cell>
          <cell r="B1006">
            <v>0</v>
          </cell>
          <cell r="C1006">
            <v>0</v>
          </cell>
          <cell r="D1006">
            <v>0</v>
          </cell>
        </row>
        <row r="1007">
          <cell r="A1007">
            <v>0</v>
          </cell>
          <cell r="B1007">
            <v>0</v>
          </cell>
          <cell r="C1007">
            <v>0</v>
          </cell>
          <cell r="D1007">
            <v>0</v>
          </cell>
        </row>
        <row r="1008">
          <cell r="A1008">
            <v>0</v>
          </cell>
          <cell r="B1008">
            <v>0</v>
          </cell>
          <cell r="C1008">
            <v>0</v>
          </cell>
          <cell r="D1008">
            <v>0</v>
          </cell>
        </row>
        <row r="1009">
          <cell r="A1009">
            <v>0</v>
          </cell>
          <cell r="B1009">
            <v>0</v>
          </cell>
          <cell r="C1009">
            <v>0</v>
          </cell>
          <cell r="D1009">
            <v>0</v>
          </cell>
        </row>
        <row r="1010">
          <cell r="A1010">
            <v>0</v>
          </cell>
          <cell r="B1010">
            <v>0</v>
          </cell>
          <cell r="C1010">
            <v>0</v>
          </cell>
          <cell r="D1010">
            <v>0</v>
          </cell>
        </row>
        <row r="1011">
          <cell r="A1011">
            <v>0</v>
          </cell>
          <cell r="B1011">
            <v>0</v>
          </cell>
          <cell r="C1011">
            <v>0</v>
          </cell>
          <cell r="D1011">
            <v>0</v>
          </cell>
        </row>
        <row r="1012">
          <cell r="A1012">
            <v>0</v>
          </cell>
          <cell r="B1012">
            <v>0</v>
          </cell>
          <cell r="C1012">
            <v>0</v>
          </cell>
          <cell r="D1012">
            <v>0</v>
          </cell>
        </row>
        <row r="1013">
          <cell r="A1013">
            <v>0</v>
          </cell>
          <cell r="B1013">
            <v>0</v>
          </cell>
          <cell r="C1013">
            <v>0</v>
          </cell>
          <cell r="D1013">
            <v>0</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v>0</v>
          </cell>
          <cell r="B1017">
            <v>0</v>
          </cell>
          <cell r="C1017">
            <v>0</v>
          </cell>
          <cell r="D1017">
            <v>0</v>
          </cell>
        </row>
        <row r="1018">
          <cell r="A1018">
            <v>0</v>
          </cell>
          <cell r="B1018">
            <v>0</v>
          </cell>
          <cell r="C1018">
            <v>0</v>
          </cell>
          <cell r="D1018">
            <v>0</v>
          </cell>
        </row>
        <row r="1019">
          <cell r="A1019">
            <v>0</v>
          </cell>
          <cell r="B1019">
            <v>0</v>
          </cell>
          <cell r="C1019">
            <v>0</v>
          </cell>
          <cell r="D1019">
            <v>0</v>
          </cell>
        </row>
        <row r="1020">
          <cell r="A1020">
            <v>0</v>
          </cell>
          <cell r="B1020">
            <v>0</v>
          </cell>
          <cell r="C1020">
            <v>0</v>
          </cell>
          <cell r="D1020">
            <v>0</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v>0</v>
          </cell>
          <cell r="B1024">
            <v>0</v>
          </cell>
          <cell r="C1024">
            <v>0</v>
          </cell>
          <cell r="D1024">
            <v>0</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28">
          <cell r="A1028">
            <v>0</v>
          </cell>
          <cell r="B1028">
            <v>0</v>
          </cell>
          <cell r="C1028">
            <v>0</v>
          </cell>
          <cell r="D1028">
            <v>0</v>
          </cell>
        </row>
        <row r="1029">
          <cell r="A1029">
            <v>0</v>
          </cell>
          <cell r="B1029">
            <v>0</v>
          </cell>
          <cell r="C1029">
            <v>0</v>
          </cell>
          <cell r="D1029">
            <v>0</v>
          </cell>
        </row>
        <row r="1030">
          <cell r="A1030">
            <v>0</v>
          </cell>
          <cell r="B1030">
            <v>0</v>
          </cell>
          <cell r="C1030">
            <v>0</v>
          </cell>
          <cell r="D1030">
            <v>0</v>
          </cell>
        </row>
        <row r="1031">
          <cell r="A1031">
            <v>0</v>
          </cell>
          <cell r="B1031">
            <v>0</v>
          </cell>
          <cell r="C1031">
            <v>0</v>
          </cell>
          <cell r="D1031">
            <v>0</v>
          </cell>
        </row>
        <row r="1032">
          <cell r="A1032">
            <v>0</v>
          </cell>
          <cell r="B1032">
            <v>0</v>
          </cell>
          <cell r="C1032">
            <v>0</v>
          </cell>
          <cell r="D1032">
            <v>0</v>
          </cell>
        </row>
        <row r="1033">
          <cell r="A1033">
            <v>0</v>
          </cell>
          <cell r="B1033">
            <v>0</v>
          </cell>
          <cell r="C1033">
            <v>0</v>
          </cell>
          <cell r="D1033">
            <v>0</v>
          </cell>
        </row>
        <row r="1034">
          <cell r="A1034">
            <v>0</v>
          </cell>
          <cell r="B1034">
            <v>0</v>
          </cell>
          <cell r="C1034">
            <v>0</v>
          </cell>
          <cell r="D1034">
            <v>0</v>
          </cell>
        </row>
        <row r="1035">
          <cell r="A1035">
            <v>0</v>
          </cell>
          <cell r="B1035">
            <v>0</v>
          </cell>
          <cell r="C1035">
            <v>0</v>
          </cell>
          <cell r="D1035">
            <v>0</v>
          </cell>
        </row>
        <row r="1036">
          <cell r="A1036">
            <v>0</v>
          </cell>
          <cell r="B1036">
            <v>0</v>
          </cell>
          <cell r="C1036">
            <v>0</v>
          </cell>
          <cell r="D1036">
            <v>0</v>
          </cell>
        </row>
        <row r="1037">
          <cell r="A1037">
            <v>0</v>
          </cell>
          <cell r="B1037">
            <v>0</v>
          </cell>
          <cell r="C1037">
            <v>0</v>
          </cell>
          <cell r="D1037">
            <v>0</v>
          </cell>
        </row>
        <row r="1038">
          <cell r="A1038">
            <v>0</v>
          </cell>
          <cell r="B1038">
            <v>0</v>
          </cell>
          <cell r="C1038">
            <v>0</v>
          </cell>
          <cell r="D1038">
            <v>0</v>
          </cell>
        </row>
        <row r="1039">
          <cell r="A1039">
            <v>0</v>
          </cell>
          <cell r="B1039">
            <v>0</v>
          </cell>
          <cell r="C1039">
            <v>0</v>
          </cell>
          <cell r="D1039">
            <v>0</v>
          </cell>
        </row>
        <row r="1040">
          <cell r="A1040">
            <v>0</v>
          </cell>
          <cell r="B1040">
            <v>0</v>
          </cell>
          <cell r="C1040">
            <v>0</v>
          </cell>
          <cell r="D1040">
            <v>0</v>
          </cell>
        </row>
        <row r="1041">
          <cell r="A1041">
            <v>0</v>
          </cell>
          <cell r="B1041">
            <v>0</v>
          </cell>
          <cell r="C1041">
            <v>0</v>
          </cell>
          <cell r="D1041">
            <v>0</v>
          </cell>
        </row>
        <row r="1042">
          <cell r="A1042">
            <v>0</v>
          </cell>
          <cell r="B1042">
            <v>0</v>
          </cell>
          <cell r="C1042">
            <v>0</v>
          </cell>
          <cell r="D1042">
            <v>0</v>
          </cell>
        </row>
        <row r="1043">
          <cell r="A1043">
            <v>0</v>
          </cell>
          <cell r="B1043">
            <v>0</v>
          </cell>
          <cell r="C1043">
            <v>0</v>
          </cell>
          <cell r="D1043">
            <v>0</v>
          </cell>
        </row>
        <row r="1044">
          <cell r="A1044">
            <v>0</v>
          </cell>
          <cell r="B1044">
            <v>0</v>
          </cell>
          <cell r="C1044">
            <v>0</v>
          </cell>
          <cell r="D1044">
            <v>0</v>
          </cell>
        </row>
        <row r="1045">
          <cell r="A1045">
            <v>0</v>
          </cell>
          <cell r="B1045">
            <v>0</v>
          </cell>
          <cell r="C1045">
            <v>0</v>
          </cell>
          <cell r="D1045">
            <v>0</v>
          </cell>
        </row>
        <row r="1046">
          <cell r="A1046">
            <v>0</v>
          </cell>
          <cell r="B1046">
            <v>0</v>
          </cell>
          <cell r="C1046">
            <v>0</v>
          </cell>
          <cell r="D1046">
            <v>0</v>
          </cell>
        </row>
        <row r="1047">
          <cell r="A1047">
            <v>0</v>
          </cell>
          <cell r="B1047">
            <v>0</v>
          </cell>
          <cell r="C1047">
            <v>0</v>
          </cell>
          <cell r="D1047">
            <v>0</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v>0</v>
          </cell>
          <cell r="B1051">
            <v>0</v>
          </cell>
          <cell r="C1051">
            <v>0</v>
          </cell>
          <cell r="D1051">
            <v>0</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5">
          <cell r="A1055">
            <v>0</v>
          </cell>
          <cell r="B1055">
            <v>0</v>
          </cell>
          <cell r="C1055">
            <v>0</v>
          </cell>
          <cell r="D1055">
            <v>0</v>
          </cell>
        </row>
        <row r="1056">
          <cell r="A1056">
            <v>0</v>
          </cell>
          <cell r="B1056">
            <v>0</v>
          </cell>
          <cell r="C1056">
            <v>0</v>
          </cell>
          <cell r="D1056">
            <v>0</v>
          </cell>
        </row>
        <row r="1057">
          <cell r="A1057">
            <v>0</v>
          </cell>
          <cell r="B1057">
            <v>0</v>
          </cell>
          <cell r="C1057">
            <v>0</v>
          </cell>
          <cell r="D1057">
            <v>0</v>
          </cell>
        </row>
        <row r="1058">
          <cell r="A1058">
            <v>0</v>
          </cell>
          <cell r="B1058">
            <v>0</v>
          </cell>
          <cell r="C1058">
            <v>0</v>
          </cell>
          <cell r="D1058">
            <v>0</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v>0</v>
          </cell>
          <cell r="B1062">
            <v>0</v>
          </cell>
          <cell r="C1062">
            <v>0</v>
          </cell>
          <cell r="D1062">
            <v>0</v>
          </cell>
        </row>
        <row r="1063">
          <cell r="A1063">
            <v>0</v>
          </cell>
          <cell r="B1063">
            <v>0</v>
          </cell>
          <cell r="C1063">
            <v>0</v>
          </cell>
          <cell r="D1063">
            <v>0</v>
          </cell>
        </row>
        <row r="1064">
          <cell r="A1064">
            <v>0</v>
          </cell>
          <cell r="B1064">
            <v>0</v>
          </cell>
          <cell r="C1064">
            <v>0</v>
          </cell>
          <cell r="D1064">
            <v>0</v>
          </cell>
        </row>
        <row r="1065">
          <cell r="A1065">
            <v>0</v>
          </cell>
          <cell r="B1065">
            <v>0</v>
          </cell>
          <cell r="C1065">
            <v>0</v>
          </cell>
          <cell r="D1065">
            <v>0</v>
          </cell>
        </row>
        <row r="1066">
          <cell r="A1066">
            <v>0</v>
          </cell>
          <cell r="B1066">
            <v>0</v>
          </cell>
          <cell r="C1066">
            <v>0</v>
          </cell>
          <cell r="D1066">
            <v>0</v>
          </cell>
        </row>
        <row r="1067">
          <cell r="A1067">
            <v>0</v>
          </cell>
          <cell r="B1067">
            <v>0</v>
          </cell>
          <cell r="C1067">
            <v>0</v>
          </cell>
          <cell r="D1067">
            <v>0</v>
          </cell>
        </row>
        <row r="1068">
          <cell r="A1068">
            <v>0</v>
          </cell>
          <cell r="B1068">
            <v>0</v>
          </cell>
          <cell r="C1068">
            <v>0</v>
          </cell>
          <cell r="D1068">
            <v>0</v>
          </cell>
        </row>
        <row r="1069">
          <cell r="A1069">
            <v>0</v>
          </cell>
          <cell r="B1069">
            <v>0</v>
          </cell>
          <cell r="C1069">
            <v>0</v>
          </cell>
          <cell r="D1069">
            <v>0</v>
          </cell>
        </row>
        <row r="1070">
          <cell r="A1070">
            <v>0</v>
          </cell>
          <cell r="B1070">
            <v>0</v>
          </cell>
          <cell r="C1070">
            <v>0</v>
          </cell>
          <cell r="D1070">
            <v>0</v>
          </cell>
        </row>
        <row r="1071">
          <cell r="A1071">
            <v>0</v>
          </cell>
          <cell r="B1071">
            <v>0</v>
          </cell>
          <cell r="C1071">
            <v>0</v>
          </cell>
          <cell r="D1071">
            <v>0</v>
          </cell>
        </row>
        <row r="1072">
          <cell r="A1072">
            <v>0</v>
          </cell>
          <cell r="B1072">
            <v>0</v>
          </cell>
          <cell r="C1072">
            <v>0</v>
          </cell>
          <cell r="D1072">
            <v>0</v>
          </cell>
        </row>
        <row r="1073">
          <cell r="A1073">
            <v>0</v>
          </cell>
          <cell r="B1073">
            <v>0</v>
          </cell>
          <cell r="C1073">
            <v>0</v>
          </cell>
          <cell r="D1073">
            <v>0</v>
          </cell>
        </row>
        <row r="1074">
          <cell r="A1074">
            <v>0</v>
          </cell>
          <cell r="B1074">
            <v>0</v>
          </cell>
          <cell r="C1074">
            <v>0</v>
          </cell>
          <cell r="D1074">
            <v>0</v>
          </cell>
        </row>
        <row r="1075">
          <cell r="A1075">
            <v>0</v>
          </cell>
          <cell r="B1075">
            <v>0</v>
          </cell>
          <cell r="C1075">
            <v>0</v>
          </cell>
          <cell r="D1075">
            <v>0</v>
          </cell>
        </row>
        <row r="1076">
          <cell r="A1076">
            <v>0</v>
          </cell>
          <cell r="B1076">
            <v>0</v>
          </cell>
          <cell r="C1076">
            <v>0</v>
          </cell>
          <cell r="D1076">
            <v>0</v>
          </cell>
        </row>
        <row r="1077">
          <cell r="A1077">
            <v>0</v>
          </cell>
          <cell r="B1077">
            <v>0</v>
          </cell>
          <cell r="C1077">
            <v>0</v>
          </cell>
          <cell r="D1077">
            <v>0</v>
          </cell>
        </row>
        <row r="1078">
          <cell r="A1078">
            <v>0</v>
          </cell>
          <cell r="B1078">
            <v>0</v>
          </cell>
          <cell r="C1078">
            <v>0</v>
          </cell>
          <cell r="D1078">
            <v>0</v>
          </cell>
        </row>
        <row r="1079">
          <cell r="A1079">
            <v>0</v>
          </cell>
          <cell r="B1079">
            <v>0</v>
          </cell>
          <cell r="C1079">
            <v>0</v>
          </cell>
          <cell r="D1079">
            <v>0</v>
          </cell>
        </row>
        <row r="1080">
          <cell r="A1080">
            <v>0</v>
          </cell>
          <cell r="B1080">
            <v>0</v>
          </cell>
          <cell r="C1080">
            <v>0</v>
          </cell>
          <cell r="D1080">
            <v>0</v>
          </cell>
        </row>
        <row r="1081">
          <cell r="A1081">
            <v>0</v>
          </cell>
          <cell r="B1081">
            <v>0</v>
          </cell>
          <cell r="C1081">
            <v>0</v>
          </cell>
          <cell r="D1081">
            <v>0</v>
          </cell>
        </row>
        <row r="1082">
          <cell r="A1082">
            <v>0</v>
          </cell>
          <cell r="B1082">
            <v>0</v>
          </cell>
          <cell r="C1082">
            <v>0</v>
          </cell>
          <cell r="D1082">
            <v>0</v>
          </cell>
        </row>
        <row r="1083">
          <cell r="A1083">
            <v>0</v>
          </cell>
          <cell r="B1083">
            <v>0</v>
          </cell>
          <cell r="C1083">
            <v>0</v>
          </cell>
          <cell r="D1083">
            <v>0</v>
          </cell>
        </row>
        <row r="1084">
          <cell r="A1084">
            <v>0</v>
          </cell>
          <cell r="B1084">
            <v>0</v>
          </cell>
          <cell r="C1084">
            <v>0</v>
          </cell>
          <cell r="D1084">
            <v>0</v>
          </cell>
        </row>
        <row r="1085">
          <cell r="A1085">
            <v>0</v>
          </cell>
          <cell r="B1085">
            <v>0</v>
          </cell>
          <cell r="C1085">
            <v>0</v>
          </cell>
          <cell r="D1085">
            <v>0</v>
          </cell>
        </row>
        <row r="1086">
          <cell r="A1086">
            <v>0</v>
          </cell>
          <cell r="B1086">
            <v>0</v>
          </cell>
          <cell r="C1086">
            <v>0</v>
          </cell>
          <cell r="D1086">
            <v>0</v>
          </cell>
        </row>
        <row r="1087">
          <cell r="A1087">
            <v>0</v>
          </cell>
          <cell r="B1087">
            <v>0</v>
          </cell>
          <cell r="C1087">
            <v>0</v>
          </cell>
          <cell r="D1087">
            <v>0</v>
          </cell>
        </row>
        <row r="1088">
          <cell r="A1088">
            <v>0</v>
          </cell>
          <cell r="B1088">
            <v>0</v>
          </cell>
          <cell r="C1088">
            <v>0</v>
          </cell>
          <cell r="D1088">
            <v>0</v>
          </cell>
        </row>
        <row r="1089">
          <cell r="A1089">
            <v>0</v>
          </cell>
          <cell r="B1089">
            <v>0</v>
          </cell>
          <cell r="C1089">
            <v>0</v>
          </cell>
          <cell r="D1089">
            <v>0</v>
          </cell>
        </row>
        <row r="1090">
          <cell r="A1090">
            <v>0</v>
          </cell>
          <cell r="B1090">
            <v>0</v>
          </cell>
          <cell r="C1090">
            <v>0</v>
          </cell>
          <cell r="D1090">
            <v>0</v>
          </cell>
        </row>
        <row r="1091">
          <cell r="A1091">
            <v>0</v>
          </cell>
          <cell r="B1091">
            <v>0</v>
          </cell>
          <cell r="C1091">
            <v>0</v>
          </cell>
          <cell r="D1091">
            <v>0</v>
          </cell>
        </row>
        <row r="1092">
          <cell r="A1092">
            <v>0</v>
          </cell>
          <cell r="B1092">
            <v>0</v>
          </cell>
          <cell r="C1092">
            <v>0</v>
          </cell>
          <cell r="D1092">
            <v>0</v>
          </cell>
        </row>
        <row r="1093">
          <cell r="A1093">
            <v>0</v>
          </cell>
          <cell r="B1093">
            <v>0</v>
          </cell>
          <cell r="C1093">
            <v>0</v>
          </cell>
          <cell r="D1093">
            <v>0</v>
          </cell>
        </row>
        <row r="1094">
          <cell r="A1094">
            <v>0</v>
          </cell>
          <cell r="B1094">
            <v>0</v>
          </cell>
          <cell r="C1094">
            <v>0</v>
          </cell>
          <cell r="D1094">
            <v>0</v>
          </cell>
        </row>
        <row r="1095">
          <cell r="A1095">
            <v>0</v>
          </cell>
          <cell r="B1095">
            <v>0</v>
          </cell>
          <cell r="C1095">
            <v>0</v>
          </cell>
          <cell r="D1095">
            <v>0</v>
          </cell>
        </row>
        <row r="1096">
          <cell r="A1096">
            <v>0</v>
          </cell>
          <cell r="B1096">
            <v>0</v>
          </cell>
          <cell r="C1096">
            <v>0</v>
          </cell>
          <cell r="D1096">
            <v>0</v>
          </cell>
        </row>
        <row r="1097">
          <cell r="A1097">
            <v>0</v>
          </cell>
          <cell r="B1097">
            <v>0</v>
          </cell>
          <cell r="C1097">
            <v>0</v>
          </cell>
          <cell r="D1097">
            <v>0</v>
          </cell>
        </row>
        <row r="1098">
          <cell r="A1098">
            <v>0</v>
          </cell>
          <cell r="B1098">
            <v>0</v>
          </cell>
          <cell r="C1098">
            <v>0</v>
          </cell>
          <cell r="D1098">
            <v>0</v>
          </cell>
        </row>
        <row r="1099">
          <cell r="A1099">
            <v>0</v>
          </cell>
          <cell r="B1099">
            <v>0</v>
          </cell>
          <cell r="C1099">
            <v>0</v>
          </cell>
          <cell r="D1099">
            <v>0</v>
          </cell>
        </row>
        <row r="1100">
          <cell r="A1100">
            <v>0</v>
          </cell>
          <cell r="B1100">
            <v>0</v>
          </cell>
          <cell r="C1100">
            <v>0</v>
          </cell>
          <cell r="D1100">
            <v>0</v>
          </cell>
        </row>
        <row r="1101">
          <cell r="A1101">
            <v>0</v>
          </cell>
          <cell r="B1101">
            <v>0</v>
          </cell>
          <cell r="C1101">
            <v>0</v>
          </cell>
          <cell r="D1101">
            <v>0</v>
          </cell>
        </row>
        <row r="1102">
          <cell r="A1102">
            <v>0</v>
          </cell>
          <cell r="B1102">
            <v>0</v>
          </cell>
          <cell r="C1102">
            <v>0</v>
          </cell>
          <cell r="D1102">
            <v>0</v>
          </cell>
        </row>
        <row r="1103">
          <cell r="A1103">
            <v>0</v>
          </cell>
          <cell r="B1103">
            <v>0</v>
          </cell>
          <cell r="C1103">
            <v>0</v>
          </cell>
          <cell r="D1103">
            <v>0</v>
          </cell>
        </row>
        <row r="1104">
          <cell r="A1104">
            <v>0</v>
          </cell>
          <cell r="B1104">
            <v>0</v>
          </cell>
          <cell r="C1104">
            <v>0</v>
          </cell>
          <cell r="D1104">
            <v>0</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v>0</v>
          </cell>
          <cell r="B1108">
            <v>0</v>
          </cell>
          <cell r="C1108">
            <v>0</v>
          </cell>
          <cell r="D1108">
            <v>0</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2">
          <cell r="A1112">
            <v>0</v>
          </cell>
          <cell r="B1112">
            <v>0</v>
          </cell>
          <cell r="C1112">
            <v>0</v>
          </cell>
          <cell r="D1112">
            <v>0</v>
          </cell>
        </row>
        <row r="1113">
          <cell r="A1113">
            <v>0</v>
          </cell>
          <cell r="B1113">
            <v>0</v>
          </cell>
          <cell r="C1113">
            <v>0</v>
          </cell>
          <cell r="D1113">
            <v>0</v>
          </cell>
        </row>
        <row r="1114">
          <cell r="A1114">
            <v>0</v>
          </cell>
          <cell r="B1114">
            <v>0</v>
          </cell>
          <cell r="C1114">
            <v>0</v>
          </cell>
          <cell r="D1114">
            <v>0</v>
          </cell>
        </row>
        <row r="1115">
          <cell r="A1115">
            <v>0</v>
          </cell>
          <cell r="B1115">
            <v>0</v>
          </cell>
          <cell r="C1115">
            <v>0</v>
          </cell>
          <cell r="D1115">
            <v>0</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v>0</v>
          </cell>
          <cell r="B1119">
            <v>0</v>
          </cell>
          <cell r="C1119">
            <v>0</v>
          </cell>
          <cell r="D1119">
            <v>0</v>
          </cell>
        </row>
        <row r="1120">
          <cell r="A1120">
            <v>0</v>
          </cell>
          <cell r="B1120">
            <v>0</v>
          </cell>
          <cell r="C1120">
            <v>0</v>
          </cell>
          <cell r="D1120">
            <v>0</v>
          </cell>
        </row>
        <row r="1121">
          <cell r="A1121">
            <v>0</v>
          </cell>
          <cell r="B1121">
            <v>0</v>
          </cell>
          <cell r="C1121">
            <v>0</v>
          </cell>
          <cell r="D1121">
            <v>0</v>
          </cell>
        </row>
        <row r="1122">
          <cell r="A1122">
            <v>0</v>
          </cell>
          <cell r="B1122">
            <v>0</v>
          </cell>
          <cell r="C1122">
            <v>0</v>
          </cell>
          <cell r="D1122">
            <v>0</v>
          </cell>
        </row>
        <row r="1123">
          <cell r="A1123">
            <v>0</v>
          </cell>
          <cell r="B1123">
            <v>0</v>
          </cell>
          <cell r="C1123">
            <v>0</v>
          </cell>
          <cell r="D1123">
            <v>0</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v>0</v>
          </cell>
          <cell r="B1127">
            <v>0</v>
          </cell>
          <cell r="C1127">
            <v>0</v>
          </cell>
          <cell r="D1127">
            <v>0</v>
          </cell>
        </row>
        <row r="1128">
          <cell r="A1128">
            <v>0</v>
          </cell>
          <cell r="B1128">
            <v>0</v>
          </cell>
          <cell r="C1128">
            <v>0</v>
          </cell>
          <cell r="D1128">
            <v>0</v>
          </cell>
        </row>
        <row r="1129">
          <cell r="A1129">
            <v>0</v>
          </cell>
          <cell r="B1129">
            <v>0</v>
          </cell>
          <cell r="C1129">
            <v>0</v>
          </cell>
          <cell r="D1129">
            <v>0</v>
          </cell>
        </row>
        <row r="1130">
          <cell r="A1130">
            <v>0</v>
          </cell>
          <cell r="B1130">
            <v>0</v>
          </cell>
          <cell r="C1130">
            <v>0</v>
          </cell>
          <cell r="D1130">
            <v>0</v>
          </cell>
        </row>
        <row r="1131">
          <cell r="A1131">
            <v>0</v>
          </cell>
          <cell r="B1131">
            <v>0</v>
          </cell>
          <cell r="C1131">
            <v>0</v>
          </cell>
          <cell r="D1131">
            <v>0</v>
          </cell>
        </row>
        <row r="1132">
          <cell r="A1132">
            <v>0</v>
          </cell>
          <cell r="B1132">
            <v>0</v>
          </cell>
          <cell r="C1132">
            <v>0</v>
          </cell>
          <cell r="D1132">
            <v>0</v>
          </cell>
        </row>
        <row r="1133">
          <cell r="A1133">
            <v>0</v>
          </cell>
          <cell r="B1133">
            <v>0</v>
          </cell>
          <cell r="C1133">
            <v>0</v>
          </cell>
          <cell r="D1133">
            <v>0</v>
          </cell>
        </row>
        <row r="1134">
          <cell r="A1134">
            <v>0</v>
          </cell>
          <cell r="B1134">
            <v>0</v>
          </cell>
          <cell r="C1134">
            <v>0</v>
          </cell>
          <cell r="D1134">
            <v>0</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38">
          <cell r="A1138">
            <v>0</v>
          </cell>
          <cell r="B1138">
            <v>0</v>
          </cell>
          <cell r="C1138">
            <v>0</v>
          </cell>
          <cell r="D1138">
            <v>0</v>
          </cell>
        </row>
        <row r="1139">
          <cell r="A1139">
            <v>0</v>
          </cell>
          <cell r="B1139">
            <v>0</v>
          </cell>
          <cell r="C1139">
            <v>0</v>
          </cell>
          <cell r="D1139">
            <v>0</v>
          </cell>
        </row>
        <row r="1140">
          <cell r="A1140">
            <v>0</v>
          </cell>
          <cell r="B1140">
            <v>0</v>
          </cell>
          <cell r="C1140">
            <v>0</v>
          </cell>
          <cell r="D1140">
            <v>0</v>
          </cell>
        </row>
        <row r="1141">
          <cell r="A1141">
            <v>0</v>
          </cell>
          <cell r="B1141">
            <v>0</v>
          </cell>
          <cell r="C1141">
            <v>0</v>
          </cell>
          <cell r="D1141">
            <v>0</v>
          </cell>
        </row>
        <row r="1142">
          <cell r="A1142">
            <v>0</v>
          </cell>
          <cell r="B1142">
            <v>0</v>
          </cell>
          <cell r="C1142">
            <v>0</v>
          </cell>
          <cell r="D1142">
            <v>0</v>
          </cell>
        </row>
        <row r="1143">
          <cell r="A1143">
            <v>0</v>
          </cell>
          <cell r="B1143">
            <v>0</v>
          </cell>
          <cell r="C1143">
            <v>0</v>
          </cell>
          <cell r="D1143">
            <v>0</v>
          </cell>
        </row>
        <row r="1144">
          <cell r="A1144">
            <v>0</v>
          </cell>
          <cell r="B1144">
            <v>0</v>
          </cell>
          <cell r="C1144">
            <v>0</v>
          </cell>
          <cell r="D1144">
            <v>0</v>
          </cell>
        </row>
        <row r="1145">
          <cell r="A1145">
            <v>0</v>
          </cell>
          <cell r="B1145">
            <v>0</v>
          </cell>
          <cell r="C1145">
            <v>0</v>
          </cell>
          <cell r="D1145">
            <v>0</v>
          </cell>
        </row>
        <row r="1146">
          <cell r="A1146">
            <v>0</v>
          </cell>
          <cell r="B1146">
            <v>0</v>
          </cell>
          <cell r="C1146">
            <v>0</v>
          </cell>
          <cell r="D1146">
            <v>0</v>
          </cell>
        </row>
        <row r="1147">
          <cell r="A1147">
            <v>0</v>
          </cell>
          <cell r="B1147">
            <v>0</v>
          </cell>
          <cell r="C1147">
            <v>0</v>
          </cell>
          <cell r="D1147">
            <v>0</v>
          </cell>
        </row>
        <row r="1148">
          <cell r="A1148">
            <v>0</v>
          </cell>
          <cell r="B1148">
            <v>0</v>
          </cell>
          <cell r="C1148">
            <v>0</v>
          </cell>
          <cell r="D1148">
            <v>0</v>
          </cell>
        </row>
        <row r="1149">
          <cell r="A1149">
            <v>0</v>
          </cell>
          <cell r="B1149">
            <v>0</v>
          </cell>
          <cell r="C1149">
            <v>0</v>
          </cell>
          <cell r="D1149">
            <v>0</v>
          </cell>
        </row>
        <row r="1150">
          <cell r="A1150">
            <v>0</v>
          </cell>
          <cell r="B1150">
            <v>0</v>
          </cell>
          <cell r="C1150">
            <v>0</v>
          </cell>
          <cell r="D1150">
            <v>0</v>
          </cell>
        </row>
        <row r="1151">
          <cell r="A1151">
            <v>0</v>
          </cell>
          <cell r="B1151">
            <v>0</v>
          </cell>
          <cell r="C1151">
            <v>0</v>
          </cell>
          <cell r="D1151">
            <v>0</v>
          </cell>
        </row>
        <row r="1152">
          <cell r="A1152">
            <v>0</v>
          </cell>
          <cell r="B1152">
            <v>0</v>
          </cell>
          <cell r="C1152">
            <v>0</v>
          </cell>
          <cell r="D1152">
            <v>0</v>
          </cell>
        </row>
        <row r="1153">
          <cell r="A1153">
            <v>0</v>
          </cell>
          <cell r="B1153">
            <v>0</v>
          </cell>
          <cell r="C1153">
            <v>0</v>
          </cell>
          <cell r="D1153">
            <v>0</v>
          </cell>
        </row>
        <row r="1154">
          <cell r="A1154">
            <v>0</v>
          </cell>
          <cell r="B1154">
            <v>0</v>
          </cell>
          <cell r="C1154">
            <v>0</v>
          </cell>
          <cell r="D1154">
            <v>0</v>
          </cell>
        </row>
        <row r="1155">
          <cell r="A1155">
            <v>0</v>
          </cell>
          <cell r="B1155">
            <v>0</v>
          </cell>
          <cell r="C1155">
            <v>0</v>
          </cell>
          <cell r="D1155">
            <v>0</v>
          </cell>
        </row>
        <row r="1156">
          <cell r="A1156">
            <v>0</v>
          </cell>
          <cell r="B1156">
            <v>0</v>
          </cell>
          <cell r="C1156">
            <v>0</v>
          </cell>
          <cell r="D1156">
            <v>0</v>
          </cell>
        </row>
        <row r="1157">
          <cell r="A1157">
            <v>0</v>
          </cell>
          <cell r="B1157">
            <v>0</v>
          </cell>
          <cell r="C1157">
            <v>0</v>
          </cell>
          <cell r="D1157">
            <v>0</v>
          </cell>
        </row>
        <row r="1158">
          <cell r="A1158">
            <v>0</v>
          </cell>
          <cell r="B1158">
            <v>0</v>
          </cell>
          <cell r="C1158">
            <v>0</v>
          </cell>
          <cell r="D1158">
            <v>0</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v>0</v>
          </cell>
          <cell r="B1162">
            <v>0</v>
          </cell>
          <cell r="C1162">
            <v>0</v>
          </cell>
          <cell r="D1162">
            <v>0</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6">
          <cell r="A1166">
            <v>0</v>
          </cell>
          <cell r="B1166">
            <v>0</v>
          </cell>
          <cell r="C1166">
            <v>0</v>
          </cell>
          <cell r="D1166">
            <v>0</v>
          </cell>
        </row>
        <row r="1167">
          <cell r="A1167">
            <v>0</v>
          </cell>
          <cell r="B1167">
            <v>0</v>
          </cell>
          <cell r="C1167">
            <v>0</v>
          </cell>
          <cell r="D1167">
            <v>0</v>
          </cell>
        </row>
        <row r="1168">
          <cell r="A1168">
            <v>0</v>
          </cell>
          <cell r="B1168">
            <v>0</v>
          </cell>
          <cell r="C1168">
            <v>0</v>
          </cell>
          <cell r="D1168">
            <v>0</v>
          </cell>
        </row>
        <row r="1169">
          <cell r="A1169">
            <v>0</v>
          </cell>
          <cell r="B1169">
            <v>0</v>
          </cell>
          <cell r="C1169">
            <v>0</v>
          </cell>
          <cell r="D1169">
            <v>0</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v>0</v>
          </cell>
          <cell r="B1173">
            <v>0</v>
          </cell>
          <cell r="C1173">
            <v>0</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sheetData>
      <sheetData sheetId="7"/>
      <sheetData sheetId="8">
        <row r="3">
          <cell r="A3" t="str">
            <v>Sum of FY Budget</v>
          </cell>
          <cell r="B3">
            <v>0</v>
          </cell>
          <cell r="C3">
            <v>0</v>
          </cell>
        </row>
        <row r="4">
          <cell r="A4" t="str">
            <v>CC&amp;DESC</v>
          </cell>
          <cell r="B4" t="str">
            <v>Activity</v>
          </cell>
          <cell r="C4" t="str">
            <v>Total</v>
          </cell>
          <cell r="D4" t="str">
            <v>S.251</v>
          </cell>
        </row>
        <row r="5">
          <cell r="A5" t="str">
            <v>CB601 - West Business Support</v>
          </cell>
          <cell r="B5" t="str">
            <v>G0201</v>
          </cell>
          <cell r="C5">
            <v>86049</v>
          </cell>
          <cell r="D5" t="str">
            <v>1.4.1</v>
          </cell>
        </row>
        <row r="6">
          <cell r="A6" t="str">
            <v>CB602 - Coastal Business Support</v>
          </cell>
          <cell r="B6" t="str">
            <v>G0201</v>
          </cell>
          <cell r="C6">
            <v>40200</v>
          </cell>
          <cell r="D6" t="str">
            <v>1.4.1</v>
          </cell>
        </row>
        <row r="7">
          <cell r="A7" t="str">
            <v>CB603 - South Suffolk and Sudbury Business Support</v>
          </cell>
          <cell r="B7" t="str">
            <v>G0201</v>
          </cell>
          <cell r="C7">
            <v>41463</v>
          </cell>
          <cell r="D7" t="str">
            <v>1.4.1</v>
          </cell>
        </row>
        <row r="8">
          <cell r="A8" t="str">
            <v>CB604 - Ipswich South &amp; West Business Support</v>
          </cell>
          <cell r="B8" t="str">
            <v>G0201</v>
          </cell>
          <cell r="C8">
            <v>79157</v>
          </cell>
          <cell r="D8" t="str">
            <v>1.4.1</v>
          </cell>
        </row>
        <row r="9">
          <cell r="A9" t="str">
            <v>CB605 - Central Business Support</v>
          </cell>
          <cell r="B9" t="str">
            <v>G0201</v>
          </cell>
          <cell r="C9">
            <v>50399</v>
          </cell>
          <cell r="D9" t="str">
            <v>1.4.1</v>
          </cell>
        </row>
        <row r="10">
          <cell r="A10" t="str">
            <v>CB606 - Lowestoft &amp; Waveney Business Support</v>
          </cell>
          <cell r="B10" t="str">
            <v>G0201</v>
          </cell>
          <cell r="C10">
            <v>85265</v>
          </cell>
          <cell r="D10" t="str">
            <v>1.4.1</v>
          </cell>
        </row>
        <row r="11">
          <cell r="A11" t="str">
            <v>CB607 - Ipswich North &amp; East Business Support</v>
          </cell>
          <cell r="B11" t="str">
            <v>G0201</v>
          </cell>
          <cell r="C11">
            <v>64313</v>
          </cell>
          <cell r="D11" t="str">
            <v>1.4.1</v>
          </cell>
        </row>
        <row r="12">
          <cell r="A12" t="str">
            <v>CB608 - CWAN/SEN Business Support</v>
          </cell>
          <cell r="B12" t="str">
            <v>G0201</v>
          </cell>
          <cell r="C12">
            <v>258700</v>
          </cell>
          <cell r="D12" t="str">
            <v>1.4.1</v>
          </cell>
        </row>
        <row r="13">
          <cell r="A13" t="str">
            <v>CB610 - Early Years &amp; Childcare Business Support</v>
          </cell>
          <cell r="B13" t="str">
            <v>G0201</v>
          </cell>
          <cell r="C13">
            <v>57794</v>
          </cell>
          <cell r="D13" t="str">
            <v>1.4.1</v>
          </cell>
        </row>
        <row r="14">
          <cell r="A14" t="str">
            <v>CC550 - Commissioning &amp; Partnership Team</v>
          </cell>
          <cell r="B14" t="str">
            <v>G0201</v>
          </cell>
          <cell r="C14">
            <v>80000</v>
          </cell>
          <cell r="D14" t="str">
            <v>1.4.1</v>
          </cell>
        </row>
        <row r="15">
          <cell r="A15" t="str">
            <v>CC552 - Central Business Support &amp; PA's</v>
          </cell>
          <cell r="B15" t="str">
            <v>G0201</v>
          </cell>
          <cell r="C15">
            <v>8210</v>
          </cell>
          <cell r="D15" t="str">
            <v>1.4.1</v>
          </cell>
        </row>
        <row r="16">
          <cell r="A16" t="str">
            <v>CC600 - Lowestoft, Waveney and Coastal</v>
          </cell>
          <cell r="B16" t="str">
            <v>G0201</v>
          </cell>
          <cell r="C16">
            <v>703000</v>
          </cell>
        </row>
        <row r="17">
          <cell r="A17" t="str">
            <v>CC601 - Early Years &amp; Childcare - Central &amp; South Suffolk</v>
          </cell>
          <cell r="B17" t="str">
            <v>G0201</v>
          </cell>
          <cell r="C17">
            <v>716000</v>
          </cell>
        </row>
        <row r="18">
          <cell r="A18" t="str">
            <v>CC602 - Early Years &amp; Childcare - Ipswich</v>
          </cell>
          <cell r="B18" t="str">
            <v>G0201</v>
          </cell>
          <cell r="C18">
            <v>756000</v>
          </cell>
        </row>
        <row r="19">
          <cell r="A19" t="str">
            <v>CC603 - Early Years &amp; Childcare - West</v>
          </cell>
          <cell r="B19" t="str">
            <v>G0201</v>
          </cell>
          <cell r="C19">
            <v>692000</v>
          </cell>
        </row>
        <row r="20">
          <cell r="A20" t="str">
            <v>CC604 - Central Commissioning Team</v>
          </cell>
          <cell r="B20" t="str">
            <v>G0201</v>
          </cell>
          <cell r="C20">
            <v>119108</v>
          </cell>
        </row>
        <row r="21">
          <cell r="A21" t="str">
            <v>CC613 - Vulnerable children support</v>
          </cell>
          <cell r="B21" t="str">
            <v>G0201</v>
          </cell>
          <cell r="C21">
            <v>100000</v>
          </cell>
        </row>
        <row r="22">
          <cell r="A22" t="str">
            <v>CC614 - 2 Year Old Funded Places</v>
          </cell>
          <cell r="B22" t="str">
            <v>G0201</v>
          </cell>
          <cell r="C22">
            <v>4571582</v>
          </cell>
        </row>
        <row r="23">
          <cell r="A23" t="str">
            <v>CC617 - Payments to Private Providers</v>
          </cell>
          <cell r="B23" t="str">
            <v>G0201</v>
          </cell>
          <cell r="C23">
            <v>14600040</v>
          </cell>
        </row>
        <row r="24">
          <cell r="A24" t="str">
            <v>CC620 - SEN Additional Support</v>
          </cell>
          <cell r="B24" t="str">
            <v>G0201</v>
          </cell>
          <cell r="C24">
            <v>1684200</v>
          </cell>
        </row>
        <row r="25">
          <cell r="A25" t="str">
            <v>CC622 - Service Development</v>
          </cell>
          <cell r="B25" t="str">
            <v>G0201</v>
          </cell>
          <cell r="C25">
            <v>10000</v>
          </cell>
        </row>
        <row r="26">
          <cell r="A26" t="str">
            <v>CC623 - Childcare Starts Here and Sustainability</v>
          </cell>
          <cell r="B26" t="str">
            <v>G0201</v>
          </cell>
          <cell r="C26">
            <v>75000</v>
          </cell>
        </row>
        <row r="27">
          <cell r="A27" t="str">
            <v>CC624 - 2 Year Old Development</v>
          </cell>
          <cell r="B27" t="str">
            <v>G0201</v>
          </cell>
          <cell r="C27">
            <v>477187</v>
          </cell>
        </row>
        <row r="28">
          <cell r="A28" t="str">
            <v>CC750 - Pupil Services SEN</v>
          </cell>
          <cell r="B28" t="str">
            <v>G0201</v>
          </cell>
          <cell r="C28">
            <v>735480</v>
          </cell>
          <cell r="D28" t="str">
            <v>1.2.5</v>
          </cell>
        </row>
        <row r="29">
          <cell r="A29" t="str">
            <v>CC751 - Pupil Services Social Inclusion</v>
          </cell>
          <cell r="B29" t="str">
            <v>G0201</v>
          </cell>
          <cell r="C29">
            <v>886680</v>
          </cell>
          <cell r="D29" t="str">
            <v>1.2.6</v>
          </cell>
        </row>
        <row r="30">
          <cell r="A30" t="str">
            <v>CC752 - SEN Additional Provision</v>
          </cell>
          <cell r="B30" t="str">
            <v>G0201</v>
          </cell>
          <cell r="C30">
            <v>346080</v>
          </cell>
          <cell r="D30" t="str">
            <v>1.2.5</v>
          </cell>
        </row>
        <row r="31">
          <cell r="A31" t="str">
            <v>CC753 - Inclusive Services Management Team</v>
          </cell>
          <cell r="B31" t="str">
            <v>G0201</v>
          </cell>
          <cell r="C31">
            <v>67860</v>
          </cell>
          <cell r="D31" t="str">
            <v>1.2.6</v>
          </cell>
        </row>
        <row r="32">
          <cell r="A32" t="str">
            <v>CC754 - SEN Recoupment</v>
          </cell>
          <cell r="B32" t="str">
            <v>G0201</v>
          </cell>
          <cell r="C32">
            <v>-57540</v>
          </cell>
          <cell r="D32" t="str">
            <v>1.2.5</v>
          </cell>
        </row>
        <row r="33">
          <cell r="A33" t="str">
            <v>CC757 - SEN Audit - Additional</v>
          </cell>
          <cell r="B33" t="str">
            <v>G0201</v>
          </cell>
          <cell r="C33">
            <v>157560</v>
          </cell>
          <cell r="D33" t="str">
            <v>1.2.5</v>
          </cell>
        </row>
        <row r="34">
          <cell r="A34" t="str">
            <v>CC759 - Out County Education Placements</v>
          </cell>
          <cell r="B34" t="str">
            <v>G0201</v>
          </cell>
          <cell r="C34">
            <v>7677656</v>
          </cell>
          <cell r="D34" t="str">
            <v>1.2.5</v>
          </cell>
        </row>
        <row r="35">
          <cell r="A35">
            <v>0</v>
          </cell>
          <cell r="B35" t="str">
            <v>G0202</v>
          </cell>
          <cell r="C35">
            <v>401979</v>
          </cell>
          <cell r="D35" t="str">
            <v>1.2.5</v>
          </cell>
        </row>
        <row r="36">
          <cell r="A36" t="str">
            <v>CC760 - Special Equipment SEN</v>
          </cell>
          <cell r="B36" t="str">
            <v>G0201</v>
          </cell>
          <cell r="C36">
            <v>77850</v>
          </cell>
          <cell r="D36" t="str">
            <v>1.2.5</v>
          </cell>
        </row>
        <row r="37">
          <cell r="A37" t="str">
            <v>CC761 - CYP Sensory Service Improvement</v>
          </cell>
          <cell r="B37" t="str">
            <v>G0201</v>
          </cell>
          <cell r="C37">
            <v>610814</v>
          </cell>
          <cell r="D37" t="str">
            <v>1.2.5</v>
          </cell>
        </row>
        <row r="38">
          <cell r="A38" t="str">
            <v>CC762 - County Inclusive Resource</v>
          </cell>
          <cell r="B38" t="str">
            <v>G0201</v>
          </cell>
          <cell r="C38">
            <v>710890</v>
          </cell>
          <cell r="D38" t="str">
            <v>1.2.6</v>
          </cell>
        </row>
        <row r="39">
          <cell r="A39" t="str">
            <v>CC763 - EOTAS - Transport</v>
          </cell>
          <cell r="B39" t="str">
            <v>G0201</v>
          </cell>
          <cell r="C39">
            <v>3621222</v>
          </cell>
          <cell r="D39" t="str">
            <v>1.2.5</v>
          </cell>
        </row>
        <row r="40">
          <cell r="A40" t="str">
            <v>CC764 - Hospital Tuition - Out County</v>
          </cell>
          <cell r="B40" t="str">
            <v>G0201</v>
          </cell>
          <cell r="C40">
            <v>78480</v>
          </cell>
          <cell r="D40" t="str">
            <v>1.2.7</v>
          </cell>
        </row>
        <row r="41">
          <cell r="A41" t="str">
            <v>CC766 - Behaviour Support Strategy</v>
          </cell>
          <cell r="B41" t="str">
            <v>G0201</v>
          </cell>
          <cell r="C41">
            <v>1093419</v>
          </cell>
          <cell r="D41" t="str">
            <v>1.1.2</v>
          </cell>
        </row>
        <row r="42">
          <cell r="A42" t="str">
            <v>CC768 - Not School Net</v>
          </cell>
          <cell r="B42" t="str">
            <v>G0201</v>
          </cell>
          <cell r="C42">
            <v>206280</v>
          </cell>
          <cell r="D42" t="str">
            <v>1.2.5</v>
          </cell>
        </row>
        <row r="43">
          <cell r="A43" t="str">
            <v>CC770 - Specialist LSA Scheme</v>
          </cell>
          <cell r="B43" t="str">
            <v>G0201</v>
          </cell>
          <cell r="C43">
            <v>200000</v>
          </cell>
          <cell r="D43" t="str">
            <v>1.2.5</v>
          </cell>
        </row>
        <row r="44">
          <cell r="A44" t="str">
            <v>CC771 - PRU Support - Standing Charges</v>
          </cell>
          <cell r="B44" t="str">
            <v>G0201</v>
          </cell>
          <cell r="C44">
            <v>177370</v>
          </cell>
          <cell r="D44" t="str">
            <v>1.1.2</v>
          </cell>
        </row>
        <row r="45">
          <cell r="A45" t="str">
            <v>CC772 - PRU - EOTAS Support</v>
          </cell>
          <cell r="B45" t="str">
            <v>G0201</v>
          </cell>
          <cell r="C45">
            <v>53060</v>
          </cell>
          <cell r="D45" t="str">
            <v>1.1.2</v>
          </cell>
        </row>
        <row r="46">
          <cell r="A46" t="str">
            <v>CD110 - West LAC Team</v>
          </cell>
          <cell r="B46" t="str">
            <v>G0201</v>
          </cell>
          <cell r="C46">
            <v>37810</v>
          </cell>
          <cell r="D46" t="str">
            <v>1.4.1</v>
          </cell>
        </row>
        <row r="47">
          <cell r="A47" t="str">
            <v>CG800 - Integrated Service Delivery Central Management</v>
          </cell>
          <cell r="B47" t="str">
            <v>G0201</v>
          </cell>
          <cell r="C47">
            <v>272905</v>
          </cell>
          <cell r="D47" t="str">
            <v>1.4.1</v>
          </cell>
        </row>
        <row r="48">
          <cell r="A48" t="str">
            <v>CG820 - Ipswich North &amp; East - 0-11</v>
          </cell>
          <cell r="B48" t="str">
            <v>G0201</v>
          </cell>
          <cell r="C48">
            <v>120000</v>
          </cell>
          <cell r="D48" t="str">
            <v>1.4.1</v>
          </cell>
        </row>
        <row r="49">
          <cell r="A49" t="str">
            <v>CG821 - Ipswich North &amp; East - 12+</v>
          </cell>
          <cell r="B49" t="str">
            <v>G0201</v>
          </cell>
          <cell r="C49">
            <v>30000</v>
          </cell>
          <cell r="D49" t="str">
            <v>1.4.1</v>
          </cell>
        </row>
        <row r="50">
          <cell r="A50" t="str">
            <v>CG822 - Ipswich North &amp; East Community Development</v>
          </cell>
          <cell r="B50" t="str">
            <v>G0201</v>
          </cell>
          <cell r="C50">
            <v>95060</v>
          </cell>
          <cell r="D50" t="str">
            <v>1.4.1</v>
          </cell>
        </row>
        <row r="51">
          <cell r="A51" t="str">
            <v>CG840 - Ipswich South &amp; West - 0-11</v>
          </cell>
          <cell r="B51" t="str">
            <v>G0201</v>
          </cell>
          <cell r="C51">
            <v>135000</v>
          </cell>
          <cell r="D51" t="str">
            <v>1.4.1</v>
          </cell>
        </row>
        <row r="52">
          <cell r="A52" t="str">
            <v>CG841 - Ipswich South &amp; West - 12+</v>
          </cell>
          <cell r="B52" t="str">
            <v>G0201</v>
          </cell>
          <cell r="C52">
            <v>60000</v>
          </cell>
          <cell r="D52" t="str">
            <v>1.4.1</v>
          </cell>
        </row>
        <row r="53">
          <cell r="A53" t="str">
            <v>CG842 - Ipswich South &amp; West Community Development</v>
          </cell>
          <cell r="B53" t="str">
            <v>G0201</v>
          </cell>
          <cell r="C53">
            <v>97000</v>
          </cell>
          <cell r="D53" t="str">
            <v>1.4.1</v>
          </cell>
        </row>
        <row r="54">
          <cell r="A54" t="str">
            <v>CG860 - Coastal - 0-11</v>
          </cell>
          <cell r="B54" t="str">
            <v>G0201</v>
          </cell>
          <cell r="C54">
            <v>120000</v>
          </cell>
          <cell r="D54" t="str">
            <v>1.4.1</v>
          </cell>
        </row>
        <row r="55">
          <cell r="A55" t="str">
            <v>CG861 - Coastal - 12+</v>
          </cell>
          <cell r="B55" t="str">
            <v>G0201</v>
          </cell>
          <cell r="C55">
            <v>60000</v>
          </cell>
          <cell r="D55" t="str">
            <v>1.4.1</v>
          </cell>
        </row>
        <row r="56">
          <cell r="A56" t="str">
            <v>CG862 - Coastal Community Development</v>
          </cell>
          <cell r="B56" t="str">
            <v>G0201</v>
          </cell>
          <cell r="C56">
            <v>95000</v>
          </cell>
          <cell r="D56" t="str">
            <v>1.4.1</v>
          </cell>
        </row>
        <row r="57">
          <cell r="A57" t="str">
            <v>CG880 - South Suffolk and Sudbury - 0-11</v>
          </cell>
          <cell r="B57" t="str">
            <v>G0201</v>
          </cell>
          <cell r="C57">
            <v>150000</v>
          </cell>
          <cell r="D57" t="str">
            <v>1.4.1</v>
          </cell>
        </row>
        <row r="58">
          <cell r="A58" t="str">
            <v>CG881 - South Suffolk and Sudbury - 12+</v>
          </cell>
          <cell r="B58" t="str">
            <v>G0201</v>
          </cell>
          <cell r="C58">
            <v>30000</v>
          </cell>
          <cell r="D58" t="str">
            <v>1.4.1</v>
          </cell>
        </row>
        <row r="59">
          <cell r="A59" t="str">
            <v>CG882 - South Suffolk and Sudbury Community Development</v>
          </cell>
          <cell r="B59" t="str">
            <v>G0201</v>
          </cell>
          <cell r="C59">
            <v>96250</v>
          </cell>
          <cell r="D59" t="str">
            <v>1.4.1</v>
          </cell>
        </row>
        <row r="60">
          <cell r="A60" t="str">
            <v>CG900 - Lowestoft &amp; Waveney - 0-11</v>
          </cell>
          <cell r="B60" t="str">
            <v>G0201</v>
          </cell>
          <cell r="C60">
            <v>150000</v>
          </cell>
          <cell r="D60" t="str">
            <v>1.4.1</v>
          </cell>
        </row>
        <row r="61">
          <cell r="A61" t="str">
            <v>CG901 - Lowestoft &amp; Waveney - 12+</v>
          </cell>
          <cell r="B61" t="str">
            <v>G0201</v>
          </cell>
          <cell r="C61">
            <v>90600</v>
          </cell>
          <cell r="D61" t="str">
            <v>1.4.1</v>
          </cell>
        </row>
        <row r="62">
          <cell r="A62" t="str">
            <v>CG902 - Lowestoft &amp; Waveney Community Development</v>
          </cell>
          <cell r="B62" t="str">
            <v>G0201</v>
          </cell>
          <cell r="C62">
            <v>66400</v>
          </cell>
          <cell r="D62" t="str">
            <v>1.4.1</v>
          </cell>
        </row>
        <row r="63">
          <cell r="A63" t="str">
            <v>CG920 - West - 0-11</v>
          </cell>
          <cell r="B63" t="str">
            <v>G0201</v>
          </cell>
          <cell r="C63">
            <v>150050</v>
          </cell>
          <cell r="D63" t="str">
            <v>1.4.1</v>
          </cell>
        </row>
        <row r="64">
          <cell r="A64" t="str">
            <v>CG921 - West - 12+</v>
          </cell>
          <cell r="B64" t="str">
            <v>G0201</v>
          </cell>
          <cell r="C64">
            <v>75000</v>
          </cell>
          <cell r="D64" t="str">
            <v>1.4.1</v>
          </cell>
        </row>
        <row r="65">
          <cell r="A65" t="str">
            <v>CG922 - West Community Development</v>
          </cell>
          <cell r="B65" t="str">
            <v>G0201</v>
          </cell>
          <cell r="C65">
            <v>97000</v>
          </cell>
          <cell r="D65" t="str">
            <v>1.4.1</v>
          </cell>
        </row>
        <row r="66">
          <cell r="A66" t="str">
            <v>CG940 - Central - 0-11</v>
          </cell>
          <cell r="B66" t="str">
            <v>G0201</v>
          </cell>
          <cell r="C66">
            <v>60000</v>
          </cell>
          <cell r="D66" t="str">
            <v>1.4.1</v>
          </cell>
        </row>
        <row r="67">
          <cell r="A67" t="str">
            <v>CG941 - Central - 12+</v>
          </cell>
          <cell r="B67" t="str">
            <v>G0201</v>
          </cell>
          <cell r="C67">
            <v>30000</v>
          </cell>
          <cell r="D67" t="str">
            <v>1.4.1</v>
          </cell>
        </row>
        <row r="68">
          <cell r="A68" t="str">
            <v>CG942 - Central Community Development</v>
          </cell>
          <cell r="B68" t="str">
            <v>G0201</v>
          </cell>
          <cell r="C68">
            <v>99610</v>
          </cell>
          <cell r="D68" t="str">
            <v>1.4.1</v>
          </cell>
        </row>
        <row r="69">
          <cell r="A69" t="str">
            <v>CK766 - Contingency SEN Audit</v>
          </cell>
          <cell r="B69" t="str">
            <v>G0201</v>
          </cell>
          <cell r="C69">
            <v>313225</v>
          </cell>
          <cell r="D69" t="str">
            <v>1.2.5</v>
          </cell>
        </row>
        <row r="70">
          <cell r="A70">
            <v>0</v>
          </cell>
          <cell r="B70" t="str">
            <v>G0202</v>
          </cell>
          <cell r="C70">
            <v>216035</v>
          </cell>
          <cell r="D70" t="str">
            <v>1.2.5</v>
          </cell>
        </row>
        <row r="71">
          <cell r="A71" t="str">
            <v>CK771 - Looked After Children service</v>
          </cell>
          <cell r="B71" t="str">
            <v>G0201</v>
          </cell>
          <cell r="C71">
            <v>355044</v>
          </cell>
          <cell r="D71" t="str">
            <v>1.4.1</v>
          </cell>
        </row>
        <row r="72">
          <cell r="A72">
            <v>0</v>
          </cell>
          <cell r="B72" t="str">
            <v>G0245</v>
          </cell>
          <cell r="C72">
            <v>237170</v>
          </cell>
          <cell r="D72" t="str">
            <v>1.4.1</v>
          </cell>
        </row>
        <row r="73">
          <cell r="A73" t="str">
            <v>CK772 - Looked After Childrens Service (North)</v>
          </cell>
          <cell r="B73" t="str">
            <v>G0201</v>
          </cell>
          <cell r="C73">
            <v>16910</v>
          </cell>
          <cell r="D73" t="str">
            <v>1.4.1</v>
          </cell>
        </row>
        <row r="74">
          <cell r="A74" t="str">
            <v>CK773 - Looked After Childrens Service (South)</v>
          </cell>
          <cell r="B74" t="str">
            <v>G0201</v>
          </cell>
          <cell r="C74">
            <v>21010</v>
          </cell>
          <cell r="D74" t="str">
            <v>1.4.1</v>
          </cell>
        </row>
        <row r="75">
          <cell r="A75" t="str">
            <v>CK774 - Looked After Childrens Service (West)</v>
          </cell>
          <cell r="B75" t="str">
            <v>G0201</v>
          </cell>
          <cell r="C75">
            <v>16910</v>
          </cell>
          <cell r="D75" t="str">
            <v>1.4.1</v>
          </cell>
        </row>
        <row r="76">
          <cell r="A76" t="str">
            <v>CK776 - Additional CAMHS Support</v>
          </cell>
          <cell r="B76" t="str">
            <v>G0201</v>
          </cell>
          <cell r="C76">
            <v>170100</v>
          </cell>
          <cell r="D76" t="str">
            <v>1.4.1</v>
          </cell>
        </row>
        <row r="77">
          <cell r="A77" t="str">
            <v>DE501 - L.S.C. Income</v>
          </cell>
          <cell r="B77" t="str">
            <v>G0202</v>
          </cell>
          <cell r="C77">
            <v>-19211748</v>
          </cell>
          <cell r="D77" t="str">
            <v>Exclude</v>
          </cell>
        </row>
        <row r="78">
          <cell r="A78" t="str">
            <v>DE502 - Dedicated Schools Grant</v>
          </cell>
          <cell r="B78" t="str">
            <v>G0201</v>
          </cell>
          <cell r="C78">
            <v>-298770986</v>
          </cell>
          <cell r="D78" t="str">
            <v>Exclude</v>
          </cell>
        </row>
        <row r="79">
          <cell r="A79">
            <v>0</v>
          </cell>
          <cell r="B79" t="str">
            <v>G0245</v>
          </cell>
          <cell r="C79">
            <v>-10772830</v>
          </cell>
          <cell r="D79" t="str">
            <v>Exclude</v>
          </cell>
        </row>
        <row r="80">
          <cell r="A80" t="str">
            <v>DE504 - Non ISB DSG Income</v>
          </cell>
          <cell r="B80" t="str">
            <v>G0201</v>
          </cell>
          <cell r="C80">
            <v>-57992922</v>
          </cell>
          <cell r="D80" t="str">
            <v>Exclude</v>
          </cell>
        </row>
        <row r="81">
          <cell r="A81">
            <v>0</v>
          </cell>
          <cell r="B81" t="str">
            <v>G0245</v>
          </cell>
          <cell r="C81">
            <v>-237170</v>
          </cell>
          <cell r="D81" t="str">
            <v>Exclude</v>
          </cell>
        </row>
        <row r="82">
          <cell r="A82" t="str">
            <v>DE505 - EFA Non School Sixth Form Income</v>
          </cell>
          <cell r="B82" t="str">
            <v>G0202</v>
          </cell>
          <cell r="C82">
            <v>-618014</v>
          </cell>
          <cell r="D82" t="str">
            <v>Exclude</v>
          </cell>
        </row>
        <row r="83">
          <cell r="A83" t="str">
            <v>DF022 - School Admissions / Supply of</v>
          </cell>
          <cell r="B83" t="str">
            <v>G0201</v>
          </cell>
          <cell r="C83">
            <v>97580</v>
          </cell>
          <cell r="D83" t="str">
            <v>1.4.2</v>
          </cell>
        </row>
        <row r="84">
          <cell r="A84" t="str">
            <v>DF023 - Schools in Suffolk Booklet</v>
          </cell>
          <cell r="B84" t="str">
            <v>G0201</v>
          </cell>
          <cell r="C84">
            <v>29730</v>
          </cell>
          <cell r="D84" t="str">
            <v>1.4.1</v>
          </cell>
        </row>
        <row r="85">
          <cell r="A85" t="str">
            <v>DF024 - Schools Forum</v>
          </cell>
          <cell r="B85" t="str">
            <v>G0201</v>
          </cell>
          <cell r="C85">
            <v>11550</v>
          </cell>
          <cell r="D85" t="str">
            <v>1.4.3</v>
          </cell>
        </row>
        <row r="86">
          <cell r="A86" t="str">
            <v>DF030 - Contingencies:Errors/Correctio</v>
          </cell>
          <cell r="B86" t="str">
            <v>G0201</v>
          </cell>
          <cell r="C86">
            <v>251828</v>
          </cell>
          <cell r="D86" t="str">
            <v>?</v>
          </cell>
        </row>
        <row r="87">
          <cell r="A87" t="str">
            <v>DF032 - Cover Trade Union</v>
          </cell>
          <cell r="B87" t="str">
            <v>G0201</v>
          </cell>
          <cell r="C87">
            <v>11910</v>
          </cell>
          <cell r="D87" t="str">
            <v>1.4.1</v>
          </cell>
        </row>
        <row r="88">
          <cell r="A88" t="str">
            <v>DF033 - Cover Trade Union:N.U.T.</v>
          </cell>
          <cell r="B88" t="str">
            <v>G0201</v>
          </cell>
          <cell r="C88">
            <v>15388</v>
          </cell>
          <cell r="D88" t="str">
            <v>1.4.1</v>
          </cell>
        </row>
        <row r="89">
          <cell r="A89" t="str">
            <v>DF034 - Cover Trade Union:N.A.S./U.W.T</v>
          </cell>
          <cell r="B89" t="str">
            <v>G0201</v>
          </cell>
          <cell r="C89">
            <v>28000</v>
          </cell>
          <cell r="D89" t="str">
            <v>1.4.1</v>
          </cell>
        </row>
        <row r="90">
          <cell r="A90" t="str">
            <v>DF035 - Cover Trade Union:A.T.L.</v>
          </cell>
          <cell r="B90" t="str">
            <v>G0201</v>
          </cell>
          <cell r="C90">
            <v>14400</v>
          </cell>
          <cell r="D90" t="str">
            <v>1.4.1</v>
          </cell>
        </row>
        <row r="91">
          <cell r="A91" t="str">
            <v>DF037 - Cover Trade Union:P.A.T.</v>
          </cell>
          <cell r="B91" t="str">
            <v>G0201</v>
          </cell>
          <cell r="C91">
            <v>6400</v>
          </cell>
          <cell r="D91" t="str">
            <v>1.4.1</v>
          </cell>
        </row>
        <row r="92">
          <cell r="A92" t="str">
            <v>DF038 - Cover Trade Union:S.H.A.</v>
          </cell>
          <cell r="B92" t="str">
            <v>G0201</v>
          </cell>
          <cell r="C92">
            <v>6400</v>
          </cell>
          <cell r="D92" t="str">
            <v>1.4.1</v>
          </cell>
        </row>
        <row r="93">
          <cell r="A93" t="str">
            <v>DF039 - Cover Trade Union:N.A.H.T.</v>
          </cell>
          <cell r="B93" t="str">
            <v>G0201</v>
          </cell>
          <cell r="C93">
            <v>6400</v>
          </cell>
          <cell r="D93" t="str">
            <v>1.4.1</v>
          </cell>
        </row>
        <row r="94">
          <cell r="A94" t="str">
            <v>DF042 - Schools Redundancy and Premature Retirement</v>
          </cell>
          <cell r="B94" t="str">
            <v>G0201</v>
          </cell>
          <cell r="C94">
            <v>1019500</v>
          </cell>
          <cell r="D94" t="str">
            <v>1.4.4</v>
          </cell>
        </row>
        <row r="95">
          <cell r="A95" t="str">
            <v>DF045 - Contingencies:Trigger</v>
          </cell>
          <cell r="B95" t="str">
            <v>G0201</v>
          </cell>
          <cell r="C95">
            <v>373100</v>
          </cell>
          <cell r="D95" t="str">
            <v>?</v>
          </cell>
        </row>
        <row r="96">
          <cell r="A96" t="str">
            <v>DF402 - Corporate Overheads</v>
          </cell>
          <cell r="B96" t="str">
            <v>G0201</v>
          </cell>
          <cell r="C96">
            <v>236794</v>
          </cell>
          <cell r="D96" t="str">
            <v>1.4.1</v>
          </cell>
        </row>
        <row r="97">
          <cell r="A97" t="str">
            <v>DF602 - Overheads HQ Resources</v>
          </cell>
          <cell r="B97" t="str">
            <v>G0201</v>
          </cell>
          <cell r="C97">
            <v>370207</v>
          </cell>
          <cell r="D97" t="str">
            <v>1.4.1</v>
          </cell>
        </row>
        <row r="98">
          <cell r="A98" t="str">
            <v>DM002 - Safeguarding Children Board</v>
          </cell>
          <cell r="B98" t="str">
            <v>G0201</v>
          </cell>
          <cell r="C98">
            <v>26900</v>
          </cell>
          <cell r="D98" t="str">
            <v>1.4.2</v>
          </cell>
        </row>
        <row r="99">
          <cell r="A99" t="str">
            <v>DY002 - Admissions Appeal Panel</v>
          </cell>
          <cell r="B99" t="str">
            <v>G0201</v>
          </cell>
          <cell r="C99">
            <v>15000</v>
          </cell>
          <cell r="D99" t="str">
            <v>1.4.1</v>
          </cell>
        </row>
        <row r="100">
          <cell r="A100" t="str">
            <v>GC702 - Music</v>
          </cell>
          <cell r="B100" t="str">
            <v>G0201</v>
          </cell>
          <cell r="C100">
            <v>293090</v>
          </cell>
          <cell r="D100" t="str">
            <v>1.4.1</v>
          </cell>
        </row>
        <row r="101">
          <cell r="A101" t="str">
            <v>GC731 - LIS Staffing (Purple)</v>
          </cell>
          <cell r="B101" t="str">
            <v>G0201</v>
          </cell>
          <cell r="C101">
            <v>294300</v>
          </cell>
          <cell r="D101" t="str">
            <v>1.4.1</v>
          </cell>
        </row>
        <row r="102">
          <cell r="A102" t="str">
            <v>GC732 - LIS Staffing (Blue)</v>
          </cell>
          <cell r="B102" t="str">
            <v>G0201</v>
          </cell>
          <cell r="C102">
            <v>385470</v>
          </cell>
          <cell r="D102" t="str">
            <v>1.4.1</v>
          </cell>
        </row>
        <row r="103">
          <cell r="A103" t="str">
            <v>GC750 - KS2 Intervention Fund</v>
          </cell>
          <cell r="B103" t="str">
            <v>G0201</v>
          </cell>
          <cell r="C103">
            <v>1130228</v>
          </cell>
          <cell r="D103" t="str">
            <v>1.4.1</v>
          </cell>
        </row>
        <row r="104">
          <cell r="A104" t="str">
            <v>GC756 - Leading Practitioners</v>
          </cell>
          <cell r="B104" t="str">
            <v>G0201</v>
          </cell>
          <cell r="C104">
            <v>778290</v>
          </cell>
          <cell r="D104" t="str">
            <v>1.4.1</v>
          </cell>
        </row>
        <row r="105">
          <cell r="A105" t="str">
            <v>GC836 - EMEA</v>
          </cell>
          <cell r="B105" t="str">
            <v>G0201</v>
          </cell>
          <cell r="C105">
            <v>167844</v>
          </cell>
          <cell r="D105" t="str">
            <v>1.4.1</v>
          </cell>
        </row>
        <row r="106">
          <cell r="A106" t="str">
            <v>GK001 - Primary Schools I.S.B.</v>
          </cell>
          <cell r="B106" t="str">
            <v>G0201</v>
          </cell>
          <cell r="C106">
            <v>176247111</v>
          </cell>
        </row>
        <row r="107">
          <cell r="A107" t="str">
            <v>GK002 - Secondary Schools I.S.B.</v>
          </cell>
          <cell r="B107" t="str">
            <v>G0201</v>
          </cell>
          <cell r="C107">
            <v>103984858</v>
          </cell>
        </row>
        <row r="108">
          <cell r="A108">
            <v>0</v>
          </cell>
          <cell r="B108" t="str">
            <v>G0202</v>
          </cell>
          <cell r="C108">
            <v>19211748</v>
          </cell>
        </row>
        <row r="109">
          <cell r="A109">
            <v>0</v>
          </cell>
          <cell r="B109" t="str">
            <v>G0245</v>
          </cell>
          <cell r="C109">
            <v>10772830</v>
          </cell>
        </row>
        <row r="110">
          <cell r="A110" t="str">
            <v>GK003 - Special Schools I.S.B.</v>
          </cell>
          <cell r="B110" t="str">
            <v>G0201</v>
          </cell>
          <cell r="C110">
            <v>10968571</v>
          </cell>
        </row>
        <row r="111">
          <cell r="A111" t="str">
            <v>GK004 - Nursery Schools ISB</v>
          </cell>
          <cell r="B111" t="str">
            <v>G0201</v>
          </cell>
          <cell r="C111">
            <v>313002</v>
          </cell>
        </row>
        <row r="112">
          <cell r="A112" t="str">
            <v>GK005 - PRU ISB</v>
          </cell>
          <cell r="B112" t="str">
            <v>G0201</v>
          </cell>
          <cell r="C112">
            <v>5588466</v>
          </cell>
        </row>
        <row r="113">
          <cell r="A113" t="str">
            <v>GK006 - Closing Schools</v>
          </cell>
          <cell r="B113" t="str">
            <v>G0201</v>
          </cell>
          <cell r="C113">
            <v>1000000</v>
          </cell>
        </row>
        <row r="114">
          <cell r="A114" t="str">
            <v>GK007 - ISB Heldback</v>
          </cell>
          <cell r="B114" t="str">
            <v>G0201</v>
          </cell>
          <cell r="C114">
            <v>7981879</v>
          </cell>
        </row>
        <row r="115">
          <cell r="A115" t="str">
            <v>Grand Total</v>
          </cell>
          <cell r="B115">
            <v>0</v>
          </cell>
          <cell r="C115">
            <v>0</v>
          </cell>
        </row>
        <row r="116">
          <cell r="A116">
            <v>0</v>
          </cell>
          <cell r="B116">
            <v>0</v>
          </cell>
          <cell r="C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t="str">
            <v>Top ups</v>
          </cell>
          <cell r="B120">
            <v>0</v>
          </cell>
          <cell r="C120">
            <v>1800000</v>
          </cell>
          <cell r="D120">
            <v>0</v>
          </cell>
        </row>
        <row r="121">
          <cell r="A121">
            <v>0</v>
          </cell>
          <cell r="B121">
            <v>0</v>
          </cell>
          <cell r="C121">
            <v>0</v>
          </cell>
        </row>
        <row r="122">
          <cell r="A122">
            <v>0</v>
          </cell>
          <cell r="B122">
            <v>0</v>
          </cell>
          <cell r="C122">
            <v>0</v>
          </cell>
        </row>
        <row r="123">
          <cell r="A123">
            <v>0</v>
          </cell>
          <cell r="B123">
            <v>0</v>
          </cell>
          <cell r="C123">
            <v>0</v>
          </cell>
        </row>
        <row r="124">
          <cell r="A124">
            <v>0</v>
          </cell>
          <cell r="B124">
            <v>0</v>
          </cell>
          <cell r="C124">
            <v>0</v>
          </cell>
          <cell r="D124">
            <v>0</v>
          </cell>
        </row>
        <row r="125">
          <cell r="A125" t="str">
            <v>1.4.1</v>
          </cell>
          <cell r="B125" t="str">
            <v>Contribution to combined budgets</v>
          </cell>
          <cell r="C125">
            <v>0</v>
          </cell>
          <cell r="D125">
            <v>7306023</v>
          </cell>
        </row>
        <row r="126">
          <cell r="A126" t="str">
            <v>1.4.2</v>
          </cell>
          <cell r="B126" t="str">
            <v>School admissions</v>
          </cell>
          <cell r="C126">
            <v>0</v>
          </cell>
          <cell r="D126">
            <v>124480</v>
          </cell>
        </row>
        <row r="127">
          <cell r="A127" t="str">
            <v>1.4.3</v>
          </cell>
          <cell r="B127" t="str">
            <v>Servicing of schools forums</v>
          </cell>
          <cell r="C127">
            <v>0</v>
          </cell>
          <cell r="D127">
            <v>11550</v>
          </cell>
        </row>
        <row r="128">
          <cell r="A128" t="str">
            <v>1.4.4</v>
          </cell>
          <cell r="B128" t="str">
            <v>Termination of employment costs</v>
          </cell>
          <cell r="C128">
            <v>0</v>
          </cell>
          <cell r="D128">
            <v>1019500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row>
        <row r="133">
          <cell r="A133" t="str">
            <v xml:space="preserve">SEN additional </v>
          </cell>
          <cell r="B133">
            <v>2890208</v>
          </cell>
          <cell r="C133">
            <v>0</v>
          </cell>
        </row>
        <row r="134">
          <cell r="A134">
            <v>0</v>
          </cell>
          <cell r="B134">
            <v>0</v>
          </cell>
          <cell r="C134">
            <v>0</v>
          </cell>
        </row>
        <row r="135">
          <cell r="A135">
            <v>0</v>
          </cell>
          <cell r="B135">
            <v>0</v>
          </cell>
          <cell r="C135">
            <v>0</v>
          </cell>
        </row>
        <row r="136">
          <cell r="A136">
            <v>0</v>
          </cell>
          <cell r="B136">
            <v>0</v>
          </cell>
          <cell r="C136">
            <v>0</v>
          </cell>
        </row>
        <row r="137">
          <cell r="A137">
            <v>0</v>
          </cell>
          <cell r="B137">
            <v>0</v>
          </cell>
          <cell r="C137">
            <v>0</v>
          </cell>
        </row>
        <row r="138">
          <cell r="A138">
            <v>0</v>
          </cell>
          <cell r="B138">
            <v>0</v>
          </cell>
          <cell r="C138">
            <v>0</v>
          </cell>
        </row>
        <row r="139">
          <cell r="A139">
            <v>0</v>
          </cell>
          <cell r="B139">
            <v>0</v>
          </cell>
          <cell r="C139">
            <v>0</v>
          </cell>
        </row>
        <row r="140">
          <cell r="A140">
            <v>0</v>
          </cell>
          <cell r="B140">
            <v>0</v>
          </cell>
          <cell r="C140">
            <v>0</v>
          </cell>
        </row>
        <row r="141">
          <cell r="A141">
            <v>0</v>
          </cell>
          <cell r="B141">
            <v>0</v>
          </cell>
          <cell r="C141">
            <v>0</v>
          </cell>
        </row>
        <row r="142">
          <cell r="A142">
            <v>0</v>
          </cell>
          <cell r="B142">
            <v>0</v>
          </cell>
          <cell r="C142">
            <v>0</v>
          </cell>
        </row>
        <row r="143">
          <cell r="A143">
            <v>0</v>
          </cell>
          <cell r="B143">
            <v>0</v>
          </cell>
          <cell r="C143">
            <v>0</v>
          </cell>
        </row>
        <row r="144">
          <cell r="A144">
            <v>0</v>
          </cell>
          <cell r="B144">
            <v>0</v>
          </cell>
          <cell r="C144">
            <v>0</v>
          </cell>
        </row>
        <row r="145">
          <cell r="A145">
            <v>0</v>
          </cell>
          <cell r="B145">
            <v>0</v>
          </cell>
          <cell r="C145">
            <v>0</v>
          </cell>
        </row>
        <row r="146">
          <cell r="A146">
            <v>0</v>
          </cell>
          <cell r="B146">
            <v>0</v>
          </cell>
          <cell r="C146">
            <v>0</v>
          </cell>
        </row>
        <row r="147">
          <cell r="A147">
            <v>0</v>
          </cell>
          <cell r="B147">
            <v>0</v>
          </cell>
          <cell r="C147">
            <v>0</v>
          </cell>
        </row>
        <row r="148">
          <cell r="A148">
            <v>0</v>
          </cell>
          <cell r="B148">
            <v>0</v>
          </cell>
          <cell r="C148">
            <v>0</v>
          </cell>
        </row>
        <row r="149">
          <cell r="A149">
            <v>0</v>
          </cell>
          <cell r="B149">
            <v>0</v>
          </cell>
          <cell r="C149">
            <v>0</v>
          </cell>
        </row>
        <row r="150">
          <cell r="A150">
            <v>0</v>
          </cell>
          <cell r="B150">
            <v>0</v>
          </cell>
          <cell r="C150">
            <v>0</v>
          </cell>
        </row>
        <row r="151">
          <cell r="A151">
            <v>0</v>
          </cell>
          <cell r="B151">
            <v>0</v>
          </cell>
          <cell r="C151">
            <v>0</v>
          </cell>
        </row>
        <row r="152">
          <cell r="A152">
            <v>0</v>
          </cell>
          <cell r="B152">
            <v>0</v>
          </cell>
          <cell r="C152">
            <v>0</v>
          </cell>
        </row>
        <row r="153">
          <cell r="A153">
            <v>0</v>
          </cell>
          <cell r="B153">
            <v>0</v>
          </cell>
          <cell r="C153">
            <v>0</v>
          </cell>
        </row>
        <row r="154">
          <cell r="A154">
            <v>0</v>
          </cell>
          <cell r="B154">
            <v>0</v>
          </cell>
          <cell r="C154">
            <v>0</v>
          </cell>
        </row>
        <row r="155">
          <cell r="A155">
            <v>0</v>
          </cell>
          <cell r="B155">
            <v>0</v>
          </cell>
          <cell r="C155">
            <v>0</v>
          </cell>
        </row>
        <row r="156">
          <cell r="A156">
            <v>0</v>
          </cell>
          <cell r="B156">
            <v>0</v>
          </cell>
          <cell r="C156">
            <v>0</v>
          </cell>
        </row>
        <row r="157">
          <cell r="A157">
            <v>0</v>
          </cell>
          <cell r="B157">
            <v>0</v>
          </cell>
          <cell r="C157">
            <v>0</v>
          </cell>
        </row>
        <row r="158">
          <cell r="A158">
            <v>0</v>
          </cell>
          <cell r="B158">
            <v>0</v>
          </cell>
          <cell r="C158">
            <v>0</v>
          </cell>
        </row>
        <row r="159">
          <cell r="A159">
            <v>0</v>
          </cell>
          <cell r="B159">
            <v>0</v>
          </cell>
          <cell r="C159">
            <v>0</v>
          </cell>
        </row>
        <row r="160">
          <cell r="A160">
            <v>0</v>
          </cell>
          <cell r="B160">
            <v>0</v>
          </cell>
          <cell r="C160">
            <v>0</v>
          </cell>
        </row>
        <row r="161">
          <cell r="A161">
            <v>0</v>
          </cell>
          <cell r="B161">
            <v>0</v>
          </cell>
          <cell r="C161">
            <v>0</v>
          </cell>
        </row>
        <row r="162">
          <cell r="A162">
            <v>0</v>
          </cell>
          <cell r="B162">
            <v>0</v>
          </cell>
          <cell r="C162">
            <v>0</v>
          </cell>
        </row>
        <row r="163">
          <cell r="A163">
            <v>0</v>
          </cell>
          <cell r="B163">
            <v>0</v>
          </cell>
          <cell r="C163">
            <v>0</v>
          </cell>
        </row>
        <row r="164">
          <cell r="A164">
            <v>0</v>
          </cell>
          <cell r="B164">
            <v>0</v>
          </cell>
          <cell r="C164">
            <v>0</v>
          </cell>
        </row>
        <row r="165">
          <cell r="A165">
            <v>0</v>
          </cell>
          <cell r="B165">
            <v>0</v>
          </cell>
          <cell r="C165">
            <v>0</v>
          </cell>
        </row>
        <row r="166">
          <cell r="A166">
            <v>0</v>
          </cell>
          <cell r="B166">
            <v>0</v>
          </cell>
          <cell r="C166">
            <v>0</v>
          </cell>
        </row>
        <row r="167">
          <cell r="A167">
            <v>0</v>
          </cell>
          <cell r="B167">
            <v>0</v>
          </cell>
          <cell r="C167">
            <v>0</v>
          </cell>
        </row>
        <row r="168">
          <cell r="A168">
            <v>0</v>
          </cell>
          <cell r="B168">
            <v>0</v>
          </cell>
          <cell r="C168">
            <v>0</v>
          </cell>
        </row>
        <row r="169">
          <cell r="A169">
            <v>0</v>
          </cell>
          <cell r="B169">
            <v>0</v>
          </cell>
          <cell r="C169">
            <v>0</v>
          </cell>
        </row>
        <row r="170">
          <cell r="A170">
            <v>0</v>
          </cell>
          <cell r="B170">
            <v>0</v>
          </cell>
          <cell r="C170">
            <v>0</v>
          </cell>
        </row>
        <row r="171">
          <cell r="A171">
            <v>0</v>
          </cell>
          <cell r="B171">
            <v>0</v>
          </cell>
          <cell r="C171">
            <v>0</v>
          </cell>
        </row>
        <row r="172">
          <cell r="A172">
            <v>0</v>
          </cell>
          <cell r="B172">
            <v>0</v>
          </cell>
          <cell r="C172">
            <v>0</v>
          </cell>
        </row>
        <row r="173">
          <cell r="A173">
            <v>0</v>
          </cell>
          <cell r="B173">
            <v>0</v>
          </cell>
          <cell r="C173">
            <v>0</v>
          </cell>
        </row>
        <row r="174">
          <cell r="A174">
            <v>0</v>
          </cell>
          <cell r="B174">
            <v>0</v>
          </cell>
          <cell r="C174">
            <v>0</v>
          </cell>
        </row>
        <row r="175">
          <cell r="A175">
            <v>0</v>
          </cell>
          <cell r="B175">
            <v>0</v>
          </cell>
          <cell r="C175">
            <v>0</v>
          </cell>
        </row>
        <row r="176">
          <cell r="A176">
            <v>0</v>
          </cell>
          <cell r="B176">
            <v>0</v>
          </cell>
          <cell r="C176">
            <v>0</v>
          </cell>
        </row>
        <row r="177">
          <cell r="A177">
            <v>0</v>
          </cell>
          <cell r="B177">
            <v>0</v>
          </cell>
          <cell r="C177">
            <v>0</v>
          </cell>
        </row>
        <row r="178">
          <cell r="A178">
            <v>0</v>
          </cell>
          <cell r="B178">
            <v>0</v>
          </cell>
          <cell r="C178">
            <v>0</v>
          </cell>
        </row>
        <row r="179">
          <cell r="A179">
            <v>0</v>
          </cell>
          <cell r="B179">
            <v>0</v>
          </cell>
          <cell r="C179">
            <v>0</v>
          </cell>
        </row>
        <row r="180">
          <cell r="A180">
            <v>0</v>
          </cell>
          <cell r="B180">
            <v>0</v>
          </cell>
          <cell r="C180">
            <v>0</v>
          </cell>
        </row>
        <row r="181">
          <cell r="A181">
            <v>0</v>
          </cell>
          <cell r="B181">
            <v>0</v>
          </cell>
          <cell r="C181">
            <v>0</v>
          </cell>
        </row>
        <row r="182">
          <cell r="A182">
            <v>0</v>
          </cell>
          <cell r="B182">
            <v>0</v>
          </cell>
          <cell r="C182">
            <v>0</v>
          </cell>
        </row>
        <row r="183">
          <cell r="A183">
            <v>0</v>
          </cell>
          <cell r="B183">
            <v>0</v>
          </cell>
          <cell r="C183">
            <v>0</v>
          </cell>
        </row>
        <row r="184">
          <cell r="A184">
            <v>0</v>
          </cell>
          <cell r="B184">
            <v>0</v>
          </cell>
          <cell r="C184">
            <v>0</v>
          </cell>
        </row>
        <row r="185">
          <cell r="A185">
            <v>0</v>
          </cell>
          <cell r="B185">
            <v>0</v>
          </cell>
          <cell r="C185">
            <v>0</v>
          </cell>
        </row>
        <row r="186">
          <cell r="A186">
            <v>0</v>
          </cell>
          <cell r="B186">
            <v>0</v>
          </cell>
          <cell r="C186">
            <v>0</v>
          </cell>
        </row>
        <row r="187">
          <cell r="A187">
            <v>0</v>
          </cell>
          <cell r="B187">
            <v>0</v>
          </cell>
          <cell r="C187">
            <v>0</v>
          </cell>
        </row>
        <row r="188">
          <cell r="A188">
            <v>0</v>
          </cell>
          <cell r="B188">
            <v>0</v>
          </cell>
          <cell r="C188">
            <v>0</v>
          </cell>
        </row>
        <row r="189">
          <cell r="A189">
            <v>0</v>
          </cell>
          <cell r="B189">
            <v>0</v>
          </cell>
          <cell r="C189">
            <v>0</v>
          </cell>
        </row>
        <row r="190">
          <cell r="A190">
            <v>0</v>
          </cell>
          <cell r="B190">
            <v>0</v>
          </cell>
          <cell r="C190">
            <v>0</v>
          </cell>
        </row>
        <row r="191">
          <cell r="A191">
            <v>0</v>
          </cell>
          <cell r="B191">
            <v>0</v>
          </cell>
          <cell r="C191">
            <v>0</v>
          </cell>
        </row>
        <row r="192">
          <cell r="A192">
            <v>0</v>
          </cell>
          <cell r="B192">
            <v>0</v>
          </cell>
          <cell r="C192">
            <v>0</v>
          </cell>
        </row>
        <row r="193">
          <cell r="A193">
            <v>0</v>
          </cell>
          <cell r="B193">
            <v>0</v>
          </cell>
          <cell r="C193">
            <v>0</v>
          </cell>
        </row>
        <row r="194">
          <cell r="A194">
            <v>0</v>
          </cell>
          <cell r="B194">
            <v>0</v>
          </cell>
          <cell r="C194">
            <v>0</v>
          </cell>
        </row>
        <row r="195">
          <cell r="A195">
            <v>0</v>
          </cell>
          <cell r="B195">
            <v>0</v>
          </cell>
          <cell r="C195">
            <v>0</v>
          </cell>
        </row>
        <row r="196">
          <cell r="A196">
            <v>0</v>
          </cell>
          <cell r="B196">
            <v>0</v>
          </cell>
          <cell r="C196">
            <v>0</v>
          </cell>
        </row>
        <row r="197">
          <cell r="A197">
            <v>0</v>
          </cell>
          <cell r="B197">
            <v>0</v>
          </cell>
          <cell r="C197">
            <v>0</v>
          </cell>
        </row>
        <row r="198">
          <cell r="A198">
            <v>0</v>
          </cell>
          <cell r="B198">
            <v>0</v>
          </cell>
          <cell r="C198">
            <v>0</v>
          </cell>
        </row>
        <row r="199">
          <cell r="A199">
            <v>0</v>
          </cell>
          <cell r="B199">
            <v>0</v>
          </cell>
          <cell r="C199">
            <v>0</v>
          </cell>
        </row>
        <row r="200">
          <cell r="A200">
            <v>0</v>
          </cell>
          <cell r="B200">
            <v>0</v>
          </cell>
          <cell r="C200">
            <v>0</v>
          </cell>
        </row>
        <row r="201">
          <cell r="A201">
            <v>0</v>
          </cell>
          <cell r="B201">
            <v>0</v>
          </cell>
          <cell r="C201">
            <v>0</v>
          </cell>
        </row>
        <row r="202">
          <cell r="A202">
            <v>0</v>
          </cell>
          <cell r="B202">
            <v>0</v>
          </cell>
          <cell r="C202">
            <v>0</v>
          </cell>
        </row>
        <row r="203">
          <cell r="A203">
            <v>0</v>
          </cell>
          <cell r="B203">
            <v>0</v>
          </cell>
          <cell r="C203">
            <v>0</v>
          </cell>
        </row>
        <row r="204">
          <cell r="A204">
            <v>0</v>
          </cell>
          <cell r="B204">
            <v>0</v>
          </cell>
          <cell r="C204">
            <v>0</v>
          </cell>
        </row>
        <row r="205">
          <cell r="A205">
            <v>0</v>
          </cell>
          <cell r="B205">
            <v>0</v>
          </cell>
          <cell r="C205">
            <v>0</v>
          </cell>
        </row>
        <row r="206">
          <cell r="A206">
            <v>0</v>
          </cell>
          <cell r="B206">
            <v>0</v>
          </cell>
          <cell r="C206">
            <v>0</v>
          </cell>
        </row>
        <row r="207">
          <cell r="A207">
            <v>0</v>
          </cell>
          <cell r="B207">
            <v>0</v>
          </cell>
          <cell r="C207">
            <v>0</v>
          </cell>
        </row>
        <row r="208">
          <cell r="A208">
            <v>0</v>
          </cell>
          <cell r="B208">
            <v>0</v>
          </cell>
          <cell r="C208">
            <v>0</v>
          </cell>
        </row>
        <row r="209">
          <cell r="A209">
            <v>0</v>
          </cell>
          <cell r="B209">
            <v>0</v>
          </cell>
          <cell r="C209">
            <v>0</v>
          </cell>
        </row>
        <row r="210">
          <cell r="A210">
            <v>0</v>
          </cell>
          <cell r="B210">
            <v>0</v>
          </cell>
          <cell r="C210">
            <v>0</v>
          </cell>
        </row>
        <row r="211">
          <cell r="A211">
            <v>0</v>
          </cell>
          <cell r="B211">
            <v>0</v>
          </cell>
          <cell r="C211">
            <v>0</v>
          </cell>
        </row>
        <row r="212">
          <cell r="A212">
            <v>0</v>
          </cell>
          <cell r="B212">
            <v>0</v>
          </cell>
          <cell r="C212">
            <v>0</v>
          </cell>
        </row>
        <row r="213">
          <cell r="A213">
            <v>0</v>
          </cell>
          <cell r="B213">
            <v>0</v>
          </cell>
          <cell r="C213">
            <v>0</v>
          </cell>
        </row>
        <row r="214">
          <cell r="A214">
            <v>0</v>
          </cell>
          <cell r="B214">
            <v>0</v>
          </cell>
          <cell r="C214">
            <v>0</v>
          </cell>
        </row>
        <row r="215">
          <cell r="A215">
            <v>0</v>
          </cell>
          <cell r="B215">
            <v>0</v>
          </cell>
          <cell r="C215">
            <v>0</v>
          </cell>
        </row>
        <row r="216">
          <cell r="A216">
            <v>0</v>
          </cell>
          <cell r="B216">
            <v>0</v>
          </cell>
          <cell r="C216">
            <v>0</v>
          </cell>
        </row>
        <row r="217">
          <cell r="A217">
            <v>0</v>
          </cell>
          <cell r="B217">
            <v>0</v>
          </cell>
          <cell r="C217">
            <v>0</v>
          </cell>
        </row>
        <row r="218">
          <cell r="A218">
            <v>0</v>
          </cell>
          <cell r="B218">
            <v>0</v>
          </cell>
          <cell r="C218">
            <v>0</v>
          </cell>
        </row>
        <row r="219">
          <cell r="A219">
            <v>0</v>
          </cell>
          <cell r="B219">
            <v>0</v>
          </cell>
          <cell r="C219">
            <v>0</v>
          </cell>
        </row>
        <row r="220">
          <cell r="A220">
            <v>0</v>
          </cell>
          <cell r="B220">
            <v>0</v>
          </cell>
          <cell r="C220">
            <v>0</v>
          </cell>
        </row>
        <row r="221">
          <cell r="A221">
            <v>0</v>
          </cell>
          <cell r="B221">
            <v>0</v>
          </cell>
          <cell r="C221">
            <v>0</v>
          </cell>
        </row>
        <row r="222">
          <cell r="A222">
            <v>0</v>
          </cell>
          <cell r="B222">
            <v>0</v>
          </cell>
          <cell r="C222">
            <v>0</v>
          </cell>
        </row>
        <row r="223">
          <cell r="A223">
            <v>0</v>
          </cell>
          <cell r="B223">
            <v>0</v>
          </cell>
          <cell r="C223">
            <v>0</v>
          </cell>
        </row>
        <row r="224">
          <cell r="A224">
            <v>0</v>
          </cell>
          <cell r="B224">
            <v>0</v>
          </cell>
          <cell r="C224">
            <v>0</v>
          </cell>
        </row>
        <row r="225">
          <cell r="A225">
            <v>0</v>
          </cell>
          <cell r="B225">
            <v>0</v>
          </cell>
          <cell r="C225">
            <v>0</v>
          </cell>
        </row>
        <row r="226">
          <cell r="A226">
            <v>0</v>
          </cell>
          <cell r="B226">
            <v>0</v>
          </cell>
          <cell r="C226">
            <v>0</v>
          </cell>
        </row>
        <row r="227">
          <cell r="A227">
            <v>0</v>
          </cell>
          <cell r="B227">
            <v>0</v>
          </cell>
          <cell r="C227">
            <v>0</v>
          </cell>
        </row>
        <row r="228">
          <cell r="A228">
            <v>0</v>
          </cell>
          <cell r="B228">
            <v>0</v>
          </cell>
          <cell r="C228">
            <v>0</v>
          </cell>
        </row>
        <row r="229">
          <cell r="A229">
            <v>0</v>
          </cell>
          <cell r="B229">
            <v>0</v>
          </cell>
          <cell r="C229">
            <v>0</v>
          </cell>
        </row>
        <row r="230">
          <cell r="A230">
            <v>0</v>
          </cell>
          <cell r="B230">
            <v>0</v>
          </cell>
          <cell r="C230">
            <v>0</v>
          </cell>
        </row>
        <row r="231">
          <cell r="A231">
            <v>0</v>
          </cell>
          <cell r="B231">
            <v>0</v>
          </cell>
          <cell r="C231">
            <v>0</v>
          </cell>
        </row>
        <row r="232">
          <cell r="A232">
            <v>0</v>
          </cell>
          <cell r="B232">
            <v>0</v>
          </cell>
          <cell r="C232">
            <v>0</v>
          </cell>
        </row>
        <row r="233">
          <cell r="A233">
            <v>0</v>
          </cell>
          <cell r="B233">
            <v>0</v>
          </cell>
          <cell r="C233">
            <v>0</v>
          </cell>
        </row>
        <row r="234">
          <cell r="A234">
            <v>0</v>
          </cell>
          <cell r="B234">
            <v>0</v>
          </cell>
          <cell r="C234">
            <v>0</v>
          </cell>
        </row>
        <row r="235">
          <cell r="A235">
            <v>0</v>
          </cell>
          <cell r="B235">
            <v>0</v>
          </cell>
          <cell r="C235">
            <v>0</v>
          </cell>
        </row>
        <row r="236">
          <cell r="A236">
            <v>0</v>
          </cell>
          <cell r="B236">
            <v>0</v>
          </cell>
          <cell r="C236">
            <v>0</v>
          </cell>
        </row>
        <row r="237">
          <cell r="A237">
            <v>0</v>
          </cell>
          <cell r="B237">
            <v>0</v>
          </cell>
          <cell r="C237">
            <v>0</v>
          </cell>
        </row>
        <row r="238">
          <cell r="A238">
            <v>0</v>
          </cell>
          <cell r="B238">
            <v>0</v>
          </cell>
          <cell r="C238">
            <v>0</v>
          </cell>
        </row>
        <row r="239">
          <cell r="A239">
            <v>0</v>
          </cell>
          <cell r="B239">
            <v>0</v>
          </cell>
          <cell r="C239">
            <v>0</v>
          </cell>
        </row>
        <row r="240">
          <cell r="A240">
            <v>0</v>
          </cell>
          <cell r="B240">
            <v>0</v>
          </cell>
          <cell r="C240">
            <v>0</v>
          </cell>
        </row>
        <row r="241">
          <cell r="A241">
            <v>0</v>
          </cell>
          <cell r="B241">
            <v>0</v>
          </cell>
          <cell r="C241">
            <v>0</v>
          </cell>
        </row>
        <row r="242">
          <cell r="A242">
            <v>0</v>
          </cell>
          <cell r="B242">
            <v>0</v>
          </cell>
          <cell r="C242">
            <v>0</v>
          </cell>
        </row>
        <row r="243">
          <cell r="A243">
            <v>0</v>
          </cell>
          <cell r="B243">
            <v>0</v>
          </cell>
          <cell r="C243">
            <v>0</v>
          </cell>
        </row>
        <row r="244">
          <cell r="A244">
            <v>0</v>
          </cell>
          <cell r="B244">
            <v>0</v>
          </cell>
          <cell r="C244">
            <v>0</v>
          </cell>
        </row>
        <row r="245">
          <cell r="A245">
            <v>0</v>
          </cell>
          <cell r="B245">
            <v>0</v>
          </cell>
          <cell r="C245">
            <v>0</v>
          </cell>
        </row>
        <row r="246">
          <cell r="A246">
            <v>0</v>
          </cell>
          <cell r="B246">
            <v>0</v>
          </cell>
          <cell r="C246">
            <v>0</v>
          </cell>
        </row>
        <row r="247">
          <cell r="A247">
            <v>0</v>
          </cell>
          <cell r="B247">
            <v>0</v>
          </cell>
          <cell r="C247">
            <v>0</v>
          </cell>
        </row>
        <row r="248">
          <cell r="A248">
            <v>0</v>
          </cell>
          <cell r="B248">
            <v>0</v>
          </cell>
          <cell r="C248">
            <v>0</v>
          </cell>
        </row>
        <row r="249">
          <cell r="A249">
            <v>0</v>
          </cell>
          <cell r="B249">
            <v>0</v>
          </cell>
          <cell r="C249">
            <v>0</v>
          </cell>
        </row>
        <row r="250">
          <cell r="A250">
            <v>0</v>
          </cell>
          <cell r="B250">
            <v>0</v>
          </cell>
          <cell r="C250">
            <v>0</v>
          </cell>
        </row>
        <row r="251">
          <cell r="A251">
            <v>0</v>
          </cell>
          <cell r="B251">
            <v>0</v>
          </cell>
          <cell r="C251">
            <v>0</v>
          </cell>
        </row>
        <row r="252">
          <cell r="A252">
            <v>0</v>
          </cell>
          <cell r="B252">
            <v>0</v>
          </cell>
          <cell r="C252">
            <v>0</v>
          </cell>
        </row>
        <row r="253">
          <cell r="A253">
            <v>0</v>
          </cell>
          <cell r="B253">
            <v>0</v>
          </cell>
          <cell r="C253">
            <v>0</v>
          </cell>
        </row>
        <row r="254">
          <cell r="A254">
            <v>0</v>
          </cell>
          <cell r="B254">
            <v>0</v>
          </cell>
          <cell r="C254">
            <v>0</v>
          </cell>
        </row>
        <row r="255">
          <cell r="A255">
            <v>0</v>
          </cell>
          <cell r="B255">
            <v>0</v>
          </cell>
          <cell r="C255">
            <v>0</v>
          </cell>
        </row>
        <row r="256">
          <cell r="A256">
            <v>0</v>
          </cell>
          <cell r="B256">
            <v>0</v>
          </cell>
          <cell r="C256">
            <v>0</v>
          </cell>
        </row>
        <row r="257">
          <cell r="A257">
            <v>0</v>
          </cell>
          <cell r="B257">
            <v>0</v>
          </cell>
          <cell r="C257">
            <v>0</v>
          </cell>
        </row>
        <row r="258">
          <cell r="A258">
            <v>0</v>
          </cell>
          <cell r="B258">
            <v>0</v>
          </cell>
          <cell r="C258">
            <v>0</v>
          </cell>
        </row>
        <row r="259">
          <cell r="A259">
            <v>0</v>
          </cell>
          <cell r="B259">
            <v>0</v>
          </cell>
          <cell r="C259">
            <v>0</v>
          </cell>
        </row>
        <row r="260">
          <cell r="A260">
            <v>0</v>
          </cell>
          <cell r="B260">
            <v>0</v>
          </cell>
          <cell r="C260">
            <v>0</v>
          </cell>
        </row>
        <row r="261">
          <cell r="A261">
            <v>0</v>
          </cell>
          <cell r="B261">
            <v>0</v>
          </cell>
          <cell r="C261">
            <v>0</v>
          </cell>
        </row>
        <row r="262">
          <cell r="A262">
            <v>0</v>
          </cell>
          <cell r="B262">
            <v>0</v>
          </cell>
          <cell r="C262">
            <v>0</v>
          </cell>
        </row>
        <row r="263">
          <cell r="A263">
            <v>0</v>
          </cell>
          <cell r="B263">
            <v>0</v>
          </cell>
          <cell r="C263">
            <v>0</v>
          </cell>
        </row>
        <row r="264">
          <cell r="A264">
            <v>0</v>
          </cell>
          <cell r="B264">
            <v>0</v>
          </cell>
          <cell r="C264">
            <v>0</v>
          </cell>
        </row>
        <row r="265">
          <cell r="A265">
            <v>0</v>
          </cell>
          <cell r="B265">
            <v>0</v>
          </cell>
          <cell r="C265">
            <v>0</v>
          </cell>
        </row>
        <row r="266">
          <cell r="A266">
            <v>0</v>
          </cell>
          <cell r="B266">
            <v>0</v>
          </cell>
          <cell r="C266">
            <v>0</v>
          </cell>
        </row>
        <row r="267">
          <cell r="A267">
            <v>0</v>
          </cell>
          <cell r="B267">
            <v>0</v>
          </cell>
          <cell r="C267">
            <v>0</v>
          </cell>
        </row>
        <row r="268">
          <cell r="A268">
            <v>0</v>
          </cell>
          <cell r="B268">
            <v>0</v>
          </cell>
          <cell r="C268">
            <v>0</v>
          </cell>
        </row>
        <row r="269">
          <cell r="A269">
            <v>0</v>
          </cell>
          <cell r="B269">
            <v>0</v>
          </cell>
          <cell r="C269">
            <v>0</v>
          </cell>
        </row>
        <row r="270">
          <cell r="A270">
            <v>0</v>
          </cell>
          <cell r="B270">
            <v>0</v>
          </cell>
          <cell r="C270">
            <v>0</v>
          </cell>
        </row>
        <row r="271">
          <cell r="A271">
            <v>0</v>
          </cell>
          <cell r="B271">
            <v>0</v>
          </cell>
          <cell r="C271">
            <v>0</v>
          </cell>
        </row>
        <row r="272">
          <cell r="A272">
            <v>0</v>
          </cell>
          <cell r="B272">
            <v>0</v>
          </cell>
          <cell r="C272">
            <v>0</v>
          </cell>
        </row>
        <row r="273">
          <cell r="A273">
            <v>0</v>
          </cell>
          <cell r="B273">
            <v>0</v>
          </cell>
          <cell r="C273">
            <v>0</v>
          </cell>
        </row>
        <row r="274">
          <cell r="A274">
            <v>0</v>
          </cell>
          <cell r="B274">
            <v>0</v>
          </cell>
          <cell r="C274">
            <v>0</v>
          </cell>
        </row>
        <row r="275">
          <cell r="A275">
            <v>0</v>
          </cell>
          <cell r="B275">
            <v>0</v>
          </cell>
          <cell r="C275">
            <v>0</v>
          </cell>
        </row>
        <row r="276">
          <cell r="A276">
            <v>0</v>
          </cell>
          <cell r="B276">
            <v>0</v>
          </cell>
          <cell r="C276">
            <v>0</v>
          </cell>
        </row>
        <row r="277">
          <cell r="A277">
            <v>0</v>
          </cell>
          <cell r="B277">
            <v>0</v>
          </cell>
          <cell r="C277">
            <v>0</v>
          </cell>
        </row>
        <row r="278">
          <cell r="A278">
            <v>0</v>
          </cell>
          <cell r="B278">
            <v>0</v>
          </cell>
          <cell r="C278">
            <v>0</v>
          </cell>
        </row>
        <row r="279">
          <cell r="A279">
            <v>0</v>
          </cell>
          <cell r="B279">
            <v>0</v>
          </cell>
          <cell r="C279">
            <v>0</v>
          </cell>
        </row>
        <row r="280">
          <cell r="A280">
            <v>0</v>
          </cell>
          <cell r="B280">
            <v>0</v>
          </cell>
          <cell r="C280">
            <v>0</v>
          </cell>
        </row>
        <row r="281">
          <cell r="A281">
            <v>0</v>
          </cell>
          <cell r="B281">
            <v>0</v>
          </cell>
          <cell r="C281">
            <v>0</v>
          </cell>
        </row>
        <row r="282">
          <cell r="A282">
            <v>0</v>
          </cell>
          <cell r="B282">
            <v>0</v>
          </cell>
          <cell r="C282">
            <v>0</v>
          </cell>
        </row>
        <row r="283">
          <cell r="A283">
            <v>0</v>
          </cell>
          <cell r="B283">
            <v>0</v>
          </cell>
          <cell r="C283">
            <v>0</v>
          </cell>
        </row>
        <row r="284">
          <cell r="A284">
            <v>0</v>
          </cell>
          <cell r="B284">
            <v>0</v>
          </cell>
          <cell r="C284">
            <v>0</v>
          </cell>
        </row>
        <row r="285">
          <cell r="A285">
            <v>0</v>
          </cell>
          <cell r="B285">
            <v>0</v>
          </cell>
          <cell r="C285">
            <v>0</v>
          </cell>
        </row>
        <row r="286">
          <cell r="A286">
            <v>0</v>
          </cell>
          <cell r="B286">
            <v>0</v>
          </cell>
          <cell r="C286">
            <v>0</v>
          </cell>
        </row>
        <row r="287">
          <cell r="A287">
            <v>0</v>
          </cell>
          <cell r="B287">
            <v>0</v>
          </cell>
          <cell r="C287">
            <v>0</v>
          </cell>
        </row>
        <row r="288">
          <cell r="A288">
            <v>0</v>
          </cell>
          <cell r="B288">
            <v>0</v>
          </cell>
          <cell r="C288">
            <v>0</v>
          </cell>
        </row>
        <row r="289">
          <cell r="A289">
            <v>0</v>
          </cell>
          <cell r="B289">
            <v>0</v>
          </cell>
          <cell r="C289">
            <v>0</v>
          </cell>
        </row>
        <row r="290">
          <cell r="A290">
            <v>0</v>
          </cell>
          <cell r="B290">
            <v>0</v>
          </cell>
          <cell r="C290">
            <v>0</v>
          </cell>
        </row>
        <row r="291">
          <cell r="A291">
            <v>0</v>
          </cell>
          <cell r="B291">
            <v>0</v>
          </cell>
          <cell r="C291">
            <v>0</v>
          </cell>
        </row>
        <row r="292">
          <cell r="A292">
            <v>0</v>
          </cell>
          <cell r="B292">
            <v>0</v>
          </cell>
          <cell r="C292">
            <v>0</v>
          </cell>
        </row>
        <row r="293">
          <cell r="A293">
            <v>0</v>
          </cell>
          <cell r="B293">
            <v>0</v>
          </cell>
          <cell r="C293">
            <v>0</v>
          </cell>
        </row>
        <row r="294">
          <cell r="A294">
            <v>0</v>
          </cell>
          <cell r="B294">
            <v>0</v>
          </cell>
          <cell r="C294">
            <v>0</v>
          </cell>
        </row>
        <row r="295">
          <cell r="A295">
            <v>0</v>
          </cell>
          <cell r="B295">
            <v>0</v>
          </cell>
          <cell r="C295">
            <v>0</v>
          </cell>
        </row>
        <row r="296">
          <cell r="A296">
            <v>0</v>
          </cell>
          <cell r="B296">
            <v>0</v>
          </cell>
          <cell r="C296">
            <v>0</v>
          </cell>
        </row>
        <row r="297">
          <cell r="A297">
            <v>0</v>
          </cell>
          <cell r="B297">
            <v>0</v>
          </cell>
          <cell r="C297">
            <v>0</v>
          </cell>
        </row>
        <row r="298">
          <cell r="A298">
            <v>0</v>
          </cell>
          <cell r="B298">
            <v>0</v>
          </cell>
          <cell r="C298">
            <v>0</v>
          </cell>
        </row>
        <row r="299">
          <cell r="A299">
            <v>0</v>
          </cell>
          <cell r="B299">
            <v>0</v>
          </cell>
          <cell r="C299">
            <v>0</v>
          </cell>
        </row>
        <row r="300">
          <cell r="A300">
            <v>0</v>
          </cell>
          <cell r="B300">
            <v>0</v>
          </cell>
          <cell r="C300">
            <v>0</v>
          </cell>
        </row>
        <row r="301">
          <cell r="A301">
            <v>0</v>
          </cell>
          <cell r="B301">
            <v>0</v>
          </cell>
          <cell r="C301">
            <v>0</v>
          </cell>
        </row>
        <row r="302">
          <cell r="A302">
            <v>0</v>
          </cell>
          <cell r="B302">
            <v>0</v>
          </cell>
          <cell r="C302">
            <v>0</v>
          </cell>
        </row>
        <row r="303">
          <cell r="A303">
            <v>0</v>
          </cell>
          <cell r="B303">
            <v>0</v>
          </cell>
          <cell r="C303">
            <v>0</v>
          </cell>
        </row>
        <row r="304">
          <cell r="A304">
            <v>0</v>
          </cell>
          <cell r="B304">
            <v>0</v>
          </cell>
          <cell r="C304">
            <v>0</v>
          </cell>
        </row>
        <row r="305">
          <cell r="A305">
            <v>0</v>
          </cell>
          <cell r="B305">
            <v>0</v>
          </cell>
          <cell r="C305">
            <v>0</v>
          </cell>
        </row>
        <row r="306">
          <cell r="A306">
            <v>0</v>
          </cell>
          <cell r="B306">
            <v>0</v>
          </cell>
          <cell r="C306">
            <v>0</v>
          </cell>
        </row>
        <row r="307">
          <cell r="A307">
            <v>0</v>
          </cell>
          <cell r="B307">
            <v>0</v>
          </cell>
          <cell r="C307">
            <v>0</v>
          </cell>
        </row>
        <row r="308">
          <cell r="A308">
            <v>0</v>
          </cell>
          <cell r="B308">
            <v>0</v>
          </cell>
          <cell r="C308">
            <v>0</v>
          </cell>
        </row>
        <row r="309">
          <cell r="A309">
            <v>0</v>
          </cell>
          <cell r="B309">
            <v>0</v>
          </cell>
          <cell r="C309">
            <v>0</v>
          </cell>
        </row>
        <row r="310">
          <cell r="A310">
            <v>0</v>
          </cell>
          <cell r="B310">
            <v>0</v>
          </cell>
          <cell r="C310">
            <v>0</v>
          </cell>
        </row>
        <row r="311">
          <cell r="A311">
            <v>0</v>
          </cell>
          <cell r="B311">
            <v>0</v>
          </cell>
          <cell r="C311">
            <v>0</v>
          </cell>
        </row>
        <row r="312">
          <cell r="A312">
            <v>0</v>
          </cell>
          <cell r="B312">
            <v>0</v>
          </cell>
          <cell r="C312">
            <v>0</v>
          </cell>
        </row>
        <row r="313">
          <cell r="A313">
            <v>0</v>
          </cell>
          <cell r="B313">
            <v>0</v>
          </cell>
          <cell r="C313">
            <v>0</v>
          </cell>
        </row>
        <row r="314">
          <cell r="A314">
            <v>0</v>
          </cell>
          <cell r="B314">
            <v>0</v>
          </cell>
          <cell r="C314">
            <v>0</v>
          </cell>
        </row>
        <row r="315">
          <cell r="A315">
            <v>0</v>
          </cell>
          <cell r="B315">
            <v>0</v>
          </cell>
          <cell r="C315">
            <v>0</v>
          </cell>
        </row>
        <row r="316">
          <cell r="A316">
            <v>0</v>
          </cell>
          <cell r="B316">
            <v>0</v>
          </cell>
          <cell r="C316">
            <v>0</v>
          </cell>
        </row>
        <row r="317">
          <cell r="A317">
            <v>0</v>
          </cell>
          <cell r="B317">
            <v>0</v>
          </cell>
          <cell r="C317">
            <v>0</v>
          </cell>
        </row>
        <row r="318">
          <cell r="A318">
            <v>0</v>
          </cell>
          <cell r="B318">
            <v>0</v>
          </cell>
          <cell r="C318">
            <v>0</v>
          </cell>
        </row>
        <row r="319">
          <cell r="A319">
            <v>0</v>
          </cell>
          <cell r="B319">
            <v>0</v>
          </cell>
          <cell r="C319">
            <v>0</v>
          </cell>
        </row>
        <row r="320">
          <cell r="A320">
            <v>0</v>
          </cell>
          <cell r="B320">
            <v>0</v>
          </cell>
          <cell r="C320">
            <v>0</v>
          </cell>
        </row>
        <row r="321">
          <cell r="A321">
            <v>0</v>
          </cell>
          <cell r="B321">
            <v>0</v>
          </cell>
          <cell r="C321">
            <v>0</v>
          </cell>
        </row>
        <row r="322">
          <cell r="A322">
            <v>0</v>
          </cell>
          <cell r="B322">
            <v>0</v>
          </cell>
          <cell r="C322">
            <v>0</v>
          </cell>
        </row>
        <row r="323">
          <cell r="A323">
            <v>0</v>
          </cell>
          <cell r="B323">
            <v>0</v>
          </cell>
          <cell r="C323">
            <v>0</v>
          </cell>
        </row>
        <row r="324">
          <cell r="A324">
            <v>0</v>
          </cell>
          <cell r="B324">
            <v>0</v>
          </cell>
          <cell r="C324">
            <v>0</v>
          </cell>
        </row>
        <row r="325">
          <cell r="A325">
            <v>0</v>
          </cell>
          <cell r="B325">
            <v>0</v>
          </cell>
          <cell r="C325">
            <v>0</v>
          </cell>
        </row>
        <row r="326">
          <cell r="A326">
            <v>0</v>
          </cell>
          <cell r="B326">
            <v>0</v>
          </cell>
          <cell r="C326">
            <v>0</v>
          </cell>
        </row>
        <row r="327">
          <cell r="A327">
            <v>0</v>
          </cell>
          <cell r="B327">
            <v>0</v>
          </cell>
          <cell r="C327">
            <v>0</v>
          </cell>
        </row>
        <row r="328">
          <cell r="A328">
            <v>0</v>
          </cell>
          <cell r="B328">
            <v>0</v>
          </cell>
          <cell r="C328">
            <v>0</v>
          </cell>
        </row>
        <row r="329">
          <cell r="A329">
            <v>0</v>
          </cell>
          <cell r="B329">
            <v>0</v>
          </cell>
          <cell r="C329">
            <v>0</v>
          </cell>
        </row>
        <row r="330">
          <cell r="A330">
            <v>0</v>
          </cell>
          <cell r="B330">
            <v>0</v>
          </cell>
          <cell r="C330">
            <v>0</v>
          </cell>
        </row>
        <row r="331">
          <cell r="A331">
            <v>0</v>
          </cell>
          <cell r="B331">
            <v>0</v>
          </cell>
          <cell r="C331">
            <v>0</v>
          </cell>
        </row>
        <row r="332">
          <cell r="A332">
            <v>0</v>
          </cell>
          <cell r="B332">
            <v>0</v>
          </cell>
          <cell r="C332">
            <v>0</v>
          </cell>
        </row>
        <row r="333">
          <cell r="A333">
            <v>0</v>
          </cell>
          <cell r="B333">
            <v>0</v>
          </cell>
          <cell r="C333">
            <v>0</v>
          </cell>
        </row>
        <row r="334">
          <cell r="A334">
            <v>0</v>
          </cell>
          <cell r="B334">
            <v>0</v>
          </cell>
          <cell r="C334">
            <v>0</v>
          </cell>
        </row>
        <row r="335">
          <cell r="A335">
            <v>0</v>
          </cell>
          <cell r="B335">
            <v>0</v>
          </cell>
          <cell r="C335">
            <v>0</v>
          </cell>
        </row>
        <row r="336">
          <cell r="A336">
            <v>0</v>
          </cell>
          <cell r="B336">
            <v>0</v>
          </cell>
          <cell r="C336">
            <v>0</v>
          </cell>
        </row>
        <row r="337">
          <cell r="A337">
            <v>0</v>
          </cell>
          <cell r="B337">
            <v>0</v>
          </cell>
          <cell r="C337">
            <v>0</v>
          </cell>
        </row>
        <row r="338">
          <cell r="A338">
            <v>0</v>
          </cell>
          <cell r="B338">
            <v>0</v>
          </cell>
          <cell r="C338">
            <v>0</v>
          </cell>
        </row>
        <row r="339">
          <cell r="A339">
            <v>0</v>
          </cell>
          <cell r="B339">
            <v>0</v>
          </cell>
          <cell r="C339">
            <v>0</v>
          </cell>
        </row>
        <row r="340">
          <cell r="A340">
            <v>0</v>
          </cell>
          <cell r="B340">
            <v>0</v>
          </cell>
          <cell r="C340">
            <v>0</v>
          </cell>
        </row>
        <row r="341">
          <cell r="A341">
            <v>0</v>
          </cell>
          <cell r="B341">
            <v>0</v>
          </cell>
          <cell r="C341">
            <v>0</v>
          </cell>
        </row>
        <row r="342">
          <cell r="A342">
            <v>0</v>
          </cell>
          <cell r="B342">
            <v>0</v>
          </cell>
          <cell r="C342">
            <v>0</v>
          </cell>
        </row>
        <row r="343">
          <cell r="A343">
            <v>0</v>
          </cell>
          <cell r="B343">
            <v>0</v>
          </cell>
          <cell r="C343">
            <v>0</v>
          </cell>
        </row>
        <row r="344">
          <cell r="A344">
            <v>0</v>
          </cell>
          <cell r="B344">
            <v>0</v>
          </cell>
          <cell r="C344">
            <v>0</v>
          </cell>
        </row>
        <row r="345">
          <cell r="A345">
            <v>0</v>
          </cell>
          <cell r="B345">
            <v>0</v>
          </cell>
          <cell r="C345">
            <v>0</v>
          </cell>
        </row>
        <row r="346">
          <cell r="A346">
            <v>0</v>
          </cell>
          <cell r="B346">
            <v>0</v>
          </cell>
          <cell r="C346">
            <v>0</v>
          </cell>
        </row>
        <row r="347">
          <cell r="A347">
            <v>0</v>
          </cell>
          <cell r="B347">
            <v>0</v>
          </cell>
          <cell r="C347">
            <v>0</v>
          </cell>
        </row>
        <row r="348">
          <cell r="A348">
            <v>0</v>
          </cell>
          <cell r="B348">
            <v>0</v>
          </cell>
          <cell r="C348">
            <v>0</v>
          </cell>
        </row>
        <row r="349">
          <cell r="A349">
            <v>0</v>
          </cell>
          <cell r="B349">
            <v>0</v>
          </cell>
          <cell r="C349">
            <v>0</v>
          </cell>
        </row>
        <row r="350">
          <cell r="A350">
            <v>0</v>
          </cell>
          <cell r="B350">
            <v>0</v>
          </cell>
          <cell r="C350">
            <v>0</v>
          </cell>
        </row>
        <row r="351">
          <cell r="A351">
            <v>0</v>
          </cell>
          <cell r="B351">
            <v>0</v>
          </cell>
          <cell r="C351">
            <v>0</v>
          </cell>
        </row>
        <row r="352">
          <cell r="A352">
            <v>0</v>
          </cell>
          <cell r="B352">
            <v>0</v>
          </cell>
          <cell r="C352">
            <v>0</v>
          </cell>
        </row>
        <row r="353">
          <cell r="A353">
            <v>0</v>
          </cell>
          <cell r="B353">
            <v>0</v>
          </cell>
          <cell r="C353">
            <v>0</v>
          </cell>
        </row>
        <row r="354">
          <cell r="A354">
            <v>0</v>
          </cell>
          <cell r="B354">
            <v>0</v>
          </cell>
          <cell r="C354">
            <v>0</v>
          </cell>
        </row>
        <row r="355">
          <cell r="A355">
            <v>0</v>
          </cell>
          <cell r="B355">
            <v>0</v>
          </cell>
          <cell r="C355">
            <v>0</v>
          </cell>
        </row>
        <row r="356">
          <cell r="A356">
            <v>0</v>
          </cell>
          <cell r="B356">
            <v>0</v>
          </cell>
          <cell r="C356">
            <v>0</v>
          </cell>
        </row>
        <row r="357">
          <cell r="A357">
            <v>0</v>
          </cell>
          <cell r="B357">
            <v>0</v>
          </cell>
          <cell r="C357">
            <v>0</v>
          </cell>
        </row>
        <row r="358">
          <cell r="A358">
            <v>0</v>
          </cell>
          <cell r="B358">
            <v>0</v>
          </cell>
          <cell r="C358">
            <v>0</v>
          </cell>
        </row>
        <row r="359">
          <cell r="A359">
            <v>0</v>
          </cell>
          <cell r="B359">
            <v>0</v>
          </cell>
          <cell r="C359">
            <v>0</v>
          </cell>
        </row>
        <row r="360">
          <cell r="A360">
            <v>0</v>
          </cell>
          <cell r="B360">
            <v>0</v>
          </cell>
          <cell r="C360">
            <v>0</v>
          </cell>
        </row>
        <row r="361">
          <cell r="A361">
            <v>0</v>
          </cell>
          <cell r="B361">
            <v>0</v>
          </cell>
          <cell r="C361">
            <v>0</v>
          </cell>
        </row>
        <row r="362">
          <cell r="A362">
            <v>0</v>
          </cell>
          <cell r="B362">
            <v>0</v>
          </cell>
          <cell r="C362">
            <v>0</v>
          </cell>
        </row>
        <row r="363">
          <cell r="A363">
            <v>0</v>
          </cell>
          <cell r="B363">
            <v>0</v>
          </cell>
          <cell r="C363">
            <v>0</v>
          </cell>
        </row>
        <row r="364">
          <cell r="A364">
            <v>0</v>
          </cell>
          <cell r="B364">
            <v>0</v>
          </cell>
          <cell r="C364">
            <v>0</v>
          </cell>
        </row>
        <row r="365">
          <cell r="A365">
            <v>0</v>
          </cell>
          <cell r="B365">
            <v>0</v>
          </cell>
          <cell r="C365">
            <v>0</v>
          </cell>
        </row>
        <row r="366">
          <cell r="A366">
            <v>0</v>
          </cell>
          <cell r="B366">
            <v>0</v>
          </cell>
          <cell r="C366">
            <v>0</v>
          </cell>
        </row>
        <row r="367">
          <cell r="A367">
            <v>0</v>
          </cell>
          <cell r="B367">
            <v>0</v>
          </cell>
          <cell r="C367">
            <v>0</v>
          </cell>
        </row>
        <row r="368">
          <cell r="A368">
            <v>0</v>
          </cell>
          <cell r="B368">
            <v>0</v>
          </cell>
          <cell r="C368">
            <v>0</v>
          </cell>
        </row>
        <row r="369">
          <cell r="A369">
            <v>0</v>
          </cell>
          <cell r="B369">
            <v>0</v>
          </cell>
          <cell r="C369">
            <v>0</v>
          </cell>
        </row>
        <row r="370">
          <cell r="A370">
            <v>0</v>
          </cell>
          <cell r="B370">
            <v>0</v>
          </cell>
          <cell r="C370">
            <v>0</v>
          </cell>
        </row>
        <row r="371">
          <cell r="A371">
            <v>0</v>
          </cell>
          <cell r="B371">
            <v>0</v>
          </cell>
          <cell r="C371">
            <v>0</v>
          </cell>
        </row>
        <row r="372">
          <cell r="A372">
            <v>0</v>
          </cell>
          <cell r="B372">
            <v>0</v>
          </cell>
          <cell r="C372">
            <v>0</v>
          </cell>
        </row>
        <row r="373">
          <cell r="A373">
            <v>0</v>
          </cell>
          <cell r="B373">
            <v>0</v>
          </cell>
          <cell r="C373">
            <v>0</v>
          </cell>
        </row>
        <row r="374">
          <cell r="A374">
            <v>0</v>
          </cell>
          <cell r="B374">
            <v>0</v>
          </cell>
          <cell r="C374">
            <v>0</v>
          </cell>
        </row>
        <row r="375">
          <cell r="A375">
            <v>0</v>
          </cell>
          <cell r="B375">
            <v>0</v>
          </cell>
          <cell r="C375">
            <v>0</v>
          </cell>
        </row>
        <row r="376">
          <cell r="A376">
            <v>0</v>
          </cell>
          <cell r="B376">
            <v>0</v>
          </cell>
          <cell r="C376">
            <v>0</v>
          </cell>
        </row>
        <row r="377">
          <cell r="A377">
            <v>0</v>
          </cell>
          <cell r="B377">
            <v>0</v>
          </cell>
          <cell r="C377">
            <v>0</v>
          </cell>
        </row>
        <row r="378">
          <cell r="A378">
            <v>0</v>
          </cell>
          <cell r="B378">
            <v>0</v>
          </cell>
          <cell r="C378">
            <v>0</v>
          </cell>
        </row>
        <row r="379">
          <cell r="A379">
            <v>0</v>
          </cell>
          <cell r="B379">
            <v>0</v>
          </cell>
          <cell r="C379">
            <v>0</v>
          </cell>
        </row>
        <row r="380">
          <cell r="A380">
            <v>0</v>
          </cell>
          <cell r="B380">
            <v>0</v>
          </cell>
          <cell r="C380">
            <v>0</v>
          </cell>
        </row>
        <row r="381">
          <cell r="A381">
            <v>0</v>
          </cell>
          <cell r="B381">
            <v>0</v>
          </cell>
          <cell r="C381">
            <v>0</v>
          </cell>
        </row>
        <row r="382">
          <cell r="A382">
            <v>0</v>
          </cell>
          <cell r="B382">
            <v>0</v>
          </cell>
          <cell r="C382">
            <v>0</v>
          </cell>
        </row>
        <row r="383">
          <cell r="A383">
            <v>0</v>
          </cell>
          <cell r="B383">
            <v>0</v>
          </cell>
          <cell r="C383">
            <v>0</v>
          </cell>
        </row>
        <row r="384">
          <cell r="A384">
            <v>0</v>
          </cell>
          <cell r="B384">
            <v>0</v>
          </cell>
          <cell r="C384">
            <v>0</v>
          </cell>
        </row>
        <row r="385">
          <cell r="A385">
            <v>0</v>
          </cell>
          <cell r="B385">
            <v>0</v>
          </cell>
          <cell r="C385">
            <v>0</v>
          </cell>
        </row>
        <row r="386">
          <cell r="A386">
            <v>0</v>
          </cell>
          <cell r="B386">
            <v>0</v>
          </cell>
          <cell r="C386">
            <v>0</v>
          </cell>
        </row>
        <row r="387">
          <cell r="A387">
            <v>0</v>
          </cell>
          <cell r="B387">
            <v>0</v>
          </cell>
          <cell r="C387">
            <v>0</v>
          </cell>
        </row>
        <row r="388">
          <cell r="A388">
            <v>0</v>
          </cell>
          <cell r="B388">
            <v>0</v>
          </cell>
          <cell r="C388">
            <v>0</v>
          </cell>
        </row>
        <row r="389">
          <cell r="A389">
            <v>0</v>
          </cell>
          <cell r="B389">
            <v>0</v>
          </cell>
          <cell r="C389">
            <v>0</v>
          </cell>
        </row>
        <row r="390">
          <cell r="A390">
            <v>0</v>
          </cell>
          <cell r="B390">
            <v>0</v>
          </cell>
          <cell r="C390">
            <v>0</v>
          </cell>
        </row>
        <row r="391">
          <cell r="A391">
            <v>0</v>
          </cell>
          <cell r="B391">
            <v>0</v>
          </cell>
          <cell r="C391">
            <v>0</v>
          </cell>
        </row>
        <row r="392">
          <cell r="A392">
            <v>0</v>
          </cell>
          <cell r="B392">
            <v>0</v>
          </cell>
          <cell r="C392">
            <v>0</v>
          </cell>
        </row>
        <row r="393">
          <cell r="A393">
            <v>0</v>
          </cell>
          <cell r="B393">
            <v>0</v>
          </cell>
          <cell r="C393">
            <v>0</v>
          </cell>
        </row>
        <row r="394">
          <cell r="A394">
            <v>0</v>
          </cell>
          <cell r="B394">
            <v>0</v>
          </cell>
          <cell r="C394">
            <v>0</v>
          </cell>
        </row>
        <row r="395">
          <cell r="A395">
            <v>0</v>
          </cell>
          <cell r="B395">
            <v>0</v>
          </cell>
          <cell r="C395">
            <v>0</v>
          </cell>
        </row>
        <row r="396">
          <cell r="A396">
            <v>0</v>
          </cell>
          <cell r="B396">
            <v>0</v>
          </cell>
          <cell r="C396">
            <v>0</v>
          </cell>
        </row>
        <row r="397">
          <cell r="A397">
            <v>0</v>
          </cell>
          <cell r="B397">
            <v>0</v>
          </cell>
          <cell r="C397">
            <v>0</v>
          </cell>
        </row>
        <row r="398">
          <cell r="A398">
            <v>0</v>
          </cell>
          <cell r="B398">
            <v>0</v>
          </cell>
          <cell r="C398">
            <v>0</v>
          </cell>
        </row>
        <row r="399">
          <cell r="A399">
            <v>0</v>
          </cell>
          <cell r="B399">
            <v>0</v>
          </cell>
          <cell r="C399">
            <v>0</v>
          </cell>
        </row>
        <row r="400">
          <cell r="A400">
            <v>0</v>
          </cell>
          <cell r="B400">
            <v>0</v>
          </cell>
          <cell r="C400">
            <v>0</v>
          </cell>
        </row>
        <row r="401">
          <cell r="A401">
            <v>0</v>
          </cell>
          <cell r="B401">
            <v>0</v>
          </cell>
          <cell r="C401">
            <v>0</v>
          </cell>
        </row>
        <row r="402">
          <cell r="A402">
            <v>0</v>
          </cell>
          <cell r="B402">
            <v>0</v>
          </cell>
          <cell r="C402">
            <v>0</v>
          </cell>
        </row>
        <row r="403">
          <cell r="A403">
            <v>0</v>
          </cell>
          <cell r="B403">
            <v>0</v>
          </cell>
          <cell r="C403">
            <v>0</v>
          </cell>
        </row>
        <row r="404">
          <cell r="A404">
            <v>0</v>
          </cell>
          <cell r="B404">
            <v>0</v>
          </cell>
          <cell r="C404">
            <v>0</v>
          </cell>
        </row>
        <row r="405">
          <cell r="A405">
            <v>0</v>
          </cell>
          <cell r="B405">
            <v>0</v>
          </cell>
          <cell r="C405">
            <v>0</v>
          </cell>
        </row>
        <row r="406">
          <cell r="A406">
            <v>0</v>
          </cell>
          <cell r="B406">
            <v>0</v>
          </cell>
          <cell r="C406">
            <v>0</v>
          </cell>
        </row>
        <row r="407">
          <cell r="A407">
            <v>0</v>
          </cell>
          <cell r="B407">
            <v>0</v>
          </cell>
          <cell r="C407">
            <v>0</v>
          </cell>
        </row>
        <row r="408">
          <cell r="A408">
            <v>0</v>
          </cell>
          <cell r="B408">
            <v>0</v>
          </cell>
          <cell r="C408">
            <v>0</v>
          </cell>
        </row>
        <row r="409">
          <cell r="A409">
            <v>0</v>
          </cell>
          <cell r="B409">
            <v>0</v>
          </cell>
          <cell r="C409">
            <v>0</v>
          </cell>
        </row>
        <row r="410">
          <cell r="A410">
            <v>0</v>
          </cell>
          <cell r="B410">
            <v>0</v>
          </cell>
          <cell r="C410">
            <v>0</v>
          </cell>
        </row>
        <row r="411">
          <cell r="A411">
            <v>0</v>
          </cell>
          <cell r="B411">
            <v>0</v>
          </cell>
          <cell r="C411">
            <v>0</v>
          </cell>
        </row>
        <row r="412">
          <cell r="A412">
            <v>0</v>
          </cell>
          <cell r="B412">
            <v>0</v>
          </cell>
          <cell r="C412">
            <v>0</v>
          </cell>
        </row>
        <row r="413">
          <cell r="A413">
            <v>0</v>
          </cell>
          <cell r="B413">
            <v>0</v>
          </cell>
          <cell r="C413">
            <v>0</v>
          </cell>
        </row>
        <row r="414">
          <cell r="A414">
            <v>0</v>
          </cell>
          <cell r="B414">
            <v>0</v>
          </cell>
          <cell r="C414">
            <v>0</v>
          </cell>
        </row>
        <row r="415">
          <cell r="A415">
            <v>0</v>
          </cell>
          <cell r="B415">
            <v>0</v>
          </cell>
          <cell r="C415">
            <v>0</v>
          </cell>
        </row>
        <row r="416">
          <cell r="A416">
            <v>0</v>
          </cell>
          <cell r="B416">
            <v>0</v>
          </cell>
          <cell r="C416">
            <v>0</v>
          </cell>
        </row>
        <row r="417">
          <cell r="A417">
            <v>0</v>
          </cell>
          <cell r="B417">
            <v>0</v>
          </cell>
          <cell r="C417">
            <v>0</v>
          </cell>
        </row>
        <row r="418">
          <cell r="A418">
            <v>0</v>
          </cell>
          <cell r="B418">
            <v>0</v>
          </cell>
          <cell r="C418">
            <v>0</v>
          </cell>
        </row>
        <row r="419">
          <cell r="A419">
            <v>0</v>
          </cell>
          <cell r="B419">
            <v>0</v>
          </cell>
          <cell r="C419">
            <v>0</v>
          </cell>
        </row>
        <row r="420">
          <cell r="A420">
            <v>0</v>
          </cell>
          <cell r="B420">
            <v>0</v>
          </cell>
          <cell r="C420">
            <v>0</v>
          </cell>
        </row>
        <row r="421">
          <cell r="A421">
            <v>0</v>
          </cell>
          <cell r="B421">
            <v>0</v>
          </cell>
          <cell r="C421">
            <v>0</v>
          </cell>
        </row>
        <row r="422">
          <cell r="A422">
            <v>0</v>
          </cell>
          <cell r="B422">
            <v>0</v>
          </cell>
          <cell r="C422">
            <v>0</v>
          </cell>
        </row>
        <row r="423">
          <cell r="A423">
            <v>0</v>
          </cell>
          <cell r="B423">
            <v>0</v>
          </cell>
          <cell r="C423">
            <v>0</v>
          </cell>
        </row>
        <row r="424">
          <cell r="A424">
            <v>0</v>
          </cell>
          <cell r="B424">
            <v>0</v>
          </cell>
          <cell r="C424">
            <v>0</v>
          </cell>
        </row>
        <row r="425">
          <cell r="A425">
            <v>0</v>
          </cell>
          <cell r="B425">
            <v>0</v>
          </cell>
          <cell r="C425">
            <v>0</v>
          </cell>
        </row>
        <row r="426">
          <cell r="A426">
            <v>0</v>
          </cell>
          <cell r="B426">
            <v>0</v>
          </cell>
          <cell r="C426">
            <v>0</v>
          </cell>
        </row>
        <row r="427">
          <cell r="A427">
            <v>0</v>
          </cell>
          <cell r="B427">
            <v>0</v>
          </cell>
          <cell r="C427">
            <v>0</v>
          </cell>
        </row>
        <row r="428">
          <cell r="A428">
            <v>0</v>
          </cell>
          <cell r="B428">
            <v>0</v>
          </cell>
          <cell r="C428">
            <v>0</v>
          </cell>
        </row>
        <row r="429">
          <cell r="A429">
            <v>0</v>
          </cell>
          <cell r="B429">
            <v>0</v>
          </cell>
          <cell r="C429">
            <v>0</v>
          </cell>
        </row>
        <row r="430">
          <cell r="A430">
            <v>0</v>
          </cell>
          <cell r="B430">
            <v>0</v>
          </cell>
          <cell r="C430">
            <v>0</v>
          </cell>
        </row>
        <row r="431">
          <cell r="A431">
            <v>0</v>
          </cell>
          <cell r="B431">
            <v>0</v>
          </cell>
          <cell r="C431">
            <v>0</v>
          </cell>
        </row>
        <row r="432">
          <cell r="A432">
            <v>0</v>
          </cell>
          <cell r="B432">
            <v>0</v>
          </cell>
          <cell r="C432">
            <v>0</v>
          </cell>
        </row>
        <row r="433">
          <cell r="A433">
            <v>0</v>
          </cell>
          <cell r="B433">
            <v>0</v>
          </cell>
          <cell r="C433">
            <v>0</v>
          </cell>
        </row>
        <row r="434">
          <cell r="A434">
            <v>0</v>
          </cell>
          <cell r="B434">
            <v>0</v>
          </cell>
          <cell r="C434">
            <v>0</v>
          </cell>
        </row>
        <row r="435">
          <cell r="A435">
            <v>0</v>
          </cell>
          <cell r="B435">
            <v>0</v>
          </cell>
          <cell r="C435">
            <v>0</v>
          </cell>
        </row>
        <row r="436">
          <cell r="A436">
            <v>0</v>
          </cell>
          <cell r="B436">
            <v>0</v>
          </cell>
          <cell r="C436">
            <v>0</v>
          </cell>
        </row>
        <row r="437">
          <cell r="A437">
            <v>0</v>
          </cell>
          <cell r="B437">
            <v>0</v>
          </cell>
          <cell r="C437">
            <v>0</v>
          </cell>
        </row>
        <row r="438">
          <cell r="A438">
            <v>0</v>
          </cell>
          <cell r="B438">
            <v>0</v>
          </cell>
          <cell r="C438">
            <v>0</v>
          </cell>
        </row>
        <row r="439">
          <cell r="A439">
            <v>0</v>
          </cell>
          <cell r="B439">
            <v>0</v>
          </cell>
          <cell r="C439">
            <v>0</v>
          </cell>
        </row>
        <row r="440">
          <cell r="A440">
            <v>0</v>
          </cell>
          <cell r="B440">
            <v>0</v>
          </cell>
          <cell r="C440">
            <v>0</v>
          </cell>
        </row>
        <row r="441">
          <cell r="A441">
            <v>0</v>
          </cell>
          <cell r="B441">
            <v>0</v>
          </cell>
          <cell r="C441">
            <v>0</v>
          </cell>
        </row>
        <row r="442">
          <cell r="A442">
            <v>0</v>
          </cell>
          <cell r="B442">
            <v>0</v>
          </cell>
          <cell r="C442">
            <v>0</v>
          </cell>
        </row>
        <row r="443">
          <cell r="A443">
            <v>0</v>
          </cell>
          <cell r="B443">
            <v>0</v>
          </cell>
          <cell r="C443">
            <v>0</v>
          </cell>
        </row>
        <row r="444">
          <cell r="A444">
            <v>0</v>
          </cell>
          <cell r="B444">
            <v>0</v>
          </cell>
          <cell r="C444">
            <v>0</v>
          </cell>
        </row>
        <row r="445">
          <cell r="A445">
            <v>0</v>
          </cell>
          <cell r="B445">
            <v>0</v>
          </cell>
          <cell r="C445">
            <v>0</v>
          </cell>
        </row>
        <row r="446">
          <cell r="A446">
            <v>0</v>
          </cell>
          <cell r="B446">
            <v>0</v>
          </cell>
          <cell r="C446">
            <v>0</v>
          </cell>
        </row>
        <row r="447">
          <cell r="A447">
            <v>0</v>
          </cell>
          <cell r="B447">
            <v>0</v>
          </cell>
          <cell r="C447">
            <v>0</v>
          </cell>
        </row>
        <row r="448">
          <cell r="A448">
            <v>0</v>
          </cell>
          <cell r="B448">
            <v>0</v>
          </cell>
          <cell r="C448">
            <v>0</v>
          </cell>
        </row>
        <row r="449">
          <cell r="A449">
            <v>0</v>
          </cell>
          <cell r="B449">
            <v>0</v>
          </cell>
          <cell r="C449">
            <v>0</v>
          </cell>
        </row>
        <row r="450">
          <cell r="A450">
            <v>0</v>
          </cell>
          <cell r="B450">
            <v>0</v>
          </cell>
          <cell r="C450">
            <v>0</v>
          </cell>
        </row>
        <row r="451">
          <cell r="A451">
            <v>0</v>
          </cell>
          <cell r="B451">
            <v>0</v>
          </cell>
          <cell r="C451">
            <v>0</v>
          </cell>
        </row>
        <row r="452">
          <cell r="A452">
            <v>0</v>
          </cell>
          <cell r="B452">
            <v>0</v>
          </cell>
          <cell r="C452">
            <v>0</v>
          </cell>
        </row>
        <row r="453">
          <cell r="A453">
            <v>0</v>
          </cell>
          <cell r="B453">
            <v>0</v>
          </cell>
          <cell r="C453">
            <v>0</v>
          </cell>
        </row>
        <row r="454">
          <cell r="A454">
            <v>0</v>
          </cell>
          <cell r="B454">
            <v>0</v>
          </cell>
          <cell r="C454">
            <v>0</v>
          </cell>
        </row>
        <row r="455">
          <cell r="A455">
            <v>0</v>
          </cell>
          <cell r="B455">
            <v>0</v>
          </cell>
          <cell r="C455">
            <v>0</v>
          </cell>
        </row>
        <row r="456">
          <cell r="A456">
            <v>0</v>
          </cell>
          <cell r="B456">
            <v>0</v>
          </cell>
          <cell r="C456">
            <v>0</v>
          </cell>
        </row>
        <row r="457">
          <cell r="A457">
            <v>0</v>
          </cell>
          <cell r="B457">
            <v>0</v>
          </cell>
          <cell r="C457">
            <v>0</v>
          </cell>
        </row>
        <row r="458">
          <cell r="A458">
            <v>0</v>
          </cell>
          <cell r="B458">
            <v>0</v>
          </cell>
          <cell r="C458">
            <v>0</v>
          </cell>
        </row>
        <row r="459">
          <cell r="A459">
            <v>0</v>
          </cell>
          <cell r="B459">
            <v>0</v>
          </cell>
          <cell r="C459">
            <v>0</v>
          </cell>
        </row>
        <row r="460">
          <cell r="A460">
            <v>0</v>
          </cell>
          <cell r="B460">
            <v>0</v>
          </cell>
          <cell r="C460">
            <v>0</v>
          </cell>
        </row>
        <row r="461">
          <cell r="A461">
            <v>0</v>
          </cell>
          <cell r="B461">
            <v>0</v>
          </cell>
          <cell r="C461">
            <v>0</v>
          </cell>
        </row>
        <row r="462">
          <cell r="A462">
            <v>0</v>
          </cell>
          <cell r="B462">
            <v>0</v>
          </cell>
          <cell r="C462">
            <v>0</v>
          </cell>
        </row>
        <row r="463">
          <cell r="A463">
            <v>0</v>
          </cell>
          <cell r="B463">
            <v>0</v>
          </cell>
          <cell r="C463">
            <v>0</v>
          </cell>
        </row>
        <row r="464">
          <cell r="A464">
            <v>0</v>
          </cell>
          <cell r="B464">
            <v>0</v>
          </cell>
          <cell r="C464">
            <v>0</v>
          </cell>
        </row>
        <row r="465">
          <cell r="A465">
            <v>0</v>
          </cell>
          <cell r="B465">
            <v>0</v>
          </cell>
          <cell r="C465">
            <v>0</v>
          </cell>
        </row>
        <row r="466">
          <cell r="A466">
            <v>0</v>
          </cell>
          <cell r="B466">
            <v>0</v>
          </cell>
          <cell r="C466">
            <v>0</v>
          </cell>
        </row>
        <row r="467">
          <cell r="A467">
            <v>0</v>
          </cell>
          <cell r="B467">
            <v>0</v>
          </cell>
          <cell r="C467">
            <v>0</v>
          </cell>
        </row>
        <row r="468">
          <cell r="A468">
            <v>0</v>
          </cell>
          <cell r="B468">
            <v>0</v>
          </cell>
          <cell r="C468">
            <v>0</v>
          </cell>
        </row>
        <row r="469">
          <cell r="A469">
            <v>0</v>
          </cell>
          <cell r="B469">
            <v>0</v>
          </cell>
          <cell r="C469">
            <v>0</v>
          </cell>
        </row>
        <row r="470">
          <cell r="A470">
            <v>0</v>
          </cell>
          <cell r="B470">
            <v>0</v>
          </cell>
          <cell r="C470">
            <v>0</v>
          </cell>
        </row>
        <row r="471">
          <cell r="A471">
            <v>0</v>
          </cell>
          <cell r="B471">
            <v>0</v>
          </cell>
          <cell r="C471">
            <v>0</v>
          </cell>
        </row>
        <row r="472">
          <cell r="A472">
            <v>0</v>
          </cell>
          <cell r="B472">
            <v>0</v>
          </cell>
          <cell r="C472">
            <v>0</v>
          </cell>
        </row>
        <row r="473">
          <cell r="A473">
            <v>0</v>
          </cell>
          <cell r="B473">
            <v>0</v>
          </cell>
          <cell r="C473">
            <v>0</v>
          </cell>
        </row>
        <row r="474">
          <cell r="A474">
            <v>0</v>
          </cell>
          <cell r="B474">
            <v>0</v>
          </cell>
          <cell r="C474">
            <v>0</v>
          </cell>
        </row>
        <row r="475">
          <cell r="A475">
            <v>0</v>
          </cell>
          <cell r="B475">
            <v>0</v>
          </cell>
          <cell r="C475">
            <v>0</v>
          </cell>
        </row>
        <row r="476">
          <cell r="A476">
            <v>0</v>
          </cell>
          <cell r="B476">
            <v>0</v>
          </cell>
          <cell r="C476">
            <v>0</v>
          </cell>
        </row>
        <row r="477">
          <cell r="A477">
            <v>0</v>
          </cell>
          <cell r="B477">
            <v>0</v>
          </cell>
          <cell r="C477">
            <v>0</v>
          </cell>
        </row>
        <row r="478">
          <cell r="A478">
            <v>0</v>
          </cell>
          <cell r="B478">
            <v>0</v>
          </cell>
          <cell r="C478">
            <v>0</v>
          </cell>
        </row>
        <row r="479">
          <cell r="A479">
            <v>0</v>
          </cell>
          <cell r="B479">
            <v>0</v>
          </cell>
          <cell r="C479">
            <v>0</v>
          </cell>
        </row>
        <row r="480">
          <cell r="A480">
            <v>0</v>
          </cell>
          <cell r="B480">
            <v>0</v>
          </cell>
          <cell r="C480">
            <v>0</v>
          </cell>
        </row>
        <row r="481">
          <cell r="A481">
            <v>0</v>
          </cell>
          <cell r="B481">
            <v>0</v>
          </cell>
          <cell r="C481">
            <v>0</v>
          </cell>
        </row>
        <row r="482">
          <cell r="A482">
            <v>0</v>
          </cell>
          <cell r="B482">
            <v>0</v>
          </cell>
          <cell r="C482">
            <v>0</v>
          </cell>
        </row>
        <row r="483">
          <cell r="A483">
            <v>0</v>
          </cell>
          <cell r="B483">
            <v>0</v>
          </cell>
          <cell r="C483">
            <v>0</v>
          </cell>
        </row>
        <row r="484">
          <cell r="A484">
            <v>0</v>
          </cell>
          <cell r="B484">
            <v>0</v>
          </cell>
          <cell r="C484">
            <v>0</v>
          </cell>
        </row>
        <row r="485">
          <cell r="A485">
            <v>0</v>
          </cell>
          <cell r="B485">
            <v>0</v>
          </cell>
          <cell r="C485">
            <v>0</v>
          </cell>
        </row>
        <row r="486">
          <cell r="A486">
            <v>0</v>
          </cell>
          <cell r="B486">
            <v>0</v>
          </cell>
          <cell r="C486">
            <v>0</v>
          </cell>
        </row>
        <row r="487">
          <cell r="A487">
            <v>0</v>
          </cell>
          <cell r="B487">
            <v>0</v>
          </cell>
          <cell r="C487">
            <v>0</v>
          </cell>
        </row>
        <row r="488">
          <cell r="A488">
            <v>0</v>
          </cell>
          <cell r="B488">
            <v>0</v>
          </cell>
          <cell r="C488">
            <v>0</v>
          </cell>
        </row>
        <row r="489">
          <cell r="A489">
            <v>0</v>
          </cell>
          <cell r="B489">
            <v>0</v>
          </cell>
          <cell r="C489">
            <v>0</v>
          </cell>
        </row>
        <row r="490">
          <cell r="A490">
            <v>0</v>
          </cell>
          <cell r="B490">
            <v>0</v>
          </cell>
          <cell r="C490">
            <v>0</v>
          </cell>
        </row>
        <row r="491">
          <cell r="A491">
            <v>0</v>
          </cell>
          <cell r="B491">
            <v>0</v>
          </cell>
          <cell r="C491">
            <v>0</v>
          </cell>
        </row>
        <row r="492">
          <cell r="A492">
            <v>0</v>
          </cell>
          <cell r="B492">
            <v>0</v>
          </cell>
          <cell r="C492">
            <v>0</v>
          </cell>
        </row>
        <row r="493">
          <cell r="A493">
            <v>0</v>
          </cell>
          <cell r="B493">
            <v>0</v>
          </cell>
          <cell r="C493">
            <v>0</v>
          </cell>
        </row>
        <row r="494">
          <cell r="A494">
            <v>0</v>
          </cell>
          <cell r="B494">
            <v>0</v>
          </cell>
          <cell r="C494">
            <v>0</v>
          </cell>
        </row>
        <row r="495">
          <cell r="A495">
            <v>0</v>
          </cell>
          <cell r="B495">
            <v>0</v>
          </cell>
          <cell r="C495">
            <v>0</v>
          </cell>
        </row>
        <row r="496">
          <cell r="A496">
            <v>0</v>
          </cell>
          <cell r="B496">
            <v>0</v>
          </cell>
          <cell r="C496">
            <v>0</v>
          </cell>
        </row>
        <row r="497">
          <cell r="A497">
            <v>0</v>
          </cell>
          <cell r="B497">
            <v>0</v>
          </cell>
          <cell r="C497">
            <v>0</v>
          </cell>
        </row>
        <row r="498">
          <cell r="A498">
            <v>0</v>
          </cell>
          <cell r="B498">
            <v>0</v>
          </cell>
          <cell r="C498">
            <v>0</v>
          </cell>
        </row>
        <row r="499">
          <cell r="A499">
            <v>0</v>
          </cell>
          <cell r="B499">
            <v>0</v>
          </cell>
          <cell r="C499">
            <v>0</v>
          </cell>
        </row>
        <row r="500">
          <cell r="A500">
            <v>0</v>
          </cell>
          <cell r="B500">
            <v>0</v>
          </cell>
          <cell r="C500">
            <v>0</v>
          </cell>
        </row>
        <row r="501">
          <cell r="A501">
            <v>0</v>
          </cell>
          <cell r="B501">
            <v>0</v>
          </cell>
          <cell r="C501">
            <v>0</v>
          </cell>
        </row>
        <row r="502">
          <cell r="A502">
            <v>0</v>
          </cell>
          <cell r="B502">
            <v>0</v>
          </cell>
          <cell r="C502">
            <v>0</v>
          </cell>
        </row>
        <row r="503">
          <cell r="A503">
            <v>0</v>
          </cell>
          <cell r="B503">
            <v>0</v>
          </cell>
          <cell r="C503">
            <v>0</v>
          </cell>
        </row>
        <row r="504">
          <cell r="A504">
            <v>0</v>
          </cell>
          <cell r="B504">
            <v>0</v>
          </cell>
          <cell r="C504">
            <v>0</v>
          </cell>
        </row>
        <row r="505">
          <cell r="A505">
            <v>0</v>
          </cell>
          <cell r="B505">
            <v>0</v>
          </cell>
          <cell r="C505">
            <v>0</v>
          </cell>
        </row>
        <row r="506">
          <cell r="A506">
            <v>0</v>
          </cell>
          <cell r="B506">
            <v>0</v>
          </cell>
          <cell r="C506">
            <v>0</v>
          </cell>
        </row>
        <row r="507">
          <cell r="A507">
            <v>0</v>
          </cell>
          <cell r="B507">
            <v>0</v>
          </cell>
          <cell r="C507">
            <v>0</v>
          </cell>
        </row>
        <row r="508">
          <cell r="A508">
            <v>0</v>
          </cell>
          <cell r="B508">
            <v>0</v>
          </cell>
          <cell r="C508">
            <v>0</v>
          </cell>
        </row>
        <row r="509">
          <cell r="A509">
            <v>0</v>
          </cell>
          <cell r="B509">
            <v>0</v>
          </cell>
          <cell r="C509">
            <v>0</v>
          </cell>
        </row>
        <row r="510">
          <cell r="A510">
            <v>0</v>
          </cell>
          <cell r="B510">
            <v>0</v>
          </cell>
          <cell r="C510">
            <v>0</v>
          </cell>
        </row>
        <row r="511">
          <cell r="A511">
            <v>0</v>
          </cell>
          <cell r="B511">
            <v>0</v>
          </cell>
          <cell r="C511">
            <v>0</v>
          </cell>
        </row>
        <row r="512">
          <cell r="A512">
            <v>0</v>
          </cell>
          <cell r="B512">
            <v>0</v>
          </cell>
          <cell r="C512">
            <v>0</v>
          </cell>
        </row>
        <row r="513">
          <cell r="A513">
            <v>0</v>
          </cell>
          <cell r="B513">
            <v>0</v>
          </cell>
          <cell r="C513">
            <v>0</v>
          </cell>
        </row>
        <row r="514">
          <cell r="A514">
            <v>0</v>
          </cell>
          <cell r="B514">
            <v>0</v>
          </cell>
          <cell r="C514">
            <v>0</v>
          </cell>
        </row>
        <row r="515">
          <cell r="A515">
            <v>0</v>
          </cell>
          <cell r="B515">
            <v>0</v>
          </cell>
          <cell r="C515">
            <v>0</v>
          </cell>
        </row>
        <row r="516">
          <cell r="A516">
            <v>0</v>
          </cell>
          <cell r="B516">
            <v>0</v>
          </cell>
          <cell r="C516">
            <v>0</v>
          </cell>
        </row>
        <row r="517">
          <cell r="A517">
            <v>0</v>
          </cell>
          <cell r="B517">
            <v>0</v>
          </cell>
          <cell r="C517">
            <v>0</v>
          </cell>
        </row>
        <row r="518">
          <cell r="A518">
            <v>0</v>
          </cell>
          <cell r="B518">
            <v>0</v>
          </cell>
          <cell r="C518">
            <v>0</v>
          </cell>
        </row>
        <row r="519">
          <cell r="A519">
            <v>0</v>
          </cell>
          <cell r="B519">
            <v>0</v>
          </cell>
          <cell r="C519">
            <v>0</v>
          </cell>
        </row>
        <row r="520">
          <cell r="A520">
            <v>0</v>
          </cell>
          <cell r="B520">
            <v>0</v>
          </cell>
          <cell r="C520">
            <v>0</v>
          </cell>
        </row>
        <row r="521">
          <cell r="A521">
            <v>0</v>
          </cell>
          <cell r="B521">
            <v>0</v>
          </cell>
          <cell r="C521">
            <v>0</v>
          </cell>
        </row>
        <row r="522">
          <cell r="A522">
            <v>0</v>
          </cell>
          <cell r="B522">
            <v>0</v>
          </cell>
          <cell r="C522">
            <v>0</v>
          </cell>
        </row>
        <row r="523">
          <cell r="A523">
            <v>0</v>
          </cell>
          <cell r="B523">
            <v>0</v>
          </cell>
          <cell r="C523">
            <v>0</v>
          </cell>
        </row>
        <row r="524">
          <cell r="A524">
            <v>0</v>
          </cell>
          <cell r="B524">
            <v>0</v>
          </cell>
          <cell r="C524">
            <v>0</v>
          </cell>
        </row>
        <row r="525">
          <cell r="A525">
            <v>0</v>
          </cell>
          <cell r="B525">
            <v>0</v>
          </cell>
          <cell r="C525">
            <v>0</v>
          </cell>
        </row>
        <row r="526">
          <cell r="A526">
            <v>0</v>
          </cell>
          <cell r="B526">
            <v>0</v>
          </cell>
          <cell r="C526">
            <v>0</v>
          </cell>
        </row>
        <row r="527">
          <cell r="A527">
            <v>0</v>
          </cell>
          <cell r="B527">
            <v>0</v>
          </cell>
          <cell r="C527">
            <v>0</v>
          </cell>
        </row>
        <row r="528">
          <cell r="A528">
            <v>0</v>
          </cell>
          <cell r="B528">
            <v>0</v>
          </cell>
          <cell r="C528">
            <v>0</v>
          </cell>
        </row>
        <row r="529">
          <cell r="A529">
            <v>0</v>
          </cell>
          <cell r="B529">
            <v>0</v>
          </cell>
          <cell r="C529">
            <v>0</v>
          </cell>
        </row>
        <row r="530">
          <cell r="A530">
            <v>0</v>
          </cell>
          <cell r="B530">
            <v>0</v>
          </cell>
          <cell r="C530">
            <v>0</v>
          </cell>
        </row>
        <row r="531">
          <cell r="A531">
            <v>0</v>
          </cell>
          <cell r="B531">
            <v>0</v>
          </cell>
          <cell r="C531">
            <v>0</v>
          </cell>
        </row>
        <row r="532">
          <cell r="A532">
            <v>0</v>
          </cell>
          <cell r="B532">
            <v>0</v>
          </cell>
          <cell r="C532">
            <v>0</v>
          </cell>
        </row>
        <row r="533">
          <cell r="A533">
            <v>0</v>
          </cell>
          <cell r="B533">
            <v>0</v>
          </cell>
          <cell r="C533">
            <v>0</v>
          </cell>
        </row>
        <row r="534">
          <cell r="A534">
            <v>0</v>
          </cell>
          <cell r="B534">
            <v>0</v>
          </cell>
          <cell r="C534">
            <v>0</v>
          </cell>
        </row>
        <row r="535">
          <cell r="A535">
            <v>0</v>
          </cell>
          <cell r="B535">
            <v>0</v>
          </cell>
          <cell r="C535">
            <v>0</v>
          </cell>
        </row>
        <row r="536">
          <cell r="A536">
            <v>0</v>
          </cell>
          <cell r="B536">
            <v>0</v>
          </cell>
          <cell r="C536">
            <v>0</v>
          </cell>
        </row>
        <row r="537">
          <cell r="A537">
            <v>0</v>
          </cell>
          <cell r="B537">
            <v>0</v>
          </cell>
          <cell r="C537">
            <v>0</v>
          </cell>
        </row>
        <row r="538">
          <cell r="A538">
            <v>0</v>
          </cell>
          <cell r="B538">
            <v>0</v>
          </cell>
          <cell r="C538">
            <v>0</v>
          </cell>
        </row>
        <row r="539">
          <cell r="A539">
            <v>0</v>
          </cell>
          <cell r="B539">
            <v>0</v>
          </cell>
          <cell r="C539">
            <v>0</v>
          </cell>
        </row>
        <row r="540">
          <cell r="A540">
            <v>0</v>
          </cell>
          <cell r="B540">
            <v>0</v>
          </cell>
          <cell r="C540">
            <v>0</v>
          </cell>
        </row>
        <row r="541">
          <cell r="A541">
            <v>0</v>
          </cell>
          <cell r="B541">
            <v>0</v>
          </cell>
          <cell r="C541">
            <v>0</v>
          </cell>
        </row>
        <row r="542">
          <cell r="A542">
            <v>0</v>
          </cell>
          <cell r="B542">
            <v>0</v>
          </cell>
          <cell r="C542">
            <v>0</v>
          </cell>
        </row>
        <row r="543">
          <cell r="A543">
            <v>0</v>
          </cell>
          <cell r="B543">
            <v>0</v>
          </cell>
          <cell r="C543">
            <v>0</v>
          </cell>
        </row>
        <row r="544">
          <cell r="A544">
            <v>0</v>
          </cell>
          <cell r="B544">
            <v>0</v>
          </cell>
          <cell r="C544">
            <v>0</v>
          </cell>
        </row>
        <row r="545">
          <cell r="A545">
            <v>0</v>
          </cell>
          <cell r="B545">
            <v>0</v>
          </cell>
          <cell r="C545">
            <v>0</v>
          </cell>
        </row>
        <row r="546">
          <cell r="A546">
            <v>0</v>
          </cell>
          <cell r="B546">
            <v>0</v>
          </cell>
          <cell r="C546">
            <v>0</v>
          </cell>
        </row>
        <row r="547">
          <cell r="A547">
            <v>0</v>
          </cell>
          <cell r="B547">
            <v>0</v>
          </cell>
          <cell r="C547">
            <v>0</v>
          </cell>
        </row>
        <row r="548">
          <cell r="A548">
            <v>0</v>
          </cell>
          <cell r="B548">
            <v>0</v>
          </cell>
          <cell r="C548">
            <v>0</v>
          </cell>
        </row>
        <row r="549">
          <cell r="A549">
            <v>0</v>
          </cell>
          <cell r="B549">
            <v>0</v>
          </cell>
          <cell r="C549">
            <v>0</v>
          </cell>
        </row>
        <row r="550">
          <cell r="A550">
            <v>0</v>
          </cell>
          <cell r="B550">
            <v>0</v>
          </cell>
          <cell r="C550">
            <v>0</v>
          </cell>
        </row>
        <row r="551">
          <cell r="A551">
            <v>0</v>
          </cell>
          <cell r="B551">
            <v>0</v>
          </cell>
          <cell r="C551">
            <v>0</v>
          </cell>
        </row>
        <row r="552">
          <cell r="A552">
            <v>0</v>
          </cell>
          <cell r="B552">
            <v>0</v>
          </cell>
          <cell r="C552">
            <v>0</v>
          </cell>
        </row>
        <row r="553">
          <cell r="A553">
            <v>0</v>
          </cell>
          <cell r="B553">
            <v>0</v>
          </cell>
          <cell r="C553">
            <v>0</v>
          </cell>
        </row>
        <row r="554">
          <cell r="A554">
            <v>0</v>
          </cell>
          <cell r="B554">
            <v>0</v>
          </cell>
          <cell r="C554">
            <v>0</v>
          </cell>
        </row>
        <row r="555">
          <cell r="A555">
            <v>0</v>
          </cell>
          <cell r="B555">
            <v>0</v>
          </cell>
          <cell r="C555">
            <v>0</v>
          </cell>
        </row>
        <row r="556">
          <cell r="A556">
            <v>0</v>
          </cell>
          <cell r="B556">
            <v>0</v>
          </cell>
          <cell r="C556">
            <v>0</v>
          </cell>
        </row>
        <row r="557">
          <cell r="A557">
            <v>0</v>
          </cell>
          <cell r="B557">
            <v>0</v>
          </cell>
          <cell r="C557">
            <v>0</v>
          </cell>
        </row>
        <row r="558">
          <cell r="A558">
            <v>0</v>
          </cell>
          <cell r="B558">
            <v>0</v>
          </cell>
          <cell r="C558">
            <v>0</v>
          </cell>
        </row>
        <row r="559">
          <cell r="A559">
            <v>0</v>
          </cell>
          <cell r="B559">
            <v>0</v>
          </cell>
          <cell r="C559">
            <v>0</v>
          </cell>
        </row>
        <row r="560">
          <cell r="A560">
            <v>0</v>
          </cell>
          <cell r="B560">
            <v>0</v>
          </cell>
          <cell r="C560">
            <v>0</v>
          </cell>
        </row>
        <row r="561">
          <cell r="A561">
            <v>0</v>
          </cell>
          <cell r="B561">
            <v>0</v>
          </cell>
          <cell r="C561">
            <v>0</v>
          </cell>
        </row>
        <row r="562">
          <cell r="A562">
            <v>0</v>
          </cell>
          <cell r="B562">
            <v>0</v>
          </cell>
          <cell r="C562">
            <v>0</v>
          </cell>
        </row>
        <row r="563">
          <cell r="A563">
            <v>0</v>
          </cell>
          <cell r="B563">
            <v>0</v>
          </cell>
          <cell r="C563">
            <v>0</v>
          </cell>
        </row>
        <row r="564">
          <cell r="A564">
            <v>0</v>
          </cell>
          <cell r="B564">
            <v>0</v>
          </cell>
          <cell r="C564">
            <v>0</v>
          </cell>
        </row>
        <row r="565">
          <cell r="A565">
            <v>0</v>
          </cell>
          <cell r="B565">
            <v>0</v>
          </cell>
          <cell r="C565">
            <v>0</v>
          </cell>
        </row>
        <row r="566">
          <cell r="A566">
            <v>0</v>
          </cell>
          <cell r="B566">
            <v>0</v>
          </cell>
          <cell r="C566">
            <v>0</v>
          </cell>
        </row>
        <row r="567">
          <cell r="A567">
            <v>0</v>
          </cell>
          <cell r="B567">
            <v>0</v>
          </cell>
          <cell r="C567">
            <v>0</v>
          </cell>
        </row>
        <row r="568">
          <cell r="A568">
            <v>0</v>
          </cell>
          <cell r="B568">
            <v>0</v>
          </cell>
          <cell r="C568">
            <v>0</v>
          </cell>
        </row>
        <row r="569">
          <cell r="A569">
            <v>0</v>
          </cell>
          <cell r="B569">
            <v>0</v>
          </cell>
          <cell r="C569">
            <v>0</v>
          </cell>
        </row>
        <row r="570">
          <cell r="A570">
            <v>0</v>
          </cell>
          <cell r="B570">
            <v>0</v>
          </cell>
          <cell r="C570">
            <v>0</v>
          </cell>
        </row>
        <row r="571">
          <cell r="A571">
            <v>0</v>
          </cell>
          <cell r="B571">
            <v>0</v>
          </cell>
          <cell r="C571">
            <v>0</v>
          </cell>
        </row>
        <row r="572">
          <cell r="A572">
            <v>0</v>
          </cell>
          <cell r="B572">
            <v>0</v>
          </cell>
          <cell r="C572">
            <v>0</v>
          </cell>
        </row>
        <row r="573">
          <cell r="A573">
            <v>0</v>
          </cell>
          <cell r="B573">
            <v>0</v>
          </cell>
          <cell r="C573">
            <v>0</v>
          </cell>
        </row>
        <row r="574">
          <cell r="A574">
            <v>0</v>
          </cell>
          <cell r="B574">
            <v>0</v>
          </cell>
          <cell r="C574">
            <v>0</v>
          </cell>
        </row>
        <row r="575">
          <cell r="A575">
            <v>0</v>
          </cell>
          <cell r="B575">
            <v>0</v>
          </cell>
          <cell r="C575">
            <v>0</v>
          </cell>
        </row>
        <row r="576">
          <cell r="A576">
            <v>0</v>
          </cell>
          <cell r="B576">
            <v>0</v>
          </cell>
          <cell r="C576">
            <v>0</v>
          </cell>
        </row>
        <row r="577">
          <cell r="A577">
            <v>0</v>
          </cell>
          <cell r="B577">
            <v>0</v>
          </cell>
          <cell r="C577">
            <v>0</v>
          </cell>
        </row>
        <row r="578">
          <cell r="A578">
            <v>0</v>
          </cell>
          <cell r="B578">
            <v>0</v>
          </cell>
          <cell r="C578">
            <v>0</v>
          </cell>
        </row>
        <row r="579">
          <cell r="A579">
            <v>0</v>
          </cell>
          <cell r="B579">
            <v>0</v>
          </cell>
          <cell r="C579">
            <v>0</v>
          </cell>
        </row>
        <row r="580">
          <cell r="A580">
            <v>0</v>
          </cell>
          <cell r="B580">
            <v>0</v>
          </cell>
          <cell r="C580">
            <v>0</v>
          </cell>
        </row>
        <row r="581">
          <cell r="A581">
            <v>0</v>
          </cell>
          <cell r="B581">
            <v>0</v>
          </cell>
          <cell r="C581">
            <v>0</v>
          </cell>
        </row>
        <row r="582">
          <cell r="A582">
            <v>0</v>
          </cell>
          <cell r="B582">
            <v>0</v>
          </cell>
          <cell r="C582">
            <v>0</v>
          </cell>
        </row>
        <row r="583">
          <cell r="A583">
            <v>0</v>
          </cell>
          <cell r="B583">
            <v>0</v>
          </cell>
          <cell r="C583">
            <v>0</v>
          </cell>
        </row>
        <row r="584">
          <cell r="A584">
            <v>0</v>
          </cell>
          <cell r="B584">
            <v>0</v>
          </cell>
          <cell r="C584">
            <v>0</v>
          </cell>
        </row>
        <row r="585">
          <cell r="A585">
            <v>0</v>
          </cell>
          <cell r="B585">
            <v>0</v>
          </cell>
          <cell r="C585">
            <v>0</v>
          </cell>
        </row>
        <row r="586">
          <cell r="A586">
            <v>0</v>
          </cell>
          <cell r="B586">
            <v>0</v>
          </cell>
          <cell r="C586">
            <v>0</v>
          </cell>
        </row>
        <row r="587">
          <cell r="A587">
            <v>0</v>
          </cell>
          <cell r="B587">
            <v>0</v>
          </cell>
          <cell r="C587">
            <v>0</v>
          </cell>
        </row>
        <row r="588">
          <cell r="A588">
            <v>0</v>
          </cell>
          <cell r="B588">
            <v>0</v>
          </cell>
          <cell r="C588">
            <v>0</v>
          </cell>
        </row>
        <row r="589">
          <cell r="A589">
            <v>0</v>
          </cell>
          <cell r="B589">
            <v>0</v>
          </cell>
          <cell r="C589">
            <v>0</v>
          </cell>
        </row>
        <row r="590">
          <cell r="A590">
            <v>0</v>
          </cell>
          <cell r="B590">
            <v>0</v>
          </cell>
          <cell r="C590">
            <v>0</v>
          </cell>
        </row>
        <row r="591">
          <cell r="A591">
            <v>0</v>
          </cell>
          <cell r="B591">
            <v>0</v>
          </cell>
          <cell r="C591">
            <v>0</v>
          </cell>
        </row>
        <row r="592">
          <cell r="A592">
            <v>0</v>
          </cell>
          <cell r="B592">
            <v>0</v>
          </cell>
          <cell r="C592">
            <v>0</v>
          </cell>
        </row>
        <row r="593">
          <cell r="A593">
            <v>0</v>
          </cell>
          <cell r="B593">
            <v>0</v>
          </cell>
          <cell r="C593">
            <v>0</v>
          </cell>
        </row>
        <row r="594">
          <cell r="A594">
            <v>0</v>
          </cell>
          <cell r="B594">
            <v>0</v>
          </cell>
          <cell r="C594">
            <v>0</v>
          </cell>
        </row>
        <row r="595">
          <cell r="A595">
            <v>0</v>
          </cell>
          <cell r="B595">
            <v>0</v>
          </cell>
          <cell r="C595">
            <v>0</v>
          </cell>
        </row>
        <row r="596">
          <cell r="A596">
            <v>0</v>
          </cell>
          <cell r="B596">
            <v>0</v>
          </cell>
          <cell r="C596">
            <v>0</v>
          </cell>
        </row>
        <row r="597">
          <cell r="A597">
            <v>0</v>
          </cell>
          <cell r="B597">
            <v>0</v>
          </cell>
          <cell r="C597">
            <v>0</v>
          </cell>
        </row>
        <row r="598">
          <cell r="A598">
            <v>0</v>
          </cell>
          <cell r="B598">
            <v>0</v>
          </cell>
          <cell r="C598">
            <v>0</v>
          </cell>
        </row>
        <row r="599">
          <cell r="A599">
            <v>0</v>
          </cell>
          <cell r="B599">
            <v>0</v>
          </cell>
          <cell r="C599">
            <v>0</v>
          </cell>
        </row>
        <row r="600">
          <cell r="A600">
            <v>0</v>
          </cell>
          <cell r="B600">
            <v>0</v>
          </cell>
          <cell r="C600">
            <v>0</v>
          </cell>
        </row>
        <row r="601">
          <cell r="A601">
            <v>0</v>
          </cell>
          <cell r="B601">
            <v>0</v>
          </cell>
          <cell r="C601">
            <v>0</v>
          </cell>
        </row>
        <row r="602">
          <cell r="A602">
            <v>0</v>
          </cell>
          <cell r="B602">
            <v>0</v>
          </cell>
          <cell r="C602">
            <v>0</v>
          </cell>
        </row>
        <row r="603">
          <cell r="A603">
            <v>0</v>
          </cell>
          <cell r="B603">
            <v>0</v>
          </cell>
          <cell r="C603">
            <v>0</v>
          </cell>
        </row>
        <row r="604">
          <cell r="A604">
            <v>0</v>
          </cell>
          <cell r="B604">
            <v>0</v>
          </cell>
          <cell r="C604">
            <v>0</v>
          </cell>
        </row>
        <row r="605">
          <cell r="A605">
            <v>0</v>
          </cell>
          <cell r="B605">
            <v>0</v>
          </cell>
          <cell r="C605">
            <v>0</v>
          </cell>
        </row>
        <row r="606">
          <cell r="A606">
            <v>0</v>
          </cell>
          <cell r="B606">
            <v>0</v>
          </cell>
          <cell r="C606">
            <v>0</v>
          </cell>
        </row>
        <row r="607">
          <cell r="A607">
            <v>0</v>
          </cell>
          <cell r="B607">
            <v>0</v>
          </cell>
          <cell r="C607">
            <v>0</v>
          </cell>
        </row>
        <row r="608">
          <cell r="A608">
            <v>0</v>
          </cell>
          <cell r="B608">
            <v>0</v>
          </cell>
          <cell r="C608">
            <v>0</v>
          </cell>
        </row>
        <row r="609">
          <cell r="A609">
            <v>0</v>
          </cell>
          <cell r="B609">
            <v>0</v>
          </cell>
          <cell r="C609">
            <v>0</v>
          </cell>
        </row>
        <row r="610">
          <cell r="A610">
            <v>0</v>
          </cell>
          <cell r="B610">
            <v>0</v>
          </cell>
          <cell r="C610">
            <v>0</v>
          </cell>
        </row>
        <row r="611">
          <cell r="A611">
            <v>0</v>
          </cell>
          <cell r="B611">
            <v>0</v>
          </cell>
          <cell r="C611">
            <v>0</v>
          </cell>
        </row>
        <row r="612">
          <cell r="A612">
            <v>0</v>
          </cell>
          <cell r="B612">
            <v>0</v>
          </cell>
          <cell r="C612">
            <v>0</v>
          </cell>
        </row>
        <row r="613">
          <cell r="A613">
            <v>0</v>
          </cell>
          <cell r="B613">
            <v>0</v>
          </cell>
          <cell r="C613">
            <v>0</v>
          </cell>
        </row>
        <row r="614">
          <cell r="A614">
            <v>0</v>
          </cell>
          <cell r="B614">
            <v>0</v>
          </cell>
          <cell r="C614">
            <v>0</v>
          </cell>
        </row>
        <row r="615">
          <cell r="A615">
            <v>0</v>
          </cell>
          <cell r="B615">
            <v>0</v>
          </cell>
          <cell r="C615">
            <v>0</v>
          </cell>
        </row>
        <row r="616">
          <cell r="A616">
            <v>0</v>
          </cell>
          <cell r="B616">
            <v>0</v>
          </cell>
          <cell r="C616">
            <v>0</v>
          </cell>
        </row>
        <row r="617">
          <cell r="A617">
            <v>0</v>
          </cell>
          <cell r="B617">
            <v>0</v>
          </cell>
          <cell r="C617">
            <v>0</v>
          </cell>
        </row>
        <row r="618">
          <cell r="A618">
            <v>0</v>
          </cell>
          <cell r="B618">
            <v>0</v>
          </cell>
          <cell r="C618">
            <v>0</v>
          </cell>
        </row>
        <row r="619">
          <cell r="A619">
            <v>0</v>
          </cell>
          <cell r="B619">
            <v>0</v>
          </cell>
          <cell r="C619">
            <v>0</v>
          </cell>
        </row>
        <row r="620">
          <cell r="A620">
            <v>0</v>
          </cell>
          <cell r="B620">
            <v>0</v>
          </cell>
          <cell r="C620">
            <v>0</v>
          </cell>
        </row>
        <row r="621">
          <cell r="A621">
            <v>0</v>
          </cell>
          <cell r="B621">
            <v>0</v>
          </cell>
          <cell r="C621">
            <v>0</v>
          </cell>
        </row>
        <row r="622">
          <cell r="A622">
            <v>0</v>
          </cell>
          <cell r="B622">
            <v>0</v>
          </cell>
          <cell r="C622">
            <v>0</v>
          </cell>
        </row>
        <row r="623">
          <cell r="A623">
            <v>0</v>
          </cell>
          <cell r="B623">
            <v>0</v>
          </cell>
          <cell r="C623">
            <v>0</v>
          </cell>
        </row>
        <row r="624">
          <cell r="A624">
            <v>0</v>
          </cell>
          <cell r="B624">
            <v>0</v>
          </cell>
          <cell r="C624">
            <v>0</v>
          </cell>
        </row>
        <row r="625">
          <cell r="A625">
            <v>0</v>
          </cell>
          <cell r="B625">
            <v>0</v>
          </cell>
          <cell r="C625">
            <v>0</v>
          </cell>
        </row>
        <row r="626">
          <cell r="A626">
            <v>0</v>
          </cell>
          <cell r="B626">
            <v>0</v>
          </cell>
          <cell r="C626">
            <v>0</v>
          </cell>
        </row>
        <row r="627">
          <cell r="A627">
            <v>0</v>
          </cell>
          <cell r="B627">
            <v>0</v>
          </cell>
          <cell r="C627">
            <v>0</v>
          </cell>
        </row>
        <row r="628">
          <cell r="A628">
            <v>0</v>
          </cell>
          <cell r="B628">
            <v>0</v>
          </cell>
          <cell r="C628">
            <v>0</v>
          </cell>
        </row>
        <row r="629">
          <cell r="A629">
            <v>0</v>
          </cell>
          <cell r="B629">
            <v>0</v>
          </cell>
          <cell r="C629">
            <v>0</v>
          </cell>
        </row>
        <row r="630">
          <cell r="A630">
            <v>0</v>
          </cell>
          <cell r="B630">
            <v>0</v>
          </cell>
          <cell r="C630">
            <v>0</v>
          </cell>
        </row>
        <row r="631">
          <cell r="A631">
            <v>0</v>
          </cell>
          <cell r="B631">
            <v>0</v>
          </cell>
          <cell r="C631">
            <v>0</v>
          </cell>
        </row>
        <row r="632">
          <cell r="A632">
            <v>0</v>
          </cell>
          <cell r="B632">
            <v>0</v>
          </cell>
          <cell r="C632">
            <v>0</v>
          </cell>
        </row>
        <row r="633">
          <cell r="A633">
            <v>0</v>
          </cell>
          <cell r="B633">
            <v>0</v>
          </cell>
          <cell r="C633">
            <v>0</v>
          </cell>
        </row>
        <row r="634">
          <cell r="A634">
            <v>0</v>
          </cell>
          <cell r="B634">
            <v>0</v>
          </cell>
          <cell r="C634">
            <v>0</v>
          </cell>
        </row>
        <row r="635">
          <cell r="A635">
            <v>0</v>
          </cell>
          <cell r="B635">
            <v>0</v>
          </cell>
          <cell r="C635">
            <v>0</v>
          </cell>
        </row>
        <row r="636">
          <cell r="A636">
            <v>0</v>
          </cell>
          <cell r="B636">
            <v>0</v>
          </cell>
          <cell r="C636">
            <v>0</v>
          </cell>
        </row>
        <row r="637">
          <cell r="A637">
            <v>0</v>
          </cell>
          <cell r="B637">
            <v>0</v>
          </cell>
          <cell r="C637">
            <v>0</v>
          </cell>
        </row>
        <row r="638">
          <cell r="A638">
            <v>0</v>
          </cell>
          <cell r="B638">
            <v>0</v>
          </cell>
          <cell r="C638">
            <v>0</v>
          </cell>
        </row>
        <row r="639">
          <cell r="A639">
            <v>0</v>
          </cell>
          <cell r="B639">
            <v>0</v>
          </cell>
          <cell r="C639">
            <v>0</v>
          </cell>
        </row>
        <row r="640">
          <cell r="A640">
            <v>0</v>
          </cell>
          <cell r="B640">
            <v>0</v>
          </cell>
          <cell r="C640">
            <v>0</v>
          </cell>
        </row>
        <row r="641">
          <cell r="A641">
            <v>0</v>
          </cell>
          <cell r="B641">
            <v>0</v>
          </cell>
          <cell r="C641">
            <v>0</v>
          </cell>
        </row>
        <row r="642">
          <cell r="A642">
            <v>0</v>
          </cell>
          <cell r="B642">
            <v>0</v>
          </cell>
          <cell r="C642">
            <v>0</v>
          </cell>
        </row>
        <row r="643">
          <cell r="A643">
            <v>0</v>
          </cell>
          <cell r="B643">
            <v>0</v>
          </cell>
          <cell r="C643">
            <v>0</v>
          </cell>
        </row>
        <row r="644">
          <cell r="A644">
            <v>0</v>
          </cell>
          <cell r="B644">
            <v>0</v>
          </cell>
          <cell r="C644">
            <v>0</v>
          </cell>
        </row>
        <row r="645">
          <cell r="A645">
            <v>0</v>
          </cell>
          <cell r="B645">
            <v>0</v>
          </cell>
          <cell r="C645">
            <v>0</v>
          </cell>
        </row>
        <row r="646">
          <cell r="A646">
            <v>0</v>
          </cell>
          <cell r="B646">
            <v>0</v>
          </cell>
          <cell r="C646">
            <v>0</v>
          </cell>
        </row>
        <row r="647">
          <cell r="A647">
            <v>0</v>
          </cell>
          <cell r="B647">
            <v>0</v>
          </cell>
          <cell r="C647">
            <v>0</v>
          </cell>
        </row>
        <row r="648">
          <cell r="A648">
            <v>0</v>
          </cell>
          <cell r="B648">
            <v>0</v>
          </cell>
          <cell r="C648">
            <v>0</v>
          </cell>
        </row>
        <row r="649">
          <cell r="A649">
            <v>0</v>
          </cell>
          <cell r="B649">
            <v>0</v>
          </cell>
          <cell r="C649">
            <v>0</v>
          </cell>
        </row>
        <row r="650">
          <cell r="A650">
            <v>0</v>
          </cell>
          <cell r="B650">
            <v>0</v>
          </cell>
          <cell r="C650">
            <v>0</v>
          </cell>
        </row>
        <row r="651">
          <cell r="A651">
            <v>0</v>
          </cell>
          <cell r="B651">
            <v>0</v>
          </cell>
          <cell r="C651">
            <v>0</v>
          </cell>
        </row>
        <row r="652">
          <cell r="A652">
            <v>0</v>
          </cell>
          <cell r="B652">
            <v>0</v>
          </cell>
          <cell r="C652">
            <v>0</v>
          </cell>
        </row>
        <row r="653">
          <cell r="A653">
            <v>0</v>
          </cell>
          <cell r="B653">
            <v>0</v>
          </cell>
          <cell r="C653">
            <v>0</v>
          </cell>
        </row>
        <row r="654">
          <cell r="A654">
            <v>0</v>
          </cell>
          <cell r="B654">
            <v>0</v>
          </cell>
          <cell r="C654">
            <v>0</v>
          </cell>
        </row>
        <row r="655">
          <cell r="A655">
            <v>0</v>
          </cell>
          <cell r="B655">
            <v>0</v>
          </cell>
          <cell r="C655">
            <v>0</v>
          </cell>
        </row>
        <row r="656">
          <cell r="A656">
            <v>0</v>
          </cell>
          <cell r="B656">
            <v>0</v>
          </cell>
          <cell r="C656">
            <v>0</v>
          </cell>
        </row>
        <row r="657">
          <cell r="A657">
            <v>0</v>
          </cell>
          <cell r="B657">
            <v>0</v>
          </cell>
          <cell r="C657">
            <v>0</v>
          </cell>
        </row>
        <row r="658">
          <cell r="A658">
            <v>0</v>
          </cell>
          <cell r="B658">
            <v>0</v>
          </cell>
          <cell r="C658">
            <v>0</v>
          </cell>
        </row>
        <row r="659">
          <cell r="A659">
            <v>0</v>
          </cell>
          <cell r="B659">
            <v>0</v>
          </cell>
          <cell r="C659">
            <v>0</v>
          </cell>
        </row>
        <row r="660">
          <cell r="A660">
            <v>0</v>
          </cell>
          <cell r="B660">
            <v>0</v>
          </cell>
          <cell r="C660">
            <v>0</v>
          </cell>
        </row>
        <row r="661">
          <cell r="A661">
            <v>0</v>
          </cell>
          <cell r="B661">
            <v>0</v>
          </cell>
          <cell r="C661">
            <v>0</v>
          </cell>
        </row>
        <row r="662">
          <cell r="A662">
            <v>0</v>
          </cell>
          <cell r="B662">
            <v>0</v>
          </cell>
          <cell r="C662">
            <v>0</v>
          </cell>
        </row>
        <row r="663">
          <cell r="A663">
            <v>0</v>
          </cell>
          <cell r="B663">
            <v>0</v>
          </cell>
          <cell r="C663">
            <v>0</v>
          </cell>
        </row>
        <row r="664">
          <cell r="A664">
            <v>0</v>
          </cell>
          <cell r="B664">
            <v>0</v>
          </cell>
          <cell r="C664">
            <v>0</v>
          </cell>
        </row>
        <row r="665">
          <cell r="A665">
            <v>0</v>
          </cell>
          <cell r="B665">
            <v>0</v>
          </cell>
          <cell r="C665">
            <v>0</v>
          </cell>
        </row>
        <row r="666">
          <cell r="A666">
            <v>0</v>
          </cell>
          <cell r="B666">
            <v>0</v>
          </cell>
          <cell r="C666">
            <v>0</v>
          </cell>
        </row>
        <row r="667">
          <cell r="A667">
            <v>0</v>
          </cell>
          <cell r="B667">
            <v>0</v>
          </cell>
          <cell r="C667">
            <v>0</v>
          </cell>
        </row>
        <row r="668">
          <cell r="A668">
            <v>0</v>
          </cell>
          <cell r="B668">
            <v>0</v>
          </cell>
          <cell r="C668">
            <v>0</v>
          </cell>
        </row>
        <row r="669">
          <cell r="A669">
            <v>0</v>
          </cell>
          <cell r="B669">
            <v>0</v>
          </cell>
          <cell r="C669">
            <v>0</v>
          </cell>
        </row>
        <row r="670">
          <cell r="A670">
            <v>0</v>
          </cell>
          <cell r="B670">
            <v>0</v>
          </cell>
          <cell r="C670">
            <v>0</v>
          </cell>
        </row>
        <row r="671">
          <cell r="A671">
            <v>0</v>
          </cell>
          <cell r="B671">
            <v>0</v>
          </cell>
          <cell r="C671">
            <v>0</v>
          </cell>
        </row>
        <row r="672">
          <cell r="A672">
            <v>0</v>
          </cell>
          <cell r="B672">
            <v>0</v>
          </cell>
          <cell r="C672">
            <v>0</v>
          </cell>
        </row>
        <row r="673">
          <cell r="A673">
            <v>0</v>
          </cell>
          <cell r="B673">
            <v>0</v>
          </cell>
          <cell r="C673">
            <v>0</v>
          </cell>
        </row>
        <row r="674">
          <cell r="A674">
            <v>0</v>
          </cell>
          <cell r="B674">
            <v>0</v>
          </cell>
          <cell r="C674">
            <v>0</v>
          </cell>
        </row>
        <row r="675">
          <cell r="A675">
            <v>0</v>
          </cell>
          <cell r="B675">
            <v>0</v>
          </cell>
          <cell r="C675">
            <v>0</v>
          </cell>
        </row>
        <row r="676">
          <cell r="A676">
            <v>0</v>
          </cell>
          <cell r="B676">
            <v>0</v>
          </cell>
          <cell r="C676">
            <v>0</v>
          </cell>
        </row>
        <row r="677">
          <cell r="A677">
            <v>0</v>
          </cell>
          <cell r="B677">
            <v>0</v>
          </cell>
          <cell r="C677">
            <v>0</v>
          </cell>
        </row>
        <row r="678">
          <cell r="A678">
            <v>0</v>
          </cell>
          <cell r="B678">
            <v>0</v>
          </cell>
          <cell r="C678">
            <v>0</v>
          </cell>
        </row>
        <row r="679">
          <cell r="A679">
            <v>0</v>
          </cell>
          <cell r="B679">
            <v>0</v>
          </cell>
          <cell r="C679">
            <v>0</v>
          </cell>
        </row>
        <row r="680">
          <cell r="A680">
            <v>0</v>
          </cell>
          <cell r="B680">
            <v>0</v>
          </cell>
          <cell r="C680">
            <v>0</v>
          </cell>
        </row>
        <row r="681">
          <cell r="A681">
            <v>0</v>
          </cell>
          <cell r="B681">
            <v>0</v>
          </cell>
          <cell r="C681">
            <v>0</v>
          </cell>
        </row>
        <row r="682">
          <cell r="A682">
            <v>0</v>
          </cell>
          <cell r="B682">
            <v>0</v>
          </cell>
          <cell r="C682">
            <v>0</v>
          </cell>
        </row>
        <row r="683">
          <cell r="A683">
            <v>0</v>
          </cell>
          <cell r="B683">
            <v>0</v>
          </cell>
          <cell r="C683">
            <v>0</v>
          </cell>
        </row>
        <row r="684">
          <cell r="A684">
            <v>0</v>
          </cell>
          <cell r="B684">
            <v>0</v>
          </cell>
          <cell r="C684">
            <v>0</v>
          </cell>
        </row>
        <row r="685">
          <cell r="A685">
            <v>0</v>
          </cell>
          <cell r="B685">
            <v>0</v>
          </cell>
          <cell r="C685">
            <v>0</v>
          </cell>
        </row>
        <row r="686">
          <cell r="A686">
            <v>0</v>
          </cell>
          <cell r="B686">
            <v>0</v>
          </cell>
          <cell r="C686">
            <v>0</v>
          </cell>
        </row>
        <row r="687">
          <cell r="A687">
            <v>0</v>
          </cell>
          <cell r="B687">
            <v>0</v>
          </cell>
          <cell r="C687">
            <v>0</v>
          </cell>
        </row>
        <row r="688">
          <cell r="A688">
            <v>0</v>
          </cell>
          <cell r="B688">
            <v>0</v>
          </cell>
          <cell r="C688">
            <v>0</v>
          </cell>
        </row>
        <row r="689">
          <cell r="A689">
            <v>0</v>
          </cell>
          <cell r="B689">
            <v>0</v>
          </cell>
          <cell r="C689">
            <v>0</v>
          </cell>
        </row>
        <row r="690">
          <cell r="A690">
            <v>0</v>
          </cell>
          <cell r="B690">
            <v>0</v>
          </cell>
          <cell r="C690">
            <v>0</v>
          </cell>
        </row>
        <row r="691">
          <cell r="A691">
            <v>0</v>
          </cell>
          <cell r="B691">
            <v>0</v>
          </cell>
          <cell r="C691">
            <v>0</v>
          </cell>
        </row>
        <row r="692">
          <cell r="A692">
            <v>0</v>
          </cell>
          <cell r="B692">
            <v>0</v>
          </cell>
          <cell r="C692">
            <v>0</v>
          </cell>
        </row>
        <row r="693">
          <cell r="A693">
            <v>0</v>
          </cell>
          <cell r="B693">
            <v>0</v>
          </cell>
          <cell r="C693">
            <v>0</v>
          </cell>
        </row>
        <row r="694">
          <cell r="A694">
            <v>0</v>
          </cell>
          <cell r="B694">
            <v>0</v>
          </cell>
          <cell r="C694">
            <v>0</v>
          </cell>
        </row>
        <row r="695">
          <cell r="A695">
            <v>0</v>
          </cell>
          <cell r="B695">
            <v>0</v>
          </cell>
          <cell r="C695">
            <v>0</v>
          </cell>
        </row>
        <row r="696">
          <cell r="A696">
            <v>0</v>
          </cell>
          <cell r="B696">
            <v>0</v>
          </cell>
          <cell r="C696">
            <v>0</v>
          </cell>
        </row>
        <row r="697">
          <cell r="A697">
            <v>0</v>
          </cell>
          <cell r="B697">
            <v>0</v>
          </cell>
          <cell r="C697">
            <v>0</v>
          </cell>
        </row>
        <row r="698">
          <cell r="A698">
            <v>0</v>
          </cell>
          <cell r="B698">
            <v>0</v>
          </cell>
          <cell r="C698">
            <v>0</v>
          </cell>
        </row>
        <row r="699">
          <cell r="A699">
            <v>0</v>
          </cell>
          <cell r="B699">
            <v>0</v>
          </cell>
          <cell r="C699">
            <v>0</v>
          </cell>
        </row>
        <row r="700">
          <cell r="A700">
            <v>0</v>
          </cell>
          <cell r="B700">
            <v>0</v>
          </cell>
          <cell r="C700">
            <v>0</v>
          </cell>
        </row>
        <row r="701">
          <cell r="A701">
            <v>0</v>
          </cell>
          <cell r="B701">
            <v>0</v>
          </cell>
          <cell r="C701">
            <v>0</v>
          </cell>
        </row>
        <row r="702">
          <cell r="A702">
            <v>0</v>
          </cell>
          <cell r="B702">
            <v>0</v>
          </cell>
          <cell r="C702">
            <v>0</v>
          </cell>
        </row>
        <row r="703">
          <cell r="A703">
            <v>0</v>
          </cell>
          <cell r="B703">
            <v>0</v>
          </cell>
          <cell r="C703">
            <v>0</v>
          </cell>
        </row>
        <row r="704">
          <cell r="A704">
            <v>0</v>
          </cell>
          <cell r="B704">
            <v>0</v>
          </cell>
          <cell r="C704">
            <v>0</v>
          </cell>
        </row>
        <row r="705">
          <cell r="A705">
            <v>0</v>
          </cell>
          <cell r="B705">
            <v>0</v>
          </cell>
          <cell r="C705">
            <v>0</v>
          </cell>
        </row>
        <row r="706">
          <cell r="A706">
            <v>0</v>
          </cell>
          <cell r="B706">
            <v>0</v>
          </cell>
          <cell r="C706">
            <v>0</v>
          </cell>
        </row>
        <row r="707">
          <cell r="A707">
            <v>0</v>
          </cell>
          <cell r="B707">
            <v>0</v>
          </cell>
          <cell r="C707">
            <v>0</v>
          </cell>
        </row>
        <row r="708">
          <cell r="A708">
            <v>0</v>
          </cell>
          <cell r="B708">
            <v>0</v>
          </cell>
          <cell r="C708">
            <v>0</v>
          </cell>
        </row>
        <row r="709">
          <cell r="A709">
            <v>0</v>
          </cell>
          <cell r="B709">
            <v>0</v>
          </cell>
          <cell r="C709">
            <v>0</v>
          </cell>
        </row>
        <row r="710">
          <cell r="A710">
            <v>0</v>
          </cell>
          <cell r="B710">
            <v>0</v>
          </cell>
          <cell r="C710">
            <v>0</v>
          </cell>
        </row>
        <row r="711">
          <cell r="A711">
            <v>0</v>
          </cell>
          <cell r="B711">
            <v>0</v>
          </cell>
          <cell r="C711">
            <v>0</v>
          </cell>
        </row>
        <row r="712">
          <cell r="A712">
            <v>0</v>
          </cell>
          <cell r="B712">
            <v>0</v>
          </cell>
          <cell r="C712">
            <v>0</v>
          </cell>
        </row>
        <row r="713">
          <cell r="A713">
            <v>0</v>
          </cell>
          <cell r="B713">
            <v>0</v>
          </cell>
          <cell r="C713">
            <v>0</v>
          </cell>
        </row>
        <row r="714">
          <cell r="A714">
            <v>0</v>
          </cell>
          <cell r="B714">
            <v>0</v>
          </cell>
          <cell r="C714">
            <v>0</v>
          </cell>
        </row>
        <row r="715">
          <cell r="A715">
            <v>0</v>
          </cell>
          <cell r="B715">
            <v>0</v>
          </cell>
          <cell r="C715">
            <v>0</v>
          </cell>
        </row>
        <row r="716">
          <cell r="A716">
            <v>0</v>
          </cell>
          <cell r="B716">
            <v>0</v>
          </cell>
          <cell r="C716">
            <v>0</v>
          </cell>
        </row>
        <row r="717">
          <cell r="A717">
            <v>0</v>
          </cell>
          <cell r="B717">
            <v>0</v>
          </cell>
          <cell r="C717">
            <v>0</v>
          </cell>
        </row>
        <row r="718">
          <cell r="A718">
            <v>0</v>
          </cell>
          <cell r="B718">
            <v>0</v>
          </cell>
          <cell r="C718">
            <v>0</v>
          </cell>
        </row>
        <row r="719">
          <cell r="A719">
            <v>0</v>
          </cell>
          <cell r="B719">
            <v>0</v>
          </cell>
          <cell r="C719">
            <v>0</v>
          </cell>
        </row>
        <row r="720">
          <cell r="A720">
            <v>0</v>
          </cell>
          <cell r="B720">
            <v>0</v>
          </cell>
          <cell r="C720">
            <v>0</v>
          </cell>
        </row>
        <row r="721">
          <cell r="A721">
            <v>0</v>
          </cell>
          <cell r="B721">
            <v>0</v>
          </cell>
          <cell r="C721">
            <v>0</v>
          </cell>
        </row>
        <row r="722">
          <cell r="A722">
            <v>0</v>
          </cell>
          <cell r="B722">
            <v>0</v>
          </cell>
          <cell r="C722">
            <v>0</v>
          </cell>
        </row>
        <row r="723">
          <cell r="A723">
            <v>0</v>
          </cell>
          <cell r="B723">
            <v>0</v>
          </cell>
          <cell r="C723">
            <v>0</v>
          </cell>
        </row>
        <row r="724">
          <cell r="A724">
            <v>0</v>
          </cell>
          <cell r="B724">
            <v>0</v>
          </cell>
          <cell r="C724">
            <v>0</v>
          </cell>
        </row>
        <row r="725">
          <cell r="A725">
            <v>0</v>
          </cell>
          <cell r="B725">
            <v>0</v>
          </cell>
          <cell r="C725">
            <v>0</v>
          </cell>
        </row>
        <row r="726">
          <cell r="A726">
            <v>0</v>
          </cell>
          <cell r="B726">
            <v>0</v>
          </cell>
          <cell r="C726">
            <v>0</v>
          </cell>
        </row>
        <row r="727">
          <cell r="A727">
            <v>0</v>
          </cell>
          <cell r="B727">
            <v>0</v>
          </cell>
          <cell r="C727">
            <v>0</v>
          </cell>
        </row>
        <row r="728">
          <cell r="A728">
            <v>0</v>
          </cell>
          <cell r="B728">
            <v>0</v>
          </cell>
          <cell r="C728">
            <v>0</v>
          </cell>
        </row>
        <row r="729">
          <cell r="A729">
            <v>0</v>
          </cell>
          <cell r="B729">
            <v>0</v>
          </cell>
          <cell r="C729">
            <v>0</v>
          </cell>
        </row>
        <row r="730">
          <cell r="A730">
            <v>0</v>
          </cell>
          <cell r="B730">
            <v>0</v>
          </cell>
          <cell r="C730">
            <v>0</v>
          </cell>
        </row>
        <row r="731">
          <cell r="A731">
            <v>0</v>
          </cell>
          <cell r="B731">
            <v>0</v>
          </cell>
          <cell r="C731">
            <v>0</v>
          </cell>
        </row>
        <row r="732">
          <cell r="A732">
            <v>0</v>
          </cell>
          <cell r="B732">
            <v>0</v>
          </cell>
          <cell r="C732">
            <v>0</v>
          </cell>
        </row>
        <row r="733">
          <cell r="A733">
            <v>0</v>
          </cell>
          <cell r="B733">
            <v>0</v>
          </cell>
          <cell r="C733">
            <v>0</v>
          </cell>
        </row>
        <row r="734">
          <cell r="A734">
            <v>0</v>
          </cell>
          <cell r="B734">
            <v>0</v>
          </cell>
          <cell r="C734">
            <v>0</v>
          </cell>
        </row>
        <row r="735">
          <cell r="A735">
            <v>0</v>
          </cell>
          <cell r="B735">
            <v>0</v>
          </cell>
          <cell r="C735">
            <v>0</v>
          </cell>
        </row>
        <row r="736">
          <cell r="A736">
            <v>0</v>
          </cell>
          <cell r="B736">
            <v>0</v>
          </cell>
          <cell r="C736">
            <v>0</v>
          </cell>
        </row>
        <row r="737">
          <cell r="A737">
            <v>0</v>
          </cell>
          <cell r="B737">
            <v>0</v>
          </cell>
          <cell r="C737">
            <v>0</v>
          </cell>
        </row>
        <row r="738">
          <cell r="A738">
            <v>0</v>
          </cell>
          <cell r="B738">
            <v>0</v>
          </cell>
          <cell r="C738">
            <v>0</v>
          </cell>
        </row>
        <row r="739">
          <cell r="A739">
            <v>0</v>
          </cell>
          <cell r="B739">
            <v>0</v>
          </cell>
          <cell r="C739">
            <v>0</v>
          </cell>
        </row>
        <row r="740">
          <cell r="A740">
            <v>0</v>
          </cell>
          <cell r="B740">
            <v>0</v>
          </cell>
          <cell r="C740">
            <v>0</v>
          </cell>
        </row>
        <row r="741">
          <cell r="A741">
            <v>0</v>
          </cell>
          <cell r="B741">
            <v>0</v>
          </cell>
          <cell r="C741">
            <v>0</v>
          </cell>
        </row>
        <row r="742">
          <cell r="A742">
            <v>0</v>
          </cell>
          <cell r="B742">
            <v>0</v>
          </cell>
          <cell r="C742">
            <v>0</v>
          </cell>
        </row>
        <row r="743">
          <cell r="A743">
            <v>0</v>
          </cell>
          <cell r="B743">
            <v>0</v>
          </cell>
          <cell r="C743">
            <v>0</v>
          </cell>
        </row>
        <row r="744">
          <cell r="A744">
            <v>0</v>
          </cell>
          <cell r="B744">
            <v>0</v>
          </cell>
          <cell r="C744">
            <v>0</v>
          </cell>
        </row>
        <row r="745">
          <cell r="A745">
            <v>0</v>
          </cell>
          <cell r="B745">
            <v>0</v>
          </cell>
          <cell r="C745">
            <v>0</v>
          </cell>
        </row>
        <row r="746">
          <cell r="A746">
            <v>0</v>
          </cell>
          <cell r="B746">
            <v>0</v>
          </cell>
          <cell r="C746">
            <v>0</v>
          </cell>
        </row>
        <row r="747">
          <cell r="A747">
            <v>0</v>
          </cell>
          <cell r="B747">
            <v>0</v>
          </cell>
          <cell r="C747">
            <v>0</v>
          </cell>
        </row>
        <row r="748">
          <cell r="A748">
            <v>0</v>
          </cell>
          <cell r="B748">
            <v>0</v>
          </cell>
          <cell r="C748">
            <v>0</v>
          </cell>
        </row>
        <row r="749">
          <cell r="A749">
            <v>0</v>
          </cell>
          <cell r="B749">
            <v>0</v>
          </cell>
          <cell r="C749">
            <v>0</v>
          </cell>
        </row>
        <row r="750">
          <cell r="A750">
            <v>0</v>
          </cell>
          <cell r="B750">
            <v>0</v>
          </cell>
          <cell r="C750">
            <v>0</v>
          </cell>
        </row>
        <row r="751">
          <cell r="A751">
            <v>0</v>
          </cell>
          <cell r="B751">
            <v>0</v>
          </cell>
          <cell r="C751">
            <v>0</v>
          </cell>
        </row>
        <row r="752">
          <cell r="A752">
            <v>0</v>
          </cell>
          <cell r="B752">
            <v>0</v>
          </cell>
          <cell r="C752">
            <v>0</v>
          </cell>
        </row>
        <row r="753">
          <cell r="A753">
            <v>0</v>
          </cell>
          <cell r="B753">
            <v>0</v>
          </cell>
          <cell r="C753">
            <v>0</v>
          </cell>
        </row>
        <row r="754">
          <cell r="A754">
            <v>0</v>
          </cell>
          <cell r="B754">
            <v>0</v>
          </cell>
          <cell r="C754">
            <v>0</v>
          </cell>
        </row>
        <row r="755">
          <cell r="A755">
            <v>0</v>
          </cell>
          <cell r="B755">
            <v>0</v>
          </cell>
          <cell r="C755">
            <v>0</v>
          </cell>
        </row>
        <row r="756">
          <cell r="A756">
            <v>0</v>
          </cell>
          <cell r="B756">
            <v>0</v>
          </cell>
          <cell r="C756">
            <v>0</v>
          </cell>
        </row>
        <row r="757">
          <cell r="A757">
            <v>0</v>
          </cell>
          <cell r="B757">
            <v>0</v>
          </cell>
          <cell r="C757">
            <v>0</v>
          </cell>
        </row>
        <row r="758">
          <cell r="A758">
            <v>0</v>
          </cell>
          <cell r="B758">
            <v>0</v>
          </cell>
          <cell r="C758">
            <v>0</v>
          </cell>
        </row>
        <row r="759">
          <cell r="A759">
            <v>0</v>
          </cell>
          <cell r="B759">
            <v>0</v>
          </cell>
          <cell r="C759">
            <v>0</v>
          </cell>
        </row>
        <row r="760">
          <cell r="A760">
            <v>0</v>
          </cell>
          <cell r="B760">
            <v>0</v>
          </cell>
          <cell r="C760">
            <v>0</v>
          </cell>
        </row>
        <row r="761">
          <cell r="A761">
            <v>0</v>
          </cell>
          <cell r="B761">
            <v>0</v>
          </cell>
          <cell r="C761">
            <v>0</v>
          </cell>
        </row>
        <row r="762">
          <cell r="A762">
            <v>0</v>
          </cell>
          <cell r="B762">
            <v>0</v>
          </cell>
          <cell r="C762">
            <v>0</v>
          </cell>
        </row>
        <row r="763">
          <cell r="A763">
            <v>0</v>
          </cell>
          <cell r="B763">
            <v>0</v>
          </cell>
          <cell r="C763">
            <v>0</v>
          </cell>
        </row>
        <row r="764">
          <cell r="A764">
            <v>0</v>
          </cell>
          <cell r="B764">
            <v>0</v>
          </cell>
          <cell r="C764">
            <v>0</v>
          </cell>
        </row>
        <row r="765">
          <cell r="A765">
            <v>0</v>
          </cell>
          <cell r="B765">
            <v>0</v>
          </cell>
          <cell r="C765">
            <v>0</v>
          </cell>
        </row>
        <row r="766">
          <cell r="A766">
            <v>0</v>
          </cell>
          <cell r="B766">
            <v>0</v>
          </cell>
          <cell r="C766">
            <v>0</v>
          </cell>
        </row>
        <row r="767">
          <cell r="A767">
            <v>0</v>
          </cell>
          <cell r="B767">
            <v>0</v>
          </cell>
          <cell r="C767">
            <v>0</v>
          </cell>
        </row>
        <row r="768">
          <cell r="A768">
            <v>0</v>
          </cell>
          <cell r="B768">
            <v>0</v>
          </cell>
          <cell r="C768">
            <v>0</v>
          </cell>
        </row>
        <row r="769">
          <cell r="A769">
            <v>0</v>
          </cell>
          <cell r="B769">
            <v>0</v>
          </cell>
          <cell r="C769">
            <v>0</v>
          </cell>
        </row>
        <row r="770">
          <cell r="A770">
            <v>0</v>
          </cell>
          <cell r="B770">
            <v>0</v>
          </cell>
          <cell r="C770">
            <v>0</v>
          </cell>
        </row>
        <row r="771">
          <cell r="A771">
            <v>0</v>
          </cell>
          <cell r="B771">
            <v>0</v>
          </cell>
          <cell r="C771">
            <v>0</v>
          </cell>
        </row>
        <row r="772">
          <cell r="A772">
            <v>0</v>
          </cell>
          <cell r="B772">
            <v>0</v>
          </cell>
          <cell r="C772">
            <v>0</v>
          </cell>
        </row>
        <row r="773">
          <cell r="A773">
            <v>0</v>
          </cell>
          <cell r="B773">
            <v>0</v>
          </cell>
          <cell r="C773">
            <v>0</v>
          </cell>
        </row>
        <row r="774">
          <cell r="A774">
            <v>0</v>
          </cell>
          <cell r="B774">
            <v>0</v>
          </cell>
          <cell r="C774">
            <v>0</v>
          </cell>
        </row>
        <row r="775">
          <cell r="A775">
            <v>0</v>
          </cell>
          <cell r="B775">
            <v>0</v>
          </cell>
          <cell r="C775">
            <v>0</v>
          </cell>
        </row>
        <row r="776">
          <cell r="A776">
            <v>0</v>
          </cell>
          <cell r="B776">
            <v>0</v>
          </cell>
          <cell r="C776">
            <v>0</v>
          </cell>
        </row>
        <row r="777">
          <cell r="A777">
            <v>0</v>
          </cell>
          <cell r="B777">
            <v>0</v>
          </cell>
          <cell r="C777">
            <v>0</v>
          </cell>
        </row>
        <row r="778">
          <cell r="A778">
            <v>0</v>
          </cell>
          <cell r="B778">
            <v>0</v>
          </cell>
          <cell r="C778">
            <v>0</v>
          </cell>
        </row>
        <row r="779">
          <cell r="A779">
            <v>0</v>
          </cell>
          <cell r="B779">
            <v>0</v>
          </cell>
          <cell r="C779">
            <v>0</v>
          </cell>
        </row>
        <row r="780">
          <cell r="A780">
            <v>0</v>
          </cell>
          <cell r="B780">
            <v>0</v>
          </cell>
          <cell r="C780">
            <v>0</v>
          </cell>
        </row>
        <row r="781">
          <cell r="A781">
            <v>0</v>
          </cell>
          <cell r="B781">
            <v>0</v>
          </cell>
          <cell r="C781">
            <v>0</v>
          </cell>
        </row>
        <row r="782">
          <cell r="A782">
            <v>0</v>
          </cell>
          <cell r="B782">
            <v>0</v>
          </cell>
          <cell r="C782">
            <v>0</v>
          </cell>
        </row>
        <row r="783">
          <cell r="A783">
            <v>0</v>
          </cell>
          <cell r="B783">
            <v>0</v>
          </cell>
          <cell r="C783">
            <v>0</v>
          </cell>
        </row>
        <row r="784">
          <cell r="A784">
            <v>0</v>
          </cell>
          <cell r="B784">
            <v>0</v>
          </cell>
          <cell r="C784">
            <v>0</v>
          </cell>
        </row>
        <row r="785">
          <cell r="A785">
            <v>0</v>
          </cell>
          <cell r="B785">
            <v>0</v>
          </cell>
          <cell r="C785">
            <v>0</v>
          </cell>
        </row>
        <row r="786">
          <cell r="A786">
            <v>0</v>
          </cell>
          <cell r="B786">
            <v>0</v>
          </cell>
          <cell r="C786">
            <v>0</v>
          </cell>
        </row>
        <row r="787">
          <cell r="A787">
            <v>0</v>
          </cell>
          <cell r="B787">
            <v>0</v>
          </cell>
          <cell r="C787">
            <v>0</v>
          </cell>
        </row>
        <row r="788">
          <cell r="A788">
            <v>0</v>
          </cell>
          <cell r="B788">
            <v>0</v>
          </cell>
          <cell r="C788">
            <v>0</v>
          </cell>
        </row>
        <row r="789">
          <cell r="A789">
            <v>0</v>
          </cell>
          <cell r="B789">
            <v>0</v>
          </cell>
          <cell r="C789">
            <v>0</v>
          </cell>
        </row>
        <row r="790">
          <cell r="A790">
            <v>0</v>
          </cell>
          <cell r="B790">
            <v>0</v>
          </cell>
          <cell r="C790">
            <v>0</v>
          </cell>
        </row>
        <row r="791">
          <cell r="A791">
            <v>0</v>
          </cell>
          <cell r="B791">
            <v>0</v>
          </cell>
          <cell r="C791">
            <v>0</v>
          </cell>
        </row>
        <row r="792">
          <cell r="A792">
            <v>0</v>
          </cell>
          <cell r="B792">
            <v>0</v>
          </cell>
          <cell r="C792">
            <v>0</v>
          </cell>
        </row>
        <row r="793">
          <cell r="A793">
            <v>0</v>
          </cell>
          <cell r="B793">
            <v>0</v>
          </cell>
          <cell r="C793">
            <v>0</v>
          </cell>
        </row>
        <row r="794">
          <cell r="A794">
            <v>0</v>
          </cell>
          <cell r="B794">
            <v>0</v>
          </cell>
          <cell r="C794">
            <v>0</v>
          </cell>
        </row>
        <row r="795">
          <cell r="A795">
            <v>0</v>
          </cell>
          <cell r="B795">
            <v>0</v>
          </cell>
          <cell r="C795">
            <v>0</v>
          </cell>
        </row>
        <row r="796">
          <cell r="A796">
            <v>0</v>
          </cell>
          <cell r="B796">
            <v>0</v>
          </cell>
          <cell r="C796">
            <v>0</v>
          </cell>
        </row>
        <row r="797">
          <cell r="A797">
            <v>0</v>
          </cell>
          <cell r="B797">
            <v>0</v>
          </cell>
          <cell r="C797">
            <v>0</v>
          </cell>
        </row>
        <row r="798">
          <cell r="A798">
            <v>0</v>
          </cell>
          <cell r="B798">
            <v>0</v>
          </cell>
          <cell r="C798">
            <v>0</v>
          </cell>
        </row>
        <row r="799">
          <cell r="A799">
            <v>0</v>
          </cell>
          <cell r="B799">
            <v>0</v>
          </cell>
          <cell r="C799">
            <v>0</v>
          </cell>
        </row>
        <row r="800">
          <cell r="A800">
            <v>0</v>
          </cell>
          <cell r="B800">
            <v>0</v>
          </cell>
          <cell r="C800">
            <v>0</v>
          </cell>
        </row>
        <row r="801">
          <cell r="A801">
            <v>0</v>
          </cell>
          <cell r="B801">
            <v>0</v>
          </cell>
          <cell r="C801">
            <v>0</v>
          </cell>
        </row>
        <row r="802">
          <cell r="A802">
            <v>0</v>
          </cell>
          <cell r="B802">
            <v>0</v>
          </cell>
          <cell r="C802">
            <v>0</v>
          </cell>
        </row>
        <row r="803">
          <cell r="A803">
            <v>0</v>
          </cell>
          <cell r="B803">
            <v>0</v>
          </cell>
          <cell r="C803">
            <v>0</v>
          </cell>
        </row>
        <row r="804">
          <cell r="A804">
            <v>0</v>
          </cell>
          <cell r="B804">
            <v>0</v>
          </cell>
          <cell r="C804">
            <v>0</v>
          </cell>
        </row>
        <row r="805">
          <cell r="A805">
            <v>0</v>
          </cell>
          <cell r="B805">
            <v>0</v>
          </cell>
          <cell r="C805">
            <v>0</v>
          </cell>
        </row>
        <row r="806">
          <cell r="A806">
            <v>0</v>
          </cell>
          <cell r="B806">
            <v>0</v>
          </cell>
          <cell r="C806">
            <v>0</v>
          </cell>
        </row>
        <row r="807">
          <cell r="A807">
            <v>0</v>
          </cell>
          <cell r="B807">
            <v>0</v>
          </cell>
          <cell r="C807">
            <v>0</v>
          </cell>
        </row>
        <row r="808">
          <cell r="A808">
            <v>0</v>
          </cell>
          <cell r="B808">
            <v>0</v>
          </cell>
          <cell r="C808">
            <v>0</v>
          </cell>
        </row>
        <row r="809">
          <cell r="A809">
            <v>0</v>
          </cell>
          <cell r="B809">
            <v>0</v>
          </cell>
          <cell r="C809">
            <v>0</v>
          </cell>
        </row>
        <row r="810">
          <cell r="A810">
            <v>0</v>
          </cell>
          <cell r="B810">
            <v>0</v>
          </cell>
          <cell r="C810">
            <v>0</v>
          </cell>
        </row>
        <row r="811">
          <cell r="A811">
            <v>0</v>
          </cell>
          <cell r="B811">
            <v>0</v>
          </cell>
          <cell r="C811">
            <v>0</v>
          </cell>
        </row>
        <row r="812">
          <cell r="A812">
            <v>0</v>
          </cell>
          <cell r="B812">
            <v>0</v>
          </cell>
          <cell r="C812">
            <v>0</v>
          </cell>
        </row>
        <row r="813">
          <cell r="A813">
            <v>0</v>
          </cell>
          <cell r="B813">
            <v>0</v>
          </cell>
          <cell r="C813">
            <v>0</v>
          </cell>
        </row>
        <row r="814">
          <cell r="A814">
            <v>0</v>
          </cell>
          <cell r="B814">
            <v>0</v>
          </cell>
          <cell r="C814">
            <v>0</v>
          </cell>
        </row>
        <row r="815">
          <cell r="A815">
            <v>0</v>
          </cell>
          <cell r="B815">
            <v>0</v>
          </cell>
          <cell r="C815">
            <v>0</v>
          </cell>
        </row>
        <row r="816">
          <cell r="A816">
            <v>0</v>
          </cell>
          <cell r="B816">
            <v>0</v>
          </cell>
          <cell r="C816">
            <v>0</v>
          </cell>
        </row>
        <row r="817">
          <cell r="A817">
            <v>0</v>
          </cell>
          <cell r="B817">
            <v>0</v>
          </cell>
          <cell r="C817">
            <v>0</v>
          </cell>
        </row>
        <row r="818">
          <cell r="A818">
            <v>0</v>
          </cell>
          <cell r="B818">
            <v>0</v>
          </cell>
          <cell r="C818">
            <v>0</v>
          </cell>
        </row>
        <row r="819">
          <cell r="A819">
            <v>0</v>
          </cell>
          <cell r="B819">
            <v>0</v>
          </cell>
          <cell r="C819">
            <v>0</v>
          </cell>
        </row>
        <row r="820">
          <cell r="A820">
            <v>0</v>
          </cell>
          <cell r="B820">
            <v>0</v>
          </cell>
          <cell r="C820">
            <v>0</v>
          </cell>
        </row>
        <row r="821">
          <cell r="A821">
            <v>0</v>
          </cell>
          <cell r="B821">
            <v>0</v>
          </cell>
          <cell r="C821">
            <v>0</v>
          </cell>
        </row>
        <row r="822">
          <cell r="A822">
            <v>0</v>
          </cell>
          <cell r="B822">
            <v>0</v>
          </cell>
          <cell r="C822">
            <v>0</v>
          </cell>
        </row>
        <row r="823">
          <cell r="A823">
            <v>0</v>
          </cell>
          <cell r="B823">
            <v>0</v>
          </cell>
          <cell r="C823">
            <v>0</v>
          </cell>
        </row>
        <row r="824">
          <cell r="A824">
            <v>0</v>
          </cell>
          <cell r="B824">
            <v>0</v>
          </cell>
          <cell r="C824">
            <v>0</v>
          </cell>
        </row>
        <row r="825">
          <cell r="A825">
            <v>0</v>
          </cell>
          <cell r="B825">
            <v>0</v>
          </cell>
          <cell r="C825">
            <v>0</v>
          </cell>
        </row>
        <row r="826">
          <cell r="A826">
            <v>0</v>
          </cell>
          <cell r="B826">
            <v>0</v>
          </cell>
          <cell r="C826">
            <v>0</v>
          </cell>
        </row>
        <row r="827">
          <cell r="A827">
            <v>0</v>
          </cell>
          <cell r="B827">
            <v>0</v>
          </cell>
          <cell r="C827">
            <v>0</v>
          </cell>
        </row>
        <row r="828">
          <cell r="A828">
            <v>0</v>
          </cell>
          <cell r="B828">
            <v>0</v>
          </cell>
          <cell r="C828">
            <v>0</v>
          </cell>
        </row>
        <row r="829">
          <cell r="A829">
            <v>0</v>
          </cell>
          <cell r="B829">
            <v>0</v>
          </cell>
          <cell r="C829">
            <v>0</v>
          </cell>
        </row>
        <row r="830">
          <cell r="A830">
            <v>0</v>
          </cell>
          <cell r="B830">
            <v>0</v>
          </cell>
          <cell r="C830">
            <v>0</v>
          </cell>
        </row>
        <row r="831">
          <cell r="A831">
            <v>0</v>
          </cell>
          <cell r="B831">
            <v>0</v>
          </cell>
          <cell r="C831">
            <v>0</v>
          </cell>
        </row>
        <row r="832">
          <cell r="A832">
            <v>0</v>
          </cell>
          <cell r="B832">
            <v>0</v>
          </cell>
          <cell r="C832">
            <v>0</v>
          </cell>
        </row>
        <row r="833">
          <cell r="A833">
            <v>0</v>
          </cell>
          <cell r="B833">
            <v>0</v>
          </cell>
          <cell r="C833">
            <v>0</v>
          </cell>
        </row>
        <row r="834">
          <cell r="A834">
            <v>0</v>
          </cell>
          <cell r="B834">
            <v>0</v>
          </cell>
          <cell r="C834">
            <v>0</v>
          </cell>
        </row>
        <row r="835">
          <cell r="A835">
            <v>0</v>
          </cell>
          <cell r="B835">
            <v>0</v>
          </cell>
          <cell r="C835">
            <v>0</v>
          </cell>
        </row>
        <row r="836">
          <cell r="A836">
            <v>0</v>
          </cell>
          <cell r="B836">
            <v>0</v>
          </cell>
          <cell r="C836">
            <v>0</v>
          </cell>
        </row>
        <row r="837">
          <cell r="A837">
            <v>0</v>
          </cell>
          <cell r="B837">
            <v>0</v>
          </cell>
          <cell r="C837">
            <v>0</v>
          </cell>
        </row>
        <row r="838">
          <cell r="A838">
            <v>0</v>
          </cell>
          <cell r="B838">
            <v>0</v>
          </cell>
          <cell r="C838">
            <v>0</v>
          </cell>
        </row>
        <row r="839">
          <cell r="A839">
            <v>0</v>
          </cell>
          <cell r="B839">
            <v>0</v>
          </cell>
          <cell r="C839">
            <v>0</v>
          </cell>
        </row>
        <row r="840">
          <cell r="A840">
            <v>0</v>
          </cell>
          <cell r="B840">
            <v>0</v>
          </cell>
          <cell r="C840">
            <v>0</v>
          </cell>
        </row>
        <row r="841">
          <cell r="A841">
            <v>0</v>
          </cell>
          <cell r="B841">
            <v>0</v>
          </cell>
          <cell r="C841">
            <v>0</v>
          </cell>
        </row>
        <row r="842">
          <cell r="A842">
            <v>0</v>
          </cell>
          <cell r="B842">
            <v>0</v>
          </cell>
          <cell r="C842">
            <v>0</v>
          </cell>
        </row>
        <row r="843">
          <cell r="A843">
            <v>0</v>
          </cell>
          <cell r="B843">
            <v>0</v>
          </cell>
          <cell r="C843">
            <v>0</v>
          </cell>
        </row>
        <row r="844">
          <cell r="A844">
            <v>0</v>
          </cell>
          <cell r="B844">
            <v>0</v>
          </cell>
          <cell r="C844">
            <v>0</v>
          </cell>
        </row>
        <row r="845">
          <cell r="A845">
            <v>0</v>
          </cell>
          <cell r="B845">
            <v>0</v>
          </cell>
          <cell r="C845">
            <v>0</v>
          </cell>
        </row>
        <row r="846">
          <cell r="A846">
            <v>0</v>
          </cell>
          <cell r="B846">
            <v>0</v>
          </cell>
          <cell r="C846">
            <v>0</v>
          </cell>
        </row>
        <row r="847">
          <cell r="A847">
            <v>0</v>
          </cell>
          <cell r="B847">
            <v>0</v>
          </cell>
          <cell r="C847">
            <v>0</v>
          </cell>
        </row>
        <row r="848">
          <cell r="A848">
            <v>0</v>
          </cell>
          <cell r="B848">
            <v>0</v>
          </cell>
          <cell r="C848">
            <v>0</v>
          </cell>
        </row>
        <row r="849">
          <cell r="A849">
            <v>0</v>
          </cell>
          <cell r="B849">
            <v>0</v>
          </cell>
          <cell r="C849">
            <v>0</v>
          </cell>
        </row>
        <row r="850">
          <cell r="A850">
            <v>0</v>
          </cell>
          <cell r="B850">
            <v>0</v>
          </cell>
          <cell r="C850">
            <v>0</v>
          </cell>
        </row>
        <row r="851">
          <cell r="A851">
            <v>0</v>
          </cell>
          <cell r="B851">
            <v>0</v>
          </cell>
          <cell r="C851">
            <v>0</v>
          </cell>
        </row>
        <row r="852">
          <cell r="A852">
            <v>0</v>
          </cell>
          <cell r="B852">
            <v>0</v>
          </cell>
          <cell r="C852">
            <v>0</v>
          </cell>
        </row>
        <row r="853">
          <cell r="A853">
            <v>0</v>
          </cell>
          <cell r="B853">
            <v>0</v>
          </cell>
          <cell r="C853">
            <v>0</v>
          </cell>
        </row>
        <row r="854">
          <cell r="A854">
            <v>0</v>
          </cell>
          <cell r="B854">
            <v>0</v>
          </cell>
          <cell r="C854">
            <v>0</v>
          </cell>
        </row>
        <row r="855">
          <cell r="A855">
            <v>0</v>
          </cell>
          <cell r="B855">
            <v>0</v>
          </cell>
          <cell r="C855">
            <v>0</v>
          </cell>
        </row>
        <row r="856">
          <cell r="A856">
            <v>0</v>
          </cell>
          <cell r="B856">
            <v>0</v>
          </cell>
          <cell r="C856">
            <v>0</v>
          </cell>
        </row>
        <row r="857">
          <cell r="A857">
            <v>0</v>
          </cell>
          <cell r="B857">
            <v>0</v>
          </cell>
          <cell r="C857">
            <v>0</v>
          </cell>
        </row>
        <row r="858">
          <cell r="A858">
            <v>0</v>
          </cell>
          <cell r="B858">
            <v>0</v>
          </cell>
          <cell r="C858">
            <v>0</v>
          </cell>
        </row>
        <row r="859">
          <cell r="A859">
            <v>0</v>
          </cell>
          <cell r="B859">
            <v>0</v>
          </cell>
          <cell r="C859">
            <v>0</v>
          </cell>
        </row>
        <row r="860">
          <cell r="A860">
            <v>0</v>
          </cell>
          <cell r="B860">
            <v>0</v>
          </cell>
          <cell r="C860">
            <v>0</v>
          </cell>
        </row>
        <row r="861">
          <cell r="A861">
            <v>0</v>
          </cell>
          <cell r="B861">
            <v>0</v>
          </cell>
          <cell r="C861">
            <v>0</v>
          </cell>
        </row>
        <row r="862">
          <cell r="A862">
            <v>0</v>
          </cell>
          <cell r="B862">
            <v>0</v>
          </cell>
          <cell r="C862">
            <v>0</v>
          </cell>
        </row>
        <row r="863">
          <cell r="A863">
            <v>0</v>
          </cell>
          <cell r="B863">
            <v>0</v>
          </cell>
          <cell r="C863">
            <v>0</v>
          </cell>
        </row>
        <row r="864">
          <cell r="A864">
            <v>0</v>
          </cell>
          <cell r="B864">
            <v>0</v>
          </cell>
          <cell r="C864">
            <v>0</v>
          </cell>
        </row>
        <row r="865">
          <cell r="A865">
            <v>0</v>
          </cell>
          <cell r="B865">
            <v>0</v>
          </cell>
          <cell r="C865">
            <v>0</v>
          </cell>
        </row>
        <row r="866">
          <cell r="A866">
            <v>0</v>
          </cell>
          <cell r="B866">
            <v>0</v>
          </cell>
          <cell r="C866">
            <v>0</v>
          </cell>
        </row>
        <row r="867">
          <cell r="A867">
            <v>0</v>
          </cell>
          <cell r="B867">
            <v>0</v>
          </cell>
          <cell r="C867">
            <v>0</v>
          </cell>
        </row>
        <row r="868">
          <cell r="A868">
            <v>0</v>
          </cell>
          <cell r="B868">
            <v>0</v>
          </cell>
          <cell r="C868">
            <v>0</v>
          </cell>
        </row>
        <row r="869">
          <cell r="A869">
            <v>0</v>
          </cell>
          <cell r="B869">
            <v>0</v>
          </cell>
          <cell r="C869">
            <v>0</v>
          </cell>
        </row>
        <row r="870">
          <cell r="A870">
            <v>0</v>
          </cell>
          <cell r="B870">
            <v>0</v>
          </cell>
          <cell r="C870">
            <v>0</v>
          </cell>
        </row>
        <row r="871">
          <cell r="A871">
            <v>0</v>
          </cell>
          <cell r="B871">
            <v>0</v>
          </cell>
          <cell r="C871">
            <v>0</v>
          </cell>
        </row>
        <row r="872">
          <cell r="A872">
            <v>0</v>
          </cell>
          <cell r="B872">
            <v>0</v>
          </cell>
          <cell r="C872">
            <v>0</v>
          </cell>
        </row>
        <row r="873">
          <cell r="A873">
            <v>0</v>
          </cell>
          <cell r="B873">
            <v>0</v>
          </cell>
          <cell r="C873">
            <v>0</v>
          </cell>
        </row>
        <row r="874">
          <cell r="A874">
            <v>0</v>
          </cell>
          <cell r="B874">
            <v>0</v>
          </cell>
          <cell r="C874">
            <v>0</v>
          </cell>
        </row>
        <row r="875">
          <cell r="A875">
            <v>0</v>
          </cell>
          <cell r="B875">
            <v>0</v>
          </cell>
          <cell r="C875">
            <v>0</v>
          </cell>
        </row>
        <row r="876">
          <cell r="A876">
            <v>0</v>
          </cell>
          <cell r="B876">
            <v>0</v>
          </cell>
          <cell r="C876">
            <v>0</v>
          </cell>
        </row>
        <row r="877">
          <cell r="A877">
            <v>0</v>
          </cell>
          <cell r="B877">
            <v>0</v>
          </cell>
          <cell r="C877">
            <v>0</v>
          </cell>
        </row>
        <row r="878">
          <cell r="A878">
            <v>0</v>
          </cell>
          <cell r="B878">
            <v>0</v>
          </cell>
          <cell r="C878">
            <v>0</v>
          </cell>
        </row>
        <row r="879">
          <cell r="A879">
            <v>0</v>
          </cell>
          <cell r="B879">
            <v>0</v>
          </cell>
          <cell r="C879">
            <v>0</v>
          </cell>
        </row>
        <row r="880">
          <cell r="A880">
            <v>0</v>
          </cell>
          <cell r="B880">
            <v>0</v>
          </cell>
          <cell r="C880">
            <v>0</v>
          </cell>
        </row>
        <row r="881">
          <cell r="A881">
            <v>0</v>
          </cell>
          <cell r="B881">
            <v>0</v>
          </cell>
          <cell r="C881">
            <v>0</v>
          </cell>
        </row>
        <row r="882">
          <cell r="A882">
            <v>0</v>
          </cell>
          <cell r="B882">
            <v>0</v>
          </cell>
          <cell r="C882">
            <v>0</v>
          </cell>
        </row>
        <row r="883">
          <cell r="A883">
            <v>0</v>
          </cell>
          <cell r="B883">
            <v>0</v>
          </cell>
          <cell r="C883">
            <v>0</v>
          </cell>
        </row>
        <row r="884">
          <cell r="A884">
            <v>0</v>
          </cell>
          <cell r="B884">
            <v>0</v>
          </cell>
          <cell r="C884">
            <v>0</v>
          </cell>
        </row>
        <row r="885">
          <cell r="A885">
            <v>0</v>
          </cell>
          <cell r="B885">
            <v>0</v>
          </cell>
          <cell r="C885">
            <v>0</v>
          </cell>
        </row>
        <row r="886">
          <cell r="A886">
            <v>0</v>
          </cell>
          <cell r="B886">
            <v>0</v>
          </cell>
          <cell r="C886">
            <v>0</v>
          </cell>
        </row>
        <row r="887">
          <cell r="A887">
            <v>0</v>
          </cell>
          <cell r="B887">
            <v>0</v>
          </cell>
          <cell r="C887">
            <v>0</v>
          </cell>
        </row>
        <row r="888">
          <cell r="A888">
            <v>0</v>
          </cell>
          <cell r="B888">
            <v>0</v>
          </cell>
          <cell r="C888">
            <v>0</v>
          </cell>
        </row>
        <row r="889">
          <cell r="A889">
            <v>0</v>
          </cell>
          <cell r="B889">
            <v>0</v>
          </cell>
          <cell r="C889">
            <v>0</v>
          </cell>
        </row>
        <row r="890">
          <cell r="A890">
            <v>0</v>
          </cell>
          <cell r="B890">
            <v>0</v>
          </cell>
          <cell r="C890">
            <v>0</v>
          </cell>
        </row>
        <row r="891">
          <cell r="A891">
            <v>0</v>
          </cell>
          <cell r="B891">
            <v>0</v>
          </cell>
          <cell r="C891">
            <v>0</v>
          </cell>
        </row>
        <row r="892">
          <cell r="A892">
            <v>0</v>
          </cell>
          <cell r="B892">
            <v>0</v>
          </cell>
          <cell r="C892">
            <v>0</v>
          </cell>
        </row>
        <row r="893">
          <cell r="A893">
            <v>0</v>
          </cell>
          <cell r="B893">
            <v>0</v>
          </cell>
          <cell r="C893">
            <v>0</v>
          </cell>
        </row>
        <row r="894">
          <cell r="A894">
            <v>0</v>
          </cell>
          <cell r="B894">
            <v>0</v>
          </cell>
          <cell r="C894">
            <v>0</v>
          </cell>
        </row>
        <row r="895">
          <cell r="A895">
            <v>0</v>
          </cell>
          <cell r="B895">
            <v>0</v>
          </cell>
          <cell r="C895">
            <v>0</v>
          </cell>
        </row>
        <row r="896">
          <cell r="A896">
            <v>0</v>
          </cell>
          <cell r="B896">
            <v>0</v>
          </cell>
          <cell r="C896">
            <v>0</v>
          </cell>
        </row>
        <row r="897">
          <cell r="A897">
            <v>0</v>
          </cell>
          <cell r="B897">
            <v>0</v>
          </cell>
          <cell r="C897">
            <v>0</v>
          </cell>
        </row>
        <row r="898">
          <cell r="A898">
            <v>0</v>
          </cell>
          <cell r="B898">
            <v>0</v>
          </cell>
          <cell r="C898">
            <v>0</v>
          </cell>
        </row>
        <row r="899">
          <cell r="A899">
            <v>0</v>
          </cell>
          <cell r="B899">
            <v>0</v>
          </cell>
          <cell r="C899">
            <v>0</v>
          </cell>
        </row>
        <row r="900">
          <cell r="A900">
            <v>0</v>
          </cell>
          <cell r="B900">
            <v>0</v>
          </cell>
          <cell r="C900">
            <v>0</v>
          </cell>
        </row>
        <row r="901">
          <cell r="A901">
            <v>0</v>
          </cell>
          <cell r="B901">
            <v>0</v>
          </cell>
          <cell r="C901">
            <v>0</v>
          </cell>
        </row>
        <row r="902">
          <cell r="A902">
            <v>0</v>
          </cell>
          <cell r="B902">
            <v>0</v>
          </cell>
          <cell r="C902">
            <v>0</v>
          </cell>
        </row>
        <row r="903">
          <cell r="A903">
            <v>0</v>
          </cell>
          <cell r="B903">
            <v>0</v>
          </cell>
          <cell r="C903">
            <v>0</v>
          </cell>
        </row>
        <row r="904">
          <cell r="A904">
            <v>0</v>
          </cell>
          <cell r="B904">
            <v>0</v>
          </cell>
          <cell r="C904">
            <v>0</v>
          </cell>
        </row>
        <row r="905">
          <cell r="A905">
            <v>0</v>
          </cell>
          <cell r="B905">
            <v>0</v>
          </cell>
          <cell r="C905">
            <v>0</v>
          </cell>
        </row>
        <row r="906">
          <cell r="A906">
            <v>0</v>
          </cell>
          <cell r="B906">
            <v>0</v>
          </cell>
          <cell r="C906">
            <v>0</v>
          </cell>
        </row>
        <row r="907">
          <cell r="A907">
            <v>0</v>
          </cell>
          <cell r="B907">
            <v>0</v>
          </cell>
          <cell r="C907">
            <v>0</v>
          </cell>
        </row>
        <row r="908">
          <cell r="A908">
            <v>0</v>
          </cell>
          <cell r="B908">
            <v>0</v>
          </cell>
          <cell r="C908">
            <v>0</v>
          </cell>
        </row>
        <row r="909">
          <cell r="A909">
            <v>0</v>
          </cell>
          <cell r="B909">
            <v>0</v>
          </cell>
          <cell r="C909">
            <v>0</v>
          </cell>
        </row>
        <row r="910">
          <cell r="A910">
            <v>0</v>
          </cell>
          <cell r="B910">
            <v>0</v>
          </cell>
          <cell r="C910">
            <v>0</v>
          </cell>
        </row>
        <row r="911">
          <cell r="A911">
            <v>0</v>
          </cell>
          <cell r="B911">
            <v>0</v>
          </cell>
          <cell r="C911">
            <v>0</v>
          </cell>
        </row>
        <row r="912">
          <cell r="A912">
            <v>0</v>
          </cell>
          <cell r="B912">
            <v>0</v>
          </cell>
          <cell r="C912">
            <v>0</v>
          </cell>
        </row>
        <row r="913">
          <cell r="A913">
            <v>0</v>
          </cell>
          <cell r="B913">
            <v>0</v>
          </cell>
          <cell r="C913">
            <v>0</v>
          </cell>
        </row>
        <row r="914">
          <cell r="A914">
            <v>0</v>
          </cell>
          <cell r="B914">
            <v>0</v>
          </cell>
          <cell r="C914">
            <v>0</v>
          </cell>
        </row>
        <row r="915">
          <cell r="A915">
            <v>0</v>
          </cell>
          <cell r="B915">
            <v>0</v>
          </cell>
          <cell r="C915">
            <v>0</v>
          </cell>
        </row>
        <row r="916">
          <cell r="A916">
            <v>0</v>
          </cell>
          <cell r="B916">
            <v>0</v>
          </cell>
          <cell r="C916">
            <v>0</v>
          </cell>
        </row>
        <row r="917">
          <cell r="A917">
            <v>0</v>
          </cell>
          <cell r="B917">
            <v>0</v>
          </cell>
          <cell r="C917">
            <v>0</v>
          </cell>
        </row>
        <row r="918">
          <cell r="A918">
            <v>0</v>
          </cell>
          <cell r="B918">
            <v>0</v>
          </cell>
          <cell r="C918">
            <v>0</v>
          </cell>
        </row>
        <row r="919">
          <cell r="A919">
            <v>0</v>
          </cell>
          <cell r="B919">
            <v>0</v>
          </cell>
          <cell r="C919">
            <v>0</v>
          </cell>
        </row>
        <row r="920">
          <cell r="A920">
            <v>0</v>
          </cell>
          <cell r="B920">
            <v>0</v>
          </cell>
          <cell r="C920">
            <v>0</v>
          </cell>
        </row>
        <row r="921">
          <cell r="A921">
            <v>0</v>
          </cell>
          <cell r="B921">
            <v>0</v>
          </cell>
          <cell r="C921">
            <v>0</v>
          </cell>
        </row>
        <row r="922">
          <cell r="A922">
            <v>0</v>
          </cell>
          <cell r="B922">
            <v>0</v>
          </cell>
          <cell r="C922">
            <v>0</v>
          </cell>
        </row>
        <row r="923">
          <cell r="A923">
            <v>0</v>
          </cell>
          <cell r="B923">
            <v>0</v>
          </cell>
          <cell r="C923">
            <v>0</v>
          </cell>
        </row>
        <row r="924">
          <cell r="A924">
            <v>0</v>
          </cell>
          <cell r="B924">
            <v>0</v>
          </cell>
          <cell r="C924">
            <v>0</v>
          </cell>
        </row>
        <row r="925">
          <cell r="A925">
            <v>0</v>
          </cell>
          <cell r="B925">
            <v>0</v>
          </cell>
          <cell r="C925">
            <v>0</v>
          </cell>
        </row>
        <row r="926">
          <cell r="A926">
            <v>0</v>
          </cell>
          <cell r="B926">
            <v>0</v>
          </cell>
          <cell r="C926">
            <v>0</v>
          </cell>
        </row>
        <row r="927">
          <cell r="A927">
            <v>0</v>
          </cell>
          <cell r="B927">
            <v>0</v>
          </cell>
          <cell r="C927">
            <v>0</v>
          </cell>
        </row>
        <row r="928">
          <cell r="A928">
            <v>0</v>
          </cell>
          <cell r="B928">
            <v>0</v>
          </cell>
          <cell r="C928">
            <v>0</v>
          </cell>
        </row>
        <row r="929">
          <cell r="A929">
            <v>0</v>
          </cell>
          <cell r="B929">
            <v>0</v>
          </cell>
          <cell r="C929">
            <v>0</v>
          </cell>
        </row>
        <row r="930">
          <cell r="A930">
            <v>0</v>
          </cell>
          <cell r="B930">
            <v>0</v>
          </cell>
          <cell r="C930">
            <v>0</v>
          </cell>
        </row>
        <row r="931">
          <cell r="A931">
            <v>0</v>
          </cell>
          <cell r="B931">
            <v>0</v>
          </cell>
          <cell r="C931">
            <v>0</v>
          </cell>
        </row>
        <row r="932">
          <cell r="A932">
            <v>0</v>
          </cell>
          <cell r="B932">
            <v>0</v>
          </cell>
          <cell r="C932">
            <v>0</v>
          </cell>
        </row>
        <row r="933">
          <cell r="A933">
            <v>0</v>
          </cell>
          <cell r="B933">
            <v>0</v>
          </cell>
          <cell r="C933">
            <v>0</v>
          </cell>
        </row>
        <row r="934">
          <cell r="A934">
            <v>0</v>
          </cell>
          <cell r="B934">
            <v>0</v>
          </cell>
          <cell r="C934">
            <v>0</v>
          </cell>
        </row>
        <row r="935">
          <cell r="A935">
            <v>0</v>
          </cell>
          <cell r="B935">
            <v>0</v>
          </cell>
          <cell r="C935">
            <v>0</v>
          </cell>
        </row>
        <row r="936">
          <cell r="A936">
            <v>0</v>
          </cell>
          <cell r="B936">
            <v>0</v>
          </cell>
          <cell r="C936">
            <v>0</v>
          </cell>
        </row>
        <row r="937">
          <cell r="A937">
            <v>0</v>
          </cell>
          <cell r="B937">
            <v>0</v>
          </cell>
          <cell r="C937">
            <v>0</v>
          </cell>
        </row>
        <row r="938">
          <cell r="A938">
            <v>0</v>
          </cell>
          <cell r="B938">
            <v>0</v>
          </cell>
          <cell r="C938">
            <v>0</v>
          </cell>
        </row>
        <row r="939">
          <cell r="A939">
            <v>0</v>
          </cell>
          <cell r="B939">
            <v>0</v>
          </cell>
          <cell r="C939">
            <v>0</v>
          </cell>
        </row>
        <row r="940">
          <cell r="A940">
            <v>0</v>
          </cell>
          <cell r="B940">
            <v>0</v>
          </cell>
          <cell r="C940">
            <v>0</v>
          </cell>
        </row>
        <row r="941">
          <cell r="A941">
            <v>0</v>
          </cell>
          <cell r="B941">
            <v>0</v>
          </cell>
          <cell r="C941">
            <v>0</v>
          </cell>
        </row>
        <row r="942">
          <cell r="A942">
            <v>0</v>
          </cell>
          <cell r="B942">
            <v>0</v>
          </cell>
          <cell r="C942">
            <v>0</v>
          </cell>
        </row>
        <row r="943">
          <cell r="A943">
            <v>0</v>
          </cell>
          <cell r="B943">
            <v>0</v>
          </cell>
          <cell r="C943">
            <v>0</v>
          </cell>
        </row>
        <row r="944">
          <cell r="A944">
            <v>0</v>
          </cell>
          <cell r="B944">
            <v>0</v>
          </cell>
          <cell r="C944">
            <v>0</v>
          </cell>
        </row>
        <row r="945">
          <cell r="A945">
            <v>0</v>
          </cell>
          <cell r="B945">
            <v>0</v>
          </cell>
          <cell r="C945">
            <v>0</v>
          </cell>
        </row>
        <row r="946">
          <cell r="A946">
            <v>0</v>
          </cell>
          <cell r="B946">
            <v>0</v>
          </cell>
          <cell r="C946">
            <v>0</v>
          </cell>
        </row>
        <row r="947">
          <cell r="A947">
            <v>0</v>
          </cell>
          <cell r="B947">
            <v>0</v>
          </cell>
          <cell r="C947">
            <v>0</v>
          </cell>
        </row>
        <row r="948">
          <cell r="A948">
            <v>0</v>
          </cell>
          <cell r="B948">
            <v>0</v>
          </cell>
          <cell r="C948">
            <v>0</v>
          </cell>
        </row>
        <row r="949">
          <cell r="A949">
            <v>0</v>
          </cell>
          <cell r="B949">
            <v>0</v>
          </cell>
          <cell r="C949">
            <v>0</v>
          </cell>
        </row>
        <row r="950">
          <cell r="A950">
            <v>0</v>
          </cell>
          <cell r="B950">
            <v>0</v>
          </cell>
          <cell r="C950">
            <v>0</v>
          </cell>
        </row>
        <row r="951">
          <cell r="A951">
            <v>0</v>
          </cell>
          <cell r="B951">
            <v>0</v>
          </cell>
          <cell r="C951">
            <v>0</v>
          </cell>
        </row>
        <row r="952">
          <cell r="A952">
            <v>0</v>
          </cell>
          <cell r="B952">
            <v>0</v>
          </cell>
          <cell r="C952">
            <v>0</v>
          </cell>
        </row>
        <row r="953">
          <cell r="A953">
            <v>0</v>
          </cell>
          <cell r="B953">
            <v>0</v>
          </cell>
          <cell r="C953">
            <v>0</v>
          </cell>
        </row>
        <row r="954">
          <cell r="A954">
            <v>0</v>
          </cell>
          <cell r="B954">
            <v>0</v>
          </cell>
          <cell r="C954">
            <v>0</v>
          </cell>
        </row>
        <row r="955">
          <cell r="A955">
            <v>0</v>
          </cell>
          <cell r="B955">
            <v>0</v>
          </cell>
          <cell r="C955">
            <v>0</v>
          </cell>
        </row>
        <row r="956">
          <cell r="A956">
            <v>0</v>
          </cell>
          <cell r="B956">
            <v>0</v>
          </cell>
          <cell r="C956">
            <v>0</v>
          </cell>
        </row>
        <row r="957">
          <cell r="A957">
            <v>0</v>
          </cell>
          <cell r="B957">
            <v>0</v>
          </cell>
          <cell r="C957">
            <v>0</v>
          </cell>
        </row>
        <row r="958">
          <cell r="A958">
            <v>0</v>
          </cell>
          <cell r="B958">
            <v>0</v>
          </cell>
          <cell r="C958">
            <v>0</v>
          </cell>
        </row>
        <row r="959">
          <cell r="A959">
            <v>0</v>
          </cell>
          <cell r="B959">
            <v>0</v>
          </cell>
          <cell r="C959">
            <v>0</v>
          </cell>
        </row>
        <row r="960">
          <cell r="A960">
            <v>0</v>
          </cell>
          <cell r="B960">
            <v>0</v>
          </cell>
          <cell r="C960">
            <v>0</v>
          </cell>
        </row>
        <row r="961">
          <cell r="A961">
            <v>0</v>
          </cell>
          <cell r="B961">
            <v>0</v>
          </cell>
          <cell r="C961">
            <v>0</v>
          </cell>
        </row>
        <row r="962">
          <cell r="A962">
            <v>0</v>
          </cell>
          <cell r="B962">
            <v>0</v>
          </cell>
          <cell r="C962">
            <v>0</v>
          </cell>
        </row>
        <row r="963">
          <cell r="A963">
            <v>0</v>
          </cell>
          <cell r="B963">
            <v>0</v>
          </cell>
          <cell r="C963">
            <v>0</v>
          </cell>
        </row>
        <row r="964">
          <cell r="A964">
            <v>0</v>
          </cell>
          <cell r="B964">
            <v>0</v>
          </cell>
          <cell r="C964">
            <v>0</v>
          </cell>
        </row>
        <row r="965">
          <cell r="A965">
            <v>0</v>
          </cell>
          <cell r="B965">
            <v>0</v>
          </cell>
          <cell r="C965">
            <v>0</v>
          </cell>
        </row>
        <row r="966">
          <cell r="A966">
            <v>0</v>
          </cell>
          <cell r="B966">
            <v>0</v>
          </cell>
          <cell r="C966">
            <v>0</v>
          </cell>
        </row>
        <row r="967">
          <cell r="A967">
            <v>0</v>
          </cell>
          <cell r="B967">
            <v>0</v>
          </cell>
          <cell r="C967">
            <v>0</v>
          </cell>
        </row>
        <row r="968">
          <cell r="A968">
            <v>0</v>
          </cell>
          <cell r="B968">
            <v>0</v>
          </cell>
          <cell r="C968">
            <v>0</v>
          </cell>
        </row>
        <row r="969">
          <cell r="A969">
            <v>0</v>
          </cell>
          <cell r="B969">
            <v>0</v>
          </cell>
          <cell r="C969">
            <v>0</v>
          </cell>
        </row>
        <row r="970">
          <cell r="A970">
            <v>0</v>
          </cell>
          <cell r="B970">
            <v>0</v>
          </cell>
          <cell r="C970">
            <v>0</v>
          </cell>
        </row>
        <row r="971">
          <cell r="A971">
            <v>0</v>
          </cell>
          <cell r="B971">
            <v>0</v>
          </cell>
          <cell r="C971">
            <v>0</v>
          </cell>
        </row>
        <row r="972">
          <cell r="A972">
            <v>0</v>
          </cell>
          <cell r="B972">
            <v>0</v>
          </cell>
          <cell r="C972">
            <v>0</v>
          </cell>
        </row>
        <row r="973">
          <cell r="A973">
            <v>0</v>
          </cell>
          <cell r="B973">
            <v>0</v>
          </cell>
          <cell r="C973">
            <v>0</v>
          </cell>
        </row>
        <row r="974">
          <cell r="A974">
            <v>0</v>
          </cell>
          <cell r="B974">
            <v>0</v>
          </cell>
          <cell r="C974">
            <v>0</v>
          </cell>
        </row>
        <row r="975">
          <cell r="A975">
            <v>0</v>
          </cell>
          <cell r="B975">
            <v>0</v>
          </cell>
          <cell r="C975">
            <v>0</v>
          </cell>
        </row>
        <row r="976">
          <cell r="A976">
            <v>0</v>
          </cell>
          <cell r="B976">
            <v>0</v>
          </cell>
          <cell r="C976">
            <v>0</v>
          </cell>
        </row>
        <row r="977">
          <cell r="A977">
            <v>0</v>
          </cell>
          <cell r="B977">
            <v>0</v>
          </cell>
          <cell r="C977">
            <v>0</v>
          </cell>
        </row>
        <row r="978">
          <cell r="A978">
            <v>0</v>
          </cell>
          <cell r="B978">
            <v>0</v>
          </cell>
          <cell r="C978">
            <v>0</v>
          </cell>
        </row>
        <row r="979">
          <cell r="A979">
            <v>0</v>
          </cell>
          <cell r="B979">
            <v>0</v>
          </cell>
          <cell r="C979">
            <v>0</v>
          </cell>
        </row>
        <row r="980">
          <cell r="A980">
            <v>0</v>
          </cell>
          <cell r="B980">
            <v>0</v>
          </cell>
          <cell r="C980">
            <v>0</v>
          </cell>
        </row>
        <row r="981">
          <cell r="A981">
            <v>0</v>
          </cell>
          <cell r="B981">
            <v>0</v>
          </cell>
          <cell r="C981">
            <v>0</v>
          </cell>
        </row>
        <row r="982">
          <cell r="A982">
            <v>0</v>
          </cell>
          <cell r="B982">
            <v>0</v>
          </cell>
          <cell r="C982">
            <v>0</v>
          </cell>
        </row>
        <row r="983">
          <cell r="A983">
            <v>0</v>
          </cell>
          <cell r="B983">
            <v>0</v>
          </cell>
          <cell r="C983">
            <v>0</v>
          </cell>
        </row>
        <row r="984">
          <cell r="A984">
            <v>0</v>
          </cell>
          <cell r="B984">
            <v>0</v>
          </cell>
          <cell r="C984">
            <v>0</v>
          </cell>
        </row>
        <row r="985">
          <cell r="A985">
            <v>0</v>
          </cell>
          <cell r="B985">
            <v>0</v>
          </cell>
          <cell r="C985">
            <v>0</v>
          </cell>
        </row>
        <row r="986">
          <cell r="A986">
            <v>0</v>
          </cell>
          <cell r="B986">
            <v>0</v>
          </cell>
          <cell r="C986">
            <v>0</v>
          </cell>
        </row>
        <row r="987">
          <cell r="A987">
            <v>0</v>
          </cell>
          <cell r="B987">
            <v>0</v>
          </cell>
          <cell r="C987">
            <v>0</v>
          </cell>
        </row>
        <row r="988">
          <cell r="A988">
            <v>0</v>
          </cell>
          <cell r="B988">
            <v>0</v>
          </cell>
          <cell r="C988">
            <v>0</v>
          </cell>
        </row>
        <row r="989">
          <cell r="A989">
            <v>0</v>
          </cell>
          <cell r="B989">
            <v>0</v>
          </cell>
          <cell r="C989">
            <v>0</v>
          </cell>
        </row>
        <row r="990">
          <cell r="A990">
            <v>0</v>
          </cell>
          <cell r="B990">
            <v>0</v>
          </cell>
          <cell r="C990">
            <v>0</v>
          </cell>
        </row>
        <row r="991">
          <cell r="A991">
            <v>0</v>
          </cell>
          <cell r="B991">
            <v>0</v>
          </cell>
          <cell r="C991">
            <v>0</v>
          </cell>
        </row>
        <row r="992">
          <cell r="A992">
            <v>0</v>
          </cell>
          <cell r="B992">
            <v>0</v>
          </cell>
          <cell r="C992">
            <v>0</v>
          </cell>
        </row>
        <row r="993">
          <cell r="A993">
            <v>0</v>
          </cell>
          <cell r="B993">
            <v>0</v>
          </cell>
          <cell r="C993">
            <v>0</v>
          </cell>
        </row>
        <row r="994">
          <cell r="A994">
            <v>0</v>
          </cell>
          <cell r="B994">
            <v>0</v>
          </cell>
          <cell r="C994">
            <v>0</v>
          </cell>
        </row>
        <row r="995">
          <cell r="A995">
            <v>0</v>
          </cell>
          <cell r="B995">
            <v>0</v>
          </cell>
          <cell r="C995">
            <v>0</v>
          </cell>
        </row>
        <row r="996">
          <cell r="A996">
            <v>0</v>
          </cell>
          <cell r="B996">
            <v>0</v>
          </cell>
          <cell r="C996">
            <v>0</v>
          </cell>
        </row>
        <row r="997">
          <cell r="A997">
            <v>0</v>
          </cell>
          <cell r="B997">
            <v>0</v>
          </cell>
          <cell r="C997">
            <v>0</v>
          </cell>
        </row>
        <row r="998">
          <cell r="A998">
            <v>0</v>
          </cell>
          <cell r="B998">
            <v>0</v>
          </cell>
          <cell r="C998">
            <v>0</v>
          </cell>
        </row>
        <row r="999">
          <cell r="A999">
            <v>0</v>
          </cell>
          <cell r="B999">
            <v>0</v>
          </cell>
          <cell r="C999">
            <v>0</v>
          </cell>
        </row>
        <row r="1000">
          <cell r="A1000">
            <v>0</v>
          </cell>
          <cell r="B1000">
            <v>0</v>
          </cell>
          <cell r="C1000">
            <v>0</v>
          </cell>
        </row>
        <row r="1001">
          <cell r="A1001">
            <v>0</v>
          </cell>
          <cell r="B1001">
            <v>0</v>
          </cell>
          <cell r="C1001">
            <v>0</v>
          </cell>
        </row>
        <row r="1002">
          <cell r="A1002">
            <v>0</v>
          </cell>
          <cell r="B1002">
            <v>0</v>
          </cell>
          <cell r="C1002">
            <v>0</v>
          </cell>
        </row>
        <row r="1003">
          <cell r="A1003">
            <v>0</v>
          </cell>
          <cell r="B1003">
            <v>0</v>
          </cell>
          <cell r="C1003">
            <v>0</v>
          </cell>
        </row>
        <row r="1004">
          <cell r="A1004">
            <v>0</v>
          </cell>
          <cell r="B1004">
            <v>0</v>
          </cell>
          <cell r="C1004">
            <v>0</v>
          </cell>
        </row>
        <row r="1005">
          <cell r="A1005">
            <v>0</v>
          </cell>
          <cell r="B1005">
            <v>0</v>
          </cell>
          <cell r="C1005">
            <v>0</v>
          </cell>
        </row>
        <row r="1006">
          <cell r="A1006">
            <v>0</v>
          </cell>
          <cell r="B1006">
            <v>0</v>
          </cell>
          <cell r="C1006">
            <v>0</v>
          </cell>
        </row>
        <row r="1007">
          <cell r="A1007">
            <v>0</v>
          </cell>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1">
          <cell r="A1011">
            <v>0</v>
          </cell>
          <cell r="B1011">
            <v>0</v>
          </cell>
          <cell r="C1011">
            <v>0</v>
          </cell>
        </row>
        <row r="1012">
          <cell r="A1012">
            <v>0</v>
          </cell>
          <cell r="B1012">
            <v>0</v>
          </cell>
          <cell r="C1012">
            <v>0</v>
          </cell>
        </row>
        <row r="1013">
          <cell r="A1013">
            <v>0</v>
          </cell>
          <cell r="B1013">
            <v>0</v>
          </cell>
          <cell r="C1013">
            <v>0</v>
          </cell>
        </row>
        <row r="1014">
          <cell r="A1014">
            <v>0</v>
          </cell>
          <cell r="B1014">
            <v>0</v>
          </cell>
          <cell r="C1014">
            <v>0</v>
          </cell>
        </row>
        <row r="1015">
          <cell r="A1015">
            <v>0</v>
          </cell>
          <cell r="B1015">
            <v>0</v>
          </cell>
          <cell r="C1015">
            <v>0</v>
          </cell>
        </row>
        <row r="1016">
          <cell r="A1016">
            <v>0</v>
          </cell>
          <cell r="B1016">
            <v>0</v>
          </cell>
          <cell r="C1016">
            <v>0</v>
          </cell>
        </row>
        <row r="1017">
          <cell r="A1017">
            <v>0</v>
          </cell>
          <cell r="B1017">
            <v>0</v>
          </cell>
          <cell r="C1017">
            <v>0</v>
          </cell>
        </row>
        <row r="1018">
          <cell r="A1018">
            <v>0</v>
          </cell>
          <cell r="B1018">
            <v>0</v>
          </cell>
          <cell r="C1018">
            <v>0</v>
          </cell>
        </row>
        <row r="1019">
          <cell r="A1019">
            <v>0</v>
          </cell>
          <cell r="B1019">
            <v>0</v>
          </cell>
          <cell r="C1019">
            <v>0</v>
          </cell>
        </row>
        <row r="1020">
          <cell r="A1020">
            <v>0</v>
          </cell>
          <cell r="B1020">
            <v>0</v>
          </cell>
          <cell r="C1020">
            <v>0</v>
          </cell>
        </row>
        <row r="1021">
          <cell r="A1021">
            <v>0</v>
          </cell>
          <cell r="B1021">
            <v>0</v>
          </cell>
          <cell r="C1021">
            <v>0</v>
          </cell>
        </row>
        <row r="1022">
          <cell r="A1022">
            <v>0</v>
          </cell>
          <cell r="B1022">
            <v>0</v>
          </cell>
          <cell r="C1022">
            <v>0</v>
          </cell>
        </row>
        <row r="1023">
          <cell r="A1023">
            <v>0</v>
          </cell>
          <cell r="B1023">
            <v>0</v>
          </cell>
          <cell r="C1023">
            <v>0</v>
          </cell>
        </row>
        <row r="1024">
          <cell r="A1024">
            <v>0</v>
          </cell>
          <cell r="B1024">
            <v>0</v>
          </cell>
          <cell r="C1024">
            <v>0</v>
          </cell>
        </row>
        <row r="1025">
          <cell r="A1025">
            <v>0</v>
          </cell>
          <cell r="B1025">
            <v>0</v>
          </cell>
          <cell r="C1025">
            <v>0</v>
          </cell>
        </row>
        <row r="1026">
          <cell r="A1026">
            <v>0</v>
          </cell>
          <cell r="B1026">
            <v>0</v>
          </cell>
          <cell r="C1026">
            <v>0</v>
          </cell>
        </row>
        <row r="1027">
          <cell r="A1027">
            <v>0</v>
          </cell>
          <cell r="B1027">
            <v>0</v>
          </cell>
          <cell r="C1027">
            <v>0</v>
          </cell>
        </row>
        <row r="1028">
          <cell r="A1028">
            <v>0</v>
          </cell>
          <cell r="B1028">
            <v>0</v>
          </cell>
          <cell r="C1028">
            <v>0</v>
          </cell>
        </row>
        <row r="1029">
          <cell r="A1029">
            <v>0</v>
          </cell>
          <cell r="B1029">
            <v>0</v>
          </cell>
          <cell r="C1029">
            <v>0</v>
          </cell>
        </row>
        <row r="1030">
          <cell r="A1030">
            <v>0</v>
          </cell>
          <cell r="B1030">
            <v>0</v>
          </cell>
          <cell r="C1030">
            <v>0</v>
          </cell>
        </row>
        <row r="1031">
          <cell r="A1031">
            <v>0</v>
          </cell>
          <cell r="B1031">
            <v>0</v>
          </cell>
          <cell r="C1031">
            <v>0</v>
          </cell>
        </row>
        <row r="1032">
          <cell r="A1032">
            <v>0</v>
          </cell>
          <cell r="B1032">
            <v>0</v>
          </cell>
          <cell r="C1032">
            <v>0</v>
          </cell>
        </row>
        <row r="1033">
          <cell r="A1033">
            <v>0</v>
          </cell>
          <cell r="B1033">
            <v>0</v>
          </cell>
          <cell r="C1033">
            <v>0</v>
          </cell>
        </row>
        <row r="1034">
          <cell r="A1034">
            <v>0</v>
          </cell>
          <cell r="B1034">
            <v>0</v>
          </cell>
          <cell r="C1034">
            <v>0</v>
          </cell>
        </row>
        <row r="1035">
          <cell r="A1035">
            <v>0</v>
          </cell>
          <cell r="B1035">
            <v>0</v>
          </cell>
          <cell r="C1035">
            <v>0</v>
          </cell>
        </row>
        <row r="1036">
          <cell r="A1036">
            <v>0</v>
          </cell>
          <cell r="B1036">
            <v>0</v>
          </cell>
          <cell r="C1036">
            <v>0</v>
          </cell>
        </row>
      </sheetData>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Table"/>
      <sheetName val="SchTble- high needs &amp; AP setti "/>
      <sheetName val="Early Years Proforma"/>
      <sheetName val="Base Working"/>
      <sheetName val="Schools Block"/>
      <sheetName val="DSG Mar 15"/>
      <sheetName val="Schools Block workings"/>
      <sheetName val="HN Block"/>
      <sheetName val="CYP Budget Detail"/>
      <sheetName val="Detail PP"/>
      <sheetName val="Sch Summary 01 Mar 2015"/>
      <sheetName val="CYP Pivot"/>
      <sheetName val="HN &amp; EY Blocks"/>
      <sheetName val="PRUS"/>
      <sheetName val="Non Cont - Education"/>
      <sheetName val="Non Cont - Social Care"/>
      <sheetName val="2015-16 Delegated Budget Alloca"/>
      <sheetName val="Summary Totals"/>
      <sheetName val="De Delegation"/>
      <sheetName val="VI Form"/>
      <sheetName val="Licences"/>
    </sheetNames>
    <sheetDataSet>
      <sheetData sheetId="0"/>
      <sheetData sheetId="1"/>
      <sheetData sheetId="2"/>
      <sheetData sheetId="3">
        <row r="2">
          <cell r="I2"/>
        </row>
        <row r="3">
          <cell r="I3"/>
        </row>
        <row r="4">
          <cell r="I4"/>
        </row>
        <row r="5">
          <cell r="I5" t="str">
            <v>Pay &amp; Expenditure</v>
          </cell>
        </row>
        <row r="6">
          <cell r="I6">
            <v>2913970</v>
          </cell>
        </row>
        <row r="7">
          <cell r="I7">
            <v>7159011</v>
          </cell>
        </row>
        <row r="8">
          <cell r="I8">
            <v>1086405</v>
          </cell>
        </row>
        <row r="9">
          <cell r="I9">
            <v>-256513</v>
          </cell>
        </row>
        <row r="10">
          <cell r="I10">
            <v>1344072</v>
          </cell>
        </row>
        <row r="11">
          <cell r="I11">
            <v>1086153</v>
          </cell>
        </row>
        <row r="12">
          <cell r="I12">
            <v>183163</v>
          </cell>
        </row>
        <row r="13">
          <cell r="I13">
            <v>5945498</v>
          </cell>
        </row>
        <row r="14">
          <cell r="I14">
            <v>13095080</v>
          </cell>
        </row>
        <row r="15">
          <cell r="I15">
            <v>948850</v>
          </cell>
        </row>
        <row r="16">
          <cell r="I16">
            <v>1989219</v>
          </cell>
        </row>
        <row r="17">
          <cell r="I17">
            <v>6505223</v>
          </cell>
        </row>
        <row r="18">
          <cell r="I18">
            <v>-242821</v>
          </cell>
        </row>
        <row r="19">
          <cell r="I19">
            <v>1058564</v>
          </cell>
        </row>
        <row r="20">
          <cell r="I20">
            <v>2901287</v>
          </cell>
        </row>
        <row r="21">
          <cell r="I21">
            <v>503485</v>
          </cell>
        </row>
        <row r="22">
          <cell r="I22">
            <v>8724431</v>
          </cell>
        </row>
        <row r="23">
          <cell r="I23">
            <v>1629256</v>
          </cell>
        </row>
        <row r="24">
          <cell r="I24">
            <v>676669</v>
          </cell>
        </row>
        <row r="25">
          <cell r="I25">
            <v>181445</v>
          </cell>
        </row>
        <row r="26">
          <cell r="I26">
            <v>96640</v>
          </cell>
        </row>
        <row r="27">
          <cell r="I27">
            <v>1240971</v>
          </cell>
        </row>
        <row r="28">
          <cell r="I28">
            <v>2275036</v>
          </cell>
        </row>
        <row r="29">
          <cell r="I29">
            <v>504489</v>
          </cell>
        </row>
        <row r="30">
          <cell r="I30">
            <v>17488993</v>
          </cell>
        </row>
        <row r="31">
          <cell r="I31">
            <v>1316035</v>
          </cell>
        </row>
        <row r="32">
          <cell r="I32">
            <v>183835</v>
          </cell>
        </row>
        <row r="33">
          <cell r="I33">
            <v>40600</v>
          </cell>
        </row>
        <row r="34">
          <cell r="I34">
            <v>2690754</v>
          </cell>
        </row>
        <row r="35">
          <cell r="I35">
            <v>250813</v>
          </cell>
        </row>
        <row r="36">
          <cell r="I36">
            <v>2390695</v>
          </cell>
        </row>
        <row r="37">
          <cell r="I37">
            <v>249391</v>
          </cell>
        </row>
        <row r="38">
          <cell r="I38">
            <v>876766</v>
          </cell>
        </row>
        <row r="39">
          <cell r="I39">
            <v>815333</v>
          </cell>
        </row>
        <row r="40">
          <cell r="I40">
            <v>2657961</v>
          </cell>
        </row>
        <row r="41">
          <cell r="I41">
            <v>30055998</v>
          </cell>
        </row>
        <row r="42">
          <cell r="I42">
            <v>44521843</v>
          </cell>
        </row>
        <row r="43">
          <cell r="I43">
            <v>165088600</v>
          </cell>
        </row>
        <row r="44">
          <cell r="I44"/>
        </row>
        <row r="45">
          <cell r="I45"/>
        </row>
        <row r="46">
          <cell r="I46"/>
        </row>
        <row r="48">
          <cell r="I48"/>
        </row>
        <row r="213">
          <cell r="I213"/>
        </row>
        <row r="451">
          <cell r="I451"/>
        </row>
        <row r="452">
          <cell r="I452" t="str">
            <v>3.4.3</v>
          </cell>
        </row>
        <row r="453">
          <cell r="I453">
            <v>75724.308499999999</v>
          </cell>
        </row>
        <row r="454">
          <cell r="I454" t="str">
            <v>3.1.4</v>
          </cell>
        </row>
        <row r="455">
          <cell r="I455">
            <v>50461.3</v>
          </cell>
        </row>
        <row r="456">
          <cell r="I456"/>
        </row>
        <row r="457">
          <cell r="I457"/>
        </row>
        <row r="458">
          <cell r="I458"/>
        </row>
        <row r="459">
          <cell r="I459"/>
        </row>
        <row r="460">
          <cell r="I460"/>
        </row>
        <row r="461">
          <cell r="I461"/>
        </row>
        <row r="462">
          <cell r="I462"/>
        </row>
        <row r="463">
          <cell r="I463" t="str">
            <v>3.5.2</v>
          </cell>
        </row>
        <row r="464">
          <cell r="I464">
            <v>143140.02499999999</v>
          </cell>
        </row>
        <row r="465">
          <cell r="I465">
            <v>158042.01250000001</v>
          </cell>
        </row>
        <row r="466">
          <cell r="I466">
            <v>138652.01250000001</v>
          </cell>
        </row>
        <row r="467">
          <cell r="I467">
            <v>145997.52499999999</v>
          </cell>
        </row>
        <row r="468">
          <cell r="I468">
            <v>232366.51250000001</v>
          </cell>
        </row>
        <row r="469">
          <cell r="I469">
            <v>213999.02499999999</v>
          </cell>
        </row>
        <row r="470">
          <cell r="I470">
            <v>217037.01250000001</v>
          </cell>
        </row>
        <row r="471">
          <cell r="I471">
            <v>208454.51250000001</v>
          </cell>
        </row>
        <row r="472">
          <cell r="I472">
            <v>215076.52499999999</v>
          </cell>
        </row>
        <row r="473">
          <cell r="I473">
            <v>161372.01250000001</v>
          </cell>
        </row>
        <row r="474">
          <cell r="I474">
            <v>117961.5125</v>
          </cell>
        </row>
        <row r="475">
          <cell r="I475">
            <v>169884.52499999999</v>
          </cell>
        </row>
        <row r="476">
          <cell r="I476">
            <v>170999.51250000001</v>
          </cell>
        </row>
        <row r="477">
          <cell r="I477"/>
        </row>
        <row r="478">
          <cell r="I478"/>
        </row>
        <row r="479">
          <cell r="I479"/>
        </row>
        <row r="480">
          <cell r="I480"/>
        </row>
        <row r="481">
          <cell r="I481"/>
        </row>
        <row r="482">
          <cell r="I482"/>
        </row>
        <row r="483">
          <cell r="I483"/>
        </row>
        <row r="484">
          <cell r="I484"/>
        </row>
        <row r="485">
          <cell r="I485"/>
        </row>
        <row r="486">
          <cell r="I486"/>
        </row>
        <row r="487">
          <cell r="I487"/>
        </row>
        <row r="488">
          <cell r="I488"/>
        </row>
        <row r="489">
          <cell r="I489"/>
        </row>
        <row r="490">
          <cell r="I490"/>
        </row>
        <row r="491">
          <cell r="I491"/>
        </row>
        <row r="492">
          <cell r="I492"/>
        </row>
        <row r="493">
          <cell r="I493"/>
        </row>
        <row r="494">
          <cell r="I494"/>
        </row>
        <row r="495">
          <cell r="I495"/>
        </row>
        <row r="496">
          <cell r="I496"/>
        </row>
        <row r="497">
          <cell r="I497"/>
        </row>
        <row r="498">
          <cell r="I498"/>
        </row>
        <row r="499">
          <cell r="I499"/>
        </row>
        <row r="500">
          <cell r="I500"/>
        </row>
        <row r="501">
          <cell r="I501"/>
        </row>
        <row r="502">
          <cell r="I502"/>
        </row>
        <row r="503">
          <cell r="I503"/>
        </row>
        <row r="504">
          <cell r="I504"/>
        </row>
        <row r="505">
          <cell r="I505"/>
        </row>
        <row r="506">
          <cell r="I506"/>
        </row>
        <row r="507">
          <cell r="I507"/>
        </row>
        <row r="508">
          <cell r="I508"/>
        </row>
        <row r="509">
          <cell r="I509"/>
        </row>
        <row r="510">
          <cell r="I510"/>
        </row>
        <row r="511">
          <cell r="I511"/>
        </row>
        <row r="512">
          <cell r="I512"/>
        </row>
        <row r="513">
          <cell r="I513"/>
        </row>
        <row r="514">
          <cell r="I514"/>
        </row>
        <row r="515">
          <cell r="I515"/>
        </row>
        <row r="516">
          <cell r="I516"/>
        </row>
        <row r="517">
          <cell r="I517"/>
        </row>
        <row r="518">
          <cell r="I518"/>
        </row>
        <row r="519">
          <cell r="I519"/>
        </row>
        <row r="520">
          <cell r="I520"/>
        </row>
        <row r="521">
          <cell r="I521"/>
        </row>
        <row r="522">
          <cell r="I522"/>
        </row>
        <row r="523">
          <cell r="I523"/>
        </row>
        <row r="524">
          <cell r="I524"/>
        </row>
        <row r="525">
          <cell r="I525"/>
        </row>
        <row r="526">
          <cell r="I526"/>
        </row>
        <row r="527">
          <cell r="I527"/>
        </row>
        <row r="528">
          <cell r="I528"/>
        </row>
        <row r="529">
          <cell r="I529"/>
        </row>
        <row r="530">
          <cell r="I530"/>
        </row>
        <row r="531">
          <cell r="I531"/>
        </row>
        <row r="532">
          <cell r="I532"/>
        </row>
        <row r="533">
          <cell r="I533"/>
        </row>
        <row r="534">
          <cell r="I534"/>
        </row>
        <row r="535">
          <cell r="I535"/>
        </row>
        <row r="536">
          <cell r="I536"/>
        </row>
        <row r="537">
          <cell r="I537"/>
        </row>
        <row r="538">
          <cell r="I538"/>
        </row>
        <row r="539">
          <cell r="I539"/>
        </row>
        <row r="540">
          <cell r="I540" t="str">
            <v>3.5.2</v>
          </cell>
        </row>
        <row r="541">
          <cell r="I541">
            <v>54044.5</v>
          </cell>
        </row>
        <row r="542">
          <cell r="I542" t="str">
            <v>3.1.4</v>
          </cell>
        </row>
        <row r="543">
          <cell r="I543">
            <v>29385.9</v>
          </cell>
        </row>
        <row r="544">
          <cell r="I544"/>
        </row>
        <row r="545">
          <cell r="I545"/>
        </row>
        <row r="546">
          <cell r="I546"/>
        </row>
        <row r="547">
          <cell r="I547"/>
        </row>
        <row r="548">
          <cell r="I548"/>
        </row>
        <row r="549">
          <cell r="I549"/>
        </row>
        <row r="550">
          <cell r="I550" t="str">
            <v>%</v>
          </cell>
        </row>
        <row r="551">
          <cell r="I551"/>
        </row>
        <row r="552">
          <cell r="I552"/>
        </row>
        <row r="553">
          <cell r="I553"/>
        </row>
        <row r="554">
          <cell r="I554"/>
        </row>
        <row r="555">
          <cell r="I555"/>
        </row>
        <row r="556">
          <cell r="I556"/>
        </row>
        <row r="558">
          <cell r="I558"/>
        </row>
        <row r="559">
          <cell r="I559"/>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9-20 submitted baselines"/>
      <sheetName val="19-20 HN places"/>
      <sheetName val="Proposed Free Schools"/>
      <sheetName val="Inputs &amp; Adjustments"/>
      <sheetName val="Local Factors"/>
      <sheetName val="Adjusted Factors"/>
      <sheetName val="19-20 final baselines"/>
      <sheetName val="Commentary"/>
      <sheetName val="ProformaAggregation"/>
      <sheetName val="Proforma"/>
      <sheetName val="Block transfers"/>
      <sheetName val="De Delegation"/>
      <sheetName val="Education Functions"/>
      <sheetName val="New ISB"/>
      <sheetName val="School level SB"/>
      <sheetName val="Recoupment"/>
      <sheetName val="Validatio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
          <cell r="D9">
            <v>3750</v>
          </cell>
          <cell r="E9">
            <v>4800</v>
          </cell>
          <cell r="G9">
            <v>5300</v>
          </cell>
          <cell r="I9">
            <v>5000</v>
          </cell>
        </row>
        <row r="19">
          <cell r="E19">
            <v>560</v>
          </cell>
          <cell r="F19">
            <v>815</v>
          </cell>
          <cell r="L19">
            <v>0.5</v>
          </cell>
          <cell r="M19">
            <v>0.5</v>
          </cell>
        </row>
        <row r="69">
          <cell r="H69">
            <v>1.84E-2</v>
          </cell>
        </row>
      </sheetData>
      <sheetData sheetId="13"/>
      <sheetData sheetId="14">
        <row r="11">
          <cell r="X11">
            <v>0</v>
          </cell>
          <cell r="Y11">
            <v>0</v>
          </cell>
        </row>
      </sheetData>
      <sheetData sheetId="15"/>
      <sheetData sheetId="16">
        <row r="5">
          <cell r="AT5">
            <v>0</v>
          </cell>
          <cell r="BC5">
            <v>1722816.1775233473</v>
          </cell>
          <cell r="BD5">
            <v>1386561.9062028076</v>
          </cell>
        </row>
      </sheetData>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RA"/>
      <sheetName val="SG"/>
      <sheetName val="RA_validations"/>
      <sheetName val="Memo"/>
      <sheetName val="Access_RA"/>
      <sheetName val="Access_Val"/>
      <sheetName val="LA_info"/>
      <sheetName val="Last_Year"/>
      <sheetName val="Formula_grant_data"/>
      <sheetName val="LCTS"/>
      <sheetName val="RA validations"/>
      <sheetName val="Last Year"/>
      <sheetName val="Formula grant data"/>
    </sheetNames>
    <sheetDataSet>
      <sheetData sheetId="0">
        <row r="21">
          <cell r="E21" t="str">
            <v>Your Authority E-code will appear here!</v>
          </cell>
        </row>
        <row r="319">
          <cell r="AD319" t="str">
            <v>Please click here to select your authority name ==&gt;</v>
          </cell>
          <cell r="AE319" t="str">
            <v>Please select your authority name on Title page</v>
          </cell>
          <cell r="AF319" t="str">
            <v>Your Authority E-code will appear here!</v>
          </cell>
          <cell r="AG319" t="str">
            <v>AA</v>
          </cell>
          <cell r="AH319">
            <v>0</v>
          </cell>
          <cell r="AI319">
            <v>0</v>
          </cell>
          <cell r="AJ319">
            <v>0</v>
          </cell>
        </row>
        <row r="320">
          <cell r="AD320" t="str">
            <v>Adur</v>
          </cell>
          <cell r="AE320" t="str">
            <v>Adur</v>
          </cell>
          <cell r="AF320" t="str">
            <v>E3831</v>
          </cell>
          <cell r="AG320" t="str">
            <v>SD</v>
          </cell>
          <cell r="AH320" t="str">
            <v>Billing</v>
          </cell>
          <cell r="AI320">
            <v>0</v>
          </cell>
          <cell r="AJ320">
            <v>0</v>
          </cell>
        </row>
        <row r="321">
          <cell r="AD321" t="str">
            <v>Allerdale</v>
          </cell>
          <cell r="AE321" t="str">
            <v>Allerdale</v>
          </cell>
          <cell r="AF321" t="str">
            <v>E0931</v>
          </cell>
          <cell r="AG321" t="str">
            <v>SD</v>
          </cell>
          <cell r="AH321" t="str">
            <v>Billing</v>
          </cell>
          <cell r="AI321">
            <v>0</v>
          </cell>
          <cell r="AJ321">
            <v>0</v>
          </cell>
        </row>
        <row r="322">
          <cell r="AD322" t="str">
            <v>Amber Valley</v>
          </cell>
          <cell r="AE322" t="str">
            <v>Amber Valley</v>
          </cell>
          <cell r="AF322" t="str">
            <v>E1031</v>
          </cell>
          <cell r="AG322" t="str">
            <v>SD</v>
          </cell>
          <cell r="AH322" t="str">
            <v>Billing</v>
          </cell>
          <cell r="AI322">
            <v>0</v>
          </cell>
          <cell r="AJ322">
            <v>0</v>
          </cell>
        </row>
        <row r="323">
          <cell r="AD323" t="str">
            <v>Arun</v>
          </cell>
          <cell r="AE323" t="str">
            <v>Arun</v>
          </cell>
          <cell r="AF323" t="str">
            <v>E3832</v>
          </cell>
          <cell r="AG323" t="str">
            <v>SD</v>
          </cell>
          <cell r="AH323" t="str">
            <v>Billing</v>
          </cell>
          <cell r="AI323">
            <v>0</v>
          </cell>
          <cell r="AJ323">
            <v>0</v>
          </cell>
        </row>
        <row r="324">
          <cell r="AD324" t="str">
            <v>Ashfield</v>
          </cell>
          <cell r="AE324" t="str">
            <v>Ashfield</v>
          </cell>
          <cell r="AF324" t="str">
            <v>E3031</v>
          </cell>
          <cell r="AG324" t="str">
            <v>SD</v>
          </cell>
          <cell r="AH324" t="str">
            <v>Billing</v>
          </cell>
          <cell r="AI324">
            <v>0</v>
          </cell>
          <cell r="AJ324">
            <v>0</v>
          </cell>
        </row>
        <row r="325">
          <cell r="AD325" t="str">
            <v>Ashford</v>
          </cell>
          <cell r="AE325" t="str">
            <v>Ashford</v>
          </cell>
          <cell r="AF325" t="str">
            <v>E2231</v>
          </cell>
          <cell r="AG325" t="str">
            <v>SD</v>
          </cell>
          <cell r="AH325" t="str">
            <v>Billing</v>
          </cell>
          <cell r="AI325">
            <v>0</v>
          </cell>
          <cell r="AJ325">
            <v>0</v>
          </cell>
        </row>
        <row r="326">
          <cell r="AD326" t="str">
            <v>Avon &amp; Somerset Police and Crime Commissioner and Chief Constable</v>
          </cell>
          <cell r="AE326" t="str">
            <v>Avon &amp; Somerset Police and Crime Commissioner and Chief Constable</v>
          </cell>
          <cell r="AF326" t="str">
            <v>E7050</v>
          </cell>
          <cell r="AG326" t="str">
            <v>POL</v>
          </cell>
          <cell r="AH326">
            <v>0</v>
          </cell>
          <cell r="AI326">
            <v>0</v>
          </cell>
          <cell r="AJ326">
            <v>0</v>
          </cell>
        </row>
        <row r="327">
          <cell r="AD327" t="str">
            <v>Avon Combined Fire and Rescue Authority</v>
          </cell>
          <cell r="AE327" t="str">
            <v>Avon Combined Fire and Rescue Authority</v>
          </cell>
          <cell r="AF327" t="str">
            <v>E6101</v>
          </cell>
          <cell r="AG327" t="str">
            <v>CFA</v>
          </cell>
          <cell r="AH327">
            <v>0</v>
          </cell>
          <cell r="AI327">
            <v>0</v>
          </cell>
          <cell r="AJ327">
            <v>0</v>
          </cell>
        </row>
        <row r="328">
          <cell r="AD328" t="str">
            <v>Aylesbury Vale DC</v>
          </cell>
          <cell r="AE328" t="str">
            <v>Aylesbury Vale DC</v>
          </cell>
          <cell r="AF328" t="str">
            <v>E0431</v>
          </cell>
          <cell r="AG328" t="str">
            <v>SD</v>
          </cell>
          <cell r="AH328" t="str">
            <v>Billing</v>
          </cell>
          <cell r="AI328">
            <v>0</v>
          </cell>
          <cell r="AJ328">
            <v>0</v>
          </cell>
        </row>
        <row r="329">
          <cell r="AD329" t="str">
            <v>Babergh</v>
          </cell>
          <cell r="AE329" t="str">
            <v>Babergh</v>
          </cell>
          <cell r="AF329" t="str">
            <v>E3531</v>
          </cell>
          <cell r="AG329" t="str">
            <v>SD</v>
          </cell>
          <cell r="AH329" t="str">
            <v>Billing</v>
          </cell>
          <cell r="AI329">
            <v>0</v>
          </cell>
          <cell r="AJ329">
            <v>0</v>
          </cell>
        </row>
        <row r="330">
          <cell r="AD330" t="str">
            <v>Barking &amp; Dagenham</v>
          </cell>
          <cell r="AE330" t="str">
            <v>Barking &amp; Dagenham</v>
          </cell>
          <cell r="AF330" t="str">
            <v>E5030</v>
          </cell>
          <cell r="AG330" t="str">
            <v>OLB</v>
          </cell>
          <cell r="AH330" t="str">
            <v>Billing</v>
          </cell>
          <cell r="AI330">
            <v>0</v>
          </cell>
          <cell r="AJ330">
            <v>1</v>
          </cell>
        </row>
        <row r="331">
          <cell r="AD331" t="str">
            <v>Barnet</v>
          </cell>
          <cell r="AE331" t="str">
            <v>Barnet</v>
          </cell>
          <cell r="AF331" t="str">
            <v>E5031</v>
          </cell>
          <cell r="AG331" t="str">
            <v>OLB</v>
          </cell>
          <cell r="AH331" t="str">
            <v>Billing</v>
          </cell>
          <cell r="AI331">
            <v>0</v>
          </cell>
          <cell r="AJ331">
            <v>1</v>
          </cell>
        </row>
        <row r="332">
          <cell r="AD332" t="str">
            <v>Barnsley</v>
          </cell>
          <cell r="AE332" t="str">
            <v>Barnsley</v>
          </cell>
          <cell r="AF332" t="str">
            <v>E4401</v>
          </cell>
          <cell r="AG332" t="str">
            <v>MD</v>
          </cell>
          <cell r="AH332" t="str">
            <v>Billing</v>
          </cell>
          <cell r="AI332">
            <v>1</v>
          </cell>
          <cell r="AJ332">
            <v>0</v>
          </cell>
        </row>
        <row r="333">
          <cell r="AD333" t="str">
            <v>Barrow in Furness</v>
          </cell>
          <cell r="AE333" t="str">
            <v>Barrow in Furness</v>
          </cell>
          <cell r="AF333" t="str">
            <v>E0932</v>
          </cell>
          <cell r="AG333" t="str">
            <v>SD</v>
          </cell>
          <cell r="AH333" t="str">
            <v>Billing</v>
          </cell>
          <cell r="AI333">
            <v>0</v>
          </cell>
          <cell r="AJ333">
            <v>0</v>
          </cell>
        </row>
        <row r="334">
          <cell r="AD334" t="str">
            <v>Basildon</v>
          </cell>
          <cell r="AE334" t="str">
            <v>Basildon</v>
          </cell>
          <cell r="AF334" t="str">
            <v>E1531</v>
          </cell>
          <cell r="AG334" t="str">
            <v>SD</v>
          </cell>
          <cell r="AH334" t="str">
            <v>Billing</v>
          </cell>
          <cell r="AI334">
            <v>0</v>
          </cell>
          <cell r="AJ334">
            <v>0</v>
          </cell>
        </row>
        <row r="335">
          <cell r="AD335" t="str">
            <v>Basingstoke &amp; Deane</v>
          </cell>
          <cell r="AE335" t="str">
            <v>Basingstoke &amp; Deane</v>
          </cell>
          <cell r="AF335" t="str">
            <v>E1731</v>
          </cell>
          <cell r="AG335" t="str">
            <v>SD</v>
          </cell>
          <cell r="AH335" t="str">
            <v>Billing</v>
          </cell>
          <cell r="AI335">
            <v>0</v>
          </cell>
          <cell r="AJ335">
            <v>0</v>
          </cell>
        </row>
        <row r="336">
          <cell r="AD336" t="str">
            <v>Bassetlaw</v>
          </cell>
          <cell r="AE336" t="str">
            <v>Bassetlaw</v>
          </cell>
          <cell r="AF336" t="str">
            <v>E3032</v>
          </cell>
          <cell r="AG336" t="str">
            <v>SD</v>
          </cell>
          <cell r="AH336" t="str">
            <v>Billing</v>
          </cell>
          <cell r="AI336">
            <v>0</v>
          </cell>
          <cell r="AJ336">
            <v>0</v>
          </cell>
        </row>
        <row r="337">
          <cell r="AD337" t="str">
            <v>Bath &amp; North East Somerset UA</v>
          </cell>
          <cell r="AE337" t="str">
            <v>Bath &amp; North East Somerset UA</v>
          </cell>
          <cell r="AF337" t="str">
            <v>E0101</v>
          </cell>
          <cell r="AG337" t="str">
            <v>UA</v>
          </cell>
          <cell r="AH337" t="str">
            <v>Billing</v>
          </cell>
          <cell r="AI337">
            <v>0</v>
          </cell>
          <cell r="AJ337">
            <v>0</v>
          </cell>
        </row>
        <row r="338">
          <cell r="AD338" t="str">
            <v>Bedford UA</v>
          </cell>
          <cell r="AE338" t="str">
            <v>Bedford UA</v>
          </cell>
          <cell r="AF338" t="str">
            <v>E0202</v>
          </cell>
          <cell r="AG338" t="str">
            <v>UA</v>
          </cell>
          <cell r="AH338" t="str">
            <v>Billing</v>
          </cell>
          <cell r="AI338">
            <v>0</v>
          </cell>
          <cell r="AJ338">
            <v>0</v>
          </cell>
        </row>
        <row r="339">
          <cell r="AD339" t="str">
            <v>Bedfordshire Combined Fire and Rescue Authority</v>
          </cell>
          <cell r="AE339" t="str">
            <v>Bedfordshire Combined Fire and Rescue Authority</v>
          </cell>
          <cell r="AF339" t="str">
            <v>E6102</v>
          </cell>
          <cell r="AG339" t="str">
            <v>CFA</v>
          </cell>
          <cell r="AH339">
            <v>0</v>
          </cell>
          <cell r="AI339">
            <v>0</v>
          </cell>
          <cell r="AJ339">
            <v>0</v>
          </cell>
        </row>
        <row r="340">
          <cell r="AD340" t="str">
            <v>Bedfordshire Police and Crime Commissioner and Chief Constable</v>
          </cell>
          <cell r="AE340" t="str">
            <v>Bedfordshire Police and Crime Commissioner and Chief Constable</v>
          </cell>
          <cell r="AF340" t="str">
            <v>E7002</v>
          </cell>
          <cell r="AG340" t="str">
            <v>POL</v>
          </cell>
          <cell r="AH340">
            <v>0</v>
          </cell>
          <cell r="AI340">
            <v>0</v>
          </cell>
          <cell r="AJ340">
            <v>0</v>
          </cell>
        </row>
        <row r="341">
          <cell r="AD341" t="str">
            <v>Berkshire Combined Fire and Rescue Authority</v>
          </cell>
          <cell r="AE341" t="str">
            <v>Berkshire Combined Fire and Rescue Authority</v>
          </cell>
          <cell r="AF341" t="str">
            <v>E6103</v>
          </cell>
          <cell r="AG341" t="str">
            <v>CFA</v>
          </cell>
          <cell r="AH341">
            <v>0</v>
          </cell>
          <cell r="AI341">
            <v>0</v>
          </cell>
          <cell r="AJ341">
            <v>0</v>
          </cell>
        </row>
        <row r="342">
          <cell r="AD342" t="str">
            <v>Bexley</v>
          </cell>
          <cell r="AE342" t="str">
            <v>Bexley</v>
          </cell>
          <cell r="AF342" t="str">
            <v>E5032</v>
          </cell>
          <cell r="AG342" t="str">
            <v>OLB</v>
          </cell>
          <cell r="AH342" t="str">
            <v>Billing</v>
          </cell>
          <cell r="AI342">
            <v>0</v>
          </cell>
          <cell r="AJ342">
            <v>0</v>
          </cell>
        </row>
        <row r="343">
          <cell r="AD343" t="str">
            <v>Birmingham</v>
          </cell>
          <cell r="AE343" t="str">
            <v>Birmingham</v>
          </cell>
          <cell r="AF343" t="str">
            <v>E4601</v>
          </cell>
          <cell r="AG343" t="str">
            <v>MD</v>
          </cell>
          <cell r="AH343" t="str">
            <v>Billing</v>
          </cell>
          <cell r="AI343">
            <v>1</v>
          </cell>
          <cell r="AJ343">
            <v>0</v>
          </cell>
        </row>
        <row r="344">
          <cell r="AD344" t="str">
            <v>Blaby</v>
          </cell>
          <cell r="AE344" t="str">
            <v>Blaby</v>
          </cell>
          <cell r="AF344" t="str">
            <v>E2431</v>
          </cell>
          <cell r="AG344" t="str">
            <v>SD</v>
          </cell>
          <cell r="AH344" t="str">
            <v>Billing</v>
          </cell>
          <cell r="AI344">
            <v>0</v>
          </cell>
          <cell r="AJ344">
            <v>0</v>
          </cell>
        </row>
        <row r="345">
          <cell r="AD345" t="str">
            <v>Blackburn with Darwen UA</v>
          </cell>
          <cell r="AE345" t="str">
            <v>Blackburn with Darwen UA</v>
          </cell>
          <cell r="AF345" t="str">
            <v>E2301</v>
          </cell>
          <cell r="AG345" t="str">
            <v>UA</v>
          </cell>
          <cell r="AH345" t="str">
            <v>Billing</v>
          </cell>
          <cell r="AI345">
            <v>0</v>
          </cell>
          <cell r="AJ345">
            <v>0</v>
          </cell>
        </row>
        <row r="346">
          <cell r="AD346" t="str">
            <v>Blackpool UA</v>
          </cell>
          <cell r="AE346" t="str">
            <v>Blackpool UA</v>
          </cell>
          <cell r="AF346" t="str">
            <v>E2302</v>
          </cell>
          <cell r="AG346" t="str">
            <v>UA</v>
          </cell>
          <cell r="AH346" t="str">
            <v>Billing</v>
          </cell>
          <cell r="AI346">
            <v>0</v>
          </cell>
          <cell r="AJ346">
            <v>0</v>
          </cell>
        </row>
        <row r="347">
          <cell r="AD347" t="str">
            <v>Bolsover</v>
          </cell>
          <cell r="AE347" t="str">
            <v>Bolsover</v>
          </cell>
          <cell r="AF347" t="str">
            <v>E1032</v>
          </cell>
          <cell r="AG347" t="str">
            <v>SD</v>
          </cell>
          <cell r="AH347" t="str">
            <v>Billing</v>
          </cell>
          <cell r="AI347">
            <v>0</v>
          </cell>
          <cell r="AJ347">
            <v>0</v>
          </cell>
        </row>
        <row r="348">
          <cell r="AD348" t="str">
            <v>Bolton</v>
          </cell>
          <cell r="AE348" t="str">
            <v>Bolton</v>
          </cell>
          <cell r="AF348" t="str">
            <v>E4201</v>
          </cell>
          <cell r="AG348" t="str">
            <v>MD</v>
          </cell>
          <cell r="AH348" t="str">
            <v>Billing</v>
          </cell>
          <cell r="AI348">
            <v>1</v>
          </cell>
          <cell r="AJ348">
            <v>1</v>
          </cell>
        </row>
        <row r="349">
          <cell r="AD349" t="str">
            <v>Boston BC</v>
          </cell>
          <cell r="AE349" t="str">
            <v>Boston BC</v>
          </cell>
          <cell r="AF349" t="str">
            <v>E2531</v>
          </cell>
          <cell r="AG349" t="str">
            <v>SD</v>
          </cell>
          <cell r="AH349" t="str">
            <v>Billing</v>
          </cell>
          <cell r="AI349">
            <v>0</v>
          </cell>
          <cell r="AJ349">
            <v>0</v>
          </cell>
        </row>
        <row r="350">
          <cell r="AD350" t="str">
            <v>Bournemouth UA</v>
          </cell>
          <cell r="AE350" t="str">
            <v>Bournemouth UA</v>
          </cell>
          <cell r="AF350" t="str">
            <v>E1202</v>
          </cell>
          <cell r="AG350" t="str">
            <v>UA</v>
          </cell>
          <cell r="AH350" t="str">
            <v>Billing</v>
          </cell>
          <cell r="AI350">
            <v>0</v>
          </cell>
          <cell r="AJ350">
            <v>0</v>
          </cell>
        </row>
        <row r="351">
          <cell r="AD351" t="str">
            <v>Bracknell Forest UA</v>
          </cell>
          <cell r="AE351" t="str">
            <v>Bracknell Forest UA</v>
          </cell>
          <cell r="AF351" t="str">
            <v>E0301</v>
          </cell>
          <cell r="AG351" t="str">
            <v>UA</v>
          </cell>
          <cell r="AH351" t="str">
            <v>Billing</v>
          </cell>
          <cell r="AI351">
            <v>0</v>
          </cell>
          <cell r="AJ351">
            <v>0</v>
          </cell>
        </row>
        <row r="352">
          <cell r="AD352" t="str">
            <v>Bradford</v>
          </cell>
          <cell r="AE352" t="str">
            <v>Bradford</v>
          </cell>
          <cell r="AF352" t="str">
            <v>E4701</v>
          </cell>
          <cell r="AG352" t="str">
            <v>MD</v>
          </cell>
          <cell r="AH352" t="str">
            <v>Billing</v>
          </cell>
          <cell r="AI352">
            <v>1</v>
          </cell>
          <cell r="AJ352">
            <v>0</v>
          </cell>
        </row>
        <row r="353">
          <cell r="AD353" t="str">
            <v>Braintree</v>
          </cell>
          <cell r="AE353" t="str">
            <v>Braintree</v>
          </cell>
          <cell r="AF353" t="str">
            <v>E1532</v>
          </cell>
          <cell r="AG353" t="str">
            <v>SD</v>
          </cell>
          <cell r="AH353" t="str">
            <v>Billing</v>
          </cell>
          <cell r="AI353">
            <v>0</v>
          </cell>
          <cell r="AJ353">
            <v>0</v>
          </cell>
        </row>
        <row r="354">
          <cell r="AD354" t="str">
            <v>Breckland</v>
          </cell>
          <cell r="AE354" t="str">
            <v>Breckland</v>
          </cell>
          <cell r="AF354" t="str">
            <v>E2631</v>
          </cell>
          <cell r="AG354" t="str">
            <v>SD</v>
          </cell>
          <cell r="AH354" t="str">
            <v>Billing</v>
          </cell>
          <cell r="AI354">
            <v>0</v>
          </cell>
          <cell r="AJ354">
            <v>0</v>
          </cell>
        </row>
        <row r="355">
          <cell r="AD355" t="str">
            <v>Brent</v>
          </cell>
          <cell r="AE355" t="str">
            <v>Brent</v>
          </cell>
          <cell r="AF355" t="str">
            <v>E5033</v>
          </cell>
          <cell r="AG355" t="str">
            <v>OLB</v>
          </cell>
          <cell r="AH355" t="str">
            <v>Billing</v>
          </cell>
          <cell r="AI355">
            <v>0</v>
          </cell>
          <cell r="AJ355">
            <v>1</v>
          </cell>
        </row>
        <row r="356">
          <cell r="AD356" t="str">
            <v>Brentwood</v>
          </cell>
          <cell r="AE356" t="str">
            <v>Brentwood</v>
          </cell>
          <cell r="AF356" t="str">
            <v>E1533</v>
          </cell>
          <cell r="AG356" t="str">
            <v>SD</v>
          </cell>
          <cell r="AH356" t="str">
            <v>Billing</v>
          </cell>
          <cell r="AI356">
            <v>0</v>
          </cell>
          <cell r="AJ356">
            <v>0</v>
          </cell>
        </row>
        <row r="357">
          <cell r="AD357" t="str">
            <v>Brighton &amp; Hove UA</v>
          </cell>
          <cell r="AE357" t="str">
            <v>Brighton &amp; Hove UA</v>
          </cell>
          <cell r="AF357" t="str">
            <v>E1401</v>
          </cell>
          <cell r="AG357" t="str">
            <v>UA</v>
          </cell>
          <cell r="AH357" t="str">
            <v>Billing</v>
          </cell>
          <cell r="AI357">
            <v>0</v>
          </cell>
          <cell r="AJ357">
            <v>0</v>
          </cell>
        </row>
        <row r="358">
          <cell r="AD358" t="str">
            <v>Bristol UA</v>
          </cell>
          <cell r="AE358" t="str">
            <v>Bristol UA</v>
          </cell>
          <cell r="AF358" t="str">
            <v>E0102</v>
          </cell>
          <cell r="AG358" t="str">
            <v>UA</v>
          </cell>
          <cell r="AH358" t="str">
            <v>Billing</v>
          </cell>
          <cell r="AI358">
            <v>0</v>
          </cell>
          <cell r="AJ358">
            <v>0</v>
          </cell>
        </row>
        <row r="359">
          <cell r="AD359" t="str">
            <v>Broadland</v>
          </cell>
          <cell r="AE359" t="str">
            <v>Broadland</v>
          </cell>
          <cell r="AF359" t="str">
            <v>E2632</v>
          </cell>
          <cell r="AG359" t="str">
            <v>SD</v>
          </cell>
          <cell r="AH359" t="str">
            <v>Billing</v>
          </cell>
          <cell r="AI359">
            <v>0</v>
          </cell>
          <cell r="AJ359">
            <v>0</v>
          </cell>
        </row>
        <row r="360">
          <cell r="AD360" t="str">
            <v>Broads, The</v>
          </cell>
          <cell r="AE360" t="str">
            <v>Broads, The</v>
          </cell>
          <cell r="AF360" t="str">
            <v>E6408</v>
          </cell>
          <cell r="AG360" t="str">
            <v>PARK</v>
          </cell>
          <cell r="AH360">
            <v>0</v>
          </cell>
          <cell r="AI360">
            <v>0</v>
          </cell>
          <cell r="AJ360">
            <v>0</v>
          </cell>
        </row>
        <row r="361">
          <cell r="AD361" t="str">
            <v>Bromley</v>
          </cell>
          <cell r="AE361" t="str">
            <v>Bromley</v>
          </cell>
          <cell r="AF361" t="str">
            <v>E5034</v>
          </cell>
          <cell r="AG361" t="str">
            <v>OLB</v>
          </cell>
          <cell r="AH361" t="str">
            <v>Billing</v>
          </cell>
          <cell r="AI361">
            <v>0</v>
          </cell>
          <cell r="AJ361">
            <v>0</v>
          </cell>
        </row>
        <row r="362">
          <cell r="AD362" t="str">
            <v>Bromsgrove</v>
          </cell>
          <cell r="AE362" t="str">
            <v>Bromsgrove</v>
          </cell>
          <cell r="AF362" t="str">
            <v>E1831</v>
          </cell>
          <cell r="AG362" t="str">
            <v>SD</v>
          </cell>
          <cell r="AH362" t="str">
            <v>Billing</v>
          </cell>
          <cell r="AI362">
            <v>0</v>
          </cell>
          <cell r="AJ362">
            <v>0</v>
          </cell>
        </row>
        <row r="363">
          <cell r="AD363" t="str">
            <v>Broxbourne</v>
          </cell>
          <cell r="AE363" t="str">
            <v>Broxbourne</v>
          </cell>
          <cell r="AF363" t="str">
            <v>E1931</v>
          </cell>
          <cell r="AG363" t="str">
            <v>SD</v>
          </cell>
          <cell r="AH363" t="str">
            <v>Billing</v>
          </cell>
          <cell r="AI363">
            <v>0</v>
          </cell>
          <cell r="AJ363">
            <v>0</v>
          </cell>
        </row>
        <row r="364">
          <cell r="AD364" t="str">
            <v>Broxtowe</v>
          </cell>
          <cell r="AE364" t="str">
            <v>Broxtowe</v>
          </cell>
          <cell r="AF364" t="str">
            <v>E3033</v>
          </cell>
          <cell r="AG364" t="str">
            <v>SD</v>
          </cell>
          <cell r="AH364" t="str">
            <v>Billing</v>
          </cell>
          <cell r="AI364">
            <v>0</v>
          </cell>
          <cell r="AJ364">
            <v>0</v>
          </cell>
        </row>
        <row r="365">
          <cell r="AD365" t="str">
            <v>Buckinghamshire CC</v>
          </cell>
          <cell r="AE365" t="str">
            <v>Buckinghamshire CC</v>
          </cell>
          <cell r="AF365" t="str">
            <v>E0421</v>
          </cell>
          <cell r="AG365" t="str">
            <v>COUNTY</v>
          </cell>
          <cell r="AH365">
            <v>0</v>
          </cell>
          <cell r="AI365">
            <v>0</v>
          </cell>
          <cell r="AJ365">
            <v>0</v>
          </cell>
        </row>
        <row r="366">
          <cell r="AD366" t="str">
            <v>Buckinghamshire Combined Fire and Rescue Authority</v>
          </cell>
          <cell r="AE366" t="str">
            <v>Buckinghamshire Combined Fire and Rescue Authority</v>
          </cell>
          <cell r="AF366" t="str">
            <v>E6104</v>
          </cell>
          <cell r="AG366" t="str">
            <v>CFA</v>
          </cell>
          <cell r="AH366">
            <v>0</v>
          </cell>
          <cell r="AI366">
            <v>0</v>
          </cell>
          <cell r="AJ366">
            <v>0</v>
          </cell>
        </row>
        <row r="367">
          <cell r="AD367" t="str">
            <v>Burnley</v>
          </cell>
          <cell r="AE367" t="str">
            <v>Burnley</v>
          </cell>
          <cell r="AF367" t="str">
            <v>E2333</v>
          </cell>
          <cell r="AG367" t="str">
            <v>SD</v>
          </cell>
          <cell r="AH367" t="str">
            <v>Billing</v>
          </cell>
          <cell r="AI367">
            <v>0</v>
          </cell>
          <cell r="AJ367">
            <v>0</v>
          </cell>
        </row>
        <row r="368">
          <cell r="AD368" t="str">
            <v>Bury MBC</v>
          </cell>
          <cell r="AE368" t="str">
            <v>Bury MBC</v>
          </cell>
          <cell r="AF368" t="str">
            <v>E4202</v>
          </cell>
          <cell r="AG368" t="str">
            <v>MD</v>
          </cell>
          <cell r="AH368" t="str">
            <v>Billing</v>
          </cell>
          <cell r="AI368">
            <v>1</v>
          </cell>
          <cell r="AJ368">
            <v>1</v>
          </cell>
        </row>
        <row r="369">
          <cell r="AD369" t="str">
            <v>Calderdale</v>
          </cell>
          <cell r="AE369" t="str">
            <v>Calderdale</v>
          </cell>
          <cell r="AF369" t="str">
            <v>E4702</v>
          </cell>
          <cell r="AG369" t="str">
            <v>MD</v>
          </cell>
          <cell r="AH369" t="str">
            <v>Billing</v>
          </cell>
          <cell r="AI369">
            <v>1</v>
          </cell>
          <cell r="AJ369">
            <v>0</v>
          </cell>
        </row>
        <row r="370">
          <cell r="AD370" t="str">
            <v>Cambridge</v>
          </cell>
          <cell r="AE370" t="str">
            <v>Cambridge</v>
          </cell>
          <cell r="AF370" t="str">
            <v>E0531</v>
          </cell>
          <cell r="AG370" t="str">
            <v>SD</v>
          </cell>
          <cell r="AH370" t="str">
            <v>Billing</v>
          </cell>
          <cell r="AI370">
            <v>0</v>
          </cell>
          <cell r="AJ370">
            <v>0</v>
          </cell>
        </row>
        <row r="371">
          <cell r="AD371" t="str">
            <v>Cambridgeshire CC</v>
          </cell>
          <cell r="AE371" t="str">
            <v>Cambridgeshire CC</v>
          </cell>
          <cell r="AF371" t="str">
            <v>E0521</v>
          </cell>
          <cell r="AG371" t="str">
            <v>COUNTY</v>
          </cell>
          <cell r="AH371">
            <v>0</v>
          </cell>
          <cell r="AI371">
            <v>0</v>
          </cell>
          <cell r="AJ371">
            <v>0</v>
          </cell>
        </row>
        <row r="372">
          <cell r="AD372" t="str">
            <v>Cambridgeshire Combined Fire and Rescue Authority</v>
          </cell>
          <cell r="AE372" t="str">
            <v>Cambridgeshire Combined Fire and Rescue Authority</v>
          </cell>
          <cell r="AF372" t="str">
            <v>E6105</v>
          </cell>
          <cell r="AG372" t="str">
            <v>CFA</v>
          </cell>
          <cell r="AH372">
            <v>0</v>
          </cell>
          <cell r="AI372">
            <v>0</v>
          </cell>
          <cell r="AJ372">
            <v>0</v>
          </cell>
        </row>
        <row r="373">
          <cell r="AD373" t="str">
            <v>Cambridgeshire Police and Crime Commissioner and Chief Constable</v>
          </cell>
          <cell r="AE373" t="str">
            <v>Cambridgeshire Police and Crime Commissioner and Chief Constable</v>
          </cell>
          <cell r="AF373" t="str">
            <v>E7005</v>
          </cell>
          <cell r="AG373" t="str">
            <v>POL</v>
          </cell>
          <cell r="AH373">
            <v>0</v>
          </cell>
          <cell r="AI373">
            <v>0</v>
          </cell>
          <cell r="AJ373">
            <v>0</v>
          </cell>
        </row>
        <row r="374">
          <cell r="AD374" t="str">
            <v>Camden</v>
          </cell>
          <cell r="AE374" t="str">
            <v>Camden</v>
          </cell>
          <cell r="AF374" t="str">
            <v>E5011</v>
          </cell>
          <cell r="AG374" t="str">
            <v>ILB</v>
          </cell>
          <cell r="AH374" t="str">
            <v>Billing</v>
          </cell>
          <cell r="AI374">
            <v>0</v>
          </cell>
          <cell r="AJ374">
            <v>1</v>
          </cell>
        </row>
        <row r="375">
          <cell r="AD375" t="str">
            <v>Cannock Chase</v>
          </cell>
          <cell r="AE375" t="str">
            <v>Cannock Chase</v>
          </cell>
          <cell r="AF375" t="str">
            <v>E3431</v>
          </cell>
          <cell r="AG375" t="str">
            <v>SD</v>
          </cell>
          <cell r="AH375" t="str">
            <v>Billing</v>
          </cell>
          <cell r="AI375">
            <v>0</v>
          </cell>
          <cell r="AJ375">
            <v>0</v>
          </cell>
        </row>
        <row r="376">
          <cell r="AD376" t="str">
            <v>Canterbury</v>
          </cell>
          <cell r="AE376" t="str">
            <v>Canterbury</v>
          </cell>
          <cell r="AF376" t="str">
            <v>E2232</v>
          </cell>
          <cell r="AG376" t="str">
            <v>SD</v>
          </cell>
          <cell r="AH376" t="str">
            <v>Billing</v>
          </cell>
          <cell r="AI376">
            <v>0</v>
          </cell>
          <cell r="AJ376">
            <v>0</v>
          </cell>
        </row>
        <row r="377">
          <cell r="AD377" t="str">
            <v>Carlisle</v>
          </cell>
          <cell r="AE377" t="str">
            <v>Carlisle</v>
          </cell>
          <cell r="AF377" t="str">
            <v>E0933</v>
          </cell>
          <cell r="AG377" t="str">
            <v>SD</v>
          </cell>
          <cell r="AH377" t="str">
            <v>Billing</v>
          </cell>
          <cell r="AI377">
            <v>0</v>
          </cell>
          <cell r="AJ377">
            <v>0</v>
          </cell>
        </row>
        <row r="378">
          <cell r="AD378" t="str">
            <v>Castle Point</v>
          </cell>
          <cell r="AE378" t="str">
            <v>Castle Point</v>
          </cell>
          <cell r="AF378" t="str">
            <v>E1534</v>
          </cell>
          <cell r="AG378" t="str">
            <v>SD</v>
          </cell>
          <cell r="AH378" t="str">
            <v>Billing</v>
          </cell>
          <cell r="AI378">
            <v>0</v>
          </cell>
          <cell r="AJ378">
            <v>0</v>
          </cell>
        </row>
        <row r="379">
          <cell r="AD379" t="str">
            <v>Central Bedfordshire UA</v>
          </cell>
          <cell r="AE379" t="str">
            <v>Central Bedfordshire UA</v>
          </cell>
          <cell r="AF379" t="str">
            <v>E0203</v>
          </cell>
          <cell r="AG379" t="str">
            <v>UA</v>
          </cell>
          <cell r="AH379" t="str">
            <v>Billing</v>
          </cell>
          <cell r="AI379">
            <v>0</v>
          </cell>
          <cell r="AJ379">
            <v>0</v>
          </cell>
        </row>
        <row r="380">
          <cell r="AD380" t="str">
            <v>Charnwood BC</v>
          </cell>
          <cell r="AE380" t="str">
            <v>Charnwood BC</v>
          </cell>
          <cell r="AF380" t="str">
            <v>E2432</v>
          </cell>
          <cell r="AG380" t="str">
            <v>SD</v>
          </cell>
          <cell r="AH380" t="str">
            <v>Billing</v>
          </cell>
          <cell r="AI380">
            <v>0</v>
          </cell>
          <cell r="AJ380">
            <v>0</v>
          </cell>
        </row>
        <row r="381">
          <cell r="AD381" t="str">
            <v>Chelmsford</v>
          </cell>
          <cell r="AE381" t="str">
            <v>Chelmsford</v>
          </cell>
          <cell r="AF381" t="str">
            <v>E1535</v>
          </cell>
          <cell r="AG381" t="str">
            <v>SD</v>
          </cell>
          <cell r="AH381" t="str">
            <v>Billing</v>
          </cell>
          <cell r="AI381">
            <v>0</v>
          </cell>
          <cell r="AJ381">
            <v>0</v>
          </cell>
        </row>
        <row r="382">
          <cell r="AD382" t="str">
            <v>Cheltenham</v>
          </cell>
          <cell r="AE382" t="str">
            <v>Cheltenham</v>
          </cell>
          <cell r="AF382" t="str">
            <v>E1631</v>
          </cell>
          <cell r="AG382" t="str">
            <v>SD</v>
          </cell>
          <cell r="AH382" t="str">
            <v>Billing</v>
          </cell>
          <cell r="AI382">
            <v>0</v>
          </cell>
          <cell r="AJ382">
            <v>0</v>
          </cell>
        </row>
        <row r="383">
          <cell r="AD383" t="str">
            <v>Cherwell</v>
          </cell>
          <cell r="AE383" t="str">
            <v>Cherwell</v>
          </cell>
          <cell r="AF383" t="str">
            <v>E3131</v>
          </cell>
          <cell r="AG383" t="str">
            <v>SD</v>
          </cell>
          <cell r="AH383" t="str">
            <v>Billing</v>
          </cell>
          <cell r="AI383">
            <v>0</v>
          </cell>
          <cell r="AJ383">
            <v>0</v>
          </cell>
        </row>
        <row r="384">
          <cell r="AD384" t="str">
            <v>Cheshire Combined Fire and Rescue Authority</v>
          </cell>
          <cell r="AE384" t="str">
            <v>Cheshire Combined Fire and Rescue Authority</v>
          </cell>
          <cell r="AF384" t="str">
            <v>E6106</v>
          </cell>
          <cell r="AG384" t="str">
            <v>CFA</v>
          </cell>
          <cell r="AH384">
            <v>0</v>
          </cell>
          <cell r="AI384">
            <v>0</v>
          </cell>
          <cell r="AJ384">
            <v>0</v>
          </cell>
        </row>
        <row r="385">
          <cell r="AD385" t="str">
            <v>Cheshire East UA</v>
          </cell>
          <cell r="AE385" t="str">
            <v>Cheshire East UA</v>
          </cell>
          <cell r="AF385" t="str">
            <v>E0603</v>
          </cell>
          <cell r="AG385" t="str">
            <v>UA</v>
          </cell>
          <cell r="AH385" t="str">
            <v>Billing</v>
          </cell>
          <cell r="AI385">
            <v>0</v>
          </cell>
          <cell r="AJ385">
            <v>0</v>
          </cell>
        </row>
        <row r="386">
          <cell r="AD386" t="str">
            <v>Cheshire Police and Crime Commissioner and Chief Constable</v>
          </cell>
          <cell r="AE386" t="str">
            <v>Cheshire Police and Crime Commissioner and Chief Constable</v>
          </cell>
          <cell r="AF386" t="str">
            <v>E7006</v>
          </cell>
          <cell r="AG386" t="str">
            <v>POL</v>
          </cell>
          <cell r="AH386">
            <v>0</v>
          </cell>
          <cell r="AI386">
            <v>0</v>
          </cell>
          <cell r="AJ386">
            <v>0</v>
          </cell>
        </row>
        <row r="387">
          <cell r="AD387" t="str">
            <v>Cheshire West and Chester UA</v>
          </cell>
          <cell r="AE387" t="str">
            <v>Cheshire West and Chester UA</v>
          </cell>
          <cell r="AF387" t="str">
            <v>E0604</v>
          </cell>
          <cell r="AG387" t="str">
            <v>UA</v>
          </cell>
          <cell r="AH387" t="str">
            <v>Billing</v>
          </cell>
          <cell r="AI387">
            <v>0</v>
          </cell>
          <cell r="AJ387">
            <v>0</v>
          </cell>
        </row>
        <row r="388">
          <cell r="AD388" t="str">
            <v>Chesterfield</v>
          </cell>
          <cell r="AE388" t="str">
            <v>Chesterfield</v>
          </cell>
          <cell r="AF388" t="str">
            <v>E1033</v>
          </cell>
          <cell r="AG388" t="str">
            <v>SD</v>
          </cell>
          <cell r="AH388" t="str">
            <v>Billing</v>
          </cell>
          <cell r="AI388">
            <v>0</v>
          </cell>
          <cell r="AJ388">
            <v>0</v>
          </cell>
        </row>
        <row r="389">
          <cell r="AD389" t="str">
            <v>Chichester</v>
          </cell>
          <cell r="AE389" t="str">
            <v>Chichester</v>
          </cell>
          <cell r="AF389" t="str">
            <v>E3833</v>
          </cell>
          <cell r="AG389" t="str">
            <v>SD</v>
          </cell>
          <cell r="AH389" t="str">
            <v>Billing</v>
          </cell>
          <cell r="AI389">
            <v>0</v>
          </cell>
          <cell r="AJ389">
            <v>0</v>
          </cell>
        </row>
        <row r="390">
          <cell r="AD390" t="str">
            <v>Chiltern</v>
          </cell>
          <cell r="AE390" t="str">
            <v>Chiltern</v>
          </cell>
          <cell r="AF390" t="str">
            <v>E0432</v>
          </cell>
          <cell r="AG390" t="str">
            <v>SD</v>
          </cell>
          <cell r="AH390" t="str">
            <v>Billing</v>
          </cell>
          <cell r="AI390">
            <v>0</v>
          </cell>
          <cell r="AJ390">
            <v>0</v>
          </cell>
        </row>
        <row r="391">
          <cell r="AD391" t="str">
            <v>Chorley</v>
          </cell>
          <cell r="AE391" t="str">
            <v>Chorley</v>
          </cell>
          <cell r="AF391" t="str">
            <v>E2334</v>
          </cell>
          <cell r="AG391" t="str">
            <v>SD</v>
          </cell>
          <cell r="AH391" t="str">
            <v>Billing</v>
          </cell>
          <cell r="AI391">
            <v>0</v>
          </cell>
          <cell r="AJ391">
            <v>0</v>
          </cell>
        </row>
        <row r="392">
          <cell r="AD392" t="str">
            <v>Christchurch</v>
          </cell>
          <cell r="AE392" t="str">
            <v>Christchurch</v>
          </cell>
          <cell r="AF392" t="str">
            <v>E1232</v>
          </cell>
          <cell r="AG392" t="str">
            <v>SD</v>
          </cell>
          <cell r="AH392" t="str">
            <v>Billing</v>
          </cell>
          <cell r="AI392">
            <v>0</v>
          </cell>
          <cell r="AJ392">
            <v>0</v>
          </cell>
        </row>
        <row r="393">
          <cell r="AD393" t="str">
            <v>City of London</v>
          </cell>
          <cell r="AE393" t="str">
            <v>City of London</v>
          </cell>
          <cell r="AF393" t="str">
            <v>E5010</v>
          </cell>
          <cell r="AG393" t="str">
            <v>CITY</v>
          </cell>
          <cell r="AH393" t="str">
            <v>Billing</v>
          </cell>
          <cell r="AI393">
            <v>0</v>
          </cell>
          <cell r="AJ393">
            <v>0</v>
          </cell>
        </row>
        <row r="394">
          <cell r="AD394" t="str">
            <v>Cleveland Combined Fire and Rescue Authority</v>
          </cell>
          <cell r="AE394" t="str">
            <v>Cleveland Combined Fire and Rescue Authority</v>
          </cell>
          <cell r="AF394" t="str">
            <v>E6107</v>
          </cell>
          <cell r="AG394" t="str">
            <v>CFA</v>
          </cell>
          <cell r="AH394">
            <v>0</v>
          </cell>
          <cell r="AI394">
            <v>0</v>
          </cell>
          <cell r="AJ394">
            <v>0</v>
          </cell>
        </row>
        <row r="395">
          <cell r="AD395" t="str">
            <v>Cleveland Police and Crime Commissioner and Chief Constable</v>
          </cell>
          <cell r="AE395" t="str">
            <v>Cleveland Police and Crime Commissioner and Chief Constable</v>
          </cell>
          <cell r="AF395" t="str">
            <v>E7007</v>
          </cell>
          <cell r="AG395" t="str">
            <v>POL</v>
          </cell>
          <cell r="AH395">
            <v>0</v>
          </cell>
          <cell r="AI395">
            <v>0</v>
          </cell>
          <cell r="AJ395">
            <v>0</v>
          </cell>
        </row>
        <row r="396">
          <cell r="AD396" t="str">
            <v>Colchester</v>
          </cell>
          <cell r="AE396" t="str">
            <v>Colchester</v>
          </cell>
          <cell r="AF396" t="str">
            <v>E1536</v>
          </cell>
          <cell r="AG396" t="str">
            <v>SD</v>
          </cell>
          <cell r="AH396" t="str">
            <v>Billing</v>
          </cell>
          <cell r="AI396">
            <v>0</v>
          </cell>
          <cell r="AJ396">
            <v>0</v>
          </cell>
        </row>
        <row r="397">
          <cell r="AD397" t="str">
            <v>Copeland</v>
          </cell>
          <cell r="AE397" t="str">
            <v>Copeland</v>
          </cell>
          <cell r="AF397" t="str">
            <v>E0934</v>
          </cell>
          <cell r="AG397" t="str">
            <v>SD</v>
          </cell>
          <cell r="AH397" t="str">
            <v>Billing</v>
          </cell>
          <cell r="AI397">
            <v>0</v>
          </cell>
          <cell r="AJ397">
            <v>0</v>
          </cell>
        </row>
        <row r="398">
          <cell r="AD398" t="str">
            <v>Corby</v>
          </cell>
          <cell r="AE398" t="str">
            <v>Corby</v>
          </cell>
          <cell r="AF398" t="str">
            <v>E2831</v>
          </cell>
          <cell r="AG398" t="str">
            <v>SD</v>
          </cell>
          <cell r="AH398" t="str">
            <v>Billing</v>
          </cell>
          <cell r="AI398">
            <v>0</v>
          </cell>
          <cell r="AJ398">
            <v>0</v>
          </cell>
        </row>
        <row r="399">
          <cell r="AD399" t="str">
            <v>Cornwall UA</v>
          </cell>
          <cell r="AE399" t="str">
            <v>Cornwall UA</v>
          </cell>
          <cell r="AF399" t="str">
            <v>E0801</v>
          </cell>
          <cell r="AG399" t="str">
            <v>UA</v>
          </cell>
          <cell r="AH399" t="str">
            <v>Billing</v>
          </cell>
          <cell r="AI399">
            <v>0</v>
          </cell>
          <cell r="AJ399">
            <v>0</v>
          </cell>
        </row>
        <row r="400">
          <cell r="AD400" t="str">
            <v>Cotswold</v>
          </cell>
          <cell r="AE400" t="str">
            <v>Cotswold</v>
          </cell>
          <cell r="AF400" t="str">
            <v>E1632</v>
          </cell>
          <cell r="AG400" t="str">
            <v>SD</v>
          </cell>
          <cell r="AH400" t="str">
            <v>Billing</v>
          </cell>
          <cell r="AI400">
            <v>0</v>
          </cell>
          <cell r="AJ400">
            <v>0</v>
          </cell>
        </row>
        <row r="401">
          <cell r="AD401" t="str">
            <v>County Durham UA</v>
          </cell>
          <cell r="AE401" t="str">
            <v>County Durham UA</v>
          </cell>
          <cell r="AF401" t="str">
            <v>E1302</v>
          </cell>
          <cell r="AG401" t="str">
            <v>UA</v>
          </cell>
          <cell r="AH401" t="str">
            <v>Billing</v>
          </cell>
          <cell r="AI401">
            <v>1</v>
          </cell>
          <cell r="AJ401">
            <v>0</v>
          </cell>
        </row>
        <row r="402">
          <cell r="AD402" t="str">
            <v>Coventry</v>
          </cell>
          <cell r="AE402" t="str">
            <v>Coventry</v>
          </cell>
          <cell r="AF402" t="str">
            <v>E4602</v>
          </cell>
          <cell r="AG402" t="str">
            <v>MD</v>
          </cell>
          <cell r="AH402" t="str">
            <v>Billing</v>
          </cell>
          <cell r="AI402">
            <v>1</v>
          </cell>
          <cell r="AJ402">
            <v>0</v>
          </cell>
        </row>
        <row r="403">
          <cell r="AD403" t="str">
            <v>Craven</v>
          </cell>
          <cell r="AE403" t="str">
            <v>Craven</v>
          </cell>
          <cell r="AF403" t="str">
            <v>E2731</v>
          </cell>
          <cell r="AG403" t="str">
            <v>SD</v>
          </cell>
          <cell r="AH403" t="str">
            <v>Billing</v>
          </cell>
          <cell r="AI403">
            <v>0</v>
          </cell>
          <cell r="AJ403">
            <v>0</v>
          </cell>
        </row>
        <row r="404">
          <cell r="AD404" t="str">
            <v>Crawley</v>
          </cell>
          <cell r="AE404" t="str">
            <v>Crawley</v>
          </cell>
          <cell r="AF404" t="str">
            <v>E3834</v>
          </cell>
          <cell r="AG404" t="str">
            <v>SD</v>
          </cell>
          <cell r="AH404" t="str">
            <v>Billing</v>
          </cell>
          <cell r="AI404">
            <v>0</v>
          </cell>
          <cell r="AJ404">
            <v>0</v>
          </cell>
        </row>
        <row r="405">
          <cell r="AD405" t="str">
            <v>Croydon</v>
          </cell>
          <cell r="AE405" t="str">
            <v>Croydon</v>
          </cell>
          <cell r="AF405" t="str">
            <v>E5035</v>
          </cell>
          <cell r="AG405" t="str">
            <v>OLB</v>
          </cell>
          <cell r="AH405" t="str">
            <v>Billing</v>
          </cell>
          <cell r="AI405">
            <v>0</v>
          </cell>
          <cell r="AJ405">
            <v>0</v>
          </cell>
        </row>
        <row r="406">
          <cell r="AD406" t="str">
            <v>Cumbria CC</v>
          </cell>
          <cell r="AE406" t="str">
            <v>Cumbria CC</v>
          </cell>
          <cell r="AF406" t="str">
            <v>E0920</v>
          </cell>
          <cell r="AG406" t="str">
            <v>COUNTY</v>
          </cell>
          <cell r="AH406">
            <v>0</v>
          </cell>
          <cell r="AI406">
            <v>0</v>
          </cell>
          <cell r="AJ406">
            <v>0</v>
          </cell>
        </row>
        <row r="407">
          <cell r="AD407" t="str">
            <v>Cumbria Police and Crime Commissioner and Chief Constable</v>
          </cell>
          <cell r="AE407" t="str">
            <v>Cumbria Police and Crime Commissioner and Chief Constable</v>
          </cell>
          <cell r="AF407" t="str">
            <v>E7009</v>
          </cell>
          <cell r="AG407" t="str">
            <v>POL</v>
          </cell>
          <cell r="AH407">
            <v>0</v>
          </cell>
          <cell r="AI407">
            <v>0</v>
          </cell>
          <cell r="AJ407">
            <v>0</v>
          </cell>
        </row>
        <row r="408">
          <cell r="AD408" t="str">
            <v>Dacorum</v>
          </cell>
          <cell r="AE408" t="str">
            <v>Dacorum</v>
          </cell>
          <cell r="AF408" t="str">
            <v>E1932</v>
          </cell>
          <cell r="AG408" t="str">
            <v>SD</v>
          </cell>
          <cell r="AH408" t="str">
            <v>Billing</v>
          </cell>
          <cell r="AI408">
            <v>0</v>
          </cell>
          <cell r="AJ408">
            <v>0</v>
          </cell>
        </row>
        <row r="409">
          <cell r="AD409" t="str">
            <v>Darlington UA</v>
          </cell>
          <cell r="AE409" t="str">
            <v>Darlington UA</v>
          </cell>
          <cell r="AF409" t="str">
            <v>E1301</v>
          </cell>
          <cell r="AG409" t="str">
            <v>UA</v>
          </cell>
          <cell r="AH409" t="str">
            <v>Billing</v>
          </cell>
          <cell r="AI409">
            <v>0</v>
          </cell>
          <cell r="AJ409">
            <v>0</v>
          </cell>
        </row>
        <row r="410">
          <cell r="AD410" t="str">
            <v>Dartford</v>
          </cell>
          <cell r="AE410" t="str">
            <v>Dartford</v>
          </cell>
          <cell r="AF410" t="str">
            <v>E2233</v>
          </cell>
          <cell r="AG410" t="str">
            <v>SD</v>
          </cell>
          <cell r="AH410" t="str">
            <v>Billing</v>
          </cell>
          <cell r="AI410">
            <v>0</v>
          </cell>
          <cell r="AJ410">
            <v>0</v>
          </cell>
        </row>
        <row r="411">
          <cell r="AD411" t="str">
            <v>Dartmoor National Park Authority</v>
          </cell>
          <cell r="AE411" t="str">
            <v>Dartmoor National Park Authority</v>
          </cell>
          <cell r="AF411" t="str">
            <v>E6401</v>
          </cell>
          <cell r="AG411" t="str">
            <v>PARK</v>
          </cell>
          <cell r="AH411">
            <v>0</v>
          </cell>
          <cell r="AI411">
            <v>0</v>
          </cell>
          <cell r="AJ411">
            <v>0</v>
          </cell>
        </row>
        <row r="412">
          <cell r="AD412" t="str">
            <v>Daventry DC</v>
          </cell>
          <cell r="AE412" t="str">
            <v>Daventry DC</v>
          </cell>
          <cell r="AF412" t="str">
            <v>E2832</v>
          </cell>
          <cell r="AG412" t="str">
            <v>SD</v>
          </cell>
          <cell r="AH412" t="str">
            <v>Billing</v>
          </cell>
          <cell r="AI412">
            <v>0</v>
          </cell>
          <cell r="AJ412">
            <v>0</v>
          </cell>
        </row>
        <row r="413">
          <cell r="AD413" t="str">
            <v>Derby City UA</v>
          </cell>
          <cell r="AE413" t="str">
            <v>Derby City UA</v>
          </cell>
          <cell r="AF413" t="str">
            <v>E1001</v>
          </cell>
          <cell r="AG413" t="str">
            <v>UA</v>
          </cell>
          <cell r="AH413" t="str">
            <v>Billing</v>
          </cell>
          <cell r="AI413">
            <v>0</v>
          </cell>
          <cell r="AJ413">
            <v>0</v>
          </cell>
        </row>
        <row r="414">
          <cell r="AD414" t="str">
            <v>Derbyshire CC</v>
          </cell>
          <cell r="AE414" t="str">
            <v>Derbyshire CC</v>
          </cell>
          <cell r="AF414" t="str">
            <v>E1021</v>
          </cell>
          <cell r="AG414" t="str">
            <v>COUNTY</v>
          </cell>
          <cell r="AH414">
            <v>0</v>
          </cell>
          <cell r="AI414">
            <v>0</v>
          </cell>
          <cell r="AJ414">
            <v>0</v>
          </cell>
        </row>
        <row r="415">
          <cell r="AD415" t="str">
            <v>Derbyshire Combined Fire and Rescue Authority</v>
          </cell>
          <cell r="AE415" t="str">
            <v>Derbyshire Combined Fire and Rescue Authority</v>
          </cell>
          <cell r="AF415" t="str">
            <v>E6110</v>
          </cell>
          <cell r="AG415" t="str">
            <v>CFA</v>
          </cell>
          <cell r="AH415">
            <v>0</v>
          </cell>
          <cell r="AI415">
            <v>0</v>
          </cell>
          <cell r="AJ415">
            <v>0</v>
          </cell>
        </row>
        <row r="416">
          <cell r="AD416" t="str">
            <v>Derbyshire Dales</v>
          </cell>
          <cell r="AE416" t="str">
            <v>Derbyshire Dales</v>
          </cell>
          <cell r="AF416" t="str">
            <v>E1035</v>
          </cell>
          <cell r="AG416" t="str">
            <v>SD</v>
          </cell>
          <cell r="AH416" t="str">
            <v>Billing</v>
          </cell>
          <cell r="AI416">
            <v>0</v>
          </cell>
          <cell r="AJ416">
            <v>0</v>
          </cell>
        </row>
        <row r="417">
          <cell r="AD417" t="str">
            <v>Derbyshire Police and Crime Commissioner and Chief Constable</v>
          </cell>
          <cell r="AE417" t="str">
            <v>Derbyshire Police and Crime Commissioner and Chief Constable</v>
          </cell>
          <cell r="AF417" t="str">
            <v>E7010</v>
          </cell>
          <cell r="AG417" t="str">
            <v>POL</v>
          </cell>
          <cell r="AH417">
            <v>0</v>
          </cell>
          <cell r="AI417">
            <v>0</v>
          </cell>
          <cell r="AJ417">
            <v>0</v>
          </cell>
        </row>
        <row r="418">
          <cell r="AD418" t="str">
            <v>Devon &amp; Cornwall Police and Crime Commissioner and Chief Constable</v>
          </cell>
          <cell r="AE418" t="str">
            <v>Devon &amp; Cornwall Police and Crime Commissioner and Chief Constable</v>
          </cell>
          <cell r="AF418" t="str">
            <v>E7051</v>
          </cell>
          <cell r="AG418" t="str">
            <v>POL</v>
          </cell>
          <cell r="AH418">
            <v>0</v>
          </cell>
          <cell r="AI418">
            <v>0</v>
          </cell>
          <cell r="AJ418">
            <v>0</v>
          </cell>
        </row>
        <row r="419">
          <cell r="AD419" t="str">
            <v>Devon and Somerset Combined Fire and Rescue Authority</v>
          </cell>
          <cell r="AE419" t="str">
            <v>Devon and Somerset Combined Fire and Rescue Authority</v>
          </cell>
          <cell r="AF419" t="str">
            <v>E6161</v>
          </cell>
          <cell r="AG419" t="str">
            <v>CFA</v>
          </cell>
          <cell r="AH419">
            <v>0</v>
          </cell>
          <cell r="AI419">
            <v>0</v>
          </cell>
          <cell r="AJ419">
            <v>0</v>
          </cell>
        </row>
        <row r="420">
          <cell r="AD420" t="str">
            <v>Devon CC</v>
          </cell>
          <cell r="AE420" t="str">
            <v>Devon CC</v>
          </cell>
          <cell r="AF420" t="str">
            <v>E1121</v>
          </cell>
          <cell r="AG420" t="str">
            <v>COUNTY</v>
          </cell>
          <cell r="AH420">
            <v>0</v>
          </cell>
          <cell r="AI420">
            <v>0</v>
          </cell>
          <cell r="AJ420">
            <v>0</v>
          </cell>
        </row>
        <row r="421">
          <cell r="AD421" t="str">
            <v>Doncaster</v>
          </cell>
          <cell r="AE421" t="str">
            <v>Doncaster</v>
          </cell>
          <cell r="AF421" t="str">
            <v>E4402</v>
          </cell>
          <cell r="AG421" t="str">
            <v>MD</v>
          </cell>
          <cell r="AH421" t="str">
            <v>Billing</v>
          </cell>
          <cell r="AI421">
            <v>1</v>
          </cell>
          <cell r="AJ421">
            <v>0</v>
          </cell>
        </row>
        <row r="422">
          <cell r="AD422" t="str">
            <v>Dorset and Wiltshire Fire and Rescue Authority</v>
          </cell>
          <cell r="AE422" t="str">
            <v>Dorset and Wiltshire Fire and Rescue Authority</v>
          </cell>
          <cell r="AF422" t="str">
            <v>E6162</v>
          </cell>
          <cell r="AG422" t="str">
            <v>CFA</v>
          </cell>
          <cell r="AH422">
            <v>0</v>
          </cell>
          <cell r="AI422">
            <v>0</v>
          </cell>
          <cell r="AJ422">
            <v>0</v>
          </cell>
        </row>
        <row r="423">
          <cell r="AD423" t="str">
            <v>Dorset CC</v>
          </cell>
          <cell r="AE423" t="str">
            <v>Dorset CC</v>
          </cell>
          <cell r="AF423" t="str">
            <v>E1221</v>
          </cell>
          <cell r="AG423" t="str">
            <v>COUNTY</v>
          </cell>
          <cell r="AH423">
            <v>0</v>
          </cell>
          <cell r="AI423">
            <v>0</v>
          </cell>
          <cell r="AJ423">
            <v>0</v>
          </cell>
        </row>
        <row r="424">
          <cell r="AD424" t="str">
            <v>Dorset Police and Crime Commissioner and Chief Constable</v>
          </cell>
          <cell r="AE424" t="str">
            <v>Dorset Police and Crime Commissioner and Chief Constable</v>
          </cell>
          <cell r="AF424" t="str">
            <v>E7012</v>
          </cell>
          <cell r="AG424" t="str">
            <v>POL</v>
          </cell>
          <cell r="AH424">
            <v>0</v>
          </cell>
          <cell r="AI424">
            <v>0</v>
          </cell>
          <cell r="AJ424">
            <v>0</v>
          </cell>
        </row>
        <row r="425">
          <cell r="AD425" t="str">
            <v>Dover</v>
          </cell>
          <cell r="AE425" t="str">
            <v>Dover</v>
          </cell>
          <cell r="AF425" t="str">
            <v>E2234</v>
          </cell>
          <cell r="AG425" t="str">
            <v>SD</v>
          </cell>
          <cell r="AH425" t="str">
            <v>Billing</v>
          </cell>
          <cell r="AI425">
            <v>0</v>
          </cell>
          <cell r="AJ425">
            <v>0</v>
          </cell>
        </row>
        <row r="426">
          <cell r="AD426" t="str">
            <v>Dudley</v>
          </cell>
          <cell r="AE426" t="str">
            <v>Dudley</v>
          </cell>
          <cell r="AF426" t="str">
            <v>E4603</v>
          </cell>
          <cell r="AG426" t="str">
            <v>MD</v>
          </cell>
          <cell r="AH426" t="str">
            <v>Billing</v>
          </cell>
          <cell r="AI426">
            <v>1</v>
          </cell>
          <cell r="AJ426">
            <v>0</v>
          </cell>
        </row>
        <row r="427">
          <cell r="AD427" t="str">
            <v>Durham Combined Fire and Rescue Authority</v>
          </cell>
          <cell r="AE427" t="str">
            <v>Durham Combined Fire and Rescue Authority</v>
          </cell>
          <cell r="AF427" t="str">
            <v>E6113</v>
          </cell>
          <cell r="AG427" t="str">
            <v>CFA</v>
          </cell>
          <cell r="AH427">
            <v>0</v>
          </cell>
          <cell r="AI427">
            <v>0</v>
          </cell>
          <cell r="AJ427">
            <v>0</v>
          </cell>
        </row>
        <row r="428">
          <cell r="AD428" t="str">
            <v>Durham Police and Crime Commissioner and Chief Constable</v>
          </cell>
          <cell r="AE428" t="str">
            <v>Durham Police and Crime Commissioner and Chief Constable</v>
          </cell>
          <cell r="AF428" t="str">
            <v>E7013</v>
          </cell>
          <cell r="AG428" t="str">
            <v>POL</v>
          </cell>
          <cell r="AH428">
            <v>0</v>
          </cell>
          <cell r="AI428">
            <v>0</v>
          </cell>
          <cell r="AJ428">
            <v>0</v>
          </cell>
        </row>
        <row r="429">
          <cell r="AD429" t="str">
            <v>Ealing</v>
          </cell>
          <cell r="AE429" t="str">
            <v>Ealing</v>
          </cell>
          <cell r="AF429" t="str">
            <v>E5036</v>
          </cell>
          <cell r="AG429" t="str">
            <v>OLB</v>
          </cell>
          <cell r="AH429" t="str">
            <v>Billing</v>
          </cell>
          <cell r="AI429">
            <v>0</v>
          </cell>
          <cell r="AJ429">
            <v>1</v>
          </cell>
        </row>
        <row r="430">
          <cell r="AD430" t="str">
            <v>East Cambridgeshire</v>
          </cell>
          <cell r="AE430" t="str">
            <v>East Cambridgeshire</v>
          </cell>
          <cell r="AF430" t="str">
            <v>E0532</v>
          </cell>
          <cell r="AG430" t="str">
            <v>SD</v>
          </cell>
          <cell r="AH430" t="str">
            <v>Billing</v>
          </cell>
          <cell r="AI430">
            <v>0</v>
          </cell>
          <cell r="AJ430">
            <v>0</v>
          </cell>
        </row>
        <row r="431">
          <cell r="AD431" t="str">
            <v>East Devon</v>
          </cell>
          <cell r="AE431" t="str">
            <v>East Devon</v>
          </cell>
          <cell r="AF431" t="str">
            <v>E1131</v>
          </cell>
          <cell r="AG431" t="str">
            <v>SD</v>
          </cell>
          <cell r="AH431" t="str">
            <v>Billing</v>
          </cell>
          <cell r="AI431">
            <v>0</v>
          </cell>
          <cell r="AJ431">
            <v>0</v>
          </cell>
        </row>
        <row r="432">
          <cell r="AD432" t="str">
            <v>East Dorset</v>
          </cell>
          <cell r="AE432" t="str">
            <v>East Dorset</v>
          </cell>
          <cell r="AF432" t="str">
            <v>E1233</v>
          </cell>
          <cell r="AG432" t="str">
            <v>SD</v>
          </cell>
          <cell r="AH432" t="str">
            <v>Billing</v>
          </cell>
          <cell r="AI432">
            <v>0</v>
          </cell>
          <cell r="AJ432">
            <v>0</v>
          </cell>
        </row>
        <row r="433">
          <cell r="AD433" t="str">
            <v>East Hampshire</v>
          </cell>
          <cell r="AE433" t="str">
            <v>East Hampshire</v>
          </cell>
          <cell r="AF433" t="str">
            <v>E1732</v>
          </cell>
          <cell r="AG433" t="str">
            <v>SD</v>
          </cell>
          <cell r="AH433" t="str">
            <v>Billing</v>
          </cell>
          <cell r="AI433">
            <v>0</v>
          </cell>
          <cell r="AJ433">
            <v>0</v>
          </cell>
        </row>
        <row r="434">
          <cell r="AD434" t="str">
            <v>East Hertfordshire</v>
          </cell>
          <cell r="AE434" t="str">
            <v>East Hertfordshire</v>
          </cell>
          <cell r="AF434" t="str">
            <v>E1933</v>
          </cell>
          <cell r="AG434" t="str">
            <v>SD</v>
          </cell>
          <cell r="AH434" t="str">
            <v>Billing</v>
          </cell>
          <cell r="AI434">
            <v>0</v>
          </cell>
          <cell r="AJ434">
            <v>0</v>
          </cell>
        </row>
        <row r="435">
          <cell r="AD435" t="str">
            <v>East Lindsey</v>
          </cell>
          <cell r="AE435" t="str">
            <v>East Lindsey</v>
          </cell>
          <cell r="AF435" t="str">
            <v>E2532</v>
          </cell>
          <cell r="AG435" t="str">
            <v>SD</v>
          </cell>
          <cell r="AH435" t="str">
            <v>Billing</v>
          </cell>
          <cell r="AI435">
            <v>0</v>
          </cell>
          <cell r="AJ435">
            <v>0</v>
          </cell>
        </row>
        <row r="436">
          <cell r="AD436" t="str">
            <v>East London Waste Authority</v>
          </cell>
          <cell r="AE436" t="str">
            <v>East London Waste Authority</v>
          </cell>
          <cell r="AF436" t="str">
            <v>E6201</v>
          </cell>
          <cell r="AG436" t="str">
            <v>WASTE</v>
          </cell>
          <cell r="AH436">
            <v>0</v>
          </cell>
          <cell r="AI436">
            <v>0</v>
          </cell>
          <cell r="AJ436">
            <v>1</v>
          </cell>
        </row>
        <row r="437">
          <cell r="AD437" t="str">
            <v>East Northamptonshire</v>
          </cell>
          <cell r="AE437" t="str">
            <v>East Northamptonshire</v>
          </cell>
          <cell r="AF437" t="str">
            <v>E2833</v>
          </cell>
          <cell r="AG437" t="str">
            <v>SD</v>
          </cell>
          <cell r="AH437" t="str">
            <v>Billing</v>
          </cell>
          <cell r="AI437">
            <v>0</v>
          </cell>
          <cell r="AJ437">
            <v>0</v>
          </cell>
        </row>
        <row r="438">
          <cell r="AD438" t="str">
            <v>East Riding of Yorkshire UA</v>
          </cell>
          <cell r="AE438" t="str">
            <v>East Riding of Yorkshire UA</v>
          </cell>
          <cell r="AF438" t="str">
            <v>E2001</v>
          </cell>
          <cell r="AG438" t="str">
            <v>UA</v>
          </cell>
          <cell r="AH438" t="str">
            <v>Billing</v>
          </cell>
          <cell r="AI438">
            <v>0</v>
          </cell>
          <cell r="AJ438">
            <v>0</v>
          </cell>
        </row>
        <row r="439">
          <cell r="AD439" t="str">
            <v>East Staffordshire</v>
          </cell>
          <cell r="AE439" t="str">
            <v>East Staffordshire</v>
          </cell>
          <cell r="AF439" t="str">
            <v>E3432</v>
          </cell>
          <cell r="AG439" t="str">
            <v>SD</v>
          </cell>
          <cell r="AH439" t="str">
            <v>Billing</v>
          </cell>
          <cell r="AI439">
            <v>0</v>
          </cell>
          <cell r="AJ439">
            <v>0</v>
          </cell>
        </row>
        <row r="440">
          <cell r="AD440" t="str">
            <v>East Sussex CC</v>
          </cell>
          <cell r="AE440" t="str">
            <v>East Sussex CC</v>
          </cell>
          <cell r="AF440" t="str">
            <v>E1421</v>
          </cell>
          <cell r="AG440" t="str">
            <v>COUNTY</v>
          </cell>
          <cell r="AH440">
            <v>0</v>
          </cell>
          <cell r="AI440">
            <v>0</v>
          </cell>
          <cell r="AJ440">
            <v>0</v>
          </cell>
        </row>
        <row r="441">
          <cell r="AD441" t="str">
            <v>East Sussex Combined Fire and Rescue Authority</v>
          </cell>
          <cell r="AE441" t="str">
            <v>East Sussex Combined Fire and Rescue Authority</v>
          </cell>
          <cell r="AF441" t="str">
            <v>E6114</v>
          </cell>
          <cell r="AG441" t="str">
            <v>CFA</v>
          </cell>
          <cell r="AH441">
            <v>0</v>
          </cell>
          <cell r="AI441">
            <v>0</v>
          </cell>
          <cell r="AJ441">
            <v>0</v>
          </cell>
        </row>
        <row r="442">
          <cell r="AD442" t="str">
            <v>Eastbourne</v>
          </cell>
          <cell r="AE442" t="str">
            <v>Eastbourne</v>
          </cell>
          <cell r="AF442" t="str">
            <v>E1432</v>
          </cell>
          <cell r="AG442" t="str">
            <v>SD</v>
          </cell>
          <cell r="AH442" t="str">
            <v>Billing</v>
          </cell>
          <cell r="AI442">
            <v>0</v>
          </cell>
          <cell r="AJ442">
            <v>0</v>
          </cell>
        </row>
        <row r="443">
          <cell r="AD443" t="str">
            <v>Eastleigh</v>
          </cell>
          <cell r="AE443" t="str">
            <v>Eastleigh</v>
          </cell>
          <cell r="AF443" t="str">
            <v>E1733</v>
          </cell>
          <cell r="AG443" t="str">
            <v>SD</v>
          </cell>
          <cell r="AH443" t="str">
            <v>Billing</v>
          </cell>
          <cell r="AI443">
            <v>0</v>
          </cell>
          <cell r="AJ443">
            <v>0</v>
          </cell>
        </row>
        <row r="444">
          <cell r="AD444" t="str">
            <v>Eden</v>
          </cell>
          <cell r="AE444" t="str">
            <v>Eden</v>
          </cell>
          <cell r="AF444" t="str">
            <v>E0935</v>
          </cell>
          <cell r="AG444" t="str">
            <v>SD</v>
          </cell>
          <cell r="AH444" t="str">
            <v>Billing</v>
          </cell>
          <cell r="AI444">
            <v>0</v>
          </cell>
          <cell r="AJ444">
            <v>0</v>
          </cell>
        </row>
        <row r="445">
          <cell r="AD445" t="str">
            <v>Elmbridge</v>
          </cell>
          <cell r="AE445" t="str">
            <v>Elmbridge</v>
          </cell>
          <cell r="AF445" t="str">
            <v>E3631</v>
          </cell>
          <cell r="AG445" t="str">
            <v>SD</v>
          </cell>
          <cell r="AH445" t="str">
            <v>Billing</v>
          </cell>
          <cell r="AI445">
            <v>0</v>
          </cell>
          <cell r="AJ445">
            <v>0</v>
          </cell>
        </row>
        <row r="446">
          <cell r="AD446" t="str">
            <v>Enfield</v>
          </cell>
          <cell r="AE446" t="str">
            <v>Enfield</v>
          </cell>
          <cell r="AF446" t="str">
            <v>E5037</v>
          </cell>
          <cell r="AG446" t="str">
            <v>OLB</v>
          </cell>
          <cell r="AH446" t="str">
            <v>Billing</v>
          </cell>
          <cell r="AI446">
            <v>0</v>
          </cell>
          <cell r="AJ446">
            <v>1</v>
          </cell>
        </row>
        <row r="447">
          <cell r="AD447" t="str">
            <v>Epping Forest</v>
          </cell>
          <cell r="AE447" t="str">
            <v>Epping Forest</v>
          </cell>
          <cell r="AF447" t="str">
            <v>E1537</v>
          </cell>
          <cell r="AG447" t="str">
            <v>SD</v>
          </cell>
          <cell r="AH447" t="str">
            <v>Billing</v>
          </cell>
          <cell r="AI447">
            <v>0</v>
          </cell>
          <cell r="AJ447">
            <v>0</v>
          </cell>
        </row>
        <row r="448">
          <cell r="AD448" t="str">
            <v>Epsom &amp; Ewell</v>
          </cell>
          <cell r="AE448" t="str">
            <v>Epsom &amp; Ewell</v>
          </cell>
          <cell r="AF448" t="str">
            <v>E3632</v>
          </cell>
          <cell r="AG448" t="str">
            <v>SD</v>
          </cell>
          <cell r="AH448" t="str">
            <v>Billing</v>
          </cell>
          <cell r="AI448">
            <v>0</v>
          </cell>
          <cell r="AJ448">
            <v>0</v>
          </cell>
        </row>
        <row r="449">
          <cell r="AD449" t="str">
            <v>Erewash</v>
          </cell>
          <cell r="AE449" t="str">
            <v>Erewash</v>
          </cell>
          <cell r="AF449" t="str">
            <v>E1036</v>
          </cell>
          <cell r="AG449" t="str">
            <v>SD</v>
          </cell>
          <cell r="AH449" t="str">
            <v>Billing</v>
          </cell>
          <cell r="AI449">
            <v>0</v>
          </cell>
          <cell r="AJ449">
            <v>0</v>
          </cell>
        </row>
        <row r="450">
          <cell r="AD450" t="str">
            <v>Essex CC</v>
          </cell>
          <cell r="AE450" t="str">
            <v>Essex CC</v>
          </cell>
          <cell r="AF450" t="str">
            <v>E1521</v>
          </cell>
          <cell r="AG450" t="str">
            <v>COUNTY</v>
          </cell>
          <cell r="AH450">
            <v>0</v>
          </cell>
          <cell r="AI450">
            <v>0</v>
          </cell>
          <cell r="AJ450">
            <v>0</v>
          </cell>
        </row>
        <row r="451">
          <cell r="AD451" t="str">
            <v>Essex Combined Fire and Rescue Authority</v>
          </cell>
          <cell r="AE451" t="str">
            <v>Essex Combined Fire and Rescue Authority</v>
          </cell>
          <cell r="AF451" t="str">
            <v>E6115</v>
          </cell>
          <cell r="AG451" t="str">
            <v>CFA</v>
          </cell>
          <cell r="AH451">
            <v>0</v>
          </cell>
          <cell r="AI451">
            <v>0</v>
          </cell>
          <cell r="AJ451">
            <v>0</v>
          </cell>
        </row>
        <row r="452">
          <cell r="AD452" t="str">
            <v>Essex Police and Crime Commissioner and Chief Constable</v>
          </cell>
          <cell r="AE452" t="str">
            <v>Essex Police and Crime Commissioner and Chief Constable</v>
          </cell>
          <cell r="AF452" t="str">
            <v>E7015</v>
          </cell>
          <cell r="AG452" t="str">
            <v>POL</v>
          </cell>
          <cell r="AH452">
            <v>0</v>
          </cell>
          <cell r="AI452">
            <v>0</v>
          </cell>
          <cell r="AJ452">
            <v>0</v>
          </cell>
        </row>
        <row r="453">
          <cell r="AD453" t="str">
            <v>Exeter</v>
          </cell>
          <cell r="AE453" t="str">
            <v>Exeter</v>
          </cell>
          <cell r="AF453" t="str">
            <v>E1132</v>
          </cell>
          <cell r="AG453" t="str">
            <v>SD</v>
          </cell>
          <cell r="AH453" t="str">
            <v>Billing</v>
          </cell>
          <cell r="AI453">
            <v>0</v>
          </cell>
          <cell r="AJ453">
            <v>0</v>
          </cell>
        </row>
        <row r="454">
          <cell r="AD454" t="str">
            <v>Exmoor National Park Authority</v>
          </cell>
          <cell r="AE454" t="str">
            <v>Exmoor National Park Authority</v>
          </cell>
          <cell r="AF454" t="str">
            <v>E6402</v>
          </cell>
          <cell r="AG454" t="str">
            <v>PARK</v>
          </cell>
          <cell r="AH454">
            <v>0</v>
          </cell>
          <cell r="AI454">
            <v>0</v>
          </cell>
          <cell r="AJ454">
            <v>0</v>
          </cell>
        </row>
        <row r="455">
          <cell r="AD455" t="str">
            <v>Fareham</v>
          </cell>
          <cell r="AE455" t="str">
            <v>Fareham</v>
          </cell>
          <cell r="AF455" t="str">
            <v>E1734</v>
          </cell>
          <cell r="AG455" t="str">
            <v>SD</v>
          </cell>
          <cell r="AH455" t="str">
            <v>Billing</v>
          </cell>
          <cell r="AI455">
            <v>0</v>
          </cell>
          <cell r="AJ455">
            <v>0</v>
          </cell>
        </row>
        <row r="456">
          <cell r="AD456" t="str">
            <v>Fenland</v>
          </cell>
          <cell r="AE456" t="str">
            <v>Fenland</v>
          </cell>
          <cell r="AF456" t="str">
            <v>E0533</v>
          </cell>
          <cell r="AG456" t="str">
            <v>SD</v>
          </cell>
          <cell r="AH456" t="str">
            <v>Billing</v>
          </cell>
          <cell r="AI456">
            <v>0</v>
          </cell>
          <cell r="AJ456">
            <v>0</v>
          </cell>
        </row>
        <row r="457">
          <cell r="AD457" t="str">
            <v>Forest Heath</v>
          </cell>
          <cell r="AE457" t="str">
            <v>Forest Heath</v>
          </cell>
          <cell r="AF457" t="str">
            <v>E3532</v>
          </cell>
          <cell r="AG457" t="str">
            <v>SD</v>
          </cell>
          <cell r="AH457" t="str">
            <v>Billing</v>
          </cell>
          <cell r="AI457">
            <v>0</v>
          </cell>
          <cell r="AJ457">
            <v>0</v>
          </cell>
        </row>
        <row r="458">
          <cell r="AD458" t="str">
            <v>Forest of Dean</v>
          </cell>
          <cell r="AE458" t="str">
            <v>Forest of Dean</v>
          </cell>
          <cell r="AF458" t="str">
            <v>E1633</v>
          </cell>
          <cell r="AG458" t="str">
            <v>SD</v>
          </cell>
          <cell r="AH458" t="str">
            <v>Billing</v>
          </cell>
          <cell r="AI458">
            <v>0</v>
          </cell>
          <cell r="AJ458">
            <v>0</v>
          </cell>
        </row>
        <row r="459">
          <cell r="AD459" t="str">
            <v>Fylde</v>
          </cell>
          <cell r="AE459" t="str">
            <v>Fylde</v>
          </cell>
          <cell r="AF459" t="str">
            <v>E2335</v>
          </cell>
          <cell r="AG459" t="str">
            <v>SD</v>
          </cell>
          <cell r="AH459" t="str">
            <v>Billing</v>
          </cell>
          <cell r="AI459">
            <v>0</v>
          </cell>
          <cell r="AJ459">
            <v>0</v>
          </cell>
        </row>
        <row r="460">
          <cell r="AD460" t="str">
            <v>Gateshead</v>
          </cell>
          <cell r="AE460" t="str">
            <v>Gateshead</v>
          </cell>
          <cell r="AF460" t="str">
            <v>E4501</v>
          </cell>
          <cell r="AG460" t="str">
            <v>MD</v>
          </cell>
          <cell r="AH460" t="str">
            <v>Billing</v>
          </cell>
          <cell r="AI460">
            <v>1</v>
          </cell>
          <cell r="AJ460">
            <v>0</v>
          </cell>
        </row>
        <row r="461">
          <cell r="AD461" t="str">
            <v>Gedling</v>
          </cell>
          <cell r="AE461" t="str">
            <v>Gedling</v>
          </cell>
          <cell r="AF461" t="str">
            <v>E3034</v>
          </cell>
          <cell r="AG461" t="str">
            <v>SD</v>
          </cell>
          <cell r="AH461" t="str">
            <v>Billing</v>
          </cell>
          <cell r="AI461">
            <v>0</v>
          </cell>
          <cell r="AJ461">
            <v>0</v>
          </cell>
        </row>
        <row r="462">
          <cell r="AD462" t="str">
            <v>Gloucester</v>
          </cell>
          <cell r="AE462" t="str">
            <v>Gloucester</v>
          </cell>
          <cell r="AF462" t="str">
            <v>E1634</v>
          </cell>
          <cell r="AG462" t="str">
            <v>SD</v>
          </cell>
          <cell r="AH462" t="str">
            <v>Billing</v>
          </cell>
          <cell r="AI462">
            <v>0</v>
          </cell>
          <cell r="AJ462">
            <v>0</v>
          </cell>
        </row>
        <row r="463">
          <cell r="AD463" t="str">
            <v>Gloucestershire CC</v>
          </cell>
          <cell r="AE463" t="str">
            <v>Gloucestershire CC</v>
          </cell>
          <cell r="AF463" t="str">
            <v>E1620</v>
          </cell>
          <cell r="AG463" t="str">
            <v>COUNTY</v>
          </cell>
          <cell r="AH463">
            <v>0</v>
          </cell>
          <cell r="AI463">
            <v>0</v>
          </cell>
          <cell r="AJ463">
            <v>0</v>
          </cell>
        </row>
        <row r="464">
          <cell r="AD464" t="str">
            <v>Gloucestershire Police and Crime Commissioner and Chief Constable</v>
          </cell>
          <cell r="AE464" t="str">
            <v>Gloucestershire Police and Crime Commissioner and Chief Constable</v>
          </cell>
          <cell r="AF464" t="str">
            <v>E7016</v>
          </cell>
          <cell r="AG464" t="str">
            <v>POL</v>
          </cell>
          <cell r="AH464">
            <v>0</v>
          </cell>
          <cell r="AI464">
            <v>0</v>
          </cell>
          <cell r="AJ464">
            <v>0</v>
          </cell>
        </row>
        <row r="465">
          <cell r="AD465" t="str">
            <v>Gosport</v>
          </cell>
          <cell r="AE465" t="str">
            <v>Gosport</v>
          </cell>
          <cell r="AF465" t="str">
            <v>E1735</v>
          </cell>
          <cell r="AG465" t="str">
            <v>SD</v>
          </cell>
          <cell r="AH465" t="str">
            <v>Billing</v>
          </cell>
          <cell r="AI465">
            <v>0</v>
          </cell>
          <cell r="AJ465">
            <v>0</v>
          </cell>
        </row>
        <row r="466">
          <cell r="AD466" t="str">
            <v>Gravesham</v>
          </cell>
          <cell r="AE466" t="str">
            <v>Gravesham</v>
          </cell>
          <cell r="AF466" t="str">
            <v>E2236</v>
          </cell>
          <cell r="AG466" t="str">
            <v>SD</v>
          </cell>
          <cell r="AH466" t="str">
            <v>Billing</v>
          </cell>
          <cell r="AI466">
            <v>0</v>
          </cell>
          <cell r="AJ466">
            <v>0</v>
          </cell>
        </row>
        <row r="467">
          <cell r="AD467" t="str">
            <v>Great Yarmouth</v>
          </cell>
          <cell r="AE467" t="str">
            <v>Great Yarmouth</v>
          </cell>
          <cell r="AF467" t="str">
            <v>E2633</v>
          </cell>
          <cell r="AG467" t="str">
            <v>SD</v>
          </cell>
          <cell r="AH467" t="str">
            <v>Billing</v>
          </cell>
          <cell r="AI467">
            <v>0</v>
          </cell>
          <cell r="AJ467">
            <v>0</v>
          </cell>
        </row>
        <row r="468">
          <cell r="AD468" t="str">
            <v>Greater London Authority</v>
          </cell>
          <cell r="AE468" t="str">
            <v>Greater London Authority</v>
          </cell>
          <cell r="AF468" t="str">
            <v>E5100</v>
          </cell>
          <cell r="AG468" t="str">
            <v>GLA</v>
          </cell>
          <cell r="AH468">
            <v>0</v>
          </cell>
          <cell r="AI468">
            <v>0</v>
          </cell>
          <cell r="AJ468">
            <v>0</v>
          </cell>
        </row>
        <row r="469">
          <cell r="AD469" t="str">
            <v>Greater Manchester Combined Authority</v>
          </cell>
          <cell r="AE469" t="str">
            <v>Greater Manchester Combined Authority</v>
          </cell>
          <cell r="AF469" t="str">
            <v>E6348</v>
          </cell>
          <cell r="AG469" t="str">
            <v>ITA</v>
          </cell>
          <cell r="AH469">
            <v>0</v>
          </cell>
          <cell r="AI469">
            <v>1</v>
          </cell>
          <cell r="AJ469">
            <v>0</v>
          </cell>
        </row>
        <row r="470">
          <cell r="AD470" t="str">
            <v>Greater Manchester Fire and Rescue Authority</v>
          </cell>
          <cell r="AE470" t="str">
            <v>Greater Manchester Fire and Rescue Authority</v>
          </cell>
          <cell r="AF470" t="str">
            <v>E6142</v>
          </cell>
          <cell r="AG470" t="str">
            <v>FIRE</v>
          </cell>
          <cell r="AH470">
            <v>0</v>
          </cell>
          <cell r="AI470">
            <v>0</v>
          </cell>
          <cell r="AJ470">
            <v>0</v>
          </cell>
        </row>
        <row r="471">
          <cell r="AD471" t="str">
            <v>Greater Manchester Police and Crime Commissioner and Chief Constable</v>
          </cell>
          <cell r="AE471" t="str">
            <v>Greater Manchester Police and Crime Commissioner and Chief Constable</v>
          </cell>
          <cell r="AF471" t="str">
            <v>E7042</v>
          </cell>
          <cell r="AG471" t="str">
            <v>POL</v>
          </cell>
          <cell r="AH471">
            <v>0</v>
          </cell>
          <cell r="AI471">
            <v>0</v>
          </cell>
          <cell r="AJ471">
            <v>0</v>
          </cell>
        </row>
        <row r="472">
          <cell r="AD472" t="str">
            <v>Greater Manchester Waste Disposal Authority</v>
          </cell>
          <cell r="AE472" t="str">
            <v>Greater Manchester Waste Disposal Authority</v>
          </cell>
          <cell r="AF472" t="str">
            <v>E6202</v>
          </cell>
          <cell r="AG472" t="str">
            <v>WASTE</v>
          </cell>
          <cell r="AH472">
            <v>0</v>
          </cell>
          <cell r="AI472">
            <v>0</v>
          </cell>
          <cell r="AJ472">
            <v>1</v>
          </cell>
        </row>
        <row r="473">
          <cell r="AD473" t="str">
            <v>Greenwich</v>
          </cell>
          <cell r="AE473" t="str">
            <v>Greenwich</v>
          </cell>
          <cell r="AF473" t="str">
            <v>E5012</v>
          </cell>
          <cell r="AG473" t="str">
            <v>ILB</v>
          </cell>
          <cell r="AH473" t="str">
            <v>Billing</v>
          </cell>
          <cell r="AI473">
            <v>0</v>
          </cell>
          <cell r="AJ473">
            <v>0</v>
          </cell>
        </row>
        <row r="474">
          <cell r="AD474" t="str">
            <v>Guildford</v>
          </cell>
          <cell r="AE474" t="str">
            <v>Guildford</v>
          </cell>
          <cell r="AF474" t="str">
            <v>E3633</v>
          </cell>
          <cell r="AG474" t="str">
            <v>SD</v>
          </cell>
          <cell r="AH474" t="str">
            <v>Billing</v>
          </cell>
          <cell r="AI474">
            <v>0</v>
          </cell>
          <cell r="AJ474">
            <v>0</v>
          </cell>
        </row>
        <row r="475">
          <cell r="AD475" t="str">
            <v>Hackney</v>
          </cell>
          <cell r="AE475" t="str">
            <v>Hackney</v>
          </cell>
          <cell r="AF475" t="str">
            <v>E5013</v>
          </cell>
          <cell r="AG475" t="str">
            <v>ILB</v>
          </cell>
          <cell r="AH475" t="str">
            <v>Billing</v>
          </cell>
          <cell r="AI475">
            <v>0</v>
          </cell>
          <cell r="AJ475">
            <v>1</v>
          </cell>
        </row>
        <row r="476">
          <cell r="AD476" t="str">
            <v>Halton UA</v>
          </cell>
          <cell r="AE476" t="str">
            <v>Halton UA</v>
          </cell>
          <cell r="AF476" t="str">
            <v>E0601</v>
          </cell>
          <cell r="AG476" t="str">
            <v>UA</v>
          </cell>
          <cell r="AH476" t="str">
            <v>Billing</v>
          </cell>
          <cell r="AI476">
            <v>1</v>
          </cell>
          <cell r="AJ476">
            <v>0</v>
          </cell>
        </row>
        <row r="477">
          <cell r="AD477" t="str">
            <v>Hambleton</v>
          </cell>
          <cell r="AE477" t="str">
            <v>Hambleton</v>
          </cell>
          <cell r="AF477" t="str">
            <v>E2732</v>
          </cell>
          <cell r="AG477" t="str">
            <v>SD</v>
          </cell>
          <cell r="AH477" t="str">
            <v>Billing</v>
          </cell>
          <cell r="AI477">
            <v>0</v>
          </cell>
          <cell r="AJ477">
            <v>0</v>
          </cell>
        </row>
        <row r="478">
          <cell r="AD478" t="str">
            <v>Hammersmith &amp; Fulham</v>
          </cell>
          <cell r="AE478" t="str">
            <v>Hammersmith &amp; Fulham</v>
          </cell>
          <cell r="AF478" t="str">
            <v>E5014</v>
          </cell>
          <cell r="AG478" t="str">
            <v>ILB</v>
          </cell>
          <cell r="AH478" t="str">
            <v>Billing</v>
          </cell>
          <cell r="AI478">
            <v>0</v>
          </cell>
          <cell r="AJ478">
            <v>1</v>
          </cell>
        </row>
        <row r="479">
          <cell r="AD479" t="str">
            <v>Hampshire CC</v>
          </cell>
          <cell r="AE479" t="str">
            <v>Hampshire CC</v>
          </cell>
          <cell r="AF479" t="str">
            <v>E1721</v>
          </cell>
          <cell r="AG479" t="str">
            <v>COUNTY</v>
          </cell>
          <cell r="AH479">
            <v>0</v>
          </cell>
          <cell r="AI479">
            <v>0</v>
          </cell>
          <cell r="AJ479">
            <v>0</v>
          </cell>
        </row>
        <row r="480">
          <cell r="AD480" t="str">
            <v>Hampshire Combined Fire and Rescue Authority</v>
          </cell>
          <cell r="AE480" t="str">
            <v>Hampshire Combined Fire and Rescue Authority</v>
          </cell>
          <cell r="AF480" t="str">
            <v>E6117</v>
          </cell>
          <cell r="AG480" t="str">
            <v>CFA</v>
          </cell>
          <cell r="AH480">
            <v>0</v>
          </cell>
          <cell r="AI480">
            <v>0</v>
          </cell>
          <cell r="AJ480">
            <v>0</v>
          </cell>
        </row>
        <row r="481">
          <cell r="AD481" t="str">
            <v>Hampshire Police and Crime Commissioner and Chief Constable</v>
          </cell>
          <cell r="AE481" t="str">
            <v>Hampshire Police and Crime Commissioner and Chief Constable</v>
          </cell>
          <cell r="AF481" t="str">
            <v>E7052</v>
          </cell>
          <cell r="AG481" t="str">
            <v>POL</v>
          </cell>
          <cell r="AH481">
            <v>0</v>
          </cell>
          <cell r="AI481">
            <v>0</v>
          </cell>
          <cell r="AJ481">
            <v>0</v>
          </cell>
        </row>
        <row r="482">
          <cell r="AD482" t="str">
            <v>Harborough</v>
          </cell>
          <cell r="AE482" t="str">
            <v>Harborough</v>
          </cell>
          <cell r="AF482" t="str">
            <v>E2433</v>
          </cell>
          <cell r="AG482" t="str">
            <v>SD</v>
          </cell>
          <cell r="AH482" t="str">
            <v>Billing</v>
          </cell>
          <cell r="AI482">
            <v>0</v>
          </cell>
          <cell r="AJ482">
            <v>0</v>
          </cell>
        </row>
        <row r="483">
          <cell r="AD483" t="str">
            <v>Haringey</v>
          </cell>
          <cell r="AE483" t="str">
            <v>Haringey</v>
          </cell>
          <cell r="AF483" t="str">
            <v>E5038</v>
          </cell>
          <cell r="AG483" t="str">
            <v>OLB</v>
          </cell>
          <cell r="AH483" t="str">
            <v>Billing</v>
          </cell>
          <cell r="AI483">
            <v>0</v>
          </cell>
          <cell r="AJ483">
            <v>1</v>
          </cell>
        </row>
        <row r="484">
          <cell r="AD484" t="str">
            <v>Harlow</v>
          </cell>
          <cell r="AE484" t="str">
            <v>Harlow</v>
          </cell>
          <cell r="AF484" t="str">
            <v>E1538</v>
          </cell>
          <cell r="AG484" t="str">
            <v>SD</v>
          </cell>
          <cell r="AH484" t="str">
            <v>Billing</v>
          </cell>
          <cell r="AI484">
            <v>0</v>
          </cell>
          <cell r="AJ484">
            <v>0</v>
          </cell>
        </row>
        <row r="485">
          <cell r="AD485" t="str">
            <v>Harrogate</v>
          </cell>
          <cell r="AE485" t="str">
            <v>Harrogate</v>
          </cell>
          <cell r="AF485" t="str">
            <v>E2753</v>
          </cell>
          <cell r="AG485" t="str">
            <v>SD</v>
          </cell>
          <cell r="AH485" t="str">
            <v>Billing</v>
          </cell>
          <cell r="AI485">
            <v>0</v>
          </cell>
          <cell r="AJ485">
            <v>0</v>
          </cell>
        </row>
        <row r="486">
          <cell r="AD486" t="str">
            <v>Harrow</v>
          </cell>
          <cell r="AE486" t="str">
            <v>Harrow</v>
          </cell>
          <cell r="AF486" t="str">
            <v>E5039</v>
          </cell>
          <cell r="AG486" t="str">
            <v>OLB</v>
          </cell>
          <cell r="AH486" t="str">
            <v>Billing</v>
          </cell>
          <cell r="AI486">
            <v>0</v>
          </cell>
          <cell r="AJ486">
            <v>1</v>
          </cell>
        </row>
        <row r="487">
          <cell r="AD487" t="str">
            <v>Hart DC</v>
          </cell>
          <cell r="AE487" t="str">
            <v>Hart DC</v>
          </cell>
          <cell r="AF487" t="str">
            <v>E1736</v>
          </cell>
          <cell r="AG487" t="str">
            <v>SD</v>
          </cell>
          <cell r="AH487" t="str">
            <v>Billing</v>
          </cell>
          <cell r="AI487">
            <v>0</v>
          </cell>
          <cell r="AJ487">
            <v>0</v>
          </cell>
        </row>
        <row r="488">
          <cell r="AD488" t="str">
            <v>Hartlepool UA</v>
          </cell>
          <cell r="AE488" t="str">
            <v>Hartlepool UA</v>
          </cell>
          <cell r="AF488" t="str">
            <v>E0701</v>
          </cell>
          <cell r="AG488" t="str">
            <v>UA</v>
          </cell>
          <cell r="AH488" t="str">
            <v>Billing</v>
          </cell>
          <cell r="AI488">
            <v>0</v>
          </cell>
          <cell r="AJ488">
            <v>0</v>
          </cell>
        </row>
        <row r="489">
          <cell r="AD489" t="str">
            <v>Hastings</v>
          </cell>
          <cell r="AE489" t="str">
            <v>Hastings</v>
          </cell>
          <cell r="AF489" t="str">
            <v>E1433</v>
          </cell>
          <cell r="AG489" t="str">
            <v>SD</v>
          </cell>
          <cell r="AH489" t="str">
            <v>Billing</v>
          </cell>
          <cell r="AI489">
            <v>0</v>
          </cell>
          <cell r="AJ489">
            <v>0</v>
          </cell>
        </row>
        <row r="490">
          <cell r="AD490" t="str">
            <v>Havant</v>
          </cell>
          <cell r="AE490" t="str">
            <v>Havant</v>
          </cell>
          <cell r="AF490" t="str">
            <v>E1737</v>
          </cell>
          <cell r="AG490" t="str">
            <v>SD</v>
          </cell>
          <cell r="AH490" t="str">
            <v>Billing</v>
          </cell>
          <cell r="AI490">
            <v>0</v>
          </cell>
          <cell r="AJ490">
            <v>0</v>
          </cell>
        </row>
        <row r="491">
          <cell r="AD491" t="str">
            <v>Havering</v>
          </cell>
          <cell r="AE491" t="str">
            <v>Havering</v>
          </cell>
          <cell r="AF491" t="str">
            <v>E5040</v>
          </cell>
          <cell r="AG491" t="str">
            <v>OLB</v>
          </cell>
          <cell r="AH491" t="str">
            <v>Billing</v>
          </cell>
          <cell r="AI491">
            <v>0</v>
          </cell>
          <cell r="AJ491">
            <v>1</v>
          </cell>
        </row>
        <row r="492">
          <cell r="AD492" t="str">
            <v>Hereford &amp; Worcester Combined Fire and Rescue Authority</v>
          </cell>
          <cell r="AE492" t="str">
            <v>Hereford &amp; Worcester Combined Fire and Rescue Authority</v>
          </cell>
          <cell r="AF492" t="str">
            <v>E6118</v>
          </cell>
          <cell r="AG492" t="str">
            <v>CFA</v>
          </cell>
          <cell r="AH492">
            <v>0</v>
          </cell>
          <cell r="AI492">
            <v>0</v>
          </cell>
          <cell r="AJ492">
            <v>0</v>
          </cell>
        </row>
        <row r="493">
          <cell r="AD493" t="str">
            <v>Herefordshire UA</v>
          </cell>
          <cell r="AE493" t="str">
            <v>Herefordshire UA</v>
          </cell>
          <cell r="AF493" t="str">
            <v>E1801</v>
          </cell>
          <cell r="AG493" t="str">
            <v>UA</v>
          </cell>
          <cell r="AH493" t="str">
            <v>Billing</v>
          </cell>
          <cell r="AI493">
            <v>0</v>
          </cell>
          <cell r="AJ493">
            <v>0</v>
          </cell>
        </row>
        <row r="494">
          <cell r="AD494" t="str">
            <v>Hertfordshire CC</v>
          </cell>
          <cell r="AE494" t="str">
            <v>Hertfordshire CC</v>
          </cell>
          <cell r="AF494" t="str">
            <v>E1920</v>
          </cell>
          <cell r="AG494" t="str">
            <v>COUNTY</v>
          </cell>
          <cell r="AH494">
            <v>0</v>
          </cell>
          <cell r="AI494">
            <v>0</v>
          </cell>
          <cell r="AJ494">
            <v>0</v>
          </cell>
        </row>
        <row r="495">
          <cell r="AD495" t="str">
            <v>Hertfordshire Police and Crime Commissioner and Chief Constable</v>
          </cell>
          <cell r="AE495" t="str">
            <v>Hertfordshire Police and Crime Commissioner and Chief Constable</v>
          </cell>
          <cell r="AF495" t="str">
            <v>E7019</v>
          </cell>
          <cell r="AG495" t="str">
            <v>POL</v>
          </cell>
          <cell r="AH495">
            <v>0</v>
          </cell>
          <cell r="AI495">
            <v>0</v>
          </cell>
          <cell r="AJ495">
            <v>0</v>
          </cell>
        </row>
        <row r="496">
          <cell r="AD496" t="str">
            <v>Hertsmere</v>
          </cell>
          <cell r="AE496" t="str">
            <v>Hertsmere</v>
          </cell>
          <cell r="AF496" t="str">
            <v>E1934</v>
          </cell>
          <cell r="AG496" t="str">
            <v>SD</v>
          </cell>
          <cell r="AH496" t="str">
            <v>Billing</v>
          </cell>
          <cell r="AI496">
            <v>0</v>
          </cell>
          <cell r="AJ496">
            <v>0</v>
          </cell>
        </row>
        <row r="497">
          <cell r="AD497" t="str">
            <v>High Peak</v>
          </cell>
          <cell r="AE497" t="str">
            <v>High Peak</v>
          </cell>
          <cell r="AF497" t="str">
            <v>E1037</v>
          </cell>
          <cell r="AG497" t="str">
            <v>SD</v>
          </cell>
          <cell r="AH497" t="str">
            <v>Billing</v>
          </cell>
          <cell r="AI497">
            <v>0</v>
          </cell>
          <cell r="AJ497">
            <v>0</v>
          </cell>
        </row>
        <row r="498">
          <cell r="AD498" t="str">
            <v>Hillingdon</v>
          </cell>
          <cell r="AE498" t="str">
            <v>Hillingdon</v>
          </cell>
          <cell r="AF498" t="str">
            <v>E5041</v>
          </cell>
          <cell r="AG498" t="str">
            <v>OLB</v>
          </cell>
          <cell r="AH498" t="str">
            <v>Billing</v>
          </cell>
          <cell r="AI498">
            <v>0</v>
          </cell>
          <cell r="AJ498">
            <v>1</v>
          </cell>
        </row>
        <row r="499">
          <cell r="AD499" t="str">
            <v>Hinckley &amp; Bosworth</v>
          </cell>
          <cell r="AE499" t="str">
            <v>Hinckley &amp; Bosworth</v>
          </cell>
          <cell r="AF499" t="str">
            <v>E2434</v>
          </cell>
          <cell r="AG499" t="str">
            <v>SD</v>
          </cell>
          <cell r="AH499" t="str">
            <v>Billing</v>
          </cell>
          <cell r="AI499">
            <v>0</v>
          </cell>
          <cell r="AJ499">
            <v>0</v>
          </cell>
        </row>
        <row r="500">
          <cell r="AD500" t="str">
            <v>Horsham</v>
          </cell>
          <cell r="AE500" t="str">
            <v>Horsham</v>
          </cell>
          <cell r="AF500" t="str">
            <v>E3835</v>
          </cell>
          <cell r="AG500" t="str">
            <v>SD</v>
          </cell>
          <cell r="AH500" t="str">
            <v>Billing</v>
          </cell>
          <cell r="AI500">
            <v>0</v>
          </cell>
          <cell r="AJ500">
            <v>0</v>
          </cell>
        </row>
        <row r="501">
          <cell r="AD501" t="str">
            <v>Hounslow</v>
          </cell>
          <cell r="AE501" t="str">
            <v>Hounslow</v>
          </cell>
          <cell r="AF501" t="str">
            <v>E5042</v>
          </cell>
          <cell r="AG501" t="str">
            <v>OLB</v>
          </cell>
          <cell r="AH501" t="str">
            <v>Billing</v>
          </cell>
          <cell r="AI501">
            <v>0</v>
          </cell>
          <cell r="AJ501">
            <v>1</v>
          </cell>
        </row>
        <row r="502">
          <cell r="AD502" t="str">
            <v>Humberside Combined Fire and Rescue Authority</v>
          </cell>
          <cell r="AE502" t="str">
            <v>Humberside Combined Fire and Rescue Authority</v>
          </cell>
          <cell r="AF502" t="str">
            <v>E6120</v>
          </cell>
          <cell r="AG502" t="str">
            <v>CFA</v>
          </cell>
          <cell r="AH502">
            <v>0</v>
          </cell>
          <cell r="AI502">
            <v>0</v>
          </cell>
          <cell r="AJ502">
            <v>0</v>
          </cell>
        </row>
        <row r="503">
          <cell r="AD503" t="str">
            <v>Humberside Police and Crime Commissioner and Chief Constable</v>
          </cell>
          <cell r="AE503" t="str">
            <v>Humberside Police and Crime Commissioner and Chief Constable</v>
          </cell>
          <cell r="AF503" t="str">
            <v>E7020</v>
          </cell>
          <cell r="AG503" t="str">
            <v>POL</v>
          </cell>
          <cell r="AH503">
            <v>0</v>
          </cell>
          <cell r="AI503">
            <v>0</v>
          </cell>
          <cell r="AJ503">
            <v>0</v>
          </cell>
        </row>
        <row r="504">
          <cell r="AD504" t="str">
            <v>Huntingdonshire</v>
          </cell>
          <cell r="AE504" t="str">
            <v>Huntingdonshire</v>
          </cell>
          <cell r="AF504" t="str">
            <v>E0551</v>
          </cell>
          <cell r="AG504" t="str">
            <v>SD</v>
          </cell>
          <cell r="AH504" t="str">
            <v>Billing</v>
          </cell>
          <cell r="AI504">
            <v>0</v>
          </cell>
          <cell r="AJ504">
            <v>0</v>
          </cell>
        </row>
        <row r="505">
          <cell r="AD505" t="str">
            <v>Hyndburn B C</v>
          </cell>
          <cell r="AE505" t="str">
            <v>Hyndburn B C</v>
          </cell>
          <cell r="AF505" t="str">
            <v>E2336</v>
          </cell>
          <cell r="AG505" t="str">
            <v>SD</v>
          </cell>
          <cell r="AH505" t="str">
            <v>Billing</v>
          </cell>
          <cell r="AI505">
            <v>0</v>
          </cell>
          <cell r="AJ505">
            <v>0</v>
          </cell>
        </row>
        <row r="506">
          <cell r="AD506" t="str">
            <v>Ipswich</v>
          </cell>
          <cell r="AE506" t="str">
            <v>Ipswich</v>
          </cell>
          <cell r="AF506" t="str">
            <v>E3533</v>
          </cell>
          <cell r="AG506" t="str">
            <v>SD</v>
          </cell>
          <cell r="AH506" t="str">
            <v>Billing</v>
          </cell>
          <cell r="AI506">
            <v>0</v>
          </cell>
          <cell r="AJ506">
            <v>0</v>
          </cell>
        </row>
        <row r="507">
          <cell r="AD507" t="str">
            <v>Isle of Wight UA</v>
          </cell>
          <cell r="AE507" t="str">
            <v>Isle of Wight UA</v>
          </cell>
          <cell r="AF507" t="str">
            <v>E2101</v>
          </cell>
          <cell r="AG507" t="str">
            <v>UA</v>
          </cell>
          <cell r="AH507" t="str">
            <v>Billing</v>
          </cell>
          <cell r="AI507">
            <v>0</v>
          </cell>
          <cell r="AJ507">
            <v>0</v>
          </cell>
        </row>
        <row r="508">
          <cell r="AD508" t="str">
            <v>Isles of Scilly</v>
          </cell>
          <cell r="AE508" t="str">
            <v>Isles of Scilly</v>
          </cell>
          <cell r="AF508" t="str">
            <v>E4001</v>
          </cell>
          <cell r="AG508" t="str">
            <v>SCILLY</v>
          </cell>
          <cell r="AH508" t="str">
            <v>Billing</v>
          </cell>
          <cell r="AI508">
            <v>0</v>
          </cell>
          <cell r="AJ508">
            <v>0</v>
          </cell>
        </row>
        <row r="509">
          <cell r="AD509" t="str">
            <v>Islington</v>
          </cell>
          <cell r="AE509" t="str">
            <v>Islington</v>
          </cell>
          <cell r="AF509" t="str">
            <v>E5015</v>
          </cell>
          <cell r="AG509" t="str">
            <v>ILB</v>
          </cell>
          <cell r="AH509" t="str">
            <v>Billing</v>
          </cell>
          <cell r="AI509">
            <v>0</v>
          </cell>
          <cell r="AJ509">
            <v>1</v>
          </cell>
        </row>
        <row r="510">
          <cell r="AD510" t="str">
            <v>Kensington &amp; Chelsea</v>
          </cell>
          <cell r="AE510" t="str">
            <v>Kensington &amp; Chelsea</v>
          </cell>
          <cell r="AF510" t="str">
            <v>E5016</v>
          </cell>
          <cell r="AG510" t="str">
            <v>ILB</v>
          </cell>
          <cell r="AH510" t="str">
            <v>Billing</v>
          </cell>
          <cell r="AI510">
            <v>0</v>
          </cell>
          <cell r="AJ510">
            <v>1</v>
          </cell>
        </row>
        <row r="511">
          <cell r="AD511" t="str">
            <v>Kent CC</v>
          </cell>
          <cell r="AE511" t="str">
            <v>Kent CC</v>
          </cell>
          <cell r="AF511" t="str">
            <v>E2221</v>
          </cell>
          <cell r="AG511" t="str">
            <v>COUNTY</v>
          </cell>
          <cell r="AH511">
            <v>0</v>
          </cell>
          <cell r="AI511">
            <v>0</v>
          </cell>
          <cell r="AJ511">
            <v>0</v>
          </cell>
        </row>
        <row r="512">
          <cell r="AD512" t="str">
            <v>Kent Combined Fire and Rescue Authority</v>
          </cell>
          <cell r="AE512" t="str">
            <v>Kent Combined Fire and Rescue Authority</v>
          </cell>
          <cell r="AF512" t="str">
            <v>E6122</v>
          </cell>
          <cell r="AG512" t="str">
            <v>CFA</v>
          </cell>
          <cell r="AH512">
            <v>0</v>
          </cell>
          <cell r="AI512">
            <v>0</v>
          </cell>
          <cell r="AJ512">
            <v>0</v>
          </cell>
        </row>
        <row r="513">
          <cell r="AD513" t="str">
            <v>Kent Police and Crime Commissioner and Chief Constable</v>
          </cell>
          <cell r="AE513" t="str">
            <v>Kent Police and Crime Commissioner and Chief Constable</v>
          </cell>
          <cell r="AF513" t="str">
            <v>E7022</v>
          </cell>
          <cell r="AG513" t="str">
            <v>POL</v>
          </cell>
          <cell r="AH513">
            <v>0</v>
          </cell>
          <cell r="AI513">
            <v>0</v>
          </cell>
          <cell r="AJ513">
            <v>0</v>
          </cell>
        </row>
        <row r="514">
          <cell r="AD514" t="str">
            <v>Kettering</v>
          </cell>
          <cell r="AE514" t="str">
            <v>Kettering</v>
          </cell>
          <cell r="AF514" t="str">
            <v>E2834</v>
          </cell>
          <cell r="AG514" t="str">
            <v>SD</v>
          </cell>
          <cell r="AH514" t="str">
            <v>Billing</v>
          </cell>
          <cell r="AI514">
            <v>0</v>
          </cell>
          <cell r="AJ514">
            <v>0</v>
          </cell>
        </row>
        <row r="515">
          <cell r="AD515" t="str">
            <v>King's Lynn &amp; West Norfolk</v>
          </cell>
          <cell r="AE515" t="str">
            <v>King's Lynn &amp; West Norfolk</v>
          </cell>
          <cell r="AF515" t="str">
            <v>E2634</v>
          </cell>
          <cell r="AG515" t="str">
            <v>SD</v>
          </cell>
          <cell r="AH515" t="str">
            <v>Billing</v>
          </cell>
          <cell r="AI515">
            <v>0</v>
          </cell>
          <cell r="AJ515">
            <v>0</v>
          </cell>
        </row>
        <row r="516">
          <cell r="AD516" t="str">
            <v>Kingston Upon Thames</v>
          </cell>
          <cell r="AE516" t="str">
            <v>Kingston Upon Thames</v>
          </cell>
          <cell r="AF516" t="str">
            <v>E5043</v>
          </cell>
          <cell r="AG516" t="str">
            <v>OLB</v>
          </cell>
          <cell r="AH516" t="str">
            <v>Billing</v>
          </cell>
          <cell r="AI516">
            <v>0</v>
          </cell>
          <cell r="AJ516">
            <v>0</v>
          </cell>
        </row>
        <row r="517">
          <cell r="AD517" t="str">
            <v>Kingston-upon-Hull UA</v>
          </cell>
          <cell r="AE517" t="str">
            <v>Kingston-upon-Hull UA</v>
          </cell>
          <cell r="AF517" t="str">
            <v>E2002</v>
          </cell>
          <cell r="AG517" t="str">
            <v>UA</v>
          </cell>
          <cell r="AH517" t="str">
            <v>Billing</v>
          </cell>
          <cell r="AI517">
            <v>0</v>
          </cell>
          <cell r="AJ517">
            <v>0</v>
          </cell>
        </row>
        <row r="518">
          <cell r="AD518" t="str">
            <v>Kirklees</v>
          </cell>
          <cell r="AE518" t="str">
            <v>Kirklees</v>
          </cell>
          <cell r="AF518" t="str">
            <v>E4703</v>
          </cell>
          <cell r="AG518" t="str">
            <v>MD</v>
          </cell>
          <cell r="AH518" t="str">
            <v>Billing</v>
          </cell>
          <cell r="AI518">
            <v>1</v>
          </cell>
          <cell r="AJ518">
            <v>0</v>
          </cell>
        </row>
        <row r="519">
          <cell r="AD519" t="str">
            <v>Knowsley</v>
          </cell>
          <cell r="AE519" t="str">
            <v>Knowsley</v>
          </cell>
          <cell r="AF519" t="str">
            <v>E4301</v>
          </cell>
          <cell r="AG519" t="str">
            <v>MD</v>
          </cell>
          <cell r="AH519" t="str">
            <v>Billing</v>
          </cell>
          <cell r="AI519">
            <v>1</v>
          </cell>
          <cell r="AJ519">
            <v>1</v>
          </cell>
        </row>
        <row r="520">
          <cell r="AD520" t="str">
            <v>Lake District National Park Authority</v>
          </cell>
          <cell r="AE520" t="str">
            <v>Lake District National Park Authority</v>
          </cell>
          <cell r="AF520" t="str">
            <v>E6403</v>
          </cell>
          <cell r="AG520" t="str">
            <v>PARK</v>
          </cell>
          <cell r="AH520">
            <v>0</v>
          </cell>
          <cell r="AI520">
            <v>0</v>
          </cell>
          <cell r="AJ520">
            <v>0</v>
          </cell>
        </row>
        <row r="521">
          <cell r="AD521" t="str">
            <v>Lambeth</v>
          </cell>
          <cell r="AE521" t="str">
            <v>Lambeth</v>
          </cell>
          <cell r="AF521" t="str">
            <v>E5017</v>
          </cell>
          <cell r="AG521" t="str">
            <v>ILB</v>
          </cell>
          <cell r="AH521" t="str">
            <v>Billing</v>
          </cell>
          <cell r="AI521">
            <v>0</v>
          </cell>
          <cell r="AJ521">
            <v>1</v>
          </cell>
        </row>
        <row r="522">
          <cell r="AD522" t="str">
            <v>Lancashire CC</v>
          </cell>
          <cell r="AE522" t="str">
            <v>Lancashire CC</v>
          </cell>
          <cell r="AF522" t="str">
            <v>E2321</v>
          </cell>
          <cell r="AG522" t="str">
            <v>COUNTY</v>
          </cell>
          <cell r="AH522">
            <v>0</v>
          </cell>
          <cell r="AI522">
            <v>0</v>
          </cell>
          <cell r="AJ522">
            <v>0</v>
          </cell>
        </row>
        <row r="523">
          <cell r="AD523" t="str">
            <v>Lancashire Combined Fire and Rescue Authority</v>
          </cell>
          <cell r="AE523" t="str">
            <v>Lancashire Combined Fire and Rescue Authority</v>
          </cell>
          <cell r="AF523" t="str">
            <v>E6123</v>
          </cell>
          <cell r="AG523" t="str">
            <v>CFA</v>
          </cell>
          <cell r="AH523">
            <v>0</v>
          </cell>
          <cell r="AI523">
            <v>0</v>
          </cell>
          <cell r="AJ523">
            <v>0</v>
          </cell>
        </row>
        <row r="524">
          <cell r="AD524" t="str">
            <v>Lancashire Police and Crime Commissioner and Chief Constable</v>
          </cell>
          <cell r="AE524" t="str">
            <v>Lancashire Police and Crime Commissioner and Chief Constable</v>
          </cell>
          <cell r="AF524" t="str">
            <v>E7023</v>
          </cell>
          <cell r="AG524" t="str">
            <v>POL</v>
          </cell>
          <cell r="AH524">
            <v>0</v>
          </cell>
          <cell r="AI524">
            <v>0</v>
          </cell>
          <cell r="AJ524">
            <v>0</v>
          </cell>
        </row>
        <row r="525">
          <cell r="AD525" t="str">
            <v>Lancaster</v>
          </cell>
          <cell r="AE525" t="str">
            <v>Lancaster</v>
          </cell>
          <cell r="AF525" t="str">
            <v>E2337</v>
          </cell>
          <cell r="AG525" t="str">
            <v>SD</v>
          </cell>
          <cell r="AH525" t="str">
            <v>Billing</v>
          </cell>
          <cell r="AI525">
            <v>0</v>
          </cell>
          <cell r="AJ525">
            <v>0</v>
          </cell>
        </row>
        <row r="526">
          <cell r="AD526" t="str">
            <v>Lee Valley Regional Park Authority</v>
          </cell>
          <cell r="AE526" t="str">
            <v>Lee Valley Regional Park Authority</v>
          </cell>
          <cell r="AF526" t="str">
            <v>E6803</v>
          </cell>
          <cell r="AG526" t="str">
            <v>PARK</v>
          </cell>
          <cell r="AH526">
            <v>0</v>
          </cell>
          <cell r="AI526">
            <v>0</v>
          </cell>
          <cell r="AJ526">
            <v>0</v>
          </cell>
        </row>
        <row r="527">
          <cell r="AD527" t="str">
            <v>Leeds</v>
          </cell>
          <cell r="AE527" t="str">
            <v>Leeds</v>
          </cell>
          <cell r="AF527" t="str">
            <v>E4704</v>
          </cell>
          <cell r="AG527" t="str">
            <v>MD</v>
          </cell>
          <cell r="AH527" t="str">
            <v>Billing</v>
          </cell>
          <cell r="AI527">
            <v>1</v>
          </cell>
          <cell r="AJ527">
            <v>0</v>
          </cell>
        </row>
        <row r="528">
          <cell r="AD528" t="str">
            <v>Leicester City UA</v>
          </cell>
          <cell r="AE528" t="str">
            <v>Leicester City UA</v>
          </cell>
          <cell r="AF528" t="str">
            <v>E2401</v>
          </cell>
          <cell r="AG528" t="str">
            <v>UA</v>
          </cell>
          <cell r="AH528" t="str">
            <v>Billing</v>
          </cell>
          <cell r="AI528">
            <v>0</v>
          </cell>
          <cell r="AJ528">
            <v>0</v>
          </cell>
        </row>
        <row r="529">
          <cell r="AD529" t="str">
            <v>Leicestershire CC</v>
          </cell>
          <cell r="AE529" t="str">
            <v>Leicestershire CC</v>
          </cell>
          <cell r="AF529" t="str">
            <v>E2421</v>
          </cell>
          <cell r="AG529" t="str">
            <v>COUNTY</v>
          </cell>
          <cell r="AH529">
            <v>0</v>
          </cell>
          <cell r="AI529">
            <v>0</v>
          </cell>
          <cell r="AJ529">
            <v>0</v>
          </cell>
        </row>
        <row r="530">
          <cell r="AD530" t="str">
            <v>Leicestershire Combined Fire and Rescue Authority</v>
          </cell>
          <cell r="AE530" t="str">
            <v>Leicestershire Combined Fire and Rescue Authority</v>
          </cell>
          <cell r="AF530" t="str">
            <v>E6124</v>
          </cell>
          <cell r="AG530" t="str">
            <v>CFA</v>
          </cell>
          <cell r="AH530">
            <v>0</v>
          </cell>
          <cell r="AI530">
            <v>0</v>
          </cell>
          <cell r="AJ530">
            <v>0</v>
          </cell>
        </row>
        <row r="531">
          <cell r="AD531" t="str">
            <v>Leicestershire Police and Crime Commissioner and Chief Constable</v>
          </cell>
          <cell r="AE531" t="str">
            <v>Leicestershire Police and Crime Commissioner and Chief Constable</v>
          </cell>
          <cell r="AF531" t="str">
            <v>E7024</v>
          </cell>
          <cell r="AG531" t="str">
            <v>POL</v>
          </cell>
          <cell r="AH531">
            <v>0</v>
          </cell>
          <cell r="AI531">
            <v>0</v>
          </cell>
          <cell r="AJ531">
            <v>0</v>
          </cell>
        </row>
        <row r="532">
          <cell r="AD532" t="str">
            <v>Lewes</v>
          </cell>
          <cell r="AE532" t="str">
            <v>Lewes</v>
          </cell>
          <cell r="AF532" t="str">
            <v>E1435</v>
          </cell>
          <cell r="AG532" t="str">
            <v>SD</v>
          </cell>
          <cell r="AH532" t="str">
            <v>Billing</v>
          </cell>
          <cell r="AI532">
            <v>0</v>
          </cell>
          <cell r="AJ532">
            <v>0</v>
          </cell>
        </row>
        <row r="533">
          <cell r="AD533" t="str">
            <v>Lewisham</v>
          </cell>
          <cell r="AE533" t="str">
            <v>Lewisham</v>
          </cell>
          <cell r="AF533" t="str">
            <v>E5018</v>
          </cell>
          <cell r="AG533" t="str">
            <v>ILB</v>
          </cell>
          <cell r="AH533" t="str">
            <v>Billing</v>
          </cell>
          <cell r="AI533">
            <v>0</v>
          </cell>
          <cell r="AJ533">
            <v>0</v>
          </cell>
        </row>
        <row r="534">
          <cell r="AD534" t="str">
            <v>Lichfield</v>
          </cell>
          <cell r="AE534" t="str">
            <v>Lichfield</v>
          </cell>
          <cell r="AF534" t="str">
            <v>E3433</v>
          </cell>
          <cell r="AG534" t="str">
            <v>SD</v>
          </cell>
          <cell r="AH534" t="str">
            <v>Billing</v>
          </cell>
          <cell r="AI534">
            <v>0</v>
          </cell>
          <cell r="AJ534">
            <v>0</v>
          </cell>
        </row>
        <row r="535">
          <cell r="AD535" t="str">
            <v>Lincoln City</v>
          </cell>
          <cell r="AE535" t="str">
            <v>Lincoln City</v>
          </cell>
          <cell r="AF535" t="str">
            <v>E2533</v>
          </cell>
          <cell r="AG535" t="str">
            <v>SD</v>
          </cell>
          <cell r="AH535" t="str">
            <v>Billing</v>
          </cell>
          <cell r="AI535">
            <v>0</v>
          </cell>
          <cell r="AJ535">
            <v>0</v>
          </cell>
        </row>
        <row r="536">
          <cell r="AD536" t="str">
            <v>Lincolnshire CC</v>
          </cell>
          <cell r="AE536" t="str">
            <v>Lincolnshire CC</v>
          </cell>
          <cell r="AF536" t="str">
            <v>E2520</v>
          </cell>
          <cell r="AG536" t="str">
            <v>COUNTY</v>
          </cell>
          <cell r="AH536">
            <v>0</v>
          </cell>
          <cell r="AI536">
            <v>0</v>
          </cell>
          <cell r="AJ536">
            <v>0</v>
          </cell>
        </row>
        <row r="537">
          <cell r="AD537" t="str">
            <v>Lincolnshire Police and Crime Commissioner and Chief Constable</v>
          </cell>
          <cell r="AE537" t="str">
            <v>Lincolnshire Police and Crime Commissioner and Chief Constable</v>
          </cell>
          <cell r="AF537" t="str">
            <v>E7025</v>
          </cell>
          <cell r="AG537" t="str">
            <v>POL</v>
          </cell>
          <cell r="AH537">
            <v>0</v>
          </cell>
          <cell r="AI537">
            <v>0</v>
          </cell>
          <cell r="AJ537">
            <v>0</v>
          </cell>
        </row>
        <row r="538">
          <cell r="AD538" t="str">
            <v>Liverpool</v>
          </cell>
          <cell r="AE538" t="str">
            <v>Liverpool</v>
          </cell>
          <cell r="AF538" t="str">
            <v>E4302</v>
          </cell>
          <cell r="AG538" t="str">
            <v>MD</v>
          </cell>
          <cell r="AH538" t="str">
            <v>Billing</v>
          </cell>
          <cell r="AI538">
            <v>1</v>
          </cell>
          <cell r="AJ538">
            <v>1</v>
          </cell>
        </row>
        <row r="539">
          <cell r="AD539" t="str">
            <v>Luton UA</v>
          </cell>
          <cell r="AE539" t="str">
            <v>Luton UA</v>
          </cell>
          <cell r="AF539" t="str">
            <v>E0201</v>
          </cell>
          <cell r="AG539" t="str">
            <v>UA</v>
          </cell>
          <cell r="AH539" t="str">
            <v>Billing</v>
          </cell>
          <cell r="AI539">
            <v>0</v>
          </cell>
          <cell r="AJ539">
            <v>0</v>
          </cell>
        </row>
        <row r="540">
          <cell r="AD540" t="str">
            <v>MaIdon DC</v>
          </cell>
          <cell r="AE540" t="str">
            <v>MaIdon DC</v>
          </cell>
          <cell r="AF540" t="str">
            <v>E1539</v>
          </cell>
          <cell r="AG540" t="str">
            <v>SD</v>
          </cell>
          <cell r="AH540" t="str">
            <v>Billing</v>
          </cell>
          <cell r="AI540">
            <v>0</v>
          </cell>
          <cell r="AJ540">
            <v>0</v>
          </cell>
        </row>
        <row r="541">
          <cell r="AD541" t="str">
            <v>Maidstone</v>
          </cell>
          <cell r="AE541" t="str">
            <v>Maidstone</v>
          </cell>
          <cell r="AF541" t="str">
            <v>E2237</v>
          </cell>
          <cell r="AG541" t="str">
            <v>SD</v>
          </cell>
          <cell r="AH541" t="str">
            <v>Billing</v>
          </cell>
          <cell r="AI541">
            <v>0</v>
          </cell>
          <cell r="AJ541">
            <v>0</v>
          </cell>
        </row>
        <row r="542">
          <cell r="AD542" t="str">
            <v>Malvern Hills</v>
          </cell>
          <cell r="AE542" t="str">
            <v>Malvern Hills</v>
          </cell>
          <cell r="AF542" t="str">
            <v>E1851</v>
          </cell>
          <cell r="AG542" t="str">
            <v>SD</v>
          </cell>
          <cell r="AH542" t="str">
            <v>Billing</v>
          </cell>
          <cell r="AI542">
            <v>0</v>
          </cell>
          <cell r="AJ542">
            <v>0</v>
          </cell>
        </row>
        <row r="543">
          <cell r="AD543" t="str">
            <v>Manchester</v>
          </cell>
          <cell r="AE543" t="str">
            <v>Manchester</v>
          </cell>
          <cell r="AF543" t="str">
            <v>E4203</v>
          </cell>
          <cell r="AG543" t="str">
            <v>MD</v>
          </cell>
          <cell r="AH543" t="str">
            <v>Billing</v>
          </cell>
          <cell r="AI543">
            <v>1</v>
          </cell>
          <cell r="AJ543">
            <v>1</v>
          </cell>
        </row>
        <row r="544">
          <cell r="AD544" t="str">
            <v>Mansfield</v>
          </cell>
          <cell r="AE544" t="str">
            <v>Mansfield</v>
          </cell>
          <cell r="AF544" t="str">
            <v>E3035</v>
          </cell>
          <cell r="AG544" t="str">
            <v>SD</v>
          </cell>
          <cell r="AH544" t="str">
            <v>Billing</v>
          </cell>
          <cell r="AI544">
            <v>0</v>
          </cell>
          <cell r="AJ544">
            <v>0</v>
          </cell>
        </row>
        <row r="545">
          <cell r="AD545" t="str">
            <v>Medway Towns UA</v>
          </cell>
          <cell r="AE545" t="str">
            <v>Medway Towns UA</v>
          </cell>
          <cell r="AF545" t="str">
            <v>E2201</v>
          </cell>
          <cell r="AG545" t="str">
            <v>UA</v>
          </cell>
          <cell r="AH545" t="str">
            <v>Billing</v>
          </cell>
          <cell r="AI545">
            <v>0</v>
          </cell>
          <cell r="AJ545">
            <v>0</v>
          </cell>
        </row>
        <row r="546">
          <cell r="AD546" t="str">
            <v>Melton</v>
          </cell>
          <cell r="AE546" t="str">
            <v>Melton</v>
          </cell>
          <cell r="AF546" t="str">
            <v>E2436</v>
          </cell>
          <cell r="AG546" t="str">
            <v>SD</v>
          </cell>
          <cell r="AH546" t="str">
            <v>Billing</v>
          </cell>
          <cell r="AI546">
            <v>0</v>
          </cell>
          <cell r="AJ546">
            <v>0</v>
          </cell>
        </row>
        <row r="547">
          <cell r="AD547" t="str">
            <v>Mendip</v>
          </cell>
          <cell r="AE547" t="str">
            <v>Mendip</v>
          </cell>
          <cell r="AF547" t="str">
            <v>E3331</v>
          </cell>
          <cell r="AG547" t="str">
            <v>SD</v>
          </cell>
          <cell r="AH547" t="str">
            <v>Billing</v>
          </cell>
          <cell r="AI547">
            <v>0</v>
          </cell>
          <cell r="AJ547">
            <v>0</v>
          </cell>
        </row>
        <row r="548">
          <cell r="AD548" t="str">
            <v>Merseyside Fire and Rescue Authority</v>
          </cell>
          <cell r="AE548" t="str">
            <v>Merseyside Fire and Rescue Authority</v>
          </cell>
          <cell r="AF548" t="str">
            <v>E6143</v>
          </cell>
          <cell r="AG548" t="str">
            <v>FIRE</v>
          </cell>
          <cell r="AH548">
            <v>0</v>
          </cell>
          <cell r="AI548">
            <v>0</v>
          </cell>
          <cell r="AJ548">
            <v>0</v>
          </cell>
        </row>
        <row r="549">
          <cell r="AD549" t="str">
            <v>Merseyside Police and Crime Commissioner and Chief Constable</v>
          </cell>
          <cell r="AE549" t="str">
            <v>Merseyside Police and Crime Commissioner and Chief Constable</v>
          </cell>
          <cell r="AF549" t="str">
            <v>E7043</v>
          </cell>
          <cell r="AG549" t="str">
            <v>POL</v>
          </cell>
          <cell r="AH549">
            <v>0</v>
          </cell>
          <cell r="AI549">
            <v>0</v>
          </cell>
          <cell r="AJ549">
            <v>0</v>
          </cell>
        </row>
        <row r="550">
          <cell r="AD550" t="str">
            <v>Merseyside Waste Disposal Authority</v>
          </cell>
          <cell r="AE550" t="str">
            <v>Merseyside Waste Disposal Authority</v>
          </cell>
          <cell r="AF550" t="str">
            <v>E6204</v>
          </cell>
          <cell r="AG550" t="str">
            <v>WASTE</v>
          </cell>
          <cell r="AH550">
            <v>0</v>
          </cell>
          <cell r="AI550">
            <v>0</v>
          </cell>
          <cell r="AJ550">
            <v>1</v>
          </cell>
        </row>
        <row r="551">
          <cell r="AD551" t="str">
            <v>Merton</v>
          </cell>
          <cell r="AE551" t="str">
            <v>Merton</v>
          </cell>
          <cell r="AF551" t="str">
            <v>E5044</v>
          </cell>
          <cell r="AG551" t="str">
            <v>OLB</v>
          </cell>
          <cell r="AH551" t="str">
            <v>Billing</v>
          </cell>
          <cell r="AI551">
            <v>0</v>
          </cell>
          <cell r="AJ551">
            <v>0</v>
          </cell>
        </row>
        <row r="552">
          <cell r="AD552" t="str">
            <v>Mid Devon</v>
          </cell>
          <cell r="AE552" t="str">
            <v>Mid Devon</v>
          </cell>
          <cell r="AF552" t="str">
            <v>E1133</v>
          </cell>
          <cell r="AG552" t="str">
            <v>SD</v>
          </cell>
          <cell r="AH552" t="str">
            <v>Billing</v>
          </cell>
          <cell r="AI552">
            <v>0</v>
          </cell>
          <cell r="AJ552">
            <v>0</v>
          </cell>
        </row>
        <row r="553">
          <cell r="AD553" t="str">
            <v>Mid Suffolk</v>
          </cell>
          <cell r="AE553" t="str">
            <v>Mid Suffolk</v>
          </cell>
          <cell r="AF553" t="str">
            <v>E3534</v>
          </cell>
          <cell r="AG553" t="str">
            <v>SD</v>
          </cell>
          <cell r="AH553" t="str">
            <v>Billing</v>
          </cell>
          <cell r="AI553">
            <v>0</v>
          </cell>
          <cell r="AJ553">
            <v>0</v>
          </cell>
        </row>
        <row r="554">
          <cell r="AD554" t="str">
            <v>Mid Sussex</v>
          </cell>
          <cell r="AE554" t="str">
            <v>Mid Sussex</v>
          </cell>
          <cell r="AF554" t="str">
            <v>E3836</v>
          </cell>
          <cell r="AG554" t="str">
            <v>SD</v>
          </cell>
          <cell r="AH554" t="str">
            <v>Billing</v>
          </cell>
          <cell r="AI554">
            <v>0</v>
          </cell>
          <cell r="AJ554">
            <v>0</v>
          </cell>
        </row>
        <row r="555">
          <cell r="AD555" t="str">
            <v>Middlesbrough UA</v>
          </cell>
          <cell r="AE555" t="str">
            <v>Middlesbrough UA</v>
          </cell>
          <cell r="AF555" t="str">
            <v>E0702</v>
          </cell>
          <cell r="AG555" t="str">
            <v>UA</v>
          </cell>
          <cell r="AH555" t="str">
            <v>Billing</v>
          </cell>
          <cell r="AI555">
            <v>0</v>
          </cell>
          <cell r="AJ555">
            <v>0</v>
          </cell>
        </row>
        <row r="556">
          <cell r="AD556" t="str">
            <v>Milton Keynes UA</v>
          </cell>
          <cell r="AE556" t="str">
            <v>Milton Keynes UA</v>
          </cell>
          <cell r="AF556" t="str">
            <v>E0401</v>
          </cell>
          <cell r="AG556" t="str">
            <v>UA</v>
          </cell>
          <cell r="AH556" t="str">
            <v>Billing</v>
          </cell>
          <cell r="AI556">
            <v>0</v>
          </cell>
          <cell r="AJ556">
            <v>0</v>
          </cell>
        </row>
        <row r="557">
          <cell r="AD557" t="str">
            <v>Mole Valley</v>
          </cell>
          <cell r="AE557" t="str">
            <v>Mole Valley</v>
          </cell>
          <cell r="AF557" t="str">
            <v>E3634</v>
          </cell>
          <cell r="AG557" t="str">
            <v>SD</v>
          </cell>
          <cell r="AH557" t="str">
            <v>Billing</v>
          </cell>
          <cell r="AI557">
            <v>0</v>
          </cell>
          <cell r="AJ557">
            <v>0</v>
          </cell>
        </row>
        <row r="558">
          <cell r="AD558" t="str">
            <v>New Forest</v>
          </cell>
          <cell r="AE558" t="str">
            <v>New Forest</v>
          </cell>
          <cell r="AF558" t="str">
            <v>E1738</v>
          </cell>
          <cell r="AG558" t="str">
            <v>SD</v>
          </cell>
          <cell r="AH558" t="str">
            <v>Billing</v>
          </cell>
          <cell r="AI558">
            <v>0</v>
          </cell>
          <cell r="AJ558">
            <v>0</v>
          </cell>
        </row>
        <row r="559">
          <cell r="AD559" t="str">
            <v>New Forest National Park Authority</v>
          </cell>
          <cell r="AE559" t="str">
            <v>New Forest National Park Authority</v>
          </cell>
          <cell r="AF559" t="str">
            <v>E6409</v>
          </cell>
          <cell r="AG559" t="str">
            <v>PARK</v>
          </cell>
          <cell r="AH559">
            <v>0</v>
          </cell>
          <cell r="AI559">
            <v>0</v>
          </cell>
          <cell r="AJ559">
            <v>0</v>
          </cell>
        </row>
        <row r="560">
          <cell r="AD560" t="str">
            <v>Newark &amp; Sherwood</v>
          </cell>
          <cell r="AE560" t="str">
            <v>Newark &amp; Sherwood</v>
          </cell>
          <cell r="AF560" t="str">
            <v>E3036</v>
          </cell>
          <cell r="AG560" t="str">
            <v>SD</v>
          </cell>
          <cell r="AH560" t="str">
            <v>Billing</v>
          </cell>
          <cell r="AI560">
            <v>0</v>
          </cell>
          <cell r="AJ560">
            <v>0</v>
          </cell>
        </row>
        <row r="561">
          <cell r="AD561" t="str">
            <v>Newcastle</v>
          </cell>
          <cell r="AE561" t="str">
            <v>Newcastle</v>
          </cell>
          <cell r="AF561" t="str">
            <v>E4502</v>
          </cell>
          <cell r="AG561" t="str">
            <v>MD</v>
          </cell>
          <cell r="AH561" t="str">
            <v>Billing</v>
          </cell>
          <cell r="AI561">
            <v>1</v>
          </cell>
          <cell r="AJ561">
            <v>0</v>
          </cell>
        </row>
        <row r="562">
          <cell r="AD562" t="str">
            <v>Newcastle-under-Lyme</v>
          </cell>
          <cell r="AE562" t="str">
            <v>Newcastle-under-Lyme</v>
          </cell>
          <cell r="AF562" t="str">
            <v>E3434</v>
          </cell>
          <cell r="AG562" t="str">
            <v>SD</v>
          </cell>
          <cell r="AH562" t="str">
            <v>Billing</v>
          </cell>
          <cell r="AI562">
            <v>0</v>
          </cell>
          <cell r="AJ562">
            <v>0</v>
          </cell>
        </row>
        <row r="563">
          <cell r="AD563" t="str">
            <v>Newham</v>
          </cell>
          <cell r="AE563" t="str">
            <v>Newham</v>
          </cell>
          <cell r="AF563" t="str">
            <v>E5045</v>
          </cell>
          <cell r="AG563" t="str">
            <v>OLB</v>
          </cell>
          <cell r="AH563" t="str">
            <v>Billing</v>
          </cell>
          <cell r="AI563">
            <v>0</v>
          </cell>
          <cell r="AJ563">
            <v>1</v>
          </cell>
        </row>
        <row r="564">
          <cell r="AD564" t="str">
            <v>Norfolk CC</v>
          </cell>
          <cell r="AE564" t="str">
            <v>Norfolk CC</v>
          </cell>
          <cell r="AF564" t="str">
            <v>E2620</v>
          </cell>
          <cell r="AG564" t="str">
            <v>COUNTY</v>
          </cell>
          <cell r="AH564">
            <v>0</v>
          </cell>
          <cell r="AI564">
            <v>0</v>
          </cell>
          <cell r="AJ564">
            <v>0</v>
          </cell>
        </row>
        <row r="565">
          <cell r="AD565" t="str">
            <v>Norfolk Police and Crime Commissioner and Chief Constable</v>
          </cell>
          <cell r="AE565" t="str">
            <v>Norfolk Police and Crime Commissioner and Chief Constable</v>
          </cell>
          <cell r="AF565" t="str">
            <v>E7026</v>
          </cell>
          <cell r="AG565" t="str">
            <v>POL</v>
          </cell>
          <cell r="AH565">
            <v>0</v>
          </cell>
          <cell r="AI565">
            <v>0</v>
          </cell>
          <cell r="AJ565">
            <v>0</v>
          </cell>
        </row>
        <row r="566">
          <cell r="AD566" t="str">
            <v>North Devon</v>
          </cell>
          <cell r="AE566" t="str">
            <v>North Devon</v>
          </cell>
          <cell r="AF566" t="str">
            <v>E1134</v>
          </cell>
          <cell r="AG566" t="str">
            <v>SD</v>
          </cell>
          <cell r="AH566" t="str">
            <v>Billing</v>
          </cell>
          <cell r="AI566">
            <v>0</v>
          </cell>
          <cell r="AJ566">
            <v>0</v>
          </cell>
        </row>
        <row r="567">
          <cell r="AD567" t="str">
            <v>North Dorset</v>
          </cell>
          <cell r="AE567" t="str">
            <v>North Dorset</v>
          </cell>
          <cell r="AF567" t="str">
            <v>E1234</v>
          </cell>
          <cell r="AG567" t="str">
            <v>SD</v>
          </cell>
          <cell r="AH567" t="str">
            <v>Billing</v>
          </cell>
          <cell r="AI567">
            <v>0</v>
          </cell>
          <cell r="AJ567">
            <v>0</v>
          </cell>
        </row>
        <row r="568">
          <cell r="AD568" t="str">
            <v>North East Derbyshire</v>
          </cell>
          <cell r="AE568" t="str">
            <v>North East Derbyshire</v>
          </cell>
          <cell r="AF568" t="str">
            <v>E1038</v>
          </cell>
          <cell r="AG568" t="str">
            <v>SD</v>
          </cell>
          <cell r="AH568" t="str">
            <v>Billing</v>
          </cell>
          <cell r="AI568">
            <v>0</v>
          </cell>
          <cell r="AJ568">
            <v>0</v>
          </cell>
        </row>
        <row r="569">
          <cell r="AD569" t="str">
            <v>North East Lincolnshire UA</v>
          </cell>
          <cell r="AE569" t="str">
            <v>North East Lincolnshire UA</v>
          </cell>
          <cell r="AF569" t="str">
            <v>E2003</v>
          </cell>
          <cell r="AG569" t="str">
            <v>UA</v>
          </cell>
          <cell r="AH569" t="str">
            <v>Billing</v>
          </cell>
          <cell r="AI569">
            <v>0</v>
          </cell>
          <cell r="AJ569">
            <v>0</v>
          </cell>
        </row>
        <row r="570">
          <cell r="AD570" t="str">
            <v>North Hertfordshire</v>
          </cell>
          <cell r="AE570" t="str">
            <v>North Hertfordshire</v>
          </cell>
          <cell r="AF570" t="str">
            <v>E1935</v>
          </cell>
          <cell r="AG570" t="str">
            <v>SD</v>
          </cell>
          <cell r="AH570" t="str">
            <v>Billing</v>
          </cell>
          <cell r="AI570">
            <v>0</v>
          </cell>
          <cell r="AJ570">
            <v>0</v>
          </cell>
        </row>
        <row r="571">
          <cell r="AD571" t="str">
            <v>North Kesteven</v>
          </cell>
          <cell r="AE571" t="str">
            <v>North Kesteven</v>
          </cell>
          <cell r="AF571" t="str">
            <v>E2534</v>
          </cell>
          <cell r="AG571" t="str">
            <v>SD</v>
          </cell>
          <cell r="AH571" t="str">
            <v>Billing</v>
          </cell>
          <cell r="AI571">
            <v>0</v>
          </cell>
          <cell r="AJ571">
            <v>0</v>
          </cell>
        </row>
        <row r="572">
          <cell r="AD572" t="str">
            <v>North Lincolnshire UA</v>
          </cell>
          <cell r="AE572" t="str">
            <v>North Lincolnshire UA</v>
          </cell>
          <cell r="AF572" t="str">
            <v>E2004</v>
          </cell>
          <cell r="AG572" t="str">
            <v>UA</v>
          </cell>
          <cell r="AH572" t="str">
            <v>Billing</v>
          </cell>
          <cell r="AI572">
            <v>0</v>
          </cell>
          <cell r="AJ572">
            <v>0</v>
          </cell>
        </row>
        <row r="573">
          <cell r="AD573" t="str">
            <v>North London Waste Authority</v>
          </cell>
          <cell r="AE573" t="str">
            <v>North London Waste Authority</v>
          </cell>
          <cell r="AF573" t="str">
            <v>E6205</v>
          </cell>
          <cell r="AG573" t="str">
            <v>WASTE</v>
          </cell>
          <cell r="AH573">
            <v>0</v>
          </cell>
          <cell r="AI573">
            <v>0</v>
          </cell>
          <cell r="AJ573">
            <v>1</v>
          </cell>
        </row>
        <row r="574">
          <cell r="AD574" t="str">
            <v>North Norfolk</v>
          </cell>
          <cell r="AE574" t="str">
            <v>North Norfolk</v>
          </cell>
          <cell r="AF574" t="str">
            <v>E2635</v>
          </cell>
          <cell r="AG574" t="str">
            <v>SD</v>
          </cell>
          <cell r="AH574" t="str">
            <v>Billing</v>
          </cell>
          <cell r="AI574">
            <v>0</v>
          </cell>
          <cell r="AJ574">
            <v>0</v>
          </cell>
        </row>
        <row r="575">
          <cell r="AD575" t="str">
            <v>North Somerset UA</v>
          </cell>
          <cell r="AE575" t="str">
            <v>North Somerset UA</v>
          </cell>
          <cell r="AF575" t="str">
            <v>E0104</v>
          </cell>
          <cell r="AG575" t="str">
            <v>UA</v>
          </cell>
          <cell r="AH575" t="str">
            <v>Billing</v>
          </cell>
          <cell r="AI575">
            <v>0</v>
          </cell>
          <cell r="AJ575">
            <v>0</v>
          </cell>
        </row>
        <row r="576">
          <cell r="AD576" t="str">
            <v>North Tyneside</v>
          </cell>
          <cell r="AE576" t="str">
            <v>North Tyneside</v>
          </cell>
          <cell r="AF576" t="str">
            <v>E4503</v>
          </cell>
          <cell r="AG576" t="str">
            <v>MD</v>
          </cell>
          <cell r="AH576" t="str">
            <v>Billing</v>
          </cell>
          <cell r="AI576">
            <v>1</v>
          </cell>
          <cell r="AJ576">
            <v>0</v>
          </cell>
        </row>
        <row r="577">
          <cell r="AD577" t="str">
            <v>North Warwickshire</v>
          </cell>
          <cell r="AE577" t="str">
            <v>North Warwickshire</v>
          </cell>
          <cell r="AF577" t="str">
            <v>E3731</v>
          </cell>
          <cell r="AG577" t="str">
            <v>SD</v>
          </cell>
          <cell r="AH577" t="str">
            <v>Billing</v>
          </cell>
          <cell r="AI577">
            <v>0</v>
          </cell>
          <cell r="AJ577">
            <v>0</v>
          </cell>
        </row>
        <row r="578">
          <cell r="AD578" t="str">
            <v>North West Leicestershire</v>
          </cell>
          <cell r="AE578" t="str">
            <v>North West Leicestershire</v>
          </cell>
          <cell r="AF578" t="str">
            <v>E2437</v>
          </cell>
          <cell r="AG578" t="str">
            <v>SD</v>
          </cell>
          <cell r="AH578" t="str">
            <v>Billing</v>
          </cell>
          <cell r="AI578">
            <v>0</v>
          </cell>
          <cell r="AJ578">
            <v>0</v>
          </cell>
        </row>
        <row r="579">
          <cell r="AD579" t="str">
            <v>North York Moors National Park Authority</v>
          </cell>
          <cell r="AE579" t="str">
            <v>North York Moors National Park Authority</v>
          </cell>
          <cell r="AF579" t="str">
            <v>E6404</v>
          </cell>
          <cell r="AG579" t="str">
            <v>PARK</v>
          </cell>
          <cell r="AH579">
            <v>0</v>
          </cell>
          <cell r="AI579">
            <v>0</v>
          </cell>
          <cell r="AJ579">
            <v>0</v>
          </cell>
        </row>
        <row r="580">
          <cell r="AD580" t="str">
            <v>North Yorkshire CC</v>
          </cell>
          <cell r="AE580" t="str">
            <v>North Yorkshire CC</v>
          </cell>
          <cell r="AF580" t="str">
            <v>E2721</v>
          </cell>
          <cell r="AG580" t="str">
            <v>COUNTY</v>
          </cell>
          <cell r="AH580">
            <v>0</v>
          </cell>
          <cell r="AI580">
            <v>0</v>
          </cell>
          <cell r="AJ580">
            <v>0</v>
          </cell>
        </row>
        <row r="581">
          <cell r="AD581" t="str">
            <v>North Yorkshire Combined Fire and Rescue Authority</v>
          </cell>
          <cell r="AE581" t="str">
            <v>North Yorkshire Combined Fire and Rescue Authority</v>
          </cell>
          <cell r="AF581" t="str">
            <v>E6127</v>
          </cell>
          <cell r="AG581" t="str">
            <v>CFA</v>
          </cell>
          <cell r="AH581">
            <v>0</v>
          </cell>
          <cell r="AI581">
            <v>0</v>
          </cell>
          <cell r="AJ581">
            <v>0</v>
          </cell>
        </row>
        <row r="582">
          <cell r="AD582" t="str">
            <v>North Yorkshire Police and Crime Commissioner and Chief Constable</v>
          </cell>
          <cell r="AE582" t="str">
            <v>North Yorkshire Police and Crime Commissioner and Chief Constable</v>
          </cell>
          <cell r="AF582" t="str">
            <v>E7027</v>
          </cell>
          <cell r="AG582" t="str">
            <v>POL</v>
          </cell>
          <cell r="AH582">
            <v>0</v>
          </cell>
          <cell r="AI582">
            <v>0</v>
          </cell>
          <cell r="AJ582">
            <v>0</v>
          </cell>
        </row>
        <row r="583">
          <cell r="AD583" t="str">
            <v>Northampton</v>
          </cell>
          <cell r="AE583" t="str">
            <v>Northampton</v>
          </cell>
          <cell r="AF583" t="str">
            <v>E2835</v>
          </cell>
          <cell r="AG583" t="str">
            <v>SD</v>
          </cell>
          <cell r="AH583" t="str">
            <v>Billing</v>
          </cell>
          <cell r="AI583">
            <v>0</v>
          </cell>
          <cell r="AJ583">
            <v>0</v>
          </cell>
        </row>
        <row r="584">
          <cell r="AD584" t="str">
            <v>Northamptonshire CC</v>
          </cell>
          <cell r="AE584" t="str">
            <v>Northamptonshire CC</v>
          </cell>
          <cell r="AF584" t="str">
            <v>E2820</v>
          </cell>
          <cell r="AG584" t="str">
            <v>COUNTY</v>
          </cell>
          <cell r="AH584">
            <v>0</v>
          </cell>
          <cell r="AI584">
            <v>0</v>
          </cell>
          <cell r="AJ584">
            <v>0</v>
          </cell>
        </row>
        <row r="585">
          <cell r="AD585" t="str">
            <v>Northamptonshire Police and Crime Commissioner and Chief Constable</v>
          </cell>
          <cell r="AE585" t="str">
            <v>Northamptonshire Police and Crime Commissioner and Chief Constable</v>
          </cell>
          <cell r="AF585" t="str">
            <v>E7028</v>
          </cell>
          <cell r="AG585" t="str">
            <v>POL</v>
          </cell>
          <cell r="AH585">
            <v>0</v>
          </cell>
          <cell r="AI585">
            <v>0</v>
          </cell>
          <cell r="AJ585">
            <v>0</v>
          </cell>
        </row>
        <row r="586">
          <cell r="AD586" t="str">
            <v>Northumberland National Park Authority</v>
          </cell>
          <cell r="AE586" t="str">
            <v>Northumberland National Park Authority</v>
          </cell>
          <cell r="AF586" t="str">
            <v>E6405</v>
          </cell>
          <cell r="AG586" t="str">
            <v>PARK</v>
          </cell>
          <cell r="AH586">
            <v>0</v>
          </cell>
          <cell r="AI586">
            <v>0</v>
          </cell>
          <cell r="AJ586">
            <v>0</v>
          </cell>
        </row>
        <row r="587">
          <cell r="AD587" t="str">
            <v>Northumberland UA</v>
          </cell>
          <cell r="AE587" t="str">
            <v>Northumberland UA</v>
          </cell>
          <cell r="AF587" t="str">
            <v>E2901</v>
          </cell>
          <cell r="AG587" t="str">
            <v>UA</v>
          </cell>
          <cell r="AH587" t="str">
            <v>Billing</v>
          </cell>
          <cell r="AI587">
            <v>1</v>
          </cell>
          <cell r="AJ587">
            <v>0</v>
          </cell>
        </row>
        <row r="588">
          <cell r="AD588" t="str">
            <v>Northumbria Police and Crime Commissioner and Chief Constable</v>
          </cell>
          <cell r="AE588" t="str">
            <v>Northumbria Police and Crime Commissioner and Chief Constable</v>
          </cell>
          <cell r="AF588" t="str">
            <v>E7045</v>
          </cell>
          <cell r="AG588" t="str">
            <v>POL</v>
          </cell>
          <cell r="AH588">
            <v>0</v>
          </cell>
          <cell r="AI588">
            <v>0</v>
          </cell>
          <cell r="AJ588">
            <v>0</v>
          </cell>
        </row>
        <row r="589">
          <cell r="AD589" t="str">
            <v>Norwich City</v>
          </cell>
          <cell r="AE589" t="str">
            <v>Norwich City</v>
          </cell>
          <cell r="AF589" t="str">
            <v>E2636</v>
          </cell>
          <cell r="AG589" t="str">
            <v>SD</v>
          </cell>
          <cell r="AH589" t="str">
            <v>Billing</v>
          </cell>
          <cell r="AI589">
            <v>0</v>
          </cell>
          <cell r="AJ589">
            <v>0</v>
          </cell>
        </row>
        <row r="590">
          <cell r="AD590" t="str">
            <v>Nottingham City UA</v>
          </cell>
          <cell r="AE590" t="str">
            <v>Nottingham City UA</v>
          </cell>
          <cell r="AF590" t="str">
            <v>E3001</v>
          </cell>
          <cell r="AG590" t="str">
            <v>UA</v>
          </cell>
          <cell r="AH590" t="str">
            <v>Billing</v>
          </cell>
          <cell r="AI590">
            <v>0</v>
          </cell>
          <cell r="AJ590">
            <v>0</v>
          </cell>
        </row>
        <row r="591">
          <cell r="AD591" t="str">
            <v>Nottinghamshire CC</v>
          </cell>
          <cell r="AE591" t="str">
            <v>Nottinghamshire CC</v>
          </cell>
          <cell r="AF591" t="str">
            <v>E3021</v>
          </cell>
          <cell r="AG591" t="str">
            <v>COUNTY</v>
          </cell>
          <cell r="AH591">
            <v>0</v>
          </cell>
          <cell r="AI591">
            <v>0</v>
          </cell>
          <cell r="AJ591">
            <v>0</v>
          </cell>
        </row>
        <row r="592">
          <cell r="AD592" t="str">
            <v>Nottinghamshire Combined Fire and Rescue Authority</v>
          </cell>
          <cell r="AE592" t="str">
            <v>Nottinghamshire Combined Fire and Rescue Authority</v>
          </cell>
          <cell r="AF592" t="str">
            <v>E6130</v>
          </cell>
          <cell r="AG592" t="str">
            <v>CFA</v>
          </cell>
          <cell r="AH592">
            <v>0</v>
          </cell>
          <cell r="AI592">
            <v>0</v>
          </cell>
          <cell r="AJ592">
            <v>0</v>
          </cell>
        </row>
        <row r="593">
          <cell r="AD593" t="str">
            <v>Nottinghamshire Police and Crime Commissioner and Chief Constable</v>
          </cell>
          <cell r="AE593" t="str">
            <v>Nottinghamshire Police and Crime Commissioner and Chief Constable</v>
          </cell>
          <cell r="AF593" t="str">
            <v>E7030</v>
          </cell>
          <cell r="AG593" t="str">
            <v>POL</v>
          </cell>
          <cell r="AH593">
            <v>0</v>
          </cell>
          <cell r="AI593">
            <v>0</v>
          </cell>
          <cell r="AJ593">
            <v>0</v>
          </cell>
        </row>
        <row r="594">
          <cell r="AD594" t="str">
            <v>Nuneaton &amp; Bedworth</v>
          </cell>
          <cell r="AE594" t="str">
            <v>Nuneaton &amp; Bedworth</v>
          </cell>
          <cell r="AF594" t="str">
            <v>E3732</v>
          </cell>
          <cell r="AG594" t="str">
            <v>SD</v>
          </cell>
          <cell r="AH594" t="str">
            <v>Billing</v>
          </cell>
          <cell r="AI594">
            <v>0</v>
          </cell>
          <cell r="AJ594">
            <v>0</v>
          </cell>
        </row>
        <row r="595">
          <cell r="AD595" t="str">
            <v>Oadby &amp; Wigston</v>
          </cell>
          <cell r="AE595" t="str">
            <v>Oadby &amp; Wigston</v>
          </cell>
          <cell r="AF595" t="str">
            <v>E2438</v>
          </cell>
          <cell r="AG595" t="str">
            <v>SD</v>
          </cell>
          <cell r="AH595" t="str">
            <v>Billing</v>
          </cell>
          <cell r="AI595">
            <v>0</v>
          </cell>
          <cell r="AJ595">
            <v>0</v>
          </cell>
        </row>
        <row r="596">
          <cell r="AD596" t="str">
            <v>Oldham</v>
          </cell>
          <cell r="AE596" t="str">
            <v>Oldham</v>
          </cell>
          <cell r="AF596" t="str">
            <v>E4204</v>
          </cell>
          <cell r="AG596" t="str">
            <v>MD</v>
          </cell>
          <cell r="AH596" t="str">
            <v>Billing</v>
          </cell>
          <cell r="AI596">
            <v>1</v>
          </cell>
          <cell r="AJ596">
            <v>1</v>
          </cell>
        </row>
        <row r="597">
          <cell r="AD597" t="str">
            <v>Oxford</v>
          </cell>
          <cell r="AE597" t="str">
            <v>Oxford</v>
          </cell>
          <cell r="AF597" t="str">
            <v>E3132</v>
          </cell>
          <cell r="AG597" t="str">
            <v>SD</v>
          </cell>
          <cell r="AH597" t="str">
            <v>Billing</v>
          </cell>
          <cell r="AI597">
            <v>0</v>
          </cell>
          <cell r="AJ597">
            <v>0</v>
          </cell>
        </row>
        <row r="598">
          <cell r="AD598" t="str">
            <v>Oxfordshire CC</v>
          </cell>
          <cell r="AE598" t="str">
            <v>Oxfordshire CC</v>
          </cell>
          <cell r="AF598" t="str">
            <v>E3120</v>
          </cell>
          <cell r="AG598" t="str">
            <v>COUNTY</v>
          </cell>
          <cell r="AH598">
            <v>0</v>
          </cell>
          <cell r="AI598">
            <v>0</v>
          </cell>
          <cell r="AJ598">
            <v>0</v>
          </cell>
        </row>
        <row r="599">
          <cell r="AD599" t="str">
            <v>Peak District National Park Authority</v>
          </cell>
          <cell r="AE599" t="str">
            <v>Peak District National Park Authority</v>
          </cell>
          <cell r="AF599" t="str">
            <v>E6406</v>
          </cell>
          <cell r="AG599" t="str">
            <v>PARK</v>
          </cell>
          <cell r="AH599">
            <v>0</v>
          </cell>
          <cell r="AI599">
            <v>0</v>
          </cell>
          <cell r="AJ599">
            <v>0</v>
          </cell>
        </row>
        <row r="600">
          <cell r="AD600" t="str">
            <v>Pendle</v>
          </cell>
          <cell r="AE600" t="str">
            <v>Pendle</v>
          </cell>
          <cell r="AF600" t="str">
            <v>E2338</v>
          </cell>
          <cell r="AG600" t="str">
            <v>SD</v>
          </cell>
          <cell r="AH600" t="str">
            <v>Billing</v>
          </cell>
          <cell r="AI600">
            <v>0</v>
          </cell>
          <cell r="AJ600">
            <v>0</v>
          </cell>
        </row>
        <row r="601">
          <cell r="AD601" t="str">
            <v>Peterborough UA</v>
          </cell>
          <cell r="AE601" t="str">
            <v>Peterborough UA</v>
          </cell>
          <cell r="AF601" t="str">
            <v>E0501</v>
          </cell>
          <cell r="AG601" t="str">
            <v>UA</v>
          </cell>
          <cell r="AH601" t="str">
            <v>Billing</v>
          </cell>
          <cell r="AI601">
            <v>0</v>
          </cell>
          <cell r="AJ601">
            <v>0</v>
          </cell>
        </row>
        <row r="602">
          <cell r="AD602" t="str">
            <v>Plymouth UA</v>
          </cell>
          <cell r="AE602" t="str">
            <v>Plymouth UA</v>
          </cell>
          <cell r="AF602" t="str">
            <v>E1101</v>
          </cell>
          <cell r="AG602" t="str">
            <v>UA</v>
          </cell>
          <cell r="AH602" t="str">
            <v>Billing</v>
          </cell>
          <cell r="AI602">
            <v>0</v>
          </cell>
          <cell r="AJ602">
            <v>0</v>
          </cell>
        </row>
        <row r="603">
          <cell r="AD603" t="str">
            <v>Poole UA</v>
          </cell>
          <cell r="AE603" t="str">
            <v>Poole UA</v>
          </cell>
          <cell r="AF603" t="str">
            <v>E1201</v>
          </cell>
          <cell r="AG603" t="str">
            <v>UA</v>
          </cell>
          <cell r="AH603" t="str">
            <v>Billing</v>
          </cell>
          <cell r="AI603">
            <v>0</v>
          </cell>
          <cell r="AJ603">
            <v>0</v>
          </cell>
        </row>
        <row r="604">
          <cell r="AD604" t="str">
            <v>Portsmouth UA</v>
          </cell>
          <cell r="AE604" t="str">
            <v>Portsmouth UA</v>
          </cell>
          <cell r="AF604" t="str">
            <v>E1701</v>
          </cell>
          <cell r="AG604" t="str">
            <v>UA</v>
          </cell>
          <cell r="AH604" t="str">
            <v>Billing</v>
          </cell>
          <cell r="AI604">
            <v>0</v>
          </cell>
          <cell r="AJ604">
            <v>0</v>
          </cell>
        </row>
        <row r="605">
          <cell r="AD605" t="str">
            <v>Preston</v>
          </cell>
          <cell r="AE605" t="str">
            <v>Preston</v>
          </cell>
          <cell r="AF605" t="str">
            <v>E2339</v>
          </cell>
          <cell r="AG605" t="str">
            <v>SD</v>
          </cell>
          <cell r="AH605" t="str">
            <v>Billing</v>
          </cell>
          <cell r="AI605">
            <v>0</v>
          </cell>
          <cell r="AJ605">
            <v>0</v>
          </cell>
        </row>
        <row r="606">
          <cell r="AD606" t="str">
            <v>Purbeck</v>
          </cell>
          <cell r="AE606" t="str">
            <v>Purbeck</v>
          </cell>
          <cell r="AF606" t="str">
            <v>E1236</v>
          </cell>
          <cell r="AG606" t="str">
            <v>SD</v>
          </cell>
          <cell r="AH606" t="str">
            <v>Billing</v>
          </cell>
          <cell r="AI606">
            <v>0</v>
          </cell>
          <cell r="AJ606">
            <v>0</v>
          </cell>
        </row>
        <row r="607">
          <cell r="AD607" t="str">
            <v>Reading UA</v>
          </cell>
          <cell r="AE607" t="str">
            <v>Reading UA</v>
          </cell>
          <cell r="AF607" t="str">
            <v>E0303</v>
          </cell>
          <cell r="AG607" t="str">
            <v>UA</v>
          </cell>
          <cell r="AH607" t="str">
            <v>Billing</v>
          </cell>
          <cell r="AI607">
            <v>0</v>
          </cell>
          <cell r="AJ607">
            <v>0</v>
          </cell>
        </row>
        <row r="608">
          <cell r="AD608" t="str">
            <v>Redbridge</v>
          </cell>
          <cell r="AE608" t="str">
            <v>Redbridge</v>
          </cell>
          <cell r="AF608" t="str">
            <v>E5046</v>
          </cell>
          <cell r="AG608" t="str">
            <v>OLB</v>
          </cell>
          <cell r="AH608" t="str">
            <v>Billing</v>
          </cell>
          <cell r="AI608">
            <v>0</v>
          </cell>
          <cell r="AJ608">
            <v>1</v>
          </cell>
        </row>
        <row r="609">
          <cell r="AD609" t="str">
            <v>Redcar &amp; Cleveland UA</v>
          </cell>
          <cell r="AE609" t="str">
            <v>Redcar &amp; Cleveland UA</v>
          </cell>
          <cell r="AF609" t="str">
            <v>E0703</v>
          </cell>
          <cell r="AG609" t="str">
            <v>UA</v>
          </cell>
          <cell r="AH609" t="str">
            <v>Billing</v>
          </cell>
          <cell r="AI609">
            <v>0</v>
          </cell>
          <cell r="AJ609">
            <v>0</v>
          </cell>
        </row>
        <row r="610">
          <cell r="AD610" t="str">
            <v>Redditch BC</v>
          </cell>
          <cell r="AE610" t="str">
            <v>Redditch BC</v>
          </cell>
          <cell r="AF610" t="str">
            <v>E1835</v>
          </cell>
          <cell r="AG610" t="str">
            <v>SD</v>
          </cell>
          <cell r="AH610" t="str">
            <v>Billing</v>
          </cell>
          <cell r="AI610">
            <v>0</v>
          </cell>
          <cell r="AJ610">
            <v>0</v>
          </cell>
        </row>
        <row r="611">
          <cell r="AD611" t="str">
            <v>Reigate and Banstead</v>
          </cell>
          <cell r="AE611" t="str">
            <v>Reigate and Banstead</v>
          </cell>
          <cell r="AF611" t="str">
            <v>E3635</v>
          </cell>
          <cell r="AG611" t="str">
            <v>SD</v>
          </cell>
          <cell r="AH611" t="str">
            <v>Billing</v>
          </cell>
          <cell r="AI611">
            <v>0</v>
          </cell>
          <cell r="AJ611">
            <v>0</v>
          </cell>
        </row>
        <row r="612">
          <cell r="AD612" t="str">
            <v>Ribble Valley</v>
          </cell>
          <cell r="AE612" t="str">
            <v>Ribble Valley</v>
          </cell>
          <cell r="AF612" t="str">
            <v>E2340</v>
          </cell>
          <cell r="AG612" t="str">
            <v>SD</v>
          </cell>
          <cell r="AH612" t="str">
            <v>Billing</v>
          </cell>
          <cell r="AI612">
            <v>0</v>
          </cell>
          <cell r="AJ612">
            <v>0</v>
          </cell>
        </row>
        <row r="613">
          <cell r="AD613" t="str">
            <v>Richmond upon Thames</v>
          </cell>
          <cell r="AE613" t="str">
            <v>Richmond upon Thames</v>
          </cell>
          <cell r="AF613" t="str">
            <v>E5047</v>
          </cell>
          <cell r="AG613" t="str">
            <v>OLB</v>
          </cell>
          <cell r="AH613" t="str">
            <v>Billing</v>
          </cell>
          <cell r="AI613">
            <v>0</v>
          </cell>
          <cell r="AJ613">
            <v>1</v>
          </cell>
        </row>
        <row r="614">
          <cell r="AD614" t="str">
            <v>Richmondshire DC</v>
          </cell>
          <cell r="AE614" t="str">
            <v>Richmondshire DC</v>
          </cell>
          <cell r="AF614" t="str">
            <v>E2734</v>
          </cell>
          <cell r="AG614" t="str">
            <v>SD</v>
          </cell>
          <cell r="AH614" t="str">
            <v>Billing</v>
          </cell>
          <cell r="AI614">
            <v>0</v>
          </cell>
          <cell r="AJ614">
            <v>0</v>
          </cell>
        </row>
        <row r="615">
          <cell r="AD615" t="str">
            <v>Rochdale</v>
          </cell>
          <cell r="AE615" t="str">
            <v>Rochdale</v>
          </cell>
          <cell r="AF615" t="str">
            <v>E4205</v>
          </cell>
          <cell r="AG615" t="str">
            <v>MD</v>
          </cell>
          <cell r="AH615" t="str">
            <v>Billing</v>
          </cell>
          <cell r="AI615">
            <v>1</v>
          </cell>
          <cell r="AJ615">
            <v>1</v>
          </cell>
        </row>
        <row r="616">
          <cell r="AD616" t="str">
            <v>Rochford</v>
          </cell>
          <cell r="AE616" t="str">
            <v>Rochford</v>
          </cell>
          <cell r="AF616" t="str">
            <v>E1540</v>
          </cell>
          <cell r="AG616" t="str">
            <v>SD</v>
          </cell>
          <cell r="AH616" t="str">
            <v>Billing</v>
          </cell>
          <cell r="AI616">
            <v>0</v>
          </cell>
          <cell r="AJ616">
            <v>0</v>
          </cell>
        </row>
        <row r="617">
          <cell r="AD617" t="str">
            <v>Rossendale</v>
          </cell>
          <cell r="AE617" t="str">
            <v>Rossendale</v>
          </cell>
          <cell r="AF617" t="str">
            <v>E2341</v>
          </cell>
          <cell r="AG617" t="str">
            <v>SD</v>
          </cell>
          <cell r="AH617" t="str">
            <v>Billing</v>
          </cell>
          <cell r="AI617">
            <v>0</v>
          </cell>
          <cell r="AJ617">
            <v>0</v>
          </cell>
        </row>
        <row r="618">
          <cell r="AD618" t="str">
            <v>Rother</v>
          </cell>
          <cell r="AE618" t="str">
            <v>Rother</v>
          </cell>
          <cell r="AF618" t="str">
            <v>E1436</v>
          </cell>
          <cell r="AG618" t="str">
            <v>SD</v>
          </cell>
          <cell r="AH618" t="str">
            <v>Billing</v>
          </cell>
          <cell r="AI618">
            <v>0</v>
          </cell>
          <cell r="AJ618">
            <v>0</v>
          </cell>
        </row>
        <row r="619">
          <cell r="AD619" t="str">
            <v>Rotherham</v>
          </cell>
          <cell r="AE619" t="str">
            <v>Rotherham</v>
          </cell>
          <cell r="AF619" t="str">
            <v>E4403</v>
          </cell>
          <cell r="AG619" t="str">
            <v>MD</v>
          </cell>
          <cell r="AH619" t="str">
            <v>Billing</v>
          </cell>
          <cell r="AI619">
            <v>1</v>
          </cell>
          <cell r="AJ619">
            <v>0</v>
          </cell>
        </row>
        <row r="620">
          <cell r="AD620" t="str">
            <v>Rugby</v>
          </cell>
          <cell r="AE620" t="str">
            <v>Rugby</v>
          </cell>
          <cell r="AF620" t="str">
            <v>E3733</v>
          </cell>
          <cell r="AG620" t="str">
            <v>SD</v>
          </cell>
          <cell r="AH620" t="str">
            <v>Billing</v>
          </cell>
          <cell r="AI620">
            <v>0</v>
          </cell>
          <cell r="AJ620">
            <v>0</v>
          </cell>
        </row>
        <row r="621">
          <cell r="AD621" t="str">
            <v>Runnymede</v>
          </cell>
          <cell r="AE621" t="str">
            <v>Runnymede</v>
          </cell>
          <cell r="AF621" t="str">
            <v>E3636</v>
          </cell>
          <cell r="AG621" t="str">
            <v>SD</v>
          </cell>
          <cell r="AH621" t="str">
            <v>Billing</v>
          </cell>
          <cell r="AI621">
            <v>0</v>
          </cell>
          <cell r="AJ621">
            <v>0</v>
          </cell>
        </row>
        <row r="622">
          <cell r="AD622" t="str">
            <v>Rushcliffe</v>
          </cell>
          <cell r="AE622" t="str">
            <v>Rushcliffe</v>
          </cell>
          <cell r="AF622" t="str">
            <v>E3038</v>
          </cell>
          <cell r="AG622" t="str">
            <v>SD</v>
          </cell>
          <cell r="AH622" t="str">
            <v>Billing</v>
          </cell>
          <cell r="AI622">
            <v>0</v>
          </cell>
          <cell r="AJ622">
            <v>0</v>
          </cell>
        </row>
        <row r="623">
          <cell r="AD623" t="str">
            <v>Rushmoor</v>
          </cell>
          <cell r="AE623" t="str">
            <v>Rushmoor</v>
          </cell>
          <cell r="AF623" t="str">
            <v>E1740</v>
          </cell>
          <cell r="AG623" t="str">
            <v>SD</v>
          </cell>
          <cell r="AH623" t="str">
            <v>Billing</v>
          </cell>
          <cell r="AI623">
            <v>0</v>
          </cell>
          <cell r="AJ623">
            <v>0</v>
          </cell>
        </row>
        <row r="624">
          <cell r="AD624" t="str">
            <v>Rutland UA</v>
          </cell>
          <cell r="AE624" t="str">
            <v>Rutland UA</v>
          </cell>
          <cell r="AF624" t="str">
            <v>E2402</v>
          </cell>
          <cell r="AG624" t="str">
            <v>UA</v>
          </cell>
          <cell r="AH624" t="str">
            <v>Billing</v>
          </cell>
          <cell r="AI624">
            <v>0</v>
          </cell>
          <cell r="AJ624">
            <v>0</v>
          </cell>
        </row>
        <row r="625">
          <cell r="AD625" t="str">
            <v>Ryedale DC</v>
          </cell>
          <cell r="AE625" t="str">
            <v>Ryedale DC</v>
          </cell>
          <cell r="AF625" t="str">
            <v>E2755</v>
          </cell>
          <cell r="AG625" t="str">
            <v>SD</v>
          </cell>
          <cell r="AH625" t="str">
            <v>Billing</v>
          </cell>
          <cell r="AI625">
            <v>0</v>
          </cell>
          <cell r="AJ625">
            <v>0</v>
          </cell>
        </row>
        <row r="626">
          <cell r="AD626" t="str">
            <v>Salford</v>
          </cell>
          <cell r="AE626" t="str">
            <v>Salford</v>
          </cell>
          <cell r="AF626" t="str">
            <v>E4206</v>
          </cell>
          <cell r="AG626" t="str">
            <v>MD</v>
          </cell>
          <cell r="AH626" t="str">
            <v>Billing</v>
          </cell>
          <cell r="AI626">
            <v>1</v>
          </cell>
          <cell r="AJ626">
            <v>1</v>
          </cell>
        </row>
        <row r="627">
          <cell r="AD627" t="str">
            <v>Sandwell</v>
          </cell>
          <cell r="AE627" t="str">
            <v>Sandwell</v>
          </cell>
          <cell r="AF627" t="str">
            <v>E4604</v>
          </cell>
          <cell r="AG627" t="str">
            <v>MD</v>
          </cell>
          <cell r="AH627" t="str">
            <v>Billing</v>
          </cell>
          <cell r="AI627">
            <v>1</v>
          </cell>
          <cell r="AJ627">
            <v>0</v>
          </cell>
        </row>
        <row r="628">
          <cell r="AD628" t="str">
            <v>Scarborough</v>
          </cell>
          <cell r="AE628" t="str">
            <v>Scarborough</v>
          </cell>
          <cell r="AF628" t="str">
            <v>E2736</v>
          </cell>
          <cell r="AG628" t="str">
            <v>SD</v>
          </cell>
          <cell r="AH628" t="str">
            <v>Billing</v>
          </cell>
          <cell r="AI628">
            <v>0</v>
          </cell>
          <cell r="AJ628">
            <v>0</v>
          </cell>
        </row>
        <row r="629">
          <cell r="AD629" t="str">
            <v>Sedgemoor</v>
          </cell>
          <cell r="AE629" t="str">
            <v>Sedgemoor</v>
          </cell>
          <cell r="AF629" t="str">
            <v>E3332</v>
          </cell>
          <cell r="AG629" t="str">
            <v>SD</v>
          </cell>
          <cell r="AH629" t="str">
            <v>Billing</v>
          </cell>
          <cell r="AI629">
            <v>0</v>
          </cell>
          <cell r="AJ629">
            <v>0</v>
          </cell>
        </row>
        <row r="630">
          <cell r="AD630" t="str">
            <v>Sefton</v>
          </cell>
          <cell r="AE630" t="str">
            <v>Sefton</v>
          </cell>
          <cell r="AF630" t="str">
            <v>E4304</v>
          </cell>
          <cell r="AG630" t="str">
            <v>MD</v>
          </cell>
          <cell r="AH630" t="str">
            <v>Billing</v>
          </cell>
          <cell r="AI630">
            <v>1</v>
          </cell>
          <cell r="AJ630">
            <v>1</v>
          </cell>
        </row>
        <row r="631">
          <cell r="AD631" t="str">
            <v>Selby DC</v>
          </cell>
          <cell r="AE631" t="str">
            <v>Selby DC</v>
          </cell>
          <cell r="AF631" t="str">
            <v>E2757</v>
          </cell>
          <cell r="AG631" t="str">
            <v>SD</v>
          </cell>
          <cell r="AH631" t="str">
            <v>Billing</v>
          </cell>
          <cell r="AI631">
            <v>0</v>
          </cell>
          <cell r="AJ631">
            <v>0</v>
          </cell>
        </row>
        <row r="632">
          <cell r="AD632" t="str">
            <v>Sevenoaks</v>
          </cell>
          <cell r="AE632" t="str">
            <v>Sevenoaks</v>
          </cell>
          <cell r="AF632" t="str">
            <v>E2239</v>
          </cell>
          <cell r="AG632" t="str">
            <v>SD</v>
          </cell>
          <cell r="AH632" t="str">
            <v>Billing</v>
          </cell>
          <cell r="AI632">
            <v>0</v>
          </cell>
          <cell r="AJ632">
            <v>0</v>
          </cell>
        </row>
        <row r="633">
          <cell r="AD633" t="str">
            <v>Sheffield</v>
          </cell>
          <cell r="AE633" t="str">
            <v>Sheffield</v>
          </cell>
          <cell r="AF633" t="str">
            <v>E4404</v>
          </cell>
          <cell r="AG633" t="str">
            <v>MD</v>
          </cell>
          <cell r="AH633" t="str">
            <v>Billing</v>
          </cell>
          <cell r="AI633">
            <v>1</v>
          </cell>
          <cell r="AJ633">
            <v>0</v>
          </cell>
        </row>
        <row r="634">
          <cell r="AD634" t="str">
            <v>Shepway DC</v>
          </cell>
          <cell r="AE634" t="str">
            <v>Shepway DC</v>
          </cell>
          <cell r="AF634" t="str">
            <v>E2240</v>
          </cell>
          <cell r="AG634" t="str">
            <v>SD</v>
          </cell>
          <cell r="AH634" t="str">
            <v>Billing</v>
          </cell>
          <cell r="AI634">
            <v>0</v>
          </cell>
          <cell r="AJ634">
            <v>0</v>
          </cell>
        </row>
        <row r="635">
          <cell r="AD635" t="str">
            <v>Shropshire Combined Fire and Rescue Authority</v>
          </cell>
          <cell r="AE635" t="str">
            <v>Shropshire Combined Fire and Rescue Authority</v>
          </cell>
          <cell r="AF635" t="str">
            <v>E6132</v>
          </cell>
          <cell r="AG635" t="str">
            <v>CFA</v>
          </cell>
          <cell r="AH635">
            <v>0</v>
          </cell>
          <cell r="AI635">
            <v>0</v>
          </cell>
          <cell r="AJ635">
            <v>0</v>
          </cell>
        </row>
        <row r="636">
          <cell r="AD636" t="str">
            <v>Shropshire UA</v>
          </cell>
          <cell r="AE636" t="str">
            <v>Shropshire UA</v>
          </cell>
          <cell r="AF636" t="str">
            <v>E3202</v>
          </cell>
          <cell r="AG636" t="str">
            <v>UA</v>
          </cell>
          <cell r="AH636" t="str">
            <v>Billing</v>
          </cell>
          <cell r="AI636">
            <v>0</v>
          </cell>
          <cell r="AJ636">
            <v>0</v>
          </cell>
        </row>
        <row r="637">
          <cell r="AD637" t="str">
            <v>Slough UA</v>
          </cell>
          <cell r="AE637" t="str">
            <v>Slough UA</v>
          </cell>
          <cell r="AF637" t="str">
            <v>E0304</v>
          </cell>
          <cell r="AG637" t="str">
            <v>UA</v>
          </cell>
          <cell r="AH637" t="str">
            <v>Billing</v>
          </cell>
          <cell r="AI637">
            <v>0</v>
          </cell>
          <cell r="AJ637">
            <v>0</v>
          </cell>
        </row>
        <row r="638">
          <cell r="AD638" t="str">
            <v>Solihull</v>
          </cell>
          <cell r="AE638" t="str">
            <v>Solihull</v>
          </cell>
          <cell r="AF638" t="str">
            <v>E4605</v>
          </cell>
          <cell r="AG638" t="str">
            <v>MD</v>
          </cell>
          <cell r="AH638" t="str">
            <v>Billing</v>
          </cell>
          <cell r="AI638">
            <v>1</v>
          </cell>
          <cell r="AJ638">
            <v>0</v>
          </cell>
        </row>
        <row r="639">
          <cell r="AD639" t="str">
            <v>Somerset CC</v>
          </cell>
          <cell r="AE639" t="str">
            <v>Somerset CC</v>
          </cell>
          <cell r="AF639" t="str">
            <v>E3320</v>
          </cell>
          <cell r="AG639" t="str">
            <v>COUNTY</v>
          </cell>
          <cell r="AH639">
            <v>0</v>
          </cell>
          <cell r="AI639">
            <v>0</v>
          </cell>
          <cell r="AJ639">
            <v>0</v>
          </cell>
        </row>
        <row r="640">
          <cell r="AD640" t="str">
            <v>South Buckinghamshire</v>
          </cell>
          <cell r="AE640" t="str">
            <v>South Buckinghamshire</v>
          </cell>
          <cell r="AF640" t="str">
            <v>E0434</v>
          </cell>
          <cell r="AG640" t="str">
            <v>SD</v>
          </cell>
          <cell r="AH640" t="str">
            <v>Billing</v>
          </cell>
          <cell r="AI640">
            <v>0</v>
          </cell>
          <cell r="AJ640">
            <v>0</v>
          </cell>
        </row>
        <row r="641">
          <cell r="AD641" t="str">
            <v>South Cambridgeshire</v>
          </cell>
          <cell r="AE641" t="str">
            <v>South Cambridgeshire</v>
          </cell>
          <cell r="AF641" t="str">
            <v>E0536</v>
          </cell>
          <cell r="AG641" t="str">
            <v>SD</v>
          </cell>
          <cell r="AH641" t="str">
            <v>Billing</v>
          </cell>
          <cell r="AI641">
            <v>0</v>
          </cell>
          <cell r="AJ641">
            <v>0</v>
          </cell>
        </row>
        <row r="642">
          <cell r="AD642" t="str">
            <v>South Derbyshire</v>
          </cell>
          <cell r="AE642" t="str">
            <v>South Derbyshire</v>
          </cell>
          <cell r="AF642" t="str">
            <v>E1039</v>
          </cell>
          <cell r="AG642" t="str">
            <v>SD</v>
          </cell>
          <cell r="AH642" t="str">
            <v>Billing</v>
          </cell>
          <cell r="AI642">
            <v>0</v>
          </cell>
          <cell r="AJ642">
            <v>0</v>
          </cell>
        </row>
        <row r="643">
          <cell r="AD643" t="str">
            <v>South Downs National Park</v>
          </cell>
          <cell r="AE643" t="str">
            <v>South Downs National Park</v>
          </cell>
          <cell r="AF643" t="str">
            <v>E6410</v>
          </cell>
          <cell r="AG643" t="str">
            <v>PARK</v>
          </cell>
          <cell r="AH643">
            <v>0</v>
          </cell>
          <cell r="AI643">
            <v>0</v>
          </cell>
          <cell r="AJ643">
            <v>0</v>
          </cell>
        </row>
        <row r="644">
          <cell r="AD644" t="str">
            <v>South Gloucestershire UA</v>
          </cell>
          <cell r="AE644" t="str">
            <v>South Gloucestershire UA</v>
          </cell>
          <cell r="AF644" t="str">
            <v>E0103</v>
          </cell>
          <cell r="AG644" t="str">
            <v>UA</v>
          </cell>
          <cell r="AH644" t="str">
            <v>Billing</v>
          </cell>
          <cell r="AI644">
            <v>0</v>
          </cell>
          <cell r="AJ644">
            <v>0</v>
          </cell>
        </row>
        <row r="645">
          <cell r="AD645" t="str">
            <v>South Hams</v>
          </cell>
          <cell r="AE645" t="str">
            <v>South Hams</v>
          </cell>
          <cell r="AF645" t="str">
            <v>E1136</v>
          </cell>
          <cell r="AG645" t="str">
            <v>SD</v>
          </cell>
          <cell r="AH645" t="str">
            <v>Billing</v>
          </cell>
          <cell r="AI645">
            <v>0</v>
          </cell>
          <cell r="AJ645">
            <v>0</v>
          </cell>
        </row>
        <row r="646">
          <cell r="AD646" t="str">
            <v>South Holland</v>
          </cell>
          <cell r="AE646" t="str">
            <v>South Holland</v>
          </cell>
          <cell r="AF646" t="str">
            <v>E2535</v>
          </cell>
          <cell r="AG646" t="str">
            <v>SD</v>
          </cell>
          <cell r="AH646" t="str">
            <v>Billing</v>
          </cell>
          <cell r="AI646">
            <v>0</v>
          </cell>
          <cell r="AJ646">
            <v>0</v>
          </cell>
        </row>
        <row r="647">
          <cell r="AD647" t="str">
            <v>South Kesteven</v>
          </cell>
          <cell r="AE647" t="str">
            <v>South Kesteven</v>
          </cell>
          <cell r="AF647" t="str">
            <v>E2536</v>
          </cell>
          <cell r="AG647" t="str">
            <v>SD</v>
          </cell>
          <cell r="AH647" t="str">
            <v>Billing</v>
          </cell>
          <cell r="AI647">
            <v>0</v>
          </cell>
          <cell r="AJ647">
            <v>0</v>
          </cell>
        </row>
        <row r="648">
          <cell r="AD648" t="str">
            <v>South Lakeland</v>
          </cell>
          <cell r="AE648" t="str">
            <v>South Lakeland</v>
          </cell>
          <cell r="AF648" t="str">
            <v>E0936</v>
          </cell>
          <cell r="AG648" t="str">
            <v>SD</v>
          </cell>
          <cell r="AH648" t="str">
            <v>Billing</v>
          </cell>
          <cell r="AI648">
            <v>0</v>
          </cell>
          <cell r="AJ648">
            <v>0</v>
          </cell>
        </row>
        <row r="649">
          <cell r="AD649" t="str">
            <v>South Norfolk</v>
          </cell>
          <cell r="AE649" t="str">
            <v>South Norfolk</v>
          </cell>
          <cell r="AF649" t="str">
            <v>E2637</v>
          </cell>
          <cell r="AG649" t="str">
            <v>SD</v>
          </cell>
          <cell r="AH649" t="str">
            <v>Billing</v>
          </cell>
          <cell r="AI649">
            <v>0</v>
          </cell>
          <cell r="AJ649">
            <v>0</v>
          </cell>
        </row>
        <row r="650">
          <cell r="AD650" t="str">
            <v>South Northamptonshire</v>
          </cell>
          <cell r="AE650" t="str">
            <v>South Northamptonshire</v>
          </cell>
          <cell r="AF650" t="str">
            <v>E2836</v>
          </cell>
          <cell r="AG650" t="str">
            <v>SD</v>
          </cell>
          <cell r="AH650" t="str">
            <v>Billing</v>
          </cell>
          <cell r="AI650">
            <v>0</v>
          </cell>
          <cell r="AJ650">
            <v>0</v>
          </cell>
        </row>
        <row r="651">
          <cell r="AD651" t="str">
            <v>South Oxfordshire</v>
          </cell>
          <cell r="AE651" t="str">
            <v>South Oxfordshire</v>
          </cell>
          <cell r="AF651" t="str">
            <v>E3133</v>
          </cell>
          <cell r="AG651" t="str">
            <v>SD</v>
          </cell>
          <cell r="AH651" t="str">
            <v>Billing</v>
          </cell>
          <cell r="AI651">
            <v>0</v>
          </cell>
          <cell r="AJ651">
            <v>0</v>
          </cell>
        </row>
        <row r="652">
          <cell r="AD652" t="str">
            <v>South Ribble</v>
          </cell>
          <cell r="AE652" t="str">
            <v>South Ribble</v>
          </cell>
          <cell r="AF652" t="str">
            <v>E2342</v>
          </cell>
          <cell r="AG652" t="str">
            <v>SD</v>
          </cell>
          <cell r="AH652" t="str">
            <v>Billing</v>
          </cell>
          <cell r="AI652">
            <v>0</v>
          </cell>
          <cell r="AJ652">
            <v>0</v>
          </cell>
        </row>
        <row r="653">
          <cell r="AD653" t="str">
            <v>South Somerset</v>
          </cell>
          <cell r="AE653" t="str">
            <v>South Somerset</v>
          </cell>
          <cell r="AF653" t="str">
            <v>E3334</v>
          </cell>
          <cell r="AG653" t="str">
            <v>SD</v>
          </cell>
          <cell r="AH653" t="str">
            <v>Billing</v>
          </cell>
          <cell r="AI653">
            <v>0</v>
          </cell>
          <cell r="AJ653">
            <v>0</v>
          </cell>
        </row>
        <row r="654">
          <cell r="AD654" t="str">
            <v>South Staffordshire</v>
          </cell>
          <cell r="AE654" t="str">
            <v>South Staffordshire</v>
          </cell>
          <cell r="AF654" t="str">
            <v>E3435</v>
          </cell>
          <cell r="AG654" t="str">
            <v>SD</v>
          </cell>
          <cell r="AH654" t="str">
            <v>Billing</v>
          </cell>
          <cell r="AI654">
            <v>0</v>
          </cell>
          <cell r="AJ654">
            <v>0</v>
          </cell>
        </row>
        <row r="655">
          <cell r="AD655" t="str">
            <v>South Tyneside</v>
          </cell>
          <cell r="AE655" t="str">
            <v>South Tyneside</v>
          </cell>
          <cell r="AF655" t="str">
            <v>E4504</v>
          </cell>
          <cell r="AG655" t="str">
            <v>MD</v>
          </cell>
          <cell r="AH655" t="str">
            <v>Billing</v>
          </cell>
          <cell r="AI655">
            <v>1</v>
          </cell>
          <cell r="AJ655">
            <v>0</v>
          </cell>
        </row>
        <row r="656">
          <cell r="AD656" t="str">
            <v>South Yorkshire Fire and Rescue Authority</v>
          </cell>
          <cell r="AE656" t="str">
            <v>South Yorkshire Fire and Rescue Authority</v>
          </cell>
          <cell r="AF656" t="str">
            <v>E6144</v>
          </cell>
          <cell r="AG656" t="str">
            <v>FIRE</v>
          </cell>
          <cell r="AH656">
            <v>0</v>
          </cell>
          <cell r="AI656">
            <v>0</v>
          </cell>
          <cell r="AJ656">
            <v>0</v>
          </cell>
        </row>
        <row r="657">
          <cell r="AD657" t="str">
            <v>South Yorkshire Police and Crime Commissioner and Chief Constable</v>
          </cell>
          <cell r="AE657" t="str">
            <v>South Yorkshire Police and Crime Commissioner and Chief Constable</v>
          </cell>
          <cell r="AF657" t="str">
            <v>E7044</v>
          </cell>
          <cell r="AG657" t="str">
            <v>POL</v>
          </cell>
          <cell r="AH657">
            <v>0</v>
          </cell>
          <cell r="AI657">
            <v>0</v>
          </cell>
          <cell r="AJ657">
            <v>0</v>
          </cell>
        </row>
        <row r="658">
          <cell r="AD658" t="str">
            <v>Southampton UA</v>
          </cell>
          <cell r="AE658" t="str">
            <v>Southampton UA</v>
          </cell>
          <cell r="AF658" t="str">
            <v>E1702</v>
          </cell>
          <cell r="AG658" t="str">
            <v>UA</v>
          </cell>
          <cell r="AH658" t="str">
            <v>Billing</v>
          </cell>
          <cell r="AI658">
            <v>0</v>
          </cell>
          <cell r="AJ658">
            <v>0</v>
          </cell>
        </row>
        <row r="659">
          <cell r="AD659" t="str">
            <v>Southend-on-Sea UA</v>
          </cell>
          <cell r="AE659" t="str">
            <v>Southend-on-Sea UA</v>
          </cell>
          <cell r="AF659" t="str">
            <v>E1501</v>
          </cell>
          <cell r="AG659" t="str">
            <v>UA</v>
          </cell>
          <cell r="AH659" t="str">
            <v>Billing</v>
          </cell>
          <cell r="AI659">
            <v>0</v>
          </cell>
          <cell r="AJ659">
            <v>0</v>
          </cell>
        </row>
        <row r="660">
          <cell r="AD660" t="str">
            <v>Southwark</v>
          </cell>
          <cell r="AE660" t="str">
            <v>Southwark</v>
          </cell>
          <cell r="AF660" t="str">
            <v>E5019</v>
          </cell>
          <cell r="AG660" t="str">
            <v>ILB</v>
          </cell>
          <cell r="AH660" t="str">
            <v>Billing</v>
          </cell>
          <cell r="AI660">
            <v>0</v>
          </cell>
          <cell r="AJ660">
            <v>0</v>
          </cell>
        </row>
        <row r="661">
          <cell r="AD661" t="str">
            <v>Spelthorne</v>
          </cell>
          <cell r="AE661" t="str">
            <v>Spelthorne</v>
          </cell>
          <cell r="AF661" t="str">
            <v>E3637</v>
          </cell>
          <cell r="AG661" t="str">
            <v>SD</v>
          </cell>
          <cell r="AH661" t="str">
            <v>Billing</v>
          </cell>
          <cell r="AI661">
            <v>0</v>
          </cell>
          <cell r="AJ661">
            <v>0</v>
          </cell>
        </row>
        <row r="662">
          <cell r="AD662" t="str">
            <v>St Albans</v>
          </cell>
          <cell r="AE662" t="str">
            <v>St Albans</v>
          </cell>
          <cell r="AF662" t="str">
            <v>E1936</v>
          </cell>
          <cell r="AG662" t="str">
            <v>SD</v>
          </cell>
          <cell r="AH662" t="str">
            <v>Billing</v>
          </cell>
          <cell r="AI662">
            <v>0</v>
          </cell>
          <cell r="AJ662">
            <v>0</v>
          </cell>
        </row>
        <row r="663">
          <cell r="AD663" t="str">
            <v>St Edmundsbury</v>
          </cell>
          <cell r="AE663" t="str">
            <v>St Edmundsbury</v>
          </cell>
          <cell r="AF663" t="str">
            <v>E3535</v>
          </cell>
          <cell r="AG663" t="str">
            <v>SD</v>
          </cell>
          <cell r="AH663" t="str">
            <v>Billing</v>
          </cell>
          <cell r="AI663">
            <v>0</v>
          </cell>
          <cell r="AJ663">
            <v>0</v>
          </cell>
        </row>
        <row r="664">
          <cell r="AD664" t="str">
            <v>St Helens MBC</v>
          </cell>
          <cell r="AE664" t="str">
            <v>St Helens MBC</v>
          </cell>
          <cell r="AF664" t="str">
            <v>E4303</v>
          </cell>
          <cell r="AG664" t="str">
            <v>MD</v>
          </cell>
          <cell r="AH664" t="str">
            <v>Billing</v>
          </cell>
          <cell r="AI664">
            <v>1</v>
          </cell>
          <cell r="AJ664">
            <v>1</v>
          </cell>
        </row>
        <row r="665">
          <cell r="AD665" t="str">
            <v>Stafford BC</v>
          </cell>
          <cell r="AE665" t="str">
            <v>Stafford BC</v>
          </cell>
          <cell r="AF665" t="str">
            <v>E3436</v>
          </cell>
          <cell r="AG665" t="str">
            <v>SD</v>
          </cell>
          <cell r="AH665" t="str">
            <v>Billing</v>
          </cell>
          <cell r="AI665">
            <v>0</v>
          </cell>
          <cell r="AJ665">
            <v>0</v>
          </cell>
        </row>
        <row r="666">
          <cell r="AD666" t="str">
            <v>Staffordshire CC</v>
          </cell>
          <cell r="AE666" t="str">
            <v>Staffordshire CC</v>
          </cell>
          <cell r="AF666" t="str">
            <v>E3421</v>
          </cell>
          <cell r="AG666" t="str">
            <v>COUNTY</v>
          </cell>
          <cell r="AH666">
            <v>0</v>
          </cell>
          <cell r="AI666">
            <v>0</v>
          </cell>
          <cell r="AJ666">
            <v>0</v>
          </cell>
        </row>
        <row r="667">
          <cell r="AD667" t="str">
            <v>Staffordshire Combined Fire and Rescue Authority</v>
          </cell>
          <cell r="AE667" t="str">
            <v>Staffordshire Combined Fire and Rescue Authority</v>
          </cell>
          <cell r="AF667" t="str">
            <v>E6134</v>
          </cell>
          <cell r="AG667" t="str">
            <v>CFA</v>
          </cell>
          <cell r="AH667">
            <v>0</v>
          </cell>
          <cell r="AI667">
            <v>0</v>
          </cell>
          <cell r="AJ667">
            <v>0</v>
          </cell>
        </row>
        <row r="668">
          <cell r="AD668" t="str">
            <v>Staffordshire Moorlands</v>
          </cell>
          <cell r="AE668" t="str">
            <v>Staffordshire Moorlands</v>
          </cell>
          <cell r="AF668" t="str">
            <v>E3437</v>
          </cell>
          <cell r="AG668" t="str">
            <v>SD</v>
          </cell>
          <cell r="AH668" t="str">
            <v>Billing</v>
          </cell>
          <cell r="AI668">
            <v>0</v>
          </cell>
          <cell r="AJ668">
            <v>0</v>
          </cell>
        </row>
        <row r="669">
          <cell r="AD669" t="str">
            <v>Staffordshire Police and Crime Commissioner and Chief Constable</v>
          </cell>
          <cell r="AE669" t="str">
            <v>Staffordshire Police and Crime Commissioner and Chief Constable</v>
          </cell>
          <cell r="AF669" t="str">
            <v>E7034</v>
          </cell>
          <cell r="AG669" t="str">
            <v>POL</v>
          </cell>
          <cell r="AH669">
            <v>0</v>
          </cell>
          <cell r="AI669">
            <v>0</v>
          </cell>
          <cell r="AJ669">
            <v>0</v>
          </cell>
        </row>
        <row r="670">
          <cell r="AD670" t="str">
            <v>Stevenage</v>
          </cell>
          <cell r="AE670" t="str">
            <v>Stevenage</v>
          </cell>
          <cell r="AF670" t="str">
            <v>E1937</v>
          </cell>
          <cell r="AG670" t="str">
            <v>SD</v>
          </cell>
          <cell r="AH670" t="str">
            <v>Billing</v>
          </cell>
          <cell r="AI670">
            <v>0</v>
          </cell>
          <cell r="AJ670">
            <v>0</v>
          </cell>
        </row>
        <row r="671">
          <cell r="AD671" t="str">
            <v>Stockport MBC</v>
          </cell>
          <cell r="AE671" t="str">
            <v>Stockport MBC</v>
          </cell>
          <cell r="AF671" t="str">
            <v>E4207</v>
          </cell>
          <cell r="AG671" t="str">
            <v>MD</v>
          </cell>
          <cell r="AH671" t="str">
            <v>Billing</v>
          </cell>
          <cell r="AI671">
            <v>1</v>
          </cell>
          <cell r="AJ671">
            <v>1</v>
          </cell>
        </row>
        <row r="672">
          <cell r="AD672" t="str">
            <v>Stockton on Tees UA</v>
          </cell>
          <cell r="AE672" t="str">
            <v>Stockton on Tees UA</v>
          </cell>
          <cell r="AF672" t="str">
            <v>E0704</v>
          </cell>
          <cell r="AG672" t="str">
            <v>UA</v>
          </cell>
          <cell r="AH672" t="str">
            <v>Billing</v>
          </cell>
          <cell r="AI672">
            <v>0</v>
          </cell>
          <cell r="AJ672">
            <v>0</v>
          </cell>
        </row>
        <row r="673">
          <cell r="AD673" t="str">
            <v>Stoke-on-Trent UA</v>
          </cell>
          <cell r="AE673" t="str">
            <v>Stoke-on-Trent UA</v>
          </cell>
          <cell r="AF673" t="str">
            <v>E3401</v>
          </cell>
          <cell r="AG673" t="str">
            <v>UA</v>
          </cell>
          <cell r="AH673" t="str">
            <v>Billing</v>
          </cell>
          <cell r="AI673">
            <v>0</v>
          </cell>
          <cell r="AJ673">
            <v>0</v>
          </cell>
        </row>
        <row r="674">
          <cell r="AD674" t="str">
            <v>Stratford-on-Avon</v>
          </cell>
          <cell r="AE674" t="str">
            <v>Stratford-on-Avon</v>
          </cell>
          <cell r="AF674" t="str">
            <v>E3734</v>
          </cell>
          <cell r="AG674" t="str">
            <v>SD</v>
          </cell>
          <cell r="AH674" t="str">
            <v>Billing</v>
          </cell>
          <cell r="AI674">
            <v>0</v>
          </cell>
          <cell r="AJ674">
            <v>0</v>
          </cell>
        </row>
        <row r="675">
          <cell r="AD675" t="str">
            <v>Stroud</v>
          </cell>
          <cell r="AE675" t="str">
            <v>Stroud</v>
          </cell>
          <cell r="AF675" t="str">
            <v>E1635</v>
          </cell>
          <cell r="AG675" t="str">
            <v>SD</v>
          </cell>
          <cell r="AH675" t="str">
            <v>Billing</v>
          </cell>
          <cell r="AI675">
            <v>0</v>
          </cell>
          <cell r="AJ675">
            <v>0</v>
          </cell>
        </row>
        <row r="676">
          <cell r="AD676" t="str">
            <v>Suffolk CC</v>
          </cell>
          <cell r="AE676" t="str">
            <v>Suffolk CC</v>
          </cell>
          <cell r="AF676" t="str">
            <v>E3520</v>
          </cell>
          <cell r="AG676" t="str">
            <v>COUNTY</v>
          </cell>
          <cell r="AH676">
            <v>0</v>
          </cell>
          <cell r="AI676">
            <v>0</v>
          </cell>
          <cell r="AJ676">
            <v>0</v>
          </cell>
        </row>
        <row r="677">
          <cell r="AD677" t="str">
            <v>Suffolk Coastal</v>
          </cell>
          <cell r="AE677" t="str">
            <v>Suffolk Coastal</v>
          </cell>
          <cell r="AF677" t="str">
            <v>E3536</v>
          </cell>
          <cell r="AG677" t="str">
            <v>SD</v>
          </cell>
          <cell r="AH677" t="str">
            <v>Billing</v>
          </cell>
          <cell r="AI677">
            <v>0</v>
          </cell>
          <cell r="AJ677">
            <v>0</v>
          </cell>
        </row>
        <row r="678">
          <cell r="AD678" t="str">
            <v>Suffolk Police and Crime Commissioner and Chief Constable</v>
          </cell>
          <cell r="AE678" t="str">
            <v>Suffolk Police and Crime Commissioner and Chief Constable</v>
          </cell>
          <cell r="AF678" t="str">
            <v>E7035</v>
          </cell>
          <cell r="AG678" t="str">
            <v>POL</v>
          </cell>
          <cell r="AH678">
            <v>0</v>
          </cell>
          <cell r="AI678">
            <v>0</v>
          </cell>
          <cell r="AJ678">
            <v>0</v>
          </cell>
        </row>
        <row r="679">
          <cell r="AD679" t="str">
            <v>Sunderland</v>
          </cell>
          <cell r="AE679" t="str">
            <v>Sunderland</v>
          </cell>
          <cell r="AF679" t="str">
            <v>E4505</v>
          </cell>
          <cell r="AG679" t="str">
            <v>MD</v>
          </cell>
          <cell r="AH679" t="str">
            <v>Billing</v>
          </cell>
          <cell r="AI679">
            <v>1</v>
          </cell>
          <cell r="AJ679">
            <v>0</v>
          </cell>
        </row>
        <row r="680">
          <cell r="AD680" t="str">
            <v>Surrey CC</v>
          </cell>
          <cell r="AE680" t="str">
            <v>Surrey CC</v>
          </cell>
          <cell r="AF680" t="str">
            <v>E3620</v>
          </cell>
          <cell r="AG680" t="str">
            <v>COUNTY</v>
          </cell>
          <cell r="AH680">
            <v>0</v>
          </cell>
          <cell r="AI680">
            <v>0</v>
          </cell>
          <cell r="AJ680">
            <v>0</v>
          </cell>
        </row>
        <row r="681">
          <cell r="AD681" t="str">
            <v>Surrey Heath</v>
          </cell>
          <cell r="AE681" t="str">
            <v>Surrey Heath</v>
          </cell>
          <cell r="AF681" t="str">
            <v>E3638</v>
          </cell>
          <cell r="AG681" t="str">
            <v>SD</v>
          </cell>
          <cell r="AH681" t="str">
            <v>Billing</v>
          </cell>
          <cell r="AI681">
            <v>0</v>
          </cell>
          <cell r="AJ681">
            <v>0</v>
          </cell>
        </row>
        <row r="682">
          <cell r="AD682" t="str">
            <v>Surrey Police and Crime Commissioner and Chief Constable</v>
          </cell>
          <cell r="AE682" t="str">
            <v>Surrey Police and Crime Commissioner and Chief Constable</v>
          </cell>
          <cell r="AF682" t="str">
            <v>E7036</v>
          </cell>
          <cell r="AG682" t="str">
            <v>POL</v>
          </cell>
          <cell r="AH682">
            <v>0</v>
          </cell>
          <cell r="AI682">
            <v>0</v>
          </cell>
          <cell r="AJ682">
            <v>0</v>
          </cell>
        </row>
        <row r="683">
          <cell r="AD683" t="str">
            <v>Sussex Police and Crime Commissioner and Chief Constable</v>
          </cell>
          <cell r="AE683" t="str">
            <v>Sussex Police and Crime Commissioner and Chief Constable</v>
          </cell>
          <cell r="AF683" t="str">
            <v>E7053</v>
          </cell>
          <cell r="AG683" t="str">
            <v>POL</v>
          </cell>
          <cell r="AH683">
            <v>0</v>
          </cell>
          <cell r="AI683">
            <v>0</v>
          </cell>
          <cell r="AJ683">
            <v>0</v>
          </cell>
        </row>
        <row r="684">
          <cell r="AD684" t="str">
            <v>Sutton</v>
          </cell>
          <cell r="AE684" t="str">
            <v>Sutton</v>
          </cell>
          <cell r="AF684" t="str">
            <v>E5048</v>
          </cell>
          <cell r="AG684" t="str">
            <v>OLB</v>
          </cell>
          <cell r="AH684" t="str">
            <v>Billing</v>
          </cell>
          <cell r="AI684">
            <v>0</v>
          </cell>
          <cell r="AJ684">
            <v>0</v>
          </cell>
        </row>
        <row r="685">
          <cell r="AD685" t="str">
            <v>Swale</v>
          </cell>
          <cell r="AE685" t="str">
            <v>Swale</v>
          </cell>
          <cell r="AF685" t="str">
            <v>E2241</v>
          </cell>
          <cell r="AG685" t="str">
            <v>SD</v>
          </cell>
          <cell r="AH685" t="str">
            <v>Billing</v>
          </cell>
          <cell r="AI685">
            <v>0</v>
          </cell>
          <cell r="AJ685">
            <v>0</v>
          </cell>
        </row>
        <row r="686">
          <cell r="AD686" t="str">
            <v>Swindon UA</v>
          </cell>
          <cell r="AE686" t="str">
            <v>Swindon UA</v>
          </cell>
          <cell r="AF686" t="str">
            <v>E3901</v>
          </cell>
          <cell r="AG686" t="str">
            <v>UA</v>
          </cell>
          <cell r="AH686" t="str">
            <v>Billing</v>
          </cell>
          <cell r="AI686">
            <v>0</v>
          </cell>
          <cell r="AJ686">
            <v>0</v>
          </cell>
        </row>
        <row r="687">
          <cell r="AD687" t="str">
            <v>Tameside</v>
          </cell>
          <cell r="AE687" t="str">
            <v>Tameside</v>
          </cell>
          <cell r="AF687" t="str">
            <v>E4208</v>
          </cell>
          <cell r="AG687" t="str">
            <v>MD</v>
          </cell>
          <cell r="AH687" t="str">
            <v>Billing</v>
          </cell>
          <cell r="AI687">
            <v>1</v>
          </cell>
          <cell r="AJ687">
            <v>1</v>
          </cell>
        </row>
        <row r="688">
          <cell r="AD688" t="str">
            <v>Tamworth</v>
          </cell>
          <cell r="AE688" t="str">
            <v>Tamworth</v>
          </cell>
          <cell r="AF688" t="str">
            <v>E3439</v>
          </cell>
          <cell r="AG688" t="str">
            <v>SD</v>
          </cell>
          <cell r="AH688" t="str">
            <v>Billing</v>
          </cell>
          <cell r="AI688">
            <v>0</v>
          </cell>
          <cell r="AJ688">
            <v>0</v>
          </cell>
        </row>
        <row r="689">
          <cell r="AD689" t="str">
            <v>Tandridge</v>
          </cell>
          <cell r="AE689" t="str">
            <v>Tandridge</v>
          </cell>
          <cell r="AF689" t="str">
            <v>E3639</v>
          </cell>
          <cell r="AG689" t="str">
            <v>SD</v>
          </cell>
          <cell r="AH689" t="str">
            <v>Billing</v>
          </cell>
          <cell r="AI689">
            <v>0</v>
          </cell>
          <cell r="AJ689">
            <v>0</v>
          </cell>
        </row>
        <row r="690">
          <cell r="AD690" t="str">
            <v>Taunton Deane</v>
          </cell>
          <cell r="AE690" t="str">
            <v>Taunton Deane</v>
          </cell>
          <cell r="AF690" t="str">
            <v>E3333</v>
          </cell>
          <cell r="AG690" t="str">
            <v>SD</v>
          </cell>
          <cell r="AH690" t="str">
            <v>Billing</v>
          </cell>
          <cell r="AI690">
            <v>0</v>
          </cell>
          <cell r="AJ690">
            <v>0</v>
          </cell>
        </row>
        <row r="691">
          <cell r="AD691" t="str">
            <v>Teignbridge</v>
          </cell>
          <cell r="AE691" t="str">
            <v>Teignbridge</v>
          </cell>
          <cell r="AF691" t="str">
            <v>E1137</v>
          </cell>
          <cell r="AG691" t="str">
            <v>SD</v>
          </cell>
          <cell r="AH691" t="str">
            <v>Billing</v>
          </cell>
          <cell r="AI691">
            <v>0</v>
          </cell>
          <cell r="AJ691">
            <v>0</v>
          </cell>
        </row>
        <row r="692">
          <cell r="AD692" t="str">
            <v>Telford &amp; the Wrekin UA</v>
          </cell>
          <cell r="AE692" t="str">
            <v>Telford &amp; the Wrekin UA</v>
          </cell>
          <cell r="AF692" t="str">
            <v>E3201</v>
          </cell>
          <cell r="AG692" t="str">
            <v>UA</v>
          </cell>
          <cell r="AH692" t="str">
            <v>Billing</v>
          </cell>
          <cell r="AI692">
            <v>0</v>
          </cell>
          <cell r="AJ692">
            <v>0</v>
          </cell>
        </row>
        <row r="693">
          <cell r="AD693" t="str">
            <v>Tendring DC</v>
          </cell>
          <cell r="AE693" t="str">
            <v>Tendring DC</v>
          </cell>
          <cell r="AF693" t="str">
            <v>E1542</v>
          </cell>
          <cell r="AG693" t="str">
            <v>SD</v>
          </cell>
          <cell r="AH693" t="str">
            <v>Billing</v>
          </cell>
          <cell r="AI693">
            <v>0</v>
          </cell>
          <cell r="AJ693">
            <v>0</v>
          </cell>
        </row>
        <row r="694">
          <cell r="AD694" t="str">
            <v>Test Valley</v>
          </cell>
          <cell r="AE694" t="str">
            <v>Test Valley</v>
          </cell>
          <cell r="AF694" t="str">
            <v>E1742</v>
          </cell>
          <cell r="AG694" t="str">
            <v>SD</v>
          </cell>
          <cell r="AH694" t="str">
            <v>Billing</v>
          </cell>
          <cell r="AI694">
            <v>0</v>
          </cell>
          <cell r="AJ694">
            <v>0</v>
          </cell>
        </row>
        <row r="695">
          <cell r="AD695" t="str">
            <v>Tewkesbury</v>
          </cell>
          <cell r="AE695" t="str">
            <v>Tewkesbury</v>
          </cell>
          <cell r="AF695" t="str">
            <v>E1636</v>
          </cell>
          <cell r="AG695" t="str">
            <v>SD</v>
          </cell>
          <cell r="AH695" t="str">
            <v>Billing</v>
          </cell>
          <cell r="AI695">
            <v>0</v>
          </cell>
          <cell r="AJ695">
            <v>0</v>
          </cell>
        </row>
        <row r="696">
          <cell r="AD696" t="str">
            <v>Thames Valley Police and Crime Commissioner and Chief Constable</v>
          </cell>
          <cell r="AE696" t="str">
            <v>Thames Valley Police and Crime Commissioner and Chief Constable</v>
          </cell>
          <cell r="AF696" t="str">
            <v>E7054</v>
          </cell>
          <cell r="AG696" t="str">
            <v>POL</v>
          </cell>
          <cell r="AH696">
            <v>0</v>
          </cell>
          <cell r="AI696">
            <v>0</v>
          </cell>
          <cell r="AJ696">
            <v>0</v>
          </cell>
        </row>
        <row r="697">
          <cell r="AD697" t="str">
            <v>Thanet</v>
          </cell>
          <cell r="AE697" t="str">
            <v>Thanet</v>
          </cell>
          <cell r="AF697" t="str">
            <v>E2242</v>
          </cell>
          <cell r="AG697" t="str">
            <v>SD</v>
          </cell>
          <cell r="AH697" t="str">
            <v>Billing</v>
          </cell>
          <cell r="AI697">
            <v>0</v>
          </cell>
          <cell r="AJ697">
            <v>0</v>
          </cell>
        </row>
        <row r="698">
          <cell r="AD698" t="str">
            <v>The Barnsley, Doncaster, Rotherham and Sheffield Combined Authority</v>
          </cell>
          <cell r="AE698" t="str">
            <v>The Barnsley, Doncaster, Rotherham and Sheffield Combined Authority</v>
          </cell>
          <cell r="AF698" t="str">
            <v>E6350</v>
          </cell>
          <cell r="AG698" t="str">
            <v>ITA</v>
          </cell>
          <cell r="AH698">
            <v>0</v>
          </cell>
          <cell r="AI698">
            <v>1</v>
          </cell>
          <cell r="AJ698">
            <v>0</v>
          </cell>
        </row>
        <row r="699">
          <cell r="AD699" t="str">
            <v>The Durham, Gateshead, Newcastle, North Tyneside, Northumberland, South Tyneside and Sunderland Combined Authority</v>
          </cell>
          <cell r="AE699" t="str">
            <v>The Durham, Gateshead, Newcastle, North Tyneside, Northumberland, South Tyneside and Sunderland Combined Authority</v>
          </cell>
          <cell r="AF699" t="str">
            <v>E6351</v>
          </cell>
          <cell r="AG699" t="str">
            <v>ITA</v>
          </cell>
          <cell r="AH699">
            <v>0</v>
          </cell>
          <cell r="AI699">
            <v>1</v>
          </cell>
          <cell r="AJ699">
            <v>0</v>
          </cell>
        </row>
        <row r="700">
          <cell r="AD700" t="str">
            <v>The Halton, Knowsley, Liverpool, St Helens, Sefton and Wirral Combined Authority</v>
          </cell>
          <cell r="AE700" t="str">
            <v>The Halton, Knowsley, Liverpool, St Helens, Sefton and Wirral Combined Authority</v>
          </cell>
          <cell r="AF700" t="str">
            <v>E6349</v>
          </cell>
          <cell r="AG700" t="str">
            <v>ITA</v>
          </cell>
          <cell r="AH700">
            <v>0</v>
          </cell>
          <cell r="AI700">
            <v>1</v>
          </cell>
          <cell r="AJ700">
            <v>0</v>
          </cell>
        </row>
        <row r="701">
          <cell r="AD701" t="str">
            <v>The West Yorkshire Combined Authority</v>
          </cell>
          <cell r="AE701" t="str">
            <v>The West Yorkshire Combined Authority</v>
          </cell>
          <cell r="AF701" t="str">
            <v>E6353</v>
          </cell>
          <cell r="AG701" t="str">
            <v>ITA</v>
          </cell>
          <cell r="AH701">
            <v>0</v>
          </cell>
          <cell r="AI701">
            <v>1</v>
          </cell>
          <cell r="AJ701">
            <v>0</v>
          </cell>
        </row>
        <row r="702">
          <cell r="AD702" t="str">
            <v>Three Rivers</v>
          </cell>
          <cell r="AE702" t="str">
            <v>Three Rivers</v>
          </cell>
          <cell r="AF702" t="str">
            <v>E1938</v>
          </cell>
          <cell r="AG702" t="str">
            <v>SD</v>
          </cell>
          <cell r="AH702" t="str">
            <v>Billing</v>
          </cell>
          <cell r="AI702">
            <v>0</v>
          </cell>
          <cell r="AJ702">
            <v>0</v>
          </cell>
        </row>
        <row r="703">
          <cell r="AD703" t="str">
            <v>Thurrock UA</v>
          </cell>
          <cell r="AE703" t="str">
            <v>Thurrock UA</v>
          </cell>
          <cell r="AF703" t="str">
            <v>E1502</v>
          </cell>
          <cell r="AG703" t="str">
            <v>UA</v>
          </cell>
          <cell r="AH703" t="str">
            <v>Billing</v>
          </cell>
          <cell r="AI703">
            <v>0</v>
          </cell>
          <cell r="AJ703">
            <v>0</v>
          </cell>
        </row>
        <row r="704">
          <cell r="AD704" t="str">
            <v>Tonbridge &amp; Malling</v>
          </cell>
          <cell r="AE704" t="str">
            <v>Tonbridge &amp; Malling</v>
          </cell>
          <cell r="AF704" t="str">
            <v>E2243</v>
          </cell>
          <cell r="AG704" t="str">
            <v>SD</v>
          </cell>
          <cell r="AH704" t="str">
            <v>Billing</v>
          </cell>
          <cell r="AI704">
            <v>0</v>
          </cell>
          <cell r="AJ704">
            <v>0</v>
          </cell>
        </row>
        <row r="705">
          <cell r="AD705" t="str">
            <v>Torbay UA</v>
          </cell>
          <cell r="AE705" t="str">
            <v>Torbay UA</v>
          </cell>
          <cell r="AF705" t="str">
            <v>E1102</v>
          </cell>
          <cell r="AG705" t="str">
            <v>UA</v>
          </cell>
          <cell r="AH705" t="str">
            <v>Billing</v>
          </cell>
          <cell r="AI705">
            <v>0</v>
          </cell>
          <cell r="AJ705">
            <v>0</v>
          </cell>
        </row>
        <row r="706">
          <cell r="AD706" t="str">
            <v>Torridge</v>
          </cell>
          <cell r="AE706" t="str">
            <v>Torridge</v>
          </cell>
          <cell r="AF706" t="str">
            <v>E1139</v>
          </cell>
          <cell r="AG706" t="str">
            <v>SD</v>
          </cell>
          <cell r="AH706" t="str">
            <v>Billing</v>
          </cell>
          <cell r="AI706">
            <v>0</v>
          </cell>
          <cell r="AJ706">
            <v>0</v>
          </cell>
        </row>
        <row r="707">
          <cell r="AD707" t="str">
            <v>Tower Hamlets</v>
          </cell>
          <cell r="AE707" t="str">
            <v>Tower Hamlets</v>
          </cell>
          <cell r="AF707" t="str">
            <v>E5020</v>
          </cell>
          <cell r="AG707" t="str">
            <v>ILB</v>
          </cell>
          <cell r="AH707" t="str">
            <v>Billing</v>
          </cell>
          <cell r="AI707">
            <v>0</v>
          </cell>
          <cell r="AJ707">
            <v>0</v>
          </cell>
        </row>
        <row r="708">
          <cell r="AD708" t="str">
            <v>Trafford</v>
          </cell>
          <cell r="AE708" t="str">
            <v>Trafford</v>
          </cell>
          <cell r="AF708" t="str">
            <v>E4209</v>
          </cell>
          <cell r="AG708" t="str">
            <v>MD</v>
          </cell>
          <cell r="AH708" t="str">
            <v>Billing</v>
          </cell>
          <cell r="AI708">
            <v>1</v>
          </cell>
          <cell r="AJ708">
            <v>1</v>
          </cell>
        </row>
        <row r="709">
          <cell r="AD709" t="str">
            <v>Tunbridge Wells</v>
          </cell>
          <cell r="AE709" t="str">
            <v>Tunbridge Wells</v>
          </cell>
          <cell r="AF709" t="str">
            <v>E2244</v>
          </cell>
          <cell r="AG709" t="str">
            <v>SD</v>
          </cell>
          <cell r="AH709" t="str">
            <v>Billing</v>
          </cell>
          <cell r="AI709">
            <v>0</v>
          </cell>
          <cell r="AJ709">
            <v>0</v>
          </cell>
        </row>
        <row r="710">
          <cell r="AD710" t="str">
            <v>Tyne and Wear Fire and Rescue Authority</v>
          </cell>
          <cell r="AE710" t="str">
            <v>Tyne and Wear Fire and Rescue Authority</v>
          </cell>
          <cell r="AF710" t="str">
            <v>E6145</v>
          </cell>
          <cell r="AG710" t="str">
            <v>FIRE</v>
          </cell>
          <cell r="AH710">
            <v>0</v>
          </cell>
          <cell r="AI710">
            <v>0</v>
          </cell>
          <cell r="AJ710">
            <v>0</v>
          </cell>
        </row>
        <row r="711">
          <cell r="AD711" t="str">
            <v>Uttlesford</v>
          </cell>
          <cell r="AE711" t="str">
            <v>Uttlesford</v>
          </cell>
          <cell r="AF711" t="str">
            <v>E1544</v>
          </cell>
          <cell r="AG711" t="str">
            <v>SD</v>
          </cell>
          <cell r="AH711" t="str">
            <v>Billing</v>
          </cell>
          <cell r="AI711">
            <v>0</v>
          </cell>
          <cell r="AJ711">
            <v>0</v>
          </cell>
        </row>
        <row r="712">
          <cell r="AD712" t="str">
            <v>Vale of White Horse DC</v>
          </cell>
          <cell r="AE712" t="str">
            <v>Vale of White Horse DC</v>
          </cell>
          <cell r="AF712" t="str">
            <v>E3134</v>
          </cell>
          <cell r="AG712" t="str">
            <v>SD</v>
          </cell>
          <cell r="AH712" t="str">
            <v>Billing</v>
          </cell>
          <cell r="AI712">
            <v>0</v>
          </cell>
          <cell r="AJ712">
            <v>0</v>
          </cell>
        </row>
        <row r="713">
          <cell r="AD713" t="str">
            <v>Wakefield</v>
          </cell>
          <cell r="AE713" t="str">
            <v>Wakefield</v>
          </cell>
          <cell r="AF713" t="str">
            <v>E4705</v>
          </cell>
          <cell r="AG713" t="str">
            <v>MD</v>
          </cell>
          <cell r="AH713" t="str">
            <v>Billing</v>
          </cell>
          <cell r="AI713">
            <v>1</v>
          </cell>
          <cell r="AJ713">
            <v>0</v>
          </cell>
        </row>
        <row r="714">
          <cell r="AD714" t="str">
            <v>Walsall</v>
          </cell>
          <cell r="AE714" t="str">
            <v>Walsall</v>
          </cell>
          <cell r="AF714" t="str">
            <v>E4606</v>
          </cell>
          <cell r="AG714" t="str">
            <v>MD</v>
          </cell>
          <cell r="AH714" t="str">
            <v>Billing</v>
          </cell>
          <cell r="AI714">
            <v>1</v>
          </cell>
          <cell r="AJ714">
            <v>0</v>
          </cell>
        </row>
        <row r="715">
          <cell r="AD715" t="str">
            <v>Waltham Forest</v>
          </cell>
          <cell r="AE715" t="str">
            <v>Waltham Forest</v>
          </cell>
          <cell r="AF715" t="str">
            <v>E5049</v>
          </cell>
          <cell r="AG715" t="str">
            <v>OLB</v>
          </cell>
          <cell r="AH715" t="str">
            <v>Billing</v>
          </cell>
          <cell r="AI715">
            <v>0</v>
          </cell>
          <cell r="AJ715">
            <v>1</v>
          </cell>
        </row>
        <row r="716">
          <cell r="AD716" t="str">
            <v>Wandsworth</v>
          </cell>
          <cell r="AE716" t="str">
            <v>Wandsworth</v>
          </cell>
          <cell r="AF716" t="str">
            <v>E5021</v>
          </cell>
          <cell r="AG716" t="str">
            <v>ILB</v>
          </cell>
          <cell r="AH716" t="str">
            <v>Billing</v>
          </cell>
          <cell r="AI716">
            <v>0</v>
          </cell>
          <cell r="AJ716">
            <v>1</v>
          </cell>
        </row>
        <row r="717">
          <cell r="AD717" t="str">
            <v>Warrington UA</v>
          </cell>
          <cell r="AE717" t="str">
            <v>Warrington UA</v>
          </cell>
          <cell r="AF717" t="str">
            <v>E0602</v>
          </cell>
          <cell r="AG717" t="str">
            <v>UA</v>
          </cell>
          <cell r="AH717" t="str">
            <v>Billing</v>
          </cell>
          <cell r="AI717">
            <v>0</v>
          </cell>
          <cell r="AJ717">
            <v>0</v>
          </cell>
        </row>
        <row r="718">
          <cell r="AD718" t="str">
            <v>Warwick</v>
          </cell>
          <cell r="AE718" t="str">
            <v>Warwick</v>
          </cell>
          <cell r="AF718" t="str">
            <v>E3735</v>
          </cell>
          <cell r="AG718" t="str">
            <v>SD</v>
          </cell>
          <cell r="AH718" t="str">
            <v>Billing</v>
          </cell>
          <cell r="AI718">
            <v>0</v>
          </cell>
          <cell r="AJ718">
            <v>0</v>
          </cell>
        </row>
        <row r="719">
          <cell r="AD719" t="str">
            <v>Warwickshire CC</v>
          </cell>
          <cell r="AE719" t="str">
            <v>Warwickshire CC</v>
          </cell>
          <cell r="AF719" t="str">
            <v>E3720</v>
          </cell>
          <cell r="AG719" t="str">
            <v>COUNTY</v>
          </cell>
          <cell r="AH719">
            <v>0</v>
          </cell>
          <cell r="AI719">
            <v>0</v>
          </cell>
          <cell r="AJ719">
            <v>0</v>
          </cell>
        </row>
        <row r="720">
          <cell r="AD720" t="str">
            <v>Warwickshire Police and Crime Commissioner and Chief Constable</v>
          </cell>
          <cell r="AE720" t="str">
            <v>Warwickshire Police and Crime Commissioner and Chief Constable</v>
          </cell>
          <cell r="AF720" t="str">
            <v>E7037</v>
          </cell>
          <cell r="AG720" t="str">
            <v>POL</v>
          </cell>
          <cell r="AH720">
            <v>0</v>
          </cell>
          <cell r="AI720">
            <v>0</v>
          </cell>
          <cell r="AJ720">
            <v>0</v>
          </cell>
        </row>
        <row r="721">
          <cell r="AD721" t="str">
            <v>Watford</v>
          </cell>
          <cell r="AE721" t="str">
            <v>Watford</v>
          </cell>
          <cell r="AF721" t="str">
            <v>E1939</v>
          </cell>
          <cell r="AG721" t="str">
            <v>SD</v>
          </cell>
          <cell r="AH721" t="str">
            <v>Billing</v>
          </cell>
          <cell r="AI721">
            <v>0</v>
          </cell>
          <cell r="AJ721">
            <v>0</v>
          </cell>
        </row>
        <row r="722">
          <cell r="AD722" t="str">
            <v>Waveney</v>
          </cell>
          <cell r="AE722" t="str">
            <v>Waveney</v>
          </cell>
          <cell r="AF722" t="str">
            <v>E3537</v>
          </cell>
          <cell r="AG722" t="str">
            <v>SD</v>
          </cell>
          <cell r="AH722" t="str">
            <v>Billing</v>
          </cell>
          <cell r="AI722">
            <v>0</v>
          </cell>
          <cell r="AJ722">
            <v>0</v>
          </cell>
        </row>
        <row r="723">
          <cell r="AD723" t="str">
            <v>Waverley</v>
          </cell>
          <cell r="AE723" t="str">
            <v>Waverley</v>
          </cell>
          <cell r="AF723" t="str">
            <v>E3640</v>
          </cell>
          <cell r="AG723" t="str">
            <v>SD</v>
          </cell>
          <cell r="AH723" t="str">
            <v>Billing</v>
          </cell>
          <cell r="AI723">
            <v>0</v>
          </cell>
          <cell r="AJ723">
            <v>0</v>
          </cell>
        </row>
        <row r="724">
          <cell r="AD724" t="str">
            <v>Wealden</v>
          </cell>
          <cell r="AE724" t="str">
            <v>Wealden</v>
          </cell>
          <cell r="AF724" t="str">
            <v>E1437</v>
          </cell>
          <cell r="AG724" t="str">
            <v>SD</v>
          </cell>
          <cell r="AH724" t="str">
            <v>Billing</v>
          </cell>
          <cell r="AI724">
            <v>0</v>
          </cell>
          <cell r="AJ724">
            <v>0</v>
          </cell>
        </row>
        <row r="725">
          <cell r="AD725" t="str">
            <v>Wellingborough</v>
          </cell>
          <cell r="AE725" t="str">
            <v>Wellingborough</v>
          </cell>
          <cell r="AF725" t="str">
            <v>E2837</v>
          </cell>
          <cell r="AG725" t="str">
            <v>SD</v>
          </cell>
          <cell r="AH725" t="str">
            <v>Billing</v>
          </cell>
          <cell r="AI725">
            <v>0</v>
          </cell>
          <cell r="AJ725">
            <v>0</v>
          </cell>
        </row>
        <row r="726">
          <cell r="AD726" t="str">
            <v>Welwyn Hatfield</v>
          </cell>
          <cell r="AE726" t="str">
            <v>Welwyn Hatfield</v>
          </cell>
          <cell r="AF726" t="str">
            <v>E1940</v>
          </cell>
          <cell r="AG726" t="str">
            <v>SD</v>
          </cell>
          <cell r="AH726" t="str">
            <v>Billing</v>
          </cell>
          <cell r="AI726">
            <v>0</v>
          </cell>
          <cell r="AJ726">
            <v>0</v>
          </cell>
        </row>
        <row r="727">
          <cell r="AD727" t="str">
            <v>West Berkshire UA</v>
          </cell>
          <cell r="AE727" t="str">
            <v>West Berkshire UA</v>
          </cell>
          <cell r="AF727" t="str">
            <v>E0302</v>
          </cell>
          <cell r="AG727" t="str">
            <v>UA</v>
          </cell>
          <cell r="AH727" t="str">
            <v>Billing</v>
          </cell>
          <cell r="AI727">
            <v>0</v>
          </cell>
          <cell r="AJ727">
            <v>0</v>
          </cell>
        </row>
        <row r="728">
          <cell r="AD728" t="str">
            <v>West Devon</v>
          </cell>
          <cell r="AE728" t="str">
            <v>West Devon</v>
          </cell>
          <cell r="AF728" t="str">
            <v>E1140</v>
          </cell>
          <cell r="AG728" t="str">
            <v>SD</v>
          </cell>
          <cell r="AH728" t="str">
            <v>Billing</v>
          </cell>
          <cell r="AI728">
            <v>0</v>
          </cell>
          <cell r="AJ728">
            <v>0</v>
          </cell>
        </row>
        <row r="729">
          <cell r="AD729" t="str">
            <v>West Dorset DC</v>
          </cell>
          <cell r="AE729" t="str">
            <v>West Dorset DC</v>
          </cell>
          <cell r="AF729" t="str">
            <v>E1237</v>
          </cell>
          <cell r="AG729" t="str">
            <v>SD</v>
          </cell>
          <cell r="AH729" t="str">
            <v>Billing</v>
          </cell>
          <cell r="AI729">
            <v>0</v>
          </cell>
          <cell r="AJ729">
            <v>0</v>
          </cell>
        </row>
        <row r="730">
          <cell r="AD730" t="str">
            <v>West Lancashire</v>
          </cell>
          <cell r="AE730" t="str">
            <v>West Lancashire</v>
          </cell>
          <cell r="AF730" t="str">
            <v>E2343</v>
          </cell>
          <cell r="AG730" t="str">
            <v>SD</v>
          </cell>
          <cell r="AH730" t="str">
            <v>Billing</v>
          </cell>
          <cell r="AI730">
            <v>0</v>
          </cell>
          <cell r="AJ730">
            <v>0</v>
          </cell>
        </row>
        <row r="731">
          <cell r="AD731" t="str">
            <v>West Lindsey</v>
          </cell>
          <cell r="AE731" t="str">
            <v>West Lindsey</v>
          </cell>
          <cell r="AF731" t="str">
            <v>E2537</v>
          </cell>
          <cell r="AG731" t="str">
            <v>SD</v>
          </cell>
          <cell r="AH731" t="str">
            <v>Billing</v>
          </cell>
          <cell r="AI731">
            <v>0</v>
          </cell>
          <cell r="AJ731">
            <v>0</v>
          </cell>
        </row>
        <row r="732">
          <cell r="AD732" t="str">
            <v>West London Waste Authority</v>
          </cell>
          <cell r="AE732" t="str">
            <v>West London Waste Authority</v>
          </cell>
          <cell r="AF732" t="str">
            <v>E6207</v>
          </cell>
          <cell r="AG732" t="str">
            <v>WASTE</v>
          </cell>
          <cell r="AH732">
            <v>0</v>
          </cell>
          <cell r="AI732">
            <v>0</v>
          </cell>
          <cell r="AJ732">
            <v>1</v>
          </cell>
        </row>
        <row r="733">
          <cell r="AD733" t="str">
            <v>West Mercia Police and Crime Commissioner and Chief Constable</v>
          </cell>
          <cell r="AE733" t="str">
            <v>West Mercia Police and Crime Commissioner and Chief Constable</v>
          </cell>
          <cell r="AF733" t="str">
            <v>E7055</v>
          </cell>
          <cell r="AG733" t="str">
            <v>POL</v>
          </cell>
          <cell r="AH733">
            <v>0</v>
          </cell>
          <cell r="AI733">
            <v>0</v>
          </cell>
          <cell r="AJ733">
            <v>0</v>
          </cell>
        </row>
        <row r="734">
          <cell r="AD734" t="str">
            <v>West Midlands Fire and Rescue Authority</v>
          </cell>
          <cell r="AE734" t="str">
            <v>West Midlands Fire and Rescue Authority</v>
          </cell>
          <cell r="AF734" t="str">
            <v>E6146</v>
          </cell>
          <cell r="AG734" t="str">
            <v>FIRE</v>
          </cell>
          <cell r="AH734">
            <v>0</v>
          </cell>
          <cell r="AI734">
            <v>0</v>
          </cell>
          <cell r="AJ734">
            <v>0</v>
          </cell>
        </row>
        <row r="735">
          <cell r="AD735" t="str">
            <v>West Midlands Integrated Transport Authority</v>
          </cell>
          <cell r="AE735" t="str">
            <v>West Midlands Integrated Transport Authority</v>
          </cell>
          <cell r="AF735" t="str">
            <v>E6346</v>
          </cell>
          <cell r="AG735" t="str">
            <v>ITA</v>
          </cell>
          <cell r="AH735">
            <v>0</v>
          </cell>
          <cell r="AI735">
            <v>1</v>
          </cell>
          <cell r="AJ735">
            <v>0</v>
          </cell>
        </row>
        <row r="736">
          <cell r="AD736" t="str">
            <v>West Midlands Police and Crime Commissioner and Chief Constable</v>
          </cell>
          <cell r="AE736" t="str">
            <v>West Midlands Police and Crime Commissioner and Chief Constable</v>
          </cell>
          <cell r="AF736" t="str">
            <v>E7046</v>
          </cell>
          <cell r="AG736" t="str">
            <v>POL</v>
          </cell>
          <cell r="AH736">
            <v>0</v>
          </cell>
          <cell r="AI736">
            <v>0</v>
          </cell>
          <cell r="AJ736">
            <v>0</v>
          </cell>
        </row>
        <row r="737">
          <cell r="AD737" t="str">
            <v>West Oxfordshire</v>
          </cell>
          <cell r="AE737" t="str">
            <v>West Oxfordshire</v>
          </cell>
          <cell r="AF737" t="str">
            <v>E3135</v>
          </cell>
          <cell r="AG737" t="str">
            <v>SD</v>
          </cell>
          <cell r="AH737" t="str">
            <v>Billing</v>
          </cell>
          <cell r="AI737">
            <v>0</v>
          </cell>
          <cell r="AJ737">
            <v>0</v>
          </cell>
        </row>
        <row r="738">
          <cell r="AD738" t="str">
            <v>West Somerset DC</v>
          </cell>
          <cell r="AE738" t="str">
            <v>West Somerset DC</v>
          </cell>
          <cell r="AF738" t="str">
            <v>E3335</v>
          </cell>
          <cell r="AG738" t="str">
            <v>SD</v>
          </cell>
          <cell r="AH738" t="str">
            <v>Billing</v>
          </cell>
          <cell r="AI738">
            <v>0</v>
          </cell>
          <cell r="AJ738">
            <v>0</v>
          </cell>
        </row>
        <row r="739">
          <cell r="AD739" t="str">
            <v>West Sussex CC</v>
          </cell>
          <cell r="AE739" t="str">
            <v>West Sussex CC</v>
          </cell>
          <cell r="AF739" t="str">
            <v>E3820</v>
          </cell>
          <cell r="AG739" t="str">
            <v>COUNTY</v>
          </cell>
          <cell r="AH739">
            <v>0</v>
          </cell>
          <cell r="AI739">
            <v>0</v>
          </cell>
          <cell r="AJ739">
            <v>0</v>
          </cell>
        </row>
        <row r="740">
          <cell r="AD740" t="str">
            <v>West Yorkshire Fire and Rescue Authority</v>
          </cell>
          <cell r="AE740" t="str">
            <v>West Yorkshire Fire and Rescue Authority</v>
          </cell>
          <cell r="AF740" t="str">
            <v>E6147</v>
          </cell>
          <cell r="AG740" t="str">
            <v>FIRE</v>
          </cell>
          <cell r="AH740">
            <v>0</v>
          </cell>
          <cell r="AI740">
            <v>0</v>
          </cell>
          <cell r="AJ740">
            <v>0</v>
          </cell>
        </row>
        <row r="741">
          <cell r="AD741" t="str">
            <v>West Yorkshire Police and Crime Commissioner and Chief Constable</v>
          </cell>
          <cell r="AE741" t="str">
            <v>West Yorkshire Police and Crime Commissioner and Chief Constable</v>
          </cell>
          <cell r="AF741" t="str">
            <v>E7047</v>
          </cell>
          <cell r="AG741" t="str">
            <v>POL</v>
          </cell>
          <cell r="AH741">
            <v>0</v>
          </cell>
          <cell r="AI741">
            <v>0</v>
          </cell>
          <cell r="AJ741">
            <v>0</v>
          </cell>
        </row>
        <row r="742">
          <cell r="AD742" t="str">
            <v>Western Riverside Waste Authority</v>
          </cell>
          <cell r="AE742" t="str">
            <v>Western Riverside Waste Authority</v>
          </cell>
          <cell r="AF742" t="str">
            <v>E6206</v>
          </cell>
          <cell r="AG742" t="str">
            <v>WASTE</v>
          </cell>
          <cell r="AH742">
            <v>0</v>
          </cell>
          <cell r="AI742">
            <v>0</v>
          </cell>
          <cell r="AJ742">
            <v>1</v>
          </cell>
        </row>
        <row r="743">
          <cell r="AD743" t="str">
            <v>Westminster</v>
          </cell>
          <cell r="AE743" t="str">
            <v>Westminster</v>
          </cell>
          <cell r="AF743" t="str">
            <v>E5022</v>
          </cell>
          <cell r="AG743" t="str">
            <v>ILB</v>
          </cell>
          <cell r="AH743" t="str">
            <v>Billing</v>
          </cell>
          <cell r="AI743">
            <v>0</v>
          </cell>
          <cell r="AJ743">
            <v>0</v>
          </cell>
        </row>
        <row r="744">
          <cell r="AD744" t="str">
            <v>Weymouth &amp; Portland</v>
          </cell>
          <cell r="AE744" t="str">
            <v>Weymouth &amp; Portland</v>
          </cell>
          <cell r="AF744" t="str">
            <v>E1238</v>
          </cell>
          <cell r="AG744" t="str">
            <v>SD</v>
          </cell>
          <cell r="AH744" t="str">
            <v>Billing</v>
          </cell>
          <cell r="AI744">
            <v>0</v>
          </cell>
          <cell r="AJ744">
            <v>0</v>
          </cell>
        </row>
        <row r="745">
          <cell r="AD745" t="str">
            <v>Wigan MBC</v>
          </cell>
          <cell r="AE745" t="str">
            <v>Wigan MBC</v>
          </cell>
          <cell r="AF745" t="str">
            <v>E4210</v>
          </cell>
          <cell r="AG745" t="str">
            <v>MD</v>
          </cell>
          <cell r="AH745" t="str">
            <v>Billing</v>
          </cell>
          <cell r="AI745">
            <v>1</v>
          </cell>
          <cell r="AJ745">
            <v>1</v>
          </cell>
        </row>
        <row r="746">
          <cell r="AD746" t="str">
            <v>Wiltshire Police and Crime Commissioner and Chief Constable</v>
          </cell>
          <cell r="AE746" t="str">
            <v>Wiltshire Police and Crime Commissioner and Chief Constable</v>
          </cell>
          <cell r="AF746" t="str">
            <v>E7039</v>
          </cell>
          <cell r="AG746" t="str">
            <v>POL</v>
          </cell>
          <cell r="AH746">
            <v>0</v>
          </cell>
          <cell r="AI746">
            <v>0</v>
          </cell>
          <cell r="AJ746">
            <v>0</v>
          </cell>
        </row>
        <row r="747">
          <cell r="AD747" t="str">
            <v>Wiltshire UA</v>
          </cell>
          <cell r="AE747" t="str">
            <v>Wiltshire UA</v>
          </cell>
          <cell r="AF747" t="str">
            <v>E3902</v>
          </cell>
          <cell r="AG747" t="str">
            <v>UA</v>
          </cell>
          <cell r="AH747" t="str">
            <v>Billing</v>
          </cell>
          <cell r="AI747">
            <v>0</v>
          </cell>
          <cell r="AJ747">
            <v>0</v>
          </cell>
        </row>
        <row r="748">
          <cell r="AD748" t="str">
            <v>Winchester</v>
          </cell>
          <cell r="AE748" t="str">
            <v>Winchester</v>
          </cell>
          <cell r="AF748" t="str">
            <v>E1743</v>
          </cell>
          <cell r="AG748" t="str">
            <v>SD</v>
          </cell>
          <cell r="AH748" t="str">
            <v>Billing</v>
          </cell>
          <cell r="AI748">
            <v>0</v>
          </cell>
          <cell r="AJ748">
            <v>0</v>
          </cell>
        </row>
        <row r="749">
          <cell r="AD749" t="str">
            <v>Windsor &amp; Maidenhead UA</v>
          </cell>
          <cell r="AE749" t="str">
            <v>Windsor &amp; Maidenhead UA</v>
          </cell>
          <cell r="AF749" t="str">
            <v>E0305</v>
          </cell>
          <cell r="AG749" t="str">
            <v>UA</v>
          </cell>
          <cell r="AH749" t="str">
            <v>Billing</v>
          </cell>
          <cell r="AI749">
            <v>0</v>
          </cell>
          <cell r="AJ749">
            <v>0</v>
          </cell>
        </row>
        <row r="750">
          <cell r="AD750" t="str">
            <v>Wirral</v>
          </cell>
          <cell r="AE750" t="str">
            <v>Wirral</v>
          </cell>
          <cell r="AF750" t="str">
            <v>E4305</v>
          </cell>
          <cell r="AG750" t="str">
            <v>MD</v>
          </cell>
          <cell r="AH750" t="str">
            <v>Billing</v>
          </cell>
          <cell r="AI750">
            <v>1</v>
          </cell>
          <cell r="AJ750">
            <v>1</v>
          </cell>
        </row>
        <row r="751">
          <cell r="AD751" t="str">
            <v>Woking BC</v>
          </cell>
          <cell r="AE751" t="str">
            <v>Woking BC</v>
          </cell>
          <cell r="AF751" t="str">
            <v>E3641</v>
          </cell>
          <cell r="AG751" t="str">
            <v>SD</v>
          </cell>
          <cell r="AH751" t="str">
            <v>Billing</v>
          </cell>
          <cell r="AI751">
            <v>0</v>
          </cell>
          <cell r="AJ751">
            <v>0</v>
          </cell>
        </row>
        <row r="752">
          <cell r="AD752" t="str">
            <v>Wokingham UA</v>
          </cell>
          <cell r="AE752" t="str">
            <v>Wokingham UA</v>
          </cell>
          <cell r="AF752" t="str">
            <v>E0306</v>
          </cell>
          <cell r="AG752" t="str">
            <v>UA</v>
          </cell>
          <cell r="AH752" t="str">
            <v>Billing</v>
          </cell>
          <cell r="AI752">
            <v>0</v>
          </cell>
          <cell r="AJ752">
            <v>0</v>
          </cell>
        </row>
        <row r="753">
          <cell r="AD753" t="str">
            <v>Wolverhampton</v>
          </cell>
          <cell r="AE753" t="str">
            <v>Wolverhampton</v>
          </cell>
          <cell r="AF753" t="str">
            <v>E4607</v>
          </cell>
          <cell r="AG753" t="str">
            <v>MD</v>
          </cell>
          <cell r="AH753" t="str">
            <v>Billing</v>
          </cell>
          <cell r="AI753">
            <v>1</v>
          </cell>
          <cell r="AJ753">
            <v>0</v>
          </cell>
        </row>
        <row r="754">
          <cell r="AD754" t="str">
            <v>Worcester</v>
          </cell>
          <cell r="AE754" t="str">
            <v>Worcester</v>
          </cell>
          <cell r="AF754" t="str">
            <v>E1837</v>
          </cell>
          <cell r="AG754" t="str">
            <v>SD</v>
          </cell>
          <cell r="AH754" t="str">
            <v>Billing</v>
          </cell>
          <cell r="AI754">
            <v>0</v>
          </cell>
          <cell r="AJ754">
            <v>0</v>
          </cell>
        </row>
        <row r="755">
          <cell r="AD755" t="str">
            <v>Worcestershire CC</v>
          </cell>
          <cell r="AE755" t="str">
            <v>Worcestershire CC</v>
          </cell>
          <cell r="AF755" t="str">
            <v>E1821</v>
          </cell>
          <cell r="AG755" t="str">
            <v>COUNTY</v>
          </cell>
          <cell r="AH755">
            <v>0</v>
          </cell>
          <cell r="AI755">
            <v>0</v>
          </cell>
          <cell r="AJ755">
            <v>0</v>
          </cell>
        </row>
        <row r="756">
          <cell r="AD756" t="str">
            <v>Worthing</v>
          </cell>
          <cell r="AE756" t="str">
            <v>Worthing</v>
          </cell>
          <cell r="AF756" t="str">
            <v>E3837</v>
          </cell>
          <cell r="AG756" t="str">
            <v>SD</v>
          </cell>
          <cell r="AH756" t="str">
            <v>Billing</v>
          </cell>
          <cell r="AI756">
            <v>0</v>
          </cell>
          <cell r="AJ756">
            <v>0</v>
          </cell>
        </row>
        <row r="757">
          <cell r="AD757" t="str">
            <v>Wychavon</v>
          </cell>
          <cell r="AE757" t="str">
            <v>Wychavon</v>
          </cell>
          <cell r="AF757" t="str">
            <v>E1838</v>
          </cell>
          <cell r="AG757" t="str">
            <v>SD</v>
          </cell>
          <cell r="AH757" t="str">
            <v>Billing</v>
          </cell>
          <cell r="AI757">
            <v>0</v>
          </cell>
          <cell r="AJ757">
            <v>0</v>
          </cell>
        </row>
        <row r="758">
          <cell r="AD758" t="str">
            <v>Wycombe</v>
          </cell>
          <cell r="AE758" t="str">
            <v>Wycombe</v>
          </cell>
          <cell r="AF758" t="str">
            <v>E0435</v>
          </cell>
          <cell r="AG758" t="str">
            <v>SD</v>
          </cell>
          <cell r="AH758" t="str">
            <v>Billing</v>
          </cell>
          <cell r="AI758">
            <v>0</v>
          </cell>
          <cell r="AJ758">
            <v>0</v>
          </cell>
        </row>
        <row r="759">
          <cell r="AD759" t="str">
            <v>Wyre</v>
          </cell>
          <cell r="AE759" t="str">
            <v>Wyre</v>
          </cell>
          <cell r="AF759" t="str">
            <v>E2344</v>
          </cell>
          <cell r="AG759" t="str">
            <v>SD</v>
          </cell>
          <cell r="AH759" t="str">
            <v>Billing</v>
          </cell>
          <cell r="AI759">
            <v>0</v>
          </cell>
          <cell r="AJ759">
            <v>0</v>
          </cell>
        </row>
        <row r="760">
          <cell r="AD760" t="str">
            <v>Wyre Forest</v>
          </cell>
          <cell r="AE760" t="str">
            <v>Wyre Forest</v>
          </cell>
          <cell r="AF760" t="str">
            <v>E1839</v>
          </cell>
          <cell r="AG760" t="str">
            <v>SD</v>
          </cell>
          <cell r="AH760" t="str">
            <v>Billing</v>
          </cell>
          <cell r="AI760">
            <v>0</v>
          </cell>
          <cell r="AJ760">
            <v>0</v>
          </cell>
        </row>
        <row r="761">
          <cell r="AD761" t="str">
            <v>York UA</v>
          </cell>
          <cell r="AE761" t="str">
            <v>York UA</v>
          </cell>
          <cell r="AF761" t="str">
            <v>E2701</v>
          </cell>
          <cell r="AG761" t="str">
            <v>UA</v>
          </cell>
          <cell r="AH761" t="str">
            <v>Billing</v>
          </cell>
          <cell r="AI761">
            <v>0</v>
          </cell>
          <cell r="AJ761">
            <v>0</v>
          </cell>
        </row>
        <row r="762">
          <cell r="AD762" t="str">
            <v>Yorkshire Dales National Park Authority</v>
          </cell>
          <cell r="AE762" t="str">
            <v>Yorkshire Dales National Park Authority</v>
          </cell>
          <cell r="AF762" t="str">
            <v>E6407</v>
          </cell>
          <cell r="AG762" t="str">
            <v>PARK</v>
          </cell>
          <cell r="AH762">
            <v>0</v>
          </cell>
          <cell r="AI762">
            <v>0</v>
          </cell>
          <cell r="AJ762">
            <v>0</v>
          </cell>
        </row>
      </sheetData>
      <sheetData sheetId="1"/>
      <sheetData sheetId="2"/>
      <sheetData sheetId="3"/>
      <sheetData sheetId="4"/>
      <sheetData sheetId="5"/>
      <sheetData sheetId="6"/>
      <sheetData sheetId="7"/>
      <sheetData sheetId="8"/>
      <sheetData sheetId="9">
        <row r="3">
          <cell r="E3" t="str">
            <v>£ 000s</v>
          </cell>
          <cell r="F3" t="str">
            <v>£ 000s</v>
          </cell>
          <cell r="G3" t="str">
            <v>£ 000s</v>
          </cell>
          <cell r="I3" t="str">
            <v>£ 000s</v>
          </cell>
          <cell r="K3" t="str">
            <v>£ 000s</v>
          </cell>
        </row>
        <row r="4">
          <cell r="A4" t="str">
            <v>E3831</v>
          </cell>
          <cell r="B4" t="str">
            <v>Adur</v>
          </cell>
          <cell r="C4" t="str">
            <v>SD</v>
          </cell>
          <cell r="D4" t="str">
            <v>Billing</v>
          </cell>
          <cell r="E4">
            <v>-773.93475819900004</v>
          </cell>
          <cell r="F4">
            <v>-3028.818390094284</v>
          </cell>
          <cell r="I4">
            <v>0</v>
          </cell>
          <cell r="J4">
            <v>0</v>
          </cell>
          <cell r="K4" t="str">
            <v/>
          </cell>
        </row>
        <row r="5">
          <cell r="A5" t="str">
            <v>E0931</v>
          </cell>
          <cell r="B5" t="str">
            <v>Allerdale</v>
          </cell>
          <cell r="C5" t="str">
            <v>SD</v>
          </cell>
          <cell r="D5" t="str">
            <v>Billing</v>
          </cell>
          <cell r="E5">
            <v>-1700.465955244</v>
          </cell>
          <cell r="F5">
            <v>-4718.9053025706107</v>
          </cell>
          <cell r="I5">
            <v>0</v>
          </cell>
          <cell r="J5">
            <v>0</v>
          </cell>
          <cell r="K5" t="str">
            <v/>
          </cell>
        </row>
        <row r="6">
          <cell r="A6" t="str">
            <v>E1031</v>
          </cell>
          <cell r="B6" t="str">
            <v>Amber Valley</v>
          </cell>
          <cell r="C6" t="str">
            <v>SD</v>
          </cell>
          <cell r="D6" t="str">
            <v>Billing</v>
          </cell>
          <cell r="E6">
            <v>-1547.731790052</v>
          </cell>
          <cell r="F6">
            <v>-3738.2852950419174</v>
          </cell>
          <cell r="I6">
            <v>0</v>
          </cell>
          <cell r="J6">
            <v>0</v>
          </cell>
          <cell r="K6" t="str">
            <v/>
          </cell>
        </row>
        <row r="7">
          <cell r="A7" t="str">
            <v>E3832</v>
          </cell>
          <cell r="B7" t="str">
            <v>Arun</v>
          </cell>
          <cell r="C7" t="str">
            <v>SD</v>
          </cell>
          <cell r="D7" t="str">
            <v>Billing</v>
          </cell>
          <cell r="E7">
            <v>-1665.6132391780002</v>
          </cell>
          <cell r="F7">
            <v>-4429.0173078687476</v>
          </cell>
          <cell r="I7">
            <v>0</v>
          </cell>
          <cell r="J7">
            <v>0</v>
          </cell>
          <cell r="K7" t="str">
            <v/>
          </cell>
        </row>
        <row r="8">
          <cell r="A8" t="str">
            <v>E3031</v>
          </cell>
          <cell r="B8" t="str">
            <v>Ashfield</v>
          </cell>
          <cell r="C8" t="str">
            <v>SD</v>
          </cell>
          <cell r="D8" t="str">
            <v>Billing</v>
          </cell>
          <cell r="E8">
            <v>-1859.3919607299999</v>
          </cell>
          <cell r="F8">
            <v>-5135.0994394871495</v>
          </cell>
          <cell r="I8">
            <v>0</v>
          </cell>
          <cell r="J8">
            <v>0</v>
          </cell>
          <cell r="K8" t="str">
            <v/>
          </cell>
        </row>
        <row r="9">
          <cell r="A9" t="str">
            <v>E2231</v>
          </cell>
          <cell r="B9" t="str">
            <v>Ashford</v>
          </cell>
          <cell r="C9" t="str">
            <v>SD</v>
          </cell>
          <cell r="D9" t="str">
            <v>Billing</v>
          </cell>
          <cell r="E9">
            <v>-1269.9146600500001</v>
          </cell>
          <cell r="F9">
            <v>-3894.9118631878309</v>
          </cell>
          <cell r="I9">
            <v>0</v>
          </cell>
          <cell r="J9">
            <v>0</v>
          </cell>
          <cell r="K9" t="str">
            <v/>
          </cell>
        </row>
        <row r="10">
          <cell r="A10" t="str">
            <v>E7050</v>
          </cell>
          <cell r="B10" t="str">
            <v>Avon &amp; Somerset Police and Crime Commissioner and Chief Constable</v>
          </cell>
          <cell r="C10" t="str">
            <v>POL</v>
          </cell>
          <cell r="F10">
            <v>0</v>
          </cell>
          <cell r="G10">
            <v>-176221.84400000001</v>
          </cell>
          <cell r="I10">
            <v>0</v>
          </cell>
          <cell r="J10">
            <v>0</v>
          </cell>
          <cell r="K10" t="str">
            <v/>
          </cell>
        </row>
        <row r="11">
          <cell r="A11" t="str">
            <v>E6101</v>
          </cell>
          <cell r="B11" t="str">
            <v>Avon Combined Fire and Rescue Authority</v>
          </cell>
          <cell r="C11" t="str">
            <v>CFA</v>
          </cell>
          <cell r="E11">
            <v>-8647.2696397559994</v>
          </cell>
          <cell r="F11">
            <v>-10223.951100343516</v>
          </cell>
          <cell r="I11">
            <v>0</v>
          </cell>
          <cell r="J11">
            <v>0</v>
          </cell>
          <cell r="K11" t="str">
            <v/>
          </cell>
        </row>
        <row r="12">
          <cell r="A12" t="str">
            <v>E0431</v>
          </cell>
          <cell r="B12" t="str">
            <v>Aylesbury Vale DC</v>
          </cell>
          <cell r="C12" t="str">
            <v>SD</v>
          </cell>
          <cell r="D12" t="str">
            <v>Billing</v>
          </cell>
          <cell r="E12">
            <v>-1569.420678257</v>
          </cell>
          <cell r="F12">
            <v>-4923.7154744431318</v>
          </cell>
          <cell r="I12">
            <v>0</v>
          </cell>
          <cell r="J12">
            <v>0</v>
          </cell>
          <cell r="K12" t="str">
            <v/>
          </cell>
        </row>
        <row r="13">
          <cell r="A13" t="str">
            <v>E3531</v>
          </cell>
          <cell r="B13" t="str">
            <v>Babergh</v>
          </cell>
          <cell r="C13" t="str">
            <v>SD</v>
          </cell>
          <cell r="D13" t="str">
            <v>Billing</v>
          </cell>
          <cell r="E13">
            <v>-991.54643834300009</v>
          </cell>
          <cell r="F13">
            <v>-2451.6193386418904</v>
          </cell>
          <cell r="I13">
            <v>0</v>
          </cell>
          <cell r="J13">
            <v>0</v>
          </cell>
          <cell r="K13" t="str">
            <v/>
          </cell>
        </row>
        <row r="14">
          <cell r="A14" t="str">
            <v>E5030</v>
          </cell>
          <cell r="B14" t="str">
            <v>Barking &amp; Dagenham</v>
          </cell>
          <cell r="C14" t="str">
            <v>OLB</v>
          </cell>
          <cell r="D14" t="str">
            <v>Billing</v>
          </cell>
          <cell r="E14">
            <v>-36689.333686960999</v>
          </cell>
          <cell r="F14">
            <v>-53147.446562163306</v>
          </cell>
          <cell r="I14">
            <v>240263</v>
          </cell>
          <cell r="J14">
            <v>3440.2370000000001</v>
          </cell>
          <cell r="K14">
            <v>17791</v>
          </cell>
          <cell r="M14">
            <v>1</v>
          </cell>
        </row>
        <row r="15">
          <cell r="A15" t="str">
            <v>E5031</v>
          </cell>
          <cell r="B15" t="str">
            <v>Barnet</v>
          </cell>
          <cell r="C15" t="str">
            <v>OLB</v>
          </cell>
          <cell r="D15" t="str">
            <v>Billing</v>
          </cell>
          <cell r="E15">
            <v>-36848.834525683</v>
          </cell>
          <cell r="F15">
            <v>-48127.043425036616</v>
          </cell>
          <cell r="I15">
            <v>299185</v>
          </cell>
          <cell r="J15">
            <v>3624.07</v>
          </cell>
          <cell r="K15">
            <v>18054</v>
          </cell>
          <cell r="M15">
            <v>1</v>
          </cell>
        </row>
        <row r="16">
          <cell r="A16" t="str">
            <v>E4401</v>
          </cell>
          <cell r="B16" t="str">
            <v>Barnsley</v>
          </cell>
          <cell r="C16" t="str">
            <v>MD</v>
          </cell>
          <cell r="D16" t="str">
            <v>Billing</v>
          </cell>
          <cell r="E16">
            <v>-34559.848904090002</v>
          </cell>
          <cell r="F16">
            <v>-54063.817590702303</v>
          </cell>
          <cell r="I16">
            <v>159244</v>
          </cell>
          <cell r="J16">
            <v>2070.7130000000002</v>
          </cell>
          <cell r="K16">
            <v>17888</v>
          </cell>
          <cell r="M16">
            <v>1</v>
          </cell>
        </row>
        <row r="17">
          <cell r="A17" t="str">
            <v>E0932</v>
          </cell>
          <cell r="B17" t="str">
            <v>Barrow in Furness</v>
          </cell>
          <cell r="C17" t="str">
            <v>SD</v>
          </cell>
          <cell r="D17" t="str">
            <v>Billing</v>
          </cell>
          <cell r="E17">
            <v>-2703.5841103339999</v>
          </cell>
          <cell r="F17">
            <v>-2509.9736685600228</v>
          </cell>
          <cell r="I17">
            <v>0</v>
          </cell>
          <cell r="J17">
            <v>0</v>
          </cell>
          <cell r="K17" t="str">
            <v/>
          </cell>
        </row>
        <row r="18">
          <cell r="A18" t="str">
            <v>E1531</v>
          </cell>
          <cell r="B18" t="str">
            <v>Basildon</v>
          </cell>
          <cell r="C18" t="str">
            <v>SD</v>
          </cell>
          <cell r="D18" t="str">
            <v>Billing</v>
          </cell>
          <cell r="E18">
            <v>-2594.9904822600001</v>
          </cell>
          <cell r="F18">
            <v>-4421.6437870411628</v>
          </cell>
          <cell r="I18">
            <v>0</v>
          </cell>
          <cell r="J18">
            <v>0</v>
          </cell>
          <cell r="K18" t="str">
            <v/>
          </cell>
        </row>
        <row r="19">
          <cell r="A19" t="str">
            <v>E1731</v>
          </cell>
          <cell r="B19" t="str">
            <v>Basingstoke &amp; Deane</v>
          </cell>
          <cell r="C19" t="str">
            <v>SD</v>
          </cell>
          <cell r="D19" t="str">
            <v>Billing</v>
          </cell>
          <cell r="E19">
            <v>-1423.875511016</v>
          </cell>
          <cell r="F19">
            <v>-1923.6243819488132</v>
          </cell>
          <cell r="I19">
            <v>0</v>
          </cell>
          <cell r="J19">
            <v>0</v>
          </cell>
          <cell r="K19" t="str">
            <v/>
          </cell>
        </row>
        <row r="20">
          <cell r="A20" t="str">
            <v>E3032</v>
          </cell>
          <cell r="B20" t="str">
            <v>Bassetlaw</v>
          </cell>
          <cell r="C20" t="str">
            <v>SD</v>
          </cell>
          <cell r="D20" t="str">
            <v>Billing</v>
          </cell>
          <cell r="E20">
            <v>-1907.0598746160001</v>
          </cell>
          <cell r="F20">
            <v>-7809.9591694497085</v>
          </cell>
          <cell r="I20">
            <v>0</v>
          </cell>
          <cell r="J20">
            <v>0</v>
          </cell>
          <cell r="K20" t="str">
            <v/>
          </cell>
        </row>
        <row r="21">
          <cell r="A21" t="str">
            <v>E0101</v>
          </cell>
          <cell r="B21" t="str">
            <v>Bath &amp; North East Somerset UA</v>
          </cell>
          <cell r="C21" t="str">
            <v>UA</v>
          </cell>
          <cell r="D21" t="str">
            <v>Billing</v>
          </cell>
          <cell r="E21">
            <v>-14422.624077981998</v>
          </cell>
          <cell r="F21">
            <v>-22754.239596936128</v>
          </cell>
          <cell r="I21">
            <v>119061</v>
          </cell>
          <cell r="J21">
            <v>1462.742</v>
          </cell>
          <cell r="K21">
            <v>9398</v>
          </cell>
          <cell r="M21">
            <v>1</v>
          </cell>
        </row>
        <row r="22">
          <cell r="A22" t="str">
            <v>E0202</v>
          </cell>
          <cell r="B22" t="str">
            <v>Bedford UA</v>
          </cell>
          <cell r="C22" t="str">
            <v>UA</v>
          </cell>
          <cell r="D22" t="str">
            <v>Billing</v>
          </cell>
          <cell r="E22">
            <v>-21418.701036456998</v>
          </cell>
          <cell r="F22">
            <v>-29618.636970342068</v>
          </cell>
          <cell r="I22">
            <v>129680</v>
          </cell>
          <cell r="J22">
            <v>1326.614</v>
          </cell>
          <cell r="K22">
            <v>9179</v>
          </cell>
          <cell r="M22">
            <v>1</v>
          </cell>
        </row>
        <row r="23">
          <cell r="A23" t="str">
            <v>E6102</v>
          </cell>
          <cell r="B23" t="str">
            <v>Bedfordshire Combined Fire and Rescue Authority</v>
          </cell>
          <cell r="C23" t="str">
            <v>CFA</v>
          </cell>
          <cell r="E23">
            <v>-4769.8633128789997</v>
          </cell>
          <cell r="F23">
            <v>-5572.7938943278568</v>
          </cell>
          <cell r="I23">
            <v>0</v>
          </cell>
          <cell r="J23">
            <v>0</v>
          </cell>
          <cell r="K23" t="str">
            <v/>
          </cell>
        </row>
        <row r="24">
          <cell r="A24" t="str">
            <v>E7002</v>
          </cell>
          <cell r="B24" t="str">
            <v>Bedfordshire Police and Crime Commissioner and Chief Constable</v>
          </cell>
          <cell r="C24" t="str">
            <v>POL</v>
          </cell>
          <cell r="F24">
            <v>0</v>
          </cell>
          <cell r="G24">
            <v>-68299.592000000004</v>
          </cell>
          <cell r="I24">
            <v>0</v>
          </cell>
          <cell r="J24">
            <v>0</v>
          </cell>
          <cell r="K24" t="str">
            <v/>
          </cell>
        </row>
        <row r="25">
          <cell r="A25" t="str">
            <v>E6103</v>
          </cell>
          <cell r="B25" t="str">
            <v>Berkshire Combined Fire and Rescue Authority</v>
          </cell>
          <cell r="C25" t="str">
            <v>CFA</v>
          </cell>
          <cell r="E25">
            <v>-5706.2293253159996</v>
          </cell>
          <cell r="F25">
            <v>-6724.1366183370683</v>
          </cell>
          <cell r="I25">
            <v>0</v>
          </cell>
          <cell r="J25">
            <v>0</v>
          </cell>
          <cell r="K25" t="str">
            <v/>
          </cell>
        </row>
        <row r="26">
          <cell r="A26" t="str">
            <v>E5032</v>
          </cell>
          <cell r="B26" t="str">
            <v>Bexley</v>
          </cell>
          <cell r="C26" t="str">
            <v>OLB</v>
          </cell>
          <cell r="D26" t="str">
            <v>Billing</v>
          </cell>
          <cell r="E26">
            <v>-21917.997072050002</v>
          </cell>
          <cell r="F26">
            <v>-36637.594164779606</v>
          </cell>
          <cell r="I26">
            <v>212226</v>
          </cell>
          <cell r="J26">
            <v>1765.413</v>
          </cell>
          <cell r="K26">
            <v>10203</v>
          </cell>
          <cell r="M26">
            <v>1</v>
          </cell>
        </row>
        <row r="27">
          <cell r="A27" t="str">
            <v>E4601</v>
          </cell>
          <cell r="B27" t="str">
            <v>Birmingham</v>
          </cell>
          <cell r="C27" t="str">
            <v>MD</v>
          </cell>
          <cell r="D27" t="str">
            <v>Billing</v>
          </cell>
          <cell r="E27">
            <v>-226586.89488920799</v>
          </cell>
          <cell r="F27">
            <v>-326273.97132324363</v>
          </cell>
          <cell r="I27">
            <v>1076175</v>
          </cell>
          <cell r="J27">
            <v>12539.718000000001</v>
          </cell>
          <cell r="K27">
            <v>95571</v>
          </cell>
          <cell r="M27">
            <v>1</v>
          </cell>
        </row>
        <row r="28">
          <cell r="A28" t="str">
            <v>E2431</v>
          </cell>
          <cell r="B28" t="str">
            <v>Blaby</v>
          </cell>
          <cell r="C28" t="str">
            <v>SD</v>
          </cell>
          <cell r="D28" t="str">
            <v>Billing</v>
          </cell>
          <cell r="E28">
            <v>-952.28376320799998</v>
          </cell>
          <cell r="F28">
            <v>-2329.1436330869574</v>
          </cell>
          <cell r="I28">
            <v>0</v>
          </cell>
          <cell r="J28">
            <v>0</v>
          </cell>
          <cell r="K28" t="str">
            <v/>
          </cell>
        </row>
        <row r="29">
          <cell r="A29" t="str">
            <v>E2301</v>
          </cell>
          <cell r="B29" t="str">
            <v>Blackburn with Darwen UA</v>
          </cell>
          <cell r="C29" t="str">
            <v>UA</v>
          </cell>
          <cell r="D29" t="str">
            <v>Billing</v>
          </cell>
          <cell r="E29">
            <v>-28853.590784790998</v>
          </cell>
          <cell r="F29">
            <v>-43418.086225175204</v>
          </cell>
          <cell r="I29">
            <v>144809</v>
          </cell>
          <cell r="J29">
            <v>1832.9860000000001</v>
          </cell>
          <cell r="K29">
            <v>15603</v>
          </cell>
          <cell r="M29">
            <v>1</v>
          </cell>
        </row>
        <row r="30">
          <cell r="A30" t="str">
            <v>E2302</v>
          </cell>
          <cell r="B30" t="str">
            <v>Blackpool UA</v>
          </cell>
          <cell r="C30" t="str">
            <v>UA</v>
          </cell>
          <cell r="D30" t="str">
            <v>Billing</v>
          </cell>
          <cell r="E30">
            <v>-31635.711623328996</v>
          </cell>
          <cell r="F30">
            <v>-43897.614162356054</v>
          </cell>
          <cell r="I30">
            <v>102091</v>
          </cell>
          <cell r="J30">
            <v>873.54600000000005</v>
          </cell>
          <cell r="K30">
            <v>19392</v>
          </cell>
          <cell r="M30">
            <v>1</v>
          </cell>
        </row>
        <row r="31">
          <cell r="A31" t="str">
            <v>E1032</v>
          </cell>
          <cell r="B31" t="str">
            <v>Bolsover</v>
          </cell>
          <cell r="C31" t="str">
            <v>SD</v>
          </cell>
          <cell r="D31" t="str">
            <v>Billing</v>
          </cell>
          <cell r="E31">
            <v>-2456.9909775320002</v>
          </cell>
          <cell r="F31">
            <v>-3509.5611867023326</v>
          </cell>
          <cell r="I31">
            <v>0</v>
          </cell>
          <cell r="J31">
            <v>0</v>
          </cell>
          <cell r="K31" t="str">
            <v/>
          </cell>
        </row>
        <row r="32">
          <cell r="A32" t="str">
            <v>E4201</v>
          </cell>
          <cell r="B32" t="str">
            <v>Bolton</v>
          </cell>
          <cell r="C32" t="str">
            <v>MD</v>
          </cell>
          <cell r="D32" t="str">
            <v>Billing</v>
          </cell>
          <cell r="E32">
            <v>-42007.616376060003</v>
          </cell>
          <cell r="F32">
            <v>-62260.857166777212</v>
          </cell>
          <cell r="I32">
            <v>238648</v>
          </cell>
          <cell r="J32">
            <v>3889.6129999999998</v>
          </cell>
          <cell r="K32">
            <v>22599</v>
          </cell>
          <cell r="M32">
            <v>1</v>
          </cell>
        </row>
        <row r="33">
          <cell r="A33" t="str">
            <v>E2531</v>
          </cell>
          <cell r="B33" t="str">
            <v>Boston BC</v>
          </cell>
          <cell r="C33" t="str">
            <v>SD</v>
          </cell>
          <cell r="D33" t="str">
            <v>Billing</v>
          </cell>
          <cell r="E33">
            <v>-1430.58875756</v>
          </cell>
          <cell r="F33">
            <v>-2605.376108182094</v>
          </cell>
          <cell r="I33">
            <v>0</v>
          </cell>
          <cell r="J33">
            <v>0</v>
          </cell>
          <cell r="K33" t="str">
            <v/>
          </cell>
        </row>
        <row r="34">
          <cell r="A34" t="str">
            <v>E1202</v>
          </cell>
          <cell r="B34" t="str">
            <v>Bournemouth UA</v>
          </cell>
          <cell r="C34" t="str">
            <v>UA</v>
          </cell>
          <cell r="D34" t="str">
            <v>Billing</v>
          </cell>
          <cell r="E34">
            <v>-18736.375580805001</v>
          </cell>
          <cell r="F34">
            <v>-32014.666233971268</v>
          </cell>
          <cell r="I34">
            <v>107239</v>
          </cell>
          <cell r="J34">
            <v>867.14800000000002</v>
          </cell>
          <cell r="K34">
            <v>11051</v>
          </cell>
          <cell r="M34">
            <v>1</v>
          </cell>
        </row>
        <row r="35">
          <cell r="A35" t="str">
            <v>E0301</v>
          </cell>
          <cell r="B35" t="str">
            <v>Bracknell Forest UA</v>
          </cell>
          <cell r="C35" t="str">
            <v>UA</v>
          </cell>
          <cell r="D35" t="str">
            <v>Billing</v>
          </cell>
          <cell r="E35">
            <v>-11282.666366407</v>
          </cell>
          <cell r="F35">
            <v>-6295.5019458460129</v>
          </cell>
          <cell r="I35">
            <v>83631</v>
          </cell>
          <cell r="J35">
            <v>1562.6189999999999</v>
          </cell>
          <cell r="K35">
            <v>4262</v>
          </cell>
          <cell r="M35">
            <v>1</v>
          </cell>
        </row>
        <row r="36">
          <cell r="A36" t="str">
            <v>E4701</v>
          </cell>
          <cell r="B36" t="str">
            <v>Bradford</v>
          </cell>
          <cell r="C36" t="str">
            <v>MD</v>
          </cell>
          <cell r="D36" t="str">
            <v>Billing</v>
          </cell>
          <cell r="E36">
            <v>-83947.060731550999</v>
          </cell>
          <cell r="F36">
            <v>-126053.81115695147</v>
          </cell>
          <cell r="I36">
            <v>500922</v>
          </cell>
          <cell r="J36">
            <v>7053.915</v>
          </cell>
          <cell r="K36">
            <v>44015</v>
          </cell>
          <cell r="M36">
            <v>1</v>
          </cell>
        </row>
        <row r="37">
          <cell r="A37" t="str">
            <v>E1532</v>
          </cell>
          <cell r="B37" t="str">
            <v>Braintree</v>
          </cell>
          <cell r="C37" t="str">
            <v>SD</v>
          </cell>
          <cell r="D37" t="str">
            <v>Billing</v>
          </cell>
          <cell r="E37">
            <v>-1602.495382006</v>
          </cell>
          <cell r="F37">
            <v>-4313.6700534206702</v>
          </cell>
          <cell r="I37">
            <v>0</v>
          </cell>
          <cell r="J37">
            <v>0</v>
          </cell>
          <cell r="K37" t="str">
            <v/>
          </cell>
        </row>
        <row r="38">
          <cell r="A38" t="str">
            <v>E2631</v>
          </cell>
          <cell r="B38" t="str">
            <v>Breckland</v>
          </cell>
          <cell r="C38" t="str">
            <v>SD</v>
          </cell>
          <cell r="D38" t="str">
            <v>Billing</v>
          </cell>
          <cell r="E38">
            <v>-2028.2429298459999</v>
          </cell>
          <cell r="F38">
            <v>-3617.9603383448339</v>
          </cell>
          <cell r="I38">
            <v>0</v>
          </cell>
          <cell r="J38">
            <v>0</v>
          </cell>
          <cell r="K38" t="str">
            <v/>
          </cell>
        </row>
        <row r="39">
          <cell r="A39" t="str">
            <v>E5033</v>
          </cell>
          <cell r="B39" t="str">
            <v>Brent</v>
          </cell>
          <cell r="C39" t="str">
            <v>OLB</v>
          </cell>
          <cell r="D39" t="str">
            <v>Billing</v>
          </cell>
          <cell r="E39">
            <v>-56000.116782096004</v>
          </cell>
          <cell r="F39">
            <v>-86098.473715616739</v>
          </cell>
          <cell r="I39">
            <v>298848</v>
          </cell>
          <cell r="J39">
            <v>3066.9119999999998</v>
          </cell>
          <cell r="K39">
            <v>22516</v>
          </cell>
          <cell r="M39">
            <v>1</v>
          </cell>
        </row>
        <row r="40">
          <cell r="A40" t="str">
            <v>E1533</v>
          </cell>
          <cell r="B40" t="str">
            <v>Brentwood</v>
          </cell>
          <cell r="C40" t="str">
            <v>SD</v>
          </cell>
          <cell r="D40" t="str">
            <v>Billing</v>
          </cell>
          <cell r="E40">
            <v>-710.1523442460001</v>
          </cell>
          <cell r="F40">
            <v>-2014.6042566985595</v>
          </cell>
          <cell r="I40">
            <v>0</v>
          </cell>
          <cell r="J40">
            <v>0</v>
          </cell>
          <cell r="K40" t="str">
            <v/>
          </cell>
        </row>
        <row r="41">
          <cell r="A41" t="str">
            <v>E1401</v>
          </cell>
          <cell r="B41" t="str">
            <v>Brighton &amp; Hove UA</v>
          </cell>
          <cell r="C41" t="str">
            <v>UA</v>
          </cell>
          <cell r="D41" t="str">
            <v>Billing</v>
          </cell>
          <cell r="E41">
            <v>-33125.677983116999</v>
          </cell>
          <cell r="F41">
            <v>-57050.072657680073</v>
          </cell>
          <cell r="I41">
            <v>168209</v>
          </cell>
          <cell r="J41">
            <v>2895.127</v>
          </cell>
          <cell r="K41">
            <v>21140</v>
          </cell>
          <cell r="M41">
            <v>1</v>
          </cell>
        </row>
        <row r="42">
          <cell r="A42" t="str">
            <v>E0102</v>
          </cell>
          <cell r="B42" t="str">
            <v>Bristol UA</v>
          </cell>
          <cell r="C42" t="str">
            <v>UA</v>
          </cell>
          <cell r="D42" t="str">
            <v>Billing</v>
          </cell>
          <cell r="E42">
            <v>-60367.545965879006</v>
          </cell>
          <cell r="F42">
            <v>-91383.753255367512</v>
          </cell>
          <cell r="I42">
            <v>309691</v>
          </cell>
          <cell r="J42">
            <v>3127.5819999999999</v>
          </cell>
          <cell r="K42">
            <v>34186</v>
          </cell>
          <cell r="M42">
            <v>1</v>
          </cell>
        </row>
        <row r="43">
          <cell r="A43" t="str">
            <v>E2632</v>
          </cell>
          <cell r="B43" t="str">
            <v>Broadland</v>
          </cell>
          <cell r="C43" t="str">
            <v>SD</v>
          </cell>
          <cell r="D43" t="str">
            <v>Billing</v>
          </cell>
          <cell r="E43">
            <v>-1389.4086724609999</v>
          </cell>
          <cell r="F43">
            <v>-2375.0914047893411</v>
          </cell>
          <cell r="I43">
            <v>0</v>
          </cell>
          <cell r="J43">
            <v>0</v>
          </cell>
          <cell r="K43" t="str">
            <v/>
          </cell>
        </row>
        <row r="44">
          <cell r="A44" t="str">
            <v>E6408</v>
          </cell>
          <cell r="B44" t="str">
            <v>Broads, The</v>
          </cell>
          <cell r="C44" t="str">
            <v>PARK</v>
          </cell>
          <cell r="F44">
            <v>0</v>
          </cell>
          <cell r="I44">
            <v>0</v>
          </cell>
          <cell r="J44">
            <v>0</v>
          </cell>
          <cell r="K44" t="str">
            <v/>
          </cell>
        </row>
        <row r="45">
          <cell r="A45" t="str">
            <v>E5034</v>
          </cell>
          <cell r="B45" t="str">
            <v>Bromley</v>
          </cell>
          <cell r="C45" t="str">
            <v>OLB</v>
          </cell>
          <cell r="D45" t="str">
            <v>Billing</v>
          </cell>
          <cell r="E45">
            <v>-21292.461236219002</v>
          </cell>
          <cell r="F45">
            <v>-35879.577395376058</v>
          </cell>
          <cell r="I45">
            <v>251368</v>
          </cell>
          <cell r="J45">
            <v>1487.7329999999999</v>
          </cell>
          <cell r="K45">
            <v>15478</v>
          </cell>
          <cell r="M45">
            <v>1</v>
          </cell>
        </row>
        <row r="46">
          <cell r="A46" t="str">
            <v>E1831</v>
          </cell>
          <cell r="B46" t="str">
            <v>Bromsgrove</v>
          </cell>
          <cell r="C46" t="str">
            <v>SD</v>
          </cell>
          <cell r="D46" t="str">
            <v>Billing</v>
          </cell>
          <cell r="E46">
            <v>-563.82895509800005</v>
          </cell>
          <cell r="F46">
            <v>-1608.3454225596477</v>
          </cell>
          <cell r="I46">
            <v>0</v>
          </cell>
          <cell r="J46">
            <v>0</v>
          </cell>
          <cell r="K46" t="str">
            <v/>
          </cell>
        </row>
        <row r="47">
          <cell r="A47" t="str">
            <v>E1931</v>
          </cell>
          <cell r="B47" t="str">
            <v>Broxbourne</v>
          </cell>
          <cell r="C47" t="str">
            <v>SD</v>
          </cell>
          <cell r="D47" t="str">
            <v>Billing</v>
          </cell>
          <cell r="E47">
            <v>-1142.7027797789999</v>
          </cell>
          <cell r="F47">
            <v>-2971.4302742594577</v>
          </cell>
          <cell r="I47">
            <v>0</v>
          </cell>
          <cell r="J47">
            <v>0</v>
          </cell>
          <cell r="K47" t="str">
            <v/>
          </cell>
        </row>
        <row r="48">
          <cell r="A48" t="str">
            <v>E3033</v>
          </cell>
          <cell r="B48" t="str">
            <v>Broxtowe</v>
          </cell>
          <cell r="C48" t="str">
            <v>SD</v>
          </cell>
          <cell r="D48" t="str">
            <v>Billing</v>
          </cell>
          <cell r="E48">
            <v>-1413.4610396449998</v>
          </cell>
          <cell r="F48">
            <v>-3414.7485246638585</v>
          </cell>
          <cell r="I48">
            <v>0</v>
          </cell>
          <cell r="J48">
            <v>0</v>
          </cell>
          <cell r="K48" t="str">
            <v/>
          </cell>
        </row>
        <row r="49">
          <cell r="A49" t="str">
            <v>E0421</v>
          </cell>
          <cell r="B49" t="str">
            <v>Buckinghamshire CC</v>
          </cell>
          <cell r="C49" t="str">
            <v>COUNTY</v>
          </cell>
          <cell r="E49">
            <v>-23712.526999330999</v>
          </cell>
          <cell r="F49">
            <v>-41364.124506684777</v>
          </cell>
          <cell r="I49">
            <v>393288</v>
          </cell>
          <cell r="J49">
            <v>5153.4369999999999</v>
          </cell>
          <cell r="K49">
            <v>21614</v>
          </cell>
          <cell r="M49">
            <v>1</v>
          </cell>
        </row>
        <row r="50">
          <cell r="A50" t="str">
            <v>E6104</v>
          </cell>
          <cell r="B50" t="str">
            <v>Buckinghamshire Combined Fire and Rescue Authority</v>
          </cell>
          <cell r="C50" t="str">
            <v>CFA</v>
          </cell>
          <cell r="E50">
            <v>-4418.2238789449993</v>
          </cell>
          <cell r="F50">
            <v>-4827.9573224443729</v>
          </cell>
          <cell r="I50">
            <v>0</v>
          </cell>
          <cell r="J50">
            <v>0</v>
          </cell>
          <cell r="K50" t="str">
            <v/>
          </cell>
        </row>
        <row r="51">
          <cell r="A51" t="str">
            <v>E2333</v>
          </cell>
          <cell r="B51" t="str">
            <v>Burnley</v>
          </cell>
          <cell r="C51" t="str">
            <v>SD</v>
          </cell>
          <cell r="D51" t="str">
            <v>Billing</v>
          </cell>
          <cell r="E51">
            <v>-3660.2098312610001</v>
          </cell>
          <cell r="F51">
            <v>-2391.9381023598198</v>
          </cell>
          <cell r="I51">
            <v>0</v>
          </cell>
          <cell r="J51">
            <v>0</v>
          </cell>
          <cell r="K51" t="str">
            <v/>
          </cell>
        </row>
        <row r="52">
          <cell r="A52" t="str">
            <v>E4202</v>
          </cell>
          <cell r="B52" t="str">
            <v>Bury MBC</v>
          </cell>
          <cell r="C52" t="str">
            <v>MD</v>
          </cell>
          <cell r="D52" t="str">
            <v>Billing</v>
          </cell>
          <cell r="E52">
            <v>-22247.626615944999</v>
          </cell>
          <cell r="F52">
            <v>-31946.28400699301</v>
          </cell>
          <cell r="I52">
            <v>151819</v>
          </cell>
          <cell r="J52">
            <v>2611.4920000000002</v>
          </cell>
          <cell r="K52">
            <v>12241</v>
          </cell>
          <cell r="M52">
            <v>1</v>
          </cell>
        </row>
        <row r="53">
          <cell r="A53" t="str">
            <v>E4702</v>
          </cell>
          <cell r="B53" t="str">
            <v>Calderdale</v>
          </cell>
          <cell r="C53" t="str">
            <v>MD</v>
          </cell>
          <cell r="D53" t="str">
            <v>Billing</v>
          </cell>
          <cell r="E53">
            <v>-25303.401389651</v>
          </cell>
          <cell r="F53">
            <v>-39271.277245049729</v>
          </cell>
          <cell r="I53">
            <v>171176</v>
          </cell>
          <cell r="J53">
            <v>1973.395</v>
          </cell>
          <cell r="K53">
            <v>13940</v>
          </cell>
          <cell r="M53">
            <v>1</v>
          </cell>
        </row>
        <row r="54">
          <cell r="A54" t="str">
            <v>E0531</v>
          </cell>
          <cell r="B54" t="str">
            <v>Cambridge</v>
          </cell>
          <cell r="C54" t="str">
            <v>SD</v>
          </cell>
          <cell r="D54" t="str">
            <v>Billing</v>
          </cell>
          <cell r="E54">
            <v>-1954.4313192519999</v>
          </cell>
          <cell r="F54">
            <v>-3900.3927850533614</v>
          </cell>
          <cell r="I54">
            <v>0</v>
          </cell>
          <cell r="J54">
            <v>0</v>
          </cell>
          <cell r="K54" t="str">
            <v/>
          </cell>
        </row>
        <row r="55">
          <cell r="A55" t="str">
            <v>E0521</v>
          </cell>
          <cell r="B55" t="str">
            <v>Cambridgeshire CC</v>
          </cell>
          <cell r="C55" t="str">
            <v>COUNTY</v>
          </cell>
          <cell r="E55">
            <v>-33346.70119557</v>
          </cell>
          <cell r="F55">
            <v>-61612.334671172066</v>
          </cell>
          <cell r="I55">
            <v>415145</v>
          </cell>
          <cell r="J55">
            <v>4778.3159999999998</v>
          </cell>
          <cell r="K55">
            <v>27627</v>
          </cell>
          <cell r="M55">
            <v>1</v>
          </cell>
        </row>
        <row r="56">
          <cell r="A56" t="str">
            <v>E6105</v>
          </cell>
          <cell r="B56" t="str">
            <v>Cambridgeshire Combined Fire and Rescue Authority</v>
          </cell>
          <cell r="C56" t="str">
            <v>CFA</v>
          </cell>
          <cell r="E56">
            <v>-5079.452844165</v>
          </cell>
          <cell r="F56">
            <v>-5840.5853619675108</v>
          </cell>
          <cell r="I56">
            <v>0</v>
          </cell>
          <cell r="J56">
            <v>0</v>
          </cell>
          <cell r="K56" t="str">
            <v/>
          </cell>
        </row>
        <row r="57">
          <cell r="A57" t="str">
            <v>E7005</v>
          </cell>
          <cell r="B57" t="str">
            <v>Cambridgeshire Police and Crime Commissioner and Chief Constable</v>
          </cell>
          <cell r="C57" t="str">
            <v>POL</v>
          </cell>
          <cell r="F57">
            <v>0</v>
          </cell>
          <cell r="G57">
            <v>-79430.960000000006</v>
          </cell>
          <cell r="I57">
            <v>0</v>
          </cell>
          <cell r="J57">
            <v>0</v>
          </cell>
          <cell r="K57" t="str">
            <v/>
          </cell>
        </row>
        <row r="58">
          <cell r="A58" t="str">
            <v>E5011</v>
          </cell>
          <cell r="B58" t="str">
            <v>Camden</v>
          </cell>
          <cell r="C58" t="str">
            <v>ILB</v>
          </cell>
          <cell r="D58" t="str">
            <v>Billing</v>
          </cell>
          <cell r="E58">
            <v>-54813.513797714004</v>
          </cell>
          <cell r="F58">
            <v>-75731.530536361897</v>
          </cell>
          <cell r="I58">
            <v>166091</v>
          </cell>
          <cell r="J58">
            <v>2121.8760000000002</v>
          </cell>
          <cell r="K58">
            <v>28194</v>
          </cell>
          <cell r="M58">
            <v>1</v>
          </cell>
        </row>
        <row r="59">
          <cell r="A59" t="str">
            <v>E3431</v>
          </cell>
          <cell r="B59" t="str">
            <v>Cannock Chase</v>
          </cell>
          <cell r="C59" t="str">
            <v>SD</v>
          </cell>
          <cell r="D59" t="str">
            <v>Billing</v>
          </cell>
          <cell r="E59">
            <v>-1405.767022</v>
          </cell>
          <cell r="F59">
            <v>-2171.61135946389</v>
          </cell>
          <cell r="I59">
            <v>0</v>
          </cell>
          <cell r="J59">
            <v>0</v>
          </cell>
          <cell r="K59" t="str">
            <v/>
          </cell>
        </row>
        <row r="60">
          <cell r="A60" t="str">
            <v>E2232</v>
          </cell>
          <cell r="B60" t="str">
            <v>Canterbury</v>
          </cell>
          <cell r="C60" t="str">
            <v>SD</v>
          </cell>
          <cell r="D60" t="str">
            <v>Billing</v>
          </cell>
          <cell r="E60">
            <v>-1994.181204067</v>
          </cell>
          <cell r="F60">
            <v>-2043.7673098208152</v>
          </cell>
          <cell r="I60">
            <v>0</v>
          </cell>
          <cell r="J60">
            <v>0</v>
          </cell>
          <cell r="K60" t="str">
            <v/>
          </cell>
        </row>
        <row r="61">
          <cell r="A61" t="str">
            <v>E0933</v>
          </cell>
          <cell r="B61" t="str">
            <v>Carlisle</v>
          </cell>
          <cell r="C61" t="str">
            <v>SD</v>
          </cell>
          <cell r="D61" t="str">
            <v>Billing</v>
          </cell>
          <cell r="E61">
            <v>-1589.5302339920001</v>
          </cell>
          <cell r="F61">
            <v>-4573.8037213364805</v>
          </cell>
          <cell r="I61">
            <v>0</v>
          </cell>
          <cell r="J61">
            <v>0</v>
          </cell>
          <cell r="K61" t="str">
            <v/>
          </cell>
        </row>
        <row r="62">
          <cell r="A62" t="str">
            <v>E1534</v>
          </cell>
          <cell r="B62" t="str">
            <v>Castle Point</v>
          </cell>
          <cell r="C62" t="str">
            <v>SD</v>
          </cell>
          <cell r="D62" t="str">
            <v>Billing</v>
          </cell>
          <cell r="E62">
            <v>-917.52527378899993</v>
          </cell>
          <cell r="F62">
            <v>-1431.6339166146452</v>
          </cell>
          <cell r="I62">
            <v>0</v>
          </cell>
          <cell r="J62">
            <v>0</v>
          </cell>
          <cell r="K62" t="str">
            <v/>
          </cell>
        </row>
        <row r="63">
          <cell r="A63" t="str">
            <v>E0203</v>
          </cell>
          <cell r="B63" t="str">
            <v>Central Bedfordshire UA</v>
          </cell>
          <cell r="C63" t="str">
            <v>UA</v>
          </cell>
          <cell r="D63" t="str">
            <v>Billing</v>
          </cell>
          <cell r="E63">
            <v>-20151.864695689001</v>
          </cell>
          <cell r="F63">
            <v>-30454.80294682569</v>
          </cell>
          <cell r="I63">
            <v>192278</v>
          </cell>
          <cell r="J63">
            <v>2079.3980000000001</v>
          </cell>
          <cell r="K63">
            <v>12909</v>
          </cell>
          <cell r="M63">
            <v>1</v>
          </cell>
        </row>
        <row r="64">
          <cell r="A64" t="str">
            <v>E2432</v>
          </cell>
          <cell r="B64" t="str">
            <v>Charnwood BC</v>
          </cell>
          <cell r="C64" t="str">
            <v>SD</v>
          </cell>
          <cell r="D64" t="str">
            <v>Billing</v>
          </cell>
          <cell r="E64">
            <v>-2090.2584159969997</v>
          </cell>
          <cell r="F64">
            <v>-4297.8789987953587</v>
          </cell>
          <cell r="I64">
            <v>0</v>
          </cell>
          <cell r="J64">
            <v>0</v>
          </cell>
          <cell r="K64" t="str">
            <v/>
          </cell>
        </row>
        <row r="65">
          <cell r="A65" t="str">
            <v>E1535</v>
          </cell>
          <cell r="B65" t="str">
            <v>Chelmsford</v>
          </cell>
          <cell r="C65" t="str">
            <v>SD</v>
          </cell>
          <cell r="D65" t="str">
            <v>Billing</v>
          </cell>
          <cell r="E65">
            <v>-1220.702960583</v>
          </cell>
          <cell r="F65">
            <v>1516.0079197632376</v>
          </cell>
          <cell r="I65">
            <v>0</v>
          </cell>
          <cell r="J65">
            <v>0</v>
          </cell>
          <cell r="K65" t="str">
            <v/>
          </cell>
        </row>
        <row r="66">
          <cell r="A66" t="str">
            <v>E1631</v>
          </cell>
          <cell r="B66" t="str">
            <v>Cheltenham</v>
          </cell>
          <cell r="C66" t="str">
            <v>SD</v>
          </cell>
          <cell r="D66" t="str">
            <v>Billing</v>
          </cell>
          <cell r="E66">
            <v>-1272.9616679580001</v>
          </cell>
          <cell r="F66">
            <v>-2593.7637815295957</v>
          </cell>
          <cell r="I66">
            <v>0</v>
          </cell>
          <cell r="J66">
            <v>0</v>
          </cell>
          <cell r="K66" t="str">
            <v/>
          </cell>
        </row>
        <row r="67">
          <cell r="A67" t="str">
            <v>E3131</v>
          </cell>
          <cell r="B67" t="str">
            <v>Cherwell</v>
          </cell>
          <cell r="C67" t="str">
            <v>SD</v>
          </cell>
          <cell r="D67" t="str">
            <v>Billing</v>
          </cell>
          <cell r="E67">
            <v>-1851.1831558809999</v>
          </cell>
          <cell r="F67">
            <v>-6276.9442467611325</v>
          </cell>
          <cell r="I67">
            <v>0</v>
          </cell>
          <cell r="J67">
            <v>0</v>
          </cell>
          <cell r="K67" t="str">
            <v/>
          </cell>
        </row>
        <row r="68">
          <cell r="A68" t="str">
            <v>E6106</v>
          </cell>
          <cell r="B68" t="str">
            <v>Cheshire Combined Fire and Rescue Authority</v>
          </cell>
          <cell r="C68" t="str">
            <v>CFA</v>
          </cell>
          <cell r="E68">
            <v>-7369.9702878190001</v>
          </cell>
          <cell r="F68">
            <v>-8897.8541413211551</v>
          </cell>
          <cell r="I68">
            <v>0</v>
          </cell>
          <cell r="J68">
            <v>0</v>
          </cell>
          <cell r="K68" t="str">
            <v/>
          </cell>
        </row>
        <row r="69">
          <cell r="A69" t="str">
            <v>E0603</v>
          </cell>
          <cell r="B69" t="str">
            <v>Cheshire East UA</v>
          </cell>
          <cell r="C69" t="str">
            <v>UA</v>
          </cell>
          <cell r="D69" t="str">
            <v>Billing</v>
          </cell>
          <cell r="E69">
            <v>-26339.527767241001</v>
          </cell>
          <cell r="F69">
            <v>-38950.892859202533</v>
          </cell>
          <cell r="I69">
            <v>246241</v>
          </cell>
          <cell r="J69">
            <v>2919.7220000000002</v>
          </cell>
          <cell r="K69">
            <v>17258</v>
          </cell>
          <cell r="M69">
            <v>1</v>
          </cell>
        </row>
        <row r="70">
          <cell r="A70" t="str">
            <v>E7006</v>
          </cell>
          <cell r="B70" t="str">
            <v>Cheshire Police and Crime Commissioner and Chief Constable</v>
          </cell>
          <cell r="C70" t="str">
            <v>POL</v>
          </cell>
          <cell r="F70">
            <v>0</v>
          </cell>
          <cell r="G70">
            <v>-114504.825</v>
          </cell>
          <cell r="I70">
            <v>0</v>
          </cell>
          <cell r="J70">
            <v>0</v>
          </cell>
          <cell r="K70" t="str">
            <v/>
          </cell>
        </row>
        <row r="71">
          <cell r="A71" t="str">
            <v>E0604</v>
          </cell>
          <cell r="B71" t="str">
            <v>Cheshire West and Chester UA</v>
          </cell>
          <cell r="C71" t="str">
            <v>UA</v>
          </cell>
          <cell r="D71" t="str">
            <v>Billing</v>
          </cell>
          <cell r="E71">
            <v>-31747.399048177998</v>
          </cell>
          <cell r="F71">
            <v>-53383.402288170357</v>
          </cell>
          <cell r="I71">
            <v>241955</v>
          </cell>
          <cell r="J71">
            <v>3665.69</v>
          </cell>
          <cell r="K71">
            <v>17105</v>
          </cell>
          <cell r="M71">
            <v>1</v>
          </cell>
        </row>
        <row r="72">
          <cell r="A72" t="str">
            <v>E1033</v>
          </cell>
          <cell r="B72" t="str">
            <v>Chesterfield</v>
          </cell>
          <cell r="C72" t="str">
            <v>SD</v>
          </cell>
          <cell r="D72" t="str">
            <v>Billing</v>
          </cell>
          <cell r="E72">
            <v>-1836.074641467</v>
          </cell>
          <cell r="F72">
            <v>-2493.3173459536883</v>
          </cell>
          <cell r="I72">
            <v>0</v>
          </cell>
          <cell r="J72">
            <v>0</v>
          </cell>
          <cell r="K72" t="str">
            <v/>
          </cell>
        </row>
        <row r="73">
          <cell r="A73" t="str">
            <v>E3833</v>
          </cell>
          <cell r="B73" t="str">
            <v>Chichester</v>
          </cell>
          <cell r="C73" t="str">
            <v>SD</v>
          </cell>
          <cell r="D73" t="str">
            <v>Billing</v>
          </cell>
          <cell r="E73">
            <v>-829.05725664299985</v>
          </cell>
          <cell r="F73">
            <v>-3671.8040248391439</v>
          </cell>
          <cell r="I73">
            <v>0</v>
          </cell>
          <cell r="J73">
            <v>0</v>
          </cell>
          <cell r="K73" t="str">
            <v/>
          </cell>
        </row>
        <row r="74">
          <cell r="A74" t="str">
            <v>E0432</v>
          </cell>
          <cell r="B74" t="str">
            <v>Chiltern</v>
          </cell>
          <cell r="C74" t="str">
            <v>SD</v>
          </cell>
          <cell r="D74" t="str">
            <v>Billing</v>
          </cell>
          <cell r="E74">
            <v>-406.58882446500002</v>
          </cell>
          <cell r="F74">
            <v>-688.14842526050586</v>
          </cell>
          <cell r="I74">
            <v>0</v>
          </cell>
          <cell r="J74">
            <v>0</v>
          </cell>
          <cell r="K74" t="str">
            <v/>
          </cell>
        </row>
        <row r="75">
          <cell r="A75" t="str">
            <v>E2334</v>
          </cell>
          <cell r="B75" t="str">
            <v>Chorley</v>
          </cell>
          <cell r="C75" t="str">
            <v>SD</v>
          </cell>
          <cell r="D75" t="str">
            <v>Billing</v>
          </cell>
          <cell r="E75">
            <v>-1370.1905897080001</v>
          </cell>
          <cell r="F75">
            <v>-4415.0797525065436</v>
          </cell>
          <cell r="I75">
            <v>0</v>
          </cell>
          <cell r="J75">
            <v>0</v>
          </cell>
          <cell r="K75" t="str">
            <v/>
          </cell>
        </row>
        <row r="76">
          <cell r="A76" t="str">
            <v>E1232</v>
          </cell>
          <cell r="B76" t="str">
            <v>Christchurch</v>
          </cell>
          <cell r="C76" t="str">
            <v>SD</v>
          </cell>
          <cell r="D76" t="str">
            <v>Billing</v>
          </cell>
          <cell r="E76">
            <v>-312.87040274099996</v>
          </cell>
          <cell r="F76">
            <v>-1208.7570299215261</v>
          </cell>
          <cell r="I76">
            <v>0</v>
          </cell>
          <cell r="J76">
            <v>0</v>
          </cell>
          <cell r="K76" t="str">
            <v/>
          </cell>
        </row>
        <row r="77">
          <cell r="A77" t="str">
            <v>E5010</v>
          </cell>
          <cell r="B77" t="str">
            <v>City of London (Including Police)</v>
          </cell>
          <cell r="C77" t="str">
            <v>CITY</v>
          </cell>
          <cell r="D77" t="str">
            <v>Billing</v>
          </cell>
          <cell r="E77">
            <v>-10637.763997522001</v>
          </cell>
          <cell r="F77">
            <v>-41445.37746986725</v>
          </cell>
          <cell r="G77">
            <v>-52108.286999999997</v>
          </cell>
          <cell r="I77">
            <v>2445</v>
          </cell>
          <cell r="J77">
            <v>20.736999999999998</v>
          </cell>
          <cell r="K77">
            <v>1699</v>
          </cell>
          <cell r="M77">
            <v>1</v>
          </cell>
        </row>
        <row r="78">
          <cell r="A78" t="str">
            <v>E6107</v>
          </cell>
          <cell r="B78" t="str">
            <v>Cleveland Combined Fire and Rescue Authority</v>
          </cell>
          <cell r="C78" t="str">
            <v>CFA</v>
          </cell>
          <cell r="E78">
            <v>-7719.5225641249999</v>
          </cell>
          <cell r="F78">
            <v>-7961.4876633781005</v>
          </cell>
          <cell r="I78">
            <v>0</v>
          </cell>
          <cell r="J78">
            <v>0</v>
          </cell>
          <cell r="K78" t="str">
            <v/>
          </cell>
        </row>
        <row r="79">
          <cell r="A79" t="str">
            <v>E7007</v>
          </cell>
          <cell r="B79" t="str">
            <v>Cleveland Police and Crime Commissioner and Chief Constable</v>
          </cell>
          <cell r="C79" t="str">
            <v>POL</v>
          </cell>
          <cell r="F79">
            <v>0</v>
          </cell>
          <cell r="G79">
            <v>-92352.319000000003</v>
          </cell>
          <cell r="I79">
            <v>0</v>
          </cell>
          <cell r="J79">
            <v>0</v>
          </cell>
          <cell r="K79" t="str">
            <v/>
          </cell>
        </row>
        <row r="80">
          <cell r="A80" t="str">
            <v>E1536</v>
          </cell>
          <cell r="B80" t="str">
            <v>Colchester</v>
          </cell>
          <cell r="C80" t="str">
            <v>SD</v>
          </cell>
          <cell r="D80" t="str">
            <v>Billing</v>
          </cell>
          <cell r="E80">
            <v>-1978.4721714689999</v>
          </cell>
          <cell r="F80">
            <v>-4264.5542319104807</v>
          </cell>
          <cell r="I80">
            <v>0</v>
          </cell>
          <cell r="J80">
            <v>0</v>
          </cell>
          <cell r="K80" t="str">
            <v/>
          </cell>
        </row>
        <row r="81">
          <cell r="A81" t="str">
            <v>E0934</v>
          </cell>
          <cell r="B81" t="str">
            <v>Copeland</v>
          </cell>
          <cell r="C81" t="str">
            <v>SD</v>
          </cell>
          <cell r="D81" t="str">
            <v>Billing</v>
          </cell>
          <cell r="E81">
            <v>-1159.2255341549999</v>
          </cell>
          <cell r="F81">
            <v>-5364.9020187003935</v>
          </cell>
          <cell r="I81">
            <v>0</v>
          </cell>
          <cell r="J81">
            <v>0</v>
          </cell>
          <cell r="K81" t="str">
            <v/>
          </cell>
        </row>
        <row r="82">
          <cell r="A82" t="str">
            <v>E2831</v>
          </cell>
          <cell r="B82" t="str">
            <v>Corby</v>
          </cell>
          <cell r="C82" t="str">
            <v>SD</v>
          </cell>
          <cell r="D82" t="str">
            <v>Billing</v>
          </cell>
          <cell r="E82">
            <v>-1042.258504117</v>
          </cell>
          <cell r="F82">
            <v>-2608.8791777431252</v>
          </cell>
          <cell r="I82">
            <v>0</v>
          </cell>
          <cell r="J82">
            <v>0</v>
          </cell>
          <cell r="K82" t="str">
            <v/>
          </cell>
        </row>
        <row r="83">
          <cell r="A83" t="str">
            <v>E0801</v>
          </cell>
          <cell r="B83" t="str">
            <v>Cornwall UA</v>
          </cell>
          <cell r="C83" t="str">
            <v>UA</v>
          </cell>
          <cell r="D83" t="str">
            <v>Billing</v>
          </cell>
          <cell r="E83">
            <v>-65296.940207590989</v>
          </cell>
          <cell r="F83">
            <v>-104673.32568259203</v>
          </cell>
          <cell r="I83">
            <v>341928</v>
          </cell>
          <cell r="J83">
            <v>3631.239</v>
          </cell>
          <cell r="K83">
            <v>26793</v>
          </cell>
          <cell r="M83">
            <v>1</v>
          </cell>
        </row>
        <row r="84">
          <cell r="A84" t="str">
            <v>E1632</v>
          </cell>
          <cell r="B84" t="str">
            <v>Cotswold</v>
          </cell>
          <cell r="C84" t="str">
            <v>SD</v>
          </cell>
          <cell r="D84" t="str">
            <v>Billing</v>
          </cell>
          <cell r="E84">
            <v>-856.35332444100004</v>
          </cell>
          <cell r="F84">
            <v>-1498.6952724370378</v>
          </cell>
          <cell r="I84">
            <v>0</v>
          </cell>
          <cell r="J84">
            <v>0</v>
          </cell>
          <cell r="K84" t="str">
            <v/>
          </cell>
        </row>
        <row r="85">
          <cell r="A85" t="str">
            <v>E1302</v>
          </cell>
          <cell r="B85" t="str">
            <v>County Durham UA</v>
          </cell>
          <cell r="C85" t="str">
            <v>UA</v>
          </cell>
          <cell r="D85" t="str">
            <v>Billing</v>
          </cell>
          <cell r="E85">
            <v>-77143.474192477996</v>
          </cell>
          <cell r="F85">
            <v>-116652.66174186984</v>
          </cell>
          <cell r="I85">
            <v>355554</v>
          </cell>
          <cell r="J85">
            <v>5407.125</v>
          </cell>
          <cell r="K85">
            <v>51246</v>
          </cell>
          <cell r="M85">
            <v>1</v>
          </cell>
        </row>
        <row r="86">
          <cell r="A86" t="str">
            <v>E4602</v>
          </cell>
          <cell r="B86" t="str">
            <v>Coventry</v>
          </cell>
          <cell r="C86" t="str">
            <v>MD</v>
          </cell>
          <cell r="D86" t="str">
            <v>Billing</v>
          </cell>
          <cell r="E86">
            <v>-47625.770099177003</v>
          </cell>
          <cell r="F86">
            <v>-76707.174994534216</v>
          </cell>
          <cell r="I86">
            <v>272208</v>
          </cell>
          <cell r="J86">
            <v>3393.0059999999999</v>
          </cell>
          <cell r="K86">
            <v>23119</v>
          </cell>
          <cell r="M86">
            <v>1</v>
          </cell>
        </row>
        <row r="87">
          <cell r="A87" t="str">
            <v>E2731</v>
          </cell>
          <cell r="B87" t="str">
            <v>Craven</v>
          </cell>
          <cell r="C87" t="str">
            <v>SD</v>
          </cell>
          <cell r="D87" t="str">
            <v>Billing</v>
          </cell>
          <cell r="E87">
            <v>-697.34884017499996</v>
          </cell>
          <cell r="F87">
            <v>-1664.8384271857274</v>
          </cell>
          <cell r="I87">
            <v>0</v>
          </cell>
          <cell r="J87">
            <v>0</v>
          </cell>
          <cell r="K87" t="str">
            <v/>
          </cell>
        </row>
        <row r="88">
          <cell r="A88" t="str">
            <v>E3834</v>
          </cell>
          <cell r="B88" t="str">
            <v>Crawley</v>
          </cell>
          <cell r="C88" t="str">
            <v>SD</v>
          </cell>
          <cell r="D88" t="str">
            <v>Billing</v>
          </cell>
          <cell r="E88">
            <v>-1775.7336820980001</v>
          </cell>
          <cell r="F88">
            <v>-6796.170358823535</v>
          </cell>
          <cell r="I88">
            <v>0</v>
          </cell>
          <cell r="J88">
            <v>0</v>
          </cell>
          <cell r="K88" t="str">
            <v/>
          </cell>
        </row>
        <row r="89">
          <cell r="A89" t="str">
            <v>E5035</v>
          </cell>
          <cell r="B89" t="str">
            <v>Croydon</v>
          </cell>
          <cell r="C89" t="str">
            <v>OLB</v>
          </cell>
          <cell r="D89" t="str">
            <v>Billing</v>
          </cell>
          <cell r="E89">
            <v>-46800.518633671003</v>
          </cell>
          <cell r="F89">
            <v>-63031.191043482526</v>
          </cell>
          <cell r="I89">
            <v>312578</v>
          </cell>
          <cell r="J89">
            <v>3201.2289999999998</v>
          </cell>
          <cell r="K89">
            <v>22466</v>
          </cell>
          <cell r="M89">
            <v>1</v>
          </cell>
        </row>
        <row r="90">
          <cell r="A90" t="str">
            <v>E0920</v>
          </cell>
          <cell r="B90" t="str">
            <v>Cumbria CC</v>
          </cell>
          <cell r="C90" t="str">
            <v>COUNTY</v>
          </cell>
          <cell r="E90">
            <v>-58558.054603670993</v>
          </cell>
          <cell r="F90">
            <v>-84002.829292379742</v>
          </cell>
          <cell r="I90">
            <v>332537</v>
          </cell>
          <cell r="J90">
            <v>4496.0569999999998</v>
          </cell>
          <cell r="K90">
            <v>19363</v>
          </cell>
          <cell r="M90">
            <v>1</v>
          </cell>
        </row>
        <row r="91">
          <cell r="A91" t="str">
            <v>E7009</v>
          </cell>
          <cell r="B91" t="str">
            <v>Cumbria Police and Crime Commissioner and Chief Constable</v>
          </cell>
          <cell r="C91" t="str">
            <v>POL</v>
          </cell>
          <cell r="F91">
            <v>0</v>
          </cell>
          <cell r="G91">
            <v>-64392.553999999996</v>
          </cell>
          <cell r="I91">
            <v>0</v>
          </cell>
          <cell r="J91">
            <v>0</v>
          </cell>
          <cell r="K91" t="str">
            <v/>
          </cell>
        </row>
        <row r="92">
          <cell r="A92" t="str">
            <v>E1932</v>
          </cell>
          <cell r="B92" t="str">
            <v>Dacorum</v>
          </cell>
          <cell r="C92" t="str">
            <v>SD</v>
          </cell>
          <cell r="D92" t="str">
            <v>Billing</v>
          </cell>
          <cell r="E92">
            <v>-970.73209793700005</v>
          </cell>
          <cell r="F92">
            <v>-2024.713672220141</v>
          </cell>
          <cell r="I92">
            <v>0</v>
          </cell>
          <cell r="J92">
            <v>0</v>
          </cell>
          <cell r="K92" t="str">
            <v/>
          </cell>
        </row>
        <row r="93">
          <cell r="A93" t="str">
            <v>E1301</v>
          </cell>
          <cell r="B93" t="str">
            <v>Darlington UA</v>
          </cell>
          <cell r="C93" t="str">
            <v>UA</v>
          </cell>
          <cell r="D93" t="str">
            <v>Billing</v>
          </cell>
          <cell r="E93">
            <v>-13285.599872376</v>
          </cell>
          <cell r="F93">
            <v>-21151.700773999168</v>
          </cell>
          <cell r="I93">
            <v>77500</v>
          </cell>
          <cell r="J93">
            <v>486.27</v>
          </cell>
          <cell r="K93">
            <v>8889</v>
          </cell>
          <cell r="M93">
            <v>1</v>
          </cell>
        </row>
        <row r="94">
          <cell r="A94" t="str">
            <v>E2233</v>
          </cell>
          <cell r="B94" t="str">
            <v>Dartford</v>
          </cell>
          <cell r="C94" t="str">
            <v>SD</v>
          </cell>
          <cell r="D94" t="str">
            <v>Billing</v>
          </cell>
          <cell r="E94">
            <v>-1283.2085731680002</v>
          </cell>
          <cell r="F94">
            <v>-3261.5990784172482</v>
          </cell>
          <cell r="I94">
            <v>0</v>
          </cell>
          <cell r="J94">
            <v>0</v>
          </cell>
          <cell r="K94" t="str">
            <v/>
          </cell>
        </row>
        <row r="95">
          <cell r="A95" t="str">
            <v>E6401</v>
          </cell>
          <cell r="B95" t="str">
            <v>Dartmoor National Park Authority</v>
          </cell>
          <cell r="C95" t="str">
            <v>PARK</v>
          </cell>
          <cell r="F95">
            <v>0</v>
          </cell>
          <cell r="I95">
            <v>0</v>
          </cell>
          <cell r="J95">
            <v>0</v>
          </cell>
          <cell r="K95" t="str">
            <v/>
          </cell>
        </row>
        <row r="96">
          <cell r="A96" t="str">
            <v>E2832</v>
          </cell>
          <cell r="B96" t="str">
            <v>Daventry DC</v>
          </cell>
          <cell r="C96" t="str">
            <v>SD</v>
          </cell>
          <cell r="D96" t="str">
            <v>Billing</v>
          </cell>
          <cell r="E96">
            <v>-880.48323895899989</v>
          </cell>
          <cell r="F96">
            <v>-5497.5522771333199</v>
          </cell>
          <cell r="I96">
            <v>0</v>
          </cell>
          <cell r="J96">
            <v>0</v>
          </cell>
          <cell r="K96" t="str">
            <v/>
          </cell>
        </row>
        <row r="97">
          <cell r="A97" t="str">
            <v>E1001</v>
          </cell>
          <cell r="B97" t="str">
            <v>Derby City UA</v>
          </cell>
          <cell r="C97" t="str">
            <v>UA</v>
          </cell>
          <cell r="D97" t="str">
            <v>Billing</v>
          </cell>
          <cell r="E97">
            <v>-34615.850213237005</v>
          </cell>
          <cell r="F97">
            <v>-59529.215716652499</v>
          </cell>
          <cell r="I97">
            <v>205464</v>
          </cell>
          <cell r="J97">
            <v>3039.643</v>
          </cell>
          <cell r="K97">
            <v>20266</v>
          </cell>
          <cell r="M97">
            <v>1</v>
          </cell>
        </row>
        <row r="98">
          <cell r="A98" t="str">
            <v>E1021</v>
          </cell>
          <cell r="B98" t="str">
            <v>Derbyshire CC</v>
          </cell>
          <cell r="C98" t="str">
            <v>COUNTY</v>
          </cell>
          <cell r="E98">
            <v>-67722.17789018499</v>
          </cell>
          <cell r="F98">
            <v>-106022.98841221412</v>
          </cell>
          <cell r="I98">
            <v>515885</v>
          </cell>
          <cell r="J98">
            <v>8247.49</v>
          </cell>
          <cell r="K98">
            <v>42670</v>
          </cell>
          <cell r="M98">
            <v>1</v>
          </cell>
        </row>
        <row r="99">
          <cell r="A99" t="str">
            <v>E6110</v>
          </cell>
          <cell r="B99" t="str">
            <v>Derbyshire Combined Fire and Rescue Authority</v>
          </cell>
          <cell r="C99" t="str">
            <v>CFA</v>
          </cell>
          <cell r="E99">
            <v>-7289.4594228490005</v>
          </cell>
          <cell r="F99">
            <v>-8597.5946677491029</v>
          </cell>
          <cell r="I99">
            <v>0</v>
          </cell>
          <cell r="J99">
            <v>0</v>
          </cell>
          <cell r="K99" t="str">
            <v/>
          </cell>
        </row>
        <row r="100">
          <cell r="A100" t="str">
            <v>E1035</v>
          </cell>
          <cell r="B100" t="str">
            <v>Derbyshire Dales</v>
          </cell>
          <cell r="C100" t="str">
            <v>SD</v>
          </cell>
          <cell r="D100" t="str">
            <v>Billing</v>
          </cell>
          <cell r="E100">
            <v>-736.44802033400003</v>
          </cell>
          <cell r="F100">
            <v>-1912.4830459789948</v>
          </cell>
          <cell r="I100">
            <v>0</v>
          </cell>
          <cell r="J100">
            <v>0</v>
          </cell>
          <cell r="K100" t="str">
            <v/>
          </cell>
        </row>
        <row r="101">
          <cell r="A101" t="str">
            <v>E7010</v>
          </cell>
          <cell r="B101" t="str">
            <v>Derbyshire Police and Crime Commissioner and Chief Constable</v>
          </cell>
          <cell r="C101" t="str">
            <v>POL</v>
          </cell>
          <cell r="F101">
            <v>0</v>
          </cell>
          <cell r="G101">
            <v>-108532.961</v>
          </cell>
          <cell r="I101">
            <v>0</v>
          </cell>
          <cell r="J101">
            <v>0</v>
          </cell>
          <cell r="K101" t="str">
            <v/>
          </cell>
        </row>
        <row r="102">
          <cell r="A102" t="str">
            <v>E7051</v>
          </cell>
          <cell r="B102" t="str">
            <v>Devon &amp; Cornwall Police and Crime Commissioner and Chief Constable</v>
          </cell>
          <cell r="C102" t="str">
            <v>POL</v>
          </cell>
          <cell r="F102">
            <v>0</v>
          </cell>
          <cell r="G102">
            <v>-181309.74299999999</v>
          </cell>
          <cell r="I102">
            <v>0</v>
          </cell>
          <cell r="J102">
            <v>0</v>
          </cell>
          <cell r="K102" t="str">
            <v/>
          </cell>
        </row>
        <row r="103">
          <cell r="A103" t="str">
            <v>E6161</v>
          </cell>
          <cell r="B103" t="str">
            <v>Devon and Somerset Combined Fire and Rescue Authority</v>
          </cell>
          <cell r="C103" t="str">
            <v>CFA</v>
          </cell>
          <cell r="E103">
            <v>-12294.178850618</v>
          </cell>
          <cell r="F103">
            <v>-14865.794072868293</v>
          </cell>
          <cell r="I103">
            <v>0</v>
          </cell>
          <cell r="J103">
            <v>0</v>
          </cell>
          <cell r="K103" t="str">
            <v/>
          </cell>
        </row>
        <row r="104">
          <cell r="A104" t="str">
            <v>E1121</v>
          </cell>
          <cell r="B104" t="str">
            <v>Devon CC</v>
          </cell>
          <cell r="C104" t="str">
            <v>COUNTY</v>
          </cell>
          <cell r="E104">
            <v>-57699.963364575997</v>
          </cell>
          <cell r="F104">
            <v>-95981.858640778548</v>
          </cell>
          <cell r="I104">
            <v>465639</v>
          </cell>
          <cell r="J104">
            <v>6291.2290000000003</v>
          </cell>
          <cell r="K104">
            <v>28952</v>
          </cell>
          <cell r="M104">
            <v>1</v>
          </cell>
        </row>
        <row r="105">
          <cell r="A105" t="str">
            <v>E4402</v>
          </cell>
          <cell r="B105" t="str">
            <v>Doncaster</v>
          </cell>
          <cell r="C105" t="str">
            <v>MD</v>
          </cell>
          <cell r="D105" t="str">
            <v>Billing</v>
          </cell>
          <cell r="E105">
            <v>-48011.336793736009</v>
          </cell>
          <cell r="F105">
            <v>-76955.965192625605</v>
          </cell>
          <cell r="I105">
            <v>226642</v>
          </cell>
          <cell r="J105">
            <v>2565.0709999999999</v>
          </cell>
          <cell r="K105">
            <v>25055</v>
          </cell>
          <cell r="M105">
            <v>1</v>
          </cell>
        </row>
        <row r="106">
          <cell r="A106" t="str">
            <v>E6162</v>
          </cell>
          <cell r="B106" t="str">
            <v>Dorset and Wiltshire Fire and Rescue Authority</v>
          </cell>
          <cell r="C106" t="str">
            <v>CFA</v>
          </cell>
          <cell r="E106">
            <v>-8068.9135666669999</v>
          </cell>
          <cell r="F106">
            <v>-9710.0027345672079</v>
          </cell>
          <cell r="K106" t="str">
            <v/>
          </cell>
        </row>
        <row r="107">
          <cell r="A107" t="str">
            <v>E1221</v>
          </cell>
          <cell r="B107" t="str">
            <v>Dorset CC</v>
          </cell>
          <cell r="C107" t="str">
            <v>COUNTY</v>
          </cell>
          <cell r="E107">
            <v>-19446.216200457999</v>
          </cell>
          <cell r="F107">
            <v>-36802.513373730748</v>
          </cell>
          <cell r="I107">
            <v>255577</v>
          </cell>
          <cell r="J107">
            <v>3707.4290000000001</v>
          </cell>
          <cell r="K107">
            <v>16112</v>
          </cell>
          <cell r="M107">
            <v>1</v>
          </cell>
        </row>
        <row r="108">
          <cell r="A108" t="str">
            <v>E7012</v>
          </cell>
          <cell r="B108" t="str">
            <v>Dorset Police and Crime Commissioner and Chief Constable</v>
          </cell>
          <cell r="C108" t="str">
            <v>POL</v>
          </cell>
          <cell r="F108">
            <v>0</v>
          </cell>
          <cell r="G108">
            <v>-66486.813999999998</v>
          </cell>
          <cell r="I108">
            <v>0</v>
          </cell>
          <cell r="J108">
            <v>0</v>
          </cell>
          <cell r="K108" t="str">
            <v/>
          </cell>
        </row>
        <row r="109">
          <cell r="A109" t="str">
            <v>E2234</v>
          </cell>
          <cell r="B109" t="str">
            <v>Dover</v>
          </cell>
          <cell r="C109" t="str">
            <v>SD</v>
          </cell>
          <cell r="D109" t="str">
            <v>Billing</v>
          </cell>
          <cell r="E109">
            <v>-1757.945881609</v>
          </cell>
          <cell r="F109">
            <v>-2896.8165270306304</v>
          </cell>
          <cell r="I109">
            <v>0</v>
          </cell>
          <cell r="J109">
            <v>0</v>
          </cell>
          <cell r="K109" t="str">
            <v/>
          </cell>
        </row>
        <row r="110">
          <cell r="A110" t="str">
            <v>E4603</v>
          </cell>
          <cell r="B110" t="str">
            <v>Dudley</v>
          </cell>
          <cell r="C110" t="str">
            <v>MD</v>
          </cell>
          <cell r="D110" t="str">
            <v>Billing</v>
          </cell>
          <cell r="E110">
            <v>-44915.198367683995</v>
          </cell>
          <cell r="F110">
            <v>-62090.999668564269</v>
          </cell>
          <cell r="I110">
            <v>235810</v>
          </cell>
          <cell r="J110">
            <v>3562.2910000000002</v>
          </cell>
          <cell r="K110">
            <v>21780</v>
          </cell>
          <cell r="M110">
            <v>1</v>
          </cell>
        </row>
        <row r="111">
          <cell r="A111" t="str">
            <v>E6113</v>
          </cell>
          <cell r="B111" t="str">
            <v>Durham Combined Fire and Rescue Authority</v>
          </cell>
          <cell r="C111" t="str">
            <v>CFA</v>
          </cell>
          <cell r="E111">
            <v>-5813.3193386779994</v>
          </cell>
          <cell r="F111">
            <v>-6579.3487755243686</v>
          </cell>
          <cell r="I111">
            <v>0</v>
          </cell>
          <cell r="J111">
            <v>0</v>
          </cell>
          <cell r="K111" t="str">
            <v/>
          </cell>
        </row>
        <row r="112">
          <cell r="A112" t="str">
            <v>E7013</v>
          </cell>
          <cell r="B112" t="str">
            <v>Durham Police and Crime Commissioner and Chief Constable</v>
          </cell>
          <cell r="C112" t="str">
            <v>POL</v>
          </cell>
          <cell r="F112">
            <v>0</v>
          </cell>
          <cell r="G112">
            <v>-85782.39</v>
          </cell>
          <cell r="I112">
            <v>0</v>
          </cell>
          <cell r="J112">
            <v>0</v>
          </cell>
          <cell r="K112" t="str">
            <v/>
          </cell>
        </row>
        <row r="113">
          <cell r="A113" t="str">
            <v>E5036</v>
          </cell>
          <cell r="B113" t="str">
            <v>Ealing</v>
          </cell>
          <cell r="C113" t="str">
            <v>OLB</v>
          </cell>
          <cell r="D113" t="str">
            <v>Billing</v>
          </cell>
          <cell r="E113">
            <v>-48371.072928998998</v>
          </cell>
          <cell r="F113">
            <v>-83818.338391964746</v>
          </cell>
          <cell r="I113">
            <v>304895</v>
          </cell>
          <cell r="J113">
            <v>4343.7569999999996</v>
          </cell>
          <cell r="K113">
            <v>25571</v>
          </cell>
          <cell r="M113">
            <v>1</v>
          </cell>
        </row>
        <row r="114">
          <cell r="A114" t="str">
            <v>E0532</v>
          </cell>
          <cell r="B114" t="str">
            <v>East Cambridgeshire</v>
          </cell>
          <cell r="C114" t="str">
            <v>SD</v>
          </cell>
          <cell r="D114" t="str">
            <v>Billing</v>
          </cell>
          <cell r="E114">
            <v>-1148.9163400469999</v>
          </cell>
          <cell r="F114">
            <v>-3067.311884085067</v>
          </cell>
          <cell r="I114">
            <v>0</v>
          </cell>
          <cell r="J114">
            <v>0</v>
          </cell>
          <cell r="K114" t="str">
            <v/>
          </cell>
        </row>
        <row r="115">
          <cell r="A115" t="str">
            <v>E1131</v>
          </cell>
          <cell r="B115" t="str">
            <v>East Devon</v>
          </cell>
          <cell r="C115" t="str">
            <v>SD</v>
          </cell>
          <cell r="D115" t="str">
            <v>Billing</v>
          </cell>
          <cell r="E115">
            <v>-1202.7907657669998</v>
          </cell>
          <cell r="F115">
            <v>-3314.5016170884533</v>
          </cell>
          <cell r="I115">
            <v>0</v>
          </cell>
          <cell r="J115">
            <v>0</v>
          </cell>
          <cell r="K115" t="str">
            <v/>
          </cell>
        </row>
        <row r="116">
          <cell r="A116" t="str">
            <v>E1233</v>
          </cell>
          <cell r="B116" t="str">
            <v>East Dorset</v>
          </cell>
          <cell r="C116" t="str">
            <v>SD</v>
          </cell>
          <cell r="D116" t="str">
            <v>Billing</v>
          </cell>
          <cell r="E116">
            <v>-262.86367194999997</v>
          </cell>
          <cell r="F116">
            <v>-1401.2116448316463</v>
          </cell>
          <cell r="I116">
            <v>0</v>
          </cell>
          <cell r="J116">
            <v>0</v>
          </cell>
          <cell r="K116" t="str">
            <v/>
          </cell>
        </row>
        <row r="117">
          <cell r="A117" t="str">
            <v>E1732</v>
          </cell>
          <cell r="B117" t="str">
            <v>East Hampshire</v>
          </cell>
          <cell r="C117" t="str">
            <v>SD</v>
          </cell>
          <cell r="D117" t="str">
            <v>Billing</v>
          </cell>
          <cell r="E117">
            <v>-733.67209117799996</v>
          </cell>
          <cell r="F117">
            <v>-1537.7597893927357</v>
          </cell>
          <cell r="I117">
            <v>0</v>
          </cell>
          <cell r="J117">
            <v>0</v>
          </cell>
          <cell r="K117" t="str">
            <v/>
          </cell>
        </row>
        <row r="118">
          <cell r="A118" t="str">
            <v>E1933</v>
          </cell>
          <cell r="B118" t="str">
            <v>East Hertfordshire</v>
          </cell>
          <cell r="C118" t="str">
            <v>SD</v>
          </cell>
          <cell r="D118" t="str">
            <v>Billing</v>
          </cell>
          <cell r="E118">
            <v>-1144.559217791</v>
          </cell>
          <cell r="F118">
            <v>-470.68705843374812</v>
          </cell>
          <cell r="I118">
            <v>0</v>
          </cell>
          <cell r="J118">
            <v>0</v>
          </cell>
          <cell r="K118" t="str">
            <v/>
          </cell>
        </row>
        <row r="119">
          <cell r="A119" t="str">
            <v>E2532</v>
          </cell>
          <cell r="B119" t="str">
            <v>East Lindsey</v>
          </cell>
          <cell r="C119" t="str">
            <v>SD</v>
          </cell>
          <cell r="D119" t="str">
            <v>Billing</v>
          </cell>
          <cell r="E119">
            <v>-3150.637087433</v>
          </cell>
          <cell r="F119">
            <v>-5733.7865662637787</v>
          </cell>
          <cell r="I119">
            <v>0</v>
          </cell>
          <cell r="J119">
            <v>0</v>
          </cell>
          <cell r="K119" t="str">
            <v/>
          </cell>
        </row>
        <row r="120">
          <cell r="A120" t="str">
            <v>E6201</v>
          </cell>
          <cell r="B120" t="str">
            <v>East London Waste Authority</v>
          </cell>
          <cell r="C120" t="str">
            <v>WASTE</v>
          </cell>
          <cell r="F120">
            <v>0</v>
          </cell>
          <cell r="I120">
            <v>0</v>
          </cell>
          <cell r="J120">
            <v>0</v>
          </cell>
          <cell r="K120" t="str">
            <v/>
          </cell>
        </row>
        <row r="121">
          <cell r="A121" t="str">
            <v>E2833</v>
          </cell>
          <cell r="B121" t="str">
            <v>East Northamptonshire</v>
          </cell>
          <cell r="C121" t="str">
            <v>SD</v>
          </cell>
          <cell r="D121" t="str">
            <v>Billing</v>
          </cell>
          <cell r="E121">
            <v>-1168.4782696669999</v>
          </cell>
          <cell r="F121">
            <v>-3529.0870636282002</v>
          </cell>
          <cell r="I121">
            <v>0</v>
          </cell>
          <cell r="J121">
            <v>0</v>
          </cell>
          <cell r="K121" t="str">
            <v/>
          </cell>
        </row>
        <row r="122">
          <cell r="A122" t="str">
            <v>E2001</v>
          </cell>
          <cell r="B122" t="str">
            <v>East Riding of Yorkshire UA</v>
          </cell>
          <cell r="C122" t="str">
            <v>UA</v>
          </cell>
          <cell r="D122" t="str">
            <v>Billing</v>
          </cell>
          <cell r="E122">
            <v>-32173.041519471</v>
          </cell>
          <cell r="F122">
            <v>-62631.373788692006</v>
          </cell>
          <cell r="I122">
            <v>209172</v>
          </cell>
          <cell r="J122">
            <v>3542.5450000000001</v>
          </cell>
          <cell r="K122">
            <v>11322</v>
          </cell>
          <cell r="M122">
            <v>1</v>
          </cell>
        </row>
        <row r="123">
          <cell r="A123" t="str">
            <v>E3432</v>
          </cell>
          <cell r="B123" t="str">
            <v>East Staffordshire</v>
          </cell>
          <cell r="C123" t="str">
            <v>SD</v>
          </cell>
          <cell r="D123" t="str">
            <v>Billing</v>
          </cell>
          <cell r="E123">
            <v>-1507.687542652</v>
          </cell>
          <cell r="F123">
            <v>-2982.5009967690585</v>
          </cell>
          <cell r="I123">
            <v>0</v>
          </cell>
          <cell r="J123">
            <v>0</v>
          </cell>
          <cell r="K123" t="str">
            <v/>
          </cell>
        </row>
        <row r="124">
          <cell r="A124" t="str">
            <v>E1421</v>
          </cell>
          <cell r="B124" t="str">
            <v>East Sussex CC</v>
          </cell>
          <cell r="C124" t="str">
            <v>COUNTY</v>
          </cell>
          <cell r="E124">
            <v>-45106.901688940008</v>
          </cell>
          <cell r="F124">
            <v>-70223.66008643723</v>
          </cell>
          <cell r="I124">
            <v>327789</v>
          </cell>
          <cell r="J124">
            <v>4436.2719999999999</v>
          </cell>
          <cell r="K124">
            <v>28697</v>
          </cell>
          <cell r="M124">
            <v>1</v>
          </cell>
        </row>
        <row r="125">
          <cell r="A125" t="str">
            <v>E6114</v>
          </cell>
          <cell r="B125" t="str">
            <v>East Sussex Combined Fire and Rescue Authority</v>
          </cell>
          <cell r="C125" t="str">
            <v>CFA</v>
          </cell>
          <cell r="E125">
            <v>-6195.5741068120005</v>
          </cell>
          <cell r="F125">
            <v>-7310.8543775779735</v>
          </cell>
          <cell r="I125">
            <v>0</v>
          </cell>
          <cell r="J125">
            <v>0</v>
          </cell>
          <cell r="K125" t="str">
            <v/>
          </cell>
        </row>
        <row r="126">
          <cell r="A126" t="str">
            <v>E1432</v>
          </cell>
          <cell r="B126" t="str">
            <v>Eastbourne</v>
          </cell>
          <cell r="C126" t="str">
            <v>SD</v>
          </cell>
          <cell r="D126" t="str">
            <v>Billing</v>
          </cell>
          <cell r="E126">
            <v>-1751.9759070379998</v>
          </cell>
          <cell r="F126">
            <v>-3671.9268503090525</v>
          </cell>
          <cell r="I126">
            <v>0</v>
          </cell>
          <cell r="J126">
            <v>0</v>
          </cell>
          <cell r="K126" t="str">
            <v/>
          </cell>
        </row>
        <row r="127">
          <cell r="A127" t="str">
            <v>E1733</v>
          </cell>
          <cell r="B127" t="str">
            <v>Eastleigh</v>
          </cell>
          <cell r="C127" t="str">
            <v>SD</v>
          </cell>
          <cell r="D127" t="str">
            <v>Billing</v>
          </cell>
          <cell r="E127">
            <v>-1195.5960381799998</v>
          </cell>
          <cell r="F127">
            <v>-3548.254465552182</v>
          </cell>
          <cell r="I127">
            <v>0</v>
          </cell>
          <cell r="J127">
            <v>0</v>
          </cell>
          <cell r="K127" t="str">
            <v/>
          </cell>
        </row>
        <row r="128">
          <cell r="A128" t="str">
            <v>E0935</v>
          </cell>
          <cell r="B128" t="str">
            <v>Eden</v>
          </cell>
          <cell r="C128" t="str">
            <v>SD</v>
          </cell>
          <cell r="D128" t="str">
            <v>Billing</v>
          </cell>
          <cell r="E128">
            <v>-707.93747650099999</v>
          </cell>
          <cell r="F128">
            <v>-1784.137882717002</v>
          </cell>
          <cell r="I128">
            <v>0</v>
          </cell>
          <cell r="J128">
            <v>0</v>
          </cell>
          <cell r="K128" t="str">
            <v/>
          </cell>
        </row>
        <row r="129">
          <cell r="A129" t="str">
            <v>E3631</v>
          </cell>
          <cell r="B129" t="str">
            <v>Elmbridge</v>
          </cell>
          <cell r="C129" t="str">
            <v>SD</v>
          </cell>
          <cell r="D129" t="str">
            <v>Billing</v>
          </cell>
          <cell r="E129">
            <v>-667.30462313500004</v>
          </cell>
          <cell r="F129">
            <v>-2704.226546758262</v>
          </cell>
          <cell r="I129">
            <v>0</v>
          </cell>
          <cell r="J129">
            <v>0</v>
          </cell>
          <cell r="K129" t="str">
            <v/>
          </cell>
        </row>
        <row r="130">
          <cell r="A130" t="str">
            <v>E5037</v>
          </cell>
          <cell r="B130" t="str">
            <v>Enfield</v>
          </cell>
          <cell r="C130" t="str">
            <v>OLB</v>
          </cell>
          <cell r="D130" t="str">
            <v>Billing</v>
          </cell>
          <cell r="E130">
            <v>-46553.553587779003</v>
          </cell>
          <cell r="F130">
            <v>-68914.338058019697</v>
          </cell>
          <cell r="I130">
            <v>307142</v>
          </cell>
          <cell r="J130">
            <v>4574.067</v>
          </cell>
          <cell r="K130">
            <v>17708</v>
          </cell>
          <cell r="M130">
            <v>1</v>
          </cell>
        </row>
        <row r="131">
          <cell r="A131" t="str">
            <v>E1537</v>
          </cell>
          <cell r="B131" t="str">
            <v>Epping Forest</v>
          </cell>
          <cell r="C131" t="str">
            <v>SD</v>
          </cell>
          <cell r="D131" t="str">
            <v>Billing</v>
          </cell>
          <cell r="E131">
            <v>-1534.3116978589999</v>
          </cell>
          <cell r="F131">
            <v>-4037.993775655375</v>
          </cell>
          <cell r="I131">
            <v>0</v>
          </cell>
          <cell r="J131">
            <v>0</v>
          </cell>
          <cell r="K131" t="str">
            <v/>
          </cell>
        </row>
        <row r="132">
          <cell r="A132" t="str">
            <v>E3632</v>
          </cell>
          <cell r="B132" t="str">
            <v>Epsom &amp; Ewell</v>
          </cell>
          <cell r="C132" t="str">
            <v>SD</v>
          </cell>
          <cell r="D132" t="str">
            <v>Billing</v>
          </cell>
          <cell r="E132">
            <v>-416.85023175500004</v>
          </cell>
          <cell r="F132">
            <v>-1337.1576782568893</v>
          </cell>
          <cell r="I132">
            <v>0</v>
          </cell>
          <cell r="J132">
            <v>0</v>
          </cell>
          <cell r="K132" t="str">
            <v/>
          </cell>
        </row>
        <row r="133">
          <cell r="A133" t="str">
            <v>E1036</v>
          </cell>
          <cell r="B133" t="str">
            <v>Erewash</v>
          </cell>
          <cell r="C133" t="str">
            <v>SD</v>
          </cell>
          <cell r="D133" t="str">
            <v>Billing</v>
          </cell>
          <cell r="E133">
            <v>-1625.9500647410002</v>
          </cell>
          <cell r="F133">
            <v>-4425.8629572342143</v>
          </cell>
          <cell r="I133">
            <v>0</v>
          </cell>
          <cell r="J133">
            <v>0</v>
          </cell>
          <cell r="K133" t="str">
            <v/>
          </cell>
        </row>
        <row r="134">
          <cell r="A134" t="str">
            <v>E1521</v>
          </cell>
          <cell r="B134" t="str">
            <v>Essex  CC</v>
          </cell>
          <cell r="C134" t="str">
            <v>COUNTY</v>
          </cell>
          <cell r="E134">
            <v>-117938.17475188</v>
          </cell>
          <cell r="F134">
            <v>-164315.01013446931</v>
          </cell>
          <cell r="I134">
            <v>976670</v>
          </cell>
          <cell r="J134">
            <v>10682.691999999999</v>
          </cell>
          <cell r="K134">
            <v>65749</v>
          </cell>
          <cell r="M134">
            <v>1</v>
          </cell>
        </row>
        <row r="135">
          <cell r="A135" t="str">
            <v>E6115</v>
          </cell>
          <cell r="B135" t="str">
            <v>Essex Combined Fire and Rescue Authority</v>
          </cell>
          <cell r="C135" t="str">
            <v>CFA</v>
          </cell>
          <cell r="E135">
            <v>-14233.622478731</v>
          </cell>
          <cell r="F135">
            <v>-15377.186084229528</v>
          </cell>
          <cell r="I135">
            <v>0</v>
          </cell>
          <cell r="J135">
            <v>0</v>
          </cell>
          <cell r="K135" t="str">
            <v/>
          </cell>
        </row>
        <row r="136">
          <cell r="A136" t="str">
            <v>E7015</v>
          </cell>
          <cell r="B136" t="str">
            <v>Essex Police and Crime Commissioner and Chief Constable</v>
          </cell>
          <cell r="C136" t="str">
            <v>POL</v>
          </cell>
          <cell r="F136">
            <v>0</v>
          </cell>
          <cell r="G136">
            <v>-171840.19099999999</v>
          </cell>
          <cell r="I136">
            <v>0</v>
          </cell>
          <cell r="J136">
            <v>0</v>
          </cell>
          <cell r="K136" t="str">
            <v/>
          </cell>
        </row>
        <row r="137">
          <cell r="A137" t="str">
            <v>E1132</v>
          </cell>
          <cell r="B137" t="str">
            <v>Exeter</v>
          </cell>
          <cell r="C137" t="str">
            <v>SD</v>
          </cell>
          <cell r="D137" t="str">
            <v>Billing</v>
          </cell>
          <cell r="E137">
            <v>-2022.4894870470002</v>
          </cell>
          <cell r="F137">
            <v>-5301.2474628317177</v>
          </cell>
          <cell r="I137">
            <v>0</v>
          </cell>
          <cell r="J137">
            <v>0</v>
          </cell>
          <cell r="K137" t="str">
            <v/>
          </cell>
        </row>
        <row r="138">
          <cell r="A138" t="str">
            <v>E6402</v>
          </cell>
          <cell r="B138" t="str">
            <v>Exmoor National Park Authority</v>
          </cell>
          <cell r="C138" t="str">
            <v>PARK</v>
          </cell>
          <cell r="F138">
            <v>0</v>
          </cell>
          <cell r="I138">
            <v>0</v>
          </cell>
          <cell r="J138">
            <v>0</v>
          </cell>
          <cell r="K138" t="str">
            <v/>
          </cell>
        </row>
        <row r="139">
          <cell r="A139" t="str">
            <v>E1734</v>
          </cell>
          <cell r="B139" t="str">
            <v>Fareham</v>
          </cell>
          <cell r="C139" t="str">
            <v>SD</v>
          </cell>
          <cell r="D139" t="str">
            <v>Billing</v>
          </cell>
          <cell r="E139">
            <v>-827.82603239499997</v>
          </cell>
          <cell r="F139">
            <v>-163.41787279893171</v>
          </cell>
          <cell r="I139">
            <v>0</v>
          </cell>
          <cell r="J139">
            <v>0</v>
          </cell>
          <cell r="K139" t="str">
            <v/>
          </cell>
        </row>
        <row r="140">
          <cell r="A140" t="str">
            <v>E0533</v>
          </cell>
          <cell r="B140" t="str">
            <v>Fenland</v>
          </cell>
          <cell r="C140" t="str">
            <v>SD</v>
          </cell>
          <cell r="D140" t="str">
            <v>Billing</v>
          </cell>
          <cell r="E140">
            <v>-1698.7311746420003</v>
          </cell>
          <cell r="F140">
            <v>-3687.2031631660757</v>
          </cell>
          <cell r="I140">
            <v>0</v>
          </cell>
          <cell r="J140">
            <v>0</v>
          </cell>
          <cell r="K140" t="str">
            <v/>
          </cell>
        </row>
        <row r="141">
          <cell r="A141" t="str">
            <v>E3532</v>
          </cell>
          <cell r="B141" t="str">
            <v>Forest Heath</v>
          </cell>
          <cell r="C141" t="str">
            <v>SD</v>
          </cell>
          <cell r="D141" t="str">
            <v>Billing</v>
          </cell>
          <cell r="E141">
            <v>-1004.2151790280001</v>
          </cell>
          <cell r="F141">
            <v>-2024.3037317916244</v>
          </cell>
          <cell r="I141">
            <v>0</v>
          </cell>
          <cell r="J141">
            <v>0</v>
          </cell>
          <cell r="K141" t="str">
            <v/>
          </cell>
        </row>
        <row r="142">
          <cell r="A142" t="str">
            <v>E1633</v>
          </cell>
          <cell r="B142" t="str">
            <v>Forest of Dean</v>
          </cell>
          <cell r="C142" t="str">
            <v>SD</v>
          </cell>
          <cell r="D142" t="str">
            <v>Billing</v>
          </cell>
          <cell r="E142">
            <v>-1247.1867768530001</v>
          </cell>
          <cell r="F142">
            <v>-2425.3386881107303</v>
          </cell>
          <cell r="I142">
            <v>0</v>
          </cell>
          <cell r="J142">
            <v>0</v>
          </cell>
          <cell r="K142" t="str">
            <v/>
          </cell>
        </row>
        <row r="143">
          <cell r="A143" t="str">
            <v>E2335</v>
          </cell>
          <cell r="B143" t="str">
            <v>Fylde</v>
          </cell>
          <cell r="C143" t="str">
            <v>SD</v>
          </cell>
          <cell r="D143" t="str">
            <v>Billing</v>
          </cell>
          <cell r="E143">
            <v>-860.64816519199996</v>
          </cell>
          <cell r="F143">
            <v>-1141.7581755909428</v>
          </cell>
          <cell r="I143">
            <v>0</v>
          </cell>
          <cell r="J143">
            <v>0</v>
          </cell>
          <cell r="K143" t="str">
            <v/>
          </cell>
        </row>
        <row r="144">
          <cell r="A144" t="str">
            <v>E4501</v>
          </cell>
          <cell r="B144" t="str">
            <v>Gateshead</v>
          </cell>
          <cell r="C144" t="str">
            <v>MD</v>
          </cell>
          <cell r="D144" t="str">
            <v>Billing</v>
          </cell>
          <cell r="E144">
            <v>-37257.601685348003</v>
          </cell>
          <cell r="F144">
            <v>-55377.339167394712</v>
          </cell>
          <cell r="I144">
            <v>134101</v>
          </cell>
          <cell r="J144">
            <v>1831.453</v>
          </cell>
          <cell r="K144">
            <v>17380</v>
          </cell>
          <cell r="M144">
            <v>1</v>
          </cell>
        </row>
        <row r="145">
          <cell r="A145" t="str">
            <v>E3034</v>
          </cell>
          <cell r="B145" t="str">
            <v>Gedling</v>
          </cell>
          <cell r="C145" t="str">
            <v>SD</v>
          </cell>
          <cell r="D145" t="str">
            <v>Billing</v>
          </cell>
          <cell r="E145">
            <v>-1415.714289771</v>
          </cell>
          <cell r="F145">
            <v>-3164.663487968774</v>
          </cell>
          <cell r="I145">
            <v>0</v>
          </cell>
          <cell r="J145">
            <v>0</v>
          </cell>
          <cell r="K145" t="str">
            <v/>
          </cell>
        </row>
        <row r="146">
          <cell r="A146" t="str">
            <v>E1634</v>
          </cell>
          <cell r="B146" t="str">
            <v>Gloucester</v>
          </cell>
          <cell r="C146" t="str">
            <v>SD</v>
          </cell>
          <cell r="D146" t="str">
            <v>Billing</v>
          </cell>
          <cell r="E146">
            <v>-1856.4628599290002</v>
          </cell>
          <cell r="F146">
            <v>-5119.1640930420381</v>
          </cell>
          <cell r="I146">
            <v>0</v>
          </cell>
          <cell r="J146">
            <v>0</v>
          </cell>
          <cell r="K146" t="str">
            <v/>
          </cell>
        </row>
        <row r="147">
          <cell r="A147" t="str">
            <v>E1620</v>
          </cell>
          <cell r="B147" t="str">
            <v>Gloucestershire CC</v>
          </cell>
          <cell r="C147" t="str">
            <v>COUNTY</v>
          </cell>
          <cell r="E147">
            <v>-49905.403869552007</v>
          </cell>
          <cell r="F147">
            <v>-70098.797292283823</v>
          </cell>
          <cell r="I147">
            <v>410128</v>
          </cell>
          <cell r="J147">
            <v>4867.7240000000002</v>
          </cell>
          <cell r="K147">
            <v>25542</v>
          </cell>
          <cell r="M147">
            <v>1</v>
          </cell>
        </row>
        <row r="148">
          <cell r="A148" t="str">
            <v>E7016</v>
          </cell>
          <cell r="B148" t="str">
            <v>Gloucestershire Police and Crime Commissioner and Chief Constable</v>
          </cell>
          <cell r="C148" t="str">
            <v>POL</v>
          </cell>
          <cell r="F148">
            <v>0</v>
          </cell>
          <cell r="G148">
            <v>-60004.296999999999</v>
          </cell>
          <cell r="I148">
            <v>0</v>
          </cell>
          <cell r="J148">
            <v>0</v>
          </cell>
          <cell r="K148" t="str">
            <v/>
          </cell>
        </row>
        <row r="149">
          <cell r="A149" t="str">
            <v>E1735</v>
          </cell>
          <cell r="B149" t="str">
            <v>Gosport</v>
          </cell>
          <cell r="C149" t="str">
            <v>SD</v>
          </cell>
          <cell r="D149" t="str">
            <v>Billing</v>
          </cell>
          <cell r="E149">
            <v>-1175.8885774539999</v>
          </cell>
          <cell r="F149">
            <v>-2611.8279230363073</v>
          </cell>
          <cell r="I149">
            <v>0</v>
          </cell>
          <cell r="J149">
            <v>0</v>
          </cell>
          <cell r="K149" t="str">
            <v/>
          </cell>
        </row>
        <row r="150">
          <cell r="A150" t="str">
            <v>E2236</v>
          </cell>
          <cell r="B150" t="str">
            <v>Gravesham</v>
          </cell>
          <cell r="C150" t="str">
            <v>SD</v>
          </cell>
          <cell r="D150" t="str">
            <v>Billing</v>
          </cell>
          <cell r="E150">
            <v>-1225.771210201</v>
          </cell>
          <cell r="F150">
            <v>-3367.8585776488667</v>
          </cell>
          <cell r="I150">
            <v>0</v>
          </cell>
          <cell r="J150">
            <v>0</v>
          </cell>
          <cell r="K150" t="str">
            <v/>
          </cell>
        </row>
        <row r="151">
          <cell r="A151" t="str">
            <v>E2633</v>
          </cell>
          <cell r="B151" t="str">
            <v>Great Yarmouth</v>
          </cell>
          <cell r="C151" t="str">
            <v>SD</v>
          </cell>
          <cell r="D151" t="str">
            <v>Billing</v>
          </cell>
          <cell r="E151">
            <v>-3739.6674825260002</v>
          </cell>
          <cell r="F151">
            <v>-3701.6673053635341</v>
          </cell>
          <cell r="I151">
            <v>0</v>
          </cell>
          <cell r="J151">
            <v>0</v>
          </cell>
          <cell r="K151" t="str">
            <v/>
          </cell>
        </row>
        <row r="152">
          <cell r="A152" t="str">
            <v>E5100</v>
          </cell>
          <cell r="B152" t="str">
            <v>Greater London Authority ALL (including Police, Fire)</v>
          </cell>
          <cell r="C152" t="str">
            <v>GLA</v>
          </cell>
          <cell r="E152">
            <v>-168120.098360884</v>
          </cell>
          <cell r="F152">
            <v>-958748.5363236008</v>
          </cell>
          <cell r="G152">
            <v>-1730954.0660000001</v>
          </cell>
          <cell r="I152">
            <v>0</v>
          </cell>
          <cell r="J152">
            <v>0</v>
          </cell>
          <cell r="K152" t="str">
            <v/>
          </cell>
        </row>
        <row r="153">
          <cell r="A153" t="str">
            <v>E6348</v>
          </cell>
          <cell r="B153" t="str">
            <v>Greater Manchester Combined Authority</v>
          </cell>
          <cell r="C153" t="str">
            <v>ITA</v>
          </cell>
          <cell r="F153">
            <v>0</v>
          </cell>
          <cell r="I153">
            <v>0</v>
          </cell>
          <cell r="J153">
            <v>0</v>
          </cell>
          <cell r="K153" t="str">
            <v/>
          </cell>
        </row>
        <row r="154">
          <cell r="A154" t="str">
            <v>E6142</v>
          </cell>
          <cell r="B154" t="str">
            <v>Greater Manchester Fire and Rescue Authority</v>
          </cell>
          <cell r="C154" t="str">
            <v>FIRE</v>
          </cell>
          <cell r="E154">
            <v>-27156.423513413996</v>
          </cell>
          <cell r="F154">
            <v>-29981.93443575552</v>
          </cell>
          <cell r="I154">
            <v>0</v>
          </cell>
          <cell r="J154">
            <v>0</v>
          </cell>
          <cell r="K154" t="str">
            <v/>
          </cell>
        </row>
        <row r="155">
          <cell r="A155" t="str">
            <v>E7042</v>
          </cell>
          <cell r="B155" t="str">
            <v>Greater Manchester Police and Crime Commissioner and Chief Constable</v>
          </cell>
          <cell r="C155" t="str">
            <v>POL</v>
          </cell>
          <cell r="F155">
            <v>0</v>
          </cell>
          <cell r="G155">
            <v>-433725.60200000001</v>
          </cell>
          <cell r="I155">
            <v>0</v>
          </cell>
          <cell r="J155">
            <v>0</v>
          </cell>
          <cell r="K155" t="str">
            <v/>
          </cell>
        </row>
        <row r="156">
          <cell r="A156" t="str">
            <v>E6202</v>
          </cell>
          <cell r="B156" t="str">
            <v>Greater Manchester Waste Disposal Authority</v>
          </cell>
          <cell r="C156" t="str">
            <v>WASTE</v>
          </cell>
          <cell r="F156">
            <v>0</v>
          </cell>
          <cell r="I156">
            <v>0</v>
          </cell>
          <cell r="J156">
            <v>0</v>
          </cell>
          <cell r="K156" t="str">
            <v/>
          </cell>
        </row>
        <row r="157">
          <cell r="A157" t="str">
            <v>E5012</v>
          </cell>
          <cell r="B157" t="str">
            <v>Greenwich</v>
          </cell>
          <cell r="C157" t="str">
            <v>ILB</v>
          </cell>
          <cell r="D157" t="str">
            <v>Billing</v>
          </cell>
          <cell r="E157">
            <v>-53121.671035571999</v>
          </cell>
          <cell r="F157">
            <v>-79103.234464506211</v>
          </cell>
          <cell r="I157">
            <v>265507</v>
          </cell>
          <cell r="J157">
            <v>3138.92</v>
          </cell>
          <cell r="K157">
            <v>24247</v>
          </cell>
          <cell r="M157">
            <v>1</v>
          </cell>
        </row>
        <row r="158">
          <cell r="A158" t="str">
            <v>E3633</v>
          </cell>
          <cell r="B158" t="str">
            <v>Guildford</v>
          </cell>
          <cell r="C158" t="str">
            <v>SD</v>
          </cell>
          <cell r="D158" t="str">
            <v>Billing</v>
          </cell>
          <cell r="E158">
            <v>-1096.74900619</v>
          </cell>
          <cell r="F158">
            <v>-3759.3238304944912</v>
          </cell>
          <cell r="I158">
            <v>0</v>
          </cell>
          <cell r="J158">
            <v>0</v>
          </cell>
          <cell r="K158" t="str">
            <v/>
          </cell>
        </row>
        <row r="159">
          <cell r="A159" t="str">
            <v>E5013</v>
          </cell>
          <cell r="B159" t="str">
            <v>Hackney</v>
          </cell>
          <cell r="C159" t="str">
            <v>ILB</v>
          </cell>
          <cell r="D159" t="str">
            <v>Billing</v>
          </cell>
          <cell r="E159">
            <v>-69140.457949137999</v>
          </cell>
          <cell r="F159">
            <v>-102035.61971419404</v>
          </cell>
          <cell r="I159">
            <v>264898</v>
          </cell>
          <cell r="J159">
            <v>2559.5569999999998</v>
          </cell>
          <cell r="K159">
            <v>34934</v>
          </cell>
          <cell r="M159">
            <v>1</v>
          </cell>
        </row>
        <row r="160">
          <cell r="A160" t="str">
            <v>E0601</v>
          </cell>
          <cell r="B160" t="str">
            <v>Halton UA</v>
          </cell>
          <cell r="C160" t="str">
            <v>UA</v>
          </cell>
          <cell r="D160" t="str">
            <v>Billing</v>
          </cell>
          <cell r="E160">
            <v>-22250.579822232001</v>
          </cell>
          <cell r="F160">
            <v>-34188.250221933493</v>
          </cell>
          <cell r="I160">
            <v>103304</v>
          </cell>
          <cell r="J160">
            <v>1406.9829999999999</v>
          </cell>
          <cell r="K160">
            <v>10718</v>
          </cell>
          <cell r="M160">
            <v>1</v>
          </cell>
        </row>
        <row r="161">
          <cell r="A161" t="str">
            <v>E2732</v>
          </cell>
          <cell r="B161" t="str">
            <v>Hambleton</v>
          </cell>
          <cell r="C161" t="str">
            <v>SD</v>
          </cell>
          <cell r="D161" t="str">
            <v>Billing</v>
          </cell>
          <cell r="E161">
            <v>-1020.747896086</v>
          </cell>
          <cell r="F161">
            <v>-2582.1660827498436</v>
          </cell>
          <cell r="I161">
            <v>0</v>
          </cell>
          <cell r="J161">
            <v>0</v>
          </cell>
          <cell r="K161" t="str">
            <v/>
          </cell>
        </row>
        <row r="162">
          <cell r="A162" t="str">
            <v>E5014</v>
          </cell>
          <cell r="B162" t="str">
            <v>Hammersmith &amp; Fulham</v>
          </cell>
          <cell r="C162" t="str">
            <v>ILB</v>
          </cell>
          <cell r="D162" t="str">
            <v>Billing</v>
          </cell>
          <cell r="E162">
            <v>-38452.810995483007</v>
          </cell>
          <cell r="F162">
            <v>-57225.50394160545</v>
          </cell>
          <cell r="I162">
            <v>132354</v>
          </cell>
          <cell r="J162">
            <v>1232.538</v>
          </cell>
          <cell r="K162">
            <v>22903</v>
          </cell>
          <cell r="M162">
            <v>1</v>
          </cell>
        </row>
        <row r="163">
          <cell r="A163" t="str">
            <v>E1721</v>
          </cell>
          <cell r="B163" t="str">
            <v>Hampshire CC</v>
          </cell>
          <cell r="C163" t="str">
            <v>COUNTY</v>
          </cell>
          <cell r="E163">
            <v>-80764.214714432994</v>
          </cell>
          <cell r="F163">
            <v>-113241.58307474523</v>
          </cell>
          <cell r="I163">
            <v>856126</v>
          </cell>
          <cell r="J163">
            <v>13749.38</v>
          </cell>
          <cell r="K163">
            <v>53492</v>
          </cell>
          <cell r="M163">
            <v>1</v>
          </cell>
        </row>
        <row r="164">
          <cell r="A164" t="str">
            <v>E6117</v>
          </cell>
          <cell r="B164" t="str">
            <v>Hampshire Combined Fire and Rescue Authority</v>
          </cell>
          <cell r="C164" t="str">
            <v>CFA</v>
          </cell>
          <cell r="E164">
            <v>-12525.961517015001</v>
          </cell>
          <cell r="F164">
            <v>-13762.225582145547</v>
          </cell>
          <cell r="I164">
            <v>0</v>
          </cell>
          <cell r="J164">
            <v>0</v>
          </cell>
          <cell r="K164" t="str">
            <v/>
          </cell>
        </row>
        <row r="165">
          <cell r="A165" t="str">
            <v>E7052</v>
          </cell>
          <cell r="B165" t="str">
            <v>Hampshire Police and Crime Commissioner and Chief Constable</v>
          </cell>
          <cell r="C165" t="str">
            <v>POL</v>
          </cell>
          <cell r="F165">
            <v>0</v>
          </cell>
          <cell r="G165">
            <v>-196095.94500000001</v>
          </cell>
          <cell r="I165">
            <v>0</v>
          </cell>
          <cell r="J165">
            <v>0</v>
          </cell>
          <cell r="K165" t="str">
            <v/>
          </cell>
        </row>
        <row r="166">
          <cell r="A166" t="str">
            <v>E2433</v>
          </cell>
          <cell r="B166" t="str">
            <v>Harborough</v>
          </cell>
          <cell r="C166" t="str">
            <v>SD</v>
          </cell>
          <cell r="D166" t="str">
            <v>Billing</v>
          </cell>
          <cell r="E166">
            <v>-785.267795697</v>
          </cell>
          <cell r="F166">
            <v>-2529.2090485990075</v>
          </cell>
          <cell r="I166">
            <v>0</v>
          </cell>
          <cell r="J166">
            <v>0</v>
          </cell>
          <cell r="K166" t="str">
            <v/>
          </cell>
        </row>
        <row r="167">
          <cell r="A167" t="str">
            <v>E5038</v>
          </cell>
          <cell r="B167" t="str">
            <v>Haringey</v>
          </cell>
          <cell r="C167" t="str">
            <v>OLB</v>
          </cell>
          <cell r="D167" t="str">
            <v>Billing</v>
          </cell>
          <cell r="E167">
            <v>-50988.373449685998</v>
          </cell>
          <cell r="F167">
            <v>-74046.822254829924</v>
          </cell>
          <cell r="I167">
            <v>241257</v>
          </cell>
          <cell r="J167">
            <v>2784.3440000000001</v>
          </cell>
          <cell r="K167">
            <v>21266</v>
          </cell>
          <cell r="M167">
            <v>1</v>
          </cell>
        </row>
        <row r="168">
          <cell r="A168" t="str">
            <v>E1538</v>
          </cell>
          <cell r="B168" t="str">
            <v>Harlow</v>
          </cell>
          <cell r="C168" t="str">
            <v>SD</v>
          </cell>
          <cell r="D168" t="str">
            <v>Billing</v>
          </cell>
          <cell r="E168">
            <v>-1289.2663676039999</v>
          </cell>
          <cell r="F168">
            <v>-4294.7239165627352</v>
          </cell>
          <cell r="I168">
            <v>0</v>
          </cell>
          <cell r="J168">
            <v>0</v>
          </cell>
          <cell r="K168" t="str">
            <v/>
          </cell>
        </row>
        <row r="169">
          <cell r="A169" t="str">
            <v>E2753</v>
          </cell>
          <cell r="B169" t="str">
            <v>Harrogate</v>
          </cell>
          <cell r="C169" t="str">
            <v>SD</v>
          </cell>
          <cell r="D169" t="str">
            <v>Billing</v>
          </cell>
          <cell r="E169">
            <v>-1543.344019466</v>
          </cell>
          <cell r="F169">
            <v>-4138.5804149010992</v>
          </cell>
          <cell r="I169">
            <v>0</v>
          </cell>
          <cell r="J169">
            <v>0</v>
          </cell>
          <cell r="K169" t="str">
            <v/>
          </cell>
        </row>
        <row r="170">
          <cell r="A170" t="str">
            <v>E5039</v>
          </cell>
          <cell r="B170" t="str">
            <v>Harrow</v>
          </cell>
          <cell r="C170" t="str">
            <v>OLB</v>
          </cell>
          <cell r="D170" t="str">
            <v>Billing</v>
          </cell>
          <cell r="E170">
            <v>-21935.452091192001</v>
          </cell>
          <cell r="F170">
            <v>-34668.938058578839</v>
          </cell>
          <cell r="I170">
            <v>190739</v>
          </cell>
          <cell r="J170">
            <v>2337.3359999999998</v>
          </cell>
          <cell r="K170">
            <v>11373</v>
          </cell>
          <cell r="M170">
            <v>1</v>
          </cell>
        </row>
        <row r="171">
          <cell r="A171" t="str">
            <v>E1736</v>
          </cell>
          <cell r="B171" t="str">
            <v>Hart DC</v>
          </cell>
          <cell r="C171" t="str">
            <v>SD</v>
          </cell>
          <cell r="D171" t="str">
            <v>Billing</v>
          </cell>
          <cell r="E171">
            <v>-561.75858918300003</v>
          </cell>
          <cell r="F171">
            <v>-1115.6760490844915</v>
          </cell>
          <cell r="I171">
            <v>0</v>
          </cell>
          <cell r="J171">
            <v>0</v>
          </cell>
          <cell r="K171" t="str">
            <v/>
          </cell>
        </row>
        <row r="172">
          <cell r="A172" t="str">
            <v>E0701</v>
          </cell>
          <cell r="B172" t="str">
            <v>Hartlepool UA</v>
          </cell>
          <cell r="C172" t="str">
            <v>UA</v>
          </cell>
          <cell r="D172" t="str">
            <v>Billing</v>
          </cell>
          <cell r="E172">
            <v>-18206.183537517998</v>
          </cell>
          <cell r="F172">
            <v>-3966.1069519205316</v>
          </cell>
          <cell r="I172">
            <v>74694</v>
          </cell>
          <cell r="J172">
            <v>912.351</v>
          </cell>
          <cell r="K172">
            <v>9222</v>
          </cell>
          <cell r="M172">
            <v>1</v>
          </cell>
        </row>
        <row r="173">
          <cell r="A173" t="str">
            <v>E1433</v>
          </cell>
          <cell r="B173" t="str">
            <v>Hastings</v>
          </cell>
          <cell r="C173" t="str">
            <v>SD</v>
          </cell>
          <cell r="D173" t="str">
            <v>Billing</v>
          </cell>
          <cell r="E173">
            <v>-2835.3025212510001</v>
          </cell>
          <cell r="F173">
            <v>-3143.3138854258304</v>
          </cell>
          <cell r="I173">
            <v>0</v>
          </cell>
          <cell r="J173">
            <v>0</v>
          </cell>
          <cell r="K173" t="str">
            <v/>
          </cell>
        </row>
        <row r="174">
          <cell r="A174" t="str">
            <v>E1737</v>
          </cell>
          <cell r="B174" t="str">
            <v>Havant</v>
          </cell>
          <cell r="C174" t="str">
            <v>SD</v>
          </cell>
          <cell r="D174" t="str">
            <v>Billing</v>
          </cell>
          <cell r="E174">
            <v>-1556.482502355</v>
          </cell>
          <cell r="F174">
            <v>-4004.4309462104034</v>
          </cell>
          <cell r="I174">
            <v>0</v>
          </cell>
          <cell r="J174">
            <v>0</v>
          </cell>
          <cell r="K174" t="str">
            <v/>
          </cell>
        </row>
        <row r="175">
          <cell r="A175" t="str">
            <v>E5040</v>
          </cell>
          <cell r="B175" t="str">
            <v>Havering</v>
          </cell>
          <cell r="C175" t="str">
            <v>OLB</v>
          </cell>
          <cell r="D175" t="str">
            <v>Billing</v>
          </cell>
          <cell r="E175">
            <v>-20889.741457986001</v>
          </cell>
          <cell r="F175">
            <v>-31137.945008446364</v>
          </cell>
          <cell r="I175">
            <v>196885</v>
          </cell>
          <cell r="J175">
            <v>2336.2429999999999</v>
          </cell>
          <cell r="K175">
            <v>11508</v>
          </cell>
          <cell r="M175">
            <v>1</v>
          </cell>
        </row>
        <row r="176">
          <cell r="A176" t="str">
            <v>E6118</v>
          </cell>
          <cell r="B176" t="str">
            <v>Hereford &amp; Worcester Combined Fire and Rescue Authority</v>
          </cell>
          <cell r="C176" t="str">
            <v>CFA</v>
          </cell>
          <cell r="E176">
            <v>-4464.2698763600001</v>
          </cell>
          <cell r="F176">
            <v>-5127.2915429799305</v>
          </cell>
          <cell r="I176">
            <v>0</v>
          </cell>
          <cell r="J176">
            <v>0</v>
          </cell>
          <cell r="K176" t="str">
            <v/>
          </cell>
        </row>
        <row r="177">
          <cell r="A177" t="str">
            <v>E1801</v>
          </cell>
          <cell r="B177" t="str">
            <v>Herefordshire UA</v>
          </cell>
          <cell r="C177" t="str">
            <v>UA</v>
          </cell>
          <cell r="D177" t="str">
            <v>Billing</v>
          </cell>
          <cell r="E177">
            <v>-17474.970496916998</v>
          </cell>
          <cell r="F177">
            <v>-29695.755732241923</v>
          </cell>
          <cell r="I177">
            <v>114379</v>
          </cell>
          <cell r="J177">
            <v>1412.06</v>
          </cell>
          <cell r="K177">
            <v>9706</v>
          </cell>
          <cell r="M177">
            <v>1</v>
          </cell>
        </row>
        <row r="178">
          <cell r="A178" t="str">
            <v>E1920</v>
          </cell>
          <cell r="B178" t="str">
            <v>Hertfordshire CC</v>
          </cell>
          <cell r="C178" t="str">
            <v>COUNTY</v>
          </cell>
          <cell r="E178">
            <v>-79991.697383519</v>
          </cell>
          <cell r="F178">
            <v>-114575.64441624553</v>
          </cell>
          <cell r="I178">
            <v>863211</v>
          </cell>
          <cell r="J178">
            <v>12008.704</v>
          </cell>
          <cell r="K178">
            <v>50047</v>
          </cell>
          <cell r="M178">
            <v>1</v>
          </cell>
        </row>
        <row r="179">
          <cell r="A179" t="str">
            <v>E7019</v>
          </cell>
          <cell r="B179" t="str">
            <v>Hertfordshire Police and Crime Commissioner and Chief Constable</v>
          </cell>
          <cell r="C179" t="str">
            <v>POL</v>
          </cell>
          <cell r="F179">
            <v>0</v>
          </cell>
          <cell r="G179">
            <v>-117992.05</v>
          </cell>
          <cell r="I179">
            <v>0</v>
          </cell>
          <cell r="J179">
            <v>0</v>
          </cell>
          <cell r="K179" t="str">
            <v/>
          </cell>
        </row>
        <row r="180">
          <cell r="A180" t="str">
            <v>E1934</v>
          </cell>
          <cell r="B180" t="str">
            <v>Hertsmere</v>
          </cell>
          <cell r="C180" t="str">
            <v>SD</v>
          </cell>
          <cell r="D180" t="str">
            <v>Billing</v>
          </cell>
          <cell r="E180">
            <v>-1253.4786469410001</v>
          </cell>
          <cell r="F180">
            <v>-4101.8107514424946</v>
          </cell>
          <cell r="I180">
            <v>0</v>
          </cell>
          <cell r="J180">
            <v>0</v>
          </cell>
          <cell r="K180" t="str">
            <v/>
          </cell>
        </row>
        <row r="181">
          <cell r="A181" t="str">
            <v>E1037</v>
          </cell>
          <cell r="B181" t="str">
            <v>High Peak</v>
          </cell>
          <cell r="C181" t="str">
            <v>SD</v>
          </cell>
          <cell r="D181" t="str">
            <v>Billing</v>
          </cell>
          <cell r="E181">
            <v>-1124.574225327</v>
          </cell>
          <cell r="F181">
            <v>-2504.6369975618409</v>
          </cell>
          <cell r="I181">
            <v>0</v>
          </cell>
          <cell r="J181">
            <v>0</v>
          </cell>
          <cell r="K181" t="str">
            <v/>
          </cell>
        </row>
        <row r="182">
          <cell r="A182" t="str">
            <v>E5041</v>
          </cell>
          <cell r="B182" t="str">
            <v>Hillingdon</v>
          </cell>
          <cell r="C182" t="str">
            <v>OLB</v>
          </cell>
          <cell r="D182" t="str">
            <v>Billing</v>
          </cell>
          <cell r="E182">
            <v>-29431.260748929999</v>
          </cell>
          <cell r="F182">
            <v>-46248.299561312211</v>
          </cell>
          <cell r="I182">
            <v>255681</v>
          </cell>
          <cell r="J182">
            <v>2561.7179999999998</v>
          </cell>
          <cell r="K182">
            <v>18452</v>
          </cell>
          <cell r="M182">
            <v>1</v>
          </cell>
        </row>
        <row r="183">
          <cell r="A183" t="str">
            <v>E2434</v>
          </cell>
          <cell r="B183" t="str">
            <v>Hinckley &amp; Bosworth</v>
          </cell>
          <cell r="C183" t="str">
            <v>SD</v>
          </cell>
          <cell r="D183" t="str">
            <v>Billing</v>
          </cell>
          <cell r="E183">
            <v>-1257.3863293939999</v>
          </cell>
          <cell r="F183">
            <v>-4282.7666197387689</v>
          </cell>
          <cell r="I183">
            <v>0</v>
          </cell>
          <cell r="J183">
            <v>0</v>
          </cell>
          <cell r="K183" t="str">
            <v/>
          </cell>
        </row>
        <row r="184">
          <cell r="A184" t="str">
            <v>E3835</v>
          </cell>
          <cell r="B184" t="str">
            <v>Horsham</v>
          </cell>
          <cell r="C184" t="str">
            <v>SD</v>
          </cell>
          <cell r="D184" t="str">
            <v>Billing</v>
          </cell>
          <cell r="E184">
            <v>-824.64612878299999</v>
          </cell>
          <cell r="F184">
            <v>-1891.1319207213987</v>
          </cell>
          <cell r="I184">
            <v>0</v>
          </cell>
          <cell r="J184">
            <v>0</v>
          </cell>
          <cell r="K184" t="str">
            <v/>
          </cell>
        </row>
        <row r="185">
          <cell r="A185" t="str">
            <v>E5042</v>
          </cell>
          <cell r="B185" t="str">
            <v>Hounslow</v>
          </cell>
          <cell r="C185" t="str">
            <v>OLB</v>
          </cell>
          <cell r="D185" t="str">
            <v>Billing</v>
          </cell>
          <cell r="E185">
            <v>-31081.899884843002</v>
          </cell>
          <cell r="F185">
            <v>-47005.022469882191</v>
          </cell>
          <cell r="I185">
            <v>227956</v>
          </cell>
          <cell r="J185">
            <v>2711.096</v>
          </cell>
          <cell r="K185">
            <v>16579</v>
          </cell>
          <cell r="M185">
            <v>1</v>
          </cell>
        </row>
        <row r="186">
          <cell r="A186" t="str">
            <v>E6120</v>
          </cell>
          <cell r="B186" t="str">
            <v>Humberside Combined Fire and Rescue Authority</v>
          </cell>
          <cell r="C186" t="str">
            <v>CFA</v>
          </cell>
          <cell r="E186">
            <v>-11020.968659801001</v>
          </cell>
          <cell r="F186">
            <v>-12302.049395864742</v>
          </cell>
          <cell r="I186">
            <v>0</v>
          </cell>
          <cell r="J186">
            <v>0</v>
          </cell>
          <cell r="K186" t="str">
            <v/>
          </cell>
        </row>
        <row r="187">
          <cell r="A187" t="str">
            <v>E7020</v>
          </cell>
          <cell r="B187" t="str">
            <v>Humberside Police and Crime Commissioner and Chief Constable</v>
          </cell>
          <cell r="C187" t="str">
            <v>POL</v>
          </cell>
          <cell r="F187">
            <v>0</v>
          </cell>
          <cell r="G187">
            <v>-123855.545</v>
          </cell>
          <cell r="I187">
            <v>0</v>
          </cell>
          <cell r="J187">
            <v>0</v>
          </cell>
          <cell r="K187" t="str">
            <v/>
          </cell>
        </row>
        <row r="188">
          <cell r="A188" t="str">
            <v>E0551</v>
          </cell>
          <cell r="B188" t="str">
            <v>Huntingdonshire</v>
          </cell>
          <cell r="C188" t="str">
            <v>SD</v>
          </cell>
          <cell r="D188" t="str">
            <v>Billing</v>
          </cell>
          <cell r="E188">
            <v>-2106.9192611970002</v>
          </cell>
          <cell r="F188">
            <v>-1635.3722249641121</v>
          </cell>
          <cell r="I188">
            <v>0</v>
          </cell>
          <cell r="J188">
            <v>0</v>
          </cell>
          <cell r="K188" t="str">
            <v/>
          </cell>
        </row>
        <row r="189">
          <cell r="A189" t="str">
            <v>E2336</v>
          </cell>
          <cell r="B189" t="str">
            <v>Hyndburn B C</v>
          </cell>
          <cell r="C189" t="str">
            <v>SD</v>
          </cell>
          <cell r="D189" t="str">
            <v>Billing</v>
          </cell>
          <cell r="E189">
            <v>-3194.6879871570004</v>
          </cell>
          <cell r="F189">
            <v>-3277.5893309373691</v>
          </cell>
          <cell r="I189">
            <v>0</v>
          </cell>
          <cell r="J189">
            <v>0</v>
          </cell>
          <cell r="K189" t="str">
            <v/>
          </cell>
        </row>
        <row r="190">
          <cell r="A190" t="str">
            <v>E3533</v>
          </cell>
          <cell r="B190" t="str">
            <v>Ipswich</v>
          </cell>
          <cell r="C190" t="str">
            <v>SD</v>
          </cell>
          <cell r="D190" t="str">
            <v>Billing</v>
          </cell>
          <cell r="E190">
            <v>-1568.5750088079999</v>
          </cell>
          <cell r="F190">
            <v>-5128.899137222309</v>
          </cell>
          <cell r="I190">
            <v>0</v>
          </cell>
          <cell r="J190">
            <v>0</v>
          </cell>
          <cell r="K190" t="str">
            <v/>
          </cell>
        </row>
        <row r="191">
          <cell r="A191" t="str">
            <v>E2101</v>
          </cell>
          <cell r="B191" t="str">
            <v>Isle of Wight UA</v>
          </cell>
          <cell r="C191" t="str">
            <v>UA</v>
          </cell>
          <cell r="D191" t="str">
            <v>Billing</v>
          </cell>
          <cell r="E191">
            <v>-19169.992767150001</v>
          </cell>
          <cell r="F191">
            <v>-30090.911367009106</v>
          </cell>
          <cell r="I191">
            <v>86371</v>
          </cell>
          <cell r="J191">
            <v>1291.396</v>
          </cell>
          <cell r="K191">
            <v>7904</v>
          </cell>
          <cell r="M191">
            <v>1</v>
          </cell>
        </row>
        <row r="192">
          <cell r="A192" t="str">
            <v>E4001</v>
          </cell>
          <cell r="B192" t="str">
            <v>Isles of Scilly</v>
          </cell>
          <cell r="C192" t="str">
            <v>SCILLY</v>
          </cell>
          <cell r="D192" t="str">
            <v>Billing</v>
          </cell>
          <cell r="E192">
            <v>-1889.8866415270002</v>
          </cell>
          <cell r="F192">
            <v>-1420.3563488438917</v>
          </cell>
          <cell r="I192">
            <v>0</v>
          </cell>
          <cell r="J192">
            <v>0</v>
          </cell>
          <cell r="K192">
            <v>137</v>
          </cell>
          <cell r="M192">
            <v>1</v>
          </cell>
        </row>
        <row r="193">
          <cell r="A193" t="str">
            <v>E5015</v>
          </cell>
          <cell r="B193" t="str">
            <v>Islington</v>
          </cell>
          <cell r="C193" t="str">
            <v>ILB</v>
          </cell>
          <cell r="D193" t="str">
            <v>Billing</v>
          </cell>
          <cell r="E193">
            <v>-52918.000187963997</v>
          </cell>
          <cell r="F193">
            <v>-80156.743877627741</v>
          </cell>
          <cell r="I193">
            <v>173539</v>
          </cell>
          <cell r="J193">
            <v>2109.7379999999998</v>
          </cell>
          <cell r="K193">
            <v>27279</v>
          </cell>
          <cell r="M193">
            <v>1</v>
          </cell>
        </row>
        <row r="194">
          <cell r="A194" t="str">
            <v>E5016</v>
          </cell>
          <cell r="B194" t="str">
            <v>Kensington &amp; Chelsea</v>
          </cell>
          <cell r="C194" t="str">
            <v>ILB</v>
          </cell>
          <cell r="D194" t="str">
            <v>Billing</v>
          </cell>
          <cell r="E194">
            <v>-31548.026225752998</v>
          </cell>
          <cell r="F194">
            <v>-47127.709813660389</v>
          </cell>
          <cell r="I194">
            <v>89307</v>
          </cell>
          <cell r="J194">
            <v>822.17499999999995</v>
          </cell>
          <cell r="K194">
            <v>21993</v>
          </cell>
          <cell r="M194">
            <v>1</v>
          </cell>
        </row>
        <row r="195">
          <cell r="A195" t="str">
            <v>E2221</v>
          </cell>
          <cell r="B195" t="str">
            <v>Kent CC</v>
          </cell>
          <cell r="C195" t="str">
            <v>COUNTY</v>
          </cell>
          <cell r="E195">
            <v>-111424.59019758301</v>
          </cell>
          <cell r="F195">
            <v>-175215.00230405989</v>
          </cell>
          <cell r="I195">
            <v>1076381</v>
          </cell>
          <cell r="J195">
            <v>13345.764999999999</v>
          </cell>
          <cell r="K195">
            <v>71121</v>
          </cell>
          <cell r="M195">
            <v>1</v>
          </cell>
        </row>
        <row r="196">
          <cell r="A196" t="str">
            <v>E6122</v>
          </cell>
          <cell r="B196" t="str">
            <v>Kent Combined Fire and Rescue Authority</v>
          </cell>
          <cell r="C196" t="str">
            <v>CFA</v>
          </cell>
          <cell r="E196">
            <v>-11939.511486269001</v>
          </cell>
          <cell r="F196">
            <v>-13878.502409113909</v>
          </cell>
          <cell r="I196">
            <v>0</v>
          </cell>
          <cell r="J196">
            <v>0</v>
          </cell>
          <cell r="K196" t="str">
            <v/>
          </cell>
        </row>
        <row r="197">
          <cell r="A197" t="str">
            <v>E7022</v>
          </cell>
          <cell r="B197" t="str">
            <v>Kent Police and Crime Commissioner and Chief Constable</v>
          </cell>
          <cell r="C197" t="str">
            <v>POL</v>
          </cell>
          <cell r="F197">
            <v>0</v>
          </cell>
          <cell r="G197">
            <v>-186179.72099999999</v>
          </cell>
          <cell r="I197">
            <v>0</v>
          </cell>
          <cell r="J197">
            <v>0</v>
          </cell>
          <cell r="K197" t="str">
            <v/>
          </cell>
        </row>
        <row r="198">
          <cell r="A198" t="str">
            <v>E2834</v>
          </cell>
          <cell r="B198" t="str">
            <v>Kettering</v>
          </cell>
          <cell r="C198" t="str">
            <v>SD</v>
          </cell>
          <cell r="D198" t="str">
            <v>Billing</v>
          </cell>
          <cell r="E198">
            <v>-1160.4179389259998</v>
          </cell>
          <cell r="F198">
            <v>-3926.3825811059332</v>
          </cell>
          <cell r="I198">
            <v>0</v>
          </cell>
          <cell r="J198">
            <v>0</v>
          </cell>
          <cell r="K198" t="str">
            <v/>
          </cell>
        </row>
        <row r="199">
          <cell r="A199" t="str">
            <v>E2634</v>
          </cell>
          <cell r="B199" t="str">
            <v>King's Lynn &amp; West Norfolk</v>
          </cell>
          <cell r="C199" t="str">
            <v>SD</v>
          </cell>
          <cell r="D199" t="str">
            <v>Billing</v>
          </cell>
          <cell r="E199">
            <v>-2770.2620595369999</v>
          </cell>
          <cell r="F199">
            <v>-5353.5408649264436</v>
          </cell>
          <cell r="I199">
            <v>0</v>
          </cell>
          <cell r="J199">
            <v>0</v>
          </cell>
          <cell r="K199" t="str">
            <v/>
          </cell>
        </row>
        <row r="200">
          <cell r="A200" t="str">
            <v>E5043</v>
          </cell>
          <cell r="B200" t="str">
            <v xml:space="preserve">Kingston Upon Thames  </v>
          </cell>
          <cell r="C200" t="str">
            <v>OLB</v>
          </cell>
          <cell r="D200" t="str">
            <v>Billing</v>
          </cell>
          <cell r="E200">
            <v>-11959.129935001998</v>
          </cell>
          <cell r="F200">
            <v>-19340.7101771038</v>
          </cell>
          <cell r="I200">
            <v>120098</v>
          </cell>
          <cell r="J200">
            <v>1425.172</v>
          </cell>
          <cell r="K200">
            <v>10636</v>
          </cell>
          <cell r="M200">
            <v>1</v>
          </cell>
        </row>
        <row r="201">
          <cell r="A201" t="str">
            <v>E2002</v>
          </cell>
          <cell r="B201" t="str">
            <v>Kingston-upon-Hull UA</v>
          </cell>
          <cell r="C201" t="str">
            <v>UA</v>
          </cell>
          <cell r="D201" t="str">
            <v>Billing</v>
          </cell>
          <cell r="E201">
            <v>-50725.295585346998</v>
          </cell>
          <cell r="F201">
            <v>-80937.291795451252</v>
          </cell>
          <cell r="I201">
            <v>198295</v>
          </cell>
          <cell r="J201">
            <v>1728.5360000000001</v>
          </cell>
          <cell r="K201">
            <v>25765</v>
          </cell>
          <cell r="M201">
            <v>1</v>
          </cell>
        </row>
        <row r="202">
          <cell r="A202" t="str">
            <v>E4703</v>
          </cell>
          <cell r="B202" t="str">
            <v>Kirklees</v>
          </cell>
          <cell r="C202" t="str">
            <v>MD</v>
          </cell>
          <cell r="D202" t="str">
            <v>Billing</v>
          </cell>
          <cell r="E202">
            <v>-47846.265758929003</v>
          </cell>
          <cell r="F202">
            <v>-73224.521014543294</v>
          </cell>
          <cell r="I202">
            <v>334674</v>
          </cell>
          <cell r="J202">
            <v>4726.0889999999999</v>
          </cell>
          <cell r="K202">
            <v>27347</v>
          </cell>
          <cell r="M202">
            <v>1</v>
          </cell>
        </row>
        <row r="203">
          <cell r="A203" t="str">
            <v>E4301</v>
          </cell>
          <cell r="B203" t="str">
            <v>Knowsley</v>
          </cell>
          <cell r="C203" t="str">
            <v>MD</v>
          </cell>
          <cell r="D203" t="str">
            <v>Billing</v>
          </cell>
          <cell r="E203">
            <v>-41043.127314121994</v>
          </cell>
          <cell r="F203">
            <v>-53193.698303508841</v>
          </cell>
          <cell r="I203">
            <v>113040</v>
          </cell>
          <cell r="J203">
            <v>1687.364</v>
          </cell>
          <cell r="K203">
            <v>18072</v>
          </cell>
          <cell r="M203">
            <v>1</v>
          </cell>
        </row>
        <row r="204">
          <cell r="A204" t="str">
            <v>E6403</v>
          </cell>
          <cell r="B204" t="str">
            <v>Lake District National Park Authority</v>
          </cell>
          <cell r="C204" t="str">
            <v>PARK</v>
          </cell>
          <cell r="F204">
            <v>0</v>
          </cell>
          <cell r="I204">
            <v>0</v>
          </cell>
          <cell r="J204">
            <v>0</v>
          </cell>
          <cell r="K204" t="str">
            <v/>
          </cell>
        </row>
        <row r="205">
          <cell r="A205" t="str">
            <v>E5017</v>
          </cell>
          <cell r="B205" t="str">
            <v>Lambeth</v>
          </cell>
          <cell r="C205" t="str">
            <v>ILB</v>
          </cell>
          <cell r="D205" t="str">
            <v>Billing</v>
          </cell>
          <cell r="E205">
            <v>-69344.571530663001</v>
          </cell>
          <cell r="F205">
            <v>-101050.4009853014</v>
          </cell>
          <cell r="I205">
            <v>267548</v>
          </cell>
          <cell r="J205">
            <v>2869.1680000000001</v>
          </cell>
          <cell r="K205">
            <v>33053</v>
          </cell>
          <cell r="M205">
            <v>1</v>
          </cell>
        </row>
        <row r="206">
          <cell r="A206" t="str">
            <v>E2321</v>
          </cell>
          <cell r="B206" t="str">
            <v>Lancashire CC</v>
          </cell>
          <cell r="C206" t="str">
            <v>COUNTY</v>
          </cell>
          <cell r="E206">
            <v>-118841.60334193299</v>
          </cell>
          <cell r="F206">
            <v>-175570.65811222274</v>
          </cell>
          <cell r="I206">
            <v>855441</v>
          </cell>
          <cell r="J206">
            <v>14588.91</v>
          </cell>
          <cell r="K206">
            <v>71944</v>
          </cell>
          <cell r="M206">
            <v>1</v>
          </cell>
        </row>
        <row r="207">
          <cell r="A207" t="str">
            <v>E6123</v>
          </cell>
          <cell r="B207" t="str">
            <v>Lancashire Combined Fire and Rescue Authority</v>
          </cell>
          <cell r="C207" t="str">
            <v>CFA</v>
          </cell>
          <cell r="E207">
            <v>-13218.223729952999</v>
          </cell>
          <cell r="F207">
            <v>-14542.928912692574</v>
          </cell>
          <cell r="I207">
            <v>0</v>
          </cell>
          <cell r="J207">
            <v>0</v>
          </cell>
          <cell r="K207" t="str">
            <v/>
          </cell>
        </row>
        <row r="208">
          <cell r="A208" t="str">
            <v>E7023</v>
          </cell>
          <cell r="B208" t="str">
            <v>Lancashire Police and Crime Commissioner and Chief Constable</v>
          </cell>
          <cell r="C208" t="str">
            <v>POL</v>
          </cell>
          <cell r="F208">
            <v>0</v>
          </cell>
          <cell r="G208">
            <v>-192537.098</v>
          </cell>
          <cell r="I208">
            <v>0</v>
          </cell>
          <cell r="J208">
            <v>0</v>
          </cell>
          <cell r="K208" t="str">
            <v/>
          </cell>
        </row>
        <row r="209">
          <cell r="A209" t="str">
            <v>E2337</v>
          </cell>
          <cell r="B209" t="str">
            <v>Lancaster</v>
          </cell>
          <cell r="C209" t="str">
            <v>SD</v>
          </cell>
          <cell r="D209" t="str">
            <v>Billing</v>
          </cell>
          <cell r="E209">
            <v>-2651.907374937</v>
          </cell>
          <cell r="F209">
            <v>790.7360542096917</v>
          </cell>
          <cell r="I209">
            <v>0</v>
          </cell>
          <cell r="J209">
            <v>0</v>
          </cell>
          <cell r="K209" t="str">
            <v/>
          </cell>
        </row>
        <row r="210">
          <cell r="A210" t="str">
            <v>E6803</v>
          </cell>
          <cell r="B210" t="str">
            <v>Lee Valley Regional Park Authority</v>
          </cell>
          <cell r="C210" t="str">
            <v>PARK</v>
          </cell>
          <cell r="F210">
            <v>0</v>
          </cell>
          <cell r="I210">
            <v>0</v>
          </cell>
          <cell r="J210">
            <v>0</v>
          </cell>
          <cell r="K210" t="str">
            <v/>
          </cell>
        </row>
        <row r="211">
          <cell r="A211" t="str">
            <v>E4704</v>
          </cell>
          <cell r="B211" t="str">
            <v>Leeds</v>
          </cell>
          <cell r="C211" t="str">
            <v>MD</v>
          </cell>
          <cell r="D211" t="str">
            <v>Billing</v>
          </cell>
          <cell r="E211">
            <v>-93047.867430290993</v>
          </cell>
          <cell r="F211">
            <v>-142845.94015165066</v>
          </cell>
          <cell r="I211">
            <v>561509</v>
          </cell>
          <cell r="J211">
            <v>8507.7569999999996</v>
          </cell>
          <cell r="K211">
            <v>46630</v>
          </cell>
          <cell r="M211">
            <v>1</v>
          </cell>
        </row>
        <row r="212">
          <cell r="A212" t="str">
            <v>E2401</v>
          </cell>
          <cell r="B212" t="str">
            <v>Leicester City UA</v>
          </cell>
          <cell r="C212" t="str">
            <v>UA</v>
          </cell>
          <cell r="D212" t="str">
            <v>Billing</v>
          </cell>
          <cell r="E212">
            <v>-62398.395715706996</v>
          </cell>
          <cell r="F212">
            <v>-93718.198916045571</v>
          </cell>
          <cell r="I212">
            <v>283842</v>
          </cell>
          <cell r="J212">
            <v>4606.4250000000002</v>
          </cell>
          <cell r="K212">
            <v>28214</v>
          </cell>
          <cell r="M212">
            <v>1</v>
          </cell>
        </row>
        <row r="213">
          <cell r="A213" t="str">
            <v>E2421</v>
          </cell>
          <cell r="B213" t="str">
            <v>Leicestershire CC</v>
          </cell>
          <cell r="C213" t="str">
            <v>COUNTY</v>
          </cell>
          <cell r="E213">
            <v>-36991.880540422004</v>
          </cell>
          <cell r="F213">
            <v>-58527.57691832487</v>
          </cell>
          <cell r="I213">
            <v>436693</v>
          </cell>
          <cell r="J213">
            <v>3675.9740000000002</v>
          </cell>
          <cell r="K213">
            <v>26173</v>
          </cell>
          <cell r="M213">
            <v>1</v>
          </cell>
        </row>
        <row r="214">
          <cell r="A214" t="str">
            <v>E6124</v>
          </cell>
          <cell r="B214" t="str">
            <v>Leicestershire Combined Fire and Rescue Authority</v>
          </cell>
          <cell r="C214" t="str">
            <v>CFA</v>
          </cell>
          <cell r="E214">
            <v>-7168.8203863769995</v>
          </cell>
          <cell r="F214">
            <v>-8489.2496893149382</v>
          </cell>
          <cell r="I214">
            <v>0</v>
          </cell>
          <cell r="J214">
            <v>0</v>
          </cell>
          <cell r="K214" t="str">
            <v/>
          </cell>
        </row>
        <row r="215">
          <cell r="A215" t="str">
            <v>E7024</v>
          </cell>
          <cell r="B215" t="str">
            <v>Leicestershire Police and Crime Commissioner and Chief Constable</v>
          </cell>
          <cell r="C215" t="str">
            <v>POL</v>
          </cell>
          <cell r="F215">
            <v>0</v>
          </cell>
          <cell r="G215">
            <v>-113925.1</v>
          </cell>
          <cell r="I215">
            <v>0</v>
          </cell>
          <cell r="J215">
            <v>0</v>
          </cell>
          <cell r="K215" t="str">
            <v/>
          </cell>
        </row>
        <row r="216">
          <cell r="A216" t="str">
            <v>E1435</v>
          </cell>
          <cell r="B216" t="str">
            <v>Lewes</v>
          </cell>
          <cell r="C216" t="str">
            <v>SD</v>
          </cell>
          <cell r="D216" t="str">
            <v>Billing</v>
          </cell>
          <cell r="E216">
            <v>-995.01471812800003</v>
          </cell>
          <cell r="F216">
            <v>-2838.4107809358543</v>
          </cell>
          <cell r="I216">
            <v>0</v>
          </cell>
          <cell r="J216">
            <v>0</v>
          </cell>
          <cell r="K216" t="str">
            <v/>
          </cell>
        </row>
        <row r="217">
          <cell r="A217" t="str">
            <v>E5018</v>
          </cell>
          <cell r="B217" t="str">
            <v>Lewisham</v>
          </cell>
          <cell r="C217" t="str">
            <v>ILB</v>
          </cell>
          <cell r="D217" t="str">
            <v>Billing</v>
          </cell>
          <cell r="E217">
            <v>-59608.092950838</v>
          </cell>
          <cell r="F217">
            <v>-89214.504711763162</v>
          </cell>
          <cell r="I217">
            <v>282643</v>
          </cell>
          <cell r="J217">
            <v>3569.9140000000002</v>
          </cell>
          <cell r="K217">
            <v>25598</v>
          </cell>
          <cell r="M217">
            <v>1</v>
          </cell>
        </row>
        <row r="218">
          <cell r="A218" t="str">
            <v>E3433</v>
          </cell>
          <cell r="B218" t="str">
            <v>Lichfield</v>
          </cell>
          <cell r="C218" t="str">
            <v>SD</v>
          </cell>
          <cell r="D218" t="str">
            <v>Billing</v>
          </cell>
          <cell r="E218">
            <v>-773.44424165999999</v>
          </cell>
          <cell r="F218">
            <v>-2063.1313819033712</v>
          </cell>
          <cell r="I218">
            <v>0</v>
          </cell>
          <cell r="J218">
            <v>0</v>
          </cell>
          <cell r="K218" t="str">
            <v/>
          </cell>
        </row>
        <row r="219">
          <cell r="A219" t="str">
            <v>E2533</v>
          </cell>
          <cell r="B219" t="str">
            <v>Lincoln City</v>
          </cell>
          <cell r="C219" t="str">
            <v>SD</v>
          </cell>
          <cell r="D219" t="str">
            <v>Billing</v>
          </cell>
          <cell r="E219">
            <v>-1697.505306517</v>
          </cell>
          <cell r="F219">
            <v>-3542.868592988073</v>
          </cell>
          <cell r="I219">
            <v>0</v>
          </cell>
          <cell r="J219">
            <v>0</v>
          </cell>
          <cell r="K219" t="str">
            <v/>
          </cell>
        </row>
        <row r="220">
          <cell r="A220" t="str">
            <v>E2520</v>
          </cell>
          <cell r="B220" t="str">
            <v>Lincolnshire CC</v>
          </cell>
          <cell r="C220" t="str">
            <v>COUNTY</v>
          </cell>
          <cell r="E220">
            <v>-70350.697798972993</v>
          </cell>
          <cell r="F220">
            <v>-103528.19729520849</v>
          </cell>
          <cell r="I220">
            <v>488661</v>
          </cell>
          <cell r="J220">
            <v>5037.0860000000002</v>
          </cell>
          <cell r="K220">
            <v>34371</v>
          </cell>
          <cell r="M220">
            <v>1</v>
          </cell>
        </row>
        <row r="221">
          <cell r="A221" t="str">
            <v>E7025</v>
          </cell>
          <cell r="B221" t="str">
            <v>Lincolnshire Police and Crime Commissioner and Chief Constable</v>
          </cell>
          <cell r="C221" t="str">
            <v>POL</v>
          </cell>
          <cell r="F221">
            <v>0</v>
          </cell>
          <cell r="G221">
            <v>-65561.535000000003</v>
          </cell>
          <cell r="I221">
            <v>0</v>
          </cell>
          <cell r="J221">
            <v>0</v>
          </cell>
          <cell r="K221" t="str">
            <v/>
          </cell>
        </row>
        <row r="222">
          <cell r="A222" t="str">
            <v>E4302</v>
          </cell>
          <cell r="B222" t="str">
            <v>Liverpool</v>
          </cell>
          <cell r="C222" t="str">
            <v>MD</v>
          </cell>
          <cell r="D222" t="str">
            <v>Billing</v>
          </cell>
          <cell r="E222">
            <v>-109430.902063516</v>
          </cell>
          <cell r="F222">
            <v>-156338.47083450842</v>
          </cell>
          <cell r="I222">
            <v>361507</v>
          </cell>
          <cell r="J222">
            <v>5500.4669999999996</v>
          </cell>
          <cell r="K222">
            <v>47171</v>
          </cell>
          <cell r="M222">
            <v>1</v>
          </cell>
        </row>
        <row r="223">
          <cell r="A223" t="str">
            <v>E0201</v>
          </cell>
          <cell r="B223" t="str">
            <v>Luton UA</v>
          </cell>
          <cell r="C223" t="str">
            <v>UA</v>
          </cell>
          <cell r="D223" t="str">
            <v>Billing</v>
          </cell>
          <cell r="E223">
            <v>-28769.021449041004</v>
          </cell>
          <cell r="F223">
            <v>-46518.061604378774</v>
          </cell>
          <cell r="I223">
            <v>207858</v>
          </cell>
          <cell r="J223">
            <v>2636.777</v>
          </cell>
          <cell r="K223">
            <v>16187</v>
          </cell>
          <cell r="M223">
            <v>1</v>
          </cell>
        </row>
        <row r="224">
          <cell r="A224" t="str">
            <v>E1539</v>
          </cell>
          <cell r="B224" t="str">
            <v>MaIdon DC</v>
          </cell>
          <cell r="C224" t="str">
            <v>SD</v>
          </cell>
          <cell r="D224" t="str">
            <v>Billing</v>
          </cell>
          <cell r="E224">
            <v>-561.442761464</v>
          </cell>
          <cell r="F224">
            <v>-2356.9063428666195</v>
          </cell>
          <cell r="I224">
            <v>0</v>
          </cell>
          <cell r="J224">
            <v>0</v>
          </cell>
          <cell r="K224" t="str">
            <v/>
          </cell>
        </row>
        <row r="225">
          <cell r="A225" t="str">
            <v>E2237</v>
          </cell>
          <cell r="B225" t="str">
            <v>Maidstone</v>
          </cell>
          <cell r="C225" t="str">
            <v>SD</v>
          </cell>
          <cell r="D225" t="str">
            <v>Billing</v>
          </cell>
          <cell r="E225">
            <v>-870.1794170820001</v>
          </cell>
          <cell r="F225">
            <v>-6007.4388798666942</v>
          </cell>
          <cell r="I225">
            <v>0</v>
          </cell>
          <cell r="J225">
            <v>0</v>
          </cell>
          <cell r="K225" t="str">
            <v/>
          </cell>
        </row>
        <row r="226">
          <cell r="A226" t="str">
            <v>E1851</v>
          </cell>
          <cell r="B226" t="str">
            <v>Malvern Hills</v>
          </cell>
          <cell r="C226" t="str">
            <v>SD</v>
          </cell>
          <cell r="D226" t="str">
            <v>Billing</v>
          </cell>
          <cell r="E226">
            <v>-778.78830573000005</v>
          </cell>
          <cell r="F226">
            <v>689.38633228103186</v>
          </cell>
          <cell r="I226">
            <v>0</v>
          </cell>
          <cell r="J226">
            <v>0</v>
          </cell>
          <cell r="K226" t="str">
            <v/>
          </cell>
        </row>
        <row r="227">
          <cell r="A227" t="str">
            <v>E4203</v>
          </cell>
          <cell r="B227" t="str">
            <v>Manchester</v>
          </cell>
          <cell r="C227" t="str">
            <v>MD</v>
          </cell>
          <cell r="D227" t="str">
            <v>Billing</v>
          </cell>
          <cell r="E227">
            <v>-113767.71094947</v>
          </cell>
          <cell r="F227">
            <v>-164147.2879143139</v>
          </cell>
          <cell r="I227">
            <v>467013</v>
          </cell>
          <cell r="J227">
            <v>5300.5249999999996</v>
          </cell>
          <cell r="K227">
            <v>54596</v>
          </cell>
          <cell r="M227">
            <v>1</v>
          </cell>
        </row>
        <row r="228">
          <cell r="A228" t="str">
            <v>E3035</v>
          </cell>
          <cell r="B228" t="str">
            <v>Mansfield</v>
          </cell>
          <cell r="C228" t="str">
            <v>SD</v>
          </cell>
          <cell r="D228" t="str">
            <v>Billing</v>
          </cell>
          <cell r="E228">
            <v>-1858.759408766</v>
          </cell>
          <cell r="F228">
            <v>-3029.8995063251841</v>
          </cell>
          <cell r="I228">
            <v>0</v>
          </cell>
          <cell r="J228">
            <v>0</v>
          </cell>
          <cell r="K228" t="str">
            <v/>
          </cell>
        </row>
        <row r="229">
          <cell r="A229" t="str">
            <v>E2201</v>
          </cell>
          <cell r="B229" t="str">
            <v>Medway Towns UA</v>
          </cell>
          <cell r="C229" t="str">
            <v>UA</v>
          </cell>
          <cell r="D229" t="str">
            <v>Billing</v>
          </cell>
          <cell r="E229">
            <v>-28031.371083615002</v>
          </cell>
          <cell r="F229">
            <v>-42715.563086897841</v>
          </cell>
          <cell r="I229">
            <v>207056</v>
          </cell>
          <cell r="J229">
            <v>2124.1849999999999</v>
          </cell>
          <cell r="K229">
            <v>18118</v>
          </cell>
          <cell r="M229">
            <v>1</v>
          </cell>
        </row>
        <row r="230">
          <cell r="A230" t="str">
            <v>E2436</v>
          </cell>
          <cell r="B230" t="str">
            <v>Melton</v>
          </cell>
          <cell r="C230" t="str">
            <v>SD</v>
          </cell>
          <cell r="D230" t="str">
            <v>Billing</v>
          </cell>
          <cell r="E230">
            <v>-575.86328359100003</v>
          </cell>
          <cell r="F230">
            <v>-1689.8373191098144</v>
          </cell>
          <cell r="I230">
            <v>0</v>
          </cell>
          <cell r="J230">
            <v>0</v>
          </cell>
          <cell r="K230" t="str">
            <v/>
          </cell>
        </row>
        <row r="231">
          <cell r="A231" t="str">
            <v>E3331</v>
          </cell>
          <cell r="B231" t="str">
            <v>Mendip</v>
          </cell>
          <cell r="C231" t="str">
            <v>SD</v>
          </cell>
          <cell r="D231" t="str">
            <v>Billing</v>
          </cell>
          <cell r="E231">
            <v>-1403.3429331469999</v>
          </cell>
          <cell r="F231">
            <v>-2850.4015393630107</v>
          </cell>
          <cell r="I231">
            <v>0</v>
          </cell>
          <cell r="J231">
            <v>0</v>
          </cell>
          <cell r="K231" t="str">
            <v/>
          </cell>
        </row>
        <row r="232">
          <cell r="A232" t="str">
            <v>E6143</v>
          </cell>
          <cell r="B232" t="str">
            <v>Merseyside Fire and Rescue Authority</v>
          </cell>
          <cell r="C232" t="str">
            <v>FIRE</v>
          </cell>
          <cell r="E232">
            <v>-16522.860822251001</v>
          </cell>
          <cell r="F232">
            <v>-18494.379483370878</v>
          </cell>
          <cell r="I232">
            <v>0</v>
          </cell>
          <cell r="J232">
            <v>0</v>
          </cell>
          <cell r="K232" t="str">
            <v/>
          </cell>
        </row>
        <row r="233">
          <cell r="A233" t="str">
            <v>E7043</v>
          </cell>
          <cell r="B233" t="str">
            <v>Merseyside Police and Crime Commissioner and Chief Constable</v>
          </cell>
          <cell r="C233" t="str">
            <v>POL</v>
          </cell>
          <cell r="F233">
            <v>0</v>
          </cell>
          <cell r="G233">
            <v>-250951.49299999999</v>
          </cell>
          <cell r="I233">
            <v>0</v>
          </cell>
          <cell r="J233">
            <v>0</v>
          </cell>
          <cell r="K233" t="str">
            <v/>
          </cell>
        </row>
        <row r="234">
          <cell r="A234" t="str">
            <v>E6204</v>
          </cell>
          <cell r="B234" t="str">
            <v>Merseyside Waste Disposal Authority</v>
          </cell>
          <cell r="C234" t="str">
            <v>WASTE</v>
          </cell>
          <cell r="F234">
            <v>0</v>
          </cell>
          <cell r="I234">
            <v>0</v>
          </cell>
          <cell r="J234">
            <v>0</v>
          </cell>
          <cell r="K234" t="str">
            <v/>
          </cell>
        </row>
        <row r="235">
          <cell r="A235" t="str">
            <v>E5044</v>
          </cell>
          <cell r="B235" t="str">
            <v>Merton</v>
          </cell>
          <cell r="C235" t="str">
            <v>OLB</v>
          </cell>
          <cell r="D235" t="str">
            <v>Billing</v>
          </cell>
          <cell r="E235">
            <v>-22589.463526764004</v>
          </cell>
          <cell r="F235">
            <v>-33445.433325244529</v>
          </cell>
          <cell r="I235">
            <v>156981</v>
          </cell>
          <cell r="J235">
            <v>2360.4609999999998</v>
          </cell>
          <cell r="K235">
            <v>10998</v>
          </cell>
          <cell r="M235">
            <v>1</v>
          </cell>
        </row>
        <row r="236">
          <cell r="A236" t="str">
            <v>E1133</v>
          </cell>
          <cell r="B236" t="str">
            <v>Mid Devon</v>
          </cell>
          <cell r="C236" t="str">
            <v>SD</v>
          </cell>
          <cell r="D236" t="str">
            <v>Billing</v>
          </cell>
          <cell r="E236">
            <v>-1017.26634902</v>
          </cell>
          <cell r="F236">
            <v>-1982.0648465690258</v>
          </cell>
          <cell r="I236">
            <v>0</v>
          </cell>
          <cell r="J236">
            <v>0</v>
          </cell>
          <cell r="K236" t="str">
            <v/>
          </cell>
        </row>
        <row r="237">
          <cell r="A237" t="str">
            <v>E3534</v>
          </cell>
          <cell r="B237" t="str">
            <v>Mid Suffolk</v>
          </cell>
          <cell r="C237" t="str">
            <v>SD</v>
          </cell>
          <cell r="D237" t="str">
            <v>Billing</v>
          </cell>
          <cell r="E237">
            <v>-917.89230999599999</v>
          </cell>
          <cell r="F237">
            <v>-2510.9740399020702</v>
          </cell>
          <cell r="I237">
            <v>0</v>
          </cell>
          <cell r="J237">
            <v>0</v>
          </cell>
          <cell r="K237" t="str">
            <v/>
          </cell>
        </row>
        <row r="238">
          <cell r="A238" t="str">
            <v>E3836</v>
          </cell>
          <cell r="B238" t="str">
            <v>Mid Sussex</v>
          </cell>
          <cell r="C238" t="str">
            <v>SD</v>
          </cell>
          <cell r="D238" t="str">
            <v>Billing</v>
          </cell>
          <cell r="E238">
            <v>-845.25062160199991</v>
          </cell>
          <cell r="F238">
            <v>-1912.5478403036625</v>
          </cell>
          <cell r="I238">
            <v>0</v>
          </cell>
          <cell r="J238">
            <v>0</v>
          </cell>
          <cell r="K238" t="str">
            <v/>
          </cell>
        </row>
        <row r="239">
          <cell r="A239" t="str">
            <v>E0702</v>
          </cell>
          <cell r="B239" t="str">
            <v>Middlesbrough UA</v>
          </cell>
          <cell r="C239" t="str">
            <v>UA</v>
          </cell>
          <cell r="D239" t="str">
            <v>Billing</v>
          </cell>
          <cell r="E239">
            <v>-27644.535732117998</v>
          </cell>
          <cell r="F239">
            <v>-42360.172586623929</v>
          </cell>
          <cell r="I239">
            <v>120930</v>
          </cell>
          <cell r="J239">
            <v>1229.8009999999999</v>
          </cell>
          <cell r="K239">
            <v>17665</v>
          </cell>
          <cell r="M239">
            <v>1</v>
          </cell>
        </row>
        <row r="240">
          <cell r="A240" t="str">
            <v>E0401</v>
          </cell>
          <cell r="B240" t="str">
            <v>Milton Keynes UA</v>
          </cell>
          <cell r="C240" t="str">
            <v>UA</v>
          </cell>
          <cell r="D240" t="str">
            <v>Billing</v>
          </cell>
          <cell r="E240">
            <v>-26504.505517772999</v>
          </cell>
          <cell r="F240">
            <v>-42261.173186131462</v>
          </cell>
          <cell r="I240">
            <v>219676</v>
          </cell>
          <cell r="J240">
            <v>2980.93</v>
          </cell>
          <cell r="K240">
            <v>11996</v>
          </cell>
          <cell r="M240">
            <v>1</v>
          </cell>
        </row>
        <row r="241">
          <cell r="A241" t="str">
            <v>E3634</v>
          </cell>
          <cell r="B241" t="str">
            <v>Mole Valley</v>
          </cell>
          <cell r="C241" t="str">
            <v>SD</v>
          </cell>
          <cell r="D241" t="str">
            <v>Billing</v>
          </cell>
          <cell r="E241">
            <v>-273.53574585600001</v>
          </cell>
          <cell r="F241">
            <v>-1276.9209567806197</v>
          </cell>
          <cell r="I241">
            <v>0</v>
          </cell>
          <cell r="J241">
            <v>0</v>
          </cell>
          <cell r="K241" t="str">
            <v/>
          </cell>
        </row>
        <row r="242">
          <cell r="A242" t="str">
            <v>E1738</v>
          </cell>
          <cell r="B242" t="str">
            <v>New Forest</v>
          </cell>
          <cell r="C242" t="str">
            <v>SD</v>
          </cell>
          <cell r="D242" t="str">
            <v>Billing</v>
          </cell>
          <cell r="E242">
            <v>-1764.860503801</v>
          </cell>
          <cell r="F242">
            <v>-3919.7156624182162</v>
          </cell>
          <cell r="I242">
            <v>0</v>
          </cell>
          <cell r="J242">
            <v>0</v>
          </cell>
          <cell r="K242" t="str">
            <v/>
          </cell>
        </row>
        <row r="243">
          <cell r="A243" t="str">
            <v>E6409</v>
          </cell>
          <cell r="B243" t="str">
            <v>New Forest National Park Authority</v>
          </cell>
          <cell r="C243" t="str">
            <v>PARK</v>
          </cell>
          <cell r="F243">
            <v>0</v>
          </cell>
          <cell r="I243">
            <v>0</v>
          </cell>
          <cell r="J243">
            <v>0</v>
          </cell>
          <cell r="K243" t="str">
            <v/>
          </cell>
        </row>
        <row r="244">
          <cell r="A244" t="str">
            <v>E3036</v>
          </cell>
          <cell r="B244" t="str">
            <v xml:space="preserve">Newark &amp; Sherwood </v>
          </cell>
          <cell r="C244" t="str">
            <v>SD</v>
          </cell>
          <cell r="D244" t="str">
            <v>Billing</v>
          </cell>
          <cell r="E244">
            <v>-1776.6682786200001</v>
          </cell>
          <cell r="F244">
            <v>-3616.3283924617281</v>
          </cell>
          <cell r="I244">
            <v>0</v>
          </cell>
          <cell r="J244">
            <v>0</v>
          </cell>
          <cell r="K244" t="str">
            <v/>
          </cell>
        </row>
        <row r="245">
          <cell r="A245" t="str">
            <v>E4502</v>
          </cell>
          <cell r="B245" t="str">
            <v>Newcastle</v>
          </cell>
          <cell r="C245" t="str">
            <v>MD</v>
          </cell>
          <cell r="D245" t="str">
            <v>Billing</v>
          </cell>
          <cell r="E245">
            <v>-57763.289101673006</v>
          </cell>
          <cell r="F245">
            <v>-76905.983379939993</v>
          </cell>
          <cell r="I245">
            <v>196722</v>
          </cell>
          <cell r="J245">
            <v>2851.53</v>
          </cell>
          <cell r="K245">
            <v>24739</v>
          </cell>
          <cell r="M245">
            <v>1</v>
          </cell>
        </row>
        <row r="246">
          <cell r="A246" t="str">
            <v>E3434</v>
          </cell>
          <cell r="B246" t="str">
            <v>Newcastle-under-Lyme</v>
          </cell>
          <cell r="C246" t="str">
            <v>SD</v>
          </cell>
          <cell r="D246" t="str">
            <v>Billing</v>
          </cell>
          <cell r="E246">
            <v>-1813.9837468630001</v>
          </cell>
          <cell r="F246">
            <v>-4232.3787482790822</v>
          </cell>
          <cell r="I246">
            <v>0</v>
          </cell>
          <cell r="J246">
            <v>0</v>
          </cell>
          <cell r="K246" t="str">
            <v/>
          </cell>
        </row>
        <row r="247">
          <cell r="A247" t="str">
            <v>E5045</v>
          </cell>
          <cell r="B247" t="str">
            <v>Newham</v>
          </cell>
          <cell r="C247" t="str">
            <v>OLB</v>
          </cell>
          <cell r="D247" t="str">
            <v>Billing</v>
          </cell>
          <cell r="E247">
            <v>-70661.153775769984</v>
          </cell>
          <cell r="F247">
            <v>-110290.64358741498</v>
          </cell>
          <cell r="I247">
            <v>384183</v>
          </cell>
          <cell r="J247">
            <v>4525.125</v>
          </cell>
          <cell r="K247">
            <v>32739</v>
          </cell>
          <cell r="M247">
            <v>1</v>
          </cell>
        </row>
        <row r="248">
          <cell r="A248" t="str">
            <v>E2620</v>
          </cell>
          <cell r="B248" t="str">
            <v>Norfolk CC</v>
          </cell>
          <cell r="C248" t="str">
            <v>COUNTY</v>
          </cell>
          <cell r="E248">
            <v>-108511.18319785599</v>
          </cell>
          <cell r="F248">
            <v>-144237.55282695717</v>
          </cell>
          <cell r="I248">
            <v>553675</v>
          </cell>
          <cell r="J248">
            <v>6855.3109999999997</v>
          </cell>
          <cell r="K248">
            <v>41106</v>
          </cell>
          <cell r="M248">
            <v>1</v>
          </cell>
        </row>
        <row r="249">
          <cell r="A249" t="str">
            <v>E7026</v>
          </cell>
          <cell r="B249" t="str">
            <v>Norfolk Police and Crime Commissioner and Chief Constable</v>
          </cell>
          <cell r="C249" t="str">
            <v>POL</v>
          </cell>
          <cell r="F249">
            <v>0</v>
          </cell>
          <cell r="G249">
            <v>-88297.577000000005</v>
          </cell>
          <cell r="I249">
            <v>0</v>
          </cell>
          <cell r="J249">
            <v>0</v>
          </cell>
          <cell r="K249" t="str">
            <v/>
          </cell>
        </row>
        <row r="250">
          <cell r="A250" t="str">
            <v>E1134</v>
          </cell>
          <cell r="B250" t="str">
            <v>North Devon</v>
          </cell>
          <cell r="C250" t="str">
            <v>SD</v>
          </cell>
          <cell r="D250" t="str">
            <v>Billing</v>
          </cell>
          <cell r="E250">
            <v>-1446.3324259409999</v>
          </cell>
          <cell r="F250">
            <v>-3351.7130156986177</v>
          </cell>
          <cell r="I250">
            <v>0</v>
          </cell>
          <cell r="J250">
            <v>0</v>
          </cell>
          <cell r="K250" t="str">
            <v/>
          </cell>
        </row>
        <row r="251">
          <cell r="A251" t="str">
            <v>E1234</v>
          </cell>
          <cell r="B251" t="str">
            <v>North Dorset</v>
          </cell>
          <cell r="C251" t="str">
            <v>SD</v>
          </cell>
          <cell r="D251" t="str">
            <v>Billing</v>
          </cell>
          <cell r="E251">
            <v>-734.81298094399995</v>
          </cell>
          <cell r="F251">
            <v>-1177.9241539350901</v>
          </cell>
          <cell r="I251">
            <v>0</v>
          </cell>
          <cell r="J251">
            <v>0</v>
          </cell>
          <cell r="K251" t="str">
            <v/>
          </cell>
        </row>
        <row r="252">
          <cell r="A252" t="str">
            <v>E1038</v>
          </cell>
          <cell r="B252" t="str">
            <v>North East Derbyshire</v>
          </cell>
          <cell r="C252" t="str">
            <v>SD</v>
          </cell>
          <cell r="D252" t="str">
            <v>Billing</v>
          </cell>
          <cell r="E252">
            <v>-1294.9464725779999</v>
          </cell>
          <cell r="F252">
            <v>-3782.9055881950562</v>
          </cell>
          <cell r="I252">
            <v>0</v>
          </cell>
          <cell r="J252">
            <v>0</v>
          </cell>
          <cell r="K252" t="str">
            <v/>
          </cell>
        </row>
        <row r="253">
          <cell r="A253" t="str">
            <v>E2003</v>
          </cell>
          <cell r="B253" t="str">
            <v>North East Lincolnshire UA</v>
          </cell>
          <cell r="C253" t="str">
            <v>UA</v>
          </cell>
          <cell r="D253" t="str">
            <v>Billing</v>
          </cell>
          <cell r="E253">
            <v>-24264.905166745</v>
          </cell>
          <cell r="F253">
            <v>-36888.548096748855</v>
          </cell>
          <cell r="I253">
            <v>119221</v>
          </cell>
          <cell r="J253">
            <v>638.03300000000002</v>
          </cell>
          <cell r="K253">
            <v>11603</v>
          </cell>
          <cell r="M253">
            <v>1</v>
          </cell>
        </row>
        <row r="254">
          <cell r="A254" t="str">
            <v>E1935</v>
          </cell>
          <cell r="B254" t="str">
            <v>North Hertfordshire</v>
          </cell>
          <cell r="C254" t="str">
            <v>SD</v>
          </cell>
          <cell r="D254" t="str">
            <v>Billing</v>
          </cell>
          <cell r="E254">
            <v>-821.27996586400002</v>
          </cell>
          <cell r="F254">
            <v>-3259.6681665962724</v>
          </cell>
          <cell r="I254">
            <v>0</v>
          </cell>
          <cell r="J254">
            <v>0</v>
          </cell>
          <cell r="K254" t="str">
            <v/>
          </cell>
        </row>
        <row r="255">
          <cell r="A255" t="str">
            <v>E2534</v>
          </cell>
          <cell r="B255" t="str">
            <v>North Kesteven</v>
          </cell>
          <cell r="C255" t="str">
            <v>SD</v>
          </cell>
          <cell r="D255" t="str">
            <v>Billing</v>
          </cell>
          <cell r="E255">
            <v>-1342.1479707390001</v>
          </cell>
          <cell r="F255">
            <v>-2282.9348627783579</v>
          </cell>
          <cell r="I255">
            <v>0</v>
          </cell>
          <cell r="J255">
            <v>0</v>
          </cell>
          <cell r="K255" t="str">
            <v/>
          </cell>
        </row>
        <row r="256">
          <cell r="A256" t="str">
            <v>E2004</v>
          </cell>
          <cell r="B256" t="str">
            <v>North Lincolnshire UA</v>
          </cell>
          <cell r="C256" t="str">
            <v>UA</v>
          </cell>
          <cell r="D256" t="str">
            <v>Billing</v>
          </cell>
          <cell r="E256">
            <v>-20511.009160726</v>
          </cell>
          <cell r="F256">
            <v>-32615.895610917974</v>
          </cell>
          <cell r="I256">
            <v>122469</v>
          </cell>
          <cell r="J256">
            <v>1457.2750000000001</v>
          </cell>
          <cell r="K256">
            <v>9803</v>
          </cell>
          <cell r="M256">
            <v>1</v>
          </cell>
        </row>
        <row r="257">
          <cell r="A257" t="str">
            <v>E6205</v>
          </cell>
          <cell r="B257" t="str">
            <v>North London Waste Authority</v>
          </cell>
          <cell r="C257" t="str">
            <v>WASTE</v>
          </cell>
          <cell r="F257">
            <v>0</v>
          </cell>
          <cell r="I257">
            <v>0</v>
          </cell>
          <cell r="J257">
            <v>0</v>
          </cell>
          <cell r="K257" t="str">
            <v/>
          </cell>
        </row>
        <row r="258">
          <cell r="A258" t="str">
            <v>E2635</v>
          </cell>
          <cell r="B258" t="str">
            <v>North Norfolk</v>
          </cell>
          <cell r="C258" t="str">
            <v>SD</v>
          </cell>
          <cell r="D258" t="str">
            <v>Billing</v>
          </cell>
          <cell r="E258">
            <v>-1575.146514603</v>
          </cell>
          <cell r="F258">
            <v>-3380.8719671056569</v>
          </cell>
          <cell r="I258">
            <v>0</v>
          </cell>
          <cell r="J258">
            <v>0</v>
          </cell>
          <cell r="K258" t="str">
            <v/>
          </cell>
        </row>
        <row r="259">
          <cell r="A259" t="str">
            <v>E0104</v>
          </cell>
          <cell r="B259" t="str">
            <v>North Somerset UA</v>
          </cell>
          <cell r="C259" t="str">
            <v>UA</v>
          </cell>
          <cell r="D259" t="str">
            <v>Billing</v>
          </cell>
          <cell r="E259">
            <v>-19199.046115166002</v>
          </cell>
          <cell r="F259">
            <v>-36765.177488334652</v>
          </cell>
          <cell r="I259">
            <v>142031</v>
          </cell>
          <cell r="J259">
            <v>1919.079</v>
          </cell>
          <cell r="K259">
            <v>10061</v>
          </cell>
          <cell r="M259">
            <v>1</v>
          </cell>
        </row>
        <row r="260">
          <cell r="A260" t="str">
            <v>E4503</v>
          </cell>
          <cell r="B260" t="str">
            <v>North Tyneside</v>
          </cell>
          <cell r="C260" t="str">
            <v>MD</v>
          </cell>
          <cell r="D260" t="str">
            <v>Billing</v>
          </cell>
          <cell r="E260">
            <v>-31183.719072423999</v>
          </cell>
          <cell r="F260">
            <v>-45679.185119707392</v>
          </cell>
          <cell r="I260">
            <v>140465</v>
          </cell>
          <cell r="J260">
            <v>2620.4850000000001</v>
          </cell>
          <cell r="K260">
            <v>13080</v>
          </cell>
          <cell r="M260">
            <v>1</v>
          </cell>
        </row>
        <row r="261">
          <cell r="A261" t="str">
            <v>E3731</v>
          </cell>
          <cell r="B261" t="str">
            <v>North Warwickshire</v>
          </cell>
          <cell r="C261" t="str">
            <v>SD</v>
          </cell>
          <cell r="D261" t="str">
            <v>Billing</v>
          </cell>
          <cell r="E261">
            <v>-898.91576004299998</v>
          </cell>
          <cell r="F261">
            <v>-1718.2043670313369</v>
          </cell>
          <cell r="I261">
            <v>0</v>
          </cell>
          <cell r="J261">
            <v>0</v>
          </cell>
          <cell r="K261" t="str">
            <v/>
          </cell>
        </row>
        <row r="262">
          <cell r="A262" t="str">
            <v>E2437</v>
          </cell>
          <cell r="B262" t="str">
            <v>North West Leicestershire</v>
          </cell>
          <cell r="C262" t="str">
            <v>SD</v>
          </cell>
          <cell r="D262" t="str">
            <v>Billing</v>
          </cell>
          <cell r="E262">
            <v>-1121.5666240999999</v>
          </cell>
          <cell r="F262">
            <v>-3386.0231287687625</v>
          </cell>
          <cell r="I262">
            <v>0</v>
          </cell>
          <cell r="J262">
            <v>0</v>
          </cell>
          <cell r="K262" t="str">
            <v/>
          </cell>
        </row>
        <row r="263">
          <cell r="A263" t="str">
            <v>E6404</v>
          </cell>
          <cell r="B263" t="str">
            <v>North York Moors National Park Authority</v>
          </cell>
          <cell r="C263" t="str">
            <v>PARK</v>
          </cell>
          <cell r="F263">
            <v>0</v>
          </cell>
          <cell r="I263">
            <v>0</v>
          </cell>
          <cell r="J263">
            <v>0</v>
          </cell>
          <cell r="K263" t="str">
            <v/>
          </cell>
        </row>
        <row r="264">
          <cell r="A264" t="str">
            <v>E2721</v>
          </cell>
          <cell r="B264" t="str">
            <v>North Yorkshire CC</v>
          </cell>
          <cell r="C264" t="str">
            <v>COUNTY</v>
          </cell>
          <cell r="E264">
            <v>-37372.412963226001</v>
          </cell>
          <cell r="F264">
            <v>-62130.085287880327</v>
          </cell>
          <cell r="I264">
            <v>392732</v>
          </cell>
          <cell r="J264">
            <v>6493.6049999999996</v>
          </cell>
          <cell r="K264">
            <v>22895</v>
          </cell>
          <cell r="M264">
            <v>1</v>
          </cell>
        </row>
        <row r="265">
          <cell r="A265" t="str">
            <v>E6127</v>
          </cell>
          <cell r="B265" t="str">
            <v>North Yorkshire Combined Fire and Rescue Authority</v>
          </cell>
          <cell r="C265" t="str">
            <v>CFA</v>
          </cell>
          <cell r="E265">
            <v>-4897.9176611050007</v>
          </cell>
          <cell r="F265">
            <v>-5715.7411113854942</v>
          </cell>
          <cell r="I265">
            <v>0</v>
          </cell>
          <cell r="J265">
            <v>0</v>
          </cell>
          <cell r="K265" t="str">
            <v/>
          </cell>
        </row>
        <row r="266">
          <cell r="A266" t="str">
            <v>E7027</v>
          </cell>
          <cell r="B266" t="str">
            <v>North Yorkshire Police and Crime Commissioner and Chief Constable</v>
          </cell>
          <cell r="C266" t="str">
            <v>POL</v>
          </cell>
          <cell r="F266">
            <v>0</v>
          </cell>
          <cell r="G266">
            <v>-76620.872000000003</v>
          </cell>
          <cell r="I266">
            <v>0</v>
          </cell>
          <cell r="J266">
            <v>0</v>
          </cell>
          <cell r="K266" t="str">
            <v/>
          </cell>
        </row>
        <row r="267">
          <cell r="A267" t="str">
            <v>E2835</v>
          </cell>
          <cell r="B267" t="str">
            <v>Northampton</v>
          </cell>
          <cell r="C267" t="str">
            <v>SD</v>
          </cell>
          <cell r="D267" t="str">
            <v>Billing</v>
          </cell>
          <cell r="E267">
            <v>-3256.382132621</v>
          </cell>
          <cell r="F267">
            <v>-7756.8734862209776</v>
          </cell>
          <cell r="I267">
            <v>0</v>
          </cell>
          <cell r="J267">
            <v>0</v>
          </cell>
          <cell r="K267" t="str">
            <v/>
          </cell>
        </row>
        <row r="268">
          <cell r="A268" t="str">
            <v>E2820</v>
          </cell>
          <cell r="B268" t="str">
            <v>Northamptonshire CC</v>
          </cell>
          <cell r="C268" t="str">
            <v>COUNTY</v>
          </cell>
          <cell r="E268">
            <v>-55865.442796541</v>
          </cell>
          <cell r="F268">
            <v>-88163.200797231679</v>
          </cell>
          <cell r="I268">
            <v>520905.99999999994</v>
          </cell>
          <cell r="J268">
            <v>4836.277</v>
          </cell>
          <cell r="K268">
            <v>36604</v>
          </cell>
          <cell r="M268">
            <v>1</v>
          </cell>
        </row>
        <row r="269">
          <cell r="A269" t="str">
            <v>E7028</v>
          </cell>
          <cell r="B269" t="str">
            <v>Northamptonshire Police and Crime Commissioner and Chief Constable</v>
          </cell>
          <cell r="C269" t="str">
            <v>POL</v>
          </cell>
          <cell r="F269">
            <v>0</v>
          </cell>
          <cell r="G269">
            <v>-73994.813999999998</v>
          </cell>
          <cell r="I269">
            <v>0</v>
          </cell>
          <cell r="J269">
            <v>0</v>
          </cell>
          <cell r="K269" t="str">
            <v/>
          </cell>
        </row>
        <row r="270">
          <cell r="A270" t="str">
            <v>E6405</v>
          </cell>
          <cell r="B270" t="str">
            <v>Northumberland National Park Authority</v>
          </cell>
          <cell r="C270" t="str">
            <v>PARK</v>
          </cell>
          <cell r="F270">
            <v>0</v>
          </cell>
          <cell r="I270">
            <v>0</v>
          </cell>
          <cell r="J270">
            <v>0</v>
          </cell>
          <cell r="K270" t="str">
            <v/>
          </cell>
        </row>
        <row r="271">
          <cell r="A271" t="str">
            <v>E2901</v>
          </cell>
          <cell r="B271" t="str">
            <v>Northumberland UA</v>
          </cell>
          <cell r="C271" t="str">
            <v>UA</v>
          </cell>
          <cell r="D271" t="str">
            <v>Billing</v>
          </cell>
          <cell r="E271">
            <v>-41459.483576659004</v>
          </cell>
          <cell r="F271">
            <v>-64178.742893242328</v>
          </cell>
          <cell r="I271">
            <v>216258</v>
          </cell>
          <cell r="J271">
            <v>3230.5949999999998</v>
          </cell>
          <cell r="K271">
            <v>17075</v>
          </cell>
          <cell r="M271">
            <v>1</v>
          </cell>
        </row>
        <row r="272">
          <cell r="A272" t="str">
            <v>E7045</v>
          </cell>
          <cell r="B272" t="str">
            <v>Northumbria Police and Crime Commissioner and Chief Constable</v>
          </cell>
          <cell r="C272" t="str">
            <v>POL</v>
          </cell>
          <cell r="F272">
            <v>0</v>
          </cell>
          <cell r="G272">
            <v>-225666.133</v>
          </cell>
          <cell r="I272">
            <v>0</v>
          </cell>
          <cell r="J272">
            <v>0</v>
          </cell>
          <cell r="K272" t="str">
            <v/>
          </cell>
        </row>
        <row r="273">
          <cell r="A273" t="str">
            <v>E2636</v>
          </cell>
          <cell r="B273" t="str">
            <v>Norwich City</v>
          </cell>
          <cell r="C273" t="str">
            <v>SD</v>
          </cell>
          <cell r="D273" t="str">
            <v>Billing</v>
          </cell>
          <cell r="E273">
            <v>-2755.7142209029998</v>
          </cell>
          <cell r="F273">
            <v>-4761.6583625112162</v>
          </cell>
          <cell r="I273">
            <v>0</v>
          </cell>
          <cell r="J273">
            <v>0</v>
          </cell>
          <cell r="K273" t="str">
            <v/>
          </cell>
        </row>
        <row r="274">
          <cell r="A274" t="str">
            <v>E3001</v>
          </cell>
          <cell r="B274" t="str">
            <v>Nottingham City UA</v>
          </cell>
          <cell r="C274" t="str">
            <v>UA</v>
          </cell>
          <cell r="D274" t="str">
            <v>Billing</v>
          </cell>
          <cell r="E274">
            <v>-58378.953366939</v>
          </cell>
          <cell r="F274">
            <v>-90153.917538978698</v>
          </cell>
          <cell r="I274">
            <v>243437</v>
          </cell>
          <cell r="J274">
            <v>1978.76</v>
          </cell>
          <cell r="K274">
            <v>35601</v>
          </cell>
          <cell r="M274">
            <v>1</v>
          </cell>
        </row>
        <row r="275">
          <cell r="A275" t="str">
            <v>E3021</v>
          </cell>
          <cell r="B275" t="str">
            <v>Nottinghamshire CC</v>
          </cell>
          <cell r="C275" t="str">
            <v>COUNTY</v>
          </cell>
          <cell r="E275">
            <v>-63234.072113618</v>
          </cell>
          <cell r="F275">
            <v>-102477.41906490737</v>
          </cell>
          <cell r="I275">
            <v>535605</v>
          </cell>
          <cell r="J275">
            <v>6540.027</v>
          </cell>
          <cell r="K275">
            <v>43260</v>
          </cell>
          <cell r="M275">
            <v>1</v>
          </cell>
        </row>
        <row r="276">
          <cell r="A276" t="str">
            <v>E6130</v>
          </cell>
          <cell r="B276" t="str">
            <v>Nottinghamshire Combined Fire and Rescue Authority</v>
          </cell>
          <cell r="C276" t="str">
            <v>CFA</v>
          </cell>
          <cell r="E276">
            <v>-8867.3361351250005</v>
          </cell>
          <cell r="F276">
            <v>-10228.496579612742</v>
          </cell>
          <cell r="I276">
            <v>0</v>
          </cell>
          <cell r="J276">
            <v>0</v>
          </cell>
          <cell r="K276" t="str">
            <v/>
          </cell>
        </row>
        <row r="277">
          <cell r="A277" t="str">
            <v>E7030</v>
          </cell>
          <cell r="B277" t="str">
            <v>Nottinghamshire Police and Crime Commissioner and Chief Constable</v>
          </cell>
          <cell r="C277" t="str">
            <v>POL</v>
          </cell>
          <cell r="F277">
            <v>0</v>
          </cell>
          <cell r="G277">
            <v>-135780.47899999999</v>
          </cell>
          <cell r="I277">
            <v>0</v>
          </cell>
          <cell r="J277">
            <v>0</v>
          </cell>
          <cell r="K277" t="str">
            <v/>
          </cell>
        </row>
        <row r="278">
          <cell r="A278" t="str">
            <v>E3732</v>
          </cell>
          <cell r="B278" t="str">
            <v>Nuneaton &amp; Bedworth</v>
          </cell>
          <cell r="C278" t="str">
            <v>SD</v>
          </cell>
          <cell r="D278" t="str">
            <v>Billing</v>
          </cell>
          <cell r="E278">
            <v>-1576.7547766140001</v>
          </cell>
          <cell r="F278">
            <v>-3612.6593284781484</v>
          </cell>
          <cell r="I278">
            <v>0</v>
          </cell>
          <cell r="J278">
            <v>0</v>
          </cell>
          <cell r="K278" t="str">
            <v/>
          </cell>
        </row>
        <row r="279">
          <cell r="A279" t="str">
            <v>E2438</v>
          </cell>
          <cell r="B279" t="str">
            <v>Oadby &amp; Wigston</v>
          </cell>
          <cell r="C279" t="str">
            <v>SD</v>
          </cell>
          <cell r="D279" t="str">
            <v>Billing</v>
          </cell>
          <cell r="E279">
            <v>-718.27511370900015</v>
          </cell>
          <cell r="F279">
            <v>-1311.3811034261521</v>
          </cell>
          <cell r="I279">
            <v>0</v>
          </cell>
          <cell r="J279">
            <v>0</v>
          </cell>
          <cell r="K279" t="str">
            <v/>
          </cell>
        </row>
        <row r="280">
          <cell r="A280" t="str">
            <v>E4204</v>
          </cell>
          <cell r="B280" t="str">
            <v>Oldham</v>
          </cell>
          <cell r="C280" t="str">
            <v>MD</v>
          </cell>
          <cell r="D280" t="str">
            <v>Billing</v>
          </cell>
          <cell r="E280">
            <v>-40543.401740736001</v>
          </cell>
          <cell r="F280">
            <v>-58924.794155513096</v>
          </cell>
          <cell r="I280">
            <v>220094</v>
          </cell>
          <cell r="J280">
            <v>2828.96</v>
          </cell>
          <cell r="K280">
            <v>17775</v>
          </cell>
          <cell r="M280">
            <v>1</v>
          </cell>
        </row>
        <row r="281">
          <cell r="A281" t="str">
            <v>E3132</v>
          </cell>
          <cell r="B281" t="str">
            <v>Oxford</v>
          </cell>
          <cell r="C281" t="str">
            <v>SD</v>
          </cell>
          <cell r="D281" t="str">
            <v>Billing</v>
          </cell>
          <cell r="E281">
            <v>-2793.8277990690003</v>
          </cell>
          <cell r="F281">
            <v>-3026.7872926376481</v>
          </cell>
          <cell r="I281">
            <v>0</v>
          </cell>
          <cell r="J281">
            <v>0</v>
          </cell>
          <cell r="K281" t="str">
            <v/>
          </cell>
        </row>
        <row r="282">
          <cell r="A282" t="str">
            <v>E3120</v>
          </cell>
          <cell r="B282" t="str">
            <v>Oxfordshire CC</v>
          </cell>
          <cell r="C282" t="str">
            <v>COUNTY</v>
          </cell>
          <cell r="E282">
            <v>-39330.916020657001</v>
          </cell>
          <cell r="F282">
            <v>-66449.102565473644</v>
          </cell>
          <cell r="I282">
            <v>429636</v>
          </cell>
          <cell r="J282">
            <v>4740.3900000000003</v>
          </cell>
          <cell r="K282">
            <v>32126</v>
          </cell>
          <cell r="M282">
            <v>1</v>
          </cell>
        </row>
        <row r="283">
          <cell r="A283" t="str">
            <v>E6406</v>
          </cell>
          <cell r="B283" t="str">
            <v>Peak District National Park Authority</v>
          </cell>
          <cell r="C283" t="str">
            <v>PARK</v>
          </cell>
          <cell r="F283">
            <v>0</v>
          </cell>
          <cell r="I283">
            <v>0</v>
          </cell>
          <cell r="J283">
            <v>0</v>
          </cell>
          <cell r="K283" t="str">
            <v/>
          </cell>
        </row>
        <row r="284">
          <cell r="A284" t="str">
            <v>E2338</v>
          </cell>
          <cell r="B284" t="str">
            <v>Pendle</v>
          </cell>
          <cell r="C284" t="str">
            <v>SD</v>
          </cell>
          <cell r="D284" t="str">
            <v>Billing</v>
          </cell>
          <cell r="E284">
            <v>-3012.792383725</v>
          </cell>
          <cell r="F284">
            <v>-3704.8320756741273</v>
          </cell>
          <cell r="I284">
            <v>0</v>
          </cell>
          <cell r="J284">
            <v>0</v>
          </cell>
          <cell r="K284" t="str">
            <v/>
          </cell>
        </row>
        <row r="285">
          <cell r="A285" t="str">
            <v>E0501</v>
          </cell>
          <cell r="B285" t="str">
            <v>Peterborough UA</v>
          </cell>
          <cell r="C285" t="str">
            <v>UA</v>
          </cell>
          <cell r="D285" t="str">
            <v>Billing</v>
          </cell>
          <cell r="E285">
            <v>-26982.560772309</v>
          </cell>
          <cell r="F285">
            <v>-41599.234976814245</v>
          </cell>
          <cell r="I285">
            <v>183375</v>
          </cell>
          <cell r="J285">
            <v>2242.7350000000001</v>
          </cell>
          <cell r="K285">
            <v>11479</v>
          </cell>
          <cell r="M285">
            <v>1</v>
          </cell>
        </row>
        <row r="286">
          <cell r="A286" t="str">
            <v>E1101</v>
          </cell>
          <cell r="B286" t="str">
            <v>Plymouth UA</v>
          </cell>
          <cell r="C286" t="str">
            <v>UA</v>
          </cell>
          <cell r="D286" t="str">
            <v>Billing</v>
          </cell>
          <cell r="E286">
            <v>-33211.475570508002</v>
          </cell>
          <cell r="F286">
            <v>-57509.855960606816</v>
          </cell>
          <cell r="I286">
            <v>182990</v>
          </cell>
          <cell r="J286">
            <v>2257.634</v>
          </cell>
          <cell r="K286">
            <v>16133</v>
          </cell>
          <cell r="M286">
            <v>1</v>
          </cell>
        </row>
        <row r="287">
          <cell r="A287" t="str">
            <v>E1201</v>
          </cell>
          <cell r="B287" t="str">
            <v>Poole UA</v>
          </cell>
          <cell r="C287" t="str">
            <v>UA</v>
          </cell>
          <cell r="D287" t="str">
            <v>Billing</v>
          </cell>
          <cell r="E287">
            <v>-9942.4072472830012</v>
          </cell>
          <cell r="F287">
            <v>-15879.039521442017</v>
          </cell>
          <cell r="I287">
            <v>88736</v>
          </cell>
          <cell r="J287">
            <v>1091.4639999999999</v>
          </cell>
          <cell r="K287">
            <v>7991</v>
          </cell>
          <cell r="M287">
            <v>1</v>
          </cell>
        </row>
        <row r="288">
          <cell r="A288" t="str">
            <v>E1701</v>
          </cell>
          <cell r="B288" t="str">
            <v>Portsmouth UA</v>
          </cell>
          <cell r="C288" t="str">
            <v>UA</v>
          </cell>
          <cell r="D288" t="str">
            <v>Billing</v>
          </cell>
          <cell r="E288">
            <v>-30363.225494037</v>
          </cell>
          <cell r="F288">
            <v>-45685.648799603252</v>
          </cell>
          <cell r="I288">
            <v>133273</v>
          </cell>
          <cell r="J288">
            <v>1727.9960000000001</v>
          </cell>
          <cell r="K288">
            <v>18647</v>
          </cell>
          <cell r="M288">
            <v>1</v>
          </cell>
        </row>
        <row r="289">
          <cell r="A289" t="str">
            <v>E2339</v>
          </cell>
          <cell r="B289" t="str">
            <v xml:space="preserve">Preston </v>
          </cell>
          <cell r="C289" t="str">
            <v>SD</v>
          </cell>
          <cell r="D289" t="str">
            <v>Billing</v>
          </cell>
          <cell r="E289">
            <v>-2527.1312359349999</v>
          </cell>
          <cell r="F289">
            <v>-6391.0581779919867</v>
          </cell>
          <cell r="I289">
            <v>0</v>
          </cell>
          <cell r="J289">
            <v>0</v>
          </cell>
          <cell r="K289" t="str">
            <v/>
          </cell>
        </row>
        <row r="290">
          <cell r="A290" t="str">
            <v>E1236</v>
          </cell>
          <cell r="B290" t="str">
            <v>Purbeck</v>
          </cell>
          <cell r="C290" t="str">
            <v>SD</v>
          </cell>
          <cell r="D290" t="str">
            <v>Billing</v>
          </cell>
          <cell r="E290">
            <v>-418.91124103099997</v>
          </cell>
          <cell r="F290">
            <v>1550.710572451593</v>
          </cell>
          <cell r="I290">
            <v>0</v>
          </cell>
          <cell r="J290">
            <v>0</v>
          </cell>
          <cell r="K290" t="str">
            <v/>
          </cell>
        </row>
        <row r="291">
          <cell r="A291" t="str">
            <v>E0303</v>
          </cell>
          <cell r="B291" t="str">
            <v>Reading UA</v>
          </cell>
          <cell r="C291" t="str">
            <v>UA</v>
          </cell>
          <cell r="D291" t="str">
            <v>Billing</v>
          </cell>
          <cell r="E291">
            <v>-16825.552671073001</v>
          </cell>
          <cell r="F291">
            <v>-31020.239982639847</v>
          </cell>
          <cell r="I291">
            <v>106722</v>
          </cell>
          <cell r="J291">
            <v>1370.135</v>
          </cell>
          <cell r="K291">
            <v>10269</v>
          </cell>
          <cell r="M291">
            <v>1</v>
          </cell>
        </row>
        <row r="292">
          <cell r="A292" t="str">
            <v>E5046</v>
          </cell>
          <cell r="B292" t="str">
            <v>Redbridge</v>
          </cell>
          <cell r="C292" t="str">
            <v>OLB</v>
          </cell>
          <cell r="D292" t="str">
            <v>Billing</v>
          </cell>
          <cell r="E292">
            <v>-33047.937837329999</v>
          </cell>
          <cell r="F292">
            <v>-49584.041376592038</v>
          </cell>
          <cell r="I292">
            <v>274316</v>
          </cell>
          <cell r="J292">
            <v>4316.42</v>
          </cell>
          <cell r="K292">
            <v>14464</v>
          </cell>
          <cell r="M292">
            <v>1</v>
          </cell>
        </row>
        <row r="293">
          <cell r="A293" t="str">
            <v>E0703</v>
          </cell>
          <cell r="B293" t="str">
            <v>Redcar &amp; Cleveland UA</v>
          </cell>
          <cell r="C293" t="str">
            <v>UA</v>
          </cell>
          <cell r="D293" t="str">
            <v>Billing</v>
          </cell>
          <cell r="E293">
            <v>-21550.556575250997</v>
          </cell>
          <cell r="F293">
            <v>-26585.190242565215</v>
          </cell>
          <cell r="I293">
            <v>106799</v>
          </cell>
          <cell r="J293">
            <v>1268.925</v>
          </cell>
          <cell r="K293">
            <v>12126</v>
          </cell>
          <cell r="M293">
            <v>1</v>
          </cell>
        </row>
        <row r="294">
          <cell r="A294" t="str">
            <v>E1835</v>
          </cell>
          <cell r="B294" t="str">
            <v>Redditch BC</v>
          </cell>
          <cell r="C294" t="str">
            <v>SD</v>
          </cell>
          <cell r="D294" t="str">
            <v>Billing</v>
          </cell>
          <cell r="E294">
            <v>-901.08995063300006</v>
          </cell>
          <cell r="F294">
            <v>-1965.6551499962839</v>
          </cell>
          <cell r="I294">
            <v>0</v>
          </cell>
          <cell r="J294">
            <v>0</v>
          </cell>
          <cell r="K294" t="str">
            <v/>
          </cell>
        </row>
        <row r="295">
          <cell r="A295" t="str">
            <v>E3635</v>
          </cell>
          <cell r="B295" t="str">
            <v>Reigate and Banstead</v>
          </cell>
          <cell r="C295" t="str">
            <v>SD</v>
          </cell>
          <cell r="D295" t="str">
            <v>Billing</v>
          </cell>
          <cell r="E295">
            <v>-495.10465097399998</v>
          </cell>
          <cell r="F295">
            <v>-669.9949899812525</v>
          </cell>
          <cell r="I295">
            <v>0</v>
          </cell>
          <cell r="J295">
            <v>0</v>
          </cell>
          <cell r="K295" t="str">
            <v/>
          </cell>
        </row>
        <row r="296">
          <cell r="A296" t="str">
            <v>E2340</v>
          </cell>
          <cell r="B296" t="str">
            <v>Ribble Valley</v>
          </cell>
          <cell r="C296" t="str">
            <v>SD</v>
          </cell>
          <cell r="D296" t="str">
            <v>Billing</v>
          </cell>
          <cell r="E296">
            <v>-623.08749706800006</v>
          </cell>
          <cell r="F296">
            <v>-1623.9227372785106</v>
          </cell>
          <cell r="I296">
            <v>0</v>
          </cell>
          <cell r="J296">
            <v>0</v>
          </cell>
          <cell r="K296" t="str">
            <v/>
          </cell>
        </row>
        <row r="297">
          <cell r="A297" t="str">
            <v>E5047</v>
          </cell>
          <cell r="B297" t="str">
            <v>Richmond upon Thames</v>
          </cell>
          <cell r="C297" t="str">
            <v>OLB</v>
          </cell>
          <cell r="D297" t="str">
            <v>Billing</v>
          </cell>
          <cell r="E297">
            <v>-12333.793662011998</v>
          </cell>
          <cell r="F297">
            <v>-21094.531527765885</v>
          </cell>
          <cell r="I297">
            <v>136041</v>
          </cell>
          <cell r="J297">
            <v>1794.271</v>
          </cell>
          <cell r="K297">
            <v>9762</v>
          </cell>
          <cell r="M297">
            <v>1</v>
          </cell>
        </row>
        <row r="298">
          <cell r="A298" t="str">
            <v>E2734</v>
          </cell>
          <cell r="B298" t="str">
            <v>Richmondshire DC</v>
          </cell>
          <cell r="C298" t="str">
            <v>SD</v>
          </cell>
          <cell r="D298" t="str">
            <v>Billing</v>
          </cell>
          <cell r="E298">
            <v>-610.93234839800004</v>
          </cell>
          <cell r="F298">
            <v>-1293.7215153664515</v>
          </cell>
          <cell r="I298">
            <v>0</v>
          </cell>
          <cell r="J298">
            <v>0</v>
          </cell>
          <cell r="K298" t="str">
            <v/>
          </cell>
        </row>
        <row r="299">
          <cell r="A299" t="str">
            <v>E4205</v>
          </cell>
          <cell r="B299" t="str">
            <v>Rochdale</v>
          </cell>
          <cell r="C299" t="str">
            <v>MD</v>
          </cell>
          <cell r="D299" t="str">
            <v>Billing</v>
          </cell>
          <cell r="E299">
            <v>-39272.577461802997</v>
          </cell>
          <cell r="F299">
            <v>-57795.761629996348</v>
          </cell>
          <cell r="I299">
            <v>183898</v>
          </cell>
          <cell r="J299">
            <v>2918.201</v>
          </cell>
          <cell r="K299">
            <v>17608</v>
          </cell>
          <cell r="M299">
            <v>1</v>
          </cell>
        </row>
        <row r="300">
          <cell r="A300" t="str">
            <v>E1540</v>
          </cell>
          <cell r="B300" t="str">
            <v>Rochford</v>
          </cell>
          <cell r="C300" t="str">
            <v>SD</v>
          </cell>
          <cell r="D300" t="str">
            <v>Billing</v>
          </cell>
          <cell r="E300">
            <v>-583.46610371000008</v>
          </cell>
          <cell r="F300">
            <v>-1281.4984926913189</v>
          </cell>
          <cell r="I300">
            <v>0</v>
          </cell>
          <cell r="J300">
            <v>0</v>
          </cell>
          <cell r="K300" t="str">
            <v/>
          </cell>
        </row>
        <row r="301">
          <cell r="A301" t="str">
            <v>E2341</v>
          </cell>
          <cell r="B301" t="str">
            <v>Rossendale</v>
          </cell>
          <cell r="C301" t="str">
            <v>SD</v>
          </cell>
          <cell r="D301" t="str">
            <v>Billing</v>
          </cell>
          <cell r="E301">
            <v>-1015.6714751119999</v>
          </cell>
          <cell r="F301">
            <v>-2122.0558913802543</v>
          </cell>
          <cell r="I301">
            <v>0</v>
          </cell>
          <cell r="J301">
            <v>0</v>
          </cell>
          <cell r="K301" t="str">
            <v/>
          </cell>
        </row>
        <row r="302">
          <cell r="A302" t="str">
            <v>E1436</v>
          </cell>
          <cell r="B302" t="str">
            <v>Rother</v>
          </cell>
          <cell r="C302" t="str">
            <v>SD</v>
          </cell>
          <cell r="D302" t="str">
            <v>Billing</v>
          </cell>
          <cell r="E302">
            <v>-1073.470547416</v>
          </cell>
          <cell r="F302">
            <v>-2693.0652623536816</v>
          </cell>
          <cell r="I302">
            <v>0</v>
          </cell>
          <cell r="J302">
            <v>0</v>
          </cell>
          <cell r="K302" t="str">
            <v/>
          </cell>
        </row>
        <row r="303">
          <cell r="A303" t="str">
            <v>E4403</v>
          </cell>
          <cell r="B303" t="str">
            <v>Rotherham</v>
          </cell>
          <cell r="C303" t="str">
            <v>MD</v>
          </cell>
          <cell r="D303" t="str">
            <v>Billing</v>
          </cell>
          <cell r="E303">
            <v>-39404.609931713996</v>
          </cell>
          <cell r="F303">
            <v>-60461.549547578172</v>
          </cell>
          <cell r="I303">
            <v>220045</v>
          </cell>
          <cell r="J303">
            <v>2523.357</v>
          </cell>
          <cell r="K303">
            <v>17157</v>
          </cell>
          <cell r="M303">
            <v>1</v>
          </cell>
        </row>
        <row r="304">
          <cell r="A304" t="str">
            <v>E3733</v>
          </cell>
          <cell r="B304" t="str">
            <v>Rugby</v>
          </cell>
          <cell r="C304" t="str">
            <v>SD</v>
          </cell>
          <cell r="D304" t="str">
            <v>Billing</v>
          </cell>
          <cell r="E304">
            <v>-1098.45473019</v>
          </cell>
          <cell r="F304">
            <v>-4284.5493161775303</v>
          </cell>
          <cell r="I304">
            <v>0</v>
          </cell>
          <cell r="J304">
            <v>0</v>
          </cell>
          <cell r="K304" t="str">
            <v/>
          </cell>
        </row>
        <row r="305">
          <cell r="A305" t="str">
            <v>E3636</v>
          </cell>
          <cell r="B305" t="str">
            <v>Runnymede</v>
          </cell>
          <cell r="C305" t="str">
            <v>SD</v>
          </cell>
          <cell r="D305" t="str">
            <v>Billing</v>
          </cell>
          <cell r="E305">
            <v>-746.22846223299996</v>
          </cell>
          <cell r="F305">
            <v>-461.79188681961489</v>
          </cell>
          <cell r="I305">
            <v>0</v>
          </cell>
          <cell r="J305">
            <v>0</v>
          </cell>
          <cell r="K305" t="str">
            <v/>
          </cell>
        </row>
        <row r="306">
          <cell r="A306" t="str">
            <v>E3038</v>
          </cell>
          <cell r="B306" t="str">
            <v>Rushcliffe</v>
          </cell>
          <cell r="C306" t="str">
            <v>SD</v>
          </cell>
          <cell r="D306" t="str">
            <v>Billing</v>
          </cell>
          <cell r="E306">
            <v>-1033.7426431409999</v>
          </cell>
          <cell r="F306">
            <v>-1961.9674347894911</v>
          </cell>
          <cell r="I306">
            <v>0</v>
          </cell>
          <cell r="J306">
            <v>0</v>
          </cell>
          <cell r="K306" t="str">
            <v/>
          </cell>
        </row>
        <row r="307">
          <cell r="A307" t="str">
            <v>E1740</v>
          </cell>
          <cell r="B307" t="str">
            <v>Rushmoor</v>
          </cell>
          <cell r="C307" t="str">
            <v>SD</v>
          </cell>
          <cell r="D307" t="str">
            <v>Billing</v>
          </cell>
          <cell r="E307">
            <v>-1103.8303962699999</v>
          </cell>
          <cell r="F307">
            <v>-2781.0863809479729</v>
          </cell>
          <cell r="I307">
            <v>0</v>
          </cell>
          <cell r="J307">
            <v>0</v>
          </cell>
          <cell r="K307" t="str">
            <v/>
          </cell>
        </row>
        <row r="308">
          <cell r="A308" t="str">
            <v>E2402</v>
          </cell>
          <cell r="B308" t="str">
            <v>Rutland UA</v>
          </cell>
          <cell r="C308" t="str">
            <v>UA</v>
          </cell>
          <cell r="D308" t="str">
            <v>Billing</v>
          </cell>
          <cell r="E308">
            <v>-2391.9190416870001</v>
          </cell>
          <cell r="F308">
            <v>-4701.5308280634881</v>
          </cell>
          <cell r="I308">
            <v>27532</v>
          </cell>
          <cell r="J308">
            <v>177.98099999999999</v>
          </cell>
          <cell r="K308">
            <v>1359</v>
          </cell>
          <cell r="M308">
            <v>1</v>
          </cell>
        </row>
        <row r="309">
          <cell r="A309" t="str">
            <v>E2755</v>
          </cell>
          <cell r="B309" t="str">
            <v>Ryedale DC</v>
          </cell>
          <cell r="C309" t="str">
            <v>SD</v>
          </cell>
          <cell r="D309" t="str">
            <v>Billing</v>
          </cell>
          <cell r="E309">
            <v>-762.91488192400004</v>
          </cell>
          <cell r="F309">
            <v>-2076.9748545443099</v>
          </cell>
          <cell r="I309">
            <v>0</v>
          </cell>
          <cell r="J309">
            <v>0</v>
          </cell>
          <cell r="K309" t="str">
            <v/>
          </cell>
        </row>
        <row r="310">
          <cell r="A310" t="str">
            <v>E4206</v>
          </cell>
          <cell r="B310" t="str">
            <v>Salford</v>
          </cell>
          <cell r="C310" t="str">
            <v>MD</v>
          </cell>
          <cell r="D310" t="str">
            <v>Billing</v>
          </cell>
          <cell r="E310">
            <v>-46755.436936157996</v>
          </cell>
          <cell r="F310">
            <v>-71112.097920380562</v>
          </cell>
          <cell r="I310">
            <v>193120</v>
          </cell>
          <cell r="J310">
            <v>2866.221</v>
          </cell>
          <cell r="K310">
            <v>21846</v>
          </cell>
          <cell r="M310">
            <v>1</v>
          </cell>
        </row>
        <row r="311">
          <cell r="A311" t="str">
            <v>E4604</v>
          </cell>
          <cell r="B311" t="str">
            <v>Sandwell</v>
          </cell>
          <cell r="C311" t="str">
            <v>MD</v>
          </cell>
          <cell r="D311" t="str">
            <v>Billing</v>
          </cell>
          <cell r="E311">
            <v>-67424.828316076004</v>
          </cell>
          <cell r="F311">
            <v>-98533.704787616924</v>
          </cell>
          <cell r="I311">
            <v>289907</v>
          </cell>
          <cell r="J311">
            <v>3699.7289999999998</v>
          </cell>
          <cell r="K311">
            <v>26007</v>
          </cell>
          <cell r="M311">
            <v>1</v>
          </cell>
        </row>
        <row r="312">
          <cell r="A312" t="str">
            <v>E2736</v>
          </cell>
          <cell r="B312" t="str">
            <v>Scarborough</v>
          </cell>
          <cell r="C312" t="str">
            <v>SD</v>
          </cell>
          <cell r="D312" t="str">
            <v>Billing</v>
          </cell>
          <cell r="E312">
            <v>-2128.505371665</v>
          </cell>
          <cell r="F312">
            <v>-5345.1889085442999</v>
          </cell>
          <cell r="I312">
            <v>0</v>
          </cell>
          <cell r="J312">
            <v>0</v>
          </cell>
          <cell r="K312" t="str">
            <v/>
          </cell>
        </row>
        <row r="313">
          <cell r="A313" t="str">
            <v>E3332</v>
          </cell>
          <cell r="B313" t="str">
            <v>Sedgemoor</v>
          </cell>
          <cell r="C313" t="str">
            <v>SD</v>
          </cell>
          <cell r="D313" t="str">
            <v>Billing</v>
          </cell>
          <cell r="E313">
            <v>-1581.0426317480001</v>
          </cell>
          <cell r="F313">
            <v>-5282.8854134968387</v>
          </cell>
          <cell r="I313">
            <v>0</v>
          </cell>
          <cell r="J313">
            <v>0</v>
          </cell>
          <cell r="K313" t="str">
            <v/>
          </cell>
        </row>
        <row r="314">
          <cell r="A314" t="str">
            <v>E4304</v>
          </cell>
          <cell r="B314" t="str">
            <v>Sefton</v>
          </cell>
          <cell r="C314" t="str">
            <v>MD</v>
          </cell>
          <cell r="D314" t="str">
            <v>Billing</v>
          </cell>
          <cell r="E314">
            <v>-38576.743378040999</v>
          </cell>
          <cell r="F314">
            <v>-61218.999765695087</v>
          </cell>
          <cell r="I314">
            <v>193178</v>
          </cell>
          <cell r="J314">
            <v>3036.2260000000001</v>
          </cell>
          <cell r="K314">
            <v>22492</v>
          </cell>
          <cell r="M314">
            <v>1</v>
          </cell>
        </row>
        <row r="315">
          <cell r="A315" t="str">
            <v>E2757</v>
          </cell>
          <cell r="B315" t="str">
            <v>Selby DC</v>
          </cell>
          <cell r="C315" t="str">
            <v>SD</v>
          </cell>
          <cell r="D315" t="str">
            <v>Billing</v>
          </cell>
          <cell r="E315">
            <v>-1121.2975333890001</v>
          </cell>
          <cell r="F315">
            <v>797.20359788788642</v>
          </cell>
          <cell r="I315">
            <v>0</v>
          </cell>
          <cell r="J315">
            <v>0</v>
          </cell>
          <cell r="K315" t="str">
            <v/>
          </cell>
        </row>
        <row r="316">
          <cell r="A316" t="str">
            <v>E2239</v>
          </cell>
          <cell r="B316" t="str">
            <v>Sevenoaks</v>
          </cell>
          <cell r="C316" t="str">
            <v>SD</v>
          </cell>
          <cell r="D316" t="str">
            <v>Billing</v>
          </cell>
          <cell r="E316">
            <v>-632.79128287700007</v>
          </cell>
          <cell r="F316">
            <v>-1271.4739811701688</v>
          </cell>
          <cell r="I316">
            <v>0</v>
          </cell>
          <cell r="J316">
            <v>0</v>
          </cell>
          <cell r="K316" t="str">
            <v/>
          </cell>
        </row>
        <row r="317">
          <cell r="A317" t="str">
            <v>E4404</v>
          </cell>
          <cell r="B317" t="str">
            <v>Sheffield</v>
          </cell>
          <cell r="C317" t="str">
            <v>MD</v>
          </cell>
          <cell r="D317" t="str">
            <v>Billing</v>
          </cell>
          <cell r="E317">
            <v>-90592.46232861701</v>
          </cell>
          <cell r="F317">
            <v>-134567.1152783627</v>
          </cell>
          <cell r="I317">
            <v>386101</v>
          </cell>
          <cell r="J317">
            <v>4625.2839999999997</v>
          </cell>
          <cell r="K317">
            <v>35100</v>
          </cell>
          <cell r="M317">
            <v>1</v>
          </cell>
        </row>
        <row r="318">
          <cell r="A318" t="str">
            <v>E2240</v>
          </cell>
          <cell r="B318" t="str">
            <v>Shepway DC</v>
          </cell>
          <cell r="C318" t="str">
            <v>SD</v>
          </cell>
          <cell r="D318" t="str">
            <v>Billing</v>
          </cell>
          <cell r="E318">
            <v>-1736.22119269</v>
          </cell>
          <cell r="F318">
            <v>-5575.5247620634373</v>
          </cell>
          <cell r="I318">
            <v>0</v>
          </cell>
          <cell r="J318">
            <v>0</v>
          </cell>
          <cell r="K318" t="str">
            <v/>
          </cell>
        </row>
        <row r="319">
          <cell r="A319" t="str">
            <v>E6132</v>
          </cell>
          <cell r="B319" t="str">
            <v>Shropshire Combined Fire and Rescue Authority</v>
          </cell>
          <cell r="C319" t="str">
            <v>CFA</v>
          </cell>
          <cell r="E319">
            <v>-2944.349999815</v>
          </cell>
          <cell r="F319">
            <v>-3587.6046319908419</v>
          </cell>
          <cell r="I319">
            <v>0</v>
          </cell>
          <cell r="J319">
            <v>0</v>
          </cell>
          <cell r="K319" t="str">
            <v/>
          </cell>
        </row>
        <row r="320">
          <cell r="A320" t="str">
            <v>E3202</v>
          </cell>
          <cell r="B320" t="str">
            <v>Shropshire UA</v>
          </cell>
          <cell r="C320" t="str">
            <v>UA</v>
          </cell>
          <cell r="D320" t="str">
            <v>Billing</v>
          </cell>
          <cell r="E320">
            <v>-31565.931388937999</v>
          </cell>
          <cell r="F320">
            <v>-42345.45398467304</v>
          </cell>
          <cell r="I320">
            <v>184571</v>
          </cell>
          <cell r="J320">
            <v>2547.357</v>
          </cell>
          <cell r="K320">
            <v>12628</v>
          </cell>
          <cell r="M320">
            <v>1</v>
          </cell>
        </row>
        <row r="321">
          <cell r="A321" t="str">
            <v>E0304</v>
          </cell>
          <cell r="B321" t="str">
            <v>Slough UA</v>
          </cell>
          <cell r="C321" t="str">
            <v>UA</v>
          </cell>
          <cell r="D321" t="str">
            <v>Billing</v>
          </cell>
          <cell r="E321">
            <v>-18476.595917975999</v>
          </cell>
          <cell r="F321">
            <v>-29558.583928845655</v>
          </cell>
          <cell r="I321">
            <v>147383</v>
          </cell>
          <cell r="J321">
            <v>1369.2339999999999</v>
          </cell>
          <cell r="K321">
            <v>7959</v>
          </cell>
          <cell r="M321">
            <v>1</v>
          </cell>
        </row>
        <row r="322">
          <cell r="A322" t="str">
            <v>E4605</v>
          </cell>
          <cell r="B322" t="str">
            <v>Solihull</v>
          </cell>
          <cell r="C322" t="str">
            <v>MD</v>
          </cell>
          <cell r="D322" t="str">
            <v>Billing</v>
          </cell>
          <cell r="E322">
            <v>-19199.702162679005</v>
          </cell>
          <cell r="F322">
            <v>-30845.933180340573</v>
          </cell>
          <cell r="I322">
            <v>173864</v>
          </cell>
          <cell r="J322">
            <v>2265.9029999999998</v>
          </cell>
          <cell r="K322">
            <v>11508</v>
          </cell>
          <cell r="M322">
            <v>1</v>
          </cell>
        </row>
        <row r="323">
          <cell r="A323" t="str">
            <v>E3320</v>
          </cell>
          <cell r="B323" t="str">
            <v>Somerset CC</v>
          </cell>
          <cell r="C323" t="str">
            <v>COUNTY</v>
          </cell>
          <cell r="E323">
            <v>-42241.058992144004</v>
          </cell>
          <cell r="F323">
            <v>-62889.035378168555</v>
          </cell>
          <cell r="I323">
            <v>342509</v>
          </cell>
          <cell r="J323">
            <v>4097.1379999999999</v>
          </cell>
          <cell r="K323">
            <v>21808</v>
          </cell>
          <cell r="M323">
            <v>1</v>
          </cell>
        </row>
        <row r="324">
          <cell r="A324" t="str">
            <v>E0434</v>
          </cell>
          <cell r="B324" t="str">
            <v>South Buckinghamshire</v>
          </cell>
          <cell r="C324" t="str">
            <v>SD</v>
          </cell>
          <cell r="D324" t="str">
            <v>Billing</v>
          </cell>
          <cell r="E324">
            <v>-435.81344555999999</v>
          </cell>
          <cell r="F324">
            <v>-568.62617968054963</v>
          </cell>
          <cell r="I324">
            <v>0</v>
          </cell>
          <cell r="J324">
            <v>0</v>
          </cell>
          <cell r="K324" t="str">
            <v/>
          </cell>
        </row>
        <row r="325">
          <cell r="A325" t="str">
            <v>E0536</v>
          </cell>
          <cell r="B325" t="str">
            <v>South Cambridgeshire</v>
          </cell>
          <cell r="C325" t="str">
            <v>SD</v>
          </cell>
          <cell r="D325" t="str">
            <v>Billing</v>
          </cell>
          <cell r="E325">
            <v>-925.75385468100001</v>
          </cell>
          <cell r="F325">
            <v>-3808.4603173002229</v>
          </cell>
          <cell r="I325">
            <v>0</v>
          </cell>
          <cell r="J325">
            <v>0</v>
          </cell>
          <cell r="K325" t="str">
            <v/>
          </cell>
        </row>
        <row r="326">
          <cell r="A326" t="str">
            <v>E1039</v>
          </cell>
          <cell r="B326" t="str">
            <v>South Derbyshire</v>
          </cell>
          <cell r="C326" t="str">
            <v>SD</v>
          </cell>
          <cell r="D326" t="str">
            <v>Billing</v>
          </cell>
          <cell r="E326">
            <v>-1199.194207988</v>
          </cell>
          <cell r="F326">
            <v>-3734.8398581582733</v>
          </cell>
          <cell r="I326">
            <v>0</v>
          </cell>
          <cell r="J326">
            <v>0</v>
          </cell>
          <cell r="K326" t="str">
            <v/>
          </cell>
        </row>
        <row r="327">
          <cell r="A327" t="str">
            <v>E6410</v>
          </cell>
          <cell r="B327" t="str">
            <v>South Downs National Park</v>
          </cell>
          <cell r="C327" t="str">
            <v>PARK</v>
          </cell>
          <cell r="F327">
            <v>0</v>
          </cell>
          <cell r="I327">
            <v>0</v>
          </cell>
          <cell r="J327">
            <v>0</v>
          </cell>
          <cell r="K327" t="str">
            <v/>
          </cell>
        </row>
        <row r="328">
          <cell r="A328" t="str">
            <v>E0103</v>
          </cell>
          <cell r="B328" t="str">
            <v>South Gloucestershire UA</v>
          </cell>
          <cell r="C328" t="str">
            <v>UA</v>
          </cell>
          <cell r="D328" t="str">
            <v>Billing</v>
          </cell>
          <cell r="E328">
            <v>-25283.959800736</v>
          </cell>
          <cell r="F328">
            <v>-32117.897016708335</v>
          </cell>
          <cell r="I328">
            <v>187538</v>
          </cell>
          <cell r="J328">
            <v>2447</v>
          </cell>
          <cell r="K328">
            <v>9870</v>
          </cell>
          <cell r="M328">
            <v>1</v>
          </cell>
        </row>
        <row r="329">
          <cell r="A329" t="str">
            <v>E1136</v>
          </cell>
          <cell r="B329" t="str">
            <v>South Hams</v>
          </cell>
          <cell r="C329" t="str">
            <v>SD</v>
          </cell>
          <cell r="D329" t="str">
            <v>Billing</v>
          </cell>
          <cell r="E329">
            <v>-749.45187869799997</v>
          </cell>
          <cell r="F329">
            <v>-1618.2868463330351</v>
          </cell>
          <cell r="I329">
            <v>0</v>
          </cell>
          <cell r="J329">
            <v>0</v>
          </cell>
          <cell r="K329" t="str">
            <v/>
          </cell>
        </row>
        <row r="330">
          <cell r="A330" t="str">
            <v>E2535</v>
          </cell>
          <cell r="B330" t="str">
            <v>South Holland</v>
          </cell>
          <cell r="C330" t="str">
            <v>SD</v>
          </cell>
          <cell r="D330" t="str">
            <v>Billing</v>
          </cell>
          <cell r="E330">
            <v>-1665.5577582090002</v>
          </cell>
          <cell r="F330">
            <v>-2555.2904871253572</v>
          </cell>
          <cell r="I330">
            <v>0</v>
          </cell>
          <cell r="J330">
            <v>0</v>
          </cell>
          <cell r="K330" t="str">
            <v/>
          </cell>
        </row>
        <row r="331">
          <cell r="A331" t="str">
            <v>E2536</v>
          </cell>
          <cell r="B331" t="str">
            <v>South Kesteven</v>
          </cell>
          <cell r="C331" t="str">
            <v>SD</v>
          </cell>
          <cell r="D331" t="str">
            <v>Billing</v>
          </cell>
          <cell r="E331">
            <v>-1699.697494112</v>
          </cell>
          <cell r="F331">
            <v>-3583.880133122163</v>
          </cell>
          <cell r="I331">
            <v>0</v>
          </cell>
          <cell r="J331">
            <v>0</v>
          </cell>
          <cell r="K331" t="str">
            <v/>
          </cell>
        </row>
        <row r="332">
          <cell r="A332" t="str">
            <v>E0936</v>
          </cell>
          <cell r="B332" t="str">
            <v>South Lakeland</v>
          </cell>
          <cell r="C332" t="str">
            <v>SD</v>
          </cell>
          <cell r="D332" t="str">
            <v>Billing</v>
          </cell>
          <cell r="E332">
            <v>-933.99565310600008</v>
          </cell>
          <cell r="F332">
            <v>-3013.8064843695406</v>
          </cell>
          <cell r="I332">
            <v>0</v>
          </cell>
          <cell r="J332">
            <v>0</v>
          </cell>
          <cell r="K332" t="str">
            <v/>
          </cell>
        </row>
        <row r="333">
          <cell r="A333" t="str">
            <v>E2637</v>
          </cell>
          <cell r="B333" t="str">
            <v>South Norfolk</v>
          </cell>
          <cell r="C333" t="str">
            <v>SD</v>
          </cell>
          <cell r="D333" t="str">
            <v>Billing</v>
          </cell>
          <cell r="E333">
            <v>-1502.0464274650001</v>
          </cell>
          <cell r="F333">
            <v>-4171.2025365635627</v>
          </cell>
          <cell r="I333">
            <v>0</v>
          </cell>
          <cell r="J333">
            <v>0</v>
          </cell>
          <cell r="K333" t="str">
            <v/>
          </cell>
        </row>
        <row r="334">
          <cell r="A334" t="str">
            <v>E2836</v>
          </cell>
          <cell r="B334" t="str">
            <v>South Northamptonshire</v>
          </cell>
          <cell r="C334" t="str">
            <v>SD</v>
          </cell>
          <cell r="D334" t="str">
            <v>Billing</v>
          </cell>
          <cell r="E334">
            <v>-811.66743204299996</v>
          </cell>
          <cell r="F334">
            <v>-2437.7842339643748</v>
          </cell>
          <cell r="I334">
            <v>0</v>
          </cell>
          <cell r="J334">
            <v>0</v>
          </cell>
          <cell r="K334" t="str">
            <v/>
          </cell>
        </row>
        <row r="335">
          <cell r="A335" t="str">
            <v>E3133</v>
          </cell>
          <cell r="B335" t="str">
            <v>South Oxfordshire</v>
          </cell>
          <cell r="C335" t="str">
            <v>SD</v>
          </cell>
          <cell r="D335" t="str">
            <v>Billing</v>
          </cell>
          <cell r="E335">
            <v>-1194.8647260990001</v>
          </cell>
          <cell r="F335">
            <v>-1447.2325524307896</v>
          </cell>
          <cell r="I335">
            <v>0</v>
          </cell>
          <cell r="J335">
            <v>0</v>
          </cell>
          <cell r="K335" t="str">
            <v/>
          </cell>
        </row>
        <row r="336">
          <cell r="A336" t="str">
            <v>E2342</v>
          </cell>
          <cell r="B336" t="str">
            <v>South Ribble</v>
          </cell>
          <cell r="C336" t="str">
            <v>SD</v>
          </cell>
          <cell r="D336" t="str">
            <v>Billing</v>
          </cell>
          <cell r="E336">
            <v>-1006.651293438</v>
          </cell>
          <cell r="F336">
            <v>-4437.0079110748029</v>
          </cell>
          <cell r="I336">
            <v>0</v>
          </cell>
          <cell r="J336">
            <v>0</v>
          </cell>
          <cell r="K336" t="str">
            <v/>
          </cell>
        </row>
        <row r="337">
          <cell r="A337" t="str">
            <v>E3334</v>
          </cell>
          <cell r="B337" t="str">
            <v>South Somerset</v>
          </cell>
          <cell r="C337" t="str">
            <v>SD</v>
          </cell>
          <cell r="D337" t="str">
            <v>Billing</v>
          </cell>
          <cell r="E337">
            <v>-1675.549558789</v>
          </cell>
          <cell r="F337">
            <v>-840.64783803460409</v>
          </cell>
          <cell r="I337">
            <v>0</v>
          </cell>
          <cell r="J337">
            <v>0</v>
          </cell>
          <cell r="K337" t="str">
            <v/>
          </cell>
        </row>
        <row r="338">
          <cell r="A338" t="str">
            <v>E3435</v>
          </cell>
          <cell r="B338" t="str">
            <v>South Staffordshire</v>
          </cell>
          <cell r="C338" t="str">
            <v>SD</v>
          </cell>
          <cell r="D338" t="str">
            <v>Billing</v>
          </cell>
          <cell r="E338">
            <v>-1143.5124128759999</v>
          </cell>
          <cell r="F338">
            <v>-2174.0847492092375</v>
          </cell>
          <cell r="I338">
            <v>0</v>
          </cell>
          <cell r="J338">
            <v>0</v>
          </cell>
          <cell r="K338" t="str">
            <v/>
          </cell>
        </row>
        <row r="339">
          <cell r="A339" t="str">
            <v>E4504</v>
          </cell>
          <cell r="B339" t="str">
            <v>South Tyneside</v>
          </cell>
          <cell r="C339" t="str">
            <v>MD</v>
          </cell>
          <cell r="D339" t="str">
            <v>Billing</v>
          </cell>
          <cell r="E339">
            <v>-31980.637744235002</v>
          </cell>
          <cell r="F339">
            <v>-46802.388515124963</v>
          </cell>
          <cell r="I339">
            <v>110729</v>
          </cell>
          <cell r="J339">
            <v>1750.268</v>
          </cell>
          <cell r="K339">
            <v>14481</v>
          </cell>
          <cell r="M339">
            <v>1</v>
          </cell>
        </row>
        <row r="340">
          <cell r="A340" t="str">
            <v>E6144</v>
          </cell>
          <cell r="B340" t="str">
            <v>South Yorkshire Fire and Rescue Authority</v>
          </cell>
          <cell r="C340" t="str">
            <v>FIRE</v>
          </cell>
          <cell r="E340">
            <v>-12766.507600100998</v>
          </cell>
          <cell r="F340">
            <v>-14719.807130818946</v>
          </cell>
          <cell r="I340">
            <v>0</v>
          </cell>
          <cell r="J340">
            <v>0</v>
          </cell>
          <cell r="K340" t="str">
            <v/>
          </cell>
        </row>
        <row r="341">
          <cell r="A341" t="str">
            <v>E7044</v>
          </cell>
          <cell r="B341" t="str">
            <v>South Yorkshire Police and Crime Commissioner and Chief Constable</v>
          </cell>
          <cell r="C341" t="str">
            <v>POL</v>
          </cell>
          <cell r="F341">
            <v>0</v>
          </cell>
          <cell r="G341">
            <v>-188922.14600000001</v>
          </cell>
          <cell r="I341">
            <v>0</v>
          </cell>
          <cell r="J341">
            <v>0</v>
          </cell>
          <cell r="K341" t="str">
            <v/>
          </cell>
        </row>
        <row r="342">
          <cell r="A342" t="str">
            <v>E1702</v>
          </cell>
          <cell r="B342" t="str">
            <v>Southampton UA</v>
          </cell>
          <cell r="C342" t="str">
            <v>UA</v>
          </cell>
          <cell r="D342" t="str">
            <v>Billing</v>
          </cell>
          <cell r="E342">
            <v>-32538.934737850999</v>
          </cell>
          <cell r="F342">
            <v>-53737.847941497537</v>
          </cell>
          <cell r="I342">
            <v>167594</v>
          </cell>
          <cell r="J342">
            <v>2201.0650000000001</v>
          </cell>
          <cell r="K342">
            <v>17782</v>
          </cell>
          <cell r="M342">
            <v>1</v>
          </cell>
        </row>
        <row r="343">
          <cell r="A343" t="str">
            <v>E1501</v>
          </cell>
          <cell r="B343" t="str">
            <v>Southend-on-Sea UA</v>
          </cell>
          <cell r="C343" t="str">
            <v>UA</v>
          </cell>
          <cell r="D343" t="str">
            <v>Billing</v>
          </cell>
          <cell r="E343">
            <v>-21337.974987927999</v>
          </cell>
          <cell r="F343">
            <v>-34698.32268489078</v>
          </cell>
          <cell r="I343">
            <v>136016</v>
          </cell>
          <cell r="J343">
            <v>1618.63</v>
          </cell>
          <cell r="K343">
            <v>9957</v>
          </cell>
          <cell r="M343">
            <v>1</v>
          </cell>
        </row>
        <row r="344">
          <cell r="A344" t="str">
            <v>E5019</v>
          </cell>
          <cell r="B344" t="str">
            <v>Southwark</v>
          </cell>
          <cell r="C344" t="str">
            <v>ILB</v>
          </cell>
          <cell r="D344" t="str">
            <v>Billing</v>
          </cell>
          <cell r="E344">
            <v>-73479.778812674005</v>
          </cell>
          <cell r="F344">
            <v>-112595.90978039455</v>
          </cell>
          <cell r="I344">
            <v>296234</v>
          </cell>
          <cell r="J344">
            <v>2608.0250000000001</v>
          </cell>
          <cell r="K344">
            <v>28907</v>
          </cell>
          <cell r="M344">
            <v>1</v>
          </cell>
        </row>
        <row r="345">
          <cell r="A345" t="str">
            <v>E3637</v>
          </cell>
          <cell r="B345" t="str">
            <v>Spelthorne</v>
          </cell>
          <cell r="C345" t="str">
            <v>SD</v>
          </cell>
          <cell r="D345" t="str">
            <v>Billing</v>
          </cell>
          <cell r="E345">
            <v>-580.24775055200007</v>
          </cell>
          <cell r="F345">
            <v>-789.19139636482248</v>
          </cell>
          <cell r="I345">
            <v>0</v>
          </cell>
          <cell r="J345">
            <v>0</v>
          </cell>
          <cell r="K345" t="str">
            <v/>
          </cell>
        </row>
        <row r="346">
          <cell r="A346" t="str">
            <v>E1936</v>
          </cell>
          <cell r="B346" t="str">
            <v>St Albans</v>
          </cell>
          <cell r="C346" t="str">
            <v>SD</v>
          </cell>
          <cell r="D346" t="str">
            <v>Billing</v>
          </cell>
          <cell r="E346">
            <v>-998.36975539700006</v>
          </cell>
          <cell r="F346">
            <v>-704.13778445944786</v>
          </cell>
          <cell r="I346">
            <v>0</v>
          </cell>
          <cell r="J346">
            <v>0</v>
          </cell>
          <cell r="K346" t="str">
            <v/>
          </cell>
        </row>
        <row r="347">
          <cell r="A347" t="str">
            <v>E3535</v>
          </cell>
          <cell r="B347" t="str">
            <v>St Edmundsbury</v>
          </cell>
          <cell r="C347" t="str">
            <v>SD</v>
          </cell>
          <cell r="D347" t="str">
            <v>Billing</v>
          </cell>
          <cell r="E347">
            <v>-1140.7434197780001</v>
          </cell>
          <cell r="F347">
            <v>-2999.5933930162055</v>
          </cell>
          <cell r="I347">
            <v>0</v>
          </cell>
          <cell r="J347">
            <v>0</v>
          </cell>
          <cell r="K347" t="str">
            <v/>
          </cell>
        </row>
        <row r="348">
          <cell r="A348" t="str">
            <v>E4303</v>
          </cell>
          <cell r="B348" t="str">
            <v>St Helens MBC</v>
          </cell>
          <cell r="C348" t="str">
            <v>MD</v>
          </cell>
          <cell r="D348" t="str">
            <v>Billing</v>
          </cell>
          <cell r="E348">
            <v>-28057.49915571</v>
          </cell>
          <cell r="F348">
            <v>-43980.889504067774</v>
          </cell>
          <cell r="I348">
            <v>128639.00000000001</v>
          </cell>
          <cell r="J348">
            <v>2219.0160000000001</v>
          </cell>
          <cell r="K348">
            <v>15008</v>
          </cell>
          <cell r="M348">
            <v>1</v>
          </cell>
        </row>
        <row r="349">
          <cell r="A349" t="str">
            <v>E3436</v>
          </cell>
          <cell r="B349" t="str">
            <v>Stafford BC</v>
          </cell>
          <cell r="C349" t="str">
            <v>SD</v>
          </cell>
          <cell r="D349" t="str">
            <v>Billing</v>
          </cell>
          <cell r="E349">
            <v>-1288.4093631999999</v>
          </cell>
          <cell r="F349">
            <v>-2567.5650770093412</v>
          </cell>
          <cell r="I349">
            <v>0</v>
          </cell>
          <cell r="J349">
            <v>0</v>
          </cell>
          <cell r="K349" t="str">
            <v/>
          </cell>
        </row>
        <row r="350">
          <cell r="A350" t="str">
            <v>E3421</v>
          </cell>
          <cell r="B350" t="str">
            <v>Staffordshire CC</v>
          </cell>
          <cell r="C350" t="str">
            <v>COUNTY</v>
          </cell>
          <cell r="E350">
            <v>-64266.804040891999</v>
          </cell>
          <cell r="F350">
            <v>-94128.392361057733</v>
          </cell>
          <cell r="I350">
            <v>551686</v>
          </cell>
          <cell r="J350">
            <v>8619.3189999999995</v>
          </cell>
          <cell r="K350">
            <v>40191</v>
          </cell>
          <cell r="M350">
            <v>1</v>
          </cell>
        </row>
        <row r="351">
          <cell r="A351" t="str">
            <v>E6134</v>
          </cell>
          <cell r="B351" t="str">
            <v>Staffordshire Combined Fire and Rescue Authority</v>
          </cell>
          <cell r="C351" t="str">
            <v>CFA</v>
          </cell>
          <cell r="E351">
            <v>-8042.6510731949993</v>
          </cell>
          <cell r="F351">
            <v>-9023.9815942623318</v>
          </cell>
          <cell r="I351">
            <v>0</v>
          </cell>
          <cell r="J351">
            <v>0</v>
          </cell>
          <cell r="K351" t="str">
            <v/>
          </cell>
        </row>
        <row r="352">
          <cell r="A352" t="str">
            <v>E3437</v>
          </cell>
          <cell r="B352" t="str">
            <v>Staffordshire Moorlands</v>
          </cell>
          <cell r="C352" t="str">
            <v>SD</v>
          </cell>
          <cell r="D352" t="str">
            <v>Billing</v>
          </cell>
          <cell r="E352">
            <v>-1246.2905062980001</v>
          </cell>
          <cell r="F352">
            <v>-2904.2962506362792</v>
          </cell>
          <cell r="I352">
            <v>0</v>
          </cell>
          <cell r="J352">
            <v>0</v>
          </cell>
          <cell r="K352" t="str">
            <v/>
          </cell>
        </row>
        <row r="353">
          <cell r="A353" t="str">
            <v>E7034</v>
          </cell>
          <cell r="B353" t="str">
            <v>Staffordshire Police and Crime Commissioner and Chief Constable</v>
          </cell>
          <cell r="C353" t="str">
            <v>POL</v>
          </cell>
          <cell r="F353">
            <v>0</v>
          </cell>
          <cell r="G353">
            <v>-118388.508</v>
          </cell>
          <cell r="I353">
            <v>0</v>
          </cell>
          <cell r="J353">
            <v>0</v>
          </cell>
          <cell r="K353" t="str">
            <v/>
          </cell>
        </row>
        <row r="354">
          <cell r="A354" t="str">
            <v>E1937</v>
          </cell>
          <cell r="B354" t="str">
            <v>Stevenage</v>
          </cell>
          <cell r="C354" t="str">
            <v>SD</v>
          </cell>
          <cell r="D354" t="str">
            <v>Billing</v>
          </cell>
          <cell r="E354">
            <v>-1235.8359841509998</v>
          </cell>
          <cell r="F354">
            <v>-1439.963518515241</v>
          </cell>
          <cell r="I354">
            <v>0</v>
          </cell>
          <cell r="J354">
            <v>0</v>
          </cell>
          <cell r="K354" t="str">
            <v/>
          </cell>
        </row>
        <row r="355">
          <cell r="A355" t="str">
            <v>E4207</v>
          </cell>
          <cell r="B355" t="str">
            <v>Stockport MBC</v>
          </cell>
          <cell r="C355" t="str">
            <v>MD</v>
          </cell>
          <cell r="D355" t="str">
            <v>Billing</v>
          </cell>
          <cell r="E355">
            <v>-28289.482959901001</v>
          </cell>
          <cell r="F355">
            <v>-46550.258157068711</v>
          </cell>
          <cell r="I355">
            <v>198891</v>
          </cell>
          <cell r="J355">
            <v>3356.8310000000001</v>
          </cell>
          <cell r="K355">
            <v>16487</v>
          </cell>
          <cell r="M355">
            <v>1</v>
          </cell>
        </row>
        <row r="356">
          <cell r="A356" t="str">
            <v>E0704</v>
          </cell>
          <cell r="B356" t="str">
            <v>Stockton on Tees UA</v>
          </cell>
          <cell r="C356" t="str">
            <v>UA</v>
          </cell>
          <cell r="D356" t="str">
            <v>Billing</v>
          </cell>
          <cell r="E356">
            <v>-21959.902066307</v>
          </cell>
          <cell r="F356">
            <v>-34875.530319797414</v>
          </cell>
          <cell r="I356">
            <v>142070</v>
          </cell>
          <cell r="J356">
            <v>1865.47</v>
          </cell>
          <cell r="K356">
            <v>14639</v>
          </cell>
          <cell r="M356">
            <v>1</v>
          </cell>
        </row>
        <row r="357">
          <cell r="A357" t="str">
            <v>E3401</v>
          </cell>
          <cell r="B357" t="str">
            <v>Stoke-on-Trent UA</v>
          </cell>
          <cell r="C357" t="str">
            <v>UA</v>
          </cell>
          <cell r="D357" t="str">
            <v>Billing</v>
          </cell>
          <cell r="E357">
            <v>-48544.935325113998</v>
          </cell>
          <cell r="F357">
            <v>-71282.827329127293</v>
          </cell>
          <cell r="I357">
            <v>199152</v>
          </cell>
          <cell r="J357">
            <v>2138.5329999999999</v>
          </cell>
          <cell r="K357">
            <v>23771</v>
          </cell>
          <cell r="M357">
            <v>1</v>
          </cell>
        </row>
        <row r="358">
          <cell r="A358" t="str">
            <v>E3734</v>
          </cell>
          <cell r="B358" t="str">
            <v>Stratford-on-Avon</v>
          </cell>
          <cell r="C358" t="str">
            <v>SD</v>
          </cell>
          <cell r="D358" t="str">
            <v>Billing</v>
          </cell>
          <cell r="E358">
            <v>-1117.3336217000001</v>
          </cell>
          <cell r="F358">
            <v>-3401.6171264892314</v>
          </cell>
          <cell r="I358">
            <v>0</v>
          </cell>
          <cell r="J358">
            <v>0</v>
          </cell>
          <cell r="K358" t="str">
            <v/>
          </cell>
        </row>
        <row r="359">
          <cell r="A359" t="str">
            <v>E1635</v>
          </cell>
          <cell r="B359" t="str">
            <v>Stroud</v>
          </cell>
          <cell r="C359" t="str">
            <v>SD</v>
          </cell>
          <cell r="D359" t="str">
            <v>Billing</v>
          </cell>
          <cell r="E359">
            <v>-1053.2850199670002</v>
          </cell>
          <cell r="F359">
            <v>-3407.1625408995228</v>
          </cell>
          <cell r="I359">
            <v>0</v>
          </cell>
          <cell r="J359">
            <v>0</v>
          </cell>
          <cell r="K359" t="str">
            <v/>
          </cell>
        </row>
        <row r="360">
          <cell r="A360" t="str">
            <v>E3520</v>
          </cell>
          <cell r="B360" t="str">
            <v>Suffolk CC</v>
          </cell>
          <cell r="C360" t="str">
            <v>COUNTY</v>
          </cell>
          <cell r="E360">
            <v>-68230.297971726992</v>
          </cell>
          <cell r="F360">
            <v>-98919.264838598858</v>
          </cell>
          <cell r="I360">
            <v>470334</v>
          </cell>
          <cell r="J360">
            <v>5881.38</v>
          </cell>
          <cell r="K360">
            <v>31571</v>
          </cell>
          <cell r="M360">
            <v>1</v>
          </cell>
        </row>
        <row r="361">
          <cell r="A361" t="str">
            <v>E3536</v>
          </cell>
          <cell r="B361" t="str">
            <v>Suffolk Coastal</v>
          </cell>
          <cell r="C361" t="str">
            <v>SD</v>
          </cell>
          <cell r="D361" t="str">
            <v>Billing</v>
          </cell>
          <cell r="E361">
            <v>-1304.0781424639999</v>
          </cell>
          <cell r="F361">
            <v>-14187.895319037676</v>
          </cell>
          <cell r="I361">
            <v>0</v>
          </cell>
          <cell r="J361">
            <v>0</v>
          </cell>
          <cell r="K361" t="str">
            <v/>
          </cell>
        </row>
        <row r="362">
          <cell r="A362" t="str">
            <v>E7035</v>
          </cell>
          <cell r="B362" t="str">
            <v>Suffolk Police and Crime Commissioner and Chief Constable</v>
          </cell>
          <cell r="C362" t="str">
            <v>POL</v>
          </cell>
          <cell r="F362">
            <v>0</v>
          </cell>
          <cell r="G362">
            <v>-70376.466</v>
          </cell>
          <cell r="I362">
            <v>0</v>
          </cell>
          <cell r="J362">
            <v>0</v>
          </cell>
          <cell r="K362" t="str">
            <v/>
          </cell>
        </row>
        <row r="363">
          <cell r="A363" t="str">
            <v>E4505</v>
          </cell>
          <cell r="B363" t="str">
            <v>Sunderland</v>
          </cell>
          <cell r="C363" t="str">
            <v>MD</v>
          </cell>
          <cell r="D363" t="str">
            <v>Billing</v>
          </cell>
          <cell r="E363">
            <v>-57230.930348793998</v>
          </cell>
          <cell r="F363">
            <v>-82163.691540364627</v>
          </cell>
          <cell r="I363">
            <v>193197</v>
          </cell>
          <cell r="J363">
            <v>2303.3220000000001</v>
          </cell>
          <cell r="K363">
            <v>24610</v>
          </cell>
          <cell r="M363">
            <v>1</v>
          </cell>
        </row>
        <row r="364">
          <cell r="A364" t="str">
            <v>E3620</v>
          </cell>
          <cell r="B364" t="str">
            <v>Surrey CC</v>
          </cell>
          <cell r="C364" t="str">
            <v>COUNTY</v>
          </cell>
          <cell r="E364">
            <v>-67078.24819398699</v>
          </cell>
          <cell r="F364">
            <v>-107442.44187841011</v>
          </cell>
          <cell r="I364">
            <v>758100</v>
          </cell>
          <cell r="J364">
            <v>9980.3130000000001</v>
          </cell>
          <cell r="K364">
            <v>38452</v>
          </cell>
          <cell r="M364">
            <v>1</v>
          </cell>
        </row>
        <row r="365">
          <cell r="A365" t="str">
            <v>E3638</v>
          </cell>
          <cell r="B365" t="str">
            <v>Surrey Heath</v>
          </cell>
          <cell r="C365" t="str">
            <v>SD</v>
          </cell>
          <cell r="D365" t="str">
            <v>Billing</v>
          </cell>
          <cell r="E365">
            <v>-356.816506559</v>
          </cell>
          <cell r="F365">
            <v>-1441.8153433292675</v>
          </cell>
          <cell r="I365">
            <v>0</v>
          </cell>
          <cell r="J365">
            <v>0</v>
          </cell>
          <cell r="K365" t="str">
            <v/>
          </cell>
        </row>
        <row r="366">
          <cell r="A366" t="str">
            <v>E7036</v>
          </cell>
          <cell r="B366" t="str">
            <v>Surrey Police and Crime Commissioner and Chief Constable</v>
          </cell>
          <cell r="C366" t="str">
            <v>POL</v>
          </cell>
          <cell r="F366">
            <v>0</v>
          </cell>
          <cell r="G366">
            <v>-100602.448</v>
          </cell>
          <cell r="I366">
            <v>0</v>
          </cell>
          <cell r="J366">
            <v>0</v>
          </cell>
          <cell r="K366" t="str">
            <v/>
          </cell>
        </row>
        <row r="367">
          <cell r="A367" t="str">
            <v>E7053</v>
          </cell>
          <cell r="B367" t="str">
            <v>Sussex Police and Crime Commissioner and Chief Constable</v>
          </cell>
          <cell r="C367" t="str">
            <v>POL</v>
          </cell>
          <cell r="F367">
            <v>0</v>
          </cell>
          <cell r="G367">
            <v>-164921.834</v>
          </cell>
          <cell r="I367">
            <v>0</v>
          </cell>
          <cell r="J367">
            <v>0</v>
          </cell>
          <cell r="K367" t="str">
            <v/>
          </cell>
        </row>
        <row r="368">
          <cell r="A368" t="str">
            <v>E5048</v>
          </cell>
          <cell r="B368" t="str">
            <v>Sutton</v>
          </cell>
          <cell r="C368" t="str">
            <v>OLB</v>
          </cell>
          <cell r="D368" t="str">
            <v>Billing</v>
          </cell>
          <cell r="E368">
            <v>-24750.720197902003</v>
          </cell>
          <cell r="F368">
            <v>-34438.869068546977</v>
          </cell>
          <cell r="I368">
            <v>177441</v>
          </cell>
          <cell r="J368">
            <v>1986.741</v>
          </cell>
          <cell r="K368">
            <v>10328</v>
          </cell>
          <cell r="M368">
            <v>1</v>
          </cell>
        </row>
        <row r="369">
          <cell r="A369" t="str">
            <v>E2241</v>
          </cell>
          <cell r="B369" t="str">
            <v>Swale</v>
          </cell>
          <cell r="C369" t="str">
            <v>SD</v>
          </cell>
          <cell r="D369" t="str">
            <v>Billing</v>
          </cell>
          <cell r="E369">
            <v>-2085.9506428609998</v>
          </cell>
          <cell r="F369">
            <v>-5533.0237377867761</v>
          </cell>
          <cell r="I369">
            <v>0</v>
          </cell>
          <cell r="J369">
            <v>0</v>
          </cell>
          <cell r="K369" t="str">
            <v/>
          </cell>
        </row>
        <row r="370">
          <cell r="A370" t="str">
            <v>E3901</v>
          </cell>
          <cell r="B370" t="str">
            <v>Swindon UA</v>
          </cell>
          <cell r="C370" t="str">
            <v>UA</v>
          </cell>
          <cell r="D370" t="str">
            <v>Billing</v>
          </cell>
          <cell r="E370">
            <v>-20823.024517092002</v>
          </cell>
          <cell r="F370">
            <v>-30587.709079613014</v>
          </cell>
          <cell r="I370">
            <v>159731</v>
          </cell>
          <cell r="J370">
            <v>1643.934</v>
          </cell>
          <cell r="K370">
            <v>10635</v>
          </cell>
          <cell r="M370">
            <v>1</v>
          </cell>
        </row>
        <row r="371">
          <cell r="A371" t="str">
            <v>E4208</v>
          </cell>
          <cell r="B371" t="str">
            <v>Tameside</v>
          </cell>
          <cell r="C371" t="str">
            <v>MD</v>
          </cell>
          <cell r="D371" t="str">
            <v>Billing</v>
          </cell>
          <cell r="E371">
            <v>-34492.916026683008</v>
          </cell>
          <cell r="F371">
            <v>-55555.258677431906</v>
          </cell>
          <cell r="I371">
            <v>178066</v>
          </cell>
          <cell r="J371">
            <v>2608.491</v>
          </cell>
          <cell r="K371">
            <v>15699</v>
          </cell>
          <cell r="M371">
            <v>1</v>
          </cell>
        </row>
        <row r="372">
          <cell r="A372" t="str">
            <v>E3439</v>
          </cell>
          <cell r="B372" t="str">
            <v>Tamworth</v>
          </cell>
          <cell r="C372" t="str">
            <v>SD</v>
          </cell>
          <cell r="D372" t="str">
            <v>Billing</v>
          </cell>
          <cell r="E372">
            <v>-1209.6032946099999</v>
          </cell>
          <cell r="F372">
            <v>-2369.8232203612565</v>
          </cell>
          <cell r="I372">
            <v>0</v>
          </cell>
          <cell r="J372">
            <v>0</v>
          </cell>
          <cell r="K372" t="str">
            <v/>
          </cell>
        </row>
        <row r="373">
          <cell r="A373" t="str">
            <v>E3639</v>
          </cell>
          <cell r="B373" t="str">
            <v>Tandridge</v>
          </cell>
          <cell r="C373" t="str">
            <v>SD</v>
          </cell>
          <cell r="D373" t="str">
            <v>Billing</v>
          </cell>
          <cell r="E373">
            <v>-528.75613493899994</v>
          </cell>
          <cell r="F373">
            <v>-1495.6703141244452</v>
          </cell>
          <cell r="I373">
            <v>0</v>
          </cell>
          <cell r="J373">
            <v>0</v>
          </cell>
          <cell r="K373" t="str">
            <v/>
          </cell>
        </row>
        <row r="374">
          <cell r="A374" t="str">
            <v>E3333</v>
          </cell>
          <cell r="B374" t="str">
            <v>Taunton Deane</v>
          </cell>
          <cell r="C374" t="str">
            <v>SD</v>
          </cell>
          <cell r="D374" t="str">
            <v>Billing</v>
          </cell>
          <cell r="E374">
            <v>-1235.13671034</v>
          </cell>
          <cell r="F374">
            <v>-2844.5875742389931</v>
          </cell>
          <cell r="I374">
            <v>0</v>
          </cell>
          <cell r="J374">
            <v>0</v>
          </cell>
          <cell r="K374" t="str">
            <v/>
          </cell>
        </row>
        <row r="375">
          <cell r="A375" t="str">
            <v>E1137</v>
          </cell>
          <cell r="B375" t="str">
            <v>Teignbridge</v>
          </cell>
          <cell r="C375" t="str">
            <v>SD</v>
          </cell>
          <cell r="D375" t="str">
            <v>Billing</v>
          </cell>
          <cell r="E375">
            <v>-1601.4057353840001</v>
          </cell>
          <cell r="F375">
            <v>-4359.6773183024115</v>
          </cell>
          <cell r="I375">
            <v>0</v>
          </cell>
          <cell r="J375">
            <v>0</v>
          </cell>
          <cell r="K375" t="str">
            <v/>
          </cell>
        </row>
        <row r="376">
          <cell r="A376" t="str">
            <v>E3201</v>
          </cell>
          <cell r="B376" t="str">
            <v>Telford &amp; the Wrekin UA</v>
          </cell>
          <cell r="C376" t="str">
            <v>UA</v>
          </cell>
          <cell r="D376" t="str">
            <v>Billing</v>
          </cell>
          <cell r="E376">
            <v>-24899.499394612001</v>
          </cell>
          <cell r="F376">
            <v>-38443.90345257517</v>
          </cell>
          <cell r="I376">
            <v>132349</v>
          </cell>
          <cell r="J376">
            <v>2077.9319999999998</v>
          </cell>
          <cell r="K376">
            <v>12984</v>
          </cell>
          <cell r="M376">
            <v>1</v>
          </cell>
        </row>
        <row r="377">
          <cell r="A377" t="str">
            <v>E1542</v>
          </cell>
          <cell r="B377" t="str">
            <v>Tendring DC</v>
          </cell>
          <cell r="C377" t="str">
            <v>SD</v>
          </cell>
          <cell r="D377" t="str">
            <v>Billing</v>
          </cell>
          <cell r="E377">
            <v>-2563.8416146079999</v>
          </cell>
          <cell r="F377">
            <v>-5651.8570927245855</v>
          </cell>
          <cell r="I377">
            <v>0</v>
          </cell>
          <cell r="J377">
            <v>0</v>
          </cell>
          <cell r="K377" t="str">
            <v/>
          </cell>
        </row>
        <row r="378">
          <cell r="A378" t="str">
            <v>E1742</v>
          </cell>
          <cell r="B378" t="str">
            <v>Test Valley</v>
          </cell>
          <cell r="C378" t="str">
            <v>SD</v>
          </cell>
          <cell r="D378" t="str">
            <v>Billing</v>
          </cell>
          <cell r="E378">
            <v>-1012.196434954</v>
          </cell>
          <cell r="F378">
            <v>-4309.0232635968823</v>
          </cell>
          <cell r="I378">
            <v>0</v>
          </cell>
          <cell r="J378">
            <v>0</v>
          </cell>
          <cell r="K378" t="str">
            <v/>
          </cell>
        </row>
        <row r="379">
          <cell r="A379" t="str">
            <v>E1636</v>
          </cell>
          <cell r="B379" t="str">
            <v>Tewkesbury</v>
          </cell>
          <cell r="C379" t="str">
            <v>SD</v>
          </cell>
          <cell r="D379" t="str">
            <v>Billing</v>
          </cell>
          <cell r="E379">
            <v>-887.46698453199997</v>
          </cell>
          <cell r="F379">
            <v>1792.5923259323504</v>
          </cell>
          <cell r="I379">
            <v>0</v>
          </cell>
          <cell r="J379">
            <v>0</v>
          </cell>
          <cell r="K379" t="str">
            <v/>
          </cell>
        </row>
        <row r="380">
          <cell r="A380" t="str">
            <v>E7054</v>
          </cell>
          <cell r="B380" t="str">
            <v>Thames Valley Police and Crime Commissioner and Chief Constable</v>
          </cell>
          <cell r="C380" t="str">
            <v>POL</v>
          </cell>
          <cell r="F380">
            <v>0</v>
          </cell>
          <cell r="G380">
            <v>-230390.14</v>
          </cell>
          <cell r="I380">
            <v>0</v>
          </cell>
          <cell r="J380">
            <v>0</v>
          </cell>
          <cell r="K380" t="str">
            <v/>
          </cell>
        </row>
        <row r="381">
          <cell r="A381" t="str">
            <v>E2242</v>
          </cell>
          <cell r="B381" t="str">
            <v>Thanet</v>
          </cell>
          <cell r="C381" t="str">
            <v>SD</v>
          </cell>
          <cell r="D381" t="str">
            <v>Billing</v>
          </cell>
          <cell r="E381">
            <v>-2464.891521859</v>
          </cell>
          <cell r="F381">
            <v>-3066.6816717266042</v>
          </cell>
          <cell r="I381">
            <v>0</v>
          </cell>
          <cell r="J381">
            <v>0</v>
          </cell>
          <cell r="K381" t="str">
            <v/>
          </cell>
        </row>
        <row r="382">
          <cell r="A382" t="str">
            <v>E6349</v>
          </cell>
          <cell r="B382" t="str">
            <v>The Halton, Knowsley, Liverpool, St Helens, Sefton and Wirral Combined Authority</v>
          </cell>
          <cell r="C382" t="str">
            <v>ITA</v>
          </cell>
          <cell r="F382">
            <v>0</v>
          </cell>
          <cell r="K382" t="str">
            <v/>
          </cell>
        </row>
        <row r="383">
          <cell r="A383" t="str">
            <v>E6350</v>
          </cell>
          <cell r="B383" t="str">
            <v>The Barnsley, Doncaster, Rotherham and Sheffield Combined Authority</v>
          </cell>
          <cell r="C383" t="str">
            <v>ITA</v>
          </cell>
          <cell r="F383">
            <v>0</v>
          </cell>
          <cell r="K383" t="str">
            <v/>
          </cell>
        </row>
        <row r="384">
          <cell r="A384" t="str">
            <v>E6351</v>
          </cell>
          <cell r="B384" t="str">
            <v>The Durham, Gateshead, Newcastle, North Tyneside, Northumberland, South Tyneside and Sunderland Combined Authority</v>
          </cell>
          <cell r="C384" t="str">
            <v>ITA</v>
          </cell>
          <cell r="F384">
            <v>0</v>
          </cell>
          <cell r="K384" t="str">
            <v/>
          </cell>
        </row>
        <row r="385">
          <cell r="A385" t="str">
            <v>E6353</v>
          </cell>
          <cell r="B385" t="str">
            <v>The West Yorkshire Combined Authority</v>
          </cell>
          <cell r="C385" t="str">
            <v>ITA</v>
          </cell>
          <cell r="F385">
            <v>0</v>
          </cell>
          <cell r="K385" t="str">
            <v/>
          </cell>
        </row>
        <row r="386">
          <cell r="A386" t="str">
            <v>E1938</v>
          </cell>
          <cell r="B386" t="str">
            <v>Three Rivers</v>
          </cell>
          <cell r="C386" t="str">
            <v>SD</v>
          </cell>
          <cell r="D386" t="str">
            <v>Billing</v>
          </cell>
          <cell r="E386">
            <v>-874.19491477799988</v>
          </cell>
          <cell r="F386">
            <v>-6138.694729097303</v>
          </cell>
          <cell r="I386">
            <v>0</v>
          </cell>
          <cell r="J386">
            <v>0</v>
          </cell>
          <cell r="K386" t="str">
            <v/>
          </cell>
        </row>
        <row r="387">
          <cell r="A387" t="str">
            <v>E1502</v>
          </cell>
          <cell r="B387" t="str">
            <v>Thurrock UA</v>
          </cell>
          <cell r="C387" t="str">
            <v>UA</v>
          </cell>
          <cell r="D387" t="str">
            <v>Billing</v>
          </cell>
          <cell r="E387">
            <v>-20672.72762568</v>
          </cell>
          <cell r="F387">
            <v>-29125.444998873249</v>
          </cell>
          <cell r="I387">
            <v>135597</v>
          </cell>
          <cell r="J387">
            <v>898.15700000000004</v>
          </cell>
          <cell r="K387">
            <v>11619</v>
          </cell>
          <cell r="M387">
            <v>1</v>
          </cell>
        </row>
        <row r="388">
          <cell r="A388" t="str">
            <v>E2243</v>
          </cell>
          <cell r="B388" t="str">
            <v>Tonbridge &amp; Malling</v>
          </cell>
          <cell r="C388" t="str">
            <v>SD</v>
          </cell>
          <cell r="D388" t="str">
            <v>Billing</v>
          </cell>
          <cell r="E388">
            <v>-655.04218889800006</v>
          </cell>
          <cell r="F388">
            <v>307.69930837126583</v>
          </cell>
          <cell r="I388">
            <v>0</v>
          </cell>
          <cell r="J388">
            <v>0</v>
          </cell>
          <cell r="K388" t="str">
            <v/>
          </cell>
        </row>
        <row r="389">
          <cell r="A389" t="str">
            <v>E1102</v>
          </cell>
          <cell r="B389" t="str">
            <v>Torbay UA</v>
          </cell>
          <cell r="C389" t="str">
            <v>UA</v>
          </cell>
          <cell r="D389" t="str">
            <v>Billing</v>
          </cell>
          <cell r="E389">
            <v>-20055.301564879996</v>
          </cell>
          <cell r="F389">
            <v>-29753.017002958761</v>
          </cell>
          <cell r="I389">
            <v>88988</v>
          </cell>
          <cell r="J389">
            <v>720.71799999999996</v>
          </cell>
          <cell r="K389">
            <v>9802</v>
          </cell>
          <cell r="M389">
            <v>1</v>
          </cell>
        </row>
        <row r="390">
          <cell r="A390" t="str">
            <v>E1139</v>
          </cell>
          <cell r="B390" t="str">
            <v>Torridge</v>
          </cell>
          <cell r="C390" t="str">
            <v>SD</v>
          </cell>
          <cell r="D390" t="str">
            <v>Billing</v>
          </cell>
          <cell r="E390">
            <v>-1152.325671003</v>
          </cell>
          <cell r="F390">
            <v>-1802.983952485599</v>
          </cell>
          <cell r="I390">
            <v>0</v>
          </cell>
          <cell r="J390">
            <v>0</v>
          </cell>
          <cell r="K390" t="str">
            <v/>
          </cell>
        </row>
        <row r="391">
          <cell r="A391" t="str">
            <v>E5020</v>
          </cell>
          <cell r="B391" t="str">
            <v>Tower Hamlets</v>
          </cell>
          <cell r="C391" t="str">
            <v>ILB</v>
          </cell>
          <cell r="D391" t="str">
            <v>Billing</v>
          </cell>
          <cell r="E391">
            <v>-68664.724367064991</v>
          </cell>
          <cell r="F391">
            <v>-126010.93380217931</v>
          </cell>
          <cell r="I391">
            <v>323859</v>
          </cell>
          <cell r="J391">
            <v>3799.5590000000002</v>
          </cell>
          <cell r="K391">
            <v>36883</v>
          </cell>
          <cell r="M391">
            <v>1</v>
          </cell>
        </row>
        <row r="392">
          <cell r="A392" t="str">
            <v>E4209</v>
          </cell>
          <cell r="B392" t="str">
            <v>Trafford</v>
          </cell>
          <cell r="C392" t="str">
            <v>MD</v>
          </cell>
          <cell r="D392" t="str">
            <v>Billing</v>
          </cell>
          <cell r="E392">
            <v>-22989.082269874001</v>
          </cell>
          <cell r="F392">
            <v>-40548.705080599619</v>
          </cell>
          <cell r="I392">
            <v>179299</v>
          </cell>
          <cell r="J392">
            <v>2574.5340000000001</v>
          </cell>
          <cell r="K392">
            <v>13039</v>
          </cell>
          <cell r="M392">
            <v>1</v>
          </cell>
        </row>
        <row r="393">
          <cell r="A393" t="str">
            <v>E2244</v>
          </cell>
          <cell r="B393" t="str">
            <v>Tunbridge Wells</v>
          </cell>
          <cell r="C393" t="str">
            <v>SD</v>
          </cell>
          <cell r="D393" t="str">
            <v>Billing</v>
          </cell>
          <cell r="E393">
            <v>-833.82294813700003</v>
          </cell>
          <cell r="F393">
            <v>-3504.8465330136055</v>
          </cell>
          <cell r="I393">
            <v>0</v>
          </cell>
          <cell r="J393">
            <v>0</v>
          </cell>
          <cell r="K393" t="str">
            <v/>
          </cell>
        </row>
        <row r="394">
          <cell r="A394" t="str">
            <v>E6145</v>
          </cell>
          <cell r="B394" t="str">
            <v>Tyne and Wear Fire and Rescue Authority</v>
          </cell>
          <cell r="C394" t="str">
            <v>FIRE</v>
          </cell>
          <cell r="E394">
            <v>-13180.057690710999</v>
          </cell>
          <cell r="F394">
            <v>-14389.039241134302</v>
          </cell>
          <cell r="I394">
            <v>0</v>
          </cell>
          <cell r="J394">
            <v>0</v>
          </cell>
          <cell r="K394" t="str">
            <v/>
          </cell>
        </row>
        <row r="395">
          <cell r="A395" t="str">
            <v>E1544</v>
          </cell>
          <cell r="B395" t="str">
            <v>Uttlesford</v>
          </cell>
          <cell r="C395" t="str">
            <v>SD</v>
          </cell>
          <cell r="D395" t="str">
            <v>Billing</v>
          </cell>
          <cell r="E395">
            <v>-684.17630511799996</v>
          </cell>
          <cell r="F395">
            <v>-3085.3023236725362</v>
          </cell>
          <cell r="I395">
            <v>0</v>
          </cell>
          <cell r="J395">
            <v>0</v>
          </cell>
          <cell r="K395" t="str">
            <v/>
          </cell>
        </row>
        <row r="396">
          <cell r="A396" t="str">
            <v>E3134</v>
          </cell>
          <cell r="B396" t="str">
            <v>Vale of White Horse DC</v>
          </cell>
          <cell r="C396" t="str">
            <v>SD</v>
          </cell>
          <cell r="D396" t="str">
            <v>Billing</v>
          </cell>
          <cell r="E396">
            <v>-1082.453932395</v>
          </cell>
          <cell r="F396">
            <v>-820.10391311408478</v>
          </cell>
          <cell r="I396">
            <v>0</v>
          </cell>
          <cell r="J396">
            <v>0</v>
          </cell>
          <cell r="K396" t="str">
            <v/>
          </cell>
        </row>
        <row r="397">
          <cell r="A397" t="str">
            <v>E4705</v>
          </cell>
          <cell r="B397" t="str">
            <v>Wakefield</v>
          </cell>
          <cell r="C397" t="str">
            <v>MD</v>
          </cell>
          <cell r="D397" t="str">
            <v>Billing</v>
          </cell>
          <cell r="E397">
            <v>-42915.374530686997</v>
          </cell>
          <cell r="F397">
            <v>-68428.322250270488</v>
          </cell>
          <cell r="I397">
            <v>245230</v>
          </cell>
          <cell r="J397">
            <v>2313.7640000000001</v>
          </cell>
          <cell r="K397">
            <v>25577</v>
          </cell>
          <cell r="M397">
            <v>1</v>
          </cell>
        </row>
        <row r="398">
          <cell r="A398" t="str">
            <v>E4606</v>
          </cell>
          <cell r="B398" t="str">
            <v>Walsall</v>
          </cell>
          <cell r="C398" t="str">
            <v>MD</v>
          </cell>
          <cell r="D398" t="str">
            <v>Billing</v>
          </cell>
          <cell r="E398">
            <v>-45759.081738851004</v>
          </cell>
          <cell r="F398">
            <v>-65852.838115007195</v>
          </cell>
          <cell r="I398">
            <v>237360</v>
          </cell>
          <cell r="J398">
            <v>3006.6289999999999</v>
          </cell>
          <cell r="K398">
            <v>18577</v>
          </cell>
          <cell r="M398">
            <v>1</v>
          </cell>
        </row>
        <row r="399">
          <cell r="A399" t="str">
            <v>E5049</v>
          </cell>
          <cell r="B399" t="str">
            <v>Waltham Forest</v>
          </cell>
          <cell r="C399" t="str">
            <v>OLB</v>
          </cell>
          <cell r="D399" t="str">
            <v>Billing</v>
          </cell>
          <cell r="E399">
            <v>-44483.622482156003</v>
          </cell>
          <cell r="F399">
            <v>-64590.31941049514</v>
          </cell>
          <cell r="I399">
            <v>239849</v>
          </cell>
          <cell r="J399">
            <v>2809.3560000000002</v>
          </cell>
          <cell r="K399">
            <v>16765</v>
          </cell>
          <cell r="M399">
            <v>1</v>
          </cell>
        </row>
        <row r="400">
          <cell r="A400" t="str">
            <v>E5021</v>
          </cell>
          <cell r="B400" t="str">
            <v>Wandsworth</v>
          </cell>
          <cell r="C400" t="str">
            <v>ILB</v>
          </cell>
          <cell r="D400" t="str">
            <v>Billing</v>
          </cell>
          <cell r="E400">
            <v>-46957.013015635996</v>
          </cell>
          <cell r="F400">
            <v>-66328.58998575958</v>
          </cell>
          <cell r="I400">
            <v>208324</v>
          </cell>
          <cell r="J400">
            <v>2258.9319999999998</v>
          </cell>
          <cell r="K400">
            <v>28756</v>
          </cell>
          <cell r="M400">
            <v>1</v>
          </cell>
        </row>
        <row r="401">
          <cell r="A401" t="str">
            <v>E0602</v>
          </cell>
          <cell r="B401" t="str">
            <v>Warrington UA</v>
          </cell>
          <cell r="C401" t="str">
            <v>UA</v>
          </cell>
          <cell r="D401" t="str">
            <v>Billing</v>
          </cell>
          <cell r="E401">
            <v>-17192.251333487002</v>
          </cell>
          <cell r="F401">
            <v>-30008.291732910955</v>
          </cell>
          <cell r="I401">
            <v>151888</v>
          </cell>
          <cell r="J401">
            <v>2255.5079999999998</v>
          </cell>
          <cell r="K401">
            <v>12901</v>
          </cell>
          <cell r="M401">
            <v>1</v>
          </cell>
        </row>
        <row r="402">
          <cell r="A402" t="str">
            <v>E3735</v>
          </cell>
          <cell r="B402" t="str">
            <v>Warwick</v>
          </cell>
          <cell r="C402" t="str">
            <v>SD</v>
          </cell>
          <cell r="D402" t="str">
            <v>Billing</v>
          </cell>
          <cell r="E402">
            <v>-1586.730675605</v>
          </cell>
          <cell r="F402">
            <v>-734.83937097508442</v>
          </cell>
          <cell r="I402">
            <v>0</v>
          </cell>
          <cell r="J402">
            <v>0</v>
          </cell>
          <cell r="K402" t="str">
            <v/>
          </cell>
        </row>
        <row r="403">
          <cell r="A403" t="str">
            <v>E3720</v>
          </cell>
          <cell r="B403" t="str">
            <v>Warwickshire CC</v>
          </cell>
          <cell r="C403" t="str">
            <v>COUNTY</v>
          </cell>
          <cell r="E403">
            <v>-37502.515909340997</v>
          </cell>
          <cell r="F403">
            <v>-59708.980963868453</v>
          </cell>
          <cell r="I403">
            <v>380779</v>
          </cell>
          <cell r="J403">
            <v>4808.6540000000005</v>
          </cell>
          <cell r="K403">
            <v>24159</v>
          </cell>
          <cell r="M403">
            <v>1</v>
          </cell>
        </row>
        <row r="404">
          <cell r="A404" t="str">
            <v>E7037</v>
          </cell>
          <cell r="B404" t="str">
            <v>Warwickshire Police and Crime Commissioner and Chief Constable</v>
          </cell>
          <cell r="C404" t="str">
            <v>POL</v>
          </cell>
          <cell r="F404">
            <v>0</v>
          </cell>
          <cell r="G404">
            <v>-53614.749000000003</v>
          </cell>
          <cell r="I404">
            <v>0</v>
          </cell>
          <cell r="J404">
            <v>0</v>
          </cell>
          <cell r="K404" t="str">
            <v/>
          </cell>
        </row>
        <row r="405">
          <cell r="A405" t="str">
            <v>E1939</v>
          </cell>
          <cell r="B405" t="str">
            <v>Watford</v>
          </cell>
          <cell r="C405" t="str">
            <v>SD</v>
          </cell>
          <cell r="D405" t="str">
            <v>Billing</v>
          </cell>
          <cell r="E405">
            <v>-1311.304252894</v>
          </cell>
          <cell r="F405">
            <v>2922.5620742683354</v>
          </cell>
          <cell r="I405">
            <v>0</v>
          </cell>
          <cell r="J405">
            <v>0</v>
          </cell>
          <cell r="K405" t="str">
            <v/>
          </cell>
        </row>
        <row r="406">
          <cell r="A406" t="str">
            <v>E3537</v>
          </cell>
          <cell r="B406" t="str">
            <v>Waveney</v>
          </cell>
          <cell r="C406" t="str">
            <v>SD</v>
          </cell>
          <cell r="D406" t="str">
            <v>Billing</v>
          </cell>
          <cell r="E406">
            <v>-2018.1774981519998</v>
          </cell>
          <cell r="F406">
            <v>-3739.1231263864311</v>
          </cell>
          <cell r="I406">
            <v>0</v>
          </cell>
          <cell r="J406">
            <v>0</v>
          </cell>
          <cell r="K406" t="str">
            <v/>
          </cell>
        </row>
        <row r="407">
          <cell r="A407" t="str">
            <v>E3640</v>
          </cell>
          <cell r="B407" t="str">
            <v>Waverley</v>
          </cell>
          <cell r="C407" t="str">
            <v>SD</v>
          </cell>
          <cell r="D407" t="str">
            <v>Billing</v>
          </cell>
          <cell r="E407">
            <v>-764.74891622899997</v>
          </cell>
          <cell r="F407">
            <v>-2053.4044903889903</v>
          </cell>
          <cell r="I407">
            <v>0</v>
          </cell>
          <cell r="J407">
            <v>0</v>
          </cell>
          <cell r="K407" t="str">
            <v/>
          </cell>
        </row>
        <row r="408">
          <cell r="A408" t="str">
            <v>E1437</v>
          </cell>
          <cell r="B408" t="str">
            <v>Wealden</v>
          </cell>
          <cell r="C408" t="str">
            <v>SD</v>
          </cell>
          <cell r="D408" t="str">
            <v>Billing</v>
          </cell>
          <cell r="E408">
            <v>-1213.322225761</v>
          </cell>
          <cell r="F408">
            <v>-3987.9246101890935</v>
          </cell>
          <cell r="I408">
            <v>0</v>
          </cell>
          <cell r="J408">
            <v>0</v>
          </cell>
          <cell r="K408" t="str">
            <v/>
          </cell>
        </row>
        <row r="409">
          <cell r="A409" t="str">
            <v>E2837</v>
          </cell>
          <cell r="B409" t="str">
            <v>Wellingborough</v>
          </cell>
          <cell r="C409" t="str">
            <v>SD</v>
          </cell>
          <cell r="D409" t="str">
            <v>Billing</v>
          </cell>
          <cell r="E409">
            <v>-1238.6761741359999</v>
          </cell>
          <cell r="F409">
            <v>-3189.5741606013903</v>
          </cell>
          <cell r="I409">
            <v>0</v>
          </cell>
          <cell r="J409">
            <v>0</v>
          </cell>
          <cell r="K409" t="str">
            <v/>
          </cell>
        </row>
        <row r="410">
          <cell r="A410" t="str">
            <v>E1940</v>
          </cell>
          <cell r="B410" t="str">
            <v>Welwyn Hatfield</v>
          </cell>
          <cell r="C410" t="str">
            <v>SD</v>
          </cell>
          <cell r="D410" t="str">
            <v>Billing</v>
          </cell>
          <cell r="E410">
            <v>-1306.989508399</v>
          </cell>
          <cell r="F410">
            <v>-4990.9016668128779</v>
          </cell>
          <cell r="I410">
            <v>0</v>
          </cell>
          <cell r="J410">
            <v>0</v>
          </cell>
          <cell r="K410" t="str">
            <v/>
          </cell>
        </row>
        <row r="411">
          <cell r="A411" t="str">
            <v>E0302</v>
          </cell>
          <cell r="B411" t="str">
            <v xml:space="preserve">West Berkshire UA  </v>
          </cell>
          <cell r="C411" t="str">
            <v>UA</v>
          </cell>
          <cell r="D411" t="str">
            <v>Billing</v>
          </cell>
          <cell r="E411">
            <v>-9529.1613013730002</v>
          </cell>
          <cell r="F411">
            <v>-17387.923890089263</v>
          </cell>
          <cell r="I411">
            <v>119937</v>
          </cell>
          <cell r="J411">
            <v>1854.46</v>
          </cell>
          <cell r="K411">
            <v>6159</v>
          </cell>
          <cell r="M411">
            <v>1</v>
          </cell>
        </row>
        <row r="412">
          <cell r="A412" t="str">
            <v>E1140</v>
          </cell>
          <cell r="B412" t="str">
            <v>West Devon</v>
          </cell>
          <cell r="C412" t="str">
            <v>SD</v>
          </cell>
          <cell r="D412" t="str">
            <v>Billing</v>
          </cell>
          <cell r="E412">
            <v>-623.40353304999996</v>
          </cell>
          <cell r="F412">
            <v>-1066.9171216538418</v>
          </cell>
          <cell r="I412">
            <v>0</v>
          </cell>
          <cell r="J412">
            <v>0</v>
          </cell>
          <cell r="K412" t="str">
            <v/>
          </cell>
        </row>
        <row r="413">
          <cell r="A413" t="str">
            <v>E1237</v>
          </cell>
          <cell r="B413" t="str">
            <v>West Dorset DC</v>
          </cell>
          <cell r="C413" t="str">
            <v>SD</v>
          </cell>
          <cell r="D413" t="str">
            <v>Billing</v>
          </cell>
          <cell r="E413">
            <v>-1289.0426869330001</v>
          </cell>
          <cell r="F413">
            <v>-2862.4963256365359</v>
          </cell>
          <cell r="I413">
            <v>0</v>
          </cell>
          <cell r="J413">
            <v>0</v>
          </cell>
          <cell r="K413" t="str">
            <v/>
          </cell>
        </row>
        <row r="414">
          <cell r="A414" t="str">
            <v>E2343</v>
          </cell>
          <cell r="B414" t="str">
            <v>West Lancashire</v>
          </cell>
          <cell r="C414" t="str">
            <v>SD</v>
          </cell>
          <cell r="D414" t="str">
            <v>Billing</v>
          </cell>
          <cell r="E414">
            <v>-1575.6259656350001</v>
          </cell>
          <cell r="F414">
            <v>-3230.3896148596482</v>
          </cell>
          <cell r="I414">
            <v>0</v>
          </cell>
          <cell r="J414">
            <v>0</v>
          </cell>
          <cell r="K414" t="str">
            <v/>
          </cell>
        </row>
        <row r="415">
          <cell r="A415" t="str">
            <v>E2537</v>
          </cell>
          <cell r="B415" t="str">
            <v>West Lindsey</v>
          </cell>
          <cell r="C415" t="str">
            <v>SD</v>
          </cell>
          <cell r="D415" t="str">
            <v>Billing</v>
          </cell>
          <cell r="E415">
            <v>-1387.3454922249998</v>
          </cell>
          <cell r="F415">
            <v>-3454.2103555807321</v>
          </cell>
          <cell r="I415">
            <v>0</v>
          </cell>
          <cell r="J415">
            <v>0</v>
          </cell>
          <cell r="K415" t="str">
            <v/>
          </cell>
        </row>
        <row r="416">
          <cell r="A416" t="str">
            <v>E6207</v>
          </cell>
          <cell r="B416" t="str">
            <v>West London Waste Authority</v>
          </cell>
          <cell r="C416" t="str">
            <v>WASTE</v>
          </cell>
          <cell r="F416">
            <v>0</v>
          </cell>
          <cell r="I416">
            <v>0</v>
          </cell>
          <cell r="J416">
            <v>0</v>
          </cell>
          <cell r="K416" t="str">
            <v/>
          </cell>
        </row>
        <row r="417">
          <cell r="A417" t="str">
            <v>E7055</v>
          </cell>
          <cell r="B417" t="str">
            <v>West Mercia Police and Crime Commissioner and Chief Constable</v>
          </cell>
          <cell r="C417" t="str">
            <v>POL</v>
          </cell>
          <cell r="F417">
            <v>0</v>
          </cell>
          <cell r="G417">
            <v>-121711.518</v>
          </cell>
          <cell r="I417">
            <v>0</v>
          </cell>
          <cell r="J417">
            <v>0</v>
          </cell>
          <cell r="K417" t="str">
            <v/>
          </cell>
        </row>
        <row r="418">
          <cell r="A418" t="str">
            <v>E6146</v>
          </cell>
          <cell r="B418" t="str">
            <v>West Midlands Fire and Rescue Authority</v>
          </cell>
          <cell r="C418" t="str">
            <v>FIRE</v>
          </cell>
          <cell r="E418">
            <v>-27794.503648063001</v>
          </cell>
          <cell r="F418">
            <v>-31204.798749657552</v>
          </cell>
          <cell r="I418">
            <v>0</v>
          </cell>
          <cell r="J418">
            <v>0</v>
          </cell>
          <cell r="K418" t="str">
            <v/>
          </cell>
        </row>
        <row r="419">
          <cell r="A419" t="str">
            <v>E6346</v>
          </cell>
          <cell r="B419" t="str">
            <v>West Midlands Integrated Transport Authority</v>
          </cell>
          <cell r="C419" t="str">
            <v>ITA</v>
          </cell>
          <cell r="F419">
            <v>0</v>
          </cell>
          <cell r="I419">
            <v>0</v>
          </cell>
          <cell r="J419">
            <v>0</v>
          </cell>
          <cell r="K419" t="str">
            <v/>
          </cell>
        </row>
        <row r="420">
          <cell r="A420" t="str">
            <v>E7046</v>
          </cell>
          <cell r="B420" t="str">
            <v>West Midlands Police and Crime Commissioner and Chief Constable</v>
          </cell>
          <cell r="C420" t="str">
            <v>POL</v>
          </cell>
          <cell r="F420">
            <v>0</v>
          </cell>
          <cell r="G420">
            <v>-450125.54300000001</v>
          </cell>
          <cell r="I420">
            <v>0</v>
          </cell>
          <cell r="J420">
            <v>0</v>
          </cell>
          <cell r="K420" t="str">
            <v/>
          </cell>
        </row>
        <row r="421">
          <cell r="A421" t="str">
            <v>E3135</v>
          </cell>
          <cell r="B421" t="str">
            <v>West Oxfordshire</v>
          </cell>
          <cell r="C421" t="str">
            <v>SD</v>
          </cell>
          <cell r="D421" t="str">
            <v>Billing</v>
          </cell>
          <cell r="E421">
            <v>-1057.4462792639999</v>
          </cell>
          <cell r="F421">
            <v>-2520.9971033279467</v>
          </cell>
          <cell r="I421">
            <v>0</v>
          </cell>
          <cell r="J421">
            <v>0</v>
          </cell>
          <cell r="K421" t="str">
            <v/>
          </cell>
        </row>
        <row r="422">
          <cell r="A422" t="str">
            <v>E3335</v>
          </cell>
          <cell r="B422" t="str">
            <v>West Somerset DC</v>
          </cell>
          <cell r="C422" t="str">
            <v>SD</v>
          </cell>
          <cell r="D422" t="str">
            <v>Billing</v>
          </cell>
          <cell r="E422">
            <v>-550.31971465200002</v>
          </cell>
          <cell r="F422">
            <v>1361.4239729492983</v>
          </cell>
          <cell r="I422">
            <v>0</v>
          </cell>
          <cell r="J422">
            <v>0</v>
          </cell>
          <cell r="K422" t="str">
            <v/>
          </cell>
        </row>
        <row r="423">
          <cell r="A423" t="str">
            <v>E3820</v>
          </cell>
          <cell r="B423" t="str">
            <v>West Sussex CC</v>
          </cell>
          <cell r="C423" t="str">
            <v>COUNTY</v>
          </cell>
          <cell r="E423">
            <v>-53079.886907227999</v>
          </cell>
          <cell r="F423">
            <v>-76236.289449804099</v>
          </cell>
          <cell r="I423">
            <v>528760</v>
          </cell>
          <cell r="J423">
            <v>8072.3869999999997</v>
          </cell>
          <cell r="K423">
            <v>35739</v>
          </cell>
          <cell r="M423">
            <v>1</v>
          </cell>
        </row>
        <row r="424">
          <cell r="A424" t="str">
            <v>E6147</v>
          </cell>
          <cell r="B424" t="str">
            <v>West Yorkshire Fire and Rescue Authority</v>
          </cell>
          <cell r="C424" t="str">
            <v>FIRE</v>
          </cell>
          <cell r="E424">
            <v>-20496.934067724003</v>
          </cell>
          <cell r="F424">
            <v>-22771.132047183368</v>
          </cell>
          <cell r="I424">
            <v>0</v>
          </cell>
          <cell r="J424">
            <v>0</v>
          </cell>
          <cell r="K424" t="str">
            <v/>
          </cell>
        </row>
        <row r="425">
          <cell r="A425" t="str">
            <v>E7047</v>
          </cell>
          <cell r="B425" t="str">
            <v>West Yorkshire Police and Crime Commissioner and Chief Constable</v>
          </cell>
          <cell r="C425" t="str">
            <v>POL</v>
          </cell>
          <cell r="F425">
            <v>0</v>
          </cell>
          <cell r="G425">
            <v>-317530.58899999998</v>
          </cell>
          <cell r="I425">
            <v>0</v>
          </cell>
          <cell r="J425">
            <v>0</v>
          </cell>
          <cell r="K425" t="str">
            <v/>
          </cell>
        </row>
        <row r="426">
          <cell r="A426" t="str">
            <v>E6206</v>
          </cell>
          <cell r="B426" t="str">
            <v>Western Riverside Waste Authority</v>
          </cell>
          <cell r="C426" t="str">
            <v>WASTE</v>
          </cell>
          <cell r="F426">
            <v>0</v>
          </cell>
          <cell r="I426">
            <v>0</v>
          </cell>
          <cell r="J426">
            <v>0</v>
          </cell>
          <cell r="K426" t="str">
            <v/>
          </cell>
        </row>
        <row r="427">
          <cell r="A427" t="str">
            <v>E5022</v>
          </cell>
          <cell r="B427" t="str">
            <v>Westminster</v>
          </cell>
          <cell r="C427" t="str">
            <v>ILB</v>
          </cell>
          <cell r="D427" t="str">
            <v>Billing</v>
          </cell>
          <cell r="E427">
            <v>-57851.443866965004</v>
          </cell>
          <cell r="F427">
            <v>11676.32620263339</v>
          </cell>
          <cell r="I427">
            <v>147578</v>
          </cell>
          <cell r="J427">
            <v>1139.357</v>
          </cell>
          <cell r="K427">
            <v>32886</v>
          </cell>
          <cell r="M427">
            <v>1</v>
          </cell>
        </row>
        <row r="428">
          <cell r="A428" t="str">
            <v>E1238</v>
          </cell>
          <cell r="B428" t="str">
            <v>Weymouth &amp; Portland</v>
          </cell>
          <cell r="C428" t="str">
            <v>SD</v>
          </cell>
          <cell r="D428" t="str">
            <v>Billing</v>
          </cell>
          <cell r="E428">
            <v>-742.382371466</v>
          </cell>
          <cell r="F428">
            <v>-2090.5867895726951</v>
          </cell>
          <cell r="I428">
            <v>0</v>
          </cell>
          <cell r="J428">
            <v>0</v>
          </cell>
          <cell r="K428" t="str">
            <v/>
          </cell>
        </row>
        <row r="429">
          <cell r="A429" t="str">
            <v>E4210</v>
          </cell>
          <cell r="B429" t="str">
            <v>Wigan MBC</v>
          </cell>
          <cell r="C429" t="str">
            <v>MD</v>
          </cell>
          <cell r="D429" t="str">
            <v>Billing</v>
          </cell>
          <cell r="E429">
            <v>-43987.371115212001</v>
          </cell>
          <cell r="F429">
            <v>-66263.866426471635</v>
          </cell>
          <cell r="I429">
            <v>230749</v>
          </cell>
          <cell r="J429">
            <v>3714.5479999999998</v>
          </cell>
          <cell r="K429">
            <v>26929</v>
          </cell>
          <cell r="M429">
            <v>1</v>
          </cell>
        </row>
        <row r="430">
          <cell r="A430" t="str">
            <v>E7039</v>
          </cell>
          <cell r="B430" t="str">
            <v>Wiltshire Police and Crime Commissioner and Chief Constable</v>
          </cell>
          <cell r="C430" t="str">
            <v>POL</v>
          </cell>
          <cell r="F430">
            <v>0</v>
          </cell>
          <cell r="G430">
            <v>-63402.529000000002</v>
          </cell>
          <cell r="I430">
            <v>0</v>
          </cell>
          <cell r="J430">
            <v>0</v>
          </cell>
          <cell r="K430" t="str">
            <v/>
          </cell>
        </row>
        <row r="431">
          <cell r="A431" t="str">
            <v>E3902</v>
          </cell>
          <cell r="B431" t="str">
            <v>Wiltshire UA</v>
          </cell>
          <cell r="C431" t="str">
            <v>UA</v>
          </cell>
          <cell r="D431" t="str">
            <v>Billing</v>
          </cell>
          <cell r="E431">
            <v>-34725.573744717003</v>
          </cell>
          <cell r="F431">
            <v>-51793.746901621591</v>
          </cell>
          <cell r="I431">
            <v>311246</v>
          </cell>
          <cell r="J431">
            <v>3592.6950000000002</v>
          </cell>
          <cell r="K431">
            <v>18269</v>
          </cell>
          <cell r="M431">
            <v>1</v>
          </cell>
        </row>
        <row r="432">
          <cell r="A432" t="str">
            <v>E1743</v>
          </cell>
          <cell r="B432" t="str">
            <v>Winchester</v>
          </cell>
          <cell r="C432" t="str">
            <v>SD</v>
          </cell>
          <cell r="D432" t="str">
            <v>Billing</v>
          </cell>
          <cell r="E432">
            <v>-1003.01527702</v>
          </cell>
          <cell r="F432">
            <v>-846.64456217926795</v>
          </cell>
          <cell r="I432">
            <v>0</v>
          </cell>
          <cell r="J432">
            <v>0</v>
          </cell>
          <cell r="K432" t="str">
            <v/>
          </cell>
        </row>
        <row r="433">
          <cell r="A433" t="str">
            <v>E0305</v>
          </cell>
          <cell r="B433" t="str">
            <v>Windsor &amp; Maidenhead UA</v>
          </cell>
          <cell r="C433" t="str">
            <v>UA</v>
          </cell>
          <cell r="D433" t="str">
            <v>Billing</v>
          </cell>
          <cell r="E433">
            <v>-7621.2351694279996</v>
          </cell>
          <cell r="F433">
            <v>-13950.717931906907</v>
          </cell>
          <cell r="I433">
            <v>104833</v>
          </cell>
          <cell r="J433">
            <v>1207.0840000000001</v>
          </cell>
          <cell r="K433">
            <v>5032</v>
          </cell>
          <cell r="M433">
            <v>1</v>
          </cell>
        </row>
        <row r="434">
          <cell r="A434" t="str">
            <v>E4305</v>
          </cell>
          <cell r="B434" t="str">
            <v>Wirral</v>
          </cell>
          <cell r="C434" t="str">
            <v>MD</v>
          </cell>
          <cell r="D434" t="str">
            <v>Billing</v>
          </cell>
          <cell r="E434">
            <v>-50712.455335127001</v>
          </cell>
          <cell r="F434">
            <v>-76656.338729784577</v>
          </cell>
          <cell r="I434">
            <v>238630</v>
          </cell>
          <cell r="J434">
            <v>3461.3969999999999</v>
          </cell>
          <cell r="K434">
            <v>30601</v>
          </cell>
          <cell r="M434">
            <v>1</v>
          </cell>
        </row>
        <row r="435">
          <cell r="A435" t="str">
            <v>E3641</v>
          </cell>
          <cell r="B435" t="str">
            <v>Woking BC</v>
          </cell>
          <cell r="C435" t="str">
            <v>SD</v>
          </cell>
          <cell r="D435" t="str">
            <v>Billing</v>
          </cell>
          <cell r="E435">
            <v>-587.62208807600007</v>
          </cell>
          <cell r="F435">
            <v>-3703.0153903113892</v>
          </cell>
          <cell r="I435">
            <v>0</v>
          </cell>
          <cell r="J435">
            <v>0</v>
          </cell>
          <cell r="K435" t="str">
            <v/>
          </cell>
        </row>
        <row r="436">
          <cell r="A436" t="str">
            <v>E0306</v>
          </cell>
          <cell r="B436" t="str">
            <v>Wokingham UA</v>
          </cell>
          <cell r="C436" t="str">
            <v>UA</v>
          </cell>
          <cell r="D436" t="str">
            <v>Billing</v>
          </cell>
          <cell r="E436">
            <v>-6145.4106965380006</v>
          </cell>
          <cell r="F436">
            <v>-12734.117546421743</v>
          </cell>
          <cell r="I436">
            <v>116820</v>
          </cell>
          <cell r="J436">
            <v>1805.7149999999999</v>
          </cell>
          <cell r="K436">
            <v>5634</v>
          </cell>
          <cell r="M436">
            <v>1</v>
          </cell>
        </row>
        <row r="437">
          <cell r="A437" t="str">
            <v>E4607</v>
          </cell>
          <cell r="B437" t="str">
            <v>Wolverhampton</v>
          </cell>
          <cell r="C437" t="str">
            <v>MD</v>
          </cell>
          <cell r="D437" t="str">
            <v>Billing</v>
          </cell>
          <cell r="E437">
            <v>-50283.656586263001</v>
          </cell>
          <cell r="F437">
            <v>-71967.139672591526</v>
          </cell>
          <cell r="I437">
            <v>208845</v>
          </cell>
          <cell r="J437">
            <v>2806.6990000000001</v>
          </cell>
          <cell r="K437">
            <v>21856</v>
          </cell>
          <cell r="M437">
            <v>1</v>
          </cell>
        </row>
        <row r="438">
          <cell r="A438" t="str">
            <v>E1837</v>
          </cell>
          <cell r="B438" t="str">
            <v>Worcester</v>
          </cell>
          <cell r="C438" t="str">
            <v>SD</v>
          </cell>
          <cell r="D438" t="str">
            <v>Billing</v>
          </cell>
          <cell r="E438">
            <v>-1213.2622821059999</v>
          </cell>
          <cell r="F438">
            <v>-1300.5456394450282</v>
          </cell>
          <cell r="I438">
            <v>0</v>
          </cell>
          <cell r="J438">
            <v>0</v>
          </cell>
          <cell r="K438" t="str">
            <v/>
          </cell>
        </row>
        <row r="439">
          <cell r="A439" t="str">
            <v>E1821</v>
          </cell>
          <cell r="B439" t="str">
            <v>Worcestershire CC</v>
          </cell>
          <cell r="C439" t="str">
            <v>COUNTY</v>
          </cell>
          <cell r="E439">
            <v>-36346.546471814996</v>
          </cell>
          <cell r="F439">
            <v>-57683.269721582081</v>
          </cell>
          <cell r="I439">
            <v>361663</v>
          </cell>
          <cell r="J439">
            <v>4644.7139999999999</v>
          </cell>
          <cell r="K439">
            <v>30654</v>
          </cell>
          <cell r="M439">
            <v>1</v>
          </cell>
        </row>
        <row r="440">
          <cell r="A440" t="str">
            <v>E3837</v>
          </cell>
          <cell r="B440" t="str">
            <v>Worthing</v>
          </cell>
          <cell r="C440" t="str">
            <v>SD</v>
          </cell>
          <cell r="D440" t="str">
            <v>Billing</v>
          </cell>
          <cell r="E440">
            <v>-1193.3773824710001</v>
          </cell>
          <cell r="F440">
            <v>-3241.0513956470677</v>
          </cell>
          <cell r="I440">
            <v>0</v>
          </cell>
          <cell r="J440">
            <v>0</v>
          </cell>
          <cell r="K440" t="str">
            <v/>
          </cell>
        </row>
        <row r="441">
          <cell r="A441" t="str">
            <v>E1838</v>
          </cell>
          <cell r="B441" t="str">
            <v>Wychavon</v>
          </cell>
          <cell r="C441" t="str">
            <v>SD</v>
          </cell>
          <cell r="D441" t="str">
            <v>Billing</v>
          </cell>
          <cell r="E441">
            <v>-1141.3625959630001</v>
          </cell>
          <cell r="F441">
            <v>-1647.4586122457656</v>
          </cell>
          <cell r="I441">
            <v>0</v>
          </cell>
          <cell r="J441">
            <v>0</v>
          </cell>
          <cell r="K441" t="str">
            <v/>
          </cell>
        </row>
        <row r="442">
          <cell r="A442" t="str">
            <v>E0435</v>
          </cell>
          <cell r="B442" t="str">
            <v>Wycombe</v>
          </cell>
          <cell r="C442" t="str">
            <v>SD</v>
          </cell>
          <cell r="D442" t="str">
            <v>Billing</v>
          </cell>
          <cell r="E442">
            <v>-1490.2458284960001</v>
          </cell>
          <cell r="F442">
            <v>-2229.211249634986</v>
          </cell>
          <cell r="I442">
            <v>0</v>
          </cell>
          <cell r="J442">
            <v>0</v>
          </cell>
          <cell r="K442" t="str">
            <v/>
          </cell>
        </row>
        <row r="443">
          <cell r="A443" t="str">
            <v>E2344</v>
          </cell>
          <cell r="B443" t="str">
            <v>Wyre</v>
          </cell>
          <cell r="C443" t="str">
            <v>SD</v>
          </cell>
          <cell r="D443" t="str">
            <v>Billing</v>
          </cell>
          <cell r="E443">
            <v>-1631.265629489</v>
          </cell>
          <cell r="F443">
            <v>-3725.0707815934429</v>
          </cell>
          <cell r="I443">
            <v>0</v>
          </cell>
          <cell r="J443">
            <v>0</v>
          </cell>
          <cell r="K443" t="str">
            <v/>
          </cell>
        </row>
        <row r="444">
          <cell r="A444" t="str">
            <v>E1839</v>
          </cell>
          <cell r="B444" t="str">
            <v>Wyre Forest</v>
          </cell>
          <cell r="C444" t="str">
            <v>SD</v>
          </cell>
          <cell r="D444" t="str">
            <v>Billing</v>
          </cell>
          <cell r="E444">
            <v>-1179.0655871389999</v>
          </cell>
          <cell r="F444">
            <v>-1461.9562814443441</v>
          </cell>
          <cell r="I444">
            <v>0</v>
          </cell>
          <cell r="J444">
            <v>0</v>
          </cell>
          <cell r="K444" t="str">
            <v/>
          </cell>
        </row>
        <row r="445">
          <cell r="A445" t="str">
            <v>E2701</v>
          </cell>
          <cell r="B445" t="str">
            <v>York UA</v>
          </cell>
          <cell r="C445" t="str">
            <v>UA</v>
          </cell>
          <cell r="D445" t="str">
            <v>Billing</v>
          </cell>
          <cell r="E445">
            <v>-14892.063979095001</v>
          </cell>
          <cell r="F445">
            <v>-28756.09062816486</v>
          </cell>
          <cell r="I445">
            <v>113338</v>
          </cell>
          <cell r="J445">
            <v>2037.48</v>
          </cell>
          <cell r="K445">
            <v>8433</v>
          </cell>
          <cell r="M445">
            <v>1</v>
          </cell>
        </row>
        <row r="446">
          <cell r="A446" t="str">
            <v>E6407</v>
          </cell>
          <cell r="B446" t="str">
            <v>Yorkshire Dales National Park Authority</v>
          </cell>
          <cell r="C446" t="str">
            <v>PARK</v>
          </cell>
          <cell r="F446">
            <v>0</v>
          </cell>
          <cell r="I446">
            <v>0</v>
          </cell>
          <cell r="J446">
            <v>0</v>
          </cell>
          <cell r="K446" t="str">
            <v/>
          </cell>
        </row>
        <row r="447">
          <cell r="B447" t="str">
            <v>TOTAL ENGLAND</v>
          </cell>
          <cell r="E447">
            <v>-7183928.9715156518</v>
          </cell>
          <cell r="F447">
            <v>-11569550.143189004</v>
          </cell>
          <cell r="G447">
            <v>-7213391.2769999988</v>
          </cell>
          <cell r="I447">
            <v>40218134</v>
          </cell>
          <cell r="J447">
            <v>514593.46500000003</v>
          </cell>
          <cell r="K447">
            <v>3387460</v>
          </cell>
          <cell r="M447">
            <v>152</v>
          </cell>
        </row>
      </sheetData>
      <sheetData sheetId="10"/>
      <sheetData sheetId="11"/>
      <sheetData sheetId="12"/>
      <sheetData sheetId="13">
        <row r="3">
          <cell r="A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able_"/>
      <sheetName val="SchTble-_high_needs_&amp;_AP_setti_"/>
      <sheetName val="Early_Years_Proforma"/>
      <sheetName val="DSG Reconciliation"/>
      <sheetName val="Reconcilation &amp; Check"/>
      <sheetName val="Cost_Centre_Total_USE"/>
      <sheetName val="2016-17 Delegated Budget Alloca"/>
      <sheetName val="Sch Summary 01 Mar 2016"/>
      <sheetName val="16-17 Income"/>
      <sheetName val="PP Detail"/>
      <sheetName val="Capital"/>
      <sheetName val="Non Controllables"/>
      <sheetName val="FY15-16 Mar 20 2015"/>
    </sheetNames>
    <sheetDataSet>
      <sheetData sheetId="0">
        <row r="1">
          <cell r="B1"/>
          <cell r="C1"/>
          <cell r="D1"/>
          <cell r="E1"/>
          <cell r="F1"/>
          <cell r="G1"/>
          <cell r="H1"/>
          <cell r="I1"/>
          <cell r="J1"/>
          <cell r="K1"/>
          <cell r="L1"/>
          <cell r="M1"/>
          <cell r="N1"/>
          <cell r="O1"/>
          <cell r="P1"/>
          <cell r="Q1"/>
          <cell r="R1"/>
          <cell r="S1"/>
        </row>
        <row r="2">
          <cell r="B2"/>
          <cell r="C2" t="str">
            <v>S251 Budget 2016 - 17</v>
          </cell>
          <cell r="D2"/>
          <cell r="E2"/>
          <cell r="F2"/>
          <cell r="G2"/>
          <cell r="H2"/>
          <cell r="I2"/>
          <cell r="J2"/>
          <cell r="K2"/>
          <cell r="L2"/>
          <cell r="M2"/>
          <cell r="N2"/>
          <cell r="O2"/>
          <cell r="P2"/>
          <cell r="Q2"/>
          <cell r="R2"/>
          <cell r="S2"/>
        </row>
        <row r="3">
          <cell r="B3"/>
          <cell r="C3"/>
          <cell r="D3"/>
          <cell r="E3"/>
          <cell r="F3"/>
          <cell r="G3"/>
          <cell r="H3"/>
          <cell r="I3"/>
          <cell r="J3"/>
          <cell r="K3"/>
          <cell r="L3"/>
          <cell r="M3"/>
          <cell r="N3"/>
          <cell r="O3"/>
          <cell r="P3"/>
          <cell r="Q3"/>
          <cell r="R3"/>
          <cell r="S3"/>
        </row>
        <row r="4">
          <cell r="B4"/>
          <cell r="C4" t="str">
            <v>LA Table:  Local Authority Information</v>
          </cell>
          <cell r="D4"/>
          <cell r="E4"/>
          <cell r="F4"/>
          <cell r="G4"/>
          <cell r="H4"/>
          <cell r="I4"/>
          <cell r="J4"/>
          <cell r="K4"/>
          <cell r="L4"/>
          <cell r="M4"/>
          <cell r="N4"/>
          <cell r="O4"/>
          <cell r="P4"/>
          <cell r="Q4"/>
          <cell r="R4"/>
          <cell r="S4"/>
        </row>
        <row r="5">
          <cell r="B5"/>
          <cell r="C5"/>
          <cell r="D5"/>
          <cell r="E5"/>
          <cell r="F5"/>
          <cell r="G5"/>
          <cell r="H5"/>
          <cell r="I5"/>
          <cell r="J5"/>
          <cell r="K5"/>
          <cell r="L5"/>
          <cell r="M5"/>
          <cell r="N5"/>
          <cell r="O5"/>
          <cell r="P5"/>
          <cell r="Q5"/>
          <cell r="R5"/>
          <cell r="S5"/>
        </row>
        <row r="6">
          <cell r="B6"/>
          <cell r="C6" t="str">
            <v>LA Name</v>
          </cell>
          <cell r="D6"/>
          <cell r="E6"/>
          <cell r="F6"/>
          <cell r="G6"/>
          <cell r="H6"/>
          <cell r="I6" t="str">
            <v>LA Number</v>
          </cell>
          <cell r="J6"/>
          <cell r="K6"/>
          <cell r="L6"/>
          <cell r="M6"/>
          <cell r="N6"/>
          <cell r="O6"/>
          <cell r="P6"/>
          <cell r="Q6"/>
          <cell r="R6"/>
          <cell r="S6"/>
        </row>
        <row r="7">
          <cell r="B7"/>
          <cell r="C7"/>
          <cell r="D7"/>
          <cell r="E7"/>
          <cell r="F7"/>
          <cell r="G7"/>
          <cell r="H7"/>
          <cell r="I7"/>
          <cell r="J7"/>
          <cell r="K7"/>
          <cell r="L7"/>
          <cell r="M7"/>
          <cell r="N7"/>
          <cell r="O7"/>
          <cell r="P7"/>
          <cell r="Q7"/>
          <cell r="R7"/>
          <cell r="S7"/>
        </row>
        <row r="8">
          <cell r="B8"/>
          <cell r="C8" t="str">
            <v>Description</v>
          </cell>
          <cell r="D8"/>
          <cell r="E8" t="str">
            <v>Early Years</v>
          </cell>
          <cell r="F8"/>
          <cell r="G8" t="str">
            <v>Primary</v>
          </cell>
          <cell r="H8"/>
          <cell r="I8" t="str">
            <v>Secondary</v>
          </cell>
          <cell r="J8"/>
          <cell r="K8" t="str">
            <v>SEN/    Special schools</v>
          </cell>
          <cell r="L8"/>
          <cell r="M8" t="str">
            <v>AP/    PRUs</v>
          </cell>
          <cell r="N8"/>
          <cell r="O8" t="str">
            <v xml:space="preserve">Post school </v>
          </cell>
          <cell r="P8"/>
          <cell r="Q8" t="str">
            <v>Gross</v>
          </cell>
          <cell r="R8"/>
          <cell r="S8" t="str">
            <v>Income</v>
          </cell>
        </row>
        <row r="9">
          <cell r="B9"/>
          <cell r="C9"/>
          <cell r="D9"/>
          <cell r="E9"/>
          <cell r="F9"/>
          <cell r="G9"/>
          <cell r="H9"/>
          <cell r="I9"/>
          <cell r="J9"/>
          <cell r="K9"/>
          <cell r="L9"/>
          <cell r="M9"/>
          <cell r="N9"/>
          <cell r="O9"/>
          <cell r="P9"/>
          <cell r="Q9"/>
          <cell r="R9"/>
          <cell r="S9"/>
        </row>
        <row r="10">
          <cell r="B10"/>
          <cell r="C10"/>
          <cell r="D10"/>
          <cell r="E10"/>
          <cell r="F10"/>
          <cell r="G10"/>
          <cell r="H10"/>
          <cell r="I10"/>
          <cell r="J10"/>
          <cell r="K10"/>
          <cell r="L10"/>
          <cell r="M10"/>
          <cell r="N10"/>
          <cell r="O10"/>
          <cell r="P10"/>
          <cell r="Q10"/>
          <cell r="R10">
            <v>14</v>
          </cell>
          <cell r="S10"/>
        </row>
        <row r="11">
          <cell r="B11">
            <v>1</v>
          </cell>
          <cell r="C11" t="str">
            <v>SCHOOLS BUDGET</v>
          </cell>
          <cell r="D11"/>
          <cell r="E11"/>
          <cell r="F11"/>
          <cell r="G11"/>
          <cell r="H11"/>
          <cell r="I11"/>
          <cell r="J11"/>
          <cell r="K11"/>
          <cell r="L11"/>
          <cell r="M11"/>
          <cell r="N11"/>
          <cell r="O11"/>
          <cell r="P11"/>
          <cell r="Q11"/>
          <cell r="R11"/>
          <cell r="S11"/>
        </row>
        <row r="12">
          <cell r="B12"/>
          <cell r="C12"/>
          <cell r="D12"/>
          <cell r="E12" t="str">
            <v>Check</v>
          </cell>
          <cell r="F12"/>
          <cell r="G12">
            <v>206612079.53855839</v>
          </cell>
          <cell r="H12"/>
          <cell r="I12">
            <v>175703134.65593946</v>
          </cell>
          <cell r="J12"/>
          <cell r="K12"/>
          <cell r="L12"/>
          <cell r="M12"/>
          <cell r="N12"/>
          <cell r="O12"/>
          <cell r="P12"/>
          <cell r="Q12"/>
          <cell r="R12"/>
          <cell r="S12"/>
        </row>
        <row r="13">
          <cell r="B13"/>
          <cell r="C13"/>
          <cell r="D13"/>
          <cell r="E13"/>
          <cell r="F13"/>
          <cell r="G13"/>
          <cell r="H13"/>
          <cell r="I13"/>
          <cell r="J13"/>
          <cell r="K13"/>
          <cell r="L13"/>
          <cell r="M13"/>
          <cell r="N13"/>
          <cell r="O13"/>
          <cell r="P13"/>
          <cell r="Q13"/>
          <cell r="R13"/>
          <cell r="S13"/>
        </row>
        <row r="14">
          <cell r="B14" t="str">
            <v>1.0.1</v>
          </cell>
          <cell r="C14" t="str">
            <v xml:space="preserve">Individual Schools Budget (before Academy recoupment)  </v>
          </cell>
          <cell r="D14"/>
          <cell r="E14">
            <v>31172518.059999999</v>
          </cell>
          <cell r="F14"/>
          <cell r="G14">
            <v>208091279.53855839</v>
          </cell>
          <cell r="H14"/>
          <cell r="I14">
            <v>175773134.65593946</v>
          </cell>
          <cell r="J14"/>
          <cell r="K14">
            <v>9620000</v>
          </cell>
          <cell r="L14"/>
          <cell r="M14">
            <v>4310000</v>
          </cell>
          <cell r="N14"/>
          <cell r="O14"/>
          <cell r="P14"/>
          <cell r="Q14">
            <v>428966932.25449789</v>
          </cell>
          <cell r="R14"/>
          <cell r="S14"/>
        </row>
        <row r="15">
          <cell r="B15"/>
          <cell r="C15"/>
          <cell r="D15"/>
          <cell r="E15"/>
          <cell r="F15"/>
          <cell r="G15"/>
          <cell r="H15"/>
          <cell r="I15"/>
          <cell r="J15"/>
          <cell r="K15"/>
          <cell r="L15"/>
          <cell r="M15"/>
          <cell r="N15"/>
          <cell r="O15"/>
          <cell r="P15"/>
          <cell r="Q15"/>
          <cell r="R15"/>
          <cell r="S15"/>
        </row>
        <row r="16">
          <cell r="B16"/>
          <cell r="C16" t="str">
            <v xml:space="preserve">DEDELEGATED ITEMS      </v>
          </cell>
          <cell r="D16"/>
          <cell r="E16"/>
          <cell r="F16"/>
          <cell r="G16"/>
          <cell r="H16"/>
          <cell r="I16"/>
          <cell r="J16"/>
          <cell r="K16"/>
          <cell r="L16"/>
          <cell r="M16"/>
          <cell r="N16"/>
          <cell r="O16"/>
          <cell r="P16"/>
          <cell r="Q16"/>
          <cell r="R16"/>
          <cell r="S16"/>
        </row>
        <row r="17">
          <cell r="B17" t="str">
            <v xml:space="preserve">1.1.1   </v>
          </cell>
          <cell r="C17" t="str">
            <v xml:space="preserve">Contingencies      </v>
          </cell>
          <cell r="D17"/>
          <cell r="E17"/>
          <cell r="F17"/>
          <cell r="G17">
            <v>694194.05623429082</v>
          </cell>
          <cell r="H17"/>
          <cell r="I17">
            <v>44022.062102662341</v>
          </cell>
          <cell r="J17"/>
          <cell r="K17"/>
          <cell r="L17"/>
          <cell r="M17"/>
          <cell r="N17"/>
          <cell r="O17"/>
          <cell r="P17"/>
          <cell r="Q17">
            <v>738216.11833695322</v>
          </cell>
          <cell r="R17"/>
          <cell r="S17"/>
        </row>
        <row r="18">
          <cell r="B18" t="str">
            <v xml:space="preserve">1.1.2   </v>
          </cell>
          <cell r="C18" t="str">
            <v>Behaviour support services</v>
          </cell>
          <cell r="D18"/>
          <cell r="E18"/>
          <cell r="F18"/>
          <cell r="G18">
            <v>576365.61724155862</v>
          </cell>
          <cell r="H18"/>
          <cell r="I18">
            <v>36550.01475190372</v>
          </cell>
          <cell r="J18"/>
          <cell r="K18"/>
          <cell r="L18"/>
          <cell r="M18"/>
          <cell r="N18"/>
          <cell r="O18"/>
          <cell r="P18"/>
          <cell r="Q18">
            <v>612915.63199346233</v>
          </cell>
          <cell r="R18"/>
          <cell r="S18"/>
        </row>
        <row r="19">
          <cell r="B19" t="str">
            <v xml:space="preserve">1.1.3   </v>
          </cell>
          <cell r="C19" t="str">
            <v xml:space="preserve">Support to UPEG and bilingual learners  </v>
          </cell>
          <cell r="D19"/>
          <cell r="E19"/>
          <cell r="F19"/>
          <cell r="G19">
            <v>90382.457219324817</v>
          </cell>
          <cell r="H19"/>
          <cell r="I19">
            <v>5731.5704578108425</v>
          </cell>
          <cell r="J19"/>
          <cell r="K19"/>
          <cell r="L19"/>
          <cell r="M19"/>
          <cell r="N19"/>
          <cell r="O19"/>
          <cell r="P19"/>
          <cell r="Q19">
            <v>96114.027677135658</v>
          </cell>
          <cell r="R19"/>
          <cell r="S19"/>
        </row>
        <row r="20">
          <cell r="B20" t="str">
            <v xml:space="preserve">1.1.4 </v>
          </cell>
          <cell r="C20" t="str">
            <v>Free school meals eligibility</v>
          </cell>
          <cell r="D20"/>
          <cell r="E20"/>
          <cell r="F20"/>
          <cell r="G20"/>
          <cell r="H20"/>
          <cell r="I20"/>
          <cell r="J20"/>
          <cell r="K20"/>
          <cell r="L20"/>
          <cell r="M20"/>
          <cell r="N20"/>
          <cell r="O20"/>
          <cell r="P20"/>
          <cell r="Q20">
            <v>0</v>
          </cell>
          <cell r="R20"/>
          <cell r="S20"/>
        </row>
        <row r="21">
          <cell r="B21" t="str">
            <v xml:space="preserve">1.1.5 </v>
          </cell>
          <cell r="C21" t="str">
            <v>Insurance</v>
          </cell>
          <cell r="D21"/>
          <cell r="E21"/>
          <cell r="F21"/>
          <cell r="G21"/>
          <cell r="H21"/>
          <cell r="I21"/>
          <cell r="J21"/>
          <cell r="K21"/>
          <cell r="L21"/>
          <cell r="M21" t="str">
            <v>Based on Pupil numbers and De-Delegation £</v>
          </cell>
          <cell r="N21"/>
          <cell r="O21"/>
          <cell r="P21"/>
          <cell r="Q21">
            <v>0</v>
          </cell>
          <cell r="R21"/>
          <cell r="S21"/>
        </row>
        <row r="22">
          <cell r="B22" t="str">
            <v xml:space="preserve">1.1.6   </v>
          </cell>
          <cell r="C22" t="str">
            <v>Museum and Library services</v>
          </cell>
          <cell r="D22"/>
          <cell r="E22"/>
          <cell r="F22"/>
          <cell r="G22"/>
          <cell r="H22"/>
          <cell r="I22"/>
          <cell r="J22"/>
          <cell r="K22"/>
          <cell r="L22"/>
          <cell r="M22"/>
          <cell r="N22"/>
          <cell r="O22"/>
          <cell r="P22"/>
          <cell r="Q22">
            <v>0</v>
          </cell>
          <cell r="R22"/>
          <cell r="S22"/>
        </row>
        <row r="23">
          <cell r="B23" t="str">
            <v xml:space="preserve">1.1.7   </v>
          </cell>
          <cell r="C23" t="str">
            <v xml:space="preserve">Licences/subscriptions </v>
          </cell>
          <cell r="D23"/>
          <cell r="E23"/>
          <cell r="F23"/>
          <cell r="G23"/>
          <cell r="H23"/>
          <cell r="I23"/>
          <cell r="J23"/>
          <cell r="K23"/>
          <cell r="L23"/>
          <cell r="M23"/>
          <cell r="N23"/>
          <cell r="O23"/>
          <cell r="P23"/>
          <cell r="Q23">
            <v>0</v>
          </cell>
          <cell r="R23"/>
          <cell r="S23"/>
        </row>
        <row r="24">
          <cell r="B24" t="str">
            <v xml:space="preserve">1.1.8    </v>
          </cell>
          <cell r="C24" t="str">
            <v>Staff costs – supply cover excluding cover for facility time</v>
          </cell>
          <cell r="D24"/>
          <cell r="E24"/>
          <cell r="F24"/>
          <cell r="G24"/>
          <cell r="H24"/>
          <cell r="I24"/>
          <cell r="J24"/>
          <cell r="K24"/>
          <cell r="L24"/>
          <cell r="M24"/>
          <cell r="N24"/>
          <cell r="O24"/>
          <cell r="P24"/>
          <cell r="Q24">
            <v>0</v>
          </cell>
          <cell r="R24"/>
          <cell r="S24"/>
        </row>
        <row r="25">
          <cell r="B25" t="str">
            <v xml:space="preserve">1.1.9   </v>
          </cell>
          <cell r="C25" t="str">
            <v>Staff costs – supply cover for facility time</v>
          </cell>
          <cell r="D25"/>
          <cell r="E25"/>
          <cell r="F25"/>
          <cell r="G25">
            <v>70980.987345019486</v>
          </cell>
          <cell r="H25"/>
          <cell r="I25">
            <v>4501.2333438305041</v>
          </cell>
          <cell r="J25"/>
          <cell r="K25"/>
          <cell r="L25"/>
          <cell r="M25"/>
          <cell r="N25"/>
          <cell r="O25"/>
          <cell r="P25"/>
          <cell r="Q25">
            <v>75482.220688849993</v>
          </cell>
          <cell r="R25"/>
          <cell r="S25"/>
        </row>
        <row r="26">
          <cell r="B26"/>
          <cell r="C26"/>
          <cell r="D26"/>
          <cell r="E26"/>
          <cell r="F26"/>
          <cell r="G26"/>
          <cell r="H26"/>
          <cell r="I26"/>
          <cell r="J26"/>
          <cell r="K26"/>
          <cell r="L26"/>
          <cell r="M26"/>
          <cell r="N26"/>
          <cell r="O26"/>
          <cell r="P26"/>
          <cell r="Q26"/>
          <cell r="R26"/>
          <cell r="S26"/>
        </row>
        <row r="27">
          <cell r="B27"/>
          <cell r="C27" t="str">
            <v xml:space="preserve">HIGH NEEDS BUDGET </v>
          </cell>
          <cell r="D27"/>
          <cell r="E27"/>
          <cell r="F27"/>
          <cell r="G27"/>
          <cell r="H27"/>
          <cell r="I27"/>
          <cell r="J27"/>
          <cell r="K27"/>
          <cell r="L27"/>
          <cell r="M27"/>
          <cell r="N27"/>
          <cell r="O27"/>
          <cell r="P27"/>
          <cell r="Q27"/>
          <cell r="R27"/>
          <cell r="S27"/>
        </row>
        <row r="28">
          <cell r="B28" t="str">
            <v>1.2.1</v>
          </cell>
          <cell r="C28" t="str">
            <v>Top-up funding – maintained schools</v>
          </cell>
          <cell r="D28"/>
          <cell r="E28"/>
          <cell r="F28"/>
          <cell r="G28">
            <v>2609377.0158857214</v>
          </cell>
          <cell r="H28"/>
          <cell r="I28">
            <v>302375.51431562094</v>
          </cell>
          <cell r="J28"/>
          <cell r="K28">
            <v>4709769</v>
          </cell>
          <cell r="L28"/>
          <cell r="M28">
            <v>5906434</v>
          </cell>
          <cell r="N28"/>
          <cell r="O28"/>
          <cell r="P28"/>
          <cell r="Q28">
            <v>13527955.530201342</v>
          </cell>
          <cell r="R28"/>
          <cell r="S28"/>
        </row>
        <row r="29">
          <cell r="B29" t="str">
            <v>1.2.2</v>
          </cell>
          <cell r="C29" t="str">
            <v>Top-up funding – academies, free schools and colleges</v>
          </cell>
          <cell r="D29"/>
          <cell r="E29"/>
          <cell r="F29"/>
          <cell r="G29">
            <v>277574.48548657721</v>
          </cell>
          <cell r="H29"/>
          <cell r="I29">
            <v>291015.98431208055</v>
          </cell>
          <cell r="J29"/>
          <cell r="K29">
            <v>3345434</v>
          </cell>
          <cell r="L29"/>
          <cell r="M29">
            <v>0</v>
          </cell>
          <cell r="N29"/>
          <cell r="O29">
            <v>2100000</v>
          </cell>
          <cell r="P29"/>
          <cell r="Q29">
            <v>6014024.469798658</v>
          </cell>
          <cell r="R29"/>
          <cell r="S29"/>
        </row>
        <row r="30">
          <cell r="B30" t="str">
            <v>1.2.3</v>
          </cell>
          <cell r="C30" t="str">
            <v>Top-up and other funding – non-maintained and independent providers</v>
          </cell>
          <cell r="D30"/>
          <cell r="E30"/>
          <cell r="F30"/>
          <cell r="G30"/>
          <cell r="H30"/>
          <cell r="I30"/>
          <cell r="J30"/>
          <cell r="K30"/>
          <cell r="L30"/>
          <cell r="M30"/>
          <cell r="N30"/>
          <cell r="O30"/>
          <cell r="P30"/>
          <cell r="Q30">
            <v>0</v>
          </cell>
          <cell r="R30"/>
          <cell r="S30"/>
        </row>
        <row r="31">
          <cell r="B31" t="str">
            <v>1.2.4</v>
          </cell>
          <cell r="C31" t="str">
            <v>Additional high needs targeted funding for mainstream schools and academies</v>
          </cell>
          <cell r="D31"/>
          <cell r="E31"/>
          <cell r="F31"/>
          <cell r="G31">
            <v>249632.21476510068</v>
          </cell>
          <cell r="H31"/>
          <cell r="I31">
            <v>45567.785234899326</v>
          </cell>
          <cell r="J31"/>
          <cell r="K31"/>
          <cell r="L31"/>
          <cell r="M31"/>
          <cell r="N31"/>
          <cell r="O31"/>
          <cell r="P31"/>
          <cell r="Q31">
            <v>295200</v>
          </cell>
          <cell r="R31"/>
          <cell r="S31"/>
        </row>
        <row r="32">
          <cell r="B32" t="str">
            <v>1.2.5</v>
          </cell>
          <cell r="C32" t="str">
            <v xml:space="preserve">SEN support services  </v>
          </cell>
          <cell r="D32"/>
          <cell r="E32"/>
          <cell r="F32"/>
          <cell r="G32">
            <v>12490248.419306325</v>
          </cell>
          <cell r="H32"/>
          <cell r="I32">
            <v>2226029.5562499999</v>
          </cell>
          <cell r="J32"/>
          <cell r="K32">
            <v>387135.57500000001</v>
          </cell>
          <cell r="L32"/>
          <cell r="M32">
            <v>677487.25624999998</v>
          </cell>
          <cell r="N32"/>
          <cell r="O32"/>
          <cell r="P32"/>
          <cell r="Q32">
            <v>15780900.806806324</v>
          </cell>
          <cell r="R32"/>
          <cell r="S32">
            <v>512960</v>
          </cell>
        </row>
        <row r="33">
          <cell r="B33" t="str">
            <v>1.2.6</v>
          </cell>
          <cell r="C33" t="str">
            <v>Hospital education services</v>
          </cell>
          <cell r="D33"/>
          <cell r="E33"/>
          <cell r="F33"/>
          <cell r="G33"/>
          <cell r="H33"/>
          <cell r="I33"/>
          <cell r="J33"/>
          <cell r="K33"/>
          <cell r="L33"/>
          <cell r="M33"/>
          <cell r="N33"/>
          <cell r="O33"/>
          <cell r="P33"/>
          <cell r="Q33">
            <v>0</v>
          </cell>
          <cell r="R33"/>
          <cell r="S33"/>
        </row>
        <row r="34">
          <cell r="B34" t="str">
            <v>1.2.7</v>
          </cell>
          <cell r="C34" t="str">
            <v>Other alternative provision services</v>
          </cell>
          <cell r="D34"/>
          <cell r="E34"/>
          <cell r="F34"/>
          <cell r="G34">
            <v>895960.79999999993</v>
          </cell>
          <cell r="H34"/>
          <cell r="I34">
            <v>163548.4</v>
          </cell>
          <cell r="J34"/>
          <cell r="K34">
            <v>28443.200000000001</v>
          </cell>
          <cell r="L34"/>
          <cell r="M34">
            <v>49775.6</v>
          </cell>
          <cell r="N34"/>
          <cell r="O34"/>
          <cell r="P34"/>
          <cell r="Q34">
            <v>1137728</v>
          </cell>
          <cell r="R34"/>
          <cell r="S34">
            <v>550000</v>
          </cell>
        </row>
        <row r="35">
          <cell r="B35" t="str">
            <v>1.2.8</v>
          </cell>
          <cell r="C35" t="str">
            <v xml:space="preserve">Support for inclusion  </v>
          </cell>
          <cell r="D35"/>
          <cell r="E35"/>
          <cell r="F35"/>
          <cell r="G35"/>
          <cell r="H35"/>
          <cell r="I35"/>
          <cell r="J35"/>
          <cell r="K35"/>
          <cell r="L35"/>
          <cell r="M35"/>
          <cell r="N35"/>
          <cell r="O35"/>
          <cell r="P35"/>
          <cell r="Q35">
            <v>0</v>
          </cell>
          <cell r="R35"/>
          <cell r="S35"/>
        </row>
        <row r="36">
          <cell r="B36" t="str">
            <v>1.2.9</v>
          </cell>
          <cell r="C36" t="str">
            <v>Special schools and PRUs in financial difficulty</v>
          </cell>
          <cell r="D36"/>
          <cell r="E36"/>
          <cell r="F36"/>
          <cell r="G36"/>
          <cell r="H36"/>
          <cell r="I36"/>
          <cell r="J36"/>
          <cell r="K36"/>
          <cell r="L36"/>
          <cell r="M36"/>
          <cell r="N36"/>
          <cell r="O36"/>
          <cell r="P36"/>
          <cell r="Q36">
            <v>0</v>
          </cell>
          <cell r="R36"/>
          <cell r="S36"/>
        </row>
        <row r="37">
          <cell r="B37" t="str">
            <v>1.2.10</v>
          </cell>
          <cell r="C37" t="str">
            <v>PFI/ BSF costs at special schools and AP/ PRUs</v>
          </cell>
          <cell r="D37"/>
          <cell r="E37"/>
          <cell r="F37"/>
          <cell r="G37"/>
          <cell r="H37"/>
          <cell r="I37"/>
          <cell r="J37"/>
          <cell r="K37"/>
          <cell r="L37"/>
          <cell r="M37"/>
          <cell r="N37"/>
          <cell r="O37"/>
          <cell r="P37"/>
          <cell r="Q37">
            <v>0</v>
          </cell>
          <cell r="R37"/>
          <cell r="S37"/>
        </row>
        <row r="38">
          <cell r="B38" t="str">
            <v>1.2.11</v>
          </cell>
          <cell r="C38" t="str">
            <v>Direct payments (SEN and disability)</v>
          </cell>
          <cell r="D38"/>
          <cell r="E38"/>
          <cell r="F38"/>
          <cell r="G38"/>
          <cell r="H38"/>
          <cell r="I38"/>
          <cell r="J38"/>
          <cell r="K38"/>
          <cell r="L38"/>
          <cell r="M38"/>
          <cell r="N38"/>
          <cell r="O38"/>
          <cell r="P38"/>
          <cell r="Q38">
            <v>0</v>
          </cell>
          <cell r="R38"/>
          <cell r="S38"/>
        </row>
        <row r="39">
          <cell r="B39" t="str">
            <v>1.2.12</v>
          </cell>
          <cell r="C39" t="str">
            <v>Carbon reduction commitment allowances (PRUs)</v>
          </cell>
          <cell r="D39"/>
          <cell r="E39"/>
          <cell r="F39"/>
          <cell r="G39"/>
          <cell r="H39"/>
          <cell r="I39"/>
          <cell r="J39"/>
          <cell r="K39"/>
          <cell r="L39"/>
          <cell r="M39"/>
          <cell r="N39"/>
          <cell r="O39"/>
          <cell r="P39"/>
          <cell r="Q39">
            <v>0</v>
          </cell>
          <cell r="R39"/>
          <cell r="S39"/>
        </row>
        <row r="40">
          <cell r="B40"/>
          <cell r="C40"/>
          <cell r="D40"/>
          <cell r="E40"/>
          <cell r="F40"/>
          <cell r="G40"/>
          <cell r="H40"/>
          <cell r="I40"/>
          <cell r="J40"/>
          <cell r="K40"/>
          <cell r="L40"/>
          <cell r="M40"/>
          <cell r="N40"/>
          <cell r="O40"/>
          <cell r="P40"/>
          <cell r="Q40"/>
          <cell r="R40"/>
          <cell r="S40"/>
        </row>
        <row r="41">
          <cell r="B41"/>
          <cell r="C41" t="str">
            <v xml:space="preserve">EARLY YEARS BUDGET  </v>
          </cell>
          <cell r="D41"/>
          <cell r="E41"/>
          <cell r="F41"/>
          <cell r="G41"/>
          <cell r="H41"/>
          <cell r="I41"/>
          <cell r="J41"/>
          <cell r="K41"/>
          <cell r="L41"/>
          <cell r="M41"/>
          <cell r="N41"/>
          <cell r="O41"/>
          <cell r="P41"/>
          <cell r="Q41"/>
          <cell r="R41"/>
          <cell r="S41"/>
        </row>
        <row r="42">
          <cell r="B42" t="str">
            <v>1.3.1</v>
          </cell>
          <cell r="C42" t="str">
            <v>Central expenditure on children under 5</v>
          </cell>
          <cell r="D42"/>
          <cell r="E42">
            <v>2374762.94</v>
          </cell>
          <cell r="F42"/>
          <cell r="G42" t="str">
            <v>Links to EY Proforma</v>
          </cell>
          <cell r="H42"/>
          <cell r="I42"/>
          <cell r="J42"/>
          <cell r="K42"/>
          <cell r="L42"/>
          <cell r="M42"/>
          <cell r="N42"/>
          <cell r="O42"/>
          <cell r="P42"/>
          <cell r="Q42">
            <v>2374762.94</v>
          </cell>
          <cell r="R42"/>
          <cell r="S42"/>
        </row>
        <row r="43">
          <cell r="B43"/>
          <cell r="C43"/>
          <cell r="D43"/>
          <cell r="E43"/>
          <cell r="F43"/>
          <cell r="G43"/>
          <cell r="H43"/>
          <cell r="I43"/>
          <cell r="J43"/>
          <cell r="K43"/>
          <cell r="L43"/>
          <cell r="M43"/>
          <cell r="N43"/>
          <cell r="O43"/>
          <cell r="P43"/>
          <cell r="Q43"/>
          <cell r="R43"/>
          <cell r="S43"/>
        </row>
        <row r="44">
          <cell r="B44"/>
          <cell r="C44"/>
          <cell r="D44"/>
          <cell r="E44">
            <v>33547281</v>
          </cell>
          <cell r="F44"/>
          <cell r="G44">
            <v>33729281</v>
          </cell>
          <cell r="H44"/>
          <cell r="I44">
            <v>182000</v>
          </cell>
          <cell r="J44"/>
          <cell r="K44"/>
          <cell r="L44"/>
          <cell r="M44"/>
          <cell r="N44"/>
          <cell r="O44"/>
          <cell r="P44"/>
          <cell r="Q44"/>
          <cell r="R44"/>
          <cell r="S44"/>
        </row>
        <row r="45">
          <cell r="B45"/>
          <cell r="C45" t="str">
            <v xml:space="preserve">CENTRAL PROVISION WITHIN SCHOOLS BUDGET </v>
          </cell>
          <cell r="D45"/>
          <cell r="E45"/>
          <cell r="F45"/>
          <cell r="G45"/>
          <cell r="H45"/>
          <cell r="I45"/>
          <cell r="J45"/>
          <cell r="K45"/>
          <cell r="L45"/>
          <cell r="M45"/>
          <cell r="N45"/>
          <cell r="O45"/>
          <cell r="P45"/>
          <cell r="Q45"/>
          <cell r="R45"/>
          <cell r="S45"/>
        </row>
        <row r="46">
          <cell r="B46" t="str">
            <v>1.4.1</v>
          </cell>
          <cell r="C46" t="str">
            <v xml:space="preserve">Contribution to combined budgets </v>
          </cell>
          <cell r="D46"/>
          <cell r="E46"/>
          <cell r="F46"/>
          <cell r="G46">
            <v>5531537.1292372886</v>
          </cell>
          <cell r="H46"/>
          <cell r="I46">
            <v>351776.17161016946</v>
          </cell>
          <cell r="J46"/>
          <cell r="K46">
            <v>108238.82203389831</v>
          </cell>
          <cell r="L46"/>
          <cell r="M46">
            <v>378835.87711864407</v>
          </cell>
          <cell r="N46"/>
          <cell r="O46"/>
          <cell r="P46"/>
          <cell r="Q46">
            <v>6370388</v>
          </cell>
          <cell r="R46"/>
          <cell r="S46"/>
        </row>
        <row r="47">
          <cell r="B47" t="str">
            <v>1.4.2</v>
          </cell>
          <cell r="C47" t="str">
            <v>School admissions</v>
          </cell>
          <cell r="D47"/>
          <cell r="E47"/>
          <cell r="F47"/>
          <cell r="G47">
            <v>81498.375</v>
          </cell>
          <cell r="H47"/>
          <cell r="I47">
            <v>14876.687499999998</v>
          </cell>
          <cell r="J47"/>
          <cell r="K47">
            <v>2587.25</v>
          </cell>
          <cell r="L47"/>
          <cell r="M47">
            <v>4527.6875</v>
          </cell>
          <cell r="N47"/>
          <cell r="O47"/>
          <cell r="P47"/>
          <cell r="Q47">
            <v>103490</v>
          </cell>
          <cell r="R47"/>
          <cell r="S47"/>
        </row>
        <row r="48">
          <cell r="B48" t="str">
            <v>1.4.3</v>
          </cell>
          <cell r="C48" t="str">
            <v>Servicing of schools forums</v>
          </cell>
          <cell r="D48"/>
          <cell r="E48"/>
          <cell r="F48"/>
          <cell r="G48">
            <v>2008.125</v>
          </cell>
          <cell r="H48"/>
          <cell r="I48">
            <v>366.5625</v>
          </cell>
          <cell r="J48"/>
          <cell r="K48">
            <v>63.75</v>
          </cell>
          <cell r="L48"/>
          <cell r="M48">
            <v>111.5625</v>
          </cell>
          <cell r="N48"/>
          <cell r="O48"/>
          <cell r="P48"/>
          <cell r="Q48">
            <v>2550</v>
          </cell>
          <cell r="R48"/>
          <cell r="S48"/>
        </row>
        <row r="49">
          <cell r="B49" t="str">
            <v>1.4.4</v>
          </cell>
          <cell r="C49" t="str">
            <v>Termination of employment costs</v>
          </cell>
          <cell r="D49"/>
          <cell r="E49"/>
          <cell r="F49"/>
          <cell r="G49">
            <v>885582.62711864407</v>
          </cell>
          <cell r="H49"/>
          <cell r="I49">
            <v>56158.898305084746</v>
          </cell>
          <cell r="J49"/>
          <cell r="K49">
            <v>17279.661016949154</v>
          </cell>
          <cell r="L49"/>
          <cell r="M49">
            <v>60478.813559322036</v>
          </cell>
          <cell r="N49"/>
          <cell r="O49"/>
          <cell r="P49"/>
          <cell r="Q49">
            <v>1019500</v>
          </cell>
          <cell r="R49"/>
          <cell r="S49"/>
        </row>
        <row r="50">
          <cell r="B50" t="str">
            <v>1.4.5</v>
          </cell>
          <cell r="C50" t="str">
            <v>Falling Rolls Fund</v>
          </cell>
          <cell r="D50"/>
          <cell r="E50"/>
          <cell r="F50"/>
          <cell r="G50"/>
          <cell r="H50"/>
          <cell r="I50"/>
          <cell r="J50"/>
          <cell r="K50"/>
          <cell r="L50"/>
          <cell r="M50"/>
          <cell r="N50"/>
          <cell r="O50"/>
          <cell r="P50"/>
          <cell r="Q50">
            <v>0</v>
          </cell>
          <cell r="R50"/>
          <cell r="S50"/>
        </row>
        <row r="51">
          <cell r="B51" t="str">
            <v>1.4.6</v>
          </cell>
          <cell r="C51" t="str">
            <v>Capital expenditure from revenue (CERA)</v>
          </cell>
          <cell r="D51"/>
          <cell r="E51"/>
          <cell r="F51"/>
          <cell r="G51"/>
          <cell r="H51"/>
          <cell r="I51"/>
          <cell r="J51"/>
          <cell r="K51"/>
          <cell r="L51"/>
          <cell r="M51"/>
          <cell r="N51"/>
          <cell r="O51"/>
          <cell r="P51"/>
          <cell r="Q51">
            <v>0</v>
          </cell>
          <cell r="R51"/>
          <cell r="S51"/>
        </row>
        <row r="52">
          <cell r="B52" t="str">
            <v>1.4.7</v>
          </cell>
          <cell r="C52" t="str">
            <v>Prudential borrowing costs</v>
          </cell>
          <cell r="D52"/>
          <cell r="E52"/>
          <cell r="F52"/>
          <cell r="G52"/>
          <cell r="H52"/>
          <cell r="I52"/>
          <cell r="J52"/>
          <cell r="K52"/>
          <cell r="L52"/>
          <cell r="M52"/>
          <cell r="N52"/>
          <cell r="O52"/>
          <cell r="P52"/>
          <cell r="Q52">
            <v>0</v>
          </cell>
          <cell r="R52"/>
          <cell r="S52"/>
        </row>
        <row r="53">
          <cell r="B53" t="str">
            <v>1.4.8</v>
          </cell>
          <cell r="C53" t="str">
            <v xml:space="preserve">Fees to independent schools without SEN </v>
          </cell>
          <cell r="D53"/>
          <cell r="E53"/>
          <cell r="F53"/>
          <cell r="G53"/>
          <cell r="H53"/>
          <cell r="I53"/>
          <cell r="J53"/>
          <cell r="K53"/>
          <cell r="L53"/>
          <cell r="M53"/>
          <cell r="N53"/>
          <cell r="O53"/>
          <cell r="P53"/>
          <cell r="Q53">
            <v>0</v>
          </cell>
          <cell r="R53"/>
          <cell r="S53"/>
        </row>
        <row r="54">
          <cell r="B54" t="str">
            <v>1.4.9</v>
          </cell>
          <cell r="C54" t="str">
            <v xml:space="preserve">Equal pay - back pay   </v>
          </cell>
          <cell r="D54"/>
          <cell r="E54"/>
          <cell r="F54"/>
          <cell r="G54"/>
          <cell r="H54"/>
          <cell r="I54"/>
          <cell r="J54"/>
          <cell r="K54"/>
          <cell r="L54"/>
          <cell r="M54"/>
          <cell r="N54"/>
          <cell r="O54"/>
          <cell r="P54"/>
          <cell r="Q54">
            <v>0</v>
          </cell>
          <cell r="R54"/>
          <cell r="S54"/>
        </row>
        <row r="55">
          <cell r="B55" t="str">
            <v>1.4.10</v>
          </cell>
          <cell r="C55" t="str">
            <v xml:space="preserve">Pupil growth/ Infant class sizes </v>
          </cell>
          <cell r="D55"/>
          <cell r="E55"/>
          <cell r="F55"/>
          <cell r="G55">
            <v>1516199.4362416107</v>
          </cell>
          <cell r="H55"/>
          <cell r="I55">
            <v>264600.56375838927</v>
          </cell>
          <cell r="J55"/>
          <cell r="K55"/>
          <cell r="L55"/>
          <cell r="M55"/>
          <cell r="N55"/>
          <cell r="O55"/>
          <cell r="P55"/>
          <cell r="Q55">
            <v>1780800</v>
          </cell>
          <cell r="R55"/>
          <cell r="S55"/>
        </row>
        <row r="56">
          <cell r="B56" t="str">
            <v>1.4.11</v>
          </cell>
          <cell r="C56" t="str">
            <v>SEN transport</v>
          </cell>
          <cell r="D56"/>
          <cell r="E56"/>
          <cell r="F56"/>
          <cell r="G56"/>
          <cell r="H56"/>
          <cell r="I56"/>
          <cell r="J56"/>
          <cell r="K56"/>
          <cell r="L56"/>
          <cell r="M56"/>
          <cell r="N56"/>
          <cell r="O56"/>
          <cell r="P56"/>
          <cell r="Q56">
            <v>0</v>
          </cell>
          <cell r="R56"/>
          <cell r="S56"/>
        </row>
        <row r="57">
          <cell r="B57" t="str">
            <v>1.4.12</v>
          </cell>
          <cell r="C57" t="str">
            <v xml:space="preserve">Exceptions agreed by Secretary of State </v>
          </cell>
          <cell r="D57"/>
          <cell r="E57"/>
          <cell r="F57"/>
          <cell r="G57"/>
          <cell r="H57"/>
          <cell r="I57"/>
          <cell r="J57"/>
          <cell r="K57"/>
          <cell r="L57"/>
          <cell r="M57"/>
          <cell r="N57"/>
          <cell r="O57"/>
          <cell r="P57"/>
          <cell r="Q57">
            <v>0</v>
          </cell>
          <cell r="R57"/>
          <cell r="S57"/>
        </row>
        <row r="58">
          <cell r="B58" t="str">
            <v>1.4.13</v>
          </cell>
          <cell r="C58" t="str">
            <v xml:space="preserve">Other Items </v>
          </cell>
          <cell r="D58"/>
          <cell r="E58"/>
          <cell r="F58"/>
          <cell r="G58">
            <v>381937.5</v>
          </cell>
          <cell r="H58"/>
          <cell r="I58">
            <v>69718.75</v>
          </cell>
          <cell r="J58"/>
          <cell r="K58">
            <v>12125</v>
          </cell>
          <cell r="L58"/>
          <cell r="M58">
            <v>21218.75</v>
          </cell>
          <cell r="N58"/>
          <cell r="O58"/>
          <cell r="P58"/>
          <cell r="Q58">
            <v>485000</v>
          </cell>
          <cell r="R58"/>
          <cell r="S58"/>
        </row>
        <row r="59">
          <cell r="B59"/>
          <cell r="C59"/>
          <cell r="D59"/>
          <cell r="E59"/>
          <cell r="F59"/>
          <cell r="G59"/>
          <cell r="H59"/>
          <cell r="I59"/>
          <cell r="J59"/>
          <cell r="K59"/>
          <cell r="L59"/>
          <cell r="M59"/>
          <cell r="N59"/>
          <cell r="O59"/>
          <cell r="P59"/>
          <cell r="Q59"/>
          <cell r="R59"/>
          <cell r="S59"/>
        </row>
        <row r="60">
          <cell r="B60" t="str">
            <v>1.5.1</v>
          </cell>
          <cell r="C60" t="str">
            <v xml:space="preserve">Other Specific Grants </v>
          </cell>
          <cell r="D60"/>
          <cell r="E60"/>
          <cell r="F60"/>
          <cell r="G60"/>
          <cell r="H60"/>
          <cell r="I60"/>
          <cell r="J60"/>
          <cell r="K60"/>
          <cell r="L60"/>
          <cell r="M60"/>
          <cell r="N60"/>
          <cell r="O60"/>
          <cell r="P60"/>
          <cell r="Q60"/>
          <cell r="R60"/>
          <cell r="S60"/>
        </row>
        <row r="61">
          <cell r="B61"/>
          <cell r="C61"/>
          <cell r="D61"/>
          <cell r="E61"/>
          <cell r="F61"/>
          <cell r="G61"/>
          <cell r="H61"/>
          <cell r="I61"/>
          <cell r="J61"/>
          <cell r="K61"/>
          <cell r="L61"/>
          <cell r="M61"/>
          <cell r="N61"/>
          <cell r="O61"/>
          <cell r="P61"/>
          <cell r="Q61"/>
          <cell r="R61"/>
          <cell r="S61"/>
        </row>
        <row r="62">
          <cell r="B62" t="str">
            <v>1.6.1</v>
          </cell>
          <cell r="C62" t="str">
            <v xml:space="preserve">TOTAL SCHOOLS BUDGET (before Academy recoupment)  </v>
          </cell>
          <cell r="D62"/>
          <cell r="E62">
            <v>33547281</v>
          </cell>
          <cell r="F62"/>
          <cell r="G62">
            <v>234444758.78463987</v>
          </cell>
          <cell r="H62"/>
          <cell r="I62">
            <v>179649974.41038191</v>
          </cell>
          <cell r="J62"/>
          <cell r="K62">
            <v>18231076.258050844</v>
          </cell>
          <cell r="L62"/>
          <cell r="M62">
            <v>11408869.546927966</v>
          </cell>
          <cell r="N62"/>
          <cell r="O62">
            <v>2100000</v>
          </cell>
          <cell r="P62"/>
          <cell r="Q62">
            <v>479381960.0000006</v>
          </cell>
          <cell r="R62"/>
          <cell r="S62">
            <v>1062960</v>
          </cell>
        </row>
        <row r="63">
          <cell r="B63"/>
          <cell r="C63"/>
          <cell r="D63"/>
          <cell r="E63"/>
          <cell r="F63"/>
          <cell r="G63"/>
          <cell r="H63"/>
          <cell r="I63"/>
          <cell r="J63"/>
          <cell r="K63"/>
          <cell r="L63"/>
          <cell r="M63"/>
          <cell r="N63"/>
          <cell r="O63"/>
          <cell r="P63"/>
          <cell r="Q63"/>
          <cell r="R63"/>
          <cell r="S63"/>
        </row>
        <row r="64">
          <cell r="B64"/>
          <cell r="C64"/>
          <cell r="D64"/>
          <cell r="E64"/>
          <cell r="F64"/>
          <cell r="G64"/>
          <cell r="H64"/>
          <cell r="I64"/>
          <cell r="J64"/>
          <cell r="K64"/>
          <cell r="L64"/>
          <cell r="M64"/>
          <cell r="N64"/>
          <cell r="O64"/>
          <cell r="P64"/>
          <cell r="Q64"/>
          <cell r="R64"/>
          <cell r="S64"/>
        </row>
        <row r="65">
          <cell r="B65"/>
          <cell r="C65" t="str">
            <v xml:space="preserve">RECONCILIATION OF SCHOOLS BUDGET   </v>
          </cell>
          <cell r="D65"/>
          <cell r="E65"/>
          <cell r="F65"/>
          <cell r="G65"/>
          <cell r="H65"/>
          <cell r="I65"/>
          <cell r="J65"/>
          <cell r="K65"/>
          <cell r="L65"/>
          <cell r="M65"/>
          <cell r="N65"/>
          <cell r="O65"/>
          <cell r="P65"/>
          <cell r="Q65"/>
          <cell r="R65"/>
          <cell r="S65"/>
        </row>
        <row r="66">
          <cell r="B66"/>
          <cell r="C66"/>
          <cell r="D66"/>
          <cell r="E66"/>
          <cell r="F66"/>
          <cell r="G66"/>
          <cell r="H66"/>
          <cell r="I66"/>
          <cell r="J66"/>
          <cell r="K66"/>
          <cell r="L66"/>
          <cell r="M66"/>
          <cell r="N66"/>
          <cell r="O66"/>
          <cell r="P66"/>
          <cell r="Q66"/>
          <cell r="R66"/>
          <cell r="S66"/>
        </row>
        <row r="67">
          <cell r="B67" t="str">
            <v>1.7.1</v>
          </cell>
          <cell r="C67" t="str">
            <v xml:space="preserve">Estimated Dedicated Schools Grant for 2016-17    </v>
          </cell>
          <cell r="D67"/>
          <cell r="E67"/>
          <cell r="F67"/>
          <cell r="G67"/>
          <cell r="H67"/>
          <cell r="I67"/>
          <cell r="J67"/>
          <cell r="K67"/>
          <cell r="L67"/>
          <cell r="M67"/>
          <cell r="N67"/>
          <cell r="O67"/>
          <cell r="P67"/>
          <cell r="Q67">
            <v>476537000</v>
          </cell>
          <cell r="R67"/>
          <cell r="S67"/>
        </row>
        <row r="68">
          <cell r="B68" t="str">
            <v>1.7.2</v>
          </cell>
          <cell r="C68" t="str">
            <v xml:space="preserve">Dedicated Schools Grant brought forward from 2015-16  </v>
          </cell>
          <cell r="D68"/>
          <cell r="E68"/>
          <cell r="F68"/>
          <cell r="G68"/>
          <cell r="H68"/>
          <cell r="I68"/>
          <cell r="J68"/>
          <cell r="K68"/>
          <cell r="L68"/>
          <cell r="M68"/>
          <cell r="N68"/>
          <cell r="O68"/>
          <cell r="P68"/>
          <cell r="Q68">
            <v>1782000</v>
          </cell>
          <cell r="R68"/>
          <cell r="S68"/>
        </row>
        <row r="69">
          <cell r="B69" t="str">
            <v>1.7.3</v>
          </cell>
          <cell r="C69" t="str">
            <v xml:space="preserve">Dedicated Schools Grant carry forward to 2017-18  </v>
          </cell>
          <cell r="D69"/>
          <cell r="E69"/>
          <cell r="F69"/>
          <cell r="G69"/>
          <cell r="H69"/>
          <cell r="I69"/>
          <cell r="J69"/>
          <cell r="K69"/>
          <cell r="L69"/>
          <cell r="M69"/>
          <cell r="N69"/>
          <cell r="O69"/>
          <cell r="P69"/>
          <cell r="Q69"/>
          <cell r="R69"/>
          <cell r="S69"/>
        </row>
        <row r="70">
          <cell r="B70" t="str">
            <v>1.7.4</v>
          </cell>
          <cell r="C70" t="str">
            <v xml:space="preserve">EFA funding </v>
          </cell>
          <cell r="D70"/>
          <cell r="E70"/>
          <cell r="F70"/>
          <cell r="G70"/>
          <cell r="H70"/>
          <cell r="I70"/>
          <cell r="J70"/>
          <cell r="K70"/>
          <cell r="L70"/>
          <cell r="M70"/>
          <cell r="N70"/>
          <cell r="O70"/>
          <cell r="P70"/>
          <cell r="Q70">
            <v>15195760</v>
          </cell>
          <cell r="R70"/>
          <cell r="S70"/>
        </row>
        <row r="71">
          <cell r="B71" t="str">
            <v>1.7.5</v>
          </cell>
          <cell r="C71" t="str">
            <v xml:space="preserve">Local Authority additional contribution   </v>
          </cell>
          <cell r="D71"/>
          <cell r="E71"/>
          <cell r="F71"/>
          <cell r="G71"/>
          <cell r="H71"/>
          <cell r="I71"/>
          <cell r="J71"/>
          <cell r="K71"/>
          <cell r="L71"/>
          <cell r="M71"/>
          <cell r="N71"/>
          <cell r="O71"/>
          <cell r="P71"/>
          <cell r="Q71"/>
          <cell r="R71"/>
          <cell r="S71"/>
        </row>
        <row r="72">
          <cell r="B72" t="str">
            <v>1.7.6</v>
          </cell>
          <cell r="C72" t="str">
            <v xml:space="preserve">Total funding supporting the Schools Budget (lines 1.7.1 to 1.7.5)  </v>
          </cell>
          <cell r="D72"/>
          <cell r="E72"/>
          <cell r="F72"/>
          <cell r="G72"/>
          <cell r="H72"/>
          <cell r="I72"/>
          <cell r="J72"/>
          <cell r="K72"/>
          <cell r="L72"/>
          <cell r="M72"/>
          <cell r="N72"/>
          <cell r="O72"/>
          <cell r="P72"/>
          <cell r="Q72">
            <v>493514760</v>
          </cell>
          <cell r="R72"/>
          <cell r="S72"/>
        </row>
        <row r="73">
          <cell r="B73"/>
          <cell r="C73"/>
          <cell r="D73"/>
          <cell r="E73"/>
          <cell r="F73"/>
          <cell r="G73"/>
          <cell r="H73"/>
          <cell r="I73"/>
          <cell r="J73"/>
          <cell r="K73"/>
          <cell r="L73"/>
          <cell r="M73"/>
          <cell r="N73"/>
          <cell r="O73"/>
          <cell r="P73"/>
          <cell r="Q73"/>
          <cell r="R73"/>
          <cell r="S73"/>
        </row>
        <row r="74">
          <cell r="B74" t="str">
            <v>1.8.1</v>
          </cell>
          <cell r="C74" t="str">
            <v xml:space="preserve">Academy: recoupment from the Dedicated Schools Grant (please show any recoupment from the DSG as a negative in the cell)   </v>
          </cell>
          <cell r="D74"/>
          <cell r="E74"/>
          <cell r="F74"/>
          <cell r="G74"/>
          <cell r="H74"/>
          <cell r="I74"/>
          <cell r="J74"/>
          <cell r="K74"/>
          <cell r="L74"/>
          <cell r="M74"/>
          <cell r="N74"/>
          <cell r="O74"/>
          <cell r="P74"/>
          <cell r="Q74">
            <v>-183624882.13920856</v>
          </cell>
          <cell r="R74"/>
          <cell r="S74"/>
        </row>
        <row r="75">
          <cell r="B75"/>
          <cell r="C75"/>
          <cell r="D75"/>
          <cell r="E75"/>
          <cell r="F75"/>
          <cell r="G75"/>
          <cell r="H75"/>
          <cell r="I75"/>
          <cell r="J75"/>
          <cell r="K75"/>
          <cell r="L75"/>
          <cell r="M75"/>
          <cell r="N75"/>
          <cell r="O75"/>
          <cell r="P75"/>
          <cell r="Q75"/>
          <cell r="R75"/>
          <cell r="S75"/>
        </row>
        <row r="76">
          <cell r="B76">
            <v>2</v>
          </cell>
          <cell r="C76" t="str">
            <v>OTHER EDUCATION AND COMMUNITY BUDGET</v>
          </cell>
          <cell r="D76"/>
          <cell r="E76"/>
          <cell r="F76"/>
          <cell r="G76"/>
          <cell r="H76"/>
          <cell r="I76"/>
          <cell r="J76"/>
          <cell r="K76"/>
          <cell r="L76"/>
          <cell r="M76"/>
          <cell r="N76"/>
          <cell r="O76"/>
          <cell r="P76"/>
          <cell r="Q76"/>
          <cell r="R76"/>
          <cell r="S76"/>
        </row>
        <row r="77">
          <cell r="B77"/>
          <cell r="C77"/>
          <cell r="D77"/>
          <cell r="E77"/>
          <cell r="F77"/>
          <cell r="G77"/>
          <cell r="H77"/>
          <cell r="I77"/>
          <cell r="J77"/>
          <cell r="K77"/>
          <cell r="L77"/>
          <cell r="M77"/>
          <cell r="N77"/>
          <cell r="O77"/>
          <cell r="P77"/>
          <cell r="Q77"/>
          <cell r="R77"/>
          <cell r="S77"/>
        </row>
        <row r="78">
          <cell r="B78" t="str">
            <v>2.0.1</v>
          </cell>
          <cell r="C78" t="str">
            <v xml:space="preserve">Therapies and other health related services </v>
          </cell>
          <cell r="D78"/>
          <cell r="E78"/>
          <cell r="F78"/>
          <cell r="G78"/>
          <cell r="H78"/>
          <cell r="I78"/>
          <cell r="J78"/>
          <cell r="K78"/>
          <cell r="L78"/>
          <cell r="M78"/>
          <cell r="N78"/>
          <cell r="O78"/>
          <cell r="P78"/>
          <cell r="Q78"/>
          <cell r="R78"/>
          <cell r="S78"/>
        </row>
        <row r="79">
          <cell r="B79" t="str">
            <v>2.0.2</v>
          </cell>
          <cell r="C79" t="str">
            <v xml:space="preserve">Central support services </v>
          </cell>
          <cell r="D79"/>
          <cell r="E79"/>
          <cell r="F79"/>
          <cell r="G79"/>
          <cell r="H79"/>
          <cell r="I79"/>
          <cell r="J79"/>
          <cell r="K79"/>
          <cell r="L79"/>
          <cell r="M79"/>
          <cell r="N79"/>
          <cell r="O79"/>
          <cell r="P79"/>
          <cell r="Q79">
            <v>3178858.465643805</v>
          </cell>
          <cell r="R79"/>
          <cell r="S79">
            <v>432660</v>
          </cell>
        </row>
        <row r="80">
          <cell r="B80" t="str">
            <v>2.0.3</v>
          </cell>
          <cell r="C80" t="str">
            <v>Education welfare service</v>
          </cell>
          <cell r="D80"/>
          <cell r="E80"/>
          <cell r="F80"/>
          <cell r="G80"/>
          <cell r="H80"/>
          <cell r="I80"/>
          <cell r="J80"/>
          <cell r="K80"/>
          <cell r="L80"/>
          <cell r="M80"/>
          <cell r="N80"/>
          <cell r="O80"/>
          <cell r="P80"/>
          <cell r="Q80">
            <v>515262.32411376893</v>
          </cell>
          <cell r="R80"/>
          <cell r="S80"/>
        </row>
        <row r="81">
          <cell r="B81" t="str">
            <v>2.0.4</v>
          </cell>
          <cell r="C81" t="str">
            <v>School improvement</v>
          </cell>
          <cell r="D81"/>
          <cell r="E81"/>
          <cell r="F81"/>
          <cell r="G81"/>
          <cell r="H81"/>
          <cell r="I81"/>
          <cell r="J81"/>
          <cell r="K81"/>
          <cell r="L81"/>
          <cell r="M81"/>
          <cell r="N81"/>
          <cell r="O81"/>
          <cell r="P81"/>
          <cell r="Q81">
            <v>9637667.6623890586</v>
          </cell>
          <cell r="R81"/>
          <cell r="S81">
            <v>3180361</v>
          </cell>
        </row>
        <row r="82">
          <cell r="B82" t="str">
            <v>2.0.5</v>
          </cell>
          <cell r="C82" t="str">
            <v>Asset management - education</v>
          </cell>
          <cell r="D82"/>
          <cell r="E82"/>
          <cell r="F82"/>
          <cell r="G82"/>
          <cell r="H82"/>
          <cell r="I82"/>
          <cell r="J82"/>
          <cell r="K82"/>
          <cell r="L82"/>
          <cell r="M82"/>
          <cell r="N82"/>
          <cell r="O82"/>
          <cell r="P82"/>
          <cell r="Q82">
            <v>1057916.6701177934</v>
          </cell>
          <cell r="R82"/>
          <cell r="S82">
            <v>105</v>
          </cell>
        </row>
        <row r="83">
          <cell r="B83" t="str">
            <v>2.0.6</v>
          </cell>
          <cell r="C83" t="str">
            <v>Statutory/ Regulatory duties - education</v>
          </cell>
          <cell r="D83"/>
          <cell r="E83"/>
          <cell r="F83"/>
          <cell r="G83"/>
          <cell r="H83"/>
          <cell r="I83"/>
          <cell r="J83"/>
          <cell r="K83"/>
          <cell r="L83"/>
          <cell r="M83"/>
          <cell r="N83"/>
          <cell r="O83"/>
          <cell r="P83"/>
          <cell r="Q83">
            <v>5940308.5397088574</v>
          </cell>
          <cell r="R83"/>
          <cell r="S83">
            <v>150000</v>
          </cell>
        </row>
        <row r="84">
          <cell r="B84" t="str">
            <v>2.0.7</v>
          </cell>
          <cell r="C84" t="str">
            <v>Premature retirement cost/ Redundancy costs (new provisions)</v>
          </cell>
          <cell r="D84"/>
          <cell r="E84"/>
          <cell r="F84"/>
          <cell r="G84"/>
          <cell r="H84"/>
          <cell r="I84"/>
          <cell r="J84"/>
          <cell r="K84"/>
          <cell r="L84"/>
          <cell r="M84"/>
          <cell r="N84"/>
          <cell r="O84"/>
          <cell r="P84"/>
          <cell r="Q84">
            <v>1903531.2417373005</v>
          </cell>
          <cell r="R84"/>
          <cell r="S84"/>
        </row>
        <row r="85">
          <cell r="B85" t="str">
            <v>2.0.8</v>
          </cell>
          <cell r="C85" t="str">
            <v>Monitoring national curriculum assessment</v>
          </cell>
          <cell r="D85"/>
          <cell r="E85"/>
          <cell r="F85"/>
          <cell r="G85"/>
          <cell r="H85"/>
          <cell r="I85"/>
          <cell r="J85"/>
          <cell r="K85"/>
          <cell r="L85"/>
          <cell r="M85"/>
          <cell r="N85"/>
          <cell r="O85"/>
          <cell r="P85"/>
          <cell r="Q85"/>
          <cell r="R85"/>
          <cell r="S85"/>
        </row>
        <row r="86">
          <cell r="B86"/>
          <cell r="C86"/>
          <cell r="D86"/>
          <cell r="E86"/>
          <cell r="F86"/>
          <cell r="G86"/>
          <cell r="H86"/>
          <cell r="I86"/>
          <cell r="J86"/>
          <cell r="K86"/>
          <cell r="L86"/>
          <cell r="M86"/>
          <cell r="N86"/>
          <cell r="O86"/>
          <cell r="P86"/>
          <cell r="Q86"/>
          <cell r="R86"/>
          <cell r="S86"/>
        </row>
        <row r="87">
          <cell r="B87"/>
          <cell r="C87"/>
          <cell r="D87"/>
          <cell r="E87"/>
          <cell r="F87"/>
          <cell r="G87"/>
          <cell r="H87"/>
          <cell r="I87"/>
          <cell r="J87"/>
          <cell r="K87"/>
          <cell r="L87"/>
          <cell r="M87"/>
          <cell r="N87"/>
          <cell r="O87"/>
          <cell r="P87"/>
          <cell r="Q87"/>
          <cell r="R87"/>
          <cell r="S87"/>
        </row>
        <row r="88">
          <cell r="B88" t="str">
            <v>2.1.1</v>
          </cell>
          <cell r="C88" t="str">
            <v>Educational psychology service</v>
          </cell>
          <cell r="D88"/>
          <cell r="E88"/>
          <cell r="F88"/>
          <cell r="G88"/>
          <cell r="H88"/>
          <cell r="I88"/>
          <cell r="J88"/>
          <cell r="K88"/>
          <cell r="L88"/>
          <cell r="M88"/>
          <cell r="N88"/>
          <cell r="O88"/>
          <cell r="P88"/>
          <cell r="Q88">
            <v>1438151.5790406426</v>
          </cell>
          <cell r="R88"/>
          <cell r="S88"/>
        </row>
        <row r="89">
          <cell r="B89" t="str">
            <v>2.1.2</v>
          </cell>
          <cell r="C89" t="str">
            <v>SEN administration, assessment and coordination and monitoring</v>
          </cell>
          <cell r="D89"/>
          <cell r="E89"/>
          <cell r="F89"/>
          <cell r="G89"/>
          <cell r="H89"/>
          <cell r="I89"/>
          <cell r="J89"/>
          <cell r="K89"/>
          <cell r="L89"/>
          <cell r="M89"/>
          <cell r="N89"/>
          <cell r="O89"/>
          <cell r="P89"/>
          <cell r="Q89">
            <v>1244651.8644967617</v>
          </cell>
          <cell r="R89"/>
          <cell r="S89"/>
        </row>
        <row r="90">
          <cell r="B90" t="str">
            <v>2.1.3</v>
          </cell>
          <cell r="C90" t="str">
            <v>Independent Advice and Support Services (Parent partnership), guidance and information</v>
          </cell>
          <cell r="D90"/>
          <cell r="E90"/>
          <cell r="F90"/>
          <cell r="G90"/>
          <cell r="H90"/>
          <cell r="I90"/>
          <cell r="J90"/>
          <cell r="K90"/>
          <cell r="L90"/>
          <cell r="M90"/>
          <cell r="N90"/>
          <cell r="O90"/>
          <cell r="P90"/>
          <cell r="Q90">
            <v>160686.61107963903</v>
          </cell>
          <cell r="R90"/>
          <cell r="S90">
            <v>0.5</v>
          </cell>
        </row>
        <row r="91">
          <cell r="B91" t="str">
            <v>2.1.4</v>
          </cell>
          <cell r="C91" t="str">
            <v>Home to school transport (pre 16): SEN transport expenditure</v>
          </cell>
          <cell r="D91"/>
          <cell r="E91"/>
          <cell r="F91"/>
          <cell r="G91">
            <v>4634140.7524734465</v>
          </cell>
          <cell r="H91"/>
          <cell r="I91">
            <v>845914.58180070855</v>
          </cell>
          <cell r="J91"/>
          <cell r="K91">
            <v>147115.57944360151</v>
          </cell>
          <cell r="L91"/>
          <cell r="M91">
            <v>257452.26402630261</v>
          </cell>
          <cell r="N91"/>
          <cell r="O91"/>
          <cell r="P91"/>
          <cell r="Q91">
            <v>5884623.1777440589</v>
          </cell>
          <cell r="R91"/>
          <cell r="S91"/>
        </row>
        <row r="92">
          <cell r="B92" t="str">
            <v>2.1.5</v>
          </cell>
          <cell r="C92" t="str">
            <v>Home to school transport (pre 16): mainstream home to school transport expenditure:</v>
          </cell>
          <cell r="D92"/>
          <cell r="E92"/>
          <cell r="F92"/>
          <cell r="G92">
            <v>11059785.975973887</v>
          </cell>
          <cell r="H92"/>
          <cell r="I92">
            <v>2018849.8210111063</v>
          </cell>
          <cell r="J92"/>
          <cell r="K92">
            <v>351104.31669758377</v>
          </cell>
          <cell r="L92"/>
          <cell r="M92">
            <v>614432.55422077142</v>
          </cell>
          <cell r="N92"/>
          <cell r="O92"/>
          <cell r="P92"/>
          <cell r="Q92">
            <v>14044172.667903349</v>
          </cell>
          <cell r="R92"/>
          <cell r="S92"/>
        </row>
        <row r="93">
          <cell r="B93" t="str">
            <v>2.1.6</v>
          </cell>
          <cell r="C93" t="str">
            <v>Home to post-16 provision: SEN/ LLDD transport expenditure (aged 16-18)</v>
          </cell>
          <cell r="D93"/>
          <cell r="E93"/>
          <cell r="F93"/>
          <cell r="G93"/>
          <cell r="H93"/>
          <cell r="I93"/>
          <cell r="J93"/>
          <cell r="K93"/>
          <cell r="L93"/>
          <cell r="M93"/>
          <cell r="N93"/>
          <cell r="O93"/>
          <cell r="P93"/>
          <cell r="Q93">
            <v>0</v>
          </cell>
          <cell r="R93"/>
          <cell r="S93"/>
        </row>
        <row r="94">
          <cell r="B94" t="str">
            <v>2.1.7</v>
          </cell>
          <cell r="C94" t="str">
            <v>Home to post-16 provision: SEN/ LLDD transport expenditure (aged 19-25)</v>
          </cell>
          <cell r="D94"/>
          <cell r="E94"/>
          <cell r="F94"/>
          <cell r="G94"/>
          <cell r="H94"/>
          <cell r="I94"/>
          <cell r="J94"/>
          <cell r="K94"/>
          <cell r="L94"/>
          <cell r="M94"/>
          <cell r="N94"/>
          <cell r="O94"/>
          <cell r="P94"/>
          <cell r="Q94">
            <v>0</v>
          </cell>
          <cell r="R94"/>
          <cell r="S94"/>
        </row>
        <row r="95">
          <cell r="B95" t="str">
            <v>2.1.8</v>
          </cell>
          <cell r="C95" t="str">
            <v xml:space="preserve">Home to post-16 provision transport: mainstream home to post-16 transport expenditure. </v>
          </cell>
          <cell r="D95"/>
          <cell r="E95"/>
          <cell r="F95"/>
          <cell r="G95"/>
          <cell r="H95"/>
          <cell r="I95"/>
          <cell r="J95"/>
          <cell r="K95"/>
          <cell r="L95"/>
          <cell r="M95"/>
          <cell r="N95"/>
          <cell r="O95">
            <v>636740.04191960045</v>
          </cell>
          <cell r="P95"/>
          <cell r="Q95">
            <v>636740.04191960045</v>
          </cell>
          <cell r="R95"/>
          <cell r="S95"/>
        </row>
        <row r="96">
          <cell r="B96" t="str">
            <v>2.1.9</v>
          </cell>
          <cell r="C96" t="str">
            <v>Supply of school places</v>
          </cell>
          <cell r="D96"/>
          <cell r="E96"/>
          <cell r="F96"/>
          <cell r="G96"/>
          <cell r="H96"/>
          <cell r="I96"/>
          <cell r="J96"/>
          <cell r="K96"/>
          <cell r="L96"/>
          <cell r="M96"/>
          <cell r="N96"/>
          <cell r="O96"/>
          <cell r="P96"/>
          <cell r="Q96">
            <v>540916.26975241839</v>
          </cell>
          <cell r="R96"/>
          <cell r="S96">
            <v>23435</v>
          </cell>
        </row>
        <row r="97">
          <cell r="B97"/>
          <cell r="C97"/>
          <cell r="D97"/>
          <cell r="E97"/>
          <cell r="F97"/>
          <cell r="G97"/>
          <cell r="H97"/>
          <cell r="I97"/>
          <cell r="J97"/>
          <cell r="K97"/>
          <cell r="L97"/>
          <cell r="M97"/>
          <cell r="N97"/>
          <cell r="O97"/>
          <cell r="P97"/>
          <cell r="Q97"/>
          <cell r="R97"/>
          <cell r="S97"/>
        </row>
        <row r="98">
          <cell r="B98" t="str">
            <v>2.2.1</v>
          </cell>
          <cell r="C98" t="str">
            <v>Young people's learning and development</v>
          </cell>
          <cell r="D98"/>
          <cell r="E98"/>
          <cell r="F98"/>
          <cell r="G98"/>
          <cell r="H98"/>
          <cell r="I98">
            <v>1007540.747638308</v>
          </cell>
          <cell r="J98"/>
          <cell r="K98"/>
          <cell r="L98"/>
          <cell r="M98"/>
          <cell r="N98"/>
          <cell r="O98"/>
          <cell r="P98"/>
          <cell r="Q98">
            <v>1007540.747638308</v>
          </cell>
          <cell r="R98"/>
          <cell r="S98"/>
        </row>
        <row r="99">
          <cell r="B99" t="str">
            <v>2.2.2</v>
          </cell>
          <cell r="C99" t="str">
            <v>Adult and Community learning</v>
          </cell>
          <cell r="D99"/>
          <cell r="E99"/>
          <cell r="F99"/>
          <cell r="G99"/>
          <cell r="H99"/>
          <cell r="I99"/>
          <cell r="J99"/>
          <cell r="K99"/>
          <cell r="L99"/>
          <cell r="M99"/>
          <cell r="N99"/>
          <cell r="O99"/>
          <cell r="P99"/>
          <cell r="Q99">
            <v>125653.00507601931</v>
          </cell>
          <cell r="R99"/>
          <cell r="S99"/>
        </row>
        <row r="100">
          <cell r="B100" t="str">
            <v>2.2.3</v>
          </cell>
          <cell r="C100" t="str">
            <v>Pension costs</v>
          </cell>
          <cell r="D100"/>
          <cell r="E100"/>
          <cell r="F100"/>
          <cell r="G100"/>
          <cell r="H100"/>
          <cell r="I100"/>
          <cell r="J100"/>
          <cell r="K100"/>
          <cell r="L100"/>
          <cell r="M100"/>
          <cell r="N100"/>
          <cell r="O100"/>
          <cell r="P100"/>
          <cell r="Q100"/>
          <cell r="R100"/>
          <cell r="S100"/>
        </row>
        <row r="101">
          <cell r="B101" t="str">
            <v>2.2.4</v>
          </cell>
          <cell r="C101" t="str">
            <v>Joint use arrangements</v>
          </cell>
          <cell r="D101"/>
          <cell r="E101"/>
          <cell r="F101"/>
          <cell r="G101"/>
          <cell r="H101"/>
          <cell r="I101"/>
          <cell r="J101"/>
          <cell r="K101"/>
          <cell r="L101"/>
          <cell r="M101"/>
          <cell r="N101"/>
          <cell r="O101"/>
          <cell r="P101"/>
          <cell r="Q101"/>
          <cell r="R101"/>
          <cell r="S101"/>
        </row>
        <row r="102">
          <cell r="B102" t="str">
            <v>2.2.5</v>
          </cell>
          <cell r="C102" t="str">
            <v>Insurance</v>
          </cell>
          <cell r="D102"/>
          <cell r="E102"/>
          <cell r="F102"/>
          <cell r="G102"/>
          <cell r="H102"/>
          <cell r="I102"/>
          <cell r="J102"/>
          <cell r="K102"/>
          <cell r="L102"/>
          <cell r="M102"/>
          <cell r="N102"/>
          <cell r="O102"/>
          <cell r="P102"/>
          <cell r="Q102"/>
          <cell r="R102"/>
          <cell r="S102"/>
        </row>
        <row r="103">
          <cell r="B103"/>
          <cell r="C103"/>
          <cell r="D103"/>
          <cell r="E103"/>
          <cell r="F103"/>
          <cell r="G103"/>
          <cell r="H103"/>
          <cell r="I103"/>
          <cell r="J103"/>
          <cell r="K103"/>
          <cell r="L103"/>
          <cell r="M103"/>
          <cell r="N103"/>
          <cell r="O103"/>
          <cell r="P103"/>
          <cell r="Q103"/>
          <cell r="R103"/>
          <cell r="S103"/>
        </row>
        <row r="104">
          <cell r="B104" t="str">
            <v>2.3.1</v>
          </cell>
          <cell r="C104" t="str">
            <v xml:space="preserve">Other Specific Grant </v>
          </cell>
          <cell r="D104"/>
          <cell r="E104"/>
          <cell r="F104"/>
          <cell r="G104"/>
          <cell r="H104"/>
          <cell r="I104"/>
          <cell r="J104"/>
          <cell r="K104"/>
          <cell r="L104"/>
          <cell r="M104"/>
          <cell r="N104"/>
          <cell r="O104"/>
          <cell r="P104"/>
          <cell r="Q104"/>
          <cell r="R104"/>
          <cell r="S104"/>
        </row>
        <row r="105">
          <cell r="B105"/>
          <cell r="C105"/>
          <cell r="D105"/>
          <cell r="E105"/>
          <cell r="F105"/>
          <cell r="G105"/>
          <cell r="H105"/>
          <cell r="I105"/>
          <cell r="J105"/>
          <cell r="K105"/>
          <cell r="L105"/>
          <cell r="M105"/>
          <cell r="N105"/>
          <cell r="O105"/>
          <cell r="P105"/>
          <cell r="Q105"/>
          <cell r="R105"/>
          <cell r="S105"/>
        </row>
        <row r="106">
          <cell r="B106" t="str">
            <v>2.4.1</v>
          </cell>
          <cell r="C106" t="str">
            <v>Total Other education and community budget</v>
          </cell>
          <cell r="D106"/>
          <cell r="E106"/>
          <cell r="F106"/>
          <cell r="G106"/>
          <cell r="H106"/>
          <cell r="I106"/>
          <cell r="J106"/>
          <cell r="K106"/>
          <cell r="L106"/>
          <cell r="M106"/>
          <cell r="N106"/>
          <cell r="O106"/>
          <cell r="P106"/>
          <cell r="Q106">
            <v>47316680.868361384</v>
          </cell>
          <cell r="R106"/>
          <cell r="S106">
            <v>3786561.5</v>
          </cell>
        </row>
        <row r="107">
          <cell r="B107"/>
          <cell r="C107"/>
          <cell r="D107"/>
          <cell r="E107"/>
          <cell r="F107"/>
          <cell r="G107"/>
          <cell r="H107"/>
          <cell r="I107"/>
          <cell r="J107"/>
          <cell r="K107"/>
          <cell r="L107"/>
          <cell r="M107"/>
          <cell r="N107"/>
          <cell r="O107"/>
          <cell r="P107"/>
          <cell r="Q107"/>
          <cell r="R107"/>
          <cell r="S107"/>
        </row>
        <row r="108">
          <cell r="B108"/>
          <cell r="C108"/>
          <cell r="D108"/>
          <cell r="E108"/>
          <cell r="F108"/>
          <cell r="G108"/>
          <cell r="H108"/>
          <cell r="I108"/>
          <cell r="J108"/>
          <cell r="K108"/>
          <cell r="L108"/>
          <cell r="M108"/>
          <cell r="N108"/>
          <cell r="O108"/>
          <cell r="P108"/>
          <cell r="Q108"/>
          <cell r="R108"/>
          <cell r="S108"/>
        </row>
        <row r="109">
          <cell r="B109"/>
          <cell r="C109"/>
          <cell r="D109"/>
          <cell r="E109"/>
          <cell r="F109"/>
          <cell r="G109"/>
          <cell r="H109"/>
          <cell r="I109"/>
          <cell r="J109"/>
          <cell r="K109"/>
          <cell r="L109"/>
          <cell r="M109"/>
          <cell r="N109"/>
          <cell r="O109"/>
          <cell r="P109"/>
          <cell r="Q109"/>
          <cell r="R109"/>
          <cell r="S109"/>
        </row>
        <row r="110">
          <cell r="B110">
            <v>3</v>
          </cell>
          <cell r="C110" t="str">
            <v xml:space="preserve">CHILDREN'S AND YOUNG PEOPLE'S SERVICES           </v>
          </cell>
          <cell r="D110"/>
          <cell r="E110"/>
          <cell r="F110"/>
          <cell r="G110"/>
          <cell r="H110"/>
          <cell r="I110"/>
          <cell r="J110"/>
          <cell r="K110"/>
          <cell r="L110"/>
          <cell r="M110"/>
          <cell r="N110"/>
          <cell r="O110"/>
          <cell r="P110"/>
          <cell r="Q110"/>
          <cell r="R110"/>
          <cell r="S110"/>
        </row>
        <row r="111">
          <cell r="B111"/>
          <cell r="C111"/>
          <cell r="D111"/>
          <cell r="E111"/>
          <cell r="F111"/>
          <cell r="G111"/>
          <cell r="H111"/>
          <cell r="I111"/>
          <cell r="J111"/>
          <cell r="K111"/>
          <cell r="L111"/>
          <cell r="M111"/>
          <cell r="N111"/>
          <cell r="O111"/>
          <cell r="P111"/>
          <cell r="Q111"/>
          <cell r="R111"/>
          <cell r="S111"/>
        </row>
        <row r="112">
          <cell r="B112"/>
          <cell r="C112"/>
          <cell r="D112"/>
          <cell r="E112"/>
          <cell r="F112"/>
          <cell r="G112"/>
          <cell r="H112"/>
          <cell r="I112"/>
          <cell r="J112"/>
          <cell r="K112"/>
          <cell r="L112"/>
          <cell r="M112"/>
          <cell r="N112"/>
          <cell r="O112"/>
          <cell r="P112"/>
          <cell r="Q112"/>
          <cell r="R112"/>
          <cell r="S112"/>
        </row>
        <row r="113">
          <cell r="B113"/>
          <cell r="C113" t="str">
            <v>SURE START CHILDREN'S CENTRES AND EARLY YEARS</v>
          </cell>
          <cell r="D113"/>
          <cell r="E113"/>
          <cell r="F113"/>
          <cell r="G113"/>
          <cell r="H113"/>
          <cell r="I113"/>
          <cell r="J113"/>
          <cell r="K113"/>
          <cell r="L113"/>
          <cell r="M113"/>
          <cell r="N113"/>
          <cell r="O113"/>
          <cell r="P113"/>
          <cell r="Q113"/>
          <cell r="R113"/>
          <cell r="S113"/>
        </row>
        <row r="114">
          <cell r="B114"/>
          <cell r="C114"/>
          <cell r="D114"/>
          <cell r="E114"/>
          <cell r="F114"/>
          <cell r="G114"/>
          <cell r="H114"/>
          <cell r="I114"/>
          <cell r="J114"/>
          <cell r="K114"/>
          <cell r="L114"/>
          <cell r="M114"/>
          <cell r="N114"/>
          <cell r="O114"/>
          <cell r="P114"/>
          <cell r="Q114"/>
          <cell r="R114"/>
          <cell r="S114"/>
        </row>
        <row r="115">
          <cell r="B115" t="str">
            <v>3.0.1</v>
          </cell>
          <cell r="C115" t="str">
            <v>Funding for individual Sure Start Children's Centres</v>
          </cell>
          <cell r="D115"/>
          <cell r="E115"/>
          <cell r="F115"/>
          <cell r="G115"/>
          <cell r="H115"/>
          <cell r="I115"/>
          <cell r="J115"/>
          <cell r="K115"/>
          <cell r="L115"/>
          <cell r="M115"/>
          <cell r="N115"/>
          <cell r="O115"/>
          <cell r="P115"/>
          <cell r="Q115">
            <v>7016963.1212113686</v>
          </cell>
          <cell r="R115"/>
          <cell r="S115">
            <v>137018</v>
          </cell>
        </row>
        <row r="116">
          <cell r="B116" t="str">
            <v>3.0.2</v>
          </cell>
          <cell r="C116" t="str">
            <v>Funding for local authority provided or commissioned area wide services delivered through Sure Start Children's Centres</v>
          </cell>
          <cell r="D116"/>
          <cell r="E116"/>
          <cell r="F116"/>
          <cell r="G116"/>
          <cell r="H116"/>
          <cell r="I116"/>
          <cell r="J116"/>
          <cell r="K116"/>
          <cell r="L116"/>
          <cell r="M116"/>
          <cell r="N116"/>
          <cell r="O116"/>
          <cell r="P116"/>
          <cell r="Q116"/>
          <cell r="R116"/>
          <cell r="S116"/>
        </row>
        <row r="117">
          <cell r="B117" t="str">
            <v>3.0.3</v>
          </cell>
          <cell r="C117" t="str">
            <v>Funding on local authority management costs relating to Sure Start Children's Centres</v>
          </cell>
          <cell r="D117"/>
          <cell r="E117"/>
          <cell r="F117"/>
          <cell r="G117"/>
          <cell r="H117"/>
          <cell r="I117"/>
          <cell r="J117"/>
          <cell r="K117"/>
          <cell r="L117"/>
          <cell r="M117"/>
          <cell r="N117"/>
          <cell r="O117"/>
          <cell r="P117"/>
          <cell r="Q117"/>
          <cell r="R117"/>
          <cell r="S117"/>
        </row>
        <row r="118">
          <cell r="B118" t="str">
            <v>3.0.4</v>
          </cell>
          <cell r="C118" t="str">
            <v>Other early years funding</v>
          </cell>
          <cell r="D118"/>
          <cell r="E118"/>
          <cell r="F118"/>
          <cell r="G118"/>
          <cell r="H118"/>
          <cell r="I118"/>
          <cell r="J118"/>
          <cell r="K118"/>
          <cell r="L118"/>
          <cell r="M118"/>
          <cell r="N118"/>
          <cell r="O118"/>
          <cell r="P118"/>
          <cell r="Q118">
            <v>1378361.3084242528</v>
          </cell>
          <cell r="R118"/>
          <cell r="S118"/>
        </row>
        <row r="119">
          <cell r="B119" t="str">
            <v>3.0.5</v>
          </cell>
          <cell r="C119" t="str">
            <v>Total Sure Start Children's Centres and Early Years Funding</v>
          </cell>
          <cell r="D119"/>
          <cell r="E119"/>
          <cell r="F119"/>
          <cell r="G119"/>
          <cell r="H119"/>
          <cell r="I119"/>
          <cell r="J119"/>
          <cell r="K119"/>
          <cell r="L119"/>
          <cell r="M119"/>
          <cell r="N119"/>
          <cell r="O119"/>
          <cell r="P119"/>
          <cell r="Q119">
            <v>8395324.4296356216</v>
          </cell>
          <cell r="R119"/>
          <cell r="S119">
            <v>137018</v>
          </cell>
        </row>
        <row r="120">
          <cell r="B120"/>
          <cell r="C120"/>
          <cell r="D120"/>
          <cell r="E120"/>
          <cell r="F120"/>
          <cell r="G120"/>
          <cell r="H120"/>
          <cell r="I120"/>
          <cell r="J120"/>
          <cell r="K120"/>
          <cell r="L120"/>
          <cell r="M120"/>
          <cell r="N120"/>
          <cell r="O120"/>
          <cell r="P120"/>
          <cell r="Q120"/>
          <cell r="R120"/>
          <cell r="S120"/>
        </row>
        <row r="121">
          <cell r="B121"/>
          <cell r="C121" t="str">
            <v>CHILDREN LOOKED AFTER</v>
          </cell>
          <cell r="D121"/>
          <cell r="E121"/>
          <cell r="F121"/>
          <cell r="G121"/>
          <cell r="H121"/>
          <cell r="I121"/>
          <cell r="J121"/>
          <cell r="K121"/>
          <cell r="L121"/>
          <cell r="M121"/>
          <cell r="N121"/>
          <cell r="O121"/>
          <cell r="P121"/>
          <cell r="Q121"/>
          <cell r="R121"/>
          <cell r="S121"/>
        </row>
        <row r="122">
          <cell r="B122"/>
          <cell r="C122"/>
          <cell r="D122"/>
          <cell r="E122"/>
          <cell r="F122"/>
          <cell r="G122"/>
          <cell r="H122"/>
          <cell r="I122"/>
          <cell r="J122"/>
          <cell r="K122"/>
          <cell r="L122"/>
          <cell r="M122"/>
          <cell r="N122"/>
          <cell r="O122"/>
          <cell r="P122"/>
          <cell r="Q122"/>
          <cell r="R122"/>
          <cell r="S122"/>
        </row>
        <row r="123">
          <cell r="B123" t="str">
            <v>3.1.1</v>
          </cell>
          <cell r="C123" t="str">
            <v>Residential care</v>
          </cell>
          <cell r="D123"/>
          <cell r="E123"/>
          <cell r="F123"/>
          <cell r="G123"/>
          <cell r="H123"/>
          <cell r="I123"/>
          <cell r="J123"/>
          <cell r="K123"/>
          <cell r="L123"/>
          <cell r="M123"/>
          <cell r="N123"/>
          <cell r="O123"/>
          <cell r="P123"/>
          <cell r="Q123">
            <v>6495960.8759287139</v>
          </cell>
          <cell r="R123"/>
          <cell r="S123"/>
        </row>
        <row r="124">
          <cell r="B124" t="str">
            <v>3.1.2</v>
          </cell>
          <cell r="C124" t="str">
            <v xml:space="preserve">Fostering services </v>
          </cell>
          <cell r="D124"/>
          <cell r="E124"/>
          <cell r="F124"/>
          <cell r="G124"/>
          <cell r="H124"/>
          <cell r="I124"/>
          <cell r="J124"/>
          <cell r="K124"/>
          <cell r="L124"/>
          <cell r="M124"/>
          <cell r="N124"/>
          <cell r="O124"/>
          <cell r="P124"/>
          <cell r="Q124">
            <v>15510146.013165882</v>
          </cell>
          <cell r="R124"/>
          <cell r="S124">
            <v>11250</v>
          </cell>
        </row>
        <row r="125">
          <cell r="B125" t="str">
            <v>3.1.3</v>
          </cell>
          <cell r="C125" t="str">
            <v>Adoption services</v>
          </cell>
          <cell r="D125"/>
          <cell r="E125"/>
          <cell r="F125"/>
          <cell r="G125"/>
          <cell r="H125"/>
          <cell r="I125"/>
          <cell r="J125"/>
          <cell r="K125"/>
          <cell r="L125"/>
          <cell r="M125"/>
          <cell r="N125"/>
          <cell r="O125"/>
          <cell r="P125"/>
          <cell r="Q125">
            <v>1921273.5637803781</v>
          </cell>
          <cell r="R125"/>
          <cell r="S125">
            <v>11250</v>
          </cell>
        </row>
        <row r="126">
          <cell r="B126" t="str">
            <v>3.1.4</v>
          </cell>
          <cell r="C126" t="str">
            <v xml:space="preserve">Special guardianship support </v>
          </cell>
          <cell r="D126"/>
          <cell r="E126"/>
          <cell r="F126"/>
          <cell r="G126"/>
          <cell r="H126"/>
          <cell r="I126"/>
          <cell r="J126"/>
          <cell r="K126"/>
          <cell r="L126"/>
          <cell r="M126"/>
          <cell r="N126"/>
          <cell r="O126"/>
          <cell r="P126"/>
          <cell r="Q126">
            <v>826556.65789262718</v>
          </cell>
          <cell r="R126"/>
          <cell r="S126"/>
        </row>
        <row r="127">
          <cell r="B127" t="str">
            <v>3.1.5</v>
          </cell>
          <cell r="C127" t="str">
            <v>Other children looked after services</v>
          </cell>
          <cell r="D127"/>
          <cell r="E127"/>
          <cell r="F127"/>
          <cell r="G127"/>
          <cell r="H127"/>
          <cell r="I127"/>
          <cell r="J127"/>
          <cell r="K127"/>
          <cell r="L127"/>
          <cell r="M127"/>
          <cell r="N127"/>
          <cell r="O127"/>
          <cell r="P127"/>
          <cell r="Q127">
            <v>2302121.5243680268</v>
          </cell>
          <cell r="R127"/>
          <cell r="S127"/>
        </row>
        <row r="128">
          <cell r="B128" t="str">
            <v>3.1.6</v>
          </cell>
          <cell r="C128" t="str">
            <v>Short breaks (respite) for looked after disabled children</v>
          </cell>
          <cell r="D128"/>
          <cell r="E128"/>
          <cell r="F128"/>
          <cell r="G128"/>
          <cell r="H128"/>
          <cell r="I128"/>
          <cell r="J128"/>
          <cell r="K128"/>
          <cell r="L128"/>
          <cell r="M128"/>
          <cell r="N128"/>
          <cell r="O128"/>
          <cell r="P128"/>
          <cell r="Q128">
            <v>184911.5216707408</v>
          </cell>
          <cell r="R128"/>
          <cell r="S128"/>
        </row>
        <row r="129">
          <cell r="B129" t="str">
            <v>3.1.7</v>
          </cell>
          <cell r="C129" t="str">
            <v>Children placed with family and friends</v>
          </cell>
          <cell r="D129"/>
          <cell r="E129"/>
          <cell r="F129"/>
          <cell r="G129"/>
          <cell r="H129"/>
          <cell r="I129"/>
          <cell r="J129"/>
          <cell r="K129"/>
          <cell r="L129"/>
          <cell r="M129"/>
          <cell r="N129"/>
          <cell r="O129"/>
          <cell r="P129"/>
          <cell r="Q129">
            <v>79038.452793654185</v>
          </cell>
          <cell r="R129"/>
          <cell r="S129"/>
        </row>
        <row r="130">
          <cell r="B130" t="str">
            <v>3.1.8</v>
          </cell>
          <cell r="C130" t="str">
            <v xml:space="preserve">Education of looked after children </v>
          </cell>
          <cell r="D130"/>
          <cell r="E130"/>
          <cell r="F130"/>
          <cell r="G130">
            <v>1191663.1485888374</v>
          </cell>
          <cell r="H130"/>
          <cell r="I130">
            <v>217525.81283764492</v>
          </cell>
          <cell r="J130"/>
          <cell r="K130">
            <v>37830.576145677383</v>
          </cell>
          <cell r="L130"/>
          <cell r="M130">
            <v>66203.508254935412</v>
          </cell>
          <cell r="N130"/>
          <cell r="O130"/>
          <cell r="P130"/>
          <cell r="Q130">
            <v>1513223.0458270949</v>
          </cell>
          <cell r="R130"/>
          <cell r="S130"/>
        </row>
        <row r="131">
          <cell r="B131" t="str">
            <v>3.1.9</v>
          </cell>
          <cell r="C131" t="str">
            <v>Leaving care support services</v>
          </cell>
          <cell r="D131"/>
          <cell r="E131"/>
          <cell r="F131"/>
          <cell r="G131"/>
          <cell r="H131"/>
          <cell r="I131"/>
          <cell r="J131"/>
          <cell r="K131"/>
          <cell r="L131"/>
          <cell r="M131"/>
          <cell r="N131"/>
          <cell r="O131"/>
          <cell r="P131"/>
          <cell r="Q131">
            <v>2502806.482028476</v>
          </cell>
          <cell r="R131"/>
          <cell r="S131"/>
        </row>
        <row r="132">
          <cell r="B132" t="str">
            <v>3.1.10</v>
          </cell>
          <cell r="C132" t="str">
            <v>Asylum seeker services  children</v>
          </cell>
          <cell r="D132"/>
          <cell r="E132"/>
          <cell r="F132"/>
          <cell r="G132"/>
          <cell r="H132"/>
          <cell r="I132"/>
          <cell r="J132"/>
          <cell r="K132"/>
          <cell r="L132"/>
          <cell r="M132"/>
          <cell r="N132"/>
          <cell r="O132"/>
          <cell r="P132"/>
          <cell r="Q132">
            <v>1340005.9846389221</v>
          </cell>
          <cell r="R132"/>
          <cell r="S132"/>
        </row>
        <row r="133">
          <cell r="B133" t="str">
            <v>3.1.11</v>
          </cell>
          <cell r="C133" t="str">
            <v>Total Children Looked After</v>
          </cell>
          <cell r="D133"/>
          <cell r="E133"/>
          <cell r="F133"/>
          <cell r="G133">
            <v>1191663.1485888374</v>
          </cell>
          <cell r="H133"/>
          <cell r="I133">
            <v>217525.81283764492</v>
          </cell>
          <cell r="J133"/>
          <cell r="K133">
            <v>37830.576145677383</v>
          </cell>
          <cell r="L133"/>
          <cell r="M133">
            <v>66203.508254935412</v>
          </cell>
          <cell r="N133"/>
          <cell r="O133"/>
          <cell r="P133"/>
          <cell r="Q133">
            <v>32676044.122094519</v>
          </cell>
          <cell r="R133"/>
          <cell r="S133">
            <v>22500</v>
          </cell>
        </row>
        <row r="134">
          <cell r="B134"/>
          <cell r="C134"/>
          <cell r="D134"/>
          <cell r="E134"/>
          <cell r="F134"/>
          <cell r="G134"/>
          <cell r="H134"/>
          <cell r="I134"/>
          <cell r="J134"/>
          <cell r="K134"/>
          <cell r="L134"/>
          <cell r="M134"/>
          <cell r="N134"/>
          <cell r="O134"/>
          <cell r="P134"/>
          <cell r="Q134"/>
          <cell r="R134"/>
          <cell r="S134"/>
        </row>
        <row r="135">
          <cell r="B135"/>
          <cell r="C135"/>
          <cell r="D135"/>
          <cell r="E135"/>
          <cell r="F135"/>
          <cell r="G135"/>
          <cell r="H135"/>
          <cell r="I135"/>
          <cell r="J135"/>
          <cell r="K135"/>
          <cell r="L135"/>
          <cell r="M135"/>
          <cell r="N135"/>
          <cell r="O135"/>
          <cell r="P135"/>
          <cell r="Q135"/>
          <cell r="R135"/>
          <cell r="S135"/>
        </row>
        <row r="136">
          <cell r="B136"/>
          <cell r="C136"/>
          <cell r="D136"/>
          <cell r="E136"/>
          <cell r="F136"/>
          <cell r="G136"/>
          <cell r="H136"/>
          <cell r="I136"/>
          <cell r="J136"/>
          <cell r="K136"/>
          <cell r="L136"/>
          <cell r="M136"/>
          <cell r="N136"/>
          <cell r="O136"/>
          <cell r="P136"/>
          <cell r="Q136"/>
          <cell r="R136"/>
          <cell r="S136"/>
        </row>
        <row r="137">
          <cell r="B137"/>
          <cell r="C137" t="str">
            <v>OTHER CHILDREN AND FAMILY SERVICES</v>
          </cell>
          <cell r="D137"/>
          <cell r="E137"/>
          <cell r="F137"/>
          <cell r="G137"/>
          <cell r="H137"/>
          <cell r="I137"/>
          <cell r="J137"/>
          <cell r="K137"/>
          <cell r="L137"/>
          <cell r="M137"/>
          <cell r="N137"/>
          <cell r="O137"/>
          <cell r="P137"/>
          <cell r="Q137"/>
          <cell r="R137"/>
          <cell r="S137"/>
        </row>
        <row r="138">
          <cell r="B138"/>
          <cell r="C138"/>
          <cell r="D138"/>
          <cell r="E138"/>
          <cell r="F138"/>
          <cell r="G138"/>
          <cell r="H138"/>
          <cell r="I138"/>
          <cell r="J138"/>
          <cell r="K138"/>
          <cell r="L138"/>
          <cell r="M138"/>
          <cell r="N138"/>
          <cell r="O138"/>
          <cell r="P138"/>
          <cell r="Q138"/>
          <cell r="R138"/>
          <cell r="S138"/>
        </row>
        <row r="139">
          <cell r="B139" t="str">
            <v>3.2.1</v>
          </cell>
          <cell r="C139" t="str">
            <v>Other children and families services</v>
          </cell>
          <cell r="D139"/>
          <cell r="E139"/>
          <cell r="F139"/>
          <cell r="G139"/>
          <cell r="H139"/>
          <cell r="I139"/>
          <cell r="J139"/>
          <cell r="K139"/>
          <cell r="L139"/>
          <cell r="M139"/>
          <cell r="N139"/>
          <cell r="O139"/>
          <cell r="P139"/>
          <cell r="Q139">
            <v>597672.82599928381</v>
          </cell>
          <cell r="R139"/>
          <cell r="S139"/>
        </row>
        <row r="140">
          <cell r="B140"/>
          <cell r="C140"/>
          <cell r="D140"/>
          <cell r="E140"/>
          <cell r="F140"/>
          <cell r="G140"/>
          <cell r="H140"/>
          <cell r="I140"/>
          <cell r="J140"/>
          <cell r="K140"/>
          <cell r="L140"/>
          <cell r="M140"/>
          <cell r="N140"/>
          <cell r="O140"/>
          <cell r="P140"/>
          <cell r="Q140"/>
          <cell r="R140"/>
          <cell r="S140"/>
        </row>
        <row r="141">
          <cell r="B141"/>
          <cell r="C141"/>
          <cell r="D141"/>
          <cell r="E141"/>
          <cell r="F141"/>
          <cell r="G141"/>
          <cell r="H141"/>
          <cell r="I141"/>
          <cell r="J141"/>
          <cell r="K141"/>
          <cell r="L141"/>
          <cell r="M141"/>
          <cell r="N141"/>
          <cell r="O141"/>
          <cell r="P141"/>
          <cell r="Q141"/>
          <cell r="R141"/>
          <cell r="S141"/>
        </row>
        <row r="142">
          <cell r="B142"/>
          <cell r="C142"/>
          <cell r="D142"/>
          <cell r="E142"/>
          <cell r="F142"/>
          <cell r="G142"/>
          <cell r="H142"/>
          <cell r="I142"/>
          <cell r="J142"/>
          <cell r="K142"/>
          <cell r="L142"/>
          <cell r="M142"/>
          <cell r="N142"/>
          <cell r="O142"/>
          <cell r="P142"/>
          <cell r="Q142"/>
          <cell r="R142"/>
          <cell r="S142"/>
        </row>
        <row r="143">
          <cell r="B143"/>
          <cell r="C143" t="str">
            <v>SAFEGUARDING CHILDREN AND YOUNG PEOPLE'S SERVICES</v>
          </cell>
          <cell r="D143"/>
          <cell r="E143"/>
          <cell r="F143"/>
          <cell r="G143"/>
          <cell r="H143"/>
          <cell r="I143"/>
          <cell r="J143"/>
          <cell r="K143"/>
          <cell r="L143"/>
          <cell r="M143"/>
          <cell r="N143"/>
          <cell r="O143"/>
          <cell r="P143"/>
          <cell r="Q143"/>
          <cell r="R143"/>
          <cell r="S143"/>
        </row>
        <row r="144">
          <cell r="B144"/>
          <cell r="C144"/>
          <cell r="D144"/>
          <cell r="E144"/>
          <cell r="F144"/>
          <cell r="G144"/>
          <cell r="H144"/>
          <cell r="I144"/>
          <cell r="J144"/>
          <cell r="K144"/>
          <cell r="L144"/>
          <cell r="M144"/>
          <cell r="N144"/>
          <cell r="O144"/>
          <cell r="P144"/>
          <cell r="Q144"/>
          <cell r="R144"/>
          <cell r="S144"/>
        </row>
        <row r="145">
          <cell r="B145" t="str">
            <v>3.3.1</v>
          </cell>
          <cell r="C145" t="str">
            <v>Social work (including LA functions in relation to child protection)</v>
          </cell>
          <cell r="D145"/>
          <cell r="E145"/>
          <cell r="F145"/>
          <cell r="G145"/>
          <cell r="H145"/>
          <cell r="I145"/>
          <cell r="J145"/>
          <cell r="K145"/>
          <cell r="L145"/>
          <cell r="M145"/>
          <cell r="N145"/>
          <cell r="O145"/>
          <cell r="P145"/>
          <cell r="Q145">
            <v>21989424.922802508</v>
          </cell>
          <cell r="R145"/>
          <cell r="S145">
            <v>467425</v>
          </cell>
        </row>
        <row r="146">
          <cell r="B146" t="str">
            <v>3.3.2</v>
          </cell>
          <cell r="C146" t="str">
            <v>Commissioning and Children's Services Strategy</v>
          </cell>
          <cell r="D146"/>
          <cell r="E146"/>
          <cell r="F146"/>
          <cell r="G146"/>
          <cell r="H146"/>
          <cell r="I146"/>
          <cell r="J146"/>
          <cell r="K146"/>
          <cell r="L146"/>
          <cell r="M146"/>
          <cell r="N146"/>
          <cell r="O146"/>
          <cell r="P146"/>
          <cell r="Q146">
            <v>2737588.312181877</v>
          </cell>
          <cell r="R146"/>
          <cell r="S146">
            <v>616745</v>
          </cell>
        </row>
        <row r="147">
          <cell r="B147" t="str">
            <v>3.3.3</v>
          </cell>
          <cell r="C147" t="str">
            <v>Local Safeguarding Children Board</v>
          </cell>
          <cell r="D147"/>
          <cell r="E147"/>
          <cell r="F147"/>
          <cell r="G147"/>
          <cell r="H147"/>
          <cell r="I147"/>
          <cell r="J147"/>
          <cell r="K147"/>
          <cell r="L147"/>
          <cell r="M147"/>
          <cell r="N147"/>
          <cell r="O147"/>
          <cell r="P147"/>
          <cell r="Q147">
            <v>196571.15779591256</v>
          </cell>
          <cell r="R147"/>
          <cell r="S147">
            <v>116050</v>
          </cell>
        </row>
        <row r="148">
          <cell r="B148" t="str">
            <v>3.3.4</v>
          </cell>
          <cell r="C148" t="str">
            <v>Total Safeguarding Children and Young People's Services</v>
          </cell>
          <cell r="D148"/>
          <cell r="E148"/>
          <cell r="F148"/>
          <cell r="G148"/>
          <cell r="H148"/>
          <cell r="I148"/>
          <cell r="J148"/>
          <cell r="K148"/>
          <cell r="L148"/>
          <cell r="M148"/>
          <cell r="N148"/>
          <cell r="O148"/>
          <cell r="P148"/>
          <cell r="Q148">
            <v>24923584.392780297</v>
          </cell>
          <cell r="R148"/>
          <cell r="S148">
            <v>1200220</v>
          </cell>
        </row>
        <row r="149">
          <cell r="B149"/>
          <cell r="C149"/>
          <cell r="D149"/>
          <cell r="E149"/>
          <cell r="F149"/>
          <cell r="G149"/>
          <cell r="H149"/>
          <cell r="I149"/>
          <cell r="J149"/>
          <cell r="K149"/>
          <cell r="L149"/>
          <cell r="M149"/>
          <cell r="N149"/>
          <cell r="O149"/>
          <cell r="P149"/>
          <cell r="Q149"/>
          <cell r="R149"/>
          <cell r="S149"/>
        </row>
        <row r="150">
          <cell r="B150"/>
          <cell r="C150"/>
          <cell r="D150"/>
          <cell r="E150"/>
          <cell r="F150"/>
          <cell r="G150"/>
          <cell r="H150"/>
          <cell r="I150"/>
          <cell r="J150"/>
          <cell r="K150"/>
          <cell r="L150"/>
          <cell r="M150"/>
          <cell r="N150"/>
          <cell r="O150"/>
          <cell r="P150"/>
          <cell r="Q150"/>
          <cell r="R150"/>
          <cell r="S150"/>
        </row>
        <row r="151">
          <cell r="B151"/>
          <cell r="C151"/>
          <cell r="D151"/>
          <cell r="E151"/>
          <cell r="F151"/>
          <cell r="G151"/>
          <cell r="H151"/>
          <cell r="I151"/>
          <cell r="J151"/>
          <cell r="K151"/>
          <cell r="L151"/>
          <cell r="M151"/>
          <cell r="N151"/>
          <cell r="O151"/>
          <cell r="P151"/>
          <cell r="Q151"/>
          <cell r="R151"/>
          <cell r="S151"/>
        </row>
        <row r="152">
          <cell r="B152"/>
          <cell r="C152" t="str">
            <v>FAMILY SUPPORT SERVICES</v>
          </cell>
          <cell r="D152"/>
          <cell r="E152"/>
          <cell r="F152"/>
          <cell r="G152"/>
          <cell r="H152"/>
          <cell r="I152"/>
          <cell r="J152"/>
          <cell r="K152"/>
          <cell r="L152"/>
          <cell r="M152"/>
          <cell r="N152"/>
          <cell r="O152"/>
          <cell r="P152"/>
          <cell r="Q152"/>
          <cell r="R152"/>
          <cell r="S152"/>
        </row>
        <row r="153">
          <cell r="B153"/>
          <cell r="C153"/>
          <cell r="D153"/>
          <cell r="E153"/>
          <cell r="F153"/>
          <cell r="G153"/>
          <cell r="H153"/>
          <cell r="I153"/>
          <cell r="J153"/>
          <cell r="K153"/>
          <cell r="L153"/>
          <cell r="M153"/>
          <cell r="N153"/>
          <cell r="O153"/>
          <cell r="P153"/>
          <cell r="Q153"/>
          <cell r="R153"/>
          <cell r="S153"/>
        </row>
        <row r="154">
          <cell r="B154" t="str">
            <v>3.4.1</v>
          </cell>
          <cell r="C154" t="str">
            <v>Direct payments</v>
          </cell>
          <cell r="D154"/>
          <cell r="E154"/>
          <cell r="F154"/>
          <cell r="G154"/>
          <cell r="H154"/>
          <cell r="I154"/>
          <cell r="J154"/>
          <cell r="K154"/>
          <cell r="L154"/>
          <cell r="M154"/>
          <cell r="N154"/>
          <cell r="O154"/>
          <cell r="P154"/>
          <cell r="Q154">
            <v>783297.96709543176</v>
          </cell>
          <cell r="R154"/>
          <cell r="S154"/>
        </row>
        <row r="155">
          <cell r="B155" t="str">
            <v>3.4.2</v>
          </cell>
          <cell r="C155" t="str">
            <v>Short breaks (respite) for disabled children</v>
          </cell>
          <cell r="D155"/>
          <cell r="E155"/>
          <cell r="F155"/>
          <cell r="G155"/>
          <cell r="H155"/>
          <cell r="I155"/>
          <cell r="J155"/>
          <cell r="K155"/>
          <cell r="L155"/>
          <cell r="M155"/>
          <cell r="N155"/>
          <cell r="O155"/>
          <cell r="P155"/>
          <cell r="Q155">
            <v>2768627.449952567</v>
          </cell>
          <cell r="R155"/>
          <cell r="S155">
            <v>280876</v>
          </cell>
        </row>
        <row r="156">
          <cell r="B156" t="str">
            <v>3.4.3</v>
          </cell>
          <cell r="C156" t="str">
            <v>Other support for disabled children</v>
          </cell>
          <cell r="D156"/>
          <cell r="E156"/>
          <cell r="F156"/>
          <cell r="G156"/>
          <cell r="H156"/>
          <cell r="I156"/>
          <cell r="J156"/>
          <cell r="K156"/>
          <cell r="L156"/>
          <cell r="M156"/>
          <cell r="N156"/>
          <cell r="O156"/>
          <cell r="P156"/>
          <cell r="Q156">
            <v>1793018.7966332724</v>
          </cell>
          <cell r="R156"/>
          <cell r="S156">
            <v>20833.5</v>
          </cell>
        </row>
        <row r="157">
          <cell r="B157" t="str">
            <v>3.4.4</v>
          </cell>
          <cell r="C157" t="str">
            <v>Targeted family support</v>
          </cell>
          <cell r="D157"/>
          <cell r="E157"/>
          <cell r="F157"/>
          <cell r="G157"/>
          <cell r="H157"/>
          <cell r="I157"/>
          <cell r="J157"/>
          <cell r="K157"/>
          <cell r="L157"/>
          <cell r="M157"/>
          <cell r="N157"/>
          <cell r="O157"/>
          <cell r="P157"/>
          <cell r="Q157">
            <v>5365523.0157043561</v>
          </cell>
          <cell r="R157"/>
          <cell r="S157">
            <v>771290</v>
          </cell>
        </row>
        <row r="158">
          <cell r="B158" t="str">
            <v>3.4.5</v>
          </cell>
          <cell r="C158" t="str">
            <v xml:space="preserve">Universal family support </v>
          </cell>
          <cell r="D158"/>
          <cell r="E158"/>
          <cell r="F158"/>
          <cell r="G158"/>
          <cell r="H158"/>
          <cell r="I158"/>
          <cell r="J158"/>
          <cell r="K158"/>
          <cell r="L158"/>
          <cell r="M158"/>
          <cell r="N158"/>
          <cell r="O158"/>
          <cell r="P158"/>
          <cell r="Q158">
            <v>273218.03104641463</v>
          </cell>
          <cell r="R158"/>
          <cell r="S158"/>
        </row>
        <row r="159">
          <cell r="B159" t="str">
            <v>3.4.6</v>
          </cell>
          <cell r="C159" t="str">
            <v>Total Family Support Services</v>
          </cell>
          <cell r="D159"/>
          <cell r="E159"/>
          <cell r="F159"/>
          <cell r="G159"/>
          <cell r="H159"/>
          <cell r="I159"/>
          <cell r="J159"/>
          <cell r="K159"/>
          <cell r="L159"/>
          <cell r="M159"/>
          <cell r="N159"/>
          <cell r="O159"/>
          <cell r="P159"/>
          <cell r="Q159">
            <v>10983685.260432042</v>
          </cell>
          <cell r="R159"/>
          <cell r="S159">
            <v>1072999.5</v>
          </cell>
        </row>
        <row r="160">
          <cell r="B160"/>
          <cell r="C160"/>
          <cell r="D160"/>
          <cell r="E160"/>
          <cell r="F160"/>
          <cell r="G160"/>
          <cell r="H160"/>
          <cell r="I160"/>
          <cell r="J160"/>
          <cell r="K160"/>
          <cell r="L160"/>
          <cell r="M160"/>
          <cell r="N160"/>
          <cell r="O160"/>
          <cell r="P160"/>
          <cell r="Q160"/>
          <cell r="R160"/>
          <cell r="S160"/>
        </row>
        <row r="161">
          <cell r="B161"/>
          <cell r="C161"/>
          <cell r="D161"/>
          <cell r="E161"/>
          <cell r="F161"/>
          <cell r="G161"/>
          <cell r="H161"/>
          <cell r="I161"/>
          <cell r="J161"/>
          <cell r="K161"/>
          <cell r="L161"/>
          <cell r="M161"/>
          <cell r="N161"/>
          <cell r="O161"/>
          <cell r="P161"/>
          <cell r="Q161"/>
          <cell r="R161"/>
          <cell r="S161"/>
        </row>
        <row r="162">
          <cell r="B162"/>
          <cell r="C162"/>
          <cell r="D162"/>
          <cell r="E162"/>
          <cell r="F162"/>
          <cell r="G162"/>
          <cell r="H162"/>
          <cell r="I162"/>
          <cell r="J162"/>
          <cell r="K162"/>
          <cell r="L162"/>
          <cell r="M162"/>
          <cell r="N162"/>
          <cell r="O162"/>
          <cell r="P162"/>
          <cell r="Q162"/>
          <cell r="R162"/>
          <cell r="S162"/>
        </row>
        <row r="163">
          <cell r="B163"/>
          <cell r="C163" t="str">
            <v>SERVICES FOR YOUNG PEOPLE</v>
          </cell>
          <cell r="D163"/>
          <cell r="E163"/>
          <cell r="F163"/>
          <cell r="G163"/>
          <cell r="H163"/>
          <cell r="I163"/>
          <cell r="J163"/>
          <cell r="K163"/>
          <cell r="L163"/>
          <cell r="M163"/>
          <cell r="N163"/>
          <cell r="O163"/>
          <cell r="P163"/>
          <cell r="Q163"/>
          <cell r="R163"/>
          <cell r="S163"/>
        </row>
        <row r="164">
          <cell r="B164"/>
          <cell r="C164"/>
          <cell r="D164"/>
          <cell r="E164"/>
          <cell r="F164"/>
          <cell r="G164"/>
          <cell r="H164"/>
          <cell r="I164"/>
          <cell r="J164"/>
          <cell r="K164"/>
          <cell r="L164"/>
          <cell r="M164"/>
          <cell r="N164"/>
          <cell r="O164"/>
          <cell r="P164"/>
          <cell r="Q164"/>
          <cell r="R164"/>
          <cell r="S164"/>
        </row>
        <row r="165">
          <cell r="B165" t="str">
            <v>3.5.1</v>
          </cell>
          <cell r="C165" t="str">
            <v>Universal services for young people</v>
          </cell>
          <cell r="D165"/>
          <cell r="E165"/>
          <cell r="F165"/>
          <cell r="G165"/>
          <cell r="H165"/>
          <cell r="I165"/>
          <cell r="J165"/>
          <cell r="K165"/>
          <cell r="L165"/>
          <cell r="M165"/>
          <cell r="N165"/>
          <cell r="O165"/>
          <cell r="P165"/>
          <cell r="Q165">
            <v>1062008.056663919</v>
          </cell>
          <cell r="R165"/>
          <cell r="S165">
            <v>77761</v>
          </cell>
        </row>
        <row r="166">
          <cell r="B166" t="str">
            <v>3.5.2</v>
          </cell>
          <cell r="C166" t="str">
            <v xml:space="preserve">Targeted services for young people </v>
          </cell>
          <cell r="D166"/>
          <cell r="E166"/>
          <cell r="F166"/>
          <cell r="G166"/>
          <cell r="H166"/>
          <cell r="I166"/>
          <cell r="J166"/>
          <cell r="K166"/>
          <cell r="L166"/>
          <cell r="M166"/>
          <cell r="N166"/>
          <cell r="O166"/>
          <cell r="P166"/>
          <cell r="Q166">
            <v>3257527.093768626</v>
          </cell>
          <cell r="R166"/>
          <cell r="S166">
            <v>37500</v>
          </cell>
        </row>
        <row r="167">
          <cell r="B167" t="str">
            <v>3.5.3</v>
          </cell>
          <cell r="C167" t="str">
            <v>Total Services for young people</v>
          </cell>
          <cell r="D167"/>
          <cell r="E167"/>
          <cell r="F167"/>
          <cell r="G167"/>
          <cell r="H167"/>
          <cell r="I167"/>
          <cell r="J167"/>
          <cell r="K167"/>
          <cell r="L167"/>
          <cell r="M167"/>
          <cell r="N167"/>
          <cell r="O167"/>
          <cell r="P167"/>
          <cell r="Q167">
            <v>4319535.1504325448</v>
          </cell>
          <cell r="R167"/>
          <cell r="S167">
            <v>115261</v>
          </cell>
        </row>
        <row r="168">
          <cell r="B168"/>
          <cell r="C168"/>
          <cell r="D168"/>
          <cell r="E168"/>
          <cell r="F168"/>
          <cell r="G168"/>
          <cell r="H168"/>
          <cell r="I168"/>
          <cell r="J168"/>
          <cell r="K168"/>
          <cell r="L168"/>
          <cell r="M168"/>
          <cell r="N168"/>
          <cell r="O168"/>
          <cell r="P168"/>
          <cell r="Q168"/>
          <cell r="R168"/>
          <cell r="S168"/>
        </row>
        <row r="169">
          <cell r="B169"/>
          <cell r="C169"/>
          <cell r="D169"/>
          <cell r="E169"/>
          <cell r="F169"/>
          <cell r="G169"/>
          <cell r="H169"/>
          <cell r="I169"/>
          <cell r="J169"/>
          <cell r="K169"/>
          <cell r="L169"/>
          <cell r="M169"/>
          <cell r="N169"/>
          <cell r="O169"/>
          <cell r="P169"/>
          <cell r="Q169"/>
          <cell r="R169"/>
          <cell r="S169"/>
        </row>
        <row r="170">
          <cell r="B170"/>
          <cell r="C170" t="str">
            <v>YOUTH JUSTICE</v>
          </cell>
          <cell r="D170"/>
          <cell r="E170"/>
          <cell r="F170"/>
          <cell r="G170"/>
          <cell r="H170"/>
          <cell r="I170"/>
          <cell r="J170"/>
          <cell r="K170"/>
          <cell r="L170"/>
          <cell r="M170"/>
          <cell r="N170"/>
          <cell r="O170"/>
          <cell r="P170"/>
          <cell r="Q170"/>
          <cell r="R170"/>
          <cell r="S170"/>
        </row>
        <row r="171">
          <cell r="B171"/>
          <cell r="C171"/>
          <cell r="D171"/>
          <cell r="E171"/>
          <cell r="F171"/>
          <cell r="G171"/>
          <cell r="H171"/>
          <cell r="I171"/>
          <cell r="J171"/>
          <cell r="K171" t="str">
            <v>Running Check</v>
          </cell>
          <cell r="L171"/>
          <cell r="M171"/>
          <cell r="N171"/>
          <cell r="O171">
            <v>0</v>
          </cell>
          <cell r="P171"/>
          <cell r="Q171"/>
          <cell r="R171"/>
          <cell r="S171"/>
        </row>
        <row r="172">
          <cell r="B172" t="str">
            <v>3.6.1</v>
          </cell>
          <cell r="C172" t="str">
            <v>Youth justice</v>
          </cell>
          <cell r="D172"/>
          <cell r="E172"/>
          <cell r="F172"/>
          <cell r="G172"/>
          <cell r="H172"/>
          <cell r="I172"/>
          <cell r="J172"/>
          <cell r="K172">
            <v>131952874.02322367</v>
          </cell>
          <cell r="L172">
            <v>0</v>
          </cell>
          <cell r="M172">
            <v>6970924</v>
          </cell>
          <cell r="N172"/>
          <cell r="O172">
            <v>124981950.02322367</v>
          </cell>
          <cell r="P172"/>
          <cell r="Q172">
            <v>2740346.9734879858</v>
          </cell>
          <cell r="R172"/>
          <cell r="S172">
            <v>636364</v>
          </cell>
        </row>
        <row r="173">
          <cell r="B173"/>
          <cell r="C173"/>
          <cell r="D173"/>
          <cell r="E173"/>
          <cell r="F173"/>
          <cell r="G173"/>
          <cell r="H173"/>
          <cell r="I173"/>
          <cell r="J173"/>
          <cell r="K173">
            <v>-6970924</v>
          </cell>
          <cell r="L173"/>
          <cell r="M173"/>
          <cell r="N173"/>
          <cell r="O173"/>
          <cell r="P173"/>
          <cell r="Q173"/>
          <cell r="R173"/>
          <cell r="S173"/>
        </row>
        <row r="174">
          <cell r="B174"/>
          <cell r="C174"/>
          <cell r="D174"/>
          <cell r="E174"/>
          <cell r="F174"/>
          <cell r="G174"/>
          <cell r="H174"/>
          <cell r="I174"/>
          <cell r="J174"/>
          <cell r="K174">
            <v>124981950.02322367</v>
          </cell>
          <cell r="L174"/>
          <cell r="M174"/>
          <cell r="N174"/>
          <cell r="O174"/>
          <cell r="P174"/>
          <cell r="Q174"/>
          <cell r="R174"/>
          <cell r="S174"/>
        </row>
        <row r="175">
          <cell r="B175" t="str">
            <v>4.0.1</v>
          </cell>
          <cell r="C175" t="str">
            <v>Capital Expenditure from Revenue (CERA) (Non-schools budget functions and Children's and young people services)</v>
          </cell>
          <cell r="D175"/>
          <cell r="E175"/>
          <cell r="F175"/>
          <cell r="G175"/>
          <cell r="H175"/>
          <cell r="I175"/>
          <cell r="J175"/>
          <cell r="K175"/>
          <cell r="L175"/>
          <cell r="M175"/>
          <cell r="N175"/>
          <cell r="O175"/>
          <cell r="P175"/>
          <cell r="Q175"/>
          <cell r="R175"/>
          <cell r="S175"/>
        </row>
        <row r="176">
          <cell r="B176"/>
          <cell r="C176"/>
          <cell r="D176"/>
          <cell r="E176"/>
          <cell r="F176"/>
          <cell r="G176"/>
          <cell r="H176"/>
          <cell r="I176"/>
          <cell r="J176"/>
          <cell r="K176"/>
          <cell r="L176"/>
          <cell r="M176"/>
          <cell r="N176"/>
          <cell r="O176"/>
          <cell r="P176"/>
          <cell r="Q176"/>
          <cell r="R176"/>
          <cell r="S176"/>
        </row>
        <row r="177">
          <cell r="B177" t="str">
            <v>5.0.1</v>
          </cell>
          <cell r="C177" t="str">
            <v>Total Schools Budget and Other education and community budget (excluding CERA) (lines 1.6.1 and 2.4.1)</v>
          </cell>
          <cell r="D177"/>
          <cell r="E177"/>
          <cell r="F177"/>
          <cell r="G177"/>
          <cell r="H177"/>
          <cell r="I177"/>
          <cell r="J177"/>
          <cell r="K177"/>
          <cell r="L177"/>
          <cell r="M177"/>
          <cell r="N177"/>
          <cell r="O177"/>
          <cell r="P177"/>
          <cell r="Q177"/>
          <cell r="R177"/>
          <cell r="S177"/>
        </row>
        <row r="178">
          <cell r="B178"/>
          <cell r="C178"/>
          <cell r="D178"/>
          <cell r="E178"/>
          <cell r="F178"/>
          <cell r="G178"/>
          <cell r="H178"/>
          <cell r="I178"/>
          <cell r="J178"/>
          <cell r="K178"/>
          <cell r="L178"/>
          <cell r="M178"/>
          <cell r="N178"/>
          <cell r="O178"/>
          <cell r="P178"/>
          <cell r="Q178"/>
          <cell r="R178"/>
          <cell r="S178"/>
        </row>
        <row r="179">
          <cell r="B179" t="str">
            <v>5.0.2</v>
          </cell>
          <cell r="C179" t="str">
            <v>Total Children and Young People's Services and Youth Justice Budget (excluding CERA)(lines 3.0.5 + 3.1.11 + 3.2.1 + 3.3.4 + 3.4.6 + 3.5.3 + 3.6.1)</v>
          </cell>
          <cell r="D179"/>
          <cell r="E179"/>
          <cell r="F179"/>
          <cell r="G179"/>
          <cell r="H179"/>
          <cell r="I179"/>
          <cell r="J179"/>
          <cell r="K179"/>
          <cell r="L179"/>
          <cell r="M179"/>
          <cell r="N179"/>
          <cell r="O179"/>
          <cell r="P179"/>
          <cell r="Q179"/>
          <cell r="R179"/>
          <cell r="S179"/>
        </row>
        <row r="180">
          <cell r="B180"/>
          <cell r="C180"/>
          <cell r="D180"/>
          <cell r="E180"/>
          <cell r="F180"/>
          <cell r="G180"/>
          <cell r="H180"/>
          <cell r="I180"/>
          <cell r="J180"/>
          <cell r="K180"/>
          <cell r="L180"/>
          <cell r="M180"/>
          <cell r="N180"/>
          <cell r="O180"/>
          <cell r="P180"/>
          <cell r="Q180"/>
          <cell r="R180"/>
          <cell r="S180"/>
        </row>
        <row r="181">
          <cell r="B181">
            <v>6</v>
          </cell>
          <cell r="C181" t="str">
            <v>Total Schools Budget, Other education and community budget, Children and Young People's Services and Youth Justice Budget (excluding CERA) (lines 5.0.1 + 5.0.2)</v>
          </cell>
          <cell r="D181"/>
          <cell r="E181"/>
          <cell r="F181"/>
          <cell r="G181"/>
          <cell r="H181"/>
          <cell r="I181"/>
          <cell r="J181"/>
          <cell r="K181"/>
          <cell r="L181"/>
          <cell r="M181"/>
          <cell r="N181"/>
          <cell r="O181"/>
          <cell r="P181"/>
          <cell r="Q181"/>
          <cell r="R181"/>
          <cell r="S181"/>
        </row>
        <row r="182">
          <cell r="B182"/>
          <cell r="C182"/>
          <cell r="D182"/>
          <cell r="E182"/>
          <cell r="F182"/>
          <cell r="G182"/>
          <cell r="H182"/>
          <cell r="I182"/>
          <cell r="J182"/>
          <cell r="K182"/>
          <cell r="L182"/>
          <cell r="M182"/>
          <cell r="N182"/>
          <cell r="O182"/>
          <cell r="P182"/>
          <cell r="Q182"/>
          <cell r="R182"/>
          <cell r="S182"/>
        </row>
        <row r="183">
          <cell r="B183">
            <v>7</v>
          </cell>
          <cell r="C183" t="str">
            <v>Capital Expenditure (excluding CERA)</v>
          </cell>
          <cell r="D183"/>
          <cell r="E183"/>
          <cell r="F183"/>
          <cell r="G183">
            <v>42866775</v>
          </cell>
          <cell r="H183"/>
          <cell r="I183">
            <v>7824887.4999999991</v>
          </cell>
          <cell r="J183"/>
          <cell r="K183">
            <v>1360850</v>
          </cell>
          <cell r="L183"/>
          <cell r="M183">
            <v>2381487.5</v>
          </cell>
          <cell r="N183"/>
          <cell r="O183"/>
          <cell r="P183"/>
          <cell r="Q183">
            <v>54434000</v>
          </cell>
          <cell r="R183"/>
          <cell r="S183"/>
        </row>
        <row r="184">
          <cell r="B184"/>
          <cell r="C184"/>
          <cell r="D184"/>
          <cell r="E184"/>
          <cell r="F184"/>
          <cell r="G184"/>
          <cell r="H184"/>
          <cell r="I184"/>
          <cell r="J184"/>
          <cell r="K184"/>
          <cell r="L184"/>
          <cell r="M184"/>
          <cell r="N184"/>
          <cell r="O184"/>
          <cell r="P184"/>
          <cell r="Q184"/>
          <cell r="R184"/>
          <cell r="S184"/>
        </row>
        <row r="185">
          <cell r="B185"/>
          <cell r="C185"/>
          <cell r="D185"/>
          <cell r="E185"/>
          <cell r="F185"/>
          <cell r="G185"/>
          <cell r="H185"/>
          <cell r="I185"/>
          <cell r="J185"/>
          <cell r="K185"/>
          <cell r="L185"/>
          <cell r="M185"/>
          <cell r="N185"/>
          <cell r="O185"/>
          <cell r="P185"/>
          <cell r="Q185"/>
          <cell r="R185"/>
          <cell r="S185"/>
        </row>
        <row r="186">
          <cell r="B186"/>
          <cell r="C186" t="str">
            <v>MEMORANDUM ITEMS</v>
          </cell>
          <cell r="D186"/>
          <cell r="E186"/>
          <cell r="F186"/>
          <cell r="G186"/>
          <cell r="H186"/>
          <cell r="I186"/>
          <cell r="J186"/>
          <cell r="K186"/>
          <cell r="L186"/>
          <cell r="M186"/>
          <cell r="N186"/>
          <cell r="O186"/>
          <cell r="P186"/>
          <cell r="Q186"/>
          <cell r="R186"/>
          <cell r="S186"/>
        </row>
        <row r="187">
          <cell r="B187"/>
          <cell r="C187"/>
          <cell r="D187"/>
          <cell r="E187"/>
          <cell r="F187"/>
          <cell r="G187"/>
          <cell r="H187"/>
          <cell r="I187"/>
          <cell r="J187"/>
          <cell r="K187"/>
          <cell r="L187"/>
          <cell r="M187"/>
          <cell r="N187"/>
          <cell r="O187"/>
          <cell r="P187"/>
          <cell r="Q187"/>
          <cell r="R187"/>
          <cell r="S187"/>
        </row>
        <row r="188">
          <cell r="B188">
            <v>8</v>
          </cell>
          <cell r="C188" t="str">
            <v>Services for young people</v>
          </cell>
          <cell r="D188"/>
          <cell r="E188"/>
          <cell r="F188"/>
          <cell r="G188"/>
          <cell r="H188"/>
          <cell r="I188"/>
          <cell r="J188"/>
          <cell r="K188"/>
          <cell r="L188"/>
          <cell r="M188"/>
          <cell r="N188"/>
          <cell r="O188"/>
          <cell r="P188"/>
          <cell r="Q188"/>
          <cell r="R188"/>
          <cell r="S188"/>
        </row>
        <row r="189">
          <cell r="B189"/>
          <cell r="C189"/>
          <cell r="D189"/>
          <cell r="E189"/>
          <cell r="F189"/>
          <cell r="G189"/>
          <cell r="H189"/>
          <cell r="I189"/>
          <cell r="J189"/>
          <cell r="K189"/>
          <cell r="L189"/>
          <cell r="M189"/>
          <cell r="N189"/>
          <cell r="O189"/>
          <cell r="P189"/>
          <cell r="Q189"/>
          <cell r="R189"/>
          <cell r="S189"/>
        </row>
        <row r="190">
          <cell r="B190" t="str">
            <v>8a.1</v>
          </cell>
          <cell r="C190" t="str">
            <v>Substance misuse services (Drugs, Alcohol and Volatile substances) (included in 3.5.1 and 3.5.2 above)</v>
          </cell>
          <cell r="D190"/>
          <cell r="E190"/>
          <cell r="F190"/>
          <cell r="G190"/>
          <cell r="H190"/>
          <cell r="I190"/>
          <cell r="J190"/>
          <cell r="K190"/>
          <cell r="L190"/>
          <cell r="M190"/>
          <cell r="N190"/>
          <cell r="O190"/>
          <cell r="P190"/>
          <cell r="Q190"/>
          <cell r="R190"/>
          <cell r="S190"/>
        </row>
        <row r="191">
          <cell r="B191"/>
          <cell r="C191"/>
          <cell r="D191"/>
          <cell r="E191"/>
          <cell r="F191"/>
          <cell r="G191"/>
          <cell r="H191"/>
          <cell r="I191"/>
          <cell r="J191"/>
          <cell r="K191"/>
          <cell r="L191"/>
          <cell r="M191"/>
          <cell r="N191"/>
          <cell r="O191"/>
          <cell r="P191"/>
          <cell r="Q191"/>
          <cell r="R191"/>
          <cell r="S191"/>
        </row>
        <row r="192">
          <cell r="B192" t="str">
            <v>8a.2</v>
          </cell>
          <cell r="C192" t="str">
            <v>Teenage pregnancy services (included in 3.5.1 and 3.5.2 above)</v>
          </cell>
          <cell r="D192"/>
          <cell r="E192"/>
          <cell r="F192"/>
          <cell r="G192"/>
          <cell r="H192"/>
          <cell r="I192"/>
          <cell r="J192"/>
          <cell r="K192"/>
          <cell r="L192"/>
          <cell r="M192"/>
          <cell r="N192"/>
          <cell r="O192"/>
          <cell r="P192"/>
          <cell r="Q192"/>
          <cell r="R192"/>
          <cell r="S192"/>
        </row>
        <row r="193">
          <cell r="B193"/>
          <cell r="C193"/>
          <cell r="D193"/>
          <cell r="E193"/>
          <cell r="F193"/>
          <cell r="G193"/>
          <cell r="H193"/>
          <cell r="I193"/>
          <cell r="J193"/>
          <cell r="K193"/>
          <cell r="L193"/>
          <cell r="M193"/>
          <cell r="N193"/>
          <cell r="O193"/>
          <cell r="P193"/>
          <cell r="Q193"/>
          <cell r="R193"/>
          <cell r="S193"/>
        </row>
        <row r="194">
          <cell r="B194"/>
          <cell r="C194"/>
          <cell r="D194"/>
          <cell r="E194"/>
          <cell r="F194"/>
          <cell r="G194"/>
          <cell r="H194"/>
          <cell r="I194"/>
          <cell r="J194"/>
          <cell r="K194"/>
          <cell r="L194"/>
          <cell r="M194"/>
          <cell r="N194"/>
          <cell r="O194"/>
          <cell r="P194"/>
          <cell r="Q194"/>
          <cell r="R194"/>
          <cell r="S194"/>
        </row>
        <row r="195">
          <cell r="B195"/>
          <cell r="C195"/>
          <cell r="D195"/>
          <cell r="E195"/>
          <cell r="F195"/>
          <cell r="G195"/>
          <cell r="H195"/>
          <cell r="I195"/>
          <cell r="J195"/>
          <cell r="K195"/>
          <cell r="L195"/>
          <cell r="M195"/>
          <cell r="N195"/>
          <cell r="O195"/>
          <cell r="P195"/>
          <cell r="Q195"/>
          <cell r="R195"/>
          <cell r="S195"/>
        </row>
        <row r="196">
          <cell r="B196"/>
          <cell r="C196"/>
          <cell r="D196"/>
          <cell r="E196"/>
          <cell r="F196"/>
          <cell r="G196"/>
          <cell r="H196"/>
          <cell r="I196"/>
          <cell r="J196"/>
          <cell r="K196"/>
          <cell r="L196"/>
          <cell r="M196"/>
          <cell r="N196"/>
          <cell r="O196"/>
          <cell r="P196"/>
          <cell r="Q196"/>
          <cell r="R196"/>
          <cell r="S196"/>
        </row>
        <row r="197">
          <cell r="B197"/>
          <cell r="C197"/>
          <cell r="D197"/>
          <cell r="E197"/>
          <cell r="F197"/>
          <cell r="G197"/>
          <cell r="H197"/>
          <cell r="I197"/>
          <cell r="J197"/>
          <cell r="K197"/>
          <cell r="L197"/>
          <cell r="M197"/>
          <cell r="N197"/>
          <cell r="O197"/>
          <cell r="P197"/>
          <cell r="Q197"/>
          <cell r="R197"/>
          <cell r="S197"/>
        </row>
        <row r="198">
          <cell r="B198"/>
          <cell r="C198"/>
          <cell r="D198"/>
          <cell r="E198"/>
          <cell r="F198"/>
          <cell r="G198"/>
          <cell r="H198"/>
          <cell r="I198"/>
          <cell r="J198"/>
          <cell r="K198"/>
          <cell r="L198"/>
          <cell r="M198"/>
          <cell r="N198"/>
          <cell r="O198"/>
          <cell r="P198"/>
          <cell r="Q198"/>
          <cell r="R198"/>
          <cell r="S198"/>
        </row>
        <row r="199">
          <cell r="B199"/>
          <cell r="C199"/>
          <cell r="D199"/>
          <cell r="E199"/>
          <cell r="F199"/>
          <cell r="G199"/>
          <cell r="H199"/>
          <cell r="I199"/>
          <cell r="J199"/>
          <cell r="K199"/>
          <cell r="L199"/>
          <cell r="M199"/>
          <cell r="N199"/>
          <cell r="O199"/>
          <cell r="P199"/>
          <cell r="Q199"/>
          <cell r="R199"/>
          <cell r="S199"/>
        </row>
        <row r="200">
          <cell r="B200"/>
          <cell r="C200"/>
          <cell r="D200"/>
          <cell r="E200"/>
          <cell r="F200"/>
          <cell r="G200"/>
          <cell r="H200"/>
          <cell r="I200"/>
          <cell r="J200"/>
          <cell r="K200"/>
          <cell r="L200"/>
          <cell r="M200"/>
          <cell r="N200"/>
          <cell r="O200"/>
          <cell r="P200"/>
          <cell r="Q200"/>
          <cell r="R200"/>
          <cell r="S200"/>
        </row>
        <row r="201">
          <cell r="B201"/>
          <cell r="C201"/>
          <cell r="D201"/>
          <cell r="E201"/>
          <cell r="F201"/>
          <cell r="G201"/>
          <cell r="H201"/>
          <cell r="I201"/>
          <cell r="J201"/>
          <cell r="K201"/>
          <cell r="L201"/>
          <cell r="M201"/>
          <cell r="N201"/>
          <cell r="O201"/>
          <cell r="P201"/>
          <cell r="Q201"/>
          <cell r="R201"/>
          <cell r="S201"/>
        </row>
        <row r="202">
          <cell r="B202"/>
          <cell r="C202"/>
          <cell r="D202"/>
          <cell r="E202"/>
          <cell r="F202"/>
          <cell r="G202"/>
          <cell r="H202"/>
          <cell r="I202"/>
          <cell r="J202"/>
          <cell r="K202"/>
          <cell r="L202"/>
          <cell r="M202"/>
          <cell r="N202"/>
          <cell r="O202"/>
          <cell r="P202"/>
          <cell r="Q202"/>
          <cell r="R202"/>
          <cell r="S202"/>
        </row>
        <row r="203">
          <cell r="B203"/>
          <cell r="C203"/>
          <cell r="D203"/>
          <cell r="E203"/>
          <cell r="F203"/>
          <cell r="G203"/>
          <cell r="H203"/>
          <cell r="I203"/>
          <cell r="J203"/>
          <cell r="K203"/>
          <cell r="L203"/>
          <cell r="M203"/>
          <cell r="N203"/>
          <cell r="O203"/>
          <cell r="P203"/>
          <cell r="Q203"/>
          <cell r="R203"/>
          <cell r="S203"/>
        </row>
        <row r="204">
          <cell r="B204"/>
          <cell r="C204"/>
          <cell r="D204"/>
          <cell r="E204"/>
          <cell r="F204"/>
          <cell r="G204"/>
          <cell r="H204"/>
          <cell r="I204"/>
          <cell r="J204"/>
          <cell r="K204"/>
          <cell r="L204"/>
          <cell r="M204"/>
          <cell r="N204"/>
          <cell r="O204"/>
          <cell r="P204"/>
          <cell r="Q204"/>
          <cell r="R204"/>
          <cell r="S204"/>
        </row>
        <row r="205">
          <cell r="B205"/>
          <cell r="C205"/>
          <cell r="D205"/>
          <cell r="E205"/>
          <cell r="F205"/>
          <cell r="G205"/>
          <cell r="H205"/>
          <cell r="I205"/>
          <cell r="J205"/>
          <cell r="K205"/>
          <cell r="L205"/>
          <cell r="M205"/>
          <cell r="N205"/>
          <cell r="O205"/>
          <cell r="P205"/>
          <cell r="Q205"/>
          <cell r="R205"/>
          <cell r="S205"/>
        </row>
        <row r="206">
          <cell r="B206"/>
          <cell r="C206"/>
          <cell r="D206"/>
          <cell r="E206"/>
          <cell r="F206"/>
          <cell r="G206"/>
          <cell r="H206"/>
          <cell r="I206"/>
          <cell r="J206"/>
          <cell r="K206"/>
          <cell r="L206"/>
          <cell r="M206"/>
          <cell r="N206"/>
          <cell r="O206"/>
          <cell r="P206"/>
          <cell r="Q206"/>
          <cell r="R206"/>
          <cell r="S206"/>
        </row>
        <row r="207">
          <cell r="B207"/>
          <cell r="C207"/>
          <cell r="D207"/>
          <cell r="E207"/>
          <cell r="F207"/>
          <cell r="G207"/>
          <cell r="H207"/>
          <cell r="I207"/>
          <cell r="J207"/>
          <cell r="K207"/>
          <cell r="L207"/>
          <cell r="M207"/>
          <cell r="N207"/>
          <cell r="O207"/>
          <cell r="P207"/>
          <cell r="Q207"/>
          <cell r="R207"/>
          <cell r="S207"/>
        </row>
        <row r="208">
          <cell r="B208"/>
          <cell r="C208"/>
          <cell r="D208"/>
          <cell r="E208"/>
          <cell r="F208"/>
          <cell r="G208"/>
          <cell r="H208"/>
          <cell r="I208"/>
          <cell r="J208"/>
          <cell r="K208"/>
          <cell r="L208"/>
          <cell r="M208"/>
          <cell r="N208"/>
          <cell r="O208"/>
          <cell r="P208"/>
          <cell r="Q208"/>
          <cell r="R208"/>
          <cell r="S208"/>
        </row>
        <row r="209">
          <cell r="B209"/>
          <cell r="C209"/>
          <cell r="D209"/>
          <cell r="E209"/>
          <cell r="F209"/>
          <cell r="G209"/>
          <cell r="H209"/>
          <cell r="I209"/>
          <cell r="J209"/>
          <cell r="K209"/>
          <cell r="L209"/>
          <cell r="M209"/>
          <cell r="N209"/>
          <cell r="O209"/>
          <cell r="P209"/>
          <cell r="Q209"/>
          <cell r="R209"/>
          <cell r="S209"/>
        </row>
        <row r="210">
          <cell r="B210"/>
          <cell r="C210"/>
          <cell r="D210"/>
          <cell r="E210"/>
          <cell r="F210"/>
          <cell r="G210"/>
          <cell r="H210"/>
          <cell r="I210"/>
          <cell r="J210"/>
          <cell r="K210"/>
          <cell r="L210"/>
          <cell r="M210"/>
          <cell r="N210"/>
          <cell r="O210"/>
          <cell r="P210"/>
          <cell r="Q210"/>
          <cell r="R210"/>
          <cell r="S210"/>
        </row>
        <row r="211">
          <cell r="C211"/>
          <cell r="D211"/>
          <cell r="E211"/>
          <cell r="F211"/>
          <cell r="G211"/>
          <cell r="H211"/>
          <cell r="I211"/>
          <cell r="J211"/>
          <cell r="K211"/>
          <cell r="L211"/>
          <cell r="M211"/>
          <cell r="N211"/>
          <cell r="O211"/>
          <cell r="P211"/>
          <cell r="Q211"/>
          <cell r="R211"/>
          <cell r="S211"/>
        </row>
        <row r="212">
          <cell r="D212"/>
          <cell r="E212"/>
          <cell r="F212"/>
          <cell r="G212"/>
          <cell r="H212"/>
          <cell r="I212"/>
          <cell r="J212"/>
          <cell r="K212"/>
          <cell r="L212"/>
          <cell r="M212"/>
          <cell r="N212"/>
          <cell r="O212"/>
          <cell r="P212"/>
          <cell r="Q212"/>
          <cell r="R212"/>
          <cell r="S212"/>
        </row>
        <row r="213">
          <cell r="C213"/>
          <cell r="D213"/>
          <cell r="E213"/>
          <cell r="F213"/>
          <cell r="G213"/>
          <cell r="H213"/>
          <cell r="I213"/>
          <cell r="J213"/>
          <cell r="K213"/>
          <cell r="L213"/>
          <cell r="M213"/>
          <cell r="N213"/>
          <cell r="O213"/>
          <cell r="P213"/>
          <cell r="Q213"/>
          <cell r="R213"/>
          <cell r="S213"/>
        </row>
        <row r="214">
          <cell r="D214"/>
          <cell r="E214"/>
          <cell r="F214"/>
          <cell r="G214"/>
          <cell r="H214"/>
          <cell r="I214"/>
          <cell r="J214"/>
          <cell r="K214"/>
          <cell r="L214"/>
          <cell r="M214"/>
          <cell r="N214"/>
          <cell r="O214"/>
          <cell r="P214"/>
          <cell r="Q214"/>
          <cell r="R214"/>
          <cell r="S214"/>
        </row>
        <row r="215">
          <cell r="C215"/>
          <cell r="D215"/>
          <cell r="E215"/>
          <cell r="F215"/>
          <cell r="G215"/>
          <cell r="H215"/>
          <cell r="I215"/>
          <cell r="J215"/>
          <cell r="K215"/>
          <cell r="L215"/>
          <cell r="M215"/>
          <cell r="N215"/>
          <cell r="O215"/>
          <cell r="P215"/>
          <cell r="Q215"/>
          <cell r="R215"/>
          <cell r="S215"/>
        </row>
      </sheetData>
      <sheetData sheetId="1"/>
      <sheetData sheetId="2"/>
      <sheetData sheetId="3">
        <row r="9">
          <cell r="K9">
            <v>1199913</v>
          </cell>
        </row>
      </sheetData>
      <sheetData sheetId="4"/>
      <sheetData sheetId="5">
        <row r="4">
          <cell r="T4" t="str">
            <v>To Use</v>
          </cell>
        </row>
      </sheetData>
      <sheetData sheetId="6"/>
      <sheetData sheetId="7"/>
      <sheetData sheetId="8">
        <row r="3">
          <cell r="A3" t="str">
            <v>Sum of Base Budget</v>
          </cell>
          <cell r="B3"/>
          <cell r="C3" t="str">
            <v>Funding</v>
          </cell>
          <cell r="D3"/>
          <cell r="E3"/>
        </row>
        <row r="4">
          <cell r="A4" t="str">
            <v>CC &amp; Desc</v>
          </cell>
          <cell r="B4" t="str">
            <v>Subjective Level2 With Description</v>
          </cell>
          <cell r="C4" t="str">
            <v>DSG</v>
          </cell>
          <cell r="D4" t="str">
            <v>(blank)</v>
          </cell>
          <cell r="E4" t="str">
            <v>Grand Total</v>
          </cell>
        </row>
        <row r="5">
          <cell r="A5" t="str">
            <v>CC754 - SEN Recoupment</v>
          </cell>
          <cell r="B5" t="str">
            <v>S1_8-Income</v>
          </cell>
          <cell r="C5">
            <v>-157500</v>
          </cell>
          <cell r="D5"/>
          <cell r="E5">
            <v>-157500</v>
          </cell>
        </row>
        <row r="6">
          <cell r="A6" t="str">
            <v>CC755 - Psychologists</v>
          </cell>
          <cell r="B6" t="str">
            <v>S1_8-Income</v>
          </cell>
          <cell r="C6"/>
          <cell r="D6">
            <v>0</v>
          </cell>
          <cell r="E6">
            <v>0</v>
          </cell>
        </row>
        <row r="7">
          <cell r="A7" t="str">
            <v>CC768 - Not School Net</v>
          </cell>
          <cell r="B7" t="str">
            <v>S1_8-Income</v>
          </cell>
          <cell r="C7">
            <v>-39960</v>
          </cell>
          <cell r="D7"/>
          <cell r="E7">
            <v>-39960</v>
          </cell>
        </row>
        <row r="8">
          <cell r="A8" t="str">
            <v>CC770 - Specialist LSA Scheme</v>
          </cell>
          <cell r="B8" t="str">
            <v>S1_8-Income</v>
          </cell>
          <cell r="C8">
            <v>-315500</v>
          </cell>
          <cell r="D8"/>
          <cell r="E8">
            <v>-315500</v>
          </cell>
        </row>
        <row r="9">
          <cell r="A9" t="str">
            <v>CC777 - Alternative Provision - Income (EOTAS)</v>
          </cell>
          <cell r="B9" t="str">
            <v>S1_8-Income</v>
          </cell>
          <cell r="C9">
            <v>-550000</v>
          </cell>
          <cell r="D9"/>
          <cell r="E9">
            <v>-550000</v>
          </cell>
        </row>
        <row r="10">
          <cell r="A10" t="str">
            <v>CD100 - Social Care Central Management</v>
          </cell>
          <cell r="B10" t="str">
            <v>S1_8-Income</v>
          </cell>
          <cell r="C10"/>
          <cell r="D10">
            <v>-36660</v>
          </cell>
          <cell r="E10">
            <v>-36660</v>
          </cell>
        </row>
        <row r="11">
          <cell r="A11" t="str">
            <v>CD103 - Positive Choices/MAC Service</v>
          </cell>
          <cell r="B11" t="str">
            <v>S1_8-Income</v>
          </cell>
          <cell r="C11"/>
          <cell r="D11">
            <v>-5000</v>
          </cell>
          <cell r="E11">
            <v>-5000</v>
          </cell>
        </row>
        <row r="12">
          <cell r="A12" t="str">
            <v>CD362 - North Lowestoft Children's Centre Team</v>
          </cell>
          <cell r="B12" t="str">
            <v>S1_8-Income</v>
          </cell>
          <cell r="C12"/>
          <cell r="D12">
            <v>-6719</v>
          </cell>
          <cell r="E12">
            <v>-6719</v>
          </cell>
        </row>
        <row r="13">
          <cell r="A13" t="str">
            <v>CD380 - North East Ipswich Social Care Team</v>
          </cell>
          <cell r="B13" t="str">
            <v>S1_8-Income</v>
          </cell>
          <cell r="C13"/>
          <cell r="D13">
            <v>-26430</v>
          </cell>
          <cell r="E13">
            <v>-26430</v>
          </cell>
        </row>
        <row r="14">
          <cell r="A14" t="str">
            <v>CD437 - MEIC Early Help Management</v>
          </cell>
          <cell r="B14" t="str">
            <v>S1_8-Income</v>
          </cell>
          <cell r="C14"/>
          <cell r="D14">
            <v>-75000</v>
          </cell>
          <cell r="E14">
            <v>-75000</v>
          </cell>
        </row>
        <row r="15">
          <cell r="A15" t="str">
            <v>CG001 - The Ark Lowestoft CC</v>
          </cell>
          <cell r="B15" t="str">
            <v>S1_8-Income</v>
          </cell>
          <cell r="C15"/>
          <cell r="D15">
            <v>-593</v>
          </cell>
          <cell r="E15">
            <v>-593</v>
          </cell>
        </row>
        <row r="16">
          <cell r="A16" t="str">
            <v>CG006 - Meadow Children's Centre</v>
          </cell>
          <cell r="B16" t="str">
            <v>S1_8-Income</v>
          </cell>
          <cell r="C16"/>
          <cell r="D16">
            <v>-150</v>
          </cell>
          <cell r="E16">
            <v>-150</v>
          </cell>
        </row>
        <row r="17">
          <cell r="A17" t="str">
            <v>CG011 - Leiston CC</v>
          </cell>
          <cell r="B17" t="str">
            <v>S1_8-Income</v>
          </cell>
          <cell r="C17"/>
          <cell r="D17">
            <v>-10956</v>
          </cell>
          <cell r="E17">
            <v>-10956</v>
          </cell>
        </row>
        <row r="18">
          <cell r="A18" t="str">
            <v>CG279 - East Bergholt Children's Centre</v>
          </cell>
          <cell r="B18" t="str">
            <v>S1_8-Income</v>
          </cell>
          <cell r="C18"/>
          <cell r="D18">
            <v>-100</v>
          </cell>
          <cell r="E18">
            <v>-100</v>
          </cell>
        </row>
        <row r="19">
          <cell r="A19" t="str">
            <v>CG514 - Hardwick Children's Centre</v>
          </cell>
          <cell r="B19" t="str">
            <v>S1_8-Income</v>
          </cell>
          <cell r="C19"/>
          <cell r="D19">
            <v>-1500</v>
          </cell>
          <cell r="E19">
            <v>-1500</v>
          </cell>
        </row>
        <row r="20">
          <cell r="A20" t="str">
            <v>CG751 - CC Central Management</v>
          </cell>
          <cell r="B20" t="str">
            <v>S1_8-Income</v>
          </cell>
          <cell r="C20"/>
          <cell r="D20">
            <v>-117000</v>
          </cell>
          <cell r="E20">
            <v>-117000</v>
          </cell>
        </row>
        <row r="21">
          <cell r="A21" t="str">
            <v>CG803 - Troubled Families Intervention</v>
          </cell>
          <cell r="B21" t="str">
            <v>S1_8-Income</v>
          </cell>
          <cell r="C21"/>
          <cell r="D21">
            <v>-733790</v>
          </cell>
          <cell r="E21">
            <v>-733790</v>
          </cell>
        </row>
        <row r="22">
          <cell r="A22" t="str">
            <v>CH600 - Corporate Health</v>
          </cell>
          <cell r="B22" t="str">
            <v>S1_8-Income</v>
          </cell>
          <cell r="C22"/>
          <cell r="D22">
            <v>-545004</v>
          </cell>
          <cell r="E22">
            <v>-545004</v>
          </cell>
        </row>
        <row r="23">
          <cell r="A23" t="str">
            <v>CH618 - Health Visiting Income</v>
          </cell>
          <cell r="B23" t="str">
            <v>S1_8-Income</v>
          </cell>
          <cell r="C23"/>
          <cell r="D23">
            <v>-6207294</v>
          </cell>
          <cell r="E23">
            <v>-6207294</v>
          </cell>
        </row>
        <row r="24">
          <cell r="A24" t="str">
            <v>CH620 - Student Health Visiting</v>
          </cell>
          <cell r="B24" t="str">
            <v>S1_8-Income</v>
          </cell>
          <cell r="C24"/>
          <cell r="D24">
            <v>-193746</v>
          </cell>
          <cell r="E24">
            <v>-193746</v>
          </cell>
        </row>
        <row r="25">
          <cell r="A25" t="str">
            <v>CH656 - School Nursing Income</v>
          </cell>
          <cell r="B25" t="str">
            <v>S1_8-Income</v>
          </cell>
          <cell r="C25"/>
          <cell r="D25">
            <v>-1641615</v>
          </cell>
          <cell r="E25">
            <v>-1641615</v>
          </cell>
        </row>
        <row r="26">
          <cell r="A26" t="str">
            <v>CH681 - Other Health Income</v>
          </cell>
          <cell r="B26" t="str">
            <v>S1_8-Income</v>
          </cell>
          <cell r="C26"/>
          <cell r="D26">
            <v>-1453578</v>
          </cell>
          <cell r="E26">
            <v>-1453578</v>
          </cell>
        </row>
        <row r="27">
          <cell r="A27" t="str">
            <v>CL503 - Schools Choice - HR Services</v>
          </cell>
          <cell r="B27" t="str">
            <v>S1_8-Income</v>
          </cell>
          <cell r="C27"/>
          <cell r="D27">
            <v>-1630754</v>
          </cell>
          <cell r="E27">
            <v>-1630754</v>
          </cell>
        </row>
        <row r="28">
          <cell r="A28" t="str">
            <v>CL504 - Schools Choice - DBS</v>
          </cell>
          <cell r="B28" t="str">
            <v>S1_8-Income</v>
          </cell>
          <cell r="C28"/>
          <cell r="D28">
            <v>-56446</v>
          </cell>
          <cell r="E28">
            <v>-56446</v>
          </cell>
        </row>
        <row r="29">
          <cell r="A29" t="str">
            <v>CL505 - Schools Choice - Payroll &amp; Pensions</v>
          </cell>
          <cell r="B29" t="str">
            <v>S1_8-Income</v>
          </cell>
          <cell r="C29"/>
          <cell r="D29">
            <v>-690000</v>
          </cell>
          <cell r="E29">
            <v>-690000</v>
          </cell>
        </row>
        <row r="30">
          <cell r="A30" t="str">
            <v>CL506 - Schools Choice - Finance</v>
          </cell>
          <cell r="B30" t="str">
            <v>S1_8-Income</v>
          </cell>
          <cell r="C30"/>
          <cell r="D30">
            <v>-1133805</v>
          </cell>
          <cell r="E30">
            <v>-1133805</v>
          </cell>
        </row>
        <row r="31">
          <cell r="A31" t="str">
            <v>CL507 - Schools Choice - IT (excl NGN)</v>
          </cell>
          <cell r="B31" t="str">
            <v>S1_8-Income</v>
          </cell>
          <cell r="C31"/>
          <cell r="D31">
            <v>-933333</v>
          </cell>
          <cell r="E31">
            <v>-933333</v>
          </cell>
        </row>
        <row r="32">
          <cell r="A32" t="str">
            <v>CL508 - Schools Choice - IT NGN Services</v>
          </cell>
          <cell r="B32" t="str">
            <v>S1_8-Income</v>
          </cell>
          <cell r="C32"/>
          <cell r="D32">
            <v>-940504</v>
          </cell>
          <cell r="E32">
            <v>-940504</v>
          </cell>
        </row>
        <row r="33">
          <cell r="A33" t="str">
            <v>CL510 - Schools Choice - Governor Services</v>
          </cell>
          <cell r="B33" t="str">
            <v>S1_8-Income</v>
          </cell>
          <cell r="C33"/>
          <cell r="D33">
            <v>-511898</v>
          </cell>
          <cell r="E33">
            <v>-511898</v>
          </cell>
        </row>
        <row r="34">
          <cell r="A34" t="str">
            <v>CL511 - Schools Choice-Schoolsafe/Unisafe</v>
          </cell>
          <cell r="B34" t="str">
            <v>S1_8-Income</v>
          </cell>
          <cell r="C34"/>
          <cell r="D34">
            <v>-237864</v>
          </cell>
          <cell r="E34">
            <v>-237864</v>
          </cell>
        </row>
        <row r="35">
          <cell r="A35" t="str">
            <v>CL512 - Schools Choice - Property Services</v>
          </cell>
          <cell r="B35" t="str">
            <v>S1_8-Income</v>
          </cell>
          <cell r="C35"/>
          <cell r="D35">
            <v>-1898000</v>
          </cell>
          <cell r="E35">
            <v>-1898000</v>
          </cell>
        </row>
        <row r="36">
          <cell r="A36" t="str">
            <v>CL513 - LIS Professional Services (incl.Consultancy)</v>
          </cell>
          <cell r="B36" t="str">
            <v>S1_8-Income</v>
          </cell>
          <cell r="C36"/>
          <cell r="D36">
            <v>-708504</v>
          </cell>
          <cell r="E36">
            <v>-708504</v>
          </cell>
        </row>
        <row r="37">
          <cell r="A37" t="str">
            <v>CL514 - Schools Choice - Childrens Services</v>
          </cell>
          <cell r="B37" t="str">
            <v>S1_8-Income</v>
          </cell>
          <cell r="C37"/>
          <cell r="D37">
            <v>-325559</v>
          </cell>
          <cell r="E37">
            <v>-325559</v>
          </cell>
        </row>
        <row r="38">
          <cell r="A38" t="str">
            <v>CL515 - Advertising</v>
          </cell>
          <cell r="B38" t="str">
            <v>S1_8-Income</v>
          </cell>
          <cell r="C38"/>
          <cell r="D38">
            <v>-711000</v>
          </cell>
          <cell r="E38">
            <v>-711000</v>
          </cell>
        </row>
        <row r="39">
          <cell r="A39" t="str">
            <v>CL516 - Income and Payments</v>
          </cell>
          <cell r="B39" t="str">
            <v>S1_8-Income</v>
          </cell>
          <cell r="C39"/>
          <cell r="D39">
            <v>-88000</v>
          </cell>
          <cell r="E39">
            <v>-88000</v>
          </cell>
        </row>
        <row r="40">
          <cell r="A40" t="str">
            <v>CL517 - Insurance</v>
          </cell>
          <cell r="B40" t="str">
            <v>S1_8-Income</v>
          </cell>
          <cell r="C40"/>
          <cell r="D40">
            <v>-2014000</v>
          </cell>
          <cell r="E40">
            <v>-2014000</v>
          </cell>
        </row>
        <row r="41">
          <cell r="A41" t="str">
            <v>CL518 - Safe Guarding</v>
          </cell>
          <cell r="B41" t="str">
            <v>S1_8-Income</v>
          </cell>
          <cell r="C41"/>
          <cell r="D41">
            <v>-224000</v>
          </cell>
          <cell r="E41">
            <v>-224000</v>
          </cell>
        </row>
        <row r="42">
          <cell r="A42" t="str">
            <v>CL519 - Educational Psychology</v>
          </cell>
          <cell r="B42" t="str">
            <v>S1_8-Income</v>
          </cell>
          <cell r="C42"/>
          <cell r="D42">
            <v>-50000</v>
          </cell>
          <cell r="E42">
            <v>-50000</v>
          </cell>
        </row>
        <row r="43">
          <cell r="A43" t="str">
            <v>CL524 - Schools Choice Business Support and Administration</v>
          </cell>
          <cell r="B43" t="str">
            <v>S1_8-Income</v>
          </cell>
          <cell r="C43"/>
          <cell r="D43">
            <v>-26894</v>
          </cell>
          <cell r="E43">
            <v>-26894</v>
          </cell>
        </row>
        <row r="44">
          <cell r="A44" t="str">
            <v>DB023 - Workforce Development Management</v>
          </cell>
          <cell r="B44" t="str">
            <v>S1_8-Income</v>
          </cell>
          <cell r="C44"/>
          <cell r="D44">
            <v>-485606</v>
          </cell>
          <cell r="E44">
            <v>-485606</v>
          </cell>
        </row>
        <row r="45">
          <cell r="A45" t="str">
            <v>DB035 - Adopters &amp; Foster Carers</v>
          </cell>
          <cell r="B45" t="str">
            <v>S1_8-Income</v>
          </cell>
          <cell r="C45"/>
          <cell r="D45">
            <v>-22500</v>
          </cell>
          <cell r="E45">
            <v>-22500</v>
          </cell>
        </row>
        <row r="46">
          <cell r="A46" t="str">
            <v>DB037 - SW Training &amp; Development</v>
          </cell>
          <cell r="B46" t="str">
            <v>S1_8-Income</v>
          </cell>
          <cell r="C46"/>
          <cell r="D46">
            <v>-353587</v>
          </cell>
          <cell r="E46">
            <v>-353587</v>
          </cell>
        </row>
        <row r="47">
          <cell r="A47" t="str">
            <v>DB052 - Business Support</v>
          </cell>
          <cell r="B47" t="str">
            <v>S1_8-Income</v>
          </cell>
          <cell r="C47"/>
          <cell r="D47">
            <v>-16625</v>
          </cell>
          <cell r="E47">
            <v>-16625</v>
          </cell>
        </row>
        <row r="48">
          <cell r="A48" t="str">
            <v>DB053 - Life Conditions</v>
          </cell>
          <cell r="B48" t="str">
            <v>S1_8-Income</v>
          </cell>
          <cell r="C48"/>
          <cell r="D48">
            <v>-83005</v>
          </cell>
          <cell r="E48">
            <v>-83005</v>
          </cell>
        </row>
        <row r="49">
          <cell r="A49" t="str">
            <v>DB054 - Home First</v>
          </cell>
          <cell r="B49" t="str">
            <v>S1_8-Income</v>
          </cell>
          <cell r="C49"/>
          <cell r="D49">
            <v>-59062</v>
          </cell>
          <cell r="E49">
            <v>-59062</v>
          </cell>
        </row>
        <row r="50">
          <cell r="A50" t="str">
            <v>DB055 - Safeguarding</v>
          </cell>
          <cell r="B50" t="str">
            <v>S1_8-Income</v>
          </cell>
          <cell r="C50"/>
          <cell r="D50">
            <v>-45748</v>
          </cell>
          <cell r="E50">
            <v>-45748</v>
          </cell>
        </row>
        <row r="51">
          <cell r="A51" t="str">
            <v>DB057 - Health</v>
          </cell>
          <cell r="B51" t="str">
            <v>S1_8-Income</v>
          </cell>
          <cell r="C51"/>
          <cell r="D51">
            <v>-14761</v>
          </cell>
          <cell r="E51">
            <v>-14761</v>
          </cell>
        </row>
        <row r="52">
          <cell r="A52" t="str">
            <v>DB058 - PVI Adult Social Care</v>
          </cell>
          <cell r="B52" t="str">
            <v>S1_8-Income</v>
          </cell>
          <cell r="C52"/>
          <cell r="D52">
            <v>-215250</v>
          </cell>
          <cell r="E52">
            <v>-215250</v>
          </cell>
        </row>
        <row r="53">
          <cell r="A53" t="str">
            <v>DB059 - Professional Support Practitioners</v>
          </cell>
          <cell r="B53" t="str">
            <v>S1_8-Income</v>
          </cell>
          <cell r="C53"/>
          <cell r="D53">
            <v>-31509</v>
          </cell>
          <cell r="E53">
            <v>-31509</v>
          </cell>
        </row>
        <row r="54">
          <cell r="A54" t="str">
            <v>DB060 - Service Development</v>
          </cell>
          <cell r="B54" t="str">
            <v>S1_8-Income</v>
          </cell>
          <cell r="C54"/>
          <cell r="D54">
            <v>-33760</v>
          </cell>
          <cell r="E54">
            <v>-33760</v>
          </cell>
        </row>
        <row r="55">
          <cell r="A55" t="str">
            <v>DB061 - Signs of Safety</v>
          </cell>
          <cell r="B55" t="str">
            <v>S1_8-Income</v>
          </cell>
          <cell r="C55"/>
          <cell r="D55">
            <v>-55472</v>
          </cell>
          <cell r="E55">
            <v>-55472</v>
          </cell>
        </row>
        <row r="56">
          <cell r="A56" t="str">
            <v>DE007 - Government Grant Income</v>
          </cell>
          <cell r="B56" t="str">
            <v>S1_8-Income</v>
          </cell>
          <cell r="C56"/>
          <cell r="D56">
            <v>-951766</v>
          </cell>
          <cell r="E56">
            <v>-951766</v>
          </cell>
        </row>
        <row r="57">
          <cell r="A57" t="str">
            <v>DE015 - Education Grant Income</v>
          </cell>
          <cell r="B57" t="str">
            <v>S1_8-Income</v>
          </cell>
          <cell r="C57"/>
          <cell r="D57">
            <v>-519565</v>
          </cell>
          <cell r="E57">
            <v>-519565</v>
          </cell>
        </row>
        <row r="58">
          <cell r="A58" t="str">
            <v>DE021 - Troubled Families Grant Income</v>
          </cell>
          <cell r="B58" t="str">
            <v>S1_8-Income</v>
          </cell>
          <cell r="C58"/>
          <cell r="D58">
            <v>-1310000</v>
          </cell>
          <cell r="E58">
            <v>-1310000</v>
          </cell>
        </row>
        <row r="59">
          <cell r="A59" t="str">
            <v>DE022 - LASPO Grant Income</v>
          </cell>
          <cell r="B59" t="str">
            <v>S1_8-Income</v>
          </cell>
          <cell r="C59"/>
          <cell r="D59">
            <v>-79500</v>
          </cell>
          <cell r="E59">
            <v>-79500</v>
          </cell>
        </row>
        <row r="60">
          <cell r="A60" t="str">
            <v>DE024 - SEN Reform Grant</v>
          </cell>
          <cell r="B60" t="str">
            <v>S1_8-Income</v>
          </cell>
          <cell r="C60"/>
          <cell r="D60">
            <v>0</v>
          </cell>
          <cell r="E60">
            <v>0</v>
          </cell>
        </row>
        <row r="61">
          <cell r="A61" t="str">
            <v>DE025 - Income - Staying Put Scheme</v>
          </cell>
          <cell r="B61" t="str">
            <v>S1_8-Income</v>
          </cell>
          <cell r="C61"/>
          <cell r="D61">
            <v>-153838</v>
          </cell>
          <cell r="E61">
            <v>-153838</v>
          </cell>
        </row>
        <row r="62">
          <cell r="A62" t="str">
            <v>DE501 - L.S.C. Income</v>
          </cell>
          <cell r="B62" t="str">
            <v>S1_8-Income</v>
          </cell>
          <cell r="C62">
            <v>-7343344</v>
          </cell>
          <cell r="D62"/>
          <cell r="E62">
            <v>-7343344</v>
          </cell>
        </row>
        <row r="63">
          <cell r="A63" t="str">
            <v>DE502 - Dedicated Schools Grant</v>
          </cell>
          <cell r="B63" t="str">
            <v>S1_8-Income</v>
          </cell>
          <cell r="C63">
            <v>-230065276</v>
          </cell>
          <cell r="D63"/>
          <cell r="E63">
            <v>-230065276</v>
          </cell>
        </row>
        <row r="64">
          <cell r="A64" t="str">
            <v>DE504 - Non ISB DSG Income</v>
          </cell>
          <cell r="B64" t="str">
            <v>S1_8-Income</v>
          </cell>
          <cell r="C64">
            <v>-72651330</v>
          </cell>
          <cell r="D64"/>
          <cell r="E64">
            <v>-72651330</v>
          </cell>
        </row>
        <row r="65">
          <cell r="A65" t="str">
            <v>DF602 - Overheads HQ Resources</v>
          </cell>
          <cell r="B65" t="str">
            <v>S1_8-Income</v>
          </cell>
          <cell r="C65"/>
          <cell r="D65">
            <v>-150000</v>
          </cell>
          <cell r="E65">
            <v>-150000</v>
          </cell>
        </row>
        <row r="66">
          <cell r="A66" t="str">
            <v>DL301 - Asylum Seekers - Southern C&amp;F</v>
          </cell>
          <cell r="B66" t="str">
            <v>S1_8-Income</v>
          </cell>
          <cell r="C66"/>
          <cell r="D66">
            <v>-495000</v>
          </cell>
          <cell r="E66">
            <v>-495000</v>
          </cell>
        </row>
        <row r="67">
          <cell r="A67" t="str">
            <v>DM002 - Safeguarding Children Board</v>
          </cell>
          <cell r="B67" t="str">
            <v>S1_8-Income</v>
          </cell>
          <cell r="C67"/>
          <cell r="D67">
            <v>-116050</v>
          </cell>
          <cell r="E67">
            <v>-116050</v>
          </cell>
        </row>
        <row r="68">
          <cell r="A68" t="str">
            <v>DO007 - Ambleside</v>
          </cell>
          <cell r="B68" t="str">
            <v>S1_8-Income</v>
          </cell>
          <cell r="C68"/>
          <cell r="D68">
            <v>-71750</v>
          </cell>
          <cell r="E68">
            <v>-71750</v>
          </cell>
        </row>
        <row r="69">
          <cell r="A69" t="str">
            <v>DO027 - Aiming High Disabled Children</v>
          </cell>
          <cell r="B69" t="str">
            <v>S1_8-Income</v>
          </cell>
          <cell r="C69"/>
          <cell r="D69">
            <v>0</v>
          </cell>
          <cell r="E69">
            <v>0</v>
          </cell>
        </row>
        <row r="70">
          <cell r="A70" t="str">
            <v>DO031 - Parent Partnership</v>
          </cell>
          <cell r="B70" t="str">
            <v>S1_8-Income</v>
          </cell>
          <cell r="C70"/>
          <cell r="D70">
            <v>-0.5</v>
          </cell>
          <cell r="E70">
            <v>-0.5</v>
          </cell>
        </row>
        <row r="71">
          <cell r="A71" t="str">
            <v>DO900 - Brokerage (Activities Unlimited)</v>
          </cell>
          <cell r="B71" t="str">
            <v>S1_8-Income</v>
          </cell>
          <cell r="C71"/>
          <cell r="D71">
            <v>-209126</v>
          </cell>
          <cell r="E71">
            <v>-209126</v>
          </cell>
        </row>
        <row r="72">
          <cell r="A72" t="str">
            <v>DO902 - SENDIASS</v>
          </cell>
          <cell r="B72" t="str">
            <v>S1_8-Income</v>
          </cell>
          <cell r="C72"/>
          <cell r="D72">
            <v>-20833.5</v>
          </cell>
          <cell r="E72">
            <v>-20833.5</v>
          </cell>
        </row>
        <row r="73">
          <cell r="A73" t="str">
            <v>DP002 - Premises/Development</v>
          </cell>
          <cell r="B73" t="str">
            <v>S1_8-Income</v>
          </cell>
          <cell r="C73"/>
          <cell r="D73">
            <v>-105</v>
          </cell>
          <cell r="E73">
            <v>-105</v>
          </cell>
        </row>
        <row r="74">
          <cell r="A74" t="str">
            <v>DR352 - Outdoor &amp; Residential Education</v>
          </cell>
          <cell r="B74" t="str">
            <v>S1_8-Income</v>
          </cell>
          <cell r="C74"/>
          <cell r="D74">
            <v>-29500</v>
          </cell>
          <cell r="E74">
            <v>-29500</v>
          </cell>
        </row>
        <row r="75">
          <cell r="A75" t="str">
            <v>DR361 - Duke Of Edinburgh Expeditions</v>
          </cell>
          <cell r="B75" t="str">
            <v>S1_8-Income</v>
          </cell>
          <cell r="C75"/>
          <cell r="D75">
            <v>-60000</v>
          </cell>
          <cell r="E75">
            <v>-60000</v>
          </cell>
        </row>
        <row r="76">
          <cell r="A76" t="str">
            <v>DR513 - Woodbridge Youth Club</v>
          </cell>
          <cell r="B76" t="str">
            <v>S1_8-Income</v>
          </cell>
          <cell r="C76"/>
          <cell r="D76">
            <v>-3000</v>
          </cell>
          <cell r="E76">
            <v>-3000</v>
          </cell>
        </row>
        <row r="77">
          <cell r="A77" t="str">
            <v>DS001 - Youth Offending Team : HQ</v>
          </cell>
          <cell r="B77" t="str">
            <v>S1_8-Income</v>
          </cell>
          <cell r="C77"/>
          <cell r="D77">
            <v>-1299027</v>
          </cell>
          <cell r="E77">
            <v>-1299027</v>
          </cell>
        </row>
        <row r="78">
          <cell r="A78" t="str">
            <v>DS006 - Suffolk SAB Service</v>
          </cell>
          <cell r="B78" t="str">
            <v>S1_8-Income</v>
          </cell>
          <cell r="C78"/>
          <cell r="D78">
            <v>-42460</v>
          </cell>
          <cell r="E78">
            <v>-42460</v>
          </cell>
        </row>
        <row r="79">
          <cell r="A79" t="str">
            <v>DY002 - Admissions Appeal Panel</v>
          </cell>
          <cell r="B79" t="str">
            <v>S1_8-Income</v>
          </cell>
          <cell r="C79"/>
          <cell r="D79">
            <v>-23435</v>
          </cell>
          <cell r="E79">
            <v>-23435</v>
          </cell>
        </row>
        <row r="80">
          <cell r="A80" t="str">
            <v>GC700 - Northgate Arts Centre</v>
          </cell>
          <cell r="B80" t="str">
            <v>S1_8-Income</v>
          </cell>
          <cell r="C80"/>
          <cell r="D80">
            <v>-30160</v>
          </cell>
          <cell r="E80">
            <v>-30160</v>
          </cell>
        </row>
        <row r="81">
          <cell r="A81" t="str">
            <v>GC702 - Music</v>
          </cell>
          <cell r="B81" t="str">
            <v>S1_8-Income</v>
          </cell>
          <cell r="C81"/>
          <cell r="D81">
            <v>-1354500</v>
          </cell>
          <cell r="E81">
            <v>-1354500</v>
          </cell>
        </row>
        <row r="82">
          <cell r="A82" t="str">
            <v>GC733 - Senior Subject Advisers</v>
          </cell>
          <cell r="B82" t="str">
            <v>S1_8-Income</v>
          </cell>
          <cell r="C82"/>
          <cell r="D82">
            <v>0</v>
          </cell>
          <cell r="E82">
            <v>0</v>
          </cell>
        </row>
        <row r="83">
          <cell r="A83" t="str">
            <v>GC734 - Subject Advisers</v>
          </cell>
          <cell r="B83" t="str">
            <v>S1_8-Income</v>
          </cell>
          <cell r="C83"/>
          <cell r="D83">
            <v>0</v>
          </cell>
          <cell r="E83">
            <v>0</v>
          </cell>
        </row>
        <row r="84">
          <cell r="A84" t="str">
            <v>GC746 - SACRE &amp; Statutory Roles</v>
          </cell>
          <cell r="B84" t="str">
            <v>S1_8-Income</v>
          </cell>
          <cell r="C84"/>
          <cell r="D84">
            <v>-1000</v>
          </cell>
          <cell r="E84">
            <v>-1000</v>
          </cell>
        </row>
        <row r="85">
          <cell r="A85" t="str">
            <v>GC760 - PE Sport and Strategy</v>
          </cell>
          <cell r="B85" t="str">
            <v>S1_8-Income</v>
          </cell>
          <cell r="C85"/>
          <cell r="D85">
            <v>-2357200</v>
          </cell>
          <cell r="E85">
            <v>-2357200</v>
          </cell>
        </row>
        <row r="86">
          <cell r="A86" t="str">
            <v>GC817 - Pupil Discipline Committee</v>
          </cell>
          <cell r="B86" t="str">
            <v>S1_8-Income</v>
          </cell>
          <cell r="C86"/>
          <cell r="D86">
            <v>-1</v>
          </cell>
          <cell r="E86">
            <v>-1</v>
          </cell>
        </row>
        <row r="87">
          <cell r="A87" t="str">
            <v>GC836 - EMEA</v>
          </cell>
          <cell r="B87" t="str">
            <v>S1_8-Income</v>
          </cell>
          <cell r="C87"/>
          <cell r="D87">
            <v>0</v>
          </cell>
          <cell r="E87">
            <v>0</v>
          </cell>
        </row>
        <row r="88">
          <cell r="A88" t="str">
            <v>GC860 - Primary Tuition ITT</v>
          </cell>
          <cell r="B88" t="str">
            <v>S1_8-Income</v>
          </cell>
          <cell r="C88"/>
          <cell r="D88">
            <v>-891000</v>
          </cell>
          <cell r="E88">
            <v>-891000</v>
          </cell>
        </row>
        <row r="89">
          <cell r="A89" t="str">
            <v>GC861 - Secondary Tuition ITT</v>
          </cell>
          <cell r="B89" t="str">
            <v>S1_8-Income</v>
          </cell>
          <cell r="C89"/>
          <cell r="D89">
            <v>-597310</v>
          </cell>
          <cell r="E89">
            <v>-597310</v>
          </cell>
        </row>
        <row r="90">
          <cell r="A90" t="str">
            <v>GC863 - Assessment Only ITT</v>
          </cell>
          <cell r="B90" t="str">
            <v>S1_8-Income</v>
          </cell>
          <cell r="C90"/>
          <cell r="D90">
            <v>-26300</v>
          </cell>
          <cell r="E90">
            <v>-26300</v>
          </cell>
        </row>
        <row r="91">
          <cell r="A91" t="str">
            <v>GC866 - Primary Salaried ITT</v>
          </cell>
          <cell r="B91" t="str">
            <v>S1_8-Income</v>
          </cell>
          <cell r="C91"/>
          <cell r="D91">
            <v>-1115500</v>
          </cell>
          <cell r="E91">
            <v>-1115500</v>
          </cell>
        </row>
        <row r="92">
          <cell r="A92" t="str">
            <v>GC867 - Secondary Salaried ITT</v>
          </cell>
          <cell r="B92" t="str">
            <v>S1_8-Income</v>
          </cell>
          <cell r="C92"/>
          <cell r="D92">
            <v>-315550</v>
          </cell>
          <cell r="E92">
            <v>-315550</v>
          </cell>
        </row>
        <row r="93">
          <cell r="A93" t="str">
            <v>GC911 - Challenge &amp; Support</v>
          </cell>
          <cell r="B93" t="str">
            <v>S1_8-Income</v>
          </cell>
          <cell r="C93"/>
          <cell r="D93">
            <v>-260000</v>
          </cell>
          <cell r="E93">
            <v>-260000</v>
          </cell>
        </row>
        <row r="94">
          <cell r="A94" t="str">
            <v>Grand Total</v>
          </cell>
          <cell r="B94"/>
          <cell r="C94">
            <v>-311122910</v>
          </cell>
          <cell r="D94">
            <v>-37136058</v>
          </cell>
          <cell r="E94">
            <v>-348258968</v>
          </cell>
        </row>
        <row r="95">
          <cell r="A95"/>
          <cell r="B95"/>
          <cell r="C95"/>
          <cell r="D95"/>
          <cell r="E95"/>
        </row>
        <row r="96">
          <cell r="A96"/>
          <cell r="B96"/>
          <cell r="C96"/>
          <cell r="D96"/>
          <cell r="E96"/>
        </row>
        <row r="97">
          <cell r="A97"/>
          <cell r="B97"/>
          <cell r="C97"/>
          <cell r="D97"/>
          <cell r="E97"/>
        </row>
        <row r="98">
          <cell r="A98"/>
          <cell r="B98"/>
          <cell r="C98"/>
          <cell r="D98"/>
          <cell r="E98"/>
        </row>
        <row r="99">
          <cell r="A99"/>
          <cell r="B99"/>
          <cell r="C99"/>
          <cell r="D99"/>
          <cell r="E99"/>
        </row>
        <row r="100">
          <cell r="A100"/>
          <cell r="B100"/>
          <cell r="C100"/>
          <cell r="D100"/>
          <cell r="E100"/>
        </row>
        <row r="101">
          <cell r="A101"/>
          <cell r="B101"/>
          <cell r="C101"/>
          <cell r="D101"/>
          <cell r="E101"/>
        </row>
        <row r="102">
          <cell r="A102"/>
          <cell r="B102"/>
          <cell r="C102"/>
          <cell r="D102"/>
          <cell r="E102"/>
        </row>
        <row r="103">
          <cell r="A103"/>
          <cell r="B103"/>
          <cell r="C103"/>
          <cell r="D103"/>
          <cell r="E103"/>
        </row>
        <row r="104">
          <cell r="A104"/>
          <cell r="B104"/>
          <cell r="C104"/>
          <cell r="D104"/>
          <cell r="E104"/>
        </row>
        <row r="105">
          <cell r="A105"/>
          <cell r="B105"/>
          <cell r="C105"/>
          <cell r="D105"/>
          <cell r="E105"/>
        </row>
        <row r="106">
          <cell r="A106"/>
          <cell r="B106"/>
          <cell r="C106"/>
          <cell r="D106"/>
          <cell r="E106"/>
        </row>
        <row r="107">
          <cell r="A107"/>
          <cell r="B107"/>
          <cell r="C107"/>
          <cell r="D107"/>
          <cell r="E107"/>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row r="116">
          <cell r="A116"/>
          <cell r="B116"/>
          <cell r="C116"/>
          <cell r="D116"/>
          <cell r="E116"/>
        </row>
        <row r="117">
          <cell r="A117"/>
          <cell r="B117"/>
          <cell r="C117"/>
          <cell r="D117"/>
          <cell r="E117"/>
        </row>
        <row r="118">
          <cell r="A118"/>
          <cell r="B118"/>
          <cell r="C118"/>
          <cell r="D118"/>
          <cell r="E118"/>
        </row>
        <row r="119">
          <cell r="A119"/>
          <cell r="B119"/>
          <cell r="C119"/>
          <cell r="D119"/>
          <cell r="E119"/>
        </row>
        <row r="120">
          <cell r="A120"/>
          <cell r="B120"/>
          <cell r="C120"/>
          <cell r="D120"/>
          <cell r="E120"/>
        </row>
        <row r="121">
          <cell r="A121"/>
          <cell r="B121"/>
          <cell r="C121"/>
          <cell r="D121"/>
          <cell r="E121"/>
        </row>
        <row r="122">
          <cell r="A122"/>
          <cell r="B122"/>
          <cell r="C122"/>
          <cell r="D122"/>
          <cell r="E122"/>
        </row>
        <row r="123">
          <cell r="A123"/>
          <cell r="B123"/>
          <cell r="C123"/>
          <cell r="D123"/>
          <cell r="E123"/>
        </row>
        <row r="124">
          <cell r="A124"/>
          <cell r="B124"/>
          <cell r="C124"/>
          <cell r="D124"/>
          <cell r="E124"/>
        </row>
        <row r="125">
          <cell r="A125"/>
          <cell r="B125"/>
          <cell r="C125"/>
          <cell r="D125"/>
          <cell r="E125"/>
        </row>
        <row r="126">
          <cell r="A126"/>
          <cell r="B126"/>
          <cell r="C126"/>
          <cell r="D126"/>
          <cell r="E126"/>
        </row>
        <row r="127">
          <cell r="A127"/>
          <cell r="B127"/>
          <cell r="C127"/>
          <cell r="D127"/>
          <cell r="E127"/>
        </row>
        <row r="128">
          <cell r="A128"/>
          <cell r="B128"/>
          <cell r="C128"/>
          <cell r="D128"/>
          <cell r="E128"/>
        </row>
        <row r="129">
          <cell r="A129"/>
          <cell r="B129"/>
          <cell r="C129"/>
          <cell r="D129"/>
          <cell r="E129"/>
        </row>
        <row r="130">
          <cell r="A130"/>
          <cell r="B130"/>
          <cell r="C130"/>
          <cell r="D130"/>
          <cell r="E130"/>
        </row>
        <row r="131">
          <cell r="A131"/>
          <cell r="B131"/>
          <cell r="C131"/>
          <cell r="D131"/>
          <cell r="E131"/>
        </row>
        <row r="132">
          <cell r="A132"/>
          <cell r="B132"/>
          <cell r="C132"/>
          <cell r="D132"/>
          <cell r="E132"/>
        </row>
        <row r="133">
          <cell r="A133"/>
          <cell r="B133"/>
          <cell r="C133"/>
          <cell r="D133"/>
          <cell r="E133"/>
        </row>
        <row r="134">
          <cell r="A134"/>
          <cell r="B134"/>
          <cell r="C134"/>
          <cell r="D134"/>
          <cell r="E134"/>
        </row>
        <row r="135">
          <cell r="A135"/>
          <cell r="B135"/>
          <cell r="C135"/>
          <cell r="D135"/>
          <cell r="E135"/>
        </row>
        <row r="136">
          <cell r="A136"/>
          <cell r="B136"/>
          <cell r="C136"/>
          <cell r="D136"/>
          <cell r="E136"/>
        </row>
        <row r="137">
          <cell r="A137"/>
          <cell r="B137"/>
          <cell r="C137"/>
          <cell r="D137"/>
          <cell r="E137"/>
        </row>
        <row r="138">
          <cell r="A138"/>
          <cell r="B138"/>
          <cell r="C138"/>
          <cell r="D138"/>
          <cell r="E138"/>
        </row>
        <row r="139">
          <cell r="A139"/>
          <cell r="B139"/>
          <cell r="C139"/>
          <cell r="D139"/>
          <cell r="E139"/>
        </row>
        <row r="140">
          <cell r="A140"/>
          <cell r="B140"/>
          <cell r="C140"/>
          <cell r="D140"/>
          <cell r="E140"/>
        </row>
        <row r="141">
          <cell r="A141"/>
          <cell r="B141"/>
          <cell r="C141"/>
          <cell r="D141"/>
          <cell r="E141"/>
        </row>
        <row r="142">
          <cell r="A142"/>
          <cell r="B142"/>
          <cell r="C142"/>
          <cell r="D142"/>
          <cell r="E142"/>
        </row>
        <row r="143">
          <cell r="A143"/>
          <cell r="B143"/>
          <cell r="C143"/>
          <cell r="D143"/>
          <cell r="E143"/>
        </row>
        <row r="144">
          <cell r="A144"/>
          <cell r="B144"/>
          <cell r="C144"/>
          <cell r="D144"/>
          <cell r="E144"/>
        </row>
        <row r="145">
          <cell r="A145"/>
          <cell r="B145"/>
          <cell r="C145"/>
          <cell r="D145"/>
          <cell r="E145"/>
        </row>
        <row r="146">
          <cell r="A146"/>
          <cell r="B146"/>
          <cell r="C146"/>
          <cell r="D146"/>
          <cell r="E146"/>
        </row>
        <row r="147">
          <cell r="A147"/>
          <cell r="B147"/>
          <cell r="C147"/>
          <cell r="D147"/>
          <cell r="E147"/>
        </row>
        <row r="148">
          <cell r="A148"/>
          <cell r="B148"/>
          <cell r="C148"/>
          <cell r="D148"/>
          <cell r="E148"/>
        </row>
        <row r="149">
          <cell r="A149"/>
          <cell r="B149"/>
          <cell r="C149"/>
          <cell r="D149"/>
          <cell r="E149"/>
        </row>
        <row r="150">
          <cell r="A150"/>
          <cell r="B150"/>
          <cell r="C150"/>
          <cell r="D150"/>
          <cell r="E150"/>
        </row>
        <row r="151">
          <cell r="A151"/>
          <cell r="B151"/>
          <cell r="C151"/>
          <cell r="D151"/>
          <cell r="E151"/>
        </row>
        <row r="152">
          <cell r="A152"/>
          <cell r="B152"/>
          <cell r="C152"/>
          <cell r="D152"/>
          <cell r="E152"/>
        </row>
        <row r="153">
          <cell r="A153"/>
          <cell r="B153"/>
          <cell r="C153"/>
          <cell r="D153"/>
          <cell r="E153"/>
        </row>
        <row r="154">
          <cell r="A154"/>
          <cell r="B154"/>
          <cell r="C154"/>
          <cell r="D154"/>
          <cell r="E154"/>
        </row>
        <row r="155">
          <cell r="A155"/>
          <cell r="B155"/>
          <cell r="C155"/>
          <cell r="D155"/>
          <cell r="E155"/>
        </row>
        <row r="156">
          <cell r="A156"/>
          <cell r="B156"/>
          <cell r="C156"/>
          <cell r="D156"/>
          <cell r="E156"/>
        </row>
        <row r="157">
          <cell r="A157"/>
          <cell r="B157"/>
          <cell r="C157"/>
          <cell r="D157"/>
          <cell r="E157"/>
        </row>
        <row r="158">
          <cell r="A158"/>
          <cell r="B158"/>
          <cell r="C158"/>
          <cell r="D158"/>
          <cell r="E158"/>
        </row>
        <row r="159">
          <cell r="A159"/>
          <cell r="B159"/>
          <cell r="C159"/>
          <cell r="D159"/>
          <cell r="E159"/>
        </row>
        <row r="160">
          <cell r="A160"/>
          <cell r="B160"/>
          <cell r="C160"/>
          <cell r="D160"/>
          <cell r="E160"/>
        </row>
        <row r="161">
          <cell r="A161"/>
          <cell r="B161"/>
          <cell r="C161"/>
          <cell r="D161"/>
          <cell r="E161"/>
        </row>
        <row r="162">
          <cell r="A162"/>
          <cell r="B162"/>
          <cell r="C162"/>
          <cell r="D162"/>
          <cell r="E162"/>
        </row>
        <row r="163">
          <cell r="A163"/>
          <cell r="B163"/>
          <cell r="C163"/>
          <cell r="D163"/>
          <cell r="E163"/>
        </row>
        <row r="164">
          <cell r="A164"/>
          <cell r="B164"/>
          <cell r="C164"/>
          <cell r="D164"/>
          <cell r="E164"/>
        </row>
        <row r="165">
          <cell r="A165"/>
          <cell r="B165"/>
          <cell r="C165"/>
          <cell r="D165"/>
          <cell r="E165"/>
        </row>
        <row r="166">
          <cell r="A166"/>
          <cell r="B166"/>
          <cell r="C166"/>
          <cell r="D166"/>
          <cell r="E166"/>
        </row>
        <row r="167">
          <cell r="A167"/>
          <cell r="B167"/>
          <cell r="C167"/>
          <cell r="D167"/>
          <cell r="E167"/>
        </row>
        <row r="168">
          <cell r="A168"/>
          <cell r="B168"/>
          <cell r="C168"/>
          <cell r="D168"/>
          <cell r="E168"/>
        </row>
        <row r="169">
          <cell r="A169"/>
          <cell r="B169"/>
          <cell r="C169"/>
          <cell r="D169"/>
          <cell r="E169"/>
        </row>
        <row r="170">
          <cell r="A170"/>
          <cell r="B170"/>
          <cell r="C170"/>
          <cell r="D170"/>
          <cell r="E170"/>
        </row>
        <row r="171">
          <cell r="A171"/>
          <cell r="B171"/>
          <cell r="C171"/>
          <cell r="D171"/>
          <cell r="E171"/>
        </row>
        <row r="172">
          <cell r="A172"/>
          <cell r="B172"/>
          <cell r="C172"/>
          <cell r="D172"/>
          <cell r="E172"/>
        </row>
        <row r="173">
          <cell r="A173"/>
          <cell r="B173"/>
          <cell r="C173"/>
          <cell r="D173"/>
          <cell r="E173"/>
        </row>
        <row r="174">
          <cell r="A174"/>
          <cell r="B174"/>
          <cell r="C174"/>
          <cell r="D174"/>
          <cell r="E174"/>
        </row>
        <row r="175">
          <cell r="A175"/>
          <cell r="B175"/>
          <cell r="C175"/>
          <cell r="D175"/>
          <cell r="E175"/>
        </row>
        <row r="176">
          <cell r="A176"/>
          <cell r="B176"/>
          <cell r="C176"/>
          <cell r="D176"/>
          <cell r="E176"/>
        </row>
        <row r="177">
          <cell r="A177"/>
          <cell r="B177"/>
          <cell r="C177"/>
          <cell r="D177"/>
          <cell r="E177"/>
        </row>
        <row r="178">
          <cell r="A178"/>
          <cell r="B178"/>
          <cell r="C178"/>
          <cell r="D178"/>
          <cell r="E178"/>
        </row>
        <row r="179">
          <cell r="A179"/>
          <cell r="B179"/>
          <cell r="C179"/>
          <cell r="D179"/>
          <cell r="E179"/>
        </row>
        <row r="180">
          <cell r="A180"/>
          <cell r="B180"/>
          <cell r="C180"/>
          <cell r="D180"/>
          <cell r="E180"/>
        </row>
        <row r="181">
          <cell r="A181"/>
          <cell r="B181"/>
          <cell r="C181"/>
          <cell r="D181"/>
          <cell r="E181"/>
        </row>
        <row r="182">
          <cell r="A182"/>
          <cell r="B182"/>
          <cell r="C182"/>
          <cell r="D182"/>
          <cell r="E182"/>
        </row>
        <row r="183">
          <cell r="A183"/>
          <cell r="B183"/>
          <cell r="C183"/>
          <cell r="D183"/>
          <cell r="E183"/>
        </row>
        <row r="184">
          <cell r="A184"/>
          <cell r="B184"/>
          <cell r="C184"/>
          <cell r="D184"/>
          <cell r="E184"/>
        </row>
        <row r="185">
          <cell r="A185"/>
          <cell r="B185"/>
          <cell r="C185"/>
          <cell r="D185"/>
          <cell r="E185"/>
        </row>
        <row r="186">
          <cell r="A186"/>
          <cell r="B186"/>
          <cell r="C186"/>
          <cell r="D186"/>
          <cell r="E186"/>
        </row>
        <row r="187">
          <cell r="A187"/>
          <cell r="B187"/>
          <cell r="C187"/>
          <cell r="D187"/>
          <cell r="E187"/>
        </row>
        <row r="188">
          <cell r="A188"/>
          <cell r="B188"/>
          <cell r="C188"/>
          <cell r="D188"/>
          <cell r="E188"/>
        </row>
        <row r="189">
          <cell r="A189"/>
          <cell r="B189"/>
          <cell r="C189"/>
          <cell r="D189"/>
          <cell r="E189"/>
        </row>
        <row r="190">
          <cell r="A190"/>
          <cell r="B190"/>
          <cell r="C190"/>
          <cell r="D190"/>
          <cell r="E190"/>
        </row>
        <row r="191">
          <cell r="A191"/>
          <cell r="B191"/>
          <cell r="C191"/>
          <cell r="D191"/>
          <cell r="E191"/>
        </row>
        <row r="192">
          <cell r="A192"/>
          <cell r="B192"/>
          <cell r="C192"/>
          <cell r="D192"/>
          <cell r="E192"/>
        </row>
        <row r="193">
          <cell r="A193"/>
          <cell r="B193"/>
          <cell r="C193"/>
          <cell r="D193"/>
          <cell r="E193"/>
        </row>
        <row r="194">
          <cell r="A194"/>
          <cell r="B194"/>
          <cell r="C194"/>
          <cell r="D194"/>
          <cell r="E194"/>
        </row>
        <row r="195">
          <cell r="A195"/>
          <cell r="B195"/>
          <cell r="C195"/>
          <cell r="D195"/>
          <cell r="E195"/>
        </row>
        <row r="196">
          <cell r="A196"/>
          <cell r="B196"/>
          <cell r="C196"/>
          <cell r="D196"/>
          <cell r="E196"/>
        </row>
        <row r="197">
          <cell r="A197"/>
          <cell r="B197"/>
          <cell r="C197"/>
          <cell r="D197"/>
          <cell r="E197"/>
        </row>
        <row r="198">
          <cell r="A198"/>
          <cell r="B198"/>
          <cell r="C198"/>
          <cell r="D198"/>
          <cell r="E198"/>
        </row>
        <row r="199">
          <cell r="A199"/>
          <cell r="B199"/>
          <cell r="C199"/>
          <cell r="D199"/>
          <cell r="E199"/>
        </row>
        <row r="200">
          <cell r="A200"/>
          <cell r="B200"/>
          <cell r="C200"/>
          <cell r="D200"/>
          <cell r="E200"/>
        </row>
        <row r="201">
          <cell r="A201"/>
          <cell r="B201"/>
          <cell r="C201"/>
          <cell r="D201"/>
          <cell r="E201"/>
        </row>
        <row r="202">
          <cell r="A202"/>
          <cell r="B202"/>
          <cell r="C202"/>
          <cell r="D202"/>
          <cell r="E202"/>
        </row>
        <row r="203">
          <cell r="A203"/>
          <cell r="B203"/>
          <cell r="C203"/>
          <cell r="D203"/>
          <cell r="E203"/>
        </row>
        <row r="204">
          <cell r="A204"/>
          <cell r="B204"/>
          <cell r="C204"/>
          <cell r="D204"/>
          <cell r="E204"/>
        </row>
        <row r="205">
          <cell r="A205"/>
          <cell r="B205"/>
          <cell r="C205"/>
          <cell r="D205"/>
          <cell r="E205"/>
        </row>
        <row r="206">
          <cell r="A206"/>
          <cell r="B206"/>
          <cell r="C206"/>
          <cell r="D206"/>
          <cell r="E206"/>
        </row>
        <row r="207">
          <cell r="A207"/>
          <cell r="B207"/>
          <cell r="C207"/>
          <cell r="D207"/>
          <cell r="E207"/>
        </row>
        <row r="208">
          <cell r="A208"/>
          <cell r="B208"/>
          <cell r="C208"/>
          <cell r="D208"/>
          <cell r="E208"/>
        </row>
        <row r="209">
          <cell r="A209"/>
          <cell r="B209"/>
          <cell r="C209"/>
          <cell r="D209"/>
          <cell r="E209"/>
        </row>
        <row r="210">
          <cell r="A210"/>
          <cell r="B210"/>
          <cell r="C210"/>
          <cell r="D210"/>
          <cell r="E210"/>
        </row>
        <row r="211">
          <cell r="A211"/>
          <cell r="B211"/>
          <cell r="C211"/>
          <cell r="D211"/>
          <cell r="E211"/>
        </row>
        <row r="212">
          <cell r="A212"/>
          <cell r="B212"/>
          <cell r="C212"/>
          <cell r="D212"/>
          <cell r="E212"/>
        </row>
        <row r="213">
          <cell r="A213"/>
          <cell r="B213"/>
          <cell r="C213"/>
          <cell r="D213"/>
          <cell r="E213"/>
        </row>
        <row r="214">
          <cell r="A214"/>
          <cell r="B214"/>
          <cell r="C214"/>
          <cell r="D214"/>
          <cell r="E214"/>
        </row>
        <row r="215">
          <cell r="A215"/>
          <cell r="B215"/>
          <cell r="C215"/>
          <cell r="D215"/>
          <cell r="E215"/>
        </row>
        <row r="216">
          <cell r="A216"/>
          <cell r="B216"/>
          <cell r="C216"/>
          <cell r="D216"/>
          <cell r="E216"/>
        </row>
        <row r="217">
          <cell r="A217"/>
          <cell r="B217"/>
          <cell r="C217"/>
          <cell r="D217"/>
          <cell r="E217"/>
        </row>
        <row r="218">
          <cell r="A218"/>
          <cell r="B218"/>
          <cell r="C218"/>
          <cell r="D218"/>
          <cell r="E218"/>
        </row>
        <row r="219">
          <cell r="A219"/>
          <cell r="B219"/>
          <cell r="C219"/>
          <cell r="D219"/>
          <cell r="E219"/>
        </row>
        <row r="220">
          <cell r="A220"/>
          <cell r="B220"/>
          <cell r="C220"/>
          <cell r="D220"/>
          <cell r="E220"/>
        </row>
        <row r="221">
          <cell r="A221"/>
          <cell r="B221"/>
          <cell r="C221"/>
          <cell r="D221"/>
          <cell r="E221"/>
        </row>
        <row r="222">
          <cell r="A222"/>
          <cell r="B222"/>
          <cell r="C222"/>
          <cell r="D222"/>
          <cell r="E222"/>
        </row>
        <row r="223">
          <cell r="A223"/>
          <cell r="B223"/>
          <cell r="C223"/>
          <cell r="D223"/>
          <cell r="E223"/>
        </row>
        <row r="224">
          <cell r="A224"/>
          <cell r="B224"/>
          <cell r="C224"/>
          <cell r="D224"/>
          <cell r="E224"/>
        </row>
        <row r="225">
          <cell r="A225"/>
          <cell r="B225"/>
          <cell r="C225"/>
          <cell r="D225"/>
          <cell r="E225"/>
        </row>
        <row r="226">
          <cell r="A226"/>
          <cell r="B226"/>
          <cell r="C226"/>
          <cell r="D226"/>
          <cell r="E226"/>
        </row>
        <row r="227">
          <cell r="A227"/>
          <cell r="B227"/>
          <cell r="C227"/>
          <cell r="D227"/>
          <cell r="E227"/>
        </row>
        <row r="228">
          <cell r="A228"/>
          <cell r="B228"/>
          <cell r="C228"/>
          <cell r="D228"/>
          <cell r="E228"/>
        </row>
        <row r="229">
          <cell r="A229"/>
          <cell r="B229"/>
          <cell r="C229"/>
          <cell r="D229"/>
          <cell r="E229"/>
        </row>
        <row r="230">
          <cell r="A230"/>
          <cell r="B230"/>
          <cell r="C230"/>
          <cell r="D230"/>
          <cell r="E230"/>
        </row>
        <row r="231">
          <cell r="A231"/>
          <cell r="B231"/>
          <cell r="C231"/>
          <cell r="D231"/>
          <cell r="E231"/>
        </row>
        <row r="232">
          <cell r="A232"/>
          <cell r="B232"/>
          <cell r="C232"/>
          <cell r="D232"/>
          <cell r="E232"/>
        </row>
        <row r="233">
          <cell r="A233"/>
          <cell r="B233"/>
          <cell r="C233"/>
          <cell r="D233"/>
          <cell r="E233"/>
        </row>
        <row r="234">
          <cell r="A234"/>
          <cell r="B234"/>
          <cell r="C234"/>
          <cell r="D234"/>
          <cell r="E234"/>
        </row>
        <row r="235">
          <cell r="A235"/>
          <cell r="B235"/>
          <cell r="C235"/>
          <cell r="D235"/>
          <cell r="E235"/>
        </row>
        <row r="236">
          <cell r="A236"/>
          <cell r="B236"/>
          <cell r="C236"/>
          <cell r="D236"/>
          <cell r="E236"/>
        </row>
        <row r="237">
          <cell r="A237"/>
          <cell r="B237"/>
          <cell r="C237"/>
          <cell r="D237"/>
          <cell r="E237"/>
        </row>
        <row r="238">
          <cell r="A238"/>
          <cell r="B238"/>
          <cell r="C238"/>
          <cell r="D238"/>
          <cell r="E238"/>
        </row>
        <row r="239">
          <cell r="A239"/>
          <cell r="B239"/>
          <cell r="C239"/>
          <cell r="D239"/>
          <cell r="E239"/>
        </row>
        <row r="240">
          <cell r="A240"/>
          <cell r="B240"/>
          <cell r="C240"/>
          <cell r="D240"/>
          <cell r="E240"/>
        </row>
        <row r="241">
          <cell r="A241"/>
          <cell r="B241"/>
          <cell r="C241"/>
          <cell r="D241"/>
          <cell r="E241"/>
        </row>
        <row r="242">
          <cell r="A242"/>
          <cell r="B242"/>
          <cell r="C242"/>
          <cell r="D242"/>
          <cell r="E242"/>
        </row>
        <row r="243">
          <cell r="A243"/>
          <cell r="B243"/>
          <cell r="C243"/>
          <cell r="D243"/>
          <cell r="E243"/>
        </row>
        <row r="244">
          <cell r="A244"/>
          <cell r="B244"/>
          <cell r="C244"/>
          <cell r="D244"/>
          <cell r="E244"/>
        </row>
        <row r="245">
          <cell r="A245"/>
          <cell r="B245"/>
          <cell r="C245"/>
          <cell r="D245"/>
          <cell r="E245"/>
        </row>
        <row r="246">
          <cell r="A246"/>
          <cell r="B246"/>
          <cell r="C246"/>
          <cell r="D246"/>
          <cell r="E246"/>
        </row>
        <row r="247">
          <cell r="A247"/>
          <cell r="B247"/>
          <cell r="C247"/>
          <cell r="D247"/>
          <cell r="E247"/>
        </row>
        <row r="248">
          <cell r="A248"/>
          <cell r="B248"/>
          <cell r="C248"/>
          <cell r="D248"/>
          <cell r="E248"/>
        </row>
        <row r="249">
          <cell r="A249"/>
          <cell r="B249"/>
          <cell r="C249"/>
          <cell r="D249"/>
          <cell r="E249"/>
        </row>
        <row r="250">
          <cell r="A250"/>
          <cell r="B250"/>
          <cell r="C250"/>
          <cell r="D250"/>
          <cell r="E250"/>
        </row>
        <row r="251">
          <cell r="A251"/>
          <cell r="B251"/>
          <cell r="C251"/>
          <cell r="D251"/>
          <cell r="E251"/>
        </row>
        <row r="252">
          <cell r="A252"/>
          <cell r="B252"/>
          <cell r="C252"/>
          <cell r="D252"/>
          <cell r="E252"/>
        </row>
        <row r="253">
          <cell r="A253"/>
          <cell r="B253"/>
          <cell r="C253"/>
          <cell r="D253"/>
          <cell r="E253"/>
        </row>
        <row r="254">
          <cell r="A254"/>
          <cell r="B254"/>
          <cell r="C254"/>
          <cell r="D254"/>
          <cell r="E254"/>
        </row>
        <row r="255">
          <cell r="A255"/>
          <cell r="B255"/>
          <cell r="C255"/>
          <cell r="D255"/>
          <cell r="E255"/>
        </row>
        <row r="256">
          <cell r="A256"/>
          <cell r="B256"/>
          <cell r="C256"/>
          <cell r="D256"/>
          <cell r="E256"/>
        </row>
        <row r="257">
          <cell r="A257"/>
          <cell r="B257"/>
          <cell r="C257"/>
          <cell r="D257"/>
          <cell r="E257"/>
        </row>
        <row r="258">
          <cell r="A258"/>
          <cell r="B258"/>
          <cell r="C258"/>
          <cell r="D258"/>
          <cell r="E258"/>
        </row>
        <row r="259">
          <cell r="A259"/>
          <cell r="B259"/>
          <cell r="C259"/>
          <cell r="D259"/>
          <cell r="E259"/>
        </row>
        <row r="260">
          <cell r="A260"/>
          <cell r="B260"/>
          <cell r="C260"/>
          <cell r="D260"/>
          <cell r="E260"/>
        </row>
        <row r="261">
          <cell r="A261"/>
          <cell r="B261"/>
          <cell r="C261"/>
          <cell r="D261"/>
          <cell r="E261"/>
        </row>
        <row r="262">
          <cell r="A262"/>
          <cell r="B262"/>
          <cell r="C262"/>
          <cell r="D262"/>
          <cell r="E262"/>
        </row>
        <row r="263">
          <cell r="A263"/>
          <cell r="B263"/>
          <cell r="C263"/>
          <cell r="D263"/>
          <cell r="E263"/>
        </row>
        <row r="264">
          <cell r="A264"/>
          <cell r="B264"/>
          <cell r="C264"/>
          <cell r="D264"/>
          <cell r="E264"/>
        </row>
        <row r="265">
          <cell r="A265"/>
          <cell r="B265"/>
          <cell r="C265"/>
          <cell r="D265"/>
          <cell r="E265"/>
        </row>
        <row r="266">
          <cell r="A266"/>
          <cell r="B266"/>
          <cell r="C266"/>
          <cell r="D266"/>
          <cell r="E266"/>
        </row>
        <row r="267">
          <cell r="A267"/>
          <cell r="B267"/>
          <cell r="C267"/>
          <cell r="D267"/>
          <cell r="E267"/>
        </row>
        <row r="268">
          <cell r="A268"/>
          <cell r="B268"/>
          <cell r="C268"/>
          <cell r="D268"/>
          <cell r="E268"/>
        </row>
        <row r="269">
          <cell r="A269"/>
          <cell r="B269"/>
          <cell r="C269"/>
          <cell r="D269"/>
          <cell r="E269"/>
        </row>
        <row r="270">
          <cell r="A270"/>
          <cell r="B270"/>
          <cell r="C270"/>
          <cell r="D270"/>
          <cell r="E270"/>
        </row>
        <row r="271">
          <cell r="A271"/>
          <cell r="B271"/>
          <cell r="C271"/>
          <cell r="D271"/>
          <cell r="E271"/>
        </row>
        <row r="272">
          <cell r="A272"/>
          <cell r="B272"/>
          <cell r="C272"/>
          <cell r="D272"/>
          <cell r="E272"/>
        </row>
        <row r="273">
          <cell r="A273"/>
          <cell r="B273"/>
          <cell r="C273"/>
          <cell r="D273"/>
          <cell r="E273"/>
        </row>
        <row r="274">
          <cell r="A274"/>
          <cell r="B274"/>
          <cell r="C274"/>
          <cell r="D274"/>
          <cell r="E274"/>
        </row>
        <row r="275">
          <cell r="A275"/>
          <cell r="B275"/>
          <cell r="C275"/>
          <cell r="D275"/>
          <cell r="E275"/>
        </row>
        <row r="276">
          <cell r="A276"/>
          <cell r="B276"/>
          <cell r="C276"/>
          <cell r="D276"/>
          <cell r="E276"/>
        </row>
        <row r="277">
          <cell r="A277"/>
          <cell r="B277"/>
          <cell r="C277"/>
          <cell r="D277"/>
          <cell r="E277"/>
        </row>
        <row r="278">
          <cell r="A278"/>
          <cell r="B278"/>
          <cell r="C278"/>
          <cell r="D278"/>
          <cell r="E278"/>
        </row>
        <row r="279">
          <cell r="A279"/>
          <cell r="B279"/>
          <cell r="C279"/>
          <cell r="D279"/>
          <cell r="E279"/>
        </row>
        <row r="280">
          <cell r="A280"/>
          <cell r="B280"/>
          <cell r="C280"/>
          <cell r="D280"/>
          <cell r="E280"/>
        </row>
        <row r="281">
          <cell r="A281"/>
          <cell r="B281"/>
          <cell r="C281"/>
          <cell r="D281"/>
          <cell r="E281"/>
        </row>
        <row r="282">
          <cell r="A282"/>
          <cell r="B282"/>
          <cell r="C282"/>
          <cell r="D282"/>
          <cell r="E282"/>
        </row>
        <row r="283">
          <cell r="A283"/>
          <cell r="B283"/>
          <cell r="C283"/>
          <cell r="D283"/>
          <cell r="E283"/>
        </row>
        <row r="284">
          <cell r="A284"/>
          <cell r="B284"/>
          <cell r="C284"/>
          <cell r="D284"/>
          <cell r="E284"/>
        </row>
        <row r="285">
          <cell r="A285"/>
          <cell r="B285"/>
          <cell r="C285"/>
          <cell r="D285"/>
          <cell r="E285"/>
        </row>
        <row r="286">
          <cell r="A286"/>
          <cell r="B286"/>
          <cell r="C286"/>
          <cell r="D286"/>
          <cell r="E286"/>
        </row>
        <row r="287">
          <cell r="A287"/>
          <cell r="B287"/>
          <cell r="C287"/>
          <cell r="D287"/>
          <cell r="E287"/>
        </row>
        <row r="288">
          <cell r="A288"/>
          <cell r="B288"/>
          <cell r="C288"/>
          <cell r="D288"/>
          <cell r="E288"/>
        </row>
        <row r="289">
          <cell r="A289"/>
          <cell r="B289"/>
          <cell r="C289"/>
          <cell r="D289"/>
          <cell r="E289"/>
        </row>
        <row r="290">
          <cell r="A290"/>
          <cell r="B290"/>
          <cell r="C290"/>
          <cell r="D290"/>
          <cell r="E290"/>
        </row>
        <row r="291">
          <cell r="A291"/>
          <cell r="B291"/>
          <cell r="C291"/>
          <cell r="D291"/>
          <cell r="E291"/>
        </row>
        <row r="292">
          <cell r="A292"/>
          <cell r="B292"/>
          <cell r="C292"/>
          <cell r="D292"/>
          <cell r="E292"/>
        </row>
        <row r="293">
          <cell r="A293"/>
          <cell r="B293"/>
          <cell r="C293"/>
          <cell r="D293"/>
          <cell r="E293"/>
        </row>
        <row r="294">
          <cell r="A294"/>
          <cell r="B294"/>
          <cell r="C294"/>
          <cell r="D294"/>
          <cell r="E294"/>
        </row>
        <row r="295">
          <cell r="A295"/>
          <cell r="B295"/>
          <cell r="C295"/>
          <cell r="D295"/>
          <cell r="E295"/>
        </row>
        <row r="296">
          <cell r="A296"/>
          <cell r="B296"/>
          <cell r="C296"/>
          <cell r="D296"/>
          <cell r="E296"/>
        </row>
        <row r="297">
          <cell r="A297"/>
          <cell r="B297"/>
          <cell r="C297"/>
          <cell r="D297"/>
          <cell r="E297"/>
        </row>
        <row r="298">
          <cell r="A298"/>
          <cell r="B298"/>
          <cell r="C298"/>
          <cell r="D298"/>
          <cell r="E298"/>
        </row>
        <row r="299">
          <cell r="A299"/>
          <cell r="B299"/>
          <cell r="C299"/>
          <cell r="D299"/>
          <cell r="E299"/>
        </row>
        <row r="300">
          <cell r="A300"/>
          <cell r="B300"/>
          <cell r="C300"/>
          <cell r="D300"/>
          <cell r="E300"/>
        </row>
        <row r="301">
          <cell r="A301"/>
          <cell r="B301"/>
          <cell r="C301"/>
          <cell r="D301"/>
          <cell r="E301"/>
        </row>
        <row r="302">
          <cell r="A302"/>
          <cell r="B302"/>
          <cell r="C302"/>
          <cell r="D302"/>
          <cell r="E302"/>
        </row>
        <row r="303">
          <cell r="A303"/>
          <cell r="B303"/>
          <cell r="C303"/>
          <cell r="D303"/>
          <cell r="E303"/>
        </row>
        <row r="304">
          <cell r="A304"/>
          <cell r="B304"/>
          <cell r="C304"/>
          <cell r="D304"/>
          <cell r="E304"/>
        </row>
        <row r="305">
          <cell r="A305"/>
          <cell r="B305"/>
          <cell r="C305"/>
          <cell r="D305"/>
          <cell r="E305"/>
        </row>
        <row r="306">
          <cell r="A306"/>
          <cell r="B306"/>
          <cell r="C306"/>
          <cell r="D306"/>
          <cell r="E306"/>
        </row>
        <row r="307">
          <cell r="A307"/>
          <cell r="B307"/>
          <cell r="C307"/>
          <cell r="D307"/>
          <cell r="E307"/>
        </row>
        <row r="308">
          <cell r="A308"/>
          <cell r="B308"/>
          <cell r="C308"/>
          <cell r="D308"/>
          <cell r="E308"/>
        </row>
        <row r="309">
          <cell r="A309"/>
          <cell r="B309"/>
          <cell r="C309"/>
          <cell r="D309"/>
          <cell r="E309"/>
        </row>
        <row r="310">
          <cell r="A310"/>
          <cell r="B310"/>
          <cell r="C310"/>
          <cell r="D310"/>
          <cell r="E310"/>
        </row>
        <row r="311">
          <cell r="A311"/>
          <cell r="B311"/>
          <cell r="C311"/>
          <cell r="D311"/>
          <cell r="E311"/>
        </row>
        <row r="312">
          <cell r="A312"/>
          <cell r="B312"/>
          <cell r="C312"/>
          <cell r="D312"/>
          <cell r="E312"/>
        </row>
        <row r="313">
          <cell r="A313"/>
          <cell r="B313"/>
          <cell r="C313"/>
          <cell r="D313"/>
          <cell r="E313"/>
        </row>
        <row r="314">
          <cell r="A314"/>
          <cell r="B314"/>
          <cell r="C314"/>
          <cell r="D314"/>
          <cell r="E314"/>
        </row>
        <row r="315">
          <cell r="A315"/>
          <cell r="B315"/>
          <cell r="C315"/>
          <cell r="D315"/>
          <cell r="E315"/>
        </row>
        <row r="316">
          <cell r="A316"/>
          <cell r="B316"/>
          <cell r="C316"/>
          <cell r="D316"/>
          <cell r="E316"/>
        </row>
        <row r="317">
          <cell r="A317"/>
          <cell r="B317"/>
          <cell r="C317"/>
          <cell r="D317"/>
          <cell r="E317"/>
        </row>
        <row r="318">
          <cell r="A318"/>
          <cell r="B318"/>
          <cell r="C318"/>
          <cell r="D318"/>
          <cell r="E318"/>
        </row>
        <row r="319">
          <cell r="A319"/>
          <cell r="B319"/>
          <cell r="C319"/>
          <cell r="D319"/>
          <cell r="E319"/>
        </row>
        <row r="320">
          <cell r="A320"/>
          <cell r="B320"/>
          <cell r="C320"/>
          <cell r="D320"/>
          <cell r="E320"/>
        </row>
        <row r="321">
          <cell r="A321"/>
          <cell r="B321"/>
          <cell r="C321"/>
          <cell r="D321"/>
          <cell r="E321"/>
        </row>
        <row r="322">
          <cell r="A322"/>
          <cell r="B322"/>
          <cell r="C322"/>
          <cell r="D322"/>
          <cell r="E322"/>
        </row>
        <row r="323">
          <cell r="A323"/>
          <cell r="B323"/>
          <cell r="C323"/>
          <cell r="D323"/>
          <cell r="E323"/>
        </row>
        <row r="324">
          <cell r="A324"/>
          <cell r="B324"/>
          <cell r="C324"/>
          <cell r="D324"/>
          <cell r="E324"/>
        </row>
        <row r="325">
          <cell r="A325"/>
          <cell r="B325"/>
          <cell r="C325"/>
          <cell r="D325"/>
          <cell r="E325"/>
        </row>
        <row r="326">
          <cell r="A326"/>
          <cell r="B326"/>
          <cell r="C326"/>
          <cell r="D326"/>
          <cell r="E326"/>
        </row>
        <row r="327">
          <cell r="A327"/>
          <cell r="B327"/>
          <cell r="C327"/>
          <cell r="D327"/>
          <cell r="E327"/>
        </row>
        <row r="328">
          <cell r="A328"/>
          <cell r="B328"/>
          <cell r="C328"/>
          <cell r="D328"/>
          <cell r="E328"/>
        </row>
        <row r="329">
          <cell r="A329"/>
          <cell r="B329"/>
          <cell r="C329"/>
          <cell r="D329"/>
          <cell r="E329"/>
        </row>
        <row r="330">
          <cell r="A330"/>
          <cell r="B330"/>
          <cell r="C330"/>
          <cell r="D330"/>
          <cell r="E330"/>
        </row>
        <row r="331">
          <cell r="A331"/>
          <cell r="B331"/>
          <cell r="C331"/>
          <cell r="D331"/>
          <cell r="E331"/>
        </row>
        <row r="332">
          <cell r="A332"/>
          <cell r="B332"/>
          <cell r="C332"/>
          <cell r="D332"/>
          <cell r="E332"/>
        </row>
        <row r="333">
          <cell r="A333"/>
          <cell r="B333"/>
          <cell r="C333"/>
          <cell r="D333"/>
          <cell r="E333"/>
        </row>
        <row r="334">
          <cell r="A334"/>
          <cell r="B334"/>
          <cell r="C334"/>
          <cell r="D334"/>
          <cell r="E334"/>
        </row>
        <row r="335">
          <cell r="A335"/>
          <cell r="B335"/>
          <cell r="C335"/>
          <cell r="D335"/>
          <cell r="E335"/>
        </row>
        <row r="336">
          <cell r="A336"/>
          <cell r="B336"/>
          <cell r="C336"/>
          <cell r="D336"/>
          <cell r="E336"/>
        </row>
        <row r="337">
          <cell r="A337"/>
          <cell r="B337"/>
          <cell r="C337"/>
          <cell r="D337"/>
          <cell r="E337"/>
        </row>
        <row r="338">
          <cell r="A338"/>
          <cell r="B338"/>
          <cell r="C338"/>
          <cell r="D338"/>
          <cell r="E338"/>
        </row>
        <row r="339">
          <cell r="A339"/>
          <cell r="B339"/>
          <cell r="C339"/>
          <cell r="D339"/>
          <cell r="E339"/>
        </row>
        <row r="340">
          <cell r="A340"/>
          <cell r="B340"/>
          <cell r="C340"/>
          <cell r="D340"/>
          <cell r="E340"/>
        </row>
        <row r="341">
          <cell r="A341"/>
          <cell r="B341"/>
          <cell r="C341"/>
          <cell r="D341"/>
          <cell r="E341"/>
        </row>
        <row r="342">
          <cell r="A342"/>
          <cell r="B342"/>
          <cell r="C342"/>
          <cell r="D342"/>
          <cell r="E342"/>
        </row>
        <row r="343">
          <cell r="A343"/>
          <cell r="B343"/>
          <cell r="C343"/>
          <cell r="D343"/>
          <cell r="E343"/>
        </row>
        <row r="344">
          <cell r="A344"/>
          <cell r="B344"/>
          <cell r="C344"/>
          <cell r="D344"/>
          <cell r="E344"/>
        </row>
        <row r="345">
          <cell r="A345"/>
          <cell r="B345"/>
          <cell r="C345"/>
          <cell r="D345"/>
          <cell r="E345"/>
        </row>
        <row r="346">
          <cell r="A346"/>
          <cell r="B346"/>
          <cell r="C346"/>
          <cell r="D346"/>
          <cell r="E346"/>
        </row>
        <row r="347">
          <cell r="A347"/>
          <cell r="B347"/>
          <cell r="C347"/>
          <cell r="D347"/>
          <cell r="E347"/>
        </row>
        <row r="348">
          <cell r="A348"/>
          <cell r="B348"/>
          <cell r="C348"/>
          <cell r="D348"/>
          <cell r="E348"/>
        </row>
        <row r="349">
          <cell r="A349"/>
          <cell r="B349"/>
          <cell r="C349"/>
          <cell r="D349"/>
          <cell r="E349"/>
        </row>
        <row r="350">
          <cell r="A350"/>
          <cell r="B350"/>
          <cell r="C350"/>
          <cell r="D350"/>
          <cell r="E350"/>
        </row>
        <row r="351">
          <cell r="A351"/>
          <cell r="B351"/>
          <cell r="C351"/>
          <cell r="D351"/>
          <cell r="E351"/>
        </row>
        <row r="352">
          <cell r="A352"/>
          <cell r="B352"/>
          <cell r="C352"/>
          <cell r="D352"/>
          <cell r="E352"/>
        </row>
        <row r="353">
          <cell r="A353"/>
          <cell r="B353"/>
          <cell r="C353"/>
          <cell r="D353"/>
          <cell r="E353"/>
        </row>
        <row r="354">
          <cell r="A354"/>
          <cell r="B354"/>
          <cell r="C354"/>
          <cell r="D354"/>
          <cell r="E354"/>
        </row>
        <row r="355">
          <cell r="A355"/>
          <cell r="B355"/>
          <cell r="C355"/>
          <cell r="D355"/>
          <cell r="E355"/>
        </row>
        <row r="356">
          <cell r="A356"/>
          <cell r="B356"/>
          <cell r="C356"/>
          <cell r="D356"/>
          <cell r="E356"/>
        </row>
        <row r="357">
          <cell r="A357"/>
          <cell r="B357"/>
          <cell r="C357"/>
          <cell r="D357"/>
          <cell r="E357"/>
        </row>
        <row r="358">
          <cell r="A358"/>
          <cell r="B358"/>
          <cell r="C358"/>
          <cell r="D358"/>
          <cell r="E358"/>
        </row>
        <row r="359">
          <cell r="A359"/>
          <cell r="B359"/>
          <cell r="C359"/>
          <cell r="D359"/>
          <cell r="E359"/>
        </row>
        <row r="360">
          <cell r="A360"/>
          <cell r="B360"/>
          <cell r="C360"/>
          <cell r="D360"/>
          <cell r="E360"/>
        </row>
        <row r="361">
          <cell r="A361"/>
          <cell r="B361"/>
          <cell r="C361"/>
          <cell r="D361"/>
          <cell r="E361"/>
        </row>
        <row r="362">
          <cell r="A362"/>
          <cell r="B362"/>
          <cell r="C362"/>
          <cell r="D362"/>
          <cell r="E362"/>
        </row>
        <row r="363">
          <cell r="A363"/>
          <cell r="B363"/>
          <cell r="C363"/>
          <cell r="D363"/>
          <cell r="E363"/>
        </row>
        <row r="364">
          <cell r="A364"/>
          <cell r="B364"/>
          <cell r="C364"/>
          <cell r="D364"/>
          <cell r="E364"/>
        </row>
        <row r="365">
          <cell r="A365"/>
          <cell r="B365"/>
          <cell r="C365"/>
          <cell r="D365"/>
          <cell r="E365"/>
        </row>
        <row r="366">
          <cell r="A366"/>
          <cell r="B366"/>
          <cell r="C366"/>
          <cell r="D366"/>
          <cell r="E366"/>
        </row>
        <row r="367">
          <cell r="A367"/>
          <cell r="B367"/>
          <cell r="C367"/>
          <cell r="D367"/>
          <cell r="E367"/>
        </row>
        <row r="368">
          <cell r="A368"/>
          <cell r="B368"/>
          <cell r="C368"/>
          <cell r="D368"/>
          <cell r="E368"/>
        </row>
        <row r="369">
          <cell r="A369"/>
          <cell r="B369"/>
          <cell r="C369"/>
          <cell r="D369"/>
          <cell r="E369"/>
        </row>
        <row r="370">
          <cell r="A370"/>
          <cell r="B370"/>
          <cell r="C370"/>
          <cell r="D370"/>
          <cell r="E370"/>
        </row>
        <row r="371">
          <cell r="A371"/>
          <cell r="B371"/>
          <cell r="C371"/>
          <cell r="D371"/>
          <cell r="E371"/>
        </row>
        <row r="372">
          <cell r="A372"/>
          <cell r="B372"/>
          <cell r="C372"/>
          <cell r="D372"/>
          <cell r="E372"/>
        </row>
        <row r="373">
          <cell r="A373"/>
          <cell r="B373"/>
          <cell r="C373"/>
          <cell r="D373"/>
          <cell r="E373"/>
        </row>
        <row r="374">
          <cell r="A374"/>
          <cell r="B374"/>
          <cell r="C374"/>
          <cell r="D374"/>
          <cell r="E374"/>
        </row>
        <row r="375">
          <cell r="A375"/>
          <cell r="B375"/>
          <cell r="C375"/>
          <cell r="D375"/>
          <cell r="E375"/>
        </row>
        <row r="376">
          <cell r="A376"/>
          <cell r="B376"/>
          <cell r="C376"/>
          <cell r="D376"/>
          <cell r="E376"/>
        </row>
        <row r="377">
          <cell r="A377"/>
          <cell r="B377"/>
          <cell r="C377"/>
          <cell r="D377"/>
          <cell r="E377"/>
        </row>
        <row r="378">
          <cell r="A378"/>
          <cell r="B378"/>
          <cell r="C378"/>
          <cell r="D378"/>
          <cell r="E378"/>
        </row>
        <row r="379">
          <cell r="A379"/>
          <cell r="B379"/>
          <cell r="C379"/>
          <cell r="D379"/>
          <cell r="E379"/>
        </row>
        <row r="380">
          <cell r="A380"/>
          <cell r="B380"/>
          <cell r="C380"/>
          <cell r="D380"/>
          <cell r="E380"/>
        </row>
        <row r="381">
          <cell r="A381"/>
          <cell r="B381"/>
          <cell r="C381"/>
          <cell r="D381"/>
          <cell r="E381"/>
        </row>
        <row r="382">
          <cell r="A382"/>
          <cell r="B382"/>
          <cell r="C382"/>
          <cell r="D382"/>
          <cell r="E382"/>
        </row>
        <row r="383">
          <cell r="A383"/>
          <cell r="B383"/>
          <cell r="C383"/>
          <cell r="D383"/>
          <cell r="E383"/>
        </row>
        <row r="384">
          <cell r="A384"/>
          <cell r="B384"/>
          <cell r="C384"/>
          <cell r="D384"/>
          <cell r="E384"/>
        </row>
        <row r="385">
          <cell r="A385"/>
          <cell r="B385"/>
          <cell r="C385"/>
          <cell r="D385"/>
          <cell r="E385"/>
        </row>
        <row r="386">
          <cell r="A386"/>
          <cell r="B386"/>
          <cell r="C386"/>
          <cell r="D386"/>
          <cell r="E386"/>
        </row>
        <row r="387">
          <cell r="A387"/>
          <cell r="B387"/>
          <cell r="C387"/>
          <cell r="D387"/>
          <cell r="E387"/>
        </row>
        <row r="388">
          <cell r="A388"/>
          <cell r="B388"/>
          <cell r="C388"/>
          <cell r="D388"/>
          <cell r="E388"/>
        </row>
        <row r="389">
          <cell r="A389"/>
          <cell r="B389"/>
          <cell r="C389"/>
          <cell r="D389"/>
          <cell r="E389"/>
        </row>
        <row r="390">
          <cell r="A390"/>
          <cell r="B390"/>
          <cell r="C390"/>
          <cell r="D390"/>
          <cell r="E390"/>
        </row>
        <row r="391">
          <cell r="A391"/>
          <cell r="B391"/>
          <cell r="C391"/>
          <cell r="D391"/>
          <cell r="E391"/>
        </row>
        <row r="392">
          <cell r="A392"/>
          <cell r="B392"/>
          <cell r="C392"/>
          <cell r="D392"/>
          <cell r="E392"/>
        </row>
        <row r="393">
          <cell r="A393"/>
          <cell r="B393"/>
          <cell r="C393"/>
          <cell r="D393"/>
          <cell r="E393"/>
        </row>
        <row r="394">
          <cell r="A394"/>
          <cell r="B394"/>
          <cell r="C394"/>
          <cell r="D394"/>
          <cell r="E394"/>
        </row>
        <row r="395">
          <cell r="A395"/>
          <cell r="B395"/>
          <cell r="C395"/>
          <cell r="D395"/>
          <cell r="E395"/>
        </row>
        <row r="396">
          <cell r="A396"/>
          <cell r="B396"/>
          <cell r="C396"/>
          <cell r="D396"/>
          <cell r="E396"/>
        </row>
        <row r="397">
          <cell r="A397"/>
          <cell r="B397"/>
          <cell r="C397"/>
          <cell r="D397"/>
          <cell r="E397"/>
        </row>
        <row r="398">
          <cell r="A398"/>
          <cell r="B398"/>
          <cell r="C398"/>
          <cell r="D398"/>
          <cell r="E398"/>
        </row>
        <row r="399">
          <cell r="A399"/>
          <cell r="B399"/>
          <cell r="C399"/>
          <cell r="D399"/>
          <cell r="E399"/>
        </row>
        <row r="400">
          <cell r="A400"/>
          <cell r="B400"/>
          <cell r="C400"/>
          <cell r="D400"/>
          <cell r="E400"/>
        </row>
        <row r="401">
          <cell r="A401"/>
          <cell r="B401"/>
          <cell r="C401"/>
          <cell r="D401"/>
          <cell r="E401"/>
        </row>
        <row r="402">
          <cell r="A402"/>
          <cell r="B402"/>
          <cell r="C402"/>
          <cell r="D402"/>
          <cell r="E402"/>
        </row>
        <row r="403">
          <cell r="A403"/>
          <cell r="B403"/>
          <cell r="C403"/>
          <cell r="D403"/>
          <cell r="E403"/>
        </row>
        <row r="404">
          <cell r="A404"/>
          <cell r="B404"/>
          <cell r="C404"/>
          <cell r="D404"/>
          <cell r="E404"/>
        </row>
        <row r="405">
          <cell r="A405"/>
          <cell r="B405"/>
          <cell r="C405"/>
          <cell r="D405"/>
          <cell r="E405"/>
        </row>
        <row r="406">
          <cell r="A406"/>
          <cell r="B406"/>
          <cell r="C406"/>
          <cell r="D406"/>
          <cell r="E406"/>
        </row>
        <row r="407">
          <cell r="A407"/>
          <cell r="B407"/>
          <cell r="C407"/>
          <cell r="D407"/>
          <cell r="E407"/>
        </row>
        <row r="408">
          <cell r="A408"/>
          <cell r="B408"/>
          <cell r="C408"/>
          <cell r="D408"/>
          <cell r="E408"/>
        </row>
        <row r="409">
          <cell r="A409"/>
          <cell r="B409"/>
          <cell r="C409"/>
          <cell r="D409"/>
          <cell r="E409"/>
        </row>
        <row r="410">
          <cell r="A410"/>
          <cell r="B410"/>
          <cell r="C410"/>
          <cell r="D410"/>
          <cell r="E410"/>
        </row>
        <row r="411">
          <cell r="A411"/>
          <cell r="B411"/>
          <cell r="C411"/>
          <cell r="D411"/>
          <cell r="E411"/>
        </row>
        <row r="412">
          <cell r="A412"/>
          <cell r="B412"/>
          <cell r="C412"/>
          <cell r="D412"/>
          <cell r="E412"/>
        </row>
        <row r="413">
          <cell r="A413"/>
          <cell r="B413"/>
          <cell r="C413"/>
          <cell r="D413"/>
          <cell r="E413"/>
        </row>
        <row r="414">
          <cell r="A414"/>
          <cell r="B414"/>
          <cell r="C414"/>
          <cell r="D414"/>
          <cell r="E414"/>
        </row>
        <row r="415">
          <cell r="A415"/>
          <cell r="B415"/>
          <cell r="C415"/>
          <cell r="D415"/>
          <cell r="E415"/>
        </row>
        <row r="416">
          <cell r="A416"/>
          <cell r="B416"/>
          <cell r="C416"/>
          <cell r="D416"/>
          <cell r="E416"/>
        </row>
        <row r="417">
          <cell r="A417"/>
          <cell r="B417"/>
          <cell r="C417"/>
          <cell r="D417"/>
          <cell r="E417"/>
        </row>
        <row r="418">
          <cell r="A418"/>
          <cell r="B418"/>
          <cell r="C418"/>
          <cell r="D418"/>
          <cell r="E418"/>
        </row>
        <row r="419">
          <cell r="A419"/>
          <cell r="B419"/>
          <cell r="C419"/>
          <cell r="D419"/>
          <cell r="E419"/>
        </row>
        <row r="420">
          <cell r="A420"/>
          <cell r="B420"/>
          <cell r="C420"/>
          <cell r="D420"/>
          <cell r="E420"/>
        </row>
        <row r="421">
          <cell r="A421"/>
          <cell r="B421"/>
          <cell r="C421"/>
          <cell r="D421"/>
          <cell r="E421"/>
        </row>
        <row r="422">
          <cell r="A422"/>
          <cell r="B422"/>
          <cell r="C422"/>
          <cell r="D422"/>
          <cell r="E422"/>
        </row>
        <row r="423">
          <cell r="A423"/>
          <cell r="B423"/>
          <cell r="C423"/>
          <cell r="D423"/>
          <cell r="E423"/>
        </row>
        <row r="424">
          <cell r="A424"/>
          <cell r="B424"/>
          <cell r="C424"/>
          <cell r="D424"/>
          <cell r="E424"/>
        </row>
        <row r="425">
          <cell r="A425"/>
          <cell r="B425"/>
          <cell r="C425"/>
          <cell r="D425"/>
          <cell r="E425"/>
        </row>
        <row r="426">
          <cell r="A426"/>
          <cell r="B426"/>
          <cell r="C426"/>
          <cell r="D426"/>
          <cell r="E426"/>
        </row>
        <row r="427">
          <cell r="A427"/>
          <cell r="B427"/>
          <cell r="C427"/>
          <cell r="D427"/>
          <cell r="E427"/>
        </row>
        <row r="428">
          <cell r="A428"/>
          <cell r="B428"/>
          <cell r="C428"/>
          <cell r="D428"/>
          <cell r="E428"/>
        </row>
        <row r="429">
          <cell r="A429"/>
          <cell r="B429"/>
          <cell r="C429"/>
          <cell r="D429"/>
          <cell r="E429"/>
        </row>
        <row r="430">
          <cell r="A430"/>
          <cell r="B430"/>
          <cell r="C430"/>
          <cell r="D430"/>
          <cell r="E430"/>
        </row>
        <row r="431">
          <cell r="A431"/>
          <cell r="B431"/>
          <cell r="C431"/>
          <cell r="D431"/>
          <cell r="E431"/>
        </row>
        <row r="432">
          <cell r="A432"/>
          <cell r="B432"/>
          <cell r="C432"/>
          <cell r="D432"/>
          <cell r="E432"/>
        </row>
        <row r="433">
          <cell r="A433"/>
          <cell r="B433"/>
          <cell r="C433"/>
          <cell r="D433"/>
          <cell r="E433"/>
        </row>
        <row r="434">
          <cell r="A434"/>
          <cell r="B434"/>
          <cell r="C434"/>
          <cell r="D434"/>
          <cell r="E434"/>
        </row>
        <row r="435">
          <cell r="A435"/>
          <cell r="B435"/>
          <cell r="C435"/>
          <cell r="D435"/>
          <cell r="E435"/>
        </row>
        <row r="436">
          <cell r="A436"/>
          <cell r="B436"/>
          <cell r="C436"/>
          <cell r="D436"/>
          <cell r="E436"/>
        </row>
        <row r="437">
          <cell r="A437"/>
          <cell r="B437"/>
          <cell r="C437"/>
          <cell r="D437"/>
          <cell r="E437"/>
        </row>
        <row r="438">
          <cell r="A438"/>
          <cell r="B438"/>
          <cell r="C438"/>
          <cell r="D438"/>
          <cell r="E438"/>
        </row>
        <row r="439">
          <cell r="A439"/>
          <cell r="B439"/>
          <cell r="C439"/>
          <cell r="D439"/>
          <cell r="E439"/>
        </row>
        <row r="440">
          <cell r="A440"/>
          <cell r="B440"/>
          <cell r="C440"/>
          <cell r="D440"/>
          <cell r="E440"/>
        </row>
        <row r="441">
          <cell r="A441"/>
          <cell r="B441"/>
          <cell r="C441"/>
          <cell r="D441"/>
          <cell r="E441"/>
        </row>
        <row r="442">
          <cell r="A442"/>
          <cell r="B442"/>
          <cell r="C442"/>
          <cell r="D442"/>
          <cell r="E442"/>
        </row>
        <row r="443">
          <cell r="A443"/>
          <cell r="B443"/>
          <cell r="C443"/>
          <cell r="D443"/>
          <cell r="E443"/>
        </row>
        <row r="444">
          <cell r="A444"/>
          <cell r="B444"/>
          <cell r="C444"/>
          <cell r="D444"/>
          <cell r="E444"/>
        </row>
        <row r="445">
          <cell r="A445"/>
          <cell r="B445"/>
          <cell r="C445"/>
          <cell r="D445"/>
          <cell r="E445"/>
        </row>
        <row r="446">
          <cell r="A446"/>
          <cell r="B446"/>
          <cell r="C446"/>
          <cell r="D446"/>
          <cell r="E446"/>
        </row>
        <row r="447">
          <cell r="A447"/>
          <cell r="B447"/>
          <cell r="C447"/>
          <cell r="D447"/>
          <cell r="E447"/>
        </row>
        <row r="448">
          <cell r="A448"/>
          <cell r="B448"/>
          <cell r="C448"/>
          <cell r="D448"/>
          <cell r="E448"/>
        </row>
        <row r="449">
          <cell r="A449"/>
          <cell r="B449"/>
          <cell r="C449"/>
          <cell r="D449"/>
          <cell r="E449"/>
        </row>
        <row r="450">
          <cell r="A450"/>
          <cell r="B450"/>
          <cell r="C450"/>
          <cell r="D450"/>
          <cell r="E450"/>
        </row>
        <row r="451">
          <cell r="A451"/>
          <cell r="B451"/>
          <cell r="C451"/>
          <cell r="D451"/>
          <cell r="E451"/>
        </row>
        <row r="452">
          <cell r="A452"/>
          <cell r="B452"/>
          <cell r="C452"/>
          <cell r="D452"/>
          <cell r="E452"/>
        </row>
        <row r="453">
          <cell r="A453"/>
          <cell r="B453"/>
          <cell r="C453"/>
          <cell r="D453"/>
          <cell r="E453"/>
        </row>
        <row r="454">
          <cell r="A454"/>
          <cell r="B454"/>
          <cell r="C454"/>
          <cell r="D454"/>
          <cell r="E454"/>
        </row>
        <row r="455">
          <cell r="A455"/>
          <cell r="B455"/>
          <cell r="C455"/>
          <cell r="D455"/>
          <cell r="E455"/>
        </row>
        <row r="456">
          <cell r="A456"/>
          <cell r="B456"/>
          <cell r="C456"/>
          <cell r="D456"/>
          <cell r="E456"/>
        </row>
        <row r="457">
          <cell r="A457"/>
          <cell r="B457"/>
          <cell r="C457"/>
          <cell r="D457"/>
          <cell r="E457"/>
        </row>
        <row r="458">
          <cell r="A458"/>
          <cell r="B458"/>
          <cell r="C458"/>
          <cell r="D458"/>
          <cell r="E458"/>
        </row>
        <row r="459">
          <cell r="A459"/>
          <cell r="B459"/>
          <cell r="C459"/>
          <cell r="D459"/>
          <cell r="E459"/>
        </row>
        <row r="460">
          <cell r="A460"/>
          <cell r="B460"/>
          <cell r="C460"/>
          <cell r="D460"/>
          <cell r="E460"/>
        </row>
        <row r="461">
          <cell r="A461"/>
          <cell r="B461"/>
          <cell r="C461"/>
          <cell r="D461"/>
          <cell r="E461"/>
        </row>
        <row r="462">
          <cell r="A462"/>
          <cell r="B462"/>
          <cell r="C462"/>
          <cell r="D462"/>
          <cell r="E462"/>
        </row>
        <row r="463">
          <cell r="A463"/>
          <cell r="B463"/>
          <cell r="C463"/>
          <cell r="D463"/>
          <cell r="E463"/>
        </row>
        <row r="464">
          <cell r="A464"/>
          <cell r="B464"/>
          <cell r="C464"/>
          <cell r="D464"/>
          <cell r="E464"/>
        </row>
        <row r="465">
          <cell r="A465"/>
          <cell r="B465"/>
          <cell r="C465"/>
          <cell r="D465"/>
          <cell r="E465"/>
        </row>
        <row r="466">
          <cell r="A466"/>
          <cell r="B466"/>
          <cell r="C466"/>
          <cell r="D466"/>
          <cell r="E466"/>
        </row>
        <row r="467">
          <cell r="A467"/>
          <cell r="B467"/>
          <cell r="C467"/>
          <cell r="D467"/>
          <cell r="E467"/>
        </row>
        <row r="468">
          <cell r="A468"/>
          <cell r="B468"/>
          <cell r="C468"/>
          <cell r="D468"/>
          <cell r="E468"/>
        </row>
        <row r="469">
          <cell r="A469"/>
          <cell r="B469"/>
          <cell r="C469"/>
          <cell r="D469"/>
          <cell r="E469"/>
        </row>
        <row r="470">
          <cell r="A470"/>
          <cell r="B470"/>
          <cell r="C470"/>
          <cell r="D470"/>
          <cell r="E470"/>
        </row>
        <row r="471">
          <cell r="A471"/>
          <cell r="B471"/>
          <cell r="C471"/>
          <cell r="D471"/>
          <cell r="E471"/>
        </row>
        <row r="472">
          <cell r="A472"/>
          <cell r="B472"/>
          <cell r="C472"/>
          <cell r="D472"/>
          <cell r="E472"/>
        </row>
        <row r="473">
          <cell r="A473"/>
          <cell r="B473"/>
          <cell r="C473"/>
          <cell r="D473"/>
          <cell r="E473"/>
        </row>
        <row r="474">
          <cell r="A474"/>
          <cell r="B474"/>
          <cell r="C474"/>
          <cell r="D474"/>
          <cell r="E474"/>
        </row>
        <row r="475">
          <cell r="A475"/>
          <cell r="B475"/>
          <cell r="C475"/>
          <cell r="D475"/>
          <cell r="E475"/>
        </row>
        <row r="476">
          <cell r="A476"/>
          <cell r="B476"/>
          <cell r="C476"/>
          <cell r="D476"/>
          <cell r="E476"/>
        </row>
        <row r="477">
          <cell r="A477"/>
          <cell r="B477"/>
          <cell r="C477"/>
          <cell r="D477"/>
          <cell r="E477"/>
        </row>
        <row r="478">
          <cell r="A478"/>
          <cell r="B478"/>
          <cell r="C478"/>
          <cell r="D478"/>
          <cell r="E478"/>
        </row>
        <row r="479">
          <cell r="A479"/>
          <cell r="B479"/>
          <cell r="C479"/>
          <cell r="D479"/>
          <cell r="E479"/>
        </row>
        <row r="480">
          <cell r="A480"/>
          <cell r="B480"/>
          <cell r="C480"/>
          <cell r="D480"/>
          <cell r="E480"/>
        </row>
        <row r="481">
          <cell r="A481"/>
          <cell r="B481"/>
          <cell r="C481"/>
          <cell r="D481"/>
          <cell r="E481"/>
        </row>
        <row r="482">
          <cell r="A482"/>
          <cell r="B482"/>
          <cell r="C482"/>
          <cell r="D482"/>
          <cell r="E482"/>
        </row>
        <row r="483">
          <cell r="A483"/>
          <cell r="B483"/>
          <cell r="C483"/>
          <cell r="D483"/>
          <cell r="E483"/>
        </row>
        <row r="484">
          <cell r="A484"/>
          <cell r="B484"/>
          <cell r="C484"/>
          <cell r="D484"/>
          <cell r="E484"/>
        </row>
        <row r="485">
          <cell r="A485"/>
          <cell r="B485"/>
          <cell r="C485"/>
          <cell r="D485"/>
          <cell r="E485"/>
        </row>
        <row r="486">
          <cell r="A486"/>
          <cell r="B486"/>
          <cell r="C486"/>
          <cell r="D486"/>
          <cell r="E486"/>
        </row>
        <row r="487">
          <cell r="A487"/>
          <cell r="B487"/>
          <cell r="C487"/>
          <cell r="D487"/>
          <cell r="E487"/>
        </row>
        <row r="488">
          <cell r="A488"/>
          <cell r="B488"/>
          <cell r="C488"/>
          <cell r="D488"/>
          <cell r="E488"/>
        </row>
        <row r="489">
          <cell r="A489"/>
          <cell r="B489"/>
          <cell r="C489"/>
          <cell r="D489"/>
          <cell r="E489"/>
        </row>
        <row r="490">
          <cell r="A490"/>
          <cell r="B490"/>
          <cell r="C490"/>
          <cell r="D490"/>
          <cell r="E490"/>
        </row>
        <row r="491">
          <cell r="A491"/>
          <cell r="B491"/>
          <cell r="C491"/>
          <cell r="D491"/>
          <cell r="E491"/>
        </row>
        <row r="492">
          <cell r="A492"/>
          <cell r="B492"/>
          <cell r="C492"/>
          <cell r="D492"/>
          <cell r="E492"/>
        </row>
        <row r="493">
          <cell r="A493"/>
          <cell r="B493"/>
          <cell r="C493"/>
          <cell r="D493"/>
          <cell r="E493"/>
        </row>
        <row r="494">
          <cell r="A494"/>
          <cell r="B494"/>
          <cell r="C494"/>
          <cell r="D494"/>
          <cell r="E494"/>
        </row>
        <row r="495">
          <cell r="A495"/>
          <cell r="B495"/>
          <cell r="C495"/>
          <cell r="D495"/>
          <cell r="E495"/>
        </row>
        <row r="496">
          <cell r="A496"/>
          <cell r="B496"/>
          <cell r="C496"/>
          <cell r="D496"/>
          <cell r="E496"/>
        </row>
        <row r="497">
          <cell r="A497"/>
          <cell r="B497"/>
          <cell r="C497"/>
          <cell r="D497"/>
          <cell r="E497"/>
        </row>
        <row r="498">
          <cell r="A498"/>
          <cell r="B498"/>
          <cell r="C498"/>
          <cell r="D498"/>
          <cell r="E498"/>
        </row>
        <row r="499">
          <cell r="A499"/>
          <cell r="B499"/>
          <cell r="C499"/>
          <cell r="D499"/>
          <cell r="E499"/>
        </row>
        <row r="500">
          <cell r="A500"/>
          <cell r="B500"/>
          <cell r="C500"/>
          <cell r="D500"/>
          <cell r="E500"/>
        </row>
        <row r="501">
          <cell r="A501"/>
          <cell r="B501"/>
          <cell r="C501"/>
          <cell r="D501"/>
          <cell r="E501"/>
        </row>
        <row r="502">
          <cell r="A502"/>
          <cell r="B502"/>
          <cell r="C502"/>
          <cell r="D502"/>
          <cell r="E502"/>
        </row>
        <row r="503">
          <cell r="A503"/>
          <cell r="B503"/>
          <cell r="C503"/>
          <cell r="D503"/>
          <cell r="E503"/>
        </row>
        <row r="504">
          <cell r="A504"/>
          <cell r="B504"/>
          <cell r="C504"/>
          <cell r="D504"/>
          <cell r="E504"/>
        </row>
        <row r="505">
          <cell r="A505"/>
          <cell r="B505"/>
          <cell r="C505"/>
          <cell r="D505"/>
          <cell r="E505"/>
        </row>
        <row r="506">
          <cell r="A506"/>
          <cell r="B506"/>
          <cell r="C506"/>
          <cell r="D506"/>
          <cell r="E506"/>
        </row>
        <row r="507">
          <cell r="A507"/>
          <cell r="B507"/>
          <cell r="C507"/>
          <cell r="D507"/>
          <cell r="E507"/>
        </row>
        <row r="508">
          <cell r="A508"/>
          <cell r="B508"/>
          <cell r="C508"/>
          <cell r="D508"/>
          <cell r="E508"/>
        </row>
        <row r="509">
          <cell r="A509"/>
          <cell r="B509"/>
          <cell r="C509"/>
          <cell r="D509"/>
          <cell r="E509"/>
        </row>
        <row r="510">
          <cell r="A510"/>
          <cell r="B510"/>
          <cell r="C510"/>
          <cell r="D510"/>
          <cell r="E510"/>
        </row>
        <row r="511">
          <cell r="A511"/>
          <cell r="B511"/>
          <cell r="C511"/>
          <cell r="D511"/>
          <cell r="E511"/>
        </row>
        <row r="512">
          <cell r="A512"/>
          <cell r="B512"/>
          <cell r="C512"/>
          <cell r="D512"/>
          <cell r="E512"/>
        </row>
        <row r="513">
          <cell r="A513"/>
          <cell r="B513"/>
          <cell r="C513"/>
          <cell r="D513"/>
          <cell r="E513"/>
        </row>
        <row r="514">
          <cell r="A514"/>
          <cell r="B514"/>
          <cell r="C514"/>
          <cell r="D514"/>
          <cell r="E514"/>
        </row>
        <row r="515">
          <cell r="A515"/>
          <cell r="B515"/>
          <cell r="C515"/>
          <cell r="D515"/>
          <cell r="E515"/>
        </row>
        <row r="516">
          <cell r="A516"/>
          <cell r="B516"/>
          <cell r="C516"/>
          <cell r="D516"/>
          <cell r="E516"/>
        </row>
        <row r="517">
          <cell r="A517"/>
          <cell r="B517"/>
          <cell r="C517"/>
          <cell r="D517"/>
          <cell r="E517"/>
        </row>
        <row r="518">
          <cell r="A518"/>
          <cell r="B518"/>
          <cell r="C518"/>
          <cell r="D518"/>
          <cell r="E518"/>
        </row>
        <row r="519">
          <cell r="A519"/>
          <cell r="B519"/>
          <cell r="C519"/>
          <cell r="D519"/>
          <cell r="E519"/>
        </row>
        <row r="520">
          <cell r="A520"/>
          <cell r="B520"/>
          <cell r="C520"/>
          <cell r="D520"/>
          <cell r="E520"/>
        </row>
        <row r="521">
          <cell r="A521"/>
          <cell r="B521"/>
          <cell r="C521"/>
          <cell r="D521"/>
          <cell r="E521"/>
        </row>
        <row r="522">
          <cell r="A522"/>
          <cell r="B522"/>
          <cell r="C522"/>
          <cell r="D522"/>
          <cell r="E522"/>
        </row>
        <row r="523">
          <cell r="A523"/>
          <cell r="B523"/>
          <cell r="C523"/>
          <cell r="D523"/>
          <cell r="E523"/>
        </row>
        <row r="524">
          <cell r="A524"/>
          <cell r="B524"/>
          <cell r="C524"/>
          <cell r="D524"/>
          <cell r="E524"/>
        </row>
        <row r="525">
          <cell r="A525"/>
          <cell r="B525"/>
          <cell r="C525"/>
          <cell r="D525"/>
          <cell r="E525"/>
        </row>
        <row r="526">
          <cell r="A526"/>
          <cell r="B526"/>
          <cell r="C526"/>
          <cell r="D526"/>
          <cell r="E526"/>
        </row>
        <row r="527">
          <cell r="A527"/>
          <cell r="B527"/>
          <cell r="C527"/>
          <cell r="D527"/>
          <cell r="E527"/>
        </row>
        <row r="528">
          <cell r="A528"/>
          <cell r="B528"/>
          <cell r="C528"/>
          <cell r="D528"/>
          <cell r="E528"/>
        </row>
        <row r="529">
          <cell r="A529"/>
          <cell r="B529"/>
          <cell r="C529"/>
          <cell r="D529"/>
          <cell r="E529"/>
        </row>
        <row r="530">
          <cell r="A530"/>
          <cell r="B530"/>
          <cell r="C530"/>
          <cell r="D530"/>
          <cell r="E530"/>
        </row>
        <row r="531">
          <cell r="A531"/>
          <cell r="B531"/>
          <cell r="C531"/>
          <cell r="D531"/>
          <cell r="E531"/>
        </row>
        <row r="532">
          <cell r="A532"/>
          <cell r="B532"/>
          <cell r="C532"/>
          <cell r="D532"/>
          <cell r="E532"/>
        </row>
        <row r="533">
          <cell r="A533"/>
          <cell r="B533"/>
          <cell r="C533"/>
          <cell r="D533"/>
          <cell r="E533"/>
        </row>
        <row r="534">
          <cell r="A534"/>
          <cell r="B534"/>
          <cell r="C534"/>
          <cell r="D534"/>
          <cell r="E534"/>
        </row>
        <row r="535">
          <cell r="A535"/>
          <cell r="B535"/>
          <cell r="C535"/>
          <cell r="D535"/>
          <cell r="E535"/>
        </row>
        <row r="536">
          <cell r="A536"/>
          <cell r="B536"/>
          <cell r="C536"/>
          <cell r="D536"/>
          <cell r="E536"/>
        </row>
        <row r="537">
          <cell r="A537"/>
          <cell r="B537"/>
          <cell r="C537"/>
          <cell r="D537"/>
          <cell r="E537"/>
        </row>
        <row r="538">
          <cell r="A538"/>
          <cell r="B538"/>
          <cell r="C538"/>
          <cell r="D538"/>
          <cell r="E538"/>
        </row>
        <row r="539">
          <cell r="A539"/>
          <cell r="B539"/>
          <cell r="C539"/>
          <cell r="D539"/>
          <cell r="E539"/>
        </row>
        <row r="540">
          <cell r="A540"/>
          <cell r="B540"/>
          <cell r="C540"/>
          <cell r="D540"/>
          <cell r="E540"/>
        </row>
        <row r="541">
          <cell r="A541"/>
          <cell r="B541"/>
          <cell r="C541"/>
          <cell r="D541"/>
          <cell r="E541"/>
        </row>
        <row r="542">
          <cell r="A542"/>
          <cell r="B542"/>
          <cell r="C542"/>
          <cell r="D542"/>
          <cell r="E542"/>
        </row>
        <row r="543">
          <cell r="A543"/>
          <cell r="B543"/>
          <cell r="C543"/>
          <cell r="D543"/>
          <cell r="E543"/>
        </row>
        <row r="544">
          <cell r="A544"/>
          <cell r="B544"/>
          <cell r="C544"/>
          <cell r="D544"/>
          <cell r="E544"/>
        </row>
        <row r="545">
          <cell r="A545"/>
          <cell r="B545"/>
          <cell r="C545"/>
          <cell r="D545"/>
          <cell r="E545"/>
        </row>
        <row r="546">
          <cell r="A546"/>
          <cell r="B546"/>
          <cell r="C546"/>
          <cell r="D546"/>
          <cell r="E546"/>
        </row>
        <row r="547">
          <cell r="A547"/>
          <cell r="B547"/>
          <cell r="C547"/>
          <cell r="D547"/>
          <cell r="E547"/>
        </row>
        <row r="548">
          <cell r="A548"/>
          <cell r="B548"/>
          <cell r="C548"/>
          <cell r="D548"/>
          <cell r="E548"/>
        </row>
        <row r="549">
          <cell r="A549"/>
          <cell r="B549"/>
          <cell r="C549"/>
          <cell r="D549"/>
          <cell r="E549"/>
        </row>
        <row r="550">
          <cell r="A550"/>
          <cell r="B550"/>
          <cell r="C550"/>
          <cell r="D550"/>
          <cell r="E550"/>
        </row>
        <row r="551">
          <cell r="A551"/>
          <cell r="B551"/>
          <cell r="C551"/>
          <cell r="D551"/>
          <cell r="E551"/>
        </row>
        <row r="552">
          <cell r="A552"/>
          <cell r="B552"/>
          <cell r="C552"/>
          <cell r="D552"/>
          <cell r="E552"/>
        </row>
        <row r="553">
          <cell r="A553"/>
          <cell r="B553"/>
          <cell r="C553"/>
          <cell r="D553"/>
          <cell r="E553"/>
        </row>
        <row r="554">
          <cell r="A554"/>
          <cell r="B554"/>
          <cell r="C554"/>
          <cell r="D554"/>
          <cell r="E554"/>
        </row>
        <row r="555">
          <cell r="A555"/>
          <cell r="B555"/>
          <cell r="C555"/>
          <cell r="D555"/>
          <cell r="E555"/>
        </row>
        <row r="556">
          <cell r="A556"/>
          <cell r="B556"/>
          <cell r="C556"/>
          <cell r="D556"/>
          <cell r="E556"/>
        </row>
        <row r="557">
          <cell r="A557"/>
          <cell r="B557"/>
          <cell r="C557"/>
          <cell r="D557"/>
          <cell r="E557"/>
        </row>
        <row r="558">
          <cell r="A558"/>
          <cell r="B558"/>
          <cell r="C558"/>
          <cell r="D558"/>
          <cell r="E558"/>
        </row>
        <row r="559">
          <cell r="A559"/>
          <cell r="B559"/>
          <cell r="C559"/>
          <cell r="D559"/>
          <cell r="E559"/>
        </row>
        <row r="560">
          <cell r="A560"/>
          <cell r="B560"/>
          <cell r="C560"/>
          <cell r="D560"/>
          <cell r="E560"/>
        </row>
        <row r="561">
          <cell r="A561"/>
          <cell r="B561"/>
          <cell r="C561"/>
          <cell r="D561"/>
          <cell r="E561"/>
        </row>
        <row r="562">
          <cell r="A562"/>
          <cell r="B562"/>
          <cell r="C562"/>
          <cell r="D562"/>
          <cell r="E562"/>
        </row>
        <row r="563">
          <cell r="A563"/>
          <cell r="B563"/>
          <cell r="C563"/>
          <cell r="D563"/>
          <cell r="E563"/>
        </row>
        <row r="564">
          <cell r="A564"/>
          <cell r="B564"/>
          <cell r="C564"/>
          <cell r="D564"/>
          <cell r="E564"/>
        </row>
        <row r="565">
          <cell r="A565"/>
          <cell r="B565"/>
          <cell r="C565"/>
          <cell r="D565"/>
          <cell r="E565"/>
        </row>
        <row r="566">
          <cell r="A566"/>
          <cell r="B566"/>
          <cell r="C566"/>
          <cell r="D566"/>
          <cell r="E566"/>
        </row>
        <row r="567">
          <cell r="A567"/>
          <cell r="B567"/>
          <cell r="C567"/>
          <cell r="D567"/>
          <cell r="E567"/>
        </row>
        <row r="568">
          <cell r="A568"/>
          <cell r="B568"/>
          <cell r="C568"/>
          <cell r="D568"/>
          <cell r="E568"/>
        </row>
        <row r="569">
          <cell r="A569"/>
          <cell r="B569"/>
          <cell r="C569"/>
          <cell r="D569"/>
          <cell r="E569"/>
        </row>
        <row r="570">
          <cell r="A570"/>
          <cell r="B570"/>
          <cell r="C570"/>
          <cell r="D570"/>
          <cell r="E570"/>
        </row>
        <row r="571">
          <cell r="A571"/>
          <cell r="B571"/>
          <cell r="C571"/>
          <cell r="D571"/>
          <cell r="E571"/>
        </row>
        <row r="572">
          <cell r="A572"/>
          <cell r="B572"/>
          <cell r="C572"/>
          <cell r="D572"/>
          <cell r="E572"/>
        </row>
        <row r="573">
          <cell r="A573"/>
          <cell r="B573"/>
          <cell r="C573"/>
          <cell r="D573"/>
          <cell r="E573"/>
        </row>
        <row r="574">
          <cell r="A574"/>
          <cell r="B574"/>
          <cell r="C574"/>
          <cell r="D574"/>
          <cell r="E574"/>
        </row>
        <row r="575">
          <cell r="A575"/>
          <cell r="B575"/>
          <cell r="C575"/>
          <cell r="D575"/>
          <cell r="E575"/>
        </row>
        <row r="576">
          <cell r="A576"/>
          <cell r="B576"/>
          <cell r="C576"/>
          <cell r="D576"/>
          <cell r="E576"/>
        </row>
        <row r="577">
          <cell r="A577"/>
          <cell r="B577"/>
          <cell r="C577"/>
          <cell r="D577"/>
          <cell r="E577"/>
        </row>
        <row r="578">
          <cell r="A578"/>
          <cell r="B578"/>
          <cell r="C578"/>
          <cell r="D578"/>
          <cell r="E578"/>
        </row>
        <row r="579">
          <cell r="A579"/>
          <cell r="B579"/>
          <cell r="C579"/>
          <cell r="D579"/>
          <cell r="E579"/>
        </row>
        <row r="580">
          <cell r="A580"/>
          <cell r="B580"/>
          <cell r="C580"/>
          <cell r="D580"/>
          <cell r="E580"/>
        </row>
        <row r="581">
          <cell r="A581"/>
          <cell r="B581"/>
          <cell r="C581"/>
          <cell r="D581"/>
          <cell r="E581"/>
        </row>
        <row r="582">
          <cell r="A582"/>
          <cell r="B582"/>
          <cell r="C582"/>
          <cell r="D582"/>
          <cell r="E582"/>
        </row>
        <row r="583">
          <cell r="A583"/>
          <cell r="B583"/>
          <cell r="C583"/>
          <cell r="D583"/>
          <cell r="E583"/>
        </row>
        <row r="584">
          <cell r="A584"/>
          <cell r="B584"/>
          <cell r="C584"/>
          <cell r="D584"/>
          <cell r="E584"/>
        </row>
        <row r="585">
          <cell r="A585"/>
          <cell r="B585"/>
          <cell r="C585"/>
          <cell r="D585"/>
          <cell r="E585"/>
        </row>
        <row r="586">
          <cell r="A586"/>
          <cell r="B586"/>
          <cell r="C586"/>
          <cell r="D586"/>
          <cell r="E586"/>
        </row>
        <row r="587">
          <cell r="A587"/>
          <cell r="B587"/>
          <cell r="C587"/>
          <cell r="D587"/>
          <cell r="E587"/>
        </row>
        <row r="588">
          <cell r="A588"/>
          <cell r="B588"/>
          <cell r="C588"/>
          <cell r="D588"/>
          <cell r="E588"/>
        </row>
        <row r="589">
          <cell r="A589"/>
          <cell r="B589"/>
          <cell r="C589"/>
          <cell r="D589"/>
          <cell r="E589"/>
        </row>
        <row r="590">
          <cell r="A590"/>
          <cell r="B590"/>
          <cell r="C590"/>
          <cell r="D590"/>
          <cell r="E590"/>
        </row>
        <row r="591">
          <cell r="A591"/>
          <cell r="B591"/>
          <cell r="C591"/>
          <cell r="D591"/>
          <cell r="E591"/>
        </row>
        <row r="592">
          <cell r="A592"/>
          <cell r="B592"/>
          <cell r="C592"/>
          <cell r="D592"/>
          <cell r="E592"/>
        </row>
        <row r="593">
          <cell r="A593"/>
          <cell r="B593"/>
          <cell r="C593"/>
          <cell r="D593"/>
          <cell r="E593"/>
        </row>
        <row r="594">
          <cell r="A594"/>
          <cell r="B594"/>
          <cell r="C594"/>
          <cell r="D594"/>
          <cell r="E594"/>
        </row>
        <row r="595">
          <cell r="A595"/>
          <cell r="B595"/>
          <cell r="C595"/>
          <cell r="D595"/>
          <cell r="E595"/>
        </row>
        <row r="596">
          <cell r="A596"/>
          <cell r="B596"/>
          <cell r="C596"/>
          <cell r="D596"/>
          <cell r="E596"/>
        </row>
        <row r="597">
          <cell r="A597"/>
          <cell r="B597"/>
          <cell r="C597"/>
          <cell r="D597"/>
          <cell r="E597"/>
        </row>
        <row r="598">
          <cell r="A598"/>
          <cell r="B598"/>
          <cell r="C598"/>
          <cell r="D598"/>
          <cell r="E598"/>
        </row>
        <row r="599">
          <cell r="A599"/>
          <cell r="B599"/>
          <cell r="C599"/>
          <cell r="D599"/>
          <cell r="E599"/>
        </row>
        <row r="600">
          <cell r="A600"/>
          <cell r="B600"/>
          <cell r="C600"/>
          <cell r="D600"/>
          <cell r="E600"/>
        </row>
        <row r="601">
          <cell r="A601"/>
          <cell r="B601"/>
          <cell r="C601"/>
          <cell r="D601"/>
          <cell r="E601"/>
        </row>
        <row r="602">
          <cell r="A602"/>
          <cell r="B602"/>
          <cell r="C602"/>
          <cell r="D602"/>
          <cell r="E602"/>
        </row>
        <row r="603">
          <cell r="A603"/>
          <cell r="B603"/>
          <cell r="C603"/>
          <cell r="D603"/>
          <cell r="E603"/>
        </row>
        <row r="604">
          <cell r="A604"/>
          <cell r="B604"/>
          <cell r="C604"/>
          <cell r="D604"/>
          <cell r="E604"/>
        </row>
        <row r="605">
          <cell r="A605"/>
          <cell r="B605"/>
          <cell r="C605"/>
          <cell r="D605"/>
          <cell r="E605"/>
        </row>
        <row r="606">
          <cell r="A606"/>
          <cell r="B606"/>
          <cell r="C606"/>
          <cell r="D606"/>
          <cell r="E606"/>
        </row>
        <row r="607">
          <cell r="A607"/>
          <cell r="B607"/>
          <cell r="C607"/>
          <cell r="D607"/>
          <cell r="E607"/>
        </row>
        <row r="608">
          <cell r="A608"/>
          <cell r="B608"/>
          <cell r="C608"/>
          <cell r="D608"/>
          <cell r="E608"/>
        </row>
        <row r="609">
          <cell r="A609"/>
          <cell r="B609"/>
          <cell r="C609"/>
          <cell r="D609"/>
          <cell r="E609"/>
        </row>
        <row r="610">
          <cell r="A610"/>
          <cell r="B610"/>
          <cell r="C610"/>
          <cell r="D610"/>
          <cell r="E610"/>
        </row>
        <row r="611">
          <cell r="A611"/>
          <cell r="B611"/>
          <cell r="C611"/>
          <cell r="D611"/>
          <cell r="E611"/>
        </row>
        <row r="612">
          <cell r="A612"/>
          <cell r="B612"/>
          <cell r="C612"/>
          <cell r="D612"/>
          <cell r="E612"/>
        </row>
        <row r="613">
          <cell r="A613"/>
          <cell r="B613"/>
          <cell r="C613"/>
          <cell r="D613"/>
          <cell r="E613"/>
        </row>
        <row r="614">
          <cell r="A614"/>
          <cell r="B614"/>
          <cell r="C614"/>
          <cell r="D614"/>
          <cell r="E614"/>
        </row>
        <row r="615">
          <cell r="A615"/>
          <cell r="B615"/>
          <cell r="C615"/>
          <cell r="D615"/>
          <cell r="E615"/>
        </row>
        <row r="616">
          <cell r="A616"/>
          <cell r="B616"/>
          <cell r="C616"/>
          <cell r="D616"/>
          <cell r="E616"/>
        </row>
        <row r="617">
          <cell r="A617"/>
          <cell r="B617"/>
          <cell r="C617"/>
          <cell r="D617"/>
          <cell r="E617"/>
        </row>
        <row r="618">
          <cell r="A618"/>
          <cell r="B618"/>
          <cell r="C618"/>
          <cell r="D618"/>
          <cell r="E618"/>
        </row>
        <row r="619">
          <cell r="A619"/>
          <cell r="B619"/>
          <cell r="C619"/>
          <cell r="D619"/>
          <cell r="E619"/>
        </row>
        <row r="620">
          <cell r="A620"/>
          <cell r="B620"/>
          <cell r="C620"/>
          <cell r="D620"/>
          <cell r="E620"/>
        </row>
        <row r="621">
          <cell r="A621"/>
          <cell r="B621"/>
          <cell r="C621"/>
          <cell r="D621"/>
          <cell r="E621"/>
        </row>
        <row r="622">
          <cell r="A622"/>
          <cell r="B622"/>
          <cell r="C622"/>
          <cell r="D622"/>
          <cell r="E622"/>
        </row>
        <row r="623">
          <cell r="A623"/>
          <cell r="B623"/>
          <cell r="C623"/>
          <cell r="D623"/>
          <cell r="E623"/>
        </row>
        <row r="624">
          <cell r="A624"/>
          <cell r="B624"/>
          <cell r="C624"/>
          <cell r="D624"/>
          <cell r="E624"/>
        </row>
        <row r="625">
          <cell r="A625"/>
          <cell r="B625"/>
          <cell r="C625"/>
          <cell r="D625"/>
          <cell r="E625"/>
        </row>
        <row r="626">
          <cell r="A626"/>
          <cell r="B626"/>
          <cell r="C626"/>
          <cell r="D626"/>
          <cell r="E626"/>
        </row>
        <row r="627">
          <cell r="A627"/>
          <cell r="B627"/>
          <cell r="C627"/>
          <cell r="D627"/>
          <cell r="E627"/>
        </row>
        <row r="628">
          <cell r="A628"/>
          <cell r="B628"/>
          <cell r="C628"/>
          <cell r="D628"/>
          <cell r="E628"/>
        </row>
        <row r="629">
          <cell r="A629"/>
          <cell r="B629"/>
          <cell r="C629"/>
          <cell r="D629"/>
          <cell r="E629"/>
        </row>
        <row r="630">
          <cell r="A630"/>
          <cell r="B630"/>
          <cell r="C630"/>
          <cell r="D630"/>
          <cell r="E630"/>
        </row>
        <row r="631">
          <cell r="A631"/>
          <cell r="B631"/>
          <cell r="C631"/>
          <cell r="D631"/>
          <cell r="E631"/>
        </row>
        <row r="632">
          <cell r="A632"/>
          <cell r="B632"/>
          <cell r="C632"/>
          <cell r="D632"/>
          <cell r="E632"/>
        </row>
        <row r="633">
          <cell r="A633"/>
          <cell r="B633"/>
          <cell r="C633"/>
          <cell r="D633"/>
          <cell r="E633"/>
        </row>
        <row r="634">
          <cell r="A634"/>
          <cell r="B634"/>
          <cell r="C634"/>
          <cell r="D634"/>
          <cell r="E634"/>
        </row>
        <row r="635">
          <cell r="A635"/>
          <cell r="B635"/>
          <cell r="C635"/>
          <cell r="D635"/>
          <cell r="E635"/>
        </row>
        <row r="636">
          <cell r="A636"/>
          <cell r="B636"/>
          <cell r="C636"/>
          <cell r="D636"/>
          <cell r="E636"/>
        </row>
        <row r="637">
          <cell r="A637"/>
          <cell r="B637"/>
          <cell r="C637"/>
          <cell r="D637"/>
          <cell r="E637"/>
        </row>
        <row r="638">
          <cell r="A638"/>
          <cell r="B638"/>
          <cell r="C638"/>
          <cell r="D638"/>
          <cell r="E638"/>
        </row>
        <row r="639">
          <cell r="A639"/>
          <cell r="B639"/>
          <cell r="C639"/>
          <cell r="D639"/>
          <cell r="E639"/>
        </row>
        <row r="640">
          <cell r="A640"/>
          <cell r="B640"/>
          <cell r="C640"/>
          <cell r="D640"/>
          <cell r="E640"/>
        </row>
        <row r="641">
          <cell r="A641"/>
          <cell r="B641"/>
          <cell r="C641"/>
          <cell r="D641"/>
          <cell r="E641"/>
        </row>
        <row r="642">
          <cell r="A642"/>
          <cell r="B642"/>
          <cell r="C642"/>
          <cell r="D642"/>
          <cell r="E642"/>
        </row>
        <row r="643">
          <cell r="A643"/>
          <cell r="B643"/>
          <cell r="C643"/>
          <cell r="D643"/>
          <cell r="E643"/>
        </row>
        <row r="644">
          <cell r="A644"/>
          <cell r="B644"/>
          <cell r="C644"/>
          <cell r="D644"/>
          <cell r="E644"/>
        </row>
        <row r="645">
          <cell r="A645"/>
          <cell r="B645"/>
          <cell r="C645"/>
          <cell r="D645"/>
          <cell r="E645"/>
        </row>
        <row r="646">
          <cell r="A646"/>
          <cell r="B646"/>
          <cell r="C646"/>
          <cell r="D646"/>
          <cell r="E646"/>
        </row>
        <row r="647">
          <cell r="A647"/>
          <cell r="B647"/>
          <cell r="C647"/>
          <cell r="D647"/>
          <cell r="E647"/>
        </row>
        <row r="648">
          <cell r="A648"/>
          <cell r="B648"/>
          <cell r="C648"/>
          <cell r="D648"/>
          <cell r="E648"/>
        </row>
        <row r="649">
          <cell r="A649"/>
          <cell r="B649"/>
          <cell r="C649"/>
          <cell r="D649"/>
          <cell r="E649"/>
        </row>
        <row r="650">
          <cell r="A650"/>
          <cell r="B650"/>
          <cell r="C650"/>
          <cell r="D650"/>
          <cell r="E650"/>
        </row>
        <row r="651">
          <cell r="A651"/>
          <cell r="B651"/>
          <cell r="C651"/>
          <cell r="D651"/>
          <cell r="E651"/>
        </row>
        <row r="652">
          <cell r="A652"/>
          <cell r="B652"/>
          <cell r="C652"/>
          <cell r="D652"/>
          <cell r="E652"/>
        </row>
        <row r="653">
          <cell r="A653"/>
          <cell r="B653"/>
          <cell r="C653"/>
          <cell r="D653"/>
          <cell r="E653"/>
        </row>
        <row r="654">
          <cell r="A654"/>
          <cell r="B654"/>
          <cell r="C654"/>
          <cell r="D654"/>
          <cell r="E654"/>
        </row>
        <row r="655">
          <cell r="A655"/>
          <cell r="B655"/>
          <cell r="C655"/>
          <cell r="D655"/>
          <cell r="E655"/>
        </row>
        <row r="656">
          <cell r="A656"/>
          <cell r="B656"/>
          <cell r="C656"/>
          <cell r="D656"/>
          <cell r="E656"/>
        </row>
        <row r="657">
          <cell r="A657"/>
          <cell r="B657"/>
          <cell r="C657"/>
          <cell r="D657"/>
          <cell r="E657"/>
        </row>
        <row r="658">
          <cell r="A658"/>
          <cell r="B658"/>
          <cell r="C658"/>
          <cell r="D658"/>
          <cell r="E658"/>
        </row>
        <row r="659">
          <cell r="A659"/>
          <cell r="B659"/>
          <cell r="C659"/>
          <cell r="D659"/>
          <cell r="E659"/>
        </row>
        <row r="660">
          <cell r="A660"/>
          <cell r="B660"/>
          <cell r="C660"/>
          <cell r="D660"/>
          <cell r="E660"/>
        </row>
        <row r="661">
          <cell r="A661"/>
          <cell r="B661"/>
          <cell r="C661"/>
          <cell r="D661"/>
          <cell r="E661"/>
        </row>
        <row r="662">
          <cell r="A662"/>
          <cell r="B662"/>
          <cell r="C662"/>
          <cell r="D662"/>
          <cell r="E662"/>
        </row>
        <row r="663">
          <cell r="A663"/>
          <cell r="B663"/>
          <cell r="C663"/>
          <cell r="D663"/>
          <cell r="E663"/>
        </row>
        <row r="664">
          <cell r="A664"/>
          <cell r="B664"/>
          <cell r="C664"/>
          <cell r="D664"/>
          <cell r="E664"/>
        </row>
        <row r="665">
          <cell r="A665"/>
          <cell r="B665"/>
          <cell r="C665"/>
          <cell r="D665"/>
          <cell r="E665"/>
        </row>
        <row r="666">
          <cell r="A666"/>
          <cell r="B666"/>
          <cell r="C666"/>
          <cell r="D666"/>
          <cell r="E666"/>
        </row>
        <row r="667">
          <cell r="A667"/>
          <cell r="B667"/>
          <cell r="C667"/>
          <cell r="D667"/>
          <cell r="E667"/>
        </row>
        <row r="668">
          <cell r="A668"/>
          <cell r="B668"/>
          <cell r="C668"/>
          <cell r="D668"/>
          <cell r="E668"/>
        </row>
        <row r="669">
          <cell r="A669"/>
          <cell r="B669"/>
          <cell r="C669"/>
          <cell r="D669"/>
          <cell r="E669"/>
        </row>
        <row r="670">
          <cell r="A670"/>
          <cell r="B670"/>
          <cell r="C670"/>
          <cell r="D670"/>
          <cell r="E670"/>
        </row>
        <row r="671">
          <cell r="A671"/>
          <cell r="B671"/>
          <cell r="C671"/>
          <cell r="D671"/>
          <cell r="E671"/>
        </row>
        <row r="672">
          <cell r="A672"/>
          <cell r="B672"/>
          <cell r="C672"/>
          <cell r="D672"/>
          <cell r="E672"/>
        </row>
        <row r="673">
          <cell r="A673"/>
          <cell r="B673"/>
          <cell r="C673"/>
          <cell r="D673"/>
          <cell r="E673"/>
        </row>
        <row r="674">
          <cell r="A674"/>
          <cell r="B674"/>
          <cell r="C674"/>
          <cell r="D674"/>
          <cell r="E674"/>
        </row>
        <row r="675">
          <cell r="A675"/>
          <cell r="B675"/>
          <cell r="C675"/>
          <cell r="D675"/>
          <cell r="E675"/>
        </row>
        <row r="676">
          <cell r="A676"/>
          <cell r="B676"/>
          <cell r="C676"/>
          <cell r="D676"/>
          <cell r="E676"/>
        </row>
        <row r="677">
          <cell r="A677"/>
          <cell r="B677"/>
          <cell r="C677"/>
          <cell r="D677"/>
          <cell r="E677"/>
        </row>
        <row r="678">
          <cell r="A678"/>
          <cell r="B678"/>
          <cell r="C678"/>
          <cell r="D678"/>
          <cell r="E678"/>
        </row>
        <row r="679">
          <cell r="A679"/>
          <cell r="B679"/>
          <cell r="C679"/>
          <cell r="D679"/>
          <cell r="E679"/>
        </row>
        <row r="680">
          <cell r="A680"/>
          <cell r="B680"/>
          <cell r="C680"/>
          <cell r="D680"/>
          <cell r="E680"/>
        </row>
        <row r="681">
          <cell r="A681"/>
          <cell r="B681"/>
          <cell r="C681"/>
          <cell r="D681"/>
          <cell r="E681"/>
        </row>
        <row r="682">
          <cell r="A682"/>
          <cell r="B682"/>
          <cell r="C682"/>
          <cell r="D682"/>
          <cell r="E682"/>
        </row>
        <row r="683">
          <cell r="A683"/>
          <cell r="B683"/>
          <cell r="C683"/>
          <cell r="D683"/>
          <cell r="E683"/>
        </row>
        <row r="684">
          <cell r="A684"/>
          <cell r="B684"/>
          <cell r="C684"/>
          <cell r="D684"/>
          <cell r="E684"/>
        </row>
        <row r="685">
          <cell r="A685"/>
          <cell r="B685"/>
          <cell r="C685"/>
          <cell r="D685"/>
          <cell r="E685"/>
        </row>
        <row r="686">
          <cell r="A686"/>
          <cell r="B686"/>
          <cell r="C686"/>
          <cell r="D686"/>
          <cell r="E686"/>
        </row>
        <row r="687">
          <cell r="A687"/>
          <cell r="B687"/>
          <cell r="C687"/>
          <cell r="D687"/>
          <cell r="E687"/>
        </row>
        <row r="688">
          <cell r="A688"/>
          <cell r="B688"/>
          <cell r="C688"/>
          <cell r="D688"/>
          <cell r="E688"/>
        </row>
        <row r="689">
          <cell r="A689"/>
          <cell r="B689"/>
          <cell r="C689"/>
          <cell r="D689"/>
          <cell r="E689"/>
        </row>
        <row r="690">
          <cell r="A690"/>
          <cell r="B690"/>
          <cell r="C690"/>
          <cell r="D690"/>
          <cell r="E690"/>
        </row>
        <row r="691">
          <cell r="A691"/>
          <cell r="B691"/>
          <cell r="C691"/>
          <cell r="D691"/>
          <cell r="E691"/>
        </row>
        <row r="692">
          <cell r="A692"/>
          <cell r="B692"/>
          <cell r="C692"/>
          <cell r="D692"/>
          <cell r="E692"/>
        </row>
        <row r="693">
          <cell r="A693"/>
          <cell r="B693"/>
          <cell r="C693"/>
          <cell r="D693"/>
          <cell r="E693"/>
        </row>
        <row r="694">
          <cell r="A694"/>
          <cell r="B694"/>
          <cell r="C694"/>
          <cell r="D694"/>
          <cell r="E694"/>
        </row>
        <row r="695">
          <cell r="A695"/>
          <cell r="B695"/>
          <cell r="C695"/>
          <cell r="D695"/>
          <cell r="E695"/>
        </row>
        <row r="696">
          <cell r="A696"/>
          <cell r="B696"/>
          <cell r="C696"/>
          <cell r="D696"/>
          <cell r="E696"/>
        </row>
        <row r="697">
          <cell r="A697"/>
          <cell r="B697"/>
          <cell r="C697"/>
          <cell r="D697"/>
          <cell r="E697"/>
        </row>
        <row r="698">
          <cell r="A698"/>
          <cell r="B698"/>
          <cell r="C698"/>
          <cell r="D698"/>
          <cell r="E698"/>
        </row>
        <row r="699">
          <cell r="A699"/>
          <cell r="B699"/>
          <cell r="C699"/>
          <cell r="D699"/>
          <cell r="E699"/>
        </row>
        <row r="700">
          <cell r="A700"/>
          <cell r="B700"/>
          <cell r="C700"/>
          <cell r="D700"/>
          <cell r="E700"/>
        </row>
        <row r="701">
          <cell r="A701"/>
          <cell r="B701"/>
          <cell r="C701"/>
          <cell r="D701"/>
          <cell r="E701"/>
        </row>
        <row r="702">
          <cell r="A702"/>
          <cell r="B702"/>
          <cell r="C702"/>
          <cell r="D702"/>
          <cell r="E702"/>
        </row>
        <row r="703">
          <cell r="A703"/>
          <cell r="B703"/>
          <cell r="C703"/>
          <cell r="D703"/>
          <cell r="E703"/>
        </row>
        <row r="704">
          <cell r="A704"/>
          <cell r="B704"/>
          <cell r="C704"/>
          <cell r="D704"/>
          <cell r="E704"/>
        </row>
        <row r="705">
          <cell r="A705"/>
          <cell r="B705"/>
          <cell r="C705"/>
          <cell r="D705"/>
          <cell r="E705"/>
        </row>
        <row r="706">
          <cell r="A706"/>
          <cell r="B706"/>
          <cell r="C706"/>
          <cell r="D706"/>
          <cell r="E706"/>
        </row>
        <row r="707">
          <cell r="A707"/>
          <cell r="B707"/>
          <cell r="C707"/>
          <cell r="D707"/>
          <cell r="E707"/>
        </row>
        <row r="708">
          <cell r="A708"/>
          <cell r="B708"/>
          <cell r="C708"/>
          <cell r="D708"/>
          <cell r="E708"/>
        </row>
        <row r="709">
          <cell r="A709"/>
          <cell r="B709"/>
          <cell r="C709"/>
          <cell r="D709"/>
          <cell r="E709"/>
        </row>
        <row r="710">
          <cell r="A710"/>
          <cell r="B710"/>
          <cell r="C710"/>
          <cell r="D710"/>
          <cell r="E710"/>
        </row>
        <row r="711">
          <cell r="A711"/>
          <cell r="B711"/>
          <cell r="C711"/>
          <cell r="D711"/>
          <cell r="E711"/>
        </row>
        <row r="712">
          <cell r="A712"/>
          <cell r="B712"/>
          <cell r="C712"/>
          <cell r="D712"/>
          <cell r="E712"/>
        </row>
        <row r="713">
          <cell r="A713"/>
          <cell r="B713"/>
          <cell r="C713"/>
          <cell r="D713"/>
          <cell r="E713"/>
        </row>
        <row r="714">
          <cell r="A714"/>
          <cell r="B714"/>
          <cell r="C714"/>
          <cell r="D714"/>
          <cell r="E714"/>
        </row>
        <row r="715">
          <cell r="A715"/>
          <cell r="B715"/>
          <cell r="C715"/>
          <cell r="D715"/>
          <cell r="E715"/>
        </row>
        <row r="716">
          <cell r="A716"/>
          <cell r="B716"/>
          <cell r="C716"/>
          <cell r="D716"/>
          <cell r="E716"/>
        </row>
        <row r="717">
          <cell r="A717"/>
          <cell r="B717"/>
          <cell r="C717"/>
          <cell r="D717"/>
          <cell r="E717"/>
        </row>
        <row r="718">
          <cell r="A718"/>
          <cell r="B718"/>
          <cell r="C718"/>
          <cell r="D718"/>
          <cell r="E718"/>
        </row>
        <row r="719">
          <cell r="A719"/>
          <cell r="B719"/>
          <cell r="C719"/>
          <cell r="D719"/>
          <cell r="E719"/>
        </row>
        <row r="720">
          <cell r="A720"/>
          <cell r="B720"/>
          <cell r="C720"/>
          <cell r="D720"/>
          <cell r="E720"/>
        </row>
        <row r="721">
          <cell r="A721"/>
          <cell r="B721"/>
          <cell r="C721"/>
          <cell r="D721"/>
          <cell r="E721"/>
        </row>
        <row r="722">
          <cell r="A722"/>
          <cell r="B722"/>
          <cell r="C722"/>
          <cell r="D722"/>
          <cell r="E722"/>
        </row>
        <row r="723">
          <cell r="A723"/>
          <cell r="B723"/>
          <cell r="C723"/>
          <cell r="D723"/>
          <cell r="E723"/>
        </row>
        <row r="724">
          <cell r="A724"/>
          <cell r="B724"/>
          <cell r="C724"/>
          <cell r="D724"/>
          <cell r="E724"/>
        </row>
        <row r="725">
          <cell r="A725"/>
          <cell r="B725"/>
          <cell r="C725"/>
          <cell r="D725"/>
          <cell r="E725"/>
        </row>
        <row r="726">
          <cell r="A726"/>
          <cell r="B726"/>
          <cell r="C726"/>
          <cell r="D726"/>
          <cell r="E726"/>
        </row>
        <row r="727">
          <cell r="A727"/>
          <cell r="B727"/>
          <cell r="C727"/>
          <cell r="D727"/>
          <cell r="E727"/>
        </row>
        <row r="728">
          <cell r="A728"/>
          <cell r="B728"/>
          <cell r="C728"/>
          <cell r="D728"/>
          <cell r="E728"/>
        </row>
        <row r="729">
          <cell r="A729"/>
          <cell r="B729"/>
          <cell r="C729"/>
          <cell r="D729"/>
          <cell r="E729"/>
        </row>
        <row r="730">
          <cell r="A730"/>
          <cell r="B730"/>
          <cell r="C730"/>
          <cell r="D730"/>
          <cell r="E730"/>
        </row>
        <row r="731">
          <cell r="A731"/>
          <cell r="B731"/>
          <cell r="C731"/>
          <cell r="D731"/>
          <cell r="E731"/>
        </row>
        <row r="732">
          <cell r="A732"/>
          <cell r="B732"/>
          <cell r="C732"/>
          <cell r="D732"/>
          <cell r="E732"/>
        </row>
        <row r="733">
          <cell r="A733"/>
          <cell r="B733"/>
          <cell r="C733"/>
          <cell r="D733"/>
          <cell r="E733"/>
        </row>
        <row r="734">
          <cell r="A734"/>
          <cell r="B734"/>
          <cell r="C734"/>
          <cell r="D734"/>
          <cell r="E734"/>
        </row>
        <row r="735">
          <cell r="A735"/>
          <cell r="B735"/>
          <cell r="C735"/>
          <cell r="D735"/>
          <cell r="E735"/>
        </row>
        <row r="736">
          <cell r="A736"/>
          <cell r="B736"/>
          <cell r="C736"/>
          <cell r="D736"/>
          <cell r="E736"/>
        </row>
        <row r="737">
          <cell r="A737"/>
          <cell r="B737"/>
          <cell r="C737"/>
          <cell r="D737"/>
          <cell r="E737"/>
        </row>
        <row r="738">
          <cell r="A738"/>
          <cell r="B738"/>
          <cell r="C738"/>
          <cell r="D738"/>
          <cell r="E738"/>
        </row>
        <row r="739">
          <cell r="A739"/>
          <cell r="B739"/>
          <cell r="C739"/>
          <cell r="D739"/>
          <cell r="E739"/>
        </row>
        <row r="740">
          <cell r="A740"/>
          <cell r="B740"/>
          <cell r="C740"/>
          <cell r="D740"/>
          <cell r="E740"/>
        </row>
        <row r="741">
          <cell r="A741"/>
          <cell r="B741"/>
          <cell r="C741"/>
          <cell r="D741"/>
          <cell r="E741"/>
        </row>
        <row r="742">
          <cell r="A742"/>
          <cell r="B742"/>
          <cell r="C742"/>
          <cell r="D742"/>
          <cell r="E742"/>
        </row>
        <row r="743">
          <cell r="A743"/>
          <cell r="B743"/>
          <cell r="C743"/>
          <cell r="D743"/>
          <cell r="E743"/>
        </row>
        <row r="744">
          <cell r="A744"/>
          <cell r="B744"/>
          <cell r="C744"/>
          <cell r="D744"/>
          <cell r="E744"/>
        </row>
        <row r="745">
          <cell r="A745"/>
          <cell r="B745"/>
          <cell r="C745"/>
          <cell r="D745"/>
          <cell r="E745"/>
        </row>
        <row r="746">
          <cell r="A746"/>
          <cell r="B746"/>
          <cell r="C746"/>
          <cell r="D746"/>
          <cell r="E746"/>
        </row>
        <row r="747">
          <cell r="A747"/>
          <cell r="B747"/>
          <cell r="C747"/>
          <cell r="D747"/>
          <cell r="E747"/>
        </row>
        <row r="748">
          <cell r="A748"/>
          <cell r="B748"/>
          <cell r="C748"/>
          <cell r="D748"/>
          <cell r="E748"/>
        </row>
        <row r="749">
          <cell r="A749"/>
          <cell r="B749"/>
          <cell r="C749"/>
          <cell r="D749"/>
          <cell r="E749"/>
        </row>
        <row r="750">
          <cell r="A750"/>
          <cell r="B750"/>
          <cell r="C750"/>
          <cell r="D750"/>
          <cell r="E750"/>
        </row>
        <row r="751">
          <cell r="A751"/>
          <cell r="B751"/>
          <cell r="C751"/>
          <cell r="D751"/>
          <cell r="E751"/>
        </row>
        <row r="752">
          <cell r="A752"/>
          <cell r="B752"/>
          <cell r="C752"/>
          <cell r="D752"/>
          <cell r="E752"/>
        </row>
        <row r="753">
          <cell r="A753"/>
          <cell r="B753"/>
          <cell r="C753"/>
          <cell r="D753"/>
          <cell r="E753"/>
        </row>
        <row r="754">
          <cell r="A754"/>
          <cell r="B754"/>
          <cell r="C754"/>
          <cell r="D754"/>
          <cell r="E754"/>
        </row>
        <row r="755">
          <cell r="A755"/>
          <cell r="B755"/>
          <cell r="C755"/>
          <cell r="D755"/>
          <cell r="E755"/>
        </row>
        <row r="756">
          <cell r="A756"/>
          <cell r="B756"/>
          <cell r="C756"/>
          <cell r="D756"/>
          <cell r="E756"/>
        </row>
        <row r="757">
          <cell r="A757"/>
          <cell r="B757"/>
          <cell r="C757"/>
          <cell r="D757"/>
          <cell r="E757"/>
        </row>
        <row r="758">
          <cell r="A758"/>
          <cell r="B758"/>
          <cell r="C758"/>
          <cell r="D758"/>
          <cell r="E758"/>
        </row>
        <row r="759">
          <cell r="A759"/>
          <cell r="B759"/>
          <cell r="C759"/>
          <cell r="D759"/>
          <cell r="E759"/>
        </row>
        <row r="760">
          <cell r="A760"/>
          <cell r="B760"/>
          <cell r="C760"/>
          <cell r="D760"/>
          <cell r="E760"/>
        </row>
        <row r="761">
          <cell r="A761"/>
          <cell r="B761"/>
          <cell r="C761"/>
          <cell r="D761"/>
          <cell r="E761"/>
        </row>
        <row r="762">
          <cell r="A762"/>
          <cell r="B762"/>
          <cell r="C762"/>
          <cell r="D762"/>
          <cell r="E762"/>
        </row>
        <row r="763">
          <cell r="A763"/>
          <cell r="B763"/>
          <cell r="C763"/>
          <cell r="D763"/>
          <cell r="E763"/>
        </row>
        <row r="764">
          <cell r="A764"/>
          <cell r="B764"/>
          <cell r="C764"/>
          <cell r="D764"/>
          <cell r="E764"/>
        </row>
        <row r="765">
          <cell r="A765"/>
          <cell r="B765"/>
          <cell r="C765"/>
          <cell r="D765"/>
          <cell r="E765"/>
        </row>
        <row r="766">
          <cell r="A766"/>
          <cell r="B766"/>
          <cell r="C766"/>
          <cell r="D766"/>
          <cell r="E766"/>
        </row>
        <row r="767">
          <cell r="A767"/>
          <cell r="B767"/>
          <cell r="C767"/>
          <cell r="D767"/>
          <cell r="E767"/>
        </row>
        <row r="768">
          <cell r="A768"/>
          <cell r="B768"/>
          <cell r="C768"/>
          <cell r="D768"/>
          <cell r="E768"/>
        </row>
        <row r="769">
          <cell r="A769"/>
          <cell r="B769"/>
          <cell r="C769"/>
          <cell r="D769"/>
          <cell r="E769"/>
        </row>
        <row r="770">
          <cell r="A770"/>
          <cell r="B770"/>
          <cell r="C770"/>
          <cell r="D770"/>
          <cell r="E770"/>
        </row>
        <row r="771">
          <cell r="A771"/>
          <cell r="B771"/>
          <cell r="C771"/>
          <cell r="D771"/>
          <cell r="E771"/>
        </row>
        <row r="772">
          <cell r="A772"/>
          <cell r="B772"/>
          <cell r="C772"/>
          <cell r="D772"/>
          <cell r="E772"/>
        </row>
        <row r="773">
          <cell r="A773"/>
          <cell r="B773"/>
          <cell r="C773"/>
          <cell r="D773"/>
          <cell r="E773"/>
        </row>
        <row r="774">
          <cell r="A774"/>
          <cell r="B774"/>
          <cell r="C774"/>
          <cell r="D774"/>
          <cell r="E774"/>
        </row>
        <row r="775">
          <cell r="A775"/>
          <cell r="B775"/>
          <cell r="C775"/>
          <cell r="D775"/>
          <cell r="E775"/>
        </row>
        <row r="776">
          <cell r="A776"/>
          <cell r="B776"/>
          <cell r="C776"/>
          <cell r="D776"/>
          <cell r="E776"/>
        </row>
        <row r="777">
          <cell r="A777"/>
          <cell r="B777"/>
          <cell r="C777"/>
          <cell r="D777"/>
          <cell r="E777"/>
        </row>
        <row r="778">
          <cell r="A778"/>
          <cell r="B778"/>
          <cell r="C778"/>
          <cell r="D778"/>
          <cell r="E778"/>
        </row>
        <row r="779">
          <cell r="A779"/>
          <cell r="B779"/>
          <cell r="C779"/>
          <cell r="D779"/>
          <cell r="E779"/>
        </row>
        <row r="780">
          <cell r="A780"/>
          <cell r="B780"/>
          <cell r="C780"/>
          <cell r="D780"/>
          <cell r="E780"/>
        </row>
        <row r="781">
          <cell r="A781"/>
          <cell r="B781"/>
          <cell r="C781"/>
          <cell r="D781"/>
          <cell r="E781"/>
        </row>
        <row r="782">
          <cell r="A782"/>
          <cell r="B782"/>
          <cell r="C782"/>
          <cell r="D782"/>
          <cell r="E782"/>
        </row>
        <row r="783">
          <cell r="A783"/>
          <cell r="B783"/>
          <cell r="C783"/>
          <cell r="D783"/>
          <cell r="E783"/>
        </row>
        <row r="784">
          <cell r="A784"/>
          <cell r="B784"/>
          <cell r="C784"/>
          <cell r="D784"/>
          <cell r="E784"/>
        </row>
        <row r="785">
          <cell r="A785"/>
          <cell r="B785"/>
          <cell r="C785"/>
          <cell r="D785"/>
          <cell r="E785"/>
        </row>
        <row r="786">
          <cell r="A786"/>
          <cell r="B786"/>
          <cell r="C786"/>
          <cell r="D786"/>
          <cell r="E786"/>
        </row>
        <row r="787">
          <cell r="A787"/>
          <cell r="B787"/>
          <cell r="C787"/>
          <cell r="D787"/>
          <cell r="E787"/>
        </row>
        <row r="788">
          <cell r="A788"/>
          <cell r="B788"/>
          <cell r="C788"/>
          <cell r="D788"/>
          <cell r="E788"/>
        </row>
        <row r="789">
          <cell r="A789"/>
          <cell r="B789"/>
          <cell r="C789"/>
          <cell r="D789"/>
          <cell r="E789"/>
        </row>
        <row r="790">
          <cell r="A790"/>
          <cell r="B790"/>
          <cell r="C790"/>
          <cell r="D790"/>
          <cell r="E790"/>
        </row>
        <row r="791">
          <cell r="A791"/>
          <cell r="B791"/>
          <cell r="C791"/>
          <cell r="D791"/>
          <cell r="E791"/>
        </row>
        <row r="792">
          <cell r="A792"/>
          <cell r="B792"/>
          <cell r="C792"/>
          <cell r="D792"/>
          <cell r="E792"/>
        </row>
        <row r="793">
          <cell r="A793"/>
          <cell r="B793"/>
          <cell r="C793"/>
          <cell r="D793"/>
          <cell r="E793"/>
        </row>
        <row r="794">
          <cell r="A794"/>
          <cell r="B794"/>
          <cell r="C794"/>
          <cell r="D794"/>
          <cell r="E794"/>
        </row>
        <row r="795">
          <cell r="A795"/>
          <cell r="B795"/>
          <cell r="C795"/>
          <cell r="D795"/>
          <cell r="E795"/>
        </row>
        <row r="796">
          <cell r="A796"/>
          <cell r="B796"/>
          <cell r="C796"/>
          <cell r="D796"/>
          <cell r="E796"/>
        </row>
        <row r="797">
          <cell r="A797"/>
          <cell r="B797"/>
          <cell r="C797"/>
          <cell r="D797"/>
          <cell r="E797"/>
        </row>
        <row r="798">
          <cell r="A798"/>
          <cell r="B798"/>
          <cell r="C798"/>
          <cell r="D798"/>
          <cell r="E798"/>
        </row>
        <row r="799">
          <cell r="A799"/>
          <cell r="B799"/>
          <cell r="C799"/>
          <cell r="D799"/>
          <cell r="E799"/>
        </row>
        <row r="800">
          <cell r="A800"/>
          <cell r="B800"/>
          <cell r="C800"/>
          <cell r="D800"/>
          <cell r="E800"/>
        </row>
        <row r="801">
          <cell r="A801"/>
          <cell r="B801"/>
          <cell r="C801"/>
          <cell r="D801"/>
          <cell r="E801"/>
        </row>
        <row r="802">
          <cell r="A802"/>
          <cell r="B802"/>
          <cell r="C802"/>
          <cell r="D802"/>
          <cell r="E802"/>
        </row>
        <row r="803">
          <cell r="A803"/>
          <cell r="B803"/>
          <cell r="C803"/>
          <cell r="D803"/>
          <cell r="E803"/>
        </row>
        <row r="804">
          <cell r="A804"/>
          <cell r="B804"/>
          <cell r="C804"/>
          <cell r="D804"/>
          <cell r="E804"/>
        </row>
        <row r="805">
          <cell r="A805"/>
          <cell r="B805"/>
          <cell r="C805"/>
          <cell r="D805"/>
          <cell r="E805"/>
        </row>
        <row r="806">
          <cell r="A806"/>
          <cell r="B806"/>
          <cell r="C806"/>
          <cell r="D806"/>
          <cell r="E806"/>
        </row>
        <row r="807">
          <cell r="A807"/>
          <cell r="B807"/>
          <cell r="C807"/>
          <cell r="D807"/>
          <cell r="E807"/>
        </row>
        <row r="808">
          <cell r="A808"/>
          <cell r="B808"/>
          <cell r="C808"/>
          <cell r="D808"/>
          <cell r="E808"/>
        </row>
        <row r="809">
          <cell r="A809"/>
          <cell r="B809"/>
          <cell r="C809"/>
          <cell r="D809"/>
          <cell r="E809"/>
        </row>
        <row r="810">
          <cell r="A810"/>
          <cell r="B810"/>
          <cell r="C810"/>
          <cell r="D810"/>
          <cell r="E810"/>
        </row>
        <row r="811">
          <cell r="A811"/>
          <cell r="B811"/>
          <cell r="C811"/>
          <cell r="D811"/>
          <cell r="E811"/>
        </row>
        <row r="812">
          <cell r="A812"/>
          <cell r="B812"/>
          <cell r="C812"/>
          <cell r="D812"/>
          <cell r="E812"/>
        </row>
        <row r="813">
          <cell r="A813"/>
          <cell r="B813"/>
          <cell r="C813"/>
          <cell r="D813"/>
          <cell r="E813"/>
        </row>
        <row r="814">
          <cell r="A814"/>
          <cell r="B814"/>
          <cell r="C814"/>
          <cell r="D814"/>
          <cell r="E814"/>
        </row>
        <row r="815">
          <cell r="A815"/>
          <cell r="B815"/>
          <cell r="C815"/>
          <cell r="D815"/>
          <cell r="E815"/>
        </row>
        <row r="816">
          <cell r="A816"/>
          <cell r="B816"/>
          <cell r="C816"/>
          <cell r="D816"/>
          <cell r="E816"/>
        </row>
        <row r="817">
          <cell r="A817"/>
          <cell r="B817"/>
          <cell r="C817"/>
          <cell r="D817"/>
          <cell r="E817"/>
        </row>
        <row r="818">
          <cell r="A818"/>
          <cell r="B818"/>
          <cell r="C818"/>
          <cell r="D818"/>
          <cell r="E818"/>
        </row>
        <row r="819">
          <cell r="A819"/>
          <cell r="B819"/>
          <cell r="C819"/>
          <cell r="D819"/>
          <cell r="E819"/>
        </row>
        <row r="820">
          <cell r="A820"/>
          <cell r="B820"/>
          <cell r="C820"/>
          <cell r="D820"/>
          <cell r="E820"/>
        </row>
        <row r="821">
          <cell r="A821"/>
          <cell r="B821"/>
          <cell r="C821"/>
          <cell r="D821"/>
          <cell r="E821"/>
        </row>
        <row r="822">
          <cell r="A822"/>
          <cell r="B822"/>
          <cell r="C822"/>
          <cell r="D822"/>
          <cell r="E822"/>
        </row>
        <row r="823">
          <cell r="A823"/>
          <cell r="B823"/>
          <cell r="C823"/>
          <cell r="D823"/>
          <cell r="E823"/>
        </row>
        <row r="824">
          <cell r="A824"/>
          <cell r="B824"/>
          <cell r="C824"/>
          <cell r="D824"/>
          <cell r="E824"/>
        </row>
        <row r="825">
          <cell r="A825"/>
          <cell r="B825"/>
          <cell r="C825"/>
          <cell r="D825"/>
          <cell r="E825"/>
        </row>
        <row r="826">
          <cell r="A826"/>
          <cell r="B826"/>
          <cell r="C826"/>
          <cell r="D826"/>
          <cell r="E826"/>
        </row>
        <row r="827">
          <cell r="A827"/>
          <cell r="B827"/>
          <cell r="C827"/>
          <cell r="D827"/>
          <cell r="E827"/>
        </row>
        <row r="828">
          <cell r="A828"/>
          <cell r="B828"/>
          <cell r="C828"/>
          <cell r="D828"/>
          <cell r="E828"/>
        </row>
        <row r="829">
          <cell r="A829"/>
          <cell r="B829"/>
          <cell r="C829"/>
          <cell r="D829"/>
          <cell r="E829"/>
        </row>
        <row r="830">
          <cell r="A830"/>
          <cell r="B830"/>
          <cell r="C830"/>
          <cell r="D830"/>
          <cell r="E830"/>
        </row>
        <row r="831">
          <cell r="A831"/>
          <cell r="B831"/>
          <cell r="C831"/>
          <cell r="D831"/>
          <cell r="E831"/>
        </row>
        <row r="832">
          <cell r="A832"/>
          <cell r="B832"/>
          <cell r="C832"/>
          <cell r="D832"/>
          <cell r="E832"/>
        </row>
        <row r="833">
          <cell r="A833"/>
          <cell r="B833"/>
          <cell r="C833"/>
          <cell r="D833"/>
          <cell r="E833"/>
        </row>
        <row r="834">
          <cell r="A834"/>
          <cell r="B834"/>
          <cell r="C834"/>
          <cell r="D834"/>
          <cell r="E834"/>
        </row>
        <row r="835">
          <cell r="A835"/>
          <cell r="B835"/>
          <cell r="C835"/>
          <cell r="D835"/>
          <cell r="E835"/>
        </row>
        <row r="836">
          <cell r="A836"/>
          <cell r="B836"/>
          <cell r="C836"/>
          <cell r="D836"/>
          <cell r="E836"/>
        </row>
        <row r="837">
          <cell r="A837"/>
          <cell r="B837"/>
          <cell r="C837"/>
          <cell r="D837"/>
          <cell r="E837"/>
        </row>
        <row r="838">
          <cell r="A838"/>
          <cell r="B838"/>
          <cell r="C838"/>
          <cell r="D838"/>
          <cell r="E838"/>
        </row>
        <row r="839">
          <cell r="A839"/>
          <cell r="B839"/>
          <cell r="C839"/>
          <cell r="D839"/>
          <cell r="E839"/>
        </row>
        <row r="840">
          <cell r="A840"/>
          <cell r="B840"/>
          <cell r="C840"/>
          <cell r="D840"/>
          <cell r="E840"/>
        </row>
        <row r="841">
          <cell r="A841"/>
          <cell r="B841"/>
          <cell r="C841"/>
          <cell r="D841"/>
          <cell r="E841"/>
        </row>
        <row r="842">
          <cell r="A842"/>
          <cell r="B842"/>
          <cell r="C842"/>
          <cell r="D842"/>
          <cell r="E842"/>
        </row>
        <row r="843">
          <cell r="A843"/>
          <cell r="B843"/>
          <cell r="C843"/>
          <cell r="D843"/>
          <cell r="E843"/>
        </row>
        <row r="844">
          <cell r="A844"/>
          <cell r="B844"/>
          <cell r="C844"/>
          <cell r="D844"/>
          <cell r="E844"/>
        </row>
        <row r="845">
          <cell r="A845"/>
          <cell r="B845"/>
          <cell r="C845"/>
          <cell r="D845"/>
          <cell r="E845"/>
        </row>
        <row r="846">
          <cell r="A846"/>
          <cell r="B846"/>
          <cell r="C846"/>
          <cell r="D846"/>
          <cell r="E846"/>
        </row>
        <row r="847">
          <cell r="A847"/>
          <cell r="B847"/>
          <cell r="C847"/>
          <cell r="D847"/>
          <cell r="E847"/>
        </row>
        <row r="848">
          <cell r="A848"/>
          <cell r="B848"/>
          <cell r="C848"/>
          <cell r="D848"/>
          <cell r="E848"/>
        </row>
        <row r="849">
          <cell r="A849"/>
          <cell r="B849"/>
          <cell r="C849"/>
          <cell r="D849"/>
          <cell r="E849"/>
        </row>
        <row r="850">
          <cell r="A850"/>
          <cell r="B850"/>
          <cell r="C850"/>
          <cell r="D850"/>
          <cell r="E850"/>
        </row>
        <row r="851">
          <cell r="A851"/>
          <cell r="B851"/>
          <cell r="C851"/>
          <cell r="D851"/>
          <cell r="E851"/>
        </row>
        <row r="852">
          <cell r="A852"/>
          <cell r="B852"/>
          <cell r="C852"/>
          <cell r="D852"/>
          <cell r="E852"/>
        </row>
        <row r="853">
          <cell r="A853"/>
          <cell r="B853"/>
          <cell r="C853"/>
          <cell r="D853"/>
          <cell r="E853"/>
        </row>
        <row r="854">
          <cell r="A854"/>
          <cell r="B854"/>
          <cell r="C854"/>
          <cell r="D854"/>
          <cell r="E854"/>
        </row>
        <row r="855">
          <cell r="A855"/>
          <cell r="B855"/>
          <cell r="C855"/>
          <cell r="D855"/>
          <cell r="E855"/>
        </row>
        <row r="856">
          <cell r="A856"/>
          <cell r="B856"/>
          <cell r="C856"/>
          <cell r="D856"/>
          <cell r="E856"/>
        </row>
        <row r="857">
          <cell r="A857"/>
          <cell r="B857"/>
          <cell r="C857"/>
          <cell r="D857"/>
          <cell r="E857"/>
        </row>
        <row r="858">
          <cell r="A858"/>
          <cell r="B858"/>
          <cell r="C858"/>
          <cell r="D858"/>
          <cell r="E858"/>
        </row>
        <row r="859">
          <cell r="A859"/>
          <cell r="B859"/>
          <cell r="C859"/>
          <cell r="D859"/>
          <cell r="E859"/>
        </row>
        <row r="860">
          <cell r="A860"/>
          <cell r="B860"/>
          <cell r="C860"/>
          <cell r="D860"/>
          <cell r="E860"/>
        </row>
        <row r="861">
          <cell r="A861"/>
          <cell r="B861"/>
          <cell r="C861"/>
          <cell r="D861"/>
          <cell r="E861"/>
        </row>
        <row r="862">
          <cell r="A862"/>
          <cell r="B862"/>
          <cell r="C862"/>
          <cell r="D862"/>
          <cell r="E862"/>
        </row>
        <row r="863">
          <cell r="A863"/>
          <cell r="B863"/>
          <cell r="C863"/>
          <cell r="D863"/>
          <cell r="E863"/>
        </row>
        <row r="864">
          <cell r="A864"/>
          <cell r="B864"/>
          <cell r="C864"/>
          <cell r="D864"/>
          <cell r="E864"/>
        </row>
        <row r="865">
          <cell r="A865"/>
          <cell r="B865"/>
          <cell r="C865"/>
          <cell r="D865"/>
          <cell r="E865"/>
        </row>
        <row r="866">
          <cell r="A866"/>
          <cell r="B866"/>
          <cell r="C866"/>
          <cell r="D866"/>
          <cell r="E866"/>
        </row>
        <row r="867">
          <cell r="A867"/>
          <cell r="B867"/>
          <cell r="C867"/>
          <cell r="D867"/>
          <cell r="E867"/>
        </row>
        <row r="868">
          <cell r="A868"/>
          <cell r="B868"/>
          <cell r="C868"/>
          <cell r="D868"/>
          <cell r="E868"/>
        </row>
        <row r="869">
          <cell r="A869"/>
          <cell r="B869"/>
          <cell r="C869"/>
          <cell r="D869"/>
          <cell r="E869"/>
        </row>
        <row r="870">
          <cell r="A870"/>
          <cell r="B870"/>
          <cell r="C870"/>
          <cell r="D870"/>
          <cell r="E870"/>
        </row>
        <row r="871">
          <cell r="A871"/>
          <cell r="B871"/>
          <cell r="C871"/>
          <cell r="D871"/>
          <cell r="E871"/>
        </row>
        <row r="872">
          <cell r="A872"/>
          <cell r="B872"/>
          <cell r="C872"/>
          <cell r="D872"/>
          <cell r="E872"/>
        </row>
        <row r="873">
          <cell r="A873"/>
          <cell r="B873"/>
          <cell r="C873"/>
          <cell r="D873"/>
          <cell r="E873"/>
        </row>
        <row r="874">
          <cell r="A874"/>
          <cell r="B874"/>
          <cell r="C874"/>
          <cell r="D874"/>
          <cell r="E874"/>
        </row>
        <row r="875">
          <cell r="A875"/>
          <cell r="B875"/>
          <cell r="C875"/>
          <cell r="D875"/>
          <cell r="E875"/>
        </row>
        <row r="876">
          <cell r="A876"/>
          <cell r="B876"/>
          <cell r="C876"/>
          <cell r="D876"/>
          <cell r="E876"/>
        </row>
        <row r="877">
          <cell r="A877"/>
          <cell r="B877"/>
          <cell r="C877"/>
          <cell r="D877"/>
          <cell r="E877"/>
        </row>
        <row r="878">
          <cell r="A878"/>
          <cell r="B878"/>
          <cell r="C878"/>
          <cell r="D878"/>
          <cell r="E878"/>
        </row>
        <row r="879">
          <cell r="A879"/>
          <cell r="B879"/>
          <cell r="C879"/>
          <cell r="D879"/>
          <cell r="E879"/>
        </row>
        <row r="880">
          <cell r="A880"/>
          <cell r="B880"/>
          <cell r="C880"/>
          <cell r="D880"/>
          <cell r="E880"/>
        </row>
        <row r="881">
          <cell r="A881"/>
          <cell r="B881"/>
          <cell r="C881"/>
          <cell r="D881"/>
          <cell r="E881"/>
        </row>
        <row r="882">
          <cell r="A882"/>
          <cell r="B882"/>
          <cell r="C882"/>
          <cell r="D882"/>
          <cell r="E882"/>
        </row>
        <row r="883">
          <cell r="A883"/>
          <cell r="B883"/>
          <cell r="C883"/>
          <cell r="D883"/>
          <cell r="E883"/>
        </row>
        <row r="884">
          <cell r="A884"/>
          <cell r="B884"/>
          <cell r="C884"/>
          <cell r="D884"/>
          <cell r="E884"/>
        </row>
        <row r="885">
          <cell r="A885"/>
          <cell r="B885"/>
          <cell r="C885"/>
          <cell r="D885"/>
          <cell r="E885"/>
        </row>
        <row r="886">
          <cell r="A886"/>
          <cell r="B886"/>
          <cell r="C886"/>
          <cell r="D886"/>
          <cell r="E886"/>
        </row>
        <row r="887">
          <cell r="A887"/>
          <cell r="B887"/>
          <cell r="C887"/>
          <cell r="D887"/>
          <cell r="E887"/>
        </row>
        <row r="888">
          <cell r="A888"/>
          <cell r="B888"/>
          <cell r="C888"/>
          <cell r="D888"/>
          <cell r="E888"/>
        </row>
        <row r="889">
          <cell r="A889"/>
          <cell r="B889"/>
          <cell r="C889"/>
          <cell r="D889"/>
          <cell r="E889"/>
        </row>
        <row r="890">
          <cell r="A890"/>
          <cell r="B890"/>
          <cell r="C890"/>
          <cell r="D890"/>
          <cell r="E890"/>
        </row>
        <row r="891">
          <cell r="A891"/>
          <cell r="B891"/>
          <cell r="C891"/>
          <cell r="D891"/>
          <cell r="E891"/>
        </row>
        <row r="892">
          <cell r="A892"/>
          <cell r="B892"/>
          <cell r="C892"/>
          <cell r="D892"/>
          <cell r="E892"/>
        </row>
        <row r="893">
          <cell r="A893"/>
          <cell r="B893"/>
          <cell r="C893"/>
          <cell r="D893"/>
          <cell r="E893"/>
        </row>
        <row r="894">
          <cell r="A894"/>
          <cell r="B894"/>
          <cell r="C894"/>
          <cell r="D894"/>
          <cell r="E894"/>
        </row>
        <row r="895">
          <cell r="A895"/>
          <cell r="B895"/>
          <cell r="C895"/>
          <cell r="D895"/>
          <cell r="E895"/>
        </row>
        <row r="896">
          <cell r="A896"/>
          <cell r="B896"/>
          <cell r="C896"/>
          <cell r="D896"/>
          <cell r="E896"/>
        </row>
        <row r="897">
          <cell r="A897"/>
          <cell r="B897"/>
          <cell r="C897"/>
          <cell r="D897"/>
          <cell r="E897"/>
        </row>
        <row r="898">
          <cell r="A898"/>
          <cell r="B898"/>
          <cell r="C898"/>
          <cell r="D898"/>
          <cell r="E898"/>
        </row>
        <row r="899">
          <cell r="A899"/>
          <cell r="B899"/>
          <cell r="C899"/>
          <cell r="D899"/>
          <cell r="E899"/>
        </row>
        <row r="900">
          <cell r="A900"/>
          <cell r="B900"/>
          <cell r="C900"/>
          <cell r="D900"/>
          <cell r="E900"/>
        </row>
        <row r="901">
          <cell r="A901"/>
          <cell r="B901"/>
          <cell r="C901"/>
          <cell r="D901"/>
          <cell r="E901"/>
        </row>
        <row r="902">
          <cell r="A902"/>
          <cell r="B902"/>
          <cell r="C902"/>
          <cell r="D902"/>
          <cell r="E902"/>
        </row>
        <row r="903">
          <cell r="A903"/>
          <cell r="B903"/>
          <cell r="C903"/>
          <cell r="D903"/>
          <cell r="E903"/>
        </row>
        <row r="904">
          <cell r="A904"/>
          <cell r="B904"/>
          <cell r="C904"/>
          <cell r="D904"/>
          <cell r="E904"/>
        </row>
        <row r="905">
          <cell r="A905"/>
          <cell r="B905"/>
          <cell r="C905"/>
          <cell r="D905"/>
          <cell r="E905"/>
        </row>
        <row r="906">
          <cell r="A906"/>
          <cell r="B906"/>
          <cell r="C906"/>
          <cell r="D906"/>
          <cell r="E906"/>
        </row>
        <row r="907">
          <cell r="A907"/>
          <cell r="B907"/>
          <cell r="C907"/>
          <cell r="D907"/>
          <cell r="E907"/>
        </row>
        <row r="908">
          <cell r="A908"/>
          <cell r="B908"/>
          <cell r="C908"/>
          <cell r="D908"/>
          <cell r="E908"/>
        </row>
        <row r="909">
          <cell r="A909"/>
          <cell r="B909"/>
          <cell r="C909"/>
          <cell r="D909"/>
          <cell r="E909"/>
        </row>
        <row r="910">
          <cell r="A910"/>
          <cell r="B910"/>
          <cell r="C910"/>
          <cell r="D910"/>
          <cell r="E910"/>
        </row>
        <row r="911">
          <cell r="A911"/>
          <cell r="B911"/>
          <cell r="C911"/>
          <cell r="D911"/>
          <cell r="E911"/>
        </row>
        <row r="912">
          <cell r="A912"/>
          <cell r="B912"/>
          <cell r="C912"/>
          <cell r="D912"/>
          <cell r="E912"/>
        </row>
        <row r="913">
          <cell r="A913"/>
          <cell r="B913"/>
          <cell r="C913"/>
          <cell r="D913"/>
          <cell r="E913"/>
        </row>
        <row r="914">
          <cell r="A914"/>
          <cell r="B914"/>
          <cell r="C914"/>
          <cell r="D914"/>
          <cell r="E914"/>
        </row>
        <row r="915">
          <cell r="A915"/>
          <cell r="B915"/>
          <cell r="C915"/>
          <cell r="D915"/>
          <cell r="E915"/>
        </row>
        <row r="916">
          <cell r="A916"/>
          <cell r="B916"/>
          <cell r="C916"/>
          <cell r="D916"/>
          <cell r="E916"/>
        </row>
        <row r="917">
          <cell r="A917"/>
          <cell r="B917"/>
          <cell r="C917"/>
          <cell r="D917"/>
          <cell r="E917"/>
        </row>
        <row r="918">
          <cell r="A918"/>
          <cell r="B918"/>
          <cell r="C918"/>
          <cell r="D918"/>
          <cell r="E918"/>
        </row>
        <row r="919">
          <cell r="A919"/>
          <cell r="B919"/>
          <cell r="C919"/>
          <cell r="D919"/>
          <cell r="E919"/>
        </row>
        <row r="920">
          <cell r="A920"/>
          <cell r="B920"/>
          <cell r="C920"/>
          <cell r="D920"/>
          <cell r="E920"/>
        </row>
        <row r="921">
          <cell r="A921"/>
          <cell r="B921"/>
          <cell r="C921"/>
          <cell r="D921"/>
          <cell r="E921"/>
        </row>
        <row r="922">
          <cell r="A922"/>
          <cell r="B922"/>
          <cell r="C922"/>
          <cell r="D922"/>
          <cell r="E922"/>
        </row>
        <row r="923">
          <cell r="A923"/>
          <cell r="B923"/>
          <cell r="C923"/>
          <cell r="D923"/>
          <cell r="E923"/>
        </row>
        <row r="924">
          <cell r="A924"/>
          <cell r="B924"/>
          <cell r="C924"/>
          <cell r="D924"/>
          <cell r="E924"/>
        </row>
        <row r="925">
          <cell r="A925"/>
          <cell r="B925"/>
          <cell r="C925"/>
          <cell r="D925"/>
          <cell r="E925"/>
        </row>
        <row r="926">
          <cell r="A926"/>
          <cell r="B926"/>
          <cell r="C926"/>
          <cell r="D926"/>
          <cell r="E926"/>
        </row>
        <row r="927">
          <cell r="A927"/>
          <cell r="B927"/>
          <cell r="C927"/>
          <cell r="D927"/>
          <cell r="E927"/>
        </row>
        <row r="928">
          <cell r="A928"/>
          <cell r="B928"/>
          <cell r="C928"/>
          <cell r="D928"/>
          <cell r="E928"/>
        </row>
        <row r="929">
          <cell r="A929"/>
          <cell r="B929"/>
          <cell r="C929"/>
          <cell r="D929"/>
          <cell r="E929"/>
        </row>
        <row r="930">
          <cell r="A930"/>
          <cell r="B930"/>
          <cell r="C930"/>
          <cell r="D930"/>
          <cell r="E930"/>
        </row>
        <row r="931">
          <cell r="A931"/>
          <cell r="B931"/>
          <cell r="C931"/>
          <cell r="D931"/>
          <cell r="E931"/>
        </row>
        <row r="932">
          <cell r="A932"/>
          <cell r="B932"/>
          <cell r="C932"/>
          <cell r="D932"/>
          <cell r="E932"/>
        </row>
        <row r="933">
          <cell r="A933"/>
          <cell r="B933"/>
          <cell r="C933"/>
          <cell r="D933"/>
          <cell r="E933"/>
        </row>
        <row r="934">
          <cell r="A934"/>
          <cell r="B934"/>
          <cell r="C934"/>
          <cell r="D934"/>
          <cell r="E934"/>
        </row>
        <row r="935">
          <cell r="A935"/>
          <cell r="B935"/>
          <cell r="C935"/>
          <cell r="D935"/>
          <cell r="E935"/>
        </row>
        <row r="936">
          <cell r="A936"/>
          <cell r="B936"/>
          <cell r="C936"/>
          <cell r="D936"/>
          <cell r="E936"/>
        </row>
        <row r="937">
          <cell r="A937"/>
          <cell r="B937"/>
          <cell r="C937"/>
          <cell r="D937"/>
          <cell r="E937"/>
        </row>
        <row r="938">
          <cell r="A938"/>
          <cell r="B938"/>
          <cell r="C938"/>
          <cell r="D938"/>
          <cell r="E938"/>
        </row>
        <row r="939">
          <cell r="A939"/>
          <cell r="B939"/>
          <cell r="C939"/>
          <cell r="D939"/>
          <cell r="E939"/>
        </row>
        <row r="940">
          <cell r="A940"/>
          <cell r="B940"/>
          <cell r="C940"/>
          <cell r="D940"/>
          <cell r="E940"/>
        </row>
        <row r="941">
          <cell r="A941"/>
          <cell r="B941"/>
          <cell r="C941"/>
          <cell r="D941"/>
          <cell r="E941"/>
        </row>
        <row r="942">
          <cell r="A942"/>
          <cell r="B942"/>
          <cell r="C942"/>
          <cell r="D942"/>
          <cell r="E942"/>
        </row>
        <row r="943">
          <cell r="A943"/>
          <cell r="B943"/>
          <cell r="C943"/>
          <cell r="D943"/>
          <cell r="E943"/>
        </row>
        <row r="944">
          <cell r="A944"/>
          <cell r="B944"/>
          <cell r="C944"/>
          <cell r="D944"/>
          <cell r="E944"/>
        </row>
        <row r="945">
          <cell r="A945"/>
          <cell r="B945"/>
          <cell r="C945"/>
          <cell r="D945"/>
          <cell r="E945"/>
        </row>
        <row r="946">
          <cell r="A946"/>
          <cell r="B946"/>
          <cell r="C946"/>
          <cell r="D946"/>
          <cell r="E946"/>
        </row>
        <row r="947">
          <cell r="A947"/>
          <cell r="B947"/>
          <cell r="C947"/>
          <cell r="D947"/>
          <cell r="E947"/>
        </row>
        <row r="948">
          <cell r="A948"/>
          <cell r="B948"/>
          <cell r="C948"/>
          <cell r="D948"/>
          <cell r="E948"/>
        </row>
        <row r="949">
          <cell r="A949"/>
          <cell r="B949"/>
          <cell r="C949"/>
          <cell r="D949"/>
          <cell r="E949"/>
        </row>
        <row r="950">
          <cell r="A950"/>
          <cell r="B950"/>
          <cell r="C950"/>
          <cell r="D950"/>
          <cell r="E950"/>
        </row>
        <row r="951">
          <cell r="A951"/>
          <cell r="B951"/>
          <cell r="C951"/>
          <cell r="D951"/>
          <cell r="E951"/>
        </row>
        <row r="952">
          <cell r="A952"/>
          <cell r="B952"/>
          <cell r="C952"/>
          <cell r="D952"/>
          <cell r="E952"/>
        </row>
        <row r="953">
          <cell r="A953"/>
          <cell r="B953"/>
          <cell r="C953"/>
          <cell r="D953"/>
          <cell r="E953"/>
        </row>
        <row r="954">
          <cell r="A954"/>
          <cell r="B954"/>
          <cell r="C954"/>
          <cell r="D954"/>
          <cell r="E954"/>
        </row>
        <row r="955">
          <cell r="A955"/>
          <cell r="B955"/>
          <cell r="C955"/>
          <cell r="D955"/>
          <cell r="E955"/>
        </row>
        <row r="956">
          <cell r="A956"/>
          <cell r="B956"/>
          <cell r="C956"/>
          <cell r="D956"/>
          <cell r="E956"/>
        </row>
        <row r="957">
          <cell r="A957"/>
          <cell r="B957"/>
          <cell r="C957"/>
          <cell r="D957"/>
          <cell r="E957"/>
        </row>
        <row r="958">
          <cell r="A958"/>
          <cell r="B958"/>
          <cell r="C958"/>
          <cell r="D958"/>
          <cell r="E958"/>
        </row>
        <row r="959">
          <cell r="A959"/>
          <cell r="B959"/>
          <cell r="C959"/>
          <cell r="D959"/>
          <cell r="E959"/>
        </row>
        <row r="960">
          <cell r="A960"/>
          <cell r="B960"/>
          <cell r="C960"/>
          <cell r="D960"/>
          <cell r="E960"/>
        </row>
        <row r="961">
          <cell r="A961"/>
          <cell r="B961"/>
          <cell r="C961"/>
          <cell r="D961"/>
          <cell r="E961"/>
        </row>
        <row r="962">
          <cell r="A962"/>
          <cell r="B962"/>
          <cell r="C962"/>
          <cell r="D962"/>
          <cell r="E962"/>
        </row>
        <row r="963">
          <cell r="A963"/>
          <cell r="B963"/>
          <cell r="C963"/>
          <cell r="D963"/>
          <cell r="E963"/>
        </row>
        <row r="964">
          <cell r="A964"/>
          <cell r="B964"/>
          <cell r="C964"/>
          <cell r="D964"/>
          <cell r="E964"/>
        </row>
        <row r="965">
          <cell r="A965"/>
          <cell r="B965"/>
          <cell r="C965"/>
          <cell r="D965"/>
          <cell r="E965"/>
        </row>
        <row r="966">
          <cell r="A966"/>
          <cell r="B966"/>
          <cell r="C966"/>
          <cell r="D966"/>
          <cell r="E966"/>
        </row>
        <row r="967">
          <cell r="A967"/>
          <cell r="B967"/>
          <cell r="C967"/>
          <cell r="D967"/>
          <cell r="E967"/>
        </row>
        <row r="968">
          <cell r="A968"/>
          <cell r="B968"/>
          <cell r="C968"/>
          <cell r="D968"/>
          <cell r="E968"/>
        </row>
        <row r="969">
          <cell r="A969"/>
          <cell r="B969"/>
          <cell r="C969"/>
          <cell r="D969"/>
          <cell r="E969"/>
        </row>
        <row r="970">
          <cell r="A970"/>
          <cell r="B970"/>
          <cell r="C970"/>
          <cell r="D970"/>
          <cell r="E970"/>
        </row>
        <row r="971">
          <cell r="A971"/>
          <cell r="B971"/>
          <cell r="C971"/>
          <cell r="D971"/>
          <cell r="E971"/>
        </row>
        <row r="972">
          <cell r="A972"/>
          <cell r="B972"/>
          <cell r="C972"/>
          <cell r="D972"/>
          <cell r="E972"/>
        </row>
        <row r="973">
          <cell r="A973"/>
          <cell r="B973"/>
          <cell r="C973"/>
          <cell r="D973"/>
          <cell r="E973"/>
        </row>
        <row r="974">
          <cell r="A974"/>
          <cell r="B974"/>
          <cell r="C974"/>
          <cell r="D974"/>
          <cell r="E974"/>
        </row>
        <row r="975">
          <cell r="A975"/>
          <cell r="B975"/>
          <cell r="C975"/>
          <cell r="D975"/>
          <cell r="E975"/>
        </row>
        <row r="976">
          <cell r="A976"/>
          <cell r="B976"/>
          <cell r="C976"/>
          <cell r="D976"/>
          <cell r="E976"/>
        </row>
        <row r="977">
          <cell r="A977"/>
          <cell r="B977"/>
          <cell r="C977"/>
          <cell r="D977"/>
          <cell r="E977"/>
        </row>
        <row r="978">
          <cell r="A978"/>
          <cell r="B978"/>
          <cell r="C978"/>
          <cell r="D978"/>
          <cell r="E978"/>
        </row>
        <row r="979">
          <cell r="A979"/>
          <cell r="B979"/>
          <cell r="C979"/>
          <cell r="D979"/>
          <cell r="E979"/>
        </row>
        <row r="980">
          <cell r="A980"/>
          <cell r="B980"/>
          <cell r="C980"/>
          <cell r="D980"/>
          <cell r="E980"/>
        </row>
        <row r="981">
          <cell r="A981"/>
          <cell r="B981"/>
          <cell r="C981"/>
          <cell r="D981"/>
          <cell r="E981"/>
        </row>
        <row r="982">
          <cell r="A982"/>
          <cell r="B982"/>
          <cell r="C982"/>
          <cell r="D982"/>
          <cell r="E982"/>
        </row>
        <row r="983">
          <cell r="A983"/>
          <cell r="B983"/>
          <cell r="C983"/>
          <cell r="D983"/>
          <cell r="E983"/>
        </row>
        <row r="984">
          <cell r="A984"/>
          <cell r="B984"/>
          <cell r="C984"/>
          <cell r="D984"/>
          <cell r="E984"/>
        </row>
        <row r="985">
          <cell r="A985"/>
          <cell r="B985"/>
          <cell r="C985"/>
          <cell r="D985"/>
          <cell r="E985"/>
        </row>
        <row r="986">
          <cell r="A986"/>
          <cell r="B986"/>
          <cell r="C986"/>
          <cell r="D986"/>
          <cell r="E986"/>
        </row>
        <row r="987">
          <cell r="A987"/>
          <cell r="B987"/>
          <cell r="C987"/>
          <cell r="D987"/>
          <cell r="E987"/>
        </row>
        <row r="988">
          <cell r="A988"/>
          <cell r="B988"/>
          <cell r="C988"/>
          <cell r="D988"/>
          <cell r="E988"/>
        </row>
        <row r="989">
          <cell r="A989"/>
          <cell r="B989"/>
          <cell r="C989"/>
          <cell r="D989"/>
          <cell r="E989"/>
        </row>
        <row r="990">
          <cell r="A990"/>
          <cell r="B990"/>
          <cell r="C990"/>
          <cell r="D990"/>
          <cell r="E990"/>
        </row>
        <row r="991">
          <cell r="A991"/>
          <cell r="B991"/>
          <cell r="C991"/>
          <cell r="D991"/>
          <cell r="E991"/>
        </row>
        <row r="992">
          <cell r="A992"/>
          <cell r="B992"/>
          <cell r="C992"/>
          <cell r="D992"/>
          <cell r="E992"/>
        </row>
        <row r="993">
          <cell r="A993"/>
          <cell r="B993"/>
          <cell r="C993"/>
          <cell r="D993"/>
          <cell r="E993"/>
        </row>
        <row r="994">
          <cell r="A994"/>
          <cell r="B994"/>
          <cell r="C994"/>
          <cell r="D994"/>
          <cell r="E994"/>
        </row>
        <row r="995">
          <cell r="A995"/>
          <cell r="B995"/>
          <cell r="C995"/>
          <cell r="D995"/>
          <cell r="E995"/>
        </row>
        <row r="996">
          <cell r="A996"/>
          <cell r="B996"/>
          <cell r="C996"/>
          <cell r="D996"/>
          <cell r="E996"/>
        </row>
        <row r="997">
          <cell r="A997"/>
          <cell r="B997"/>
          <cell r="C997"/>
          <cell r="D997"/>
          <cell r="E997"/>
        </row>
        <row r="998">
          <cell r="A998"/>
          <cell r="B998"/>
          <cell r="C998"/>
          <cell r="D998"/>
          <cell r="E998"/>
        </row>
        <row r="999">
          <cell r="A999"/>
          <cell r="B999"/>
          <cell r="C999"/>
          <cell r="D999"/>
          <cell r="E999"/>
        </row>
        <row r="1000">
          <cell r="A1000"/>
          <cell r="B1000"/>
          <cell r="C1000"/>
          <cell r="D1000"/>
          <cell r="E1000"/>
        </row>
        <row r="1001">
          <cell r="A1001"/>
          <cell r="B1001"/>
          <cell r="C1001"/>
          <cell r="D1001"/>
          <cell r="E1001"/>
        </row>
        <row r="1002">
          <cell r="A1002"/>
          <cell r="B1002"/>
          <cell r="C1002"/>
          <cell r="D1002"/>
          <cell r="E1002"/>
        </row>
        <row r="1003">
          <cell r="A1003"/>
          <cell r="B1003"/>
          <cell r="C1003"/>
          <cell r="D1003"/>
          <cell r="E1003"/>
        </row>
        <row r="1004">
          <cell r="A1004"/>
          <cell r="B1004"/>
          <cell r="C1004"/>
          <cell r="D1004"/>
          <cell r="E1004"/>
        </row>
        <row r="1005">
          <cell r="A1005"/>
          <cell r="B1005"/>
          <cell r="C1005"/>
          <cell r="D1005"/>
          <cell r="E1005"/>
        </row>
        <row r="1006">
          <cell r="A1006"/>
          <cell r="B1006"/>
          <cell r="C1006"/>
          <cell r="D1006"/>
          <cell r="E1006"/>
        </row>
        <row r="1007">
          <cell r="A1007"/>
          <cell r="B1007"/>
          <cell r="C1007"/>
          <cell r="D1007"/>
          <cell r="E1007"/>
        </row>
        <row r="1008">
          <cell r="A1008"/>
          <cell r="B1008"/>
          <cell r="C1008"/>
          <cell r="D1008"/>
          <cell r="E1008"/>
        </row>
        <row r="1009">
          <cell r="A1009"/>
          <cell r="B1009"/>
          <cell r="C1009"/>
          <cell r="D1009"/>
          <cell r="E1009"/>
        </row>
        <row r="1010">
          <cell r="A1010"/>
          <cell r="B1010"/>
          <cell r="C1010"/>
          <cell r="D1010"/>
          <cell r="E1010"/>
        </row>
        <row r="1011">
          <cell r="A1011"/>
          <cell r="B1011"/>
          <cell r="C1011"/>
          <cell r="D1011"/>
          <cell r="E1011"/>
        </row>
        <row r="1012">
          <cell r="A1012"/>
          <cell r="B1012"/>
          <cell r="C1012"/>
          <cell r="D1012"/>
          <cell r="E1012"/>
        </row>
        <row r="1013">
          <cell r="A1013"/>
          <cell r="B1013"/>
          <cell r="C1013"/>
          <cell r="D1013"/>
          <cell r="E1013"/>
        </row>
        <row r="1014">
          <cell r="A1014"/>
          <cell r="B1014"/>
          <cell r="C1014"/>
          <cell r="D1014"/>
          <cell r="E1014"/>
        </row>
        <row r="1015">
          <cell r="A1015"/>
          <cell r="B1015"/>
          <cell r="C1015"/>
          <cell r="D1015"/>
          <cell r="E1015"/>
        </row>
        <row r="1016">
          <cell r="A1016"/>
          <cell r="B1016"/>
          <cell r="C1016"/>
          <cell r="D1016"/>
          <cell r="E1016"/>
        </row>
        <row r="1017">
          <cell r="A1017"/>
          <cell r="B1017"/>
          <cell r="C1017"/>
          <cell r="D1017"/>
          <cell r="E1017"/>
        </row>
        <row r="1018">
          <cell r="A1018"/>
          <cell r="B1018"/>
          <cell r="C1018"/>
          <cell r="D1018"/>
          <cell r="E1018"/>
        </row>
        <row r="1019">
          <cell r="A1019"/>
          <cell r="B1019"/>
          <cell r="C1019"/>
          <cell r="D1019"/>
          <cell r="E1019"/>
        </row>
        <row r="1020">
          <cell r="A1020"/>
          <cell r="B1020"/>
          <cell r="C1020"/>
          <cell r="D1020"/>
          <cell r="E1020"/>
        </row>
        <row r="1021">
          <cell r="A1021"/>
          <cell r="B1021"/>
          <cell r="C1021"/>
          <cell r="D1021"/>
          <cell r="E1021"/>
        </row>
        <row r="1022">
          <cell r="A1022"/>
          <cell r="B1022"/>
          <cell r="C1022"/>
          <cell r="D1022"/>
          <cell r="E1022"/>
        </row>
        <row r="1023">
          <cell r="A1023"/>
          <cell r="B1023"/>
          <cell r="C1023"/>
          <cell r="D1023"/>
          <cell r="E1023"/>
        </row>
        <row r="1024">
          <cell r="A1024"/>
          <cell r="B1024"/>
          <cell r="C1024"/>
          <cell r="D1024"/>
          <cell r="E1024"/>
        </row>
        <row r="1025">
          <cell r="A1025"/>
          <cell r="B1025"/>
          <cell r="C1025"/>
          <cell r="D1025"/>
          <cell r="E1025"/>
        </row>
        <row r="1026">
          <cell r="A1026"/>
          <cell r="B1026"/>
          <cell r="C1026"/>
          <cell r="D1026"/>
          <cell r="E1026"/>
        </row>
        <row r="1027">
          <cell r="A1027"/>
          <cell r="B1027"/>
          <cell r="C1027"/>
          <cell r="D1027"/>
          <cell r="E1027"/>
        </row>
        <row r="1028">
          <cell r="A1028"/>
          <cell r="B1028"/>
          <cell r="C1028"/>
          <cell r="D1028"/>
          <cell r="E1028"/>
        </row>
        <row r="1029">
          <cell r="A1029"/>
          <cell r="B1029"/>
          <cell r="C1029"/>
          <cell r="D1029"/>
          <cell r="E1029"/>
        </row>
        <row r="1030">
          <cell r="A1030"/>
          <cell r="B1030"/>
          <cell r="C1030"/>
          <cell r="D1030"/>
          <cell r="E1030"/>
        </row>
        <row r="1031">
          <cell r="A1031"/>
          <cell r="B1031"/>
          <cell r="C1031"/>
          <cell r="D1031"/>
          <cell r="E1031"/>
        </row>
        <row r="1032">
          <cell r="A1032"/>
          <cell r="B1032"/>
          <cell r="C1032"/>
          <cell r="D1032"/>
          <cell r="E1032"/>
        </row>
        <row r="1033">
          <cell r="A1033"/>
          <cell r="B1033"/>
          <cell r="C1033"/>
          <cell r="D1033"/>
          <cell r="E1033"/>
        </row>
        <row r="1034">
          <cell r="A1034"/>
          <cell r="B1034"/>
          <cell r="C1034"/>
          <cell r="D1034"/>
          <cell r="E1034"/>
        </row>
        <row r="1035">
          <cell r="A1035"/>
          <cell r="B1035"/>
          <cell r="C1035"/>
          <cell r="D1035"/>
          <cell r="E1035"/>
        </row>
        <row r="1036">
          <cell r="A1036"/>
          <cell r="B1036"/>
          <cell r="C1036"/>
          <cell r="D1036"/>
          <cell r="E1036"/>
        </row>
        <row r="1037">
          <cell r="A1037"/>
          <cell r="B1037"/>
          <cell r="C1037"/>
          <cell r="D1037"/>
          <cell r="E1037"/>
        </row>
        <row r="1038">
          <cell r="A1038"/>
          <cell r="B1038"/>
          <cell r="C1038"/>
          <cell r="D1038"/>
          <cell r="E1038"/>
        </row>
        <row r="1039">
          <cell r="A1039"/>
          <cell r="B1039"/>
          <cell r="C1039"/>
          <cell r="D1039"/>
          <cell r="E1039"/>
        </row>
        <row r="1040">
          <cell r="A1040"/>
          <cell r="B1040"/>
          <cell r="C1040"/>
          <cell r="D1040"/>
          <cell r="E1040"/>
        </row>
        <row r="1041">
          <cell r="A1041"/>
          <cell r="B1041"/>
          <cell r="C1041"/>
          <cell r="D1041"/>
          <cell r="E1041"/>
        </row>
        <row r="1042">
          <cell r="A1042"/>
          <cell r="B1042"/>
          <cell r="C1042"/>
          <cell r="D1042"/>
          <cell r="E1042"/>
        </row>
        <row r="1043">
          <cell r="A1043"/>
          <cell r="B1043"/>
          <cell r="C1043"/>
          <cell r="D1043"/>
          <cell r="E1043"/>
        </row>
        <row r="1044">
          <cell r="A1044"/>
          <cell r="B1044"/>
          <cell r="C1044"/>
          <cell r="D1044"/>
          <cell r="E1044"/>
        </row>
        <row r="1045">
          <cell r="A1045"/>
          <cell r="B1045"/>
          <cell r="C1045"/>
          <cell r="D1045"/>
          <cell r="E1045"/>
        </row>
        <row r="1046">
          <cell r="A1046"/>
          <cell r="B1046"/>
          <cell r="C1046"/>
          <cell r="D1046"/>
          <cell r="E1046"/>
        </row>
        <row r="1047">
          <cell r="A1047"/>
          <cell r="B1047"/>
          <cell r="C1047"/>
          <cell r="D1047"/>
          <cell r="E1047"/>
        </row>
        <row r="1048">
          <cell r="A1048"/>
          <cell r="B1048"/>
          <cell r="C1048"/>
          <cell r="D1048"/>
          <cell r="E1048"/>
        </row>
        <row r="1049">
          <cell r="A1049"/>
          <cell r="B1049"/>
          <cell r="C1049"/>
          <cell r="D1049"/>
          <cell r="E1049"/>
        </row>
        <row r="1050">
          <cell r="A1050"/>
          <cell r="B1050"/>
          <cell r="C1050"/>
          <cell r="D1050"/>
          <cell r="E1050"/>
        </row>
        <row r="1051">
          <cell r="A1051"/>
          <cell r="B1051"/>
          <cell r="C1051"/>
          <cell r="D1051"/>
          <cell r="E1051"/>
        </row>
        <row r="1052">
          <cell r="A1052"/>
          <cell r="B1052"/>
          <cell r="C1052"/>
          <cell r="D1052"/>
          <cell r="E1052"/>
        </row>
        <row r="1053">
          <cell r="A1053"/>
          <cell r="B1053"/>
          <cell r="C1053"/>
          <cell r="D1053"/>
          <cell r="E1053"/>
        </row>
        <row r="1054">
          <cell r="A1054"/>
          <cell r="B1054"/>
          <cell r="C1054"/>
          <cell r="D1054"/>
          <cell r="E1054"/>
        </row>
        <row r="1055">
          <cell r="A1055"/>
          <cell r="B1055"/>
          <cell r="C1055"/>
          <cell r="D1055"/>
          <cell r="E1055"/>
        </row>
        <row r="1056">
          <cell r="A1056"/>
          <cell r="B1056"/>
          <cell r="C1056"/>
          <cell r="D1056"/>
          <cell r="E1056"/>
        </row>
        <row r="1057">
          <cell r="A1057"/>
          <cell r="B1057"/>
          <cell r="C1057"/>
          <cell r="D1057"/>
          <cell r="E1057"/>
        </row>
        <row r="1058">
          <cell r="A1058"/>
          <cell r="B1058"/>
          <cell r="C1058"/>
          <cell r="D1058"/>
          <cell r="E1058"/>
        </row>
        <row r="1059">
          <cell r="A1059"/>
          <cell r="B1059"/>
          <cell r="C1059"/>
          <cell r="D1059"/>
          <cell r="E1059"/>
        </row>
        <row r="1060">
          <cell r="A1060"/>
          <cell r="B1060"/>
          <cell r="C1060"/>
          <cell r="D1060"/>
          <cell r="E1060"/>
        </row>
        <row r="1061">
          <cell r="A1061"/>
          <cell r="B1061"/>
          <cell r="C1061"/>
          <cell r="D1061"/>
          <cell r="E1061"/>
        </row>
        <row r="1062">
          <cell r="A1062"/>
          <cell r="B1062"/>
          <cell r="C1062"/>
          <cell r="D1062"/>
          <cell r="E1062"/>
        </row>
        <row r="1063">
          <cell r="A1063"/>
          <cell r="B1063"/>
          <cell r="C1063"/>
          <cell r="D1063"/>
          <cell r="E1063"/>
        </row>
        <row r="1064">
          <cell r="A1064"/>
          <cell r="B1064"/>
          <cell r="C1064"/>
          <cell r="D1064"/>
          <cell r="E1064"/>
        </row>
        <row r="1065">
          <cell r="A1065"/>
          <cell r="B1065"/>
          <cell r="C1065"/>
          <cell r="D1065"/>
          <cell r="E1065"/>
        </row>
        <row r="1066">
          <cell r="A1066"/>
          <cell r="B1066"/>
          <cell r="C1066"/>
          <cell r="D1066"/>
          <cell r="E1066"/>
        </row>
        <row r="1067">
          <cell r="A1067"/>
          <cell r="B1067"/>
          <cell r="C1067"/>
          <cell r="D1067"/>
          <cell r="E1067"/>
        </row>
        <row r="1068">
          <cell r="A1068"/>
          <cell r="B1068"/>
          <cell r="C1068"/>
          <cell r="D1068"/>
          <cell r="E1068"/>
        </row>
        <row r="1069">
          <cell r="A1069"/>
          <cell r="B1069"/>
          <cell r="C1069"/>
          <cell r="D1069"/>
          <cell r="E1069"/>
        </row>
        <row r="1070">
          <cell r="A1070"/>
          <cell r="B1070"/>
          <cell r="C1070"/>
          <cell r="D1070"/>
          <cell r="E1070"/>
        </row>
        <row r="1071">
          <cell r="A1071"/>
          <cell r="B1071"/>
          <cell r="C1071"/>
          <cell r="D1071"/>
          <cell r="E1071"/>
        </row>
        <row r="1072">
          <cell r="A1072"/>
          <cell r="B1072"/>
          <cell r="C1072"/>
          <cell r="D1072"/>
          <cell r="E1072"/>
        </row>
        <row r="1073">
          <cell r="A1073"/>
          <cell r="B1073"/>
          <cell r="C1073"/>
          <cell r="D1073"/>
          <cell r="E1073"/>
        </row>
        <row r="1074">
          <cell r="A1074"/>
          <cell r="B1074"/>
          <cell r="C1074"/>
          <cell r="D1074"/>
          <cell r="E1074"/>
        </row>
        <row r="1075">
          <cell r="A1075"/>
          <cell r="B1075"/>
          <cell r="C1075"/>
          <cell r="D1075"/>
          <cell r="E1075"/>
        </row>
        <row r="1076">
          <cell r="A1076"/>
          <cell r="B1076"/>
          <cell r="C1076"/>
          <cell r="D1076"/>
          <cell r="E1076"/>
        </row>
        <row r="1077">
          <cell r="A1077"/>
          <cell r="B1077"/>
          <cell r="C1077"/>
          <cell r="D1077"/>
          <cell r="E1077"/>
        </row>
        <row r="1078">
          <cell r="A1078"/>
          <cell r="B1078"/>
          <cell r="C1078"/>
          <cell r="D1078"/>
          <cell r="E1078"/>
        </row>
        <row r="1079">
          <cell r="A1079"/>
          <cell r="B1079"/>
          <cell r="C1079"/>
          <cell r="D1079"/>
          <cell r="E1079"/>
        </row>
        <row r="1080">
          <cell r="A1080"/>
          <cell r="B1080"/>
          <cell r="C1080"/>
          <cell r="D1080"/>
          <cell r="E1080"/>
        </row>
        <row r="1081">
          <cell r="A1081"/>
          <cell r="B1081"/>
          <cell r="C1081"/>
          <cell r="D1081"/>
          <cell r="E1081"/>
        </row>
        <row r="1082">
          <cell r="A1082"/>
          <cell r="B1082"/>
          <cell r="C1082"/>
          <cell r="D1082"/>
          <cell r="E1082"/>
        </row>
        <row r="1083">
          <cell r="A1083"/>
          <cell r="B1083"/>
          <cell r="C1083"/>
          <cell r="D1083"/>
          <cell r="E1083"/>
        </row>
        <row r="1084">
          <cell r="A1084"/>
          <cell r="B1084"/>
          <cell r="C1084"/>
          <cell r="D1084"/>
          <cell r="E1084"/>
        </row>
        <row r="1085">
          <cell r="A1085"/>
          <cell r="B1085"/>
          <cell r="C1085"/>
          <cell r="D1085"/>
          <cell r="E1085"/>
        </row>
        <row r="1086">
          <cell r="A1086"/>
          <cell r="B1086"/>
          <cell r="C1086"/>
          <cell r="D1086"/>
          <cell r="E1086"/>
        </row>
        <row r="1087">
          <cell r="A1087"/>
          <cell r="B1087"/>
          <cell r="C1087"/>
          <cell r="D1087"/>
          <cell r="E1087"/>
        </row>
        <row r="1088">
          <cell r="A1088"/>
          <cell r="B1088"/>
          <cell r="C1088"/>
          <cell r="D1088"/>
          <cell r="E1088"/>
        </row>
        <row r="1089">
          <cell r="A1089"/>
          <cell r="B1089"/>
          <cell r="C1089"/>
          <cell r="D1089"/>
          <cell r="E1089"/>
        </row>
        <row r="1090">
          <cell r="A1090"/>
          <cell r="B1090"/>
          <cell r="C1090"/>
          <cell r="D1090"/>
          <cell r="E1090"/>
        </row>
        <row r="1091">
          <cell r="A1091"/>
          <cell r="B1091"/>
          <cell r="C1091"/>
          <cell r="D1091"/>
          <cell r="E1091"/>
        </row>
        <row r="1092">
          <cell r="A1092"/>
          <cell r="B1092"/>
          <cell r="C1092"/>
          <cell r="D1092"/>
          <cell r="E1092"/>
        </row>
        <row r="1093">
          <cell r="A1093"/>
          <cell r="B1093"/>
          <cell r="C1093"/>
          <cell r="D1093"/>
          <cell r="E1093"/>
        </row>
        <row r="1094">
          <cell r="A1094"/>
          <cell r="B1094"/>
          <cell r="C1094"/>
          <cell r="D1094"/>
          <cell r="E1094"/>
        </row>
        <row r="1095">
          <cell r="A1095"/>
          <cell r="B1095"/>
          <cell r="C1095"/>
          <cell r="D1095"/>
          <cell r="E1095"/>
        </row>
        <row r="1096">
          <cell r="A1096"/>
          <cell r="B1096"/>
          <cell r="C1096"/>
          <cell r="D1096"/>
          <cell r="E1096"/>
        </row>
        <row r="1097">
          <cell r="A1097"/>
          <cell r="B1097"/>
          <cell r="C1097"/>
          <cell r="D1097"/>
          <cell r="E1097"/>
        </row>
        <row r="1098">
          <cell r="A1098"/>
          <cell r="B1098"/>
          <cell r="C1098"/>
          <cell r="D1098"/>
          <cell r="E1098"/>
        </row>
        <row r="1099">
          <cell r="A1099"/>
          <cell r="B1099"/>
          <cell r="C1099"/>
          <cell r="D1099"/>
          <cell r="E1099"/>
        </row>
        <row r="1100">
          <cell r="A1100"/>
          <cell r="B1100"/>
          <cell r="C1100"/>
          <cell r="D1100"/>
          <cell r="E1100"/>
        </row>
        <row r="1101">
          <cell r="A1101"/>
          <cell r="B1101"/>
          <cell r="C1101"/>
          <cell r="D1101"/>
          <cell r="E1101"/>
        </row>
        <row r="1102">
          <cell r="A1102"/>
          <cell r="B1102"/>
          <cell r="C1102"/>
          <cell r="D1102"/>
          <cell r="E1102"/>
        </row>
        <row r="1103">
          <cell r="A1103"/>
          <cell r="B1103"/>
          <cell r="C1103"/>
          <cell r="D1103"/>
          <cell r="E1103"/>
        </row>
        <row r="1104">
          <cell r="A1104"/>
          <cell r="B1104"/>
          <cell r="C1104"/>
          <cell r="D1104"/>
          <cell r="E1104"/>
        </row>
        <row r="1105">
          <cell r="A1105"/>
          <cell r="B1105"/>
          <cell r="C1105"/>
          <cell r="D1105"/>
          <cell r="E1105"/>
        </row>
        <row r="1106">
          <cell r="A1106"/>
          <cell r="B1106"/>
          <cell r="C1106"/>
          <cell r="D1106"/>
          <cell r="E1106"/>
        </row>
        <row r="1107">
          <cell r="A1107"/>
          <cell r="B1107"/>
          <cell r="C1107"/>
          <cell r="D1107"/>
          <cell r="E1107"/>
        </row>
        <row r="1108">
          <cell r="A1108"/>
          <cell r="B1108"/>
          <cell r="C1108"/>
          <cell r="D1108"/>
          <cell r="E1108"/>
        </row>
        <row r="1109">
          <cell r="A1109"/>
          <cell r="B1109"/>
          <cell r="C1109"/>
          <cell r="D1109"/>
          <cell r="E1109"/>
        </row>
        <row r="1110">
          <cell r="A1110"/>
          <cell r="B1110"/>
          <cell r="C1110"/>
          <cell r="D1110"/>
          <cell r="E1110"/>
        </row>
        <row r="1111">
          <cell r="A1111"/>
          <cell r="B1111"/>
          <cell r="C1111"/>
          <cell r="D1111"/>
          <cell r="E1111"/>
        </row>
        <row r="1112">
          <cell r="A1112"/>
          <cell r="B1112"/>
          <cell r="C1112"/>
          <cell r="D1112"/>
          <cell r="E1112"/>
        </row>
        <row r="1113">
          <cell r="A1113"/>
          <cell r="B1113"/>
          <cell r="C1113"/>
          <cell r="D1113"/>
          <cell r="E1113"/>
        </row>
        <row r="1114">
          <cell r="A1114"/>
          <cell r="B1114"/>
          <cell r="C1114"/>
          <cell r="D1114"/>
          <cell r="E1114"/>
        </row>
        <row r="1115">
          <cell r="A1115"/>
          <cell r="B1115"/>
          <cell r="C1115"/>
          <cell r="D1115"/>
          <cell r="E1115"/>
        </row>
        <row r="1116">
          <cell r="A1116"/>
          <cell r="B1116"/>
          <cell r="C1116"/>
          <cell r="D1116"/>
          <cell r="E1116"/>
        </row>
        <row r="1117">
          <cell r="A1117"/>
          <cell r="B1117"/>
          <cell r="C1117"/>
          <cell r="D1117"/>
          <cell r="E1117"/>
        </row>
        <row r="1118">
          <cell r="A1118"/>
          <cell r="B1118"/>
          <cell r="C1118"/>
          <cell r="D1118"/>
          <cell r="E1118"/>
        </row>
        <row r="1119">
          <cell r="A1119"/>
          <cell r="B1119"/>
          <cell r="C1119"/>
          <cell r="D1119"/>
          <cell r="E1119"/>
        </row>
        <row r="1120">
          <cell r="A1120"/>
          <cell r="B1120"/>
          <cell r="C1120"/>
          <cell r="D1120"/>
          <cell r="E1120"/>
        </row>
        <row r="1121">
          <cell r="A1121"/>
          <cell r="B1121"/>
          <cell r="C1121"/>
          <cell r="D1121"/>
          <cell r="E1121"/>
        </row>
        <row r="1122">
          <cell r="A1122"/>
          <cell r="B1122"/>
          <cell r="C1122"/>
          <cell r="D1122"/>
          <cell r="E1122"/>
        </row>
        <row r="1123">
          <cell r="A1123"/>
          <cell r="B1123"/>
          <cell r="C1123"/>
          <cell r="D1123"/>
          <cell r="E1123"/>
        </row>
        <row r="1124">
          <cell r="A1124"/>
          <cell r="B1124"/>
          <cell r="C1124"/>
          <cell r="D1124"/>
          <cell r="E1124"/>
        </row>
        <row r="1125">
          <cell r="A1125"/>
          <cell r="B1125"/>
          <cell r="C1125"/>
          <cell r="D1125"/>
          <cell r="E1125"/>
        </row>
        <row r="1126">
          <cell r="A1126"/>
          <cell r="B1126"/>
          <cell r="C1126"/>
          <cell r="D1126"/>
          <cell r="E1126"/>
        </row>
        <row r="1127">
          <cell r="A1127"/>
          <cell r="B1127"/>
          <cell r="C1127"/>
          <cell r="D1127"/>
          <cell r="E1127"/>
        </row>
        <row r="1128">
          <cell r="A1128"/>
          <cell r="B1128"/>
          <cell r="C1128"/>
          <cell r="D1128"/>
          <cell r="E1128"/>
        </row>
        <row r="1129">
          <cell r="A1129"/>
          <cell r="B1129"/>
          <cell r="C1129"/>
          <cell r="D1129"/>
          <cell r="E1129"/>
        </row>
        <row r="1130">
          <cell r="A1130"/>
          <cell r="B1130"/>
          <cell r="C1130"/>
          <cell r="D1130"/>
          <cell r="E1130"/>
        </row>
        <row r="1131">
          <cell r="A1131"/>
          <cell r="B1131"/>
          <cell r="C1131"/>
          <cell r="D1131"/>
          <cell r="E1131"/>
        </row>
        <row r="1132">
          <cell r="A1132"/>
          <cell r="B1132"/>
          <cell r="C1132"/>
          <cell r="D1132"/>
          <cell r="E1132"/>
        </row>
        <row r="1133">
          <cell r="A1133"/>
          <cell r="B1133"/>
          <cell r="C1133"/>
          <cell r="D1133"/>
          <cell r="E1133"/>
        </row>
        <row r="1134">
          <cell r="A1134"/>
          <cell r="B1134"/>
          <cell r="C1134"/>
          <cell r="D1134"/>
          <cell r="E1134"/>
        </row>
        <row r="1135">
          <cell r="A1135"/>
          <cell r="B1135"/>
          <cell r="C1135"/>
          <cell r="D1135"/>
          <cell r="E1135"/>
        </row>
        <row r="1136">
          <cell r="A1136"/>
          <cell r="B1136"/>
          <cell r="C1136"/>
          <cell r="D1136"/>
          <cell r="E1136"/>
        </row>
        <row r="1137">
          <cell r="A1137"/>
          <cell r="B1137"/>
          <cell r="C1137"/>
          <cell r="D1137"/>
          <cell r="E1137"/>
        </row>
        <row r="1138">
          <cell r="A1138"/>
          <cell r="B1138"/>
          <cell r="C1138"/>
          <cell r="D1138"/>
          <cell r="E1138"/>
        </row>
        <row r="1139">
          <cell r="A1139"/>
          <cell r="B1139"/>
          <cell r="C1139"/>
          <cell r="D1139"/>
          <cell r="E1139"/>
        </row>
        <row r="1140">
          <cell r="A1140"/>
          <cell r="B1140"/>
          <cell r="C1140"/>
          <cell r="D1140"/>
          <cell r="E1140"/>
        </row>
        <row r="1141">
          <cell r="A1141"/>
          <cell r="B1141"/>
          <cell r="C1141"/>
          <cell r="D1141"/>
          <cell r="E1141"/>
        </row>
        <row r="1142">
          <cell r="A1142"/>
          <cell r="B1142"/>
          <cell r="C1142"/>
          <cell r="D1142"/>
          <cell r="E1142"/>
        </row>
        <row r="1143">
          <cell r="A1143"/>
          <cell r="B1143"/>
          <cell r="C1143"/>
          <cell r="D1143"/>
          <cell r="E1143"/>
        </row>
        <row r="1144">
          <cell r="A1144"/>
          <cell r="B1144"/>
          <cell r="C1144"/>
          <cell r="D1144"/>
          <cell r="E1144"/>
        </row>
        <row r="1145">
          <cell r="A1145"/>
          <cell r="B1145"/>
          <cell r="C1145"/>
          <cell r="D1145"/>
          <cell r="E1145"/>
        </row>
        <row r="1146">
          <cell r="A1146"/>
          <cell r="B1146"/>
          <cell r="C1146"/>
          <cell r="D1146"/>
          <cell r="E1146"/>
        </row>
        <row r="1147">
          <cell r="A1147"/>
          <cell r="B1147"/>
          <cell r="C1147"/>
          <cell r="D1147"/>
          <cell r="E1147"/>
        </row>
        <row r="1148">
          <cell r="A1148"/>
          <cell r="B1148"/>
          <cell r="C1148"/>
          <cell r="D1148"/>
          <cell r="E1148"/>
        </row>
        <row r="1149">
          <cell r="A1149"/>
          <cell r="B1149"/>
          <cell r="C1149"/>
          <cell r="D1149"/>
          <cell r="E1149"/>
        </row>
        <row r="1150">
          <cell r="A1150"/>
          <cell r="B1150"/>
          <cell r="C1150"/>
          <cell r="D1150"/>
          <cell r="E1150"/>
        </row>
        <row r="1151">
          <cell r="A1151"/>
          <cell r="B1151"/>
          <cell r="C1151"/>
          <cell r="D1151"/>
          <cell r="E1151"/>
        </row>
        <row r="1152">
          <cell r="A1152"/>
          <cell r="B1152"/>
          <cell r="C1152"/>
          <cell r="D1152"/>
          <cell r="E1152"/>
        </row>
        <row r="1153">
          <cell r="A1153"/>
          <cell r="B1153"/>
          <cell r="C1153"/>
          <cell r="D1153"/>
          <cell r="E1153"/>
        </row>
        <row r="1154">
          <cell r="A1154"/>
          <cell r="B1154"/>
          <cell r="C1154"/>
          <cell r="D1154"/>
          <cell r="E1154"/>
        </row>
        <row r="1155">
          <cell r="A1155"/>
          <cell r="B1155"/>
          <cell r="C1155"/>
          <cell r="D1155"/>
          <cell r="E1155"/>
        </row>
        <row r="1156">
          <cell r="A1156"/>
          <cell r="B1156"/>
          <cell r="C1156"/>
          <cell r="D1156"/>
          <cell r="E1156"/>
        </row>
        <row r="1157">
          <cell r="A1157"/>
          <cell r="B1157"/>
          <cell r="C1157"/>
          <cell r="D1157"/>
          <cell r="E1157"/>
        </row>
        <row r="1158">
          <cell r="A1158"/>
          <cell r="B1158"/>
          <cell r="C1158"/>
          <cell r="D1158"/>
          <cell r="E1158"/>
        </row>
        <row r="1159">
          <cell r="A1159"/>
          <cell r="B1159"/>
          <cell r="C1159"/>
          <cell r="D1159"/>
          <cell r="E1159"/>
        </row>
        <row r="1160">
          <cell r="A1160"/>
          <cell r="B1160"/>
          <cell r="C1160"/>
          <cell r="D1160"/>
          <cell r="E1160"/>
        </row>
        <row r="1161">
          <cell r="A1161"/>
          <cell r="B1161"/>
          <cell r="C1161"/>
          <cell r="D1161"/>
          <cell r="E1161"/>
        </row>
        <row r="1162">
          <cell r="A1162"/>
          <cell r="B1162"/>
          <cell r="C1162"/>
          <cell r="D1162"/>
          <cell r="E1162"/>
        </row>
        <row r="1163">
          <cell r="A1163"/>
          <cell r="B1163"/>
          <cell r="C1163"/>
          <cell r="D1163"/>
          <cell r="E1163"/>
        </row>
        <row r="1164">
          <cell r="A1164"/>
          <cell r="B1164"/>
          <cell r="C1164"/>
          <cell r="D1164"/>
          <cell r="E1164"/>
        </row>
        <row r="1165">
          <cell r="A1165"/>
          <cell r="B1165"/>
          <cell r="C1165"/>
          <cell r="D1165"/>
          <cell r="E1165"/>
        </row>
        <row r="1166">
          <cell r="A1166"/>
          <cell r="B1166"/>
          <cell r="C1166"/>
          <cell r="D1166"/>
          <cell r="E1166"/>
        </row>
        <row r="1167">
          <cell r="A1167"/>
          <cell r="B1167"/>
          <cell r="C1167"/>
          <cell r="D1167"/>
          <cell r="E1167"/>
        </row>
        <row r="1168">
          <cell r="A1168"/>
          <cell r="B1168"/>
          <cell r="C1168"/>
          <cell r="D1168"/>
          <cell r="E1168"/>
        </row>
        <row r="1169">
          <cell r="A1169"/>
          <cell r="B1169"/>
          <cell r="C1169"/>
          <cell r="D1169"/>
          <cell r="E1169"/>
        </row>
        <row r="1170">
          <cell r="A1170"/>
          <cell r="B1170"/>
          <cell r="C1170"/>
          <cell r="D1170"/>
          <cell r="E1170"/>
        </row>
        <row r="1171">
          <cell r="A1171"/>
          <cell r="B1171"/>
          <cell r="C1171"/>
          <cell r="D1171"/>
          <cell r="E1171"/>
        </row>
        <row r="1172">
          <cell r="A1172"/>
          <cell r="B1172"/>
          <cell r="C1172"/>
          <cell r="D1172"/>
          <cell r="E1172"/>
        </row>
        <row r="1173">
          <cell r="A1173"/>
          <cell r="B1173"/>
          <cell r="C1173"/>
          <cell r="D1173"/>
          <cell r="E1173"/>
        </row>
        <row r="1174">
          <cell r="A1174"/>
          <cell r="B1174"/>
          <cell r="C1174"/>
          <cell r="D1174"/>
          <cell r="E1174"/>
        </row>
        <row r="1175">
          <cell r="A1175"/>
          <cell r="B1175"/>
          <cell r="C1175"/>
          <cell r="D1175"/>
          <cell r="E1175"/>
        </row>
        <row r="1176">
          <cell r="A1176"/>
          <cell r="B1176"/>
          <cell r="C1176"/>
          <cell r="D1176"/>
          <cell r="E1176"/>
        </row>
        <row r="1177">
          <cell r="A1177"/>
          <cell r="B1177"/>
          <cell r="C1177"/>
          <cell r="D1177"/>
          <cell r="E1177"/>
        </row>
        <row r="1178">
          <cell r="A1178"/>
          <cell r="B1178"/>
          <cell r="C1178"/>
          <cell r="D1178"/>
          <cell r="E1178"/>
        </row>
        <row r="1179">
          <cell r="A1179"/>
          <cell r="B1179"/>
          <cell r="C1179"/>
          <cell r="D1179"/>
          <cell r="E1179"/>
        </row>
        <row r="1180">
          <cell r="A1180"/>
          <cell r="B1180"/>
          <cell r="C1180"/>
          <cell r="D1180"/>
          <cell r="E1180"/>
        </row>
        <row r="1181">
          <cell r="A1181"/>
          <cell r="B1181"/>
          <cell r="C1181"/>
          <cell r="D1181"/>
          <cell r="E1181"/>
        </row>
        <row r="1182">
          <cell r="A1182"/>
          <cell r="B1182"/>
          <cell r="C1182"/>
          <cell r="D1182"/>
          <cell r="E1182"/>
        </row>
        <row r="1183">
          <cell r="A1183"/>
          <cell r="B1183"/>
          <cell r="C1183"/>
          <cell r="D1183"/>
          <cell r="E1183"/>
        </row>
        <row r="1184">
          <cell r="A1184"/>
          <cell r="B1184"/>
          <cell r="C1184"/>
          <cell r="D1184"/>
          <cell r="E1184"/>
        </row>
        <row r="1185">
          <cell r="A1185"/>
          <cell r="B1185"/>
          <cell r="C1185"/>
          <cell r="D1185"/>
          <cell r="E1185"/>
        </row>
        <row r="1186">
          <cell r="A1186"/>
          <cell r="B1186"/>
          <cell r="C1186"/>
          <cell r="D1186"/>
          <cell r="E1186"/>
        </row>
        <row r="1187">
          <cell r="A1187"/>
          <cell r="B1187"/>
          <cell r="C1187"/>
          <cell r="D1187"/>
          <cell r="E1187"/>
        </row>
        <row r="1188">
          <cell r="A1188"/>
          <cell r="B1188"/>
          <cell r="C1188"/>
          <cell r="D1188"/>
          <cell r="E1188"/>
        </row>
        <row r="1189">
          <cell r="A1189"/>
          <cell r="B1189"/>
          <cell r="C1189"/>
          <cell r="D1189"/>
          <cell r="E1189"/>
        </row>
        <row r="1190">
          <cell r="A1190"/>
          <cell r="B1190"/>
          <cell r="C1190"/>
          <cell r="D1190"/>
          <cell r="E1190"/>
        </row>
        <row r="1191">
          <cell r="A1191"/>
          <cell r="B1191"/>
          <cell r="C1191"/>
          <cell r="D1191"/>
          <cell r="E1191"/>
        </row>
        <row r="1192">
          <cell r="A1192"/>
          <cell r="B1192"/>
          <cell r="C1192"/>
          <cell r="D1192"/>
          <cell r="E1192"/>
        </row>
        <row r="1193">
          <cell r="A1193"/>
          <cell r="B1193"/>
          <cell r="C1193"/>
          <cell r="D1193"/>
          <cell r="E1193"/>
        </row>
        <row r="1194">
          <cell r="A1194"/>
          <cell r="B1194"/>
          <cell r="C1194"/>
          <cell r="D1194"/>
          <cell r="E1194"/>
        </row>
        <row r="1195">
          <cell r="A1195"/>
          <cell r="B1195"/>
          <cell r="C1195"/>
          <cell r="D1195"/>
          <cell r="E1195"/>
        </row>
        <row r="1196">
          <cell r="A1196"/>
          <cell r="B1196"/>
          <cell r="C1196"/>
          <cell r="D1196"/>
          <cell r="E1196"/>
        </row>
        <row r="1197">
          <cell r="A1197"/>
          <cell r="B1197"/>
          <cell r="C1197"/>
          <cell r="D1197"/>
          <cell r="E1197"/>
        </row>
        <row r="1198">
          <cell r="A1198"/>
          <cell r="B1198"/>
          <cell r="C1198"/>
          <cell r="D1198"/>
          <cell r="E1198"/>
        </row>
        <row r="1199">
          <cell r="A1199"/>
          <cell r="B1199"/>
          <cell r="C1199"/>
          <cell r="D1199"/>
          <cell r="E1199"/>
        </row>
        <row r="1200">
          <cell r="A1200"/>
          <cell r="B1200"/>
          <cell r="C1200"/>
          <cell r="D1200"/>
          <cell r="E1200"/>
        </row>
        <row r="1201">
          <cell r="A1201"/>
          <cell r="B1201"/>
          <cell r="C1201"/>
          <cell r="D1201"/>
          <cell r="E1201"/>
        </row>
        <row r="1202">
          <cell r="A1202"/>
          <cell r="B1202"/>
          <cell r="C1202"/>
          <cell r="D1202"/>
          <cell r="E1202"/>
        </row>
        <row r="1203">
          <cell r="A1203"/>
          <cell r="B1203"/>
          <cell r="C1203"/>
          <cell r="D1203"/>
          <cell r="E1203"/>
        </row>
        <row r="1204">
          <cell r="A1204"/>
          <cell r="B1204"/>
          <cell r="C1204"/>
          <cell r="D1204"/>
          <cell r="E1204"/>
        </row>
        <row r="1205">
          <cell r="A1205"/>
          <cell r="B1205"/>
          <cell r="C1205"/>
          <cell r="D1205"/>
          <cell r="E1205"/>
        </row>
        <row r="1206">
          <cell r="A1206"/>
          <cell r="B1206"/>
          <cell r="C1206"/>
          <cell r="D1206"/>
          <cell r="E1206"/>
        </row>
        <row r="1207">
          <cell r="A1207"/>
          <cell r="B1207"/>
          <cell r="C1207"/>
          <cell r="D1207"/>
          <cell r="E1207"/>
        </row>
        <row r="1208">
          <cell r="A1208"/>
          <cell r="B1208"/>
          <cell r="C1208"/>
          <cell r="D1208"/>
          <cell r="E1208"/>
        </row>
        <row r="1209">
          <cell r="A1209"/>
          <cell r="B1209"/>
          <cell r="C1209"/>
          <cell r="D1209"/>
          <cell r="E1209"/>
        </row>
        <row r="1210">
          <cell r="A1210"/>
          <cell r="B1210"/>
          <cell r="C1210"/>
          <cell r="D1210"/>
          <cell r="E1210"/>
        </row>
        <row r="1211">
          <cell r="A1211"/>
          <cell r="B1211"/>
          <cell r="C1211"/>
          <cell r="D1211"/>
          <cell r="E1211"/>
        </row>
        <row r="1212">
          <cell r="A1212"/>
          <cell r="B1212"/>
          <cell r="C1212"/>
          <cell r="D1212"/>
          <cell r="E1212"/>
        </row>
        <row r="1213">
          <cell r="A1213"/>
          <cell r="B1213"/>
          <cell r="C1213"/>
          <cell r="D1213"/>
          <cell r="E1213"/>
        </row>
        <row r="1214">
          <cell r="A1214"/>
          <cell r="B1214"/>
          <cell r="C1214"/>
          <cell r="D1214"/>
          <cell r="E1214"/>
        </row>
        <row r="1215">
          <cell r="A1215"/>
          <cell r="B1215"/>
          <cell r="C1215"/>
          <cell r="D1215"/>
          <cell r="E1215"/>
        </row>
        <row r="1216">
          <cell r="A1216"/>
          <cell r="B1216"/>
          <cell r="C1216"/>
          <cell r="D1216"/>
          <cell r="E1216"/>
        </row>
        <row r="1217">
          <cell r="A1217"/>
          <cell r="B1217"/>
          <cell r="C1217"/>
          <cell r="D1217"/>
          <cell r="E1217"/>
        </row>
        <row r="1218">
          <cell r="A1218"/>
          <cell r="B1218"/>
          <cell r="C1218"/>
          <cell r="D1218"/>
          <cell r="E1218"/>
        </row>
        <row r="1219">
          <cell r="A1219"/>
          <cell r="B1219"/>
          <cell r="C1219"/>
          <cell r="D1219"/>
          <cell r="E1219"/>
        </row>
        <row r="1220">
          <cell r="A1220"/>
          <cell r="B1220"/>
          <cell r="C1220"/>
          <cell r="D1220"/>
          <cell r="E1220"/>
        </row>
        <row r="1221">
          <cell r="A1221"/>
          <cell r="B1221"/>
          <cell r="C1221"/>
          <cell r="D1221"/>
          <cell r="E1221"/>
        </row>
        <row r="1222">
          <cell r="A1222"/>
          <cell r="B1222"/>
          <cell r="C1222"/>
          <cell r="D1222"/>
          <cell r="E1222"/>
        </row>
        <row r="1223">
          <cell r="A1223"/>
          <cell r="B1223"/>
          <cell r="C1223"/>
          <cell r="D1223"/>
          <cell r="E1223"/>
        </row>
        <row r="1224">
          <cell r="A1224"/>
          <cell r="B1224"/>
          <cell r="C1224"/>
          <cell r="D1224"/>
          <cell r="E1224"/>
        </row>
        <row r="1225">
          <cell r="A1225"/>
          <cell r="B1225"/>
          <cell r="C1225"/>
          <cell r="D1225"/>
          <cell r="E1225"/>
        </row>
        <row r="1226">
          <cell r="A1226"/>
          <cell r="B1226"/>
          <cell r="C1226"/>
          <cell r="D1226"/>
          <cell r="E1226"/>
        </row>
        <row r="1227">
          <cell r="A1227"/>
          <cell r="B1227"/>
          <cell r="C1227"/>
          <cell r="D1227"/>
          <cell r="E1227"/>
        </row>
        <row r="1228">
          <cell r="A1228"/>
          <cell r="B1228"/>
          <cell r="C1228"/>
          <cell r="D1228"/>
          <cell r="E1228"/>
        </row>
        <row r="1229">
          <cell r="A1229"/>
          <cell r="B1229"/>
          <cell r="C1229"/>
          <cell r="D1229"/>
          <cell r="E1229"/>
        </row>
        <row r="1230">
          <cell r="A1230"/>
          <cell r="B1230"/>
          <cell r="C1230"/>
          <cell r="D1230"/>
          <cell r="E1230"/>
        </row>
        <row r="1231">
          <cell r="A1231"/>
          <cell r="B1231"/>
          <cell r="C1231"/>
          <cell r="D1231"/>
          <cell r="E1231"/>
        </row>
        <row r="1232">
          <cell r="A1232"/>
          <cell r="B1232"/>
          <cell r="C1232"/>
          <cell r="D1232"/>
          <cell r="E1232"/>
        </row>
        <row r="1233">
          <cell r="A1233"/>
          <cell r="B1233"/>
          <cell r="C1233"/>
          <cell r="D1233"/>
          <cell r="E1233"/>
        </row>
        <row r="1234">
          <cell r="A1234"/>
          <cell r="B1234"/>
          <cell r="C1234"/>
          <cell r="D1234"/>
          <cell r="E1234"/>
        </row>
        <row r="1235">
          <cell r="A1235"/>
          <cell r="B1235"/>
          <cell r="C1235"/>
          <cell r="D1235"/>
          <cell r="E1235"/>
        </row>
        <row r="1236">
          <cell r="A1236"/>
          <cell r="B1236"/>
          <cell r="C1236"/>
          <cell r="D1236"/>
          <cell r="E1236"/>
        </row>
        <row r="1237">
          <cell r="A1237"/>
          <cell r="B1237"/>
          <cell r="C1237"/>
          <cell r="D1237"/>
          <cell r="E1237"/>
        </row>
        <row r="1238">
          <cell r="A1238"/>
          <cell r="B1238"/>
          <cell r="C1238"/>
          <cell r="D1238"/>
          <cell r="E1238"/>
        </row>
        <row r="1239">
          <cell r="A1239"/>
          <cell r="B1239"/>
          <cell r="C1239"/>
          <cell r="D1239"/>
          <cell r="E1239"/>
        </row>
        <row r="1240">
          <cell r="A1240"/>
          <cell r="B1240"/>
          <cell r="C1240"/>
          <cell r="D1240"/>
          <cell r="E1240"/>
        </row>
        <row r="1241">
          <cell r="A1241"/>
          <cell r="B1241"/>
          <cell r="C1241"/>
          <cell r="D1241"/>
          <cell r="E1241"/>
        </row>
        <row r="1242">
          <cell r="A1242"/>
          <cell r="B1242"/>
          <cell r="C1242"/>
          <cell r="D1242"/>
          <cell r="E1242"/>
        </row>
        <row r="1243">
          <cell r="A1243"/>
          <cell r="B1243"/>
          <cell r="C1243"/>
          <cell r="D1243"/>
          <cell r="E1243"/>
        </row>
        <row r="1244">
          <cell r="A1244"/>
          <cell r="B1244"/>
          <cell r="C1244"/>
          <cell r="D1244"/>
          <cell r="E1244"/>
        </row>
        <row r="1245">
          <cell r="A1245"/>
          <cell r="B1245"/>
          <cell r="C1245"/>
          <cell r="D1245"/>
          <cell r="E1245"/>
        </row>
        <row r="1246">
          <cell r="A1246"/>
          <cell r="B1246"/>
          <cell r="C1246"/>
          <cell r="D1246"/>
          <cell r="E1246"/>
        </row>
        <row r="1247">
          <cell r="A1247"/>
          <cell r="B1247"/>
          <cell r="C1247"/>
          <cell r="D1247"/>
          <cell r="E1247"/>
        </row>
        <row r="1248">
          <cell r="A1248"/>
          <cell r="B1248"/>
          <cell r="C1248"/>
          <cell r="D1248"/>
          <cell r="E1248"/>
        </row>
        <row r="1249">
          <cell r="A1249"/>
          <cell r="B1249"/>
          <cell r="C1249"/>
          <cell r="D1249"/>
          <cell r="E1249"/>
        </row>
        <row r="1250">
          <cell r="A1250"/>
          <cell r="B1250"/>
          <cell r="C1250"/>
          <cell r="D1250"/>
          <cell r="E1250"/>
        </row>
        <row r="1251">
          <cell r="A1251"/>
          <cell r="B1251"/>
          <cell r="C1251"/>
          <cell r="D1251"/>
          <cell r="E1251"/>
        </row>
        <row r="1252">
          <cell r="A1252"/>
          <cell r="B1252"/>
          <cell r="C1252"/>
          <cell r="D1252"/>
          <cell r="E1252"/>
        </row>
        <row r="1253">
          <cell r="A1253"/>
          <cell r="B1253"/>
          <cell r="C1253"/>
          <cell r="D1253"/>
          <cell r="E1253"/>
        </row>
        <row r="1254">
          <cell r="A1254"/>
          <cell r="B1254"/>
          <cell r="C1254"/>
          <cell r="D1254"/>
          <cell r="E1254"/>
        </row>
        <row r="1255">
          <cell r="A1255"/>
          <cell r="B1255"/>
          <cell r="C1255"/>
          <cell r="D1255"/>
          <cell r="E1255"/>
        </row>
        <row r="1256">
          <cell r="A1256"/>
          <cell r="B1256"/>
          <cell r="C1256"/>
          <cell r="D1256"/>
          <cell r="E1256"/>
        </row>
        <row r="1257">
          <cell r="A1257"/>
          <cell r="B1257"/>
          <cell r="C1257"/>
          <cell r="D1257"/>
          <cell r="E1257"/>
        </row>
        <row r="1258">
          <cell r="A1258"/>
          <cell r="B1258"/>
          <cell r="C1258"/>
          <cell r="D1258"/>
          <cell r="E1258"/>
        </row>
        <row r="1259">
          <cell r="A1259"/>
          <cell r="B1259"/>
          <cell r="C1259"/>
          <cell r="D1259"/>
          <cell r="E1259"/>
        </row>
        <row r="1260">
          <cell r="A1260"/>
          <cell r="B1260"/>
          <cell r="C1260"/>
          <cell r="D1260"/>
          <cell r="E1260"/>
        </row>
        <row r="1261">
          <cell r="A1261"/>
          <cell r="B1261"/>
          <cell r="C1261"/>
          <cell r="D1261"/>
          <cell r="E1261"/>
        </row>
        <row r="1262">
          <cell r="A1262"/>
          <cell r="B1262"/>
          <cell r="C1262"/>
          <cell r="D1262"/>
          <cell r="E1262"/>
        </row>
        <row r="1263">
          <cell r="A1263"/>
          <cell r="B1263"/>
          <cell r="C1263"/>
          <cell r="D1263"/>
          <cell r="E1263"/>
        </row>
        <row r="1264">
          <cell r="A1264"/>
          <cell r="B1264"/>
          <cell r="C1264"/>
          <cell r="D1264"/>
          <cell r="E1264"/>
        </row>
        <row r="1265">
          <cell r="A1265"/>
          <cell r="B1265"/>
          <cell r="C1265"/>
          <cell r="D1265"/>
          <cell r="E1265"/>
        </row>
        <row r="1266">
          <cell r="A1266"/>
          <cell r="B1266"/>
          <cell r="C1266"/>
          <cell r="D1266"/>
          <cell r="E1266"/>
        </row>
        <row r="1267">
          <cell r="A1267"/>
          <cell r="B1267"/>
          <cell r="C1267"/>
          <cell r="D1267"/>
          <cell r="E1267"/>
        </row>
        <row r="1268">
          <cell r="A1268"/>
          <cell r="B1268"/>
          <cell r="C1268"/>
          <cell r="D1268"/>
          <cell r="E1268"/>
        </row>
        <row r="1269">
          <cell r="A1269"/>
          <cell r="B1269"/>
          <cell r="C1269"/>
          <cell r="D1269"/>
          <cell r="E1269"/>
        </row>
        <row r="1270">
          <cell r="A1270"/>
          <cell r="B1270"/>
          <cell r="C1270"/>
          <cell r="D1270"/>
          <cell r="E1270"/>
        </row>
        <row r="1271">
          <cell r="A1271"/>
          <cell r="B1271"/>
          <cell r="C1271"/>
          <cell r="D1271"/>
          <cell r="E1271"/>
        </row>
        <row r="1272">
          <cell r="A1272"/>
          <cell r="B1272"/>
          <cell r="C1272"/>
          <cell r="D1272"/>
          <cell r="E1272"/>
        </row>
        <row r="1273">
          <cell r="A1273"/>
          <cell r="B1273"/>
          <cell r="C1273"/>
          <cell r="D1273"/>
          <cell r="E1273"/>
        </row>
        <row r="1274">
          <cell r="A1274"/>
          <cell r="B1274"/>
          <cell r="C1274"/>
          <cell r="D1274"/>
          <cell r="E1274"/>
        </row>
        <row r="1275">
          <cell r="A1275"/>
          <cell r="B1275"/>
          <cell r="C1275"/>
          <cell r="D1275"/>
          <cell r="E1275"/>
        </row>
        <row r="1276">
          <cell r="A1276"/>
          <cell r="B1276"/>
          <cell r="C1276"/>
          <cell r="D1276"/>
          <cell r="E1276"/>
        </row>
        <row r="1277">
          <cell r="A1277"/>
          <cell r="B1277"/>
          <cell r="C1277"/>
          <cell r="D1277"/>
          <cell r="E1277"/>
        </row>
        <row r="1278">
          <cell r="A1278"/>
          <cell r="B1278"/>
          <cell r="C1278"/>
          <cell r="D1278"/>
          <cell r="E1278"/>
        </row>
        <row r="1279">
          <cell r="A1279"/>
          <cell r="B1279"/>
          <cell r="C1279"/>
          <cell r="D1279"/>
          <cell r="E1279"/>
        </row>
        <row r="1280">
          <cell r="A1280"/>
          <cell r="B1280"/>
          <cell r="C1280"/>
          <cell r="D1280"/>
          <cell r="E1280"/>
        </row>
        <row r="1281">
          <cell r="A1281"/>
          <cell r="B1281"/>
          <cell r="C1281"/>
          <cell r="D1281"/>
          <cell r="E1281"/>
        </row>
        <row r="1282">
          <cell r="A1282"/>
          <cell r="B1282"/>
          <cell r="C1282"/>
          <cell r="D1282"/>
          <cell r="E1282"/>
        </row>
        <row r="1283">
          <cell r="A1283"/>
          <cell r="B1283"/>
          <cell r="C1283"/>
          <cell r="D1283"/>
          <cell r="E1283"/>
        </row>
        <row r="1284">
          <cell r="A1284"/>
          <cell r="B1284"/>
          <cell r="C1284"/>
          <cell r="D1284"/>
          <cell r="E1284"/>
        </row>
        <row r="1285">
          <cell r="A1285"/>
          <cell r="B1285"/>
          <cell r="C1285"/>
          <cell r="D1285"/>
          <cell r="E1285"/>
        </row>
        <row r="1286">
          <cell r="A1286"/>
          <cell r="B1286"/>
          <cell r="C1286"/>
          <cell r="D1286"/>
          <cell r="E1286"/>
        </row>
        <row r="1287">
          <cell r="A1287"/>
          <cell r="B1287"/>
          <cell r="C1287"/>
          <cell r="D1287"/>
          <cell r="E1287"/>
        </row>
        <row r="1288">
          <cell r="A1288"/>
          <cell r="B1288"/>
          <cell r="C1288"/>
          <cell r="D1288"/>
          <cell r="E1288"/>
        </row>
        <row r="1289">
          <cell r="A1289"/>
          <cell r="B1289"/>
          <cell r="C1289"/>
          <cell r="D1289"/>
          <cell r="E1289"/>
        </row>
        <row r="1290">
          <cell r="A1290"/>
          <cell r="B1290"/>
          <cell r="C1290"/>
          <cell r="D1290"/>
          <cell r="E1290"/>
        </row>
        <row r="1291">
          <cell r="A1291"/>
          <cell r="B1291"/>
          <cell r="C1291"/>
          <cell r="D1291"/>
          <cell r="E1291"/>
        </row>
        <row r="1292">
          <cell r="A1292"/>
          <cell r="B1292"/>
          <cell r="C1292"/>
          <cell r="D1292"/>
          <cell r="E1292"/>
        </row>
        <row r="1293">
          <cell r="A1293"/>
          <cell r="B1293"/>
          <cell r="C1293"/>
          <cell r="D1293"/>
          <cell r="E1293"/>
        </row>
        <row r="1294">
          <cell r="A1294"/>
          <cell r="B1294"/>
          <cell r="C1294"/>
          <cell r="D1294"/>
          <cell r="E1294"/>
        </row>
        <row r="1295">
          <cell r="A1295"/>
          <cell r="B1295"/>
          <cell r="C1295"/>
          <cell r="D1295"/>
          <cell r="E1295"/>
        </row>
        <row r="1296">
          <cell r="A1296"/>
          <cell r="B1296"/>
          <cell r="C1296"/>
          <cell r="D1296"/>
          <cell r="E1296"/>
        </row>
        <row r="1297">
          <cell r="A1297"/>
          <cell r="B1297"/>
          <cell r="C1297"/>
          <cell r="D1297"/>
          <cell r="E1297"/>
        </row>
        <row r="1298">
          <cell r="A1298"/>
          <cell r="B1298"/>
          <cell r="C1298"/>
          <cell r="D1298"/>
          <cell r="E1298"/>
        </row>
        <row r="1299">
          <cell r="A1299"/>
          <cell r="B1299"/>
          <cell r="C1299"/>
          <cell r="D1299"/>
          <cell r="E1299"/>
        </row>
        <row r="1300">
          <cell r="A1300"/>
          <cell r="B1300"/>
          <cell r="C1300"/>
          <cell r="D1300"/>
          <cell r="E1300"/>
        </row>
        <row r="1301">
          <cell r="A1301"/>
          <cell r="B1301"/>
          <cell r="C1301"/>
          <cell r="D1301"/>
          <cell r="E1301"/>
        </row>
        <row r="1302">
          <cell r="A1302"/>
          <cell r="B1302"/>
          <cell r="C1302"/>
          <cell r="D1302"/>
          <cell r="E1302"/>
        </row>
        <row r="1303">
          <cell r="A1303"/>
          <cell r="B1303"/>
          <cell r="C1303"/>
          <cell r="D1303"/>
          <cell r="E1303"/>
        </row>
        <row r="1304">
          <cell r="A1304"/>
          <cell r="B1304"/>
          <cell r="C1304"/>
          <cell r="D1304"/>
          <cell r="E1304"/>
        </row>
        <row r="1305">
          <cell r="A1305"/>
          <cell r="B1305"/>
          <cell r="C1305"/>
          <cell r="D1305"/>
          <cell r="E1305"/>
        </row>
        <row r="1306">
          <cell r="A1306"/>
          <cell r="B1306"/>
          <cell r="C1306"/>
          <cell r="D1306"/>
          <cell r="E1306"/>
        </row>
        <row r="1307">
          <cell r="A1307"/>
          <cell r="B1307"/>
          <cell r="C1307"/>
          <cell r="D1307"/>
          <cell r="E1307"/>
        </row>
        <row r="1308">
          <cell r="A1308"/>
          <cell r="B1308"/>
          <cell r="C1308"/>
          <cell r="D1308"/>
          <cell r="E1308"/>
        </row>
        <row r="1309">
          <cell r="A1309"/>
          <cell r="B1309"/>
          <cell r="C1309"/>
          <cell r="D1309"/>
          <cell r="E1309"/>
        </row>
        <row r="1310">
          <cell r="A1310"/>
          <cell r="B1310"/>
          <cell r="C1310"/>
          <cell r="D1310"/>
          <cell r="E1310"/>
        </row>
        <row r="1311">
          <cell r="A1311"/>
          <cell r="B1311"/>
          <cell r="C1311"/>
          <cell r="D1311"/>
          <cell r="E1311"/>
        </row>
        <row r="1312">
          <cell r="A1312"/>
          <cell r="B1312"/>
          <cell r="C1312"/>
          <cell r="D1312"/>
          <cell r="E1312"/>
        </row>
        <row r="1313">
          <cell r="A1313"/>
          <cell r="B1313"/>
          <cell r="C1313"/>
          <cell r="D1313"/>
          <cell r="E1313"/>
        </row>
        <row r="1314">
          <cell r="A1314"/>
          <cell r="B1314"/>
          <cell r="C1314"/>
          <cell r="D1314"/>
          <cell r="E1314"/>
        </row>
        <row r="1315">
          <cell r="A1315"/>
          <cell r="B1315"/>
          <cell r="C1315"/>
          <cell r="D1315"/>
          <cell r="E1315"/>
        </row>
        <row r="1316">
          <cell r="A1316"/>
          <cell r="B1316"/>
          <cell r="C1316"/>
          <cell r="D1316"/>
          <cell r="E1316"/>
        </row>
        <row r="1317">
          <cell r="A1317"/>
          <cell r="B1317"/>
          <cell r="C1317"/>
          <cell r="D1317"/>
          <cell r="E1317"/>
        </row>
        <row r="1318">
          <cell r="A1318"/>
          <cell r="B1318"/>
          <cell r="C1318"/>
          <cell r="D1318"/>
          <cell r="E1318"/>
        </row>
        <row r="1319">
          <cell r="A1319"/>
          <cell r="B1319"/>
          <cell r="C1319"/>
          <cell r="D1319"/>
          <cell r="E1319"/>
        </row>
        <row r="1320">
          <cell r="A1320"/>
          <cell r="B1320"/>
          <cell r="C1320"/>
          <cell r="D1320"/>
          <cell r="E1320"/>
        </row>
        <row r="1321">
          <cell r="A1321"/>
          <cell r="B1321"/>
          <cell r="C1321"/>
          <cell r="D1321"/>
          <cell r="E1321"/>
        </row>
        <row r="1322">
          <cell r="A1322"/>
          <cell r="B1322"/>
          <cell r="C1322"/>
          <cell r="D1322"/>
          <cell r="E1322"/>
        </row>
        <row r="1323">
          <cell r="A1323"/>
          <cell r="B1323"/>
          <cell r="C1323"/>
          <cell r="D1323"/>
          <cell r="E1323"/>
        </row>
        <row r="1324">
          <cell r="A1324"/>
          <cell r="B1324"/>
          <cell r="C1324"/>
          <cell r="D1324"/>
          <cell r="E1324"/>
        </row>
        <row r="1325">
          <cell r="A1325"/>
          <cell r="B1325"/>
          <cell r="C1325"/>
          <cell r="D1325"/>
          <cell r="E1325"/>
        </row>
        <row r="1326">
          <cell r="A1326"/>
          <cell r="B1326"/>
          <cell r="C1326"/>
          <cell r="D1326"/>
          <cell r="E1326"/>
        </row>
        <row r="1327">
          <cell r="A1327"/>
          <cell r="B1327"/>
          <cell r="C1327"/>
          <cell r="D1327"/>
          <cell r="E1327"/>
        </row>
        <row r="1328">
          <cell r="A1328"/>
          <cell r="B1328"/>
          <cell r="C1328"/>
          <cell r="D1328"/>
          <cell r="E1328"/>
        </row>
        <row r="1329">
          <cell r="A1329"/>
          <cell r="B1329"/>
          <cell r="C1329"/>
          <cell r="D1329"/>
          <cell r="E1329"/>
        </row>
        <row r="1330">
          <cell r="A1330"/>
          <cell r="B1330"/>
          <cell r="C1330"/>
          <cell r="D1330"/>
          <cell r="E1330"/>
        </row>
        <row r="1331">
          <cell r="A1331"/>
          <cell r="B1331"/>
          <cell r="C1331"/>
          <cell r="D1331"/>
          <cell r="E1331"/>
        </row>
        <row r="1332">
          <cell r="A1332"/>
          <cell r="B1332"/>
          <cell r="C1332"/>
          <cell r="D1332"/>
          <cell r="E1332"/>
        </row>
        <row r="1333">
          <cell r="A1333"/>
          <cell r="B1333"/>
          <cell r="C1333"/>
          <cell r="D1333"/>
          <cell r="E1333"/>
        </row>
        <row r="1334">
          <cell r="A1334"/>
          <cell r="B1334"/>
          <cell r="C1334"/>
          <cell r="D1334"/>
          <cell r="E1334"/>
        </row>
        <row r="1335">
          <cell r="A1335"/>
          <cell r="B1335"/>
          <cell r="C1335"/>
          <cell r="D1335"/>
          <cell r="E1335"/>
        </row>
        <row r="1336">
          <cell r="A1336"/>
          <cell r="B1336"/>
          <cell r="C1336"/>
          <cell r="D1336"/>
          <cell r="E1336"/>
        </row>
        <row r="1337">
          <cell r="A1337"/>
          <cell r="B1337"/>
          <cell r="C1337"/>
          <cell r="D1337"/>
          <cell r="E1337"/>
        </row>
        <row r="1338">
          <cell r="A1338"/>
          <cell r="B1338"/>
          <cell r="C1338"/>
          <cell r="D1338"/>
          <cell r="E1338"/>
        </row>
        <row r="1339">
          <cell r="A1339"/>
          <cell r="B1339"/>
          <cell r="C1339"/>
          <cell r="D1339"/>
          <cell r="E1339"/>
        </row>
        <row r="1340">
          <cell r="A1340"/>
          <cell r="B1340"/>
          <cell r="C1340"/>
          <cell r="D1340"/>
          <cell r="E1340"/>
        </row>
        <row r="1341">
          <cell r="A1341"/>
          <cell r="B1341"/>
          <cell r="C1341"/>
          <cell r="D1341"/>
          <cell r="E1341"/>
        </row>
        <row r="1342">
          <cell r="A1342"/>
          <cell r="B1342"/>
          <cell r="C1342"/>
          <cell r="D1342"/>
          <cell r="E1342"/>
        </row>
        <row r="1343">
          <cell r="A1343"/>
          <cell r="B1343"/>
          <cell r="C1343"/>
          <cell r="D1343"/>
          <cell r="E1343"/>
        </row>
        <row r="1344">
          <cell r="A1344"/>
          <cell r="B1344"/>
          <cell r="C1344"/>
          <cell r="D1344"/>
          <cell r="E1344"/>
        </row>
        <row r="1345">
          <cell r="A1345"/>
          <cell r="B1345"/>
          <cell r="C1345"/>
          <cell r="D1345"/>
          <cell r="E1345"/>
        </row>
        <row r="1346">
          <cell r="A1346"/>
          <cell r="B1346"/>
          <cell r="C1346"/>
          <cell r="D1346"/>
          <cell r="E1346"/>
        </row>
        <row r="1347">
          <cell r="A1347"/>
          <cell r="B1347"/>
          <cell r="C1347"/>
          <cell r="D1347"/>
          <cell r="E1347"/>
        </row>
        <row r="1348">
          <cell r="A1348"/>
          <cell r="B1348"/>
          <cell r="C1348"/>
          <cell r="D1348"/>
          <cell r="E1348"/>
        </row>
        <row r="1349">
          <cell r="A1349"/>
          <cell r="B1349"/>
          <cell r="C1349"/>
          <cell r="D1349"/>
          <cell r="E1349"/>
        </row>
        <row r="1350">
          <cell r="A1350"/>
          <cell r="B1350"/>
          <cell r="C1350"/>
          <cell r="D1350"/>
          <cell r="E1350"/>
        </row>
        <row r="1351">
          <cell r="A1351"/>
          <cell r="B1351"/>
          <cell r="C1351"/>
          <cell r="D1351"/>
          <cell r="E1351"/>
        </row>
        <row r="1352">
          <cell r="A1352"/>
          <cell r="B1352"/>
          <cell r="C1352"/>
          <cell r="D1352"/>
          <cell r="E1352"/>
        </row>
        <row r="1353">
          <cell r="A1353"/>
          <cell r="B1353"/>
          <cell r="C1353"/>
          <cell r="D1353"/>
          <cell r="E1353"/>
        </row>
        <row r="1354">
          <cell r="A1354"/>
          <cell r="B1354"/>
          <cell r="C1354"/>
          <cell r="D1354"/>
          <cell r="E1354"/>
        </row>
        <row r="1355">
          <cell r="A1355"/>
          <cell r="B1355"/>
          <cell r="C1355"/>
          <cell r="D1355"/>
          <cell r="E1355"/>
        </row>
        <row r="1356">
          <cell r="A1356"/>
          <cell r="B1356"/>
          <cell r="C1356"/>
          <cell r="D1356"/>
          <cell r="E1356"/>
        </row>
        <row r="1357">
          <cell r="A1357"/>
          <cell r="B1357"/>
          <cell r="C1357"/>
          <cell r="D1357"/>
          <cell r="E1357"/>
        </row>
        <row r="1358">
          <cell r="A1358"/>
          <cell r="B1358"/>
          <cell r="C1358"/>
          <cell r="D1358"/>
          <cell r="E1358"/>
        </row>
        <row r="1359">
          <cell r="A1359"/>
          <cell r="B1359"/>
          <cell r="C1359"/>
          <cell r="D1359"/>
          <cell r="E1359"/>
        </row>
        <row r="1360">
          <cell r="A1360"/>
          <cell r="B1360"/>
          <cell r="C1360"/>
          <cell r="D1360"/>
          <cell r="E1360"/>
        </row>
        <row r="1361">
          <cell r="A1361"/>
          <cell r="B1361"/>
          <cell r="C1361"/>
          <cell r="D1361"/>
          <cell r="E1361"/>
        </row>
        <row r="1362">
          <cell r="A1362"/>
          <cell r="B1362"/>
          <cell r="C1362"/>
          <cell r="D1362"/>
          <cell r="E1362"/>
        </row>
        <row r="1363">
          <cell r="A1363"/>
          <cell r="B1363"/>
          <cell r="C1363"/>
          <cell r="D1363"/>
          <cell r="E1363"/>
        </row>
        <row r="1364">
          <cell r="A1364"/>
          <cell r="B1364"/>
          <cell r="C1364"/>
          <cell r="D1364"/>
          <cell r="E1364"/>
        </row>
        <row r="1365">
          <cell r="A1365"/>
          <cell r="B1365"/>
          <cell r="C1365"/>
          <cell r="D1365"/>
          <cell r="E1365"/>
        </row>
        <row r="1366">
          <cell r="A1366"/>
          <cell r="B1366"/>
          <cell r="C1366"/>
          <cell r="D1366"/>
          <cell r="E1366"/>
        </row>
        <row r="1367">
          <cell r="A1367"/>
          <cell r="B1367"/>
          <cell r="C1367"/>
          <cell r="D1367"/>
          <cell r="E1367"/>
        </row>
        <row r="1368">
          <cell r="A1368"/>
          <cell r="B1368"/>
          <cell r="C1368"/>
          <cell r="D1368"/>
          <cell r="E1368"/>
        </row>
        <row r="1369">
          <cell r="A1369"/>
          <cell r="B1369"/>
          <cell r="C1369"/>
          <cell r="D1369"/>
          <cell r="E1369"/>
        </row>
        <row r="1370">
          <cell r="A1370"/>
          <cell r="B1370"/>
          <cell r="C1370"/>
          <cell r="D1370"/>
          <cell r="E1370"/>
        </row>
        <row r="1371">
          <cell r="A1371"/>
          <cell r="B1371"/>
          <cell r="C1371"/>
          <cell r="D1371"/>
          <cell r="E1371"/>
        </row>
        <row r="1372">
          <cell r="A1372"/>
          <cell r="B1372"/>
          <cell r="C1372"/>
          <cell r="D1372"/>
          <cell r="E1372"/>
        </row>
        <row r="1373">
          <cell r="A1373"/>
          <cell r="B1373"/>
          <cell r="C1373"/>
          <cell r="D1373"/>
          <cell r="E1373"/>
        </row>
        <row r="1374">
          <cell r="A1374"/>
          <cell r="B1374"/>
          <cell r="C1374"/>
          <cell r="D1374"/>
          <cell r="E1374"/>
        </row>
        <row r="1375">
          <cell r="A1375"/>
          <cell r="B1375"/>
          <cell r="C1375"/>
          <cell r="D1375"/>
          <cell r="E1375"/>
        </row>
        <row r="1376">
          <cell r="A1376"/>
          <cell r="B1376"/>
          <cell r="C1376"/>
          <cell r="D1376"/>
          <cell r="E1376"/>
        </row>
        <row r="1377">
          <cell r="A1377"/>
          <cell r="B1377"/>
          <cell r="C1377"/>
          <cell r="D1377"/>
          <cell r="E1377"/>
        </row>
        <row r="1378">
          <cell r="A1378"/>
          <cell r="B1378"/>
          <cell r="C1378"/>
          <cell r="D1378"/>
          <cell r="E1378"/>
        </row>
        <row r="1379">
          <cell r="A1379"/>
          <cell r="B1379"/>
          <cell r="C1379"/>
          <cell r="D1379"/>
          <cell r="E1379"/>
        </row>
        <row r="1380">
          <cell r="A1380"/>
          <cell r="B1380"/>
          <cell r="C1380"/>
          <cell r="D1380"/>
          <cell r="E1380"/>
        </row>
        <row r="1381">
          <cell r="A1381"/>
          <cell r="B1381"/>
          <cell r="C1381"/>
          <cell r="D1381"/>
          <cell r="E1381"/>
        </row>
        <row r="1382">
          <cell r="A1382"/>
          <cell r="B1382"/>
          <cell r="C1382"/>
          <cell r="D1382"/>
          <cell r="E1382"/>
        </row>
        <row r="1383">
          <cell r="A1383"/>
          <cell r="B1383"/>
          <cell r="C1383"/>
          <cell r="D1383"/>
          <cell r="E1383"/>
        </row>
        <row r="1384">
          <cell r="A1384"/>
          <cell r="B1384"/>
          <cell r="C1384"/>
          <cell r="D1384"/>
          <cell r="E1384"/>
        </row>
        <row r="1385">
          <cell r="A1385"/>
          <cell r="B1385"/>
          <cell r="C1385"/>
          <cell r="D1385"/>
          <cell r="E1385"/>
        </row>
        <row r="1386">
          <cell r="A1386"/>
          <cell r="B1386"/>
          <cell r="C1386"/>
          <cell r="D1386"/>
          <cell r="E1386"/>
        </row>
        <row r="1387">
          <cell r="A1387"/>
          <cell r="B1387"/>
          <cell r="C1387"/>
          <cell r="D1387"/>
          <cell r="E1387"/>
        </row>
        <row r="1388">
          <cell r="A1388"/>
          <cell r="B1388"/>
          <cell r="C1388"/>
          <cell r="D1388"/>
          <cell r="E1388"/>
        </row>
        <row r="1389">
          <cell r="A1389"/>
          <cell r="B1389"/>
          <cell r="C1389"/>
          <cell r="D1389"/>
          <cell r="E1389"/>
        </row>
        <row r="1390">
          <cell r="A1390"/>
          <cell r="B1390"/>
          <cell r="C1390"/>
          <cell r="D1390"/>
          <cell r="E1390"/>
        </row>
        <row r="1391">
          <cell r="A1391"/>
          <cell r="B1391"/>
          <cell r="C1391"/>
          <cell r="D1391"/>
          <cell r="E1391"/>
        </row>
        <row r="1392">
          <cell r="A1392"/>
          <cell r="B1392"/>
          <cell r="C1392"/>
          <cell r="D1392"/>
          <cell r="E1392"/>
        </row>
        <row r="1393">
          <cell r="A1393"/>
          <cell r="B1393"/>
          <cell r="C1393"/>
          <cell r="D1393"/>
          <cell r="E1393"/>
        </row>
        <row r="1394">
          <cell r="A1394"/>
          <cell r="B1394"/>
          <cell r="C1394"/>
          <cell r="D1394"/>
          <cell r="E1394"/>
        </row>
        <row r="1395">
          <cell r="A1395"/>
          <cell r="B1395"/>
          <cell r="C1395"/>
          <cell r="D1395"/>
          <cell r="E1395"/>
        </row>
        <row r="1396">
          <cell r="A1396"/>
          <cell r="B1396"/>
          <cell r="C1396"/>
          <cell r="D1396"/>
          <cell r="E1396"/>
        </row>
        <row r="1397">
          <cell r="A1397"/>
          <cell r="B1397"/>
          <cell r="C1397"/>
          <cell r="D1397"/>
          <cell r="E1397"/>
        </row>
        <row r="1398">
          <cell r="A1398"/>
          <cell r="B1398"/>
          <cell r="C1398"/>
          <cell r="D1398"/>
          <cell r="E1398"/>
        </row>
        <row r="1399">
          <cell r="A1399"/>
          <cell r="B1399"/>
          <cell r="C1399"/>
          <cell r="D1399"/>
          <cell r="E1399"/>
        </row>
        <row r="1400">
          <cell r="A1400"/>
          <cell r="B1400"/>
          <cell r="C1400"/>
          <cell r="D1400"/>
          <cell r="E1400"/>
        </row>
        <row r="1401">
          <cell r="A1401"/>
          <cell r="B1401"/>
          <cell r="C1401"/>
          <cell r="D1401"/>
          <cell r="E1401"/>
        </row>
        <row r="1402">
          <cell r="A1402"/>
          <cell r="B1402"/>
          <cell r="C1402"/>
          <cell r="D1402"/>
          <cell r="E1402"/>
        </row>
        <row r="1403">
          <cell r="A1403"/>
          <cell r="B1403"/>
          <cell r="C1403"/>
          <cell r="D1403"/>
          <cell r="E1403"/>
        </row>
        <row r="1404">
          <cell r="A1404"/>
          <cell r="B1404"/>
          <cell r="C1404"/>
          <cell r="D1404"/>
          <cell r="E1404"/>
        </row>
        <row r="1405">
          <cell r="A1405"/>
          <cell r="B1405"/>
          <cell r="C1405"/>
          <cell r="D1405"/>
          <cell r="E1405"/>
        </row>
        <row r="1406">
          <cell r="A1406"/>
          <cell r="B1406"/>
          <cell r="C1406"/>
          <cell r="D1406"/>
          <cell r="E1406"/>
        </row>
        <row r="1407">
          <cell r="A1407"/>
          <cell r="B1407"/>
          <cell r="C1407"/>
          <cell r="D1407"/>
          <cell r="E1407"/>
        </row>
        <row r="1408">
          <cell r="A1408"/>
          <cell r="B1408"/>
          <cell r="C1408"/>
          <cell r="D1408"/>
          <cell r="E1408"/>
        </row>
        <row r="1409">
          <cell r="A1409"/>
          <cell r="B1409"/>
          <cell r="C1409"/>
          <cell r="D1409"/>
          <cell r="E1409"/>
        </row>
        <row r="1410">
          <cell r="A1410"/>
          <cell r="B1410"/>
          <cell r="C1410"/>
          <cell r="D1410"/>
          <cell r="E1410"/>
        </row>
        <row r="1411">
          <cell r="A1411"/>
          <cell r="B1411"/>
          <cell r="C1411"/>
          <cell r="D1411"/>
          <cell r="E1411"/>
        </row>
        <row r="1412">
          <cell r="A1412"/>
          <cell r="B1412"/>
          <cell r="C1412"/>
          <cell r="D1412"/>
          <cell r="E1412"/>
        </row>
        <row r="1413">
          <cell r="A1413"/>
          <cell r="B1413"/>
          <cell r="C1413"/>
          <cell r="D1413"/>
          <cell r="E1413"/>
        </row>
        <row r="1414">
          <cell r="A1414"/>
          <cell r="B1414"/>
          <cell r="C1414"/>
          <cell r="D1414"/>
          <cell r="E1414"/>
        </row>
        <row r="1415">
          <cell r="A1415"/>
          <cell r="B1415"/>
          <cell r="C1415"/>
          <cell r="D1415"/>
          <cell r="E1415"/>
        </row>
        <row r="1416">
          <cell r="A1416"/>
          <cell r="B1416"/>
          <cell r="C1416"/>
          <cell r="D1416"/>
          <cell r="E1416"/>
        </row>
        <row r="1417">
          <cell r="A1417"/>
          <cell r="B1417"/>
          <cell r="C1417"/>
          <cell r="D1417"/>
          <cell r="E1417"/>
        </row>
        <row r="1418">
          <cell r="A1418"/>
          <cell r="B1418"/>
          <cell r="C1418"/>
          <cell r="D1418"/>
          <cell r="E1418"/>
        </row>
        <row r="1419">
          <cell r="A1419"/>
          <cell r="B1419"/>
          <cell r="C1419"/>
          <cell r="D1419"/>
          <cell r="E1419"/>
        </row>
        <row r="1420">
          <cell r="A1420"/>
          <cell r="B1420"/>
          <cell r="C1420"/>
          <cell r="D1420"/>
          <cell r="E1420"/>
        </row>
        <row r="1421">
          <cell r="A1421"/>
          <cell r="B1421"/>
          <cell r="C1421"/>
          <cell r="D1421"/>
          <cell r="E1421"/>
        </row>
        <row r="1422">
          <cell r="A1422"/>
          <cell r="B1422"/>
          <cell r="C1422"/>
          <cell r="D1422"/>
          <cell r="E1422"/>
        </row>
        <row r="1423">
          <cell r="A1423"/>
          <cell r="B1423"/>
          <cell r="C1423"/>
          <cell r="D1423"/>
          <cell r="E1423"/>
        </row>
        <row r="1424">
          <cell r="A1424"/>
          <cell r="B1424"/>
          <cell r="C1424"/>
          <cell r="D1424"/>
          <cell r="E1424"/>
        </row>
        <row r="1425">
          <cell r="A1425"/>
          <cell r="B1425"/>
          <cell r="C1425"/>
          <cell r="D1425"/>
          <cell r="E1425"/>
        </row>
        <row r="1426">
          <cell r="A1426"/>
          <cell r="B1426"/>
          <cell r="C1426"/>
          <cell r="D1426"/>
          <cell r="E1426"/>
        </row>
        <row r="1427">
          <cell r="A1427"/>
          <cell r="B1427"/>
          <cell r="C1427"/>
          <cell r="D1427"/>
          <cell r="E1427"/>
        </row>
        <row r="1428">
          <cell r="A1428"/>
          <cell r="B1428"/>
          <cell r="C1428"/>
          <cell r="D1428"/>
          <cell r="E1428"/>
        </row>
        <row r="1429">
          <cell r="A1429"/>
          <cell r="B1429"/>
          <cell r="C1429"/>
          <cell r="D1429"/>
          <cell r="E1429"/>
        </row>
        <row r="1430">
          <cell r="A1430"/>
          <cell r="B1430"/>
          <cell r="C1430"/>
          <cell r="D1430"/>
          <cell r="E1430"/>
        </row>
        <row r="1431">
          <cell r="A1431"/>
          <cell r="B1431"/>
          <cell r="C1431"/>
          <cell r="D1431"/>
          <cell r="E1431"/>
        </row>
        <row r="1432">
          <cell r="A1432"/>
          <cell r="B1432"/>
          <cell r="C1432"/>
          <cell r="D1432"/>
          <cell r="E1432"/>
        </row>
        <row r="1433">
          <cell r="A1433"/>
          <cell r="B1433"/>
          <cell r="C1433"/>
          <cell r="D1433"/>
          <cell r="E1433"/>
        </row>
        <row r="1434">
          <cell r="A1434"/>
          <cell r="B1434"/>
          <cell r="C1434"/>
          <cell r="D1434"/>
          <cell r="E1434"/>
        </row>
        <row r="1435">
          <cell r="A1435"/>
          <cell r="B1435"/>
          <cell r="C1435"/>
          <cell r="D1435"/>
          <cell r="E1435"/>
        </row>
        <row r="1436">
          <cell r="A1436"/>
          <cell r="B1436"/>
          <cell r="C1436"/>
          <cell r="D1436"/>
          <cell r="E1436"/>
        </row>
        <row r="1437">
          <cell r="A1437"/>
          <cell r="B1437"/>
          <cell r="C1437"/>
          <cell r="D1437"/>
          <cell r="E1437"/>
        </row>
        <row r="1438">
          <cell r="A1438"/>
          <cell r="B1438"/>
          <cell r="C1438"/>
          <cell r="D1438"/>
          <cell r="E1438"/>
        </row>
        <row r="1439">
          <cell r="A1439"/>
          <cell r="B1439"/>
          <cell r="C1439"/>
          <cell r="D1439"/>
          <cell r="E1439"/>
        </row>
        <row r="1440">
          <cell r="A1440"/>
          <cell r="B1440"/>
          <cell r="C1440"/>
          <cell r="D1440"/>
          <cell r="E1440"/>
        </row>
        <row r="1441">
          <cell r="A1441"/>
          <cell r="B1441"/>
          <cell r="C1441"/>
          <cell r="D1441"/>
          <cell r="E1441"/>
        </row>
        <row r="1442">
          <cell r="A1442"/>
          <cell r="B1442"/>
          <cell r="C1442"/>
          <cell r="D1442"/>
          <cell r="E1442"/>
        </row>
        <row r="1443">
          <cell r="A1443"/>
          <cell r="B1443"/>
          <cell r="C1443"/>
          <cell r="D1443"/>
          <cell r="E1443"/>
        </row>
        <row r="1444">
          <cell r="A1444"/>
          <cell r="B1444"/>
          <cell r="C1444"/>
          <cell r="D1444"/>
          <cell r="E1444"/>
        </row>
        <row r="1445">
          <cell r="A1445"/>
          <cell r="B1445"/>
          <cell r="C1445"/>
          <cell r="D1445"/>
          <cell r="E1445"/>
        </row>
        <row r="1446">
          <cell r="A1446"/>
          <cell r="B1446"/>
          <cell r="C1446"/>
          <cell r="D1446"/>
          <cell r="E1446"/>
        </row>
        <row r="1447">
          <cell r="A1447"/>
          <cell r="B1447"/>
          <cell r="C1447"/>
          <cell r="D1447"/>
          <cell r="E1447"/>
        </row>
        <row r="1448">
          <cell r="A1448"/>
          <cell r="B1448"/>
          <cell r="C1448"/>
          <cell r="D1448"/>
          <cell r="E1448"/>
        </row>
        <row r="1449">
          <cell r="A1449"/>
          <cell r="B1449"/>
          <cell r="C1449"/>
          <cell r="D1449"/>
          <cell r="E1449"/>
        </row>
        <row r="1450">
          <cell r="A1450"/>
          <cell r="B1450"/>
          <cell r="C1450"/>
          <cell r="D1450"/>
          <cell r="E1450"/>
        </row>
        <row r="1451">
          <cell r="A1451"/>
          <cell r="B1451"/>
          <cell r="C1451"/>
          <cell r="D1451"/>
          <cell r="E1451"/>
        </row>
        <row r="1452">
          <cell r="A1452"/>
          <cell r="B1452"/>
          <cell r="C1452"/>
          <cell r="D1452"/>
          <cell r="E1452"/>
        </row>
        <row r="1453">
          <cell r="A1453"/>
          <cell r="B1453"/>
          <cell r="C1453"/>
          <cell r="D1453"/>
          <cell r="E1453"/>
        </row>
        <row r="1454">
          <cell r="A1454"/>
          <cell r="B1454"/>
          <cell r="C1454"/>
          <cell r="D1454"/>
          <cell r="E1454"/>
        </row>
        <row r="1455">
          <cell r="A1455"/>
          <cell r="B1455"/>
          <cell r="C1455"/>
          <cell r="D1455"/>
          <cell r="E1455"/>
        </row>
        <row r="1456">
          <cell r="A1456"/>
          <cell r="B1456"/>
          <cell r="C1456"/>
          <cell r="D1456"/>
          <cell r="E1456"/>
        </row>
        <row r="1457">
          <cell r="A1457"/>
          <cell r="B1457"/>
          <cell r="C1457"/>
          <cell r="D1457"/>
          <cell r="E1457"/>
        </row>
        <row r="1458">
          <cell r="A1458"/>
          <cell r="B1458"/>
          <cell r="C1458"/>
          <cell r="D1458"/>
          <cell r="E1458"/>
        </row>
        <row r="1459">
          <cell r="A1459"/>
          <cell r="B1459"/>
          <cell r="C1459"/>
          <cell r="D1459"/>
          <cell r="E1459"/>
        </row>
        <row r="1460">
          <cell r="A1460"/>
          <cell r="B1460"/>
          <cell r="C1460"/>
          <cell r="D1460"/>
          <cell r="E1460"/>
        </row>
        <row r="1461">
          <cell r="A1461"/>
          <cell r="B1461"/>
          <cell r="C1461"/>
          <cell r="D1461"/>
          <cell r="E1461"/>
        </row>
        <row r="1462">
          <cell r="A1462"/>
          <cell r="B1462"/>
          <cell r="C1462"/>
          <cell r="D1462"/>
          <cell r="E1462"/>
        </row>
        <row r="1463">
          <cell r="A1463"/>
          <cell r="B1463"/>
          <cell r="C1463"/>
          <cell r="D1463"/>
          <cell r="E1463"/>
        </row>
        <row r="1464">
          <cell r="A1464"/>
          <cell r="B1464"/>
          <cell r="C1464"/>
          <cell r="D1464"/>
          <cell r="E1464"/>
        </row>
        <row r="1465">
          <cell r="A1465"/>
          <cell r="B1465"/>
          <cell r="C1465"/>
          <cell r="D1465"/>
          <cell r="E1465"/>
        </row>
        <row r="1466">
          <cell r="A1466"/>
          <cell r="B1466"/>
          <cell r="C1466"/>
          <cell r="D1466"/>
          <cell r="E1466"/>
        </row>
        <row r="1467">
          <cell r="A1467"/>
          <cell r="B1467"/>
          <cell r="C1467"/>
          <cell r="D1467"/>
          <cell r="E1467"/>
        </row>
        <row r="1468">
          <cell r="A1468"/>
          <cell r="B1468"/>
          <cell r="C1468"/>
          <cell r="D1468"/>
          <cell r="E1468"/>
        </row>
        <row r="1469">
          <cell r="A1469"/>
          <cell r="B1469"/>
          <cell r="C1469"/>
          <cell r="D1469"/>
          <cell r="E1469"/>
        </row>
        <row r="1470">
          <cell r="A1470"/>
          <cell r="B1470"/>
          <cell r="C1470"/>
          <cell r="D1470"/>
          <cell r="E1470"/>
        </row>
        <row r="1471">
          <cell r="A1471"/>
          <cell r="B1471"/>
          <cell r="C1471"/>
          <cell r="D1471"/>
          <cell r="E1471"/>
        </row>
        <row r="1472">
          <cell r="A1472"/>
          <cell r="B1472"/>
          <cell r="C1472"/>
          <cell r="D1472"/>
          <cell r="E1472"/>
        </row>
        <row r="1473">
          <cell r="A1473"/>
          <cell r="B1473"/>
          <cell r="C1473"/>
          <cell r="D1473"/>
          <cell r="E1473"/>
        </row>
        <row r="1474">
          <cell r="A1474"/>
          <cell r="B1474"/>
          <cell r="C1474"/>
          <cell r="D1474"/>
          <cell r="E1474"/>
        </row>
        <row r="1475">
          <cell r="A1475"/>
          <cell r="B1475"/>
          <cell r="C1475"/>
          <cell r="D1475"/>
          <cell r="E1475"/>
        </row>
        <row r="1476">
          <cell r="A1476"/>
          <cell r="B1476"/>
          <cell r="C1476"/>
          <cell r="D1476"/>
          <cell r="E1476"/>
        </row>
        <row r="1477">
          <cell r="A1477"/>
          <cell r="B1477"/>
          <cell r="C1477"/>
          <cell r="D1477"/>
          <cell r="E1477"/>
        </row>
        <row r="1478">
          <cell r="A1478"/>
          <cell r="B1478"/>
          <cell r="C1478"/>
          <cell r="D1478"/>
          <cell r="E1478"/>
        </row>
        <row r="1479">
          <cell r="A1479"/>
          <cell r="B1479"/>
          <cell r="C1479"/>
          <cell r="D1479"/>
          <cell r="E1479"/>
        </row>
        <row r="1480">
          <cell r="A1480"/>
          <cell r="B1480"/>
          <cell r="C1480"/>
          <cell r="D1480"/>
          <cell r="E1480"/>
        </row>
        <row r="1481">
          <cell r="A1481"/>
          <cell r="B1481"/>
          <cell r="C1481"/>
          <cell r="D1481"/>
          <cell r="E1481"/>
        </row>
        <row r="1482">
          <cell r="A1482"/>
          <cell r="B1482"/>
          <cell r="C1482"/>
          <cell r="D1482"/>
          <cell r="E1482"/>
        </row>
        <row r="1483">
          <cell r="A1483"/>
          <cell r="B1483"/>
          <cell r="C1483"/>
          <cell r="D1483"/>
          <cell r="E1483"/>
        </row>
        <row r="1484">
          <cell r="A1484"/>
          <cell r="B1484"/>
          <cell r="C1484"/>
          <cell r="D1484"/>
          <cell r="E1484"/>
        </row>
        <row r="1485">
          <cell r="A1485"/>
          <cell r="B1485"/>
          <cell r="C1485"/>
          <cell r="D1485"/>
          <cell r="E1485"/>
        </row>
        <row r="1486">
          <cell r="A1486"/>
          <cell r="B1486"/>
          <cell r="C1486"/>
          <cell r="D1486"/>
          <cell r="E1486"/>
        </row>
        <row r="1487">
          <cell r="A1487"/>
          <cell r="B1487"/>
          <cell r="C1487"/>
          <cell r="D1487"/>
          <cell r="E1487"/>
        </row>
        <row r="1488">
          <cell r="A1488"/>
          <cell r="B1488"/>
          <cell r="C1488"/>
          <cell r="D1488"/>
          <cell r="E1488"/>
        </row>
        <row r="1489">
          <cell r="A1489"/>
          <cell r="B1489"/>
          <cell r="C1489"/>
          <cell r="D1489"/>
          <cell r="E1489"/>
        </row>
        <row r="1490">
          <cell r="A1490"/>
          <cell r="B1490"/>
          <cell r="C1490"/>
          <cell r="D1490"/>
          <cell r="E1490"/>
        </row>
        <row r="1491">
          <cell r="A1491"/>
          <cell r="B1491"/>
          <cell r="C1491"/>
          <cell r="D1491"/>
          <cell r="E1491"/>
        </row>
        <row r="1492">
          <cell r="A1492"/>
          <cell r="B1492"/>
          <cell r="C1492"/>
          <cell r="D1492"/>
          <cell r="E1492"/>
        </row>
        <row r="1493">
          <cell r="A1493"/>
          <cell r="B1493"/>
          <cell r="C1493"/>
          <cell r="D1493"/>
          <cell r="E1493"/>
        </row>
        <row r="1494">
          <cell r="A1494"/>
          <cell r="B1494"/>
          <cell r="C1494"/>
          <cell r="D1494"/>
          <cell r="E1494"/>
        </row>
        <row r="1495">
          <cell r="A1495"/>
          <cell r="B1495"/>
          <cell r="C1495"/>
          <cell r="D1495"/>
          <cell r="E1495"/>
        </row>
        <row r="1496">
          <cell r="A1496"/>
          <cell r="B1496"/>
          <cell r="C1496"/>
          <cell r="D1496"/>
          <cell r="E1496"/>
        </row>
        <row r="1497">
          <cell r="A1497"/>
          <cell r="B1497"/>
          <cell r="C1497"/>
          <cell r="D1497"/>
          <cell r="E1497"/>
        </row>
        <row r="1498">
          <cell r="A1498"/>
          <cell r="B1498"/>
          <cell r="C1498"/>
          <cell r="D1498"/>
          <cell r="E1498"/>
        </row>
        <row r="1499">
          <cell r="A1499"/>
          <cell r="B1499"/>
          <cell r="C1499"/>
          <cell r="D1499"/>
          <cell r="E1499"/>
        </row>
        <row r="1500">
          <cell r="A1500"/>
          <cell r="B1500"/>
          <cell r="C1500"/>
          <cell r="D1500"/>
          <cell r="E1500"/>
        </row>
        <row r="1501">
          <cell r="A1501"/>
          <cell r="B1501"/>
          <cell r="C1501"/>
          <cell r="D1501"/>
          <cell r="E1501"/>
        </row>
        <row r="1502">
          <cell r="A1502"/>
          <cell r="B1502"/>
          <cell r="C1502"/>
          <cell r="D1502"/>
          <cell r="E1502"/>
        </row>
        <row r="1503">
          <cell r="A1503"/>
          <cell r="B1503"/>
          <cell r="C1503"/>
          <cell r="D1503"/>
          <cell r="E1503"/>
        </row>
        <row r="1504">
          <cell r="A1504"/>
          <cell r="B1504"/>
          <cell r="C1504"/>
          <cell r="D1504"/>
          <cell r="E1504"/>
        </row>
        <row r="1505">
          <cell r="A1505"/>
          <cell r="B1505"/>
          <cell r="C1505"/>
          <cell r="D1505"/>
          <cell r="E1505"/>
        </row>
        <row r="1506">
          <cell r="A1506"/>
          <cell r="B1506"/>
          <cell r="C1506"/>
          <cell r="D1506"/>
          <cell r="E1506"/>
        </row>
        <row r="1507">
          <cell r="A1507"/>
          <cell r="B1507"/>
          <cell r="C1507"/>
          <cell r="D1507"/>
          <cell r="E1507"/>
        </row>
        <row r="1508">
          <cell r="A1508"/>
          <cell r="B1508"/>
          <cell r="C1508"/>
          <cell r="D1508"/>
          <cell r="E1508"/>
        </row>
        <row r="1509">
          <cell r="A1509"/>
          <cell r="B1509"/>
          <cell r="C1509"/>
          <cell r="D1509"/>
          <cell r="E1509"/>
        </row>
        <row r="1510">
          <cell r="A1510"/>
          <cell r="B1510"/>
          <cell r="C1510"/>
          <cell r="D1510"/>
          <cell r="E1510"/>
        </row>
        <row r="1511">
          <cell r="A1511"/>
          <cell r="B1511"/>
          <cell r="C1511"/>
          <cell r="D1511"/>
          <cell r="E1511"/>
        </row>
        <row r="1512">
          <cell r="A1512"/>
          <cell r="B1512"/>
          <cell r="C1512"/>
          <cell r="D1512"/>
          <cell r="E1512"/>
        </row>
        <row r="1513">
          <cell r="A1513"/>
          <cell r="B1513"/>
          <cell r="C1513"/>
          <cell r="D1513"/>
          <cell r="E1513"/>
        </row>
        <row r="1514">
          <cell r="A1514"/>
          <cell r="B1514"/>
          <cell r="C1514"/>
          <cell r="D1514"/>
          <cell r="E1514"/>
        </row>
        <row r="1515">
          <cell r="A1515"/>
          <cell r="B1515"/>
          <cell r="C1515"/>
          <cell r="D1515"/>
          <cell r="E1515"/>
        </row>
        <row r="1516">
          <cell r="A1516"/>
          <cell r="B1516"/>
          <cell r="C1516"/>
          <cell r="D1516"/>
          <cell r="E1516"/>
        </row>
        <row r="1517">
          <cell r="A1517"/>
          <cell r="B1517"/>
          <cell r="C1517"/>
          <cell r="D1517"/>
          <cell r="E1517"/>
        </row>
        <row r="1518">
          <cell r="A1518"/>
          <cell r="B1518"/>
          <cell r="C1518"/>
          <cell r="D1518"/>
          <cell r="E1518"/>
        </row>
        <row r="1519">
          <cell r="A1519"/>
          <cell r="B1519"/>
          <cell r="C1519"/>
          <cell r="D1519"/>
          <cell r="E1519"/>
        </row>
        <row r="1520">
          <cell r="A1520"/>
          <cell r="B1520"/>
          <cell r="C1520"/>
          <cell r="D1520"/>
          <cell r="E1520"/>
        </row>
        <row r="1521">
          <cell r="A1521"/>
          <cell r="B1521"/>
          <cell r="C1521"/>
          <cell r="D1521"/>
          <cell r="E1521"/>
        </row>
        <row r="1522">
          <cell r="A1522"/>
          <cell r="B1522"/>
          <cell r="C1522"/>
          <cell r="D1522"/>
          <cell r="E1522"/>
        </row>
        <row r="1523">
          <cell r="A1523"/>
          <cell r="B1523"/>
          <cell r="C1523"/>
          <cell r="D1523"/>
          <cell r="E1523"/>
        </row>
        <row r="1524">
          <cell r="A1524"/>
          <cell r="B1524"/>
          <cell r="C1524"/>
          <cell r="D1524"/>
          <cell r="E1524"/>
        </row>
        <row r="1525">
          <cell r="A1525"/>
          <cell r="B1525"/>
          <cell r="C1525"/>
          <cell r="D1525"/>
          <cell r="E1525"/>
        </row>
        <row r="1526">
          <cell r="A1526"/>
          <cell r="B1526"/>
          <cell r="C1526"/>
          <cell r="D1526"/>
          <cell r="E1526"/>
        </row>
        <row r="1527">
          <cell r="A1527"/>
          <cell r="B1527"/>
          <cell r="C1527"/>
          <cell r="D1527"/>
          <cell r="E1527"/>
        </row>
        <row r="1528">
          <cell r="A1528"/>
          <cell r="B1528"/>
          <cell r="C1528"/>
          <cell r="D1528"/>
          <cell r="E1528"/>
        </row>
        <row r="1529">
          <cell r="A1529"/>
          <cell r="B1529"/>
          <cell r="C1529"/>
          <cell r="D1529"/>
          <cell r="E1529"/>
        </row>
        <row r="1530">
          <cell r="A1530"/>
          <cell r="B1530"/>
          <cell r="C1530"/>
          <cell r="D1530"/>
          <cell r="E1530"/>
        </row>
        <row r="1531">
          <cell r="A1531"/>
          <cell r="B1531"/>
          <cell r="C1531"/>
          <cell r="D1531"/>
          <cell r="E1531"/>
        </row>
        <row r="1532">
          <cell r="A1532"/>
          <cell r="B1532"/>
          <cell r="C1532"/>
          <cell r="D1532"/>
          <cell r="E1532"/>
        </row>
        <row r="1533">
          <cell r="A1533"/>
          <cell r="B1533"/>
          <cell r="C1533"/>
          <cell r="D1533"/>
          <cell r="E1533"/>
        </row>
        <row r="1534">
          <cell r="A1534"/>
          <cell r="B1534"/>
          <cell r="C1534"/>
          <cell r="D1534"/>
          <cell r="E1534"/>
        </row>
        <row r="1535">
          <cell r="A1535"/>
          <cell r="B1535"/>
          <cell r="C1535"/>
          <cell r="D1535"/>
          <cell r="E1535"/>
        </row>
        <row r="1536">
          <cell r="A1536"/>
          <cell r="B1536"/>
          <cell r="C1536"/>
          <cell r="D1536"/>
          <cell r="E1536"/>
        </row>
        <row r="1537">
          <cell r="A1537"/>
          <cell r="B1537"/>
          <cell r="C1537"/>
          <cell r="D1537"/>
          <cell r="E1537"/>
        </row>
        <row r="1538">
          <cell r="A1538"/>
          <cell r="B1538"/>
          <cell r="C1538"/>
          <cell r="D1538"/>
          <cell r="E1538"/>
        </row>
        <row r="1539">
          <cell r="A1539"/>
          <cell r="B1539"/>
          <cell r="C1539"/>
          <cell r="D1539"/>
          <cell r="E1539"/>
        </row>
        <row r="1540">
          <cell r="A1540"/>
          <cell r="B1540"/>
          <cell r="C1540"/>
          <cell r="D1540"/>
          <cell r="E1540"/>
        </row>
        <row r="1541">
          <cell r="A1541"/>
          <cell r="B1541"/>
          <cell r="C1541"/>
          <cell r="D1541"/>
          <cell r="E1541"/>
        </row>
        <row r="1542">
          <cell r="A1542"/>
          <cell r="B1542"/>
          <cell r="C1542"/>
          <cell r="D1542"/>
          <cell r="E1542"/>
        </row>
        <row r="1543">
          <cell r="A1543"/>
          <cell r="B1543"/>
          <cell r="C1543"/>
          <cell r="D1543"/>
          <cell r="E1543"/>
        </row>
        <row r="1544">
          <cell r="A1544"/>
          <cell r="B1544"/>
          <cell r="C1544"/>
          <cell r="D1544"/>
          <cell r="E1544"/>
        </row>
        <row r="1545">
          <cell r="A1545"/>
          <cell r="B1545"/>
          <cell r="C1545"/>
          <cell r="D1545"/>
          <cell r="E1545"/>
        </row>
        <row r="1546">
          <cell r="A1546"/>
          <cell r="B1546"/>
          <cell r="C1546"/>
          <cell r="D1546"/>
          <cell r="E1546"/>
        </row>
        <row r="1547">
          <cell r="A1547"/>
          <cell r="B1547"/>
          <cell r="C1547"/>
          <cell r="D1547"/>
          <cell r="E1547"/>
        </row>
        <row r="1548">
          <cell r="A1548"/>
          <cell r="B1548"/>
          <cell r="C1548"/>
          <cell r="D1548"/>
          <cell r="E1548"/>
        </row>
        <row r="1549">
          <cell r="A1549"/>
          <cell r="B1549"/>
          <cell r="C1549"/>
          <cell r="D1549"/>
          <cell r="E1549"/>
        </row>
        <row r="1550">
          <cell r="A1550"/>
          <cell r="B1550"/>
          <cell r="C1550"/>
          <cell r="D1550"/>
          <cell r="E1550"/>
        </row>
        <row r="1551">
          <cell r="A1551"/>
          <cell r="B1551"/>
          <cell r="C1551"/>
          <cell r="D1551"/>
          <cell r="E1551"/>
        </row>
        <row r="1552">
          <cell r="A1552"/>
          <cell r="B1552"/>
          <cell r="C1552"/>
          <cell r="D1552"/>
          <cell r="E1552"/>
        </row>
        <row r="1553">
          <cell r="A1553"/>
          <cell r="B1553"/>
          <cell r="C1553"/>
          <cell r="D1553"/>
          <cell r="E1553"/>
        </row>
        <row r="1554">
          <cell r="A1554"/>
          <cell r="B1554"/>
          <cell r="C1554"/>
          <cell r="D1554"/>
          <cell r="E1554"/>
        </row>
        <row r="1555">
          <cell r="A1555"/>
          <cell r="B1555"/>
          <cell r="C1555"/>
          <cell r="D1555"/>
          <cell r="E1555"/>
        </row>
        <row r="1556">
          <cell r="A1556"/>
          <cell r="B1556"/>
          <cell r="C1556"/>
          <cell r="D1556"/>
          <cell r="E1556"/>
        </row>
        <row r="1557">
          <cell r="A1557"/>
          <cell r="B1557"/>
          <cell r="C1557"/>
          <cell r="D1557"/>
          <cell r="E1557"/>
        </row>
        <row r="1558">
          <cell r="A1558"/>
          <cell r="B1558"/>
          <cell r="C1558"/>
          <cell r="D1558"/>
          <cell r="E1558"/>
        </row>
        <row r="1559">
          <cell r="A1559"/>
          <cell r="B1559"/>
          <cell r="C1559"/>
          <cell r="D1559"/>
          <cell r="E1559"/>
        </row>
        <row r="1560">
          <cell r="A1560"/>
          <cell r="B1560"/>
          <cell r="C1560"/>
          <cell r="D1560"/>
          <cell r="E1560"/>
        </row>
        <row r="1561">
          <cell r="A1561"/>
          <cell r="B1561"/>
          <cell r="C1561"/>
          <cell r="D1561"/>
          <cell r="E1561"/>
        </row>
        <row r="1562">
          <cell r="A1562"/>
          <cell r="B1562"/>
          <cell r="C1562"/>
          <cell r="D1562"/>
          <cell r="E1562"/>
        </row>
        <row r="1563">
          <cell r="A1563"/>
          <cell r="B1563"/>
          <cell r="C1563"/>
          <cell r="D1563"/>
          <cell r="E1563"/>
        </row>
        <row r="1564">
          <cell r="A1564"/>
          <cell r="B1564"/>
          <cell r="C1564"/>
          <cell r="D1564"/>
          <cell r="E1564"/>
        </row>
        <row r="1565">
          <cell r="A1565"/>
          <cell r="B1565"/>
          <cell r="C1565"/>
          <cell r="D1565"/>
          <cell r="E1565"/>
        </row>
        <row r="1566">
          <cell r="A1566"/>
          <cell r="B1566"/>
          <cell r="C1566"/>
          <cell r="D1566"/>
          <cell r="E1566"/>
        </row>
        <row r="1567">
          <cell r="A1567"/>
          <cell r="B1567"/>
          <cell r="C1567"/>
          <cell r="D1567"/>
          <cell r="E1567"/>
        </row>
        <row r="1568">
          <cell r="A1568"/>
          <cell r="B1568"/>
          <cell r="C1568"/>
          <cell r="D1568"/>
          <cell r="E1568"/>
        </row>
        <row r="1569">
          <cell r="A1569"/>
          <cell r="B1569"/>
          <cell r="C1569"/>
          <cell r="D1569"/>
          <cell r="E1569"/>
        </row>
        <row r="1570">
          <cell r="A1570"/>
          <cell r="B1570"/>
          <cell r="C1570"/>
          <cell r="D1570"/>
          <cell r="E1570"/>
        </row>
        <row r="1571">
          <cell r="A1571"/>
          <cell r="B1571"/>
          <cell r="C1571"/>
          <cell r="D1571"/>
          <cell r="E1571"/>
        </row>
        <row r="1572">
          <cell r="A1572"/>
          <cell r="B1572"/>
          <cell r="C1572"/>
          <cell r="D1572"/>
          <cell r="E1572"/>
        </row>
        <row r="1573">
          <cell r="A1573"/>
          <cell r="B1573"/>
          <cell r="C1573"/>
          <cell r="D1573"/>
          <cell r="E1573"/>
        </row>
        <row r="1574">
          <cell r="A1574"/>
          <cell r="B1574"/>
          <cell r="C1574"/>
          <cell r="D1574"/>
          <cell r="E1574"/>
        </row>
        <row r="1575">
          <cell r="A1575"/>
          <cell r="B1575"/>
          <cell r="C1575"/>
          <cell r="D1575"/>
          <cell r="E1575"/>
        </row>
        <row r="1576">
          <cell r="A1576"/>
          <cell r="B1576"/>
          <cell r="C1576"/>
          <cell r="D1576"/>
          <cell r="E1576"/>
        </row>
        <row r="1577">
          <cell r="A1577"/>
          <cell r="B1577"/>
          <cell r="C1577"/>
          <cell r="D1577"/>
          <cell r="E1577"/>
        </row>
        <row r="1578">
          <cell r="A1578"/>
          <cell r="B1578"/>
          <cell r="C1578"/>
          <cell r="D1578"/>
          <cell r="E1578"/>
        </row>
        <row r="1579">
          <cell r="A1579"/>
          <cell r="B1579"/>
          <cell r="C1579"/>
          <cell r="D1579"/>
          <cell r="E1579"/>
        </row>
        <row r="1580">
          <cell r="A1580"/>
          <cell r="B1580"/>
          <cell r="C1580"/>
          <cell r="D1580"/>
          <cell r="E1580"/>
        </row>
        <row r="1581">
          <cell r="A1581"/>
          <cell r="B1581"/>
          <cell r="C1581"/>
          <cell r="D1581"/>
          <cell r="E1581"/>
        </row>
        <row r="1582">
          <cell r="A1582"/>
          <cell r="B1582"/>
          <cell r="C1582"/>
          <cell r="D1582"/>
          <cell r="E1582"/>
        </row>
        <row r="1583">
          <cell r="A1583"/>
          <cell r="B1583"/>
          <cell r="C1583"/>
          <cell r="D1583"/>
          <cell r="E1583"/>
        </row>
        <row r="1584">
          <cell r="A1584"/>
          <cell r="B1584"/>
          <cell r="C1584"/>
          <cell r="D1584"/>
          <cell r="E1584"/>
        </row>
        <row r="1585">
          <cell r="A1585"/>
          <cell r="B1585"/>
          <cell r="C1585"/>
          <cell r="D1585"/>
          <cell r="E1585"/>
        </row>
        <row r="1586">
          <cell r="A1586"/>
          <cell r="B1586"/>
          <cell r="C1586"/>
          <cell r="D1586"/>
          <cell r="E1586"/>
        </row>
        <row r="1587">
          <cell r="A1587"/>
          <cell r="B1587"/>
          <cell r="C1587"/>
          <cell r="D1587"/>
          <cell r="E1587"/>
        </row>
        <row r="1588">
          <cell r="A1588"/>
          <cell r="B1588"/>
          <cell r="C1588"/>
          <cell r="D1588"/>
          <cell r="E1588"/>
        </row>
        <row r="1589">
          <cell r="A1589"/>
          <cell r="B1589"/>
          <cell r="C1589"/>
          <cell r="D1589"/>
          <cell r="E1589"/>
        </row>
        <row r="1590">
          <cell r="A1590"/>
          <cell r="B1590"/>
          <cell r="C1590"/>
          <cell r="D1590"/>
          <cell r="E1590"/>
        </row>
        <row r="1591">
          <cell r="A1591"/>
          <cell r="B1591"/>
          <cell r="C1591"/>
          <cell r="D1591"/>
          <cell r="E1591"/>
        </row>
        <row r="1592">
          <cell r="A1592"/>
          <cell r="B1592"/>
          <cell r="C1592"/>
          <cell r="D1592"/>
          <cell r="E1592"/>
        </row>
        <row r="1593">
          <cell r="A1593"/>
          <cell r="B1593"/>
          <cell r="C1593"/>
          <cell r="D1593"/>
          <cell r="E1593"/>
        </row>
        <row r="1594">
          <cell r="A1594"/>
          <cell r="B1594"/>
          <cell r="C1594"/>
          <cell r="D1594"/>
          <cell r="E1594"/>
        </row>
        <row r="1595">
          <cell r="A1595"/>
          <cell r="B1595"/>
          <cell r="C1595"/>
          <cell r="D1595"/>
          <cell r="E1595"/>
        </row>
        <row r="1596">
          <cell r="A1596"/>
          <cell r="B1596"/>
          <cell r="C1596"/>
          <cell r="D1596"/>
          <cell r="E1596"/>
        </row>
        <row r="1597">
          <cell r="A1597"/>
          <cell r="B1597"/>
          <cell r="C1597"/>
          <cell r="D1597"/>
          <cell r="E1597"/>
        </row>
        <row r="1598">
          <cell r="A1598"/>
          <cell r="B1598"/>
          <cell r="C1598"/>
          <cell r="D1598"/>
          <cell r="E1598"/>
        </row>
        <row r="1599">
          <cell r="A1599"/>
          <cell r="B1599"/>
          <cell r="C1599"/>
          <cell r="D1599"/>
          <cell r="E1599"/>
        </row>
        <row r="1600">
          <cell r="A1600"/>
          <cell r="B1600"/>
          <cell r="C1600"/>
          <cell r="D1600"/>
          <cell r="E1600"/>
        </row>
        <row r="1601">
          <cell r="A1601"/>
          <cell r="B1601"/>
          <cell r="C1601"/>
          <cell r="D1601"/>
          <cell r="E1601"/>
        </row>
        <row r="1602">
          <cell r="A1602"/>
          <cell r="B1602"/>
          <cell r="C1602"/>
          <cell r="D1602"/>
          <cell r="E1602"/>
        </row>
        <row r="1603">
          <cell r="A1603"/>
          <cell r="B1603"/>
          <cell r="C1603"/>
          <cell r="D1603"/>
          <cell r="E1603"/>
        </row>
        <row r="1604">
          <cell r="A1604"/>
          <cell r="B1604"/>
          <cell r="C1604"/>
          <cell r="D1604"/>
          <cell r="E1604"/>
        </row>
        <row r="1605">
          <cell r="A1605"/>
          <cell r="B1605"/>
          <cell r="C1605"/>
          <cell r="D1605"/>
          <cell r="E1605"/>
        </row>
        <row r="1606">
          <cell r="A1606"/>
          <cell r="B1606"/>
          <cell r="C1606"/>
          <cell r="D1606"/>
          <cell r="E1606"/>
        </row>
        <row r="1607">
          <cell r="A1607"/>
          <cell r="B1607"/>
          <cell r="C1607"/>
          <cell r="D1607"/>
          <cell r="E1607"/>
        </row>
        <row r="1608">
          <cell r="A1608"/>
          <cell r="B1608"/>
          <cell r="C1608"/>
          <cell r="D1608"/>
          <cell r="E1608"/>
        </row>
        <row r="1609">
          <cell r="A1609"/>
          <cell r="B1609"/>
          <cell r="C1609"/>
          <cell r="D1609"/>
          <cell r="E1609"/>
        </row>
        <row r="1610">
          <cell r="A1610"/>
          <cell r="B1610"/>
          <cell r="C1610"/>
          <cell r="D1610"/>
          <cell r="E1610"/>
        </row>
        <row r="1611">
          <cell r="A1611"/>
          <cell r="B1611"/>
          <cell r="C1611"/>
          <cell r="D1611"/>
          <cell r="E1611"/>
        </row>
        <row r="1612">
          <cell r="A1612"/>
          <cell r="B1612"/>
          <cell r="C1612"/>
          <cell r="D1612"/>
          <cell r="E1612"/>
        </row>
        <row r="1613">
          <cell r="A1613"/>
          <cell r="B1613"/>
          <cell r="C1613"/>
          <cell r="D1613"/>
          <cell r="E1613"/>
        </row>
        <row r="1614">
          <cell r="A1614"/>
          <cell r="B1614"/>
          <cell r="C1614"/>
          <cell r="D1614"/>
          <cell r="E1614"/>
        </row>
        <row r="1615">
          <cell r="A1615"/>
          <cell r="B1615"/>
          <cell r="C1615"/>
          <cell r="D1615"/>
          <cell r="E1615"/>
        </row>
        <row r="1616">
          <cell r="A1616"/>
          <cell r="B1616"/>
          <cell r="C1616"/>
          <cell r="D1616"/>
          <cell r="E1616"/>
        </row>
        <row r="1617">
          <cell r="A1617"/>
          <cell r="B1617"/>
          <cell r="C1617"/>
          <cell r="D1617"/>
          <cell r="E1617"/>
        </row>
        <row r="1618">
          <cell r="A1618"/>
          <cell r="B1618"/>
          <cell r="C1618"/>
          <cell r="D1618"/>
          <cell r="E1618"/>
        </row>
        <row r="1619">
          <cell r="A1619"/>
          <cell r="B1619"/>
          <cell r="C1619"/>
          <cell r="D1619"/>
          <cell r="E1619"/>
        </row>
        <row r="1620">
          <cell r="A1620"/>
          <cell r="B1620"/>
          <cell r="C1620"/>
          <cell r="D1620"/>
          <cell r="E1620"/>
        </row>
        <row r="1621">
          <cell r="A1621"/>
          <cell r="B1621"/>
          <cell r="C1621"/>
          <cell r="D1621"/>
          <cell r="E1621"/>
        </row>
        <row r="1622">
          <cell r="A1622"/>
          <cell r="B1622"/>
          <cell r="C1622"/>
          <cell r="D1622"/>
          <cell r="E1622"/>
        </row>
        <row r="1623">
          <cell r="A1623"/>
          <cell r="B1623"/>
          <cell r="C1623"/>
          <cell r="D1623"/>
          <cell r="E1623"/>
        </row>
        <row r="1624">
          <cell r="A1624"/>
          <cell r="B1624"/>
          <cell r="C1624"/>
          <cell r="D1624"/>
          <cell r="E1624"/>
        </row>
        <row r="1625">
          <cell r="A1625"/>
          <cell r="B1625"/>
          <cell r="C1625"/>
          <cell r="D1625"/>
          <cell r="E1625"/>
        </row>
        <row r="1626">
          <cell r="A1626"/>
          <cell r="B1626"/>
          <cell r="C1626"/>
          <cell r="D1626"/>
          <cell r="E1626"/>
        </row>
        <row r="1627">
          <cell r="A1627"/>
          <cell r="B1627"/>
          <cell r="C1627"/>
          <cell r="D1627"/>
          <cell r="E1627"/>
        </row>
        <row r="1628">
          <cell r="A1628"/>
          <cell r="B1628"/>
          <cell r="C1628"/>
          <cell r="D1628"/>
          <cell r="E1628"/>
        </row>
        <row r="1629">
          <cell r="A1629"/>
          <cell r="B1629"/>
          <cell r="C1629"/>
          <cell r="D1629"/>
          <cell r="E1629"/>
        </row>
        <row r="1630">
          <cell r="A1630"/>
          <cell r="B1630"/>
          <cell r="C1630"/>
          <cell r="D1630"/>
          <cell r="E1630"/>
        </row>
        <row r="1631">
          <cell r="A1631"/>
          <cell r="B1631"/>
          <cell r="C1631"/>
          <cell r="D1631"/>
          <cell r="E1631"/>
        </row>
        <row r="1632">
          <cell r="A1632"/>
          <cell r="B1632"/>
          <cell r="C1632"/>
          <cell r="D1632"/>
          <cell r="E1632"/>
        </row>
        <row r="1633">
          <cell r="A1633"/>
          <cell r="B1633"/>
          <cell r="C1633"/>
          <cell r="D1633"/>
          <cell r="E1633"/>
        </row>
        <row r="1634">
          <cell r="A1634"/>
          <cell r="B1634"/>
          <cell r="C1634"/>
          <cell r="D1634"/>
          <cell r="E1634"/>
        </row>
        <row r="1635">
          <cell r="A1635"/>
          <cell r="B1635"/>
          <cell r="C1635"/>
          <cell r="D1635"/>
          <cell r="E1635"/>
        </row>
        <row r="1636">
          <cell r="A1636"/>
          <cell r="B1636"/>
          <cell r="C1636"/>
          <cell r="D1636"/>
          <cell r="E1636"/>
        </row>
        <row r="1637">
          <cell r="A1637"/>
          <cell r="B1637"/>
          <cell r="C1637"/>
          <cell r="D1637"/>
          <cell r="E1637"/>
        </row>
        <row r="1638">
          <cell r="A1638"/>
          <cell r="B1638"/>
          <cell r="C1638"/>
          <cell r="D1638"/>
          <cell r="E1638"/>
        </row>
        <row r="1639">
          <cell r="A1639"/>
          <cell r="B1639"/>
          <cell r="C1639"/>
          <cell r="D1639"/>
          <cell r="E1639"/>
        </row>
        <row r="1640">
          <cell r="A1640"/>
          <cell r="B1640"/>
          <cell r="C1640"/>
          <cell r="D1640"/>
          <cell r="E1640"/>
        </row>
        <row r="1641">
          <cell r="A1641"/>
          <cell r="B1641"/>
          <cell r="C1641"/>
          <cell r="D1641"/>
          <cell r="E1641"/>
        </row>
        <row r="1642">
          <cell r="A1642"/>
          <cell r="B1642"/>
          <cell r="C1642"/>
          <cell r="D1642"/>
          <cell r="E1642"/>
        </row>
        <row r="1643">
          <cell r="A1643"/>
          <cell r="B1643"/>
          <cell r="C1643"/>
          <cell r="D1643"/>
          <cell r="E1643"/>
        </row>
        <row r="1644">
          <cell r="A1644"/>
          <cell r="B1644"/>
          <cell r="C1644"/>
          <cell r="D1644"/>
          <cell r="E1644"/>
        </row>
        <row r="1645">
          <cell r="A1645"/>
          <cell r="B1645"/>
          <cell r="C1645"/>
          <cell r="D1645"/>
          <cell r="E1645"/>
        </row>
        <row r="1646">
          <cell r="A1646"/>
          <cell r="B1646"/>
          <cell r="C1646"/>
          <cell r="D1646"/>
          <cell r="E1646"/>
        </row>
        <row r="1647">
          <cell r="A1647"/>
          <cell r="B1647"/>
          <cell r="C1647"/>
          <cell r="D1647"/>
          <cell r="E1647"/>
        </row>
        <row r="1648">
          <cell r="A1648"/>
          <cell r="B1648"/>
          <cell r="C1648"/>
          <cell r="D1648"/>
          <cell r="E1648"/>
        </row>
        <row r="1649">
          <cell r="A1649"/>
          <cell r="B1649"/>
          <cell r="C1649"/>
          <cell r="D1649"/>
          <cell r="E1649"/>
        </row>
        <row r="1650">
          <cell r="A1650"/>
          <cell r="B1650"/>
          <cell r="C1650"/>
          <cell r="D1650"/>
          <cell r="E1650"/>
        </row>
        <row r="1651">
          <cell r="A1651"/>
          <cell r="B1651"/>
          <cell r="C1651"/>
          <cell r="D1651"/>
          <cell r="E1651"/>
        </row>
        <row r="1652">
          <cell r="A1652"/>
          <cell r="B1652"/>
          <cell r="C1652"/>
          <cell r="D1652"/>
          <cell r="E1652"/>
        </row>
      </sheetData>
      <sheetData sheetId="9">
        <row r="499">
          <cell r="G499">
            <v>0.28066465050554112</v>
          </cell>
        </row>
      </sheetData>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 details "/>
      <sheetName val="E COLUMN F01"/>
      <sheetName val="M COLUMN F02"/>
      <sheetName val="Carry Forward 18-19"/>
      <sheetName val="CAP &amp; CFWD"/>
      <sheetName val="MISSING VAT"/>
      <sheetName val="Sheet1"/>
      <sheetName val="TRANSACTION REPORT LP &amp; LR"/>
      <sheetName val="Sheet2"/>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0">
          <cell r="A90"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re Total Servic_Base0"/>
      <sheetName val="Cost Centre Total Servic"/>
      <sheetName val="Cost Centre Total USE"/>
      <sheetName val="Annual RA - Statutory Hierarchy"/>
      <sheetName val="Macro1"/>
      <sheetName val="Sheet2"/>
      <sheetName val="Income"/>
      <sheetName val="EWP Base Budget Workings - Full"/>
      <sheetName val="S.251 Budget"/>
      <sheetName val="Central, EY &amp; HN"/>
      <sheetName val="Cost_Centre_Total_Servic_Base0"/>
      <sheetName val="Annual_RA_-_Statutory_Hierarchy"/>
    </sheetNames>
    <sheetDataSet>
      <sheetData sheetId="0"/>
      <sheetData sheetId="1"/>
      <sheetData sheetId="2"/>
      <sheetData sheetId="3"/>
      <sheetData sheetId="4">
        <row r="83">
          <cell r="A83" t="str">
            <v>Recover</v>
          </cell>
        </row>
      </sheetData>
      <sheetData sheetId="5"/>
      <sheetData sheetId="6"/>
      <sheetData sheetId="7"/>
      <sheetData sheetId="8"/>
      <sheetData sheetId="9"/>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uffolklearning.co.uk/leadership-staff-development/schools-accountancy" TargetMode="External"/><Relationship Id="rId2" Type="http://schemas.openxmlformats.org/officeDocument/2006/relationships/hyperlink" Target="http://www.suffolklearning.co.uk/leadership-staff-development/schools-accountancy/school-funding/schools-block/growth-funding" TargetMode="External"/><Relationship Id="rId1" Type="http://schemas.openxmlformats.org/officeDocument/2006/relationships/hyperlink" Target="mailto:sat@suffolk.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44007/2020-21_NFF_schools_block_technical_note.pdf" TargetMode="External"/><Relationship Id="rId7" Type="http://schemas.openxmlformats.org/officeDocument/2006/relationships/drawing" Target="../drawings/drawing4.xml"/><Relationship Id="rId2" Type="http://schemas.openxmlformats.org/officeDocument/2006/relationships/hyperlink" Target="https://assets.publishing.service.gov.uk/government/uploads/system/uploads/attachment_data/file/844007/2020-21_NFF_schools_block_technical_note.pdf" TargetMode="External"/><Relationship Id="rId1" Type="http://schemas.openxmlformats.org/officeDocument/2006/relationships/hyperlink" Target="https://assets.publishing.service.gov.uk/government/uploads/system/uploads/attachment_data/file/831848/Schools_operational_guide_2020_to_2021.pdf" TargetMode="External"/><Relationship Id="rId6" Type="http://schemas.openxmlformats.org/officeDocument/2006/relationships/printerSettings" Target="../printerSettings/printerSettings4.bin"/><Relationship Id="rId5" Type="http://schemas.openxmlformats.org/officeDocument/2006/relationships/hyperlink" Target="https://assets.publishing.service.gov.uk/government/uploads/system/uploads/attachment_data/file/844007/2020-21_NFF_schools_block_technical_note.pdf" TargetMode="External"/><Relationship Id="rId4" Type="http://schemas.openxmlformats.org/officeDocument/2006/relationships/hyperlink" Target="https://assets.publishing.service.gov.uk/government/uploads/system/uploads/attachment_data/file/844007/2020-21_NFF_schools_block_technical_note.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U1210"/>
  <sheetViews>
    <sheetView showGridLines="0" showRowColHeaders="0" tabSelected="1" zoomScale="90" zoomScaleNormal="90" workbookViewId="0">
      <selection sqref="A1:S1"/>
    </sheetView>
  </sheetViews>
  <sheetFormatPr defaultColWidth="9.33203125" defaultRowHeight="18" x14ac:dyDescent="0.25"/>
  <cols>
    <col min="1" max="1" width="5.6640625" style="16" customWidth="1"/>
    <col min="2" max="2" width="9.33203125" style="16" customWidth="1"/>
    <col min="3" max="6" width="9.33203125" style="16"/>
    <col min="7" max="7" width="9.33203125" style="16" customWidth="1"/>
    <col min="8" max="9" width="9.33203125" style="16"/>
    <col min="10" max="10" width="10.6640625" style="16" customWidth="1"/>
    <col min="11" max="16384" width="9.33203125" style="16"/>
  </cols>
  <sheetData>
    <row r="1" spans="1:21" ht="48" customHeight="1" x14ac:dyDescent="0.25">
      <c r="A1" s="753" t="s">
        <v>86</v>
      </c>
      <c r="B1" s="754"/>
      <c r="C1" s="754"/>
      <c r="D1" s="754"/>
      <c r="E1" s="754"/>
      <c r="F1" s="754"/>
      <c r="G1" s="754"/>
      <c r="H1" s="754"/>
      <c r="I1" s="754"/>
      <c r="J1" s="754"/>
      <c r="K1" s="754"/>
      <c r="L1" s="754"/>
      <c r="M1" s="754"/>
      <c r="N1" s="754"/>
      <c r="O1" s="754"/>
      <c r="P1" s="754"/>
      <c r="Q1" s="754"/>
      <c r="R1" s="754"/>
      <c r="S1" s="755"/>
    </row>
    <row r="2" spans="1:21" ht="18.75" thickBot="1" x14ac:dyDescent="0.3">
      <c r="A2" s="107"/>
      <c r="B2" s="108"/>
      <c r="C2" s="108"/>
      <c r="D2" s="108"/>
      <c r="E2" s="108"/>
      <c r="F2" s="108"/>
      <c r="G2" s="108"/>
      <c r="H2" s="108"/>
      <c r="I2" s="108"/>
      <c r="J2" s="108"/>
      <c r="K2" s="108"/>
      <c r="L2" s="108"/>
      <c r="M2" s="108"/>
      <c r="N2" s="108"/>
      <c r="O2" s="108"/>
      <c r="P2" s="108"/>
      <c r="Q2" s="108"/>
      <c r="R2" s="108"/>
      <c r="S2" s="109"/>
    </row>
    <row r="3" spans="1:21" s="187" customFormat="1" ht="16.5" thickBot="1" x14ac:dyDescent="0.25">
      <c r="A3" s="242"/>
      <c r="B3" s="248" t="s">
        <v>1126</v>
      </c>
      <c r="C3" s="249"/>
      <c r="D3" s="249"/>
      <c r="E3" s="249"/>
      <c r="F3" s="249"/>
      <c r="G3" s="765" t="s">
        <v>480</v>
      </c>
      <c r="H3" s="766"/>
      <c r="I3" s="766"/>
      <c r="J3" s="766"/>
      <c r="K3" s="766"/>
      <c r="L3" s="767"/>
      <c r="M3" s="242"/>
      <c r="N3" s="251"/>
      <c r="O3" s="248"/>
      <c r="P3" s="252"/>
      <c r="Q3" s="282"/>
      <c r="R3" s="242"/>
      <c r="S3" s="254"/>
      <c r="T3" s="247"/>
    </row>
    <row r="4" spans="1:21" s="187" customFormat="1" ht="15.75" x14ac:dyDescent="0.2">
      <c r="A4" s="242"/>
      <c r="B4" s="251" t="s">
        <v>1133</v>
      </c>
      <c r="C4" s="249"/>
      <c r="D4" s="249"/>
      <c r="E4" s="249"/>
      <c r="F4" s="249"/>
      <c r="G4" s="250"/>
      <c r="H4" s="250"/>
      <c r="I4" s="250"/>
      <c r="J4" s="250"/>
      <c r="K4" s="250"/>
      <c r="L4" s="250"/>
      <c r="M4" s="242"/>
      <c r="N4" s="251"/>
      <c r="O4" s="248"/>
      <c r="P4" s="252"/>
      <c r="Q4" s="253"/>
      <c r="R4" s="242"/>
      <c r="S4" s="254"/>
      <c r="T4" s="247"/>
    </row>
    <row r="5" spans="1:21" s="187" customFormat="1" ht="20.25" x14ac:dyDescent="0.2">
      <c r="A5" s="242"/>
      <c r="B5" s="248"/>
      <c r="C5" s="249"/>
      <c r="D5" s="249"/>
      <c r="E5" s="249"/>
      <c r="F5" s="249"/>
      <c r="G5" s="255"/>
      <c r="H5" s="255"/>
      <c r="I5" s="255"/>
      <c r="J5" s="255" t="s">
        <v>1135</v>
      </c>
      <c r="K5" s="255"/>
      <c r="L5" s="250"/>
      <c r="M5" s="242"/>
      <c r="N5" s="251"/>
      <c r="O5" s="248"/>
      <c r="P5" s="252"/>
      <c r="Q5" s="253"/>
      <c r="R5" s="242"/>
      <c r="S5" s="254"/>
      <c r="T5" s="247"/>
    </row>
    <row r="6" spans="1:21" s="187" customFormat="1" ht="20.25" x14ac:dyDescent="0.2">
      <c r="A6" s="242"/>
      <c r="B6" s="248"/>
      <c r="C6" s="249"/>
      <c r="D6" s="249"/>
      <c r="E6" s="249"/>
      <c r="F6" s="249"/>
      <c r="G6" s="255"/>
      <c r="H6" s="255"/>
      <c r="I6" s="255"/>
      <c r="J6" s="255" t="str">
        <f>VLOOKUP($G$3,'2018-19 Budgets'!A:G,7,FALSE)</f>
        <v xml:space="preserve">   </v>
      </c>
      <c r="K6" s="255"/>
      <c r="L6" s="250"/>
      <c r="M6" s="242"/>
      <c r="N6" s="251"/>
      <c r="O6" s="248"/>
      <c r="P6" s="252"/>
      <c r="Q6" s="253"/>
      <c r="R6" s="242"/>
      <c r="S6" s="254"/>
      <c r="T6" s="247"/>
    </row>
    <row r="7" spans="1:21" s="187" customFormat="1" ht="20.25" x14ac:dyDescent="0.2">
      <c r="A7" s="242"/>
      <c r="B7" s="248"/>
      <c r="C7" s="249"/>
      <c r="D7" s="249"/>
      <c r="E7" s="249"/>
      <c r="F7" s="249"/>
      <c r="G7" s="255"/>
      <c r="H7" s="255"/>
      <c r="I7" s="255"/>
      <c r="J7" s="255" t="str">
        <f>CONCATENATE("LA School Number:  ",LEFT(G3,3))</f>
        <v>LA School Number:  000</v>
      </c>
      <c r="K7" s="255"/>
      <c r="L7" s="250"/>
      <c r="M7" s="242"/>
      <c r="N7" s="251"/>
      <c r="O7" s="248"/>
      <c r="P7" s="252"/>
      <c r="Q7" s="253"/>
      <c r="R7" s="242"/>
      <c r="S7" s="254"/>
      <c r="T7" s="247"/>
    </row>
    <row r="8" spans="1:21" s="187" customFormat="1" ht="20.25" x14ac:dyDescent="0.2">
      <c r="A8" s="242"/>
      <c r="B8" s="248"/>
      <c r="C8" s="249"/>
      <c r="D8" s="249"/>
      <c r="E8" s="249"/>
      <c r="F8" s="249"/>
      <c r="G8" s="752" t="s">
        <v>1804</v>
      </c>
      <c r="H8" s="752"/>
      <c r="I8" s="752"/>
      <c r="J8" s="752"/>
      <c r="K8" s="752"/>
      <c r="L8" s="752"/>
      <c r="M8" s="242"/>
      <c r="N8" s="251"/>
      <c r="O8" s="248"/>
      <c r="P8" s="252"/>
      <c r="Q8" s="253"/>
      <c r="R8" s="242"/>
      <c r="S8" s="254"/>
      <c r="T8" s="247"/>
    </row>
    <row r="9" spans="1:21" x14ac:dyDescent="0.25">
      <c r="A9" s="110"/>
      <c r="B9" s="74"/>
      <c r="C9" s="74"/>
      <c r="D9" s="74"/>
      <c r="E9" s="74"/>
      <c r="F9" s="74"/>
      <c r="G9" s="74"/>
      <c r="H9" s="74"/>
      <c r="I9" s="74"/>
      <c r="J9" s="74"/>
      <c r="K9" s="74"/>
      <c r="L9" s="74"/>
      <c r="M9" s="74"/>
      <c r="N9" s="74"/>
      <c r="O9" s="74"/>
      <c r="P9" s="74"/>
      <c r="Q9" s="74"/>
      <c r="R9" s="74"/>
      <c r="S9" s="111"/>
    </row>
    <row r="10" spans="1:21" x14ac:dyDescent="0.25">
      <c r="A10" s="110"/>
      <c r="B10" s="79" t="s">
        <v>87</v>
      </c>
      <c r="C10" s="75"/>
      <c r="D10" s="75"/>
      <c r="E10" s="75"/>
      <c r="F10" s="75"/>
      <c r="G10" s="75"/>
      <c r="H10" s="75"/>
      <c r="I10" s="75"/>
      <c r="J10" s="75"/>
      <c r="K10" s="75"/>
      <c r="L10" s="75"/>
      <c r="M10" s="75"/>
      <c r="N10" s="75"/>
      <c r="O10" s="75"/>
      <c r="P10" s="75"/>
      <c r="Q10" s="75"/>
      <c r="R10" s="76"/>
      <c r="S10" s="111"/>
      <c r="U10" s="119"/>
    </row>
    <row r="11" spans="1:21" x14ac:dyDescent="0.25">
      <c r="A11" s="110"/>
      <c r="B11" s="80" t="s">
        <v>90</v>
      </c>
      <c r="C11" s="77"/>
      <c r="D11" s="77"/>
      <c r="E11" s="77"/>
      <c r="F11" s="77"/>
      <c r="G11" s="77"/>
      <c r="H11" s="77"/>
      <c r="I11" s="77"/>
      <c r="J11" s="77"/>
      <c r="K11" s="77"/>
      <c r="L11" s="77"/>
      <c r="M11" s="77"/>
      <c r="N11" s="77"/>
      <c r="O11" s="77"/>
      <c r="P11" s="77"/>
      <c r="Q11" s="77"/>
      <c r="R11" s="78"/>
      <c r="S11" s="111"/>
      <c r="U11" s="119"/>
    </row>
    <row r="12" spans="1:21" x14ac:dyDescent="0.25">
      <c r="A12" s="110"/>
      <c r="B12" s="80" t="s">
        <v>88</v>
      </c>
      <c r="C12" s="77"/>
      <c r="D12" s="77"/>
      <c r="E12" s="77"/>
      <c r="F12" s="77"/>
      <c r="G12" s="77"/>
      <c r="H12" s="77"/>
      <c r="I12" s="77"/>
      <c r="J12" s="77"/>
      <c r="K12" s="77"/>
      <c r="L12" s="77"/>
      <c r="M12" s="77"/>
      <c r="N12" s="77"/>
      <c r="O12" s="77"/>
      <c r="P12" s="77"/>
      <c r="Q12" s="77"/>
      <c r="R12" s="78"/>
      <c r="S12" s="111"/>
      <c r="U12" s="119"/>
    </row>
    <row r="13" spans="1:21" x14ac:dyDescent="0.25">
      <c r="A13" s="110"/>
      <c r="B13" s="80" t="s">
        <v>89</v>
      </c>
      <c r="C13" s="77"/>
      <c r="D13" s="77"/>
      <c r="E13" s="77"/>
      <c r="F13" s="77"/>
      <c r="G13" s="77"/>
      <c r="H13" s="77"/>
      <c r="I13" s="77"/>
      <c r="J13" s="77"/>
      <c r="K13" s="77"/>
      <c r="L13" s="77"/>
      <c r="M13" s="77"/>
      <c r="N13" s="77"/>
      <c r="O13" s="77"/>
      <c r="P13" s="77"/>
      <c r="Q13" s="77"/>
      <c r="R13" s="78"/>
      <c r="S13" s="111"/>
    </row>
    <row r="14" spans="1:21" ht="28.5" customHeight="1" x14ac:dyDescent="0.25">
      <c r="A14" s="110"/>
      <c r="B14" s="756" t="s">
        <v>1146</v>
      </c>
      <c r="C14" s="757"/>
      <c r="D14" s="757"/>
      <c r="E14" s="757"/>
      <c r="F14" s="757"/>
      <c r="G14" s="757"/>
      <c r="H14" s="757"/>
      <c r="I14" s="757"/>
      <c r="J14" s="757"/>
      <c r="K14" s="757"/>
      <c r="L14" s="757"/>
      <c r="M14" s="757"/>
      <c r="N14" s="757"/>
      <c r="O14" s="757"/>
      <c r="P14" s="757"/>
      <c r="Q14" s="757"/>
      <c r="R14" s="758"/>
      <c r="S14" s="111"/>
    </row>
    <row r="15" spans="1:21" x14ac:dyDescent="0.25">
      <c r="A15" s="110"/>
      <c r="B15" s="74"/>
      <c r="C15" s="74"/>
      <c r="D15" s="74"/>
      <c r="E15" s="74"/>
      <c r="F15" s="74"/>
      <c r="G15" s="74"/>
      <c r="H15" s="74"/>
      <c r="I15" s="74"/>
      <c r="J15" s="74"/>
      <c r="K15" s="74"/>
      <c r="L15" s="74"/>
      <c r="M15" s="74"/>
      <c r="N15" s="74"/>
      <c r="O15" s="74"/>
      <c r="P15" s="74"/>
      <c r="Q15" s="74"/>
      <c r="R15" s="74"/>
      <c r="S15" s="111"/>
    </row>
    <row r="16" spans="1:21" ht="9" customHeight="1" x14ac:dyDescent="0.25">
      <c r="A16" s="110"/>
      <c r="B16" s="74"/>
      <c r="C16" s="74"/>
      <c r="D16" s="74"/>
      <c r="E16" s="74"/>
      <c r="F16" s="74"/>
      <c r="G16" s="74"/>
      <c r="H16" s="74"/>
      <c r="I16" s="74"/>
      <c r="J16" s="74"/>
      <c r="K16" s="74"/>
      <c r="L16" s="74"/>
      <c r="M16" s="74"/>
      <c r="N16" s="74"/>
      <c r="O16" s="74"/>
      <c r="P16" s="74"/>
      <c r="Q16" s="74"/>
      <c r="R16" s="74"/>
      <c r="S16" s="111"/>
    </row>
    <row r="17" spans="1:19" x14ac:dyDescent="0.25">
      <c r="A17" s="110"/>
      <c r="B17" s="74"/>
      <c r="C17" s="74"/>
      <c r="D17" s="74"/>
      <c r="E17" s="74"/>
      <c r="F17" s="74"/>
      <c r="G17" s="74"/>
      <c r="H17" s="74"/>
      <c r="I17" s="74"/>
      <c r="J17" s="74"/>
      <c r="K17" s="74"/>
      <c r="L17" s="74"/>
      <c r="M17" s="74"/>
      <c r="N17" s="74"/>
      <c r="O17" s="74"/>
      <c r="P17" s="74"/>
      <c r="Q17" s="74"/>
      <c r="R17" s="74"/>
      <c r="S17" s="111"/>
    </row>
    <row r="18" spans="1:19" x14ac:dyDescent="0.25">
      <c r="A18" s="110"/>
      <c r="B18" s="74"/>
      <c r="C18" s="74"/>
      <c r="D18" s="74"/>
      <c r="E18" s="74"/>
      <c r="F18" s="74"/>
      <c r="G18" s="74"/>
      <c r="H18" s="74"/>
      <c r="I18" s="74"/>
      <c r="J18" s="74"/>
      <c r="K18" s="74"/>
      <c r="L18" s="74"/>
      <c r="M18" s="74"/>
      <c r="N18" s="74"/>
      <c r="O18" s="74"/>
      <c r="P18" s="74"/>
      <c r="Q18" s="74"/>
      <c r="R18" s="74"/>
      <c r="S18" s="111"/>
    </row>
    <row r="19" spans="1:19" x14ac:dyDescent="0.25">
      <c r="A19" s="110"/>
      <c r="B19" s="74"/>
      <c r="C19" s="74"/>
      <c r="D19" s="74"/>
      <c r="E19" s="74"/>
      <c r="F19" s="74"/>
      <c r="G19" s="74"/>
      <c r="H19" s="74"/>
      <c r="I19" s="74"/>
      <c r="J19" s="74"/>
      <c r="K19" s="74"/>
      <c r="L19" s="74"/>
      <c r="M19" s="74"/>
      <c r="N19" s="74"/>
      <c r="O19" s="74"/>
      <c r="P19" s="74"/>
      <c r="Q19" s="74"/>
      <c r="R19" s="74"/>
      <c r="S19" s="111"/>
    </row>
    <row r="20" spans="1:19" x14ac:dyDescent="0.25">
      <c r="A20" s="110"/>
      <c r="B20" s="74"/>
      <c r="C20" s="74"/>
      <c r="D20" s="74"/>
      <c r="E20" s="74"/>
      <c r="F20" s="74"/>
      <c r="G20" s="74"/>
      <c r="H20" s="74"/>
      <c r="I20" s="74"/>
      <c r="J20" s="74"/>
      <c r="K20" s="74"/>
      <c r="L20" s="74"/>
      <c r="M20" s="74"/>
      <c r="N20" s="74"/>
      <c r="O20" s="74"/>
      <c r="P20" s="74"/>
      <c r="Q20" s="74"/>
      <c r="R20" s="74"/>
      <c r="S20" s="111"/>
    </row>
    <row r="21" spans="1:19" x14ac:dyDescent="0.25">
      <c r="A21" s="110"/>
      <c r="B21" s="74"/>
      <c r="C21" s="74"/>
      <c r="D21" s="74"/>
      <c r="E21" s="74"/>
      <c r="F21" s="74"/>
      <c r="G21" s="74"/>
      <c r="H21" s="74"/>
      <c r="I21" s="74"/>
      <c r="J21" s="74"/>
      <c r="K21" s="74"/>
      <c r="L21" s="74"/>
      <c r="M21" s="74"/>
      <c r="N21" s="74"/>
      <c r="O21" s="74"/>
      <c r="P21" s="74"/>
      <c r="Q21" s="74"/>
      <c r="R21" s="74"/>
      <c r="S21" s="111"/>
    </row>
    <row r="22" spans="1:19" x14ac:dyDescent="0.25">
      <c r="A22" s="110"/>
      <c r="B22" s="74"/>
      <c r="C22" s="74"/>
      <c r="D22" s="74"/>
      <c r="E22" s="74"/>
      <c r="F22" s="74"/>
      <c r="G22" s="74"/>
      <c r="H22" s="74"/>
      <c r="I22" s="74"/>
      <c r="J22" s="74"/>
      <c r="K22" s="74"/>
      <c r="L22" s="74"/>
      <c r="M22" s="74"/>
      <c r="N22" s="74"/>
      <c r="O22" s="74"/>
      <c r="P22" s="74"/>
      <c r="Q22" s="74"/>
      <c r="R22" s="74"/>
      <c r="S22" s="111"/>
    </row>
    <row r="23" spans="1:19" x14ac:dyDescent="0.25">
      <c r="A23" s="110"/>
      <c r="B23" s="74"/>
      <c r="C23" s="74"/>
      <c r="D23" s="74"/>
      <c r="E23" s="74"/>
      <c r="F23" s="74"/>
      <c r="G23" s="74"/>
      <c r="H23" s="74"/>
      <c r="I23" s="74"/>
      <c r="J23" s="74"/>
      <c r="K23" s="74"/>
      <c r="L23" s="74"/>
      <c r="M23" s="74"/>
      <c r="N23" s="74"/>
      <c r="O23" s="74"/>
      <c r="P23" s="74"/>
      <c r="Q23" s="74"/>
      <c r="R23" s="74"/>
      <c r="S23" s="111"/>
    </row>
    <row r="24" spans="1:19" x14ac:dyDescent="0.25">
      <c r="A24" s="110"/>
      <c r="B24" s="74"/>
      <c r="C24" s="74"/>
      <c r="D24" s="74"/>
      <c r="E24" s="74"/>
      <c r="F24" s="74"/>
      <c r="G24" s="74"/>
      <c r="H24" s="74"/>
      <c r="I24" s="74"/>
      <c r="J24" s="74"/>
      <c r="K24" s="74"/>
      <c r="L24" s="74"/>
      <c r="M24" s="74"/>
      <c r="N24" s="74"/>
      <c r="O24" s="74"/>
      <c r="P24" s="74"/>
      <c r="Q24" s="74"/>
      <c r="R24" s="74"/>
      <c r="S24" s="111"/>
    </row>
    <row r="25" spans="1:19" ht="108" customHeight="1" x14ac:dyDescent="0.25">
      <c r="A25" s="110"/>
      <c r="B25" s="762" t="s">
        <v>1994</v>
      </c>
      <c r="C25" s="763"/>
      <c r="D25" s="763"/>
      <c r="E25" s="763"/>
      <c r="F25" s="763"/>
      <c r="G25" s="763"/>
      <c r="H25" s="763"/>
      <c r="I25" s="763"/>
      <c r="J25" s="763"/>
      <c r="K25" s="763"/>
      <c r="L25" s="763"/>
      <c r="M25" s="763"/>
      <c r="N25" s="763"/>
      <c r="O25" s="763"/>
      <c r="P25" s="763"/>
      <c r="Q25" s="763"/>
      <c r="R25" s="764"/>
      <c r="S25" s="111"/>
    </row>
    <row r="26" spans="1:19" x14ac:dyDescent="0.25">
      <c r="A26" s="110"/>
      <c r="B26" s="74"/>
      <c r="C26" s="74"/>
      <c r="D26" s="74"/>
      <c r="E26" s="74"/>
      <c r="F26" s="74"/>
      <c r="G26" s="74"/>
      <c r="H26" s="74"/>
      <c r="I26" s="74"/>
      <c r="J26" s="74"/>
      <c r="K26" s="74"/>
      <c r="L26" s="74"/>
      <c r="M26" s="74"/>
      <c r="N26" s="74"/>
      <c r="O26" s="74"/>
      <c r="P26" s="74"/>
      <c r="Q26" s="74"/>
      <c r="R26" s="74"/>
      <c r="S26" s="111"/>
    </row>
    <row r="27" spans="1:19" ht="29.25" customHeight="1" x14ac:dyDescent="0.25">
      <c r="A27" s="110"/>
      <c r="B27" s="759" t="s">
        <v>462</v>
      </c>
      <c r="C27" s="760"/>
      <c r="D27" s="760"/>
      <c r="E27" s="760"/>
      <c r="F27" s="760"/>
      <c r="G27" s="760"/>
      <c r="H27" s="760"/>
      <c r="I27" s="760"/>
      <c r="J27" s="760"/>
      <c r="K27" s="760"/>
      <c r="L27" s="760"/>
      <c r="M27" s="760"/>
      <c r="N27" s="760"/>
      <c r="O27" s="760"/>
      <c r="P27" s="760"/>
      <c r="Q27" s="760"/>
      <c r="R27" s="761"/>
      <c r="S27" s="111"/>
    </row>
    <row r="28" spans="1:19" ht="8.25" customHeight="1" x14ac:dyDescent="0.25">
      <c r="A28" s="110"/>
      <c r="B28" s="74"/>
      <c r="C28" s="74"/>
      <c r="D28" s="74"/>
      <c r="E28" s="74"/>
      <c r="F28" s="74"/>
      <c r="G28" s="74"/>
      <c r="H28" s="74"/>
      <c r="I28" s="74"/>
      <c r="J28" s="74"/>
      <c r="K28" s="74"/>
      <c r="L28" s="74"/>
      <c r="M28" s="74"/>
      <c r="N28" s="74"/>
      <c r="O28" s="74"/>
      <c r="P28" s="74"/>
      <c r="Q28" s="74"/>
      <c r="R28" s="74"/>
      <c r="S28" s="111"/>
    </row>
    <row r="29" spans="1:19" ht="23.25" x14ac:dyDescent="0.25">
      <c r="A29" s="112"/>
      <c r="B29" s="113"/>
      <c r="C29" s="113"/>
      <c r="D29" s="113"/>
      <c r="E29" s="113"/>
      <c r="F29" s="113"/>
      <c r="G29" s="113"/>
      <c r="H29" s="113"/>
      <c r="I29" s="113"/>
      <c r="J29" s="114"/>
      <c r="K29" s="115"/>
      <c r="L29" s="114"/>
      <c r="M29" s="114"/>
      <c r="N29" s="114"/>
      <c r="O29" s="114"/>
      <c r="P29" s="116"/>
      <c r="Q29" s="127" t="s">
        <v>1989</v>
      </c>
      <c r="R29" s="114"/>
      <c r="S29" s="117"/>
    </row>
    <row r="30" spans="1:19" ht="4.5" customHeight="1" x14ac:dyDescent="0.25"/>
    <row r="31" spans="1:19" s="187" customFormat="1" ht="15.75" x14ac:dyDescent="0.2">
      <c r="A31" s="244"/>
      <c r="B31" s="749" t="s">
        <v>463</v>
      </c>
      <c r="C31" s="749"/>
      <c r="D31" s="749"/>
      <c r="E31" s="749"/>
      <c r="F31" s="243"/>
      <c r="G31" s="750" t="s">
        <v>1134</v>
      </c>
      <c r="H31" s="750"/>
      <c r="I31" s="750"/>
      <c r="J31" s="750"/>
      <c r="K31" s="751" t="s">
        <v>464</v>
      </c>
      <c r="L31" s="751"/>
      <c r="M31" s="751"/>
      <c r="N31" s="751"/>
      <c r="O31" s="751"/>
      <c r="P31" s="751"/>
      <c r="Q31" s="245"/>
      <c r="R31" s="245"/>
      <c r="S31" s="246"/>
    </row>
    <row r="32" spans="1:19" x14ac:dyDescent="0.25">
      <c r="A32" s="522"/>
      <c r="B32" s="522"/>
      <c r="C32" s="522"/>
      <c r="D32" s="522"/>
      <c r="E32" s="522"/>
      <c r="F32" s="522"/>
      <c r="G32" s="522"/>
      <c r="H32" s="522"/>
      <c r="I32" s="522"/>
      <c r="J32" s="522"/>
      <c r="K32" s="522"/>
      <c r="L32" s="522"/>
    </row>
    <row r="33" spans="1:12" x14ac:dyDescent="0.25">
      <c r="A33" s="522"/>
      <c r="B33" s="522"/>
      <c r="C33" s="522"/>
      <c r="D33" s="522"/>
      <c r="E33" s="522"/>
      <c r="F33" s="522"/>
      <c r="G33" s="522"/>
      <c r="H33" s="522"/>
      <c r="I33" s="522"/>
      <c r="J33" s="522"/>
      <c r="K33" s="522"/>
      <c r="L33" s="522"/>
    </row>
    <row r="34" spans="1:12" x14ac:dyDescent="0.25">
      <c r="A34" s="522"/>
      <c r="B34" s="522"/>
      <c r="C34" s="522"/>
      <c r="D34" s="522"/>
      <c r="E34" s="522"/>
      <c r="F34" s="522"/>
      <c r="G34" s="522"/>
      <c r="H34" s="522"/>
      <c r="I34" s="522"/>
      <c r="J34" s="522"/>
      <c r="K34" s="522"/>
      <c r="L34" s="522"/>
    </row>
    <row r="35" spans="1:12" x14ac:dyDescent="0.25">
      <c r="A35" s="522"/>
      <c r="B35" s="522"/>
      <c r="C35" s="522"/>
      <c r="D35" s="522"/>
      <c r="E35" s="522"/>
      <c r="F35" s="522"/>
      <c r="G35" s="522"/>
      <c r="H35" s="522"/>
      <c r="I35" s="522"/>
      <c r="J35" s="522"/>
      <c r="K35" s="522"/>
      <c r="L35" s="522"/>
    </row>
    <row r="36" spans="1:12" x14ac:dyDescent="0.25">
      <c r="A36" s="522"/>
      <c r="B36" s="522"/>
      <c r="C36" s="522"/>
      <c r="D36" s="522"/>
      <c r="E36" s="522"/>
      <c r="F36" s="522"/>
      <c r="G36" s="522"/>
      <c r="H36" s="522"/>
      <c r="I36" s="522"/>
      <c r="J36" s="522"/>
      <c r="K36" s="522"/>
      <c r="L36" s="522"/>
    </row>
    <row r="37" spans="1:12" x14ac:dyDescent="0.25">
      <c r="A37" s="522"/>
      <c r="B37" s="522"/>
      <c r="C37" s="522"/>
      <c r="D37" s="522"/>
      <c r="E37" s="522"/>
      <c r="F37" s="522"/>
      <c r="G37" s="522"/>
      <c r="H37" s="522"/>
      <c r="I37" s="522"/>
      <c r="J37" s="522"/>
      <c r="K37" s="522"/>
      <c r="L37" s="522"/>
    </row>
    <row r="38" spans="1:12" x14ac:dyDescent="0.25">
      <c r="A38" s="522"/>
      <c r="B38" s="522"/>
      <c r="C38" s="522"/>
      <c r="D38" s="522"/>
      <c r="E38" s="522"/>
      <c r="F38" s="522"/>
      <c r="G38" s="522"/>
      <c r="H38" s="522"/>
      <c r="I38" s="522"/>
      <c r="J38" s="522"/>
      <c r="K38" s="522"/>
      <c r="L38" s="522"/>
    </row>
    <row r="39" spans="1:12" x14ac:dyDescent="0.25">
      <c r="A39" s="522"/>
      <c r="B39" s="522"/>
      <c r="C39" s="522"/>
      <c r="D39" s="522"/>
      <c r="E39" s="522"/>
      <c r="F39" s="522"/>
      <c r="G39" s="522"/>
      <c r="H39" s="522"/>
      <c r="I39" s="522"/>
      <c r="J39" s="522"/>
      <c r="K39" s="522"/>
      <c r="L39" s="522"/>
    </row>
    <row r="40" spans="1:12" x14ac:dyDescent="0.25">
      <c r="A40" s="522"/>
      <c r="B40" s="522"/>
      <c r="C40" s="522"/>
      <c r="D40" s="522"/>
      <c r="E40" s="522"/>
      <c r="F40" s="522"/>
      <c r="G40" s="522"/>
      <c r="H40" s="522"/>
      <c r="I40" s="522"/>
      <c r="J40" s="522"/>
      <c r="K40" s="522"/>
      <c r="L40" s="522"/>
    </row>
    <row r="41" spans="1:12" x14ac:dyDescent="0.25">
      <c r="A41" s="522"/>
      <c r="B41" s="522"/>
      <c r="C41" s="522"/>
      <c r="D41" s="522"/>
      <c r="E41" s="522"/>
      <c r="F41" s="522"/>
      <c r="G41" s="522"/>
      <c r="H41" s="522"/>
      <c r="I41" s="522"/>
      <c r="J41" s="522"/>
      <c r="K41" s="522"/>
      <c r="L41" s="522"/>
    </row>
    <row r="42" spans="1:12" x14ac:dyDescent="0.25">
      <c r="A42" s="522"/>
      <c r="B42" s="522"/>
      <c r="C42" s="522"/>
      <c r="D42" s="522"/>
      <c r="E42" s="522"/>
      <c r="F42" s="522"/>
      <c r="G42" s="522"/>
      <c r="H42" s="522"/>
      <c r="I42" s="522"/>
      <c r="J42" s="522"/>
      <c r="K42" s="522"/>
      <c r="L42" s="522"/>
    </row>
    <row r="43" spans="1:12" x14ac:dyDescent="0.25">
      <c r="A43" s="522"/>
      <c r="B43" s="522"/>
      <c r="C43" s="522"/>
      <c r="D43" s="522"/>
      <c r="E43" s="522"/>
      <c r="F43" s="522"/>
      <c r="G43" s="522"/>
      <c r="H43" s="522"/>
      <c r="I43" s="522"/>
      <c r="J43" s="522"/>
      <c r="K43" s="522"/>
      <c r="L43" s="522"/>
    </row>
    <row r="44" spans="1:12" x14ac:dyDescent="0.25">
      <c r="A44" s="522"/>
      <c r="B44" s="522"/>
      <c r="C44" s="522"/>
      <c r="D44" s="522"/>
      <c r="E44" s="522"/>
      <c r="F44" s="522"/>
      <c r="G44" s="522"/>
      <c r="H44" s="522"/>
      <c r="I44" s="522"/>
      <c r="J44" s="522"/>
      <c r="K44" s="522"/>
      <c r="L44" s="522"/>
    </row>
    <row r="45" spans="1:12" x14ac:dyDescent="0.25">
      <c r="A45" s="522"/>
      <c r="B45" s="522"/>
      <c r="C45" s="522"/>
      <c r="D45" s="522"/>
      <c r="E45" s="522"/>
      <c r="F45" s="522"/>
      <c r="G45" s="522"/>
      <c r="H45" s="522"/>
      <c r="I45" s="522"/>
      <c r="J45" s="522"/>
      <c r="K45" s="522"/>
      <c r="L45" s="522"/>
    </row>
    <row r="46" spans="1:12" x14ac:dyDescent="0.25">
      <c r="A46" s="522"/>
      <c r="B46" s="522"/>
      <c r="C46" s="522"/>
      <c r="D46" s="522"/>
      <c r="E46" s="522"/>
      <c r="F46" s="522"/>
      <c r="G46" s="522"/>
      <c r="H46" s="522"/>
      <c r="I46" s="522"/>
      <c r="J46" s="522"/>
      <c r="K46" s="522"/>
      <c r="L46" s="522"/>
    </row>
    <row r="47" spans="1:12" x14ac:dyDescent="0.25">
      <c r="A47" s="522"/>
      <c r="B47" s="522"/>
      <c r="C47" s="522"/>
      <c r="D47" s="522"/>
      <c r="E47" s="522"/>
      <c r="F47" s="522"/>
      <c r="G47" s="522"/>
      <c r="H47" s="522"/>
      <c r="I47" s="522"/>
      <c r="J47" s="522"/>
      <c r="K47" s="522"/>
      <c r="L47" s="522"/>
    </row>
    <row r="48" spans="1:12" x14ac:dyDescent="0.25">
      <c r="A48" s="522"/>
      <c r="B48" s="522"/>
      <c r="C48" s="522"/>
      <c r="D48" s="522"/>
      <c r="E48" s="522"/>
      <c r="F48" s="522"/>
      <c r="G48" s="522"/>
      <c r="H48" s="522"/>
      <c r="I48" s="522"/>
      <c r="J48" s="522"/>
      <c r="K48" s="522"/>
      <c r="L48" s="522"/>
    </row>
    <row r="49" spans="1:12" x14ac:dyDescent="0.25">
      <c r="A49" s="522"/>
      <c r="B49" s="522"/>
      <c r="C49" s="522"/>
      <c r="D49" s="522"/>
      <c r="E49" s="522"/>
      <c r="F49" s="522"/>
      <c r="G49" s="522"/>
      <c r="H49" s="522"/>
      <c r="I49" s="522"/>
      <c r="J49" s="522"/>
      <c r="K49" s="522"/>
      <c r="L49" s="522"/>
    </row>
    <row r="50" spans="1:12" x14ac:dyDescent="0.25">
      <c r="A50" s="522"/>
      <c r="B50" s="522"/>
      <c r="C50" s="522"/>
      <c r="D50" s="522"/>
      <c r="E50" s="522"/>
      <c r="F50" s="522"/>
      <c r="G50" s="522"/>
      <c r="H50" s="522"/>
      <c r="I50" s="522"/>
      <c r="J50" s="522"/>
      <c r="K50" s="522"/>
      <c r="L50" s="522"/>
    </row>
    <row r="51" spans="1:12" x14ac:dyDescent="0.25">
      <c r="A51" s="522"/>
      <c r="B51" s="522"/>
      <c r="C51" s="522"/>
      <c r="D51" s="522"/>
      <c r="E51" s="522"/>
      <c r="F51" s="522"/>
      <c r="G51" s="522"/>
      <c r="H51" s="522"/>
      <c r="I51" s="522"/>
      <c r="J51" s="522"/>
      <c r="K51" s="522"/>
      <c r="L51" s="522"/>
    </row>
    <row r="52" spans="1:12" x14ac:dyDescent="0.25">
      <c r="A52" s="522"/>
      <c r="B52" s="522"/>
      <c r="C52" s="522"/>
      <c r="D52" s="522"/>
      <c r="E52" s="522"/>
      <c r="F52" s="522"/>
      <c r="G52" s="522"/>
      <c r="H52" s="522"/>
      <c r="I52" s="522"/>
      <c r="J52" s="522"/>
      <c r="K52" s="522"/>
      <c r="L52" s="522"/>
    </row>
    <row r="53" spans="1:12" x14ac:dyDescent="0.25">
      <c r="A53" s="291"/>
      <c r="B53" s="291"/>
      <c r="C53" s="291"/>
      <c r="D53" s="291"/>
      <c r="E53" s="291"/>
      <c r="F53" s="291"/>
      <c r="G53" s="291"/>
      <c r="H53" s="291"/>
      <c r="I53" s="291"/>
      <c r="J53" s="291"/>
      <c r="K53" s="291"/>
      <c r="L53" s="522"/>
    </row>
    <row r="54" spans="1:12" x14ac:dyDescent="0.25">
      <c r="A54" s="291"/>
      <c r="B54" s="291"/>
      <c r="C54" s="291"/>
      <c r="D54" s="291"/>
      <c r="E54" s="291"/>
      <c r="F54" s="291"/>
      <c r="G54" s="291"/>
      <c r="H54" s="291"/>
      <c r="I54" s="291"/>
      <c r="J54" s="291"/>
      <c r="K54" s="291"/>
      <c r="L54" s="522"/>
    </row>
    <row r="55" spans="1:12" x14ac:dyDescent="0.25">
      <c r="A55" s="291"/>
      <c r="B55" s="291"/>
      <c r="C55" s="291"/>
      <c r="D55" s="291"/>
      <c r="E55" s="291"/>
      <c r="F55" s="291"/>
      <c r="G55" s="291"/>
      <c r="H55" s="291"/>
      <c r="I55" s="291"/>
      <c r="J55" s="291"/>
      <c r="K55" s="291"/>
      <c r="L55" s="522"/>
    </row>
    <row r="56" spans="1:12" x14ac:dyDescent="0.25">
      <c r="A56" s="291"/>
      <c r="B56" s="291"/>
      <c r="C56" s="291"/>
      <c r="D56" s="291"/>
      <c r="E56" s="291"/>
      <c r="F56" s="291"/>
      <c r="G56" s="291"/>
      <c r="H56" s="291"/>
      <c r="I56" s="291"/>
      <c r="J56" s="291"/>
      <c r="K56" s="291"/>
      <c r="L56" s="522"/>
    </row>
    <row r="57" spans="1:12" x14ac:dyDescent="0.25">
      <c r="A57" s="291"/>
      <c r="B57" s="291"/>
      <c r="C57" s="291" t="s">
        <v>480</v>
      </c>
      <c r="D57" s="291"/>
      <c r="E57" s="291"/>
      <c r="F57" s="291"/>
      <c r="G57" s="291"/>
      <c r="H57" s="291"/>
      <c r="I57" s="291"/>
      <c r="J57" s="291"/>
      <c r="K57" s="291"/>
      <c r="L57" s="522"/>
    </row>
    <row r="58" spans="1:12" x14ac:dyDescent="0.25">
      <c r="A58" s="291"/>
      <c r="B58" s="291"/>
      <c r="C58" s="291" t="s">
        <v>807</v>
      </c>
      <c r="D58" s="291"/>
      <c r="E58" s="291"/>
      <c r="F58" s="291"/>
      <c r="G58" s="291"/>
      <c r="H58" s="291"/>
      <c r="I58" s="291"/>
      <c r="J58" s="291"/>
      <c r="K58" s="291"/>
      <c r="L58" s="522"/>
    </row>
    <row r="59" spans="1:12" x14ac:dyDescent="0.25">
      <c r="A59" s="291"/>
      <c r="B59" s="291"/>
      <c r="C59" s="291" t="s">
        <v>808</v>
      </c>
      <c r="D59" s="291"/>
      <c r="E59" s="291"/>
      <c r="F59" s="291"/>
      <c r="G59" s="291"/>
      <c r="H59" s="291"/>
      <c r="I59" s="291"/>
      <c r="J59" s="291"/>
      <c r="K59" s="291"/>
      <c r="L59" s="522"/>
    </row>
    <row r="60" spans="1:12" x14ac:dyDescent="0.25">
      <c r="A60" s="291"/>
      <c r="B60" s="291"/>
      <c r="C60" s="291" t="s">
        <v>809</v>
      </c>
      <c r="D60" s="291"/>
      <c r="E60" s="291"/>
      <c r="F60" s="291"/>
      <c r="G60" s="291"/>
      <c r="H60" s="291"/>
      <c r="I60" s="291"/>
      <c r="J60" s="291"/>
      <c r="K60" s="291"/>
      <c r="L60" s="522"/>
    </row>
    <row r="61" spans="1:12" x14ac:dyDescent="0.25">
      <c r="A61" s="291"/>
      <c r="B61" s="291"/>
      <c r="C61" s="291" t="s">
        <v>814</v>
      </c>
      <c r="D61" s="291"/>
      <c r="E61" s="291"/>
      <c r="F61" s="291"/>
      <c r="G61" s="291"/>
      <c r="H61" s="291"/>
      <c r="I61" s="291"/>
      <c r="J61" s="291"/>
      <c r="K61" s="291"/>
      <c r="L61" s="522"/>
    </row>
    <row r="62" spans="1:12" x14ac:dyDescent="0.25">
      <c r="A62" s="291"/>
      <c r="B62" s="291"/>
      <c r="C62" s="291" t="s">
        <v>815</v>
      </c>
      <c r="D62" s="291"/>
      <c r="E62" s="291"/>
      <c r="F62" s="291"/>
      <c r="G62" s="291"/>
      <c r="H62" s="291"/>
      <c r="I62" s="291"/>
      <c r="J62" s="291"/>
      <c r="K62" s="291"/>
      <c r="L62" s="522"/>
    </row>
    <row r="63" spans="1:12" x14ac:dyDescent="0.25">
      <c r="A63" s="291"/>
      <c r="B63" s="291"/>
      <c r="C63" s="291" t="s">
        <v>817</v>
      </c>
      <c r="D63" s="291"/>
      <c r="E63" s="291"/>
      <c r="F63" s="291"/>
      <c r="G63" s="291"/>
      <c r="H63" s="291"/>
      <c r="I63" s="291"/>
      <c r="J63" s="291"/>
      <c r="K63" s="291"/>
      <c r="L63" s="522"/>
    </row>
    <row r="64" spans="1:12" x14ac:dyDescent="0.25">
      <c r="A64" s="291"/>
      <c r="B64" s="291"/>
      <c r="C64" s="291" t="s">
        <v>819</v>
      </c>
      <c r="D64" s="291"/>
      <c r="E64" s="291"/>
      <c r="F64" s="291"/>
      <c r="G64" s="291"/>
      <c r="H64" s="291"/>
      <c r="I64" s="291"/>
      <c r="J64" s="291"/>
      <c r="K64" s="291"/>
      <c r="L64" s="522"/>
    </row>
    <row r="65" spans="1:12" x14ac:dyDescent="0.25">
      <c r="A65" s="291"/>
      <c r="B65" s="291"/>
      <c r="C65" s="291" t="s">
        <v>821</v>
      </c>
      <c r="D65" s="291"/>
      <c r="E65" s="291"/>
      <c r="F65" s="291"/>
      <c r="G65" s="291"/>
      <c r="H65" s="291"/>
      <c r="I65" s="291"/>
      <c r="J65" s="291"/>
      <c r="K65" s="291"/>
      <c r="L65" s="522"/>
    </row>
    <row r="66" spans="1:12" x14ac:dyDescent="0.25">
      <c r="A66" s="291"/>
      <c r="B66" s="291"/>
      <c r="C66" s="291" t="s">
        <v>824</v>
      </c>
      <c r="D66" s="291"/>
      <c r="E66" s="291"/>
      <c r="F66" s="291"/>
      <c r="G66" s="291"/>
      <c r="H66" s="291"/>
      <c r="I66" s="291"/>
      <c r="J66" s="291"/>
      <c r="K66" s="291"/>
      <c r="L66" s="522"/>
    </row>
    <row r="67" spans="1:12" x14ac:dyDescent="0.25">
      <c r="A67" s="291"/>
      <c r="B67" s="291"/>
      <c r="C67" s="291" t="s">
        <v>832</v>
      </c>
      <c r="D67" s="291"/>
      <c r="E67" s="291"/>
      <c r="F67" s="291"/>
      <c r="G67" s="291"/>
      <c r="H67" s="291"/>
      <c r="I67" s="291"/>
      <c r="J67" s="291"/>
      <c r="K67" s="291"/>
      <c r="L67" s="522"/>
    </row>
    <row r="68" spans="1:12" x14ac:dyDescent="0.25">
      <c r="A68" s="291"/>
      <c r="B68" s="291"/>
      <c r="C68" s="291" t="s">
        <v>849</v>
      </c>
      <c r="D68" s="291"/>
      <c r="E68" s="291"/>
      <c r="F68" s="291"/>
      <c r="G68" s="291"/>
      <c r="H68" s="291"/>
      <c r="I68" s="291"/>
      <c r="J68" s="291"/>
      <c r="K68" s="291"/>
      <c r="L68" s="522"/>
    </row>
    <row r="69" spans="1:12" x14ac:dyDescent="0.25">
      <c r="A69" s="291"/>
      <c r="B69" s="291"/>
      <c r="C69" s="291" t="s">
        <v>859</v>
      </c>
      <c r="D69" s="291"/>
      <c r="E69" s="291"/>
      <c r="F69" s="291"/>
      <c r="G69" s="291"/>
      <c r="H69" s="291"/>
      <c r="I69" s="291"/>
      <c r="J69" s="291"/>
      <c r="K69" s="291"/>
      <c r="L69" s="522"/>
    </row>
    <row r="70" spans="1:12" x14ac:dyDescent="0.25">
      <c r="A70" s="291"/>
      <c r="B70" s="291"/>
      <c r="C70" s="291" t="s">
        <v>862</v>
      </c>
      <c r="D70" s="291"/>
      <c r="E70" s="291"/>
      <c r="F70" s="291"/>
      <c r="G70" s="291"/>
      <c r="H70" s="291"/>
      <c r="I70" s="291"/>
      <c r="J70" s="291"/>
      <c r="K70" s="291"/>
      <c r="L70" s="522"/>
    </row>
    <row r="71" spans="1:12" x14ac:dyDescent="0.25">
      <c r="A71" s="291"/>
      <c r="B71" s="291"/>
      <c r="C71" s="291" t="s">
        <v>864</v>
      </c>
      <c r="D71" s="291"/>
      <c r="E71" s="291"/>
      <c r="F71" s="291"/>
      <c r="G71" s="291"/>
      <c r="H71" s="291"/>
      <c r="I71" s="291"/>
      <c r="J71" s="291"/>
      <c r="K71" s="291"/>
      <c r="L71" s="522"/>
    </row>
    <row r="72" spans="1:12" x14ac:dyDescent="0.25">
      <c r="A72" s="291"/>
      <c r="B72" s="291"/>
      <c r="C72" s="291" t="s">
        <v>868</v>
      </c>
      <c r="D72" s="291"/>
      <c r="E72" s="291"/>
      <c r="F72" s="291"/>
      <c r="G72" s="291"/>
      <c r="H72" s="291"/>
      <c r="I72" s="291"/>
      <c r="J72" s="291"/>
      <c r="K72" s="291"/>
      <c r="L72" s="522"/>
    </row>
    <row r="73" spans="1:12" x14ac:dyDescent="0.25">
      <c r="A73" s="291"/>
      <c r="B73" s="291"/>
      <c r="C73" s="291" t="s">
        <v>869</v>
      </c>
      <c r="D73" s="291"/>
      <c r="E73" s="291"/>
      <c r="F73" s="291"/>
      <c r="G73" s="291"/>
      <c r="H73" s="291"/>
      <c r="I73" s="291"/>
      <c r="J73" s="291"/>
      <c r="K73" s="291"/>
      <c r="L73" s="522"/>
    </row>
    <row r="74" spans="1:12" x14ac:dyDescent="0.25">
      <c r="A74" s="291"/>
      <c r="B74" s="291"/>
      <c r="C74" s="291" t="s">
        <v>870</v>
      </c>
      <c r="D74" s="291"/>
      <c r="E74" s="291"/>
      <c r="F74" s="291"/>
      <c r="G74" s="291"/>
      <c r="H74" s="291"/>
      <c r="I74" s="291"/>
      <c r="J74" s="291"/>
      <c r="K74" s="291"/>
      <c r="L74" s="522"/>
    </row>
    <row r="75" spans="1:12" x14ac:dyDescent="0.25">
      <c r="A75" s="291"/>
      <c r="B75" s="291"/>
      <c r="C75" s="291" t="s">
        <v>883</v>
      </c>
      <c r="D75" s="291"/>
      <c r="E75" s="291"/>
      <c r="F75" s="291"/>
      <c r="G75" s="291"/>
      <c r="H75" s="291"/>
      <c r="I75" s="291"/>
      <c r="J75" s="291"/>
      <c r="K75" s="291"/>
      <c r="L75" s="522"/>
    </row>
    <row r="76" spans="1:12" x14ac:dyDescent="0.25">
      <c r="A76" s="291"/>
      <c r="B76" s="291"/>
      <c r="C76" s="291" t="s">
        <v>884</v>
      </c>
      <c r="D76" s="291"/>
      <c r="E76" s="291"/>
      <c r="F76" s="291"/>
      <c r="G76" s="291"/>
      <c r="H76" s="291"/>
      <c r="I76" s="291"/>
      <c r="J76" s="291"/>
      <c r="K76" s="291"/>
      <c r="L76" s="522"/>
    </row>
    <row r="77" spans="1:12" x14ac:dyDescent="0.25">
      <c r="A77" s="291"/>
      <c r="B77" s="291"/>
      <c r="C77" s="291" t="s">
        <v>885</v>
      </c>
      <c r="D77" s="291"/>
      <c r="E77" s="291"/>
      <c r="F77" s="291"/>
      <c r="G77" s="291"/>
      <c r="H77" s="291"/>
      <c r="I77" s="291"/>
      <c r="J77" s="291"/>
      <c r="K77" s="291"/>
      <c r="L77" s="522"/>
    </row>
    <row r="78" spans="1:12" x14ac:dyDescent="0.25">
      <c r="A78" s="291"/>
      <c r="B78" s="291"/>
      <c r="C78" s="291" t="s">
        <v>886</v>
      </c>
      <c r="D78" s="291"/>
      <c r="E78" s="291"/>
      <c r="F78" s="291"/>
      <c r="G78" s="291"/>
      <c r="H78" s="291"/>
      <c r="I78" s="291"/>
      <c r="J78" s="291"/>
      <c r="K78" s="291"/>
      <c r="L78" s="522"/>
    </row>
    <row r="79" spans="1:12" x14ac:dyDescent="0.25">
      <c r="A79" s="291"/>
      <c r="B79" s="291"/>
      <c r="C79" s="291" t="s">
        <v>888</v>
      </c>
      <c r="D79" s="291"/>
      <c r="E79" s="291"/>
      <c r="F79" s="291"/>
      <c r="G79" s="291"/>
      <c r="H79" s="291"/>
      <c r="I79" s="291"/>
      <c r="J79" s="291"/>
      <c r="K79" s="291"/>
      <c r="L79" s="522"/>
    </row>
    <row r="80" spans="1:12" x14ac:dyDescent="0.25">
      <c r="A80" s="291"/>
      <c r="B80" s="291"/>
      <c r="C80" s="291" t="s">
        <v>889</v>
      </c>
      <c r="D80" s="291"/>
      <c r="E80" s="291"/>
      <c r="F80" s="291"/>
      <c r="G80" s="291"/>
      <c r="H80" s="291"/>
      <c r="I80" s="291"/>
      <c r="J80" s="291"/>
      <c r="K80" s="291"/>
      <c r="L80" s="522"/>
    </row>
    <row r="81" spans="1:12" x14ac:dyDescent="0.25">
      <c r="A81" s="291"/>
      <c r="B81" s="291"/>
      <c r="C81" s="291" t="s">
        <v>892</v>
      </c>
      <c r="D81" s="291"/>
      <c r="E81" s="291"/>
      <c r="F81" s="291"/>
      <c r="G81" s="291"/>
      <c r="H81" s="291"/>
      <c r="I81" s="291"/>
      <c r="J81" s="291"/>
      <c r="K81" s="291"/>
      <c r="L81" s="522"/>
    </row>
    <row r="82" spans="1:12" x14ac:dyDescent="0.25">
      <c r="A82" s="291"/>
      <c r="B82" s="291"/>
      <c r="C82" s="291" t="s">
        <v>893</v>
      </c>
      <c r="D82" s="291"/>
      <c r="E82" s="291"/>
      <c r="F82" s="291"/>
      <c r="G82" s="291"/>
      <c r="H82" s="291"/>
      <c r="I82" s="291"/>
      <c r="J82" s="291"/>
      <c r="K82" s="291"/>
      <c r="L82" s="522"/>
    </row>
    <row r="83" spans="1:12" x14ac:dyDescent="0.25">
      <c r="A83" s="291"/>
      <c r="B83" s="291"/>
      <c r="C83" s="291" t="s">
        <v>894</v>
      </c>
      <c r="D83" s="291"/>
      <c r="E83" s="291"/>
      <c r="F83" s="291"/>
      <c r="G83" s="291"/>
      <c r="H83" s="291"/>
      <c r="I83" s="291"/>
      <c r="J83" s="291"/>
      <c r="K83" s="291"/>
      <c r="L83" s="522"/>
    </row>
    <row r="84" spans="1:12" x14ac:dyDescent="0.25">
      <c r="A84" s="291"/>
      <c r="B84" s="291"/>
      <c r="C84" s="291" t="s">
        <v>897</v>
      </c>
      <c r="D84" s="291"/>
      <c r="E84" s="291"/>
      <c r="F84" s="291"/>
      <c r="G84" s="291"/>
      <c r="H84" s="291"/>
      <c r="I84" s="291"/>
      <c r="J84" s="291"/>
      <c r="K84" s="291"/>
      <c r="L84" s="522"/>
    </row>
    <row r="85" spans="1:12" x14ac:dyDescent="0.25">
      <c r="A85" s="291"/>
      <c r="B85" s="291"/>
      <c r="C85" s="291" t="s">
        <v>898</v>
      </c>
      <c r="D85" s="291"/>
      <c r="E85" s="291"/>
      <c r="F85" s="291"/>
      <c r="G85" s="291"/>
      <c r="H85" s="291"/>
      <c r="I85" s="291"/>
      <c r="J85" s="291"/>
      <c r="K85" s="291"/>
      <c r="L85" s="522"/>
    </row>
    <row r="86" spans="1:12" x14ac:dyDescent="0.25">
      <c r="A86" s="291"/>
      <c r="B86" s="291"/>
      <c r="C86" s="291" t="s">
        <v>900</v>
      </c>
      <c r="D86" s="291"/>
      <c r="E86" s="291"/>
      <c r="F86" s="291"/>
      <c r="G86" s="291"/>
      <c r="H86" s="291"/>
      <c r="I86" s="291"/>
      <c r="J86" s="291"/>
      <c r="K86" s="291"/>
      <c r="L86" s="522"/>
    </row>
    <row r="87" spans="1:12" x14ac:dyDescent="0.25">
      <c r="A87" s="291"/>
      <c r="B87" s="291"/>
      <c r="C87" s="291" t="s">
        <v>903</v>
      </c>
      <c r="D87" s="291"/>
      <c r="E87" s="291"/>
      <c r="F87" s="291"/>
      <c r="G87" s="291"/>
      <c r="H87" s="291"/>
      <c r="I87" s="291"/>
      <c r="J87" s="291"/>
      <c r="K87" s="291"/>
      <c r="L87" s="522"/>
    </row>
    <row r="88" spans="1:12" x14ac:dyDescent="0.25">
      <c r="A88" s="291"/>
      <c r="B88" s="291"/>
      <c r="C88" s="291" t="s">
        <v>904</v>
      </c>
      <c r="D88" s="291"/>
      <c r="E88" s="291"/>
      <c r="F88" s="291"/>
      <c r="G88" s="291"/>
      <c r="H88" s="291"/>
      <c r="I88" s="291"/>
      <c r="J88" s="291"/>
      <c r="K88" s="291"/>
      <c r="L88" s="522"/>
    </row>
    <row r="89" spans="1:12" x14ac:dyDescent="0.25">
      <c r="A89" s="291"/>
      <c r="B89" s="291"/>
      <c r="C89" s="291" t="s">
        <v>905</v>
      </c>
      <c r="D89" s="291"/>
      <c r="E89" s="291"/>
      <c r="F89" s="291"/>
      <c r="G89" s="291"/>
      <c r="H89" s="291"/>
      <c r="I89" s="291"/>
      <c r="J89" s="291"/>
      <c r="K89" s="291"/>
      <c r="L89" s="522"/>
    </row>
    <row r="90" spans="1:12" x14ac:dyDescent="0.25">
      <c r="A90" s="291"/>
      <c r="B90" s="291"/>
      <c r="C90" s="291" t="s">
        <v>909</v>
      </c>
      <c r="D90" s="291"/>
      <c r="E90" s="291"/>
      <c r="F90" s="291"/>
      <c r="G90" s="291"/>
      <c r="H90" s="291"/>
      <c r="I90" s="291"/>
      <c r="J90" s="291"/>
      <c r="K90" s="291"/>
      <c r="L90" s="522"/>
    </row>
    <row r="91" spans="1:12" x14ac:dyDescent="0.25">
      <c r="A91" s="291"/>
      <c r="B91" s="291"/>
      <c r="C91" s="291" t="s">
        <v>910</v>
      </c>
      <c r="D91" s="291"/>
      <c r="E91" s="291"/>
      <c r="F91" s="291"/>
      <c r="G91" s="291"/>
      <c r="H91" s="291"/>
      <c r="I91" s="291"/>
      <c r="J91" s="291"/>
      <c r="K91" s="291"/>
      <c r="L91" s="522"/>
    </row>
    <row r="92" spans="1:12" x14ac:dyDescent="0.25">
      <c r="A92" s="291"/>
      <c r="B92" s="291"/>
      <c r="C92" s="291" t="s">
        <v>917</v>
      </c>
      <c r="D92" s="291"/>
      <c r="E92" s="291"/>
      <c r="F92" s="291"/>
      <c r="G92" s="291"/>
      <c r="H92" s="291"/>
      <c r="I92" s="291"/>
      <c r="J92" s="291"/>
      <c r="K92" s="291"/>
      <c r="L92" s="522"/>
    </row>
    <row r="93" spans="1:12" x14ac:dyDescent="0.25">
      <c r="A93" s="291"/>
      <c r="B93" s="291"/>
      <c r="C93" s="291" t="s">
        <v>918</v>
      </c>
      <c r="D93" s="291"/>
      <c r="E93" s="291"/>
      <c r="F93" s="291"/>
      <c r="G93" s="291"/>
      <c r="H93" s="291"/>
      <c r="I93" s="291"/>
      <c r="J93" s="291"/>
      <c r="K93" s="291"/>
      <c r="L93" s="522"/>
    </row>
    <row r="94" spans="1:12" x14ac:dyDescent="0.25">
      <c r="A94" s="291"/>
      <c r="B94" s="291"/>
      <c r="C94" s="291" t="s">
        <v>926</v>
      </c>
      <c r="D94" s="291"/>
      <c r="E94" s="291"/>
      <c r="F94" s="291"/>
      <c r="G94" s="291"/>
      <c r="H94" s="291"/>
      <c r="I94" s="291"/>
      <c r="J94" s="291"/>
      <c r="K94" s="291"/>
      <c r="L94" s="522"/>
    </row>
    <row r="95" spans="1:12" x14ac:dyDescent="0.25">
      <c r="A95" s="291"/>
      <c r="B95" s="291"/>
      <c r="C95" s="291" t="s">
        <v>928</v>
      </c>
      <c r="D95" s="291"/>
      <c r="E95" s="291"/>
      <c r="F95" s="291"/>
      <c r="G95" s="291"/>
      <c r="H95" s="291"/>
      <c r="I95" s="291"/>
      <c r="J95" s="291"/>
      <c r="K95" s="291"/>
      <c r="L95" s="522"/>
    </row>
    <row r="96" spans="1:12" x14ac:dyDescent="0.25">
      <c r="A96" s="291"/>
      <c r="B96" s="291"/>
      <c r="C96" s="291" t="s">
        <v>930</v>
      </c>
      <c r="D96" s="291"/>
      <c r="E96" s="291"/>
      <c r="F96" s="291"/>
      <c r="G96" s="291"/>
      <c r="H96" s="291"/>
      <c r="I96" s="291"/>
      <c r="J96" s="291"/>
      <c r="K96" s="291"/>
      <c r="L96" s="522"/>
    </row>
    <row r="97" spans="1:12" x14ac:dyDescent="0.25">
      <c r="A97" s="291"/>
      <c r="B97" s="291"/>
      <c r="C97" s="291" t="s">
        <v>932</v>
      </c>
      <c r="D97" s="291"/>
      <c r="E97" s="291"/>
      <c r="F97" s="291"/>
      <c r="G97" s="291"/>
      <c r="H97" s="291"/>
      <c r="I97" s="291"/>
      <c r="J97" s="291"/>
      <c r="K97" s="291"/>
      <c r="L97" s="522"/>
    </row>
    <row r="98" spans="1:12" x14ac:dyDescent="0.25">
      <c r="A98" s="291"/>
      <c r="B98" s="291"/>
      <c r="C98" s="291" t="s">
        <v>933</v>
      </c>
      <c r="D98" s="291"/>
      <c r="E98" s="291"/>
      <c r="F98" s="291"/>
      <c r="G98" s="291"/>
      <c r="H98" s="291"/>
      <c r="I98" s="291"/>
      <c r="J98" s="291"/>
      <c r="K98" s="291"/>
      <c r="L98" s="522"/>
    </row>
    <row r="99" spans="1:12" x14ac:dyDescent="0.25">
      <c r="A99" s="291"/>
      <c r="B99" s="291"/>
      <c r="C99" s="291" t="s">
        <v>934</v>
      </c>
      <c r="D99" s="291"/>
      <c r="E99" s="291"/>
      <c r="F99" s="291"/>
      <c r="G99" s="291"/>
      <c r="H99" s="291"/>
      <c r="I99" s="291"/>
      <c r="J99" s="291"/>
      <c r="K99" s="291"/>
      <c r="L99" s="522"/>
    </row>
    <row r="100" spans="1:12" x14ac:dyDescent="0.25">
      <c r="A100" s="291"/>
      <c r="B100" s="291"/>
      <c r="C100" s="748" t="s">
        <v>942</v>
      </c>
      <c r="D100" s="291"/>
      <c r="E100" s="291"/>
      <c r="F100" s="291"/>
      <c r="G100" s="291"/>
      <c r="H100" s="291"/>
      <c r="I100" s="291"/>
      <c r="J100" s="291"/>
      <c r="K100" s="291"/>
      <c r="L100" s="522"/>
    </row>
    <row r="101" spans="1:12" x14ac:dyDescent="0.25">
      <c r="A101" s="291"/>
      <c r="B101" s="291"/>
      <c r="C101" s="291" t="s">
        <v>944</v>
      </c>
      <c r="D101" s="291"/>
      <c r="E101" s="291"/>
      <c r="F101" s="291"/>
      <c r="G101" s="291"/>
      <c r="H101" s="291"/>
      <c r="I101" s="291"/>
      <c r="J101" s="291"/>
      <c r="K101" s="291"/>
      <c r="L101" s="522"/>
    </row>
    <row r="102" spans="1:12" x14ac:dyDescent="0.25">
      <c r="A102" s="291"/>
      <c r="B102" s="291"/>
      <c r="C102" s="291" t="s">
        <v>945</v>
      </c>
      <c r="D102" s="291"/>
      <c r="E102" s="291"/>
      <c r="F102" s="291"/>
      <c r="G102" s="291"/>
      <c r="H102" s="291"/>
      <c r="I102" s="291"/>
      <c r="J102" s="291"/>
      <c r="K102" s="291"/>
      <c r="L102" s="522"/>
    </row>
    <row r="103" spans="1:12" x14ac:dyDescent="0.25">
      <c r="A103" s="291"/>
      <c r="B103" s="291"/>
      <c r="C103" s="291" t="s">
        <v>946</v>
      </c>
      <c r="D103" s="291"/>
      <c r="E103" s="291"/>
      <c r="F103" s="291"/>
      <c r="G103" s="291"/>
      <c r="H103" s="291"/>
      <c r="I103" s="291"/>
      <c r="J103" s="291"/>
      <c r="K103" s="291"/>
      <c r="L103" s="522"/>
    </row>
    <row r="104" spans="1:12" x14ac:dyDescent="0.25">
      <c r="A104" s="291"/>
      <c r="B104" s="291"/>
      <c r="C104" s="291" t="s">
        <v>947</v>
      </c>
      <c r="D104" s="291"/>
      <c r="E104" s="291"/>
      <c r="F104" s="291"/>
      <c r="G104" s="291"/>
      <c r="H104" s="291"/>
      <c r="I104" s="291"/>
      <c r="J104" s="291"/>
      <c r="K104" s="291"/>
      <c r="L104" s="522"/>
    </row>
    <row r="105" spans="1:12" x14ac:dyDescent="0.25">
      <c r="A105" s="291"/>
      <c r="B105" s="291"/>
      <c r="C105" s="291" t="s">
        <v>948</v>
      </c>
      <c r="D105" s="291"/>
      <c r="E105" s="291"/>
      <c r="F105" s="291"/>
      <c r="G105" s="291"/>
      <c r="H105" s="291"/>
      <c r="I105" s="291"/>
      <c r="J105" s="291"/>
      <c r="K105" s="291"/>
      <c r="L105" s="522"/>
    </row>
    <row r="106" spans="1:12" x14ac:dyDescent="0.25">
      <c r="A106" s="291"/>
      <c r="B106" s="291"/>
      <c r="C106" s="291" t="s">
        <v>950</v>
      </c>
      <c r="D106" s="291"/>
      <c r="E106" s="291"/>
      <c r="F106" s="291"/>
      <c r="G106" s="291"/>
      <c r="H106" s="291"/>
      <c r="I106" s="291"/>
      <c r="J106" s="291"/>
      <c r="K106" s="291"/>
      <c r="L106" s="522"/>
    </row>
    <row r="107" spans="1:12" x14ac:dyDescent="0.25">
      <c r="A107" s="291"/>
      <c r="B107" s="291"/>
      <c r="C107" s="291" t="s">
        <v>951</v>
      </c>
      <c r="D107" s="291"/>
      <c r="E107" s="291"/>
      <c r="F107" s="291"/>
      <c r="G107" s="291"/>
      <c r="H107" s="291"/>
      <c r="I107" s="291"/>
      <c r="J107" s="291"/>
      <c r="K107" s="291"/>
      <c r="L107" s="522"/>
    </row>
    <row r="108" spans="1:12" x14ac:dyDescent="0.25">
      <c r="A108" s="291"/>
      <c r="B108" s="291"/>
      <c r="C108" s="291" t="s">
        <v>953</v>
      </c>
      <c r="D108" s="291"/>
      <c r="E108" s="291"/>
      <c r="F108" s="291"/>
      <c r="G108" s="291"/>
      <c r="H108" s="291"/>
      <c r="I108" s="291"/>
      <c r="J108" s="291"/>
      <c r="K108" s="291"/>
      <c r="L108" s="522"/>
    </row>
    <row r="109" spans="1:12" x14ac:dyDescent="0.25">
      <c r="A109" s="291"/>
      <c r="B109" s="291"/>
      <c r="C109" s="291" t="s">
        <v>954</v>
      </c>
      <c r="D109" s="291"/>
      <c r="E109" s="291"/>
      <c r="F109" s="291"/>
      <c r="G109" s="291"/>
      <c r="H109" s="291"/>
      <c r="I109" s="291"/>
      <c r="J109" s="291"/>
      <c r="K109" s="291"/>
      <c r="L109" s="522"/>
    </row>
    <row r="110" spans="1:12" x14ac:dyDescent="0.25">
      <c r="A110" s="291"/>
      <c r="B110" s="291"/>
      <c r="C110" s="291" t="s">
        <v>957</v>
      </c>
      <c r="D110" s="291"/>
      <c r="E110" s="291"/>
      <c r="F110" s="291"/>
      <c r="G110" s="291"/>
      <c r="H110" s="291"/>
      <c r="I110" s="291"/>
      <c r="J110" s="291"/>
      <c r="K110" s="291"/>
      <c r="L110" s="522"/>
    </row>
    <row r="111" spans="1:12" x14ac:dyDescent="0.25">
      <c r="A111" s="291"/>
      <c r="B111" s="291"/>
      <c r="C111" s="291" t="s">
        <v>959</v>
      </c>
      <c r="D111" s="291"/>
      <c r="E111" s="291"/>
      <c r="F111" s="291"/>
      <c r="G111" s="291"/>
      <c r="H111" s="291"/>
      <c r="I111" s="291"/>
      <c r="J111" s="291"/>
      <c r="K111" s="291"/>
      <c r="L111" s="522"/>
    </row>
    <row r="112" spans="1:12" x14ac:dyDescent="0.25">
      <c r="A112" s="291"/>
      <c r="B112" s="291"/>
      <c r="C112" s="291" t="s">
        <v>961</v>
      </c>
      <c r="D112" s="291"/>
      <c r="E112" s="291"/>
      <c r="F112" s="291"/>
      <c r="G112" s="291"/>
      <c r="H112" s="291"/>
      <c r="I112" s="291"/>
      <c r="J112" s="291"/>
      <c r="K112" s="291"/>
      <c r="L112" s="522"/>
    </row>
    <row r="113" spans="1:12" x14ac:dyDescent="0.25">
      <c r="A113" s="291"/>
      <c r="B113" s="291"/>
      <c r="C113" s="291" t="s">
        <v>962</v>
      </c>
      <c r="D113" s="291"/>
      <c r="E113" s="291"/>
      <c r="F113" s="291"/>
      <c r="G113" s="291"/>
      <c r="H113" s="291"/>
      <c r="I113" s="291"/>
      <c r="J113" s="291"/>
      <c r="K113" s="291"/>
      <c r="L113" s="522"/>
    </row>
    <row r="114" spans="1:12" x14ac:dyDescent="0.25">
      <c r="A114" s="291"/>
      <c r="B114" s="291"/>
      <c r="C114" s="291" t="s">
        <v>963</v>
      </c>
      <c r="D114" s="291"/>
      <c r="E114" s="291"/>
      <c r="F114" s="291"/>
      <c r="G114" s="291"/>
      <c r="H114" s="291"/>
      <c r="I114" s="291"/>
      <c r="J114" s="291"/>
      <c r="K114" s="291"/>
      <c r="L114" s="522"/>
    </row>
    <row r="115" spans="1:12" x14ac:dyDescent="0.25">
      <c r="A115" s="291"/>
      <c r="B115" s="291"/>
      <c r="C115" s="291" t="s">
        <v>964</v>
      </c>
      <c r="D115" s="291"/>
      <c r="E115" s="291"/>
      <c r="F115" s="291"/>
      <c r="G115" s="291"/>
      <c r="H115" s="291"/>
      <c r="I115" s="291"/>
      <c r="J115" s="291"/>
      <c r="K115" s="291"/>
      <c r="L115" s="522"/>
    </row>
    <row r="116" spans="1:12" x14ac:dyDescent="0.25">
      <c r="A116" s="291"/>
      <c r="B116" s="291"/>
      <c r="C116" s="291" t="s">
        <v>965</v>
      </c>
      <c r="D116" s="291"/>
      <c r="E116" s="291"/>
      <c r="F116" s="291"/>
      <c r="G116" s="291"/>
      <c r="H116" s="291"/>
      <c r="I116" s="291"/>
      <c r="J116" s="291"/>
      <c r="K116" s="291"/>
      <c r="L116" s="522"/>
    </row>
    <row r="117" spans="1:12" x14ac:dyDescent="0.25">
      <c r="A117" s="291"/>
      <c r="B117" s="291"/>
      <c r="C117" s="291" t="s">
        <v>966</v>
      </c>
      <c r="D117" s="291"/>
      <c r="E117" s="291"/>
      <c r="F117" s="291"/>
      <c r="G117" s="291"/>
      <c r="H117" s="291"/>
      <c r="I117" s="291"/>
      <c r="J117" s="291"/>
      <c r="K117" s="291"/>
      <c r="L117" s="522"/>
    </row>
    <row r="118" spans="1:12" x14ac:dyDescent="0.25">
      <c r="A118" s="291"/>
      <c r="B118" s="291"/>
      <c r="C118" s="291" t="s">
        <v>967</v>
      </c>
      <c r="D118" s="291"/>
      <c r="E118" s="291"/>
      <c r="F118" s="291"/>
      <c r="G118" s="291"/>
      <c r="H118" s="291"/>
      <c r="I118" s="291"/>
      <c r="J118" s="291"/>
      <c r="K118" s="291"/>
      <c r="L118" s="522"/>
    </row>
    <row r="119" spans="1:12" x14ac:dyDescent="0.25">
      <c r="A119" s="291"/>
      <c r="B119" s="291"/>
      <c r="C119" s="291" t="s">
        <v>968</v>
      </c>
      <c r="D119" s="291"/>
      <c r="E119" s="291"/>
      <c r="F119" s="291"/>
      <c r="G119" s="291"/>
      <c r="H119" s="291"/>
      <c r="I119" s="291"/>
      <c r="J119" s="291"/>
      <c r="K119" s="291"/>
      <c r="L119" s="522"/>
    </row>
    <row r="120" spans="1:12" x14ac:dyDescent="0.25">
      <c r="A120" s="291"/>
      <c r="B120" s="291"/>
      <c r="C120" s="291" t="s">
        <v>969</v>
      </c>
      <c r="D120" s="291"/>
      <c r="E120" s="291"/>
      <c r="F120" s="291"/>
      <c r="G120" s="291"/>
      <c r="H120" s="291"/>
      <c r="I120" s="291"/>
      <c r="J120" s="291"/>
      <c r="K120" s="291"/>
      <c r="L120" s="522"/>
    </row>
    <row r="121" spans="1:12" x14ac:dyDescent="0.25">
      <c r="A121" s="291"/>
      <c r="B121" s="291"/>
      <c r="C121" s="291" t="s">
        <v>979</v>
      </c>
      <c r="D121" s="291"/>
      <c r="E121" s="291"/>
      <c r="F121" s="291"/>
      <c r="G121" s="291"/>
      <c r="H121" s="291"/>
      <c r="I121" s="291"/>
      <c r="J121" s="291"/>
      <c r="K121" s="291"/>
      <c r="L121" s="522"/>
    </row>
    <row r="122" spans="1:12" x14ac:dyDescent="0.25">
      <c r="A122" s="291"/>
      <c r="B122" s="291"/>
      <c r="C122" s="291" t="s">
        <v>986</v>
      </c>
      <c r="D122" s="291"/>
      <c r="E122" s="291"/>
      <c r="F122" s="291"/>
      <c r="G122" s="291"/>
      <c r="H122" s="291"/>
      <c r="I122" s="291"/>
      <c r="J122" s="291"/>
      <c r="K122" s="291"/>
      <c r="L122" s="522"/>
    </row>
    <row r="123" spans="1:12" x14ac:dyDescent="0.25">
      <c r="A123" s="291"/>
      <c r="B123" s="291"/>
      <c r="C123" s="291" t="s">
        <v>989</v>
      </c>
      <c r="D123" s="291"/>
      <c r="E123" s="291"/>
      <c r="F123" s="291"/>
      <c r="G123" s="291"/>
      <c r="H123" s="291"/>
      <c r="I123" s="291"/>
      <c r="J123" s="291"/>
      <c r="K123" s="291"/>
      <c r="L123" s="522"/>
    </row>
    <row r="124" spans="1:12" x14ac:dyDescent="0.25">
      <c r="A124" s="291"/>
      <c r="B124" s="291"/>
      <c r="C124" s="291" t="s">
        <v>990</v>
      </c>
      <c r="D124" s="291"/>
      <c r="E124" s="291"/>
      <c r="F124" s="291"/>
      <c r="G124" s="291"/>
      <c r="H124" s="291"/>
      <c r="I124" s="291"/>
      <c r="J124" s="291"/>
      <c r="K124" s="291"/>
      <c r="L124" s="522"/>
    </row>
    <row r="125" spans="1:12" x14ac:dyDescent="0.25">
      <c r="A125" s="291"/>
      <c r="B125" s="291"/>
      <c r="C125" s="291" t="s">
        <v>991</v>
      </c>
      <c r="D125" s="291"/>
      <c r="E125" s="291"/>
      <c r="F125" s="291"/>
      <c r="G125" s="291"/>
      <c r="H125" s="291"/>
      <c r="I125" s="291"/>
      <c r="J125" s="291"/>
      <c r="K125" s="291"/>
      <c r="L125" s="522"/>
    </row>
    <row r="126" spans="1:12" x14ac:dyDescent="0.25">
      <c r="A126" s="291"/>
      <c r="B126" s="291"/>
      <c r="C126" s="291" t="s">
        <v>992</v>
      </c>
      <c r="D126" s="291"/>
      <c r="E126" s="291"/>
      <c r="F126" s="291"/>
      <c r="G126" s="291"/>
      <c r="H126" s="291"/>
      <c r="I126" s="291"/>
      <c r="J126" s="291"/>
      <c r="K126" s="291"/>
      <c r="L126" s="522"/>
    </row>
    <row r="127" spans="1:12" x14ac:dyDescent="0.25">
      <c r="A127" s="291"/>
      <c r="B127" s="291"/>
      <c r="C127" s="291" t="s">
        <v>994</v>
      </c>
      <c r="D127" s="291"/>
      <c r="E127" s="291"/>
      <c r="F127" s="291"/>
      <c r="G127" s="291"/>
      <c r="H127" s="291"/>
      <c r="I127" s="291"/>
      <c r="J127" s="291"/>
      <c r="K127" s="291"/>
      <c r="L127" s="522"/>
    </row>
    <row r="128" spans="1:12" x14ac:dyDescent="0.25">
      <c r="A128" s="291"/>
      <c r="B128" s="291"/>
      <c r="C128" s="291" t="s">
        <v>996</v>
      </c>
      <c r="D128" s="291"/>
      <c r="E128" s="291"/>
      <c r="F128" s="291"/>
      <c r="G128" s="291"/>
      <c r="H128" s="291"/>
      <c r="I128" s="291"/>
      <c r="J128" s="291"/>
      <c r="K128" s="291"/>
      <c r="L128" s="522"/>
    </row>
    <row r="129" spans="1:12" x14ac:dyDescent="0.25">
      <c r="A129" s="291"/>
      <c r="B129" s="291"/>
      <c r="C129" s="291" t="s">
        <v>997</v>
      </c>
      <c r="D129" s="291"/>
      <c r="E129" s="291"/>
      <c r="F129" s="291"/>
      <c r="G129" s="291"/>
      <c r="H129" s="291"/>
      <c r="I129" s="291"/>
      <c r="J129" s="291"/>
      <c r="K129" s="291"/>
      <c r="L129" s="522"/>
    </row>
    <row r="130" spans="1:12" x14ac:dyDescent="0.25">
      <c r="A130" s="291"/>
      <c r="B130" s="291"/>
      <c r="C130" s="291" t="s">
        <v>999</v>
      </c>
      <c r="D130" s="291"/>
      <c r="E130" s="291"/>
      <c r="F130" s="291"/>
      <c r="G130" s="291"/>
      <c r="H130" s="291"/>
      <c r="I130" s="291"/>
      <c r="J130" s="291"/>
      <c r="K130" s="291"/>
      <c r="L130" s="522"/>
    </row>
    <row r="131" spans="1:12" x14ac:dyDescent="0.25">
      <c r="A131" s="291"/>
      <c r="B131" s="291"/>
      <c r="C131" s="291" t="s">
        <v>1000</v>
      </c>
      <c r="D131" s="291"/>
      <c r="E131" s="291"/>
      <c r="F131" s="291"/>
      <c r="G131" s="291"/>
      <c r="H131" s="291"/>
      <c r="I131" s="291"/>
      <c r="J131" s="291"/>
      <c r="K131" s="291"/>
      <c r="L131" s="522"/>
    </row>
    <row r="132" spans="1:12" x14ac:dyDescent="0.25">
      <c r="A132" s="291"/>
      <c r="B132" s="291"/>
      <c r="C132" s="291" t="s">
        <v>1001</v>
      </c>
      <c r="D132" s="291"/>
      <c r="E132" s="291"/>
      <c r="F132" s="291"/>
      <c r="G132" s="291"/>
      <c r="H132" s="291"/>
      <c r="I132" s="291"/>
      <c r="J132" s="291"/>
      <c r="K132" s="291"/>
      <c r="L132" s="522"/>
    </row>
    <row r="133" spans="1:12" x14ac:dyDescent="0.25">
      <c r="A133" s="291"/>
      <c r="B133" s="291"/>
      <c r="C133" s="291" t="s">
        <v>1002</v>
      </c>
      <c r="D133" s="291"/>
      <c r="E133" s="291"/>
      <c r="F133" s="291"/>
      <c r="G133" s="291"/>
      <c r="H133" s="291"/>
      <c r="I133" s="291"/>
      <c r="J133" s="291"/>
      <c r="K133" s="291"/>
      <c r="L133" s="522"/>
    </row>
    <row r="134" spans="1:12" x14ac:dyDescent="0.25">
      <c r="A134" s="291"/>
      <c r="B134" s="291"/>
      <c r="C134" s="291" t="s">
        <v>1004</v>
      </c>
      <c r="D134" s="291"/>
      <c r="E134" s="291"/>
      <c r="F134" s="291"/>
      <c r="G134" s="291"/>
      <c r="H134" s="291"/>
      <c r="I134" s="291"/>
      <c r="J134" s="291"/>
      <c r="K134" s="291"/>
      <c r="L134" s="522"/>
    </row>
    <row r="135" spans="1:12" x14ac:dyDescent="0.25">
      <c r="A135" s="291"/>
      <c r="B135" s="291"/>
      <c r="C135" s="291" t="s">
        <v>1006</v>
      </c>
      <c r="D135" s="291"/>
      <c r="E135" s="291"/>
      <c r="F135" s="291"/>
      <c r="G135" s="291"/>
      <c r="H135" s="291"/>
      <c r="I135" s="291"/>
      <c r="J135" s="291"/>
      <c r="K135" s="291"/>
      <c r="L135" s="522"/>
    </row>
    <row r="136" spans="1:12" x14ac:dyDescent="0.25">
      <c r="A136" s="291"/>
      <c r="B136" s="291"/>
      <c r="C136" s="291" t="s">
        <v>1008</v>
      </c>
      <c r="D136" s="291"/>
      <c r="E136" s="291"/>
      <c r="F136" s="291"/>
      <c r="G136" s="291"/>
      <c r="H136" s="291"/>
      <c r="I136" s="291"/>
      <c r="J136" s="291"/>
      <c r="K136" s="291"/>
      <c r="L136" s="522"/>
    </row>
    <row r="137" spans="1:12" x14ac:dyDescent="0.25">
      <c r="A137" s="291"/>
      <c r="B137" s="291"/>
      <c r="C137" s="291" t="s">
        <v>1009</v>
      </c>
      <c r="D137" s="291"/>
      <c r="E137" s="291"/>
      <c r="F137" s="291"/>
      <c r="G137" s="291"/>
      <c r="H137" s="291"/>
      <c r="I137" s="291"/>
      <c r="J137" s="291"/>
      <c r="K137" s="291"/>
      <c r="L137" s="522"/>
    </row>
    <row r="138" spans="1:12" x14ac:dyDescent="0.25">
      <c r="A138" s="291"/>
      <c r="B138" s="291"/>
      <c r="C138" s="291" t="s">
        <v>1010</v>
      </c>
      <c r="D138" s="291"/>
      <c r="E138" s="291"/>
      <c r="F138" s="291"/>
      <c r="G138" s="291"/>
      <c r="H138" s="291"/>
      <c r="I138" s="291"/>
      <c r="J138" s="291"/>
      <c r="K138" s="291"/>
      <c r="L138" s="522"/>
    </row>
    <row r="139" spans="1:12" x14ac:dyDescent="0.25">
      <c r="A139" s="291"/>
      <c r="B139" s="291"/>
      <c r="C139" s="291" t="s">
        <v>1011</v>
      </c>
      <c r="D139" s="291"/>
      <c r="E139" s="291"/>
      <c r="F139" s="291"/>
      <c r="G139" s="291"/>
      <c r="H139" s="291"/>
      <c r="I139" s="291"/>
      <c r="J139" s="291"/>
      <c r="K139" s="291"/>
      <c r="L139" s="522"/>
    </row>
    <row r="140" spans="1:12" x14ac:dyDescent="0.25">
      <c r="A140" s="291"/>
      <c r="B140" s="291"/>
      <c r="C140" s="291" t="s">
        <v>1016</v>
      </c>
      <c r="D140" s="291"/>
      <c r="E140" s="291"/>
      <c r="F140" s="291"/>
      <c r="G140" s="291"/>
      <c r="H140" s="291"/>
      <c r="I140" s="291"/>
      <c r="J140" s="291"/>
      <c r="K140" s="291"/>
      <c r="L140" s="522"/>
    </row>
    <row r="141" spans="1:12" x14ac:dyDescent="0.25">
      <c r="A141" s="291"/>
      <c r="B141" s="291"/>
      <c r="C141" s="291" t="s">
        <v>1017</v>
      </c>
      <c r="D141" s="291"/>
      <c r="E141" s="291"/>
      <c r="F141" s="291"/>
      <c r="G141" s="291"/>
      <c r="H141" s="291"/>
      <c r="I141" s="291"/>
      <c r="J141" s="291"/>
      <c r="K141" s="291"/>
      <c r="L141" s="522"/>
    </row>
    <row r="142" spans="1:12" x14ac:dyDescent="0.25">
      <c r="A142" s="291"/>
      <c r="B142" s="291"/>
      <c r="C142" s="291" t="s">
        <v>1018</v>
      </c>
      <c r="D142" s="291"/>
      <c r="E142" s="291"/>
      <c r="F142" s="291"/>
      <c r="G142" s="291"/>
      <c r="H142" s="291"/>
      <c r="I142" s="291"/>
      <c r="J142" s="291"/>
      <c r="K142" s="291"/>
      <c r="L142" s="522"/>
    </row>
    <row r="143" spans="1:12" x14ac:dyDescent="0.25">
      <c r="A143" s="291"/>
      <c r="B143" s="291"/>
      <c r="C143" s="291" t="s">
        <v>1024</v>
      </c>
      <c r="D143" s="291"/>
      <c r="E143" s="291"/>
      <c r="F143" s="291"/>
      <c r="G143" s="291"/>
      <c r="H143" s="291"/>
      <c r="I143" s="291"/>
      <c r="J143" s="291"/>
      <c r="K143" s="291"/>
      <c r="L143" s="522"/>
    </row>
    <row r="144" spans="1:12" x14ac:dyDescent="0.25">
      <c r="A144" s="291"/>
      <c r="B144" s="291"/>
      <c r="C144" s="291" t="s">
        <v>1029</v>
      </c>
      <c r="D144" s="291"/>
      <c r="E144" s="291"/>
      <c r="F144" s="291"/>
      <c r="G144" s="291"/>
      <c r="H144" s="291"/>
      <c r="I144" s="291"/>
      <c r="J144" s="291"/>
      <c r="K144" s="291"/>
      <c r="L144" s="522"/>
    </row>
    <row r="145" spans="1:12" x14ac:dyDescent="0.25">
      <c r="A145" s="291"/>
      <c r="B145" s="291"/>
      <c r="C145" s="291" t="s">
        <v>1030</v>
      </c>
      <c r="D145" s="291"/>
      <c r="E145" s="291"/>
      <c r="F145" s="291"/>
      <c r="G145" s="291"/>
      <c r="H145" s="291"/>
      <c r="I145" s="291"/>
      <c r="J145" s="291"/>
      <c r="K145" s="291"/>
      <c r="L145" s="522"/>
    </row>
    <row r="146" spans="1:12" x14ac:dyDescent="0.25">
      <c r="A146" s="291"/>
      <c r="B146" s="291"/>
      <c r="C146" s="291" t="s">
        <v>1031</v>
      </c>
      <c r="D146" s="291"/>
      <c r="E146" s="291"/>
      <c r="F146" s="291"/>
      <c r="G146" s="291"/>
      <c r="H146" s="291"/>
      <c r="I146" s="291"/>
      <c r="J146" s="291"/>
      <c r="K146" s="291"/>
      <c r="L146" s="522"/>
    </row>
    <row r="147" spans="1:12" x14ac:dyDescent="0.25">
      <c r="A147" s="291"/>
      <c r="B147" s="291"/>
      <c r="C147" s="291" t="s">
        <v>1032</v>
      </c>
      <c r="D147" s="291"/>
      <c r="E147" s="291"/>
      <c r="F147" s="291"/>
      <c r="G147" s="291"/>
      <c r="H147" s="291"/>
      <c r="I147" s="291"/>
      <c r="J147" s="291"/>
      <c r="K147" s="291"/>
      <c r="L147" s="522"/>
    </row>
    <row r="148" spans="1:12" x14ac:dyDescent="0.25">
      <c r="A148" s="291"/>
      <c r="B148" s="291"/>
      <c r="C148" s="291" t="s">
        <v>1035</v>
      </c>
      <c r="D148" s="291"/>
      <c r="E148" s="291"/>
      <c r="F148" s="291"/>
      <c r="G148" s="291"/>
      <c r="H148" s="291"/>
      <c r="I148" s="291"/>
      <c r="J148" s="291"/>
      <c r="K148" s="291"/>
      <c r="L148" s="522"/>
    </row>
    <row r="149" spans="1:12" x14ac:dyDescent="0.25">
      <c r="A149" s="291"/>
      <c r="B149" s="291"/>
      <c r="C149" s="291" t="s">
        <v>1036</v>
      </c>
      <c r="D149" s="291"/>
      <c r="E149" s="291"/>
      <c r="F149" s="291"/>
      <c r="G149" s="291"/>
      <c r="H149" s="291"/>
      <c r="I149" s="291"/>
      <c r="J149" s="291"/>
      <c r="K149" s="291"/>
      <c r="L149" s="522"/>
    </row>
    <row r="150" spans="1:12" x14ac:dyDescent="0.25">
      <c r="A150" s="291"/>
      <c r="B150" s="291"/>
      <c r="C150" s="291" t="s">
        <v>1037</v>
      </c>
      <c r="D150" s="291"/>
      <c r="E150" s="291"/>
      <c r="F150" s="291"/>
      <c r="G150" s="291"/>
      <c r="H150" s="291"/>
      <c r="I150" s="291"/>
      <c r="J150" s="291"/>
      <c r="K150" s="291"/>
      <c r="L150" s="522"/>
    </row>
    <row r="151" spans="1:12" x14ac:dyDescent="0.25">
      <c r="A151" s="291"/>
      <c r="B151" s="291"/>
      <c r="C151" s="291" t="s">
        <v>1044</v>
      </c>
      <c r="D151" s="291"/>
      <c r="E151" s="291"/>
      <c r="F151" s="291"/>
      <c r="G151" s="291"/>
      <c r="H151" s="291"/>
      <c r="I151" s="291"/>
      <c r="J151" s="291"/>
      <c r="K151" s="291"/>
      <c r="L151" s="522"/>
    </row>
    <row r="152" spans="1:12" x14ac:dyDescent="0.25">
      <c r="A152" s="291"/>
      <c r="B152" s="291"/>
      <c r="C152" s="291" t="s">
        <v>1045</v>
      </c>
      <c r="D152" s="291"/>
      <c r="E152" s="291"/>
      <c r="F152" s="291"/>
      <c r="G152" s="291"/>
      <c r="H152" s="291"/>
      <c r="I152" s="291"/>
      <c r="J152" s="291"/>
      <c r="K152" s="291"/>
      <c r="L152" s="522"/>
    </row>
    <row r="153" spans="1:12" x14ac:dyDescent="0.25">
      <c r="A153" s="291"/>
      <c r="B153" s="291"/>
      <c r="C153" s="291" t="s">
        <v>1046</v>
      </c>
      <c r="D153" s="291"/>
      <c r="E153" s="291"/>
      <c r="F153" s="291"/>
      <c r="G153" s="291"/>
      <c r="H153" s="291"/>
      <c r="I153" s="291"/>
      <c r="J153" s="291"/>
      <c r="K153" s="291"/>
      <c r="L153" s="522"/>
    </row>
    <row r="154" spans="1:12" x14ac:dyDescent="0.25">
      <c r="A154" s="291"/>
      <c r="B154" s="291"/>
      <c r="C154" s="291" t="s">
        <v>1048</v>
      </c>
      <c r="D154" s="291"/>
      <c r="E154" s="291"/>
      <c r="F154" s="291"/>
      <c r="G154" s="291"/>
      <c r="H154" s="291"/>
      <c r="I154" s="291"/>
      <c r="J154" s="291"/>
      <c r="K154" s="291"/>
      <c r="L154" s="522"/>
    </row>
    <row r="155" spans="1:12" x14ac:dyDescent="0.25">
      <c r="A155" s="291"/>
      <c r="B155" s="291"/>
      <c r="C155" s="291" t="s">
        <v>1051</v>
      </c>
      <c r="D155" s="291"/>
      <c r="E155" s="291"/>
      <c r="F155" s="291"/>
      <c r="G155" s="291"/>
      <c r="H155" s="291"/>
      <c r="I155" s="291"/>
      <c r="J155" s="291"/>
      <c r="K155" s="291"/>
      <c r="L155" s="522"/>
    </row>
    <row r="156" spans="1:12" x14ac:dyDescent="0.25">
      <c r="A156" s="291"/>
      <c r="B156" s="291"/>
      <c r="C156" s="291" t="s">
        <v>1053</v>
      </c>
      <c r="D156" s="291"/>
      <c r="E156" s="291"/>
      <c r="F156" s="291"/>
      <c r="G156" s="291"/>
      <c r="H156" s="291"/>
      <c r="I156" s="291"/>
      <c r="J156" s="291"/>
      <c r="K156" s="291"/>
      <c r="L156" s="522"/>
    </row>
    <row r="157" spans="1:12" x14ac:dyDescent="0.25">
      <c r="A157" s="291"/>
      <c r="B157" s="291"/>
      <c r="C157" s="291" t="s">
        <v>1057</v>
      </c>
      <c r="D157" s="291"/>
      <c r="E157" s="291"/>
      <c r="F157" s="291"/>
      <c r="G157" s="291"/>
      <c r="H157" s="291"/>
      <c r="I157" s="291"/>
      <c r="J157" s="291"/>
      <c r="K157" s="291"/>
      <c r="L157" s="522"/>
    </row>
    <row r="158" spans="1:12" x14ac:dyDescent="0.25">
      <c r="A158" s="291"/>
      <c r="B158" s="291"/>
      <c r="C158" s="291" t="s">
        <v>1059</v>
      </c>
      <c r="D158" s="291"/>
      <c r="E158" s="291"/>
      <c r="F158" s="291"/>
      <c r="G158" s="291"/>
      <c r="H158" s="291"/>
      <c r="I158" s="291"/>
      <c r="J158" s="291"/>
      <c r="K158" s="291"/>
      <c r="L158" s="522"/>
    </row>
    <row r="159" spans="1:12" x14ac:dyDescent="0.25">
      <c r="A159" s="291"/>
      <c r="B159" s="291"/>
      <c r="C159" s="291" t="s">
        <v>1061</v>
      </c>
      <c r="D159" s="291"/>
      <c r="E159" s="291"/>
      <c r="F159" s="291"/>
      <c r="G159" s="291"/>
      <c r="H159" s="291"/>
      <c r="I159" s="291"/>
      <c r="J159" s="291"/>
      <c r="K159" s="291"/>
      <c r="L159" s="522"/>
    </row>
    <row r="160" spans="1:12" x14ac:dyDescent="0.25">
      <c r="A160" s="291"/>
      <c r="B160" s="291"/>
      <c r="C160" s="291" t="s">
        <v>1062</v>
      </c>
      <c r="D160" s="291"/>
      <c r="E160" s="291"/>
      <c r="F160" s="291"/>
      <c r="G160" s="291"/>
      <c r="H160" s="291"/>
      <c r="I160" s="291"/>
      <c r="J160" s="291"/>
      <c r="K160" s="291"/>
      <c r="L160" s="522"/>
    </row>
    <row r="161" spans="1:12" x14ac:dyDescent="0.25">
      <c r="A161" s="291"/>
      <c r="B161" s="291"/>
      <c r="C161" s="291" t="s">
        <v>1063</v>
      </c>
      <c r="D161" s="291"/>
      <c r="E161" s="291"/>
      <c r="F161" s="291"/>
      <c r="G161" s="291"/>
      <c r="H161" s="291"/>
      <c r="I161" s="291"/>
      <c r="J161" s="291"/>
      <c r="K161" s="291"/>
      <c r="L161" s="522"/>
    </row>
    <row r="162" spans="1:12" x14ac:dyDescent="0.25">
      <c r="A162" s="291"/>
      <c r="B162" s="291"/>
      <c r="C162" s="291" t="s">
        <v>1065</v>
      </c>
      <c r="D162" s="291"/>
      <c r="E162" s="291"/>
      <c r="F162" s="291"/>
      <c r="G162" s="291"/>
      <c r="H162" s="291"/>
      <c r="I162" s="291"/>
      <c r="J162" s="291"/>
      <c r="K162" s="291"/>
      <c r="L162" s="522"/>
    </row>
    <row r="163" spans="1:12" x14ac:dyDescent="0.25">
      <c r="A163" s="291"/>
      <c r="B163" s="291"/>
      <c r="C163" s="291" t="s">
        <v>1066</v>
      </c>
      <c r="D163" s="291"/>
      <c r="E163" s="291"/>
      <c r="F163" s="291"/>
      <c r="G163" s="291"/>
      <c r="H163" s="291"/>
      <c r="I163" s="291"/>
      <c r="J163" s="291"/>
      <c r="K163" s="291"/>
      <c r="L163" s="522"/>
    </row>
    <row r="164" spans="1:12" x14ac:dyDescent="0.25">
      <c r="A164" s="291"/>
      <c r="B164" s="291"/>
      <c r="C164" s="291" t="s">
        <v>1067</v>
      </c>
      <c r="D164" s="291"/>
      <c r="E164" s="291"/>
      <c r="F164" s="291"/>
      <c r="G164" s="291"/>
      <c r="H164" s="291"/>
      <c r="I164" s="291"/>
      <c r="J164" s="291"/>
      <c r="K164" s="291"/>
      <c r="L164" s="522"/>
    </row>
    <row r="165" spans="1:12" x14ac:dyDescent="0.25">
      <c r="A165" s="291"/>
      <c r="B165" s="291"/>
      <c r="C165" s="291" t="s">
        <v>1068</v>
      </c>
      <c r="D165" s="291"/>
      <c r="E165" s="291"/>
      <c r="F165" s="291"/>
      <c r="G165" s="291"/>
      <c r="H165" s="291"/>
      <c r="I165" s="291"/>
      <c r="J165" s="291"/>
      <c r="K165" s="291"/>
      <c r="L165" s="522"/>
    </row>
    <row r="166" spans="1:12" x14ac:dyDescent="0.25">
      <c r="A166" s="291"/>
      <c r="B166" s="291"/>
      <c r="C166" s="291" t="s">
        <v>1071</v>
      </c>
      <c r="D166" s="291"/>
      <c r="E166" s="291"/>
      <c r="F166" s="291"/>
      <c r="G166" s="291"/>
      <c r="H166" s="291"/>
      <c r="I166" s="291"/>
      <c r="J166" s="291"/>
      <c r="K166" s="291"/>
      <c r="L166" s="522"/>
    </row>
    <row r="167" spans="1:12" x14ac:dyDescent="0.25">
      <c r="A167" s="291"/>
      <c r="B167" s="291"/>
      <c r="C167" s="291" t="s">
        <v>1074</v>
      </c>
      <c r="D167" s="291"/>
      <c r="E167" s="291"/>
      <c r="F167" s="291"/>
      <c r="G167" s="291"/>
      <c r="H167" s="291"/>
      <c r="I167" s="291"/>
      <c r="J167" s="291"/>
      <c r="K167" s="291"/>
      <c r="L167" s="522"/>
    </row>
    <row r="168" spans="1:12" x14ac:dyDescent="0.25">
      <c r="A168" s="291"/>
      <c r="B168" s="291"/>
      <c r="C168" s="291" t="s">
        <v>1080</v>
      </c>
      <c r="D168" s="291"/>
      <c r="E168" s="291"/>
      <c r="F168" s="291"/>
      <c r="G168" s="291"/>
      <c r="H168" s="291"/>
      <c r="I168" s="291"/>
      <c r="J168" s="291"/>
      <c r="K168" s="291"/>
      <c r="L168" s="522"/>
    </row>
    <row r="169" spans="1:12" x14ac:dyDescent="0.25">
      <c r="A169" s="291"/>
      <c r="B169" s="291"/>
      <c r="C169" s="291" t="s">
        <v>1081</v>
      </c>
      <c r="D169" s="291"/>
      <c r="E169" s="291"/>
      <c r="F169" s="291"/>
      <c r="G169" s="291"/>
      <c r="H169" s="291"/>
      <c r="I169" s="291"/>
      <c r="J169" s="291"/>
      <c r="K169" s="291"/>
      <c r="L169" s="522"/>
    </row>
    <row r="170" spans="1:12" x14ac:dyDescent="0.25">
      <c r="A170" s="291"/>
      <c r="B170" s="291"/>
      <c r="C170" s="291" t="s">
        <v>1088</v>
      </c>
      <c r="D170" s="291"/>
      <c r="E170" s="291"/>
      <c r="F170" s="291"/>
      <c r="G170" s="291"/>
      <c r="H170" s="291"/>
      <c r="I170" s="291"/>
      <c r="J170" s="291"/>
      <c r="K170" s="291"/>
      <c r="L170" s="522"/>
    </row>
    <row r="171" spans="1:12" x14ac:dyDescent="0.25">
      <c r="A171" s="291"/>
      <c r="B171" s="291"/>
      <c r="C171" s="291" t="s">
        <v>1100</v>
      </c>
      <c r="D171" s="291"/>
      <c r="E171" s="291"/>
      <c r="F171" s="291"/>
      <c r="G171" s="291"/>
      <c r="H171" s="291"/>
      <c r="I171" s="291"/>
      <c r="J171" s="291"/>
      <c r="K171" s="291"/>
      <c r="L171" s="522"/>
    </row>
    <row r="172" spans="1:12" x14ac:dyDescent="0.25">
      <c r="A172" s="291"/>
      <c r="B172" s="291"/>
      <c r="C172" s="291" t="s">
        <v>1101</v>
      </c>
      <c r="D172" s="291"/>
      <c r="E172" s="291"/>
      <c r="F172" s="291"/>
      <c r="G172" s="291"/>
      <c r="H172" s="291"/>
      <c r="I172" s="291"/>
      <c r="J172" s="291"/>
      <c r="K172" s="291"/>
      <c r="L172" s="522"/>
    </row>
    <row r="173" spans="1:12" x14ac:dyDescent="0.25">
      <c r="A173" s="291"/>
      <c r="B173" s="291"/>
      <c r="C173" s="291" t="s">
        <v>1102</v>
      </c>
      <c r="D173" s="291"/>
      <c r="E173" s="291"/>
      <c r="F173" s="291"/>
      <c r="G173" s="291"/>
      <c r="H173" s="291"/>
      <c r="I173" s="291"/>
      <c r="J173" s="291"/>
      <c r="K173" s="291"/>
      <c r="L173" s="522"/>
    </row>
    <row r="174" spans="1:12" x14ac:dyDescent="0.25">
      <c r="A174" s="291"/>
      <c r="B174" s="291"/>
      <c r="C174" s="291" t="s">
        <v>1103</v>
      </c>
      <c r="D174" s="291"/>
      <c r="E174" s="291"/>
      <c r="F174" s="291"/>
      <c r="G174" s="291"/>
      <c r="H174" s="291"/>
      <c r="I174" s="291"/>
      <c r="J174" s="291"/>
      <c r="K174" s="291"/>
      <c r="L174" s="522"/>
    </row>
    <row r="175" spans="1:12" x14ac:dyDescent="0.25">
      <c r="A175" s="291"/>
      <c r="B175" s="291"/>
      <c r="C175" s="291" t="s">
        <v>1104</v>
      </c>
      <c r="D175" s="291"/>
      <c r="E175" s="291"/>
      <c r="F175" s="291"/>
      <c r="G175" s="291"/>
      <c r="H175" s="291"/>
      <c r="I175" s="291"/>
      <c r="J175" s="291"/>
      <c r="K175" s="291"/>
      <c r="L175" s="522"/>
    </row>
    <row r="176" spans="1:12" x14ac:dyDescent="0.25">
      <c r="A176" s="291"/>
      <c r="B176" s="291"/>
      <c r="C176" s="291" t="s">
        <v>1114</v>
      </c>
      <c r="D176" s="291"/>
      <c r="E176" s="291"/>
      <c r="F176" s="291"/>
      <c r="G176" s="291"/>
      <c r="H176" s="291"/>
      <c r="I176" s="291"/>
      <c r="J176" s="291"/>
      <c r="K176" s="291"/>
      <c r="L176" s="522"/>
    </row>
    <row r="177" spans="1:12" x14ac:dyDescent="0.25">
      <c r="A177" s="291"/>
      <c r="B177" s="291"/>
      <c r="C177" s="291"/>
      <c r="D177" s="291"/>
      <c r="E177" s="291"/>
      <c r="F177" s="291"/>
      <c r="G177" s="291"/>
      <c r="H177" s="291"/>
      <c r="I177" s="291"/>
      <c r="J177" s="291"/>
      <c r="K177" s="291"/>
      <c r="L177" s="522"/>
    </row>
    <row r="178" spans="1:12" x14ac:dyDescent="0.25">
      <c r="A178" s="522"/>
      <c r="B178" s="522"/>
      <c r="C178" s="522"/>
      <c r="D178" s="747"/>
      <c r="E178" s="747"/>
      <c r="F178" s="747"/>
      <c r="G178" s="522"/>
      <c r="H178" s="522"/>
      <c r="I178" s="522"/>
      <c r="J178" s="522"/>
      <c r="K178" s="522"/>
      <c r="L178" s="522"/>
    </row>
    <row r="179" spans="1:12" x14ac:dyDescent="0.25">
      <c r="A179" s="522"/>
      <c r="B179" s="522"/>
      <c r="C179" s="522"/>
      <c r="D179" s="522"/>
      <c r="E179" s="522"/>
      <c r="F179" s="522"/>
      <c r="G179" s="522"/>
      <c r="H179" s="522"/>
      <c r="I179" s="522"/>
      <c r="J179" s="522"/>
      <c r="K179" s="522"/>
      <c r="L179" s="522"/>
    </row>
    <row r="180" spans="1:12" x14ac:dyDescent="0.25">
      <c r="A180" s="522"/>
      <c r="B180" s="522"/>
      <c r="C180" s="522"/>
      <c r="D180" s="522"/>
      <c r="E180" s="522"/>
      <c r="F180" s="522"/>
      <c r="G180" s="522"/>
      <c r="H180" s="522"/>
      <c r="I180" s="522"/>
      <c r="J180" s="522"/>
      <c r="K180" s="522"/>
      <c r="L180" s="522"/>
    </row>
    <row r="181" spans="1:12" x14ac:dyDescent="0.25">
      <c r="A181" s="522"/>
      <c r="B181" s="522"/>
      <c r="C181" s="522"/>
      <c r="D181" s="522"/>
      <c r="E181" s="522"/>
      <c r="F181" s="522"/>
      <c r="G181" s="522"/>
      <c r="H181" s="522"/>
      <c r="I181" s="522"/>
      <c r="J181" s="522"/>
      <c r="K181" s="522"/>
      <c r="L181" s="522"/>
    </row>
    <row r="182" spans="1:12" x14ac:dyDescent="0.25">
      <c r="A182" s="522"/>
      <c r="B182" s="522"/>
      <c r="C182" s="522"/>
      <c r="D182" s="522"/>
      <c r="E182" s="522"/>
      <c r="F182" s="522"/>
      <c r="G182" s="522"/>
      <c r="H182" s="522"/>
      <c r="I182" s="522"/>
      <c r="J182" s="522"/>
      <c r="K182" s="522"/>
      <c r="L182" s="522"/>
    </row>
    <row r="183" spans="1:12" x14ac:dyDescent="0.25">
      <c r="A183" s="522"/>
      <c r="B183" s="522"/>
      <c r="C183" s="522"/>
      <c r="D183" s="522"/>
      <c r="E183" s="522"/>
      <c r="F183" s="522"/>
      <c r="G183" s="522"/>
      <c r="H183" s="522"/>
      <c r="I183" s="522"/>
      <c r="J183" s="522"/>
      <c r="K183" s="522"/>
      <c r="L183" s="522"/>
    </row>
    <row r="184" spans="1:12" x14ac:dyDescent="0.25">
      <c r="A184" s="522"/>
      <c r="B184" s="522"/>
      <c r="C184" s="522"/>
      <c r="D184" s="747"/>
      <c r="E184" s="747"/>
      <c r="F184" s="747"/>
      <c r="G184" s="747"/>
      <c r="H184" s="522"/>
      <c r="I184" s="522"/>
      <c r="J184" s="522"/>
      <c r="K184" s="522"/>
      <c r="L184" s="522"/>
    </row>
    <row r="185" spans="1:12" x14ac:dyDescent="0.25">
      <c r="A185" s="522"/>
      <c r="B185" s="522"/>
      <c r="C185" s="522"/>
      <c r="D185" s="522"/>
      <c r="E185" s="522"/>
      <c r="F185" s="522"/>
      <c r="G185" s="522"/>
      <c r="H185" s="747"/>
      <c r="I185" s="747"/>
      <c r="J185" s="522"/>
      <c r="K185" s="522"/>
      <c r="L185" s="522"/>
    </row>
    <row r="186" spans="1:12" x14ac:dyDescent="0.25">
      <c r="A186" s="522"/>
      <c r="B186" s="522"/>
      <c r="C186" s="522"/>
      <c r="D186" s="522"/>
      <c r="E186" s="522"/>
      <c r="F186" s="522"/>
      <c r="G186" s="522"/>
      <c r="H186" s="522"/>
      <c r="I186" s="522"/>
      <c r="J186" s="522"/>
      <c r="K186" s="522"/>
      <c r="L186" s="522"/>
    </row>
    <row r="187" spans="1:12" x14ac:dyDescent="0.25">
      <c r="A187" s="522"/>
      <c r="B187" s="522"/>
      <c r="C187" s="522"/>
      <c r="D187" s="522"/>
      <c r="E187" s="522"/>
      <c r="F187" s="522"/>
      <c r="G187" s="522"/>
      <c r="H187" s="522"/>
      <c r="I187" s="522"/>
      <c r="J187" s="522"/>
      <c r="K187" s="522"/>
      <c r="L187" s="522"/>
    </row>
    <row r="188" spans="1:12" x14ac:dyDescent="0.25">
      <c r="A188" s="522"/>
      <c r="B188" s="522"/>
      <c r="C188" s="522"/>
      <c r="D188" s="522"/>
      <c r="E188" s="522"/>
      <c r="F188" s="522"/>
      <c r="G188" s="522"/>
      <c r="H188" s="522"/>
      <c r="I188" s="522"/>
      <c r="J188" s="522"/>
      <c r="K188" s="522"/>
      <c r="L188" s="522"/>
    </row>
    <row r="189" spans="1:12" x14ac:dyDescent="0.25">
      <c r="A189" s="522"/>
      <c r="B189" s="522"/>
      <c r="C189" s="522"/>
      <c r="D189" s="522"/>
      <c r="E189" s="522"/>
      <c r="F189" s="522"/>
      <c r="G189" s="522"/>
      <c r="H189" s="522"/>
      <c r="I189" s="522"/>
      <c r="J189" s="522"/>
      <c r="K189" s="522"/>
      <c r="L189" s="522"/>
    </row>
    <row r="190" spans="1:12" x14ac:dyDescent="0.25">
      <c r="A190" s="522"/>
      <c r="B190" s="522"/>
      <c r="C190" s="522"/>
      <c r="D190" s="522"/>
      <c r="E190" s="522"/>
      <c r="F190" s="522"/>
      <c r="G190" s="522"/>
      <c r="H190" s="522"/>
      <c r="I190" s="522"/>
      <c r="J190" s="522"/>
      <c r="K190" s="522"/>
      <c r="L190" s="522"/>
    </row>
    <row r="191" spans="1:12" x14ac:dyDescent="0.25">
      <c r="A191" s="522"/>
      <c r="B191" s="522"/>
      <c r="C191" s="522"/>
      <c r="D191" s="522"/>
      <c r="E191" s="522"/>
      <c r="F191" s="522"/>
      <c r="G191" s="522"/>
      <c r="H191" s="522"/>
      <c r="I191" s="522"/>
      <c r="J191" s="522"/>
      <c r="K191" s="522"/>
      <c r="L191" s="522"/>
    </row>
    <row r="192" spans="1:12" x14ac:dyDescent="0.25">
      <c r="A192" s="522"/>
      <c r="B192" s="522"/>
      <c r="C192" s="522"/>
      <c r="D192" s="522"/>
      <c r="E192" s="522"/>
      <c r="F192" s="522"/>
      <c r="G192" s="522"/>
      <c r="H192" s="522"/>
      <c r="I192" s="522"/>
      <c r="J192" s="522"/>
      <c r="K192" s="522"/>
      <c r="L192" s="522"/>
    </row>
    <row r="193" spans="1:12" x14ac:dyDescent="0.25">
      <c r="A193" s="522"/>
      <c r="B193" s="522"/>
      <c r="C193" s="522"/>
      <c r="D193" s="522"/>
      <c r="E193" s="522"/>
      <c r="F193" s="522"/>
      <c r="G193" s="522"/>
      <c r="H193" s="522"/>
      <c r="I193" s="522"/>
      <c r="J193" s="522"/>
      <c r="K193" s="522"/>
      <c r="L193" s="522"/>
    </row>
    <row r="194" spans="1:12" x14ac:dyDescent="0.25">
      <c r="A194" s="522"/>
      <c r="B194" s="522"/>
      <c r="C194" s="522"/>
      <c r="D194" s="522"/>
      <c r="E194" s="522"/>
      <c r="F194" s="522"/>
      <c r="G194" s="522"/>
      <c r="H194" s="522"/>
      <c r="I194" s="522"/>
      <c r="J194" s="522"/>
      <c r="K194" s="522"/>
      <c r="L194" s="522"/>
    </row>
    <row r="195" spans="1:12" x14ac:dyDescent="0.25">
      <c r="A195" s="522"/>
      <c r="B195" s="522"/>
      <c r="C195" s="522"/>
      <c r="D195" s="522"/>
      <c r="E195" s="522"/>
      <c r="F195" s="522"/>
      <c r="G195" s="522"/>
      <c r="H195" s="522"/>
      <c r="I195" s="522"/>
      <c r="J195" s="522"/>
      <c r="K195" s="522"/>
      <c r="L195" s="522"/>
    </row>
    <row r="196" spans="1:12" x14ac:dyDescent="0.25">
      <c r="A196" s="522"/>
      <c r="B196" s="522"/>
      <c r="C196" s="522"/>
      <c r="D196" s="522"/>
      <c r="E196" s="522"/>
      <c r="F196" s="522"/>
      <c r="G196" s="522"/>
      <c r="H196" s="522"/>
      <c r="I196" s="522"/>
      <c r="J196" s="522"/>
      <c r="K196" s="522"/>
      <c r="L196" s="522"/>
    </row>
    <row r="197" spans="1:12" x14ac:dyDescent="0.25">
      <c r="A197" s="522"/>
      <c r="B197" s="522"/>
      <c r="C197" s="522"/>
      <c r="D197" s="522"/>
      <c r="E197" s="522"/>
      <c r="F197" s="522"/>
      <c r="G197" s="522"/>
      <c r="H197" s="522"/>
      <c r="I197" s="522"/>
      <c r="J197" s="522"/>
      <c r="K197" s="522"/>
      <c r="L197" s="522"/>
    </row>
    <row r="198" spans="1:12" x14ac:dyDescent="0.25">
      <c r="A198" s="522"/>
      <c r="B198" s="522"/>
      <c r="C198" s="522"/>
      <c r="D198" s="522"/>
      <c r="E198" s="522"/>
      <c r="F198" s="522"/>
      <c r="G198" s="522"/>
      <c r="H198" s="522"/>
      <c r="I198" s="522"/>
      <c r="J198" s="522"/>
      <c r="K198" s="522"/>
      <c r="L198" s="522"/>
    </row>
    <row r="199" spans="1:12" x14ac:dyDescent="0.25">
      <c r="A199" s="522"/>
      <c r="B199" s="522"/>
      <c r="C199" s="522"/>
      <c r="D199" s="522"/>
      <c r="E199" s="522"/>
      <c r="F199" s="522"/>
      <c r="G199" s="522"/>
      <c r="H199" s="522"/>
      <c r="I199" s="522"/>
      <c r="J199" s="522"/>
      <c r="K199" s="522"/>
      <c r="L199" s="522"/>
    </row>
    <row r="200" spans="1:12" x14ac:dyDescent="0.25">
      <c r="A200" s="522"/>
      <c r="B200" s="522"/>
      <c r="C200" s="522"/>
      <c r="D200" s="522"/>
      <c r="E200" s="522"/>
      <c r="F200" s="522"/>
      <c r="G200" s="522"/>
      <c r="H200" s="522"/>
      <c r="I200" s="522"/>
      <c r="J200" s="522"/>
      <c r="K200" s="522"/>
      <c r="L200" s="522"/>
    </row>
    <row r="201" spans="1:12" x14ac:dyDescent="0.25">
      <c r="A201" s="522"/>
      <c r="B201" s="522"/>
      <c r="C201" s="522"/>
      <c r="D201" s="522"/>
      <c r="E201" s="522"/>
      <c r="F201" s="522"/>
      <c r="G201" s="522"/>
      <c r="H201" s="522"/>
      <c r="I201" s="522"/>
      <c r="J201" s="522"/>
      <c r="K201" s="522"/>
      <c r="L201" s="522"/>
    </row>
    <row r="202" spans="1:12" x14ac:dyDescent="0.25">
      <c r="A202" s="522"/>
      <c r="B202" s="522"/>
      <c r="C202" s="522"/>
      <c r="D202" s="522"/>
      <c r="E202" s="522"/>
      <c r="F202" s="522"/>
      <c r="G202" s="522"/>
      <c r="H202" s="522"/>
      <c r="I202" s="522"/>
      <c r="J202" s="522"/>
      <c r="K202" s="522"/>
      <c r="L202" s="522"/>
    </row>
    <row r="203" spans="1:12" x14ac:dyDescent="0.25">
      <c r="A203" s="522"/>
      <c r="B203" s="522"/>
      <c r="C203" s="522"/>
      <c r="D203" s="522"/>
      <c r="E203" s="522"/>
      <c r="F203" s="522"/>
      <c r="G203" s="522"/>
      <c r="H203" s="522"/>
      <c r="I203" s="522"/>
      <c r="J203" s="522"/>
      <c r="K203" s="522"/>
      <c r="L203" s="522"/>
    </row>
    <row r="204" spans="1:12" x14ac:dyDescent="0.25">
      <c r="A204" s="522"/>
      <c r="B204" s="522"/>
      <c r="C204" s="522"/>
      <c r="D204" s="522"/>
      <c r="E204" s="522"/>
      <c r="F204" s="522"/>
      <c r="G204" s="522"/>
      <c r="H204" s="522"/>
      <c r="I204" s="522"/>
      <c r="J204" s="522"/>
      <c r="K204" s="522"/>
      <c r="L204" s="522"/>
    </row>
    <row r="205" spans="1:12" x14ac:dyDescent="0.25">
      <c r="A205" s="522"/>
      <c r="B205" s="522"/>
      <c r="C205" s="522"/>
      <c r="D205" s="522"/>
      <c r="E205" s="522"/>
      <c r="F205" s="522"/>
      <c r="G205" s="522"/>
      <c r="H205" s="522"/>
      <c r="I205" s="522"/>
      <c r="J205" s="522"/>
      <c r="K205" s="522"/>
      <c r="L205" s="522"/>
    </row>
    <row r="206" spans="1:12" x14ac:dyDescent="0.25">
      <c r="A206" s="522"/>
      <c r="B206" s="522"/>
      <c r="C206" s="522"/>
      <c r="D206" s="522"/>
      <c r="E206" s="522"/>
      <c r="F206" s="522"/>
      <c r="G206" s="522"/>
      <c r="H206" s="522"/>
      <c r="I206" s="522"/>
      <c r="J206" s="522"/>
      <c r="K206" s="522"/>
      <c r="L206" s="522"/>
    </row>
    <row r="207" spans="1:12" x14ac:dyDescent="0.25">
      <c r="A207" s="522"/>
      <c r="B207" s="522"/>
      <c r="C207" s="522"/>
      <c r="D207" s="522"/>
      <c r="E207" s="522"/>
      <c r="F207" s="522"/>
      <c r="G207" s="522"/>
      <c r="H207" s="522"/>
      <c r="I207" s="522"/>
      <c r="J207" s="522"/>
      <c r="K207" s="522"/>
      <c r="L207" s="522"/>
    </row>
    <row r="208" spans="1:12" x14ac:dyDescent="0.25">
      <c r="A208" s="522"/>
      <c r="B208" s="522"/>
      <c r="C208" s="522"/>
      <c r="D208" s="522"/>
      <c r="E208" s="522"/>
      <c r="F208" s="522"/>
      <c r="G208" s="522"/>
      <c r="H208" s="522"/>
      <c r="I208" s="522"/>
      <c r="J208" s="522"/>
      <c r="K208" s="522"/>
      <c r="L208" s="522"/>
    </row>
    <row r="209" spans="1:12" x14ac:dyDescent="0.25">
      <c r="A209" s="522"/>
      <c r="B209" s="522"/>
      <c r="C209" s="522"/>
      <c r="D209" s="522"/>
      <c r="E209" s="522"/>
      <c r="F209" s="522"/>
      <c r="G209" s="522"/>
      <c r="H209" s="522"/>
      <c r="I209" s="522"/>
      <c r="J209" s="522"/>
      <c r="K209" s="522"/>
      <c r="L209" s="522"/>
    </row>
    <row r="210" spans="1:12" x14ac:dyDescent="0.25">
      <c r="A210" s="522"/>
      <c r="B210" s="522"/>
      <c r="C210" s="522"/>
      <c r="D210" s="522"/>
      <c r="E210" s="522"/>
      <c r="F210" s="522"/>
      <c r="G210" s="522"/>
      <c r="H210" s="522"/>
      <c r="I210" s="522"/>
      <c r="J210" s="522"/>
      <c r="K210" s="522"/>
      <c r="L210" s="522"/>
    </row>
    <row r="211" spans="1:12" x14ac:dyDescent="0.25">
      <c r="A211" s="522"/>
      <c r="B211" s="522"/>
      <c r="C211" s="522"/>
      <c r="D211" s="522"/>
      <c r="E211" s="522"/>
      <c r="F211" s="522"/>
      <c r="G211" s="522"/>
      <c r="H211" s="522"/>
      <c r="I211" s="522"/>
      <c r="J211" s="522"/>
      <c r="K211" s="522"/>
      <c r="L211" s="522"/>
    </row>
    <row r="212" spans="1:12" x14ac:dyDescent="0.25">
      <c r="A212" s="522"/>
      <c r="B212" s="522"/>
      <c r="C212" s="522"/>
      <c r="D212" s="522"/>
      <c r="E212" s="522"/>
      <c r="F212" s="522"/>
      <c r="G212" s="522"/>
      <c r="H212" s="522"/>
      <c r="I212" s="522"/>
      <c r="J212" s="522"/>
      <c r="K212" s="522"/>
      <c r="L212" s="522"/>
    </row>
    <row r="213" spans="1:12" x14ac:dyDescent="0.25">
      <c r="A213" s="522"/>
      <c r="B213" s="522"/>
      <c r="C213" s="522"/>
      <c r="D213" s="522"/>
      <c r="E213" s="522"/>
      <c r="F213" s="522"/>
      <c r="G213" s="522"/>
      <c r="H213" s="522"/>
      <c r="I213" s="522"/>
      <c r="J213" s="522"/>
      <c r="K213" s="522"/>
      <c r="L213" s="522"/>
    </row>
    <row r="214" spans="1:12" x14ac:dyDescent="0.25">
      <c r="A214" s="522"/>
      <c r="B214" s="522"/>
      <c r="C214" s="522"/>
      <c r="D214" s="522"/>
      <c r="E214" s="522"/>
      <c r="F214" s="522"/>
      <c r="G214" s="522"/>
      <c r="H214" s="522"/>
      <c r="I214" s="522"/>
      <c r="J214" s="522"/>
      <c r="K214" s="522"/>
      <c r="L214" s="522"/>
    </row>
    <row r="215" spans="1:12" x14ac:dyDescent="0.25">
      <c r="A215" s="522"/>
      <c r="B215" s="522"/>
      <c r="C215" s="522"/>
      <c r="D215" s="522"/>
      <c r="E215" s="522"/>
      <c r="F215" s="522"/>
      <c r="G215" s="522"/>
      <c r="H215" s="522"/>
      <c r="I215" s="522"/>
      <c r="J215" s="522"/>
      <c r="K215" s="522"/>
      <c r="L215" s="522"/>
    </row>
    <row r="216" spans="1:12" x14ac:dyDescent="0.25">
      <c r="A216" s="522"/>
      <c r="B216" s="522"/>
      <c r="C216" s="522"/>
      <c r="D216" s="522"/>
      <c r="E216" s="522"/>
      <c r="F216" s="522"/>
      <c r="G216" s="522"/>
      <c r="H216" s="522"/>
      <c r="I216" s="522"/>
      <c r="J216" s="522"/>
      <c r="K216" s="522"/>
      <c r="L216" s="522"/>
    </row>
    <row r="217" spans="1:12" x14ac:dyDescent="0.25">
      <c r="A217" s="522"/>
      <c r="B217" s="522"/>
      <c r="C217" s="522"/>
      <c r="D217" s="522"/>
      <c r="E217" s="522"/>
      <c r="F217" s="522"/>
      <c r="G217" s="522"/>
      <c r="H217" s="522"/>
      <c r="I217" s="522"/>
      <c r="J217" s="522"/>
      <c r="K217" s="522"/>
      <c r="L217" s="522"/>
    </row>
    <row r="218" spans="1:12" x14ac:dyDescent="0.25">
      <c r="A218" s="522"/>
      <c r="B218" s="522"/>
      <c r="C218" s="522"/>
      <c r="D218" s="522"/>
      <c r="E218" s="522"/>
      <c r="F218" s="522"/>
      <c r="G218" s="522"/>
      <c r="H218" s="522"/>
      <c r="I218" s="522"/>
      <c r="J218" s="522"/>
      <c r="K218" s="522"/>
      <c r="L218" s="522"/>
    </row>
    <row r="219" spans="1:12" x14ac:dyDescent="0.25">
      <c r="A219" s="522"/>
      <c r="B219" s="522"/>
      <c r="C219" s="522"/>
      <c r="D219" s="522"/>
      <c r="E219" s="522"/>
      <c r="F219" s="522"/>
      <c r="G219" s="522"/>
      <c r="H219" s="522"/>
      <c r="I219" s="522"/>
      <c r="J219" s="522"/>
      <c r="K219" s="522"/>
      <c r="L219" s="522"/>
    </row>
    <row r="220" spans="1:12" x14ac:dyDescent="0.25">
      <c r="A220" s="522"/>
      <c r="B220" s="522"/>
      <c r="C220" s="522"/>
      <c r="D220" s="522"/>
      <c r="E220" s="522"/>
      <c r="F220" s="522"/>
      <c r="G220" s="522"/>
      <c r="H220" s="522"/>
      <c r="I220" s="522"/>
      <c r="J220" s="522"/>
      <c r="K220" s="522"/>
      <c r="L220" s="522"/>
    </row>
    <row r="221" spans="1:12" x14ac:dyDescent="0.25">
      <c r="A221" s="522"/>
      <c r="B221" s="522"/>
      <c r="C221" s="522"/>
      <c r="D221" s="522"/>
      <c r="E221" s="522"/>
      <c r="F221" s="522"/>
      <c r="G221" s="522"/>
      <c r="H221" s="522"/>
      <c r="I221" s="522"/>
      <c r="J221" s="522"/>
      <c r="K221" s="522"/>
      <c r="L221" s="522"/>
    </row>
    <row r="222" spans="1:12" x14ac:dyDescent="0.25">
      <c r="A222" s="522"/>
      <c r="B222" s="522"/>
      <c r="C222" s="522"/>
      <c r="D222" s="522"/>
      <c r="E222" s="522"/>
      <c r="F222" s="522"/>
      <c r="G222" s="522"/>
      <c r="H222" s="522"/>
      <c r="I222" s="522"/>
      <c r="J222" s="522"/>
      <c r="K222" s="522"/>
      <c r="L222" s="522"/>
    </row>
    <row r="223" spans="1:12" x14ac:dyDescent="0.25">
      <c r="A223" s="522"/>
      <c r="B223" s="522"/>
      <c r="C223" s="522"/>
      <c r="D223" s="522"/>
      <c r="E223" s="522"/>
      <c r="F223" s="522"/>
      <c r="G223" s="522"/>
      <c r="H223" s="522"/>
      <c r="I223" s="522"/>
      <c r="J223" s="522"/>
      <c r="K223" s="522"/>
      <c r="L223" s="522"/>
    </row>
    <row r="224" spans="1:12" x14ac:dyDescent="0.25">
      <c r="A224" s="522"/>
      <c r="B224" s="522"/>
      <c r="C224" s="522"/>
      <c r="D224" s="522"/>
      <c r="E224" s="522"/>
      <c r="F224" s="522"/>
      <c r="G224" s="522"/>
      <c r="H224" s="522"/>
      <c r="I224" s="522"/>
      <c r="J224" s="522"/>
      <c r="K224" s="522"/>
      <c r="L224" s="522"/>
    </row>
    <row r="225" spans="1:12" x14ac:dyDescent="0.25">
      <c r="A225" s="522"/>
      <c r="B225" s="522"/>
      <c r="C225" s="522"/>
      <c r="D225" s="522"/>
      <c r="E225" s="522"/>
      <c r="F225" s="522"/>
      <c r="G225" s="522"/>
      <c r="H225" s="522"/>
      <c r="I225" s="522"/>
      <c r="J225" s="522"/>
      <c r="K225" s="522"/>
      <c r="L225" s="522"/>
    </row>
    <row r="226" spans="1:12" x14ac:dyDescent="0.25">
      <c r="A226" s="522"/>
      <c r="B226" s="522"/>
      <c r="C226" s="522"/>
      <c r="D226" s="522"/>
      <c r="E226" s="522"/>
      <c r="F226" s="522"/>
      <c r="G226" s="522"/>
      <c r="H226" s="522"/>
      <c r="I226" s="522"/>
      <c r="J226" s="522"/>
      <c r="K226" s="522"/>
      <c r="L226" s="522"/>
    </row>
    <row r="227" spans="1:12" x14ac:dyDescent="0.25">
      <c r="A227" s="522"/>
      <c r="B227" s="522"/>
      <c r="C227" s="522"/>
      <c r="D227" s="522"/>
      <c r="E227" s="522"/>
      <c r="F227" s="522"/>
      <c r="G227" s="522"/>
      <c r="H227" s="522"/>
      <c r="I227" s="522"/>
      <c r="J227" s="522"/>
      <c r="K227" s="522"/>
      <c r="L227" s="522"/>
    </row>
    <row r="228" spans="1:12" x14ac:dyDescent="0.25">
      <c r="A228" s="522"/>
      <c r="B228" s="522"/>
      <c r="C228" s="522"/>
      <c r="D228" s="522"/>
      <c r="E228" s="522"/>
      <c r="F228" s="522"/>
      <c r="G228" s="522"/>
      <c r="H228" s="522"/>
      <c r="I228" s="522"/>
      <c r="J228" s="522"/>
      <c r="K228" s="522"/>
      <c r="L228" s="522"/>
    </row>
    <row r="229" spans="1:12" x14ac:dyDescent="0.25">
      <c r="A229" s="522"/>
      <c r="B229" s="522"/>
      <c r="C229" s="522"/>
      <c r="D229" s="522"/>
      <c r="E229" s="522"/>
      <c r="F229" s="522"/>
      <c r="G229" s="522"/>
      <c r="H229" s="522"/>
      <c r="I229" s="522"/>
      <c r="J229" s="522"/>
      <c r="K229" s="522"/>
      <c r="L229" s="522"/>
    </row>
    <row r="230" spans="1:12" x14ac:dyDescent="0.25">
      <c r="A230" s="522"/>
      <c r="B230" s="522"/>
      <c r="C230" s="522"/>
      <c r="D230" s="522"/>
      <c r="E230" s="522"/>
      <c r="F230" s="522"/>
      <c r="G230" s="522"/>
      <c r="H230" s="522"/>
      <c r="I230" s="522"/>
      <c r="J230" s="522"/>
      <c r="K230" s="522"/>
      <c r="L230" s="522"/>
    </row>
    <row r="231" spans="1:12" x14ac:dyDescent="0.25">
      <c r="A231" s="522"/>
      <c r="B231" s="522"/>
      <c r="C231" s="522"/>
      <c r="D231" s="522"/>
      <c r="E231" s="522"/>
      <c r="F231" s="522"/>
      <c r="G231" s="522"/>
      <c r="H231" s="522"/>
      <c r="I231" s="522"/>
      <c r="J231" s="522"/>
      <c r="K231" s="522"/>
      <c r="L231" s="522"/>
    </row>
    <row r="232" spans="1:12" x14ac:dyDescent="0.25">
      <c r="A232" s="522"/>
      <c r="B232" s="522"/>
      <c r="C232" s="522"/>
      <c r="D232" s="522"/>
      <c r="E232" s="522"/>
      <c r="F232" s="522"/>
      <c r="G232" s="522"/>
      <c r="H232" s="522"/>
      <c r="I232" s="522"/>
      <c r="J232" s="522"/>
      <c r="K232" s="522"/>
      <c r="L232" s="522"/>
    </row>
    <row r="233" spans="1:12" x14ac:dyDescent="0.25">
      <c r="A233" s="522"/>
      <c r="B233" s="522"/>
      <c r="C233" s="522"/>
      <c r="D233" s="522"/>
      <c r="E233" s="522"/>
      <c r="F233" s="522"/>
      <c r="G233" s="522"/>
      <c r="H233" s="522"/>
      <c r="I233" s="522"/>
      <c r="J233" s="522"/>
      <c r="K233" s="522"/>
      <c r="L233" s="522"/>
    </row>
    <row r="234" spans="1:12" x14ac:dyDescent="0.25">
      <c r="A234" s="522"/>
      <c r="B234" s="522"/>
      <c r="C234" s="522"/>
      <c r="D234" s="522"/>
      <c r="E234" s="522"/>
      <c r="F234" s="522"/>
      <c r="G234" s="522"/>
      <c r="H234" s="522"/>
      <c r="I234" s="522"/>
      <c r="J234" s="522"/>
      <c r="K234" s="522"/>
      <c r="L234" s="522"/>
    </row>
    <row r="235" spans="1:12" x14ac:dyDescent="0.25">
      <c r="A235" s="522"/>
      <c r="B235" s="522"/>
      <c r="C235" s="522"/>
      <c r="D235" s="522"/>
      <c r="E235" s="522"/>
      <c r="F235" s="522"/>
      <c r="G235" s="522"/>
      <c r="H235" s="522"/>
      <c r="I235" s="522"/>
      <c r="J235" s="522"/>
      <c r="K235" s="522"/>
      <c r="L235" s="522"/>
    </row>
    <row r="236" spans="1:12" x14ac:dyDescent="0.25">
      <c r="A236" s="522"/>
      <c r="B236" s="522"/>
      <c r="C236" s="522"/>
      <c r="D236" s="522"/>
      <c r="E236" s="522"/>
      <c r="F236" s="522"/>
      <c r="G236" s="522"/>
      <c r="H236" s="522"/>
      <c r="I236" s="522"/>
      <c r="J236" s="522"/>
      <c r="K236" s="522"/>
      <c r="L236" s="522"/>
    </row>
    <row r="237" spans="1:12" x14ac:dyDescent="0.25">
      <c r="A237" s="522"/>
      <c r="B237" s="522"/>
      <c r="C237" s="522"/>
      <c r="D237" s="522"/>
      <c r="E237" s="522"/>
      <c r="F237" s="522"/>
      <c r="G237" s="522"/>
      <c r="H237" s="522"/>
      <c r="I237" s="522"/>
      <c r="J237" s="522"/>
      <c r="K237" s="522"/>
      <c r="L237" s="522"/>
    </row>
    <row r="238" spans="1:12" x14ac:dyDescent="0.25">
      <c r="A238" s="522"/>
      <c r="B238" s="522"/>
      <c r="C238" s="522"/>
      <c r="D238" s="522"/>
      <c r="E238" s="522"/>
      <c r="F238" s="522"/>
      <c r="G238" s="522"/>
      <c r="H238" s="522"/>
      <c r="I238" s="522"/>
      <c r="J238" s="522"/>
      <c r="K238" s="522"/>
      <c r="L238" s="522"/>
    </row>
    <row r="239" spans="1:12" x14ac:dyDescent="0.25">
      <c r="A239" s="522"/>
      <c r="B239" s="522"/>
      <c r="C239" s="522"/>
      <c r="D239" s="522"/>
      <c r="E239" s="522"/>
      <c r="F239" s="522"/>
      <c r="G239" s="522"/>
      <c r="H239" s="522"/>
      <c r="I239" s="522"/>
      <c r="J239" s="522"/>
      <c r="K239" s="522"/>
      <c r="L239" s="522"/>
    </row>
    <row r="240" spans="1:12" x14ac:dyDescent="0.25">
      <c r="A240" s="522"/>
      <c r="B240" s="522"/>
      <c r="C240" s="522"/>
      <c r="D240" s="522"/>
      <c r="E240" s="522"/>
      <c r="F240" s="522"/>
      <c r="G240" s="522"/>
      <c r="H240" s="522"/>
      <c r="I240" s="522"/>
      <c r="J240" s="522"/>
      <c r="K240" s="522"/>
      <c r="L240" s="522"/>
    </row>
    <row r="241" spans="1:12" x14ac:dyDescent="0.25">
      <c r="A241" s="522"/>
      <c r="B241" s="522"/>
      <c r="C241" s="522"/>
      <c r="D241" s="522"/>
      <c r="E241" s="522"/>
      <c r="F241" s="522"/>
      <c r="G241" s="522"/>
      <c r="H241" s="522"/>
      <c r="I241" s="522"/>
      <c r="J241" s="522"/>
      <c r="K241" s="522"/>
      <c r="L241" s="522"/>
    </row>
    <row r="242" spans="1:12" x14ac:dyDescent="0.25">
      <c r="A242" s="522"/>
      <c r="B242" s="522"/>
      <c r="C242" s="522"/>
      <c r="D242" s="522"/>
      <c r="E242" s="522"/>
      <c r="F242" s="522"/>
      <c r="G242" s="522"/>
      <c r="H242" s="522"/>
      <c r="I242" s="522"/>
      <c r="J242" s="522"/>
      <c r="K242" s="522"/>
      <c r="L242" s="522"/>
    </row>
    <row r="243" spans="1:12" x14ac:dyDescent="0.25">
      <c r="A243" s="522"/>
      <c r="B243" s="522"/>
      <c r="C243" s="522"/>
      <c r="D243" s="522"/>
      <c r="E243" s="522"/>
      <c r="F243" s="522"/>
      <c r="G243" s="522"/>
      <c r="H243" s="522"/>
      <c r="I243" s="522"/>
      <c r="J243" s="522"/>
      <c r="K243" s="522"/>
      <c r="L243" s="522"/>
    </row>
    <row r="244" spans="1:12" x14ac:dyDescent="0.25">
      <c r="A244" s="522"/>
      <c r="B244" s="522"/>
      <c r="C244" s="522"/>
      <c r="D244" s="522"/>
      <c r="E244" s="522"/>
      <c r="F244" s="522"/>
      <c r="G244" s="522"/>
      <c r="H244" s="522"/>
      <c r="I244" s="522"/>
      <c r="J244" s="522"/>
      <c r="K244" s="522"/>
      <c r="L244" s="522"/>
    </row>
    <row r="245" spans="1:12" x14ac:dyDescent="0.25">
      <c r="A245" s="522"/>
      <c r="B245" s="522"/>
      <c r="C245" s="522"/>
      <c r="D245" s="522"/>
      <c r="E245" s="522"/>
      <c r="F245" s="522"/>
      <c r="G245" s="522"/>
      <c r="H245" s="522"/>
      <c r="I245" s="522"/>
      <c r="J245" s="522"/>
      <c r="K245" s="522"/>
      <c r="L245" s="522"/>
    </row>
    <row r="246" spans="1:12" x14ac:dyDescent="0.25">
      <c r="A246" s="522"/>
      <c r="B246" s="522"/>
      <c r="C246" s="522"/>
      <c r="D246" s="522"/>
      <c r="E246" s="522"/>
      <c r="F246" s="522"/>
      <c r="G246" s="522"/>
      <c r="H246" s="522"/>
      <c r="I246" s="522"/>
      <c r="J246" s="522"/>
      <c r="K246" s="522"/>
      <c r="L246" s="522"/>
    </row>
    <row r="247" spans="1:12" x14ac:dyDescent="0.25">
      <c r="A247" s="522"/>
      <c r="B247" s="522"/>
      <c r="C247" s="522"/>
      <c r="D247" s="522"/>
      <c r="E247" s="522"/>
      <c r="F247" s="522"/>
      <c r="G247" s="522"/>
      <c r="H247" s="522"/>
      <c r="I247" s="522"/>
      <c r="J247" s="522"/>
      <c r="K247" s="522"/>
      <c r="L247" s="522"/>
    </row>
    <row r="248" spans="1:12" x14ac:dyDescent="0.25">
      <c r="A248" s="522"/>
      <c r="B248" s="522"/>
      <c r="C248" s="522"/>
      <c r="D248" s="522"/>
      <c r="E248" s="522"/>
      <c r="F248" s="522"/>
      <c r="G248" s="522"/>
      <c r="H248" s="522"/>
      <c r="I248" s="522"/>
      <c r="J248" s="522"/>
      <c r="K248" s="522"/>
      <c r="L248" s="522"/>
    </row>
    <row r="249" spans="1:12" x14ac:dyDescent="0.25">
      <c r="A249" s="522"/>
      <c r="B249" s="522"/>
      <c r="C249" s="522"/>
      <c r="D249" s="522"/>
      <c r="E249" s="522"/>
      <c r="F249" s="522"/>
      <c r="G249" s="522"/>
      <c r="H249" s="522"/>
      <c r="I249" s="522"/>
      <c r="J249" s="522"/>
      <c r="K249" s="522"/>
      <c r="L249" s="522"/>
    </row>
    <row r="250" spans="1:12" x14ac:dyDescent="0.25">
      <c r="A250" s="522"/>
      <c r="B250" s="522"/>
      <c r="C250" s="522"/>
      <c r="D250" s="522"/>
      <c r="E250" s="522"/>
      <c r="F250" s="522"/>
      <c r="G250" s="522"/>
      <c r="H250" s="522"/>
      <c r="I250" s="522"/>
      <c r="J250" s="522"/>
      <c r="K250" s="522"/>
      <c r="L250" s="522"/>
    </row>
    <row r="251" spans="1:12" x14ac:dyDescent="0.25">
      <c r="A251" s="522"/>
      <c r="B251" s="522"/>
      <c r="C251" s="522"/>
      <c r="D251" s="522"/>
      <c r="E251" s="522"/>
      <c r="F251" s="522"/>
      <c r="G251" s="522"/>
      <c r="H251" s="522"/>
      <c r="I251" s="522"/>
      <c r="J251" s="522"/>
      <c r="K251" s="522"/>
      <c r="L251" s="522"/>
    </row>
    <row r="252" spans="1:12" x14ac:dyDescent="0.25">
      <c r="A252" s="522"/>
      <c r="B252" s="522"/>
      <c r="C252" s="522"/>
      <c r="D252" s="522"/>
      <c r="E252" s="522"/>
      <c r="F252" s="522"/>
      <c r="G252" s="522"/>
      <c r="H252" s="522"/>
      <c r="I252" s="522"/>
      <c r="J252" s="522"/>
      <c r="K252" s="522"/>
      <c r="L252" s="522"/>
    </row>
    <row r="253" spans="1:12" x14ac:dyDescent="0.25">
      <c r="A253" s="522"/>
      <c r="B253" s="522"/>
      <c r="C253" s="522"/>
      <c r="D253" s="522"/>
      <c r="E253" s="522"/>
      <c r="F253" s="522"/>
      <c r="G253" s="522"/>
      <c r="H253" s="522"/>
      <c r="I253" s="522"/>
      <c r="J253" s="522"/>
      <c r="K253" s="522"/>
      <c r="L253" s="522"/>
    </row>
    <row r="254" spans="1:12" x14ac:dyDescent="0.25">
      <c r="A254" s="522"/>
      <c r="B254" s="522"/>
      <c r="C254" s="522"/>
      <c r="D254" s="522"/>
      <c r="E254" s="522"/>
      <c r="F254" s="522"/>
      <c r="G254" s="522"/>
      <c r="H254" s="522"/>
      <c r="I254" s="522"/>
      <c r="J254" s="522"/>
      <c r="K254" s="522"/>
      <c r="L254" s="522"/>
    </row>
    <row r="255" spans="1:12" x14ac:dyDescent="0.25">
      <c r="A255" s="522"/>
      <c r="B255" s="522"/>
      <c r="C255" s="522"/>
      <c r="D255" s="522"/>
      <c r="E255" s="522"/>
      <c r="F255" s="522"/>
      <c r="G255" s="522"/>
      <c r="H255" s="522"/>
      <c r="I255" s="522"/>
      <c r="J255" s="522"/>
      <c r="K255" s="522"/>
      <c r="L255" s="522"/>
    </row>
    <row r="256" spans="1:12" x14ac:dyDescent="0.25">
      <c r="A256" s="522"/>
      <c r="B256" s="522"/>
      <c r="C256" s="522"/>
      <c r="D256" s="522"/>
      <c r="E256" s="522"/>
      <c r="F256" s="522"/>
      <c r="G256" s="522"/>
      <c r="H256" s="522"/>
      <c r="I256" s="522"/>
      <c r="J256" s="522"/>
      <c r="K256" s="522"/>
      <c r="L256" s="522"/>
    </row>
    <row r="257" spans="1:12" x14ac:dyDescent="0.25">
      <c r="A257" s="522"/>
      <c r="B257" s="522"/>
      <c r="C257" s="522"/>
      <c r="D257" s="522"/>
      <c r="E257" s="522"/>
      <c r="F257" s="522"/>
      <c r="G257" s="522"/>
      <c r="H257" s="522"/>
      <c r="I257" s="522"/>
      <c r="J257" s="522"/>
      <c r="K257" s="522"/>
      <c r="L257" s="522"/>
    </row>
    <row r="258" spans="1:12" x14ac:dyDescent="0.25">
      <c r="A258" s="522"/>
      <c r="B258" s="522"/>
      <c r="C258" s="522"/>
      <c r="D258" s="522"/>
      <c r="E258" s="522"/>
      <c r="F258" s="522"/>
      <c r="G258" s="522"/>
      <c r="H258" s="522"/>
      <c r="I258" s="522"/>
      <c r="J258" s="522"/>
      <c r="K258" s="522"/>
      <c r="L258" s="522"/>
    </row>
    <row r="259" spans="1:12" x14ac:dyDescent="0.25">
      <c r="A259" s="522"/>
      <c r="B259" s="522"/>
      <c r="C259" s="522"/>
      <c r="D259" s="522"/>
      <c r="E259" s="522"/>
      <c r="F259" s="522"/>
      <c r="G259" s="522"/>
      <c r="H259" s="522"/>
      <c r="I259" s="522"/>
      <c r="J259" s="522"/>
      <c r="K259" s="522"/>
      <c r="L259" s="522"/>
    </row>
    <row r="260" spans="1:12" x14ac:dyDescent="0.25">
      <c r="A260" s="522"/>
      <c r="B260" s="522"/>
      <c r="C260" s="522"/>
      <c r="D260" s="522"/>
      <c r="E260" s="522"/>
      <c r="F260" s="522"/>
      <c r="G260" s="522"/>
      <c r="H260" s="522"/>
      <c r="I260" s="522"/>
      <c r="J260" s="522"/>
      <c r="K260" s="522"/>
      <c r="L260" s="522"/>
    </row>
    <row r="261" spans="1:12" x14ac:dyDescent="0.25">
      <c r="A261" s="522"/>
      <c r="B261" s="522"/>
      <c r="C261" s="522"/>
      <c r="D261" s="522"/>
      <c r="E261" s="522"/>
      <c r="F261" s="522"/>
      <c r="G261" s="522"/>
      <c r="H261" s="522"/>
      <c r="I261" s="522"/>
      <c r="J261" s="522"/>
      <c r="K261" s="522"/>
      <c r="L261" s="522"/>
    </row>
    <row r="262" spans="1:12" x14ac:dyDescent="0.25">
      <c r="A262" s="522"/>
      <c r="B262" s="522"/>
      <c r="C262" s="522"/>
      <c r="D262" s="522"/>
      <c r="E262" s="522"/>
      <c r="F262" s="522"/>
      <c r="G262" s="522"/>
      <c r="H262" s="522"/>
      <c r="I262" s="522"/>
      <c r="J262" s="522"/>
      <c r="K262" s="522"/>
      <c r="L262" s="522"/>
    </row>
    <row r="263" spans="1:12" x14ac:dyDescent="0.25">
      <c r="A263" s="522"/>
      <c r="B263" s="522"/>
      <c r="C263" s="522"/>
      <c r="D263" s="522"/>
      <c r="E263" s="522"/>
      <c r="F263" s="522"/>
      <c r="G263" s="522"/>
      <c r="H263" s="522"/>
      <c r="I263" s="522"/>
      <c r="J263" s="522"/>
      <c r="K263" s="522"/>
      <c r="L263" s="522"/>
    </row>
    <row r="264" spans="1:12" x14ac:dyDescent="0.25">
      <c r="A264" s="522"/>
      <c r="B264" s="522"/>
      <c r="C264" s="522"/>
      <c r="D264" s="522"/>
      <c r="E264" s="522"/>
      <c r="F264" s="522"/>
      <c r="G264" s="522"/>
      <c r="H264" s="522"/>
      <c r="I264" s="522"/>
      <c r="J264" s="522"/>
      <c r="K264" s="522"/>
      <c r="L264" s="522"/>
    </row>
    <row r="265" spans="1:12" x14ac:dyDescent="0.25">
      <c r="A265" s="522"/>
      <c r="B265" s="522"/>
      <c r="C265" s="522"/>
      <c r="D265" s="522"/>
      <c r="E265" s="522"/>
      <c r="F265" s="522"/>
      <c r="G265" s="522"/>
      <c r="H265" s="522"/>
      <c r="I265" s="522"/>
      <c r="J265" s="522"/>
      <c r="K265" s="522"/>
      <c r="L265" s="522"/>
    </row>
    <row r="266" spans="1:12" x14ac:dyDescent="0.25">
      <c r="A266" s="522"/>
      <c r="B266" s="522"/>
      <c r="C266" s="522"/>
      <c r="D266" s="522"/>
      <c r="E266" s="522"/>
      <c r="F266" s="522"/>
      <c r="G266" s="522"/>
      <c r="H266" s="522"/>
      <c r="I266" s="522"/>
      <c r="J266" s="522"/>
      <c r="K266" s="522"/>
      <c r="L266" s="522"/>
    </row>
    <row r="267" spans="1:12" x14ac:dyDescent="0.25">
      <c r="A267" s="522"/>
      <c r="B267" s="522"/>
      <c r="C267" s="522"/>
      <c r="D267" s="522"/>
      <c r="E267" s="522"/>
      <c r="F267" s="522"/>
      <c r="G267" s="522"/>
      <c r="H267" s="522"/>
      <c r="I267" s="522"/>
      <c r="J267" s="522"/>
      <c r="K267" s="522"/>
      <c r="L267" s="522"/>
    </row>
    <row r="268" spans="1:12" x14ac:dyDescent="0.25">
      <c r="A268" s="522"/>
      <c r="B268" s="522"/>
      <c r="C268" s="522"/>
      <c r="D268" s="522"/>
      <c r="E268" s="522"/>
      <c r="F268" s="522"/>
      <c r="G268" s="522"/>
      <c r="H268" s="522"/>
      <c r="I268" s="522"/>
      <c r="J268" s="522"/>
      <c r="K268" s="522"/>
      <c r="L268" s="522"/>
    </row>
    <row r="269" spans="1:12" x14ac:dyDescent="0.25">
      <c r="A269" s="522"/>
      <c r="B269" s="522"/>
      <c r="C269" s="522"/>
      <c r="D269" s="522"/>
      <c r="E269" s="522"/>
      <c r="F269" s="522"/>
      <c r="G269" s="522"/>
      <c r="H269" s="522"/>
      <c r="I269" s="522"/>
      <c r="J269" s="522"/>
      <c r="K269" s="522"/>
      <c r="L269" s="522"/>
    </row>
    <row r="270" spans="1:12" x14ac:dyDescent="0.25">
      <c r="A270" s="522"/>
      <c r="B270" s="522"/>
      <c r="C270" s="522"/>
      <c r="D270" s="522"/>
      <c r="E270" s="522"/>
      <c r="F270" s="522"/>
      <c r="G270" s="522"/>
      <c r="H270" s="522"/>
      <c r="I270" s="522"/>
      <c r="J270" s="522"/>
      <c r="K270" s="522"/>
      <c r="L270" s="522"/>
    </row>
    <row r="271" spans="1:12" x14ac:dyDescent="0.25">
      <c r="A271" s="522"/>
      <c r="B271" s="522"/>
      <c r="C271" s="522"/>
      <c r="D271" s="522"/>
      <c r="E271" s="522"/>
      <c r="F271" s="522"/>
      <c r="G271" s="522"/>
      <c r="H271" s="522"/>
      <c r="I271" s="522"/>
      <c r="J271" s="522"/>
      <c r="K271" s="522"/>
      <c r="L271" s="522"/>
    </row>
    <row r="272" spans="1:12" x14ac:dyDescent="0.25">
      <c r="A272" s="522"/>
      <c r="B272" s="522"/>
      <c r="C272" s="522"/>
      <c r="D272" s="522"/>
      <c r="E272" s="522"/>
      <c r="F272" s="522"/>
      <c r="G272" s="522"/>
      <c r="H272" s="522"/>
      <c r="I272" s="522"/>
      <c r="J272" s="522"/>
      <c r="K272" s="522"/>
      <c r="L272" s="522"/>
    </row>
    <row r="273" spans="1:12" x14ac:dyDescent="0.25">
      <c r="A273" s="522"/>
      <c r="B273" s="522"/>
      <c r="C273" s="522"/>
      <c r="D273" s="522"/>
      <c r="E273" s="522"/>
      <c r="F273" s="522"/>
      <c r="G273" s="522"/>
      <c r="H273" s="522"/>
      <c r="I273" s="522"/>
      <c r="J273" s="522"/>
      <c r="K273" s="522"/>
      <c r="L273" s="522"/>
    </row>
    <row r="274" spans="1:12" x14ac:dyDescent="0.25">
      <c r="A274" s="522"/>
      <c r="B274" s="522"/>
      <c r="C274" s="522"/>
      <c r="D274" s="522"/>
      <c r="E274" s="522"/>
      <c r="F274" s="522"/>
      <c r="G274" s="522"/>
      <c r="H274" s="522"/>
      <c r="I274" s="522"/>
      <c r="J274" s="522"/>
      <c r="K274" s="522"/>
      <c r="L274" s="522"/>
    </row>
    <row r="275" spans="1:12" x14ac:dyDescent="0.25">
      <c r="A275" s="522"/>
      <c r="B275" s="522"/>
      <c r="C275" s="522"/>
      <c r="D275" s="522"/>
      <c r="E275" s="522"/>
      <c r="F275" s="522"/>
      <c r="G275" s="522"/>
      <c r="H275" s="522"/>
      <c r="I275" s="522"/>
      <c r="J275" s="522"/>
      <c r="K275" s="522"/>
      <c r="L275" s="522"/>
    </row>
    <row r="276" spans="1:12" x14ac:dyDescent="0.25">
      <c r="A276" s="522"/>
      <c r="B276" s="522"/>
      <c r="C276" s="522"/>
      <c r="D276" s="522"/>
      <c r="E276" s="522"/>
      <c r="F276" s="522"/>
      <c r="G276" s="522"/>
      <c r="H276" s="522"/>
      <c r="I276" s="522"/>
      <c r="J276" s="522"/>
      <c r="K276" s="522"/>
      <c r="L276" s="522"/>
    </row>
    <row r="277" spans="1:12" x14ac:dyDescent="0.25">
      <c r="A277" s="522"/>
      <c r="B277" s="522"/>
      <c r="C277" s="522"/>
      <c r="D277" s="522"/>
      <c r="E277" s="522"/>
      <c r="F277" s="522"/>
      <c r="G277" s="522"/>
      <c r="H277" s="522"/>
      <c r="I277" s="522"/>
      <c r="J277" s="522"/>
      <c r="K277" s="522"/>
      <c r="L277" s="522"/>
    </row>
    <row r="278" spans="1:12" x14ac:dyDescent="0.25">
      <c r="A278" s="522"/>
      <c r="B278" s="522"/>
      <c r="C278" s="522"/>
      <c r="D278" s="522"/>
      <c r="E278" s="522"/>
      <c r="F278" s="522"/>
      <c r="G278" s="522"/>
      <c r="H278" s="522"/>
      <c r="I278" s="522"/>
      <c r="J278" s="522"/>
      <c r="K278" s="522"/>
      <c r="L278" s="522"/>
    </row>
    <row r="279" spans="1:12" x14ac:dyDescent="0.25">
      <c r="A279" s="522"/>
      <c r="B279" s="522"/>
      <c r="C279" s="522"/>
      <c r="D279" s="522"/>
      <c r="E279" s="522"/>
      <c r="F279" s="522"/>
      <c r="G279" s="522"/>
      <c r="H279" s="522"/>
      <c r="I279" s="522"/>
      <c r="J279" s="522"/>
      <c r="K279" s="522"/>
      <c r="L279" s="522"/>
    </row>
    <row r="280" spans="1:12" x14ac:dyDescent="0.25">
      <c r="A280" s="522"/>
      <c r="B280" s="522"/>
      <c r="C280" s="522"/>
      <c r="D280" s="522"/>
      <c r="E280" s="522"/>
      <c r="F280" s="522"/>
      <c r="G280" s="522"/>
      <c r="H280" s="522"/>
      <c r="I280" s="522"/>
      <c r="J280" s="522"/>
      <c r="K280" s="522"/>
      <c r="L280" s="522"/>
    </row>
    <row r="281" spans="1:12" x14ac:dyDescent="0.25">
      <c r="A281" s="522"/>
      <c r="B281" s="522"/>
      <c r="C281" s="522"/>
      <c r="D281" s="522"/>
      <c r="E281" s="522"/>
      <c r="F281" s="522"/>
      <c r="G281" s="522"/>
      <c r="H281" s="522"/>
      <c r="I281" s="522"/>
      <c r="J281" s="522"/>
      <c r="K281" s="522"/>
      <c r="L281" s="522"/>
    </row>
    <row r="282" spans="1:12" x14ac:dyDescent="0.25">
      <c r="A282" s="522"/>
      <c r="B282" s="522"/>
      <c r="C282" s="522"/>
      <c r="D282" s="522"/>
      <c r="E282" s="522"/>
      <c r="F282" s="522"/>
      <c r="G282" s="522"/>
      <c r="H282" s="522"/>
      <c r="I282" s="522"/>
      <c r="J282" s="522"/>
      <c r="K282" s="522"/>
      <c r="L282" s="522"/>
    </row>
    <row r="283" spans="1:12" x14ac:dyDescent="0.25">
      <c r="A283" s="522"/>
      <c r="B283" s="522"/>
      <c r="C283" s="522"/>
      <c r="D283" s="522"/>
      <c r="E283" s="522"/>
      <c r="F283" s="522"/>
      <c r="G283" s="522"/>
      <c r="H283" s="522"/>
      <c r="I283" s="522"/>
      <c r="J283" s="522"/>
      <c r="K283" s="522"/>
      <c r="L283" s="522"/>
    </row>
    <row r="284" spans="1:12" x14ac:dyDescent="0.25">
      <c r="A284" s="522"/>
      <c r="B284" s="522"/>
      <c r="C284" s="522"/>
      <c r="D284" s="522"/>
      <c r="E284" s="522"/>
      <c r="F284" s="522"/>
      <c r="G284" s="522"/>
      <c r="H284" s="522"/>
      <c r="I284" s="522"/>
      <c r="J284" s="522"/>
      <c r="K284" s="522"/>
      <c r="L284" s="522"/>
    </row>
    <row r="285" spans="1:12" x14ac:dyDescent="0.25">
      <c r="A285" s="522"/>
      <c r="B285" s="522"/>
      <c r="C285" s="522"/>
      <c r="D285" s="522"/>
      <c r="E285" s="522"/>
      <c r="F285" s="522"/>
      <c r="G285" s="522"/>
      <c r="H285" s="522"/>
      <c r="I285" s="522"/>
      <c r="J285" s="522"/>
      <c r="K285" s="522"/>
      <c r="L285" s="522"/>
    </row>
    <row r="286" spans="1:12" x14ac:dyDescent="0.25">
      <c r="A286" s="522"/>
      <c r="B286" s="522"/>
      <c r="C286" s="522"/>
      <c r="D286" s="522"/>
      <c r="E286" s="522"/>
      <c r="F286" s="522"/>
      <c r="G286" s="522"/>
      <c r="H286" s="522"/>
      <c r="I286" s="522"/>
      <c r="J286" s="522"/>
      <c r="K286" s="522"/>
      <c r="L286" s="522"/>
    </row>
    <row r="287" spans="1:12" x14ac:dyDescent="0.25">
      <c r="A287" s="522"/>
      <c r="B287" s="522"/>
      <c r="C287" s="522"/>
      <c r="D287" s="522"/>
      <c r="E287" s="522"/>
      <c r="F287" s="522"/>
      <c r="G287" s="522"/>
      <c r="H287" s="522"/>
      <c r="I287" s="522"/>
      <c r="J287" s="522"/>
      <c r="K287" s="522"/>
      <c r="L287" s="522"/>
    </row>
    <row r="288" spans="1:12" x14ac:dyDescent="0.25">
      <c r="A288" s="522"/>
      <c r="B288" s="522"/>
      <c r="C288" s="522"/>
      <c r="D288" s="522"/>
      <c r="E288" s="522"/>
      <c r="F288" s="522"/>
      <c r="G288" s="522"/>
      <c r="H288" s="522"/>
      <c r="I288" s="522"/>
      <c r="J288" s="522"/>
      <c r="K288" s="522"/>
      <c r="L288" s="522"/>
    </row>
    <row r="289" spans="1:12" x14ac:dyDescent="0.25">
      <c r="A289" s="522"/>
      <c r="B289" s="522"/>
      <c r="C289" s="522"/>
      <c r="D289" s="522"/>
      <c r="E289" s="522"/>
      <c r="F289" s="522"/>
      <c r="G289" s="522"/>
      <c r="H289" s="522"/>
      <c r="I289" s="522"/>
      <c r="J289" s="522"/>
      <c r="K289" s="522"/>
      <c r="L289" s="522"/>
    </row>
    <row r="290" spans="1:12" x14ac:dyDescent="0.25">
      <c r="A290" s="522"/>
      <c r="B290" s="522"/>
      <c r="C290" s="522"/>
      <c r="D290" s="522"/>
      <c r="E290" s="522"/>
      <c r="F290" s="522"/>
      <c r="G290" s="522"/>
      <c r="H290" s="522"/>
      <c r="I290" s="522"/>
      <c r="J290" s="522"/>
      <c r="K290" s="522"/>
      <c r="L290" s="522"/>
    </row>
    <row r="291" spans="1:12" x14ac:dyDescent="0.25">
      <c r="A291" s="522"/>
      <c r="B291" s="522"/>
      <c r="C291" s="522"/>
      <c r="D291" s="522"/>
      <c r="E291" s="522"/>
      <c r="F291" s="522"/>
      <c r="G291" s="522"/>
      <c r="H291" s="522"/>
      <c r="I291" s="522"/>
      <c r="J291" s="522"/>
      <c r="K291" s="522"/>
      <c r="L291" s="522"/>
    </row>
    <row r="292" spans="1:12" x14ac:dyDescent="0.25">
      <c r="A292" s="522"/>
      <c r="B292" s="522"/>
      <c r="C292" s="522"/>
      <c r="D292" s="522"/>
      <c r="E292" s="522"/>
      <c r="F292" s="522"/>
      <c r="G292" s="522"/>
      <c r="H292" s="522"/>
      <c r="I292" s="522"/>
      <c r="J292" s="522"/>
      <c r="K292" s="522"/>
      <c r="L292" s="522"/>
    </row>
    <row r="293" spans="1:12" x14ac:dyDescent="0.25">
      <c r="A293" s="522"/>
      <c r="B293" s="522"/>
      <c r="C293" s="522"/>
      <c r="D293" s="522"/>
      <c r="E293" s="522"/>
      <c r="F293" s="522"/>
      <c r="G293" s="522"/>
      <c r="H293" s="522"/>
      <c r="I293" s="522"/>
      <c r="J293" s="522"/>
      <c r="K293" s="522"/>
      <c r="L293" s="522"/>
    </row>
    <row r="294" spans="1:12" x14ac:dyDescent="0.25">
      <c r="A294" s="522"/>
      <c r="B294" s="522"/>
      <c r="C294" s="522"/>
      <c r="D294" s="522"/>
      <c r="E294" s="522"/>
      <c r="F294" s="522"/>
      <c r="G294" s="522"/>
      <c r="H294" s="522"/>
      <c r="I294" s="522"/>
      <c r="J294" s="522"/>
      <c r="K294" s="522"/>
      <c r="L294" s="522"/>
    </row>
    <row r="295" spans="1:12" x14ac:dyDescent="0.25">
      <c r="A295" s="522"/>
      <c r="B295" s="522"/>
      <c r="C295" s="522"/>
      <c r="D295" s="522"/>
      <c r="E295" s="522"/>
      <c r="F295" s="522"/>
      <c r="G295" s="522"/>
      <c r="H295" s="522"/>
      <c r="I295" s="522"/>
      <c r="J295" s="522"/>
      <c r="K295" s="522"/>
      <c r="L295" s="522"/>
    </row>
    <row r="296" spans="1:12" x14ac:dyDescent="0.25">
      <c r="A296" s="522"/>
      <c r="B296" s="522"/>
      <c r="C296" s="522"/>
      <c r="D296" s="522"/>
      <c r="E296" s="522"/>
      <c r="F296" s="522"/>
      <c r="G296" s="522"/>
      <c r="H296" s="522"/>
      <c r="I296" s="522"/>
      <c r="J296" s="522"/>
      <c r="K296" s="522"/>
      <c r="L296" s="522"/>
    </row>
    <row r="297" spans="1:12" x14ac:dyDescent="0.25">
      <c r="A297" s="522"/>
      <c r="B297" s="522"/>
      <c r="C297" s="522"/>
      <c r="D297" s="522"/>
      <c r="E297" s="522"/>
      <c r="F297" s="522"/>
      <c r="G297" s="522"/>
      <c r="H297" s="522"/>
      <c r="I297" s="522"/>
      <c r="J297" s="522"/>
      <c r="K297" s="522"/>
      <c r="L297" s="522"/>
    </row>
    <row r="298" spans="1:12" x14ac:dyDescent="0.25">
      <c r="A298" s="522"/>
      <c r="B298" s="522"/>
      <c r="C298" s="522"/>
      <c r="D298" s="522"/>
      <c r="E298" s="522"/>
      <c r="F298" s="522"/>
      <c r="G298" s="522"/>
      <c r="H298" s="522"/>
      <c r="I298" s="522"/>
      <c r="J298" s="522"/>
      <c r="K298" s="522"/>
      <c r="L298" s="522"/>
    </row>
    <row r="299" spans="1:12" x14ac:dyDescent="0.25">
      <c r="A299" s="522"/>
      <c r="B299" s="522"/>
      <c r="C299" s="522"/>
      <c r="D299" s="522"/>
      <c r="E299" s="522"/>
      <c r="F299" s="522"/>
      <c r="G299" s="522"/>
      <c r="H299" s="522"/>
      <c r="I299" s="522"/>
      <c r="J299" s="522"/>
      <c r="K299" s="522"/>
      <c r="L299" s="522"/>
    </row>
    <row r="300" spans="1:12" x14ac:dyDescent="0.25">
      <c r="A300" s="522"/>
      <c r="B300" s="522"/>
      <c r="C300" s="522"/>
      <c r="D300" s="522"/>
      <c r="E300" s="522"/>
      <c r="F300" s="522"/>
      <c r="G300" s="522"/>
      <c r="H300" s="522"/>
      <c r="I300" s="522"/>
      <c r="J300" s="522"/>
      <c r="K300" s="522"/>
      <c r="L300" s="522"/>
    </row>
    <row r="301" spans="1:12" x14ac:dyDescent="0.25">
      <c r="A301" s="522"/>
      <c r="B301" s="522"/>
      <c r="C301" s="522"/>
      <c r="D301" s="522"/>
      <c r="E301" s="522"/>
      <c r="F301" s="522"/>
      <c r="G301" s="522"/>
      <c r="H301" s="522"/>
      <c r="I301" s="522"/>
      <c r="J301" s="522"/>
      <c r="K301" s="522"/>
      <c r="L301" s="522"/>
    </row>
    <row r="302" spans="1:12" x14ac:dyDescent="0.25">
      <c r="A302" s="522"/>
      <c r="B302" s="522"/>
      <c r="C302" s="522"/>
      <c r="D302" s="522"/>
      <c r="E302" s="522"/>
      <c r="F302" s="522"/>
      <c r="G302" s="522"/>
      <c r="H302" s="522"/>
      <c r="I302" s="522"/>
      <c r="J302" s="522"/>
      <c r="K302" s="522"/>
      <c r="L302" s="522"/>
    </row>
    <row r="303" spans="1:12" x14ac:dyDescent="0.25">
      <c r="A303" s="522"/>
      <c r="B303" s="522"/>
      <c r="C303" s="522"/>
      <c r="D303" s="522"/>
      <c r="E303" s="522"/>
      <c r="F303" s="522"/>
      <c r="G303" s="522"/>
      <c r="H303" s="522"/>
      <c r="I303" s="522"/>
      <c r="J303" s="522"/>
      <c r="K303" s="522"/>
      <c r="L303" s="522"/>
    </row>
    <row r="304" spans="1:12" x14ac:dyDescent="0.25">
      <c r="A304" s="522"/>
      <c r="B304" s="522"/>
      <c r="C304" s="522"/>
      <c r="D304" s="522"/>
      <c r="E304" s="522"/>
      <c r="F304" s="522"/>
      <c r="G304" s="522"/>
      <c r="H304" s="522"/>
      <c r="I304" s="522"/>
      <c r="J304" s="522"/>
      <c r="K304" s="522"/>
      <c r="L304" s="522"/>
    </row>
    <row r="305" spans="1:12" x14ac:dyDescent="0.25">
      <c r="A305" s="522"/>
      <c r="B305" s="522"/>
      <c r="C305" s="522"/>
      <c r="D305" s="522"/>
      <c r="E305" s="522"/>
      <c r="F305" s="522"/>
      <c r="G305" s="522"/>
      <c r="H305" s="522"/>
      <c r="I305" s="522"/>
      <c r="J305" s="522"/>
      <c r="K305" s="522"/>
      <c r="L305" s="522"/>
    </row>
    <row r="306" spans="1:12" x14ac:dyDescent="0.25">
      <c r="A306" s="522"/>
      <c r="B306" s="522"/>
      <c r="C306" s="522"/>
      <c r="D306" s="522"/>
      <c r="E306" s="522"/>
      <c r="F306" s="522"/>
      <c r="G306" s="522"/>
      <c r="H306" s="522"/>
      <c r="I306" s="522"/>
      <c r="J306" s="522"/>
      <c r="K306" s="522"/>
      <c r="L306" s="522"/>
    </row>
    <row r="307" spans="1:12" x14ac:dyDescent="0.25">
      <c r="A307" s="522"/>
      <c r="B307" s="522"/>
      <c r="C307" s="522"/>
      <c r="D307" s="522"/>
      <c r="E307" s="522"/>
      <c r="F307" s="522"/>
      <c r="G307" s="522"/>
      <c r="H307" s="522"/>
      <c r="I307" s="522"/>
      <c r="J307" s="522"/>
      <c r="K307" s="522"/>
      <c r="L307" s="522"/>
    </row>
    <row r="308" spans="1:12" x14ac:dyDescent="0.25">
      <c r="A308" s="522"/>
      <c r="B308" s="522"/>
      <c r="C308" s="522"/>
      <c r="D308" s="522"/>
      <c r="E308" s="522"/>
      <c r="F308" s="522"/>
      <c r="G308" s="522"/>
      <c r="H308" s="522"/>
      <c r="I308" s="522"/>
      <c r="J308" s="522"/>
      <c r="K308" s="522"/>
      <c r="L308" s="522"/>
    </row>
    <row r="309" spans="1:12" x14ac:dyDescent="0.25">
      <c r="A309" s="522"/>
      <c r="B309" s="522"/>
      <c r="C309" s="522"/>
      <c r="D309" s="522"/>
      <c r="E309" s="522"/>
      <c r="F309" s="522"/>
      <c r="G309" s="522"/>
      <c r="H309" s="522"/>
      <c r="I309" s="522"/>
      <c r="J309" s="522"/>
      <c r="K309" s="522"/>
      <c r="L309" s="522"/>
    </row>
    <row r="310" spans="1:12" x14ac:dyDescent="0.25">
      <c r="A310" s="522"/>
      <c r="B310" s="522"/>
      <c r="C310" s="522"/>
      <c r="D310" s="522"/>
      <c r="E310" s="522"/>
      <c r="F310" s="522"/>
      <c r="G310" s="522"/>
      <c r="H310" s="522"/>
      <c r="I310" s="522"/>
      <c r="J310" s="522"/>
      <c r="K310" s="522"/>
      <c r="L310" s="522"/>
    </row>
    <row r="311" spans="1:12" x14ac:dyDescent="0.25">
      <c r="A311" s="522"/>
      <c r="B311" s="522"/>
      <c r="C311" s="522"/>
      <c r="D311" s="522"/>
      <c r="E311" s="522"/>
      <c r="F311" s="522"/>
      <c r="G311" s="522"/>
      <c r="H311" s="522"/>
      <c r="I311" s="522"/>
      <c r="J311" s="522"/>
      <c r="K311" s="522"/>
      <c r="L311" s="522"/>
    </row>
    <row r="312" spans="1:12" x14ac:dyDescent="0.25">
      <c r="A312" s="522"/>
      <c r="B312" s="522"/>
      <c r="C312" s="522"/>
      <c r="D312" s="522"/>
      <c r="E312" s="522"/>
      <c r="F312" s="522"/>
      <c r="G312" s="522"/>
      <c r="H312" s="522"/>
      <c r="I312" s="522"/>
      <c r="J312" s="522"/>
      <c r="K312" s="522"/>
      <c r="L312" s="522"/>
    </row>
    <row r="313" spans="1:12" x14ac:dyDescent="0.25">
      <c r="A313" s="522"/>
      <c r="B313" s="522"/>
      <c r="C313" s="522"/>
      <c r="D313" s="522"/>
      <c r="E313" s="522"/>
      <c r="F313" s="522"/>
      <c r="G313" s="522"/>
      <c r="H313" s="522"/>
      <c r="I313" s="522"/>
      <c r="J313" s="522"/>
      <c r="K313" s="522"/>
      <c r="L313" s="522"/>
    </row>
    <row r="314" spans="1:12" x14ac:dyDescent="0.25">
      <c r="A314" s="522"/>
      <c r="B314" s="522"/>
      <c r="C314" s="522"/>
      <c r="D314" s="522"/>
      <c r="E314" s="522"/>
      <c r="F314" s="522"/>
      <c r="G314" s="522"/>
      <c r="H314" s="522"/>
      <c r="I314" s="522"/>
      <c r="J314" s="522"/>
      <c r="K314" s="522"/>
      <c r="L314" s="522"/>
    </row>
    <row r="315" spans="1:12" x14ac:dyDescent="0.25">
      <c r="A315" s="522"/>
      <c r="B315" s="522"/>
      <c r="C315" s="522"/>
      <c r="D315" s="522"/>
      <c r="E315" s="522"/>
      <c r="F315" s="522"/>
      <c r="G315" s="522"/>
      <c r="H315" s="522"/>
      <c r="I315" s="522"/>
      <c r="J315" s="522"/>
      <c r="K315" s="522"/>
      <c r="L315" s="522"/>
    </row>
    <row r="316" spans="1:12" x14ac:dyDescent="0.25">
      <c r="A316" s="522"/>
      <c r="B316" s="522"/>
      <c r="C316" s="522"/>
      <c r="D316" s="522"/>
      <c r="E316" s="522"/>
      <c r="F316" s="522"/>
      <c r="G316" s="522"/>
      <c r="H316" s="522"/>
      <c r="I316" s="522"/>
      <c r="J316" s="522"/>
      <c r="K316" s="522"/>
      <c r="L316" s="522"/>
    </row>
    <row r="317" spans="1:12" x14ac:dyDescent="0.25">
      <c r="A317" s="522"/>
      <c r="B317" s="522"/>
      <c r="C317" s="522"/>
      <c r="D317" s="522"/>
      <c r="E317" s="522"/>
      <c r="F317" s="522"/>
      <c r="G317" s="522"/>
      <c r="H317" s="522"/>
      <c r="I317" s="522"/>
      <c r="J317" s="522"/>
      <c r="K317" s="522"/>
      <c r="L317" s="522"/>
    </row>
    <row r="318" spans="1:12" x14ac:dyDescent="0.25">
      <c r="A318" s="522"/>
      <c r="B318" s="522"/>
      <c r="C318" s="522"/>
      <c r="D318" s="522"/>
      <c r="E318" s="522"/>
      <c r="F318" s="522"/>
      <c r="G318" s="522"/>
      <c r="H318" s="522"/>
      <c r="I318" s="522"/>
      <c r="J318" s="522"/>
      <c r="K318" s="522"/>
      <c r="L318" s="522"/>
    </row>
    <row r="319" spans="1:12" x14ac:dyDescent="0.25">
      <c r="A319" s="522"/>
      <c r="B319" s="522"/>
      <c r="C319" s="522"/>
      <c r="D319" s="522"/>
      <c r="E319" s="522"/>
      <c r="F319" s="522"/>
      <c r="G319" s="522"/>
      <c r="H319" s="522"/>
      <c r="I319" s="522"/>
      <c r="J319" s="522"/>
      <c r="K319" s="522"/>
      <c r="L319" s="522"/>
    </row>
    <row r="320" spans="1:12" x14ac:dyDescent="0.25">
      <c r="A320" s="522"/>
      <c r="B320" s="522"/>
      <c r="C320" s="522"/>
      <c r="D320" s="522"/>
      <c r="E320" s="522"/>
      <c r="F320" s="522"/>
      <c r="G320" s="522"/>
      <c r="H320" s="522"/>
      <c r="I320" s="522"/>
      <c r="J320" s="522"/>
      <c r="K320" s="522"/>
      <c r="L320" s="522"/>
    </row>
    <row r="321" spans="1:12" x14ac:dyDescent="0.25">
      <c r="A321" s="522"/>
      <c r="B321" s="522"/>
      <c r="C321" s="522"/>
      <c r="D321" s="522"/>
      <c r="E321" s="522"/>
      <c r="F321" s="522"/>
      <c r="G321" s="522"/>
      <c r="H321" s="522"/>
      <c r="I321" s="522"/>
      <c r="J321" s="522"/>
      <c r="K321" s="522"/>
      <c r="L321" s="522"/>
    </row>
    <row r="322" spans="1:12" x14ac:dyDescent="0.25">
      <c r="A322" s="522"/>
      <c r="B322" s="522"/>
      <c r="C322" s="522"/>
      <c r="D322" s="522"/>
      <c r="E322" s="522"/>
      <c r="F322" s="522"/>
      <c r="G322" s="522"/>
      <c r="H322" s="522"/>
      <c r="I322" s="522"/>
      <c r="J322" s="522"/>
      <c r="K322" s="522"/>
      <c r="L322" s="522"/>
    </row>
    <row r="323" spans="1:12" x14ac:dyDescent="0.25">
      <c r="A323" s="522"/>
      <c r="B323" s="522"/>
      <c r="C323" s="522"/>
      <c r="D323" s="522"/>
      <c r="E323" s="522"/>
      <c r="F323" s="522"/>
      <c r="G323" s="522"/>
      <c r="H323" s="522"/>
      <c r="I323" s="522"/>
      <c r="J323" s="522"/>
      <c r="K323" s="522"/>
      <c r="L323" s="522"/>
    </row>
    <row r="324" spans="1:12" x14ac:dyDescent="0.25">
      <c r="A324" s="522"/>
      <c r="B324" s="522"/>
      <c r="C324" s="522"/>
      <c r="D324" s="522"/>
      <c r="E324" s="522"/>
      <c r="F324" s="522"/>
      <c r="G324" s="522"/>
      <c r="H324" s="522"/>
      <c r="I324" s="522"/>
      <c r="J324" s="522"/>
      <c r="K324" s="522"/>
      <c r="L324" s="522"/>
    </row>
    <row r="325" spans="1:12" x14ac:dyDescent="0.25">
      <c r="A325" s="522"/>
      <c r="B325" s="522"/>
      <c r="C325" s="522"/>
      <c r="D325" s="522"/>
      <c r="E325" s="522"/>
      <c r="F325" s="522"/>
      <c r="G325" s="522"/>
      <c r="H325" s="522"/>
      <c r="I325" s="522"/>
      <c r="J325" s="522"/>
      <c r="K325" s="522"/>
      <c r="L325" s="522"/>
    </row>
    <row r="326" spans="1:12" x14ac:dyDescent="0.25">
      <c r="A326" s="522"/>
      <c r="B326" s="522"/>
      <c r="C326" s="522"/>
      <c r="D326" s="522"/>
      <c r="E326" s="522"/>
      <c r="F326" s="522"/>
      <c r="G326" s="522"/>
      <c r="H326" s="522"/>
      <c r="I326" s="522"/>
      <c r="J326" s="522"/>
      <c r="K326" s="522"/>
      <c r="L326" s="522"/>
    </row>
    <row r="327" spans="1:12" x14ac:dyDescent="0.25">
      <c r="A327" s="522"/>
      <c r="B327" s="522"/>
      <c r="C327" s="522"/>
      <c r="D327" s="522"/>
      <c r="E327" s="522"/>
      <c r="F327" s="522"/>
      <c r="G327" s="522"/>
      <c r="H327" s="522"/>
      <c r="I327" s="522"/>
      <c r="J327" s="522"/>
      <c r="K327" s="522"/>
      <c r="L327" s="522"/>
    </row>
    <row r="328" spans="1:12" x14ac:dyDescent="0.25">
      <c r="A328" s="522"/>
      <c r="B328" s="522"/>
      <c r="C328" s="522"/>
      <c r="D328" s="522"/>
      <c r="E328" s="522"/>
      <c r="F328" s="522"/>
      <c r="G328" s="522"/>
      <c r="H328" s="522"/>
      <c r="I328" s="522"/>
      <c r="J328" s="522"/>
      <c r="K328" s="522"/>
      <c r="L328" s="522"/>
    </row>
    <row r="329" spans="1:12" x14ac:dyDescent="0.25">
      <c r="A329" s="522"/>
      <c r="B329" s="522"/>
      <c r="C329" s="522"/>
      <c r="D329" s="522"/>
      <c r="E329" s="522"/>
      <c r="F329" s="522"/>
      <c r="G329" s="522"/>
      <c r="H329" s="522"/>
      <c r="I329" s="522"/>
      <c r="J329" s="522"/>
      <c r="K329" s="522"/>
      <c r="L329" s="522"/>
    </row>
    <row r="330" spans="1:12" x14ac:dyDescent="0.25">
      <c r="A330" s="522"/>
      <c r="B330" s="522"/>
      <c r="C330" s="522"/>
      <c r="D330" s="522"/>
      <c r="E330" s="522"/>
      <c r="F330" s="522"/>
      <c r="G330" s="522"/>
      <c r="H330" s="522"/>
      <c r="I330" s="522"/>
      <c r="J330" s="522"/>
      <c r="K330" s="522"/>
      <c r="L330" s="522"/>
    </row>
    <row r="331" spans="1:12" x14ac:dyDescent="0.25">
      <c r="A331" s="522"/>
      <c r="B331" s="522"/>
      <c r="C331" s="522"/>
      <c r="D331" s="522"/>
      <c r="E331" s="522"/>
      <c r="F331" s="522"/>
      <c r="G331" s="522"/>
      <c r="H331" s="522"/>
      <c r="I331" s="522"/>
      <c r="J331" s="522"/>
      <c r="K331" s="522"/>
      <c r="L331" s="522"/>
    </row>
    <row r="332" spans="1:12" x14ac:dyDescent="0.25">
      <c r="A332" s="522"/>
      <c r="B332" s="522"/>
      <c r="C332" s="522"/>
      <c r="D332" s="522"/>
      <c r="E332" s="522"/>
      <c r="F332" s="522"/>
      <c r="G332" s="522"/>
      <c r="H332" s="522"/>
      <c r="I332" s="522"/>
      <c r="J332" s="522"/>
      <c r="K332" s="522"/>
      <c r="L332" s="522"/>
    </row>
    <row r="333" spans="1:12" x14ac:dyDescent="0.25">
      <c r="A333" s="522"/>
      <c r="B333" s="522"/>
      <c r="C333" s="522"/>
      <c r="D333" s="522"/>
      <c r="E333" s="522"/>
      <c r="F333" s="522"/>
      <c r="G333" s="522"/>
      <c r="H333" s="522"/>
      <c r="I333" s="522"/>
      <c r="J333" s="522"/>
      <c r="K333" s="522"/>
      <c r="L333" s="522"/>
    </row>
    <row r="334" spans="1:12" x14ac:dyDescent="0.25">
      <c r="A334" s="522"/>
      <c r="B334" s="522"/>
      <c r="C334" s="522"/>
      <c r="D334" s="522"/>
      <c r="E334" s="522"/>
      <c r="F334" s="522"/>
      <c r="G334" s="522"/>
      <c r="H334" s="522"/>
      <c r="I334" s="522"/>
      <c r="J334" s="522"/>
      <c r="K334" s="522"/>
      <c r="L334" s="522"/>
    </row>
    <row r="335" spans="1:12" x14ac:dyDescent="0.25">
      <c r="A335" s="522"/>
      <c r="B335" s="522"/>
      <c r="C335" s="522"/>
      <c r="D335" s="522"/>
      <c r="E335" s="522"/>
      <c r="F335" s="522"/>
      <c r="G335" s="522"/>
      <c r="H335" s="522"/>
      <c r="I335" s="522"/>
      <c r="J335" s="522"/>
      <c r="K335" s="522"/>
      <c r="L335" s="522"/>
    </row>
    <row r="336" spans="1:12" x14ac:dyDescent="0.25">
      <c r="A336" s="522"/>
      <c r="B336" s="522"/>
      <c r="C336" s="522"/>
      <c r="D336" s="522"/>
      <c r="E336" s="522"/>
      <c r="F336" s="522"/>
      <c r="G336" s="522"/>
      <c r="H336" s="522"/>
      <c r="I336" s="522"/>
      <c r="J336" s="522"/>
      <c r="K336" s="522"/>
      <c r="L336" s="522"/>
    </row>
    <row r="337" spans="1:12" x14ac:dyDescent="0.25">
      <c r="A337" s="522"/>
      <c r="B337" s="522"/>
      <c r="C337" s="522"/>
      <c r="D337" s="522"/>
      <c r="E337" s="522"/>
      <c r="F337" s="522"/>
      <c r="G337" s="522"/>
      <c r="H337" s="522"/>
      <c r="I337" s="522"/>
      <c r="J337" s="522"/>
      <c r="K337" s="522"/>
      <c r="L337" s="522"/>
    </row>
    <row r="338" spans="1:12" x14ac:dyDescent="0.25">
      <c r="A338" s="522"/>
      <c r="B338" s="522"/>
      <c r="C338" s="522"/>
      <c r="D338" s="522"/>
      <c r="E338" s="522"/>
      <c r="F338" s="522"/>
      <c r="G338" s="522"/>
      <c r="H338" s="522"/>
      <c r="I338" s="522"/>
      <c r="J338" s="522"/>
      <c r="K338" s="522"/>
      <c r="L338" s="522"/>
    </row>
    <row r="339" spans="1:12" x14ac:dyDescent="0.25">
      <c r="A339" s="522"/>
      <c r="B339" s="522"/>
      <c r="C339" s="522"/>
      <c r="D339" s="522"/>
      <c r="E339" s="522"/>
      <c r="F339" s="522"/>
      <c r="G339" s="522"/>
      <c r="H339" s="522"/>
      <c r="I339" s="522"/>
      <c r="J339" s="522"/>
      <c r="K339" s="522"/>
      <c r="L339" s="522"/>
    </row>
    <row r="340" spans="1:12" x14ac:dyDescent="0.25">
      <c r="A340" s="522"/>
      <c r="B340" s="522"/>
      <c r="C340" s="522"/>
      <c r="D340" s="522"/>
      <c r="E340" s="522"/>
      <c r="F340" s="522"/>
      <c r="G340" s="522"/>
      <c r="H340" s="522"/>
      <c r="I340" s="522"/>
      <c r="J340" s="522"/>
      <c r="K340" s="522"/>
      <c r="L340" s="522"/>
    </row>
    <row r="341" spans="1:12" x14ac:dyDescent="0.25">
      <c r="A341" s="522"/>
      <c r="B341" s="522"/>
      <c r="C341" s="522"/>
      <c r="D341" s="522"/>
      <c r="E341" s="522"/>
      <c r="F341" s="522"/>
      <c r="G341" s="522"/>
      <c r="H341" s="522"/>
      <c r="I341" s="522"/>
      <c r="J341" s="522"/>
      <c r="K341" s="522"/>
      <c r="L341" s="522"/>
    </row>
    <row r="342" spans="1:12" x14ac:dyDescent="0.25">
      <c r="A342" s="522"/>
      <c r="B342" s="522"/>
      <c r="C342" s="522"/>
      <c r="D342" s="522"/>
      <c r="E342" s="522"/>
      <c r="F342" s="522"/>
      <c r="G342" s="522"/>
      <c r="H342" s="522"/>
      <c r="I342" s="522"/>
      <c r="J342" s="522"/>
      <c r="K342" s="522"/>
      <c r="L342" s="522"/>
    </row>
    <row r="343" spans="1:12" x14ac:dyDescent="0.25">
      <c r="A343" s="522"/>
      <c r="B343" s="522"/>
      <c r="C343" s="522"/>
      <c r="D343" s="522"/>
      <c r="E343" s="522"/>
      <c r="F343" s="522"/>
      <c r="G343" s="522"/>
      <c r="H343" s="522"/>
      <c r="I343" s="522"/>
      <c r="J343" s="522"/>
      <c r="K343" s="522"/>
      <c r="L343" s="522"/>
    </row>
    <row r="344" spans="1:12" x14ac:dyDescent="0.25">
      <c r="A344" s="522"/>
      <c r="B344" s="522"/>
      <c r="C344" s="522"/>
      <c r="D344" s="522"/>
      <c r="E344" s="522"/>
      <c r="F344" s="522"/>
      <c r="G344" s="522"/>
      <c r="H344" s="522"/>
      <c r="I344" s="522"/>
      <c r="J344" s="522"/>
      <c r="K344" s="522"/>
      <c r="L344" s="522"/>
    </row>
    <row r="345" spans="1:12" x14ac:dyDescent="0.25">
      <c r="A345" s="522"/>
      <c r="B345" s="522"/>
      <c r="C345" s="522"/>
      <c r="D345" s="522"/>
      <c r="E345" s="522"/>
      <c r="F345" s="522"/>
      <c r="G345" s="522"/>
      <c r="H345" s="522"/>
      <c r="I345" s="522"/>
      <c r="J345" s="522"/>
      <c r="K345" s="522"/>
      <c r="L345" s="522"/>
    </row>
    <row r="346" spans="1:12" x14ac:dyDescent="0.25">
      <c r="A346" s="522"/>
      <c r="B346" s="522"/>
      <c r="C346" s="522"/>
      <c r="D346" s="522"/>
      <c r="E346" s="522"/>
      <c r="F346" s="522"/>
      <c r="G346" s="522"/>
      <c r="H346" s="522"/>
      <c r="I346" s="522"/>
      <c r="J346" s="522"/>
      <c r="K346" s="522"/>
      <c r="L346" s="522"/>
    </row>
    <row r="347" spans="1:12" x14ac:dyDescent="0.25">
      <c r="A347" s="522"/>
      <c r="B347" s="522"/>
      <c r="C347" s="522"/>
      <c r="D347" s="522"/>
      <c r="E347" s="522"/>
      <c r="F347" s="522"/>
      <c r="G347" s="522"/>
      <c r="H347" s="522"/>
      <c r="I347" s="522"/>
      <c r="J347" s="522"/>
      <c r="K347" s="522"/>
      <c r="L347" s="522"/>
    </row>
    <row r="348" spans="1:12" x14ac:dyDescent="0.25">
      <c r="A348" s="522"/>
      <c r="B348" s="522"/>
      <c r="C348" s="522"/>
      <c r="D348" s="522"/>
      <c r="E348" s="522"/>
      <c r="F348" s="522"/>
      <c r="G348" s="522"/>
      <c r="H348" s="522"/>
      <c r="I348" s="522"/>
      <c r="J348" s="522"/>
      <c r="K348" s="522"/>
      <c r="L348" s="522"/>
    </row>
    <row r="349" spans="1:12" x14ac:dyDescent="0.25">
      <c r="A349" s="522"/>
      <c r="B349" s="522"/>
      <c r="C349" s="522"/>
      <c r="D349" s="522"/>
      <c r="E349" s="522"/>
      <c r="F349" s="522"/>
      <c r="G349" s="522"/>
      <c r="H349" s="522"/>
      <c r="I349" s="522"/>
      <c r="J349" s="522"/>
      <c r="K349" s="522"/>
      <c r="L349" s="522"/>
    </row>
    <row r="350" spans="1:12" x14ac:dyDescent="0.25">
      <c r="A350" s="522"/>
      <c r="B350" s="522"/>
      <c r="C350" s="522"/>
      <c r="D350" s="522"/>
      <c r="E350" s="522"/>
      <c r="F350" s="522"/>
      <c r="G350" s="522"/>
      <c r="H350" s="522"/>
      <c r="I350" s="522"/>
      <c r="J350" s="522"/>
      <c r="K350" s="522"/>
      <c r="L350" s="522"/>
    </row>
    <row r="351" spans="1:12" x14ac:dyDescent="0.25">
      <c r="A351" s="522"/>
      <c r="B351" s="522"/>
      <c r="C351" s="522"/>
      <c r="D351" s="522"/>
      <c r="E351" s="522"/>
      <c r="F351" s="522"/>
      <c r="G351" s="522"/>
      <c r="H351" s="522"/>
      <c r="I351" s="522"/>
      <c r="J351" s="522"/>
      <c r="K351" s="522"/>
      <c r="L351" s="522"/>
    </row>
    <row r="352" spans="1:12" x14ac:dyDescent="0.25">
      <c r="A352" s="522"/>
      <c r="B352" s="522"/>
      <c r="C352" s="522"/>
      <c r="D352" s="522"/>
      <c r="E352" s="522"/>
      <c r="F352" s="522"/>
      <c r="G352" s="522"/>
      <c r="H352" s="522"/>
      <c r="I352" s="522"/>
      <c r="J352" s="522"/>
      <c r="K352" s="522"/>
      <c r="L352" s="522"/>
    </row>
    <row r="353" spans="1:12" x14ac:dyDescent="0.25">
      <c r="A353" s="522"/>
      <c r="B353" s="522"/>
      <c r="C353" s="522"/>
      <c r="D353" s="522"/>
      <c r="E353" s="522"/>
      <c r="F353" s="522"/>
      <c r="G353" s="522"/>
      <c r="H353" s="522"/>
      <c r="I353" s="522"/>
      <c r="J353" s="522"/>
      <c r="K353" s="522"/>
      <c r="L353" s="522"/>
    </row>
    <row r="354" spans="1:12" x14ac:dyDescent="0.25">
      <c r="A354" s="522"/>
      <c r="B354" s="522"/>
      <c r="C354" s="522"/>
      <c r="D354" s="522"/>
      <c r="E354" s="522"/>
      <c r="F354" s="522"/>
      <c r="G354" s="522"/>
      <c r="H354" s="522"/>
      <c r="I354" s="522"/>
      <c r="J354" s="522"/>
      <c r="K354" s="522"/>
      <c r="L354" s="522"/>
    </row>
    <row r="355" spans="1:12" x14ac:dyDescent="0.25">
      <c r="A355" s="522"/>
      <c r="B355" s="522"/>
      <c r="C355" s="522"/>
      <c r="D355" s="522"/>
      <c r="E355" s="522"/>
      <c r="F355" s="522"/>
      <c r="G355" s="522"/>
      <c r="H355" s="522"/>
      <c r="I355" s="522"/>
      <c r="J355" s="522"/>
      <c r="K355" s="522"/>
      <c r="L355" s="522"/>
    </row>
    <row r="356" spans="1:12" x14ac:dyDescent="0.25">
      <c r="A356" s="522"/>
      <c r="B356" s="522"/>
      <c r="C356" s="522"/>
      <c r="D356" s="522"/>
      <c r="E356" s="522"/>
      <c r="F356" s="522"/>
      <c r="G356" s="522"/>
      <c r="H356" s="522"/>
      <c r="I356" s="522"/>
      <c r="J356" s="522"/>
      <c r="K356" s="522"/>
      <c r="L356" s="522"/>
    </row>
    <row r="357" spans="1:12" x14ac:dyDescent="0.25">
      <c r="A357" s="522"/>
      <c r="B357" s="522"/>
      <c r="C357" s="522"/>
      <c r="D357" s="522"/>
      <c r="E357" s="522"/>
      <c r="F357" s="522"/>
      <c r="G357" s="522"/>
      <c r="H357" s="522"/>
      <c r="I357" s="522"/>
      <c r="J357" s="522"/>
      <c r="K357" s="522"/>
      <c r="L357" s="522"/>
    </row>
    <row r="358" spans="1:12" x14ac:dyDescent="0.25">
      <c r="A358" s="522"/>
      <c r="B358" s="522"/>
      <c r="C358" s="522"/>
      <c r="D358" s="522"/>
      <c r="E358" s="522"/>
      <c r="F358" s="522"/>
      <c r="G358" s="522"/>
      <c r="H358" s="522"/>
      <c r="I358" s="522"/>
      <c r="J358" s="522"/>
      <c r="K358" s="522"/>
      <c r="L358" s="522"/>
    </row>
    <row r="359" spans="1:12" x14ac:dyDescent="0.25">
      <c r="A359" s="522"/>
      <c r="B359" s="522"/>
      <c r="C359" s="522"/>
      <c r="D359" s="522"/>
      <c r="E359" s="522"/>
      <c r="F359" s="522"/>
      <c r="G359" s="522"/>
      <c r="H359" s="522"/>
      <c r="I359" s="522"/>
      <c r="J359" s="522"/>
      <c r="K359" s="522"/>
      <c r="L359" s="522"/>
    </row>
    <row r="360" spans="1:12" x14ac:dyDescent="0.25">
      <c r="A360" s="522"/>
      <c r="B360" s="522"/>
      <c r="C360" s="522"/>
      <c r="D360" s="522"/>
      <c r="E360" s="522"/>
      <c r="F360" s="522"/>
      <c r="G360" s="522"/>
      <c r="H360" s="522"/>
      <c r="I360" s="522"/>
      <c r="J360" s="522"/>
      <c r="K360" s="522"/>
      <c r="L360" s="522"/>
    </row>
    <row r="361" spans="1:12" x14ac:dyDescent="0.25">
      <c r="A361" s="522"/>
      <c r="B361" s="522"/>
      <c r="C361" s="522"/>
      <c r="D361" s="522"/>
      <c r="E361" s="522"/>
      <c r="F361" s="522"/>
      <c r="G361" s="522"/>
      <c r="H361" s="522"/>
      <c r="I361" s="522"/>
      <c r="J361" s="522"/>
      <c r="K361" s="522"/>
      <c r="L361" s="522"/>
    </row>
    <row r="362" spans="1:12" x14ac:dyDescent="0.25">
      <c r="A362" s="522"/>
      <c r="B362" s="522"/>
      <c r="C362" s="522"/>
      <c r="D362" s="522"/>
      <c r="E362" s="522"/>
      <c r="F362" s="522"/>
      <c r="G362" s="522"/>
      <c r="H362" s="522"/>
      <c r="I362" s="522"/>
      <c r="J362" s="522"/>
      <c r="K362" s="522"/>
      <c r="L362" s="522"/>
    </row>
    <row r="363" spans="1:12" x14ac:dyDescent="0.25">
      <c r="A363" s="522"/>
      <c r="B363" s="522"/>
      <c r="C363" s="522"/>
      <c r="D363" s="522"/>
      <c r="E363" s="522"/>
      <c r="F363" s="522"/>
      <c r="G363" s="522"/>
      <c r="H363" s="522"/>
      <c r="I363" s="522"/>
      <c r="J363" s="522"/>
      <c r="K363" s="522"/>
      <c r="L363" s="522"/>
    </row>
    <row r="364" spans="1:12" x14ac:dyDescent="0.25">
      <c r="A364" s="522"/>
      <c r="B364" s="522"/>
      <c r="C364" s="522"/>
      <c r="D364" s="522"/>
      <c r="E364" s="522"/>
      <c r="F364" s="522"/>
      <c r="G364" s="522"/>
      <c r="H364" s="522"/>
      <c r="I364" s="522"/>
      <c r="J364" s="522"/>
      <c r="K364" s="522"/>
      <c r="L364" s="522"/>
    </row>
    <row r="365" spans="1:12" x14ac:dyDescent="0.25">
      <c r="A365" s="522"/>
      <c r="B365" s="522"/>
      <c r="C365" s="522"/>
      <c r="D365" s="522"/>
      <c r="E365" s="522"/>
      <c r="F365" s="522"/>
      <c r="G365" s="522"/>
      <c r="H365" s="522"/>
      <c r="I365" s="522"/>
      <c r="J365" s="522"/>
      <c r="K365" s="522"/>
      <c r="L365" s="522"/>
    </row>
    <row r="366" spans="1:12" x14ac:dyDescent="0.25">
      <c r="A366" s="522"/>
      <c r="B366" s="522"/>
      <c r="C366" s="522"/>
      <c r="D366" s="522"/>
      <c r="E366" s="522"/>
      <c r="F366" s="522"/>
      <c r="G366" s="522"/>
      <c r="H366" s="522"/>
      <c r="I366" s="522"/>
      <c r="J366" s="522"/>
      <c r="K366" s="522"/>
      <c r="L366" s="522"/>
    </row>
    <row r="367" spans="1:12" x14ac:dyDescent="0.25">
      <c r="A367" s="522"/>
      <c r="B367" s="522"/>
      <c r="C367" s="522"/>
      <c r="D367" s="522"/>
      <c r="E367" s="522"/>
      <c r="F367" s="522"/>
      <c r="G367" s="522"/>
      <c r="H367" s="522"/>
      <c r="I367" s="522"/>
      <c r="J367" s="522"/>
      <c r="K367" s="522"/>
      <c r="L367" s="522"/>
    </row>
    <row r="368" spans="1:12" x14ac:dyDescent="0.25">
      <c r="A368" s="522"/>
      <c r="B368" s="522"/>
      <c r="C368" s="522"/>
      <c r="D368" s="522"/>
      <c r="E368" s="522"/>
      <c r="F368" s="522"/>
      <c r="G368" s="522"/>
      <c r="H368" s="522"/>
      <c r="I368" s="522"/>
      <c r="J368" s="522"/>
      <c r="K368" s="522"/>
      <c r="L368" s="522"/>
    </row>
    <row r="369" spans="1:12" x14ac:dyDescent="0.25">
      <c r="A369" s="522"/>
      <c r="B369" s="522"/>
      <c r="C369" s="522"/>
      <c r="D369" s="522"/>
      <c r="E369" s="522"/>
      <c r="F369" s="522"/>
      <c r="G369" s="522"/>
      <c r="H369" s="522"/>
      <c r="I369" s="522"/>
      <c r="J369" s="522"/>
      <c r="K369" s="522"/>
      <c r="L369" s="522"/>
    </row>
    <row r="370" spans="1:12" x14ac:dyDescent="0.25">
      <c r="A370" s="522"/>
      <c r="B370" s="522"/>
      <c r="C370" s="522"/>
      <c r="D370" s="522"/>
      <c r="E370" s="522"/>
      <c r="F370" s="522"/>
      <c r="G370" s="522"/>
      <c r="H370" s="522"/>
      <c r="I370" s="522"/>
      <c r="J370" s="522"/>
      <c r="K370" s="522"/>
      <c r="L370" s="522"/>
    </row>
    <row r="371" spans="1:12" x14ac:dyDescent="0.25">
      <c r="A371" s="522"/>
      <c r="B371" s="522"/>
      <c r="C371" s="522"/>
      <c r="D371" s="522"/>
      <c r="E371" s="522"/>
      <c r="F371" s="522"/>
      <c r="G371" s="522"/>
      <c r="H371" s="522"/>
      <c r="I371" s="522"/>
      <c r="J371" s="522"/>
      <c r="K371" s="522"/>
      <c r="L371" s="522"/>
    </row>
    <row r="372" spans="1:12" x14ac:dyDescent="0.25">
      <c r="A372" s="522"/>
      <c r="B372" s="522"/>
      <c r="C372" s="522"/>
      <c r="D372" s="522"/>
      <c r="E372" s="522"/>
      <c r="F372" s="522"/>
      <c r="G372" s="522"/>
      <c r="H372" s="522"/>
      <c r="I372" s="522"/>
      <c r="J372" s="522"/>
      <c r="K372" s="522"/>
      <c r="L372" s="522"/>
    </row>
    <row r="373" spans="1:12" x14ac:dyDescent="0.25">
      <c r="A373" s="522"/>
      <c r="B373" s="522"/>
      <c r="C373" s="522"/>
      <c r="D373" s="522"/>
      <c r="E373" s="522"/>
      <c r="F373" s="522"/>
      <c r="G373" s="522"/>
      <c r="H373" s="522"/>
      <c r="I373" s="522"/>
      <c r="J373" s="522"/>
      <c r="K373" s="522"/>
      <c r="L373" s="522"/>
    </row>
    <row r="374" spans="1:12" x14ac:dyDescent="0.25">
      <c r="A374" s="522"/>
      <c r="B374" s="522"/>
      <c r="C374" s="522"/>
      <c r="D374" s="522"/>
      <c r="E374" s="522"/>
      <c r="F374" s="522"/>
      <c r="G374" s="522"/>
      <c r="H374" s="522"/>
      <c r="I374" s="522"/>
      <c r="J374" s="522"/>
      <c r="K374" s="522"/>
      <c r="L374" s="522"/>
    </row>
    <row r="375" spans="1:12" x14ac:dyDescent="0.25">
      <c r="A375" s="522"/>
      <c r="B375" s="522"/>
      <c r="C375" s="522"/>
      <c r="D375" s="522"/>
      <c r="E375" s="522"/>
      <c r="F375" s="522"/>
      <c r="G375" s="522"/>
      <c r="H375" s="522"/>
      <c r="I375" s="522"/>
      <c r="J375" s="522"/>
      <c r="K375" s="522"/>
      <c r="L375" s="522"/>
    </row>
    <row r="376" spans="1:12" x14ac:dyDescent="0.25">
      <c r="A376" s="522"/>
      <c r="B376" s="522"/>
      <c r="C376" s="522"/>
      <c r="D376" s="522"/>
      <c r="E376" s="522"/>
      <c r="F376" s="522"/>
      <c r="G376" s="522"/>
      <c r="H376" s="522"/>
      <c r="I376" s="522"/>
      <c r="J376" s="522"/>
      <c r="K376" s="522"/>
      <c r="L376" s="522"/>
    </row>
    <row r="377" spans="1:12" x14ac:dyDescent="0.25">
      <c r="A377" s="522"/>
      <c r="B377" s="522"/>
      <c r="C377" s="522"/>
      <c r="D377" s="522"/>
      <c r="E377" s="522"/>
      <c r="F377" s="522"/>
      <c r="G377" s="522"/>
      <c r="H377" s="522"/>
      <c r="I377" s="522"/>
      <c r="J377" s="522"/>
      <c r="K377" s="522"/>
      <c r="L377" s="522"/>
    </row>
    <row r="378" spans="1:12" x14ac:dyDescent="0.25">
      <c r="A378" s="522"/>
      <c r="B378" s="522"/>
      <c r="C378" s="522"/>
      <c r="D378" s="522"/>
      <c r="E378" s="522"/>
      <c r="F378" s="522"/>
      <c r="G378" s="522"/>
      <c r="H378" s="522"/>
      <c r="I378" s="522"/>
      <c r="J378" s="522"/>
      <c r="K378" s="522"/>
      <c r="L378" s="522"/>
    </row>
    <row r="379" spans="1:12" x14ac:dyDescent="0.25">
      <c r="A379" s="522"/>
      <c r="B379" s="522"/>
      <c r="C379" s="522"/>
      <c r="D379" s="522"/>
      <c r="E379" s="522"/>
      <c r="F379" s="522"/>
      <c r="G379" s="522"/>
      <c r="H379" s="522"/>
      <c r="I379" s="522"/>
      <c r="J379" s="522"/>
      <c r="K379" s="522"/>
      <c r="L379" s="522"/>
    </row>
    <row r="380" spans="1:12" x14ac:dyDescent="0.25">
      <c r="A380" s="522"/>
      <c r="B380" s="522"/>
      <c r="C380" s="522"/>
      <c r="D380" s="522"/>
      <c r="E380" s="522"/>
      <c r="F380" s="522"/>
      <c r="G380" s="522"/>
      <c r="H380" s="522"/>
      <c r="I380" s="522"/>
      <c r="J380" s="522"/>
      <c r="K380" s="522"/>
      <c r="L380" s="522"/>
    </row>
    <row r="381" spans="1:12" x14ac:dyDescent="0.25">
      <c r="A381" s="522"/>
      <c r="B381" s="522"/>
      <c r="C381" s="522"/>
      <c r="D381" s="522"/>
      <c r="E381" s="522"/>
      <c r="F381" s="522"/>
      <c r="G381" s="522"/>
      <c r="H381" s="522"/>
      <c r="I381" s="522"/>
      <c r="J381" s="522"/>
      <c r="K381" s="522"/>
      <c r="L381" s="522"/>
    </row>
    <row r="382" spans="1:12" x14ac:dyDescent="0.25">
      <c r="A382" s="522"/>
      <c r="B382" s="522"/>
      <c r="C382" s="522"/>
      <c r="D382" s="522"/>
      <c r="E382" s="522"/>
      <c r="F382" s="522"/>
      <c r="G382" s="522"/>
      <c r="H382" s="522"/>
      <c r="I382" s="522"/>
      <c r="J382" s="522"/>
      <c r="K382" s="522"/>
      <c r="L382" s="522"/>
    </row>
    <row r="383" spans="1:12" x14ac:dyDescent="0.25">
      <c r="A383" s="522"/>
      <c r="B383" s="522"/>
      <c r="C383" s="522"/>
      <c r="D383" s="522"/>
      <c r="E383" s="522"/>
      <c r="F383" s="522"/>
      <c r="G383" s="522"/>
      <c r="H383" s="522"/>
      <c r="I383" s="522"/>
      <c r="J383" s="522"/>
      <c r="K383" s="522"/>
      <c r="L383" s="522"/>
    </row>
    <row r="384" spans="1:12" x14ac:dyDescent="0.25">
      <c r="A384" s="522"/>
      <c r="B384" s="522"/>
      <c r="C384" s="522"/>
      <c r="D384" s="522"/>
      <c r="E384" s="522"/>
      <c r="F384" s="522"/>
      <c r="G384" s="522"/>
      <c r="H384" s="522"/>
      <c r="I384" s="522"/>
      <c r="J384" s="522"/>
      <c r="K384" s="522"/>
      <c r="L384" s="522"/>
    </row>
    <row r="385" spans="1:12" x14ac:dyDescent="0.25">
      <c r="A385" s="522"/>
      <c r="B385" s="522"/>
      <c r="C385" s="522"/>
      <c r="D385" s="522"/>
      <c r="E385" s="522"/>
      <c r="F385" s="522"/>
      <c r="G385" s="522"/>
      <c r="H385" s="522"/>
      <c r="I385" s="522"/>
      <c r="J385" s="522"/>
      <c r="K385" s="522"/>
      <c r="L385" s="522"/>
    </row>
    <row r="386" spans="1:12" x14ac:dyDescent="0.25">
      <c r="A386" s="522"/>
      <c r="B386" s="522"/>
      <c r="C386" s="522"/>
      <c r="D386" s="522"/>
      <c r="E386" s="522"/>
      <c r="F386" s="522"/>
      <c r="G386" s="522"/>
      <c r="H386" s="522"/>
      <c r="I386" s="522"/>
      <c r="J386" s="522"/>
      <c r="K386" s="522"/>
      <c r="L386" s="522"/>
    </row>
    <row r="387" spans="1:12" x14ac:dyDescent="0.25">
      <c r="A387" s="522"/>
      <c r="B387" s="522"/>
      <c r="C387" s="522"/>
      <c r="D387" s="522"/>
      <c r="E387" s="522"/>
      <c r="F387" s="522"/>
      <c r="G387" s="522"/>
      <c r="H387" s="522"/>
      <c r="I387" s="522"/>
      <c r="J387" s="522"/>
      <c r="K387" s="522"/>
      <c r="L387" s="522"/>
    </row>
    <row r="388" spans="1:12" x14ac:dyDescent="0.25">
      <c r="A388" s="522"/>
      <c r="B388" s="522"/>
      <c r="C388" s="522"/>
      <c r="D388" s="522"/>
      <c r="E388" s="522"/>
      <c r="F388" s="522"/>
      <c r="G388" s="522"/>
      <c r="H388" s="522"/>
      <c r="I388" s="522"/>
      <c r="J388" s="522"/>
      <c r="K388" s="522"/>
      <c r="L388" s="522"/>
    </row>
    <row r="389" spans="1:12" x14ac:dyDescent="0.25">
      <c r="A389" s="522"/>
      <c r="B389" s="522"/>
      <c r="C389" s="522"/>
      <c r="D389" s="522"/>
      <c r="E389" s="522"/>
      <c r="F389" s="522"/>
      <c r="G389" s="522"/>
      <c r="H389" s="522"/>
      <c r="I389" s="522"/>
      <c r="J389" s="522"/>
      <c r="K389" s="522"/>
      <c r="L389" s="522"/>
    </row>
    <row r="390" spans="1:12" x14ac:dyDescent="0.25">
      <c r="A390" s="522"/>
      <c r="B390" s="522"/>
      <c r="C390" s="522"/>
      <c r="D390" s="522"/>
      <c r="E390" s="522"/>
      <c r="F390" s="522"/>
      <c r="G390" s="522"/>
      <c r="H390" s="522"/>
      <c r="I390" s="522"/>
      <c r="J390" s="522"/>
      <c r="K390" s="522"/>
      <c r="L390" s="522"/>
    </row>
    <row r="391" spans="1:12" x14ac:dyDescent="0.25">
      <c r="A391" s="522"/>
      <c r="B391" s="522"/>
      <c r="C391" s="522"/>
      <c r="D391" s="522"/>
      <c r="E391" s="522"/>
      <c r="F391" s="522"/>
      <c r="G391" s="522"/>
      <c r="H391" s="522"/>
      <c r="I391" s="522"/>
      <c r="J391" s="522"/>
      <c r="K391" s="522"/>
      <c r="L391" s="522"/>
    </row>
    <row r="392" spans="1:12" x14ac:dyDescent="0.25">
      <c r="A392" s="522"/>
      <c r="B392" s="522"/>
      <c r="C392" s="522"/>
      <c r="D392" s="522"/>
      <c r="E392" s="522"/>
      <c r="F392" s="522"/>
      <c r="G392" s="522"/>
      <c r="H392" s="522"/>
      <c r="I392" s="522"/>
      <c r="J392" s="522"/>
      <c r="K392" s="522"/>
      <c r="L392" s="522"/>
    </row>
    <row r="393" spans="1:12" x14ac:dyDescent="0.25">
      <c r="A393" s="522"/>
      <c r="B393" s="522"/>
      <c r="C393" s="522"/>
      <c r="D393" s="522"/>
      <c r="E393" s="522"/>
      <c r="F393" s="522"/>
      <c r="G393" s="522"/>
      <c r="H393" s="522"/>
      <c r="I393" s="522"/>
      <c r="J393" s="522"/>
      <c r="K393" s="522"/>
      <c r="L393" s="522"/>
    </row>
    <row r="394" spans="1:12" x14ac:dyDescent="0.25">
      <c r="A394" s="522"/>
      <c r="B394" s="522"/>
      <c r="C394" s="522"/>
      <c r="D394" s="522"/>
      <c r="E394" s="522"/>
      <c r="F394" s="522"/>
      <c r="G394" s="522"/>
      <c r="H394" s="522"/>
      <c r="I394" s="522"/>
      <c r="J394" s="522"/>
      <c r="K394" s="522"/>
      <c r="L394" s="522"/>
    </row>
    <row r="395" spans="1:12" x14ac:dyDescent="0.25">
      <c r="A395" s="522"/>
      <c r="B395" s="522"/>
      <c r="C395" s="522"/>
      <c r="D395" s="522"/>
      <c r="E395" s="522"/>
      <c r="F395" s="522"/>
      <c r="G395" s="522"/>
      <c r="H395" s="522"/>
      <c r="I395" s="522"/>
      <c r="J395" s="522"/>
      <c r="K395" s="522"/>
      <c r="L395" s="522"/>
    </row>
    <row r="396" spans="1:12" x14ac:dyDescent="0.25">
      <c r="A396" s="522"/>
      <c r="B396" s="522"/>
      <c r="C396" s="522"/>
      <c r="D396" s="522"/>
      <c r="E396" s="522"/>
      <c r="F396" s="522"/>
      <c r="G396" s="522"/>
      <c r="H396" s="522"/>
      <c r="I396" s="522"/>
      <c r="J396" s="522"/>
      <c r="K396" s="522"/>
      <c r="L396" s="522"/>
    </row>
    <row r="397" spans="1:12" x14ac:dyDescent="0.25">
      <c r="A397" s="522"/>
      <c r="B397" s="522"/>
      <c r="C397" s="522"/>
      <c r="D397" s="522"/>
      <c r="E397" s="522"/>
      <c r="F397" s="522"/>
      <c r="G397" s="522"/>
      <c r="H397" s="522"/>
      <c r="I397" s="522"/>
      <c r="J397" s="522"/>
      <c r="K397" s="522"/>
      <c r="L397" s="522"/>
    </row>
    <row r="398" spans="1:12" x14ac:dyDescent="0.25">
      <c r="A398" s="522"/>
      <c r="B398" s="522"/>
      <c r="C398" s="522"/>
      <c r="D398" s="522"/>
      <c r="E398" s="522"/>
      <c r="F398" s="522"/>
      <c r="G398" s="522"/>
      <c r="H398" s="522"/>
      <c r="I398" s="522"/>
      <c r="J398" s="522"/>
      <c r="K398" s="522"/>
      <c r="L398" s="522"/>
    </row>
    <row r="399" spans="1:12" x14ac:dyDescent="0.25">
      <c r="A399" s="522"/>
      <c r="B399" s="522"/>
      <c r="C399" s="522"/>
      <c r="D399" s="522"/>
      <c r="E399" s="522"/>
      <c r="F399" s="522"/>
      <c r="G399" s="522"/>
      <c r="H399" s="522"/>
      <c r="I399" s="522"/>
      <c r="J399" s="522"/>
      <c r="K399" s="522"/>
      <c r="L399" s="522"/>
    </row>
    <row r="400" spans="1:12" x14ac:dyDescent="0.25">
      <c r="A400" s="522"/>
      <c r="B400" s="522"/>
      <c r="C400" s="522"/>
      <c r="D400" s="522"/>
      <c r="E400" s="522"/>
      <c r="F400" s="522"/>
      <c r="G400" s="522"/>
      <c r="H400" s="522"/>
      <c r="I400" s="522"/>
      <c r="J400" s="522"/>
      <c r="K400" s="522"/>
      <c r="L400" s="522"/>
    </row>
    <row r="401" spans="1:12" x14ac:dyDescent="0.25">
      <c r="A401" s="522"/>
      <c r="B401" s="522"/>
      <c r="C401" s="522"/>
      <c r="D401" s="522"/>
      <c r="E401" s="522"/>
      <c r="F401" s="522"/>
      <c r="G401" s="522"/>
      <c r="H401" s="522"/>
      <c r="I401" s="522"/>
      <c r="J401" s="522"/>
      <c r="K401" s="522"/>
      <c r="L401" s="522"/>
    </row>
    <row r="402" spans="1:12" x14ac:dyDescent="0.25">
      <c r="A402" s="522"/>
      <c r="B402" s="522"/>
      <c r="C402" s="522"/>
      <c r="D402" s="522"/>
      <c r="E402" s="522"/>
      <c r="F402" s="522"/>
      <c r="G402" s="522"/>
      <c r="H402" s="522"/>
      <c r="I402" s="522"/>
      <c r="J402" s="522"/>
      <c r="K402" s="522"/>
      <c r="L402" s="522"/>
    </row>
    <row r="403" spans="1:12" x14ac:dyDescent="0.25">
      <c r="A403" s="522"/>
      <c r="B403" s="522"/>
      <c r="C403" s="522"/>
      <c r="D403" s="522"/>
      <c r="E403" s="522"/>
      <c r="F403" s="522"/>
      <c r="G403" s="522"/>
      <c r="H403" s="522"/>
      <c r="I403" s="522"/>
      <c r="J403" s="522"/>
      <c r="K403" s="522"/>
      <c r="L403" s="522"/>
    </row>
    <row r="404" spans="1:12" x14ac:dyDescent="0.25">
      <c r="A404" s="522"/>
      <c r="B404" s="522"/>
      <c r="C404" s="522"/>
      <c r="D404" s="522"/>
      <c r="E404" s="522"/>
      <c r="F404" s="522"/>
      <c r="G404" s="522"/>
      <c r="H404" s="522"/>
      <c r="I404" s="522"/>
      <c r="J404" s="522"/>
      <c r="K404" s="522"/>
      <c r="L404" s="522"/>
    </row>
    <row r="405" spans="1:12" x14ac:dyDescent="0.25">
      <c r="A405" s="522"/>
      <c r="B405" s="522"/>
      <c r="C405" s="522"/>
      <c r="D405" s="522"/>
      <c r="E405" s="522"/>
      <c r="F405" s="522"/>
      <c r="G405" s="522"/>
      <c r="H405" s="522"/>
      <c r="I405" s="522"/>
      <c r="J405" s="522"/>
      <c r="K405" s="522"/>
      <c r="L405" s="522"/>
    </row>
    <row r="406" spans="1:12" x14ac:dyDescent="0.25">
      <c r="A406" s="522"/>
      <c r="B406" s="522"/>
      <c r="C406" s="522"/>
      <c r="D406" s="522"/>
      <c r="E406" s="522"/>
      <c r="F406" s="522"/>
      <c r="G406" s="522"/>
      <c r="H406" s="522"/>
      <c r="I406" s="522"/>
      <c r="J406" s="522"/>
      <c r="K406" s="522"/>
      <c r="L406" s="522"/>
    </row>
    <row r="407" spans="1:12" x14ac:dyDescent="0.25">
      <c r="A407" s="522"/>
      <c r="B407" s="522"/>
      <c r="C407" s="522"/>
      <c r="D407" s="522"/>
      <c r="E407" s="522"/>
      <c r="F407" s="522"/>
      <c r="G407" s="522"/>
      <c r="H407" s="522"/>
      <c r="I407" s="522"/>
      <c r="J407" s="522"/>
      <c r="K407" s="522"/>
      <c r="L407" s="522"/>
    </row>
    <row r="408" spans="1:12" x14ac:dyDescent="0.25">
      <c r="A408" s="522"/>
      <c r="B408" s="522"/>
      <c r="C408" s="522"/>
      <c r="D408" s="522"/>
      <c r="E408" s="522"/>
      <c r="F408" s="522"/>
      <c r="G408" s="522"/>
      <c r="H408" s="522"/>
      <c r="I408" s="522"/>
      <c r="J408" s="522"/>
      <c r="K408" s="522"/>
      <c r="L408" s="522"/>
    </row>
    <row r="409" spans="1:12" x14ac:dyDescent="0.25">
      <c r="A409" s="522"/>
      <c r="B409" s="522"/>
      <c r="C409" s="522"/>
      <c r="D409" s="522"/>
      <c r="E409" s="522"/>
      <c r="F409" s="522"/>
      <c r="G409" s="522"/>
      <c r="H409" s="522"/>
      <c r="I409" s="522"/>
      <c r="J409" s="522"/>
      <c r="K409" s="522"/>
      <c r="L409" s="522"/>
    </row>
    <row r="410" spans="1:12" x14ac:dyDescent="0.25">
      <c r="A410" s="522"/>
      <c r="B410" s="522"/>
      <c r="C410" s="522"/>
      <c r="D410" s="522"/>
      <c r="E410" s="522"/>
      <c r="F410" s="522"/>
      <c r="G410" s="522"/>
      <c r="H410" s="522"/>
      <c r="I410" s="522"/>
      <c r="J410" s="522"/>
      <c r="K410" s="522"/>
      <c r="L410" s="522"/>
    </row>
    <row r="411" spans="1:12" x14ac:dyDescent="0.25">
      <c r="A411" s="522"/>
      <c r="B411" s="522"/>
      <c r="C411" s="522"/>
      <c r="D411" s="522"/>
      <c r="E411" s="522"/>
      <c r="F411" s="522"/>
      <c r="G411" s="522"/>
      <c r="H411" s="522"/>
      <c r="I411" s="522"/>
      <c r="J411" s="522"/>
      <c r="K411" s="522"/>
      <c r="L411" s="522"/>
    </row>
    <row r="412" spans="1:12" x14ac:dyDescent="0.25">
      <c r="A412" s="522"/>
      <c r="B412" s="522"/>
      <c r="C412" s="522"/>
      <c r="D412" s="522"/>
      <c r="E412" s="522"/>
      <c r="F412" s="522"/>
      <c r="G412" s="522"/>
      <c r="H412" s="522"/>
      <c r="I412" s="522"/>
      <c r="J412" s="522"/>
      <c r="K412" s="522"/>
      <c r="L412" s="522"/>
    </row>
    <row r="413" spans="1:12" x14ac:dyDescent="0.25">
      <c r="A413" s="522"/>
      <c r="B413" s="522"/>
      <c r="C413" s="522"/>
      <c r="D413" s="522"/>
      <c r="E413" s="522"/>
      <c r="F413" s="522"/>
      <c r="G413" s="522"/>
      <c r="H413" s="522"/>
      <c r="I413" s="522"/>
      <c r="J413" s="522"/>
      <c r="K413" s="522"/>
      <c r="L413" s="522"/>
    </row>
    <row r="414" spans="1:12" x14ac:dyDescent="0.25">
      <c r="A414" s="522"/>
      <c r="B414" s="522"/>
      <c r="C414" s="522"/>
      <c r="D414" s="522"/>
      <c r="E414" s="522"/>
      <c r="F414" s="522"/>
      <c r="G414" s="522"/>
      <c r="H414" s="522"/>
      <c r="I414" s="522"/>
      <c r="J414" s="522"/>
      <c r="K414" s="522"/>
      <c r="L414" s="522"/>
    </row>
    <row r="415" spans="1:12" x14ac:dyDescent="0.25">
      <c r="A415" s="522"/>
      <c r="B415" s="522"/>
      <c r="C415" s="522"/>
      <c r="D415" s="522"/>
      <c r="E415" s="522"/>
      <c r="F415" s="522"/>
      <c r="G415" s="522"/>
      <c r="H415" s="522"/>
      <c r="I415" s="522"/>
      <c r="J415" s="522"/>
      <c r="K415" s="522"/>
      <c r="L415" s="522"/>
    </row>
    <row r="416" spans="1:12" x14ac:dyDescent="0.25">
      <c r="A416" s="522"/>
      <c r="B416" s="522"/>
      <c r="C416" s="522"/>
      <c r="D416" s="522"/>
      <c r="E416" s="522"/>
      <c r="F416" s="522"/>
      <c r="G416" s="522"/>
      <c r="H416" s="522"/>
      <c r="I416" s="522"/>
      <c r="J416" s="522"/>
      <c r="K416" s="522"/>
      <c r="L416" s="522"/>
    </row>
    <row r="417" spans="1:12" x14ac:dyDescent="0.25">
      <c r="A417" s="522"/>
      <c r="B417" s="522"/>
      <c r="C417" s="522"/>
      <c r="D417" s="522"/>
      <c r="E417" s="522"/>
      <c r="F417" s="522"/>
      <c r="G417" s="522"/>
      <c r="H417" s="522"/>
      <c r="I417" s="522"/>
      <c r="J417" s="522"/>
      <c r="K417" s="522"/>
      <c r="L417" s="522"/>
    </row>
    <row r="418" spans="1:12" x14ac:dyDescent="0.25">
      <c r="A418" s="522"/>
      <c r="B418" s="522"/>
      <c r="C418" s="522"/>
      <c r="D418" s="522"/>
      <c r="E418" s="522"/>
      <c r="F418" s="522"/>
      <c r="G418" s="522"/>
      <c r="H418" s="522"/>
      <c r="I418" s="522"/>
      <c r="J418" s="522"/>
      <c r="K418" s="522"/>
      <c r="L418" s="522"/>
    </row>
    <row r="419" spans="1:12" x14ac:dyDescent="0.25">
      <c r="A419" s="522"/>
      <c r="B419" s="522"/>
      <c r="C419" s="522"/>
      <c r="D419" s="522"/>
      <c r="E419" s="522"/>
      <c r="F419" s="522"/>
      <c r="G419" s="522"/>
      <c r="H419" s="522"/>
      <c r="I419" s="522"/>
      <c r="J419" s="522"/>
      <c r="K419" s="522"/>
      <c r="L419" s="522"/>
    </row>
    <row r="420" spans="1:12" x14ac:dyDescent="0.25">
      <c r="A420" s="522"/>
      <c r="B420" s="522"/>
      <c r="C420" s="522"/>
      <c r="D420" s="522"/>
      <c r="E420" s="522"/>
      <c r="F420" s="522"/>
      <c r="G420" s="522"/>
      <c r="H420" s="522"/>
      <c r="I420" s="522"/>
      <c r="J420" s="522"/>
      <c r="K420" s="522"/>
      <c r="L420" s="522"/>
    </row>
    <row r="421" spans="1:12" x14ac:dyDescent="0.25">
      <c r="A421" s="522"/>
      <c r="B421" s="522"/>
      <c r="C421" s="522"/>
      <c r="D421" s="522"/>
      <c r="E421" s="522"/>
      <c r="F421" s="522"/>
      <c r="G421" s="522"/>
      <c r="H421" s="522"/>
      <c r="I421" s="522"/>
      <c r="J421" s="522"/>
      <c r="K421" s="522"/>
      <c r="L421" s="522"/>
    </row>
    <row r="422" spans="1:12" x14ac:dyDescent="0.25">
      <c r="A422" s="522"/>
      <c r="B422" s="522"/>
      <c r="C422" s="522"/>
      <c r="D422" s="522"/>
      <c r="E422" s="522"/>
      <c r="F422" s="522"/>
      <c r="G422" s="522"/>
      <c r="H422" s="522"/>
      <c r="I422" s="522"/>
      <c r="J422" s="522"/>
      <c r="K422" s="522"/>
      <c r="L422" s="522"/>
    </row>
    <row r="423" spans="1:12" x14ac:dyDescent="0.25">
      <c r="A423" s="522"/>
      <c r="B423" s="522"/>
      <c r="C423" s="522"/>
      <c r="D423" s="522"/>
      <c r="E423" s="522"/>
      <c r="F423" s="522"/>
      <c r="G423" s="522"/>
      <c r="H423" s="522"/>
      <c r="I423" s="522"/>
      <c r="J423" s="522"/>
      <c r="K423" s="522"/>
      <c r="L423" s="522"/>
    </row>
    <row r="424" spans="1:12" x14ac:dyDescent="0.25">
      <c r="A424" s="522"/>
      <c r="B424" s="522"/>
      <c r="C424" s="522"/>
      <c r="D424" s="522"/>
      <c r="E424" s="522"/>
      <c r="F424" s="522"/>
      <c r="G424" s="522"/>
      <c r="H424" s="522"/>
      <c r="I424" s="522"/>
      <c r="J424" s="522"/>
      <c r="K424" s="522"/>
      <c r="L424" s="522"/>
    </row>
    <row r="425" spans="1:12" x14ac:dyDescent="0.25">
      <c r="A425" s="522"/>
      <c r="B425" s="522"/>
      <c r="C425" s="522"/>
      <c r="D425" s="522"/>
      <c r="E425" s="522"/>
      <c r="F425" s="522"/>
      <c r="G425" s="522"/>
      <c r="H425" s="522"/>
      <c r="I425" s="522"/>
      <c r="J425" s="522"/>
      <c r="K425" s="522"/>
      <c r="L425" s="522"/>
    </row>
    <row r="426" spans="1:12" x14ac:dyDescent="0.25">
      <c r="A426" s="522"/>
      <c r="B426" s="522"/>
      <c r="C426" s="522"/>
      <c r="D426" s="522"/>
      <c r="E426" s="522"/>
      <c r="F426" s="522"/>
      <c r="G426" s="522"/>
      <c r="H426" s="522"/>
      <c r="I426" s="522"/>
      <c r="J426" s="522"/>
      <c r="K426" s="522"/>
      <c r="L426" s="522"/>
    </row>
    <row r="427" spans="1:12" x14ac:dyDescent="0.25">
      <c r="A427" s="522"/>
      <c r="B427" s="522"/>
      <c r="C427" s="522"/>
      <c r="D427" s="522"/>
      <c r="E427" s="522"/>
      <c r="F427" s="522"/>
      <c r="G427" s="522"/>
      <c r="H427" s="522"/>
      <c r="I427" s="522"/>
      <c r="J427" s="522"/>
      <c r="K427" s="522"/>
      <c r="L427" s="522"/>
    </row>
    <row r="428" spans="1:12" x14ac:dyDescent="0.25">
      <c r="A428" s="522"/>
      <c r="B428" s="522"/>
      <c r="C428" s="522"/>
      <c r="D428" s="522"/>
      <c r="E428" s="522"/>
      <c r="F428" s="522"/>
      <c r="G428" s="522"/>
      <c r="H428" s="522"/>
      <c r="I428" s="522"/>
      <c r="J428" s="522"/>
      <c r="K428" s="522"/>
      <c r="L428" s="522"/>
    </row>
    <row r="429" spans="1:12" x14ac:dyDescent="0.25">
      <c r="A429" s="522"/>
      <c r="B429" s="522"/>
      <c r="C429" s="522"/>
      <c r="D429" s="522"/>
      <c r="E429" s="522"/>
      <c r="F429" s="522"/>
      <c r="G429" s="522"/>
      <c r="H429" s="522"/>
      <c r="I429" s="522"/>
      <c r="J429" s="522"/>
      <c r="K429" s="522"/>
      <c r="L429" s="522"/>
    </row>
    <row r="430" spans="1:12" x14ac:dyDescent="0.25">
      <c r="A430" s="522"/>
      <c r="B430" s="522"/>
      <c r="C430" s="522"/>
      <c r="D430" s="522"/>
      <c r="E430" s="522"/>
      <c r="F430" s="522"/>
      <c r="G430" s="522"/>
      <c r="H430" s="522"/>
      <c r="I430" s="522"/>
      <c r="J430" s="522"/>
      <c r="K430" s="522"/>
      <c r="L430" s="522"/>
    </row>
    <row r="431" spans="1:12" x14ac:dyDescent="0.25">
      <c r="A431" s="522"/>
      <c r="B431" s="522"/>
      <c r="C431" s="522"/>
      <c r="D431" s="522"/>
      <c r="E431" s="522"/>
      <c r="F431" s="522"/>
      <c r="G431" s="522"/>
      <c r="H431" s="522"/>
      <c r="I431" s="522"/>
      <c r="J431" s="522"/>
      <c r="K431" s="522"/>
      <c r="L431" s="522"/>
    </row>
    <row r="432" spans="1:12" x14ac:dyDescent="0.25">
      <c r="A432" s="522"/>
      <c r="B432" s="522"/>
      <c r="C432" s="522"/>
      <c r="D432" s="522"/>
      <c r="E432" s="522"/>
      <c r="F432" s="522"/>
      <c r="G432" s="522"/>
      <c r="H432" s="522"/>
      <c r="I432" s="522"/>
      <c r="J432" s="522"/>
      <c r="K432" s="522"/>
      <c r="L432" s="522"/>
    </row>
    <row r="433" spans="1:12" x14ac:dyDescent="0.25">
      <c r="A433" s="522"/>
      <c r="B433" s="522"/>
      <c r="C433" s="522"/>
      <c r="D433" s="522"/>
      <c r="E433" s="522"/>
      <c r="F433" s="522"/>
      <c r="G433" s="522"/>
      <c r="H433" s="522"/>
      <c r="I433" s="522"/>
      <c r="J433" s="522"/>
      <c r="K433" s="522"/>
      <c r="L433" s="522"/>
    </row>
    <row r="434" spans="1:12" x14ac:dyDescent="0.25">
      <c r="A434" s="522"/>
      <c r="B434" s="522"/>
      <c r="C434" s="522"/>
      <c r="D434" s="522"/>
      <c r="E434" s="522"/>
      <c r="F434" s="522"/>
      <c r="G434" s="522"/>
      <c r="H434" s="522"/>
      <c r="I434" s="522"/>
      <c r="J434" s="522"/>
      <c r="K434" s="522"/>
      <c r="L434" s="522"/>
    </row>
    <row r="435" spans="1:12" x14ac:dyDescent="0.25">
      <c r="A435" s="522"/>
      <c r="B435" s="522"/>
      <c r="C435" s="522"/>
      <c r="D435" s="522"/>
      <c r="E435" s="522"/>
      <c r="F435" s="522"/>
      <c r="G435" s="522"/>
      <c r="H435" s="522"/>
      <c r="I435" s="522"/>
      <c r="J435" s="522"/>
      <c r="K435" s="522"/>
      <c r="L435" s="522"/>
    </row>
    <row r="436" spans="1:12" x14ac:dyDescent="0.25">
      <c r="A436" s="522"/>
      <c r="B436" s="522"/>
      <c r="C436" s="522"/>
      <c r="D436" s="522"/>
      <c r="E436" s="522"/>
      <c r="F436" s="522"/>
      <c r="G436" s="522"/>
      <c r="H436" s="522"/>
      <c r="I436" s="522"/>
      <c r="J436" s="522"/>
      <c r="K436" s="522"/>
      <c r="L436" s="522"/>
    </row>
    <row r="437" spans="1:12" x14ac:dyDescent="0.25">
      <c r="A437" s="522"/>
      <c r="B437" s="522"/>
      <c r="C437" s="522"/>
      <c r="D437" s="522"/>
      <c r="E437" s="522"/>
      <c r="F437" s="522"/>
      <c r="G437" s="522"/>
      <c r="H437" s="522"/>
      <c r="I437" s="522"/>
      <c r="J437" s="522"/>
      <c r="K437" s="522"/>
      <c r="L437" s="522"/>
    </row>
    <row r="438" spans="1:12" x14ac:dyDescent="0.25">
      <c r="A438" s="522"/>
      <c r="B438" s="522"/>
      <c r="C438" s="522"/>
      <c r="D438" s="522"/>
      <c r="E438" s="522"/>
      <c r="F438" s="522"/>
      <c r="G438" s="522"/>
      <c r="H438" s="522"/>
      <c r="I438" s="522"/>
      <c r="J438" s="522"/>
      <c r="K438" s="522"/>
      <c r="L438" s="522"/>
    </row>
    <row r="439" spans="1:12" x14ac:dyDescent="0.25">
      <c r="A439" s="522"/>
      <c r="B439" s="522"/>
      <c r="C439" s="522"/>
      <c r="D439" s="522"/>
      <c r="E439" s="522"/>
      <c r="F439" s="522"/>
      <c r="G439" s="522"/>
      <c r="H439" s="522"/>
      <c r="I439" s="522"/>
      <c r="J439" s="522"/>
      <c r="K439" s="522"/>
      <c r="L439" s="522"/>
    </row>
    <row r="440" spans="1:12" x14ac:dyDescent="0.25">
      <c r="A440" s="522"/>
      <c r="B440" s="522"/>
      <c r="C440" s="522"/>
      <c r="D440" s="522"/>
      <c r="E440" s="522"/>
      <c r="F440" s="522"/>
      <c r="G440" s="522"/>
      <c r="H440" s="522"/>
      <c r="I440" s="522"/>
      <c r="J440" s="522"/>
      <c r="K440" s="522"/>
      <c r="L440" s="522"/>
    </row>
    <row r="441" spans="1:12" x14ac:dyDescent="0.25">
      <c r="A441" s="522"/>
      <c r="B441" s="522"/>
      <c r="C441" s="522"/>
      <c r="D441" s="522"/>
      <c r="E441" s="522"/>
      <c r="F441" s="522"/>
      <c r="G441" s="522"/>
      <c r="H441" s="522"/>
      <c r="I441" s="522"/>
      <c r="J441" s="522"/>
      <c r="K441" s="522"/>
      <c r="L441" s="522"/>
    </row>
    <row r="442" spans="1:12" x14ac:dyDescent="0.25">
      <c r="A442" s="522"/>
      <c r="B442" s="522"/>
      <c r="C442" s="522"/>
      <c r="D442" s="522"/>
      <c r="E442" s="522"/>
      <c r="F442" s="522"/>
      <c r="G442" s="522"/>
      <c r="H442" s="522"/>
      <c r="I442" s="522"/>
      <c r="J442" s="522"/>
      <c r="K442" s="522"/>
      <c r="L442" s="522"/>
    </row>
    <row r="443" spans="1:12" x14ac:dyDescent="0.25">
      <c r="A443" s="522"/>
      <c r="B443" s="522"/>
      <c r="C443" s="522"/>
      <c r="D443" s="522"/>
      <c r="E443" s="522"/>
      <c r="F443" s="522"/>
      <c r="G443" s="522"/>
      <c r="H443" s="522"/>
      <c r="I443" s="522"/>
      <c r="J443" s="522"/>
      <c r="K443" s="522"/>
      <c r="L443" s="522"/>
    </row>
    <row r="444" spans="1:12" x14ac:dyDescent="0.25">
      <c r="A444" s="522"/>
      <c r="B444" s="522"/>
      <c r="C444" s="522"/>
      <c r="D444" s="522"/>
      <c r="E444" s="522"/>
      <c r="F444" s="522"/>
      <c r="G444" s="522"/>
      <c r="H444" s="522"/>
      <c r="I444" s="522"/>
      <c r="J444" s="522"/>
      <c r="K444" s="522"/>
      <c r="L444" s="522"/>
    </row>
    <row r="445" spans="1:12" x14ac:dyDescent="0.25">
      <c r="A445" s="522"/>
      <c r="B445" s="522"/>
      <c r="C445" s="522"/>
      <c r="D445" s="522"/>
      <c r="E445" s="522"/>
      <c r="F445" s="522"/>
      <c r="G445" s="522"/>
      <c r="H445" s="522"/>
      <c r="I445" s="522"/>
      <c r="J445" s="522"/>
      <c r="K445" s="522"/>
      <c r="L445" s="522"/>
    </row>
    <row r="446" spans="1:12" x14ac:dyDescent="0.25">
      <c r="A446" s="522"/>
      <c r="B446" s="522"/>
      <c r="C446" s="522"/>
      <c r="D446" s="522"/>
      <c r="E446" s="522"/>
      <c r="F446" s="522"/>
      <c r="G446" s="522"/>
      <c r="H446" s="522"/>
      <c r="I446" s="522"/>
      <c r="J446" s="522"/>
      <c r="K446" s="522"/>
      <c r="L446" s="522"/>
    </row>
    <row r="447" spans="1:12" x14ac:dyDescent="0.25">
      <c r="A447" s="522"/>
      <c r="B447" s="522"/>
      <c r="C447" s="522"/>
      <c r="D447" s="522"/>
      <c r="E447" s="522"/>
      <c r="F447" s="522"/>
      <c r="G447" s="522"/>
      <c r="H447" s="522"/>
      <c r="I447" s="522"/>
      <c r="J447" s="522"/>
      <c r="K447" s="522"/>
      <c r="L447" s="522"/>
    </row>
    <row r="448" spans="1:12" x14ac:dyDescent="0.25">
      <c r="A448" s="522"/>
      <c r="B448" s="522"/>
      <c r="C448" s="522"/>
      <c r="D448" s="522"/>
      <c r="E448" s="522"/>
      <c r="F448" s="522"/>
      <c r="G448" s="522"/>
      <c r="H448" s="522"/>
      <c r="I448" s="522"/>
      <c r="J448" s="522"/>
      <c r="K448" s="522"/>
      <c r="L448" s="522"/>
    </row>
    <row r="449" spans="1:12" x14ac:dyDescent="0.25">
      <c r="A449" s="522"/>
      <c r="B449" s="522"/>
      <c r="C449" s="522"/>
      <c r="D449" s="522"/>
      <c r="E449" s="522"/>
      <c r="F449" s="522"/>
      <c r="G449" s="522"/>
      <c r="H449" s="522"/>
      <c r="I449" s="522"/>
      <c r="J449" s="522"/>
      <c r="K449" s="522"/>
      <c r="L449" s="522"/>
    </row>
    <row r="450" spans="1:12" x14ac:dyDescent="0.25">
      <c r="A450" s="522"/>
      <c r="B450" s="522"/>
      <c r="C450" s="522"/>
      <c r="D450" s="522"/>
      <c r="E450" s="522"/>
      <c r="F450" s="522"/>
      <c r="G450" s="522"/>
      <c r="H450" s="522"/>
      <c r="I450" s="522"/>
      <c r="J450" s="522"/>
      <c r="K450" s="522"/>
      <c r="L450" s="522"/>
    </row>
    <row r="451" spans="1:12" x14ac:dyDescent="0.25">
      <c r="A451" s="522"/>
      <c r="B451" s="522"/>
      <c r="C451" s="522"/>
      <c r="D451" s="522"/>
      <c r="E451" s="522"/>
      <c r="F451" s="522"/>
      <c r="G451" s="522"/>
      <c r="H451" s="522"/>
      <c r="I451" s="522"/>
      <c r="J451" s="522"/>
      <c r="K451" s="522"/>
      <c r="L451" s="522"/>
    </row>
    <row r="452" spans="1:12" x14ac:dyDescent="0.25">
      <c r="A452" s="522"/>
      <c r="B452" s="522"/>
      <c r="C452" s="522"/>
      <c r="D452" s="522"/>
      <c r="E452" s="522"/>
      <c r="F452" s="522"/>
      <c r="G452" s="522"/>
      <c r="H452" s="522"/>
      <c r="I452" s="522"/>
      <c r="J452" s="522"/>
      <c r="K452" s="522"/>
      <c r="L452" s="522"/>
    </row>
    <row r="453" spans="1:12" x14ac:dyDescent="0.25">
      <c r="A453" s="522"/>
      <c r="B453" s="522"/>
      <c r="C453" s="522"/>
      <c r="D453" s="522"/>
      <c r="E453" s="522"/>
      <c r="F453" s="522"/>
      <c r="G453" s="522"/>
      <c r="H453" s="522"/>
      <c r="I453" s="522"/>
      <c r="J453" s="522"/>
      <c r="K453" s="522"/>
      <c r="L453" s="522"/>
    </row>
    <row r="454" spans="1:12" x14ac:dyDescent="0.25">
      <c r="A454" s="522"/>
      <c r="B454" s="522"/>
      <c r="C454" s="522"/>
      <c r="D454" s="522"/>
      <c r="E454" s="522"/>
      <c r="F454" s="522"/>
      <c r="G454" s="522"/>
      <c r="H454" s="522"/>
      <c r="I454" s="522"/>
      <c r="J454" s="522"/>
      <c r="K454" s="522"/>
      <c r="L454" s="522"/>
    </row>
    <row r="455" spans="1:12" x14ac:dyDescent="0.25">
      <c r="A455" s="522"/>
      <c r="B455" s="522"/>
      <c r="C455" s="522"/>
      <c r="D455" s="522"/>
      <c r="E455" s="522"/>
      <c r="F455" s="522"/>
      <c r="G455" s="522"/>
      <c r="H455" s="522"/>
      <c r="I455" s="522"/>
      <c r="J455" s="522"/>
      <c r="K455" s="522"/>
      <c r="L455" s="522"/>
    </row>
    <row r="456" spans="1:12" x14ac:dyDescent="0.25">
      <c r="A456" s="522"/>
      <c r="B456" s="522"/>
      <c r="C456" s="522"/>
      <c r="D456" s="522"/>
      <c r="E456" s="522"/>
      <c r="F456" s="522"/>
      <c r="G456" s="522"/>
      <c r="H456" s="522"/>
      <c r="I456" s="522"/>
      <c r="J456" s="522"/>
      <c r="K456" s="522"/>
      <c r="L456" s="522"/>
    </row>
    <row r="457" spans="1:12" x14ac:dyDescent="0.25">
      <c r="A457" s="522"/>
      <c r="B457" s="522"/>
      <c r="C457" s="522"/>
      <c r="D457" s="522"/>
      <c r="E457" s="522"/>
      <c r="F457" s="522"/>
      <c r="G457" s="522"/>
      <c r="H457" s="522"/>
      <c r="I457" s="522"/>
      <c r="J457" s="522"/>
      <c r="K457" s="522"/>
      <c r="L457" s="522"/>
    </row>
    <row r="458" spans="1:12" x14ac:dyDescent="0.25">
      <c r="A458" s="522"/>
      <c r="B458" s="522"/>
      <c r="C458" s="522"/>
      <c r="D458" s="522"/>
      <c r="E458" s="522"/>
      <c r="F458" s="522"/>
      <c r="G458" s="522"/>
      <c r="H458" s="522"/>
      <c r="I458" s="522"/>
      <c r="J458" s="522"/>
      <c r="K458" s="522"/>
      <c r="L458" s="522"/>
    </row>
    <row r="459" spans="1:12" x14ac:dyDescent="0.25">
      <c r="A459" s="522"/>
      <c r="B459" s="522"/>
      <c r="C459" s="522"/>
      <c r="D459" s="522"/>
      <c r="E459" s="522"/>
      <c r="F459" s="522"/>
      <c r="G459" s="522"/>
      <c r="H459" s="522"/>
      <c r="I459" s="522"/>
      <c r="J459" s="522"/>
      <c r="K459" s="522"/>
      <c r="L459" s="522"/>
    </row>
    <row r="460" spans="1:12" x14ac:dyDescent="0.25">
      <c r="A460" s="522"/>
      <c r="B460" s="522"/>
      <c r="C460" s="522"/>
      <c r="D460" s="522"/>
      <c r="E460" s="522"/>
      <c r="F460" s="522"/>
      <c r="G460" s="522"/>
      <c r="H460" s="522"/>
      <c r="I460" s="522"/>
      <c r="J460" s="522"/>
      <c r="K460" s="522"/>
      <c r="L460" s="522"/>
    </row>
    <row r="461" spans="1:12" x14ac:dyDescent="0.25">
      <c r="A461" s="522"/>
      <c r="B461" s="522"/>
      <c r="C461" s="522"/>
      <c r="D461" s="522"/>
      <c r="E461" s="522"/>
      <c r="F461" s="522"/>
      <c r="G461" s="522"/>
      <c r="H461" s="522"/>
      <c r="I461" s="522"/>
      <c r="J461" s="522"/>
      <c r="K461" s="522"/>
      <c r="L461" s="522"/>
    </row>
    <row r="462" spans="1:12" x14ac:dyDescent="0.25">
      <c r="A462" s="522"/>
      <c r="B462" s="522"/>
      <c r="C462" s="522"/>
      <c r="D462" s="522"/>
      <c r="E462" s="522"/>
      <c r="F462" s="522"/>
      <c r="G462" s="522"/>
      <c r="H462" s="522"/>
      <c r="I462" s="522"/>
      <c r="J462" s="522"/>
      <c r="K462" s="522"/>
      <c r="L462" s="522"/>
    </row>
    <row r="463" spans="1:12" x14ac:dyDescent="0.25">
      <c r="A463" s="522"/>
      <c r="B463" s="522"/>
      <c r="C463" s="522"/>
      <c r="D463" s="522"/>
      <c r="E463" s="522"/>
      <c r="F463" s="522"/>
      <c r="G463" s="522"/>
      <c r="H463" s="522"/>
      <c r="I463" s="522"/>
      <c r="J463" s="522"/>
      <c r="K463" s="522"/>
      <c r="L463" s="522"/>
    </row>
    <row r="464" spans="1:12" x14ac:dyDescent="0.25">
      <c r="A464" s="522"/>
      <c r="B464" s="522"/>
      <c r="C464" s="522"/>
      <c r="D464" s="522"/>
      <c r="E464" s="522"/>
      <c r="F464" s="522"/>
      <c r="G464" s="522"/>
      <c r="H464" s="522"/>
      <c r="I464" s="522"/>
      <c r="J464" s="522"/>
      <c r="K464" s="522"/>
      <c r="L464" s="522"/>
    </row>
    <row r="465" spans="1:12" x14ac:dyDescent="0.25">
      <c r="A465" s="522"/>
      <c r="B465" s="522"/>
      <c r="C465" s="522"/>
      <c r="D465" s="522"/>
      <c r="E465" s="522"/>
      <c r="F465" s="522"/>
      <c r="G465" s="522"/>
      <c r="H465" s="522"/>
      <c r="I465" s="522"/>
      <c r="J465" s="522"/>
      <c r="K465" s="522"/>
      <c r="L465" s="522"/>
    </row>
    <row r="466" spans="1:12" x14ac:dyDescent="0.25">
      <c r="A466" s="522"/>
      <c r="B466" s="522"/>
      <c r="C466" s="522"/>
      <c r="D466" s="522"/>
      <c r="E466" s="522"/>
      <c r="F466" s="522"/>
      <c r="G466" s="522"/>
      <c r="H466" s="522"/>
      <c r="I466" s="522"/>
      <c r="J466" s="522"/>
      <c r="K466" s="522"/>
      <c r="L466" s="522"/>
    </row>
    <row r="467" spans="1:12" x14ac:dyDescent="0.25">
      <c r="A467" s="522"/>
      <c r="B467" s="522"/>
      <c r="C467" s="522"/>
      <c r="D467" s="522"/>
      <c r="E467" s="522"/>
      <c r="F467" s="522"/>
      <c r="G467" s="522"/>
      <c r="H467" s="522"/>
      <c r="I467" s="522"/>
      <c r="J467" s="522"/>
      <c r="K467" s="522"/>
      <c r="L467" s="522"/>
    </row>
    <row r="468" spans="1:12" x14ac:dyDescent="0.25">
      <c r="A468" s="522"/>
      <c r="B468" s="522"/>
      <c r="C468" s="522"/>
      <c r="D468" s="522"/>
      <c r="E468" s="522"/>
      <c r="F468" s="522"/>
      <c r="G468" s="522"/>
      <c r="H468" s="522"/>
      <c r="I468" s="522"/>
      <c r="J468" s="522"/>
      <c r="K468" s="522"/>
      <c r="L468" s="522"/>
    </row>
    <row r="469" spans="1:12" x14ac:dyDescent="0.25">
      <c r="A469" s="522"/>
      <c r="B469" s="522"/>
      <c r="C469" s="522"/>
      <c r="D469" s="522"/>
      <c r="E469" s="522"/>
      <c r="F469" s="522"/>
      <c r="G469" s="522"/>
      <c r="H469" s="522"/>
      <c r="I469" s="522"/>
      <c r="J469" s="522"/>
      <c r="K469" s="522"/>
      <c r="L469" s="522"/>
    </row>
    <row r="470" spans="1:12" x14ac:dyDescent="0.25">
      <c r="A470" s="522"/>
      <c r="B470" s="522"/>
      <c r="C470" s="522"/>
      <c r="D470" s="522"/>
      <c r="E470" s="522"/>
      <c r="F470" s="522"/>
      <c r="G470" s="522"/>
      <c r="H470" s="522"/>
      <c r="I470" s="522"/>
      <c r="J470" s="522"/>
      <c r="K470" s="522"/>
      <c r="L470" s="522"/>
    </row>
    <row r="471" spans="1:12" x14ac:dyDescent="0.25">
      <c r="A471" s="522"/>
      <c r="B471" s="522"/>
      <c r="C471" s="522"/>
      <c r="D471" s="522"/>
      <c r="E471" s="522"/>
      <c r="F471" s="522"/>
      <c r="G471" s="522"/>
      <c r="H471" s="522"/>
      <c r="I471" s="522"/>
      <c r="J471" s="522"/>
      <c r="K471" s="522"/>
      <c r="L471" s="522"/>
    </row>
    <row r="472" spans="1:12" x14ac:dyDescent="0.25">
      <c r="A472" s="522"/>
      <c r="B472" s="522"/>
      <c r="C472" s="522"/>
      <c r="D472" s="522"/>
      <c r="E472" s="522"/>
      <c r="F472" s="522"/>
      <c r="G472" s="522"/>
      <c r="H472" s="522"/>
      <c r="I472" s="522"/>
      <c r="J472" s="522"/>
      <c r="K472" s="522"/>
      <c r="L472" s="522"/>
    </row>
    <row r="473" spans="1:12" x14ac:dyDescent="0.25">
      <c r="A473" s="522"/>
      <c r="B473" s="522"/>
      <c r="C473" s="522"/>
      <c r="D473" s="522"/>
      <c r="E473" s="522"/>
      <c r="F473" s="522"/>
      <c r="G473" s="522"/>
      <c r="H473" s="522"/>
      <c r="I473" s="522"/>
      <c r="J473" s="522"/>
      <c r="K473" s="522"/>
      <c r="L473" s="522"/>
    </row>
    <row r="474" spans="1:12" x14ac:dyDescent="0.25">
      <c r="A474" s="522"/>
      <c r="B474" s="522"/>
      <c r="C474" s="522"/>
      <c r="D474" s="522"/>
      <c r="E474" s="522"/>
      <c r="F474" s="522"/>
      <c r="G474" s="522"/>
      <c r="H474" s="522"/>
      <c r="I474" s="522"/>
      <c r="J474" s="522"/>
      <c r="K474" s="522"/>
      <c r="L474" s="522"/>
    </row>
    <row r="475" spans="1:12" x14ac:dyDescent="0.25">
      <c r="A475" s="522"/>
      <c r="B475" s="522"/>
      <c r="C475" s="522"/>
      <c r="D475" s="522"/>
      <c r="E475" s="522"/>
      <c r="F475" s="522"/>
      <c r="G475" s="522"/>
      <c r="H475" s="522"/>
      <c r="I475" s="522"/>
      <c r="J475" s="522"/>
      <c r="K475" s="522"/>
      <c r="L475" s="522"/>
    </row>
    <row r="476" spans="1:12" x14ac:dyDescent="0.25">
      <c r="A476" s="522"/>
      <c r="B476" s="522"/>
      <c r="C476" s="522"/>
      <c r="D476" s="522"/>
      <c r="E476" s="522"/>
      <c r="F476" s="522"/>
      <c r="G476" s="522"/>
      <c r="H476" s="522"/>
      <c r="I476" s="522"/>
      <c r="J476" s="522"/>
      <c r="K476" s="522"/>
      <c r="L476" s="522"/>
    </row>
    <row r="477" spans="1:12" x14ac:dyDescent="0.25">
      <c r="A477" s="522"/>
      <c r="B477" s="522"/>
      <c r="C477" s="522"/>
      <c r="D477" s="522"/>
      <c r="E477" s="522"/>
      <c r="F477" s="522"/>
      <c r="G477" s="522"/>
      <c r="H477" s="522"/>
      <c r="I477" s="522"/>
      <c r="J477" s="522"/>
      <c r="K477" s="522"/>
      <c r="L477" s="522"/>
    </row>
    <row r="478" spans="1:12" x14ac:dyDescent="0.25">
      <c r="A478" s="522"/>
      <c r="B478" s="522"/>
      <c r="C478" s="522"/>
      <c r="D478" s="522"/>
      <c r="E478" s="522"/>
      <c r="F478" s="522"/>
      <c r="G478" s="522"/>
      <c r="H478" s="522"/>
      <c r="I478" s="522"/>
      <c r="J478" s="522"/>
      <c r="K478" s="522"/>
      <c r="L478" s="522"/>
    </row>
    <row r="479" spans="1:12" x14ac:dyDescent="0.25">
      <c r="A479" s="522"/>
      <c r="B479" s="522"/>
      <c r="C479" s="522"/>
      <c r="D479" s="522"/>
      <c r="E479" s="522"/>
      <c r="F479" s="522"/>
      <c r="G479" s="522"/>
      <c r="H479" s="522"/>
      <c r="I479" s="522"/>
      <c r="J479" s="522"/>
      <c r="K479" s="522"/>
      <c r="L479" s="522"/>
    </row>
    <row r="480" spans="1:12" x14ac:dyDescent="0.25">
      <c r="A480" s="522"/>
      <c r="B480" s="522"/>
      <c r="C480" s="522"/>
      <c r="D480" s="522"/>
      <c r="E480" s="522"/>
      <c r="F480" s="522"/>
      <c r="G480" s="522"/>
      <c r="H480" s="522"/>
      <c r="I480" s="522"/>
      <c r="J480" s="522"/>
      <c r="K480" s="522"/>
      <c r="L480" s="522"/>
    </row>
    <row r="481" spans="1:12" x14ac:dyDescent="0.25">
      <c r="A481" s="522"/>
      <c r="B481" s="522"/>
      <c r="C481" s="522"/>
      <c r="D481" s="522"/>
      <c r="E481" s="522"/>
      <c r="F481" s="522"/>
      <c r="G481" s="522"/>
      <c r="H481" s="522"/>
      <c r="I481" s="522"/>
      <c r="J481" s="522"/>
      <c r="K481" s="522"/>
      <c r="L481" s="522"/>
    </row>
    <row r="482" spans="1:12" x14ac:dyDescent="0.25">
      <c r="A482" s="522"/>
      <c r="B482" s="522"/>
      <c r="C482" s="522"/>
      <c r="D482" s="522"/>
      <c r="E482" s="522"/>
      <c r="F482" s="522"/>
      <c r="G482" s="522"/>
      <c r="H482" s="522"/>
      <c r="I482" s="522"/>
      <c r="J482" s="522"/>
      <c r="K482" s="522"/>
      <c r="L482" s="522"/>
    </row>
    <row r="483" spans="1:12" x14ac:dyDescent="0.25">
      <c r="A483" s="522"/>
      <c r="B483" s="522"/>
      <c r="C483" s="522"/>
      <c r="D483" s="522"/>
      <c r="E483" s="522"/>
      <c r="F483" s="522"/>
      <c r="G483" s="522"/>
      <c r="H483" s="522"/>
      <c r="I483" s="522"/>
      <c r="J483" s="522"/>
      <c r="K483" s="522"/>
      <c r="L483" s="522"/>
    </row>
    <row r="484" spans="1:12" x14ac:dyDescent="0.25">
      <c r="A484" s="522"/>
      <c r="B484" s="522"/>
      <c r="C484" s="522"/>
      <c r="D484" s="522"/>
      <c r="E484" s="522"/>
      <c r="F484" s="522"/>
      <c r="G484" s="522"/>
      <c r="H484" s="522"/>
      <c r="I484" s="522"/>
      <c r="J484" s="522"/>
      <c r="K484" s="522"/>
      <c r="L484" s="522"/>
    </row>
    <row r="485" spans="1:12" x14ac:dyDescent="0.25">
      <c r="A485" s="522"/>
      <c r="B485" s="522"/>
      <c r="C485" s="522"/>
      <c r="D485" s="522"/>
      <c r="E485" s="522"/>
      <c r="F485" s="522"/>
      <c r="G485" s="522"/>
      <c r="H485" s="522"/>
      <c r="I485" s="522"/>
      <c r="J485" s="522"/>
      <c r="K485" s="522"/>
      <c r="L485" s="522"/>
    </row>
    <row r="486" spans="1:12" x14ac:dyDescent="0.25">
      <c r="A486" s="522"/>
      <c r="B486" s="522"/>
      <c r="C486" s="522"/>
      <c r="D486" s="522"/>
      <c r="E486" s="522"/>
      <c r="F486" s="522"/>
      <c r="G486" s="522"/>
      <c r="H486" s="522"/>
      <c r="I486" s="522"/>
      <c r="J486" s="522"/>
      <c r="K486" s="522"/>
      <c r="L486" s="522"/>
    </row>
    <row r="487" spans="1:12" x14ac:dyDescent="0.25">
      <c r="A487" s="522"/>
      <c r="B487" s="522"/>
      <c r="C487" s="522"/>
      <c r="D487" s="522"/>
      <c r="E487" s="522"/>
      <c r="F487" s="522"/>
      <c r="G487" s="522"/>
      <c r="H487" s="522"/>
      <c r="I487" s="522"/>
      <c r="J487" s="522"/>
      <c r="K487" s="522"/>
      <c r="L487" s="522"/>
    </row>
    <row r="488" spans="1:12" x14ac:dyDescent="0.25">
      <c r="A488" s="522"/>
      <c r="B488" s="522"/>
      <c r="C488" s="522"/>
      <c r="D488" s="522"/>
      <c r="E488" s="522"/>
      <c r="F488" s="522"/>
      <c r="G488" s="522"/>
      <c r="H488" s="522"/>
      <c r="I488" s="522"/>
      <c r="J488" s="522"/>
      <c r="K488" s="522"/>
      <c r="L488" s="522"/>
    </row>
    <row r="489" spans="1:12" x14ac:dyDescent="0.25">
      <c r="A489" s="522"/>
      <c r="B489" s="522"/>
      <c r="C489" s="522"/>
      <c r="D489" s="522"/>
      <c r="E489" s="522"/>
      <c r="F489" s="522"/>
      <c r="G489" s="522"/>
      <c r="H489" s="522"/>
      <c r="I489" s="522"/>
      <c r="J489" s="522"/>
      <c r="K489" s="522"/>
      <c r="L489" s="522"/>
    </row>
    <row r="490" spans="1:12" x14ac:dyDescent="0.25">
      <c r="A490" s="522"/>
      <c r="B490" s="522"/>
      <c r="C490" s="522"/>
      <c r="D490" s="522"/>
      <c r="E490" s="522"/>
      <c r="F490" s="522"/>
      <c r="G490" s="522"/>
      <c r="H490" s="522"/>
      <c r="I490" s="522"/>
      <c r="J490" s="522"/>
      <c r="K490" s="522"/>
      <c r="L490" s="522"/>
    </row>
    <row r="491" spans="1:12" x14ac:dyDescent="0.25">
      <c r="A491" s="522"/>
      <c r="B491" s="522"/>
      <c r="C491" s="522"/>
      <c r="D491" s="522"/>
      <c r="E491" s="522"/>
      <c r="F491" s="522"/>
      <c r="G491" s="522"/>
      <c r="H491" s="522"/>
      <c r="I491" s="522"/>
      <c r="J491" s="522"/>
      <c r="K491" s="522"/>
      <c r="L491" s="522"/>
    </row>
    <row r="492" spans="1:12" x14ac:dyDescent="0.25">
      <c r="A492" s="522"/>
      <c r="B492" s="522"/>
      <c r="C492" s="522"/>
      <c r="D492" s="522"/>
      <c r="E492" s="522"/>
      <c r="F492" s="522"/>
      <c r="G492" s="522"/>
      <c r="H492" s="522"/>
      <c r="I492" s="522"/>
      <c r="J492" s="522"/>
      <c r="K492" s="522"/>
      <c r="L492" s="522"/>
    </row>
    <row r="493" spans="1:12" x14ac:dyDescent="0.25">
      <c r="A493" s="522"/>
      <c r="B493" s="522"/>
      <c r="C493" s="522"/>
      <c r="D493" s="522"/>
      <c r="E493" s="522"/>
      <c r="F493" s="522"/>
      <c r="G493" s="522"/>
      <c r="H493" s="522"/>
      <c r="I493" s="522"/>
      <c r="J493" s="522"/>
      <c r="K493" s="522"/>
      <c r="L493" s="522"/>
    </row>
    <row r="494" spans="1:12" x14ac:dyDescent="0.25">
      <c r="A494" s="522"/>
      <c r="B494" s="522"/>
      <c r="C494" s="522"/>
      <c r="D494" s="522"/>
      <c r="E494" s="522"/>
      <c r="F494" s="522"/>
      <c r="G494" s="522"/>
      <c r="H494" s="522"/>
      <c r="I494" s="522"/>
      <c r="J494" s="522"/>
      <c r="K494" s="522"/>
      <c r="L494" s="522"/>
    </row>
    <row r="495" spans="1:12" x14ac:dyDescent="0.25">
      <c r="A495" s="522"/>
      <c r="B495" s="522"/>
      <c r="C495" s="522"/>
      <c r="D495" s="522"/>
      <c r="E495" s="522"/>
      <c r="F495" s="522"/>
      <c r="G495" s="522"/>
      <c r="H495" s="522"/>
      <c r="I495" s="522"/>
      <c r="J495" s="522"/>
      <c r="K495" s="522"/>
      <c r="L495" s="522"/>
    </row>
    <row r="496" spans="1:12" x14ac:dyDescent="0.25">
      <c r="A496" s="522"/>
      <c r="B496" s="522"/>
      <c r="C496" s="522"/>
      <c r="D496" s="522"/>
      <c r="E496" s="522"/>
      <c r="F496" s="522"/>
      <c r="G496" s="522"/>
      <c r="H496" s="522"/>
      <c r="I496" s="522"/>
      <c r="J496" s="522"/>
      <c r="K496" s="522"/>
      <c r="L496" s="522"/>
    </row>
    <row r="497" spans="1:12" x14ac:dyDescent="0.25">
      <c r="A497" s="522"/>
      <c r="B497" s="522"/>
      <c r="C497" s="522"/>
      <c r="D497" s="522"/>
      <c r="E497" s="522"/>
      <c r="F497" s="522"/>
      <c r="G497" s="522"/>
      <c r="H497" s="522"/>
      <c r="I497" s="522"/>
      <c r="J497" s="522"/>
      <c r="K497" s="522"/>
      <c r="L497" s="522"/>
    </row>
    <row r="498" spans="1:12" x14ac:dyDescent="0.25">
      <c r="A498" s="522"/>
      <c r="B498" s="522"/>
      <c r="C498" s="522"/>
      <c r="D498" s="522"/>
      <c r="E498" s="522"/>
      <c r="F498" s="522"/>
      <c r="G498" s="522"/>
      <c r="H498" s="522"/>
      <c r="I498" s="522"/>
      <c r="J498" s="522"/>
      <c r="K498" s="522"/>
      <c r="L498" s="522"/>
    </row>
    <row r="499" spans="1:12" x14ac:dyDescent="0.25">
      <c r="A499" s="522"/>
      <c r="B499" s="522"/>
      <c r="C499" s="522"/>
      <c r="D499" s="522"/>
      <c r="E499" s="522"/>
      <c r="F499" s="522"/>
      <c r="G499" s="522"/>
      <c r="H499" s="522"/>
      <c r="I499" s="522"/>
      <c r="J499" s="522"/>
      <c r="K499" s="522"/>
      <c r="L499" s="522"/>
    </row>
    <row r="500" spans="1:12" x14ac:dyDescent="0.25">
      <c r="A500" s="522"/>
      <c r="B500" s="522"/>
      <c r="C500" s="522"/>
      <c r="D500" s="522"/>
      <c r="E500" s="522"/>
      <c r="F500" s="522"/>
      <c r="G500" s="522"/>
      <c r="H500" s="522"/>
      <c r="I500" s="522"/>
      <c r="J500" s="522"/>
      <c r="K500" s="522"/>
      <c r="L500" s="522"/>
    </row>
    <row r="501" spans="1:12" x14ac:dyDescent="0.25">
      <c r="A501" s="522"/>
      <c r="B501" s="522"/>
      <c r="C501" s="522"/>
      <c r="D501" s="522"/>
      <c r="E501" s="522"/>
      <c r="F501" s="522"/>
      <c r="G501" s="522"/>
      <c r="H501" s="522"/>
      <c r="I501" s="522"/>
      <c r="J501" s="522"/>
      <c r="K501" s="522"/>
      <c r="L501" s="522"/>
    </row>
    <row r="502" spans="1:12" x14ac:dyDescent="0.25">
      <c r="A502" s="522"/>
      <c r="B502" s="522"/>
      <c r="C502" s="522"/>
      <c r="D502" s="522"/>
      <c r="E502" s="522"/>
      <c r="F502" s="522"/>
      <c r="G502" s="522"/>
      <c r="H502" s="522"/>
      <c r="I502" s="522"/>
      <c r="J502" s="522"/>
      <c r="K502" s="522"/>
      <c r="L502" s="522"/>
    </row>
    <row r="503" spans="1:12" x14ac:dyDescent="0.25">
      <c r="A503" s="522"/>
      <c r="B503" s="522"/>
      <c r="C503" s="522"/>
      <c r="D503" s="522"/>
      <c r="E503" s="522"/>
      <c r="F503" s="522"/>
      <c r="G503" s="522"/>
      <c r="H503" s="522"/>
      <c r="I503" s="522"/>
      <c r="J503" s="522"/>
      <c r="K503" s="522"/>
      <c r="L503" s="522"/>
    </row>
    <row r="504" spans="1:12" x14ac:dyDescent="0.25">
      <c r="A504" s="522"/>
      <c r="B504" s="522"/>
      <c r="C504" s="522"/>
      <c r="D504" s="522"/>
      <c r="E504" s="522"/>
      <c r="F504" s="522"/>
      <c r="G504" s="522"/>
      <c r="H504" s="522"/>
      <c r="I504" s="522"/>
      <c r="J504" s="522"/>
      <c r="K504" s="522"/>
      <c r="L504" s="522"/>
    </row>
    <row r="505" spans="1:12" x14ac:dyDescent="0.25">
      <c r="A505" s="522"/>
      <c r="B505" s="522"/>
      <c r="C505" s="522"/>
      <c r="D505" s="522"/>
      <c r="E505" s="522"/>
      <c r="F505" s="522"/>
      <c r="G505" s="522"/>
      <c r="H505" s="522"/>
      <c r="I505" s="522"/>
      <c r="J505" s="522"/>
      <c r="K505" s="522"/>
      <c r="L505" s="522"/>
    </row>
    <row r="506" spans="1:12" x14ac:dyDescent="0.25">
      <c r="A506" s="522"/>
      <c r="B506" s="522"/>
      <c r="C506" s="522"/>
      <c r="D506" s="522"/>
      <c r="E506" s="522"/>
      <c r="F506" s="522"/>
      <c r="G506" s="522"/>
      <c r="H506" s="522"/>
      <c r="I506" s="522"/>
      <c r="J506" s="522"/>
      <c r="K506" s="522"/>
      <c r="L506" s="522"/>
    </row>
    <row r="507" spans="1:12" x14ac:dyDescent="0.25">
      <c r="A507" s="522"/>
      <c r="B507" s="522"/>
      <c r="C507" s="522"/>
      <c r="D507" s="522"/>
      <c r="E507" s="522"/>
      <c r="F507" s="522"/>
      <c r="G507" s="522"/>
      <c r="H507" s="522"/>
      <c r="I507" s="522"/>
      <c r="J507" s="522"/>
      <c r="K507" s="522"/>
      <c r="L507" s="522"/>
    </row>
    <row r="508" spans="1:12" x14ac:dyDescent="0.25">
      <c r="A508" s="522"/>
      <c r="B508" s="522"/>
      <c r="C508" s="522"/>
      <c r="D508" s="522"/>
      <c r="E508" s="522"/>
      <c r="F508" s="522"/>
      <c r="G508" s="522"/>
      <c r="H508" s="522"/>
      <c r="I508" s="522"/>
      <c r="J508" s="522"/>
      <c r="K508" s="522"/>
      <c r="L508" s="522"/>
    </row>
    <row r="509" spans="1:12" x14ac:dyDescent="0.25">
      <c r="A509" s="522"/>
      <c r="B509" s="522"/>
      <c r="C509" s="522"/>
      <c r="D509" s="522"/>
      <c r="E509" s="522"/>
      <c r="F509" s="522"/>
      <c r="G509" s="522"/>
      <c r="H509" s="522"/>
      <c r="I509" s="522"/>
      <c r="J509" s="522"/>
      <c r="K509" s="522"/>
      <c r="L509" s="522"/>
    </row>
    <row r="510" spans="1:12" x14ac:dyDescent="0.25">
      <c r="A510" s="522"/>
      <c r="B510" s="522"/>
      <c r="C510" s="522"/>
      <c r="D510" s="522"/>
      <c r="E510" s="522"/>
      <c r="F510" s="522"/>
      <c r="G510" s="522"/>
      <c r="H510" s="522"/>
      <c r="I510" s="522"/>
      <c r="J510" s="522"/>
      <c r="K510" s="522"/>
      <c r="L510" s="522"/>
    </row>
    <row r="511" spans="1:12" x14ac:dyDescent="0.25">
      <c r="A511" s="522"/>
      <c r="B511" s="522"/>
      <c r="C511" s="522"/>
      <c r="D511" s="522"/>
      <c r="E511" s="522"/>
      <c r="F511" s="522"/>
      <c r="G511" s="522"/>
      <c r="H511" s="522"/>
      <c r="I511" s="522"/>
      <c r="J511" s="522"/>
      <c r="K511" s="522"/>
      <c r="L511" s="522"/>
    </row>
    <row r="512" spans="1:12" x14ac:dyDescent="0.25">
      <c r="A512" s="522"/>
      <c r="B512" s="522"/>
      <c r="C512" s="522"/>
      <c r="D512" s="522"/>
      <c r="E512" s="522"/>
      <c r="F512" s="522"/>
      <c r="G512" s="522"/>
      <c r="H512" s="522"/>
      <c r="I512" s="522"/>
      <c r="J512" s="522"/>
      <c r="K512" s="522"/>
      <c r="L512" s="522"/>
    </row>
    <row r="513" spans="1:12" x14ac:dyDescent="0.25">
      <c r="A513" s="522"/>
      <c r="B513" s="522"/>
      <c r="C513" s="522"/>
      <c r="D513" s="522"/>
      <c r="E513" s="522"/>
      <c r="F513" s="522"/>
      <c r="G513" s="522"/>
      <c r="H513" s="522"/>
      <c r="I513" s="522"/>
      <c r="J513" s="522"/>
      <c r="K513" s="522"/>
      <c r="L513" s="522"/>
    </row>
    <row r="514" spans="1:12" x14ac:dyDescent="0.25">
      <c r="A514" s="522"/>
      <c r="B514" s="522"/>
      <c r="C514" s="522"/>
      <c r="D514" s="522"/>
      <c r="E514" s="522"/>
      <c r="F514" s="522"/>
      <c r="G514" s="522"/>
      <c r="H514" s="522"/>
      <c r="I514" s="522"/>
      <c r="J514" s="522"/>
      <c r="K514" s="522"/>
      <c r="L514" s="522"/>
    </row>
    <row r="515" spans="1:12" x14ac:dyDescent="0.25">
      <c r="A515" s="522"/>
      <c r="B515" s="522"/>
      <c r="C515" s="522"/>
      <c r="D515" s="522"/>
      <c r="E515" s="522"/>
      <c r="F515" s="522"/>
      <c r="G515" s="522"/>
      <c r="H515" s="522"/>
      <c r="I515" s="522"/>
      <c r="J515" s="522"/>
      <c r="K515" s="522"/>
      <c r="L515" s="522"/>
    </row>
    <row r="516" spans="1:12" x14ac:dyDescent="0.25">
      <c r="A516" s="522"/>
      <c r="B516" s="522"/>
      <c r="C516" s="522"/>
      <c r="D516" s="522"/>
      <c r="E516" s="522"/>
      <c r="F516" s="522"/>
      <c r="G516" s="522"/>
      <c r="H516" s="522"/>
      <c r="I516" s="522"/>
      <c r="J516" s="522"/>
      <c r="K516" s="522"/>
      <c r="L516" s="522"/>
    </row>
    <row r="517" spans="1:12" x14ac:dyDescent="0.25">
      <c r="A517" s="522"/>
      <c r="B517" s="522"/>
      <c r="C517" s="522"/>
      <c r="D517" s="522"/>
      <c r="E517" s="522"/>
      <c r="F517" s="522"/>
      <c r="G517" s="522"/>
      <c r="H517" s="522"/>
      <c r="I517" s="522"/>
      <c r="J517" s="522"/>
      <c r="K517" s="522"/>
      <c r="L517" s="522"/>
    </row>
    <row r="518" spans="1:12" x14ac:dyDescent="0.25">
      <c r="A518" s="522"/>
      <c r="B518" s="522"/>
      <c r="C518" s="522"/>
      <c r="D518" s="522"/>
      <c r="E518" s="522"/>
      <c r="F518" s="522"/>
      <c r="G518" s="522"/>
      <c r="H518" s="522"/>
      <c r="I518" s="522"/>
      <c r="J518" s="522"/>
      <c r="K518" s="522"/>
      <c r="L518" s="522"/>
    </row>
    <row r="519" spans="1:12" x14ac:dyDescent="0.25">
      <c r="A519" s="522"/>
      <c r="B519" s="522"/>
      <c r="C519" s="522"/>
      <c r="D519" s="522"/>
      <c r="E519" s="522"/>
      <c r="F519" s="522"/>
      <c r="G519" s="522"/>
      <c r="H519" s="522"/>
      <c r="I519" s="522"/>
      <c r="J519" s="522"/>
      <c r="K519" s="522"/>
      <c r="L519" s="522"/>
    </row>
    <row r="520" spans="1:12" x14ac:dyDescent="0.25">
      <c r="A520" s="522"/>
      <c r="B520" s="522"/>
      <c r="C520" s="522"/>
      <c r="D520" s="522"/>
      <c r="E520" s="522"/>
      <c r="F520" s="522"/>
      <c r="G520" s="522"/>
      <c r="H520" s="522"/>
      <c r="I520" s="522"/>
      <c r="J520" s="522"/>
      <c r="K520" s="522"/>
      <c r="L520" s="522"/>
    </row>
    <row r="521" spans="1:12" x14ac:dyDescent="0.25">
      <c r="A521" s="522"/>
      <c r="B521" s="522"/>
      <c r="C521" s="522"/>
      <c r="D521" s="522"/>
      <c r="E521" s="522"/>
      <c r="F521" s="522"/>
      <c r="G521" s="522"/>
      <c r="H521" s="522"/>
      <c r="I521" s="522"/>
      <c r="J521" s="522"/>
      <c r="K521" s="522"/>
      <c r="L521" s="522"/>
    </row>
    <row r="522" spans="1:12" x14ac:dyDescent="0.25">
      <c r="A522" s="522"/>
      <c r="B522" s="522"/>
      <c r="C522" s="522"/>
      <c r="D522" s="522"/>
      <c r="E522" s="522"/>
      <c r="F522" s="522"/>
      <c r="G522" s="522"/>
      <c r="H522" s="522"/>
      <c r="I522" s="522"/>
      <c r="J522" s="522"/>
      <c r="K522" s="522"/>
      <c r="L522" s="522"/>
    </row>
    <row r="523" spans="1:12" x14ac:dyDescent="0.25">
      <c r="A523" s="522"/>
      <c r="B523" s="522"/>
      <c r="C523" s="522"/>
      <c r="D523" s="522"/>
      <c r="E523" s="522"/>
      <c r="F523" s="522"/>
      <c r="G523" s="522"/>
      <c r="H523" s="522"/>
      <c r="I523" s="522"/>
      <c r="J523" s="522"/>
      <c r="K523" s="522"/>
      <c r="L523" s="522"/>
    </row>
    <row r="524" spans="1:12" x14ac:dyDescent="0.25">
      <c r="A524" s="522"/>
      <c r="B524" s="522"/>
      <c r="C524" s="522"/>
      <c r="D524" s="522"/>
      <c r="E524" s="522"/>
      <c r="F524" s="522"/>
      <c r="G524" s="522"/>
      <c r="H524" s="522"/>
      <c r="I524" s="522"/>
      <c r="J524" s="522"/>
      <c r="K524" s="522"/>
      <c r="L524" s="522"/>
    </row>
    <row r="525" spans="1:12" x14ac:dyDescent="0.25">
      <c r="A525" s="522"/>
      <c r="B525" s="522"/>
      <c r="C525" s="522"/>
      <c r="D525" s="522"/>
      <c r="E525" s="522"/>
      <c r="F525" s="522"/>
      <c r="G525" s="522"/>
      <c r="H525" s="522"/>
      <c r="I525" s="522"/>
      <c r="J525" s="522"/>
      <c r="K525" s="522"/>
      <c r="L525" s="522"/>
    </row>
    <row r="526" spans="1:12" x14ac:dyDescent="0.25">
      <c r="A526" s="522"/>
      <c r="B526" s="522"/>
      <c r="C526" s="522"/>
      <c r="D526" s="522"/>
      <c r="E526" s="522"/>
      <c r="F526" s="522"/>
      <c r="G526" s="522"/>
      <c r="H526" s="522"/>
      <c r="I526" s="522"/>
      <c r="J526" s="522"/>
      <c r="K526" s="522"/>
      <c r="L526" s="522"/>
    </row>
    <row r="527" spans="1:12" x14ac:dyDescent="0.25">
      <c r="A527" s="522"/>
      <c r="B527" s="522"/>
      <c r="C527" s="522"/>
      <c r="D527" s="522"/>
      <c r="E527" s="522"/>
      <c r="F527" s="522"/>
      <c r="G527" s="522"/>
      <c r="H527" s="522"/>
      <c r="I527" s="522"/>
      <c r="J527" s="522"/>
      <c r="K527" s="522"/>
      <c r="L527" s="522"/>
    </row>
    <row r="528" spans="1:12" x14ac:dyDescent="0.25">
      <c r="A528" s="522"/>
      <c r="B528" s="522"/>
      <c r="C528" s="522"/>
      <c r="D528" s="522"/>
      <c r="E528" s="522"/>
      <c r="F528" s="522"/>
      <c r="G528" s="522"/>
      <c r="H528" s="522"/>
      <c r="I528" s="522"/>
      <c r="J528" s="522"/>
      <c r="K528" s="522"/>
      <c r="L528" s="522"/>
    </row>
    <row r="529" spans="1:12" x14ac:dyDescent="0.25">
      <c r="A529" s="522"/>
      <c r="B529" s="522"/>
      <c r="C529" s="522"/>
      <c r="D529" s="522"/>
      <c r="E529" s="522"/>
      <c r="F529" s="522"/>
      <c r="G529" s="522"/>
      <c r="H529" s="522"/>
      <c r="I529" s="522"/>
      <c r="J529" s="522"/>
      <c r="K529" s="522"/>
      <c r="L529" s="522"/>
    </row>
    <row r="530" spans="1:12" x14ac:dyDescent="0.25">
      <c r="A530" s="522"/>
      <c r="B530" s="522"/>
      <c r="C530" s="522"/>
      <c r="D530" s="522"/>
      <c r="E530" s="522"/>
      <c r="F530" s="522"/>
      <c r="G530" s="522"/>
      <c r="H530" s="522"/>
      <c r="I530" s="522"/>
      <c r="J530" s="522"/>
      <c r="K530" s="522"/>
      <c r="L530" s="522"/>
    </row>
    <row r="531" spans="1:12" x14ac:dyDescent="0.25">
      <c r="A531" s="522"/>
      <c r="B531" s="522"/>
      <c r="C531" s="522"/>
      <c r="D531" s="522"/>
      <c r="E531" s="522"/>
      <c r="F531" s="522"/>
      <c r="G531" s="522"/>
      <c r="H531" s="522"/>
      <c r="I531" s="522"/>
      <c r="J531" s="522"/>
      <c r="K531" s="522"/>
      <c r="L531" s="522"/>
    </row>
    <row r="532" spans="1:12" x14ac:dyDescent="0.25">
      <c r="A532" s="522"/>
      <c r="B532" s="522"/>
      <c r="C532" s="522"/>
      <c r="D532" s="522"/>
      <c r="E532" s="522"/>
      <c r="F532" s="522"/>
      <c r="G532" s="522"/>
      <c r="H532" s="522"/>
      <c r="I532" s="522"/>
      <c r="J532" s="522"/>
      <c r="K532" s="522"/>
      <c r="L532" s="522"/>
    </row>
    <row r="533" spans="1:12" x14ac:dyDescent="0.25">
      <c r="A533" s="522"/>
      <c r="B533" s="522"/>
      <c r="C533" s="522"/>
      <c r="D533" s="522"/>
      <c r="E533" s="522"/>
      <c r="F533" s="522"/>
      <c r="G533" s="522"/>
      <c r="H533" s="522"/>
      <c r="I533" s="522"/>
      <c r="J533" s="522"/>
      <c r="K533" s="522"/>
      <c r="L533" s="522"/>
    </row>
    <row r="534" spans="1:12" x14ac:dyDescent="0.25">
      <c r="A534" s="522"/>
      <c r="B534" s="522"/>
      <c r="C534" s="522"/>
      <c r="D534" s="522"/>
      <c r="E534" s="522"/>
      <c r="F534" s="522"/>
      <c r="G534" s="522"/>
      <c r="H534" s="522"/>
      <c r="I534" s="522"/>
      <c r="J534" s="522"/>
      <c r="K534" s="522"/>
      <c r="L534" s="522"/>
    </row>
    <row r="535" spans="1:12" x14ac:dyDescent="0.25">
      <c r="A535" s="522"/>
      <c r="B535" s="522"/>
      <c r="C535" s="522"/>
      <c r="D535" s="522"/>
      <c r="E535" s="522"/>
      <c r="F535" s="522"/>
      <c r="G535" s="522"/>
      <c r="H535" s="522"/>
      <c r="I535" s="522"/>
      <c r="J535" s="522"/>
      <c r="K535" s="522"/>
      <c r="L535" s="522"/>
    </row>
    <row r="536" spans="1:12" x14ac:dyDescent="0.25">
      <c r="A536" s="522"/>
      <c r="B536" s="522"/>
      <c r="C536" s="522"/>
      <c r="D536" s="522"/>
      <c r="E536" s="522"/>
      <c r="F536" s="522"/>
      <c r="G536" s="522"/>
      <c r="H536" s="522"/>
      <c r="I536" s="522"/>
      <c r="J536" s="522"/>
      <c r="K536" s="522"/>
      <c r="L536" s="522"/>
    </row>
    <row r="537" spans="1:12" x14ac:dyDescent="0.25">
      <c r="A537" s="522"/>
      <c r="B537" s="522"/>
      <c r="C537" s="522"/>
      <c r="D537" s="522"/>
      <c r="E537" s="522"/>
      <c r="F537" s="522"/>
      <c r="G537" s="522"/>
      <c r="H537" s="522"/>
      <c r="I537" s="522"/>
      <c r="J537" s="522"/>
      <c r="K537" s="522"/>
      <c r="L537" s="522"/>
    </row>
    <row r="538" spans="1:12" x14ac:dyDescent="0.25">
      <c r="A538" s="522"/>
      <c r="B538" s="522"/>
      <c r="C538" s="522"/>
      <c r="D538" s="522"/>
      <c r="E538" s="522"/>
      <c r="F538" s="522"/>
      <c r="G538" s="522"/>
      <c r="H538" s="522"/>
      <c r="I538" s="522"/>
      <c r="J538" s="522"/>
      <c r="K538" s="522"/>
      <c r="L538" s="522"/>
    </row>
    <row r="539" spans="1:12" x14ac:dyDescent="0.25">
      <c r="A539" s="522"/>
      <c r="B539" s="522"/>
      <c r="C539" s="522"/>
      <c r="D539" s="522"/>
      <c r="E539" s="522"/>
      <c r="F539" s="522"/>
      <c r="G539" s="522"/>
      <c r="H539" s="522"/>
      <c r="I539" s="522"/>
      <c r="J539" s="522"/>
      <c r="K539" s="522"/>
      <c r="L539" s="522"/>
    </row>
    <row r="540" spans="1:12" x14ac:dyDescent="0.25">
      <c r="A540" s="522"/>
      <c r="B540" s="522"/>
      <c r="C540" s="522"/>
      <c r="D540" s="522"/>
      <c r="E540" s="522"/>
      <c r="F540" s="522"/>
      <c r="G540" s="522"/>
      <c r="H540" s="522"/>
      <c r="I540" s="522"/>
      <c r="J540" s="522"/>
      <c r="K540" s="522"/>
      <c r="L540" s="522"/>
    </row>
    <row r="541" spans="1:12" x14ac:dyDescent="0.25">
      <c r="A541" s="522"/>
      <c r="B541" s="522"/>
      <c r="C541" s="522"/>
      <c r="D541" s="522"/>
      <c r="E541" s="522"/>
      <c r="F541" s="522"/>
      <c r="G541" s="522"/>
      <c r="H541" s="522"/>
      <c r="I541" s="522"/>
      <c r="J541" s="522"/>
      <c r="K541" s="522"/>
      <c r="L541" s="522"/>
    </row>
    <row r="542" spans="1:12" x14ac:dyDescent="0.25">
      <c r="A542" s="522"/>
      <c r="B542" s="522"/>
      <c r="C542" s="522"/>
      <c r="D542" s="522"/>
      <c r="E542" s="522"/>
      <c r="F542" s="522"/>
      <c r="G542" s="522"/>
      <c r="H542" s="522"/>
      <c r="I542" s="522"/>
      <c r="J542" s="522"/>
      <c r="K542" s="522"/>
      <c r="L542" s="522"/>
    </row>
    <row r="543" spans="1:12" x14ac:dyDescent="0.25">
      <c r="A543" s="522"/>
      <c r="B543" s="522"/>
      <c r="C543" s="522"/>
      <c r="D543" s="522"/>
      <c r="E543" s="522"/>
      <c r="F543" s="522"/>
      <c r="G543" s="522"/>
      <c r="H543" s="522"/>
      <c r="I543" s="522"/>
      <c r="J543" s="522"/>
      <c r="K543" s="522"/>
      <c r="L543" s="522"/>
    </row>
    <row r="544" spans="1:12" x14ac:dyDescent="0.25">
      <c r="A544" s="522"/>
      <c r="B544" s="522"/>
      <c r="C544" s="522"/>
      <c r="D544" s="522"/>
      <c r="E544" s="522"/>
      <c r="F544" s="522"/>
      <c r="G544" s="522"/>
      <c r="H544" s="522"/>
      <c r="I544" s="522"/>
      <c r="J544" s="522"/>
      <c r="K544" s="522"/>
      <c r="L544" s="522"/>
    </row>
    <row r="545" spans="1:12" x14ac:dyDescent="0.25">
      <c r="A545" s="522"/>
      <c r="B545" s="522"/>
      <c r="C545" s="522"/>
      <c r="D545" s="522"/>
      <c r="E545" s="522"/>
      <c r="F545" s="522"/>
      <c r="G545" s="522"/>
      <c r="H545" s="522"/>
      <c r="I545" s="522"/>
      <c r="J545" s="522"/>
      <c r="K545" s="522"/>
      <c r="L545" s="522"/>
    </row>
    <row r="546" spans="1:12" x14ac:dyDescent="0.25">
      <c r="A546" s="522"/>
      <c r="B546" s="522"/>
      <c r="C546" s="522"/>
      <c r="D546" s="522"/>
      <c r="E546" s="522"/>
      <c r="F546" s="522"/>
      <c r="G546" s="522"/>
      <c r="H546" s="522"/>
      <c r="I546" s="522"/>
      <c r="J546" s="522"/>
      <c r="K546" s="522"/>
      <c r="L546" s="522"/>
    </row>
    <row r="547" spans="1:12" x14ac:dyDescent="0.25">
      <c r="A547" s="522"/>
      <c r="B547" s="522"/>
      <c r="C547" s="522"/>
      <c r="D547" s="522"/>
      <c r="E547" s="522"/>
      <c r="F547" s="522"/>
      <c r="G547" s="522"/>
      <c r="H547" s="522"/>
      <c r="I547" s="522"/>
      <c r="J547" s="522"/>
      <c r="K547" s="522"/>
      <c r="L547" s="522"/>
    </row>
    <row r="548" spans="1:12" x14ac:dyDescent="0.25">
      <c r="A548" s="522"/>
      <c r="B548" s="522"/>
      <c r="C548" s="522"/>
      <c r="D548" s="522"/>
      <c r="E548" s="522"/>
      <c r="F548" s="522"/>
      <c r="G548" s="522"/>
      <c r="H548" s="522"/>
      <c r="I548" s="522"/>
      <c r="J548" s="522"/>
      <c r="K548" s="522"/>
      <c r="L548" s="522"/>
    </row>
    <row r="549" spans="1:12" x14ac:dyDescent="0.25">
      <c r="A549" s="522"/>
      <c r="B549" s="522"/>
      <c r="C549" s="522"/>
      <c r="D549" s="522"/>
      <c r="E549" s="522"/>
      <c r="F549" s="522"/>
      <c r="G549" s="522"/>
      <c r="H549" s="522"/>
      <c r="I549" s="522"/>
      <c r="J549" s="522"/>
      <c r="K549" s="522"/>
      <c r="L549" s="522"/>
    </row>
    <row r="550" spans="1:12" x14ac:dyDescent="0.25">
      <c r="A550" s="522"/>
      <c r="B550" s="522"/>
      <c r="C550" s="522"/>
      <c r="D550" s="522"/>
      <c r="E550" s="522"/>
      <c r="F550" s="522"/>
      <c r="G550" s="522"/>
      <c r="H550" s="522"/>
      <c r="I550" s="522"/>
      <c r="J550" s="522"/>
      <c r="K550" s="522"/>
      <c r="L550" s="522"/>
    </row>
    <row r="551" spans="1:12" x14ac:dyDescent="0.25">
      <c r="A551" s="522"/>
      <c r="B551" s="522"/>
      <c r="C551" s="522"/>
      <c r="D551" s="522"/>
      <c r="E551" s="522"/>
      <c r="F551" s="522"/>
      <c r="G551" s="522"/>
      <c r="H551" s="522"/>
      <c r="I551" s="522"/>
      <c r="J551" s="522"/>
      <c r="K551" s="522"/>
      <c r="L551" s="522"/>
    </row>
    <row r="552" spans="1:12" x14ac:dyDescent="0.25">
      <c r="A552" s="522"/>
      <c r="B552" s="522"/>
      <c r="C552" s="522"/>
      <c r="D552" s="522"/>
      <c r="E552" s="522"/>
      <c r="F552" s="522"/>
      <c r="G552" s="522"/>
      <c r="H552" s="522"/>
      <c r="I552" s="522"/>
      <c r="J552" s="522"/>
      <c r="K552" s="522"/>
      <c r="L552" s="522"/>
    </row>
    <row r="553" spans="1:12" x14ac:dyDescent="0.25">
      <c r="A553" s="522"/>
      <c r="B553" s="522"/>
      <c r="C553" s="522"/>
      <c r="D553" s="522"/>
      <c r="E553" s="522"/>
      <c r="F553" s="522"/>
      <c r="G553" s="522"/>
      <c r="H553" s="522"/>
      <c r="I553" s="522"/>
      <c r="J553" s="522"/>
      <c r="K553" s="522"/>
      <c r="L553" s="522"/>
    </row>
    <row r="554" spans="1:12" x14ac:dyDescent="0.25">
      <c r="A554" s="522"/>
      <c r="B554" s="522"/>
      <c r="C554" s="522"/>
      <c r="D554" s="522"/>
      <c r="E554" s="522"/>
      <c r="F554" s="522"/>
      <c r="G554" s="522"/>
      <c r="H554" s="522"/>
      <c r="I554" s="522"/>
      <c r="J554" s="522"/>
      <c r="K554" s="522"/>
      <c r="L554" s="522"/>
    </row>
    <row r="555" spans="1:12" x14ac:dyDescent="0.25">
      <c r="A555" s="522"/>
      <c r="B555" s="522"/>
      <c r="C555" s="522"/>
      <c r="D555" s="522"/>
      <c r="E555" s="522"/>
      <c r="F555" s="522"/>
      <c r="G555" s="522"/>
      <c r="H555" s="522"/>
      <c r="I555" s="522"/>
      <c r="J555" s="522"/>
      <c r="K555" s="522"/>
      <c r="L555" s="522"/>
    </row>
    <row r="556" spans="1:12" x14ac:dyDescent="0.25">
      <c r="A556" s="522"/>
      <c r="B556" s="522"/>
      <c r="C556" s="522"/>
      <c r="D556" s="522"/>
      <c r="E556" s="522"/>
      <c r="F556" s="522"/>
      <c r="G556" s="522"/>
      <c r="H556" s="522"/>
      <c r="I556" s="522"/>
      <c r="J556" s="522"/>
      <c r="K556" s="522"/>
      <c r="L556" s="522"/>
    </row>
    <row r="557" spans="1:12" x14ac:dyDescent="0.25">
      <c r="A557" s="522"/>
      <c r="B557" s="522"/>
      <c r="C557" s="522"/>
      <c r="D557" s="522"/>
      <c r="E557" s="522"/>
      <c r="F557" s="522"/>
      <c r="G557" s="522"/>
      <c r="H557" s="522"/>
      <c r="I557" s="522"/>
      <c r="J557" s="522"/>
      <c r="K557" s="522"/>
      <c r="L557" s="522"/>
    </row>
    <row r="558" spans="1:12" x14ac:dyDescent="0.25">
      <c r="A558" s="522"/>
      <c r="B558" s="522"/>
      <c r="C558" s="522"/>
      <c r="D558" s="522"/>
      <c r="E558" s="522"/>
      <c r="F558" s="522"/>
      <c r="G558" s="522"/>
      <c r="H558" s="522"/>
      <c r="I558" s="522"/>
      <c r="J558" s="522"/>
      <c r="K558" s="522"/>
      <c r="L558" s="522"/>
    </row>
    <row r="559" spans="1:12" x14ac:dyDescent="0.25">
      <c r="A559" s="522"/>
      <c r="B559" s="522"/>
      <c r="C559" s="522"/>
      <c r="D559" s="522"/>
      <c r="E559" s="522"/>
      <c r="F559" s="522"/>
      <c r="G559" s="522"/>
      <c r="H559" s="522"/>
      <c r="I559" s="522"/>
      <c r="J559" s="522"/>
      <c r="K559" s="522"/>
      <c r="L559" s="522"/>
    </row>
    <row r="560" spans="1:12" x14ac:dyDescent="0.25">
      <c r="A560" s="522"/>
      <c r="B560" s="522"/>
      <c r="C560" s="522"/>
      <c r="D560" s="522"/>
      <c r="E560" s="522"/>
      <c r="F560" s="522"/>
      <c r="G560" s="522"/>
      <c r="H560" s="522"/>
      <c r="I560" s="522"/>
      <c r="J560" s="522"/>
      <c r="K560" s="522"/>
      <c r="L560" s="522"/>
    </row>
    <row r="561" spans="1:12" x14ac:dyDescent="0.25">
      <c r="A561" s="522"/>
      <c r="B561" s="522"/>
      <c r="C561" s="522"/>
      <c r="D561" s="522"/>
      <c r="E561" s="522"/>
      <c r="F561" s="522"/>
      <c r="G561" s="522"/>
      <c r="H561" s="522"/>
      <c r="I561" s="522"/>
      <c r="J561" s="522"/>
      <c r="K561" s="522"/>
      <c r="L561" s="522"/>
    </row>
    <row r="562" spans="1:12" x14ac:dyDescent="0.25">
      <c r="A562" s="522"/>
      <c r="B562" s="522"/>
      <c r="C562" s="522"/>
      <c r="D562" s="522"/>
      <c r="E562" s="522"/>
      <c r="F562" s="522"/>
      <c r="G562" s="522"/>
      <c r="H562" s="522"/>
      <c r="I562" s="522"/>
      <c r="J562" s="522"/>
      <c r="K562" s="522"/>
      <c r="L562" s="522"/>
    </row>
    <row r="563" spans="1:12" x14ac:dyDescent="0.25">
      <c r="A563" s="522"/>
      <c r="B563" s="522"/>
      <c r="C563" s="522"/>
      <c r="D563" s="522"/>
      <c r="E563" s="522"/>
      <c r="F563" s="522"/>
      <c r="G563" s="522"/>
      <c r="H563" s="522"/>
      <c r="I563" s="522"/>
      <c r="J563" s="522"/>
      <c r="K563" s="522"/>
      <c r="L563" s="522"/>
    </row>
    <row r="564" spans="1:12" x14ac:dyDescent="0.25">
      <c r="A564" s="522"/>
      <c r="B564" s="522"/>
      <c r="C564" s="522"/>
      <c r="D564" s="522"/>
      <c r="E564" s="522"/>
      <c r="F564" s="522"/>
      <c r="G564" s="522"/>
      <c r="H564" s="522"/>
      <c r="I564" s="522"/>
      <c r="J564" s="522"/>
      <c r="K564" s="522"/>
      <c r="L564" s="522"/>
    </row>
    <row r="565" spans="1:12" x14ac:dyDescent="0.25">
      <c r="A565" s="522"/>
      <c r="B565" s="522"/>
      <c r="C565" s="522"/>
      <c r="D565" s="522"/>
      <c r="E565" s="522"/>
      <c r="F565" s="522"/>
      <c r="G565" s="522"/>
      <c r="H565" s="522"/>
      <c r="I565" s="522"/>
      <c r="J565" s="522"/>
      <c r="K565" s="522"/>
      <c r="L565" s="522"/>
    </row>
    <row r="566" spans="1:12" x14ac:dyDescent="0.25">
      <c r="A566" s="522"/>
      <c r="B566" s="522"/>
      <c r="C566" s="522"/>
      <c r="D566" s="522"/>
      <c r="E566" s="522"/>
      <c r="F566" s="522"/>
      <c r="G566" s="522"/>
      <c r="H566" s="522"/>
      <c r="I566" s="522"/>
      <c r="J566" s="522"/>
      <c r="K566" s="522"/>
      <c r="L566" s="522"/>
    </row>
    <row r="567" spans="1:12" x14ac:dyDescent="0.25">
      <c r="A567" s="522"/>
      <c r="B567" s="522"/>
      <c r="C567" s="522"/>
      <c r="D567" s="522"/>
      <c r="E567" s="522"/>
      <c r="F567" s="522"/>
      <c r="G567" s="522"/>
      <c r="H567" s="522"/>
      <c r="I567" s="522"/>
      <c r="J567" s="522"/>
      <c r="K567" s="522"/>
      <c r="L567" s="522"/>
    </row>
    <row r="568" spans="1:12" x14ac:dyDescent="0.25">
      <c r="A568" s="522"/>
      <c r="B568" s="522"/>
      <c r="C568" s="522"/>
      <c r="D568" s="522"/>
      <c r="E568" s="522"/>
      <c r="F568" s="522"/>
      <c r="G568" s="522"/>
      <c r="H568" s="522"/>
      <c r="I568" s="522"/>
      <c r="J568" s="522"/>
      <c r="K568" s="522"/>
      <c r="L568" s="522"/>
    </row>
    <row r="569" spans="1:12" x14ac:dyDescent="0.25">
      <c r="A569" s="522"/>
      <c r="B569" s="522"/>
      <c r="C569" s="522"/>
      <c r="D569" s="522"/>
      <c r="E569" s="522"/>
      <c r="F569" s="522"/>
      <c r="G569" s="522"/>
      <c r="H569" s="522"/>
      <c r="I569" s="522"/>
      <c r="J569" s="522"/>
      <c r="K569" s="522"/>
      <c r="L569" s="522"/>
    </row>
    <row r="570" spans="1:12" x14ac:dyDescent="0.25">
      <c r="A570" s="522"/>
      <c r="B570" s="522"/>
      <c r="C570" s="522"/>
      <c r="D570" s="522"/>
      <c r="E570" s="522"/>
      <c r="F570" s="522"/>
      <c r="G570" s="522"/>
      <c r="H570" s="522"/>
      <c r="I570" s="522"/>
      <c r="J570" s="522"/>
      <c r="K570" s="522"/>
      <c r="L570" s="522"/>
    </row>
    <row r="571" spans="1:12" x14ac:dyDescent="0.25">
      <c r="A571" s="522"/>
      <c r="B571" s="522"/>
      <c r="C571" s="522"/>
      <c r="D571" s="522"/>
      <c r="E571" s="522"/>
      <c r="F571" s="522"/>
      <c r="G571" s="522"/>
      <c r="H571" s="522"/>
      <c r="I571" s="522"/>
      <c r="J571" s="522"/>
      <c r="K571" s="522"/>
      <c r="L571" s="522"/>
    </row>
    <row r="572" spans="1:12" x14ac:dyDescent="0.25">
      <c r="A572" s="522"/>
      <c r="B572" s="522"/>
      <c r="C572" s="522"/>
      <c r="D572" s="522"/>
      <c r="E572" s="522"/>
      <c r="F572" s="522"/>
      <c r="G572" s="522"/>
      <c r="H572" s="522"/>
      <c r="I572" s="522"/>
      <c r="J572" s="522"/>
      <c r="K572" s="522"/>
      <c r="L572" s="522"/>
    </row>
    <row r="573" spans="1:12" x14ac:dyDescent="0.25">
      <c r="A573" s="522"/>
      <c r="B573" s="522"/>
      <c r="C573" s="522"/>
      <c r="D573" s="522"/>
      <c r="E573" s="522"/>
      <c r="F573" s="522"/>
      <c r="G573" s="522"/>
      <c r="H573" s="522"/>
      <c r="I573" s="522"/>
      <c r="J573" s="522"/>
      <c r="K573" s="522"/>
      <c r="L573" s="522"/>
    </row>
    <row r="574" spans="1:12" x14ac:dyDescent="0.25">
      <c r="A574" s="522"/>
      <c r="B574" s="522"/>
      <c r="C574" s="522"/>
      <c r="D574" s="522"/>
      <c r="E574" s="522"/>
      <c r="F574" s="522"/>
      <c r="G574" s="522"/>
      <c r="H574" s="522"/>
      <c r="I574" s="522"/>
      <c r="J574" s="522"/>
      <c r="K574" s="522"/>
      <c r="L574" s="522"/>
    </row>
    <row r="575" spans="1:12" x14ac:dyDescent="0.25">
      <c r="A575" s="522"/>
      <c r="B575" s="522"/>
      <c r="C575" s="522"/>
      <c r="D575" s="522"/>
      <c r="E575" s="522"/>
      <c r="F575" s="522"/>
      <c r="G575" s="522"/>
      <c r="H575" s="522"/>
      <c r="I575" s="522"/>
      <c r="J575" s="522"/>
      <c r="K575" s="522"/>
      <c r="L575" s="522"/>
    </row>
    <row r="576" spans="1:12" x14ac:dyDescent="0.25">
      <c r="A576" s="522"/>
      <c r="B576" s="522"/>
      <c r="C576" s="522"/>
      <c r="D576" s="522"/>
      <c r="E576" s="522"/>
      <c r="F576" s="522"/>
      <c r="G576" s="522"/>
      <c r="H576" s="522"/>
      <c r="I576" s="522"/>
      <c r="J576" s="522"/>
      <c r="K576" s="522"/>
      <c r="L576" s="522"/>
    </row>
    <row r="577" spans="1:12" x14ac:dyDescent="0.25">
      <c r="A577" s="522"/>
      <c r="B577" s="522"/>
      <c r="C577" s="522"/>
      <c r="D577" s="522"/>
      <c r="E577" s="522"/>
      <c r="F577" s="522"/>
      <c r="G577" s="522"/>
      <c r="H577" s="522"/>
      <c r="I577" s="522"/>
      <c r="J577" s="522"/>
      <c r="K577" s="522"/>
      <c r="L577" s="522"/>
    </row>
    <row r="578" spans="1:12" x14ac:dyDescent="0.25">
      <c r="A578" s="522"/>
      <c r="B578" s="522"/>
      <c r="C578" s="522"/>
      <c r="D578" s="522"/>
      <c r="E578" s="522"/>
      <c r="F578" s="522"/>
      <c r="G578" s="522"/>
      <c r="H578" s="522"/>
      <c r="I578" s="522"/>
      <c r="J578" s="522"/>
      <c r="K578" s="522"/>
      <c r="L578" s="522"/>
    </row>
    <row r="579" spans="1:12" x14ac:dyDescent="0.25">
      <c r="A579" s="522"/>
      <c r="B579" s="522"/>
      <c r="C579" s="522"/>
      <c r="D579" s="522"/>
      <c r="E579" s="522"/>
      <c r="F579" s="522"/>
      <c r="G579" s="522"/>
      <c r="H579" s="522"/>
      <c r="I579" s="522"/>
      <c r="J579" s="522"/>
      <c r="K579" s="522"/>
      <c r="L579" s="522"/>
    </row>
    <row r="580" spans="1:12" x14ac:dyDescent="0.25">
      <c r="A580" s="522"/>
      <c r="B580" s="522"/>
      <c r="C580" s="522"/>
      <c r="D580" s="522"/>
      <c r="E580" s="522"/>
      <c r="F580" s="522"/>
      <c r="G580" s="522"/>
      <c r="H580" s="522"/>
      <c r="I580" s="522"/>
      <c r="J580" s="522"/>
      <c r="K580" s="522"/>
      <c r="L580" s="522"/>
    </row>
    <row r="581" spans="1:12" x14ac:dyDescent="0.25">
      <c r="A581" s="522"/>
      <c r="B581" s="522"/>
      <c r="C581" s="522"/>
      <c r="D581" s="522"/>
      <c r="E581" s="522"/>
      <c r="F581" s="522"/>
      <c r="G581" s="522"/>
      <c r="H581" s="522"/>
      <c r="I581" s="522"/>
      <c r="J581" s="522"/>
      <c r="K581" s="522"/>
      <c r="L581" s="522"/>
    </row>
    <row r="582" spans="1:12" x14ac:dyDescent="0.25">
      <c r="A582" s="522"/>
      <c r="B582" s="522"/>
      <c r="C582" s="522"/>
      <c r="D582" s="522"/>
      <c r="E582" s="522"/>
      <c r="F582" s="522"/>
      <c r="G582" s="522"/>
      <c r="H582" s="522"/>
      <c r="I582" s="522"/>
      <c r="J582" s="522"/>
      <c r="K582" s="522"/>
      <c r="L582" s="522"/>
    </row>
    <row r="583" spans="1:12" x14ac:dyDescent="0.25">
      <c r="A583" s="522"/>
      <c r="B583" s="522"/>
      <c r="C583" s="522"/>
      <c r="D583" s="522"/>
      <c r="E583" s="522"/>
      <c r="F583" s="522"/>
      <c r="G583" s="522"/>
      <c r="H583" s="522"/>
      <c r="I583" s="522"/>
      <c r="J583" s="522"/>
      <c r="K583" s="522"/>
      <c r="L583" s="522"/>
    </row>
    <row r="584" spans="1:12" x14ac:dyDescent="0.25">
      <c r="A584" s="522"/>
      <c r="B584" s="522"/>
      <c r="C584" s="522"/>
      <c r="D584" s="522"/>
      <c r="E584" s="522"/>
      <c r="F584" s="522"/>
      <c r="G584" s="522"/>
      <c r="H584" s="522"/>
      <c r="I584" s="522"/>
      <c r="J584" s="522"/>
      <c r="K584" s="522"/>
      <c r="L584" s="522"/>
    </row>
    <row r="585" spans="1:12" x14ac:dyDescent="0.25">
      <c r="A585" s="522"/>
      <c r="B585" s="522"/>
      <c r="C585" s="522"/>
      <c r="D585" s="522"/>
      <c r="E585" s="522"/>
      <c r="F585" s="522"/>
      <c r="G585" s="522"/>
      <c r="H585" s="522"/>
      <c r="I585" s="522"/>
      <c r="J585" s="522"/>
      <c r="K585" s="522"/>
      <c r="L585" s="522"/>
    </row>
    <row r="586" spans="1:12" x14ac:dyDescent="0.25">
      <c r="A586" s="522"/>
      <c r="B586" s="522"/>
      <c r="C586" s="522"/>
      <c r="D586" s="522"/>
      <c r="E586" s="522"/>
      <c r="F586" s="522"/>
      <c r="G586" s="522"/>
      <c r="H586" s="522"/>
      <c r="I586" s="522"/>
      <c r="J586" s="522"/>
      <c r="K586" s="522"/>
      <c r="L586" s="522"/>
    </row>
    <row r="587" spans="1:12" x14ac:dyDescent="0.25">
      <c r="A587" s="522"/>
      <c r="B587" s="522"/>
      <c r="C587" s="522"/>
      <c r="D587" s="522"/>
      <c r="E587" s="522"/>
      <c r="F587" s="522"/>
      <c r="G587" s="522"/>
      <c r="H587" s="522"/>
      <c r="I587" s="522"/>
      <c r="J587" s="522"/>
      <c r="K587" s="522"/>
      <c r="L587" s="522"/>
    </row>
    <row r="588" spans="1:12" x14ac:dyDescent="0.25">
      <c r="A588" s="522"/>
      <c r="B588" s="522"/>
      <c r="C588" s="522"/>
      <c r="D588" s="522"/>
      <c r="E588" s="522"/>
      <c r="F588" s="522"/>
      <c r="G588" s="522"/>
      <c r="H588" s="522"/>
      <c r="I588" s="522"/>
      <c r="J588" s="522"/>
      <c r="K588" s="522"/>
      <c r="L588" s="522"/>
    </row>
    <row r="589" spans="1:12" x14ac:dyDescent="0.25">
      <c r="A589" s="522"/>
      <c r="B589" s="522"/>
      <c r="C589" s="522"/>
      <c r="D589" s="522"/>
      <c r="E589" s="522"/>
      <c r="F589" s="522"/>
      <c r="G589" s="522"/>
      <c r="H589" s="522"/>
      <c r="I589" s="522"/>
      <c r="J589" s="522"/>
      <c r="K589" s="522"/>
      <c r="L589" s="522"/>
    </row>
    <row r="590" spans="1:12" x14ac:dyDescent="0.25">
      <c r="A590" s="522"/>
      <c r="B590" s="522"/>
      <c r="C590" s="522"/>
      <c r="D590" s="522"/>
      <c r="E590" s="522"/>
      <c r="F590" s="522"/>
      <c r="G590" s="522"/>
      <c r="H590" s="522"/>
      <c r="I590" s="522"/>
      <c r="J590" s="522"/>
      <c r="K590" s="522"/>
      <c r="L590" s="522"/>
    </row>
    <row r="591" spans="1:12" x14ac:dyDescent="0.25">
      <c r="A591" s="522"/>
      <c r="B591" s="522"/>
      <c r="C591" s="522"/>
      <c r="D591" s="522"/>
      <c r="E591" s="522"/>
      <c r="F591" s="522"/>
      <c r="G591" s="522"/>
      <c r="H591" s="522"/>
      <c r="I591" s="522"/>
      <c r="J591" s="522"/>
      <c r="K591" s="522"/>
      <c r="L591" s="522"/>
    </row>
    <row r="592" spans="1:12" x14ac:dyDescent="0.25">
      <c r="A592" s="522"/>
      <c r="B592" s="522"/>
      <c r="C592" s="522"/>
      <c r="D592" s="522"/>
      <c r="E592" s="522"/>
      <c r="F592" s="522"/>
      <c r="G592" s="522"/>
      <c r="H592" s="522"/>
      <c r="I592" s="522"/>
      <c r="J592" s="522"/>
      <c r="K592" s="522"/>
      <c r="L592" s="522"/>
    </row>
    <row r="593" spans="1:12" x14ac:dyDescent="0.25">
      <c r="A593" s="522"/>
      <c r="B593" s="522"/>
      <c r="C593" s="522"/>
      <c r="D593" s="522"/>
      <c r="E593" s="522"/>
      <c r="F593" s="522"/>
      <c r="G593" s="522"/>
      <c r="H593" s="522"/>
      <c r="I593" s="522"/>
      <c r="J593" s="522"/>
      <c r="K593" s="522"/>
      <c r="L593" s="522"/>
    </row>
    <row r="594" spans="1:12" x14ac:dyDescent="0.25">
      <c r="A594" s="522"/>
      <c r="B594" s="522"/>
      <c r="C594" s="522"/>
      <c r="D594" s="522"/>
      <c r="E594" s="522"/>
      <c r="F594" s="522"/>
      <c r="G594" s="522"/>
      <c r="H594" s="522"/>
      <c r="I594" s="522"/>
      <c r="J594" s="522"/>
      <c r="K594" s="522"/>
      <c r="L594" s="522"/>
    </row>
    <row r="595" spans="1:12" x14ac:dyDescent="0.25">
      <c r="A595" s="522"/>
      <c r="B595" s="522"/>
      <c r="C595" s="522"/>
      <c r="D595" s="522"/>
      <c r="E595" s="522"/>
      <c r="F595" s="522"/>
      <c r="G595" s="522"/>
      <c r="H595" s="522"/>
      <c r="I595" s="522"/>
      <c r="J595" s="522"/>
      <c r="K595" s="522"/>
      <c r="L595" s="522"/>
    </row>
    <row r="596" spans="1:12" x14ac:dyDescent="0.25">
      <c r="A596" s="522"/>
      <c r="B596" s="522"/>
      <c r="C596" s="522"/>
      <c r="D596" s="522"/>
      <c r="E596" s="522"/>
      <c r="F596" s="522"/>
      <c r="G596" s="522"/>
      <c r="H596" s="522"/>
      <c r="I596" s="522"/>
      <c r="J596" s="522"/>
      <c r="K596" s="522"/>
      <c r="L596" s="522"/>
    </row>
    <row r="597" spans="1:12" x14ac:dyDescent="0.25">
      <c r="A597" s="522"/>
      <c r="B597" s="522"/>
      <c r="C597" s="522"/>
      <c r="D597" s="522"/>
      <c r="E597" s="522"/>
      <c r="F597" s="522"/>
      <c r="G597" s="522"/>
      <c r="H597" s="522"/>
      <c r="I597" s="522"/>
      <c r="J597" s="522"/>
      <c r="K597" s="522"/>
      <c r="L597" s="522"/>
    </row>
    <row r="598" spans="1:12" x14ac:dyDescent="0.25">
      <c r="A598" s="522"/>
      <c r="B598" s="522"/>
      <c r="C598" s="522"/>
      <c r="D598" s="522"/>
      <c r="E598" s="522"/>
      <c r="F598" s="522"/>
      <c r="G598" s="522"/>
      <c r="H598" s="522"/>
      <c r="I598" s="522"/>
      <c r="J598" s="522"/>
      <c r="K598" s="522"/>
      <c r="L598" s="522"/>
    </row>
    <row r="599" spans="1:12" x14ac:dyDescent="0.25">
      <c r="A599" s="522"/>
      <c r="B599" s="522"/>
      <c r="C599" s="522"/>
      <c r="D599" s="522"/>
      <c r="E599" s="522"/>
      <c r="F599" s="522"/>
      <c r="G599" s="522"/>
      <c r="H599" s="522"/>
      <c r="I599" s="522"/>
      <c r="J599" s="522"/>
      <c r="K599" s="522"/>
      <c r="L599" s="522"/>
    </row>
    <row r="600" spans="1:12" x14ac:dyDescent="0.25">
      <c r="A600" s="522"/>
      <c r="B600" s="522"/>
      <c r="C600" s="522"/>
      <c r="D600" s="522"/>
      <c r="E600" s="522"/>
      <c r="F600" s="522"/>
      <c r="G600" s="522"/>
      <c r="H600" s="522"/>
      <c r="I600" s="522"/>
      <c r="J600" s="522"/>
      <c r="K600" s="522"/>
      <c r="L600" s="522"/>
    </row>
    <row r="601" spans="1:12" x14ac:dyDescent="0.25">
      <c r="A601" s="522"/>
      <c r="B601" s="522"/>
      <c r="C601" s="522"/>
      <c r="D601" s="522"/>
      <c r="E601" s="522"/>
      <c r="F601" s="522"/>
      <c r="G601" s="522"/>
      <c r="H601" s="522"/>
      <c r="I601" s="522"/>
      <c r="J601" s="522"/>
      <c r="K601" s="522"/>
      <c r="L601" s="522"/>
    </row>
    <row r="602" spans="1:12" x14ac:dyDescent="0.25">
      <c r="A602" s="522"/>
      <c r="B602" s="522"/>
      <c r="C602" s="522"/>
      <c r="D602" s="522"/>
      <c r="E602" s="522"/>
      <c r="F602" s="522"/>
      <c r="G602" s="522"/>
      <c r="H602" s="522"/>
      <c r="I602" s="522"/>
      <c r="J602" s="522"/>
      <c r="K602" s="522"/>
      <c r="L602" s="522"/>
    </row>
    <row r="603" spans="1:12" x14ac:dyDescent="0.25">
      <c r="A603" s="522"/>
      <c r="B603" s="522"/>
      <c r="C603" s="522"/>
      <c r="D603" s="522"/>
      <c r="E603" s="522"/>
      <c r="F603" s="522"/>
      <c r="G603" s="522"/>
      <c r="H603" s="522"/>
      <c r="I603" s="522"/>
      <c r="J603" s="522"/>
      <c r="K603" s="522"/>
      <c r="L603" s="522"/>
    </row>
    <row r="604" spans="1:12" x14ac:dyDescent="0.25">
      <c r="A604" s="522"/>
      <c r="B604" s="522"/>
      <c r="C604" s="522"/>
      <c r="D604" s="522"/>
      <c r="E604" s="522"/>
      <c r="F604" s="522"/>
      <c r="G604" s="522"/>
      <c r="H604" s="522"/>
      <c r="I604" s="522"/>
      <c r="J604" s="522"/>
      <c r="K604" s="522"/>
      <c r="L604" s="522"/>
    </row>
    <row r="605" spans="1:12" x14ac:dyDescent="0.25">
      <c r="A605" s="522"/>
      <c r="B605" s="522"/>
      <c r="C605" s="522"/>
      <c r="D605" s="522"/>
      <c r="E605" s="522"/>
      <c r="F605" s="522"/>
      <c r="G605" s="522"/>
      <c r="H605" s="522"/>
      <c r="I605" s="522"/>
      <c r="J605" s="522"/>
      <c r="K605" s="522"/>
      <c r="L605" s="522"/>
    </row>
    <row r="606" spans="1:12" x14ac:dyDescent="0.25">
      <c r="A606" s="522"/>
      <c r="B606" s="522"/>
      <c r="C606" s="522"/>
      <c r="D606" s="522"/>
      <c r="E606" s="522"/>
      <c r="F606" s="522"/>
      <c r="G606" s="522"/>
      <c r="H606" s="522"/>
      <c r="I606" s="522"/>
      <c r="J606" s="522"/>
      <c r="K606" s="522"/>
      <c r="L606" s="522"/>
    </row>
    <row r="607" spans="1:12" x14ac:dyDescent="0.25">
      <c r="A607" s="522"/>
      <c r="B607" s="522"/>
      <c r="C607" s="522"/>
      <c r="D607" s="522"/>
      <c r="E607" s="522"/>
      <c r="F607" s="522"/>
      <c r="G607" s="522"/>
      <c r="H607" s="522"/>
      <c r="I607" s="522"/>
      <c r="J607" s="522"/>
      <c r="K607" s="522"/>
      <c r="L607" s="522"/>
    </row>
    <row r="608" spans="1:12" x14ac:dyDescent="0.25">
      <c r="A608" s="522"/>
      <c r="B608" s="522"/>
      <c r="C608" s="522"/>
      <c r="D608" s="522"/>
      <c r="E608" s="522"/>
      <c r="F608" s="522"/>
      <c r="G608" s="522"/>
      <c r="H608" s="522"/>
      <c r="I608" s="522"/>
      <c r="J608" s="522"/>
      <c r="K608" s="522"/>
      <c r="L608" s="522"/>
    </row>
    <row r="609" spans="1:12" x14ac:dyDescent="0.25">
      <c r="A609" s="522"/>
      <c r="B609" s="522"/>
      <c r="C609" s="522"/>
      <c r="D609" s="522"/>
      <c r="E609" s="522"/>
      <c r="F609" s="522"/>
      <c r="G609" s="522"/>
      <c r="H609" s="522"/>
      <c r="I609" s="522"/>
      <c r="J609" s="522"/>
      <c r="K609" s="522"/>
      <c r="L609" s="522"/>
    </row>
    <row r="610" spans="1:12" x14ac:dyDescent="0.25">
      <c r="A610" s="522"/>
      <c r="B610" s="522"/>
      <c r="C610" s="522"/>
      <c r="D610" s="522"/>
      <c r="E610" s="522"/>
      <c r="F610" s="522"/>
      <c r="G610" s="522"/>
      <c r="H610" s="522"/>
      <c r="I610" s="522"/>
      <c r="J610" s="522"/>
      <c r="K610" s="522"/>
      <c r="L610" s="522"/>
    </row>
    <row r="611" spans="1:12" x14ac:dyDescent="0.25">
      <c r="A611" s="522"/>
      <c r="B611" s="522"/>
      <c r="C611" s="522"/>
      <c r="D611" s="522"/>
      <c r="E611" s="522"/>
      <c r="F611" s="522"/>
      <c r="G611" s="522"/>
      <c r="H611" s="522"/>
      <c r="I611" s="522"/>
      <c r="J611" s="522"/>
      <c r="K611" s="522"/>
      <c r="L611" s="522"/>
    </row>
    <row r="612" spans="1:12" x14ac:dyDescent="0.25">
      <c r="A612" s="522"/>
      <c r="B612" s="522"/>
      <c r="C612" s="522"/>
      <c r="D612" s="522"/>
      <c r="E612" s="522"/>
      <c r="F612" s="522"/>
      <c r="G612" s="522"/>
      <c r="H612" s="522"/>
      <c r="I612" s="522"/>
      <c r="J612" s="522"/>
      <c r="K612" s="522"/>
      <c r="L612" s="522"/>
    </row>
    <row r="613" spans="1:12" x14ac:dyDescent="0.25">
      <c r="A613" s="522"/>
      <c r="B613" s="522"/>
      <c r="C613" s="522"/>
      <c r="D613" s="522"/>
      <c r="E613" s="522"/>
      <c r="F613" s="522"/>
      <c r="G613" s="522"/>
      <c r="H613" s="522"/>
      <c r="I613" s="522"/>
      <c r="J613" s="522"/>
      <c r="K613" s="522"/>
      <c r="L613" s="522"/>
    </row>
    <row r="614" spans="1:12" x14ac:dyDescent="0.25">
      <c r="A614" s="522"/>
      <c r="B614" s="522"/>
      <c r="C614" s="522"/>
      <c r="D614" s="522"/>
      <c r="E614" s="522"/>
      <c r="F614" s="522"/>
      <c r="G614" s="522"/>
      <c r="H614" s="522"/>
      <c r="I614" s="522"/>
      <c r="J614" s="522"/>
      <c r="K614" s="522"/>
      <c r="L614" s="522"/>
    </row>
    <row r="615" spans="1:12" x14ac:dyDescent="0.25">
      <c r="A615" s="522"/>
      <c r="B615" s="522"/>
      <c r="C615" s="522"/>
      <c r="D615" s="522"/>
      <c r="E615" s="522"/>
      <c r="F615" s="522"/>
      <c r="G615" s="522"/>
      <c r="H615" s="522"/>
      <c r="I615" s="522"/>
      <c r="J615" s="522"/>
      <c r="K615" s="522"/>
      <c r="L615" s="522"/>
    </row>
    <row r="616" spans="1:12" x14ac:dyDescent="0.25">
      <c r="A616" s="522"/>
      <c r="B616" s="522"/>
      <c r="C616" s="522"/>
      <c r="D616" s="522"/>
      <c r="E616" s="522"/>
      <c r="F616" s="522"/>
      <c r="G616" s="522"/>
      <c r="H616" s="522"/>
      <c r="I616" s="522"/>
      <c r="J616" s="522"/>
      <c r="K616" s="522"/>
      <c r="L616" s="522"/>
    </row>
    <row r="617" spans="1:12" x14ac:dyDescent="0.25">
      <c r="A617" s="522"/>
      <c r="B617" s="522"/>
      <c r="C617" s="522"/>
      <c r="D617" s="522"/>
      <c r="E617" s="522"/>
      <c r="F617" s="522"/>
      <c r="G617" s="522"/>
      <c r="H617" s="522"/>
      <c r="I617" s="522"/>
      <c r="J617" s="522"/>
      <c r="K617" s="522"/>
      <c r="L617" s="522"/>
    </row>
    <row r="618" spans="1:12" x14ac:dyDescent="0.25">
      <c r="A618" s="522"/>
      <c r="B618" s="522"/>
      <c r="C618" s="522"/>
      <c r="D618" s="522"/>
      <c r="E618" s="522"/>
      <c r="F618" s="522"/>
      <c r="G618" s="522"/>
      <c r="H618" s="522"/>
      <c r="I618" s="522"/>
      <c r="J618" s="522"/>
      <c r="K618" s="522"/>
      <c r="L618" s="522"/>
    </row>
    <row r="619" spans="1:12" x14ac:dyDescent="0.25">
      <c r="A619" s="522"/>
      <c r="B619" s="522"/>
      <c r="C619" s="522"/>
      <c r="D619" s="522"/>
      <c r="E619" s="522"/>
      <c r="F619" s="522"/>
      <c r="G619" s="522"/>
      <c r="H619" s="522"/>
      <c r="I619" s="522"/>
      <c r="J619" s="522"/>
      <c r="K619" s="522"/>
      <c r="L619" s="522"/>
    </row>
    <row r="620" spans="1:12" x14ac:dyDescent="0.25">
      <c r="A620" s="522"/>
      <c r="B620" s="522"/>
      <c r="C620" s="522"/>
      <c r="D620" s="522"/>
      <c r="E620" s="522"/>
      <c r="F620" s="522"/>
      <c r="G620" s="522"/>
      <c r="H620" s="522"/>
      <c r="I620" s="522"/>
      <c r="J620" s="522"/>
      <c r="K620" s="522"/>
      <c r="L620" s="522"/>
    </row>
    <row r="621" spans="1:12" x14ac:dyDescent="0.25">
      <c r="A621" s="522"/>
      <c r="B621" s="522"/>
      <c r="C621" s="522"/>
      <c r="D621" s="522"/>
      <c r="E621" s="522"/>
      <c r="F621" s="522"/>
      <c r="G621" s="522"/>
      <c r="H621" s="522"/>
      <c r="I621" s="522"/>
      <c r="J621" s="522"/>
      <c r="K621" s="522"/>
      <c r="L621" s="522"/>
    </row>
    <row r="622" spans="1:12" x14ac:dyDescent="0.25">
      <c r="A622" s="522"/>
      <c r="B622" s="522"/>
      <c r="C622" s="522"/>
      <c r="D622" s="522"/>
      <c r="E622" s="522"/>
      <c r="F622" s="522"/>
      <c r="G622" s="522"/>
      <c r="H622" s="522"/>
      <c r="I622" s="522"/>
      <c r="J622" s="522"/>
      <c r="K622" s="522"/>
      <c r="L622" s="522"/>
    </row>
    <row r="623" spans="1:12" x14ac:dyDescent="0.25">
      <c r="A623" s="522"/>
      <c r="B623" s="522"/>
      <c r="C623" s="522"/>
      <c r="D623" s="522"/>
      <c r="E623" s="522"/>
      <c r="F623" s="522"/>
      <c r="G623" s="522"/>
      <c r="H623" s="522"/>
      <c r="I623" s="522"/>
      <c r="J623" s="522"/>
      <c r="K623" s="522"/>
      <c r="L623" s="522"/>
    </row>
    <row r="624" spans="1:12" x14ac:dyDescent="0.25">
      <c r="A624" s="522"/>
      <c r="B624" s="522"/>
      <c r="C624" s="522"/>
      <c r="D624" s="522"/>
      <c r="E624" s="522"/>
      <c r="F624" s="522"/>
      <c r="G624" s="522"/>
      <c r="H624" s="522"/>
      <c r="I624" s="522"/>
      <c r="J624" s="522"/>
      <c r="K624" s="522"/>
      <c r="L624" s="522"/>
    </row>
    <row r="625" spans="1:12" x14ac:dyDescent="0.25">
      <c r="A625" s="522"/>
      <c r="B625" s="522"/>
      <c r="C625" s="522"/>
      <c r="D625" s="522"/>
      <c r="E625" s="522"/>
      <c r="F625" s="522"/>
      <c r="G625" s="522"/>
      <c r="H625" s="522"/>
      <c r="I625" s="522"/>
      <c r="J625" s="522"/>
      <c r="K625" s="522"/>
      <c r="L625" s="522"/>
    </row>
    <row r="626" spans="1:12" x14ac:dyDescent="0.25">
      <c r="A626" s="522"/>
      <c r="B626" s="522"/>
      <c r="C626" s="522"/>
      <c r="D626" s="522"/>
      <c r="E626" s="522"/>
      <c r="F626" s="522"/>
      <c r="G626" s="522"/>
      <c r="H626" s="522"/>
      <c r="I626" s="522"/>
      <c r="J626" s="522"/>
      <c r="K626" s="522"/>
      <c r="L626" s="522"/>
    </row>
    <row r="627" spans="1:12" x14ac:dyDescent="0.25">
      <c r="A627" s="522"/>
      <c r="B627" s="522"/>
      <c r="C627" s="522"/>
      <c r="D627" s="522"/>
      <c r="E627" s="522"/>
      <c r="F627" s="522"/>
      <c r="G627" s="522"/>
      <c r="H627" s="522"/>
      <c r="I627" s="522"/>
      <c r="J627" s="522"/>
      <c r="K627" s="522"/>
      <c r="L627" s="522"/>
    </row>
    <row r="628" spans="1:12" x14ac:dyDescent="0.25">
      <c r="A628" s="522"/>
      <c r="B628" s="522"/>
      <c r="C628" s="522"/>
      <c r="D628" s="522"/>
      <c r="E628" s="522"/>
      <c r="F628" s="522"/>
      <c r="G628" s="522"/>
      <c r="H628" s="522"/>
      <c r="I628" s="522"/>
      <c r="J628" s="522"/>
      <c r="K628" s="522"/>
      <c r="L628" s="522"/>
    </row>
    <row r="629" spans="1:12" x14ac:dyDescent="0.25">
      <c r="A629" s="522"/>
      <c r="B629" s="522"/>
      <c r="C629" s="522"/>
      <c r="D629" s="522"/>
      <c r="E629" s="522"/>
      <c r="F629" s="522"/>
      <c r="G629" s="522"/>
      <c r="H629" s="522"/>
      <c r="I629" s="522"/>
      <c r="J629" s="522"/>
      <c r="K629" s="522"/>
      <c r="L629" s="522"/>
    </row>
    <row r="630" spans="1:12" x14ac:dyDescent="0.25">
      <c r="A630" s="522"/>
      <c r="B630" s="522"/>
      <c r="C630" s="522"/>
      <c r="D630" s="522"/>
      <c r="E630" s="522"/>
      <c r="F630" s="522"/>
      <c r="G630" s="522"/>
      <c r="H630" s="522"/>
      <c r="I630" s="522"/>
      <c r="J630" s="522"/>
      <c r="K630" s="522"/>
      <c r="L630" s="522"/>
    </row>
    <row r="631" spans="1:12" x14ac:dyDescent="0.25">
      <c r="A631" s="522"/>
      <c r="B631" s="522"/>
      <c r="C631" s="522"/>
      <c r="D631" s="522"/>
      <c r="E631" s="522"/>
      <c r="F631" s="522"/>
      <c r="G631" s="522"/>
      <c r="H631" s="522"/>
      <c r="I631" s="522"/>
      <c r="J631" s="522"/>
      <c r="K631" s="522"/>
      <c r="L631" s="522"/>
    </row>
    <row r="632" spans="1:12" x14ac:dyDescent="0.25">
      <c r="A632" s="522"/>
      <c r="B632" s="522"/>
      <c r="C632" s="522"/>
      <c r="D632" s="522"/>
      <c r="E632" s="522"/>
      <c r="F632" s="522"/>
      <c r="G632" s="522"/>
      <c r="H632" s="522"/>
      <c r="I632" s="522"/>
      <c r="J632" s="522"/>
      <c r="K632" s="522"/>
      <c r="L632" s="522"/>
    </row>
    <row r="633" spans="1:12" x14ac:dyDescent="0.25">
      <c r="A633" s="522"/>
      <c r="B633" s="522"/>
      <c r="C633" s="522"/>
      <c r="D633" s="522"/>
      <c r="E633" s="522"/>
      <c r="F633" s="522"/>
      <c r="G633" s="522"/>
      <c r="H633" s="522"/>
      <c r="I633" s="522"/>
      <c r="J633" s="522"/>
      <c r="K633" s="522"/>
      <c r="L633" s="522"/>
    </row>
    <row r="634" spans="1:12" x14ac:dyDescent="0.25">
      <c r="A634" s="522"/>
      <c r="B634" s="522"/>
      <c r="C634" s="522"/>
      <c r="D634" s="522"/>
      <c r="E634" s="522"/>
      <c r="F634" s="522"/>
      <c r="G634" s="522"/>
      <c r="H634" s="522"/>
      <c r="I634" s="522"/>
      <c r="J634" s="522"/>
      <c r="K634" s="522"/>
      <c r="L634" s="522"/>
    </row>
    <row r="635" spans="1:12" x14ac:dyDescent="0.25">
      <c r="A635" s="522"/>
      <c r="B635" s="522"/>
      <c r="C635" s="522"/>
      <c r="D635" s="522"/>
      <c r="E635" s="522"/>
      <c r="F635" s="522"/>
      <c r="G635" s="522"/>
      <c r="H635" s="522"/>
      <c r="I635" s="522"/>
      <c r="J635" s="522"/>
      <c r="K635" s="522"/>
      <c r="L635" s="522"/>
    </row>
    <row r="636" spans="1:12" x14ac:dyDescent="0.25">
      <c r="A636" s="522"/>
      <c r="B636" s="522"/>
      <c r="C636" s="522"/>
      <c r="D636" s="522"/>
      <c r="E636" s="522"/>
      <c r="F636" s="522"/>
      <c r="G636" s="522"/>
      <c r="H636" s="522"/>
      <c r="I636" s="522"/>
      <c r="J636" s="522"/>
      <c r="K636" s="522"/>
      <c r="L636" s="522"/>
    </row>
    <row r="637" spans="1:12" x14ac:dyDescent="0.25">
      <c r="A637" s="522"/>
      <c r="B637" s="522"/>
      <c r="C637" s="522"/>
      <c r="D637" s="522"/>
      <c r="E637" s="522"/>
      <c r="F637" s="522"/>
      <c r="G637" s="522"/>
      <c r="H637" s="522"/>
      <c r="I637" s="522"/>
      <c r="J637" s="522"/>
      <c r="K637" s="522"/>
      <c r="L637" s="522"/>
    </row>
    <row r="638" spans="1:12" x14ac:dyDescent="0.25">
      <c r="A638" s="522"/>
      <c r="B638" s="522"/>
      <c r="C638" s="522"/>
      <c r="D638" s="522"/>
      <c r="E638" s="522"/>
      <c r="F638" s="522"/>
      <c r="G638" s="522"/>
      <c r="H638" s="522"/>
      <c r="I638" s="522"/>
      <c r="J638" s="522"/>
      <c r="K638" s="522"/>
      <c r="L638" s="522"/>
    </row>
    <row r="639" spans="1:12" x14ac:dyDescent="0.25">
      <c r="A639" s="522"/>
      <c r="B639" s="522"/>
      <c r="C639" s="522"/>
      <c r="D639" s="522"/>
      <c r="E639" s="522"/>
      <c r="F639" s="522"/>
      <c r="G639" s="522"/>
      <c r="H639" s="522"/>
      <c r="I639" s="522"/>
      <c r="J639" s="522"/>
      <c r="K639" s="522"/>
      <c r="L639" s="522"/>
    </row>
    <row r="640" spans="1:12" x14ac:dyDescent="0.25">
      <c r="A640" s="522"/>
      <c r="B640" s="522"/>
      <c r="C640" s="522"/>
      <c r="D640" s="522"/>
      <c r="E640" s="522"/>
      <c r="F640" s="522"/>
      <c r="G640" s="522"/>
      <c r="H640" s="522"/>
      <c r="I640" s="522"/>
      <c r="J640" s="522"/>
      <c r="K640" s="522"/>
      <c r="L640" s="522"/>
    </row>
    <row r="641" spans="1:12" x14ac:dyDescent="0.25">
      <c r="A641" s="522"/>
      <c r="B641" s="522"/>
      <c r="C641" s="522"/>
      <c r="D641" s="522"/>
      <c r="E641" s="522"/>
      <c r="F641" s="522"/>
      <c r="G641" s="522"/>
      <c r="H641" s="522"/>
      <c r="I641" s="522"/>
      <c r="J641" s="522"/>
      <c r="K641" s="522"/>
      <c r="L641" s="522"/>
    </row>
    <row r="642" spans="1:12" x14ac:dyDescent="0.25">
      <c r="A642" s="522"/>
      <c r="B642" s="522"/>
      <c r="C642" s="522"/>
      <c r="D642" s="522"/>
      <c r="E642" s="522"/>
      <c r="F642" s="522"/>
      <c r="G642" s="522"/>
      <c r="H642" s="522"/>
      <c r="I642" s="522"/>
      <c r="J642" s="522"/>
      <c r="K642" s="522"/>
      <c r="L642" s="522"/>
    </row>
    <row r="643" spans="1:12" x14ac:dyDescent="0.25">
      <c r="A643" s="522"/>
      <c r="B643" s="522"/>
      <c r="C643" s="522"/>
      <c r="D643" s="522"/>
      <c r="E643" s="522"/>
      <c r="F643" s="522"/>
      <c r="G643" s="522"/>
      <c r="H643" s="522"/>
      <c r="I643" s="522"/>
      <c r="J643" s="522"/>
      <c r="K643" s="522"/>
      <c r="L643" s="522"/>
    </row>
    <row r="644" spans="1:12" x14ac:dyDescent="0.25">
      <c r="A644" s="522"/>
      <c r="B644" s="522"/>
      <c r="C644" s="522"/>
      <c r="D644" s="522"/>
      <c r="E644" s="522"/>
      <c r="F644" s="522"/>
      <c r="G644" s="522"/>
      <c r="H644" s="522"/>
      <c r="I644" s="522"/>
      <c r="J644" s="522"/>
      <c r="K644" s="522"/>
      <c r="L644" s="522"/>
    </row>
    <row r="645" spans="1:12" x14ac:dyDescent="0.25">
      <c r="A645" s="522"/>
      <c r="B645" s="522"/>
      <c r="C645" s="522"/>
      <c r="D645" s="522"/>
      <c r="E645" s="522"/>
      <c r="F645" s="522"/>
      <c r="G645" s="522"/>
      <c r="H645" s="522"/>
      <c r="I645" s="522"/>
      <c r="J645" s="522"/>
      <c r="K645" s="522"/>
      <c r="L645" s="522"/>
    </row>
    <row r="646" spans="1:12" x14ac:dyDescent="0.25">
      <c r="A646" s="522"/>
      <c r="B646" s="522"/>
      <c r="C646" s="522"/>
      <c r="D646" s="522"/>
      <c r="E646" s="522"/>
      <c r="F646" s="522"/>
      <c r="G646" s="522"/>
      <c r="H646" s="522"/>
      <c r="I646" s="522"/>
      <c r="J646" s="522"/>
      <c r="K646" s="522"/>
      <c r="L646" s="522"/>
    </row>
    <row r="647" spans="1:12" x14ac:dyDescent="0.25">
      <c r="A647" s="522"/>
      <c r="B647" s="522"/>
      <c r="C647" s="522"/>
      <c r="D647" s="522"/>
      <c r="E647" s="522"/>
      <c r="F647" s="522"/>
      <c r="G647" s="522"/>
      <c r="H647" s="522"/>
      <c r="I647" s="522"/>
      <c r="J647" s="522"/>
      <c r="K647" s="522"/>
      <c r="L647" s="522"/>
    </row>
    <row r="648" spans="1:12" x14ac:dyDescent="0.25">
      <c r="A648" s="522"/>
      <c r="B648" s="522"/>
      <c r="C648" s="522"/>
      <c r="D648" s="522"/>
      <c r="E648" s="522"/>
      <c r="F648" s="522"/>
      <c r="G648" s="522"/>
      <c r="H648" s="522"/>
      <c r="I648" s="522"/>
      <c r="J648" s="522"/>
      <c r="K648" s="522"/>
      <c r="L648" s="522"/>
    </row>
    <row r="649" spans="1:12" x14ac:dyDescent="0.25">
      <c r="A649" s="522"/>
      <c r="B649" s="522"/>
      <c r="C649" s="522"/>
      <c r="D649" s="522"/>
      <c r="E649" s="522"/>
      <c r="F649" s="522"/>
      <c r="G649" s="522"/>
      <c r="H649" s="522"/>
      <c r="I649" s="522"/>
      <c r="J649" s="522"/>
      <c r="K649" s="522"/>
      <c r="L649" s="522"/>
    </row>
    <row r="650" spans="1:12" x14ac:dyDescent="0.25">
      <c r="A650" s="522"/>
      <c r="B650" s="522"/>
      <c r="C650" s="522"/>
      <c r="D650" s="522"/>
      <c r="E650" s="522"/>
      <c r="F650" s="522"/>
      <c r="G650" s="522"/>
      <c r="H650" s="522"/>
      <c r="I650" s="522"/>
      <c r="J650" s="522"/>
      <c r="K650" s="522"/>
      <c r="L650" s="522"/>
    </row>
    <row r="651" spans="1:12" x14ac:dyDescent="0.25">
      <c r="A651" s="522"/>
      <c r="B651" s="522"/>
      <c r="C651" s="522"/>
      <c r="D651" s="522"/>
      <c r="E651" s="522"/>
      <c r="F651" s="522"/>
      <c r="G651" s="522"/>
      <c r="H651" s="522"/>
      <c r="I651" s="522"/>
      <c r="J651" s="522"/>
      <c r="K651" s="522"/>
      <c r="L651" s="522"/>
    </row>
    <row r="652" spans="1:12" x14ac:dyDescent="0.25">
      <c r="A652" s="522"/>
      <c r="B652" s="522"/>
      <c r="C652" s="522"/>
      <c r="D652" s="522"/>
      <c r="E652" s="522"/>
      <c r="F652" s="522"/>
      <c r="G652" s="522"/>
      <c r="H652" s="522"/>
      <c r="I652" s="522"/>
      <c r="J652" s="522"/>
      <c r="K652" s="522"/>
      <c r="L652" s="522"/>
    </row>
    <row r="653" spans="1:12" x14ac:dyDescent="0.25">
      <c r="A653" s="522"/>
      <c r="B653" s="522"/>
      <c r="C653" s="522"/>
      <c r="D653" s="522"/>
      <c r="E653" s="522"/>
      <c r="F653" s="522"/>
      <c r="G653" s="522"/>
      <c r="H653" s="522"/>
      <c r="I653" s="522"/>
      <c r="J653" s="522"/>
      <c r="K653" s="522"/>
      <c r="L653" s="522"/>
    </row>
    <row r="654" spans="1:12" x14ac:dyDescent="0.25">
      <c r="A654" s="522"/>
      <c r="B654" s="522"/>
      <c r="C654" s="522"/>
      <c r="D654" s="522"/>
      <c r="E654" s="522"/>
      <c r="F654" s="522"/>
      <c r="G654" s="522"/>
      <c r="H654" s="522"/>
      <c r="I654" s="522"/>
      <c r="J654" s="522"/>
      <c r="K654" s="522"/>
      <c r="L654" s="522"/>
    </row>
    <row r="655" spans="1:12" x14ac:dyDescent="0.25">
      <c r="A655" s="522"/>
      <c r="B655" s="522"/>
      <c r="C655" s="522"/>
      <c r="D655" s="522"/>
      <c r="E655" s="522"/>
      <c r="F655" s="522"/>
      <c r="G655" s="522"/>
      <c r="H655" s="522"/>
      <c r="I655" s="522"/>
      <c r="J655" s="522"/>
      <c r="K655" s="522"/>
      <c r="L655" s="522"/>
    </row>
    <row r="656" spans="1:12" x14ac:dyDescent="0.25">
      <c r="A656" s="522"/>
      <c r="B656" s="522"/>
      <c r="C656" s="522"/>
      <c r="D656" s="522"/>
      <c r="E656" s="522"/>
      <c r="F656" s="522"/>
      <c r="G656" s="522"/>
      <c r="H656" s="522"/>
      <c r="I656" s="522"/>
      <c r="J656" s="522"/>
      <c r="K656" s="522"/>
      <c r="L656" s="522"/>
    </row>
    <row r="657" spans="1:12" x14ac:dyDescent="0.25">
      <c r="A657" s="522"/>
      <c r="B657" s="522"/>
      <c r="C657" s="522"/>
      <c r="D657" s="522"/>
      <c r="E657" s="522"/>
      <c r="F657" s="522"/>
      <c r="G657" s="522"/>
      <c r="H657" s="522"/>
      <c r="I657" s="522"/>
      <c r="J657" s="522"/>
      <c r="K657" s="522"/>
      <c r="L657" s="522"/>
    </row>
    <row r="658" spans="1:12" x14ac:dyDescent="0.25">
      <c r="A658" s="522"/>
      <c r="B658" s="522"/>
      <c r="C658" s="522"/>
      <c r="D658" s="522"/>
      <c r="E658" s="522"/>
      <c r="F658" s="522"/>
      <c r="G658" s="522"/>
      <c r="H658" s="522"/>
      <c r="I658" s="522"/>
      <c r="J658" s="522"/>
      <c r="K658" s="522"/>
      <c r="L658" s="522"/>
    </row>
    <row r="659" spans="1:12" x14ac:dyDescent="0.25">
      <c r="A659" s="522"/>
      <c r="B659" s="522"/>
      <c r="C659" s="522"/>
      <c r="D659" s="522"/>
      <c r="E659" s="522"/>
      <c r="F659" s="522"/>
      <c r="G659" s="522"/>
      <c r="H659" s="522"/>
      <c r="I659" s="522"/>
      <c r="J659" s="522"/>
      <c r="K659" s="522"/>
      <c r="L659" s="522"/>
    </row>
    <row r="660" spans="1:12" x14ac:dyDescent="0.25">
      <c r="A660" s="522"/>
      <c r="B660" s="522"/>
      <c r="C660" s="522"/>
      <c r="D660" s="522"/>
      <c r="E660" s="522"/>
      <c r="F660" s="522"/>
      <c r="G660" s="522"/>
      <c r="H660" s="522"/>
      <c r="I660" s="522"/>
      <c r="J660" s="522"/>
      <c r="K660" s="522"/>
      <c r="L660" s="522"/>
    </row>
    <row r="661" spans="1:12" x14ac:dyDescent="0.25">
      <c r="A661" s="522"/>
      <c r="B661" s="522"/>
      <c r="C661" s="522"/>
      <c r="D661" s="522"/>
      <c r="E661" s="522"/>
      <c r="F661" s="522"/>
      <c r="G661" s="522"/>
      <c r="H661" s="522"/>
      <c r="I661" s="522"/>
      <c r="J661" s="522"/>
      <c r="K661" s="522"/>
      <c r="L661" s="522"/>
    </row>
    <row r="662" spans="1:12" x14ac:dyDescent="0.25">
      <c r="A662" s="522"/>
      <c r="B662" s="522"/>
      <c r="C662" s="522"/>
      <c r="D662" s="522"/>
      <c r="E662" s="522"/>
      <c r="F662" s="522"/>
      <c r="G662" s="522"/>
      <c r="H662" s="522"/>
      <c r="I662" s="522"/>
      <c r="J662" s="522"/>
      <c r="K662" s="522"/>
      <c r="L662" s="522"/>
    </row>
    <row r="663" spans="1:12" x14ac:dyDescent="0.25">
      <c r="A663" s="522"/>
      <c r="B663" s="522"/>
      <c r="C663" s="522"/>
      <c r="D663" s="522"/>
      <c r="E663" s="522"/>
      <c r="F663" s="522"/>
      <c r="G663" s="522"/>
      <c r="H663" s="522"/>
      <c r="I663" s="522"/>
      <c r="J663" s="522"/>
      <c r="K663" s="522"/>
      <c r="L663" s="522"/>
    </row>
    <row r="664" spans="1:12" x14ac:dyDescent="0.25">
      <c r="A664" s="522"/>
      <c r="B664" s="522"/>
      <c r="C664" s="522"/>
      <c r="D664" s="522"/>
      <c r="E664" s="522"/>
      <c r="F664" s="522"/>
      <c r="G664" s="522"/>
      <c r="H664" s="522"/>
      <c r="I664" s="522"/>
      <c r="J664" s="522"/>
      <c r="K664" s="522"/>
      <c r="L664" s="522"/>
    </row>
    <row r="665" spans="1:12" x14ac:dyDescent="0.25">
      <c r="A665" s="522"/>
      <c r="B665" s="522"/>
      <c r="C665" s="522"/>
      <c r="D665" s="522"/>
      <c r="E665" s="522"/>
      <c r="F665" s="522"/>
      <c r="G665" s="522"/>
      <c r="H665" s="522"/>
      <c r="I665" s="522"/>
      <c r="J665" s="522"/>
      <c r="K665" s="522"/>
      <c r="L665" s="522"/>
    </row>
    <row r="666" spans="1:12" x14ac:dyDescent="0.25">
      <c r="A666" s="522"/>
      <c r="B666" s="522"/>
      <c r="C666" s="522"/>
      <c r="D666" s="522"/>
      <c r="E666" s="522"/>
      <c r="F666" s="522"/>
      <c r="G666" s="522"/>
      <c r="H666" s="522"/>
      <c r="I666" s="522"/>
      <c r="J666" s="522"/>
      <c r="K666" s="522"/>
      <c r="L666" s="522"/>
    </row>
    <row r="667" spans="1:12" x14ac:dyDescent="0.25">
      <c r="A667" s="522"/>
      <c r="B667" s="522"/>
      <c r="C667" s="522"/>
      <c r="D667" s="522"/>
      <c r="E667" s="522"/>
      <c r="F667" s="522"/>
      <c r="G667" s="522"/>
      <c r="H667" s="522"/>
      <c r="I667" s="522"/>
      <c r="J667" s="522"/>
      <c r="K667" s="522"/>
      <c r="L667" s="522"/>
    </row>
    <row r="668" spans="1:12" x14ac:dyDescent="0.25">
      <c r="A668" s="522"/>
      <c r="B668" s="522"/>
      <c r="C668" s="522"/>
      <c r="D668" s="522"/>
      <c r="E668" s="522"/>
      <c r="F668" s="522"/>
      <c r="G668" s="522"/>
      <c r="H668" s="522"/>
      <c r="I668" s="522"/>
      <c r="J668" s="522"/>
      <c r="K668" s="522"/>
      <c r="L668" s="522"/>
    </row>
    <row r="669" spans="1:12" x14ac:dyDescent="0.25">
      <c r="A669" s="522"/>
      <c r="B669" s="522"/>
      <c r="C669" s="522"/>
      <c r="D669" s="522"/>
      <c r="E669" s="522"/>
      <c r="F669" s="522"/>
      <c r="G669" s="522"/>
      <c r="H669" s="522"/>
      <c r="I669" s="522"/>
      <c r="J669" s="522"/>
      <c r="K669" s="522"/>
      <c r="L669" s="522"/>
    </row>
    <row r="670" spans="1:12" x14ac:dyDescent="0.25">
      <c r="A670" s="522"/>
      <c r="B670" s="522"/>
      <c r="C670" s="522"/>
      <c r="D670" s="522"/>
      <c r="E670" s="522"/>
      <c r="F670" s="522"/>
      <c r="G670" s="522"/>
      <c r="H670" s="522"/>
      <c r="I670" s="522"/>
      <c r="J670" s="522"/>
      <c r="K670" s="522"/>
      <c r="L670" s="522"/>
    </row>
    <row r="671" spans="1:12" x14ac:dyDescent="0.25">
      <c r="A671" s="522"/>
      <c r="B671" s="522"/>
      <c r="C671" s="522"/>
      <c r="D671" s="522"/>
      <c r="E671" s="522"/>
      <c r="F671" s="522"/>
      <c r="G671" s="522"/>
      <c r="H671" s="522"/>
      <c r="I671" s="522"/>
      <c r="J671" s="522"/>
      <c r="K671" s="522"/>
      <c r="L671" s="522"/>
    </row>
    <row r="672" spans="1:12" x14ac:dyDescent="0.25">
      <c r="A672" s="522"/>
      <c r="B672" s="522"/>
      <c r="C672" s="522"/>
      <c r="D672" s="522"/>
      <c r="E672" s="522"/>
      <c r="F672" s="522"/>
      <c r="G672" s="522"/>
      <c r="H672" s="522"/>
      <c r="I672" s="522"/>
      <c r="J672" s="522"/>
      <c r="K672" s="522"/>
      <c r="L672" s="522"/>
    </row>
    <row r="673" spans="1:12" x14ac:dyDescent="0.25">
      <c r="A673" s="522"/>
      <c r="B673" s="522"/>
      <c r="C673" s="522"/>
      <c r="D673" s="522"/>
      <c r="E673" s="522"/>
      <c r="F673" s="522"/>
      <c r="G673" s="522"/>
      <c r="H673" s="522"/>
      <c r="I673" s="522"/>
      <c r="J673" s="522"/>
      <c r="K673" s="522"/>
      <c r="L673" s="522"/>
    </row>
    <row r="674" spans="1:12" x14ac:dyDescent="0.25">
      <c r="A674" s="522"/>
      <c r="B674" s="522"/>
      <c r="C674" s="522"/>
      <c r="D674" s="522"/>
      <c r="E674" s="522"/>
      <c r="F674" s="522"/>
      <c r="G674" s="522"/>
      <c r="H674" s="522"/>
      <c r="I674" s="522"/>
      <c r="J674" s="522"/>
      <c r="K674" s="522"/>
      <c r="L674" s="522"/>
    </row>
    <row r="675" spans="1:12" x14ac:dyDescent="0.25">
      <c r="A675" s="522"/>
      <c r="B675" s="522"/>
      <c r="C675" s="522"/>
      <c r="D675" s="522"/>
      <c r="E675" s="522"/>
      <c r="F675" s="522"/>
      <c r="G675" s="522"/>
      <c r="H675" s="522"/>
      <c r="I675" s="522"/>
      <c r="J675" s="522"/>
      <c r="K675" s="522"/>
      <c r="L675" s="522"/>
    </row>
    <row r="676" spans="1:12" x14ac:dyDescent="0.25">
      <c r="A676" s="522"/>
      <c r="B676" s="522"/>
      <c r="C676" s="522"/>
      <c r="D676" s="522"/>
      <c r="E676" s="522"/>
      <c r="F676" s="522"/>
      <c r="G676" s="522"/>
      <c r="H676" s="522"/>
      <c r="I676" s="522"/>
      <c r="J676" s="522"/>
      <c r="K676" s="522"/>
      <c r="L676" s="522"/>
    </row>
    <row r="677" spans="1:12" x14ac:dyDescent="0.25">
      <c r="A677" s="522"/>
      <c r="B677" s="522"/>
      <c r="C677" s="522"/>
      <c r="D677" s="522"/>
      <c r="E677" s="522"/>
      <c r="F677" s="522"/>
      <c r="G677" s="522"/>
      <c r="H677" s="522"/>
      <c r="I677" s="522"/>
      <c r="J677" s="522"/>
      <c r="K677" s="522"/>
      <c r="L677" s="522"/>
    </row>
    <row r="678" spans="1:12" x14ac:dyDescent="0.25">
      <c r="A678" s="522"/>
      <c r="B678" s="522"/>
      <c r="C678" s="522"/>
      <c r="D678" s="522"/>
      <c r="E678" s="522"/>
      <c r="F678" s="522"/>
      <c r="G678" s="522"/>
      <c r="H678" s="522"/>
      <c r="I678" s="522"/>
      <c r="J678" s="522"/>
      <c r="K678" s="522"/>
      <c r="L678" s="522"/>
    </row>
    <row r="679" spans="1:12" x14ac:dyDescent="0.25">
      <c r="A679" s="522"/>
      <c r="B679" s="522"/>
      <c r="C679" s="522"/>
      <c r="D679" s="522"/>
      <c r="E679" s="522"/>
      <c r="F679" s="522"/>
      <c r="G679" s="522"/>
      <c r="H679" s="522"/>
      <c r="I679" s="522"/>
      <c r="J679" s="522"/>
      <c r="K679" s="522"/>
      <c r="L679" s="522"/>
    </row>
    <row r="680" spans="1:12" x14ac:dyDescent="0.25">
      <c r="A680" s="522"/>
      <c r="B680" s="522"/>
      <c r="C680" s="522"/>
      <c r="D680" s="522"/>
      <c r="E680" s="522"/>
      <c r="F680" s="522"/>
      <c r="G680" s="522"/>
      <c r="H680" s="522"/>
      <c r="I680" s="522"/>
      <c r="J680" s="522"/>
      <c r="K680" s="522"/>
      <c r="L680" s="522"/>
    </row>
    <row r="681" spans="1:12" x14ac:dyDescent="0.25">
      <c r="A681" s="522"/>
      <c r="B681" s="522"/>
      <c r="C681" s="522"/>
      <c r="D681" s="522"/>
      <c r="E681" s="522"/>
      <c r="F681" s="522"/>
      <c r="G681" s="522"/>
      <c r="H681" s="522"/>
      <c r="I681" s="522"/>
      <c r="J681" s="522"/>
      <c r="K681" s="522"/>
      <c r="L681" s="522"/>
    </row>
    <row r="682" spans="1:12" x14ac:dyDescent="0.25">
      <c r="A682" s="522"/>
      <c r="B682" s="522"/>
      <c r="C682" s="522"/>
      <c r="D682" s="522"/>
      <c r="E682" s="522"/>
      <c r="F682" s="522"/>
      <c r="G682" s="522"/>
      <c r="H682" s="522"/>
      <c r="I682" s="522"/>
      <c r="J682" s="522"/>
      <c r="K682" s="522"/>
      <c r="L682" s="522"/>
    </row>
    <row r="683" spans="1:12" x14ac:dyDescent="0.25">
      <c r="A683" s="522"/>
      <c r="B683" s="522"/>
      <c r="C683" s="522"/>
      <c r="D683" s="522"/>
      <c r="E683" s="522"/>
      <c r="F683" s="522"/>
      <c r="G683" s="522"/>
      <c r="H683" s="522"/>
      <c r="I683" s="522"/>
      <c r="J683" s="522"/>
      <c r="K683" s="522"/>
      <c r="L683" s="522"/>
    </row>
    <row r="684" spans="1:12" x14ac:dyDescent="0.25">
      <c r="A684" s="522"/>
      <c r="B684" s="522"/>
      <c r="C684" s="522"/>
      <c r="D684" s="522"/>
      <c r="E684" s="522"/>
      <c r="F684" s="522"/>
      <c r="G684" s="522"/>
      <c r="H684" s="522"/>
      <c r="I684" s="522"/>
      <c r="J684" s="522"/>
      <c r="K684" s="522"/>
      <c r="L684" s="522"/>
    </row>
    <row r="685" spans="1:12" x14ac:dyDescent="0.25">
      <c r="A685" s="522"/>
      <c r="B685" s="522"/>
      <c r="C685" s="522"/>
      <c r="D685" s="522"/>
      <c r="E685" s="522"/>
      <c r="F685" s="522"/>
      <c r="G685" s="522"/>
      <c r="H685" s="522"/>
      <c r="I685" s="522"/>
      <c r="J685" s="522"/>
      <c r="K685" s="522"/>
      <c r="L685" s="522"/>
    </row>
    <row r="686" spans="1:12" x14ac:dyDescent="0.25">
      <c r="A686" s="522"/>
      <c r="B686" s="522"/>
      <c r="C686" s="522"/>
      <c r="D686" s="522"/>
      <c r="E686" s="522"/>
      <c r="F686" s="522"/>
      <c r="G686" s="522"/>
      <c r="H686" s="522"/>
      <c r="I686" s="522"/>
      <c r="J686" s="522"/>
      <c r="K686" s="522"/>
      <c r="L686" s="522"/>
    </row>
    <row r="687" spans="1:12" x14ac:dyDescent="0.25">
      <c r="A687" s="522"/>
      <c r="B687" s="522"/>
      <c r="C687" s="522"/>
      <c r="D687" s="522"/>
      <c r="E687" s="522"/>
      <c r="F687" s="522"/>
      <c r="G687" s="522"/>
      <c r="H687" s="522"/>
      <c r="I687" s="522"/>
      <c r="J687" s="522"/>
      <c r="K687" s="522"/>
      <c r="L687" s="522"/>
    </row>
    <row r="688" spans="1:12" x14ac:dyDescent="0.25">
      <c r="A688" s="522"/>
      <c r="B688" s="522"/>
      <c r="C688" s="522"/>
      <c r="D688" s="522"/>
      <c r="E688" s="522"/>
      <c r="F688" s="522"/>
      <c r="G688" s="522"/>
      <c r="H688" s="522"/>
      <c r="I688" s="522"/>
      <c r="J688" s="522"/>
      <c r="K688" s="522"/>
      <c r="L688" s="522"/>
    </row>
    <row r="689" spans="1:12" x14ac:dyDescent="0.25">
      <c r="A689" s="522"/>
      <c r="B689" s="522"/>
      <c r="C689" s="522"/>
      <c r="D689" s="522"/>
      <c r="E689" s="522"/>
      <c r="F689" s="522"/>
      <c r="G689" s="522"/>
      <c r="H689" s="522"/>
      <c r="I689" s="522"/>
      <c r="J689" s="522"/>
      <c r="K689" s="522"/>
      <c r="L689" s="522"/>
    </row>
    <row r="690" spans="1:12" x14ac:dyDescent="0.25">
      <c r="A690" s="522"/>
      <c r="B690" s="522"/>
      <c r="C690" s="522"/>
      <c r="D690" s="522"/>
      <c r="E690" s="522"/>
      <c r="F690" s="522"/>
      <c r="G690" s="522"/>
      <c r="H690" s="522"/>
      <c r="I690" s="522"/>
      <c r="J690" s="522"/>
      <c r="K690" s="522"/>
      <c r="L690" s="522"/>
    </row>
    <row r="691" spans="1:12" x14ac:dyDescent="0.25">
      <c r="A691" s="522"/>
      <c r="B691" s="522"/>
      <c r="C691" s="522"/>
      <c r="D691" s="522"/>
      <c r="E691" s="522"/>
      <c r="F691" s="522"/>
      <c r="G691" s="522"/>
      <c r="H691" s="522"/>
      <c r="I691" s="522"/>
      <c r="J691" s="522"/>
      <c r="K691" s="522"/>
      <c r="L691" s="522"/>
    </row>
    <row r="692" spans="1:12" x14ac:dyDescent="0.25">
      <c r="A692" s="522"/>
      <c r="B692" s="522"/>
      <c r="C692" s="522"/>
      <c r="D692" s="522"/>
      <c r="E692" s="522"/>
      <c r="F692" s="522"/>
      <c r="G692" s="522"/>
      <c r="H692" s="522"/>
      <c r="I692" s="522"/>
      <c r="J692" s="522"/>
      <c r="K692" s="522"/>
      <c r="L692" s="522"/>
    </row>
    <row r="693" spans="1:12" x14ac:dyDescent="0.25">
      <c r="A693" s="522"/>
      <c r="B693" s="522"/>
      <c r="C693" s="522"/>
      <c r="D693" s="522"/>
      <c r="E693" s="522"/>
      <c r="F693" s="522"/>
      <c r="G693" s="522"/>
      <c r="H693" s="522"/>
      <c r="I693" s="522"/>
      <c r="J693" s="522"/>
      <c r="K693" s="522"/>
      <c r="L693" s="522"/>
    </row>
    <row r="694" spans="1:12" x14ac:dyDescent="0.25">
      <c r="A694" s="522"/>
      <c r="B694" s="522"/>
      <c r="C694" s="522"/>
      <c r="D694" s="522"/>
      <c r="E694" s="522"/>
      <c r="F694" s="522"/>
      <c r="G694" s="522"/>
      <c r="H694" s="522"/>
      <c r="I694" s="522"/>
      <c r="J694" s="522"/>
      <c r="K694" s="522"/>
      <c r="L694" s="522"/>
    </row>
    <row r="695" spans="1:12" x14ac:dyDescent="0.25">
      <c r="A695" s="522"/>
      <c r="B695" s="522"/>
      <c r="C695" s="522"/>
      <c r="D695" s="522"/>
      <c r="E695" s="522"/>
      <c r="F695" s="522"/>
      <c r="G695" s="522"/>
      <c r="H695" s="522"/>
      <c r="I695" s="522"/>
      <c r="J695" s="522"/>
      <c r="K695" s="522"/>
      <c r="L695" s="522"/>
    </row>
    <row r="696" spans="1:12" x14ac:dyDescent="0.25">
      <c r="A696" s="522"/>
      <c r="B696" s="522"/>
      <c r="C696" s="522"/>
      <c r="D696" s="522"/>
      <c r="E696" s="522"/>
      <c r="F696" s="522"/>
      <c r="G696" s="522"/>
      <c r="H696" s="522"/>
      <c r="I696" s="522"/>
      <c r="J696" s="522"/>
      <c r="K696" s="522"/>
      <c r="L696" s="522"/>
    </row>
    <row r="697" spans="1:12" x14ac:dyDescent="0.25">
      <c r="A697" s="522"/>
      <c r="B697" s="522"/>
      <c r="C697" s="522"/>
      <c r="D697" s="522"/>
      <c r="E697" s="522"/>
      <c r="F697" s="522"/>
      <c r="G697" s="522"/>
      <c r="H697" s="522"/>
      <c r="I697" s="522"/>
      <c r="J697" s="522"/>
      <c r="K697" s="522"/>
      <c r="L697" s="522"/>
    </row>
    <row r="698" spans="1:12" x14ac:dyDescent="0.25">
      <c r="A698" s="522"/>
      <c r="B698" s="522"/>
      <c r="C698" s="522"/>
      <c r="D698" s="522"/>
      <c r="E698" s="522"/>
      <c r="F698" s="522"/>
      <c r="G698" s="522"/>
      <c r="H698" s="522"/>
      <c r="I698" s="522"/>
      <c r="J698" s="522"/>
      <c r="K698" s="522"/>
      <c r="L698" s="522"/>
    </row>
    <row r="699" spans="1:12" x14ac:dyDescent="0.25">
      <c r="A699" s="522"/>
      <c r="B699" s="522"/>
      <c r="C699" s="522"/>
      <c r="D699" s="522"/>
      <c r="E699" s="522"/>
      <c r="F699" s="522"/>
      <c r="G699" s="522"/>
      <c r="H699" s="522"/>
      <c r="I699" s="522"/>
      <c r="J699" s="522"/>
      <c r="K699" s="522"/>
      <c r="L699" s="522"/>
    </row>
    <row r="700" spans="1:12" x14ac:dyDescent="0.25">
      <c r="A700" s="522"/>
      <c r="B700" s="522"/>
      <c r="C700" s="522"/>
      <c r="D700" s="522"/>
      <c r="E700" s="522"/>
      <c r="F700" s="522"/>
      <c r="G700" s="522"/>
      <c r="H700" s="522"/>
      <c r="I700" s="522"/>
      <c r="J700" s="522"/>
      <c r="K700" s="522"/>
      <c r="L700" s="522"/>
    </row>
    <row r="701" spans="1:12" x14ac:dyDescent="0.25">
      <c r="A701" s="522"/>
      <c r="B701" s="522"/>
      <c r="C701" s="522"/>
      <c r="D701" s="522"/>
      <c r="E701" s="522"/>
      <c r="F701" s="522"/>
      <c r="G701" s="522"/>
      <c r="H701" s="522"/>
      <c r="I701" s="522"/>
      <c r="J701" s="522"/>
      <c r="K701" s="522"/>
      <c r="L701" s="522"/>
    </row>
    <row r="702" spans="1:12" x14ac:dyDescent="0.25">
      <c r="A702" s="522"/>
      <c r="B702" s="522"/>
      <c r="C702" s="522"/>
      <c r="D702" s="522"/>
      <c r="E702" s="522"/>
      <c r="F702" s="522"/>
      <c r="G702" s="522"/>
      <c r="H702" s="522"/>
      <c r="I702" s="522"/>
      <c r="J702" s="522"/>
      <c r="K702" s="522"/>
      <c r="L702" s="522"/>
    </row>
    <row r="703" spans="1:12" x14ac:dyDescent="0.25">
      <c r="A703" s="522"/>
      <c r="B703" s="522"/>
      <c r="C703" s="522"/>
      <c r="D703" s="522"/>
      <c r="E703" s="522"/>
      <c r="F703" s="522"/>
      <c r="G703" s="522"/>
      <c r="H703" s="522"/>
      <c r="I703" s="522"/>
      <c r="J703" s="522"/>
      <c r="K703" s="522"/>
      <c r="L703" s="522"/>
    </row>
    <row r="704" spans="1:12" x14ac:dyDescent="0.25">
      <c r="A704" s="522"/>
      <c r="B704" s="522"/>
      <c r="C704" s="522"/>
      <c r="D704" s="522"/>
      <c r="E704" s="522"/>
      <c r="F704" s="522"/>
      <c r="G704" s="522"/>
      <c r="H704" s="522"/>
      <c r="I704" s="522"/>
      <c r="J704" s="522"/>
      <c r="K704" s="522"/>
      <c r="L704" s="522"/>
    </row>
    <row r="705" spans="1:12" x14ac:dyDescent="0.25">
      <c r="A705" s="522"/>
      <c r="B705" s="522"/>
      <c r="C705" s="522"/>
      <c r="D705" s="522"/>
      <c r="E705" s="522"/>
      <c r="F705" s="522"/>
      <c r="G705" s="522"/>
      <c r="H705" s="522"/>
      <c r="I705" s="522"/>
      <c r="J705" s="522"/>
      <c r="K705" s="522"/>
      <c r="L705" s="522"/>
    </row>
    <row r="706" spans="1:12" x14ac:dyDescent="0.25">
      <c r="A706" s="522"/>
      <c r="B706" s="522"/>
      <c r="C706" s="522"/>
      <c r="D706" s="522"/>
      <c r="E706" s="522"/>
      <c r="F706" s="522"/>
      <c r="G706" s="522"/>
      <c r="H706" s="522"/>
      <c r="I706" s="522"/>
      <c r="J706" s="522"/>
      <c r="K706" s="522"/>
      <c r="L706" s="522"/>
    </row>
    <row r="707" spans="1:12" x14ac:dyDescent="0.25">
      <c r="A707" s="522"/>
      <c r="B707" s="522"/>
      <c r="C707" s="522"/>
      <c r="D707" s="522"/>
      <c r="E707" s="522"/>
      <c r="F707" s="522"/>
      <c r="G707" s="522"/>
      <c r="H707" s="522"/>
      <c r="I707" s="522"/>
      <c r="J707" s="522"/>
      <c r="K707" s="522"/>
      <c r="L707" s="522"/>
    </row>
    <row r="708" spans="1:12" x14ac:dyDescent="0.25">
      <c r="A708" s="522"/>
      <c r="B708" s="522"/>
      <c r="C708" s="522"/>
      <c r="D708" s="522"/>
      <c r="E708" s="522"/>
      <c r="F708" s="522"/>
      <c r="G708" s="522"/>
      <c r="H708" s="522"/>
      <c r="I708" s="522"/>
      <c r="J708" s="522"/>
      <c r="K708" s="522"/>
      <c r="L708" s="522"/>
    </row>
    <row r="709" spans="1:12" x14ac:dyDescent="0.25">
      <c r="A709" s="522"/>
      <c r="B709" s="522"/>
      <c r="C709" s="522"/>
      <c r="D709" s="522"/>
      <c r="E709" s="522"/>
      <c r="F709" s="522"/>
      <c r="G709" s="522"/>
      <c r="H709" s="522"/>
      <c r="I709" s="522"/>
      <c r="J709" s="522"/>
      <c r="K709" s="522"/>
      <c r="L709" s="522"/>
    </row>
    <row r="710" spans="1:12" x14ac:dyDescent="0.25">
      <c r="A710" s="522"/>
      <c r="B710" s="522"/>
      <c r="C710" s="522"/>
      <c r="D710" s="522"/>
      <c r="E710" s="522"/>
      <c r="F710" s="522"/>
      <c r="G710" s="522"/>
      <c r="H710" s="522"/>
      <c r="I710" s="522"/>
      <c r="J710" s="522"/>
      <c r="K710" s="522"/>
      <c r="L710" s="522"/>
    </row>
    <row r="711" spans="1:12" x14ac:dyDescent="0.25">
      <c r="A711" s="522"/>
      <c r="B711" s="522"/>
      <c r="C711" s="522"/>
      <c r="D711" s="522"/>
      <c r="E711" s="522"/>
      <c r="F711" s="522"/>
      <c r="G711" s="522"/>
      <c r="H711" s="522"/>
      <c r="I711" s="522"/>
      <c r="J711" s="522"/>
      <c r="K711" s="522"/>
      <c r="L711" s="522"/>
    </row>
    <row r="712" spans="1:12" x14ac:dyDescent="0.25">
      <c r="A712" s="522"/>
      <c r="B712" s="522"/>
      <c r="C712" s="522"/>
      <c r="D712" s="522"/>
      <c r="E712" s="522"/>
      <c r="F712" s="522"/>
      <c r="G712" s="522"/>
      <c r="H712" s="522"/>
      <c r="I712" s="522"/>
      <c r="J712" s="522"/>
      <c r="K712" s="522"/>
      <c r="L712" s="522"/>
    </row>
    <row r="713" spans="1:12" x14ac:dyDescent="0.25">
      <c r="A713" s="522"/>
      <c r="B713" s="522"/>
      <c r="C713" s="522"/>
      <c r="D713" s="522"/>
      <c r="E713" s="522"/>
      <c r="F713" s="522"/>
      <c r="G713" s="522"/>
      <c r="H713" s="522"/>
      <c r="I713" s="522"/>
      <c r="J713" s="522"/>
      <c r="K713" s="522"/>
      <c r="L713" s="522"/>
    </row>
    <row r="714" spans="1:12" x14ac:dyDescent="0.25">
      <c r="A714" s="522"/>
      <c r="B714" s="522"/>
      <c r="C714" s="522"/>
      <c r="D714" s="522"/>
      <c r="E714" s="522"/>
      <c r="F714" s="522"/>
      <c r="G714" s="522"/>
      <c r="H714" s="522"/>
      <c r="I714" s="522"/>
      <c r="J714" s="522"/>
      <c r="K714" s="522"/>
      <c r="L714" s="522"/>
    </row>
    <row r="715" spans="1:12" x14ac:dyDescent="0.25">
      <c r="A715" s="522"/>
      <c r="B715" s="522"/>
      <c r="C715" s="522"/>
      <c r="D715" s="522"/>
      <c r="E715" s="522"/>
      <c r="F715" s="522"/>
      <c r="G715" s="522"/>
      <c r="H715" s="522"/>
      <c r="I715" s="522"/>
      <c r="J715" s="522"/>
      <c r="K715" s="522"/>
      <c r="L715" s="522"/>
    </row>
    <row r="716" spans="1:12" x14ac:dyDescent="0.25">
      <c r="A716" s="522"/>
      <c r="B716" s="522"/>
      <c r="C716" s="522"/>
      <c r="D716" s="522"/>
      <c r="E716" s="522"/>
      <c r="F716" s="522"/>
      <c r="G716" s="522"/>
      <c r="H716" s="522"/>
      <c r="I716" s="522"/>
      <c r="J716" s="522"/>
      <c r="K716" s="522"/>
      <c r="L716" s="522"/>
    </row>
    <row r="717" spans="1:12" x14ac:dyDescent="0.25">
      <c r="A717" s="522"/>
      <c r="B717" s="522"/>
      <c r="C717" s="522"/>
      <c r="D717" s="522"/>
      <c r="E717" s="522"/>
      <c r="F717" s="522"/>
      <c r="G717" s="522"/>
      <c r="H717" s="522"/>
      <c r="I717" s="522"/>
      <c r="J717" s="522"/>
      <c r="K717" s="522"/>
      <c r="L717" s="522"/>
    </row>
    <row r="718" spans="1:12" x14ac:dyDescent="0.25">
      <c r="A718" s="522"/>
      <c r="B718" s="522"/>
      <c r="C718" s="522"/>
      <c r="D718" s="522"/>
      <c r="E718" s="522"/>
      <c r="F718" s="522"/>
      <c r="G718" s="522"/>
      <c r="H718" s="522"/>
      <c r="I718" s="522"/>
      <c r="J718" s="522"/>
      <c r="K718" s="522"/>
      <c r="L718" s="522"/>
    </row>
    <row r="719" spans="1:12" x14ac:dyDescent="0.25">
      <c r="A719" s="522"/>
      <c r="B719" s="522"/>
      <c r="C719" s="522"/>
      <c r="D719" s="522"/>
      <c r="E719" s="522"/>
      <c r="F719" s="522"/>
      <c r="G719" s="522"/>
      <c r="H719" s="522"/>
      <c r="I719" s="522"/>
      <c r="J719" s="522"/>
      <c r="K719" s="522"/>
      <c r="L719" s="522"/>
    </row>
    <row r="720" spans="1:12" x14ac:dyDescent="0.25">
      <c r="A720" s="522"/>
      <c r="B720" s="522"/>
      <c r="C720" s="522"/>
      <c r="D720" s="522"/>
      <c r="E720" s="522"/>
      <c r="F720" s="522"/>
      <c r="G720" s="522"/>
      <c r="H720" s="522"/>
      <c r="I720" s="522"/>
      <c r="J720" s="522"/>
      <c r="K720" s="522"/>
      <c r="L720" s="522"/>
    </row>
    <row r="721" spans="1:12" x14ac:dyDescent="0.25">
      <c r="A721" s="522"/>
      <c r="B721" s="522"/>
      <c r="C721" s="522"/>
      <c r="D721" s="522"/>
      <c r="E721" s="522"/>
      <c r="F721" s="522"/>
      <c r="G721" s="522"/>
      <c r="H721" s="522"/>
      <c r="I721" s="522"/>
      <c r="J721" s="522"/>
      <c r="K721" s="522"/>
      <c r="L721" s="522"/>
    </row>
    <row r="722" spans="1:12" x14ac:dyDescent="0.25">
      <c r="A722" s="522"/>
      <c r="B722" s="522"/>
      <c r="C722" s="522"/>
      <c r="D722" s="522"/>
      <c r="E722" s="522"/>
      <c r="F722" s="522"/>
      <c r="G722" s="522"/>
      <c r="H722" s="522"/>
      <c r="I722" s="522"/>
      <c r="J722" s="522"/>
      <c r="K722" s="522"/>
      <c r="L722" s="522"/>
    </row>
    <row r="723" spans="1:12" x14ac:dyDescent="0.25">
      <c r="A723" s="522"/>
      <c r="B723" s="522"/>
      <c r="C723" s="522"/>
      <c r="D723" s="522"/>
      <c r="E723" s="522"/>
      <c r="F723" s="522"/>
      <c r="G723" s="522"/>
      <c r="H723" s="522"/>
      <c r="I723" s="522"/>
      <c r="J723" s="522"/>
      <c r="K723" s="522"/>
      <c r="L723" s="522"/>
    </row>
    <row r="724" spans="1:12" x14ac:dyDescent="0.25">
      <c r="A724" s="522"/>
      <c r="B724" s="522"/>
      <c r="C724" s="522"/>
      <c r="D724" s="522"/>
      <c r="E724" s="522"/>
      <c r="F724" s="522"/>
      <c r="G724" s="522"/>
      <c r="H724" s="522"/>
      <c r="I724" s="522"/>
      <c r="J724" s="522"/>
      <c r="K724" s="522"/>
      <c r="L724" s="522"/>
    </row>
    <row r="725" spans="1:12" x14ac:dyDescent="0.25">
      <c r="A725" s="522"/>
      <c r="B725" s="522"/>
      <c r="C725" s="522"/>
      <c r="D725" s="522"/>
      <c r="E725" s="522"/>
      <c r="F725" s="522"/>
      <c r="G725" s="522"/>
      <c r="H725" s="522"/>
      <c r="I725" s="522"/>
      <c r="J725" s="522"/>
      <c r="K725" s="522"/>
      <c r="L725" s="522"/>
    </row>
    <row r="726" spans="1:12" x14ac:dyDescent="0.25">
      <c r="A726" s="522"/>
      <c r="B726" s="522"/>
      <c r="C726" s="522"/>
      <c r="D726" s="522"/>
      <c r="E726" s="522"/>
      <c r="F726" s="522"/>
      <c r="G726" s="522"/>
      <c r="H726" s="522"/>
      <c r="I726" s="522"/>
      <c r="J726" s="522"/>
      <c r="K726" s="522"/>
      <c r="L726" s="522"/>
    </row>
    <row r="727" spans="1:12" x14ac:dyDescent="0.25">
      <c r="A727" s="522"/>
      <c r="B727" s="522"/>
      <c r="C727" s="522"/>
      <c r="D727" s="522"/>
      <c r="E727" s="522"/>
      <c r="F727" s="522"/>
      <c r="G727" s="522"/>
      <c r="H727" s="522"/>
      <c r="I727" s="522"/>
      <c r="J727" s="522"/>
      <c r="K727" s="522"/>
      <c r="L727" s="522"/>
    </row>
    <row r="728" spans="1:12" x14ac:dyDescent="0.25">
      <c r="A728" s="522"/>
      <c r="B728" s="522"/>
      <c r="C728" s="522"/>
      <c r="D728" s="522"/>
      <c r="E728" s="522"/>
      <c r="F728" s="522"/>
      <c r="G728" s="522"/>
      <c r="H728" s="522"/>
      <c r="I728" s="522"/>
      <c r="J728" s="522"/>
      <c r="K728" s="522"/>
      <c r="L728" s="522"/>
    </row>
    <row r="729" spans="1:12" x14ac:dyDescent="0.25">
      <c r="A729" s="522"/>
      <c r="B729" s="522"/>
      <c r="C729" s="522"/>
      <c r="D729" s="522"/>
      <c r="E729" s="522"/>
      <c r="F729" s="522"/>
      <c r="G729" s="522"/>
      <c r="H729" s="522"/>
      <c r="I729" s="522"/>
      <c r="J729" s="522"/>
      <c r="K729" s="522"/>
      <c r="L729" s="522"/>
    </row>
    <row r="730" spans="1:12" x14ac:dyDescent="0.25">
      <c r="A730" s="522"/>
      <c r="B730" s="522"/>
      <c r="C730" s="522"/>
      <c r="D730" s="522"/>
      <c r="E730" s="522"/>
      <c r="F730" s="522"/>
      <c r="G730" s="522"/>
      <c r="H730" s="522"/>
      <c r="I730" s="522"/>
      <c r="J730" s="522"/>
      <c r="K730" s="522"/>
      <c r="L730" s="522"/>
    </row>
    <row r="731" spans="1:12" x14ac:dyDescent="0.25">
      <c r="A731" s="522"/>
      <c r="B731" s="522"/>
      <c r="C731" s="522"/>
      <c r="D731" s="522"/>
      <c r="E731" s="522"/>
      <c r="F731" s="522"/>
      <c r="G731" s="522"/>
      <c r="H731" s="522"/>
      <c r="I731" s="522"/>
      <c r="J731" s="522"/>
      <c r="K731" s="522"/>
      <c r="L731" s="522"/>
    </row>
    <row r="732" spans="1:12" x14ac:dyDescent="0.25">
      <c r="A732" s="522"/>
      <c r="B732" s="522"/>
      <c r="C732" s="522"/>
      <c r="D732" s="522"/>
      <c r="E732" s="522"/>
      <c r="F732" s="522"/>
      <c r="G732" s="522"/>
      <c r="H732" s="522"/>
      <c r="I732" s="522"/>
      <c r="J732" s="522"/>
      <c r="K732" s="522"/>
      <c r="L732" s="522"/>
    </row>
    <row r="733" spans="1:12" x14ac:dyDescent="0.25">
      <c r="A733" s="522"/>
      <c r="B733" s="522"/>
      <c r="C733" s="522"/>
      <c r="D733" s="522"/>
      <c r="E733" s="522"/>
      <c r="F733" s="522"/>
      <c r="G733" s="522"/>
      <c r="H733" s="522"/>
      <c r="I733" s="522"/>
      <c r="J733" s="522"/>
      <c r="K733" s="522"/>
      <c r="L733" s="522"/>
    </row>
    <row r="734" spans="1:12" x14ac:dyDescent="0.25">
      <c r="A734" s="522"/>
      <c r="B734" s="522"/>
      <c r="C734" s="522"/>
      <c r="D734" s="522"/>
      <c r="E734" s="522"/>
      <c r="F734" s="522"/>
      <c r="G734" s="522"/>
      <c r="H734" s="522"/>
      <c r="I734" s="522"/>
      <c r="J734" s="522"/>
      <c r="K734" s="522"/>
      <c r="L734" s="522"/>
    </row>
    <row r="735" spans="1:12" x14ac:dyDescent="0.25">
      <c r="A735" s="522"/>
      <c r="B735" s="522"/>
      <c r="C735" s="522"/>
      <c r="D735" s="522"/>
      <c r="E735" s="522"/>
      <c r="F735" s="522"/>
      <c r="G735" s="522"/>
      <c r="H735" s="522"/>
      <c r="I735" s="522"/>
      <c r="J735" s="522"/>
      <c r="K735" s="522"/>
      <c r="L735" s="522"/>
    </row>
    <row r="736" spans="1:12" x14ac:dyDescent="0.25">
      <c r="A736" s="522"/>
      <c r="B736" s="522"/>
      <c r="C736" s="522"/>
      <c r="D736" s="522"/>
      <c r="E736" s="522"/>
      <c r="F736" s="522"/>
      <c r="G736" s="522"/>
      <c r="H736" s="522"/>
      <c r="I736" s="522"/>
      <c r="J736" s="522"/>
      <c r="K736" s="522"/>
      <c r="L736" s="522"/>
    </row>
    <row r="737" spans="1:12" x14ac:dyDescent="0.25">
      <c r="A737" s="522"/>
      <c r="B737" s="522"/>
      <c r="C737" s="522"/>
      <c r="D737" s="522"/>
      <c r="E737" s="522"/>
      <c r="F737" s="522"/>
      <c r="G737" s="522"/>
      <c r="H737" s="522"/>
      <c r="I737" s="522"/>
      <c r="J737" s="522"/>
      <c r="K737" s="522"/>
      <c r="L737" s="522"/>
    </row>
    <row r="738" spans="1:12" x14ac:dyDescent="0.25">
      <c r="A738" s="522"/>
      <c r="B738" s="522"/>
      <c r="C738" s="522"/>
      <c r="D738" s="522"/>
      <c r="E738" s="522"/>
      <c r="F738" s="522"/>
      <c r="G738" s="522"/>
      <c r="H738" s="522"/>
      <c r="I738" s="522"/>
      <c r="J738" s="522"/>
      <c r="K738" s="522"/>
      <c r="L738" s="522"/>
    </row>
    <row r="739" spans="1:12" x14ac:dyDescent="0.25">
      <c r="A739" s="522"/>
      <c r="B739" s="522"/>
      <c r="C739" s="522"/>
      <c r="D739" s="522"/>
      <c r="E739" s="522"/>
      <c r="F739" s="522"/>
      <c r="G739" s="522"/>
      <c r="H739" s="522"/>
      <c r="I739" s="522"/>
      <c r="J739" s="522"/>
      <c r="K739" s="522"/>
      <c r="L739" s="522"/>
    </row>
    <row r="740" spans="1:12" x14ac:dyDescent="0.25">
      <c r="A740" s="522"/>
      <c r="B740" s="522"/>
      <c r="C740" s="522"/>
      <c r="D740" s="522"/>
      <c r="E740" s="522"/>
      <c r="F740" s="522"/>
      <c r="G740" s="522"/>
      <c r="H740" s="522"/>
      <c r="I740" s="522"/>
      <c r="J740" s="522"/>
      <c r="K740" s="522"/>
      <c r="L740" s="522"/>
    </row>
    <row r="741" spans="1:12" x14ac:dyDescent="0.25">
      <c r="A741" s="522"/>
      <c r="B741" s="522"/>
      <c r="C741" s="522"/>
      <c r="D741" s="522"/>
      <c r="E741" s="522"/>
      <c r="F741" s="522"/>
      <c r="G741" s="522"/>
      <c r="H741" s="522"/>
      <c r="I741" s="522"/>
      <c r="J741" s="522"/>
      <c r="K741" s="522"/>
      <c r="L741" s="522"/>
    </row>
    <row r="742" spans="1:12" x14ac:dyDescent="0.25">
      <c r="A742" s="522"/>
      <c r="B742" s="522"/>
      <c r="C742" s="522"/>
      <c r="D742" s="522"/>
      <c r="E742" s="522"/>
      <c r="F742" s="522"/>
      <c r="G742" s="522"/>
      <c r="H742" s="522"/>
      <c r="I742" s="522"/>
      <c r="J742" s="522"/>
      <c r="K742" s="522"/>
      <c r="L742" s="522"/>
    </row>
    <row r="743" spans="1:12" x14ac:dyDescent="0.25">
      <c r="A743" s="522"/>
      <c r="B743" s="522"/>
      <c r="C743" s="522"/>
      <c r="D743" s="522"/>
      <c r="E743" s="522"/>
      <c r="F743" s="522"/>
      <c r="G743" s="522"/>
      <c r="H743" s="522"/>
      <c r="I743" s="522"/>
      <c r="J743" s="522"/>
      <c r="K743" s="522"/>
      <c r="L743" s="522"/>
    </row>
    <row r="744" spans="1:12" x14ac:dyDescent="0.25">
      <c r="A744" s="522"/>
      <c r="B744" s="522"/>
      <c r="C744" s="522"/>
      <c r="D744" s="522"/>
      <c r="E744" s="522"/>
      <c r="F744" s="522"/>
      <c r="G744" s="522"/>
      <c r="H744" s="522"/>
      <c r="I744" s="522"/>
      <c r="J744" s="522"/>
      <c r="K744" s="522"/>
      <c r="L744" s="522"/>
    </row>
    <row r="745" spans="1:12" x14ac:dyDescent="0.25">
      <c r="A745" s="522"/>
      <c r="B745" s="522"/>
      <c r="C745" s="522"/>
      <c r="D745" s="522"/>
      <c r="E745" s="522"/>
      <c r="F745" s="522"/>
      <c r="G745" s="522"/>
      <c r="H745" s="522"/>
      <c r="I745" s="522"/>
      <c r="J745" s="522"/>
      <c r="K745" s="522"/>
      <c r="L745" s="522"/>
    </row>
    <row r="746" spans="1:12" x14ac:dyDescent="0.25">
      <c r="A746" s="522"/>
      <c r="B746" s="522"/>
      <c r="C746" s="522"/>
      <c r="D746" s="522"/>
      <c r="E746" s="522"/>
      <c r="F746" s="522"/>
      <c r="G746" s="522"/>
      <c r="H746" s="522"/>
      <c r="I746" s="522"/>
      <c r="J746" s="522"/>
      <c r="K746" s="522"/>
      <c r="L746" s="522"/>
    </row>
    <row r="747" spans="1:12" x14ac:dyDescent="0.25">
      <c r="A747" s="522"/>
      <c r="B747" s="522"/>
      <c r="C747" s="522"/>
      <c r="D747" s="522"/>
      <c r="E747" s="522"/>
      <c r="F747" s="522"/>
      <c r="G747" s="522"/>
      <c r="H747" s="522"/>
      <c r="I747" s="522"/>
      <c r="J747" s="522"/>
      <c r="K747" s="522"/>
      <c r="L747" s="522"/>
    </row>
    <row r="748" spans="1:12" x14ac:dyDescent="0.25">
      <c r="A748" s="522"/>
      <c r="B748" s="522"/>
      <c r="C748" s="522"/>
      <c r="D748" s="522"/>
      <c r="E748" s="522"/>
      <c r="F748" s="522"/>
      <c r="G748" s="522"/>
      <c r="H748" s="522"/>
      <c r="I748" s="522"/>
      <c r="J748" s="522"/>
      <c r="K748" s="522"/>
      <c r="L748" s="522"/>
    </row>
    <row r="749" spans="1:12" x14ac:dyDescent="0.25">
      <c r="A749" s="522"/>
      <c r="B749" s="522"/>
      <c r="C749" s="522"/>
      <c r="D749" s="522"/>
      <c r="E749" s="522"/>
      <c r="F749" s="522"/>
      <c r="G749" s="522"/>
      <c r="H749" s="522"/>
      <c r="I749" s="522"/>
      <c r="J749" s="522"/>
      <c r="K749" s="522"/>
      <c r="L749" s="522"/>
    </row>
    <row r="750" spans="1:12" x14ac:dyDescent="0.25">
      <c r="A750" s="522"/>
      <c r="B750" s="522"/>
      <c r="C750" s="522"/>
      <c r="D750" s="522"/>
      <c r="E750" s="522"/>
      <c r="F750" s="522"/>
      <c r="G750" s="522"/>
      <c r="H750" s="522"/>
      <c r="I750" s="522"/>
      <c r="J750" s="522"/>
      <c r="K750" s="522"/>
      <c r="L750" s="522"/>
    </row>
    <row r="751" spans="1:12" x14ac:dyDescent="0.25">
      <c r="A751" s="522"/>
      <c r="B751" s="522"/>
      <c r="C751" s="522"/>
      <c r="D751" s="522"/>
      <c r="E751" s="522"/>
      <c r="F751" s="522"/>
      <c r="G751" s="522"/>
      <c r="H751" s="522"/>
      <c r="I751" s="522"/>
      <c r="J751" s="522"/>
      <c r="K751" s="522"/>
      <c r="L751" s="522"/>
    </row>
    <row r="752" spans="1:12" x14ac:dyDescent="0.25">
      <c r="A752" s="522"/>
      <c r="B752" s="522"/>
      <c r="C752" s="522"/>
      <c r="D752" s="522"/>
      <c r="E752" s="522"/>
      <c r="F752" s="522"/>
      <c r="G752" s="522"/>
      <c r="H752" s="522"/>
      <c r="I752" s="522"/>
      <c r="J752" s="522"/>
      <c r="K752" s="522"/>
      <c r="L752" s="522"/>
    </row>
    <row r="753" spans="1:12" x14ac:dyDescent="0.25">
      <c r="A753" s="522"/>
      <c r="B753" s="522"/>
      <c r="C753" s="522"/>
      <c r="D753" s="522"/>
      <c r="E753" s="522"/>
      <c r="F753" s="522"/>
      <c r="G753" s="522"/>
      <c r="H753" s="522"/>
      <c r="I753" s="522"/>
      <c r="J753" s="522"/>
      <c r="K753" s="522"/>
      <c r="L753" s="522"/>
    </row>
    <row r="754" spans="1:12" x14ac:dyDescent="0.25">
      <c r="A754" s="522"/>
      <c r="B754" s="522"/>
      <c r="C754" s="522"/>
      <c r="D754" s="522"/>
      <c r="E754" s="522"/>
      <c r="F754" s="522"/>
      <c r="G754" s="522"/>
      <c r="H754" s="522"/>
      <c r="I754" s="522"/>
      <c r="J754" s="522"/>
      <c r="K754" s="522"/>
      <c r="L754" s="522"/>
    </row>
    <row r="755" spans="1:12" x14ac:dyDescent="0.25">
      <c r="A755" s="522"/>
      <c r="B755" s="522"/>
      <c r="C755" s="522"/>
      <c r="D755" s="522"/>
      <c r="E755" s="522"/>
      <c r="F755" s="522"/>
      <c r="G755" s="522"/>
      <c r="H755" s="522"/>
      <c r="I755" s="522"/>
      <c r="J755" s="522"/>
      <c r="K755" s="522"/>
      <c r="L755" s="522"/>
    </row>
    <row r="756" spans="1:12" x14ac:dyDescent="0.25">
      <c r="A756" s="522"/>
      <c r="B756" s="522"/>
      <c r="C756" s="522"/>
      <c r="D756" s="522"/>
      <c r="E756" s="522"/>
      <c r="F756" s="522"/>
      <c r="G756" s="522"/>
      <c r="H756" s="522"/>
      <c r="I756" s="522"/>
      <c r="J756" s="522"/>
      <c r="K756" s="522"/>
      <c r="L756" s="522"/>
    </row>
    <row r="757" spans="1:12" x14ac:dyDescent="0.25">
      <c r="A757" s="522"/>
      <c r="B757" s="522"/>
      <c r="C757" s="522"/>
      <c r="D757" s="522"/>
      <c r="E757" s="522"/>
      <c r="F757" s="522"/>
      <c r="G757" s="522"/>
      <c r="H757" s="522"/>
      <c r="I757" s="522"/>
      <c r="J757" s="522"/>
      <c r="K757" s="522"/>
      <c r="L757" s="522"/>
    </row>
    <row r="758" spans="1:12" x14ac:dyDescent="0.25">
      <c r="A758" s="522"/>
      <c r="B758" s="522"/>
      <c r="C758" s="522"/>
      <c r="D758" s="522"/>
      <c r="E758" s="522"/>
      <c r="F758" s="522"/>
      <c r="G758" s="522"/>
      <c r="H758" s="522"/>
      <c r="I758" s="522"/>
      <c r="J758" s="522"/>
      <c r="K758" s="522"/>
      <c r="L758" s="522"/>
    </row>
    <row r="759" spans="1:12" x14ac:dyDescent="0.25">
      <c r="A759" s="522"/>
      <c r="B759" s="522"/>
      <c r="C759" s="522"/>
      <c r="D759" s="522"/>
      <c r="E759" s="522"/>
      <c r="F759" s="522"/>
      <c r="G759" s="522"/>
      <c r="H759" s="522"/>
      <c r="I759" s="522"/>
      <c r="J759" s="522"/>
      <c r="K759" s="522"/>
      <c r="L759" s="522"/>
    </row>
    <row r="760" spans="1:12" x14ac:dyDescent="0.25">
      <c r="A760" s="522"/>
      <c r="B760" s="522"/>
      <c r="C760" s="522"/>
      <c r="D760" s="522"/>
      <c r="E760" s="522"/>
      <c r="F760" s="522"/>
      <c r="G760" s="522"/>
      <c r="H760" s="522"/>
      <c r="I760" s="522"/>
      <c r="J760" s="522"/>
      <c r="K760" s="522"/>
      <c r="L760" s="522"/>
    </row>
    <row r="761" spans="1:12" x14ac:dyDescent="0.25">
      <c r="A761" s="522"/>
      <c r="B761" s="522"/>
      <c r="C761" s="522"/>
      <c r="D761" s="522"/>
      <c r="E761" s="522"/>
      <c r="F761" s="522"/>
      <c r="G761" s="522"/>
      <c r="H761" s="522"/>
      <c r="I761" s="522"/>
      <c r="J761" s="522"/>
      <c r="K761" s="522"/>
      <c r="L761" s="522"/>
    </row>
    <row r="762" spans="1:12" x14ac:dyDescent="0.25">
      <c r="A762" s="522"/>
      <c r="B762" s="522"/>
      <c r="C762" s="522"/>
      <c r="D762" s="522"/>
      <c r="E762" s="522"/>
      <c r="F762" s="522"/>
      <c r="G762" s="522"/>
      <c r="H762" s="522"/>
      <c r="I762" s="522"/>
      <c r="J762" s="522"/>
      <c r="K762" s="522"/>
      <c r="L762" s="522"/>
    </row>
    <row r="763" spans="1:12" x14ac:dyDescent="0.25">
      <c r="A763" s="522"/>
      <c r="B763" s="522"/>
      <c r="C763" s="522"/>
      <c r="D763" s="522"/>
      <c r="E763" s="522"/>
      <c r="F763" s="522"/>
      <c r="G763" s="522"/>
      <c r="H763" s="522"/>
      <c r="I763" s="522"/>
      <c r="J763" s="522"/>
      <c r="K763" s="522"/>
      <c r="L763" s="522"/>
    </row>
    <row r="764" spans="1:12" x14ac:dyDescent="0.25">
      <c r="A764" s="522"/>
      <c r="B764" s="522"/>
      <c r="C764" s="522"/>
      <c r="D764" s="522"/>
      <c r="E764" s="522"/>
      <c r="F764" s="522"/>
      <c r="G764" s="522"/>
      <c r="H764" s="522"/>
      <c r="I764" s="522"/>
      <c r="J764" s="522"/>
      <c r="K764" s="522"/>
      <c r="L764" s="522"/>
    </row>
    <row r="765" spans="1:12" x14ac:dyDescent="0.25">
      <c r="A765" s="522"/>
      <c r="B765" s="522"/>
      <c r="C765" s="522"/>
      <c r="D765" s="522"/>
      <c r="E765" s="522"/>
      <c r="F765" s="522"/>
      <c r="G765" s="522"/>
      <c r="H765" s="522"/>
      <c r="I765" s="522"/>
      <c r="J765" s="522"/>
      <c r="K765" s="522"/>
      <c r="L765" s="522"/>
    </row>
    <row r="766" spans="1:12" x14ac:dyDescent="0.25">
      <c r="A766" s="522"/>
      <c r="B766" s="522"/>
      <c r="C766" s="522"/>
      <c r="D766" s="522"/>
      <c r="E766" s="522"/>
      <c r="F766" s="522"/>
      <c r="G766" s="522"/>
      <c r="H766" s="522"/>
      <c r="I766" s="522"/>
      <c r="J766" s="522"/>
      <c r="K766" s="522"/>
      <c r="L766" s="522"/>
    </row>
    <row r="767" spans="1:12" x14ac:dyDescent="0.25">
      <c r="A767" s="522"/>
      <c r="B767" s="522"/>
      <c r="C767" s="522"/>
      <c r="D767" s="522"/>
      <c r="E767" s="522"/>
      <c r="F767" s="522"/>
      <c r="G767" s="522"/>
      <c r="H767" s="522"/>
      <c r="I767" s="522"/>
      <c r="J767" s="522"/>
      <c r="K767" s="522"/>
      <c r="L767" s="522"/>
    </row>
    <row r="768" spans="1:12" x14ac:dyDescent="0.25">
      <c r="A768" s="522"/>
      <c r="B768" s="522"/>
      <c r="C768" s="522"/>
      <c r="D768" s="522"/>
      <c r="E768" s="522"/>
      <c r="F768" s="522"/>
      <c r="G768" s="522"/>
      <c r="H768" s="522"/>
      <c r="I768" s="522"/>
      <c r="J768" s="522"/>
      <c r="K768" s="522"/>
      <c r="L768" s="522"/>
    </row>
    <row r="769" spans="1:12" x14ac:dyDescent="0.25">
      <c r="A769" s="522"/>
      <c r="B769" s="522"/>
      <c r="C769" s="522"/>
      <c r="D769" s="522"/>
      <c r="E769" s="522"/>
      <c r="F769" s="522"/>
      <c r="G769" s="522"/>
      <c r="H769" s="522"/>
      <c r="I769" s="522"/>
      <c r="J769" s="522"/>
      <c r="K769" s="522"/>
      <c r="L769" s="522"/>
    </row>
    <row r="770" spans="1:12" x14ac:dyDescent="0.25">
      <c r="A770" s="522"/>
      <c r="B770" s="522"/>
      <c r="C770" s="522"/>
      <c r="D770" s="522"/>
      <c r="E770" s="522"/>
      <c r="F770" s="522"/>
      <c r="G770" s="522"/>
      <c r="H770" s="522"/>
      <c r="I770" s="522"/>
      <c r="J770" s="522"/>
      <c r="K770" s="522"/>
      <c r="L770" s="522"/>
    </row>
    <row r="771" spans="1:12" x14ac:dyDescent="0.25">
      <c r="A771" s="522"/>
      <c r="B771" s="522"/>
      <c r="C771" s="522"/>
      <c r="D771" s="522"/>
      <c r="E771" s="522"/>
      <c r="F771" s="522"/>
      <c r="G771" s="522"/>
      <c r="H771" s="522"/>
      <c r="I771" s="522"/>
      <c r="J771" s="522"/>
      <c r="K771" s="522"/>
      <c r="L771" s="522"/>
    </row>
    <row r="772" spans="1:12" x14ac:dyDescent="0.25">
      <c r="A772" s="522"/>
      <c r="B772" s="522"/>
      <c r="C772" s="522"/>
      <c r="D772" s="522"/>
      <c r="E772" s="522"/>
      <c r="F772" s="522"/>
      <c r="G772" s="522"/>
      <c r="H772" s="522"/>
      <c r="I772" s="522"/>
      <c r="J772" s="522"/>
      <c r="K772" s="522"/>
      <c r="L772" s="522"/>
    </row>
    <row r="773" spans="1:12" x14ac:dyDescent="0.25">
      <c r="A773" s="522"/>
      <c r="B773" s="522"/>
      <c r="C773" s="522"/>
      <c r="D773" s="522"/>
      <c r="E773" s="522"/>
      <c r="F773" s="522"/>
      <c r="G773" s="522"/>
      <c r="H773" s="522"/>
      <c r="I773" s="522"/>
      <c r="J773" s="522"/>
      <c r="K773" s="522"/>
      <c r="L773" s="522"/>
    </row>
    <row r="774" spans="1:12" x14ac:dyDescent="0.25">
      <c r="A774" s="522"/>
      <c r="B774" s="522"/>
      <c r="C774" s="522"/>
      <c r="D774" s="522"/>
      <c r="E774" s="522"/>
      <c r="F774" s="522"/>
      <c r="G774" s="522"/>
      <c r="H774" s="522"/>
      <c r="I774" s="522"/>
      <c r="J774" s="522"/>
      <c r="K774" s="522"/>
      <c r="L774" s="522"/>
    </row>
    <row r="775" spans="1:12" x14ac:dyDescent="0.25">
      <c r="A775" s="522"/>
      <c r="B775" s="522"/>
      <c r="C775" s="522"/>
      <c r="D775" s="522"/>
      <c r="E775" s="522"/>
      <c r="F775" s="522"/>
      <c r="G775" s="522"/>
      <c r="H775" s="522"/>
      <c r="I775" s="522"/>
      <c r="J775" s="522"/>
      <c r="K775" s="522"/>
      <c r="L775" s="522"/>
    </row>
    <row r="776" spans="1:12" x14ac:dyDescent="0.25">
      <c r="A776" s="522"/>
      <c r="B776" s="522"/>
      <c r="C776" s="522"/>
      <c r="D776" s="522"/>
      <c r="E776" s="522"/>
      <c r="F776" s="522"/>
      <c r="G776" s="522"/>
      <c r="H776" s="522"/>
      <c r="I776" s="522"/>
      <c r="J776" s="522"/>
      <c r="K776" s="522"/>
      <c r="L776" s="522"/>
    </row>
    <row r="777" spans="1:12" x14ac:dyDescent="0.25">
      <c r="A777" s="522"/>
      <c r="B777" s="522"/>
      <c r="C777" s="522"/>
      <c r="D777" s="522"/>
      <c r="E777" s="522"/>
      <c r="F777" s="522"/>
      <c r="G777" s="522"/>
      <c r="H777" s="522"/>
      <c r="I777" s="522"/>
      <c r="J777" s="522"/>
      <c r="K777" s="522"/>
      <c r="L777" s="522"/>
    </row>
    <row r="778" spans="1:12" x14ac:dyDescent="0.25">
      <c r="A778" s="522"/>
      <c r="B778" s="522"/>
      <c r="C778" s="522"/>
      <c r="D778" s="522"/>
      <c r="E778" s="522"/>
      <c r="F778" s="522"/>
      <c r="G778" s="522"/>
      <c r="H778" s="522"/>
      <c r="I778" s="522"/>
      <c r="J778" s="522"/>
      <c r="K778" s="522"/>
      <c r="L778" s="522"/>
    </row>
    <row r="779" spans="1:12" x14ac:dyDescent="0.25">
      <c r="A779" s="522"/>
      <c r="B779" s="522"/>
      <c r="C779" s="522"/>
      <c r="D779" s="522"/>
      <c r="E779" s="522"/>
      <c r="F779" s="522"/>
      <c r="G779" s="522"/>
      <c r="H779" s="522"/>
      <c r="I779" s="522"/>
      <c r="J779" s="522"/>
      <c r="K779" s="522"/>
      <c r="L779" s="522"/>
    </row>
    <row r="780" spans="1:12" x14ac:dyDescent="0.25">
      <c r="A780" s="522"/>
      <c r="B780" s="522"/>
      <c r="C780" s="522"/>
      <c r="D780" s="522"/>
      <c r="E780" s="522"/>
      <c r="F780" s="522"/>
      <c r="G780" s="522"/>
      <c r="H780" s="522"/>
      <c r="I780" s="522"/>
      <c r="J780" s="522"/>
      <c r="K780" s="522"/>
      <c r="L780" s="522"/>
    </row>
    <row r="781" spans="1:12" x14ac:dyDescent="0.25">
      <c r="A781" s="522"/>
      <c r="B781" s="522"/>
      <c r="C781" s="522"/>
      <c r="D781" s="522"/>
      <c r="E781" s="522"/>
      <c r="F781" s="522"/>
      <c r="G781" s="522"/>
      <c r="H781" s="522"/>
      <c r="I781" s="522"/>
      <c r="J781" s="522"/>
      <c r="K781" s="522"/>
      <c r="L781" s="522"/>
    </row>
    <row r="782" spans="1:12" x14ac:dyDescent="0.25">
      <c r="A782" s="522"/>
      <c r="B782" s="522"/>
      <c r="C782" s="522"/>
      <c r="D782" s="522"/>
      <c r="E782" s="522"/>
      <c r="F782" s="522"/>
      <c r="G782" s="522"/>
      <c r="H782" s="522"/>
      <c r="I782" s="522"/>
      <c r="J782" s="522"/>
      <c r="K782" s="522"/>
      <c r="L782" s="522"/>
    </row>
    <row r="783" spans="1:12" x14ac:dyDescent="0.25">
      <c r="A783" s="522"/>
      <c r="B783" s="522"/>
      <c r="C783" s="522"/>
      <c r="D783" s="522"/>
      <c r="E783" s="522"/>
      <c r="F783" s="522"/>
      <c r="G783" s="522"/>
      <c r="H783" s="522"/>
      <c r="I783" s="522"/>
      <c r="J783" s="522"/>
      <c r="K783" s="522"/>
      <c r="L783" s="522"/>
    </row>
    <row r="784" spans="1:12" x14ac:dyDescent="0.25">
      <c r="A784" s="522"/>
      <c r="B784" s="522"/>
      <c r="C784" s="522"/>
      <c r="D784" s="522"/>
      <c r="E784" s="522"/>
      <c r="F784" s="522"/>
      <c r="G784" s="522"/>
      <c r="H784" s="522"/>
      <c r="I784" s="522"/>
      <c r="J784" s="522"/>
      <c r="K784" s="522"/>
      <c r="L784" s="522"/>
    </row>
    <row r="785" spans="1:12" x14ac:dyDescent="0.25">
      <c r="A785" s="522"/>
      <c r="B785" s="522"/>
      <c r="C785" s="522"/>
      <c r="D785" s="522"/>
      <c r="E785" s="522"/>
      <c r="F785" s="522"/>
      <c r="G785" s="522"/>
      <c r="H785" s="522"/>
      <c r="I785" s="522"/>
      <c r="J785" s="522"/>
      <c r="K785" s="522"/>
      <c r="L785" s="522"/>
    </row>
    <row r="786" spans="1:12" x14ac:dyDescent="0.25">
      <c r="A786" s="522"/>
      <c r="B786" s="522"/>
      <c r="C786" s="522"/>
      <c r="D786" s="522"/>
      <c r="E786" s="522"/>
      <c r="F786" s="522"/>
      <c r="G786" s="522"/>
      <c r="H786" s="522"/>
      <c r="I786" s="522"/>
      <c r="J786" s="522"/>
      <c r="K786" s="522"/>
      <c r="L786" s="522"/>
    </row>
    <row r="787" spans="1:12" x14ac:dyDescent="0.25">
      <c r="A787" s="522"/>
      <c r="B787" s="522"/>
      <c r="C787" s="522"/>
      <c r="D787" s="522"/>
      <c r="E787" s="522"/>
      <c r="F787" s="522"/>
      <c r="G787" s="522"/>
      <c r="H787" s="522"/>
      <c r="I787" s="522"/>
      <c r="J787" s="522"/>
      <c r="K787" s="522"/>
      <c r="L787" s="522"/>
    </row>
    <row r="788" spans="1:12" x14ac:dyDescent="0.25">
      <c r="A788" s="522"/>
      <c r="B788" s="522"/>
      <c r="C788" s="522"/>
      <c r="D788" s="522"/>
      <c r="E788" s="522"/>
      <c r="F788" s="522"/>
      <c r="G788" s="522"/>
      <c r="H788" s="522"/>
      <c r="I788" s="522"/>
      <c r="J788" s="522"/>
      <c r="K788" s="522"/>
      <c r="L788" s="522"/>
    </row>
    <row r="789" spans="1:12" x14ac:dyDescent="0.25">
      <c r="A789" s="522"/>
      <c r="B789" s="522"/>
      <c r="C789" s="522"/>
      <c r="D789" s="522"/>
      <c r="E789" s="522"/>
      <c r="F789" s="522"/>
      <c r="G789" s="522"/>
      <c r="H789" s="522"/>
      <c r="I789" s="522"/>
      <c r="J789" s="522"/>
      <c r="K789" s="522"/>
      <c r="L789" s="522"/>
    </row>
    <row r="790" spans="1:12" x14ac:dyDescent="0.25">
      <c r="A790" s="522"/>
      <c r="B790" s="522"/>
      <c r="C790" s="522"/>
      <c r="D790" s="522"/>
      <c r="E790" s="522"/>
      <c r="F790" s="522"/>
      <c r="G790" s="522"/>
      <c r="H790" s="522"/>
      <c r="I790" s="522"/>
      <c r="J790" s="522"/>
      <c r="K790" s="522"/>
      <c r="L790" s="522"/>
    </row>
    <row r="791" spans="1:12" x14ac:dyDescent="0.25">
      <c r="A791" s="522"/>
      <c r="B791" s="522"/>
      <c r="C791" s="522"/>
      <c r="D791" s="522"/>
      <c r="E791" s="522"/>
      <c r="F791" s="522"/>
      <c r="G791" s="522"/>
      <c r="H791" s="522"/>
      <c r="I791" s="522"/>
      <c r="J791" s="522"/>
      <c r="K791" s="522"/>
      <c r="L791" s="522"/>
    </row>
    <row r="792" spans="1:12" x14ac:dyDescent="0.25">
      <c r="A792" s="522"/>
      <c r="B792" s="522"/>
      <c r="C792" s="522"/>
      <c r="D792" s="522"/>
      <c r="E792" s="522"/>
      <c r="F792" s="522"/>
      <c r="G792" s="522"/>
      <c r="H792" s="522"/>
      <c r="I792" s="522"/>
      <c r="J792" s="522"/>
      <c r="K792" s="522"/>
      <c r="L792" s="522"/>
    </row>
    <row r="793" spans="1:12" x14ac:dyDescent="0.25">
      <c r="A793" s="522"/>
      <c r="B793" s="522"/>
      <c r="C793" s="522"/>
      <c r="D793" s="522"/>
      <c r="E793" s="522"/>
      <c r="F793" s="522"/>
      <c r="G793" s="522"/>
      <c r="H793" s="522"/>
      <c r="I793" s="522"/>
      <c r="J793" s="522"/>
      <c r="K793" s="522"/>
      <c r="L793" s="522"/>
    </row>
    <row r="794" spans="1:12" x14ac:dyDescent="0.25">
      <c r="A794" s="522"/>
      <c r="B794" s="522"/>
      <c r="C794" s="522"/>
      <c r="D794" s="522"/>
      <c r="E794" s="522"/>
      <c r="F794" s="522"/>
      <c r="G794" s="522"/>
      <c r="H794" s="522"/>
      <c r="I794" s="522"/>
      <c r="J794" s="522"/>
      <c r="K794" s="522"/>
      <c r="L794" s="522"/>
    </row>
    <row r="795" spans="1:12" x14ac:dyDescent="0.25">
      <c r="A795" s="522"/>
      <c r="B795" s="522"/>
      <c r="C795" s="522"/>
      <c r="D795" s="522"/>
      <c r="E795" s="522"/>
      <c r="F795" s="522"/>
      <c r="G795" s="522"/>
      <c r="H795" s="522"/>
      <c r="I795" s="522"/>
      <c r="J795" s="522"/>
      <c r="K795" s="522"/>
      <c r="L795" s="522"/>
    </row>
    <row r="796" spans="1:12" x14ac:dyDescent="0.25">
      <c r="A796" s="522"/>
      <c r="B796" s="522"/>
      <c r="C796" s="522"/>
      <c r="D796" s="522"/>
      <c r="E796" s="522"/>
      <c r="F796" s="522"/>
      <c r="G796" s="522"/>
      <c r="H796" s="522"/>
      <c r="I796" s="522"/>
      <c r="J796" s="522"/>
      <c r="K796" s="522"/>
      <c r="L796" s="522"/>
    </row>
    <row r="797" spans="1:12" x14ac:dyDescent="0.25">
      <c r="A797" s="522"/>
      <c r="B797" s="522"/>
      <c r="C797" s="522"/>
      <c r="D797" s="522"/>
      <c r="E797" s="522"/>
      <c r="F797" s="522"/>
      <c r="G797" s="522"/>
      <c r="H797" s="522"/>
      <c r="I797" s="522"/>
      <c r="J797" s="522"/>
      <c r="K797" s="522"/>
      <c r="L797" s="522"/>
    </row>
    <row r="798" spans="1:12" x14ac:dyDescent="0.25">
      <c r="A798" s="522"/>
      <c r="B798" s="522"/>
      <c r="C798" s="522"/>
      <c r="D798" s="522"/>
      <c r="E798" s="522"/>
      <c r="F798" s="522"/>
      <c r="G798" s="522"/>
      <c r="H798" s="522"/>
      <c r="I798" s="522"/>
      <c r="J798" s="522"/>
      <c r="K798" s="522"/>
      <c r="L798" s="522"/>
    </row>
    <row r="799" spans="1:12" x14ac:dyDescent="0.25">
      <c r="A799" s="522"/>
      <c r="B799" s="522"/>
      <c r="C799" s="522"/>
      <c r="D799" s="522"/>
      <c r="E799" s="522"/>
      <c r="F799" s="522"/>
      <c r="G799" s="522"/>
      <c r="H799" s="522"/>
      <c r="I799" s="522"/>
      <c r="J799" s="522"/>
      <c r="K799" s="522"/>
      <c r="L799" s="522"/>
    </row>
    <row r="800" spans="1:12" x14ac:dyDescent="0.25">
      <c r="A800" s="522"/>
      <c r="B800" s="522"/>
      <c r="C800" s="522"/>
      <c r="D800" s="522"/>
      <c r="E800" s="522"/>
      <c r="F800" s="522"/>
      <c r="G800" s="522"/>
      <c r="H800" s="522"/>
      <c r="I800" s="522"/>
      <c r="J800" s="522"/>
      <c r="K800" s="522"/>
      <c r="L800" s="522"/>
    </row>
    <row r="801" spans="1:12" x14ac:dyDescent="0.25">
      <c r="A801" s="522"/>
      <c r="B801" s="522"/>
      <c r="C801" s="522"/>
      <c r="D801" s="522"/>
      <c r="E801" s="522"/>
      <c r="F801" s="522"/>
      <c r="G801" s="522"/>
      <c r="H801" s="522"/>
      <c r="I801" s="522"/>
      <c r="J801" s="522"/>
      <c r="K801" s="522"/>
      <c r="L801" s="522"/>
    </row>
    <row r="802" spans="1:12" x14ac:dyDescent="0.25">
      <c r="A802" s="522"/>
      <c r="B802" s="522"/>
      <c r="C802" s="522"/>
      <c r="D802" s="522"/>
      <c r="E802" s="522"/>
      <c r="F802" s="522"/>
      <c r="G802" s="522"/>
      <c r="H802" s="522"/>
      <c r="I802" s="522"/>
      <c r="J802" s="522"/>
      <c r="K802" s="522"/>
      <c r="L802" s="522"/>
    </row>
    <row r="803" spans="1:12" x14ac:dyDescent="0.25">
      <c r="A803" s="522"/>
      <c r="B803" s="522"/>
      <c r="C803" s="522"/>
      <c r="D803" s="522"/>
      <c r="E803" s="522"/>
      <c r="F803" s="522"/>
      <c r="G803" s="522"/>
      <c r="H803" s="522"/>
      <c r="I803" s="522"/>
      <c r="J803" s="522"/>
      <c r="K803" s="522"/>
      <c r="L803" s="522"/>
    </row>
    <row r="804" spans="1:12" x14ac:dyDescent="0.25">
      <c r="A804" s="522"/>
      <c r="B804" s="522"/>
      <c r="C804" s="522"/>
      <c r="D804" s="522"/>
      <c r="E804" s="522"/>
      <c r="F804" s="522"/>
      <c r="G804" s="522"/>
      <c r="H804" s="522"/>
      <c r="I804" s="522"/>
      <c r="J804" s="522"/>
      <c r="K804" s="522"/>
      <c r="L804" s="522"/>
    </row>
    <row r="805" spans="1:12" x14ac:dyDescent="0.25">
      <c r="A805" s="522"/>
      <c r="B805" s="522"/>
      <c r="C805" s="522"/>
      <c r="D805" s="522"/>
      <c r="E805" s="522"/>
      <c r="F805" s="522"/>
      <c r="G805" s="522"/>
      <c r="H805" s="522"/>
      <c r="I805" s="522"/>
      <c r="J805" s="522"/>
      <c r="K805" s="522"/>
      <c r="L805" s="522"/>
    </row>
    <row r="806" spans="1:12" x14ac:dyDescent="0.25">
      <c r="A806" s="522"/>
      <c r="B806" s="522"/>
      <c r="C806" s="522"/>
      <c r="D806" s="522"/>
      <c r="E806" s="522"/>
      <c r="F806" s="522"/>
      <c r="G806" s="522"/>
      <c r="H806" s="522"/>
      <c r="I806" s="522"/>
      <c r="J806" s="522"/>
      <c r="K806" s="522"/>
      <c r="L806" s="522"/>
    </row>
    <row r="807" spans="1:12" x14ac:dyDescent="0.25">
      <c r="A807" s="522"/>
      <c r="B807" s="522"/>
      <c r="C807" s="522"/>
      <c r="D807" s="522"/>
      <c r="E807" s="522"/>
      <c r="F807" s="522"/>
      <c r="G807" s="522"/>
      <c r="H807" s="522"/>
      <c r="I807" s="522"/>
      <c r="J807" s="522"/>
      <c r="K807" s="522"/>
      <c r="L807" s="522"/>
    </row>
    <row r="808" spans="1:12" x14ac:dyDescent="0.25">
      <c r="A808" s="522"/>
      <c r="B808" s="522"/>
      <c r="C808" s="522"/>
      <c r="D808" s="522"/>
      <c r="E808" s="522"/>
      <c r="F808" s="522"/>
      <c r="G808" s="522"/>
      <c r="H808" s="522"/>
      <c r="I808" s="522"/>
      <c r="J808" s="522"/>
      <c r="K808" s="522"/>
      <c r="L808" s="522"/>
    </row>
    <row r="809" spans="1:12" x14ac:dyDescent="0.25">
      <c r="A809" s="522"/>
      <c r="B809" s="522"/>
      <c r="C809" s="522"/>
      <c r="D809" s="522"/>
      <c r="E809" s="522"/>
      <c r="F809" s="522"/>
      <c r="G809" s="522"/>
      <c r="H809" s="522"/>
      <c r="I809" s="522"/>
      <c r="J809" s="522"/>
      <c r="K809" s="522"/>
      <c r="L809" s="522"/>
    </row>
    <row r="810" spans="1:12" x14ac:dyDescent="0.25">
      <c r="A810" s="522"/>
      <c r="B810" s="522"/>
      <c r="C810" s="522"/>
      <c r="D810" s="522"/>
      <c r="E810" s="522"/>
      <c r="F810" s="522"/>
      <c r="G810" s="522"/>
      <c r="H810" s="522"/>
      <c r="I810" s="522"/>
      <c r="J810" s="522"/>
      <c r="K810" s="522"/>
      <c r="L810" s="522"/>
    </row>
    <row r="811" spans="1:12" x14ac:dyDescent="0.25">
      <c r="A811" s="522"/>
      <c r="B811" s="522"/>
      <c r="C811" s="522"/>
      <c r="D811" s="522"/>
      <c r="E811" s="522"/>
      <c r="F811" s="522"/>
      <c r="G811" s="522"/>
      <c r="H811" s="522"/>
      <c r="I811" s="522"/>
      <c r="J811" s="522"/>
      <c r="K811" s="522"/>
      <c r="L811" s="522"/>
    </row>
    <row r="812" spans="1:12" x14ac:dyDescent="0.25">
      <c r="A812" s="522"/>
      <c r="B812" s="522"/>
      <c r="C812" s="522"/>
      <c r="D812" s="522"/>
      <c r="E812" s="522"/>
      <c r="F812" s="522"/>
      <c r="G812" s="522"/>
      <c r="H812" s="522"/>
      <c r="I812" s="522"/>
      <c r="J812" s="522"/>
      <c r="K812" s="522"/>
      <c r="L812" s="522"/>
    </row>
    <row r="813" spans="1:12" x14ac:dyDescent="0.25">
      <c r="A813" s="522"/>
      <c r="B813" s="522"/>
      <c r="C813" s="522"/>
      <c r="D813" s="522"/>
      <c r="E813" s="522"/>
      <c r="F813" s="522"/>
      <c r="G813" s="522"/>
      <c r="H813" s="522"/>
      <c r="I813" s="522"/>
      <c r="J813" s="522"/>
      <c r="K813" s="522"/>
      <c r="L813" s="522"/>
    </row>
    <row r="814" spans="1:12" x14ac:dyDescent="0.25">
      <c r="A814" s="522"/>
      <c r="B814" s="522"/>
      <c r="C814" s="522"/>
      <c r="D814" s="522"/>
      <c r="E814" s="522"/>
      <c r="F814" s="522"/>
      <c r="G814" s="522"/>
      <c r="H814" s="522"/>
      <c r="I814" s="522"/>
      <c r="J814" s="522"/>
      <c r="K814" s="522"/>
      <c r="L814" s="522"/>
    </row>
    <row r="815" spans="1:12" x14ac:dyDescent="0.25">
      <c r="A815" s="522"/>
      <c r="B815" s="522"/>
      <c r="C815" s="522"/>
      <c r="D815" s="522"/>
      <c r="E815" s="522"/>
      <c r="F815" s="522"/>
      <c r="G815" s="522"/>
      <c r="H815" s="522"/>
      <c r="I815" s="522"/>
      <c r="J815" s="522"/>
      <c r="K815" s="522"/>
      <c r="L815" s="522"/>
    </row>
    <row r="816" spans="1:12" x14ac:dyDescent="0.25">
      <c r="A816" s="522"/>
      <c r="B816" s="522"/>
      <c r="C816" s="522"/>
      <c r="D816" s="522"/>
      <c r="E816" s="522"/>
      <c r="F816" s="522"/>
      <c r="G816" s="522"/>
      <c r="H816" s="522"/>
      <c r="I816" s="522"/>
      <c r="J816" s="522"/>
      <c r="K816" s="522"/>
      <c r="L816" s="522"/>
    </row>
    <row r="817" spans="1:12" x14ac:dyDescent="0.25">
      <c r="A817" s="522"/>
      <c r="B817" s="522"/>
      <c r="C817" s="522"/>
      <c r="D817" s="522"/>
      <c r="E817" s="522"/>
      <c r="F817" s="522"/>
      <c r="G817" s="522"/>
      <c r="H817" s="522"/>
      <c r="I817" s="522"/>
      <c r="J817" s="522"/>
      <c r="K817" s="522"/>
      <c r="L817" s="522"/>
    </row>
    <row r="818" spans="1:12" x14ac:dyDescent="0.25">
      <c r="A818" s="522"/>
      <c r="B818" s="522"/>
      <c r="C818" s="522"/>
      <c r="D818" s="522"/>
      <c r="E818" s="522"/>
      <c r="F818" s="522"/>
      <c r="G818" s="522"/>
      <c r="H818" s="522"/>
      <c r="I818" s="522"/>
      <c r="J818" s="522"/>
      <c r="K818" s="522"/>
      <c r="L818" s="522"/>
    </row>
    <row r="819" spans="1:12" x14ac:dyDescent="0.25">
      <c r="A819" s="522"/>
      <c r="B819" s="522"/>
      <c r="C819" s="522"/>
      <c r="D819" s="522"/>
      <c r="E819" s="522"/>
      <c r="F819" s="522"/>
      <c r="G819" s="522"/>
      <c r="H819" s="522"/>
      <c r="I819" s="522"/>
      <c r="J819" s="522"/>
      <c r="K819" s="522"/>
      <c r="L819" s="522"/>
    </row>
    <row r="820" spans="1:12" x14ac:dyDescent="0.25">
      <c r="A820" s="522"/>
      <c r="B820" s="522"/>
      <c r="C820" s="522"/>
      <c r="D820" s="522"/>
      <c r="E820" s="522"/>
      <c r="F820" s="522"/>
      <c r="G820" s="522"/>
      <c r="H820" s="522"/>
      <c r="I820" s="522"/>
      <c r="J820" s="522"/>
      <c r="K820" s="522"/>
      <c r="L820" s="522"/>
    </row>
    <row r="821" spans="1:12" x14ac:dyDescent="0.25">
      <c r="A821" s="522"/>
      <c r="B821" s="522"/>
      <c r="C821" s="522"/>
      <c r="D821" s="522"/>
      <c r="E821" s="522"/>
      <c r="F821" s="522"/>
      <c r="G821" s="522"/>
      <c r="H821" s="522"/>
      <c r="I821" s="522"/>
      <c r="J821" s="522"/>
      <c r="K821" s="522"/>
      <c r="L821" s="522"/>
    </row>
    <row r="822" spans="1:12" x14ac:dyDescent="0.25">
      <c r="A822" s="522"/>
      <c r="B822" s="522"/>
      <c r="C822" s="522"/>
      <c r="D822" s="522"/>
      <c r="E822" s="522"/>
      <c r="F822" s="522"/>
      <c r="G822" s="522"/>
      <c r="H822" s="522"/>
      <c r="I822" s="522"/>
      <c r="J822" s="522"/>
      <c r="K822" s="522"/>
      <c r="L822" s="522"/>
    </row>
    <row r="823" spans="1:12" x14ac:dyDescent="0.25">
      <c r="A823" s="522"/>
      <c r="B823" s="522"/>
      <c r="C823" s="522"/>
      <c r="D823" s="522"/>
      <c r="E823" s="522"/>
      <c r="F823" s="522"/>
      <c r="G823" s="522"/>
      <c r="H823" s="522"/>
      <c r="I823" s="522"/>
      <c r="J823" s="522"/>
      <c r="K823" s="522"/>
      <c r="L823" s="522"/>
    </row>
    <row r="824" spans="1:12" x14ac:dyDescent="0.25">
      <c r="A824" s="522"/>
      <c r="B824" s="522"/>
      <c r="C824" s="522"/>
      <c r="D824" s="522"/>
      <c r="E824" s="522"/>
      <c r="F824" s="522"/>
      <c r="G824" s="522"/>
      <c r="H824" s="522"/>
      <c r="I824" s="522"/>
      <c r="J824" s="522"/>
      <c r="K824" s="522"/>
      <c r="L824" s="522"/>
    </row>
    <row r="825" spans="1:12" x14ac:dyDescent="0.25">
      <c r="A825" s="522"/>
      <c r="B825" s="522"/>
      <c r="C825" s="522"/>
      <c r="D825" s="522"/>
      <c r="E825" s="522"/>
      <c r="F825" s="522"/>
      <c r="G825" s="522"/>
      <c r="H825" s="522"/>
      <c r="I825" s="522"/>
      <c r="J825" s="522"/>
      <c r="K825" s="522"/>
      <c r="L825" s="522"/>
    </row>
    <row r="826" spans="1:12" x14ac:dyDescent="0.25">
      <c r="A826" s="522"/>
      <c r="B826" s="522"/>
      <c r="C826" s="522"/>
      <c r="D826" s="522"/>
      <c r="E826" s="522"/>
      <c r="F826" s="522"/>
      <c r="G826" s="522"/>
      <c r="H826" s="522"/>
      <c r="I826" s="522"/>
      <c r="J826" s="522"/>
      <c r="K826" s="522"/>
      <c r="L826" s="522"/>
    </row>
    <row r="827" spans="1:12" x14ac:dyDescent="0.25">
      <c r="A827" s="522"/>
      <c r="B827" s="522"/>
      <c r="C827" s="522"/>
      <c r="D827" s="522"/>
      <c r="E827" s="522"/>
      <c r="F827" s="522"/>
      <c r="G827" s="522"/>
      <c r="H827" s="522"/>
      <c r="I827" s="522"/>
      <c r="J827" s="522"/>
      <c r="K827" s="522"/>
      <c r="L827" s="522"/>
    </row>
    <row r="828" spans="1:12" x14ac:dyDescent="0.25">
      <c r="A828" s="522"/>
      <c r="B828" s="522"/>
      <c r="C828" s="522"/>
      <c r="D828" s="522"/>
      <c r="E828" s="522"/>
      <c r="F828" s="522"/>
      <c r="G828" s="522"/>
      <c r="H828" s="522"/>
      <c r="I828" s="522"/>
      <c r="J828" s="522"/>
      <c r="K828" s="522"/>
      <c r="L828" s="522"/>
    </row>
    <row r="829" spans="1:12" x14ac:dyDescent="0.25">
      <c r="A829" s="522"/>
      <c r="B829" s="522"/>
      <c r="C829" s="522"/>
      <c r="D829" s="522"/>
      <c r="E829" s="522"/>
      <c r="F829" s="522"/>
      <c r="G829" s="522"/>
      <c r="H829" s="522"/>
      <c r="I829" s="522"/>
      <c r="J829" s="522"/>
      <c r="K829" s="522"/>
      <c r="L829" s="522"/>
    </row>
    <row r="830" spans="1:12" x14ac:dyDescent="0.25">
      <c r="A830" s="522"/>
      <c r="B830" s="522"/>
      <c r="C830" s="522"/>
      <c r="D830" s="522"/>
      <c r="E830" s="522"/>
      <c r="F830" s="522"/>
      <c r="G830" s="522"/>
      <c r="H830" s="522"/>
      <c r="I830" s="522"/>
      <c r="J830" s="522"/>
      <c r="K830" s="522"/>
      <c r="L830" s="522"/>
    </row>
    <row r="831" spans="1:12" x14ac:dyDescent="0.25">
      <c r="A831" s="522"/>
      <c r="B831" s="522"/>
      <c r="C831" s="522"/>
      <c r="D831" s="522"/>
      <c r="E831" s="522"/>
      <c r="F831" s="522"/>
      <c r="G831" s="522"/>
      <c r="H831" s="522"/>
      <c r="I831" s="522"/>
      <c r="J831" s="522"/>
      <c r="K831" s="522"/>
      <c r="L831" s="522"/>
    </row>
    <row r="832" spans="1:12" x14ac:dyDescent="0.25">
      <c r="A832" s="522"/>
      <c r="B832" s="522"/>
      <c r="C832" s="522"/>
      <c r="D832" s="522"/>
      <c r="E832" s="522"/>
      <c r="F832" s="522"/>
      <c r="G832" s="522"/>
      <c r="H832" s="522"/>
      <c r="I832" s="522"/>
      <c r="J832" s="522"/>
      <c r="K832" s="522"/>
      <c r="L832" s="522"/>
    </row>
    <row r="833" spans="1:12" x14ac:dyDescent="0.25">
      <c r="A833" s="522"/>
      <c r="B833" s="522"/>
      <c r="C833" s="522"/>
      <c r="D833" s="522"/>
      <c r="E833" s="522"/>
      <c r="F833" s="522"/>
      <c r="G833" s="522"/>
      <c r="H833" s="522"/>
      <c r="I833" s="522"/>
      <c r="J833" s="522"/>
      <c r="K833" s="522"/>
      <c r="L833" s="522"/>
    </row>
    <row r="834" spans="1:12" x14ac:dyDescent="0.25">
      <c r="A834" s="522"/>
      <c r="B834" s="522"/>
      <c r="C834" s="522"/>
      <c r="D834" s="522"/>
      <c r="E834" s="522"/>
      <c r="F834" s="522"/>
      <c r="G834" s="522"/>
      <c r="H834" s="522"/>
      <c r="I834" s="522"/>
      <c r="J834" s="522"/>
      <c r="K834" s="522"/>
      <c r="L834" s="522"/>
    </row>
    <row r="835" spans="1:12" x14ac:dyDescent="0.25">
      <c r="A835" s="522"/>
      <c r="B835" s="522"/>
      <c r="C835" s="522"/>
      <c r="D835" s="522"/>
      <c r="E835" s="522"/>
      <c r="F835" s="522"/>
      <c r="G835" s="522"/>
      <c r="H835" s="522"/>
      <c r="I835" s="522"/>
      <c r="J835" s="522"/>
      <c r="K835" s="522"/>
      <c r="L835" s="522"/>
    </row>
    <row r="836" spans="1:12" x14ac:dyDescent="0.25">
      <c r="A836" s="522"/>
      <c r="B836" s="522"/>
      <c r="C836" s="522"/>
      <c r="D836" s="522"/>
      <c r="E836" s="522"/>
      <c r="F836" s="522"/>
      <c r="G836" s="522"/>
      <c r="H836" s="522"/>
      <c r="I836" s="522"/>
      <c r="J836" s="522"/>
      <c r="K836" s="522"/>
      <c r="L836" s="522"/>
    </row>
    <row r="837" spans="1:12" x14ac:dyDescent="0.25">
      <c r="A837" s="522"/>
      <c r="B837" s="522"/>
      <c r="C837" s="522"/>
      <c r="D837" s="522"/>
      <c r="E837" s="522"/>
      <c r="F837" s="522"/>
      <c r="G837" s="522"/>
      <c r="H837" s="522"/>
      <c r="I837" s="522"/>
      <c r="J837" s="522"/>
      <c r="K837" s="522"/>
      <c r="L837" s="522"/>
    </row>
    <row r="838" spans="1:12" x14ac:dyDescent="0.25">
      <c r="A838" s="522"/>
      <c r="B838" s="522"/>
      <c r="C838" s="522"/>
      <c r="D838" s="522"/>
      <c r="E838" s="522"/>
      <c r="F838" s="522"/>
      <c r="G838" s="522"/>
      <c r="H838" s="522"/>
      <c r="I838" s="522"/>
      <c r="J838" s="522"/>
      <c r="K838" s="522"/>
      <c r="L838" s="522"/>
    </row>
    <row r="839" spans="1:12" x14ac:dyDescent="0.25">
      <c r="A839" s="522"/>
      <c r="B839" s="522"/>
      <c r="C839" s="522"/>
      <c r="D839" s="522"/>
      <c r="E839" s="522"/>
      <c r="F839" s="522"/>
      <c r="G839" s="522"/>
      <c r="H839" s="522"/>
      <c r="I839" s="522"/>
      <c r="J839" s="522"/>
      <c r="K839" s="522"/>
      <c r="L839" s="522"/>
    </row>
    <row r="840" spans="1:12" x14ac:dyDescent="0.25">
      <c r="A840" s="522"/>
      <c r="B840" s="522"/>
      <c r="C840" s="522"/>
      <c r="D840" s="522"/>
      <c r="E840" s="522"/>
      <c r="F840" s="522"/>
      <c r="G840" s="522"/>
      <c r="H840" s="522"/>
      <c r="I840" s="522"/>
      <c r="J840" s="522"/>
      <c r="K840" s="522"/>
      <c r="L840" s="522"/>
    </row>
    <row r="841" spans="1:12" x14ac:dyDescent="0.25">
      <c r="A841" s="522"/>
      <c r="B841" s="522"/>
      <c r="C841" s="522"/>
      <c r="D841" s="522"/>
      <c r="E841" s="522"/>
      <c r="F841" s="522"/>
      <c r="G841" s="522"/>
      <c r="H841" s="522"/>
      <c r="I841" s="522"/>
      <c r="J841" s="522"/>
      <c r="K841" s="522"/>
      <c r="L841" s="522"/>
    </row>
    <row r="842" spans="1:12" x14ac:dyDescent="0.25">
      <c r="A842" s="522"/>
      <c r="B842" s="522"/>
      <c r="C842" s="522"/>
      <c r="D842" s="522"/>
      <c r="E842" s="522"/>
      <c r="F842" s="522"/>
      <c r="G842" s="522"/>
      <c r="H842" s="522"/>
      <c r="I842" s="522"/>
      <c r="J842" s="522"/>
      <c r="K842" s="522"/>
      <c r="L842" s="522"/>
    </row>
    <row r="843" spans="1:12" x14ac:dyDescent="0.25">
      <c r="A843" s="522"/>
      <c r="B843" s="522"/>
      <c r="C843" s="522"/>
      <c r="D843" s="522"/>
      <c r="E843" s="522"/>
      <c r="F843" s="522"/>
      <c r="G843" s="522"/>
      <c r="H843" s="522"/>
      <c r="I843" s="522"/>
      <c r="J843" s="522"/>
      <c r="K843" s="522"/>
      <c r="L843" s="522"/>
    </row>
    <row r="844" spans="1:12" x14ac:dyDescent="0.25">
      <c r="A844" s="522"/>
      <c r="B844" s="522"/>
      <c r="C844" s="522"/>
      <c r="D844" s="522"/>
      <c r="E844" s="522"/>
      <c r="F844" s="522"/>
      <c r="G844" s="522"/>
      <c r="H844" s="522"/>
      <c r="I844" s="522"/>
      <c r="J844" s="522"/>
      <c r="K844" s="522"/>
      <c r="L844" s="522"/>
    </row>
    <row r="845" spans="1:12" x14ac:dyDescent="0.25">
      <c r="A845" s="522"/>
      <c r="B845" s="522"/>
      <c r="C845" s="522"/>
      <c r="D845" s="522"/>
      <c r="E845" s="522"/>
      <c r="F845" s="522"/>
      <c r="G845" s="522"/>
      <c r="H845" s="522"/>
      <c r="I845" s="522"/>
      <c r="J845" s="522"/>
      <c r="K845" s="522"/>
      <c r="L845" s="522"/>
    </row>
    <row r="846" spans="1:12" x14ac:dyDescent="0.25">
      <c r="A846" s="522"/>
      <c r="B846" s="522"/>
      <c r="C846" s="522"/>
      <c r="D846" s="522"/>
      <c r="E846" s="522"/>
      <c r="F846" s="522"/>
      <c r="G846" s="522"/>
      <c r="H846" s="522"/>
      <c r="I846" s="522"/>
      <c r="J846" s="522"/>
      <c r="K846" s="522"/>
      <c r="L846" s="522"/>
    </row>
    <row r="847" spans="1:12" x14ac:dyDescent="0.25">
      <c r="A847" s="522"/>
      <c r="B847" s="522"/>
      <c r="C847" s="522"/>
      <c r="D847" s="522"/>
      <c r="E847" s="522"/>
      <c r="F847" s="522"/>
      <c r="G847" s="522"/>
      <c r="H847" s="522"/>
      <c r="I847" s="522"/>
      <c r="J847" s="522"/>
      <c r="K847" s="522"/>
      <c r="L847" s="522"/>
    </row>
    <row r="848" spans="1:12" x14ac:dyDescent="0.25">
      <c r="A848" s="522"/>
      <c r="B848" s="522"/>
      <c r="C848" s="522"/>
      <c r="D848" s="522"/>
      <c r="E848" s="522"/>
      <c r="F848" s="522"/>
      <c r="G848" s="522"/>
      <c r="H848" s="522"/>
      <c r="I848" s="522"/>
      <c r="J848" s="522"/>
      <c r="K848" s="522"/>
      <c r="L848" s="522"/>
    </row>
    <row r="849" spans="1:12" x14ac:dyDescent="0.25">
      <c r="A849" s="522"/>
      <c r="B849" s="522"/>
      <c r="C849" s="522"/>
      <c r="D849" s="522"/>
      <c r="E849" s="522"/>
      <c r="F849" s="522"/>
      <c r="G849" s="522"/>
      <c r="H849" s="522"/>
      <c r="I849" s="522"/>
      <c r="J849" s="522"/>
      <c r="K849" s="522"/>
      <c r="L849" s="522"/>
    </row>
    <row r="850" spans="1:12" x14ac:dyDescent="0.25">
      <c r="A850" s="522"/>
      <c r="B850" s="522"/>
      <c r="C850" s="522"/>
      <c r="D850" s="522"/>
      <c r="E850" s="522"/>
      <c r="F850" s="522"/>
      <c r="G850" s="522"/>
      <c r="H850" s="522"/>
      <c r="I850" s="522"/>
      <c r="J850" s="522"/>
      <c r="K850" s="522"/>
      <c r="L850" s="522"/>
    </row>
    <row r="851" spans="1:12" x14ac:dyDescent="0.25">
      <c r="A851" s="522"/>
      <c r="B851" s="522"/>
      <c r="C851" s="522"/>
      <c r="D851" s="522"/>
      <c r="E851" s="522"/>
      <c r="F851" s="522"/>
      <c r="G851" s="522"/>
      <c r="H851" s="522"/>
      <c r="I851" s="522"/>
      <c r="J851" s="522"/>
      <c r="K851" s="522"/>
      <c r="L851" s="522"/>
    </row>
    <row r="852" spans="1:12" x14ac:dyDescent="0.25">
      <c r="A852" s="522"/>
      <c r="B852" s="522"/>
      <c r="C852" s="522"/>
      <c r="D852" s="522"/>
      <c r="E852" s="522"/>
      <c r="F852" s="522"/>
      <c r="G852" s="522"/>
      <c r="H852" s="522"/>
      <c r="I852" s="522"/>
      <c r="J852" s="522"/>
      <c r="K852" s="522"/>
      <c r="L852" s="522"/>
    </row>
    <row r="853" spans="1:12" x14ac:dyDescent="0.25">
      <c r="A853" s="522"/>
      <c r="B853" s="522"/>
      <c r="C853" s="522"/>
      <c r="D853" s="522"/>
      <c r="E853" s="522"/>
      <c r="F853" s="522"/>
      <c r="G853" s="522"/>
      <c r="H853" s="522"/>
      <c r="I853" s="522"/>
      <c r="J853" s="522"/>
      <c r="K853" s="522"/>
      <c r="L853" s="522"/>
    </row>
    <row r="854" spans="1:12" x14ac:dyDescent="0.25">
      <c r="A854" s="522"/>
      <c r="B854" s="522"/>
      <c r="C854" s="522"/>
      <c r="D854" s="522"/>
      <c r="E854" s="522"/>
      <c r="F854" s="522"/>
      <c r="G854" s="522"/>
      <c r="H854" s="522"/>
      <c r="I854" s="522"/>
      <c r="J854" s="522"/>
      <c r="K854" s="522"/>
      <c r="L854" s="522"/>
    </row>
    <row r="855" spans="1:12" x14ac:dyDescent="0.25">
      <c r="A855" s="522"/>
      <c r="B855" s="522"/>
      <c r="C855" s="522"/>
      <c r="D855" s="522"/>
      <c r="E855" s="522"/>
      <c r="F855" s="522"/>
      <c r="G855" s="522"/>
      <c r="H855" s="522"/>
      <c r="I855" s="522"/>
      <c r="J855" s="522"/>
      <c r="K855" s="522"/>
      <c r="L855" s="522"/>
    </row>
    <row r="856" spans="1:12" x14ac:dyDescent="0.25">
      <c r="A856" s="522"/>
      <c r="B856" s="522"/>
      <c r="C856" s="522"/>
      <c r="D856" s="522"/>
      <c r="E856" s="522"/>
      <c r="F856" s="522"/>
      <c r="G856" s="522"/>
      <c r="H856" s="522"/>
      <c r="I856" s="522"/>
      <c r="J856" s="522"/>
      <c r="K856" s="522"/>
      <c r="L856" s="522"/>
    </row>
    <row r="857" spans="1:12" x14ac:dyDescent="0.25">
      <c r="A857" s="522"/>
      <c r="B857" s="522"/>
      <c r="C857" s="522"/>
      <c r="D857" s="522"/>
      <c r="E857" s="522"/>
      <c r="F857" s="522"/>
      <c r="G857" s="522"/>
      <c r="H857" s="522"/>
      <c r="I857" s="522"/>
      <c r="J857" s="522"/>
      <c r="K857" s="522"/>
      <c r="L857" s="522"/>
    </row>
    <row r="858" spans="1:12" x14ac:dyDescent="0.25">
      <c r="A858" s="522"/>
      <c r="B858" s="522"/>
      <c r="C858" s="522"/>
      <c r="D858" s="522"/>
      <c r="E858" s="522"/>
      <c r="F858" s="522"/>
      <c r="G858" s="522"/>
      <c r="H858" s="522"/>
      <c r="I858" s="522"/>
      <c r="J858" s="522"/>
      <c r="K858" s="522"/>
      <c r="L858" s="522"/>
    </row>
    <row r="859" spans="1:12" x14ac:dyDescent="0.25">
      <c r="A859" s="522"/>
      <c r="B859" s="522"/>
      <c r="C859" s="522"/>
      <c r="D859" s="522"/>
      <c r="E859" s="522"/>
      <c r="F859" s="522"/>
      <c r="G859" s="522"/>
      <c r="H859" s="522"/>
      <c r="I859" s="522"/>
      <c r="J859" s="522"/>
      <c r="K859" s="522"/>
      <c r="L859" s="522"/>
    </row>
    <row r="860" spans="1:12" x14ac:dyDescent="0.25">
      <c r="A860" s="522"/>
      <c r="B860" s="522"/>
      <c r="C860" s="522"/>
      <c r="D860" s="522"/>
      <c r="E860" s="522"/>
      <c r="F860" s="522"/>
      <c r="G860" s="522"/>
      <c r="H860" s="522"/>
      <c r="I860" s="522"/>
      <c r="J860" s="522"/>
      <c r="K860" s="522"/>
      <c r="L860" s="522"/>
    </row>
    <row r="861" spans="1:12" x14ac:dyDescent="0.25">
      <c r="A861" s="522"/>
      <c r="B861" s="522"/>
      <c r="C861" s="522"/>
      <c r="D861" s="522"/>
      <c r="E861" s="522"/>
      <c r="F861" s="522"/>
      <c r="G861" s="522"/>
      <c r="H861" s="522"/>
      <c r="I861" s="522"/>
      <c r="J861" s="522"/>
      <c r="K861" s="522"/>
      <c r="L861" s="522"/>
    </row>
    <row r="862" spans="1:12" x14ac:dyDescent="0.25">
      <c r="A862" s="522"/>
      <c r="B862" s="522"/>
      <c r="C862" s="522"/>
      <c r="D862" s="522"/>
      <c r="E862" s="522"/>
      <c r="F862" s="522"/>
      <c r="G862" s="522"/>
      <c r="H862" s="522"/>
      <c r="I862" s="522"/>
      <c r="J862" s="522"/>
      <c r="K862" s="522"/>
      <c r="L862" s="522"/>
    </row>
    <row r="863" spans="1:12" x14ac:dyDescent="0.25">
      <c r="A863" s="522"/>
      <c r="B863" s="522"/>
      <c r="C863" s="522"/>
      <c r="D863" s="522"/>
      <c r="E863" s="522"/>
      <c r="F863" s="522"/>
      <c r="G863" s="522"/>
      <c r="H863" s="522"/>
      <c r="I863" s="522"/>
      <c r="J863" s="522"/>
      <c r="K863" s="522"/>
      <c r="L863" s="522"/>
    </row>
    <row r="864" spans="1:12" x14ac:dyDescent="0.25">
      <c r="A864" s="522"/>
      <c r="B864" s="522"/>
      <c r="C864" s="522"/>
      <c r="D864" s="522"/>
      <c r="E864" s="522"/>
      <c r="F864" s="522"/>
      <c r="G864" s="522"/>
      <c r="H864" s="522"/>
      <c r="I864" s="522"/>
      <c r="J864" s="522"/>
      <c r="K864" s="522"/>
      <c r="L864" s="522"/>
    </row>
    <row r="865" spans="1:12" x14ac:dyDescent="0.25">
      <c r="A865" s="522"/>
      <c r="B865" s="522"/>
      <c r="C865" s="522"/>
      <c r="D865" s="522"/>
      <c r="E865" s="522"/>
      <c r="F865" s="522"/>
      <c r="G865" s="522"/>
      <c r="H865" s="522"/>
      <c r="I865" s="522"/>
      <c r="J865" s="522"/>
      <c r="K865" s="522"/>
      <c r="L865" s="522"/>
    </row>
    <row r="866" spans="1:12" x14ac:dyDescent="0.25">
      <c r="A866" s="522"/>
      <c r="B866" s="522"/>
      <c r="C866" s="522"/>
      <c r="D866" s="522"/>
      <c r="E866" s="522"/>
      <c r="F866" s="522"/>
      <c r="G866" s="522"/>
      <c r="H866" s="522"/>
      <c r="I866" s="522"/>
      <c r="J866" s="522"/>
      <c r="K866" s="522"/>
      <c r="L866" s="522"/>
    </row>
    <row r="867" spans="1:12" x14ac:dyDescent="0.25">
      <c r="A867" s="522"/>
      <c r="B867" s="522"/>
      <c r="C867" s="522"/>
      <c r="D867" s="522"/>
      <c r="E867" s="522"/>
      <c r="F867" s="522"/>
      <c r="G867" s="522"/>
      <c r="H867" s="522"/>
      <c r="I867" s="522"/>
      <c r="J867" s="522"/>
      <c r="K867" s="522"/>
      <c r="L867" s="522"/>
    </row>
    <row r="868" spans="1:12" x14ac:dyDescent="0.25">
      <c r="A868" s="522"/>
      <c r="B868" s="522"/>
      <c r="C868" s="522"/>
      <c r="D868" s="522"/>
      <c r="E868" s="522"/>
      <c r="F868" s="522"/>
      <c r="G868" s="522"/>
      <c r="H868" s="522"/>
      <c r="I868" s="522"/>
      <c r="J868" s="522"/>
      <c r="K868" s="522"/>
      <c r="L868" s="522"/>
    </row>
    <row r="869" spans="1:12" x14ac:dyDescent="0.25">
      <c r="A869" s="522"/>
      <c r="B869" s="522"/>
      <c r="C869" s="522"/>
      <c r="D869" s="522"/>
      <c r="E869" s="522"/>
      <c r="F869" s="522"/>
      <c r="G869" s="522"/>
      <c r="H869" s="522"/>
      <c r="I869" s="522"/>
      <c r="J869" s="522"/>
      <c r="K869" s="522"/>
      <c r="L869" s="522"/>
    </row>
    <row r="870" spans="1:12" x14ac:dyDescent="0.25">
      <c r="A870" s="522"/>
      <c r="B870" s="522"/>
      <c r="C870" s="522"/>
      <c r="D870" s="522"/>
      <c r="E870" s="522"/>
      <c r="F870" s="522"/>
      <c r="G870" s="522"/>
      <c r="H870" s="522"/>
      <c r="I870" s="522"/>
      <c r="J870" s="522"/>
      <c r="K870" s="522"/>
      <c r="L870" s="522"/>
    </row>
    <row r="871" spans="1:12" x14ac:dyDescent="0.25">
      <c r="A871" s="522"/>
      <c r="B871" s="522"/>
      <c r="C871" s="522"/>
      <c r="D871" s="522"/>
      <c r="E871" s="522"/>
      <c r="F871" s="522"/>
      <c r="G871" s="522"/>
      <c r="H871" s="522"/>
      <c r="I871" s="522"/>
      <c r="J871" s="522"/>
      <c r="K871" s="522"/>
      <c r="L871" s="522"/>
    </row>
    <row r="872" spans="1:12" x14ac:dyDescent="0.25">
      <c r="A872" s="522"/>
      <c r="B872" s="522"/>
      <c r="C872" s="522"/>
      <c r="D872" s="522"/>
      <c r="E872" s="522"/>
      <c r="F872" s="522"/>
      <c r="G872" s="522"/>
      <c r="H872" s="522"/>
      <c r="I872" s="522"/>
      <c r="J872" s="522"/>
      <c r="K872" s="522"/>
      <c r="L872" s="522"/>
    </row>
    <row r="873" spans="1:12" x14ac:dyDescent="0.25">
      <c r="A873" s="522"/>
      <c r="B873" s="522"/>
      <c r="C873" s="522"/>
      <c r="D873" s="522"/>
      <c r="E873" s="522"/>
      <c r="F873" s="522"/>
      <c r="G873" s="522"/>
      <c r="H873" s="522"/>
      <c r="I873" s="522"/>
      <c r="J873" s="522"/>
      <c r="K873" s="522"/>
      <c r="L873" s="522"/>
    </row>
    <row r="874" spans="1:12" x14ac:dyDescent="0.25">
      <c r="A874" s="522"/>
      <c r="B874" s="522"/>
      <c r="C874" s="522"/>
      <c r="D874" s="522"/>
      <c r="E874" s="522"/>
      <c r="F874" s="522"/>
      <c r="G874" s="522"/>
      <c r="H874" s="522"/>
      <c r="I874" s="522"/>
      <c r="J874" s="522"/>
      <c r="K874" s="522"/>
      <c r="L874" s="522"/>
    </row>
    <row r="875" spans="1:12" x14ac:dyDescent="0.25">
      <c r="A875" s="522"/>
      <c r="B875" s="522"/>
      <c r="C875" s="522"/>
      <c r="D875" s="522"/>
      <c r="E875" s="522"/>
      <c r="F875" s="522"/>
      <c r="G875" s="522"/>
      <c r="H875" s="522"/>
      <c r="I875" s="522"/>
      <c r="J875" s="522"/>
      <c r="K875" s="522"/>
      <c r="L875" s="522"/>
    </row>
    <row r="876" spans="1:12" x14ac:dyDescent="0.25">
      <c r="A876" s="522"/>
      <c r="B876" s="522"/>
      <c r="C876" s="522"/>
      <c r="D876" s="522"/>
      <c r="E876" s="522"/>
      <c r="F876" s="522"/>
      <c r="G876" s="522"/>
      <c r="H876" s="522"/>
      <c r="I876" s="522"/>
      <c r="J876" s="522"/>
      <c r="K876" s="522"/>
      <c r="L876" s="522"/>
    </row>
    <row r="877" spans="1:12" x14ac:dyDescent="0.25">
      <c r="A877" s="522"/>
      <c r="B877" s="522"/>
      <c r="C877" s="522"/>
      <c r="D877" s="522"/>
      <c r="E877" s="522"/>
      <c r="F877" s="522"/>
      <c r="G877" s="522"/>
      <c r="H877" s="522"/>
      <c r="I877" s="522"/>
      <c r="J877" s="522"/>
      <c r="K877" s="522"/>
      <c r="L877" s="522"/>
    </row>
    <row r="878" spans="1:12" x14ac:dyDescent="0.25">
      <c r="A878" s="522"/>
      <c r="B878" s="522"/>
      <c r="C878" s="522"/>
      <c r="D878" s="522"/>
      <c r="E878" s="522"/>
      <c r="F878" s="522"/>
      <c r="G878" s="522"/>
      <c r="H878" s="522"/>
      <c r="I878" s="522"/>
      <c r="J878" s="522"/>
      <c r="K878" s="522"/>
      <c r="L878" s="522"/>
    </row>
    <row r="879" spans="1:12" x14ac:dyDescent="0.25">
      <c r="A879" s="522"/>
      <c r="B879" s="522"/>
      <c r="C879" s="522"/>
      <c r="D879" s="522"/>
      <c r="E879" s="522"/>
      <c r="F879" s="522"/>
      <c r="G879" s="522"/>
      <c r="H879" s="522"/>
      <c r="I879" s="522"/>
      <c r="J879" s="522"/>
      <c r="K879" s="522"/>
      <c r="L879" s="522"/>
    </row>
    <row r="880" spans="1:12" x14ac:dyDescent="0.25">
      <c r="A880" s="522"/>
      <c r="B880" s="522"/>
      <c r="C880" s="522"/>
      <c r="D880" s="522"/>
      <c r="E880" s="522"/>
      <c r="F880" s="522"/>
      <c r="G880" s="522"/>
      <c r="H880" s="522"/>
      <c r="I880" s="522"/>
      <c r="J880" s="522"/>
      <c r="K880" s="522"/>
      <c r="L880" s="522"/>
    </row>
    <row r="881" spans="1:12" x14ac:dyDescent="0.25">
      <c r="A881" s="522"/>
      <c r="B881" s="522"/>
      <c r="C881" s="522"/>
      <c r="D881" s="522"/>
      <c r="E881" s="522"/>
      <c r="F881" s="522"/>
      <c r="G881" s="522"/>
      <c r="H881" s="522"/>
      <c r="I881" s="522"/>
      <c r="J881" s="522"/>
      <c r="K881" s="522"/>
      <c r="L881" s="522"/>
    </row>
    <row r="882" spans="1:12" x14ac:dyDescent="0.25">
      <c r="A882" s="522"/>
      <c r="B882" s="522"/>
      <c r="C882" s="522"/>
      <c r="D882" s="522"/>
      <c r="E882" s="522"/>
      <c r="F882" s="522"/>
      <c r="G882" s="522"/>
      <c r="H882" s="522"/>
      <c r="I882" s="522"/>
      <c r="J882" s="522"/>
      <c r="K882" s="522"/>
      <c r="L882" s="522"/>
    </row>
    <row r="883" spans="1:12" x14ac:dyDescent="0.25">
      <c r="A883" s="522"/>
      <c r="B883" s="522"/>
      <c r="C883" s="522"/>
      <c r="D883" s="522"/>
      <c r="E883" s="522"/>
      <c r="F883" s="522"/>
      <c r="G883" s="522"/>
      <c r="H883" s="522"/>
      <c r="I883" s="522"/>
      <c r="J883" s="522"/>
      <c r="K883" s="522"/>
      <c r="L883" s="522"/>
    </row>
    <row r="884" spans="1:12" x14ac:dyDescent="0.25">
      <c r="A884" s="522"/>
      <c r="B884" s="522"/>
      <c r="C884" s="522"/>
      <c r="D884" s="522"/>
      <c r="E884" s="522"/>
      <c r="F884" s="522"/>
      <c r="G884" s="522"/>
      <c r="H884" s="522"/>
      <c r="I884" s="522"/>
      <c r="J884" s="522"/>
      <c r="K884" s="522"/>
      <c r="L884" s="522"/>
    </row>
    <row r="885" spans="1:12" x14ac:dyDescent="0.25">
      <c r="A885" s="522"/>
      <c r="B885" s="522"/>
      <c r="C885" s="522"/>
      <c r="D885" s="522"/>
      <c r="E885" s="522"/>
      <c r="F885" s="522"/>
      <c r="G885" s="522"/>
      <c r="H885" s="522"/>
      <c r="I885" s="522"/>
      <c r="J885" s="522"/>
      <c r="K885" s="522"/>
      <c r="L885" s="522"/>
    </row>
    <row r="886" spans="1:12" x14ac:dyDescent="0.25">
      <c r="A886" s="522"/>
      <c r="B886" s="522"/>
      <c r="C886" s="522"/>
      <c r="D886" s="522"/>
      <c r="E886" s="522"/>
      <c r="F886" s="522"/>
      <c r="G886" s="522"/>
      <c r="H886" s="522"/>
      <c r="I886" s="522"/>
      <c r="J886" s="522"/>
      <c r="K886" s="522"/>
      <c r="L886" s="522"/>
    </row>
    <row r="887" spans="1:12" x14ac:dyDescent="0.25">
      <c r="A887" s="522"/>
      <c r="B887" s="522"/>
      <c r="C887" s="522"/>
      <c r="D887" s="522"/>
      <c r="E887" s="522"/>
      <c r="F887" s="522"/>
      <c r="G887" s="522"/>
      <c r="H887" s="522"/>
      <c r="I887" s="522"/>
      <c r="J887" s="522"/>
      <c r="K887" s="522"/>
      <c r="L887" s="522"/>
    </row>
    <row r="888" spans="1:12" x14ac:dyDescent="0.25">
      <c r="A888" s="522"/>
      <c r="B888" s="522"/>
      <c r="C888" s="522"/>
      <c r="D888" s="522"/>
      <c r="E888" s="522"/>
      <c r="F888" s="522"/>
      <c r="G888" s="522"/>
      <c r="H888" s="522"/>
      <c r="I888" s="522"/>
      <c r="J888" s="522"/>
      <c r="K888" s="522"/>
      <c r="L888" s="522"/>
    </row>
    <row r="889" spans="1:12" x14ac:dyDescent="0.25">
      <c r="A889" s="522"/>
      <c r="B889" s="522"/>
      <c r="C889" s="522"/>
      <c r="D889" s="522"/>
      <c r="E889" s="522"/>
      <c r="F889" s="522"/>
      <c r="G889" s="522"/>
      <c r="H889" s="522"/>
      <c r="I889" s="522"/>
      <c r="J889" s="522"/>
      <c r="K889" s="522"/>
      <c r="L889" s="522"/>
    </row>
    <row r="890" spans="1:12" x14ac:dyDescent="0.25">
      <c r="A890" s="522"/>
      <c r="B890" s="522"/>
      <c r="C890" s="522"/>
      <c r="D890" s="522"/>
      <c r="E890" s="522"/>
      <c r="F890" s="522"/>
      <c r="G890" s="522"/>
      <c r="H890" s="522"/>
      <c r="I890" s="522"/>
      <c r="J890" s="522"/>
      <c r="K890" s="522"/>
      <c r="L890" s="522"/>
    </row>
    <row r="891" spans="1:12" x14ac:dyDescent="0.25">
      <c r="A891" s="522"/>
      <c r="B891" s="522"/>
      <c r="C891" s="522"/>
      <c r="D891" s="522"/>
      <c r="E891" s="522"/>
      <c r="F891" s="522"/>
      <c r="G891" s="522"/>
      <c r="H891" s="522"/>
      <c r="I891" s="522"/>
      <c r="J891" s="522"/>
      <c r="K891" s="522"/>
      <c r="L891" s="522"/>
    </row>
    <row r="892" spans="1:12" x14ac:dyDescent="0.25">
      <c r="A892" s="522"/>
      <c r="B892" s="522"/>
      <c r="C892" s="522"/>
      <c r="D892" s="522"/>
      <c r="E892" s="522"/>
      <c r="F892" s="522"/>
      <c r="G892" s="522"/>
      <c r="H892" s="522"/>
      <c r="I892" s="522"/>
      <c r="J892" s="522"/>
      <c r="K892" s="522"/>
      <c r="L892" s="522"/>
    </row>
    <row r="893" spans="1:12" x14ac:dyDescent="0.25">
      <c r="A893" s="522"/>
      <c r="B893" s="522"/>
      <c r="C893" s="522"/>
      <c r="D893" s="522"/>
      <c r="E893" s="522"/>
      <c r="F893" s="522"/>
      <c r="G893" s="522"/>
      <c r="H893" s="522"/>
      <c r="I893" s="522"/>
      <c r="J893" s="522"/>
      <c r="K893" s="522"/>
      <c r="L893" s="522"/>
    </row>
    <row r="894" spans="1:12" x14ac:dyDescent="0.25">
      <c r="A894" s="522"/>
      <c r="B894" s="522"/>
      <c r="C894" s="522"/>
      <c r="D894" s="522"/>
      <c r="E894" s="522"/>
      <c r="F894" s="522"/>
      <c r="G894" s="522"/>
      <c r="H894" s="522"/>
      <c r="I894" s="522"/>
      <c r="J894" s="522"/>
      <c r="K894" s="522"/>
      <c r="L894" s="522"/>
    </row>
    <row r="895" spans="1:12" x14ac:dyDescent="0.25">
      <c r="A895" s="522"/>
      <c r="B895" s="522"/>
      <c r="C895" s="522"/>
      <c r="D895" s="522"/>
      <c r="E895" s="522"/>
      <c r="F895" s="522"/>
      <c r="G895" s="522"/>
      <c r="H895" s="522"/>
      <c r="I895" s="522"/>
      <c r="J895" s="522"/>
      <c r="K895" s="522"/>
      <c r="L895" s="522"/>
    </row>
    <row r="896" spans="1:12" x14ac:dyDescent="0.25">
      <c r="A896" s="522"/>
      <c r="B896" s="522"/>
      <c r="C896" s="522"/>
      <c r="D896" s="522"/>
      <c r="E896" s="522"/>
      <c r="F896" s="522"/>
      <c r="G896" s="522"/>
      <c r="H896" s="522"/>
      <c r="I896" s="522"/>
      <c r="J896" s="522"/>
      <c r="K896" s="522"/>
      <c r="L896" s="522"/>
    </row>
    <row r="897" spans="1:12" x14ac:dyDescent="0.25">
      <c r="A897" s="522"/>
      <c r="B897" s="522"/>
      <c r="C897" s="522"/>
      <c r="D897" s="522"/>
      <c r="E897" s="522"/>
      <c r="F897" s="522"/>
      <c r="G897" s="522"/>
      <c r="H897" s="522"/>
      <c r="I897" s="522"/>
      <c r="J897" s="522"/>
      <c r="K897" s="522"/>
      <c r="L897" s="522"/>
    </row>
    <row r="898" spans="1:12" x14ac:dyDescent="0.25">
      <c r="A898" s="522"/>
      <c r="B898" s="522"/>
      <c r="C898" s="522"/>
      <c r="D898" s="522"/>
      <c r="E898" s="522"/>
      <c r="F898" s="522"/>
      <c r="G898" s="522"/>
      <c r="H898" s="522"/>
      <c r="I898" s="522"/>
      <c r="J898" s="522"/>
      <c r="K898" s="522"/>
      <c r="L898" s="522"/>
    </row>
    <row r="899" spans="1:12" x14ac:dyDescent="0.25">
      <c r="A899" s="522"/>
      <c r="B899" s="522"/>
      <c r="C899" s="522"/>
      <c r="D899" s="522"/>
      <c r="E899" s="522"/>
      <c r="F899" s="522"/>
      <c r="G899" s="522"/>
      <c r="H899" s="522"/>
      <c r="I899" s="522"/>
      <c r="J899" s="522"/>
      <c r="K899" s="522"/>
      <c r="L899" s="522"/>
    </row>
    <row r="900" spans="1:12" x14ac:dyDescent="0.25">
      <c r="A900" s="522"/>
      <c r="B900" s="522"/>
      <c r="C900" s="522"/>
      <c r="D900" s="522"/>
      <c r="E900" s="522"/>
      <c r="F900" s="522"/>
      <c r="G900" s="522"/>
      <c r="H900" s="522"/>
      <c r="I900" s="522"/>
      <c r="J900" s="522"/>
      <c r="K900" s="522"/>
      <c r="L900" s="522"/>
    </row>
    <row r="901" spans="1:12" x14ac:dyDescent="0.25">
      <c r="A901" s="522"/>
      <c r="B901" s="522"/>
      <c r="C901" s="522"/>
      <c r="D901" s="522"/>
      <c r="E901" s="522"/>
      <c r="F901" s="522"/>
      <c r="G901" s="522"/>
      <c r="H901" s="522"/>
      <c r="I901" s="522"/>
      <c r="J901" s="522"/>
      <c r="K901" s="522"/>
      <c r="L901" s="522"/>
    </row>
    <row r="902" spans="1:12" x14ac:dyDescent="0.25">
      <c r="A902" s="522"/>
      <c r="B902" s="522"/>
      <c r="C902" s="522"/>
      <c r="D902" s="522"/>
      <c r="E902" s="522"/>
      <c r="F902" s="522"/>
      <c r="G902" s="522"/>
      <c r="H902" s="522"/>
      <c r="I902" s="522"/>
      <c r="J902" s="522"/>
      <c r="K902" s="522"/>
      <c r="L902" s="522"/>
    </row>
    <row r="903" spans="1:12" x14ac:dyDescent="0.25">
      <c r="A903" s="522"/>
      <c r="B903" s="522"/>
      <c r="C903" s="522"/>
      <c r="D903" s="522"/>
      <c r="E903" s="522"/>
      <c r="F903" s="522"/>
      <c r="G903" s="522"/>
      <c r="H903" s="522"/>
      <c r="I903" s="522"/>
      <c r="J903" s="522"/>
      <c r="K903" s="522"/>
      <c r="L903" s="522"/>
    </row>
    <row r="904" spans="1:12" x14ac:dyDescent="0.25">
      <c r="A904" s="522"/>
      <c r="B904" s="522"/>
      <c r="C904" s="522"/>
      <c r="D904" s="522"/>
      <c r="E904" s="522"/>
      <c r="F904" s="522"/>
      <c r="G904" s="522"/>
      <c r="H904" s="522"/>
      <c r="I904" s="522"/>
      <c r="J904" s="522"/>
      <c r="K904" s="522"/>
      <c r="L904" s="522"/>
    </row>
    <row r="905" spans="1:12" x14ac:dyDescent="0.25">
      <c r="A905" s="522"/>
      <c r="B905" s="522"/>
      <c r="C905" s="522"/>
      <c r="D905" s="522"/>
      <c r="E905" s="522"/>
      <c r="F905" s="522"/>
      <c r="G905" s="522"/>
      <c r="H905" s="522"/>
      <c r="I905" s="522"/>
      <c r="J905" s="522"/>
      <c r="K905" s="522"/>
      <c r="L905" s="522"/>
    </row>
    <row r="906" spans="1:12" x14ac:dyDescent="0.25">
      <c r="A906" s="522"/>
      <c r="B906" s="522"/>
      <c r="C906" s="522"/>
      <c r="D906" s="522"/>
      <c r="E906" s="522"/>
      <c r="F906" s="522"/>
      <c r="G906" s="522"/>
      <c r="H906" s="522"/>
      <c r="I906" s="522"/>
      <c r="J906" s="522"/>
      <c r="K906" s="522"/>
      <c r="L906" s="522"/>
    </row>
    <row r="907" spans="1:12" x14ac:dyDescent="0.25">
      <c r="A907" s="522"/>
      <c r="B907" s="522"/>
      <c r="C907" s="522"/>
      <c r="D907" s="522"/>
      <c r="E907" s="522"/>
      <c r="F907" s="522"/>
      <c r="G907" s="522"/>
      <c r="H907" s="522"/>
      <c r="I907" s="522"/>
      <c r="J907" s="522"/>
      <c r="K907" s="522"/>
      <c r="L907" s="522"/>
    </row>
    <row r="908" spans="1:12" x14ac:dyDescent="0.25">
      <c r="A908" s="522"/>
      <c r="B908" s="522"/>
      <c r="C908" s="522"/>
      <c r="D908" s="522"/>
      <c r="E908" s="522"/>
      <c r="F908" s="522"/>
      <c r="G908" s="522"/>
      <c r="H908" s="522"/>
      <c r="I908" s="522"/>
      <c r="J908" s="522"/>
      <c r="K908" s="522"/>
      <c r="L908" s="522"/>
    </row>
    <row r="909" spans="1:12" x14ac:dyDescent="0.25">
      <c r="A909" s="522"/>
      <c r="B909" s="522"/>
      <c r="C909" s="522"/>
      <c r="D909" s="522"/>
      <c r="E909" s="522"/>
      <c r="F909" s="522"/>
      <c r="G909" s="522"/>
      <c r="H909" s="522"/>
      <c r="I909" s="522"/>
      <c r="J909" s="522"/>
      <c r="K909" s="522"/>
      <c r="L909" s="522"/>
    </row>
    <row r="910" spans="1:12" x14ac:dyDescent="0.25">
      <c r="A910" s="522"/>
      <c r="B910" s="522"/>
      <c r="C910" s="522"/>
      <c r="D910" s="522"/>
      <c r="E910" s="522"/>
      <c r="F910" s="522"/>
      <c r="G910" s="522"/>
      <c r="H910" s="522"/>
      <c r="I910" s="522"/>
      <c r="J910" s="522"/>
      <c r="K910" s="522"/>
      <c r="L910" s="522"/>
    </row>
    <row r="911" spans="1:12" x14ac:dyDescent="0.25">
      <c r="A911" s="522"/>
      <c r="B911" s="522"/>
      <c r="C911" s="522"/>
      <c r="D911" s="522"/>
      <c r="E911" s="522"/>
      <c r="F911" s="522"/>
      <c r="G911" s="522"/>
      <c r="H911" s="522"/>
      <c r="I911" s="522"/>
      <c r="J911" s="522"/>
      <c r="K911" s="522"/>
      <c r="L911" s="522"/>
    </row>
    <row r="912" spans="1:12" x14ac:dyDescent="0.25">
      <c r="A912" s="522"/>
      <c r="B912" s="522"/>
      <c r="C912" s="522"/>
      <c r="D912" s="522"/>
      <c r="E912" s="522"/>
      <c r="F912" s="522"/>
      <c r="G912" s="522"/>
      <c r="H912" s="522"/>
      <c r="I912" s="522"/>
      <c r="J912" s="522"/>
      <c r="K912" s="522"/>
      <c r="L912" s="522"/>
    </row>
    <row r="913" spans="1:12" x14ac:dyDescent="0.25">
      <c r="A913" s="522"/>
      <c r="B913" s="522"/>
      <c r="C913" s="522"/>
      <c r="D913" s="522"/>
      <c r="E913" s="522"/>
      <c r="F913" s="522"/>
      <c r="G913" s="522"/>
      <c r="H913" s="522"/>
      <c r="I913" s="522"/>
      <c r="J913" s="522"/>
      <c r="K913" s="522"/>
      <c r="L913" s="522"/>
    </row>
    <row r="914" spans="1:12" x14ac:dyDescent="0.25">
      <c r="A914" s="522"/>
      <c r="B914" s="522"/>
      <c r="C914" s="522"/>
      <c r="D914" s="522"/>
      <c r="E914" s="522"/>
      <c r="F914" s="522"/>
      <c r="G914" s="522"/>
      <c r="H914" s="522"/>
      <c r="I914" s="522"/>
      <c r="J914" s="522"/>
      <c r="K914" s="522"/>
      <c r="L914" s="522"/>
    </row>
    <row r="915" spans="1:12" x14ac:dyDescent="0.25">
      <c r="A915" s="522"/>
      <c r="B915" s="522"/>
      <c r="C915" s="522"/>
      <c r="D915" s="522"/>
      <c r="E915" s="522"/>
      <c r="F915" s="522"/>
      <c r="G915" s="522"/>
      <c r="H915" s="522"/>
      <c r="I915" s="522"/>
      <c r="J915" s="522"/>
      <c r="K915" s="522"/>
      <c r="L915" s="522"/>
    </row>
    <row r="916" spans="1:12" x14ac:dyDescent="0.25">
      <c r="A916" s="522"/>
      <c r="B916" s="522"/>
      <c r="C916" s="522"/>
      <c r="D916" s="522"/>
      <c r="E916" s="522"/>
      <c r="F916" s="522"/>
      <c r="G916" s="522"/>
      <c r="H916" s="522"/>
      <c r="I916" s="522"/>
      <c r="J916" s="522"/>
      <c r="K916" s="522"/>
      <c r="L916" s="522"/>
    </row>
    <row r="917" spans="1:12" x14ac:dyDescent="0.25">
      <c r="A917" s="522"/>
      <c r="B917" s="522"/>
      <c r="C917" s="522"/>
      <c r="D917" s="522"/>
      <c r="E917" s="522"/>
      <c r="F917" s="522"/>
      <c r="G917" s="522"/>
      <c r="H917" s="522"/>
      <c r="I917" s="522"/>
      <c r="J917" s="522"/>
      <c r="K917" s="522"/>
      <c r="L917" s="522"/>
    </row>
    <row r="918" spans="1:12" x14ac:dyDescent="0.25">
      <c r="A918" s="522"/>
      <c r="B918" s="522"/>
      <c r="C918" s="522"/>
      <c r="D918" s="522"/>
      <c r="E918" s="522"/>
      <c r="F918" s="522"/>
      <c r="G918" s="522"/>
      <c r="H918" s="522"/>
      <c r="I918" s="522"/>
      <c r="J918" s="522"/>
      <c r="K918" s="522"/>
      <c r="L918" s="522"/>
    </row>
    <row r="919" spans="1:12" x14ac:dyDescent="0.25">
      <c r="A919" s="522"/>
      <c r="B919" s="522"/>
      <c r="C919" s="522"/>
      <c r="D919" s="522"/>
      <c r="E919" s="522"/>
      <c r="F919" s="522"/>
      <c r="G919" s="522"/>
      <c r="H919" s="522"/>
      <c r="I919" s="522"/>
      <c r="J919" s="522"/>
      <c r="K919" s="522"/>
      <c r="L919" s="522"/>
    </row>
    <row r="920" spans="1:12" x14ac:dyDescent="0.25">
      <c r="A920" s="522"/>
      <c r="B920" s="522"/>
      <c r="C920" s="522"/>
      <c r="D920" s="522"/>
      <c r="E920" s="522"/>
      <c r="F920" s="522"/>
      <c r="G920" s="522"/>
      <c r="H920" s="522"/>
      <c r="I920" s="522"/>
      <c r="J920" s="522"/>
      <c r="K920" s="522"/>
      <c r="L920" s="522"/>
    </row>
    <row r="921" spans="1:12" x14ac:dyDescent="0.25">
      <c r="A921" s="522"/>
      <c r="B921" s="522"/>
      <c r="C921" s="522"/>
      <c r="D921" s="522"/>
      <c r="E921" s="522"/>
      <c r="F921" s="522"/>
      <c r="G921" s="522"/>
      <c r="H921" s="522"/>
      <c r="I921" s="522"/>
      <c r="J921" s="522"/>
      <c r="K921" s="522"/>
      <c r="L921" s="522"/>
    </row>
    <row r="922" spans="1:12" x14ac:dyDescent="0.25">
      <c r="A922" s="522"/>
      <c r="B922" s="522"/>
      <c r="C922" s="522"/>
      <c r="D922" s="522"/>
      <c r="E922" s="522"/>
      <c r="F922" s="522"/>
      <c r="G922" s="522"/>
      <c r="H922" s="522"/>
      <c r="I922" s="522"/>
      <c r="J922" s="522"/>
      <c r="K922" s="522"/>
      <c r="L922" s="522"/>
    </row>
    <row r="923" spans="1:12" x14ac:dyDescent="0.25">
      <c r="A923" s="522"/>
      <c r="B923" s="522"/>
      <c r="C923" s="522"/>
      <c r="D923" s="522"/>
      <c r="E923" s="522"/>
      <c r="F923" s="522"/>
      <c r="G923" s="522"/>
      <c r="H923" s="522"/>
      <c r="I923" s="522"/>
      <c r="J923" s="522"/>
      <c r="K923" s="522"/>
      <c r="L923" s="522"/>
    </row>
    <row r="924" spans="1:12" x14ac:dyDescent="0.25">
      <c r="A924" s="522"/>
      <c r="B924" s="522"/>
      <c r="C924" s="522"/>
      <c r="D924" s="522"/>
      <c r="E924" s="522"/>
      <c r="F924" s="522"/>
      <c r="G924" s="522"/>
      <c r="H924" s="522"/>
      <c r="I924" s="522"/>
      <c r="J924" s="522"/>
      <c r="K924" s="522"/>
      <c r="L924" s="522"/>
    </row>
    <row r="925" spans="1:12" x14ac:dyDescent="0.25">
      <c r="A925" s="522"/>
      <c r="B925" s="522"/>
      <c r="C925" s="522"/>
      <c r="D925" s="522"/>
      <c r="E925" s="522"/>
      <c r="F925" s="522"/>
      <c r="G925" s="522"/>
      <c r="H925" s="522"/>
      <c r="I925" s="522"/>
      <c r="J925" s="522"/>
      <c r="K925" s="522"/>
      <c r="L925" s="522"/>
    </row>
    <row r="926" spans="1:12" x14ac:dyDescent="0.25">
      <c r="A926" s="522"/>
      <c r="B926" s="522"/>
      <c r="C926" s="522"/>
      <c r="D926" s="522"/>
      <c r="E926" s="522"/>
      <c r="F926" s="522"/>
      <c r="G926" s="522"/>
      <c r="H926" s="522"/>
      <c r="I926" s="522"/>
      <c r="J926" s="522"/>
      <c r="K926" s="522"/>
      <c r="L926" s="522"/>
    </row>
    <row r="927" spans="1:12" x14ac:dyDescent="0.25">
      <c r="A927" s="522"/>
      <c r="B927" s="522"/>
      <c r="C927" s="522"/>
      <c r="D927" s="522"/>
      <c r="E927" s="522"/>
      <c r="F927" s="522"/>
      <c r="G927" s="522"/>
      <c r="H927" s="522"/>
      <c r="I927" s="522"/>
      <c r="J927" s="522"/>
      <c r="K927" s="522"/>
      <c r="L927" s="522"/>
    </row>
    <row r="928" spans="1:12" x14ac:dyDescent="0.25">
      <c r="A928" s="522"/>
      <c r="B928" s="522"/>
      <c r="C928" s="522"/>
      <c r="D928" s="522"/>
      <c r="E928" s="522"/>
      <c r="F928" s="522"/>
      <c r="G928" s="522"/>
      <c r="H928" s="522"/>
      <c r="I928" s="522"/>
      <c r="J928" s="522"/>
      <c r="K928" s="522"/>
      <c r="L928" s="522"/>
    </row>
    <row r="929" spans="1:12" x14ac:dyDescent="0.25">
      <c r="A929" s="522"/>
      <c r="B929" s="522"/>
      <c r="C929" s="522"/>
      <c r="D929" s="522"/>
      <c r="E929" s="522"/>
      <c r="F929" s="522"/>
      <c r="G929" s="522"/>
      <c r="H929" s="522"/>
      <c r="I929" s="522"/>
      <c r="J929" s="522"/>
      <c r="K929" s="522"/>
      <c r="L929" s="522"/>
    </row>
    <row r="930" spans="1:12" x14ac:dyDescent="0.25">
      <c r="A930" s="522"/>
      <c r="B930" s="522"/>
      <c r="C930" s="522"/>
      <c r="D930" s="522"/>
      <c r="E930" s="522"/>
      <c r="F930" s="522"/>
      <c r="G930" s="522"/>
      <c r="H930" s="522"/>
      <c r="I930" s="522"/>
      <c r="J930" s="522"/>
      <c r="K930" s="522"/>
      <c r="L930" s="522"/>
    </row>
    <row r="931" spans="1:12" x14ac:dyDescent="0.25">
      <c r="A931" s="522"/>
      <c r="B931" s="522"/>
      <c r="C931" s="522"/>
      <c r="D931" s="522"/>
      <c r="E931" s="522"/>
      <c r="F931" s="522"/>
      <c r="G931" s="522"/>
      <c r="H931" s="522"/>
      <c r="I931" s="522"/>
      <c r="J931" s="522"/>
      <c r="K931" s="522"/>
      <c r="L931" s="522"/>
    </row>
    <row r="932" spans="1:12" x14ac:dyDescent="0.25">
      <c r="A932" s="522"/>
      <c r="B932" s="522"/>
      <c r="C932" s="522"/>
      <c r="D932" s="522"/>
      <c r="E932" s="522"/>
      <c r="F932" s="522"/>
      <c r="G932" s="522"/>
      <c r="H932" s="522"/>
      <c r="I932" s="522"/>
      <c r="J932" s="522"/>
      <c r="K932" s="522"/>
      <c r="L932" s="522"/>
    </row>
    <row r="933" spans="1:12" x14ac:dyDescent="0.25">
      <c r="A933" s="522"/>
      <c r="B933" s="522"/>
      <c r="C933" s="522"/>
      <c r="D933" s="522"/>
      <c r="E933" s="522"/>
      <c r="F933" s="522"/>
      <c r="G933" s="522"/>
      <c r="H933" s="522"/>
      <c r="I933" s="522"/>
      <c r="J933" s="522"/>
      <c r="K933" s="522"/>
      <c r="L933" s="522"/>
    </row>
    <row r="934" spans="1:12" x14ac:dyDescent="0.25">
      <c r="A934" s="522"/>
      <c r="B934" s="522"/>
      <c r="C934" s="522"/>
      <c r="D934" s="522"/>
      <c r="E934" s="522"/>
      <c r="F934" s="522"/>
      <c r="G934" s="522"/>
      <c r="H934" s="522"/>
      <c r="I934" s="522"/>
      <c r="J934" s="522"/>
      <c r="K934" s="522"/>
      <c r="L934" s="522"/>
    </row>
    <row r="935" spans="1:12" x14ac:dyDescent="0.25">
      <c r="A935" s="522"/>
      <c r="B935" s="522"/>
      <c r="C935" s="522"/>
      <c r="D935" s="522"/>
      <c r="E935" s="522"/>
      <c r="F935" s="522"/>
      <c r="G935" s="522"/>
      <c r="H935" s="522"/>
      <c r="I935" s="522"/>
      <c r="J935" s="522"/>
      <c r="K935" s="522"/>
      <c r="L935" s="522"/>
    </row>
    <row r="936" spans="1:12" x14ac:dyDescent="0.25">
      <c r="A936" s="522"/>
      <c r="B936" s="522"/>
      <c r="C936" s="522"/>
      <c r="D936" s="522"/>
      <c r="E936" s="522"/>
      <c r="F936" s="522"/>
      <c r="G936" s="522"/>
      <c r="H936" s="522"/>
      <c r="I936" s="522"/>
      <c r="J936" s="522"/>
      <c r="K936" s="522"/>
      <c r="L936" s="522"/>
    </row>
    <row r="937" spans="1:12" x14ac:dyDescent="0.25">
      <c r="A937" s="522"/>
      <c r="B937" s="522"/>
      <c r="C937" s="522"/>
      <c r="D937" s="522"/>
      <c r="E937" s="522"/>
      <c r="F937" s="522"/>
      <c r="G937" s="522"/>
      <c r="H937" s="522"/>
      <c r="I937" s="522"/>
      <c r="J937" s="522"/>
      <c r="K937" s="522"/>
      <c r="L937" s="522"/>
    </row>
    <row r="938" spans="1:12" x14ac:dyDescent="0.25">
      <c r="A938" s="522"/>
      <c r="B938" s="522"/>
      <c r="C938" s="522"/>
      <c r="D938" s="522"/>
      <c r="E938" s="522"/>
      <c r="F938" s="522"/>
      <c r="G938" s="522"/>
      <c r="H938" s="522"/>
      <c r="I938" s="522"/>
      <c r="J938" s="522"/>
      <c r="K938" s="522"/>
      <c r="L938" s="522"/>
    </row>
    <row r="939" spans="1:12" x14ac:dyDescent="0.25">
      <c r="A939" s="522"/>
      <c r="B939" s="522"/>
      <c r="C939" s="522"/>
      <c r="D939" s="522"/>
      <c r="E939" s="522"/>
      <c r="F939" s="522"/>
      <c r="G939" s="522"/>
      <c r="H939" s="522"/>
      <c r="I939" s="522"/>
      <c r="J939" s="522"/>
      <c r="K939" s="522"/>
      <c r="L939" s="522"/>
    </row>
    <row r="940" spans="1:12" x14ac:dyDescent="0.25">
      <c r="A940" s="522"/>
      <c r="B940" s="522"/>
      <c r="C940" s="522"/>
      <c r="D940" s="522"/>
      <c r="E940" s="522"/>
      <c r="F940" s="522"/>
      <c r="G940" s="522"/>
      <c r="H940" s="522"/>
      <c r="I940" s="522"/>
      <c r="J940" s="522"/>
      <c r="K940" s="522"/>
      <c r="L940" s="522"/>
    </row>
    <row r="941" spans="1:12" x14ac:dyDescent="0.25">
      <c r="A941" s="522"/>
      <c r="B941" s="522"/>
      <c r="C941" s="522"/>
      <c r="D941" s="522"/>
      <c r="E941" s="522"/>
      <c r="F941" s="522"/>
      <c r="G941" s="522"/>
      <c r="H941" s="522"/>
      <c r="I941" s="522"/>
      <c r="J941" s="522"/>
      <c r="K941" s="522"/>
      <c r="L941" s="522"/>
    </row>
    <row r="942" spans="1:12" x14ac:dyDescent="0.25">
      <c r="A942" s="522"/>
      <c r="B942" s="522"/>
      <c r="C942" s="522"/>
      <c r="D942" s="522"/>
      <c r="E942" s="522"/>
      <c r="F942" s="522"/>
      <c r="G942" s="522"/>
      <c r="H942" s="522"/>
      <c r="I942" s="522"/>
      <c r="J942" s="522"/>
      <c r="K942" s="522"/>
      <c r="L942" s="522"/>
    </row>
    <row r="943" spans="1:12" x14ac:dyDescent="0.25">
      <c r="A943" s="522"/>
      <c r="B943" s="522"/>
      <c r="C943" s="522"/>
      <c r="D943" s="522"/>
      <c r="E943" s="522"/>
      <c r="F943" s="522"/>
      <c r="G943" s="522"/>
      <c r="H943" s="522"/>
      <c r="I943" s="522"/>
      <c r="J943" s="522"/>
      <c r="K943" s="522"/>
      <c r="L943" s="522"/>
    </row>
    <row r="944" spans="1:12" x14ac:dyDescent="0.25">
      <c r="A944" s="522"/>
      <c r="B944" s="522"/>
      <c r="C944" s="522"/>
      <c r="D944" s="522"/>
      <c r="E944" s="522"/>
      <c r="F944" s="522"/>
      <c r="G944" s="522"/>
      <c r="H944" s="522"/>
      <c r="I944" s="522"/>
      <c r="J944" s="522"/>
      <c r="K944" s="522"/>
      <c r="L944" s="522"/>
    </row>
    <row r="945" spans="1:12" x14ac:dyDescent="0.25">
      <c r="A945" s="522"/>
      <c r="B945" s="522"/>
      <c r="C945" s="522"/>
      <c r="D945" s="522"/>
      <c r="E945" s="522"/>
      <c r="F945" s="522"/>
      <c r="G945" s="522"/>
      <c r="H945" s="522"/>
      <c r="I945" s="522"/>
      <c r="J945" s="522"/>
      <c r="K945" s="522"/>
      <c r="L945" s="522"/>
    </row>
    <row r="946" spans="1:12" x14ac:dyDescent="0.25">
      <c r="A946" s="522"/>
      <c r="B946" s="522"/>
      <c r="C946" s="522"/>
      <c r="D946" s="522"/>
      <c r="E946" s="522"/>
      <c r="F946" s="522"/>
      <c r="G946" s="522"/>
      <c r="H946" s="522"/>
      <c r="I946" s="522"/>
      <c r="J946" s="522"/>
      <c r="K946" s="522"/>
      <c r="L946" s="522"/>
    </row>
    <row r="947" spans="1:12" x14ac:dyDescent="0.25">
      <c r="A947" s="522"/>
      <c r="B947" s="522"/>
      <c r="C947" s="522"/>
      <c r="D947" s="522"/>
      <c r="E947" s="522"/>
      <c r="F947" s="522"/>
      <c r="G947" s="522"/>
      <c r="H947" s="522"/>
      <c r="I947" s="522"/>
      <c r="J947" s="522"/>
      <c r="K947" s="522"/>
      <c r="L947" s="522"/>
    </row>
    <row r="948" spans="1:12" x14ac:dyDescent="0.25">
      <c r="A948" s="522"/>
      <c r="B948" s="522"/>
      <c r="C948" s="522"/>
      <c r="D948" s="522"/>
      <c r="E948" s="522"/>
      <c r="F948" s="522"/>
      <c r="G948" s="522"/>
      <c r="H948" s="522"/>
      <c r="I948" s="522"/>
      <c r="J948" s="522"/>
      <c r="K948" s="522"/>
      <c r="L948" s="522"/>
    </row>
    <row r="949" spans="1:12" x14ac:dyDescent="0.25">
      <c r="A949" s="522"/>
      <c r="B949" s="522"/>
      <c r="C949" s="522"/>
      <c r="D949" s="522"/>
      <c r="E949" s="522"/>
      <c r="F949" s="522"/>
      <c r="G949" s="522"/>
      <c r="H949" s="522"/>
      <c r="I949" s="522"/>
      <c r="J949" s="522"/>
      <c r="K949" s="522"/>
      <c r="L949" s="522"/>
    </row>
    <row r="950" spans="1:12" x14ac:dyDescent="0.25">
      <c r="A950" s="522"/>
      <c r="B950" s="522"/>
      <c r="C950" s="522"/>
      <c r="D950" s="522"/>
      <c r="E950" s="522"/>
      <c r="F950" s="522"/>
      <c r="G950" s="522"/>
      <c r="H950" s="522"/>
      <c r="I950" s="522"/>
      <c r="J950" s="522"/>
      <c r="K950" s="522"/>
      <c r="L950" s="522"/>
    </row>
    <row r="951" spans="1:12" x14ac:dyDescent="0.25">
      <c r="A951" s="522"/>
      <c r="B951" s="522"/>
      <c r="C951" s="522"/>
      <c r="D951" s="522"/>
      <c r="E951" s="522"/>
      <c r="F951" s="522"/>
      <c r="G951" s="522"/>
      <c r="H951" s="522"/>
      <c r="I951" s="522"/>
      <c r="J951" s="522"/>
      <c r="K951" s="522"/>
      <c r="L951" s="522"/>
    </row>
    <row r="952" spans="1:12" x14ac:dyDescent="0.25">
      <c r="A952" s="522"/>
      <c r="B952" s="522"/>
      <c r="C952" s="522"/>
      <c r="D952" s="522"/>
      <c r="E952" s="522"/>
      <c r="F952" s="522"/>
      <c r="G952" s="522"/>
      <c r="H952" s="522"/>
      <c r="I952" s="522"/>
      <c r="J952" s="522"/>
      <c r="K952" s="522"/>
      <c r="L952" s="522"/>
    </row>
    <row r="953" spans="1:12" x14ac:dyDescent="0.25">
      <c r="A953" s="522"/>
      <c r="B953" s="522"/>
      <c r="C953" s="522"/>
      <c r="D953" s="522"/>
      <c r="E953" s="522"/>
      <c r="F953" s="522"/>
      <c r="G953" s="522"/>
      <c r="H953" s="522"/>
      <c r="I953" s="522"/>
      <c r="J953" s="522"/>
      <c r="K953" s="522"/>
      <c r="L953" s="522"/>
    </row>
    <row r="954" spans="1:12" x14ac:dyDescent="0.25">
      <c r="A954" s="522"/>
      <c r="B954" s="522"/>
      <c r="C954" s="522"/>
      <c r="D954" s="522"/>
      <c r="E954" s="522"/>
      <c r="F954" s="522"/>
      <c r="G954" s="522"/>
      <c r="H954" s="522"/>
      <c r="I954" s="522"/>
      <c r="J954" s="522"/>
      <c r="K954" s="522"/>
      <c r="L954" s="522"/>
    </row>
    <row r="955" spans="1:12" x14ac:dyDescent="0.25">
      <c r="A955" s="522"/>
      <c r="B955" s="522"/>
      <c r="C955" s="522"/>
      <c r="D955" s="522"/>
      <c r="E955" s="522"/>
      <c r="F955" s="522"/>
      <c r="G955" s="522"/>
      <c r="H955" s="522"/>
      <c r="I955" s="522"/>
      <c r="J955" s="522"/>
      <c r="K955" s="522"/>
      <c r="L955" s="522"/>
    </row>
    <row r="956" spans="1:12" x14ac:dyDescent="0.25">
      <c r="A956" s="522"/>
      <c r="B956" s="522"/>
      <c r="C956" s="522"/>
      <c r="D956" s="522"/>
      <c r="E956" s="522"/>
      <c r="F956" s="522"/>
      <c r="G956" s="522"/>
      <c r="H956" s="522"/>
      <c r="I956" s="522"/>
      <c r="J956" s="522"/>
      <c r="K956" s="522"/>
      <c r="L956" s="522"/>
    </row>
    <row r="957" spans="1:12" x14ac:dyDescent="0.25">
      <c r="A957" s="522"/>
      <c r="B957" s="522"/>
      <c r="C957" s="522"/>
      <c r="D957" s="522"/>
      <c r="E957" s="522"/>
      <c r="F957" s="522"/>
      <c r="G957" s="522"/>
      <c r="H957" s="522"/>
      <c r="I957" s="522"/>
      <c r="J957" s="522"/>
      <c r="K957" s="522"/>
      <c r="L957" s="522"/>
    </row>
    <row r="958" spans="1:12" x14ac:dyDescent="0.25">
      <c r="A958" s="522"/>
      <c r="B958" s="522"/>
      <c r="C958" s="522"/>
      <c r="D958" s="522"/>
      <c r="E958" s="522"/>
      <c r="F958" s="522"/>
      <c r="G958" s="522"/>
      <c r="H958" s="522"/>
      <c r="I958" s="522"/>
      <c r="J958" s="522"/>
      <c r="K958" s="522"/>
      <c r="L958" s="522"/>
    </row>
    <row r="959" spans="1:12" x14ac:dyDescent="0.25">
      <c r="A959" s="522"/>
      <c r="B959" s="522"/>
      <c r="C959" s="522"/>
      <c r="D959" s="522"/>
      <c r="E959" s="522"/>
      <c r="F959" s="522"/>
      <c r="G959" s="522"/>
      <c r="H959" s="522"/>
      <c r="I959" s="522"/>
      <c r="J959" s="522"/>
      <c r="K959" s="522"/>
      <c r="L959" s="522"/>
    </row>
    <row r="960" spans="1:12" x14ac:dyDescent="0.25">
      <c r="A960" s="522"/>
      <c r="B960" s="522"/>
      <c r="C960" s="522"/>
      <c r="D960" s="522"/>
      <c r="E960" s="522"/>
      <c r="F960" s="522"/>
      <c r="G960" s="522"/>
      <c r="H960" s="522"/>
      <c r="I960" s="522"/>
      <c r="J960" s="522"/>
      <c r="K960" s="522"/>
      <c r="L960" s="522"/>
    </row>
    <row r="961" spans="1:12" x14ac:dyDescent="0.25">
      <c r="A961" s="522"/>
      <c r="B961" s="522"/>
      <c r="C961" s="522"/>
      <c r="D961" s="522"/>
      <c r="E961" s="522"/>
      <c r="F961" s="522"/>
      <c r="G961" s="522"/>
      <c r="H961" s="522"/>
      <c r="I961" s="522"/>
      <c r="J961" s="522"/>
      <c r="K961" s="522"/>
      <c r="L961" s="522"/>
    </row>
    <row r="962" spans="1:12" x14ac:dyDescent="0.25">
      <c r="A962" s="522"/>
      <c r="B962" s="522"/>
      <c r="C962" s="522"/>
      <c r="D962" s="522"/>
      <c r="E962" s="522"/>
      <c r="F962" s="522"/>
      <c r="G962" s="522"/>
      <c r="H962" s="522"/>
      <c r="I962" s="522"/>
      <c r="J962" s="522"/>
      <c r="K962" s="522"/>
      <c r="L962" s="522"/>
    </row>
    <row r="963" spans="1:12" x14ac:dyDescent="0.25">
      <c r="A963" s="522"/>
      <c r="B963" s="522"/>
      <c r="C963" s="522"/>
      <c r="D963" s="522"/>
      <c r="E963" s="522"/>
      <c r="F963" s="522"/>
      <c r="G963" s="522"/>
      <c r="H963" s="522"/>
      <c r="I963" s="522"/>
      <c r="J963" s="522"/>
      <c r="K963" s="522"/>
      <c r="L963" s="522"/>
    </row>
    <row r="964" spans="1:12" x14ac:dyDescent="0.25">
      <c r="A964" s="522"/>
      <c r="B964" s="522"/>
      <c r="C964" s="522"/>
      <c r="D964" s="522"/>
      <c r="E964" s="522"/>
      <c r="F964" s="522"/>
      <c r="G964" s="522"/>
      <c r="H964" s="522"/>
      <c r="I964" s="522"/>
      <c r="J964" s="522"/>
      <c r="K964" s="522"/>
      <c r="L964" s="522"/>
    </row>
    <row r="965" spans="1:12" x14ac:dyDescent="0.25">
      <c r="A965" s="522"/>
      <c r="B965" s="522"/>
      <c r="C965" s="522"/>
      <c r="D965" s="522"/>
      <c r="E965" s="522"/>
      <c r="F965" s="522"/>
      <c r="G965" s="522"/>
      <c r="H965" s="522"/>
      <c r="I965" s="522"/>
      <c r="J965" s="522"/>
      <c r="K965" s="522"/>
      <c r="L965" s="522"/>
    </row>
    <row r="966" spans="1:12" x14ac:dyDescent="0.25">
      <c r="A966" s="522"/>
      <c r="B966" s="522"/>
      <c r="C966" s="522"/>
      <c r="D966" s="522"/>
      <c r="E966" s="522"/>
      <c r="F966" s="522"/>
      <c r="G966" s="522"/>
      <c r="H966" s="522"/>
      <c r="I966" s="522"/>
      <c r="J966" s="522"/>
      <c r="K966" s="522"/>
      <c r="L966" s="522"/>
    </row>
    <row r="967" spans="1:12" x14ac:dyDescent="0.25">
      <c r="A967" s="522"/>
      <c r="B967" s="522"/>
      <c r="C967" s="522"/>
      <c r="D967" s="522"/>
      <c r="E967" s="522"/>
      <c r="F967" s="522"/>
      <c r="G967" s="522"/>
      <c r="H967" s="522"/>
      <c r="I967" s="522"/>
      <c r="J967" s="522"/>
      <c r="K967" s="522"/>
      <c r="L967" s="522"/>
    </row>
    <row r="968" spans="1:12" x14ac:dyDescent="0.25">
      <c r="A968" s="522"/>
      <c r="B968" s="522"/>
      <c r="C968" s="522"/>
      <c r="D968" s="522"/>
      <c r="E968" s="522"/>
      <c r="F968" s="522"/>
      <c r="G968" s="522"/>
      <c r="H968" s="522"/>
      <c r="I968" s="522"/>
      <c r="J968" s="522"/>
      <c r="K968" s="522"/>
      <c r="L968" s="522"/>
    </row>
    <row r="969" spans="1:12" x14ac:dyDescent="0.25">
      <c r="A969" s="522"/>
      <c r="B969" s="522"/>
      <c r="C969" s="522"/>
      <c r="D969" s="522"/>
      <c r="E969" s="522"/>
      <c r="F969" s="522"/>
      <c r="G969" s="522"/>
      <c r="H969" s="522"/>
      <c r="I969" s="522"/>
      <c r="J969" s="522"/>
      <c r="K969" s="522"/>
      <c r="L969" s="522"/>
    </row>
    <row r="970" spans="1:12" x14ac:dyDescent="0.25">
      <c r="A970" s="522"/>
      <c r="B970" s="522"/>
      <c r="C970" s="522"/>
      <c r="D970" s="522"/>
      <c r="E970" s="522"/>
      <c r="F970" s="522"/>
      <c r="G970" s="522"/>
      <c r="H970" s="522"/>
      <c r="I970" s="522"/>
      <c r="J970" s="522"/>
      <c r="K970" s="522"/>
      <c r="L970" s="522"/>
    </row>
    <row r="971" spans="1:12" x14ac:dyDescent="0.25">
      <c r="A971" s="522"/>
      <c r="B971" s="522"/>
      <c r="C971" s="522"/>
      <c r="D971" s="522"/>
      <c r="E971" s="522"/>
      <c r="F971" s="522"/>
      <c r="G971" s="522"/>
      <c r="H971" s="522"/>
      <c r="I971" s="522"/>
      <c r="J971" s="522"/>
      <c r="K971" s="522"/>
      <c r="L971" s="522"/>
    </row>
    <row r="972" spans="1:12" x14ac:dyDescent="0.25">
      <c r="A972" s="522"/>
      <c r="B972" s="522"/>
      <c r="C972" s="522"/>
      <c r="D972" s="522"/>
      <c r="E972" s="522"/>
      <c r="F972" s="522"/>
      <c r="G972" s="522"/>
      <c r="H972" s="522"/>
      <c r="I972" s="522"/>
      <c r="J972" s="522"/>
      <c r="K972" s="522"/>
      <c r="L972" s="522"/>
    </row>
    <row r="973" spans="1:12" x14ac:dyDescent="0.25">
      <c r="A973" s="522"/>
      <c r="B973" s="522"/>
      <c r="C973" s="522"/>
      <c r="D973" s="522"/>
      <c r="E973" s="522"/>
      <c r="F973" s="522"/>
      <c r="G973" s="522"/>
      <c r="H973" s="522"/>
      <c r="I973" s="522"/>
      <c r="J973" s="522"/>
      <c r="K973" s="522"/>
      <c r="L973" s="522"/>
    </row>
    <row r="974" spans="1:12" x14ac:dyDescent="0.25">
      <c r="A974" s="522"/>
      <c r="B974" s="522"/>
      <c r="C974" s="522"/>
      <c r="D974" s="522"/>
      <c r="E974" s="522"/>
      <c r="F974" s="522"/>
      <c r="G974" s="522"/>
      <c r="H974" s="522"/>
      <c r="I974" s="522"/>
      <c r="J974" s="522"/>
      <c r="K974" s="522"/>
      <c r="L974" s="522"/>
    </row>
    <row r="975" spans="1:12" x14ac:dyDescent="0.25">
      <c r="A975" s="522"/>
      <c r="B975" s="522"/>
      <c r="C975" s="522"/>
      <c r="D975" s="522"/>
      <c r="E975" s="522"/>
      <c r="F975" s="522"/>
      <c r="G975" s="522"/>
      <c r="H975" s="522"/>
      <c r="I975" s="522"/>
      <c r="J975" s="522"/>
      <c r="K975" s="522"/>
      <c r="L975" s="522"/>
    </row>
    <row r="976" spans="1:12" x14ac:dyDescent="0.25">
      <c r="A976" s="522"/>
      <c r="B976" s="522"/>
      <c r="C976" s="522"/>
      <c r="D976" s="522"/>
      <c r="E976" s="522"/>
      <c r="F976" s="522"/>
      <c r="G976" s="522"/>
      <c r="H976" s="522"/>
      <c r="I976" s="522"/>
      <c r="J976" s="522"/>
      <c r="K976" s="522"/>
      <c r="L976" s="522"/>
    </row>
    <row r="977" spans="1:12" x14ac:dyDescent="0.25">
      <c r="A977" s="522"/>
      <c r="B977" s="522"/>
      <c r="C977" s="522"/>
      <c r="D977" s="522"/>
      <c r="E977" s="522"/>
      <c r="F977" s="522"/>
      <c r="G977" s="522"/>
      <c r="H977" s="522"/>
      <c r="I977" s="522"/>
      <c r="J977" s="522"/>
      <c r="K977" s="522"/>
      <c r="L977" s="522"/>
    </row>
    <row r="978" spans="1:12" x14ac:dyDescent="0.25">
      <c r="A978" s="522"/>
      <c r="B978" s="522"/>
      <c r="C978" s="522"/>
      <c r="D978" s="522"/>
      <c r="E978" s="522"/>
      <c r="F978" s="522"/>
      <c r="G978" s="522"/>
      <c r="H978" s="522"/>
      <c r="I978" s="522"/>
      <c r="J978" s="522"/>
      <c r="K978" s="522"/>
      <c r="L978" s="522"/>
    </row>
    <row r="979" spans="1:12" x14ac:dyDescent="0.25">
      <c r="A979" s="522"/>
      <c r="B979" s="522"/>
      <c r="C979" s="522"/>
      <c r="D979" s="522"/>
      <c r="E979" s="522"/>
      <c r="F979" s="522"/>
      <c r="G979" s="522"/>
      <c r="H979" s="522"/>
      <c r="I979" s="522"/>
      <c r="J979" s="522"/>
      <c r="K979" s="522"/>
      <c r="L979" s="522"/>
    </row>
    <row r="980" spans="1:12" x14ac:dyDescent="0.25">
      <c r="A980" s="522"/>
      <c r="B980" s="522"/>
      <c r="C980" s="522"/>
      <c r="D980" s="522"/>
      <c r="E980" s="522"/>
      <c r="F980" s="522"/>
      <c r="G980" s="522"/>
      <c r="H980" s="522"/>
      <c r="I980" s="522"/>
      <c r="J980" s="522"/>
      <c r="K980" s="522"/>
      <c r="L980" s="522"/>
    </row>
    <row r="981" spans="1:12" x14ac:dyDescent="0.25">
      <c r="A981" s="522"/>
      <c r="B981" s="522"/>
      <c r="C981" s="522"/>
      <c r="D981" s="522"/>
      <c r="E981" s="522"/>
      <c r="F981" s="522"/>
      <c r="G981" s="522"/>
      <c r="H981" s="522"/>
      <c r="I981" s="522"/>
      <c r="J981" s="522"/>
      <c r="K981" s="522"/>
      <c r="L981" s="522"/>
    </row>
    <row r="982" spans="1:12" x14ac:dyDescent="0.25">
      <c r="A982" s="522"/>
      <c r="B982" s="522"/>
      <c r="C982" s="522"/>
      <c r="D982" s="522"/>
      <c r="E982" s="522"/>
      <c r="F982" s="522"/>
      <c r="G982" s="522"/>
      <c r="H982" s="522"/>
      <c r="I982" s="522"/>
      <c r="J982" s="522"/>
      <c r="K982" s="522"/>
      <c r="L982" s="522"/>
    </row>
    <row r="983" spans="1:12" x14ac:dyDescent="0.25">
      <c r="A983" s="522"/>
      <c r="B983" s="522"/>
      <c r="C983" s="522"/>
      <c r="D983" s="522"/>
      <c r="E983" s="522"/>
      <c r="F983" s="522"/>
      <c r="G983" s="522"/>
      <c r="H983" s="522"/>
      <c r="I983" s="522"/>
      <c r="J983" s="522"/>
      <c r="K983" s="522"/>
      <c r="L983" s="522"/>
    </row>
    <row r="984" spans="1:12" x14ac:dyDescent="0.25">
      <c r="A984" s="522"/>
      <c r="B984" s="522"/>
      <c r="C984" s="522"/>
      <c r="D984" s="522"/>
      <c r="E984" s="522"/>
      <c r="F984" s="522"/>
      <c r="G984" s="522"/>
      <c r="H984" s="522"/>
      <c r="I984" s="522"/>
      <c r="J984" s="522"/>
      <c r="K984" s="522"/>
      <c r="L984" s="522"/>
    </row>
    <row r="985" spans="1:12" x14ac:dyDescent="0.25">
      <c r="A985" s="522"/>
      <c r="B985" s="522"/>
      <c r="C985" s="522"/>
      <c r="D985" s="522"/>
      <c r="E985" s="522"/>
      <c r="F985" s="522"/>
      <c r="G985" s="522"/>
      <c r="H985" s="522"/>
      <c r="I985" s="522"/>
      <c r="J985" s="522"/>
      <c r="K985" s="522"/>
      <c r="L985" s="522"/>
    </row>
    <row r="986" spans="1:12" x14ac:dyDescent="0.25">
      <c r="A986" s="522"/>
      <c r="B986" s="522"/>
      <c r="C986" s="522"/>
      <c r="D986" s="522"/>
      <c r="E986" s="522"/>
      <c r="F986" s="522"/>
      <c r="G986" s="522"/>
      <c r="H986" s="522"/>
      <c r="I986" s="522"/>
      <c r="J986" s="522"/>
      <c r="K986" s="522"/>
      <c r="L986" s="522"/>
    </row>
    <row r="987" spans="1:12" x14ac:dyDescent="0.25">
      <c r="A987" s="522"/>
      <c r="B987" s="522"/>
      <c r="C987" s="522"/>
      <c r="D987" s="522"/>
      <c r="E987" s="522"/>
      <c r="F987" s="522"/>
      <c r="G987" s="522"/>
      <c r="H987" s="522"/>
      <c r="I987" s="522"/>
      <c r="J987" s="522"/>
      <c r="K987" s="522"/>
      <c r="L987" s="522"/>
    </row>
    <row r="988" spans="1:12" x14ac:dyDescent="0.25">
      <c r="A988" s="522"/>
      <c r="B988" s="522"/>
      <c r="C988" s="522"/>
      <c r="D988" s="522"/>
      <c r="E988" s="522"/>
      <c r="F988" s="522"/>
      <c r="G988" s="522"/>
      <c r="H988" s="522"/>
      <c r="I988" s="522"/>
      <c r="J988" s="522"/>
      <c r="K988" s="522"/>
      <c r="L988" s="522"/>
    </row>
    <row r="989" spans="1:12" x14ac:dyDescent="0.25">
      <c r="A989" s="522"/>
      <c r="B989" s="522"/>
      <c r="C989" s="522"/>
      <c r="D989" s="522"/>
      <c r="E989" s="522"/>
      <c r="F989" s="522"/>
      <c r="G989" s="522"/>
      <c r="H989" s="522"/>
      <c r="I989" s="522"/>
      <c r="J989" s="522"/>
      <c r="K989" s="522"/>
      <c r="L989" s="522"/>
    </row>
    <row r="990" spans="1:12" x14ac:dyDescent="0.25">
      <c r="A990" s="522"/>
      <c r="B990" s="522"/>
      <c r="C990" s="522"/>
      <c r="D990" s="522"/>
      <c r="E990" s="522"/>
      <c r="F990" s="522"/>
      <c r="G990" s="522"/>
      <c r="H990" s="522"/>
      <c r="I990" s="522"/>
      <c r="J990" s="522"/>
      <c r="K990" s="522"/>
      <c r="L990" s="522"/>
    </row>
    <row r="991" spans="1:12" x14ac:dyDescent="0.25">
      <c r="A991" s="522"/>
      <c r="B991" s="522"/>
      <c r="C991" s="522"/>
      <c r="D991" s="522"/>
      <c r="E991" s="522"/>
      <c r="F991" s="522"/>
      <c r="G991" s="522"/>
      <c r="H991" s="522"/>
      <c r="I991" s="522"/>
      <c r="J991" s="522"/>
      <c r="K991" s="522"/>
      <c r="L991" s="522"/>
    </row>
    <row r="992" spans="1:12" x14ac:dyDescent="0.25">
      <c r="A992" s="522"/>
      <c r="B992" s="522"/>
      <c r="C992" s="522"/>
      <c r="D992" s="522"/>
      <c r="E992" s="522"/>
      <c r="F992" s="522"/>
      <c r="G992" s="522"/>
      <c r="H992" s="522"/>
      <c r="I992" s="522"/>
      <c r="J992" s="522"/>
      <c r="K992" s="522"/>
      <c r="L992" s="522"/>
    </row>
    <row r="993" spans="1:12" x14ac:dyDescent="0.25">
      <c r="A993" s="522"/>
      <c r="B993" s="522"/>
      <c r="C993" s="522"/>
      <c r="D993" s="522"/>
      <c r="E993" s="522"/>
      <c r="F993" s="522"/>
      <c r="G993" s="522"/>
      <c r="H993" s="522"/>
      <c r="I993" s="522"/>
      <c r="J993" s="522"/>
      <c r="K993" s="522"/>
      <c r="L993" s="522"/>
    </row>
    <row r="994" spans="1:12" x14ac:dyDescent="0.25">
      <c r="A994" s="522"/>
      <c r="B994" s="522"/>
      <c r="C994" s="522"/>
      <c r="D994" s="522"/>
      <c r="E994" s="522"/>
      <c r="F994" s="522"/>
      <c r="G994" s="522"/>
      <c r="H994" s="522"/>
      <c r="I994" s="522"/>
      <c r="J994" s="522"/>
      <c r="K994" s="522"/>
      <c r="L994" s="522"/>
    </row>
    <row r="995" spans="1:12" x14ac:dyDescent="0.25">
      <c r="A995" s="522"/>
      <c r="B995" s="522"/>
      <c r="C995" s="522"/>
      <c r="D995" s="522"/>
      <c r="E995" s="522"/>
      <c r="F995" s="522"/>
      <c r="G995" s="522"/>
      <c r="H995" s="522"/>
      <c r="I995" s="522"/>
      <c r="J995" s="522"/>
      <c r="K995" s="522"/>
      <c r="L995" s="522"/>
    </row>
    <row r="996" spans="1:12" x14ac:dyDescent="0.25">
      <c r="A996" s="522"/>
      <c r="B996" s="522"/>
      <c r="C996" s="522"/>
      <c r="D996" s="522"/>
      <c r="E996" s="522"/>
      <c r="F996" s="522"/>
      <c r="G996" s="522"/>
      <c r="H996" s="522"/>
      <c r="I996" s="522"/>
      <c r="J996" s="522"/>
      <c r="K996" s="522"/>
      <c r="L996" s="522"/>
    </row>
    <row r="997" spans="1:12" x14ac:dyDescent="0.25">
      <c r="A997" s="522"/>
      <c r="B997" s="522"/>
      <c r="C997" s="522"/>
      <c r="D997" s="522"/>
      <c r="E997" s="522"/>
      <c r="F997" s="522"/>
      <c r="G997" s="522"/>
      <c r="H997" s="522"/>
      <c r="I997" s="522"/>
      <c r="J997" s="522"/>
      <c r="K997" s="522"/>
      <c r="L997" s="522"/>
    </row>
    <row r="998" spans="1:12" x14ac:dyDescent="0.25">
      <c r="A998" s="522"/>
      <c r="B998" s="522"/>
      <c r="C998" s="522"/>
      <c r="D998" s="522"/>
      <c r="E998" s="522"/>
      <c r="F998" s="522"/>
      <c r="G998" s="522"/>
      <c r="H998" s="522"/>
      <c r="I998" s="522"/>
      <c r="J998" s="522"/>
      <c r="K998" s="522"/>
      <c r="L998" s="522"/>
    </row>
    <row r="999" spans="1:12" x14ac:dyDescent="0.25">
      <c r="A999" s="522"/>
      <c r="B999" s="522"/>
      <c r="C999" s="522"/>
      <c r="D999" s="522"/>
      <c r="E999" s="522"/>
      <c r="F999" s="522"/>
      <c r="G999" s="522"/>
      <c r="H999" s="522"/>
      <c r="I999" s="522"/>
      <c r="J999" s="522"/>
      <c r="K999" s="522"/>
      <c r="L999" s="522"/>
    </row>
    <row r="1000" spans="1:12" x14ac:dyDescent="0.25">
      <c r="A1000" s="522"/>
      <c r="B1000" s="522"/>
      <c r="C1000" s="522"/>
      <c r="D1000" s="522"/>
      <c r="E1000" s="522"/>
      <c r="F1000" s="522"/>
      <c r="G1000" s="522"/>
      <c r="H1000" s="522"/>
      <c r="I1000" s="522"/>
      <c r="J1000" s="522"/>
      <c r="K1000" s="522"/>
      <c r="L1000" s="522"/>
    </row>
    <row r="1001" spans="1:12" x14ac:dyDescent="0.25">
      <c r="A1001" s="522"/>
      <c r="B1001" s="522"/>
      <c r="C1001" s="522"/>
      <c r="D1001" s="522"/>
      <c r="E1001" s="522"/>
      <c r="F1001" s="522"/>
      <c r="G1001" s="522"/>
      <c r="H1001" s="522"/>
      <c r="I1001" s="522"/>
      <c r="J1001" s="522"/>
      <c r="K1001" s="522"/>
      <c r="L1001" s="522"/>
    </row>
    <row r="1002" spans="1:12" x14ac:dyDescent="0.25">
      <c r="A1002" s="522"/>
      <c r="B1002" s="522"/>
      <c r="C1002" s="522"/>
      <c r="D1002" s="522"/>
      <c r="E1002" s="522"/>
      <c r="F1002" s="522"/>
      <c r="G1002" s="522"/>
      <c r="H1002" s="522"/>
      <c r="I1002" s="522"/>
      <c r="J1002" s="522"/>
      <c r="K1002" s="522"/>
      <c r="L1002" s="522"/>
    </row>
    <row r="1003" spans="1:12" x14ac:dyDescent="0.25">
      <c r="A1003" s="522"/>
      <c r="B1003" s="522"/>
      <c r="C1003" s="522"/>
      <c r="D1003" s="522"/>
      <c r="E1003" s="522"/>
      <c r="F1003" s="522"/>
      <c r="G1003" s="522"/>
      <c r="H1003" s="522"/>
      <c r="I1003" s="522"/>
      <c r="J1003" s="522"/>
      <c r="K1003" s="522"/>
      <c r="L1003" s="522"/>
    </row>
    <row r="1004" spans="1:12" x14ac:dyDescent="0.25">
      <c r="A1004" s="522"/>
      <c r="B1004" s="522"/>
      <c r="C1004" s="522"/>
      <c r="D1004" s="522"/>
      <c r="E1004" s="522"/>
      <c r="F1004" s="522"/>
      <c r="G1004" s="522"/>
      <c r="H1004" s="522"/>
      <c r="I1004" s="522"/>
      <c r="J1004" s="522"/>
      <c r="K1004" s="522"/>
      <c r="L1004" s="522"/>
    </row>
    <row r="1005" spans="1:12" x14ac:dyDescent="0.25">
      <c r="A1005" s="522"/>
      <c r="B1005" s="522"/>
      <c r="C1005" s="522"/>
      <c r="D1005" s="522"/>
      <c r="E1005" s="522"/>
      <c r="F1005" s="522"/>
      <c r="G1005" s="522"/>
      <c r="H1005" s="522"/>
      <c r="I1005" s="522"/>
      <c r="J1005" s="522"/>
      <c r="K1005" s="522"/>
      <c r="L1005" s="522"/>
    </row>
    <row r="1006" spans="1:12" x14ac:dyDescent="0.25">
      <c r="A1006" s="522"/>
      <c r="B1006" s="522"/>
      <c r="C1006" s="522"/>
      <c r="D1006" s="522"/>
      <c r="E1006" s="522"/>
      <c r="F1006" s="522"/>
      <c r="G1006" s="522"/>
      <c r="H1006" s="522"/>
      <c r="I1006" s="522"/>
      <c r="J1006" s="522"/>
      <c r="K1006" s="522"/>
      <c r="L1006" s="522"/>
    </row>
    <row r="1007" spans="1:12" x14ac:dyDescent="0.25">
      <c r="A1007" s="522"/>
      <c r="B1007" s="522"/>
      <c r="C1007" s="522"/>
      <c r="D1007" s="522"/>
      <c r="E1007" s="522"/>
      <c r="F1007" s="522"/>
      <c r="G1007" s="522"/>
      <c r="H1007" s="522"/>
      <c r="I1007" s="522"/>
      <c r="J1007" s="522"/>
      <c r="K1007" s="522"/>
      <c r="L1007" s="522"/>
    </row>
    <row r="1008" spans="1:12" x14ac:dyDescent="0.25">
      <c r="A1008" s="522"/>
      <c r="B1008" s="522"/>
      <c r="C1008" s="522"/>
      <c r="D1008" s="522"/>
      <c r="E1008" s="522"/>
      <c r="F1008" s="522"/>
      <c r="G1008" s="522"/>
      <c r="H1008" s="522"/>
      <c r="I1008" s="522"/>
      <c r="J1008" s="522"/>
      <c r="K1008" s="522"/>
      <c r="L1008" s="522"/>
    </row>
    <row r="1009" spans="1:12" x14ac:dyDescent="0.25">
      <c r="A1009" s="522"/>
      <c r="B1009" s="522"/>
      <c r="C1009" s="522"/>
      <c r="D1009" s="522"/>
      <c r="E1009" s="522"/>
      <c r="F1009" s="522"/>
      <c r="G1009" s="522"/>
      <c r="H1009" s="522"/>
      <c r="I1009" s="522"/>
      <c r="J1009" s="522"/>
      <c r="K1009" s="522"/>
      <c r="L1009" s="522"/>
    </row>
    <row r="1010" spans="1:12" x14ac:dyDescent="0.25">
      <c r="A1010" s="522"/>
      <c r="B1010" s="522"/>
      <c r="C1010" s="522"/>
      <c r="D1010" s="522"/>
      <c r="E1010" s="522"/>
      <c r="F1010" s="522"/>
      <c r="G1010" s="522"/>
      <c r="H1010" s="522"/>
      <c r="I1010" s="522"/>
      <c r="J1010" s="522"/>
      <c r="K1010" s="522"/>
      <c r="L1010" s="522"/>
    </row>
    <row r="1011" spans="1:12" x14ac:dyDescent="0.25">
      <c r="A1011" s="522"/>
      <c r="B1011" s="522"/>
      <c r="C1011" s="522"/>
      <c r="D1011" s="522"/>
      <c r="E1011" s="522"/>
      <c r="F1011" s="522"/>
      <c r="G1011" s="522"/>
      <c r="H1011" s="522"/>
      <c r="I1011" s="522"/>
      <c r="J1011" s="522"/>
      <c r="K1011" s="522"/>
      <c r="L1011" s="522"/>
    </row>
    <row r="1012" spans="1:12" x14ac:dyDescent="0.25">
      <c r="A1012" s="522"/>
      <c r="B1012" s="522"/>
      <c r="C1012" s="522"/>
      <c r="D1012" s="522"/>
      <c r="E1012" s="522"/>
      <c r="F1012" s="522"/>
      <c r="G1012" s="522"/>
      <c r="H1012" s="522"/>
      <c r="I1012" s="522"/>
      <c r="J1012" s="522"/>
      <c r="K1012" s="522"/>
      <c r="L1012" s="522"/>
    </row>
    <row r="1013" spans="1:12" x14ac:dyDescent="0.25">
      <c r="A1013" s="522"/>
      <c r="B1013" s="522"/>
      <c r="C1013" s="522"/>
      <c r="D1013" s="522"/>
      <c r="E1013" s="522"/>
      <c r="F1013" s="522"/>
      <c r="G1013" s="522"/>
      <c r="H1013" s="522"/>
      <c r="I1013" s="522"/>
      <c r="J1013" s="522"/>
      <c r="K1013" s="522"/>
      <c r="L1013" s="522"/>
    </row>
    <row r="1014" spans="1:12" x14ac:dyDescent="0.25">
      <c r="A1014" s="522"/>
      <c r="B1014" s="522"/>
      <c r="C1014" s="522"/>
      <c r="D1014" s="522"/>
      <c r="E1014" s="522"/>
      <c r="F1014" s="522"/>
      <c r="G1014" s="522"/>
      <c r="H1014" s="522"/>
      <c r="I1014" s="522"/>
      <c r="J1014" s="522"/>
      <c r="K1014" s="522"/>
      <c r="L1014" s="522"/>
    </row>
    <row r="1015" spans="1:12" x14ac:dyDescent="0.25">
      <c r="A1015" s="522"/>
      <c r="B1015" s="522"/>
      <c r="C1015" s="522"/>
      <c r="D1015" s="522"/>
      <c r="E1015" s="522"/>
      <c r="F1015" s="522"/>
      <c r="G1015" s="522"/>
      <c r="H1015" s="522"/>
      <c r="I1015" s="522"/>
      <c r="J1015" s="522"/>
      <c r="K1015" s="522"/>
      <c r="L1015" s="522"/>
    </row>
    <row r="1016" spans="1:12" x14ac:dyDescent="0.25">
      <c r="A1016" s="522"/>
      <c r="B1016" s="522"/>
      <c r="C1016" s="522"/>
      <c r="D1016" s="522"/>
      <c r="E1016" s="522"/>
      <c r="F1016" s="522"/>
      <c r="G1016" s="522"/>
      <c r="H1016" s="522"/>
      <c r="I1016" s="522"/>
      <c r="J1016" s="522"/>
      <c r="K1016" s="522"/>
      <c r="L1016" s="522"/>
    </row>
    <row r="1017" spans="1:12" x14ac:dyDescent="0.25">
      <c r="A1017" s="522"/>
      <c r="B1017" s="522"/>
      <c r="C1017" s="522"/>
      <c r="D1017" s="522"/>
      <c r="E1017" s="522"/>
      <c r="F1017" s="522"/>
      <c r="G1017" s="522"/>
      <c r="H1017" s="522"/>
      <c r="I1017" s="522"/>
      <c r="J1017" s="522"/>
      <c r="K1017" s="522"/>
      <c r="L1017" s="522"/>
    </row>
    <row r="1018" spans="1:12" x14ac:dyDescent="0.25">
      <c r="A1018" s="522"/>
      <c r="B1018" s="522"/>
      <c r="C1018" s="522"/>
      <c r="D1018" s="522"/>
      <c r="E1018" s="522"/>
      <c r="F1018" s="522"/>
      <c r="G1018" s="522"/>
      <c r="H1018" s="522"/>
      <c r="I1018" s="522"/>
      <c r="J1018" s="522"/>
      <c r="K1018" s="522"/>
      <c r="L1018" s="522"/>
    </row>
    <row r="1019" spans="1:12" x14ac:dyDescent="0.25">
      <c r="A1019" s="522"/>
      <c r="B1019" s="522"/>
      <c r="C1019" s="522"/>
      <c r="D1019" s="522"/>
      <c r="E1019" s="522"/>
      <c r="F1019" s="522"/>
      <c r="G1019" s="522"/>
      <c r="H1019" s="522"/>
      <c r="I1019" s="522"/>
      <c r="J1019" s="522"/>
      <c r="K1019" s="522"/>
      <c r="L1019" s="522"/>
    </row>
    <row r="1020" spans="1:12" x14ac:dyDescent="0.25">
      <c r="A1020" s="522"/>
      <c r="B1020" s="522"/>
      <c r="C1020" s="522"/>
      <c r="D1020" s="522"/>
      <c r="E1020" s="522"/>
      <c r="F1020" s="522"/>
      <c r="G1020" s="522"/>
      <c r="H1020" s="522"/>
      <c r="I1020" s="522"/>
      <c r="J1020" s="522"/>
      <c r="K1020" s="522"/>
      <c r="L1020" s="522"/>
    </row>
    <row r="1021" spans="1:12" x14ac:dyDescent="0.25">
      <c r="A1021" s="522"/>
      <c r="B1021" s="522"/>
      <c r="C1021" s="522"/>
      <c r="D1021" s="522"/>
      <c r="E1021" s="522"/>
      <c r="F1021" s="522"/>
      <c r="G1021" s="522"/>
      <c r="H1021" s="522"/>
      <c r="I1021" s="522"/>
      <c r="J1021" s="522"/>
      <c r="K1021" s="522"/>
      <c r="L1021" s="522"/>
    </row>
    <row r="1022" spans="1:12" x14ac:dyDescent="0.25">
      <c r="A1022" s="522"/>
      <c r="B1022" s="522"/>
      <c r="C1022" s="522"/>
      <c r="D1022" s="522"/>
      <c r="E1022" s="522"/>
      <c r="F1022" s="522"/>
      <c r="G1022" s="522"/>
      <c r="H1022" s="522"/>
      <c r="I1022" s="522"/>
      <c r="J1022" s="522"/>
      <c r="K1022" s="522"/>
      <c r="L1022" s="522"/>
    </row>
    <row r="1023" spans="1:12" x14ac:dyDescent="0.25">
      <c r="A1023" s="522"/>
      <c r="B1023" s="522"/>
      <c r="C1023" s="522"/>
      <c r="D1023" s="522"/>
      <c r="E1023" s="522"/>
      <c r="F1023" s="522"/>
      <c r="G1023" s="522"/>
      <c r="H1023" s="522"/>
      <c r="I1023" s="522"/>
      <c r="J1023" s="522"/>
      <c r="K1023" s="522"/>
      <c r="L1023" s="522"/>
    </row>
    <row r="1024" spans="1:12" x14ac:dyDescent="0.25">
      <c r="A1024" s="522"/>
      <c r="B1024" s="522"/>
      <c r="C1024" s="522"/>
      <c r="D1024" s="522"/>
      <c r="E1024" s="522"/>
      <c r="F1024" s="522"/>
      <c r="G1024" s="522"/>
      <c r="H1024" s="522"/>
      <c r="I1024" s="522"/>
      <c r="J1024" s="522"/>
      <c r="K1024" s="522"/>
      <c r="L1024" s="522"/>
    </row>
    <row r="1025" spans="1:12" x14ac:dyDescent="0.25">
      <c r="A1025" s="522"/>
      <c r="B1025" s="522"/>
      <c r="C1025" s="522"/>
      <c r="D1025" s="522"/>
      <c r="E1025" s="522"/>
      <c r="F1025" s="522"/>
      <c r="G1025" s="522"/>
      <c r="H1025" s="522"/>
      <c r="I1025" s="522"/>
      <c r="J1025" s="522"/>
      <c r="K1025" s="522"/>
      <c r="L1025" s="522"/>
    </row>
    <row r="1026" spans="1:12" x14ac:dyDescent="0.25">
      <c r="A1026" s="522"/>
      <c r="B1026" s="522"/>
      <c r="C1026" s="522"/>
      <c r="D1026" s="522"/>
      <c r="E1026" s="522"/>
      <c r="F1026" s="522"/>
      <c r="G1026" s="522"/>
      <c r="H1026" s="522"/>
      <c r="I1026" s="522"/>
      <c r="J1026" s="522"/>
      <c r="K1026" s="522"/>
      <c r="L1026" s="522"/>
    </row>
    <row r="1027" spans="1:12" x14ac:dyDescent="0.25">
      <c r="A1027" s="522"/>
      <c r="B1027" s="522"/>
      <c r="C1027" s="522"/>
      <c r="D1027" s="522"/>
      <c r="E1027" s="522"/>
      <c r="F1027" s="522"/>
      <c r="G1027" s="522"/>
      <c r="H1027" s="522"/>
      <c r="I1027" s="522"/>
      <c r="J1027" s="522"/>
      <c r="K1027" s="522"/>
      <c r="L1027" s="522"/>
    </row>
    <row r="1028" spans="1:12" x14ac:dyDescent="0.25">
      <c r="A1028" s="522"/>
      <c r="B1028" s="522"/>
      <c r="C1028" s="522"/>
      <c r="D1028" s="522"/>
      <c r="E1028" s="522"/>
      <c r="F1028" s="522"/>
      <c r="G1028" s="522"/>
      <c r="H1028" s="522"/>
      <c r="I1028" s="522"/>
      <c r="J1028" s="522"/>
      <c r="K1028" s="522"/>
      <c r="L1028" s="522"/>
    </row>
    <row r="1029" spans="1:12" x14ac:dyDescent="0.25">
      <c r="A1029" s="522"/>
      <c r="B1029" s="522"/>
      <c r="C1029" s="522"/>
      <c r="D1029" s="522"/>
      <c r="E1029" s="522"/>
      <c r="F1029" s="522"/>
      <c r="G1029" s="522"/>
      <c r="H1029" s="522"/>
      <c r="I1029" s="522"/>
      <c r="J1029" s="522"/>
      <c r="K1029" s="522"/>
      <c r="L1029" s="522"/>
    </row>
    <row r="1030" spans="1:12" x14ac:dyDescent="0.25">
      <c r="A1030" s="522"/>
      <c r="B1030" s="522"/>
      <c r="C1030" s="522"/>
      <c r="D1030" s="522"/>
      <c r="E1030" s="522"/>
      <c r="F1030" s="522"/>
      <c r="G1030" s="522"/>
      <c r="H1030" s="522"/>
      <c r="I1030" s="522"/>
      <c r="J1030" s="522"/>
      <c r="K1030" s="522"/>
      <c r="L1030" s="522"/>
    </row>
    <row r="1031" spans="1:12" x14ac:dyDescent="0.25">
      <c r="A1031" s="522"/>
      <c r="B1031" s="522"/>
      <c r="C1031" s="522"/>
      <c r="D1031" s="522"/>
      <c r="E1031" s="522"/>
      <c r="F1031" s="522"/>
      <c r="G1031" s="522"/>
      <c r="H1031" s="522"/>
      <c r="I1031" s="522"/>
      <c r="J1031" s="522"/>
      <c r="K1031" s="522"/>
      <c r="L1031" s="522"/>
    </row>
    <row r="1032" spans="1:12" x14ac:dyDescent="0.25">
      <c r="A1032" s="522"/>
      <c r="B1032" s="522"/>
      <c r="C1032" s="522"/>
      <c r="D1032" s="522"/>
      <c r="E1032" s="522"/>
      <c r="F1032" s="522"/>
      <c r="G1032" s="522"/>
      <c r="H1032" s="522"/>
      <c r="I1032" s="522"/>
      <c r="J1032" s="522"/>
      <c r="K1032" s="522"/>
      <c r="L1032" s="522"/>
    </row>
    <row r="1033" spans="1:12" x14ac:dyDescent="0.25">
      <c r="A1033" s="522"/>
      <c r="B1033" s="522"/>
      <c r="C1033" s="522"/>
      <c r="D1033" s="522"/>
      <c r="E1033" s="522"/>
      <c r="F1033" s="522"/>
      <c r="G1033" s="522"/>
      <c r="H1033" s="522"/>
      <c r="I1033" s="522"/>
      <c r="J1033" s="522"/>
      <c r="K1033" s="522"/>
      <c r="L1033" s="522"/>
    </row>
    <row r="1034" spans="1:12" x14ac:dyDescent="0.25">
      <c r="A1034" s="522"/>
      <c r="B1034" s="522"/>
      <c r="C1034" s="522"/>
      <c r="D1034" s="522"/>
      <c r="E1034" s="522"/>
      <c r="F1034" s="522"/>
      <c r="G1034" s="522"/>
      <c r="H1034" s="522"/>
      <c r="I1034" s="522"/>
      <c r="J1034" s="522"/>
      <c r="K1034" s="522"/>
      <c r="L1034" s="522"/>
    </row>
    <row r="1035" spans="1:12" x14ac:dyDescent="0.25">
      <c r="A1035" s="522"/>
      <c r="B1035" s="522"/>
      <c r="C1035" s="522"/>
      <c r="D1035" s="522"/>
      <c r="E1035" s="522"/>
      <c r="F1035" s="522"/>
      <c r="G1035" s="522"/>
      <c r="H1035" s="522"/>
      <c r="I1035" s="522"/>
      <c r="J1035" s="522"/>
      <c r="K1035" s="522"/>
      <c r="L1035" s="522"/>
    </row>
    <row r="1036" spans="1:12" x14ac:dyDescent="0.25">
      <c r="A1036" s="522"/>
      <c r="B1036" s="522"/>
      <c r="C1036" s="522"/>
      <c r="D1036" s="522"/>
      <c r="E1036" s="522"/>
      <c r="F1036" s="522"/>
      <c r="G1036" s="522"/>
      <c r="H1036" s="522"/>
      <c r="I1036" s="522"/>
      <c r="J1036" s="522"/>
      <c r="K1036" s="522"/>
      <c r="L1036" s="522"/>
    </row>
    <row r="1037" spans="1:12" x14ac:dyDescent="0.25">
      <c r="A1037" s="522"/>
      <c r="B1037" s="522"/>
      <c r="C1037" s="522"/>
      <c r="D1037" s="522"/>
      <c r="E1037" s="522"/>
      <c r="F1037" s="522"/>
      <c r="G1037" s="522"/>
      <c r="H1037" s="522"/>
      <c r="I1037" s="522"/>
      <c r="J1037" s="522"/>
      <c r="K1037" s="522"/>
      <c r="L1037" s="522"/>
    </row>
    <row r="1038" spans="1:12" x14ac:dyDescent="0.25">
      <c r="A1038" s="522"/>
      <c r="B1038" s="522"/>
      <c r="C1038" s="522"/>
      <c r="D1038" s="522"/>
      <c r="E1038" s="522"/>
      <c r="F1038" s="522"/>
      <c r="G1038" s="522"/>
      <c r="H1038" s="522"/>
      <c r="I1038" s="522"/>
      <c r="J1038" s="522"/>
      <c r="K1038" s="522"/>
      <c r="L1038" s="522"/>
    </row>
    <row r="1039" spans="1:12" x14ac:dyDescent="0.25">
      <c r="A1039" s="522"/>
      <c r="B1039" s="522"/>
      <c r="C1039" s="522"/>
      <c r="D1039" s="522"/>
      <c r="E1039" s="522"/>
      <c r="F1039" s="522"/>
      <c r="G1039" s="522"/>
      <c r="H1039" s="522"/>
      <c r="I1039" s="522"/>
      <c r="J1039" s="522"/>
      <c r="K1039" s="522"/>
      <c r="L1039" s="522"/>
    </row>
    <row r="1040" spans="1:12" x14ac:dyDescent="0.25">
      <c r="A1040" s="522"/>
      <c r="B1040" s="522"/>
      <c r="C1040" s="522"/>
      <c r="D1040" s="522"/>
      <c r="E1040" s="522"/>
      <c r="F1040" s="522"/>
      <c r="G1040" s="522"/>
      <c r="H1040" s="522"/>
      <c r="I1040" s="522"/>
      <c r="J1040" s="522"/>
      <c r="K1040" s="522"/>
      <c r="L1040" s="522"/>
    </row>
    <row r="1041" spans="1:12" x14ac:dyDescent="0.25">
      <c r="A1041" s="522"/>
      <c r="B1041" s="522"/>
      <c r="C1041" s="522"/>
      <c r="D1041" s="522"/>
      <c r="E1041" s="522"/>
      <c r="F1041" s="522"/>
      <c r="G1041" s="522"/>
      <c r="H1041" s="522"/>
      <c r="I1041" s="522"/>
      <c r="J1041" s="522"/>
      <c r="K1041" s="522"/>
      <c r="L1041" s="522"/>
    </row>
    <row r="1042" spans="1:12" x14ac:dyDescent="0.25">
      <c r="A1042" s="522"/>
      <c r="B1042" s="522"/>
      <c r="C1042" s="522"/>
      <c r="D1042" s="522"/>
      <c r="E1042" s="522"/>
      <c r="F1042" s="522"/>
      <c r="G1042" s="522"/>
      <c r="H1042" s="522"/>
      <c r="I1042" s="522"/>
      <c r="J1042" s="522"/>
      <c r="K1042" s="522"/>
      <c r="L1042" s="522"/>
    </row>
    <row r="1043" spans="1:12" x14ac:dyDescent="0.25">
      <c r="A1043" s="522"/>
      <c r="B1043" s="522"/>
      <c r="C1043" s="522"/>
      <c r="D1043" s="522"/>
      <c r="E1043" s="522"/>
      <c r="F1043" s="522"/>
      <c r="G1043" s="522"/>
      <c r="H1043" s="522"/>
      <c r="I1043" s="522"/>
      <c r="J1043" s="522"/>
      <c r="K1043" s="522"/>
      <c r="L1043" s="522"/>
    </row>
    <row r="1044" spans="1:12" x14ac:dyDescent="0.25">
      <c r="A1044" s="522"/>
      <c r="B1044" s="522"/>
      <c r="C1044" s="522"/>
      <c r="D1044" s="522"/>
      <c r="E1044" s="522"/>
      <c r="F1044" s="522"/>
      <c r="G1044" s="522"/>
      <c r="H1044" s="522"/>
      <c r="I1044" s="522"/>
      <c r="J1044" s="522"/>
      <c r="K1044" s="522"/>
      <c r="L1044" s="522"/>
    </row>
    <row r="1045" spans="1:12" x14ac:dyDescent="0.25">
      <c r="A1045" s="522"/>
      <c r="B1045" s="522"/>
      <c r="C1045" s="522"/>
      <c r="D1045" s="522"/>
      <c r="E1045" s="522"/>
      <c r="F1045" s="522"/>
      <c r="G1045" s="522"/>
      <c r="H1045" s="522"/>
      <c r="I1045" s="522"/>
      <c r="J1045" s="522"/>
      <c r="K1045" s="522"/>
      <c r="L1045" s="522"/>
    </row>
    <row r="1046" spans="1:12" x14ac:dyDescent="0.25">
      <c r="A1046" s="522"/>
      <c r="B1046" s="522"/>
      <c r="C1046" s="522"/>
      <c r="D1046" s="522"/>
      <c r="E1046" s="522"/>
      <c r="F1046" s="522"/>
      <c r="G1046" s="522"/>
      <c r="H1046" s="522"/>
      <c r="I1046" s="522"/>
      <c r="J1046" s="522"/>
      <c r="K1046" s="522"/>
      <c r="L1046" s="522"/>
    </row>
    <row r="1047" spans="1:12" x14ac:dyDescent="0.25">
      <c r="A1047" s="522"/>
      <c r="B1047" s="522"/>
      <c r="C1047" s="522"/>
      <c r="D1047" s="522"/>
      <c r="E1047" s="522"/>
      <c r="F1047" s="522"/>
      <c r="G1047" s="522"/>
      <c r="H1047" s="522"/>
      <c r="I1047" s="522"/>
      <c r="J1047" s="522"/>
      <c r="K1047" s="522"/>
      <c r="L1047" s="522"/>
    </row>
    <row r="1048" spans="1:12" x14ac:dyDescent="0.25">
      <c r="A1048" s="522"/>
      <c r="B1048" s="522"/>
      <c r="C1048" s="522"/>
      <c r="D1048" s="522"/>
      <c r="E1048" s="522"/>
      <c r="F1048" s="522"/>
      <c r="G1048" s="522"/>
      <c r="H1048" s="522"/>
      <c r="I1048" s="522"/>
      <c r="J1048" s="522"/>
      <c r="K1048" s="522"/>
      <c r="L1048" s="522"/>
    </row>
    <row r="1049" spans="1:12" x14ac:dyDescent="0.25">
      <c r="A1049" s="522"/>
      <c r="B1049" s="522"/>
      <c r="C1049" s="522"/>
      <c r="D1049" s="522"/>
      <c r="E1049" s="522"/>
      <c r="F1049" s="522"/>
      <c r="G1049" s="522"/>
      <c r="H1049" s="522"/>
      <c r="I1049" s="522"/>
      <c r="J1049" s="522"/>
      <c r="K1049" s="522"/>
      <c r="L1049" s="522"/>
    </row>
    <row r="1050" spans="1:12" x14ac:dyDescent="0.25">
      <c r="A1050" s="522"/>
      <c r="B1050" s="522"/>
      <c r="C1050" s="522"/>
      <c r="D1050" s="522"/>
      <c r="E1050" s="522"/>
      <c r="F1050" s="522"/>
      <c r="G1050" s="522"/>
      <c r="H1050" s="522"/>
      <c r="I1050" s="522"/>
      <c r="J1050" s="522"/>
      <c r="K1050" s="522"/>
      <c r="L1050" s="522"/>
    </row>
    <row r="1051" spans="1:12" x14ac:dyDescent="0.25">
      <c r="A1051" s="522"/>
      <c r="B1051" s="522"/>
      <c r="C1051" s="522"/>
      <c r="D1051" s="522"/>
      <c r="E1051" s="522"/>
      <c r="F1051" s="522"/>
      <c r="G1051" s="522"/>
      <c r="H1051" s="522"/>
      <c r="I1051" s="522"/>
      <c r="J1051" s="522"/>
      <c r="K1051" s="522"/>
      <c r="L1051" s="522"/>
    </row>
    <row r="1052" spans="1:12" x14ac:dyDescent="0.25">
      <c r="A1052" s="522"/>
      <c r="B1052" s="522"/>
      <c r="C1052" s="522"/>
      <c r="D1052" s="522"/>
      <c r="E1052" s="522"/>
      <c r="F1052" s="522"/>
      <c r="G1052" s="522"/>
      <c r="H1052" s="522"/>
      <c r="I1052" s="522"/>
      <c r="J1052" s="522"/>
      <c r="K1052" s="522"/>
      <c r="L1052" s="522"/>
    </row>
    <row r="1053" spans="1:12" x14ac:dyDescent="0.25">
      <c r="A1053" s="522"/>
      <c r="B1053" s="522"/>
      <c r="C1053" s="522"/>
      <c r="D1053" s="522"/>
      <c r="E1053" s="522"/>
      <c r="F1053" s="522"/>
      <c r="G1053" s="522"/>
      <c r="H1053" s="522"/>
      <c r="I1053" s="522"/>
      <c r="J1053" s="522"/>
      <c r="K1053" s="522"/>
      <c r="L1053" s="522"/>
    </row>
    <row r="1054" spans="1:12" x14ac:dyDescent="0.25">
      <c r="A1054" s="522"/>
      <c r="B1054" s="522"/>
      <c r="C1054" s="522"/>
      <c r="D1054" s="522"/>
      <c r="E1054" s="522"/>
      <c r="F1054" s="522"/>
      <c r="G1054" s="522"/>
      <c r="H1054" s="522"/>
      <c r="I1054" s="522"/>
      <c r="J1054" s="522"/>
      <c r="K1054" s="522"/>
      <c r="L1054" s="522"/>
    </row>
    <row r="1055" spans="1:12" x14ac:dyDescent="0.25">
      <c r="A1055" s="522"/>
      <c r="B1055" s="522"/>
      <c r="C1055" s="522"/>
      <c r="D1055" s="522"/>
      <c r="E1055" s="522"/>
      <c r="F1055" s="522"/>
      <c r="G1055" s="522"/>
      <c r="H1055" s="522"/>
      <c r="I1055" s="522"/>
      <c r="J1055" s="522"/>
      <c r="K1055" s="522"/>
      <c r="L1055" s="522"/>
    </row>
    <row r="1056" spans="1:12" x14ac:dyDescent="0.25">
      <c r="A1056" s="522"/>
      <c r="B1056" s="522"/>
      <c r="C1056" s="522"/>
      <c r="D1056" s="522"/>
      <c r="E1056" s="522"/>
      <c r="F1056" s="522"/>
      <c r="G1056" s="522"/>
      <c r="H1056" s="522"/>
      <c r="I1056" s="522"/>
      <c r="J1056" s="522"/>
      <c r="K1056" s="522"/>
      <c r="L1056" s="522"/>
    </row>
    <row r="1057" spans="1:12" x14ac:dyDescent="0.25">
      <c r="A1057" s="522"/>
      <c r="B1057" s="522"/>
      <c r="C1057" s="522"/>
      <c r="D1057" s="522"/>
      <c r="E1057" s="522"/>
      <c r="F1057" s="522"/>
      <c r="G1057" s="522"/>
      <c r="H1057" s="522"/>
      <c r="I1057" s="522"/>
      <c r="J1057" s="522"/>
      <c r="K1057" s="522"/>
      <c r="L1057" s="522"/>
    </row>
    <row r="1058" spans="1:12" x14ac:dyDescent="0.25">
      <c r="A1058" s="522"/>
      <c r="B1058" s="522"/>
      <c r="C1058" s="522"/>
      <c r="D1058" s="522"/>
      <c r="E1058" s="522"/>
      <c r="F1058" s="522"/>
      <c r="G1058" s="522"/>
      <c r="H1058" s="522"/>
      <c r="I1058" s="522"/>
      <c r="J1058" s="522"/>
      <c r="K1058" s="522"/>
      <c r="L1058" s="522"/>
    </row>
    <row r="1059" spans="1:12" x14ac:dyDescent="0.25">
      <c r="A1059" s="522"/>
      <c r="B1059" s="522"/>
      <c r="C1059" s="522"/>
      <c r="D1059" s="522"/>
      <c r="E1059" s="522"/>
      <c r="F1059" s="522"/>
      <c r="G1059" s="522"/>
      <c r="H1059" s="522"/>
      <c r="I1059" s="522"/>
      <c r="J1059" s="522"/>
      <c r="K1059" s="522"/>
      <c r="L1059" s="522"/>
    </row>
    <row r="1060" spans="1:12" x14ac:dyDescent="0.25">
      <c r="A1060" s="522"/>
      <c r="B1060" s="522"/>
      <c r="C1060" s="522"/>
      <c r="D1060" s="522"/>
      <c r="E1060" s="522"/>
      <c r="F1060" s="522"/>
      <c r="G1060" s="522"/>
      <c r="H1060" s="522"/>
      <c r="I1060" s="522"/>
      <c r="J1060" s="522"/>
      <c r="K1060" s="522"/>
      <c r="L1060" s="522"/>
    </row>
    <row r="1061" spans="1:12" x14ac:dyDescent="0.25">
      <c r="A1061" s="522"/>
      <c r="B1061" s="522"/>
      <c r="C1061" s="522"/>
      <c r="D1061" s="522"/>
      <c r="E1061" s="522"/>
      <c r="F1061" s="522"/>
      <c r="G1061" s="522"/>
      <c r="H1061" s="522"/>
      <c r="I1061" s="522"/>
      <c r="J1061" s="522"/>
      <c r="K1061" s="522"/>
      <c r="L1061" s="522"/>
    </row>
    <row r="1062" spans="1:12" x14ac:dyDescent="0.25">
      <c r="A1062" s="522"/>
      <c r="B1062" s="522"/>
      <c r="C1062" s="522"/>
      <c r="D1062" s="522"/>
      <c r="E1062" s="522"/>
      <c r="F1062" s="522"/>
      <c r="G1062" s="522"/>
      <c r="H1062" s="522"/>
      <c r="I1062" s="522"/>
      <c r="J1062" s="522"/>
      <c r="K1062" s="522"/>
      <c r="L1062" s="522"/>
    </row>
    <row r="1063" spans="1:12" x14ac:dyDescent="0.25">
      <c r="A1063" s="522"/>
      <c r="B1063" s="522"/>
      <c r="C1063" s="522"/>
      <c r="D1063" s="522"/>
      <c r="E1063" s="522"/>
      <c r="F1063" s="522"/>
      <c r="G1063" s="522"/>
      <c r="H1063" s="522"/>
      <c r="I1063" s="522"/>
      <c r="J1063" s="522"/>
      <c r="K1063" s="522"/>
      <c r="L1063" s="522"/>
    </row>
    <row r="1064" spans="1:12" x14ac:dyDescent="0.25">
      <c r="A1064" s="522"/>
      <c r="B1064" s="522"/>
      <c r="C1064" s="522"/>
      <c r="D1064" s="522"/>
      <c r="E1064" s="522"/>
      <c r="F1064" s="522"/>
      <c r="G1064" s="522"/>
      <c r="H1064" s="522"/>
      <c r="I1064" s="522"/>
      <c r="J1064" s="522"/>
      <c r="K1064" s="522"/>
      <c r="L1064" s="522"/>
    </row>
    <row r="1065" spans="1:12" x14ac:dyDescent="0.25">
      <c r="A1065" s="522"/>
      <c r="B1065" s="522"/>
      <c r="C1065" s="522"/>
      <c r="D1065" s="522"/>
      <c r="E1065" s="522"/>
      <c r="F1065" s="522"/>
      <c r="G1065" s="522"/>
      <c r="H1065" s="522"/>
      <c r="I1065" s="522"/>
      <c r="J1065" s="522"/>
      <c r="K1065" s="522"/>
      <c r="L1065" s="522"/>
    </row>
    <row r="1066" spans="1:12" x14ac:dyDescent="0.25">
      <c r="A1066" s="522"/>
      <c r="B1066" s="522"/>
      <c r="C1066" s="522"/>
      <c r="D1066" s="522"/>
      <c r="E1066" s="522"/>
      <c r="F1066" s="522"/>
      <c r="G1066" s="522"/>
      <c r="H1066" s="522"/>
      <c r="I1066" s="522"/>
      <c r="J1066" s="522"/>
      <c r="K1066" s="522"/>
      <c r="L1066" s="522"/>
    </row>
    <row r="1067" spans="1:12" x14ac:dyDescent="0.25">
      <c r="A1067" s="522"/>
      <c r="B1067" s="522"/>
      <c r="C1067" s="522"/>
      <c r="D1067" s="522"/>
      <c r="E1067" s="522"/>
      <c r="F1067" s="522"/>
      <c r="G1067" s="522"/>
      <c r="H1067" s="522"/>
      <c r="I1067" s="522"/>
      <c r="J1067" s="522"/>
      <c r="K1067" s="522"/>
      <c r="L1067" s="522"/>
    </row>
    <row r="1068" spans="1:12" x14ac:dyDescent="0.25">
      <c r="A1068" s="522"/>
      <c r="B1068" s="522"/>
      <c r="C1068" s="522"/>
      <c r="D1068" s="522"/>
      <c r="E1068" s="522"/>
      <c r="F1068" s="522"/>
      <c r="G1068" s="522"/>
      <c r="H1068" s="522"/>
      <c r="I1068" s="522"/>
      <c r="J1068" s="522"/>
      <c r="K1068" s="522"/>
      <c r="L1068" s="522"/>
    </row>
    <row r="1069" spans="1:12" x14ac:dyDescent="0.25">
      <c r="A1069" s="522"/>
      <c r="B1069" s="522"/>
      <c r="C1069" s="522"/>
      <c r="D1069" s="522"/>
      <c r="E1069" s="522"/>
      <c r="F1069" s="522"/>
      <c r="G1069" s="522"/>
      <c r="H1069" s="522"/>
      <c r="I1069" s="522"/>
      <c r="J1069" s="522"/>
      <c r="K1069" s="522"/>
      <c r="L1069" s="522"/>
    </row>
    <row r="1070" spans="1:12" x14ac:dyDescent="0.25">
      <c r="A1070" s="522"/>
      <c r="B1070" s="522"/>
      <c r="C1070" s="522"/>
      <c r="D1070" s="522"/>
      <c r="E1070" s="522"/>
      <c r="F1070" s="522"/>
      <c r="G1070" s="522"/>
      <c r="H1070" s="522"/>
      <c r="I1070" s="522"/>
      <c r="J1070" s="522"/>
      <c r="K1070" s="522"/>
      <c r="L1070" s="522"/>
    </row>
    <row r="1071" spans="1:12" x14ac:dyDescent="0.25">
      <c r="A1071" s="522"/>
      <c r="B1071" s="522"/>
      <c r="C1071" s="522"/>
      <c r="D1071" s="522"/>
      <c r="E1071" s="522"/>
      <c r="F1071" s="522"/>
      <c r="G1071" s="522"/>
      <c r="H1071" s="522"/>
      <c r="I1071" s="522"/>
      <c r="J1071" s="522"/>
      <c r="K1071" s="522"/>
      <c r="L1071" s="522"/>
    </row>
    <row r="1072" spans="1:12" x14ac:dyDescent="0.25">
      <c r="A1072" s="522"/>
      <c r="B1072" s="522"/>
      <c r="C1072" s="522"/>
      <c r="D1072" s="522"/>
      <c r="E1072" s="522"/>
      <c r="F1072" s="522"/>
      <c r="G1072" s="522"/>
      <c r="H1072" s="522"/>
      <c r="I1072" s="522"/>
      <c r="J1072" s="522"/>
      <c r="K1072" s="522"/>
      <c r="L1072" s="522"/>
    </row>
    <row r="1073" spans="1:12" x14ac:dyDescent="0.25">
      <c r="A1073" s="522"/>
      <c r="B1073" s="522"/>
      <c r="C1073" s="522"/>
      <c r="D1073" s="522"/>
      <c r="E1073" s="522"/>
      <c r="F1073" s="522"/>
      <c r="G1073" s="522"/>
      <c r="H1073" s="522"/>
      <c r="I1073" s="522"/>
      <c r="J1073" s="522"/>
      <c r="K1073" s="522"/>
      <c r="L1073" s="522"/>
    </row>
    <row r="1074" spans="1:12" x14ac:dyDescent="0.25">
      <c r="A1074" s="522"/>
      <c r="B1074" s="522"/>
      <c r="C1074" s="522"/>
      <c r="D1074" s="522"/>
      <c r="E1074" s="522"/>
      <c r="F1074" s="522"/>
      <c r="G1074" s="522"/>
      <c r="H1074" s="522"/>
      <c r="I1074" s="522"/>
      <c r="J1074" s="522"/>
      <c r="K1074" s="522"/>
      <c r="L1074" s="522"/>
    </row>
    <row r="1075" spans="1:12" x14ac:dyDescent="0.25">
      <c r="A1075" s="522"/>
      <c r="B1075" s="522"/>
      <c r="C1075" s="522"/>
      <c r="D1075" s="522"/>
      <c r="E1075" s="522"/>
      <c r="F1075" s="522"/>
      <c r="G1075" s="522"/>
      <c r="H1075" s="522"/>
      <c r="I1075" s="522"/>
      <c r="J1075" s="522"/>
      <c r="K1075" s="522"/>
      <c r="L1075" s="522"/>
    </row>
    <row r="1076" spans="1:12" x14ac:dyDescent="0.25">
      <c r="A1076" s="522"/>
      <c r="B1076" s="522"/>
      <c r="C1076" s="522"/>
      <c r="D1076" s="522"/>
      <c r="E1076" s="522"/>
      <c r="F1076" s="522"/>
      <c r="G1076" s="522"/>
      <c r="H1076" s="522"/>
      <c r="I1076" s="522"/>
      <c r="J1076" s="522"/>
      <c r="K1076" s="522"/>
      <c r="L1076" s="522"/>
    </row>
    <row r="1077" spans="1:12" x14ac:dyDescent="0.25">
      <c r="A1077" s="522"/>
      <c r="B1077" s="522"/>
      <c r="C1077" s="522"/>
      <c r="D1077" s="522"/>
      <c r="E1077" s="522"/>
      <c r="F1077" s="522"/>
      <c r="G1077" s="522"/>
      <c r="H1077" s="522"/>
      <c r="I1077" s="522"/>
      <c r="J1077" s="522"/>
      <c r="K1077" s="522"/>
      <c r="L1077" s="522"/>
    </row>
    <row r="1078" spans="1:12" x14ac:dyDescent="0.25">
      <c r="A1078" s="522"/>
      <c r="B1078" s="522"/>
      <c r="C1078" s="522"/>
      <c r="D1078" s="522"/>
      <c r="E1078" s="522"/>
      <c r="F1078" s="522"/>
      <c r="G1078" s="522"/>
      <c r="H1078" s="522"/>
      <c r="I1078" s="522"/>
      <c r="J1078" s="522"/>
      <c r="K1078" s="522"/>
      <c r="L1078" s="522"/>
    </row>
    <row r="1079" spans="1:12" x14ac:dyDescent="0.25">
      <c r="A1079" s="522"/>
      <c r="B1079" s="522"/>
      <c r="C1079" s="522"/>
      <c r="D1079" s="522"/>
      <c r="E1079" s="522"/>
      <c r="F1079" s="522"/>
      <c r="G1079" s="522"/>
      <c r="H1079" s="522"/>
      <c r="I1079" s="522"/>
      <c r="J1079" s="522"/>
      <c r="K1079" s="522"/>
      <c r="L1079" s="522"/>
    </row>
    <row r="1080" spans="1:12" x14ac:dyDescent="0.25">
      <c r="A1080" s="522"/>
      <c r="B1080" s="522"/>
      <c r="C1080" s="522"/>
      <c r="D1080" s="522"/>
      <c r="E1080" s="522"/>
      <c r="F1080" s="522"/>
      <c r="G1080" s="522"/>
      <c r="H1080" s="522"/>
      <c r="I1080" s="522"/>
      <c r="J1080" s="522"/>
      <c r="K1080" s="522"/>
      <c r="L1080" s="522"/>
    </row>
    <row r="1081" spans="1:12" x14ac:dyDescent="0.25">
      <c r="A1081" s="522"/>
      <c r="B1081" s="522"/>
      <c r="C1081" s="522"/>
      <c r="D1081" s="522"/>
      <c r="E1081" s="522"/>
      <c r="F1081" s="522"/>
      <c r="G1081" s="522"/>
      <c r="H1081" s="522"/>
      <c r="I1081" s="522"/>
      <c r="J1081" s="522"/>
      <c r="K1081" s="522"/>
      <c r="L1081" s="522"/>
    </row>
    <row r="1082" spans="1:12" x14ac:dyDescent="0.25">
      <c r="A1082" s="522"/>
      <c r="B1082" s="522"/>
      <c r="C1082" s="522"/>
      <c r="D1082" s="522"/>
      <c r="E1082" s="522"/>
      <c r="F1082" s="522"/>
      <c r="G1082" s="522"/>
      <c r="H1082" s="522"/>
      <c r="I1082" s="522"/>
      <c r="J1082" s="522"/>
      <c r="K1082" s="522"/>
      <c r="L1082" s="522"/>
    </row>
    <row r="1083" spans="1:12" x14ac:dyDescent="0.25">
      <c r="A1083" s="522"/>
      <c r="B1083" s="522"/>
      <c r="C1083" s="522"/>
      <c r="D1083" s="522"/>
      <c r="E1083" s="522"/>
      <c r="F1083" s="522"/>
      <c r="G1083" s="522"/>
      <c r="H1083" s="522"/>
      <c r="I1083" s="522"/>
      <c r="J1083" s="522"/>
      <c r="K1083" s="522"/>
      <c r="L1083" s="522"/>
    </row>
    <row r="1084" spans="1:12" x14ac:dyDescent="0.25">
      <c r="A1084" s="522"/>
      <c r="B1084" s="522"/>
      <c r="C1084" s="522"/>
      <c r="D1084" s="522"/>
      <c r="E1084" s="522"/>
      <c r="F1084" s="522"/>
      <c r="G1084" s="522"/>
      <c r="H1084" s="522"/>
      <c r="I1084" s="522"/>
      <c r="J1084" s="522"/>
      <c r="K1084" s="522"/>
      <c r="L1084" s="522"/>
    </row>
    <row r="1085" spans="1:12" x14ac:dyDescent="0.25">
      <c r="A1085" s="522"/>
      <c r="B1085" s="522"/>
      <c r="C1085" s="522"/>
      <c r="D1085" s="522"/>
      <c r="E1085" s="522"/>
      <c r="F1085" s="522"/>
      <c r="G1085" s="522"/>
      <c r="H1085" s="522"/>
      <c r="I1085" s="522"/>
      <c r="J1085" s="522"/>
      <c r="K1085" s="522"/>
      <c r="L1085" s="522"/>
    </row>
    <row r="1086" spans="1:12" x14ac:dyDescent="0.25">
      <c r="A1086" s="522"/>
      <c r="B1086" s="522"/>
      <c r="C1086" s="522"/>
      <c r="D1086" s="522"/>
      <c r="E1086" s="522"/>
      <c r="F1086" s="522"/>
      <c r="G1086" s="522"/>
      <c r="H1086" s="522"/>
      <c r="I1086" s="522"/>
      <c r="J1086" s="522"/>
      <c r="K1086" s="522"/>
      <c r="L1086" s="522"/>
    </row>
    <row r="1087" spans="1:12" x14ac:dyDescent="0.25">
      <c r="A1087" s="522"/>
      <c r="B1087" s="522"/>
      <c r="C1087" s="522"/>
      <c r="D1087" s="522"/>
      <c r="E1087" s="522"/>
      <c r="F1087" s="522"/>
      <c r="G1087" s="522"/>
      <c r="H1087" s="522"/>
      <c r="I1087" s="522"/>
      <c r="J1087" s="522"/>
      <c r="K1087" s="522"/>
      <c r="L1087" s="522"/>
    </row>
    <row r="1088" spans="1:12" x14ac:dyDescent="0.25">
      <c r="A1088" s="522"/>
      <c r="B1088" s="522"/>
      <c r="C1088" s="522"/>
      <c r="D1088" s="522"/>
      <c r="E1088" s="522"/>
      <c r="F1088" s="522"/>
      <c r="G1088" s="522"/>
      <c r="H1088" s="522"/>
      <c r="I1088" s="522"/>
      <c r="J1088" s="522"/>
      <c r="K1088" s="522"/>
      <c r="L1088" s="522"/>
    </row>
    <row r="1089" spans="1:12" x14ac:dyDescent="0.25">
      <c r="A1089" s="522"/>
      <c r="B1089" s="522"/>
      <c r="C1089" s="522"/>
      <c r="D1089" s="522"/>
      <c r="E1089" s="522"/>
      <c r="F1089" s="522"/>
      <c r="G1089" s="522"/>
      <c r="H1089" s="522"/>
      <c r="I1089" s="522"/>
      <c r="J1089" s="522"/>
      <c r="K1089" s="522"/>
      <c r="L1089" s="522"/>
    </row>
    <row r="1090" spans="1:12" x14ac:dyDescent="0.25">
      <c r="A1090" s="522"/>
      <c r="B1090" s="522"/>
      <c r="C1090" s="522"/>
      <c r="D1090" s="522"/>
      <c r="E1090" s="522"/>
      <c r="F1090" s="522"/>
      <c r="G1090" s="522"/>
      <c r="H1090" s="522"/>
      <c r="I1090" s="522"/>
      <c r="J1090" s="522"/>
      <c r="K1090" s="522"/>
      <c r="L1090" s="522"/>
    </row>
    <row r="1091" spans="1:12" x14ac:dyDescent="0.25">
      <c r="A1091" s="522"/>
      <c r="B1091" s="522"/>
      <c r="C1091" s="522"/>
      <c r="D1091" s="522"/>
      <c r="E1091" s="522"/>
      <c r="F1091" s="522"/>
      <c r="G1091" s="522"/>
      <c r="H1091" s="522"/>
      <c r="I1091" s="522"/>
      <c r="J1091" s="522"/>
      <c r="K1091" s="522"/>
      <c r="L1091" s="522"/>
    </row>
    <row r="1092" spans="1:12" x14ac:dyDescent="0.25">
      <c r="A1092" s="522"/>
      <c r="B1092" s="522"/>
      <c r="C1092" s="522"/>
      <c r="D1092" s="522"/>
      <c r="E1092" s="522"/>
      <c r="F1092" s="522"/>
      <c r="G1092" s="522"/>
      <c r="H1092" s="522"/>
      <c r="I1092" s="522"/>
      <c r="J1092" s="522"/>
      <c r="K1092" s="522"/>
      <c r="L1092" s="522"/>
    </row>
    <row r="1093" spans="1:12" x14ac:dyDescent="0.25">
      <c r="A1093" s="522"/>
      <c r="B1093" s="522"/>
      <c r="C1093" s="522"/>
      <c r="D1093" s="522"/>
      <c r="E1093" s="522"/>
      <c r="F1093" s="522"/>
      <c r="G1093" s="522"/>
      <c r="H1093" s="522"/>
      <c r="I1093" s="522"/>
      <c r="J1093" s="522"/>
      <c r="K1093" s="522"/>
      <c r="L1093" s="522"/>
    </row>
    <row r="1094" spans="1:12" x14ac:dyDescent="0.25">
      <c r="A1094" s="522"/>
      <c r="B1094" s="522"/>
      <c r="C1094" s="522"/>
      <c r="D1094" s="522"/>
      <c r="E1094" s="522"/>
      <c r="F1094" s="522"/>
      <c r="G1094" s="522"/>
      <c r="H1094" s="522"/>
      <c r="I1094" s="522"/>
      <c r="J1094" s="522"/>
      <c r="K1094" s="522"/>
      <c r="L1094" s="522"/>
    </row>
    <row r="1095" spans="1:12" x14ac:dyDescent="0.25">
      <c r="A1095" s="522"/>
      <c r="B1095" s="522"/>
      <c r="C1095" s="522"/>
      <c r="D1095" s="522"/>
      <c r="E1095" s="522"/>
      <c r="F1095" s="522"/>
      <c r="G1095" s="522"/>
      <c r="H1095" s="522"/>
      <c r="I1095" s="522"/>
      <c r="J1095" s="522"/>
      <c r="K1095" s="522"/>
      <c r="L1095" s="522"/>
    </row>
    <row r="1096" spans="1:12" x14ac:dyDescent="0.25">
      <c r="A1096" s="522"/>
      <c r="B1096" s="522"/>
      <c r="C1096" s="522"/>
      <c r="D1096" s="522"/>
      <c r="E1096" s="522"/>
      <c r="F1096" s="522"/>
      <c r="G1096" s="522"/>
      <c r="H1096" s="522"/>
      <c r="I1096" s="522"/>
      <c r="J1096" s="522"/>
      <c r="K1096" s="522"/>
      <c r="L1096" s="522"/>
    </row>
    <row r="1097" spans="1:12" x14ac:dyDescent="0.25">
      <c r="A1097" s="522"/>
      <c r="B1097" s="522"/>
      <c r="C1097" s="522"/>
      <c r="D1097" s="522"/>
      <c r="E1097" s="522"/>
      <c r="F1097" s="522"/>
      <c r="G1097" s="522"/>
      <c r="H1097" s="522"/>
      <c r="I1097" s="522"/>
      <c r="J1097" s="522"/>
      <c r="K1097" s="522"/>
      <c r="L1097" s="522"/>
    </row>
    <row r="1098" spans="1:12" x14ac:dyDescent="0.25">
      <c r="A1098" s="522"/>
      <c r="B1098" s="522"/>
      <c r="C1098" s="522"/>
      <c r="D1098" s="522"/>
      <c r="E1098" s="522"/>
      <c r="F1098" s="522"/>
      <c r="G1098" s="522"/>
      <c r="H1098" s="522"/>
      <c r="I1098" s="522"/>
      <c r="J1098" s="522"/>
      <c r="K1098" s="522"/>
      <c r="L1098" s="522"/>
    </row>
    <row r="1099" spans="1:12" x14ac:dyDescent="0.25">
      <c r="A1099" s="522"/>
      <c r="B1099" s="522"/>
      <c r="C1099" s="522"/>
      <c r="D1099" s="522"/>
      <c r="E1099" s="522"/>
      <c r="F1099" s="522"/>
      <c r="G1099" s="522"/>
      <c r="H1099" s="522"/>
      <c r="I1099" s="522"/>
      <c r="J1099" s="522"/>
      <c r="K1099" s="522"/>
      <c r="L1099" s="522"/>
    </row>
    <row r="1100" spans="1:12" x14ac:dyDescent="0.25">
      <c r="A1100" s="522"/>
      <c r="B1100" s="522"/>
      <c r="C1100" s="522"/>
      <c r="D1100" s="522"/>
      <c r="E1100" s="522"/>
      <c r="F1100" s="522"/>
      <c r="G1100" s="522"/>
      <c r="H1100" s="522"/>
      <c r="I1100" s="522"/>
      <c r="J1100" s="522"/>
      <c r="K1100" s="522"/>
      <c r="L1100" s="522"/>
    </row>
    <row r="1101" spans="1:12" x14ac:dyDescent="0.25">
      <c r="A1101" s="522"/>
      <c r="B1101" s="522"/>
      <c r="C1101" s="522"/>
      <c r="D1101" s="522"/>
      <c r="E1101" s="522"/>
      <c r="F1101" s="522"/>
      <c r="G1101" s="522"/>
      <c r="H1101" s="522"/>
      <c r="I1101" s="522"/>
      <c r="J1101" s="522"/>
      <c r="K1101" s="522"/>
      <c r="L1101" s="522"/>
    </row>
    <row r="1102" spans="1:12" x14ac:dyDescent="0.25">
      <c r="A1102" s="522"/>
      <c r="B1102" s="522"/>
      <c r="C1102" s="522"/>
      <c r="D1102" s="522"/>
      <c r="E1102" s="522"/>
      <c r="F1102" s="522"/>
      <c r="G1102" s="522"/>
      <c r="H1102" s="522"/>
      <c r="I1102" s="522"/>
      <c r="J1102" s="522"/>
      <c r="K1102" s="522"/>
      <c r="L1102" s="522"/>
    </row>
    <row r="1103" spans="1:12" x14ac:dyDescent="0.25">
      <c r="A1103" s="522"/>
      <c r="B1103" s="522"/>
      <c r="C1103" s="522"/>
      <c r="D1103" s="522"/>
      <c r="E1103" s="522"/>
      <c r="F1103" s="522"/>
      <c r="G1103" s="522"/>
      <c r="H1103" s="522"/>
      <c r="I1103" s="522"/>
      <c r="J1103" s="522"/>
      <c r="K1103" s="522"/>
      <c r="L1103" s="522"/>
    </row>
    <row r="1104" spans="1:12" x14ac:dyDescent="0.25">
      <c r="A1104" s="522"/>
      <c r="B1104" s="522"/>
      <c r="C1104" s="522"/>
      <c r="D1104" s="522"/>
      <c r="E1104" s="522"/>
      <c r="F1104" s="522"/>
      <c r="G1104" s="522"/>
      <c r="H1104" s="522"/>
      <c r="I1104" s="522"/>
      <c r="J1104" s="522"/>
      <c r="K1104" s="522"/>
      <c r="L1104" s="522"/>
    </row>
    <row r="1105" spans="1:12" x14ac:dyDescent="0.25">
      <c r="A1105" s="522"/>
      <c r="B1105" s="522"/>
      <c r="C1105" s="522"/>
      <c r="D1105" s="522"/>
      <c r="E1105" s="522"/>
      <c r="F1105" s="522"/>
      <c r="G1105" s="522"/>
      <c r="H1105" s="522"/>
      <c r="I1105" s="522"/>
      <c r="J1105" s="522"/>
      <c r="K1105" s="522"/>
      <c r="L1105" s="522"/>
    </row>
    <row r="1106" spans="1:12" x14ac:dyDescent="0.25">
      <c r="A1106" s="522"/>
      <c r="B1106" s="522"/>
      <c r="C1106" s="522"/>
      <c r="D1106" s="522"/>
      <c r="E1106" s="522"/>
      <c r="F1106" s="522"/>
      <c r="G1106" s="522"/>
      <c r="H1106" s="522"/>
      <c r="I1106" s="522"/>
      <c r="J1106" s="522"/>
      <c r="K1106" s="522"/>
      <c r="L1106" s="522"/>
    </row>
    <row r="1107" spans="1:12" x14ac:dyDescent="0.25">
      <c r="A1107" s="522"/>
      <c r="B1107" s="522"/>
      <c r="C1107" s="522"/>
      <c r="D1107" s="522"/>
      <c r="E1107" s="522"/>
      <c r="F1107" s="522"/>
      <c r="G1107" s="522"/>
      <c r="H1107" s="522"/>
      <c r="I1107" s="522"/>
      <c r="J1107" s="522"/>
      <c r="K1107" s="522"/>
      <c r="L1107" s="522"/>
    </row>
    <row r="1108" spans="1:12" x14ac:dyDescent="0.25">
      <c r="A1108" s="522"/>
      <c r="B1108" s="522"/>
      <c r="C1108" s="522"/>
      <c r="D1108" s="522"/>
      <c r="E1108" s="522"/>
      <c r="F1108" s="522"/>
      <c r="G1108" s="522"/>
      <c r="H1108" s="522"/>
      <c r="I1108" s="522"/>
      <c r="J1108" s="522"/>
      <c r="K1108" s="522"/>
      <c r="L1108" s="522"/>
    </row>
    <row r="1109" spans="1:12" x14ac:dyDescent="0.25">
      <c r="A1109" s="522"/>
      <c r="B1109" s="522"/>
      <c r="C1109" s="522"/>
      <c r="D1109" s="522"/>
      <c r="E1109" s="522"/>
      <c r="F1109" s="522"/>
      <c r="G1109" s="522"/>
      <c r="H1109" s="522"/>
      <c r="I1109" s="522"/>
      <c r="J1109" s="522"/>
      <c r="K1109" s="522"/>
      <c r="L1109" s="522"/>
    </row>
    <row r="1110" spans="1:12" x14ac:dyDescent="0.25">
      <c r="A1110" s="522"/>
      <c r="B1110" s="522"/>
      <c r="C1110" s="522"/>
      <c r="D1110" s="522"/>
      <c r="E1110" s="522"/>
      <c r="F1110" s="522"/>
      <c r="G1110" s="522"/>
      <c r="H1110" s="522"/>
      <c r="I1110" s="522"/>
      <c r="J1110" s="522"/>
      <c r="K1110" s="522"/>
      <c r="L1110" s="522"/>
    </row>
    <row r="1111" spans="1:12" x14ac:dyDescent="0.25">
      <c r="A1111" s="522"/>
      <c r="B1111" s="522"/>
      <c r="C1111" s="522"/>
      <c r="D1111" s="522"/>
      <c r="E1111" s="522"/>
      <c r="F1111" s="522"/>
      <c r="G1111" s="522"/>
      <c r="H1111" s="522"/>
      <c r="I1111" s="522"/>
      <c r="J1111" s="522"/>
      <c r="K1111" s="522"/>
      <c r="L1111" s="522"/>
    </row>
    <row r="1112" spans="1:12" x14ac:dyDescent="0.25">
      <c r="A1112" s="522"/>
      <c r="B1112" s="522"/>
      <c r="C1112" s="522"/>
      <c r="D1112" s="522"/>
      <c r="E1112" s="522"/>
      <c r="F1112" s="522"/>
      <c r="G1112" s="522"/>
      <c r="H1112" s="522"/>
      <c r="I1112" s="522"/>
      <c r="J1112" s="522"/>
      <c r="K1112" s="522"/>
      <c r="L1112" s="522"/>
    </row>
    <row r="1113" spans="1:12" x14ac:dyDescent="0.25">
      <c r="A1113" s="522"/>
      <c r="B1113" s="522"/>
      <c r="C1113" s="522"/>
      <c r="D1113" s="522"/>
      <c r="E1113" s="522"/>
      <c r="F1113" s="522"/>
      <c r="G1113" s="522"/>
      <c r="H1113" s="522"/>
      <c r="I1113" s="522"/>
      <c r="J1113" s="522"/>
      <c r="K1113" s="522"/>
      <c r="L1113" s="522"/>
    </row>
    <row r="1114" spans="1:12" x14ac:dyDescent="0.25">
      <c r="A1114" s="522"/>
      <c r="B1114" s="522"/>
      <c r="C1114" s="522"/>
      <c r="D1114" s="522"/>
      <c r="E1114" s="522"/>
      <c r="F1114" s="522"/>
      <c r="G1114" s="522"/>
      <c r="H1114" s="522"/>
      <c r="I1114" s="522"/>
      <c r="J1114" s="522"/>
      <c r="K1114" s="522"/>
      <c r="L1114" s="522"/>
    </row>
    <row r="1115" spans="1:12" x14ac:dyDescent="0.25">
      <c r="A1115" s="522"/>
      <c r="B1115" s="522"/>
      <c r="C1115" s="522"/>
      <c r="D1115" s="522"/>
      <c r="E1115" s="522"/>
      <c r="F1115" s="522"/>
      <c r="G1115" s="522"/>
      <c r="H1115" s="522"/>
      <c r="I1115" s="522"/>
      <c r="J1115" s="522"/>
      <c r="K1115" s="522"/>
      <c r="L1115" s="522"/>
    </row>
    <row r="1116" spans="1:12" x14ac:dyDescent="0.25">
      <c r="A1116" s="522"/>
      <c r="B1116" s="522"/>
      <c r="C1116" s="522"/>
      <c r="D1116" s="522"/>
      <c r="E1116" s="522"/>
      <c r="F1116" s="522"/>
      <c r="G1116" s="522"/>
      <c r="H1116" s="522"/>
      <c r="I1116" s="522"/>
      <c r="J1116" s="522"/>
      <c r="K1116" s="522"/>
      <c r="L1116" s="522"/>
    </row>
    <row r="1117" spans="1:12" x14ac:dyDescent="0.25">
      <c r="A1117" s="522"/>
      <c r="B1117" s="522"/>
      <c r="C1117" s="522"/>
      <c r="D1117" s="522"/>
      <c r="E1117" s="522"/>
      <c r="F1117" s="522"/>
      <c r="G1117" s="522"/>
      <c r="H1117" s="522"/>
      <c r="I1117" s="522"/>
      <c r="J1117" s="522"/>
      <c r="K1117" s="522"/>
      <c r="L1117" s="522"/>
    </row>
    <row r="1118" spans="1:12" x14ac:dyDescent="0.25">
      <c r="A1118" s="522"/>
      <c r="B1118" s="522"/>
      <c r="C1118" s="522"/>
      <c r="D1118" s="522"/>
      <c r="E1118" s="522"/>
      <c r="F1118" s="522"/>
      <c r="G1118" s="522"/>
      <c r="H1118" s="522"/>
      <c r="I1118" s="522"/>
      <c r="J1118" s="522"/>
      <c r="K1118" s="522"/>
      <c r="L1118" s="522"/>
    </row>
    <row r="1119" spans="1:12" x14ac:dyDescent="0.25">
      <c r="A1119" s="522"/>
      <c r="B1119" s="522"/>
      <c r="C1119" s="522"/>
      <c r="D1119" s="522"/>
      <c r="E1119" s="522"/>
      <c r="F1119" s="522"/>
      <c r="G1119" s="522"/>
      <c r="H1119" s="522"/>
      <c r="I1119" s="522"/>
      <c r="J1119" s="522"/>
      <c r="K1119" s="522"/>
      <c r="L1119" s="522"/>
    </row>
    <row r="1120" spans="1:12" x14ac:dyDescent="0.25">
      <c r="A1120" s="522"/>
      <c r="B1120" s="522"/>
      <c r="C1120" s="522"/>
      <c r="D1120" s="522"/>
      <c r="E1120" s="522"/>
      <c r="F1120" s="522"/>
      <c r="G1120" s="522"/>
      <c r="H1120" s="522"/>
      <c r="I1120" s="522"/>
      <c r="J1120" s="522"/>
      <c r="K1120" s="522"/>
      <c r="L1120" s="522"/>
    </row>
    <row r="1121" spans="1:12" x14ac:dyDescent="0.25">
      <c r="A1121" s="522"/>
      <c r="B1121" s="522"/>
      <c r="C1121" s="522"/>
      <c r="D1121" s="522"/>
      <c r="E1121" s="522"/>
      <c r="F1121" s="522"/>
      <c r="G1121" s="522"/>
      <c r="H1121" s="522"/>
      <c r="I1121" s="522"/>
      <c r="J1121" s="522"/>
      <c r="K1121" s="522"/>
      <c r="L1121" s="522"/>
    </row>
    <row r="1122" spans="1:12" x14ac:dyDescent="0.25">
      <c r="A1122" s="522"/>
      <c r="B1122" s="522"/>
      <c r="C1122" s="522"/>
      <c r="D1122" s="522"/>
      <c r="E1122" s="522"/>
      <c r="F1122" s="522"/>
      <c r="G1122" s="522"/>
      <c r="H1122" s="522"/>
      <c r="I1122" s="522"/>
      <c r="J1122" s="522"/>
      <c r="K1122" s="522"/>
      <c r="L1122" s="522"/>
    </row>
    <row r="1123" spans="1:12" x14ac:dyDescent="0.25">
      <c r="A1123" s="522"/>
      <c r="B1123" s="522"/>
      <c r="C1123" s="522"/>
      <c r="D1123" s="522"/>
      <c r="E1123" s="522"/>
      <c r="F1123" s="522"/>
      <c r="G1123" s="522"/>
      <c r="H1123" s="522"/>
      <c r="I1123" s="522"/>
      <c r="J1123" s="522"/>
      <c r="K1123" s="522"/>
      <c r="L1123" s="522"/>
    </row>
    <row r="1124" spans="1:12" x14ac:dyDescent="0.25">
      <c r="A1124" s="522"/>
      <c r="B1124" s="522"/>
      <c r="C1124" s="522"/>
      <c r="D1124" s="522"/>
      <c r="E1124" s="522"/>
      <c r="F1124" s="522"/>
      <c r="G1124" s="522"/>
      <c r="H1124" s="522"/>
      <c r="I1124" s="522"/>
      <c r="J1124" s="522"/>
      <c r="K1124" s="522"/>
      <c r="L1124" s="522"/>
    </row>
    <row r="1125" spans="1:12" x14ac:dyDescent="0.25">
      <c r="A1125" s="522"/>
      <c r="B1125" s="522"/>
      <c r="C1125" s="522"/>
      <c r="D1125" s="522"/>
      <c r="E1125" s="522"/>
      <c r="F1125" s="522"/>
      <c r="G1125" s="522"/>
      <c r="H1125" s="522"/>
      <c r="I1125" s="522"/>
      <c r="J1125" s="522"/>
      <c r="K1125" s="522"/>
      <c r="L1125" s="522"/>
    </row>
    <row r="1126" spans="1:12" x14ac:dyDescent="0.25">
      <c r="A1126" s="522"/>
      <c r="B1126" s="522"/>
      <c r="C1126" s="522"/>
      <c r="D1126" s="522"/>
      <c r="E1126" s="522"/>
      <c r="F1126" s="522"/>
      <c r="G1126" s="522"/>
      <c r="H1126" s="522"/>
      <c r="I1126" s="522"/>
      <c r="J1126" s="522"/>
      <c r="K1126" s="522"/>
      <c r="L1126" s="522"/>
    </row>
    <row r="1127" spans="1:12" x14ac:dyDescent="0.25">
      <c r="A1127" s="522"/>
      <c r="B1127" s="522"/>
      <c r="C1127" s="522"/>
      <c r="D1127" s="522"/>
      <c r="E1127" s="522"/>
      <c r="F1127" s="522"/>
      <c r="G1127" s="522"/>
      <c r="H1127" s="522"/>
      <c r="I1127" s="522"/>
      <c r="J1127" s="522"/>
      <c r="K1127" s="522"/>
      <c r="L1127" s="522"/>
    </row>
    <row r="1128" spans="1:12" x14ac:dyDescent="0.25">
      <c r="A1128" s="522"/>
      <c r="B1128" s="522"/>
      <c r="C1128" s="522"/>
      <c r="D1128" s="522"/>
      <c r="E1128" s="522"/>
      <c r="F1128" s="522"/>
      <c r="G1128" s="522"/>
      <c r="H1128" s="522"/>
      <c r="I1128" s="522"/>
      <c r="J1128" s="522"/>
      <c r="K1128" s="522"/>
      <c r="L1128" s="522"/>
    </row>
    <row r="1129" spans="1:12" x14ac:dyDescent="0.25">
      <c r="A1129" s="522"/>
      <c r="B1129" s="522"/>
      <c r="C1129" s="522"/>
      <c r="D1129" s="522"/>
      <c r="E1129" s="522"/>
      <c r="F1129" s="522"/>
      <c r="G1129" s="522"/>
      <c r="H1129" s="522"/>
      <c r="I1129" s="522"/>
      <c r="J1129" s="522"/>
      <c r="K1129" s="522"/>
      <c r="L1129" s="522"/>
    </row>
    <row r="1130" spans="1:12" x14ac:dyDescent="0.25">
      <c r="A1130" s="522"/>
      <c r="B1130" s="522"/>
      <c r="C1130" s="522"/>
      <c r="D1130" s="522"/>
      <c r="E1130" s="522"/>
      <c r="F1130" s="522"/>
      <c r="G1130" s="522"/>
      <c r="H1130" s="522"/>
      <c r="I1130" s="522"/>
      <c r="J1130" s="522"/>
      <c r="K1130" s="522"/>
      <c r="L1130" s="522"/>
    </row>
    <row r="1131" spans="1:12" x14ac:dyDescent="0.25">
      <c r="A1131" s="522"/>
      <c r="B1131" s="522"/>
      <c r="C1131" s="522"/>
      <c r="D1131" s="522"/>
      <c r="E1131" s="522"/>
      <c r="F1131" s="522"/>
      <c r="G1131" s="522"/>
      <c r="H1131" s="522"/>
      <c r="I1131" s="522"/>
      <c r="J1131" s="522"/>
      <c r="K1131" s="522"/>
      <c r="L1131" s="522"/>
    </row>
    <row r="1132" spans="1:12" x14ac:dyDescent="0.25">
      <c r="A1132" s="522"/>
      <c r="B1132" s="522"/>
      <c r="C1132" s="522"/>
      <c r="D1132" s="522"/>
      <c r="E1132" s="522"/>
      <c r="F1132" s="522"/>
      <c r="G1132" s="522"/>
      <c r="H1132" s="522"/>
      <c r="I1132" s="522"/>
      <c r="J1132" s="522"/>
      <c r="K1132" s="522"/>
      <c r="L1132" s="522"/>
    </row>
    <row r="1133" spans="1:12" x14ac:dyDescent="0.25">
      <c r="A1133" s="522"/>
      <c r="B1133" s="522"/>
      <c r="C1133" s="522"/>
      <c r="D1133" s="522"/>
      <c r="E1133" s="522"/>
      <c r="F1133" s="522"/>
      <c r="G1133" s="522"/>
      <c r="H1133" s="522"/>
      <c r="I1133" s="522"/>
      <c r="J1133" s="522"/>
      <c r="K1133" s="522"/>
      <c r="L1133" s="522"/>
    </row>
    <row r="1134" spans="1:12" x14ac:dyDescent="0.25">
      <c r="A1134" s="522"/>
      <c r="B1134" s="522"/>
      <c r="C1134" s="522"/>
      <c r="D1134" s="522"/>
      <c r="E1134" s="522"/>
      <c r="F1134" s="522"/>
      <c r="G1134" s="522"/>
      <c r="H1134" s="522"/>
      <c r="I1134" s="522"/>
      <c r="J1134" s="522"/>
      <c r="K1134" s="522"/>
      <c r="L1134" s="522"/>
    </row>
    <row r="1135" spans="1:12" x14ac:dyDescent="0.25">
      <c r="A1135" s="522"/>
      <c r="B1135" s="522"/>
      <c r="C1135" s="522"/>
      <c r="D1135" s="522"/>
      <c r="E1135" s="522"/>
      <c r="F1135" s="522"/>
      <c r="G1135" s="522"/>
      <c r="H1135" s="522"/>
      <c r="I1135" s="522"/>
      <c r="J1135" s="522"/>
      <c r="K1135" s="522"/>
      <c r="L1135" s="522"/>
    </row>
    <row r="1136" spans="1:12" x14ac:dyDescent="0.25">
      <c r="A1136" s="522"/>
      <c r="B1136" s="522"/>
      <c r="C1136" s="522"/>
      <c r="D1136" s="522"/>
      <c r="E1136" s="522"/>
      <c r="F1136" s="522"/>
      <c r="G1136" s="522"/>
      <c r="H1136" s="522"/>
      <c r="I1136" s="522"/>
      <c r="J1136" s="522"/>
      <c r="K1136" s="522"/>
      <c r="L1136" s="522"/>
    </row>
    <row r="1137" spans="1:12" x14ac:dyDescent="0.25">
      <c r="A1137" s="522"/>
      <c r="B1137" s="522"/>
      <c r="C1137" s="522"/>
      <c r="D1137" s="522"/>
      <c r="E1137" s="522"/>
      <c r="F1137" s="522"/>
      <c r="G1137" s="522"/>
      <c r="H1137" s="522"/>
      <c r="I1137" s="522"/>
      <c r="J1137" s="522"/>
      <c r="K1137" s="522"/>
      <c r="L1137" s="522"/>
    </row>
    <row r="1138" spans="1:12" x14ac:dyDescent="0.25">
      <c r="A1138" s="522"/>
      <c r="B1138" s="522"/>
      <c r="C1138" s="522"/>
      <c r="D1138" s="522"/>
      <c r="E1138" s="522"/>
      <c r="F1138" s="522"/>
      <c r="G1138" s="522"/>
      <c r="H1138" s="522"/>
      <c r="I1138" s="522"/>
      <c r="J1138" s="522"/>
      <c r="K1138" s="522"/>
      <c r="L1138" s="522"/>
    </row>
    <row r="1139" spans="1:12" x14ac:dyDescent="0.25">
      <c r="A1139" s="522"/>
      <c r="B1139" s="522"/>
      <c r="C1139" s="522"/>
      <c r="D1139" s="522"/>
      <c r="E1139" s="522"/>
      <c r="F1139" s="522"/>
      <c r="G1139" s="522"/>
      <c r="H1139" s="522"/>
      <c r="I1139" s="522"/>
      <c r="J1139" s="522"/>
      <c r="K1139" s="522"/>
      <c r="L1139" s="522"/>
    </row>
    <row r="1140" spans="1:12" x14ac:dyDescent="0.25">
      <c r="A1140" s="522"/>
      <c r="B1140" s="522"/>
      <c r="C1140" s="522"/>
      <c r="D1140" s="522"/>
      <c r="E1140" s="522"/>
      <c r="F1140" s="522"/>
      <c r="G1140" s="522"/>
      <c r="H1140" s="522"/>
      <c r="I1140" s="522"/>
      <c r="J1140" s="522"/>
      <c r="K1140" s="522"/>
      <c r="L1140" s="522"/>
    </row>
    <row r="1141" spans="1:12" x14ac:dyDescent="0.25">
      <c r="A1141" s="522"/>
      <c r="B1141" s="522"/>
      <c r="C1141" s="522"/>
      <c r="D1141" s="522"/>
      <c r="E1141" s="522"/>
      <c r="F1141" s="522"/>
      <c r="G1141" s="522"/>
      <c r="H1141" s="522"/>
      <c r="I1141" s="522"/>
      <c r="J1141" s="522"/>
      <c r="K1141" s="522"/>
      <c r="L1141" s="522"/>
    </row>
    <row r="1142" spans="1:12" x14ac:dyDescent="0.25">
      <c r="A1142" s="522"/>
      <c r="B1142" s="522"/>
      <c r="C1142" s="522"/>
      <c r="D1142" s="522"/>
      <c r="E1142" s="522"/>
      <c r="F1142" s="522"/>
      <c r="G1142" s="522"/>
      <c r="H1142" s="522"/>
      <c r="I1142" s="522"/>
      <c r="J1142" s="522"/>
      <c r="K1142" s="522"/>
      <c r="L1142" s="522"/>
    </row>
    <row r="1143" spans="1:12" x14ac:dyDescent="0.25">
      <c r="A1143" s="522"/>
      <c r="B1143" s="522"/>
      <c r="C1143" s="522"/>
      <c r="D1143" s="522"/>
      <c r="E1143" s="522"/>
      <c r="F1143" s="522"/>
      <c r="G1143" s="522"/>
      <c r="H1143" s="522"/>
      <c r="I1143" s="522"/>
      <c r="J1143" s="522"/>
      <c r="K1143" s="522"/>
      <c r="L1143" s="522"/>
    </row>
    <row r="1144" spans="1:12" x14ac:dyDescent="0.25">
      <c r="A1144" s="522"/>
      <c r="B1144" s="522"/>
      <c r="C1144" s="522"/>
      <c r="D1144" s="522"/>
      <c r="E1144" s="522"/>
      <c r="F1144" s="522"/>
      <c r="G1144" s="522"/>
      <c r="H1144" s="522"/>
      <c r="I1144" s="522"/>
      <c r="J1144" s="522"/>
      <c r="K1144" s="522"/>
      <c r="L1144" s="522"/>
    </row>
    <row r="1145" spans="1:12" x14ac:dyDescent="0.25">
      <c r="A1145" s="522"/>
      <c r="B1145" s="522"/>
      <c r="C1145" s="522"/>
      <c r="D1145" s="522"/>
      <c r="E1145" s="522"/>
      <c r="F1145" s="522"/>
      <c r="G1145" s="522"/>
      <c r="H1145" s="522"/>
      <c r="I1145" s="522"/>
      <c r="J1145" s="522"/>
      <c r="K1145" s="522"/>
      <c r="L1145" s="522"/>
    </row>
    <row r="1146" spans="1:12" x14ac:dyDescent="0.25">
      <c r="A1146" s="522"/>
      <c r="B1146" s="522"/>
      <c r="C1146" s="522"/>
      <c r="D1146" s="522"/>
      <c r="E1146" s="522"/>
      <c r="F1146" s="522"/>
      <c r="G1146" s="522"/>
      <c r="H1146" s="522"/>
      <c r="I1146" s="522"/>
      <c r="J1146" s="522"/>
      <c r="K1146" s="522"/>
      <c r="L1146" s="522"/>
    </row>
    <row r="1147" spans="1:12" x14ac:dyDescent="0.25">
      <c r="A1147" s="522"/>
      <c r="B1147" s="522"/>
      <c r="C1147" s="522"/>
      <c r="D1147" s="522"/>
      <c r="E1147" s="522"/>
      <c r="F1147" s="522"/>
      <c r="G1147" s="522"/>
      <c r="H1147" s="522"/>
      <c r="I1147" s="522"/>
      <c r="J1147" s="522"/>
      <c r="K1147" s="522"/>
      <c r="L1147" s="522"/>
    </row>
    <row r="1148" spans="1:12" x14ac:dyDescent="0.25">
      <c r="A1148" s="522"/>
      <c r="B1148" s="522"/>
      <c r="C1148" s="522"/>
      <c r="D1148" s="522"/>
      <c r="E1148" s="522"/>
      <c r="F1148" s="522"/>
      <c r="G1148" s="522"/>
      <c r="H1148" s="522"/>
      <c r="I1148" s="522"/>
      <c r="J1148" s="522"/>
      <c r="K1148" s="522"/>
      <c r="L1148" s="522"/>
    </row>
    <row r="1149" spans="1:12" x14ac:dyDescent="0.25">
      <c r="A1149" s="522"/>
      <c r="B1149" s="522"/>
      <c r="C1149" s="522"/>
      <c r="D1149" s="522"/>
      <c r="E1149" s="522"/>
      <c r="F1149" s="522"/>
      <c r="G1149" s="522"/>
      <c r="H1149" s="522"/>
      <c r="I1149" s="522"/>
      <c r="J1149" s="522"/>
      <c r="K1149" s="522"/>
      <c r="L1149" s="522"/>
    </row>
    <row r="1150" spans="1:12" x14ac:dyDescent="0.25">
      <c r="A1150" s="522"/>
      <c r="B1150" s="522"/>
      <c r="C1150" s="522"/>
      <c r="D1150" s="522"/>
      <c r="E1150" s="522"/>
      <c r="F1150" s="522"/>
      <c r="G1150" s="522"/>
      <c r="H1150" s="522"/>
      <c r="I1150" s="522"/>
      <c r="J1150" s="522"/>
      <c r="K1150" s="522"/>
      <c r="L1150" s="522"/>
    </row>
    <row r="1151" spans="1:12" x14ac:dyDescent="0.25">
      <c r="A1151" s="522"/>
      <c r="B1151" s="522"/>
      <c r="C1151" s="522"/>
      <c r="D1151" s="522"/>
      <c r="E1151" s="522"/>
      <c r="F1151" s="522"/>
      <c r="G1151" s="522"/>
      <c r="H1151" s="522"/>
      <c r="I1151" s="522"/>
      <c r="J1151" s="522"/>
      <c r="K1151" s="522"/>
      <c r="L1151" s="522"/>
    </row>
    <row r="1152" spans="1:12" x14ac:dyDescent="0.25">
      <c r="A1152" s="522"/>
      <c r="B1152" s="522"/>
      <c r="C1152" s="522"/>
      <c r="D1152" s="522"/>
      <c r="E1152" s="522"/>
      <c r="F1152" s="522"/>
      <c r="G1152" s="522"/>
      <c r="H1152" s="522"/>
      <c r="I1152" s="522"/>
      <c r="J1152" s="522"/>
      <c r="K1152" s="522"/>
      <c r="L1152" s="522"/>
    </row>
    <row r="1153" spans="1:12" x14ac:dyDescent="0.25">
      <c r="A1153" s="522"/>
      <c r="B1153" s="522"/>
      <c r="C1153" s="522"/>
      <c r="D1153" s="522"/>
      <c r="E1153" s="522"/>
      <c r="F1153" s="522"/>
      <c r="G1153" s="522"/>
      <c r="H1153" s="522"/>
      <c r="I1153" s="522"/>
      <c r="J1153" s="522"/>
      <c r="K1153" s="522"/>
      <c r="L1153" s="522"/>
    </row>
    <row r="1154" spans="1:12" x14ac:dyDescent="0.25">
      <c r="A1154" s="522"/>
      <c r="B1154" s="522"/>
      <c r="C1154" s="522"/>
      <c r="D1154" s="522"/>
      <c r="E1154" s="522"/>
      <c r="F1154" s="522"/>
      <c r="G1154" s="522"/>
      <c r="H1154" s="522"/>
      <c r="I1154" s="522"/>
      <c r="J1154" s="522"/>
      <c r="K1154" s="522"/>
      <c r="L1154" s="522"/>
    </row>
    <row r="1155" spans="1:12" x14ac:dyDescent="0.25">
      <c r="A1155" s="522"/>
      <c r="B1155" s="522"/>
      <c r="C1155" s="522"/>
      <c r="D1155" s="522"/>
      <c r="E1155" s="522"/>
      <c r="F1155" s="522"/>
      <c r="G1155" s="522"/>
      <c r="H1155" s="522"/>
      <c r="I1155" s="522"/>
      <c r="J1155" s="522"/>
      <c r="K1155" s="522"/>
      <c r="L1155" s="522"/>
    </row>
    <row r="1156" spans="1:12" x14ac:dyDescent="0.25">
      <c r="A1156" s="522"/>
      <c r="B1156" s="522"/>
      <c r="C1156" s="522"/>
      <c r="D1156" s="522"/>
      <c r="E1156" s="522"/>
      <c r="F1156" s="522"/>
      <c r="G1156" s="522"/>
      <c r="H1156" s="522"/>
      <c r="I1156" s="522"/>
      <c r="J1156" s="522"/>
      <c r="K1156" s="522"/>
      <c r="L1156" s="522"/>
    </row>
    <row r="1157" spans="1:12" x14ac:dyDescent="0.25">
      <c r="A1157" s="522"/>
      <c r="B1157" s="522"/>
      <c r="C1157" s="522"/>
      <c r="D1157" s="522"/>
      <c r="E1157" s="522"/>
      <c r="F1157" s="522"/>
      <c r="G1157" s="522"/>
      <c r="H1157" s="522"/>
      <c r="I1157" s="522"/>
      <c r="J1157" s="522"/>
      <c r="K1157" s="522"/>
      <c r="L1157" s="522"/>
    </row>
    <row r="1158" spans="1:12" x14ac:dyDescent="0.25">
      <c r="A1158" s="522"/>
      <c r="B1158" s="522"/>
      <c r="C1158" s="522"/>
      <c r="D1158" s="522"/>
      <c r="E1158" s="522"/>
      <c r="F1158" s="522"/>
      <c r="G1158" s="522"/>
      <c r="H1158" s="522"/>
      <c r="I1158" s="522"/>
      <c r="J1158" s="522"/>
      <c r="K1158" s="522"/>
      <c r="L1158" s="522"/>
    </row>
    <row r="1159" spans="1:12" x14ac:dyDescent="0.25">
      <c r="A1159" s="522"/>
      <c r="B1159" s="522"/>
      <c r="C1159" s="522"/>
      <c r="D1159" s="522"/>
      <c r="E1159" s="522"/>
      <c r="F1159" s="522"/>
      <c r="G1159" s="522"/>
      <c r="H1159" s="522"/>
      <c r="I1159" s="522"/>
      <c r="J1159" s="522"/>
      <c r="K1159" s="522"/>
      <c r="L1159" s="522"/>
    </row>
    <row r="1160" spans="1:12" x14ac:dyDescent="0.25">
      <c r="A1160" s="522"/>
      <c r="B1160" s="522"/>
      <c r="C1160" s="522"/>
      <c r="D1160" s="522"/>
      <c r="E1160" s="522"/>
      <c r="F1160" s="522"/>
      <c r="G1160" s="522"/>
      <c r="H1160" s="522"/>
      <c r="I1160" s="522"/>
      <c r="J1160" s="522"/>
      <c r="K1160" s="522"/>
      <c r="L1160" s="522"/>
    </row>
    <row r="1161" spans="1:12" x14ac:dyDescent="0.25">
      <c r="A1161" s="522"/>
      <c r="B1161" s="522"/>
      <c r="C1161" s="522"/>
      <c r="D1161" s="522"/>
      <c r="E1161" s="522"/>
      <c r="F1161" s="522"/>
      <c r="G1161" s="522"/>
      <c r="H1161" s="522"/>
      <c r="I1161" s="522"/>
      <c r="J1161" s="522"/>
      <c r="K1161" s="522"/>
      <c r="L1161" s="522"/>
    </row>
    <row r="1162" spans="1:12" x14ac:dyDescent="0.25">
      <c r="A1162" s="522"/>
      <c r="B1162" s="522"/>
      <c r="C1162" s="522"/>
      <c r="D1162" s="522"/>
      <c r="E1162" s="522"/>
      <c r="F1162" s="522"/>
      <c r="G1162" s="522"/>
      <c r="H1162" s="522"/>
      <c r="I1162" s="522"/>
      <c r="J1162" s="522"/>
      <c r="K1162" s="522"/>
      <c r="L1162" s="522"/>
    </row>
    <row r="1163" spans="1:12" x14ac:dyDescent="0.25">
      <c r="A1163" s="522"/>
      <c r="B1163" s="522"/>
      <c r="C1163" s="522"/>
      <c r="D1163" s="522"/>
      <c r="E1163" s="522"/>
      <c r="F1163" s="522"/>
      <c r="G1163" s="522"/>
      <c r="H1163" s="522"/>
      <c r="I1163" s="522"/>
      <c r="J1163" s="522"/>
      <c r="K1163" s="522"/>
      <c r="L1163" s="522"/>
    </row>
    <row r="1164" spans="1:12" x14ac:dyDescent="0.25">
      <c r="A1164" s="522"/>
      <c r="B1164" s="522"/>
      <c r="C1164" s="522"/>
      <c r="D1164" s="522"/>
      <c r="E1164" s="522"/>
      <c r="F1164" s="522"/>
      <c r="G1164" s="522"/>
      <c r="H1164" s="522"/>
      <c r="I1164" s="522"/>
      <c r="J1164" s="522"/>
      <c r="K1164" s="522"/>
      <c r="L1164" s="522"/>
    </row>
    <row r="1165" spans="1:12" x14ac:dyDescent="0.25">
      <c r="A1165" s="522"/>
      <c r="B1165" s="522"/>
      <c r="C1165" s="522"/>
      <c r="D1165" s="522"/>
      <c r="E1165" s="522"/>
      <c r="F1165" s="522"/>
      <c r="G1165" s="522"/>
      <c r="H1165" s="522"/>
      <c r="I1165" s="522"/>
      <c r="J1165" s="522"/>
      <c r="K1165" s="522"/>
      <c r="L1165" s="522"/>
    </row>
    <row r="1166" spans="1:12" x14ac:dyDescent="0.25">
      <c r="A1166" s="522"/>
      <c r="B1166" s="522"/>
      <c r="C1166" s="522"/>
      <c r="D1166" s="522"/>
      <c r="E1166" s="522"/>
      <c r="F1166" s="522"/>
      <c r="G1166" s="522"/>
      <c r="H1166" s="522"/>
      <c r="I1166" s="522"/>
      <c r="J1166" s="522"/>
      <c r="K1166" s="522"/>
      <c r="L1166" s="522"/>
    </row>
    <row r="1167" spans="1:12" x14ac:dyDescent="0.25">
      <c r="A1167" s="522"/>
      <c r="B1167" s="522"/>
      <c r="C1167" s="522"/>
      <c r="D1167" s="522"/>
      <c r="E1167" s="522"/>
      <c r="F1167" s="522"/>
      <c r="G1167" s="522"/>
      <c r="H1167" s="522"/>
      <c r="I1167" s="522"/>
      <c r="J1167" s="522"/>
      <c r="K1167" s="522"/>
      <c r="L1167" s="522"/>
    </row>
    <row r="1168" spans="1:12" x14ac:dyDescent="0.25">
      <c r="A1168" s="522"/>
      <c r="B1168" s="522"/>
      <c r="C1168" s="522"/>
      <c r="D1168" s="522"/>
      <c r="E1168" s="522"/>
      <c r="F1168" s="522"/>
      <c r="G1168" s="522"/>
      <c r="H1168" s="522"/>
      <c r="I1168" s="522"/>
      <c r="J1168" s="522"/>
      <c r="K1168" s="522"/>
      <c r="L1168" s="522"/>
    </row>
    <row r="1169" spans="1:12" x14ac:dyDescent="0.25">
      <c r="A1169" s="522"/>
      <c r="B1169" s="522"/>
      <c r="C1169" s="522"/>
      <c r="D1169" s="522"/>
      <c r="E1169" s="522"/>
      <c r="F1169" s="522"/>
      <c r="G1169" s="522"/>
      <c r="H1169" s="522"/>
      <c r="I1169" s="522"/>
      <c r="J1169" s="522"/>
      <c r="K1169" s="522"/>
      <c r="L1169" s="522"/>
    </row>
    <row r="1170" spans="1:12" x14ac:dyDescent="0.25">
      <c r="A1170" s="522"/>
      <c r="B1170" s="522"/>
      <c r="C1170" s="522"/>
      <c r="D1170" s="522"/>
      <c r="E1170" s="522"/>
      <c r="F1170" s="522"/>
      <c r="G1170" s="522"/>
      <c r="H1170" s="522"/>
      <c r="I1170" s="522"/>
      <c r="J1170" s="522"/>
      <c r="K1170" s="522"/>
      <c r="L1170" s="522"/>
    </row>
    <row r="1171" spans="1:12" x14ac:dyDescent="0.25">
      <c r="A1171" s="522"/>
      <c r="B1171" s="522"/>
      <c r="C1171" s="522"/>
      <c r="D1171" s="522"/>
      <c r="E1171" s="522"/>
      <c r="F1171" s="522"/>
      <c r="G1171" s="522"/>
      <c r="H1171" s="522"/>
      <c r="I1171" s="522"/>
      <c r="J1171" s="522"/>
      <c r="K1171" s="522"/>
      <c r="L1171" s="522"/>
    </row>
    <row r="1172" spans="1:12" x14ac:dyDescent="0.25">
      <c r="A1172" s="522"/>
      <c r="B1172" s="522"/>
      <c r="C1172" s="522"/>
      <c r="D1172" s="522"/>
      <c r="E1172" s="522"/>
      <c r="F1172" s="522"/>
      <c r="G1172" s="522"/>
      <c r="H1172" s="522"/>
      <c r="I1172" s="522"/>
      <c r="J1172" s="522"/>
      <c r="K1172" s="522"/>
      <c r="L1172" s="522"/>
    </row>
    <row r="1173" spans="1:12" x14ac:dyDescent="0.25">
      <c r="A1173" s="522"/>
      <c r="B1173" s="522"/>
      <c r="C1173" s="522"/>
      <c r="D1173" s="522"/>
      <c r="E1173" s="522"/>
      <c r="F1173" s="522"/>
      <c r="G1173" s="522"/>
      <c r="H1173" s="522"/>
      <c r="I1173" s="522"/>
      <c r="J1173" s="522"/>
      <c r="K1173" s="522"/>
      <c r="L1173" s="522"/>
    </row>
    <row r="1174" spans="1:12" x14ac:dyDescent="0.25">
      <c r="A1174" s="522"/>
      <c r="B1174" s="522"/>
      <c r="C1174" s="522"/>
      <c r="D1174" s="522"/>
      <c r="E1174" s="522"/>
      <c r="F1174" s="522"/>
      <c r="G1174" s="522"/>
      <c r="H1174" s="522"/>
      <c r="I1174" s="522"/>
      <c r="J1174" s="522"/>
      <c r="K1174" s="522"/>
      <c r="L1174" s="522"/>
    </row>
    <row r="1175" spans="1:12" x14ac:dyDescent="0.25">
      <c r="A1175" s="522"/>
      <c r="B1175" s="522"/>
      <c r="C1175" s="522"/>
      <c r="D1175" s="522"/>
      <c r="E1175" s="522"/>
      <c r="F1175" s="522"/>
      <c r="G1175" s="522"/>
      <c r="H1175" s="522"/>
      <c r="I1175" s="522"/>
      <c r="J1175" s="522"/>
      <c r="K1175" s="522"/>
      <c r="L1175" s="522"/>
    </row>
    <row r="1176" spans="1:12" x14ac:dyDescent="0.25">
      <c r="A1176" s="522"/>
      <c r="B1176" s="522"/>
      <c r="C1176" s="522"/>
      <c r="D1176" s="522"/>
      <c r="E1176" s="522"/>
      <c r="F1176" s="522"/>
      <c r="G1176" s="522"/>
      <c r="H1176" s="522"/>
      <c r="I1176" s="522"/>
      <c r="J1176" s="522"/>
      <c r="K1176" s="522"/>
      <c r="L1176" s="522"/>
    </row>
    <row r="1177" spans="1:12" x14ac:dyDescent="0.25">
      <c r="A1177" s="522"/>
      <c r="B1177" s="522"/>
      <c r="C1177" s="522"/>
      <c r="D1177" s="522"/>
      <c r="E1177" s="522"/>
      <c r="F1177" s="522"/>
      <c r="G1177" s="522"/>
      <c r="H1177" s="522"/>
      <c r="I1177" s="522"/>
      <c r="J1177" s="522"/>
      <c r="K1177" s="522"/>
      <c r="L1177" s="522"/>
    </row>
    <row r="1178" spans="1:12" x14ac:dyDescent="0.25">
      <c r="A1178" s="522"/>
      <c r="B1178" s="522"/>
      <c r="C1178" s="522"/>
      <c r="D1178" s="522"/>
      <c r="E1178" s="522"/>
      <c r="F1178" s="522"/>
      <c r="G1178" s="522"/>
      <c r="H1178" s="522"/>
      <c r="I1178" s="522"/>
      <c r="J1178" s="522"/>
      <c r="K1178" s="522"/>
      <c r="L1178" s="522"/>
    </row>
    <row r="1179" spans="1:12" x14ac:dyDescent="0.25">
      <c r="A1179" s="522"/>
      <c r="B1179" s="522"/>
      <c r="C1179" s="522"/>
      <c r="D1179" s="522"/>
      <c r="E1179" s="522"/>
      <c r="F1179" s="522"/>
      <c r="G1179" s="522"/>
      <c r="H1179" s="522"/>
      <c r="I1179" s="522"/>
      <c r="J1179" s="522"/>
      <c r="K1179" s="522"/>
      <c r="L1179" s="522"/>
    </row>
    <row r="1180" spans="1:12" x14ac:dyDescent="0.25">
      <c r="A1180" s="522"/>
      <c r="B1180" s="522"/>
      <c r="C1180" s="522"/>
      <c r="D1180" s="522"/>
      <c r="E1180" s="522"/>
      <c r="F1180" s="522"/>
      <c r="G1180" s="522"/>
      <c r="H1180" s="522"/>
      <c r="I1180" s="522"/>
      <c r="J1180" s="522"/>
      <c r="K1180" s="522"/>
      <c r="L1180" s="522"/>
    </row>
    <row r="1181" spans="1:12" x14ac:dyDescent="0.25">
      <c r="A1181" s="522"/>
      <c r="B1181" s="522"/>
      <c r="C1181" s="522"/>
      <c r="D1181" s="522"/>
      <c r="E1181" s="522"/>
      <c r="F1181" s="522"/>
      <c r="G1181" s="522"/>
      <c r="H1181" s="522"/>
      <c r="I1181" s="522"/>
      <c r="J1181" s="522"/>
      <c r="K1181" s="522"/>
      <c r="L1181" s="522"/>
    </row>
    <row r="1182" spans="1:12" x14ac:dyDescent="0.25">
      <c r="A1182" s="522"/>
      <c r="B1182" s="522"/>
      <c r="C1182" s="522"/>
      <c r="D1182" s="522"/>
      <c r="E1182" s="522"/>
      <c r="F1182" s="522"/>
      <c r="G1182" s="522"/>
      <c r="H1182" s="522"/>
      <c r="I1182" s="522"/>
      <c r="J1182" s="522"/>
      <c r="K1182" s="522"/>
      <c r="L1182" s="522"/>
    </row>
    <row r="1183" spans="1:12" x14ac:dyDescent="0.25">
      <c r="A1183" s="522"/>
      <c r="B1183" s="522"/>
      <c r="C1183" s="522"/>
      <c r="D1183" s="522"/>
      <c r="E1183" s="522"/>
      <c r="F1183" s="522"/>
      <c r="G1183" s="522"/>
      <c r="H1183" s="522"/>
      <c r="I1183" s="522"/>
      <c r="J1183" s="522"/>
      <c r="K1183" s="522"/>
      <c r="L1183" s="522"/>
    </row>
    <row r="1184" spans="1:12" x14ac:dyDescent="0.25">
      <c r="A1184" s="522"/>
      <c r="B1184" s="522"/>
      <c r="C1184" s="522"/>
      <c r="D1184" s="522"/>
      <c r="E1184" s="522"/>
      <c r="F1184" s="522"/>
      <c r="G1184" s="522"/>
      <c r="H1184" s="522"/>
      <c r="I1184" s="522"/>
      <c r="J1184" s="522"/>
      <c r="K1184" s="522"/>
      <c r="L1184" s="522"/>
    </row>
    <row r="1185" spans="1:12" x14ac:dyDescent="0.25">
      <c r="A1185" s="522"/>
      <c r="B1185" s="522"/>
      <c r="C1185" s="522"/>
      <c r="D1185" s="522"/>
      <c r="E1185" s="522"/>
      <c r="F1185" s="522"/>
      <c r="G1185" s="522"/>
      <c r="H1185" s="522"/>
      <c r="I1185" s="522"/>
      <c r="J1185" s="522"/>
      <c r="K1185" s="522"/>
      <c r="L1185" s="522"/>
    </row>
    <row r="1186" spans="1:12" x14ac:dyDescent="0.25">
      <c r="A1186" s="522"/>
      <c r="B1186" s="522"/>
      <c r="C1186" s="522"/>
      <c r="D1186" s="522"/>
      <c r="E1186" s="522"/>
      <c r="F1186" s="522"/>
      <c r="G1186" s="522"/>
      <c r="H1186" s="522"/>
      <c r="I1186" s="522"/>
      <c r="J1186" s="522"/>
      <c r="K1186" s="522"/>
      <c r="L1186" s="522"/>
    </row>
    <row r="1187" spans="1:12" x14ac:dyDescent="0.25">
      <c r="A1187" s="522"/>
      <c r="B1187" s="522"/>
      <c r="C1187" s="522"/>
      <c r="D1187" s="522"/>
      <c r="E1187" s="522"/>
      <c r="F1187" s="522"/>
      <c r="G1187" s="522"/>
      <c r="H1187" s="522"/>
      <c r="I1187" s="522"/>
      <c r="J1187" s="522"/>
      <c r="K1187" s="522"/>
      <c r="L1187" s="522"/>
    </row>
    <row r="1188" spans="1:12" x14ac:dyDescent="0.25">
      <c r="A1188" s="522"/>
      <c r="B1188" s="522"/>
      <c r="C1188" s="522"/>
      <c r="D1188" s="522"/>
      <c r="E1188" s="522"/>
      <c r="F1188" s="522"/>
      <c r="G1188" s="522"/>
      <c r="H1188" s="522"/>
      <c r="I1188" s="522"/>
      <c r="J1188" s="522"/>
      <c r="K1188" s="522"/>
      <c r="L1188" s="522"/>
    </row>
    <row r="1189" spans="1:12" x14ac:dyDescent="0.25">
      <c r="A1189" s="522"/>
      <c r="B1189" s="522"/>
      <c r="C1189" s="522"/>
      <c r="D1189" s="522"/>
      <c r="E1189" s="522"/>
      <c r="F1189" s="522"/>
      <c r="G1189" s="522"/>
      <c r="H1189" s="522"/>
      <c r="I1189" s="522"/>
      <c r="J1189" s="522"/>
      <c r="K1189" s="522"/>
      <c r="L1189" s="522"/>
    </row>
    <row r="1190" spans="1:12" x14ac:dyDescent="0.25">
      <c r="A1190" s="522"/>
      <c r="B1190" s="522"/>
      <c r="C1190" s="522"/>
      <c r="D1190" s="522"/>
      <c r="E1190" s="522"/>
      <c r="F1190" s="522"/>
      <c r="G1190" s="522"/>
      <c r="H1190" s="522"/>
      <c r="I1190" s="522"/>
      <c r="J1190" s="522"/>
      <c r="K1190" s="522"/>
      <c r="L1190" s="522"/>
    </row>
    <row r="1191" spans="1:12" x14ac:dyDescent="0.25">
      <c r="A1191" s="522"/>
      <c r="B1191" s="522"/>
      <c r="C1191" s="522"/>
      <c r="D1191" s="522"/>
      <c r="E1191" s="522"/>
      <c r="F1191" s="522"/>
      <c r="G1191" s="522"/>
      <c r="H1191" s="522"/>
      <c r="I1191" s="522"/>
      <c r="J1191" s="522"/>
      <c r="K1191" s="522"/>
      <c r="L1191" s="522"/>
    </row>
    <row r="1192" spans="1:12" x14ac:dyDescent="0.25">
      <c r="A1192" s="522"/>
      <c r="B1192" s="522"/>
      <c r="C1192" s="522"/>
      <c r="D1192" s="522"/>
      <c r="E1192" s="522"/>
      <c r="F1192" s="522"/>
      <c r="G1192" s="522"/>
      <c r="H1192" s="522"/>
      <c r="I1192" s="522"/>
      <c r="J1192" s="522"/>
      <c r="K1192" s="522"/>
      <c r="L1192" s="522"/>
    </row>
    <row r="1193" spans="1:12" x14ac:dyDescent="0.25">
      <c r="A1193" s="522"/>
      <c r="B1193" s="522"/>
      <c r="C1193" s="522"/>
      <c r="D1193" s="522"/>
      <c r="E1193" s="522"/>
      <c r="F1193" s="522"/>
      <c r="G1193" s="522"/>
      <c r="H1193" s="522"/>
      <c r="I1193" s="522"/>
      <c r="J1193" s="522"/>
      <c r="K1193" s="522"/>
      <c r="L1193" s="522"/>
    </row>
    <row r="1194" spans="1:12" x14ac:dyDescent="0.25">
      <c r="A1194" s="522"/>
      <c r="B1194" s="522"/>
      <c r="C1194" s="522"/>
      <c r="D1194" s="522"/>
      <c r="E1194" s="522"/>
      <c r="F1194" s="522"/>
      <c r="G1194" s="522"/>
      <c r="H1194" s="522"/>
      <c r="I1194" s="522"/>
      <c r="J1194" s="522"/>
      <c r="K1194" s="522"/>
      <c r="L1194" s="522"/>
    </row>
    <row r="1195" spans="1:12" x14ac:dyDescent="0.25">
      <c r="A1195" s="522"/>
      <c r="B1195" s="522"/>
      <c r="C1195" s="522"/>
      <c r="D1195" s="522"/>
      <c r="E1195" s="522"/>
      <c r="F1195" s="522"/>
      <c r="G1195" s="522"/>
      <c r="H1195" s="522"/>
      <c r="I1195" s="522"/>
      <c r="J1195" s="522"/>
      <c r="K1195" s="522"/>
      <c r="L1195" s="522"/>
    </row>
    <row r="1196" spans="1:12" x14ac:dyDescent="0.25">
      <c r="A1196" s="522"/>
      <c r="B1196" s="522"/>
      <c r="C1196" s="522"/>
      <c r="D1196" s="522"/>
      <c r="E1196" s="522"/>
      <c r="F1196" s="522"/>
      <c r="G1196" s="522"/>
      <c r="H1196" s="522"/>
      <c r="I1196" s="522"/>
      <c r="J1196" s="522"/>
      <c r="K1196" s="522"/>
      <c r="L1196" s="522"/>
    </row>
    <row r="1197" spans="1:12" x14ac:dyDescent="0.25">
      <c r="A1197" s="522"/>
      <c r="B1197" s="522"/>
      <c r="C1197" s="522"/>
      <c r="D1197" s="522"/>
      <c r="E1197" s="522"/>
      <c r="F1197" s="522"/>
      <c r="G1197" s="522"/>
      <c r="H1197" s="522"/>
      <c r="I1197" s="522"/>
      <c r="J1197" s="522"/>
      <c r="K1197" s="522"/>
      <c r="L1197" s="522"/>
    </row>
    <row r="1198" spans="1:12" x14ac:dyDescent="0.25">
      <c r="A1198" s="522"/>
      <c r="B1198" s="522"/>
      <c r="C1198" s="522"/>
      <c r="D1198" s="522"/>
      <c r="E1198" s="522"/>
      <c r="F1198" s="522"/>
      <c r="G1198" s="522"/>
      <c r="H1198" s="522"/>
      <c r="I1198" s="522"/>
      <c r="J1198" s="522"/>
      <c r="K1198" s="522"/>
      <c r="L1198" s="522"/>
    </row>
    <row r="1199" spans="1:12" x14ac:dyDescent="0.25">
      <c r="A1199" s="522"/>
      <c r="B1199" s="522"/>
      <c r="C1199" s="522"/>
      <c r="D1199" s="522"/>
      <c r="E1199" s="522"/>
      <c r="F1199" s="522"/>
      <c r="G1199" s="522"/>
      <c r="H1199" s="522"/>
      <c r="I1199" s="522"/>
      <c r="J1199" s="522"/>
      <c r="K1199" s="522"/>
      <c r="L1199" s="522"/>
    </row>
    <row r="1200" spans="1:12" x14ac:dyDescent="0.25">
      <c r="A1200" s="522"/>
      <c r="B1200" s="522"/>
      <c r="C1200" s="522"/>
      <c r="D1200" s="522"/>
      <c r="E1200" s="522"/>
      <c r="F1200" s="522"/>
      <c r="G1200" s="522"/>
      <c r="H1200" s="522"/>
      <c r="I1200" s="522"/>
      <c r="J1200" s="522"/>
      <c r="K1200" s="522"/>
      <c r="L1200" s="522"/>
    </row>
    <row r="1201" spans="1:12" x14ac:dyDescent="0.25">
      <c r="A1201" s="522"/>
      <c r="B1201" s="522"/>
      <c r="D1201" s="522"/>
      <c r="E1201" s="522"/>
      <c r="F1201" s="522"/>
      <c r="G1201" s="522"/>
      <c r="H1201" s="522"/>
      <c r="I1201" s="522"/>
      <c r="J1201" s="522"/>
      <c r="K1201" s="522"/>
      <c r="L1201" s="522"/>
    </row>
    <row r="1202" spans="1:12" x14ac:dyDescent="0.25">
      <c r="A1202" s="522"/>
      <c r="B1202" s="522"/>
      <c r="D1202" s="522"/>
      <c r="E1202" s="522"/>
      <c r="F1202" s="522"/>
      <c r="G1202" s="522"/>
      <c r="H1202" s="522"/>
      <c r="I1202" s="522"/>
      <c r="J1202" s="522"/>
      <c r="K1202" s="522"/>
      <c r="L1202" s="522"/>
    </row>
    <row r="1203" spans="1:12" x14ac:dyDescent="0.25">
      <c r="A1203" s="522"/>
      <c r="B1203" s="522"/>
      <c r="D1203" s="522"/>
      <c r="E1203" s="522"/>
      <c r="F1203" s="522"/>
      <c r="G1203" s="522"/>
      <c r="H1203" s="522"/>
      <c r="I1203" s="522"/>
      <c r="J1203" s="522"/>
      <c r="K1203" s="522"/>
      <c r="L1203" s="522"/>
    </row>
    <row r="1204" spans="1:12" x14ac:dyDescent="0.25">
      <c r="A1204" s="522"/>
      <c r="B1204" s="522"/>
      <c r="D1204" s="522"/>
      <c r="E1204" s="522"/>
      <c r="F1204" s="522"/>
      <c r="G1204" s="522"/>
      <c r="H1204" s="522"/>
      <c r="I1204" s="522"/>
      <c r="J1204" s="522"/>
      <c r="K1204" s="522"/>
      <c r="L1204" s="522"/>
    </row>
    <row r="1205" spans="1:12" x14ac:dyDescent="0.25">
      <c r="A1205" s="522"/>
      <c r="B1205" s="522"/>
      <c r="D1205" s="522"/>
      <c r="E1205" s="522"/>
      <c r="F1205" s="522"/>
      <c r="G1205" s="522"/>
      <c r="H1205" s="522"/>
      <c r="I1205" s="522"/>
      <c r="J1205" s="522"/>
      <c r="K1205" s="522"/>
      <c r="L1205" s="522"/>
    </row>
    <row r="1206" spans="1:12" x14ac:dyDescent="0.25">
      <c r="A1206" s="522"/>
      <c r="B1206" s="522"/>
      <c r="D1206" s="522"/>
      <c r="E1206" s="522"/>
      <c r="F1206" s="522"/>
      <c r="G1206" s="522"/>
      <c r="H1206" s="522"/>
      <c r="I1206" s="522"/>
      <c r="J1206" s="522"/>
      <c r="K1206" s="522"/>
      <c r="L1206" s="522"/>
    </row>
    <row r="1207" spans="1:12" x14ac:dyDescent="0.25">
      <c r="A1207" s="522"/>
      <c r="B1207" s="522"/>
      <c r="D1207" s="522"/>
      <c r="E1207" s="522"/>
      <c r="F1207" s="522"/>
      <c r="G1207" s="522"/>
      <c r="H1207" s="522"/>
      <c r="I1207" s="522"/>
      <c r="J1207" s="522"/>
      <c r="K1207" s="522"/>
      <c r="L1207" s="522"/>
    </row>
    <row r="1208" spans="1:12" x14ac:dyDescent="0.25">
      <c r="A1208" s="522"/>
      <c r="B1208" s="522"/>
      <c r="D1208" s="522"/>
      <c r="E1208" s="522"/>
      <c r="F1208" s="522"/>
      <c r="G1208" s="522"/>
      <c r="H1208" s="522"/>
      <c r="I1208" s="522"/>
      <c r="J1208" s="522"/>
      <c r="K1208" s="522"/>
      <c r="L1208" s="522"/>
    </row>
    <row r="1209" spans="1:12" x14ac:dyDescent="0.25">
      <c r="A1209" s="522"/>
      <c r="B1209" s="522"/>
      <c r="D1209" s="522"/>
      <c r="E1209" s="522"/>
      <c r="F1209" s="522"/>
      <c r="G1209" s="522"/>
      <c r="H1209" s="522"/>
      <c r="I1209" s="522"/>
      <c r="J1209" s="522"/>
      <c r="K1209" s="522"/>
      <c r="L1209" s="522"/>
    </row>
    <row r="1210" spans="1:12" x14ac:dyDescent="0.25">
      <c r="A1210" s="522"/>
      <c r="B1210" s="522"/>
      <c r="H1210" s="522"/>
      <c r="I1210" s="522"/>
      <c r="J1210" s="522"/>
      <c r="K1210" s="522"/>
      <c r="L1210" s="522"/>
    </row>
  </sheetData>
  <sheetProtection sheet="1" objects="1" scenarios="1"/>
  <protectedRanges>
    <protectedRange sqref="G3" name="Range1"/>
  </protectedRanges>
  <mergeCells count="9">
    <mergeCell ref="B31:E31"/>
    <mergeCell ref="G31:J31"/>
    <mergeCell ref="K31:P31"/>
    <mergeCell ref="G8:L8"/>
    <mergeCell ref="A1:S1"/>
    <mergeCell ref="B14:R14"/>
    <mergeCell ref="B27:R27"/>
    <mergeCell ref="B25:R25"/>
    <mergeCell ref="G3:L3"/>
  </mergeCells>
  <dataValidations count="1">
    <dataValidation type="list" allowBlank="1" showInputMessage="1" showErrorMessage="1" sqref="G3:L3" xr:uid="{00000000-0002-0000-0000-000000000000}">
      <formula1>$C$57:$C$176</formula1>
    </dataValidation>
  </dataValidations>
  <hyperlinks>
    <hyperlink ref="K31" r:id="rId1" display="sat@suffolk.gov.uk" xr:uid="{00000000-0004-0000-0000-000000000000}"/>
    <hyperlink ref="G31" r:id="rId2" display="Suffolk Learning - SAT" xr:uid="{00000000-0004-0000-0000-000001000000}"/>
    <hyperlink ref="G31:J31" r:id="rId3" display="Web:    Suffolk Learning - SAT" xr:uid="{00000000-0004-0000-0000-000002000000}"/>
  </hyperlinks>
  <printOptions horizontalCentered="1"/>
  <pageMargins left="0" right="0" top="0" bottom="0" header="0" footer="0"/>
  <pageSetup paperSize="9"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filterMode="1">
    <tabColor rgb="FF92D050"/>
  </sheetPr>
  <dimension ref="A1:BS321"/>
  <sheetViews>
    <sheetView workbookViewId="0">
      <selection activeCell="A53" sqref="A53"/>
    </sheetView>
  </sheetViews>
  <sheetFormatPr defaultColWidth="13.6640625" defaultRowHeight="12.75" x14ac:dyDescent="0.2"/>
  <cols>
    <col min="1" max="16384" width="13.6640625" style="460"/>
  </cols>
  <sheetData>
    <row r="1" spans="1:71" ht="142.5" customHeight="1" x14ac:dyDescent="0.2">
      <c r="A1" s="455" t="s">
        <v>49</v>
      </c>
      <c r="B1" s="455" t="s">
        <v>706</v>
      </c>
      <c r="C1" s="440" t="s">
        <v>705</v>
      </c>
      <c r="D1" s="140" t="s">
        <v>704</v>
      </c>
      <c r="E1" s="140" t="s">
        <v>766</v>
      </c>
      <c r="F1" s="140" t="s">
        <v>765</v>
      </c>
      <c r="G1" s="140" t="s">
        <v>60</v>
      </c>
      <c r="H1" s="456" t="s">
        <v>764</v>
      </c>
      <c r="I1" s="456" t="s">
        <v>763</v>
      </c>
      <c r="J1" s="456" t="s">
        <v>762</v>
      </c>
      <c r="K1" s="456" t="s">
        <v>761</v>
      </c>
      <c r="L1" s="456" t="s">
        <v>1439</v>
      </c>
      <c r="M1" s="456" t="s">
        <v>1440</v>
      </c>
      <c r="N1" s="440" t="s">
        <v>760</v>
      </c>
      <c r="O1" s="440" t="s">
        <v>759</v>
      </c>
      <c r="P1" s="440" t="s">
        <v>758</v>
      </c>
      <c r="Q1" s="440" t="s">
        <v>1441</v>
      </c>
      <c r="R1" s="440" t="s">
        <v>757</v>
      </c>
      <c r="S1" s="440" t="s">
        <v>756</v>
      </c>
      <c r="T1" s="440" t="s">
        <v>755</v>
      </c>
      <c r="U1" s="440" t="s">
        <v>754</v>
      </c>
      <c r="V1" s="440" t="s">
        <v>1307</v>
      </c>
      <c r="W1" s="440" t="s">
        <v>1442</v>
      </c>
      <c r="X1" s="440" t="s">
        <v>1443</v>
      </c>
      <c r="Y1" s="440" t="s">
        <v>753</v>
      </c>
      <c r="Z1" s="440" t="s">
        <v>1444</v>
      </c>
      <c r="AA1" s="457" t="s">
        <v>752</v>
      </c>
      <c r="AB1" s="456" t="s">
        <v>751</v>
      </c>
      <c r="AC1" s="456" t="s">
        <v>750</v>
      </c>
      <c r="AD1" s="456" t="s">
        <v>749</v>
      </c>
      <c r="AE1" s="456" t="s">
        <v>748</v>
      </c>
      <c r="AF1" s="456" t="s">
        <v>747</v>
      </c>
      <c r="AG1" s="456" t="s">
        <v>746</v>
      </c>
      <c r="AH1" s="456" t="s">
        <v>745</v>
      </c>
      <c r="AI1" s="456" t="s">
        <v>744</v>
      </c>
      <c r="AJ1" s="456" t="s">
        <v>743</v>
      </c>
      <c r="AK1" s="456" t="s">
        <v>742</v>
      </c>
      <c r="AL1" s="456" t="s">
        <v>741</v>
      </c>
      <c r="AM1" s="456" t="s">
        <v>740</v>
      </c>
      <c r="AN1" s="456" t="s">
        <v>739</v>
      </c>
      <c r="AO1" s="456" t="s">
        <v>738</v>
      </c>
      <c r="AP1" s="456" t="s">
        <v>737</v>
      </c>
      <c r="AQ1" s="456" t="s">
        <v>736</v>
      </c>
      <c r="AR1" s="456" t="s">
        <v>735</v>
      </c>
      <c r="AS1" s="456" t="s">
        <v>734</v>
      </c>
      <c r="AT1" s="456" t="s">
        <v>733</v>
      </c>
      <c r="AU1" s="456" t="s">
        <v>732</v>
      </c>
      <c r="AV1" s="456" t="s">
        <v>731</v>
      </c>
      <c r="AW1" s="456" t="s">
        <v>730</v>
      </c>
      <c r="AX1" s="456" t="s">
        <v>729</v>
      </c>
      <c r="AY1" s="456" t="s">
        <v>728</v>
      </c>
      <c r="AZ1" s="456" t="s">
        <v>727</v>
      </c>
      <c r="BA1" s="456" t="s">
        <v>726</v>
      </c>
      <c r="BB1" s="456" t="s">
        <v>725</v>
      </c>
      <c r="BC1" s="456" t="s">
        <v>724</v>
      </c>
      <c r="BD1" s="456" t="s">
        <v>1308</v>
      </c>
      <c r="BE1" s="456" t="s">
        <v>1445</v>
      </c>
      <c r="BF1" s="456" t="s">
        <v>1446</v>
      </c>
      <c r="BG1" s="458" t="s">
        <v>723</v>
      </c>
      <c r="BH1" s="456" t="s">
        <v>722</v>
      </c>
      <c r="BI1" s="456" t="s">
        <v>721</v>
      </c>
      <c r="BJ1" s="456" t="s">
        <v>720</v>
      </c>
      <c r="BK1" s="456" t="s">
        <v>719</v>
      </c>
      <c r="BL1" s="456" t="s">
        <v>718</v>
      </c>
      <c r="BM1" s="456" t="s">
        <v>717</v>
      </c>
      <c r="BN1" s="456" t="s">
        <v>716</v>
      </c>
      <c r="BO1" s="459" t="s">
        <v>715</v>
      </c>
      <c r="BP1" s="459" t="s">
        <v>714</v>
      </c>
      <c r="BQ1" s="459" t="s">
        <v>8</v>
      </c>
      <c r="BS1" s="459" t="s">
        <v>760</v>
      </c>
    </row>
    <row r="2" spans="1:71" ht="15" x14ac:dyDescent="0.2">
      <c r="B2" s="461" t="s">
        <v>44</v>
      </c>
      <c r="C2" s="461"/>
      <c r="D2" s="462"/>
      <c r="E2" s="462"/>
      <c r="F2" s="462"/>
      <c r="G2" s="463"/>
      <c r="H2" s="463"/>
      <c r="I2" s="463"/>
      <c r="J2" s="463"/>
      <c r="K2" s="463"/>
      <c r="L2" s="463"/>
      <c r="M2" s="463"/>
      <c r="N2" s="149">
        <v>92917.75</v>
      </c>
      <c r="O2" s="149">
        <v>56014.75</v>
      </c>
      <c r="P2" s="149">
        <v>7755.25</v>
      </c>
      <c r="Q2" s="149">
        <v>48259.5</v>
      </c>
      <c r="R2" s="149">
        <v>36903</v>
      </c>
      <c r="S2" s="149">
        <v>22546</v>
      </c>
      <c r="T2" s="149">
        <v>14357</v>
      </c>
      <c r="U2" s="149">
        <v>7644</v>
      </c>
      <c r="V2" s="149">
        <v>7416</v>
      </c>
      <c r="W2" s="149">
        <v>7486</v>
      </c>
      <c r="X2" s="149">
        <v>14357</v>
      </c>
      <c r="Y2" s="149">
        <v>0</v>
      </c>
      <c r="Z2" s="149">
        <v>92917.75</v>
      </c>
      <c r="AA2" s="464">
        <v>53.24229574773053</v>
      </c>
      <c r="AB2" s="149">
        <v>7108.6521706992562</v>
      </c>
      <c r="AC2" s="149">
        <v>11448.2946718033</v>
      </c>
      <c r="AD2" s="149">
        <v>4409.9999999999991</v>
      </c>
      <c r="AE2" s="149">
        <v>8899.5398133764411</v>
      </c>
      <c r="AF2" s="149">
        <v>39495.505549497713</v>
      </c>
      <c r="AG2" s="149">
        <v>5161.0604730295572</v>
      </c>
      <c r="AH2" s="149">
        <v>3140.5121062119215</v>
      </c>
      <c r="AI2" s="149">
        <v>3531.7260831012422</v>
      </c>
      <c r="AJ2" s="149">
        <v>2360.1715980466843</v>
      </c>
      <c r="AK2" s="149">
        <v>1892.6576046104296</v>
      </c>
      <c r="AL2" s="149">
        <v>433.11658550245483</v>
      </c>
      <c r="AM2" s="149">
        <v>27060.251262576523</v>
      </c>
      <c r="AN2" s="149">
        <v>3114.0029930890969</v>
      </c>
      <c r="AO2" s="149">
        <v>1873.2675777295608</v>
      </c>
      <c r="AP2" s="149">
        <v>2126.3610002909786</v>
      </c>
      <c r="AQ2" s="149">
        <v>1305.0887700770752</v>
      </c>
      <c r="AR2" s="149">
        <v>1211.9805487793024</v>
      </c>
      <c r="AS2" s="149">
        <v>212.04784745745837</v>
      </c>
      <c r="AT2" s="149">
        <v>1226.6533385746109</v>
      </c>
      <c r="AU2" s="149">
        <v>2307.6743166740757</v>
      </c>
      <c r="AV2" s="149">
        <v>3337.2343379508593</v>
      </c>
      <c r="AW2" s="149">
        <v>185.61092693680959</v>
      </c>
      <c r="AX2" s="149">
        <v>357.11463007480518</v>
      </c>
      <c r="AY2" s="149">
        <v>560.67813100317517</v>
      </c>
      <c r="AZ2" s="149">
        <v>461.8599680813943</v>
      </c>
      <c r="BA2" s="149">
        <v>16510.999945126656</v>
      </c>
      <c r="BB2" s="149">
        <v>19137.034520436759</v>
      </c>
      <c r="BC2" s="149">
        <v>3000.3758682988546</v>
      </c>
      <c r="BD2" s="149"/>
      <c r="BE2" s="149">
        <v>3798.4378082951721</v>
      </c>
      <c r="BF2" s="149">
        <v>3334.3163317340509</v>
      </c>
      <c r="BG2" s="149">
        <v>8899.7913899951054</v>
      </c>
      <c r="BH2" s="149">
        <v>3595.6000000000008</v>
      </c>
      <c r="BI2" s="149">
        <v>342.89999999999986</v>
      </c>
      <c r="BJ2" s="465"/>
      <c r="BK2" s="465"/>
      <c r="BL2" s="466"/>
      <c r="BM2" s="466">
        <v>253.9703389585035</v>
      </c>
      <c r="BN2" s="466">
        <v>45.029661041496496</v>
      </c>
      <c r="BO2" s="466"/>
      <c r="BP2" s="466"/>
      <c r="BQ2" s="466"/>
      <c r="BS2" s="466"/>
    </row>
    <row r="3" spans="1:71" ht="15" hidden="1" x14ac:dyDescent="0.25">
      <c r="A3" s="467">
        <v>205</v>
      </c>
      <c r="B3" s="467">
        <v>124531</v>
      </c>
      <c r="C3" s="467">
        <v>9352002</v>
      </c>
      <c r="D3" s="468" t="s">
        <v>232</v>
      </c>
      <c r="E3" s="469" t="s">
        <v>40</v>
      </c>
      <c r="F3" s="470">
        <v>0</v>
      </c>
      <c r="G3" s="471">
        <v>1</v>
      </c>
      <c r="H3" s="471">
        <v>0</v>
      </c>
      <c r="I3" s="471">
        <v>0</v>
      </c>
      <c r="J3" s="471">
        <v>7</v>
      </c>
      <c r="K3" s="471">
        <v>0</v>
      </c>
      <c r="L3" s="471">
        <v>0</v>
      </c>
      <c r="M3" s="471">
        <v>0</v>
      </c>
      <c r="N3" s="471">
        <v>99</v>
      </c>
      <c r="O3" s="471">
        <v>99</v>
      </c>
      <c r="P3" s="471">
        <v>14</v>
      </c>
      <c r="Q3" s="471">
        <v>85</v>
      </c>
      <c r="R3" s="471">
        <v>0</v>
      </c>
      <c r="S3" s="471">
        <v>0</v>
      </c>
      <c r="T3" s="471">
        <v>0</v>
      </c>
      <c r="U3" s="471">
        <v>0</v>
      </c>
      <c r="V3" s="471">
        <v>0</v>
      </c>
      <c r="W3" s="471">
        <v>0</v>
      </c>
      <c r="X3" s="471">
        <v>0</v>
      </c>
      <c r="Y3" s="471">
        <v>0</v>
      </c>
      <c r="Z3" s="471">
        <v>99</v>
      </c>
      <c r="AA3" s="471">
        <v>14.142857142857142</v>
      </c>
      <c r="AB3" s="471">
        <v>17.000000000000028</v>
      </c>
      <c r="AC3" s="471">
        <v>31.595744680851066</v>
      </c>
      <c r="AD3" s="471">
        <v>0</v>
      </c>
      <c r="AE3" s="471">
        <v>0</v>
      </c>
      <c r="AF3" s="471">
        <v>97.000000000000014</v>
      </c>
      <c r="AG3" s="471">
        <v>1.9999999999999998</v>
      </c>
      <c r="AH3" s="471">
        <v>0</v>
      </c>
      <c r="AI3" s="471">
        <v>0</v>
      </c>
      <c r="AJ3" s="471">
        <v>0</v>
      </c>
      <c r="AK3" s="471">
        <v>0</v>
      </c>
      <c r="AL3" s="471">
        <v>0</v>
      </c>
      <c r="AM3" s="471">
        <v>0</v>
      </c>
      <c r="AN3" s="471">
        <v>0</v>
      </c>
      <c r="AO3" s="471">
        <v>0</v>
      </c>
      <c r="AP3" s="471">
        <v>0</v>
      </c>
      <c r="AQ3" s="471">
        <v>0</v>
      </c>
      <c r="AR3" s="471">
        <v>0</v>
      </c>
      <c r="AS3" s="471">
        <v>0</v>
      </c>
      <c r="AT3" s="471">
        <v>0</v>
      </c>
      <c r="AU3" s="471">
        <v>0</v>
      </c>
      <c r="AV3" s="471">
        <v>0</v>
      </c>
      <c r="AW3" s="471">
        <v>0</v>
      </c>
      <c r="AX3" s="471">
        <v>0</v>
      </c>
      <c r="AY3" s="471">
        <v>0</v>
      </c>
      <c r="AZ3" s="471">
        <v>0</v>
      </c>
      <c r="BA3" s="471">
        <v>37.317073170731668</v>
      </c>
      <c r="BB3" s="471">
        <v>43.463414634146297</v>
      </c>
      <c r="BC3" s="471">
        <v>0</v>
      </c>
      <c r="BD3" s="471">
        <v>0</v>
      </c>
      <c r="BE3" s="471">
        <v>0</v>
      </c>
      <c r="BF3" s="471">
        <v>0</v>
      </c>
      <c r="BG3" s="471">
        <v>0</v>
      </c>
      <c r="BH3" s="471">
        <v>0</v>
      </c>
      <c r="BI3" s="471">
        <v>0</v>
      </c>
      <c r="BJ3" s="471">
        <v>2.7312306955555599</v>
      </c>
      <c r="BK3" s="471">
        <v>0</v>
      </c>
      <c r="BL3" s="471">
        <v>1</v>
      </c>
      <c r="BM3" s="471">
        <v>1</v>
      </c>
      <c r="BN3" s="471">
        <v>0</v>
      </c>
      <c r="BO3" s="284"/>
      <c r="BP3" s="284"/>
      <c r="BQ3" s="284"/>
      <c r="BS3" s="471">
        <v>99</v>
      </c>
    </row>
    <row r="4" spans="1:71" ht="15" hidden="1" x14ac:dyDescent="0.25">
      <c r="A4" s="467">
        <v>436</v>
      </c>
      <c r="B4" s="467">
        <v>124534</v>
      </c>
      <c r="C4" s="467">
        <v>9352007</v>
      </c>
      <c r="D4" s="468" t="s">
        <v>354</v>
      </c>
      <c r="E4" s="469" t="s">
        <v>40</v>
      </c>
      <c r="F4" s="470">
        <v>0</v>
      </c>
      <c r="G4" s="471">
        <v>1</v>
      </c>
      <c r="H4" s="471">
        <v>0</v>
      </c>
      <c r="I4" s="471">
        <v>0</v>
      </c>
      <c r="J4" s="471">
        <v>7</v>
      </c>
      <c r="K4" s="471">
        <v>0</v>
      </c>
      <c r="L4" s="471">
        <v>0</v>
      </c>
      <c r="M4" s="471">
        <v>0</v>
      </c>
      <c r="N4" s="471">
        <v>284</v>
      </c>
      <c r="O4" s="471">
        <v>284</v>
      </c>
      <c r="P4" s="471">
        <v>44</v>
      </c>
      <c r="Q4" s="471">
        <v>240</v>
      </c>
      <c r="R4" s="471">
        <v>0</v>
      </c>
      <c r="S4" s="471">
        <v>0</v>
      </c>
      <c r="T4" s="471">
        <v>0</v>
      </c>
      <c r="U4" s="471">
        <v>0</v>
      </c>
      <c r="V4" s="471">
        <v>0</v>
      </c>
      <c r="W4" s="471">
        <v>0</v>
      </c>
      <c r="X4" s="471">
        <v>0</v>
      </c>
      <c r="Y4" s="471">
        <v>0</v>
      </c>
      <c r="Z4" s="471">
        <v>284</v>
      </c>
      <c r="AA4" s="471">
        <v>40.571428571428569</v>
      </c>
      <c r="AB4" s="471">
        <v>21.000000000000004</v>
      </c>
      <c r="AC4" s="471">
        <v>31.323529411764707</v>
      </c>
      <c r="AD4" s="471">
        <v>0</v>
      </c>
      <c r="AE4" s="471">
        <v>0</v>
      </c>
      <c r="AF4" s="471">
        <v>284</v>
      </c>
      <c r="AG4" s="471">
        <v>0</v>
      </c>
      <c r="AH4" s="471">
        <v>0</v>
      </c>
      <c r="AI4" s="471">
        <v>0</v>
      </c>
      <c r="AJ4" s="471">
        <v>0</v>
      </c>
      <c r="AK4" s="471">
        <v>0</v>
      </c>
      <c r="AL4" s="471">
        <v>0</v>
      </c>
      <c r="AM4" s="471">
        <v>0</v>
      </c>
      <c r="AN4" s="471">
        <v>0</v>
      </c>
      <c r="AO4" s="471">
        <v>0</v>
      </c>
      <c r="AP4" s="471">
        <v>0</v>
      </c>
      <c r="AQ4" s="471">
        <v>0</v>
      </c>
      <c r="AR4" s="471">
        <v>0</v>
      </c>
      <c r="AS4" s="471">
        <v>0</v>
      </c>
      <c r="AT4" s="471">
        <v>2.3666666666666658</v>
      </c>
      <c r="AU4" s="471">
        <v>2.3666666666666658</v>
      </c>
      <c r="AV4" s="471">
        <v>2.3666666666666658</v>
      </c>
      <c r="AW4" s="471">
        <v>0</v>
      </c>
      <c r="AX4" s="471">
        <v>0</v>
      </c>
      <c r="AY4" s="471">
        <v>0</v>
      </c>
      <c r="AZ4" s="471">
        <v>0</v>
      </c>
      <c r="BA4" s="471">
        <v>76.271186440678079</v>
      </c>
      <c r="BB4" s="471">
        <v>90.254237288135727</v>
      </c>
      <c r="BC4" s="471">
        <v>0</v>
      </c>
      <c r="BD4" s="471">
        <v>0</v>
      </c>
      <c r="BE4" s="471">
        <v>0</v>
      </c>
      <c r="BF4" s="471">
        <v>0</v>
      </c>
      <c r="BG4" s="471">
        <v>0</v>
      </c>
      <c r="BH4" s="471">
        <v>0</v>
      </c>
      <c r="BI4" s="471">
        <v>0</v>
      </c>
      <c r="BJ4" s="471">
        <v>1.40111585470588</v>
      </c>
      <c r="BK4" s="471">
        <v>0</v>
      </c>
      <c r="BL4" s="471">
        <v>0</v>
      </c>
      <c r="BM4" s="471">
        <v>1</v>
      </c>
      <c r="BN4" s="471">
        <v>0</v>
      </c>
      <c r="BO4" s="284"/>
      <c r="BP4" s="284"/>
      <c r="BQ4" s="284"/>
      <c r="BS4" s="471">
        <v>284</v>
      </c>
    </row>
    <row r="5" spans="1:71" ht="15" hidden="1" x14ac:dyDescent="0.25">
      <c r="A5" s="467">
        <v>443</v>
      </c>
      <c r="B5" s="467">
        <v>124536</v>
      </c>
      <c r="C5" s="467">
        <v>9352009</v>
      </c>
      <c r="D5" s="468" t="s">
        <v>359</v>
      </c>
      <c r="E5" s="469" t="s">
        <v>40</v>
      </c>
      <c r="F5" s="470">
        <v>0</v>
      </c>
      <c r="G5" s="471">
        <v>1</v>
      </c>
      <c r="H5" s="471">
        <v>0</v>
      </c>
      <c r="I5" s="471">
        <v>0</v>
      </c>
      <c r="J5" s="471">
        <v>7</v>
      </c>
      <c r="K5" s="471">
        <v>0</v>
      </c>
      <c r="L5" s="471">
        <v>0</v>
      </c>
      <c r="M5" s="471">
        <v>0</v>
      </c>
      <c r="N5" s="471">
        <v>306</v>
      </c>
      <c r="O5" s="471">
        <v>306</v>
      </c>
      <c r="P5" s="471">
        <v>44</v>
      </c>
      <c r="Q5" s="471">
        <v>262</v>
      </c>
      <c r="R5" s="471">
        <v>0</v>
      </c>
      <c r="S5" s="471">
        <v>0</v>
      </c>
      <c r="T5" s="471">
        <v>0</v>
      </c>
      <c r="U5" s="471">
        <v>0</v>
      </c>
      <c r="V5" s="471">
        <v>0</v>
      </c>
      <c r="W5" s="471">
        <v>0</v>
      </c>
      <c r="X5" s="471">
        <v>0</v>
      </c>
      <c r="Y5" s="471">
        <v>0</v>
      </c>
      <c r="Z5" s="471">
        <v>306</v>
      </c>
      <c r="AA5" s="471">
        <v>43.714285714285715</v>
      </c>
      <c r="AB5" s="471">
        <v>66.000000000000014</v>
      </c>
      <c r="AC5" s="471">
        <v>89.804347826086968</v>
      </c>
      <c r="AD5" s="471">
        <v>0</v>
      </c>
      <c r="AE5" s="471">
        <v>0</v>
      </c>
      <c r="AF5" s="471">
        <v>99.999999999999986</v>
      </c>
      <c r="AG5" s="471">
        <v>146</v>
      </c>
      <c r="AH5" s="471">
        <v>3</v>
      </c>
      <c r="AI5" s="471">
        <v>54.999999999999915</v>
      </c>
      <c r="AJ5" s="471">
        <v>0.99999999999999989</v>
      </c>
      <c r="AK5" s="471">
        <v>0.99999999999999989</v>
      </c>
      <c r="AL5" s="471">
        <v>0</v>
      </c>
      <c r="AM5" s="471">
        <v>0</v>
      </c>
      <c r="AN5" s="471">
        <v>0</v>
      </c>
      <c r="AO5" s="471">
        <v>0</v>
      </c>
      <c r="AP5" s="471">
        <v>0</v>
      </c>
      <c r="AQ5" s="471">
        <v>0</v>
      </c>
      <c r="AR5" s="471">
        <v>0</v>
      </c>
      <c r="AS5" s="471">
        <v>0</v>
      </c>
      <c r="AT5" s="471">
        <v>2.3358778625954191</v>
      </c>
      <c r="AU5" s="471">
        <v>7.0076335877862519</v>
      </c>
      <c r="AV5" s="471">
        <v>14.015267175572534</v>
      </c>
      <c r="AW5" s="471">
        <v>0</v>
      </c>
      <c r="AX5" s="471">
        <v>0</v>
      </c>
      <c r="AY5" s="471">
        <v>0</v>
      </c>
      <c r="AZ5" s="471">
        <v>2.2173913043478262</v>
      </c>
      <c r="BA5" s="471">
        <v>103.3671875</v>
      </c>
      <c r="BB5" s="471">
        <v>120.7265625</v>
      </c>
      <c r="BC5" s="471">
        <v>0</v>
      </c>
      <c r="BD5" s="471">
        <v>0</v>
      </c>
      <c r="BE5" s="471">
        <v>0</v>
      </c>
      <c r="BF5" s="471">
        <v>0</v>
      </c>
      <c r="BG5" s="471">
        <v>0</v>
      </c>
      <c r="BH5" s="471">
        <v>5.3999999999998707</v>
      </c>
      <c r="BI5" s="471">
        <v>0</v>
      </c>
      <c r="BJ5" s="471">
        <v>0.60444029333333305</v>
      </c>
      <c r="BK5" s="471">
        <v>0</v>
      </c>
      <c r="BL5" s="471">
        <v>0</v>
      </c>
      <c r="BM5" s="471">
        <v>1</v>
      </c>
      <c r="BN5" s="471">
        <v>0</v>
      </c>
      <c r="BO5" s="284"/>
      <c r="BP5" s="284"/>
      <c r="BQ5" s="284"/>
      <c r="BS5" s="471">
        <v>306</v>
      </c>
    </row>
    <row r="6" spans="1:71" ht="15" hidden="1" x14ac:dyDescent="0.25">
      <c r="A6" s="467">
        <v>451</v>
      </c>
      <c r="B6" s="467">
        <v>124537</v>
      </c>
      <c r="C6" s="467">
        <v>9352011</v>
      </c>
      <c r="D6" s="468" t="s">
        <v>367</v>
      </c>
      <c r="E6" s="469" t="s">
        <v>40</v>
      </c>
      <c r="F6" s="470">
        <v>0</v>
      </c>
      <c r="G6" s="471">
        <v>1</v>
      </c>
      <c r="H6" s="471">
        <v>0</v>
      </c>
      <c r="I6" s="471">
        <v>0</v>
      </c>
      <c r="J6" s="471">
        <v>7</v>
      </c>
      <c r="K6" s="471">
        <v>0</v>
      </c>
      <c r="L6" s="471">
        <v>0</v>
      </c>
      <c r="M6" s="471">
        <v>0</v>
      </c>
      <c r="N6" s="471">
        <v>203</v>
      </c>
      <c r="O6" s="471">
        <v>203</v>
      </c>
      <c r="P6" s="471">
        <v>30</v>
      </c>
      <c r="Q6" s="471">
        <v>173</v>
      </c>
      <c r="R6" s="471">
        <v>0</v>
      </c>
      <c r="S6" s="471">
        <v>0</v>
      </c>
      <c r="T6" s="471">
        <v>0</v>
      </c>
      <c r="U6" s="471">
        <v>0</v>
      </c>
      <c r="V6" s="471">
        <v>0</v>
      </c>
      <c r="W6" s="471">
        <v>0</v>
      </c>
      <c r="X6" s="471">
        <v>0</v>
      </c>
      <c r="Y6" s="471">
        <v>0</v>
      </c>
      <c r="Z6" s="471">
        <v>203</v>
      </c>
      <c r="AA6" s="471">
        <v>29</v>
      </c>
      <c r="AB6" s="471">
        <v>19.999999999999996</v>
      </c>
      <c r="AC6" s="471">
        <v>33.234513274336287</v>
      </c>
      <c r="AD6" s="471">
        <v>0</v>
      </c>
      <c r="AE6" s="471">
        <v>0</v>
      </c>
      <c r="AF6" s="471">
        <v>186</v>
      </c>
      <c r="AG6" s="471">
        <v>16.000000000000004</v>
      </c>
      <c r="AH6" s="471">
        <v>1.0000000000000007</v>
      </c>
      <c r="AI6" s="471">
        <v>0</v>
      </c>
      <c r="AJ6" s="471">
        <v>0</v>
      </c>
      <c r="AK6" s="471">
        <v>0</v>
      </c>
      <c r="AL6" s="471">
        <v>0</v>
      </c>
      <c r="AM6" s="471">
        <v>0</v>
      </c>
      <c r="AN6" s="471">
        <v>0</v>
      </c>
      <c r="AO6" s="471">
        <v>0</v>
      </c>
      <c r="AP6" s="471">
        <v>0</v>
      </c>
      <c r="AQ6" s="471">
        <v>0</v>
      </c>
      <c r="AR6" s="471">
        <v>0</v>
      </c>
      <c r="AS6" s="471">
        <v>0</v>
      </c>
      <c r="AT6" s="471">
        <v>1.1734104046242777</v>
      </c>
      <c r="AU6" s="471">
        <v>5.8670520231213787</v>
      </c>
      <c r="AV6" s="471">
        <v>7.0404624277456671</v>
      </c>
      <c r="AW6" s="471">
        <v>0</v>
      </c>
      <c r="AX6" s="471">
        <v>0</v>
      </c>
      <c r="AY6" s="471">
        <v>0</v>
      </c>
      <c r="AZ6" s="471">
        <v>0</v>
      </c>
      <c r="BA6" s="471">
        <v>64.372093023255829</v>
      </c>
      <c r="BB6" s="471">
        <v>75.534883720930253</v>
      </c>
      <c r="BC6" s="471">
        <v>0</v>
      </c>
      <c r="BD6" s="471">
        <v>0</v>
      </c>
      <c r="BE6" s="471">
        <v>0</v>
      </c>
      <c r="BF6" s="471">
        <v>0</v>
      </c>
      <c r="BG6" s="471">
        <v>0</v>
      </c>
      <c r="BH6" s="471">
        <v>0</v>
      </c>
      <c r="BI6" s="471">
        <v>0</v>
      </c>
      <c r="BJ6" s="471">
        <v>0.564123914184397</v>
      </c>
      <c r="BK6" s="471">
        <v>0</v>
      </c>
      <c r="BL6" s="471">
        <v>0</v>
      </c>
      <c r="BM6" s="471">
        <v>1</v>
      </c>
      <c r="BN6" s="471">
        <v>0</v>
      </c>
      <c r="BO6" s="284"/>
      <c r="BP6" s="284"/>
      <c r="BQ6" s="284"/>
      <c r="BS6" s="471">
        <v>203</v>
      </c>
    </row>
    <row r="7" spans="1:71" ht="15" hidden="1" x14ac:dyDescent="0.25">
      <c r="A7" s="467">
        <v>460</v>
      </c>
      <c r="B7" s="467">
        <v>124538</v>
      </c>
      <c r="C7" s="467">
        <v>9352012</v>
      </c>
      <c r="D7" s="468" t="s">
        <v>373</v>
      </c>
      <c r="E7" s="469" t="s">
        <v>40</v>
      </c>
      <c r="F7" s="470">
        <v>0</v>
      </c>
      <c r="G7" s="471">
        <v>1</v>
      </c>
      <c r="H7" s="471">
        <v>0</v>
      </c>
      <c r="I7" s="471">
        <v>0</v>
      </c>
      <c r="J7" s="471">
        <v>7</v>
      </c>
      <c r="K7" s="471">
        <v>0</v>
      </c>
      <c r="L7" s="471">
        <v>0</v>
      </c>
      <c r="M7" s="471">
        <v>0</v>
      </c>
      <c r="N7" s="471">
        <v>84</v>
      </c>
      <c r="O7" s="471">
        <v>84</v>
      </c>
      <c r="P7" s="471">
        <v>7</v>
      </c>
      <c r="Q7" s="471">
        <v>77</v>
      </c>
      <c r="R7" s="471">
        <v>0</v>
      </c>
      <c r="S7" s="471">
        <v>0</v>
      </c>
      <c r="T7" s="471">
        <v>0</v>
      </c>
      <c r="U7" s="471">
        <v>0</v>
      </c>
      <c r="V7" s="471">
        <v>0</v>
      </c>
      <c r="W7" s="471">
        <v>0</v>
      </c>
      <c r="X7" s="471">
        <v>0</v>
      </c>
      <c r="Y7" s="471">
        <v>0</v>
      </c>
      <c r="Z7" s="471">
        <v>84</v>
      </c>
      <c r="AA7" s="471">
        <v>12</v>
      </c>
      <c r="AB7" s="471">
        <v>5.9999999999999973</v>
      </c>
      <c r="AC7" s="471">
        <v>9.1304347826086953</v>
      </c>
      <c r="AD7" s="471">
        <v>0</v>
      </c>
      <c r="AE7" s="471">
        <v>0</v>
      </c>
      <c r="AF7" s="471">
        <v>80.999999999999972</v>
      </c>
      <c r="AG7" s="471">
        <v>2.9999999999999987</v>
      </c>
      <c r="AH7" s="471">
        <v>0</v>
      </c>
      <c r="AI7" s="471">
        <v>0</v>
      </c>
      <c r="AJ7" s="471">
        <v>0</v>
      </c>
      <c r="AK7" s="471">
        <v>0</v>
      </c>
      <c r="AL7" s="471">
        <v>0</v>
      </c>
      <c r="AM7" s="471">
        <v>0</v>
      </c>
      <c r="AN7" s="471">
        <v>0</v>
      </c>
      <c r="AO7" s="471">
        <v>0</v>
      </c>
      <c r="AP7" s="471">
        <v>0</v>
      </c>
      <c r="AQ7" s="471">
        <v>0</v>
      </c>
      <c r="AR7" s="471">
        <v>0</v>
      </c>
      <c r="AS7" s="471">
        <v>0</v>
      </c>
      <c r="AT7" s="471">
        <v>0</v>
      </c>
      <c r="AU7" s="471">
        <v>0</v>
      </c>
      <c r="AV7" s="471">
        <v>0</v>
      </c>
      <c r="AW7" s="471">
        <v>0</v>
      </c>
      <c r="AX7" s="471">
        <v>0</v>
      </c>
      <c r="AY7" s="471">
        <v>0</v>
      </c>
      <c r="AZ7" s="471">
        <v>0</v>
      </c>
      <c r="BA7" s="471">
        <v>26.69333333333336</v>
      </c>
      <c r="BB7" s="471">
        <v>29.120000000000029</v>
      </c>
      <c r="BC7" s="471">
        <v>0</v>
      </c>
      <c r="BD7" s="471">
        <v>0</v>
      </c>
      <c r="BE7" s="471">
        <v>0</v>
      </c>
      <c r="BF7" s="471">
        <v>0</v>
      </c>
      <c r="BG7" s="471">
        <v>0</v>
      </c>
      <c r="BH7" s="471">
        <v>0</v>
      </c>
      <c r="BI7" s="471">
        <v>0</v>
      </c>
      <c r="BJ7" s="471">
        <v>2.2961872266666701</v>
      </c>
      <c r="BK7" s="471">
        <v>0</v>
      </c>
      <c r="BL7" s="471">
        <v>1</v>
      </c>
      <c r="BM7" s="471">
        <v>1</v>
      </c>
      <c r="BN7" s="471">
        <v>0</v>
      </c>
      <c r="BO7" s="284"/>
      <c r="BP7" s="284"/>
      <c r="BQ7" s="284"/>
      <c r="BS7" s="471">
        <v>84</v>
      </c>
    </row>
    <row r="8" spans="1:71" ht="15" hidden="1" x14ac:dyDescent="0.25">
      <c r="A8" s="467">
        <v>466</v>
      </c>
      <c r="B8" s="467">
        <v>124539</v>
      </c>
      <c r="C8" s="467">
        <v>9352013</v>
      </c>
      <c r="D8" s="468" t="s">
        <v>377</v>
      </c>
      <c r="E8" s="469" t="s">
        <v>40</v>
      </c>
      <c r="F8" s="470">
        <v>0</v>
      </c>
      <c r="G8" s="471">
        <v>1</v>
      </c>
      <c r="H8" s="471">
        <v>0</v>
      </c>
      <c r="I8" s="471">
        <v>0</v>
      </c>
      <c r="J8" s="471">
        <v>7</v>
      </c>
      <c r="K8" s="471">
        <v>0</v>
      </c>
      <c r="L8" s="471">
        <v>0</v>
      </c>
      <c r="M8" s="471">
        <v>0</v>
      </c>
      <c r="N8" s="471">
        <v>288</v>
      </c>
      <c r="O8" s="471">
        <v>288</v>
      </c>
      <c r="P8" s="471">
        <v>45</v>
      </c>
      <c r="Q8" s="471">
        <v>243</v>
      </c>
      <c r="R8" s="471">
        <v>0</v>
      </c>
      <c r="S8" s="471">
        <v>0</v>
      </c>
      <c r="T8" s="471">
        <v>0</v>
      </c>
      <c r="U8" s="471">
        <v>0</v>
      </c>
      <c r="V8" s="471">
        <v>0</v>
      </c>
      <c r="W8" s="471">
        <v>0</v>
      </c>
      <c r="X8" s="471">
        <v>0</v>
      </c>
      <c r="Y8" s="471">
        <v>0</v>
      </c>
      <c r="Z8" s="471">
        <v>288</v>
      </c>
      <c r="AA8" s="471">
        <v>41.142857142857146</v>
      </c>
      <c r="AB8" s="471">
        <v>28.999999999999872</v>
      </c>
      <c r="AC8" s="471">
        <v>65.454545454545453</v>
      </c>
      <c r="AD8" s="471">
        <v>0</v>
      </c>
      <c r="AE8" s="471">
        <v>0</v>
      </c>
      <c r="AF8" s="471">
        <v>286.00000000000011</v>
      </c>
      <c r="AG8" s="471">
        <v>1.9999999999999987</v>
      </c>
      <c r="AH8" s="471">
        <v>0</v>
      </c>
      <c r="AI8" s="471">
        <v>0</v>
      </c>
      <c r="AJ8" s="471">
        <v>0</v>
      </c>
      <c r="AK8" s="471">
        <v>0</v>
      </c>
      <c r="AL8" s="471">
        <v>0</v>
      </c>
      <c r="AM8" s="471">
        <v>0</v>
      </c>
      <c r="AN8" s="471">
        <v>0</v>
      </c>
      <c r="AO8" s="471">
        <v>0</v>
      </c>
      <c r="AP8" s="471">
        <v>0</v>
      </c>
      <c r="AQ8" s="471">
        <v>0</v>
      </c>
      <c r="AR8" s="471">
        <v>0</v>
      </c>
      <c r="AS8" s="471">
        <v>0</v>
      </c>
      <c r="AT8" s="471">
        <v>2.3703703703703707</v>
      </c>
      <c r="AU8" s="471">
        <v>4.7407407407407289</v>
      </c>
      <c r="AV8" s="471">
        <v>4.7407407407407289</v>
      </c>
      <c r="AW8" s="471">
        <v>0</v>
      </c>
      <c r="AX8" s="471">
        <v>0</v>
      </c>
      <c r="AY8" s="471">
        <v>0</v>
      </c>
      <c r="AZ8" s="471">
        <v>0</v>
      </c>
      <c r="BA8" s="471">
        <v>83.402542372881385</v>
      </c>
      <c r="BB8" s="471">
        <v>98.847457627118686</v>
      </c>
      <c r="BC8" s="471">
        <v>0</v>
      </c>
      <c r="BD8" s="471">
        <v>0</v>
      </c>
      <c r="BE8" s="471">
        <v>0</v>
      </c>
      <c r="BF8" s="471">
        <v>0</v>
      </c>
      <c r="BG8" s="471">
        <v>0</v>
      </c>
      <c r="BH8" s="471">
        <v>0</v>
      </c>
      <c r="BI8" s="471">
        <v>0</v>
      </c>
      <c r="BJ8" s="471">
        <v>3.1986511961722499</v>
      </c>
      <c r="BK8" s="471">
        <v>0</v>
      </c>
      <c r="BL8" s="471">
        <v>0</v>
      </c>
      <c r="BM8" s="471">
        <v>1</v>
      </c>
      <c r="BN8" s="471">
        <v>0</v>
      </c>
      <c r="BO8" s="284"/>
      <c r="BP8" s="284"/>
      <c r="BQ8" s="284"/>
      <c r="BS8" s="471">
        <v>288</v>
      </c>
    </row>
    <row r="9" spans="1:71" ht="15" hidden="1" x14ac:dyDescent="0.25">
      <c r="A9" s="467">
        <v>467</v>
      </c>
      <c r="B9" s="467">
        <v>124540</v>
      </c>
      <c r="C9" s="467">
        <v>9352015</v>
      </c>
      <c r="D9" s="468" t="s">
        <v>378</v>
      </c>
      <c r="E9" s="469" t="s">
        <v>40</v>
      </c>
      <c r="F9" s="470">
        <v>0</v>
      </c>
      <c r="G9" s="471">
        <v>1</v>
      </c>
      <c r="H9" s="471">
        <v>0</v>
      </c>
      <c r="I9" s="471">
        <v>0</v>
      </c>
      <c r="J9" s="471">
        <v>7</v>
      </c>
      <c r="K9" s="471">
        <v>0</v>
      </c>
      <c r="L9" s="471">
        <v>0</v>
      </c>
      <c r="M9" s="471">
        <v>0</v>
      </c>
      <c r="N9" s="471">
        <v>109</v>
      </c>
      <c r="O9" s="471">
        <v>109</v>
      </c>
      <c r="P9" s="471">
        <v>16</v>
      </c>
      <c r="Q9" s="471">
        <v>93</v>
      </c>
      <c r="R9" s="471">
        <v>0</v>
      </c>
      <c r="S9" s="471">
        <v>0</v>
      </c>
      <c r="T9" s="471">
        <v>0</v>
      </c>
      <c r="U9" s="471">
        <v>0</v>
      </c>
      <c r="V9" s="471">
        <v>0</v>
      </c>
      <c r="W9" s="471">
        <v>0</v>
      </c>
      <c r="X9" s="471">
        <v>0</v>
      </c>
      <c r="Y9" s="471">
        <v>0</v>
      </c>
      <c r="Z9" s="471">
        <v>109</v>
      </c>
      <c r="AA9" s="471">
        <v>15.571428571428571</v>
      </c>
      <c r="AB9" s="471">
        <v>7.9999999999999956</v>
      </c>
      <c r="AC9" s="471">
        <v>11.101851851851851</v>
      </c>
      <c r="AD9" s="471">
        <v>0</v>
      </c>
      <c r="AE9" s="471">
        <v>0</v>
      </c>
      <c r="AF9" s="471">
        <v>104.00000000000006</v>
      </c>
      <c r="AG9" s="471">
        <v>0</v>
      </c>
      <c r="AH9" s="471">
        <v>0</v>
      </c>
      <c r="AI9" s="471">
        <v>4.9999999999999973</v>
      </c>
      <c r="AJ9" s="471">
        <v>0</v>
      </c>
      <c r="AK9" s="471">
        <v>0</v>
      </c>
      <c r="AL9" s="471">
        <v>0</v>
      </c>
      <c r="AM9" s="471">
        <v>0</v>
      </c>
      <c r="AN9" s="471">
        <v>0</v>
      </c>
      <c r="AO9" s="471">
        <v>0</v>
      </c>
      <c r="AP9" s="471">
        <v>0</v>
      </c>
      <c r="AQ9" s="471">
        <v>0</v>
      </c>
      <c r="AR9" s="471">
        <v>0</v>
      </c>
      <c r="AS9" s="471">
        <v>0</v>
      </c>
      <c r="AT9" s="471">
        <v>1.1720430107526869</v>
      </c>
      <c r="AU9" s="471">
        <v>1.1720430107526869</v>
      </c>
      <c r="AV9" s="471">
        <v>1.1720430107526869</v>
      </c>
      <c r="AW9" s="471">
        <v>0</v>
      </c>
      <c r="AX9" s="471">
        <v>0</v>
      </c>
      <c r="AY9" s="471">
        <v>0</v>
      </c>
      <c r="AZ9" s="471">
        <v>0</v>
      </c>
      <c r="BA9" s="471">
        <v>18.395604395604412</v>
      </c>
      <c r="BB9" s="471">
        <v>21.56043956043958</v>
      </c>
      <c r="BC9" s="471">
        <v>0</v>
      </c>
      <c r="BD9" s="471">
        <v>0</v>
      </c>
      <c r="BE9" s="471">
        <v>0</v>
      </c>
      <c r="BF9" s="471">
        <v>0</v>
      </c>
      <c r="BG9" s="471">
        <v>0</v>
      </c>
      <c r="BH9" s="471">
        <v>0</v>
      </c>
      <c r="BI9" s="471">
        <v>0</v>
      </c>
      <c r="BJ9" s="471">
        <v>2.9171769663366298</v>
      </c>
      <c r="BK9" s="471">
        <v>0</v>
      </c>
      <c r="BL9" s="471">
        <v>1</v>
      </c>
      <c r="BM9" s="471">
        <v>1</v>
      </c>
      <c r="BN9" s="471">
        <v>0</v>
      </c>
      <c r="BO9" s="284"/>
      <c r="BP9" s="284"/>
      <c r="BQ9" s="284"/>
      <c r="BS9" s="471">
        <v>109</v>
      </c>
    </row>
    <row r="10" spans="1:71" ht="15" hidden="1" x14ac:dyDescent="0.25">
      <c r="A10" s="467">
        <v>508</v>
      </c>
      <c r="B10" s="467">
        <v>140623</v>
      </c>
      <c r="C10" s="467">
        <v>9352016</v>
      </c>
      <c r="D10" s="468" t="s">
        <v>658</v>
      </c>
      <c r="E10" s="469" t="s">
        <v>40</v>
      </c>
      <c r="F10" s="470">
        <v>0</v>
      </c>
      <c r="G10" s="471">
        <v>1</v>
      </c>
      <c r="H10" s="471">
        <v>0</v>
      </c>
      <c r="I10" s="471">
        <v>0</v>
      </c>
      <c r="J10" s="471">
        <v>6</v>
      </c>
      <c r="K10" s="471">
        <v>0</v>
      </c>
      <c r="L10" s="471">
        <v>0</v>
      </c>
      <c r="M10" s="471">
        <v>0</v>
      </c>
      <c r="N10" s="471">
        <v>134.25</v>
      </c>
      <c r="O10" s="471">
        <v>134.25</v>
      </c>
      <c r="P10" s="471">
        <v>26.25</v>
      </c>
      <c r="Q10" s="471">
        <v>108</v>
      </c>
      <c r="R10" s="471">
        <v>0</v>
      </c>
      <c r="S10" s="471">
        <v>0</v>
      </c>
      <c r="T10" s="471">
        <v>0</v>
      </c>
      <c r="U10" s="471">
        <v>0</v>
      </c>
      <c r="V10" s="471">
        <v>0</v>
      </c>
      <c r="W10" s="471">
        <v>0</v>
      </c>
      <c r="X10" s="471">
        <v>0</v>
      </c>
      <c r="Y10" s="471">
        <v>0</v>
      </c>
      <c r="Z10" s="471">
        <v>134.25</v>
      </c>
      <c r="AA10" s="471">
        <v>22.375</v>
      </c>
      <c r="AB10" s="471">
        <v>14.752747252747268</v>
      </c>
      <c r="AC10" s="471">
        <v>15.691558441558442</v>
      </c>
      <c r="AD10" s="471">
        <v>0</v>
      </c>
      <c r="AE10" s="471">
        <v>0</v>
      </c>
      <c r="AF10" s="471">
        <v>109.17032967032964</v>
      </c>
      <c r="AG10" s="471">
        <v>2.9505494505494534</v>
      </c>
      <c r="AH10" s="471">
        <v>0</v>
      </c>
      <c r="AI10" s="471">
        <v>22.129120879120901</v>
      </c>
      <c r="AJ10" s="471">
        <v>0</v>
      </c>
      <c r="AK10" s="471">
        <v>0</v>
      </c>
      <c r="AL10" s="471">
        <v>0</v>
      </c>
      <c r="AM10" s="471">
        <v>0</v>
      </c>
      <c r="AN10" s="471">
        <v>0</v>
      </c>
      <c r="AO10" s="471">
        <v>0</v>
      </c>
      <c r="AP10" s="471">
        <v>0</v>
      </c>
      <c r="AQ10" s="471">
        <v>0</v>
      </c>
      <c r="AR10" s="471">
        <v>0</v>
      </c>
      <c r="AS10" s="471">
        <v>0</v>
      </c>
      <c r="AT10" s="471">
        <v>3.9485294117647123</v>
      </c>
      <c r="AU10" s="471">
        <v>3.9485294117647123</v>
      </c>
      <c r="AV10" s="471">
        <v>5.9227941176470544</v>
      </c>
      <c r="AW10" s="471">
        <v>0</v>
      </c>
      <c r="AX10" s="471">
        <v>0</v>
      </c>
      <c r="AY10" s="471">
        <v>0</v>
      </c>
      <c r="AZ10" s="471">
        <v>0</v>
      </c>
      <c r="BA10" s="471">
        <v>18.276923076923051</v>
      </c>
      <c r="BB10" s="471">
        <v>22.719230769230737</v>
      </c>
      <c r="BC10" s="471">
        <v>0</v>
      </c>
      <c r="BD10" s="471">
        <v>0</v>
      </c>
      <c r="BE10" s="471">
        <v>0</v>
      </c>
      <c r="BF10" s="471">
        <v>0</v>
      </c>
      <c r="BG10" s="471">
        <v>0</v>
      </c>
      <c r="BH10" s="471">
        <v>0</v>
      </c>
      <c r="BI10" s="471">
        <v>0</v>
      </c>
      <c r="BJ10" s="471">
        <v>0.45771000000000001</v>
      </c>
      <c r="BK10" s="471">
        <v>0</v>
      </c>
      <c r="BL10" s="471">
        <v>0</v>
      </c>
      <c r="BM10" s="471">
        <v>1</v>
      </c>
      <c r="BN10" s="471">
        <v>0</v>
      </c>
      <c r="BO10" s="284"/>
      <c r="BP10" s="284"/>
      <c r="BQ10" s="284"/>
      <c r="BS10" s="471">
        <v>134.25</v>
      </c>
    </row>
    <row r="11" spans="1:71" ht="15" hidden="1" x14ac:dyDescent="0.25">
      <c r="A11" s="467">
        <v>479</v>
      </c>
      <c r="B11" s="467">
        <v>124543</v>
      </c>
      <c r="C11" s="467">
        <v>9352020</v>
      </c>
      <c r="D11" s="468" t="s">
        <v>387</v>
      </c>
      <c r="E11" s="469" t="s">
        <v>40</v>
      </c>
      <c r="F11" s="470">
        <v>0</v>
      </c>
      <c r="G11" s="471">
        <v>1</v>
      </c>
      <c r="H11" s="471">
        <v>0</v>
      </c>
      <c r="I11" s="471">
        <v>0</v>
      </c>
      <c r="J11" s="471">
        <v>7</v>
      </c>
      <c r="K11" s="471">
        <v>0</v>
      </c>
      <c r="L11" s="471">
        <v>0</v>
      </c>
      <c r="M11" s="471">
        <v>0</v>
      </c>
      <c r="N11" s="471">
        <v>202</v>
      </c>
      <c r="O11" s="471">
        <v>202</v>
      </c>
      <c r="P11" s="471">
        <v>28</v>
      </c>
      <c r="Q11" s="471">
        <v>174</v>
      </c>
      <c r="R11" s="471">
        <v>0</v>
      </c>
      <c r="S11" s="471">
        <v>0</v>
      </c>
      <c r="T11" s="471">
        <v>0</v>
      </c>
      <c r="U11" s="471">
        <v>0</v>
      </c>
      <c r="V11" s="471">
        <v>0</v>
      </c>
      <c r="W11" s="471">
        <v>0</v>
      </c>
      <c r="X11" s="471">
        <v>0</v>
      </c>
      <c r="Y11" s="471">
        <v>0</v>
      </c>
      <c r="Z11" s="471">
        <v>202</v>
      </c>
      <c r="AA11" s="471">
        <v>28.857142857142858</v>
      </c>
      <c r="AB11" s="471">
        <v>5.0000000000000098</v>
      </c>
      <c r="AC11" s="471">
        <v>6.8309178743961345</v>
      </c>
      <c r="AD11" s="471">
        <v>0</v>
      </c>
      <c r="AE11" s="471">
        <v>0</v>
      </c>
      <c r="AF11" s="471">
        <v>201</v>
      </c>
      <c r="AG11" s="471">
        <v>0</v>
      </c>
      <c r="AH11" s="471">
        <v>0.99999999999999989</v>
      </c>
      <c r="AI11" s="471">
        <v>0</v>
      </c>
      <c r="AJ11" s="471">
        <v>0</v>
      </c>
      <c r="AK11" s="471">
        <v>0</v>
      </c>
      <c r="AL11" s="471">
        <v>0</v>
      </c>
      <c r="AM11" s="471">
        <v>0</v>
      </c>
      <c r="AN11" s="471">
        <v>0</v>
      </c>
      <c r="AO11" s="471">
        <v>0</v>
      </c>
      <c r="AP11" s="471">
        <v>0</v>
      </c>
      <c r="AQ11" s="471">
        <v>0</v>
      </c>
      <c r="AR11" s="471">
        <v>0</v>
      </c>
      <c r="AS11" s="471">
        <v>0</v>
      </c>
      <c r="AT11" s="471">
        <v>1.1609195402298853</v>
      </c>
      <c r="AU11" s="471">
        <v>2.3218390804597662</v>
      </c>
      <c r="AV11" s="471">
        <v>2.3218390804597662</v>
      </c>
      <c r="AW11" s="471">
        <v>0</v>
      </c>
      <c r="AX11" s="471">
        <v>0</v>
      </c>
      <c r="AY11" s="471">
        <v>0</v>
      </c>
      <c r="AZ11" s="471">
        <v>0</v>
      </c>
      <c r="BA11" s="471">
        <v>61.052631578947349</v>
      </c>
      <c r="BB11" s="471">
        <v>70.877192982456108</v>
      </c>
      <c r="BC11" s="471">
        <v>0</v>
      </c>
      <c r="BD11" s="471">
        <v>0</v>
      </c>
      <c r="BE11" s="471">
        <v>0</v>
      </c>
      <c r="BF11" s="471">
        <v>0</v>
      </c>
      <c r="BG11" s="471">
        <v>0</v>
      </c>
      <c r="BH11" s="471">
        <v>0</v>
      </c>
      <c r="BI11" s="471">
        <v>0</v>
      </c>
      <c r="BJ11" s="471">
        <v>1.8439332624060101</v>
      </c>
      <c r="BK11" s="471">
        <v>0</v>
      </c>
      <c r="BL11" s="471">
        <v>0</v>
      </c>
      <c r="BM11" s="471">
        <v>1</v>
      </c>
      <c r="BN11" s="471">
        <v>0</v>
      </c>
      <c r="BO11" s="284"/>
      <c r="BP11" s="284"/>
      <c r="BQ11" s="284"/>
      <c r="BS11" s="471">
        <v>202</v>
      </c>
    </row>
    <row r="12" spans="1:71" ht="15" hidden="1" x14ac:dyDescent="0.25">
      <c r="A12" s="467">
        <v>482</v>
      </c>
      <c r="B12" s="467">
        <v>124544</v>
      </c>
      <c r="C12" s="467">
        <v>9352021</v>
      </c>
      <c r="D12" s="468" t="s">
        <v>390</v>
      </c>
      <c r="E12" s="469" t="s">
        <v>40</v>
      </c>
      <c r="F12" s="470">
        <v>0</v>
      </c>
      <c r="G12" s="471">
        <v>1</v>
      </c>
      <c r="H12" s="471">
        <v>0</v>
      </c>
      <c r="I12" s="471">
        <v>0</v>
      </c>
      <c r="J12" s="471">
        <v>7</v>
      </c>
      <c r="K12" s="471">
        <v>0</v>
      </c>
      <c r="L12" s="471">
        <v>0</v>
      </c>
      <c r="M12" s="471">
        <v>0</v>
      </c>
      <c r="N12" s="471">
        <v>208</v>
      </c>
      <c r="O12" s="471">
        <v>208</v>
      </c>
      <c r="P12" s="471">
        <v>30</v>
      </c>
      <c r="Q12" s="471">
        <v>178</v>
      </c>
      <c r="R12" s="471">
        <v>0</v>
      </c>
      <c r="S12" s="471">
        <v>0</v>
      </c>
      <c r="T12" s="471">
        <v>0</v>
      </c>
      <c r="U12" s="471">
        <v>0</v>
      </c>
      <c r="V12" s="471">
        <v>0</v>
      </c>
      <c r="W12" s="471">
        <v>0</v>
      </c>
      <c r="X12" s="471">
        <v>0</v>
      </c>
      <c r="Y12" s="471">
        <v>0</v>
      </c>
      <c r="Z12" s="471">
        <v>208</v>
      </c>
      <c r="AA12" s="471">
        <v>29.714285714285715</v>
      </c>
      <c r="AB12" s="471">
        <v>9.0000000000000071</v>
      </c>
      <c r="AC12" s="471">
        <v>21.517241379310345</v>
      </c>
      <c r="AD12" s="471">
        <v>0</v>
      </c>
      <c r="AE12" s="471">
        <v>0</v>
      </c>
      <c r="AF12" s="471">
        <v>205</v>
      </c>
      <c r="AG12" s="471">
        <v>2.9999999999999951</v>
      </c>
      <c r="AH12" s="471">
        <v>0</v>
      </c>
      <c r="AI12" s="471">
        <v>0</v>
      </c>
      <c r="AJ12" s="471">
        <v>0</v>
      </c>
      <c r="AK12" s="471">
        <v>0</v>
      </c>
      <c r="AL12" s="471">
        <v>0</v>
      </c>
      <c r="AM12" s="471">
        <v>0</v>
      </c>
      <c r="AN12" s="471">
        <v>0</v>
      </c>
      <c r="AO12" s="471">
        <v>0</v>
      </c>
      <c r="AP12" s="471">
        <v>0</v>
      </c>
      <c r="AQ12" s="471">
        <v>0</v>
      </c>
      <c r="AR12" s="471">
        <v>0</v>
      </c>
      <c r="AS12" s="471">
        <v>0</v>
      </c>
      <c r="AT12" s="471">
        <v>2.3370786516853981</v>
      </c>
      <c r="AU12" s="471">
        <v>3.5056179775280976</v>
      </c>
      <c r="AV12" s="471">
        <v>4.6741573033707962</v>
      </c>
      <c r="AW12" s="471">
        <v>0</v>
      </c>
      <c r="AX12" s="471">
        <v>0</v>
      </c>
      <c r="AY12" s="471">
        <v>0</v>
      </c>
      <c r="AZ12" s="471">
        <v>0</v>
      </c>
      <c r="BA12" s="471">
        <v>42.72</v>
      </c>
      <c r="BB12" s="471">
        <v>49.92</v>
      </c>
      <c r="BC12" s="471">
        <v>0</v>
      </c>
      <c r="BD12" s="471">
        <v>0</v>
      </c>
      <c r="BE12" s="471">
        <v>0</v>
      </c>
      <c r="BF12" s="471">
        <v>0</v>
      </c>
      <c r="BG12" s="471">
        <v>0</v>
      </c>
      <c r="BH12" s="471">
        <v>0</v>
      </c>
      <c r="BI12" s="471">
        <v>0</v>
      </c>
      <c r="BJ12" s="471">
        <v>1.1140713846560799</v>
      </c>
      <c r="BK12" s="471">
        <v>0</v>
      </c>
      <c r="BL12" s="471">
        <v>0</v>
      </c>
      <c r="BM12" s="471">
        <v>1</v>
      </c>
      <c r="BN12" s="471">
        <v>0</v>
      </c>
      <c r="BO12" s="284"/>
      <c r="BP12" s="284"/>
      <c r="BQ12" s="284"/>
      <c r="BS12" s="471">
        <v>208</v>
      </c>
    </row>
    <row r="13" spans="1:71" ht="15" hidden="1" x14ac:dyDescent="0.25">
      <c r="A13" s="467">
        <v>499</v>
      </c>
      <c r="B13" s="467">
        <v>124547</v>
      </c>
      <c r="C13" s="467">
        <v>9352026</v>
      </c>
      <c r="D13" s="468" t="s">
        <v>401</v>
      </c>
      <c r="E13" s="469" t="s">
        <v>40</v>
      </c>
      <c r="F13" s="470">
        <v>0</v>
      </c>
      <c r="G13" s="471">
        <v>1</v>
      </c>
      <c r="H13" s="471">
        <v>0</v>
      </c>
      <c r="I13" s="471">
        <v>0</v>
      </c>
      <c r="J13" s="471">
        <v>7</v>
      </c>
      <c r="K13" s="471">
        <v>0</v>
      </c>
      <c r="L13" s="471">
        <v>0</v>
      </c>
      <c r="M13" s="471">
        <v>0</v>
      </c>
      <c r="N13" s="471">
        <v>199</v>
      </c>
      <c r="O13" s="471">
        <v>199</v>
      </c>
      <c r="P13" s="471">
        <v>30</v>
      </c>
      <c r="Q13" s="471">
        <v>169</v>
      </c>
      <c r="R13" s="471">
        <v>0</v>
      </c>
      <c r="S13" s="471">
        <v>0</v>
      </c>
      <c r="T13" s="471">
        <v>0</v>
      </c>
      <c r="U13" s="471">
        <v>0</v>
      </c>
      <c r="V13" s="471">
        <v>0</v>
      </c>
      <c r="W13" s="471">
        <v>0</v>
      </c>
      <c r="X13" s="471">
        <v>0</v>
      </c>
      <c r="Y13" s="471">
        <v>0</v>
      </c>
      <c r="Z13" s="471">
        <v>199</v>
      </c>
      <c r="AA13" s="471">
        <v>28.428571428571427</v>
      </c>
      <c r="AB13" s="471">
        <v>7.9999999999999947</v>
      </c>
      <c r="AC13" s="471">
        <v>37.492753623188406</v>
      </c>
      <c r="AD13" s="471">
        <v>0</v>
      </c>
      <c r="AE13" s="471">
        <v>0</v>
      </c>
      <c r="AF13" s="471">
        <v>199</v>
      </c>
      <c r="AG13" s="471">
        <v>0</v>
      </c>
      <c r="AH13" s="471">
        <v>0</v>
      </c>
      <c r="AI13" s="471">
        <v>0</v>
      </c>
      <c r="AJ13" s="471">
        <v>0</v>
      </c>
      <c r="AK13" s="471">
        <v>0</v>
      </c>
      <c r="AL13" s="471">
        <v>0</v>
      </c>
      <c r="AM13" s="471">
        <v>0</v>
      </c>
      <c r="AN13" s="471">
        <v>0</v>
      </c>
      <c r="AO13" s="471">
        <v>0</v>
      </c>
      <c r="AP13" s="471">
        <v>0</v>
      </c>
      <c r="AQ13" s="471">
        <v>0</v>
      </c>
      <c r="AR13" s="471">
        <v>0</v>
      </c>
      <c r="AS13" s="471">
        <v>0</v>
      </c>
      <c r="AT13" s="471">
        <v>0</v>
      </c>
      <c r="AU13" s="471">
        <v>0</v>
      </c>
      <c r="AV13" s="471">
        <v>0</v>
      </c>
      <c r="AW13" s="471">
        <v>0</v>
      </c>
      <c r="AX13" s="471">
        <v>0</v>
      </c>
      <c r="AY13" s="471">
        <v>0</v>
      </c>
      <c r="AZ13" s="471">
        <v>4.8067632850241546</v>
      </c>
      <c r="BA13" s="471">
        <v>57.707317073170671</v>
      </c>
      <c r="BB13" s="471">
        <v>67.951219512195053</v>
      </c>
      <c r="BC13" s="471">
        <v>0</v>
      </c>
      <c r="BD13" s="471">
        <v>0</v>
      </c>
      <c r="BE13" s="471">
        <v>0</v>
      </c>
      <c r="BF13" s="471">
        <v>0</v>
      </c>
      <c r="BG13" s="471">
        <v>0</v>
      </c>
      <c r="BH13" s="471">
        <v>2.0999999999999037</v>
      </c>
      <c r="BI13" s="471">
        <v>0</v>
      </c>
      <c r="BJ13" s="471">
        <v>1.62760613464912</v>
      </c>
      <c r="BK13" s="471">
        <v>0</v>
      </c>
      <c r="BL13" s="471">
        <v>0</v>
      </c>
      <c r="BM13" s="471">
        <v>1</v>
      </c>
      <c r="BN13" s="471">
        <v>0</v>
      </c>
      <c r="BO13" s="284"/>
      <c r="BP13" s="284"/>
      <c r="BQ13" s="284"/>
      <c r="BS13" s="471">
        <v>199</v>
      </c>
    </row>
    <row r="14" spans="1:71" ht="15" hidden="1" x14ac:dyDescent="0.25">
      <c r="A14" s="467">
        <v>415</v>
      </c>
      <c r="B14" s="467">
        <v>124550</v>
      </c>
      <c r="C14" s="467">
        <v>9352032</v>
      </c>
      <c r="D14" s="468" t="s">
        <v>339</v>
      </c>
      <c r="E14" s="469" t="s">
        <v>40</v>
      </c>
      <c r="F14" s="470">
        <v>0</v>
      </c>
      <c r="G14" s="471">
        <v>1</v>
      </c>
      <c r="H14" s="471">
        <v>0</v>
      </c>
      <c r="I14" s="471">
        <v>0</v>
      </c>
      <c r="J14" s="471">
        <v>7</v>
      </c>
      <c r="K14" s="471">
        <v>0</v>
      </c>
      <c r="L14" s="471">
        <v>0</v>
      </c>
      <c r="M14" s="471">
        <v>0</v>
      </c>
      <c r="N14" s="471">
        <v>362</v>
      </c>
      <c r="O14" s="471">
        <v>362</v>
      </c>
      <c r="P14" s="471">
        <v>43</v>
      </c>
      <c r="Q14" s="471">
        <v>319</v>
      </c>
      <c r="R14" s="471">
        <v>0</v>
      </c>
      <c r="S14" s="471">
        <v>0</v>
      </c>
      <c r="T14" s="471">
        <v>0</v>
      </c>
      <c r="U14" s="471">
        <v>0</v>
      </c>
      <c r="V14" s="471">
        <v>0</v>
      </c>
      <c r="W14" s="471">
        <v>0</v>
      </c>
      <c r="X14" s="471">
        <v>0</v>
      </c>
      <c r="Y14" s="471">
        <v>0</v>
      </c>
      <c r="Z14" s="471">
        <v>362</v>
      </c>
      <c r="AA14" s="471">
        <v>51.714285714285715</v>
      </c>
      <c r="AB14" s="471">
        <v>34.000000000000014</v>
      </c>
      <c r="AC14" s="471">
        <v>48.525469168900806</v>
      </c>
      <c r="AD14" s="471">
        <v>0</v>
      </c>
      <c r="AE14" s="471">
        <v>0</v>
      </c>
      <c r="AF14" s="471">
        <v>288.79778393351819</v>
      </c>
      <c r="AG14" s="471">
        <v>63.174515235457164</v>
      </c>
      <c r="AH14" s="471">
        <v>0</v>
      </c>
      <c r="AI14" s="471">
        <v>10.027700831024912</v>
      </c>
      <c r="AJ14" s="471">
        <v>0</v>
      </c>
      <c r="AK14" s="471">
        <v>0</v>
      </c>
      <c r="AL14" s="471">
        <v>0</v>
      </c>
      <c r="AM14" s="471">
        <v>0</v>
      </c>
      <c r="AN14" s="471">
        <v>0</v>
      </c>
      <c r="AO14" s="471">
        <v>0</v>
      </c>
      <c r="AP14" s="471">
        <v>0</v>
      </c>
      <c r="AQ14" s="471">
        <v>0</v>
      </c>
      <c r="AR14" s="471">
        <v>0</v>
      </c>
      <c r="AS14" s="471">
        <v>0</v>
      </c>
      <c r="AT14" s="471">
        <v>10.310126582278462</v>
      </c>
      <c r="AU14" s="471">
        <v>20.620253164556964</v>
      </c>
      <c r="AV14" s="471">
        <v>26.348101265822795</v>
      </c>
      <c r="AW14" s="471">
        <v>0</v>
      </c>
      <c r="AX14" s="471">
        <v>0</v>
      </c>
      <c r="AY14" s="471">
        <v>0</v>
      </c>
      <c r="AZ14" s="471">
        <v>0.97050938337801607</v>
      </c>
      <c r="BA14" s="471">
        <v>107.5018315018315</v>
      </c>
      <c r="BB14" s="471">
        <v>121.992673992674</v>
      </c>
      <c r="BC14" s="471">
        <v>0</v>
      </c>
      <c r="BD14" s="471">
        <v>0</v>
      </c>
      <c r="BE14" s="471">
        <v>0</v>
      </c>
      <c r="BF14" s="471">
        <v>0</v>
      </c>
      <c r="BG14" s="471">
        <v>0</v>
      </c>
      <c r="BH14" s="471">
        <v>4.7999999999998932</v>
      </c>
      <c r="BI14" s="471">
        <v>0</v>
      </c>
      <c r="BJ14" s="471">
        <v>0.48170478024691399</v>
      </c>
      <c r="BK14" s="471">
        <v>0</v>
      </c>
      <c r="BL14" s="471">
        <v>0</v>
      </c>
      <c r="BM14" s="471">
        <v>1</v>
      </c>
      <c r="BN14" s="471">
        <v>0</v>
      </c>
      <c r="BO14" s="284"/>
      <c r="BP14" s="284"/>
      <c r="BQ14" s="284"/>
      <c r="BS14" s="471">
        <v>362</v>
      </c>
    </row>
    <row r="15" spans="1:71" ht="15" hidden="1" x14ac:dyDescent="0.25">
      <c r="A15" s="467">
        <v>424</v>
      </c>
      <c r="B15" s="467">
        <v>124552</v>
      </c>
      <c r="C15" s="467">
        <v>9352034</v>
      </c>
      <c r="D15" s="468" t="s">
        <v>347</v>
      </c>
      <c r="E15" s="469" t="s">
        <v>40</v>
      </c>
      <c r="F15" s="470">
        <v>0</v>
      </c>
      <c r="G15" s="471">
        <v>1</v>
      </c>
      <c r="H15" s="471">
        <v>0</v>
      </c>
      <c r="I15" s="471">
        <v>0</v>
      </c>
      <c r="J15" s="471">
        <v>7</v>
      </c>
      <c r="K15" s="471">
        <v>0</v>
      </c>
      <c r="L15" s="471">
        <v>0</v>
      </c>
      <c r="M15" s="471">
        <v>0</v>
      </c>
      <c r="N15" s="471">
        <v>329</v>
      </c>
      <c r="O15" s="471">
        <v>329</v>
      </c>
      <c r="P15" s="471">
        <v>48</v>
      </c>
      <c r="Q15" s="471">
        <v>281</v>
      </c>
      <c r="R15" s="471">
        <v>0</v>
      </c>
      <c r="S15" s="471">
        <v>0</v>
      </c>
      <c r="T15" s="471">
        <v>0</v>
      </c>
      <c r="U15" s="471">
        <v>0</v>
      </c>
      <c r="V15" s="471">
        <v>0</v>
      </c>
      <c r="W15" s="471">
        <v>0</v>
      </c>
      <c r="X15" s="471">
        <v>0</v>
      </c>
      <c r="Y15" s="471">
        <v>0</v>
      </c>
      <c r="Z15" s="471">
        <v>329</v>
      </c>
      <c r="AA15" s="471">
        <v>47</v>
      </c>
      <c r="AB15" s="471">
        <v>58.999999999999851</v>
      </c>
      <c r="AC15" s="471">
        <v>104.2676923076923</v>
      </c>
      <c r="AD15" s="471">
        <v>0</v>
      </c>
      <c r="AE15" s="471">
        <v>0</v>
      </c>
      <c r="AF15" s="471">
        <v>201.99999999999997</v>
      </c>
      <c r="AG15" s="471">
        <v>118.99999999999984</v>
      </c>
      <c r="AH15" s="471">
        <v>0</v>
      </c>
      <c r="AI15" s="471">
        <v>8</v>
      </c>
      <c r="AJ15" s="471">
        <v>0</v>
      </c>
      <c r="AK15" s="471">
        <v>0</v>
      </c>
      <c r="AL15" s="471">
        <v>0</v>
      </c>
      <c r="AM15" s="471">
        <v>0</v>
      </c>
      <c r="AN15" s="471">
        <v>0</v>
      </c>
      <c r="AO15" s="471">
        <v>0</v>
      </c>
      <c r="AP15" s="471">
        <v>0</v>
      </c>
      <c r="AQ15" s="471">
        <v>0</v>
      </c>
      <c r="AR15" s="471">
        <v>0</v>
      </c>
      <c r="AS15" s="471">
        <v>0</v>
      </c>
      <c r="AT15" s="471">
        <v>4.683274021352327</v>
      </c>
      <c r="AU15" s="471">
        <v>10.537366548042712</v>
      </c>
      <c r="AV15" s="471">
        <v>15.220640569395005</v>
      </c>
      <c r="AW15" s="471">
        <v>0</v>
      </c>
      <c r="AX15" s="471">
        <v>0</v>
      </c>
      <c r="AY15" s="471">
        <v>0</v>
      </c>
      <c r="AZ15" s="471">
        <v>0</v>
      </c>
      <c r="BA15" s="471">
        <v>95.044117647058812</v>
      </c>
      <c r="BB15" s="471">
        <v>111.27941176470587</v>
      </c>
      <c r="BC15" s="471">
        <v>0</v>
      </c>
      <c r="BD15" s="471">
        <v>0</v>
      </c>
      <c r="BE15" s="471">
        <v>0</v>
      </c>
      <c r="BF15" s="471">
        <v>0</v>
      </c>
      <c r="BG15" s="471">
        <v>0</v>
      </c>
      <c r="BH15" s="471">
        <v>5.1000000000000307</v>
      </c>
      <c r="BI15" s="471">
        <v>0</v>
      </c>
      <c r="BJ15" s="471">
        <v>0.63834778394004299</v>
      </c>
      <c r="BK15" s="471">
        <v>0</v>
      </c>
      <c r="BL15" s="471">
        <v>0</v>
      </c>
      <c r="BM15" s="471">
        <v>1</v>
      </c>
      <c r="BN15" s="471">
        <v>0</v>
      </c>
      <c r="BO15" s="284">
        <v>11</v>
      </c>
      <c r="BP15" s="284"/>
      <c r="BQ15" s="284"/>
      <c r="BS15" s="471">
        <v>329</v>
      </c>
    </row>
    <row r="16" spans="1:71" ht="15" hidden="1" x14ac:dyDescent="0.25">
      <c r="A16" s="467">
        <v>422</v>
      </c>
      <c r="B16" s="467">
        <v>124553</v>
      </c>
      <c r="C16" s="467">
        <v>9352035</v>
      </c>
      <c r="D16" s="468" t="s">
        <v>1188</v>
      </c>
      <c r="E16" s="469" t="s">
        <v>40</v>
      </c>
      <c r="F16" s="470">
        <v>0</v>
      </c>
      <c r="G16" s="471">
        <v>1</v>
      </c>
      <c r="H16" s="471">
        <v>0</v>
      </c>
      <c r="I16" s="471">
        <v>0</v>
      </c>
      <c r="J16" s="471">
        <v>7</v>
      </c>
      <c r="K16" s="471">
        <v>0</v>
      </c>
      <c r="L16" s="471">
        <v>0</v>
      </c>
      <c r="M16" s="471">
        <v>0</v>
      </c>
      <c r="N16" s="471">
        <v>176</v>
      </c>
      <c r="O16" s="471">
        <v>176</v>
      </c>
      <c r="P16" s="471">
        <v>29</v>
      </c>
      <c r="Q16" s="471">
        <v>147</v>
      </c>
      <c r="R16" s="471">
        <v>0</v>
      </c>
      <c r="S16" s="471">
        <v>0</v>
      </c>
      <c r="T16" s="471">
        <v>0</v>
      </c>
      <c r="U16" s="471">
        <v>0</v>
      </c>
      <c r="V16" s="471">
        <v>0</v>
      </c>
      <c r="W16" s="471">
        <v>0</v>
      </c>
      <c r="X16" s="471">
        <v>0</v>
      </c>
      <c r="Y16" s="471">
        <v>0</v>
      </c>
      <c r="Z16" s="471">
        <v>176</v>
      </c>
      <c r="AA16" s="471">
        <v>25.142857142857142</v>
      </c>
      <c r="AB16" s="471">
        <v>12.000000000000004</v>
      </c>
      <c r="AC16" s="471">
        <v>26.148571428571429</v>
      </c>
      <c r="AD16" s="471">
        <v>0</v>
      </c>
      <c r="AE16" s="471">
        <v>0</v>
      </c>
      <c r="AF16" s="471">
        <v>128.99999999999991</v>
      </c>
      <c r="AG16" s="471">
        <v>34.999999999999936</v>
      </c>
      <c r="AH16" s="471">
        <v>0</v>
      </c>
      <c r="AI16" s="471">
        <v>12.000000000000004</v>
      </c>
      <c r="AJ16" s="471">
        <v>0</v>
      </c>
      <c r="AK16" s="471">
        <v>0</v>
      </c>
      <c r="AL16" s="471">
        <v>0</v>
      </c>
      <c r="AM16" s="471">
        <v>0</v>
      </c>
      <c r="AN16" s="471">
        <v>0</v>
      </c>
      <c r="AO16" s="471">
        <v>0</v>
      </c>
      <c r="AP16" s="471">
        <v>0</v>
      </c>
      <c r="AQ16" s="471">
        <v>0</v>
      </c>
      <c r="AR16" s="471">
        <v>0</v>
      </c>
      <c r="AS16" s="471">
        <v>0</v>
      </c>
      <c r="AT16" s="471">
        <v>2.3945578231292433</v>
      </c>
      <c r="AU16" s="471">
        <v>8.3809523809523778</v>
      </c>
      <c r="AV16" s="471">
        <v>9.5782312925170068</v>
      </c>
      <c r="AW16" s="471">
        <v>0</v>
      </c>
      <c r="AX16" s="471">
        <v>0</v>
      </c>
      <c r="AY16" s="471">
        <v>0</v>
      </c>
      <c r="AZ16" s="471">
        <v>1.0057142857142858</v>
      </c>
      <c r="BA16" s="471">
        <v>41.118881118881163</v>
      </c>
      <c r="BB16" s="471">
        <v>49.230769230769283</v>
      </c>
      <c r="BC16" s="471">
        <v>0</v>
      </c>
      <c r="BD16" s="471">
        <v>0</v>
      </c>
      <c r="BE16" s="471">
        <v>0</v>
      </c>
      <c r="BF16" s="471">
        <v>0</v>
      </c>
      <c r="BG16" s="471">
        <v>0</v>
      </c>
      <c r="BH16" s="471">
        <v>0</v>
      </c>
      <c r="BI16" s="471">
        <v>0</v>
      </c>
      <c r="BJ16" s="471">
        <v>0.73977909476744197</v>
      </c>
      <c r="BK16" s="471">
        <v>0</v>
      </c>
      <c r="BL16" s="471">
        <v>0</v>
      </c>
      <c r="BM16" s="471">
        <v>1</v>
      </c>
      <c r="BN16" s="471">
        <v>0</v>
      </c>
      <c r="BO16" s="284"/>
      <c r="BP16" s="284"/>
      <c r="BQ16" s="284"/>
      <c r="BS16" s="471">
        <v>176</v>
      </c>
    </row>
    <row r="17" spans="1:71" ht="15" hidden="1" x14ac:dyDescent="0.25">
      <c r="A17" s="467">
        <v>239</v>
      </c>
      <c r="B17" s="467">
        <v>124559</v>
      </c>
      <c r="C17" s="467">
        <v>9352042</v>
      </c>
      <c r="D17" s="468" t="s">
        <v>252</v>
      </c>
      <c r="E17" s="469" t="s">
        <v>40</v>
      </c>
      <c r="F17" s="470">
        <v>0</v>
      </c>
      <c r="G17" s="471">
        <v>1</v>
      </c>
      <c r="H17" s="471">
        <v>0</v>
      </c>
      <c r="I17" s="471">
        <v>0</v>
      </c>
      <c r="J17" s="471">
        <v>7</v>
      </c>
      <c r="K17" s="471">
        <v>0</v>
      </c>
      <c r="L17" s="471">
        <v>0</v>
      </c>
      <c r="M17" s="471">
        <v>0</v>
      </c>
      <c r="N17" s="471">
        <v>509</v>
      </c>
      <c r="O17" s="471">
        <v>509</v>
      </c>
      <c r="P17" s="471">
        <v>66</v>
      </c>
      <c r="Q17" s="471">
        <v>443</v>
      </c>
      <c r="R17" s="471">
        <v>0</v>
      </c>
      <c r="S17" s="471">
        <v>0</v>
      </c>
      <c r="T17" s="471">
        <v>0</v>
      </c>
      <c r="U17" s="471">
        <v>0</v>
      </c>
      <c r="V17" s="471">
        <v>0</v>
      </c>
      <c r="W17" s="471">
        <v>0</v>
      </c>
      <c r="X17" s="471">
        <v>0</v>
      </c>
      <c r="Y17" s="471">
        <v>0</v>
      </c>
      <c r="Z17" s="471">
        <v>509</v>
      </c>
      <c r="AA17" s="471">
        <v>72.714285714285708</v>
      </c>
      <c r="AB17" s="471">
        <v>50.000000000000014</v>
      </c>
      <c r="AC17" s="471">
        <v>66.607421875</v>
      </c>
      <c r="AD17" s="471">
        <v>0</v>
      </c>
      <c r="AE17" s="471">
        <v>0</v>
      </c>
      <c r="AF17" s="471">
        <v>405.00000000000011</v>
      </c>
      <c r="AG17" s="471">
        <v>103.0000000000002</v>
      </c>
      <c r="AH17" s="471">
        <v>0</v>
      </c>
      <c r="AI17" s="471">
        <v>1.0000000000000022</v>
      </c>
      <c r="AJ17" s="471">
        <v>0</v>
      </c>
      <c r="AK17" s="471">
        <v>0</v>
      </c>
      <c r="AL17" s="471">
        <v>0</v>
      </c>
      <c r="AM17" s="471">
        <v>0</v>
      </c>
      <c r="AN17" s="471">
        <v>0</v>
      </c>
      <c r="AO17" s="471">
        <v>0</v>
      </c>
      <c r="AP17" s="471">
        <v>0</v>
      </c>
      <c r="AQ17" s="471">
        <v>0</v>
      </c>
      <c r="AR17" s="471">
        <v>0</v>
      </c>
      <c r="AS17" s="471">
        <v>0</v>
      </c>
      <c r="AT17" s="471">
        <v>4.5959367945823946</v>
      </c>
      <c r="AU17" s="471">
        <v>9.1918735891647891</v>
      </c>
      <c r="AV17" s="471">
        <v>11.489841986455961</v>
      </c>
      <c r="AW17" s="471">
        <v>0</v>
      </c>
      <c r="AX17" s="471">
        <v>0</v>
      </c>
      <c r="AY17" s="471">
        <v>0</v>
      </c>
      <c r="AZ17" s="471">
        <v>0</v>
      </c>
      <c r="BA17" s="471">
        <v>103.16438356164377</v>
      </c>
      <c r="BB17" s="471">
        <v>118.53424657534239</v>
      </c>
      <c r="BC17" s="471">
        <v>0</v>
      </c>
      <c r="BD17" s="471">
        <v>0</v>
      </c>
      <c r="BE17" s="471">
        <v>0</v>
      </c>
      <c r="BF17" s="471">
        <v>0</v>
      </c>
      <c r="BG17" s="471">
        <v>0</v>
      </c>
      <c r="BH17" s="471">
        <v>0</v>
      </c>
      <c r="BI17" s="471">
        <v>0</v>
      </c>
      <c r="BJ17" s="471">
        <v>0.68187663872548998</v>
      </c>
      <c r="BK17" s="471">
        <v>0</v>
      </c>
      <c r="BL17" s="471">
        <v>0</v>
      </c>
      <c r="BM17" s="471">
        <v>1</v>
      </c>
      <c r="BN17" s="471">
        <v>0</v>
      </c>
      <c r="BO17" s="284"/>
      <c r="BP17" s="284"/>
      <c r="BQ17" s="284"/>
      <c r="BS17" s="471">
        <v>509</v>
      </c>
    </row>
    <row r="18" spans="1:71" ht="15" hidden="1" x14ac:dyDescent="0.25">
      <c r="A18" s="467">
        <v>416</v>
      </c>
      <c r="B18" s="467">
        <v>124561</v>
      </c>
      <c r="C18" s="467">
        <v>9352045</v>
      </c>
      <c r="D18" s="468" t="s">
        <v>340</v>
      </c>
      <c r="E18" s="469" t="s">
        <v>40</v>
      </c>
      <c r="F18" s="470">
        <v>0</v>
      </c>
      <c r="G18" s="471">
        <v>1</v>
      </c>
      <c r="H18" s="471">
        <v>0</v>
      </c>
      <c r="I18" s="471">
        <v>0</v>
      </c>
      <c r="J18" s="471">
        <v>7</v>
      </c>
      <c r="K18" s="471">
        <v>0</v>
      </c>
      <c r="L18" s="471">
        <v>0</v>
      </c>
      <c r="M18" s="471">
        <v>0</v>
      </c>
      <c r="N18" s="471">
        <v>291</v>
      </c>
      <c r="O18" s="471">
        <v>291</v>
      </c>
      <c r="P18" s="471">
        <v>37</v>
      </c>
      <c r="Q18" s="471">
        <v>254</v>
      </c>
      <c r="R18" s="471">
        <v>0</v>
      </c>
      <c r="S18" s="471">
        <v>0</v>
      </c>
      <c r="T18" s="471">
        <v>0</v>
      </c>
      <c r="U18" s="471">
        <v>0</v>
      </c>
      <c r="V18" s="471">
        <v>0</v>
      </c>
      <c r="W18" s="471">
        <v>0</v>
      </c>
      <c r="X18" s="471">
        <v>0</v>
      </c>
      <c r="Y18" s="471">
        <v>0</v>
      </c>
      <c r="Z18" s="471">
        <v>291</v>
      </c>
      <c r="AA18" s="471">
        <v>41.571428571428569</v>
      </c>
      <c r="AB18" s="471">
        <v>26.000000000000004</v>
      </c>
      <c r="AC18" s="471">
        <v>34.838028169014081</v>
      </c>
      <c r="AD18" s="471">
        <v>0</v>
      </c>
      <c r="AE18" s="471">
        <v>0</v>
      </c>
      <c r="AF18" s="471">
        <v>276.00000000000011</v>
      </c>
      <c r="AG18" s="471">
        <v>10.000000000000007</v>
      </c>
      <c r="AH18" s="471">
        <v>1.0000000000000007</v>
      </c>
      <c r="AI18" s="471">
        <v>4.0000000000000142</v>
      </c>
      <c r="AJ18" s="471">
        <v>0</v>
      </c>
      <c r="AK18" s="471">
        <v>0</v>
      </c>
      <c r="AL18" s="471">
        <v>0</v>
      </c>
      <c r="AM18" s="471">
        <v>0</v>
      </c>
      <c r="AN18" s="471">
        <v>0</v>
      </c>
      <c r="AO18" s="471">
        <v>0</v>
      </c>
      <c r="AP18" s="471">
        <v>0</v>
      </c>
      <c r="AQ18" s="471">
        <v>0</v>
      </c>
      <c r="AR18" s="471">
        <v>0</v>
      </c>
      <c r="AS18" s="471">
        <v>0</v>
      </c>
      <c r="AT18" s="471">
        <v>3.4370078740157353</v>
      </c>
      <c r="AU18" s="471">
        <v>10.311023622047234</v>
      </c>
      <c r="AV18" s="471">
        <v>13.748031496062998</v>
      </c>
      <c r="AW18" s="471">
        <v>0</v>
      </c>
      <c r="AX18" s="471">
        <v>0</v>
      </c>
      <c r="AY18" s="471">
        <v>0</v>
      </c>
      <c r="AZ18" s="471">
        <v>0</v>
      </c>
      <c r="BA18" s="471">
        <v>78.719008264462857</v>
      </c>
      <c r="BB18" s="471">
        <v>90.185950413223196</v>
      </c>
      <c r="BC18" s="471">
        <v>0</v>
      </c>
      <c r="BD18" s="471">
        <v>0</v>
      </c>
      <c r="BE18" s="471">
        <v>0</v>
      </c>
      <c r="BF18" s="471">
        <v>0</v>
      </c>
      <c r="BG18" s="471">
        <v>0</v>
      </c>
      <c r="BH18" s="471">
        <v>0.90000000000010183</v>
      </c>
      <c r="BI18" s="471">
        <v>0</v>
      </c>
      <c r="BJ18" s="471">
        <v>0.79996093495145604</v>
      </c>
      <c r="BK18" s="471">
        <v>0</v>
      </c>
      <c r="BL18" s="471">
        <v>0</v>
      </c>
      <c r="BM18" s="471">
        <v>1</v>
      </c>
      <c r="BN18" s="471">
        <v>0</v>
      </c>
      <c r="BO18" s="284">
        <v>5</v>
      </c>
      <c r="BP18" s="284"/>
      <c r="BQ18" s="284"/>
      <c r="BS18" s="471">
        <v>291</v>
      </c>
    </row>
    <row r="19" spans="1:71" ht="15" hidden="1" x14ac:dyDescent="0.25">
      <c r="A19" s="467">
        <v>486</v>
      </c>
      <c r="B19" s="467">
        <v>124565</v>
      </c>
      <c r="C19" s="467">
        <v>9352055</v>
      </c>
      <c r="D19" s="468" t="s">
        <v>393</v>
      </c>
      <c r="E19" s="469" t="s">
        <v>40</v>
      </c>
      <c r="F19" s="470">
        <v>0</v>
      </c>
      <c r="G19" s="471">
        <v>1</v>
      </c>
      <c r="H19" s="471">
        <v>0</v>
      </c>
      <c r="I19" s="471">
        <v>0</v>
      </c>
      <c r="J19" s="471">
        <v>7</v>
      </c>
      <c r="K19" s="471">
        <v>0</v>
      </c>
      <c r="L19" s="471">
        <v>0</v>
      </c>
      <c r="M19" s="471">
        <v>0</v>
      </c>
      <c r="N19" s="471">
        <v>200</v>
      </c>
      <c r="O19" s="471">
        <v>200</v>
      </c>
      <c r="P19" s="471">
        <v>30</v>
      </c>
      <c r="Q19" s="471">
        <v>170</v>
      </c>
      <c r="R19" s="471">
        <v>0</v>
      </c>
      <c r="S19" s="471">
        <v>0</v>
      </c>
      <c r="T19" s="471">
        <v>0</v>
      </c>
      <c r="U19" s="471">
        <v>0</v>
      </c>
      <c r="V19" s="471">
        <v>0</v>
      </c>
      <c r="W19" s="471">
        <v>0</v>
      </c>
      <c r="X19" s="471">
        <v>0</v>
      </c>
      <c r="Y19" s="471">
        <v>0</v>
      </c>
      <c r="Z19" s="471">
        <v>200</v>
      </c>
      <c r="AA19" s="471">
        <v>28.571428571428573</v>
      </c>
      <c r="AB19" s="471">
        <v>14.000000000000002</v>
      </c>
      <c r="AC19" s="471">
        <v>28.000000000000004</v>
      </c>
      <c r="AD19" s="471">
        <v>0</v>
      </c>
      <c r="AE19" s="471">
        <v>0</v>
      </c>
      <c r="AF19" s="471">
        <v>180</v>
      </c>
      <c r="AG19" s="471">
        <v>20</v>
      </c>
      <c r="AH19" s="471">
        <v>0</v>
      </c>
      <c r="AI19" s="471">
        <v>0</v>
      </c>
      <c r="AJ19" s="471">
        <v>0</v>
      </c>
      <c r="AK19" s="471">
        <v>0</v>
      </c>
      <c r="AL19" s="471">
        <v>0</v>
      </c>
      <c r="AM19" s="471">
        <v>0</v>
      </c>
      <c r="AN19" s="471">
        <v>0</v>
      </c>
      <c r="AO19" s="471">
        <v>0</v>
      </c>
      <c r="AP19" s="471">
        <v>0</v>
      </c>
      <c r="AQ19" s="471">
        <v>0</v>
      </c>
      <c r="AR19" s="471">
        <v>0</v>
      </c>
      <c r="AS19" s="471">
        <v>0</v>
      </c>
      <c r="AT19" s="471">
        <v>4.7058823529411802</v>
      </c>
      <c r="AU19" s="471">
        <v>8.2352941176470598</v>
      </c>
      <c r="AV19" s="471">
        <v>14.11764705882352</v>
      </c>
      <c r="AW19" s="471">
        <v>0</v>
      </c>
      <c r="AX19" s="471">
        <v>0</v>
      </c>
      <c r="AY19" s="471">
        <v>0</v>
      </c>
      <c r="AZ19" s="471">
        <v>2</v>
      </c>
      <c r="BA19" s="471">
        <v>49.9375</v>
      </c>
      <c r="BB19" s="471">
        <v>58.75</v>
      </c>
      <c r="BC19" s="471">
        <v>0</v>
      </c>
      <c r="BD19" s="471">
        <v>0</v>
      </c>
      <c r="BE19" s="471">
        <v>0</v>
      </c>
      <c r="BF19" s="471">
        <v>0</v>
      </c>
      <c r="BG19" s="471">
        <v>0</v>
      </c>
      <c r="BH19" s="471">
        <v>1.9999999999999991</v>
      </c>
      <c r="BI19" s="471">
        <v>0</v>
      </c>
      <c r="BJ19" s="471">
        <v>0.39848121951219501</v>
      </c>
      <c r="BK19" s="471">
        <v>0</v>
      </c>
      <c r="BL19" s="471">
        <v>0</v>
      </c>
      <c r="BM19" s="471">
        <v>1</v>
      </c>
      <c r="BN19" s="471">
        <v>0</v>
      </c>
      <c r="BO19" s="284"/>
      <c r="BP19" s="284"/>
      <c r="BQ19" s="284"/>
      <c r="BS19" s="471">
        <v>200</v>
      </c>
    </row>
    <row r="20" spans="1:71" ht="15" hidden="1" x14ac:dyDescent="0.25">
      <c r="A20" s="467">
        <v>211</v>
      </c>
      <c r="B20" s="467">
        <v>124572</v>
      </c>
      <c r="C20" s="467">
        <v>9352066</v>
      </c>
      <c r="D20" s="468" t="s">
        <v>235</v>
      </c>
      <c r="E20" s="469" t="s">
        <v>40</v>
      </c>
      <c r="F20" s="470">
        <v>0</v>
      </c>
      <c r="G20" s="471">
        <v>1</v>
      </c>
      <c r="H20" s="471">
        <v>0</v>
      </c>
      <c r="I20" s="471">
        <v>0</v>
      </c>
      <c r="J20" s="471">
        <v>7</v>
      </c>
      <c r="K20" s="471">
        <v>0</v>
      </c>
      <c r="L20" s="471">
        <v>0</v>
      </c>
      <c r="M20" s="471">
        <v>0</v>
      </c>
      <c r="N20" s="471">
        <v>98</v>
      </c>
      <c r="O20" s="471">
        <v>98</v>
      </c>
      <c r="P20" s="471">
        <v>10</v>
      </c>
      <c r="Q20" s="471">
        <v>88</v>
      </c>
      <c r="R20" s="471">
        <v>0</v>
      </c>
      <c r="S20" s="471">
        <v>0</v>
      </c>
      <c r="T20" s="471">
        <v>0</v>
      </c>
      <c r="U20" s="471">
        <v>0</v>
      </c>
      <c r="V20" s="471">
        <v>0</v>
      </c>
      <c r="W20" s="471">
        <v>0</v>
      </c>
      <c r="X20" s="471">
        <v>0</v>
      </c>
      <c r="Y20" s="471">
        <v>0</v>
      </c>
      <c r="Z20" s="471">
        <v>98</v>
      </c>
      <c r="AA20" s="471">
        <v>14</v>
      </c>
      <c r="AB20" s="471">
        <v>6.0000000000000036</v>
      </c>
      <c r="AC20" s="471">
        <v>8.7326732673267315</v>
      </c>
      <c r="AD20" s="471">
        <v>0</v>
      </c>
      <c r="AE20" s="471">
        <v>0</v>
      </c>
      <c r="AF20" s="471">
        <v>84.999999999999972</v>
      </c>
      <c r="AG20" s="471">
        <v>3.9999999999999956</v>
      </c>
      <c r="AH20" s="471">
        <v>3.9999999999999956</v>
      </c>
      <c r="AI20" s="471">
        <v>0</v>
      </c>
      <c r="AJ20" s="471">
        <v>4.9999999999999991</v>
      </c>
      <c r="AK20" s="471">
        <v>0</v>
      </c>
      <c r="AL20" s="471">
        <v>0</v>
      </c>
      <c r="AM20" s="471">
        <v>0</v>
      </c>
      <c r="AN20" s="471">
        <v>0</v>
      </c>
      <c r="AO20" s="471">
        <v>0</v>
      </c>
      <c r="AP20" s="471">
        <v>0</v>
      </c>
      <c r="AQ20" s="471">
        <v>0</v>
      </c>
      <c r="AR20" s="471">
        <v>0</v>
      </c>
      <c r="AS20" s="471">
        <v>0</v>
      </c>
      <c r="AT20" s="471">
        <v>0</v>
      </c>
      <c r="AU20" s="471">
        <v>0</v>
      </c>
      <c r="AV20" s="471">
        <v>0</v>
      </c>
      <c r="AW20" s="471">
        <v>0</v>
      </c>
      <c r="AX20" s="471">
        <v>0</v>
      </c>
      <c r="AY20" s="471">
        <v>0</v>
      </c>
      <c r="AZ20" s="471">
        <v>0</v>
      </c>
      <c r="BA20" s="471">
        <v>19.000000000000007</v>
      </c>
      <c r="BB20" s="471">
        <v>21.159090909090917</v>
      </c>
      <c r="BC20" s="471">
        <v>0</v>
      </c>
      <c r="BD20" s="471">
        <v>0</v>
      </c>
      <c r="BE20" s="471">
        <v>0</v>
      </c>
      <c r="BF20" s="471">
        <v>0</v>
      </c>
      <c r="BG20" s="471">
        <v>0</v>
      </c>
      <c r="BH20" s="471">
        <v>0</v>
      </c>
      <c r="BI20" s="471">
        <v>0</v>
      </c>
      <c r="BJ20" s="471">
        <v>1.7505999410256401</v>
      </c>
      <c r="BK20" s="471">
        <v>0</v>
      </c>
      <c r="BL20" s="471">
        <v>0</v>
      </c>
      <c r="BM20" s="471">
        <v>1</v>
      </c>
      <c r="BN20" s="471">
        <v>0</v>
      </c>
      <c r="BO20" s="284"/>
      <c r="BP20" s="284"/>
      <c r="BQ20" s="284"/>
      <c r="BS20" s="471">
        <v>98</v>
      </c>
    </row>
    <row r="21" spans="1:71" ht="15" hidden="1" x14ac:dyDescent="0.25">
      <c r="A21" s="467">
        <v>19</v>
      </c>
      <c r="B21" s="467">
        <v>124574</v>
      </c>
      <c r="C21" s="467">
        <v>9352068</v>
      </c>
      <c r="D21" s="468" t="s">
        <v>120</v>
      </c>
      <c r="E21" s="469" t="s">
        <v>40</v>
      </c>
      <c r="F21" s="470">
        <v>0</v>
      </c>
      <c r="G21" s="471">
        <v>1</v>
      </c>
      <c r="H21" s="471">
        <v>0</v>
      </c>
      <c r="I21" s="471">
        <v>0</v>
      </c>
      <c r="J21" s="471">
        <v>7</v>
      </c>
      <c r="K21" s="471">
        <v>0</v>
      </c>
      <c r="L21" s="471">
        <v>0</v>
      </c>
      <c r="M21" s="471">
        <v>0</v>
      </c>
      <c r="N21" s="471">
        <v>417</v>
      </c>
      <c r="O21" s="471">
        <v>417</v>
      </c>
      <c r="P21" s="471">
        <v>56</v>
      </c>
      <c r="Q21" s="471">
        <v>361</v>
      </c>
      <c r="R21" s="471">
        <v>0</v>
      </c>
      <c r="S21" s="471">
        <v>0</v>
      </c>
      <c r="T21" s="471">
        <v>0</v>
      </c>
      <c r="U21" s="471">
        <v>0</v>
      </c>
      <c r="V21" s="471">
        <v>0</v>
      </c>
      <c r="W21" s="471">
        <v>0</v>
      </c>
      <c r="X21" s="471">
        <v>0</v>
      </c>
      <c r="Y21" s="471">
        <v>0</v>
      </c>
      <c r="Z21" s="471">
        <v>417</v>
      </c>
      <c r="AA21" s="471">
        <v>59.571428571428569</v>
      </c>
      <c r="AB21" s="471">
        <v>56.999999999999844</v>
      </c>
      <c r="AC21" s="471">
        <v>78.249406175771966</v>
      </c>
      <c r="AD21" s="471">
        <v>0</v>
      </c>
      <c r="AE21" s="471">
        <v>0</v>
      </c>
      <c r="AF21" s="471">
        <v>254.9999999999998</v>
      </c>
      <c r="AG21" s="471">
        <v>104.99999999999994</v>
      </c>
      <c r="AH21" s="471">
        <v>10.999999999999998</v>
      </c>
      <c r="AI21" s="471">
        <v>37.999999999999993</v>
      </c>
      <c r="AJ21" s="471">
        <v>4.9999999999999947</v>
      </c>
      <c r="AK21" s="471">
        <v>3.0000000000000013</v>
      </c>
      <c r="AL21" s="471">
        <v>0</v>
      </c>
      <c r="AM21" s="471">
        <v>0</v>
      </c>
      <c r="AN21" s="471">
        <v>0</v>
      </c>
      <c r="AO21" s="471">
        <v>0</v>
      </c>
      <c r="AP21" s="471">
        <v>0</v>
      </c>
      <c r="AQ21" s="471">
        <v>0</v>
      </c>
      <c r="AR21" s="471">
        <v>0</v>
      </c>
      <c r="AS21" s="471">
        <v>0</v>
      </c>
      <c r="AT21" s="471">
        <v>0</v>
      </c>
      <c r="AU21" s="471">
        <v>0</v>
      </c>
      <c r="AV21" s="471">
        <v>3.4653739612188348</v>
      </c>
      <c r="AW21" s="471">
        <v>0</v>
      </c>
      <c r="AX21" s="471">
        <v>0</v>
      </c>
      <c r="AY21" s="471">
        <v>0</v>
      </c>
      <c r="AZ21" s="471">
        <v>1.980997624703088</v>
      </c>
      <c r="BA21" s="471">
        <v>105.58495821727038</v>
      </c>
      <c r="BB21" s="471">
        <v>121.96378830083587</v>
      </c>
      <c r="BC21" s="471">
        <v>0</v>
      </c>
      <c r="BD21" s="471">
        <v>0</v>
      </c>
      <c r="BE21" s="471">
        <v>0</v>
      </c>
      <c r="BF21" s="471">
        <v>0</v>
      </c>
      <c r="BG21" s="471">
        <v>0</v>
      </c>
      <c r="BH21" s="471">
        <v>0</v>
      </c>
      <c r="BI21" s="471">
        <v>0</v>
      </c>
      <c r="BJ21" s="471">
        <v>0.91502070454545403</v>
      </c>
      <c r="BK21" s="471">
        <v>0</v>
      </c>
      <c r="BL21" s="471">
        <v>0</v>
      </c>
      <c r="BM21" s="471">
        <v>1</v>
      </c>
      <c r="BN21" s="471">
        <v>0</v>
      </c>
      <c r="BO21" s="284"/>
      <c r="BP21" s="284"/>
      <c r="BQ21" s="284"/>
      <c r="BS21" s="471">
        <v>417</v>
      </c>
    </row>
    <row r="22" spans="1:71" ht="15" hidden="1" x14ac:dyDescent="0.25">
      <c r="A22" s="467">
        <v>431</v>
      </c>
      <c r="B22" s="467">
        <v>124576</v>
      </c>
      <c r="C22" s="467">
        <v>9352070</v>
      </c>
      <c r="D22" s="468" t="s">
        <v>352</v>
      </c>
      <c r="E22" s="469" t="s">
        <v>40</v>
      </c>
      <c r="F22" s="470">
        <v>0</v>
      </c>
      <c r="G22" s="471">
        <v>1</v>
      </c>
      <c r="H22" s="471">
        <v>0</v>
      </c>
      <c r="I22" s="471">
        <v>0</v>
      </c>
      <c r="J22" s="471">
        <v>7</v>
      </c>
      <c r="K22" s="471">
        <v>0</v>
      </c>
      <c r="L22" s="471">
        <v>0</v>
      </c>
      <c r="M22" s="471">
        <v>0</v>
      </c>
      <c r="N22" s="471">
        <v>389</v>
      </c>
      <c r="O22" s="471">
        <v>389</v>
      </c>
      <c r="P22" s="471">
        <v>60</v>
      </c>
      <c r="Q22" s="471">
        <v>329</v>
      </c>
      <c r="R22" s="471">
        <v>0</v>
      </c>
      <c r="S22" s="471">
        <v>0</v>
      </c>
      <c r="T22" s="471">
        <v>0</v>
      </c>
      <c r="U22" s="471">
        <v>0</v>
      </c>
      <c r="V22" s="471">
        <v>0</v>
      </c>
      <c r="W22" s="471">
        <v>0</v>
      </c>
      <c r="X22" s="471">
        <v>0</v>
      </c>
      <c r="Y22" s="471">
        <v>0</v>
      </c>
      <c r="Z22" s="471">
        <v>389</v>
      </c>
      <c r="AA22" s="471">
        <v>55.571428571428569</v>
      </c>
      <c r="AB22" s="471">
        <v>73.000000000000099</v>
      </c>
      <c r="AC22" s="471">
        <v>111.70277078085643</v>
      </c>
      <c r="AD22" s="471">
        <v>0</v>
      </c>
      <c r="AE22" s="471">
        <v>0</v>
      </c>
      <c r="AF22" s="471">
        <v>260.00000000000011</v>
      </c>
      <c r="AG22" s="471">
        <v>6.0000000000000027</v>
      </c>
      <c r="AH22" s="471">
        <v>9.0000000000000036</v>
      </c>
      <c r="AI22" s="471">
        <v>113.9999999999999</v>
      </c>
      <c r="AJ22" s="471">
        <v>0</v>
      </c>
      <c r="AK22" s="471">
        <v>0</v>
      </c>
      <c r="AL22" s="471">
        <v>0</v>
      </c>
      <c r="AM22" s="471">
        <v>0</v>
      </c>
      <c r="AN22" s="471">
        <v>0</v>
      </c>
      <c r="AO22" s="471">
        <v>0</v>
      </c>
      <c r="AP22" s="471">
        <v>0</v>
      </c>
      <c r="AQ22" s="471">
        <v>0</v>
      </c>
      <c r="AR22" s="471">
        <v>0</v>
      </c>
      <c r="AS22" s="471">
        <v>0</v>
      </c>
      <c r="AT22" s="471">
        <v>1.1823708206686929</v>
      </c>
      <c r="AU22" s="471">
        <v>2.3647416413373858</v>
      </c>
      <c r="AV22" s="471">
        <v>8.2765957446808702</v>
      </c>
      <c r="AW22" s="471">
        <v>0</v>
      </c>
      <c r="AX22" s="471">
        <v>0</v>
      </c>
      <c r="AY22" s="471">
        <v>0</v>
      </c>
      <c r="AZ22" s="471">
        <v>0</v>
      </c>
      <c r="BA22" s="471">
        <v>126.77064220183479</v>
      </c>
      <c r="BB22" s="471">
        <v>149.88990825688066</v>
      </c>
      <c r="BC22" s="471">
        <v>0</v>
      </c>
      <c r="BD22" s="471">
        <v>0</v>
      </c>
      <c r="BE22" s="471">
        <v>0</v>
      </c>
      <c r="BF22" s="471">
        <v>0</v>
      </c>
      <c r="BG22" s="471">
        <v>0</v>
      </c>
      <c r="BH22" s="471">
        <v>0</v>
      </c>
      <c r="BI22" s="471">
        <v>0</v>
      </c>
      <c r="BJ22" s="471">
        <v>0.54045039442231102</v>
      </c>
      <c r="BK22" s="471">
        <v>0</v>
      </c>
      <c r="BL22" s="471">
        <v>0</v>
      </c>
      <c r="BM22" s="471">
        <v>1</v>
      </c>
      <c r="BN22" s="471">
        <v>0</v>
      </c>
      <c r="BO22" s="284"/>
      <c r="BP22" s="284"/>
      <c r="BQ22" s="284"/>
      <c r="BS22" s="471">
        <v>389</v>
      </c>
    </row>
    <row r="23" spans="1:71" ht="15" hidden="1" x14ac:dyDescent="0.25">
      <c r="A23" s="467">
        <v>220</v>
      </c>
      <c r="B23" s="467">
        <v>124577</v>
      </c>
      <c r="C23" s="467">
        <v>9352071</v>
      </c>
      <c r="D23" s="468" t="s">
        <v>239</v>
      </c>
      <c r="E23" s="469" t="s">
        <v>40</v>
      </c>
      <c r="F23" s="470">
        <v>0</v>
      </c>
      <c r="G23" s="471">
        <v>1</v>
      </c>
      <c r="H23" s="471">
        <v>0</v>
      </c>
      <c r="I23" s="471">
        <v>0</v>
      </c>
      <c r="J23" s="471">
        <v>7</v>
      </c>
      <c r="K23" s="471">
        <v>0</v>
      </c>
      <c r="L23" s="471">
        <v>0</v>
      </c>
      <c r="M23" s="471">
        <v>0</v>
      </c>
      <c r="N23" s="471">
        <v>81</v>
      </c>
      <c r="O23" s="471">
        <v>81</v>
      </c>
      <c r="P23" s="471">
        <v>13</v>
      </c>
      <c r="Q23" s="471">
        <v>68</v>
      </c>
      <c r="R23" s="471">
        <v>0</v>
      </c>
      <c r="S23" s="471">
        <v>0</v>
      </c>
      <c r="T23" s="471">
        <v>0</v>
      </c>
      <c r="U23" s="471">
        <v>0</v>
      </c>
      <c r="V23" s="471">
        <v>0</v>
      </c>
      <c r="W23" s="471">
        <v>0</v>
      </c>
      <c r="X23" s="471">
        <v>0</v>
      </c>
      <c r="Y23" s="471">
        <v>0</v>
      </c>
      <c r="Z23" s="471">
        <v>81</v>
      </c>
      <c r="AA23" s="471">
        <v>11.571428571428571</v>
      </c>
      <c r="AB23" s="471">
        <v>6.0000000000000018</v>
      </c>
      <c r="AC23" s="471">
        <v>9.1125000000000007</v>
      </c>
      <c r="AD23" s="471">
        <v>0</v>
      </c>
      <c r="AE23" s="471">
        <v>0</v>
      </c>
      <c r="AF23" s="471">
        <v>73.999999999999972</v>
      </c>
      <c r="AG23" s="471">
        <v>0</v>
      </c>
      <c r="AH23" s="471">
        <v>2.9999999999999969</v>
      </c>
      <c r="AI23" s="471">
        <v>3.9999999999999987</v>
      </c>
      <c r="AJ23" s="471">
        <v>0</v>
      </c>
      <c r="AK23" s="471">
        <v>0</v>
      </c>
      <c r="AL23" s="471">
        <v>0</v>
      </c>
      <c r="AM23" s="471">
        <v>0</v>
      </c>
      <c r="AN23" s="471">
        <v>0</v>
      </c>
      <c r="AO23" s="471">
        <v>0</v>
      </c>
      <c r="AP23" s="471">
        <v>0</v>
      </c>
      <c r="AQ23" s="471">
        <v>0</v>
      </c>
      <c r="AR23" s="471">
        <v>0</v>
      </c>
      <c r="AS23" s="471">
        <v>0</v>
      </c>
      <c r="AT23" s="471">
        <v>0</v>
      </c>
      <c r="AU23" s="471">
        <v>0</v>
      </c>
      <c r="AV23" s="471">
        <v>0</v>
      </c>
      <c r="AW23" s="471">
        <v>0</v>
      </c>
      <c r="AX23" s="471">
        <v>0</v>
      </c>
      <c r="AY23" s="471">
        <v>0</v>
      </c>
      <c r="AZ23" s="471">
        <v>0</v>
      </c>
      <c r="BA23" s="471">
        <v>26.000000000000028</v>
      </c>
      <c r="BB23" s="471">
        <v>30.970588235294152</v>
      </c>
      <c r="BC23" s="471">
        <v>0</v>
      </c>
      <c r="BD23" s="471">
        <v>0</v>
      </c>
      <c r="BE23" s="471">
        <v>0</v>
      </c>
      <c r="BF23" s="471">
        <v>0</v>
      </c>
      <c r="BG23" s="471">
        <v>0</v>
      </c>
      <c r="BH23" s="471">
        <v>0</v>
      </c>
      <c r="BI23" s="471">
        <v>0</v>
      </c>
      <c r="BJ23" s="471">
        <v>1.3220465223684199</v>
      </c>
      <c r="BK23" s="471">
        <v>0</v>
      </c>
      <c r="BL23" s="471">
        <v>0</v>
      </c>
      <c r="BM23" s="471">
        <v>1</v>
      </c>
      <c r="BN23" s="471">
        <v>0</v>
      </c>
      <c r="BO23" s="284"/>
      <c r="BP23" s="284"/>
      <c r="BQ23" s="284"/>
      <c r="BS23" s="471">
        <v>81</v>
      </c>
    </row>
    <row r="24" spans="1:71" ht="15" hidden="1" x14ac:dyDescent="0.25">
      <c r="A24" s="467">
        <v>29</v>
      </c>
      <c r="B24" s="467">
        <v>124578</v>
      </c>
      <c r="C24" s="467">
        <v>9352072</v>
      </c>
      <c r="D24" s="468" t="s">
        <v>131</v>
      </c>
      <c r="E24" s="469" t="s">
        <v>40</v>
      </c>
      <c r="F24" s="470">
        <v>0</v>
      </c>
      <c r="G24" s="471">
        <v>1</v>
      </c>
      <c r="H24" s="471">
        <v>0</v>
      </c>
      <c r="I24" s="471">
        <v>0</v>
      </c>
      <c r="J24" s="471">
        <v>7</v>
      </c>
      <c r="K24" s="471">
        <v>0</v>
      </c>
      <c r="L24" s="471">
        <v>0</v>
      </c>
      <c r="M24" s="471">
        <v>0</v>
      </c>
      <c r="N24" s="471">
        <v>57</v>
      </c>
      <c r="O24" s="471">
        <v>57</v>
      </c>
      <c r="P24" s="471">
        <v>13</v>
      </c>
      <c r="Q24" s="471">
        <v>44</v>
      </c>
      <c r="R24" s="471">
        <v>0</v>
      </c>
      <c r="S24" s="471">
        <v>0</v>
      </c>
      <c r="T24" s="471">
        <v>0</v>
      </c>
      <c r="U24" s="471">
        <v>0</v>
      </c>
      <c r="V24" s="471">
        <v>0</v>
      </c>
      <c r="W24" s="471">
        <v>0</v>
      </c>
      <c r="X24" s="471">
        <v>0</v>
      </c>
      <c r="Y24" s="471">
        <v>0</v>
      </c>
      <c r="Z24" s="471">
        <v>57</v>
      </c>
      <c r="AA24" s="471">
        <v>8.1428571428571423</v>
      </c>
      <c r="AB24" s="471">
        <v>4.9999999999999982</v>
      </c>
      <c r="AC24" s="471">
        <v>9</v>
      </c>
      <c r="AD24" s="471">
        <v>0</v>
      </c>
      <c r="AE24" s="471">
        <v>0</v>
      </c>
      <c r="AF24" s="471">
        <v>57</v>
      </c>
      <c r="AG24" s="471">
        <v>0</v>
      </c>
      <c r="AH24" s="471">
        <v>0</v>
      </c>
      <c r="AI24" s="471">
        <v>0</v>
      </c>
      <c r="AJ24" s="471">
        <v>0</v>
      </c>
      <c r="AK24" s="471">
        <v>0</v>
      </c>
      <c r="AL24" s="471">
        <v>0</v>
      </c>
      <c r="AM24" s="471">
        <v>0</v>
      </c>
      <c r="AN24" s="471">
        <v>0</v>
      </c>
      <c r="AO24" s="471">
        <v>0</v>
      </c>
      <c r="AP24" s="471">
        <v>0</v>
      </c>
      <c r="AQ24" s="471">
        <v>0</v>
      </c>
      <c r="AR24" s="471">
        <v>0</v>
      </c>
      <c r="AS24" s="471">
        <v>0</v>
      </c>
      <c r="AT24" s="471">
        <v>0</v>
      </c>
      <c r="AU24" s="471">
        <v>0</v>
      </c>
      <c r="AV24" s="471">
        <v>0</v>
      </c>
      <c r="AW24" s="471">
        <v>0</v>
      </c>
      <c r="AX24" s="471">
        <v>0</v>
      </c>
      <c r="AY24" s="471">
        <v>0</v>
      </c>
      <c r="AZ24" s="471">
        <v>0</v>
      </c>
      <c r="BA24" s="471">
        <v>16.372093023255815</v>
      </c>
      <c r="BB24" s="471">
        <v>21.209302325581394</v>
      </c>
      <c r="BC24" s="471">
        <v>0</v>
      </c>
      <c r="BD24" s="471">
        <v>0</v>
      </c>
      <c r="BE24" s="471">
        <v>0</v>
      </c>
      <c r="BF24" s="471">
        <v>0</v>
      </c>
      <c r="BG24" s="471">
        <v>0</v>
      </c>
      <c r="BH24" s="471">
        <v>3.2999999999999847</v>
      </c>
      <c r="BI24" s="471">
        <v>0</v>
      </c>
      <c r="BJ24" s="471">
        <v>2.1904295520833301</v>
      </c>
      <c r="BK24" s="471">
        <v>0</v>
      </c>
      <c r="BL24" s="471">
        <v>1</v>
      </c>
      <c r="BM24" s="471">
        <v>1</v>
      </c>
      <c r="BN24" s="471">
        <v>0</v>
      </c>
      <c r="BO24" s="284"/>
      <c r="BP24" s="284"/>
      <c r="BQ24" s="284"/>
      <c r="BS24" s="471">
        <v>57</v>
      </c>
    </row>
    <row r="25" spans="1:71" ht="15" hidden="1" x14ac:dyDescent="0.25">
      <c r="A25" s="467">
        <v>228</v>
      </c>
      <c r="B25" s="467">
        <v>124580</v>
      </c>
      <c r="C25" s="467">
        <v>9352074</v>
      </c>
      <c r="D25" s="468" t="s">
        <v>243</v>
      </c>
      <c r="E25" s="469" t="s">
        <v>40</v>
      </c>
      <c r="F25" s="470">
        <v>0</v>
      </c>
      <c r="G25" s="471">
        <v>1</v>
      </c>
      <c r="H25" s="471">
        <v>0</v>
      </c>
      <c r="I25" s="471">
        <v>0</v>
      </c>
      <c r="J25" s="471">
        <v>4</v>
      </c>
      <c r="K25" s="471">
        <v>0</v>
      </c>
      <c r="L25" s="471">
        <v>0</v>
      </c>
      <c r="M25" s="471">
        <v>0</v>
      </c>
      <c r="N25" s="471">
        <v>213</v>
      </c>
      <c r="O25" s="471">
        <v>213</v>
      </c>
      <c r="P25" s="471">
        <v>0</v>
      </c>
      <c r="Q25" s="471">
        <v>213</v>
      </c>
      <c r="R25" s="471">
        <v>0</v>
      </c>
      <c r="S25" s="471">
        <v>0</v>
      </c>
      <c r="T25" s="471">
        <v>0</v>
      </c>
      <c r="U25" s="471">
        <v>0</v>
      </c>
      <c r="V25" s="471">
        <v>0</v>
      </c>
      <c r="W25" s="471">
        <v>0</v>
      </c>
      <c r="X25" s="471">
        <v>0</v>
      </c>
      <c r="Y25" s="471">
        <v>0</v>
      </c>
      <c r="Z25" s="471">
        <v>213</v>
      </c>
      <c r="AA25" s="471">
        <v>53.25</v>
      </c>
      <c r="AB25" s="471">
        <v>55.000000000000099</v>
      </c>
      <c r="AC25" s="471">
        <v>107.54411764705883</v>
      </c>
      <c r="AD25" s="471">
        <v>0</v>
      </c>
      <c r="AE25" s="471">
        <v>0</v>
      </c>
      <c r="AF25" s="471">
        <v>62.29245283018863</v>
      </c>
      <c r="AG25" s="471">
        <v>30.141509433962234</v>
      </c>
      <c r="AH25" s="471">
        <v>80.377358490566095</v>
      </c>
      <c r="AI25" s="471">
        <v>35.165094339622748</v>
      </c>
      <c r="AJ25" s="471">
        <v>4.0188679245283048</v>
      </c>
      <c r="AK25" s="471">
        <v>1.0047169811320751</v>
      </c>
      <c r="AL25" s="471">
        <v>0</v>
      </c>
      <c r="AM25" s="471">
        <v>0</v>
      </c>
      <c r="AN25" s="471">
        <v>0</v>
      </c>
      <c r="AO25" s="471">
        <v>0</v>
      </c>
      <c r="AP25" s="471">
        <v>0</v>
      </c>
      <c r="AQ25" s="471">
        <v>0</v>
      </c>
      <c r="AR25" s="471">
        <v>0</v>
      </c>
      <c r="AS25" s="471">
        <v>0</v>
      </c>
      <c r="AT25" s="471">
        <v>0.99999999999999933</v>
      </c>
      <c r="AU25" s="471">
        <v>0.99999999999999933</v>
      </c>
      <c r="AV25" s="471">
        <v>13.999999999999993</v>
      </c>
      <c r="AW25" s="471">
        <v>0</v>
      </c>
      <c r="AX25" s="471">
        <v>0</v>
      </c>
      <c r="AY25" s="471">
        <v>0</v>
      </c>
      <c r="AZ25" s="471">
        <v>1.0441176470588236</v>
      </c>
      <c r="BA25" s="471">
        <v>97.98</v>
      </c>
      <c r="BB25" s="471">
        <v>97.98</v>
      </c>
      <c r="BC25" s="471">
        <v>0</v>
      </c>
      <c r="BD25" s="471">
        <v>0</v>
      </c>
      <c r="BE25" s="471">
        <v>0</v>
      </c>
      <c r="BF25" s="471">
        <v>0</v>
      </c>
      <c r="BG25" s="471">
        <v>0</v>
      </c>
      <c r="BH25" s="471">
        <v>0</v>
      </c>
      <c r="BI25" s="471">
        <v>0</v>
      </c>
      <c r="BJ25" s="471">
        <v>0.57379869353612201</v>
      </c>
      <c r="BK25" s="471">
        <v>0</v>
      </c>
      <c r="BL25" s="471">
        <v>0</v>
      </c>
      <c r="BM25" s="471">
        <v>1</v>
      </c>
      <c r="BN25" s="471">
        <v>0</v>
      </c>
      <c r="BO25" s="284">
        <v>15</v>
      </c>
      <c r="BP25" s="284"/>
      <c r="BQ25" s="284"/>
      <c r="BS25" s="471">
        <v>213</v>
      </c>
    </row>
    <row r="26" spans="1:71" ht="15" hidden="1" x14ac:dyDescent="0.25">
      <c r="A26" s="467">
        <v>234</v>
      </c>
      <c r="B26" s="467">
        <v>124581</v>
      </c>
      <c r="C26" s="467">
        <v>9352075</v>
      </c>
      <c r="D26" s="468" t="s">
        <v>249</v>
      </c>
      <c r="E26" s="469" t="s">
        <v>40</v>
      </c>
      <c r="F26" s="470">
        <v>0</v>
      </c>
      <c r="G26" s="471">
        <v>1</v>
      </c>
      <c r="H26" s="471">
        <v>0</v>
      </c>
      <c r="I26" s="471">
        <v>0</v>
      </c>
      <c r="J26" s="471">
        <v>3</v>
      </c>
      <c r="K26" s="471">
        <v>0</v>
      </c>
      <c r="L26" s="471">
        <v>0</v>
      </c>
      <c r="M26" s="471">
        <v>0</v>
      </c>
      <c r="N26" s="471">
        <v>133</v>
      </c>
      <c r="O26" s="471">
        <v>133</v>
      </c>
      <c r="P26" s="471">
        <v>39</v>
      </c>
      <c r="Q26" s="471">
        <v>94</v>
      </c>
      <c r="R26" s="471">
        <v>0</v>
      </c>
      <c r="S26" s="471">
        <v>0</v>
      </c>
      <c r="T26" s="471">
        <v>0</v>
      </c>
      <c r="U26" s="471">
        <v>0</v>
      </c>
      <c r="V26" s="471">
        <v>0</v>
      </c>
      <c r="W26" s="471">
        <v>0</v>
      </c>
      <c r="X26" s="471">
        <v>0</v>
      </c>
      <c r="Y26" s="471">
        <v>0</v>
      </c>
      <c r="Z26" s="471">
        <v>133</v>
      </c>
      <c r="AA26" s="471">
        <v>44.333333333333336</v>
      </c>
      <c r="AB26" s="471">
        <v>31.999999999999936</v>
      </c>
      <c r="AC26" s="471">
        <v>39.9</v>
      </c>
      <c r="AD26" s="471">
        <v>0</v>
      </c>
      <c r="AE26" s="471">
        <v>0</v>
      </c>
      <c r="AF26" s="471">
        <v>34.000000000000014</v>
      </c>
      <c r="AG26" s="471">
        <v>18.000000000000046</v>
      </c>
      <c r="AH26" s="471">
        <v>63.000000000000028</v>
      </c>
      <c r="AI26" s="471">
        <v>18.000000000000046</v>
      </c>
      <c r="AJ26" s="471">
        <v>0</v>
      </c>
      <c r="AK26" s="471">
        <v>0</v>
      </c>
      <c r="AL26" s="471">
        <v>0</v>
      </c>
      <c r="AM26" s="471">
        <v>0</v>
      </c>
      <c r="AN26" s="471">
        <v>0</v>
      </c>
      <c r="AO26" s="471">
        <v>0</v>
      </c>
      <c r="AP26" s="471">
        <v>0</v>
      </c>
      <c r="AQ26" s="471">
        <v>0</v>
      </c>
      <c r="AR26" s="471">
        <v>0</v>
      </c>
      <c r="AS26" s="471">
        <v>0</v>
      </c>
      <c r="AT26" s="471">
        <v>16.978723404255305</v>
      </c>
      <c r="AU26" s="471">
        <v>25.468085106383022</v>
      </c>
      <c r="AV26" s="471">
        <v>25.468085106383022</v>
      </c>
      <c r="AW26" s="471">
        <v>0</v>
      </c>
      <c r="AX26" s="471">
        <v>0</v>
      </c>
      <c r="AY26" s="471">
        <v>0</v>
      </c>
      <c r="AZ26" s="471">
        <v>0</v>
      </c>
      <c r="BA26" s="471">
        <v>37.186813186813225</v>
      </c>
      <c r="BB26" s="471">
        <v>52.61538461538467</v>
      </c>
      <c r="BC26" s="471">
        <v>0</v>
      </c>
      <c r="BD26" s="471">
        <v>0</v>
      </c>
      <c r="BE26" s="471">
        <v>0</v>
      </c>
      <c r="BF26" s="471">
        <v>0</v>
      </c>
      <c r="BG26" s="471">
        <v>0</v>
      </c>
      <c r="BH26" s="471">
        <v>0</v>
      </c>
      <c r="BI26" s="471">
        <v>0</v>
      </c>
      <c r="BJ26" s="471">
        <v>0.47027628522167497</v>
      </c>
      <c r="BK26" s="471">
        <v>0</v>
      </c>
      <c r="BL26" s="471">
        <v>0</v>
      </c>
      <c r="BM26" s="471">
        <v>1</v>
      </c>
      <c r="BN26" s="471">
        <v>0</v>
      </c>
      <c r="BO26" s="284">
        <v>10</v>
      </c>
      <c r="BP26" s="284"/>
      <c r="BQ26" s="284"/>
      <c r="BS26" s="471">
        <v>133</v>
      </c>
    </row>
    <row r="27" spans="1:71" ht="15" hidden="1" x14ac:dyDescent="0.25">
      <c r="A27" s="467">
        <v>230</v>
      </c>
      <c r="B27" s="467">
        <v>124582</v>
      </c>
      <c r="C27" s="467">
        <v>9352076</v>
      </c>
      <c r="D27" s="468" t="s">
        <v>245</v>
      </c>
      <c r="E27" s="469" t="s">
        <v>40</v>
      </c>
      <c r="F27" s="470">
        <v>0</v>
      </c>
      <c r="G27" s="471">
        <v>1</v>
      </c>
      <c r="H27" s="471">
        <v>0</v>
      </c>
      <c r="I27" s="471">
        <v>0</v>
      </c>
      <c r="J27" s="471">
        <v>3</v>
      </c>
      <c r="K27" s="471">
        <v>0</v>
      </c>
      <c r="L27" s="471">
        <v>0</v>
      </c>
      <c r="M27" s="471">
        <v>0</v>
      </c>
      <c r="N27" s="471">
        <v>266</v>
      </c>
      <c r="O27" s="471">
        <v>266</v>
      </c>
      <c r="P27" s="471">
        <v>90</v>
      </c>
      <c r="Q27" s="471">
        <v>176</v>
      </c>
      <c r="R27" s="471">
        <v>0</v>
      </c>
      <c r="S27" s="471">
        <v>0</v>
      </c>
      <c r="T27" s="471">
        <v>0</v>
      </c>
      <c r="U27" s="471">
        <v>0</v>
      </c>
      <c r="V27" s="471">
        <v>0</v>
      </c>
      <c r="W27" s="471">
        <v>0</v>
      </c>
      <c r="X27" s="471">
        <v>0</v>
      </c>
      <c r="Y27" s="471">
        <v>0</v>
      </c>
      <c r="Z27" s="471">
        <v>266</v>
      </c>
      <c r="AA27" s="471">
        <v>88.666666666666671</v>
      </c>
      <c r="AB27" s="471">
        <v>18.999999999999993</v>
      </c>
      <c r="AC27" s="471">
        <v>18.999999999999993</v>
      </c>
      <c r="AD27" s="471">
        <v>0</v>
      </c>
      <c r="AE27" s="471">
        <v>0</v>
      </c>
      <c r="AF27" s="471">
        <v>194.00000000000009</v>
      </c>
      <c r="AG27" s="471">
        <v>11.999999999999996</v>
      </c>
      <c r="AH27" s="471">
        <v>41.000000000000085</v>
      </c>
      <c r="AI27" s="471">
        <v>18.999999999999993</v>
      </c>
      <c r="AJ27" s="471">
        <v>0</v>
      </c>
      <c r="AK27" s="471">
        <v>0</v>
      </c>
      <c r="AL27" s="471">
        <v>0</v>
      </c>
      <c r="AM27" s="471">
        <v>0</v>
      </c>
      <c r="AN27" s="471">
        <v>0</v>
      </c>
      <c r="AO27" s="471">
        <v>0</v>
      </c>
      <c r="AP27" s="471">
        <v>0</v>
      </c>
      <c r="AQ27" s="471">
        <v>0</v>
      </c>
      <c r="AR27" s="471">
        <v>0</v>
      </c>
      <c r="AS27" s="471">
        <v>0</v>
      </c>
      <c r="AT27" s="471">
        <v>6.0454545454545379</v>
      </c>
      <c r="AU27" s="471">
        <v>24.18181818181818</v>
      </c>
      <c r="AV27" s="471">
        <v>24.18181818181818</v>
      </c>
      <c r="AW27" s="471">
        <v>0</v>
      </c>
      <c r="AX27" s="471">
        <v>0</v>
      </c>
      <c r="AY27" s="471">
        <v>0</v>
      </c>
      <c r="AZ27" s="471">
        <v>0.98518518518518527</v>
      </c>
      <c r="BA27" s="471">
        <v>73.999999999999929</v>
      </c>
      <c r="BB27" s="471">
        <v>111.84090909090898</v>
      </c>
      <c r="BC27" s="471">
        <v>0</v>
      </c>
      <c r="BD27" s="471">
        <v>0</v>
      </c>
      <c r="BE27" s="471">
        <v>0</v>
      </c>
      <c r="BF27" s="471">
        <v>0</v>
      </c>
      <c r="BG27" s="471">
        <v>0</v>
      </c>
      <c r="BH27" s="471">
        <v>0</v>
      </c>
      <c r="BI27" s="471">
        <v>0</v>
      </c>
      <c r="BJ27" s="471">
        <v>0.67154053884892095</v>
      </c>
      <c r="BK27" s="471">
        <v>0</v>
      </c>
      <c r="BL27" s="471">
        <v>0</v>
      </c>
      <c r="BM27" s="471">
        <v>1</v>
      </c>
      <c r="BN27" s="471">
        <v>0</v>
      </c>
      <c r="BO27" s="284"/>
      <c r="BP27" s="284"/>
      <c r="BQ27" s="284"/>
      <c r="BS27" s="471">
        <v>266</v>
      </c>
    </row>
    <row r="28" spans="1:71" ht="15" hidden="1" x14ac:dyDescent="0.25">
      <c r="A28" s="467">
        <v>237</v>
      </c>
      <c r="B28" s="467">
        <v>124584</v>
      </c>
      <c r="C28" s="467">
        <v>9352079</v>
      </c>
      <c r="D28" s="468" t="s">
        <v>250</v>
      </c>
      <c r="E28" s="469" t="s">
        <v>40</v>
      </c>
      <c r="F28" s="470">
        <v>0</v>
      </c>
      <c r="G28" s="471">
        <v>1</v>
      </c>
      <c r="H28" s="471">
        <v>0</v>
      </c>
      <c r="I28" s="471">
        <v>0</v>
      </c>
      <c r="J28" s="471">
        <v>7</v>
      </c>
      <c r="K28" s="471">
        <v>0</v>
      </c>
      <c r="L28" s="471">
        <v>0</v>
      </c>
      <c r="M28" s="471">
        <v>0</v>
      </c>
      <c r="N28" s="471">
        <v>163</v>
      </c>
      <c r="O28" s="471">
        <v>163</v>
      </c>
      <c r="P28" s="471">
        <v>15</v>
      </c>
      <c r="Q28" s="471">
        <v>148</v>
      </c>
      <c r="R28" s="471">
        <v>0</v>
      </c>
      <c r="S28" s="471">
        <v>0</v>
      </c>
      <c r="T28" s="471">
        <v>0</v>
      </c>
      <c r="U28" s="471">
        <v>0</v>
      </c>
      <c r="V28" s="471">
        <v>0</v>
      </c>
      <c r="W28" s="471">
        <v>0</v>
      </c>
      <c r="X28" s="471">
        <v>0</v>
      </c>
      <c r="Y28" s="471">
        <v>0</v>
      </c>
      <c r="Z28" s="471">
        <v>163</v>
      </c>
      <c r="AA28" s="471">
        <v>23.285714285714285</v>
      </c>
      <c r="AB28" s="471">
        <v>13.000000000000007</v>
      </c>
      <c r="AC28" s="471">
        <v>21.923976608187132</v>
      </c>
      <c r="AD28" s="471">
        <v>0</v>
      </c>
      <c r="AE28" s="471">
        <v>0</v>
      </c>
      <c r="AF28" s="471">
        <v>158.95031055900628</v>
      </c>
      <c r="AG28" s="471">
        <v>3.0372670807453406</v>
      </c>
      <c r="AH28" s="471">
        <v>0</v>
      </c>
      <c r="AI28" s="471">
        <v>1.0124223602484468</v>
      </c>
      <c r="AJ28" s="471">
        <v>0</v>
      </c>
      <c r="AK28" s="471">
        <v>0</v>
      </c>
      <c r="AL28" s="471">
        <v>0</v>
      </c>
      <c r="AM28" s="471">
        <v>0</v>
      </c>
      <c r="AN28" s="471">
        <v>0</v>
      </c>
      <c r="AO28" s="471">
        <v>0</v>
      </c>
      <c r="AP28" s="471">
        <v>0</v>
      </c>
      <c r="AQ28" s="471">
        <v>0</v>
      </c>
      <c r="AR28" s="471">
        <v>0</v>
      </c>
      <c r="AS28" s="471">
        <v>0</v>
      </c>
      <c r="AT28" s="471">
        <v>0</v>
      </c>
      <c r="AU28" s="471">
        <v>0</v>
      </c>
      <c r="AV28" s="471">
        <v>0</v>
      </c>
      <c r="AW28" s="471">
        <v>0</v>
      </c>
      <c r="AX28" s="471">
        <v>0</v>
      </c>
      <c r="AY28" s="471">
        <v>0</v>
      </c>
      <c r="AZ28" s="471">
        <v>0</v>
      </c>
      <c r="BA28" s="471">
        <v>37.266187050359697</v>
      </c>
      <c r="BB28" s="471">
        <v>41.043165467625876</v>
      </c>
      <c r="BC28" s="471">
        <v>0</v>
      </c>
      <c r="BD28" s="471">
        <v>0</v>
      </c>
      <c r="BE28" s="471">
        <v>0</v>
      </c>
      <c r="BF28" s="471">
        <v>0</v>
      </c>
      <c r="BG28" s="471">
        <v>0</v>
      </c>
      <c r="BH28" s="471">
        <v>0</v>
      </c>
      <c r="BI28" s="471">
        <v>0</v>
      </c>
      <c r="BJ28" s="471">
        <v>1.8140818696296299</v>
      </c>
      <c r="BK28" s="471">
        <v>0</v>
      </c>
      <c r="BL28" s="471">
        <v>0</v>
      </c>
      <c r="BM28" s="471">
        <v>1</v>
      </c>
      <c r="BN28" s="471">
        <v>0</v>
      </c>
      <c r="BO28" s="284"/>
      <c r="BP28" s="284"/>
      <c r="BQ28" s="284"/>
      <c r="BS28" s="471">
        <v>163</v>
      </c>
    </row>
    <row r="29" spans="1:71" ht="15" hidden="1" x14ac:dyDescent="0.25">
      <c r="A29" s="467">
        <v>42</v>
      </c>
      <c r="B29" s="467">
        <v>124586</v>
      </c>
      <c r="C29" s="467">
        <v>9352081</v>
      </c>
      <c r="D29" s="468" t="s">
        <v>145</v>
      </c>
      <c r="E29" s="469" t="s">
        <v>40</v>
      </c>
      <c r="F29" s="470">
        <v>0</v>
      </c>
      <c r="G29" s="471">
        <v>1</v>
      </c>
      <c r="H29" s="471">
        <v>0</v>
      </c>
      <c r="I29" s="471">
        <v>0</v>
      </c>
      <c r="J29" s="471">
        <v>7</v>
      </c>
      <c r="K29" s="471">
        <v>0</v>
      </c>
      <c r="L29" s="471">
        <v>0</v>
      </c>
      <c r="M29" s="471">
        <v>0</v>
      </c>
      <c r="N29" s="471">
        <v>52</v>
      </c>
      <c r="O29" s="471">
        <v>52</v>
      </c>
      <c r="P29" s="471">
        <v>7</v>
      </c>
      <c r="Q29" s="471">
        <v>45</v>
      </c>
      <c r="R29" s="471">
        <v>0</v>
      </c>
      <c r="S29" s="471">
        <v>0</v>
      </c>
      <c r="T29" s="471">
        <v>0</v>
      </c>
      <c r="U29" s="471">
        <v>0</v>
      </c>
      <c r="V29" s="471">
        <v>0</v>
      </c>
      <c r="W29" s="471">
        <v>0</v>
      </c>
      <c r="X29" s="471">
        <v>0</v>
      </c>
      <c r="Y29" s="471">
        <v>0</v>
      </c>
      <c r="Z29" s="471">
        <v>52</v>
      </c>
      <c r="AA29" s="471">
        <v>7.4285714285714288</v>
      </c>
      <c r="AB29" s="471">
        <v>5.9999999999999805</v>
      </c>
      <c r="AC29" s="471">
        <v>13</v>
      </c>
      <c r="AD29" s="471">
        <v>0</v>
      </c>
      <c r="AE29" s="471">
        <v>0</v>
      </c>
      <c r="AF29" s="471">
        <v>52</v>
      </c>
      <c r="AG29" s="471">
        <v>0</v>
      </c>
      <c r="AH29" s="471">
        <v>0</v>
      </c>
      <c r="AI29" s="471">
        <v>0</v>
      </c>
      <c r="AJ29" s="471">
        <v>0</v>
      </c>
      <c r="AK29" s="471">
        <v>0</v>
      </c>
      <c r="AL29" s="471">
        <v>0</v>
      </c>
      <c r="AM29" s="471">
        <v>0</v>
      </c>
      <c r="AN29" s="471">
        <v>0</v>
      </c>
      <c r="AO29" s="471">
        <v>0</v>
      </c>
      <c r="AP29" s="471">
        <v>0</v>
      </c>
      <c r="AQ29" s="471">
        <v>0</v>
      </c>
      <c r="AR29" s="471">
        <v>0</v>
      </c>
      <c r="AS29" s="471">
        <v>0</v>
      </c>
      <c r="AT29" s="471">
        <v>0</v>
      </c>
      <c r="AU29" s="471">
        <v>0</v>
      </c>
      <c r="AV29" s="471">
        <v>0</v>
      </c>
      <c r="AW29" s="471">
        <v>0</v>
      </c>
      <c r="AX29" s="471">
        <v>0</v>
      </c>
      <c r="AY29" s="471">
        <v>0</v>
      </c>
      <c r="AZ29" s="471">
        <v>0</v>
      </c>
      <c r="BA29" s="471">
        <v>14.318181818181811</v>
      </c>
      <c r="BB29" s="471">
        <v>16.545454545454536</v>
      </c>
      <c r="BC29" s="471">
        <v>0</v>
      </c>
      <c r="BD29" s="471">
        <v>0</v>
      </c>
      <c r="BE29" s="471">
        <v>0</v>
      </c>
      <c r="BF29" s="471">
        <v>0</v>
      </c>
      <c r="BG29" s="471">
        <v>0</v>
      </c>
      <c r="BH29" s="471">
        <v>4.7999999999999847</v>
      </c>
      <c r="BI29" s="471">
        <v>0</v>
      </c>
      <c r="BJ29" s="471">
        <v>2.2652358309523799</v>
      </c>
      <c r="BK29" s="471">
        <v>0</v>
      </c>
      <c r="BL29" s="471">
        <v>1</v>
      </c>
      <c r="BM29" s="471">
        <v>1</v>
      </c>
      <c r="BN29" s="471">
        <v>0</v>
      </c>
      <c r="BO29" s="284"/>
      <c r="BP29" s="284"/>
      <c r="BQ29" s="284"/>
      <c r="BS29" s="471">
        <v>52</v>
      </c>
    </row>
    <row r="30" spans="1:71" ht="15" hidden="1" x14ac:dyDescent="0.25">
      <c r="A30" s="467">
        <v>245</v>
      </c>
      <c r="B30" s="467">
        <v>124588</v>
      </c>
      <c r="C30" s="467">
        <v>9352084</v>
      </c>
      <c r="D30" s="468" t="s">
        <v>256</v>
      </c>
      <c r="E30" s="469" t="s">
        <v>40</v>
      </c>
      <c r="F30" s="470">
        <v>0</v>
      </c>
      <c r="G30" s="471">
        <v>1</v>
      </c>
      <c r="H30" s="471">
        <v>0</v>
      </c>
      <c r="I30" s="471">
        <v>0</v>
      </c>
      <c r="J30" s="471">
        <v>7</v>
      </c>
      <c r="K30" s="471">
        <v>0</v>
      </c>
      <c r="L30" s="471">
        <v>0</v>
      </c>
      <c r="M30" s="471">
        <v>0</v>
      </c>
      <c r="N30" s="471">
        <v>176</v>
      </c>
      <c r="O30" s="471">
        <v>176</v>
      </c>
      <c r="P30" s="471">
        <v>24</v>
      </c>
      <c r="Q30" s="471">
        <v>152</v>
      </c>
      <c r="R30" s="471">
        <v>0</v>
      </c>
      <c r="S30" s="471">
        <v>0</v>
      </c>
      <c r="T30" s="471">
        <v>0</v>
      </c>
      <c r="U30" s="471">
        <v>0</v>
      </c>
      <c r="V30" s="471">
        <v>0</v>
      </c>
      <c r="W30" s="471">
        <v>0</v>
      </c>
      <c r="X30" s="471">
        <v>0</v>
      </c>
      <c r="Y30" s="471">
        <v>0</v>
      </c>
      <c r="Z30" s="471">
        <v>176</v>
      </c>
      <c r="AA30" s="471">
        <v>25.142857142857142</v>
      </c>
      <c r="AB30" s="471">
        <v>7.0000000000000044</v>
      </c>
      <c r="AC30" s="471">
        <v>15.438596491228068</v>
      </c>
      <c r="AD30" s="471">
        <v>0</v>
      </c>
      <c r="AE30" s="471">
        <v>0</v>
      </c>
      <c r="AF30" s="471">
        <v>151.86285714285717</v>
      </c>
      <c r="AG30" s="471">
        <v>0</v>
      </c>
      <c r="AH30" s="471">
        <v>12.068571428571435</v>
      </c>
      <c r="AI30" s="471">
        <v>10.05714285714285</v>
      </c>
      <c r="AJ30" s="471">
        <v>2.0114285714285667</v>
      </c>
      <c r="AK30" s="471">
        <v>0</v>
      </c>
      <c r="AL30" s="471">
        <v>0</v>
      </c>
      <c r="AM30" s="471">
        <v>0</v>
      </c>
      <c r="AN30" s="471">
        <v>0</v>
      </c>
      <c r="AO30" s="471">
        <v>0</v>
      </c>
      <c r="AP30" s="471">
        <v>0</v>
      </c>
      <c r="AQ30" s="471">
        <v>0</v>
      </c>
      <c r="AR30" s="471">
        <v>0</v>
      </c>
      <c r="AS30" s="471">
        <v>0</v>
      </c>
      <c r="AT30" s="471">
        <v>0</v>
      </c>
      <c r="AU30" s="471">
        <v>0</v>
      </c>
      <c r="AV30" s="471">
        <v>0</v>
      </c>
      <c r="AW30" s="471">
        <v>0</v>
      </c>
      <c r="AX30" s="471">
        <v>0</v>
      </c>
      <c r="AY30" s="471">
        <v>0</v>
      </c>
      <c r="AZ30" s="471">
        <v>0</v>
      </c>
      <c r="BA30" s="471">
        <v>42.97931034482756</v>
      </c>
      <c r="BB30" s="471">
        <v>49.765517241379285</v>
      </c>
      <c r="BC30" s="471">
        <v>0</v>
      </c>
      <c r="BD30" s="471">
        <v>0</v>
      </c>
      <c r="BE30" s="471">
        <v>0</v>
      </c>
      <c r="BF30" s="471">
        <v>0</v>
      </c>
      <c r="BG30" s="471">
        <v>0</v>
      </c>
      <c r="BH30" s="471">
        <v>0</v>
      </c>
      <c r="BI30" s="471">
        <v>0</v>
      </c>
      <c r="BJ30" s="471">
        <v>1.47842714380952</v>
      </c>
      <c r="BK30" s="471">
        <v>0</v>
      </c>
      <c r="BL30" s="471">
        <v>0</v>
      </c>
      <c r="BM30" s="471">
        <v>1</v>
      </c>
      <c r="BN30" s="471">
        <v>0</v>
      </c>
      <c r="BO30" s="284"/>
      <c r="BP30" s="284"/>
      <c r="BQ30" s="284"/>
      <c r="BS30" s="471">
        <v>176</v>
      </c>
    </row>
    <row r="31" spans="1:71" ht="15" hidden="1" x14ac:dyDescent="0.25">
      <c r="A31" s="467">
        <v>246</v>
      </c>
      <c r="B31" s="467">
        <v>124589</v>
      </c>
      <c r="C31" s="467">
        <v>9352085</v>
      </c>
      <c r="D31" s="468" t="s">
        <v>257</v>
      </c>
      <c r="E31" s="469" t="s">
        <v>40</v>
      </c>
      <c r="F31" s="470">
        <v>0</v>
      </c>
      <c r="G31" s="471">
        <v>1</v>
      </c>
      <c r="H31" s="471">
        <v>0</v>
      </c>
      <c r="I31" s="471">
        <v>0</v>
      </c>
      <c r="J31" s="471">
        <v>7</v>
      </c>
      <c r="K31" s="471">
        <v>0</v>
      </c>
      <c r="L31" s="471">
        <v>0</v>
      </c>
      <c r="M31" s="471">
        <v>0</v>
      </c>
      <c r="N31" s="471">
        <v>81</v>
      </c>
      <c r="O31" s="471">
        <v>81</v>
      </c>
      <c r="P31" s="471">
        <v>15</v>
      </c>
      <c r="Q31" s="471">
        <v>66</v>
      </c>
      <c r="R31" s="471">
        <v>0</v>
      </c>
      <c r="S31" s="471">
        <v>0</v>
      </c>
      <c r="T31" s="471">
        <v>0</v>
      </c>
      <c r="U31" s="471">
        <v>0</v>
      </c>
      <c r="V31" s="471">
        <v>0</v>
      </c>
      <c r="W31" s="471">
        <v>0</v>
      </c>
      <c r="X31" s="471">
        <v>0</v>
      </c>
      <c r="Y31" s="471">
        <v>0</v>
      </c>
      <c r="Z31" s="471">
        <v>81</v>
      </c>
      <c r="AA31" s="471">
        <v>11.571428571428571</v>
      </c>
      <c r="AB31" s="471">
        <v>1.0000000000000016</v>
      </c>
      <c r="AC31" s="471">
        <v>5.3289473684210522</v>
      </c>
      <c r="AD31" s="471">
        <v>0</v>
      </c>
      <c r="AE31" s="471">
        <v>0</v>
      </c>
      <c r="AF31" s="471">
        <v>81</v>
      </c>
      <c r="AG31" s="471">
        <v>0</v>
      </c>
      <c r="AH31" s="471">
        <v>0</v>
      </c>
      <c r="AI31" s="471">
        <v>0</v>
      </c>
      <c r="AJ31" s="471">
        <v>0</v>
      </c>
      <c r="AK31" s="471">
        <v>0</v>
      </c>
      <c r="AL31" s="471">
        <v>0</v>
      </c>
      <c r="AM31" s="471">
        <v>0</v>
      </c>
      <c r="AN31" s="471">
        <v>0</v>
      </c>
      <c r="AO31" s="471">
        <v>0</v>
      </c>
      <c r="AP31" s="471">
        <v>0</v>
      </c>
      <c r="AQ31" s="471">
        <v>0</v>
      </c>
      <c r="AR31" s="471">
        <v>0</v>
      </c>
      <c r="AS31" s="471">
        <v>0</v>
      </c>
      <c r="AT31" s="471">
        <v>2.4545454545454541</v>
      </c>
      <c r="AU31" s="471">
        <v>2.4545454545454541</v>
      </c>
      <c r="AV31" s="471">
        <v>2.4545454545454541</v>
      </c>
      <c r="AW31" s="471">
        <v>0</v>
      </c>
      <c r="AX31" s="471">
        <v>0</v>
      </c>
      <c r="AY31" s="471">
        <v>0</v>
      </c>
      <c r="AZ31" s="471">
        <v>0</v>
      </c>
      <c r="BA31" s="471">
        <v>19.29230769230767</v>
      </c>
      <c r="BB31" s="471">
        <v>23.67692307692305</v>
      </c>
      <c r="BC31" s="471">
        <v>0</v>
      </c>
      <c r="BD31" s="471">
        <v>0</v>
      </c>
      <c r="BE31" s="471">
        <v>0</v>
      </c>
      <c r="BF31" s="471">
        <v>0</v>
      </c>
      <c r="BG31" s="471">
        <v>0</v>
      </c>
      <c r="BH31" s="471">
        <v>0</v>
      </c>
      <c r="BI31" s="471">
        <v>0</v>
      </c>
      <c r="BJ31" s="471">
        <v>2.96175434761905</v>
      </c>
      <c r="BK31" s="471">
        <v>0</v>
      </c>
      <c r="BL31" s="471">
        <v>1</v>
      </c>
      <c r="BM31" s="471">
        <v>1</v>
      </c>
      <c r="BN31" s="471">
        <v>0</v>
      </c>
      <c r="BO31" s="284"/>
      <c r="BP31" s="284"/>
      <c r="BQ31" s="284"/>
      <c r="BS31" s="471">
        <v>81</v>
      </c>
    </row>
    <row r="32" spans="1:71" ht="15" hidden="1" x14ac:dyDescent="0.25">
      <c r="A32" s="467">
        <v>309</v>
      </c>
      <c r="B32" s="467">
        <v>124593</v>
      </c>
      <c r="C32" s="467">
        <v>9352089</v>
      </c>
      <c r="D32" s="468" t="s">
        <v>1190</v>
      </c>
      <c r="E32" s="469" t="s">
        <v>40</v>
      </c>
      <c r="F32" s="470">
        <v>0</v>
      </c>
      <c r="G32" s="471">
        <v>1</v>
      </c>
      <c r="H32" s="471">
        <v>0</v>
      </c>
      <c r="I32" s="471">
        <v>0</v>
      </c>
      <c r="J32" s="471">
        <v>7</v>
      </c>
      <c r="K32" s="471">
        <v>0</v>
      </c>
      <c r="L32" s="471">
        <v>0</v>
      </c>
      <c r="M32" s="471">
        <v>0</v>
      </c>
      <c r="N32" s="471">
        <v>599</v>
      </c>
      <c r="O32" s="471">
        <v>599</v>
      </c>
      <c r="P32" s="471">
        <v>67</v>
      </c>
      <c r="Q32" s="471">
        <v>532</v>
      </c>
      <c r="R32" s="471">
        <v>0</v>
      </c>
      <c r="S32" s="471">
        <v>0</v>
      </c>
      <c r="T32" s="471">
        <v>0</v>
      </c>
      <c r="U32" s="471">
        <v>0</v>
      </c>
      <c r="V32" s="471">
        <v>0</v>
      </c>
      <c r="W32" s="471">
        <v>0</v>
      </c>
      <c r="X32" s="471">
        <v>0</v>
      </c>
      <c r="Y32" s="471">
        <v>0</v>
      </c>
      <c r="Z32" s="471">
        <v>599</v>
      </c>
      <c r="AA32" s="471">
        <v>85.571428571428569</v>
      </c>
      <c r="AB32" s="471">
        <v>31.000000000000025</v>
      </c>
      <c r="AC32" s="471">
        <v>66.215986394557817</v>
      </c>
      <c r="AD32" s="471">
        <v>0</v>
      </c>
      <c r="AE32" s="471">
        <v>0</v>
      </c>
      <c r="AF32" s="471">
        <v>586.91932773109227</v>
      </c>
      <c r="AG32" s="471">
        <v>0</v>
      </c>
      <c r="AH32" s="471">
        <v>8.05378151260504</v>
      </c>
      <c r="AI32" s="471">
        <v>2.0134453781512631</v>
      </c>
      <c r="AJ32" s="471">
        <v>1.0067226890756285</v>
      </c>
      <c r="AK32" s="471">
        <v>1.0067226890756285</v>
      </c>
      <c r="AL32" s="471">
        <v>0</v>
      </c>
      <c r="AM32" s="471">
        <v>0</v>
      </c>
      <c r="AN32" s="471">
        <v>0</v>
      </c>
      <c r="AO32" s="471">
        <v>0</v>
      </c>
      <c r="AP32" s="471">
        <v>0</v>
      </c>
      <c r="AQ32" s="471">
        <v>0</v>
      </c>
      <c r="AR32" s="471">
        <v>0</v>
      </c>
      <c r="AS32" s="471">
        <v>0</v>
      </c>
      <c r="AT32" s="471">
        <v>11.259398496240596</v>
      </c>
      <c r="AU32" s="471">
        <v>22.518796992481192</v>
      </c>
      <c r="AV32" s="471">
        <v>25.896616541353374</v>
      </c>
      <c r="AW32" s="471">
        <v>0</v>
      </c>
      <c r="AX32" s="471">
        <v>0</v>
      </c>
      <c r="AY32" s="471">
        <v>0</v>
      </c>
      <c r="AZ32" s="471">
        <v>0</v>
      </c>
      <c r="BA32" s="471">
        <v>154.65116279069787</v>
      </c>
      <c r="BB32" s="471">
        <v>174.12790697674438</v>
      </c>
      <c r="BC32" s="471">
        <v>0</v>
      </c>
      <c r="BD32" s="471">
        <v>0</v>
      </c>
      <c r="BE32" s="471">
        <v>0</v>
      </c>
      <c r="BF32" s="471">
        <v>0</v>
      </c>
      <c r="BG32" s="471">
        <v>0</v>
      </c>
      <c r="BH32" s="471">
        <v>0</v>
      </c>
      <c r="BI32" s="471">
        <v>0</v>
      </c>
      <c r="BJ32" s="471">
        <v>0.66119084677871198</v>
      </c>
      <c r="BK32" s="471">
        <v>0</v>
      </c>
      <c r="BL32" s="471">
        <v>0</v>
      </c>
      <c r="BM32" s="471">
        <v>1</v>
      </c>
      <c r="BN32" s="471">
        <v>0</v>
      </c>
      <c r="BO32" s="284"/>
      <c r="BP32" s="284"/>
      <c r="BQ32" s="284"/>
      <c r="BS32" s="471">
        <v>599</v>
      </c>
    </row>
    <row r="33" spans="1:71" ht="15" hidden="1" x14ac:dyDescent="0.25">
      <c r="A33" s="467">
        <v>310</v>
      </c>
      <c r="B33" s="467">
        <v>124595</v>
      </c>
      <c r="C33" s="467">
        <v>9352092</v>
      </c>
      <c r="D33" s="468" t="s">
        <v>292</v>
      </c>
      <c r="E33" s="469" t="s">
        <v>40</v>
      </c>
      <c r="F33" s="470">
        <v>0</v>
      </c>
      <c r="G33" s="471">
        <v>1</v>
      </c>
      <c r="H33" s="471">
        <v>0</v>
      </c>
      <c r="I33" s="471">
        <v>0</v>
      </c>
      <c r="J33" s="471">
        <v>7</v>
      </c>
      <c r="K33" s="471">
        <v>0</v>
      </c>
      <c r="L33" s="471">
        <v>0</v>
      </c>
      <c r="M33" s="471">
        <v>0</v>
      </c>
      <c r="N33" s="471">
        <v>107</v>
      </c>
      <c r="O33" s="471">
        <v>107</v>
      </c>
      <c r="P33" s="471">
        <v>18</v>
      </c>
      <c r="Q33" s="471">
        <v>89</v>
      </c>
      <c r="R33" s="471">
        <v>0</v>
      </c>
      <c r="S33" s="471">
        <v>0</v>
      </c>
      <c r="T33" s="471">
        <v>0</v>
      </c>
      <c r="U33" s="471">
        <v>0</v>
      </c>
      <c r="V33" s="471">
        <v>0</v>
      </c>
      <c r="W33" s="471">
        <v>0</v>
      </c>
      <c r="X33" s="471">
        <v>0</v>
      </c>
      <c r="Y33" s="471">
        <v>0</v>
      </c>
      <c r="Z33" s="471">
        <v>107</v>
      </c>
      <c r="AA33" s="471">
        <v>15.285714285714286</v>
      </c>
      <c r="AB33" s="471">
        <v>4.9999999999999973</v>
      </c>
      <c r="AC33" s="471">
        <v>4.9999999999999973</v>
      </c>
      <c r="AD33" s="471">
        <v>0</v>
      </c>
      <c r="AE33" s="471">
        <v>0</v>
      </c>
      <c r="AF33" s="471">
        <v>104.98113207547169</v>
      </c>
      <c r="AG33" s="471">
        <v>1.0094339622641506</v>
      </c>
      <c r="AH33" s="471">
        <v>1.0094339622641506</v>
      </c>
      <c r="AI33" s="471">
        <v>0</v>
      </c>
      <c r="AJ33" s="471">
        <v>0</v>
      </c>
      <c r="AK33" s="471">
        <v>0</v>
      </c>
      <c r="AL33" s="471">
        <v>0</v>
      </c>
      <c r="AM33" s="471">
        <v>0</v>
      </c>
      <c r="AN33" s="471">
        <v>0</v>
      </c>
      <c r="AO33" s="471">
        <v>0</v>
      </c>
      <c r="AP33" s="471">
        <v>0</v>
      </c>
      <c r="AQ33" s="471">
        <v>0</v>
      </c>
      <c r="AR33" s="471">
        <v>0</v>
      </c>
      <c r="AS33" s="471">
        <v>0</v>
      </c>
      <c r="AT33" s="471">
        <v>1.2022471910112384</v>
      </c>
      <c r="AU33" s="471">
        <v>1.2022471910112384</v>
      </c>
      <c r="AV33" s="471">
        <v>1.2022471910112384</v>
      </c>
      <c r="AW33" s="471">
        <v>0</v>
      </c>
      <c r="AX33" s="471">
        <v>0</v>
      </c>
      <c r="AY33" s="471">
        <v>0</v>
      </c>
      <c r="AZ33" s="471">
        <v>0</v>
      </c>
      <c r="BA33" s="471">
        <v>27.223529411764662</v>
      </c>
      <c r="BB33" s="471">
        <v>32.72941176470583</v>
      </c>
      <c r="BC33" s="471">
        <v>0</v>
      </c>
      <c r="BD33" s="471">
        <v>0</v>
      </c>
      <c r="BE33" s="471">
        <v>0</v>
      </c>
      <c r="BF33" s="471">
        <v>0</v>
      </c>
      <c r="BG33" s="471">
        <v>0</v>
      </c>
      <c r="BH33" s="471">
        <v>0</v>
      </c>
      <c r="BI33" s="471">
        <v>0</v>
      </c>
      <c r="BJ33" s="471">
        <v>1.2652940142857101</v>
      </c>
      <c r="BK33" s="471">
        <v>0</v>
      </c>
      <c r="BL33" s="471">
        <v>0</v>
      </c>
      <c r="BM33" s="471">
        <v>1</v>
      </c>
      <c r="BN33" s="471">
        <v>0</v>
      </c>
      <c r="BO33" s="284"/>
      <c r="BP33" s="284"/>
      <c r="BQ33" s="284"/>
      <c r="BS33" s="471">
        <v>107</v>
      </c>
    </row>
    <row r="34" spans="1:71" ht="15" hidden="1" x14ac:dyDescent="0.25">
      <c r="A34" s="467">
        <v>314</v>
      </c>
      <c r="B34" s="467">
        <v>124597</v>
      </c>
      <c r="C34" s="467">
        <v>9352095</v>
      </c>
      <c r="D34" s="468" t="s">
        <v>295</v>
      </c>
      <c r="E34" s="469" t="s">
        <v>40</v>
      </c>
      <c r="F34" s="470">
        <v>0</v>
      </c>
      <c r="G34" s="471">
        <v>1</v>
      </c>
      <c r="H34" s="471">
        <v>0</v>
      </c>
      <c r="I34" s="471">
        <v>0</v>
      </c>
      <c r="J34" s="471">
        <v>7</v>
      </c>
      <c r="K34" s="471">
        <v>0</v>
      </c>
      <c r="L34" s="471">
        <v>0</v>
      </c>
      <c r="M34" s="471">
        <v>0</v>
      </c>
      <c r="N34" s="471">
        <v>168</v>
      </c>
      <c r="O34" s="471">
        <v>168</v>
      </c>
      <c r="P34" s="471">
        <v>20</v>
      </c>
      <c r="Q34" s="471">
        <v>148</v>
      </c>
      <c r="R34" s="471">
        <v>0</v>
      </c>
      <c r="S34" s="471">
        <v>0</v>
      </c>
      <c r="T34" s="471">
        <v>0</v>
      </c>
      <c r="U34" s="471">
        <v>0</v>
      </c>
      <c r="V34" s="471">
        <v>0</v>
      </c>
      <c r="W34" s="471">
        <v>0</v>
      </c>
      <c r="X34" s="471">
        <v>0</v>
      </c>
      <c r="Y34" s="471">
        <v>0</v>
      </c>
      <c r="Z34" s="471">
        <v>168</v>
      </c>
      <c r="AA34" s="471">
        <v>24</v>
      </c>
      <c r="AB34" s="471">
        <v>27.00000000000005</v>
      </c>
      <c r="AC34" s="471">
        <v>50.503067484662573</v>
      </c>
      <c r="AD34" s="471">
        <v>0</v>
      </c>
      <c r="AE34" s="471">
        <v>0</v>
      </c>
      <c r="AF34" s="471">
        <v>163.99999999999997</v>
      </c>
      <c r="AG34" s="471">
        <v>3.0000000000000075</v>
      </c>
      <c r="AH34" s="471">
        <v>0</v>
      </c>
      <c r="AI34" s="471">
        <v>0.99999999999999967</v>
      </c>
      <c r="AJ34" s="471">
        <v>0</v>
      </c>
      <c r="AK34" s="471">
        <v>0</v>
      </c>
      <c r="AL34" s="471">
        <v>0</v>
      </c>
      <c r="AM34" s="471">
        <v>0</v>
      </c>
      <c r="AN34" s="471">
        <v>0</v>
      </c>
      <c r="AO34" s="471">
        <v>0</v>
      </c>
      <c r="AP34" s="471">
        <v>0</v>
      </c>
      <c r="AQ34" s="471">
        <v>0</v>
      </c>
      <c r="AR34" s="471">
        <v>0</v>
      </c>
      <c r="AS34" s="471">
        <v>0</v>
      </c>
      <c r="AT34" s="471">
        <v>0</v>
      </c>
      <c r="AU34" s="471">
        <v>1.1351351351351355</v>
      </c>
      <c r="AV34" s="471">
        <v>2.270270270270268</v>
      </c>
      <c r="AW34" s="471">
        <v>0</v>
      </c>
      <c r="AX34" s="471">
        <v>0</v>
      </c>
      <c r="AY34" s="471">
        <v>0</v>
      </c>
      <c r="AZ34" s="471">
        <v>1.0306748466257669</v>
      </c>
      <c r="BA34" s="471">
        <v>68.861111111111143</v>
      </c>
      <c r="BB34" s="471">
        <v>78.1666666666667</v>
      </c>
      <c r="BC34" s="471">
        <v>0</v>
      </c>
      <c r="BD34" s="471">
        <v>0</v>
      </c>
      <c r="BE34" s="471">
        <v>0</v>
      </c>
      <c r="BF34" s="471">
        <v>0</v>
      </c>
      <c r="BG34" s="471">
        <v>0</v>
      </c>
      <c r="BH34" s="471">
        <v>2.1999999999999829</v>
      </c>
      <c r="BI34" s="471">
        <v>0</v>
      </c>
      <c r="BJ34" s="471">
        <v>1.0746266234374999</v>
      </c>
      <c r="BK34" s="471">
        <v>0</v>
      </c>
      <c r="BL34" s="471">
        <v>0</v>
      </c>
      <c r="BM34" s="471">
        <v>1</v>
      </c>
      <c r="BN34" s="471">
        <v>0</v>
      </c>
      <c r="BO34" s="284"/>
      <c r="BP34" s="284"/>
      <c r="BQ34" s="284"/>
      <c r="BS34" s="471">
        <v>168</v>
      </c>
    </row>
    <row r="35" spans="1:71" ht="15" hidden="1" x14ac:dyDescent="0.25">
      <c r="A35" s="467">
        <v>318</v>
      </c>
      <c r="B35" s="467">
        <v>124602</v>
      </c>
      <c r="C35" s="467">
        <v>9352101</v>
      </c>
      <c r="D35" s="468" t="s">
        <v>298</v>
      </c>
      <c r="E35" s="469" t="s">
        <v>40</v>
      </c>
      <c r="F35" s="470">
        <v>0</v>
      </c>
      <c r="G35" s="471">
        <v>1</v>
      </c>
      <c r="H35" s="471">
        <v>0</v>
      </c>
      <c r="I35" s="471">
        <v>0</v>
      </c>
      <c r="J35" s="471">
        <v>7</v>
      </c>
      <c r="K35" s="471">
        <v>0</v>
      </c>
      <c r="L35" s="471">
        <v>0</v>
      </c>
      <c r="M35" s="471">
        <v>0</v>
      </c>
      <c r="N35" s="471">
        <v>56</v>
      </c>
      <c r="O35" s="471">
        <v>56</v>
      </c>
      <c r="P35" s="471">
        <v>8</v>
      </c>
      <c r="Q35" s="471">
        <v>48</v>
      </c>
      <c r="R35" s="471">
        <v>0</v>
      </c>
      <c r="S35" s="471">
        <v>0</v>
      </c>
      <c r="T35" s="471">
        <v>0</v>
      </c>
      <c r="U35" s="471">
        <v>0</v>
      </c>
      <c r="V35" s="471">
        <v>0</v>
      </c>
      <c r="W35" s="471">
        <v>0</v>
      </c>
      <c r="X35" s="471">
        <v>0</v>
      </c>
      <c r="Y35" s="471">
        <v>0</v>
      </c>
      <c r="Z35" s="471">
        <v>56</v>
      </c>
      <c r="AA35" s="471">
        <v>8</v>
      </c>
      <c r="AB35" s="471">
        <v>0</v>
      </c>
      <c r="AC35" s="471">
        <v>7.593220338983051</v>
      </c>
      <c r="AD35" s="471">
        <v>0</v>
      </c>
      <c r="AE35" s="471">
        <v>0</v>
      </c>
      <c r="AF35" s="471">
        <v>56</v>
      </c>
      <c r="AG35" s="471">
        <v>0</v>
      </c>
      <c r="AH35" s="471">
        <v>0</v>
      </c>
      <c r="AI35" s="471">
        <v>0</v>
      </c>
      <c r="AJ35" s="471">
        <v>0</v>
      </c>
      <c r="AK35" s="471">
        <v>0</v>
      </c>
      <c r="AL35" s="471">
        <v>0</v>
      </c>
      <c r="AM35" s="471">
        <v>0</v>
      </c>
      <c r="AN35" s="471">
        <v>0</v>
      </c>
      <c r="AO35" s="471">
        <v>0</v>
      </c>
      <c r="AP35" s="471">
        <v>0</v>
      </c>
      <c r="AQ35" s="471">
        <v>0</v>
      </c>
      <c r="AR35" s="471">
        <v>0</v>
      </c>
      <c r="AS35" s="471">
        <v>0</v>
      </c>
      <c r="AT35" s="471">
        <v>1.1666666666666647</v>
      </c>
      <c r="AU35" s="471">
        <v>1.1666666666666647</v>
      </c>
      <c r="AV35" s="471">
        <v>1.1666666666666647</v>
      </c>
      <c r="AW35" s="471">
        <v>0</v>
      </c>
      <c r="AX35" s="471">
        <v>0</v>
      </c>
      <c r="AY35" s="471">
        <v>0</v>
      </c>
      <c r="AZ35" s="471">
        <v>0</v>
      </c>
      <c r="BA35" s="471">
        <v>22.325581395348816</v>
      </c>
      <c r="BB35" s="471">
        <v>26.046511627906952</v>
      </c>
      <c r="BC35" s="471">
        <v>0</v>
      </c>
      <c r="BD35" s="471">
        <v>0</v>
      </c>
      <c r="BE35" s="471">
        <v>0</v>
      </c>
      <c r="BF35" s="471">
        <v>0</v>
      </c>
      <c r="BG35" s="471">
        <v>0</v>
      </c>
      <c r="BH35" s="471">
        <v>0</v>
      </c>
      <c r="BI35" s="471">
        <v>0</v>
      </c>
      <c r="BJ35" s="471">
        <v>1.9951959988505801</v>
      </c>
      <c r="BK35" s="471">
        <v>0</v>
      </c>
      <c r="BL35" s="471">
        <v>0</v>
      </c>
      <c r="BM35" s="471">
        <v>1</v>
      </c>
      <c r="BN35" s="471">
        <v>0</v>
      </c>
      <c r="BO35" s="284"/>
      <c r="BP35" s="284"/>
      <c r="BQ35" s="284"/>
      <c r="BS35" s="471">
        <v>56</v>
      </c>
    </row>
    <row r="36" spans="1:71" ht="15" hidden="1" x14ac:dyDescent="0.25">
      <c r="A36" s="467">
        <v>494</v>
      </c>
      <c r="B36" s="467">
        <v>124604</v>
      </c>
      <c r="C36" s="467">
        <v>9352105</v>
      </c>
      <c r="D36" s="468" t="s">
        <v>398</v>
      </c>
      <c r="E36" s="469" t="s">
        <v>40</v>
      </c>
      <c r="F36" s="470">
        <v>0</v>
      </c>
      <c r="G36" s="471">
        <v>1</v>
      </c>
      <c r="H36" s="471">
        <v>0</v>
      </c>
      <c r="I36" s="471">
        <v>0</v>
      </c>
      <c r="J36" s="471">
        <v>7</v>
      </c>
      <c r="K36" s="471">
        <v>0</v>
      </c>
      <c r="L36" s="471">
        <v>0</v>
      </c>
      <c r="M36" s="471">
        <v>0</v>
      </c>
      <c r="N36" s="471">
        <v>123</v>
      </c>
      <c r="O36" s="471">
        <v>123</v>
      </c>
      <c r="P36" s="471">
        <v>23</v>
      </c>
      <c r="Q36" s="471">
        <v>100</v>
      </c>
      <c r="R36" s="471">
        <v>0</v>
      </c>
      <c r="S36" s="471">
        <v>0</v>
      </c>
      <c r="T36" s="471">
        <v>0</v>
      </c>
      <c r="U36" s="471">
        <v>0</v>
      </c>
      <c r="V36" s="471">
        <v>0</v>
      </c>
      <c r="W36" s="471">
        <v>0</v>
      </c>
      <c r="X36" s="471">
        <v>0</v>
      </c>
      <c r="Y36" s="471">
        <v>0</v>
      </c>
      <c r="Z36" s="471">
        <v>123</v>
      </c>
      <c r="AA36" s="471">
        <v>17.571428571428573</v>
      </c>
      <c r="AB36" s="471">
        <v>1.999999999999998</v>
      </c>
      <c r="AC36" s="471">
        <v>9.543103448275863</v>
      </c>
      <c r="AD36" s="471">
        <v>0</v>
      </c>
      <c r="AE36" s="471">
        <v>0</v>
      </c>
      <c r="AF36" s="471">
        <v>122</v>
      </c>
      <c r="AG36" s="471">
        <v>1.0000000000000002</v>
      </c>
      <c r="AH36" s="471">
        <v>0</v>
      </c>
      <c r="AI36" s="471">
        <v>0</v>
      </c>
      <c r="AJ36" s="471">
        <v>0</v>
      </c>
      <c r="AK36" s="471">
        <v>0</v>
      </c>
      <c r="AL36" s="471">
        <v>0</v>
      </c>
      <c r="AM36" s="471">
        <v>0</v>
      </c>
      <c r="AN36" s="471">
        <v>0</v>
      </c>
      <c r="AO36" s="471">
        <v>0</v>
      </c>
      <c r="AP36" s="471">
        <v>0</v>
      </c>
      <c r="AQ36" s="471">
        <v>0</v>
      </c>
      <c r="AR36" s="471">
        <v>0</v>
      </c>
      <c r="AS36" s="471">
        <v>0</v>
      </c>
      <c r="AT36" s="471">
        <v>2.46</v>
      </c>
      <c r="AU36" s="471">
        <v>4.92</v>
      </c>
      <c r="AV36" s="471">
        <v>11.07</v>
      </c>
      <c r="AW36" s="471">
        <v>0</v>
      </c>
      <c r="AX36" s="471">
        <v>0</v>
      </c>
      <c r="AY36" s="471">
        <v>0</v>
      </c>
      <c r="AZ36" s="471">
        <v>0</v>
      </c>
      <c r="BA36" s="471">
        <v>23.863636363636402</v>
      </c>
      <c r="BB36" s="471">
        <v>29.352272727272776</v>
      </c>
      <c r="BC36" s="471">
        <v>0</v>
      </c>
      <c r="BD36" s="471">
        <v>0</v>
      </c>
      <c r="BE36" s="471">
        <v>0</v>
      </c>
      <c r="BF36" s="471">
        <v>0</v>
      </c>
      <c r="BG36" s="471">
        <v>0</v>
      </c>
      <c r="BH36" s="471">
        <v>10.699999999999978</v>
      </c>
      <c r="BI36" s="471">
        <v>0</v>
      </c>
      <c r="BJ36" s="471">
        <v>2.5483698499999998</v>
      </c>
      <c r="BK36" s="471">
        <v>0</v>
      </c>
      <c r="BL36" s="471">
        <v>1</v>
      </c>
      <c r="BM36" s="471">
        <v>1</v>
      </c>
      <c r="BN36" s="471">
        <v>0</v>
      </c>
      <c r="BO36" s="284"/>
      <c r="BP36" s="284"/>
      <c r="BQ36" s="284"/>
      <c r="BS36" s="471">
        <v>123</v>
      </c>
    </row>
    <row r="37" spans="1:71" ht="15" hidden="1" x14ac:dyDescent="0.25">
      <c r="A37" s="467">
        <v>97</v>
      </c>
      <c r="B37" s="467">
        <v>124607</v>
      </c>
      <c r="C37" s="467">
        <v>9352108</v>
      </c>
      <c r="D37" s="468" t="s">
        <v>205</v>
      </c>
      <c r="E37" s="469" t="s">
        <v>40</v>
      </c>
      <c r="F37" s="470">
        <v>0</v>
      </c>
      <c r="G37" s="471">
        <v>1</v>
      </c>
      <c r="H37" s="471">
        <v>0</v>
      </c>
      <c r="I37" s="471">
        <v>0</v>
      </c>
      <c r="J37" s="471">
        <v>7</v>
      </c>
      <c r="K37" s="471">
        <v>0</v>
      </c>
      <c r="L37" s="471">
        <v>0</v>
      </c>
      <c r="M37" s="471">
        <v>0</v>
      </c>
      <c r="N37" s="471">
        <v>42</v>
      </c>
      <c r="O37" s="471">
        <v>42</v>
      </c>
      <c r="P37" s="471">
        <v>8</v>
      </c>
      <c r="Q37" s="471">
        <v>34</v>
      </c>
      <c r="R37" s="471">
        <v>0</v>
      </c>
      <c r="S37" s="471">
        <v>0</v>
      </c>
      <c r="T37" s="471">
        <v>0</v>
      </c>
      <c r="U37" s="471">
        <v>0</v>
      </c>
      <c r="V37" s="471">
        <v>0</v>
      </c>
      <c r="W37" s="471">
        <v>0</v>
      </c>
      <c r="X37" s="471">
        <v>0</v>
      </c>
      <c r="Y37" s="471">
        <v>0</v>
      </c>
      <c r="Z37" s="471">
        <v>42</v>
      </c>
      <c r="AA37" s="471">
        <v>6</v>
      </c>
      <c r="AB37" s="471">
        <v>6.0000000000000053</v>
      </c>
      <c r="AC37" s="471">
        <v>14.318181818181817</v>
      </c>
      <c r="AD37" s="471">
        <v>0</v>
      </c>
      <c r="AE37" s="471">
        <v>0</v>
      </c>
      <c r="AF37" s="471">
        <v>40.999999999999993</v>
      </c>
      <c r="AG37" s="471">
        <v>0.99999999999999967</v>
      </c>
      <c r="AH37" s="471">
        <v>0</v>
      </c>
      <c r="AI37" s="471">
        <v>0</v>
      </c>
      <c r="AJ37" s="471">
        <v>0</v>
      </c>
      <c r="AK37" s="471">
        <v>0</v>
      </c>
      <c r="AL37" s="471">
        <v>0</v>
      </c>
      <c r="AM37" s="471">
        <v>0</v>
      </c>
      <c r="AN37" s="471">
        <v>0</v>
      </c>
      <c r="AO37" s="471">
        <v>0</v>
      </c>
      <c r="AP37" s="471">
        <v>0</v>
      </c>
      <c r="AQ37" s="471">
        <v>0</v>
      </c>
      <c r="AR37" s="471">
        <v>0</v>
      </c>
      <c r="AS37" s="471">
        <v>0</v>
      </c>
      <c r="AT37" s="471">
        <v>0</v>
      </c>
      <c r="AU37" s="471">
        <v>0</v>
      </c>
      <c r="AV37" s="471">
        <v>0</v>
      </c>
      <c r="AW37" s="471">
        <v>0</v>
      </c>
      <c r="AX37" s="471">
        <v>0</v>
      </c>
      <c r="AY37" s="471">
        <v>0</v>
      </c>
      <c r="AZ37" s="471">
        <v>0</v>
      </c>
      <c r="BA37" s="471">
        <v>16.000000000000011</v>
      </c>
      <c r="BB37" s="471">
        <v>19.764705882352956</v>
      </c>
      <c r="BC37" s="471">
        <v>0</v>
      </c>
      <c r="BD37" s="471">
        <v>0</v>
      </c>
      <c r="BE37" s="471">
        <v>0</v>
      </c>
      <c r="BF37" s="471">
        <v>0</v>
      </c>
      <c r="BG37" s="471">
        <v>0</v>
      </c>
      <c r="BH37" s="471">
        <v>3.7999999999999794</v>
      </c>
      <c r="BI37" s="471">
        <v>0</v>
      </c>
      <c r="BJ37" s="471">
        <v>2.1241452870370399</v>
      </c>
      <c r="BK37" s="471">
        <v>0</v>
      </c>
      <c r="BL37" s="471">
        <v>1</v>
      </c>
      <c r="BM37" s="471">
        <v>1</v>
      </c>
      <c r="BN37" s="471">
        <v>0</v>
      </c>
      <c r="BO37" s="284"/>
      <c r="BP37" s="284"/>
      <c r="BQ37" s="284"/>
      <c r="BS37" s="471">
        <v>42</v>
      </c>
    </row>
    <row r="38" spans="1:71" ht="15" hidden="1" x14ac:dyDescent="0.25">
      <c r="A38" s="467">
        <v>324</v>
      </c>
      <c r="B38" s="467">
        <v>124609</v>
      </c>
      <c r="C38" s="467">
        <v>9352110</v>
      </c>
      <c r="D38" s="468" t="s">
        <v>301</v>
      </c>
      <c r="E38" s="469" t="s">
        <v>40</v>
      </c>
      <c r="F38" s="470">
        <v>0</v>
      </c>
      <c r="G38" s="471">
        <v>1</v>
      </c>
      <c r="H38" s="471">
        <v>0</v>
      </c>
      <c r="I38" s="471">
        <v>0</v>
      </c>
      <c r="J38" s="471">
        <v>7</v>
      </c>
      <c r="K38" s="471">
        <v>0</v>
      </c>
      <c r="L38" s="471">
        <v>0</v>
      </c>
      <c r="M38" s="471">
        <v>0</v>
      </c>
      <c r="N38" s="471">
        <v>99</v>
      </c>
      <c r="O38" s="471">
        <v>99</v>
      </c>
      <c r="P38" s="471">
        <v>13</v>
      </c>
      <c r="Q38" s="471">
        <v>86</v>
      </c>
      <c r="R38" s="471">
        <v>0</v>
      </c>
      <c r="S38" s="471">
        <v>0</v>
      </c>
      <c r="T38" s="471">
        <v>0</v>
      </c>
      <c r="U38" s="471">
        <v>0</v>
      </c>
      <c r="V38" s="471">
        <v>0</v>
      </c>
      <c r="W38" s="471">
        <v>0</v>
      </c>
      <c r="X38" s="471">
        <v>0</v>
      </c>
      <c r="Y38" s="471">
        <v>0</v>
      </c>
      <c r="Z38" s="471">
        <v>99</v>
      </c>
      <c r="AA38" s="471">
        <v>14.142857142857142</v>
      </c>
      <c r="AB38" s="471">
        <v>13.999999999999957</v>
      </c>
      <c r="AC38" s="471">
        <v>19</v>
      </c>
      <c r="AD38" s="471">
        <v>0</v>
      </c>
      <c r="AE38" s="471">
        <v>0</v>
      </c>
      <c r="AF38" s="471">
        <v>95.000000000000043</v>
      </c>
      <c r="AG38" s="471">
        <v>0</v>
      </c>
      <c r="AH38" s="471">
        <v>0</v>
      </c>
      <c r="AI38" s="471">
        <v>2.9999999999999996</v>
      </c>
      <c r="AJ38" s="471">
        <v>0.99999999999999989</v>
      </c>
      <c r="AK38" s="471">
        <v>0</v>
      </c>
      <c r="AL38" s="471">
        <v>0</v>
      </c>
      <c r="AM38" s="471">
        <v>0</v>
      </c>
      <c r="AN38" s="471">
        <v>0</v>
      </c>
      <c r="AO38" s="471">
        <v>0</v>
      </c>
      <c r="AP38" s="471">
        <v>0</v>
      </c>
      <c r="AQ38" s="471">
        <v>0</v>
      </c>
      <c r="AR38" s="471">
        <v>0</v>
      </c>
      <c r="AS38" s="471">
        <v>0</v>
      </c>
      <c r="AT38" s="471">
        <v>0</v>
      </c>
      <c r="AU38" s="471">
        <v>0</v>
      </c>
      <c r="AV38" s="471">
        <v>0</v>
      </c>
      <c r="AW38" s="471">
        <v>0</v>
      </c>
      <c r="AX38" s="471">
        <v>0</v>
      </c>
      <c r="AY38" s="471">
        <v>0</v>
      </c>
      <c r="AZ38" s="471">
        <v>0</v>
      </c>
      <c r="BA38" s="471">
        <v>31.000000000000021</v>
      </c>
      <c r="BB38" s="471">
        <v>35.686046511627929</v>
      </c>
      <c r="BC38" s="471">
        <v>0</v>
      </c>
      <c r="BD38" s="471">
        <v>0</v>
      </c>
      <c r="BE38" s="471">
        <v>0</v>
      </c>
      <c r="BF38" s="471">
        <v>0</v>
      </c>
      <c r="BG38" s="471">
        <v>0</v>
      </c>
      <c r="BH38" s="471">
        <v>0</v>
      </c>
      <c r="BI38" s="471">
        <v>0</v>
      </c>
      <c r="BJ38" s="471">
        <v>2.09716701538462</v>
      </c>
      <c r="BK38" s="471">
        <v>0</v>
      </c>
      <c r="BL38" s="471">
        <v>1</v>
      </c>
      <c r="BM38" s="471">
        <v>1</v>
      </c>
      <c r="BN38" s="471">
        <v>0</v>
      </c>
      <c r="BO38" s="284"/>
      <c r="BP38" s="284"/>
      <c r="BQ38" s="284"/>
      <c r="BS38" s="471">
        <v>99</v>
      </c>
    </row>
    <row r="39" spans="1:71" ht="15" hidden="1" x14ac:dyDescent="0.25">
      <c r="A39" s="467">
        <v>506</v>
      </c>
      <c r="B39" s="467">
        <v>124612</v>
      </c>
      <c r="C39" s="467">
        <v>9352114</v>
      </c>
      <c r="D39" s="468" t="s">
        <v>1191</v>
      </c>
      <c r="E39" s="469" t="s">
        <v>40</v>
      </c>
      <c r="F39" s="470">
        <v>0</v>
      </c>
      <c r="G39" s="471">
        <v>1</v>
      </c>
      <c r="H39" s="471">
        <v>0</v>
      </c>
      <c r="I39" s="471">
        <v>0</v>
      </c>
      <c r="J39" s="471">
        <v>7</v>
      </c>
      <c r="K39" s="471">
        <v>0</v>
      </c>
      <c r="L39" s="471">
        <v>0</v>
      </c>
      <c r="M39" s="471">
        <v>0</v>
      </c>
      <c r="N39" s="471">
        <v>203</v>
      </c>
      <c r="O39" s="471">
        <v>203</v>
      </c>
      <c r="P39" s="471">
        <v>29</v>
      </c>
      <c r="Q39" s="471">
        <v>174</v>
      </c>
      <c r="R39" s="471">
        <v>0</v>
      </c>
      <c r="S39" s="471">
        <v>0</v>
      </c>
      <c r="T39" s="471">
        <v>0</v>
      </c>
      <c r="U39" s="471">
        <v>0</v>
      </c>
      <c r="V39" s="471">
        <v>0</v>
      </c>
      <c r="W39" s="471">
        <v>0</v>
      </c>
      <c r="X39" s="471">
        <v>0</v>
      </c>
      <c r="Y39" s="471">
        <v>0</v>
      </c>
      <c r="Z39" s="471">
        <v>203</v>
      </c>
      <c r="AA39" s="471">
        <v>29</v>
      </c>
      <c r="AB39" s="471">
        <v>19.999999999999996</v>
      </c>
      <c r="AC39" s="471">
        <v>30.45</v>
      </c>
      <c r="AD39" s="471">
        <v>0</v>
      </c>
      <c r="AE39" s="471">
        <v>0</v>
      </c>
      <c r="AF39" s="471">
        <v>195</v>
      </c>
      <c r="AG39" s="471">
        <v>5.0000000000000036</v>
      </c>
      <c r="AH39" s="471">
        <v>1.0000000000000007</v>
      </c>
      <c r="AI39" s="471">
        <v>1.9999999999999993</v>
      </c>
      <c r="AJ39" s="471">
        <v>0</v>
      </c>
      <c r="AK39" s="471">
        <v>0</v>
      </c>
      <c r="AL39" s="471">
        <v>0</v>
      </c>
      <c r="AM39" s="471">
        <v>0</v>
      </c>
      <c r="AN39" s="471">
        <v>0</v>
      </c>
      <c r="AO39" s="471">
        <v>0</v>
      </c>
      <c r="AP39" s="471">
        <v>0</v>
      </c>
      <c r="AQ39" s="471">
        <v>0</v>
      </c>
      <c r="AR39" s="471">
        <v>0</v>
      </c>
      <c r="AS39" s="471">
        <v>0</v>
      </c>
      <c r="AT39" s="471">
        <v>1.1666666666666667</v>
      </c>
      <c r="AU39" s="471">
        <v>1.1666666666666667</v>
      </c>
      <c r="AV39" s="471">
        <v>1.1666666666666667</v>
      </c>
      <c r="AW39" s="471">
        <v>0</v>
      </c>
      <c r="AX39" s="471">
        <v>0</v>
      </c>
      <c r="AY39" s="471">
        <v>0</v>
      </c>
      <c r="AZ39" s="471">
        <v>1.0150000000000001</v>
      </c>
      <c r="BA39" s="471">
        <v>44.000000000000036</v>
      </c>
      <c r="BB39" s="471">
        <v>51.333333333333371</v>
      </c>
      <c r="BC39" s="471">
        <v>0</v>
      </c>
      <c r="BD39" s="471">
        <v>0</v>
      </c>
      <c r="BE39" s="471">
        <v>0</v>
      </c>
      <c r="BF39" s="471">
        <v>0</v>
      </c>
      <c r="BG39" s="471">
        <v>0</v>
      </c>
      <c r="BH39" s="471">
        <v>0</v>
      </c>
      <c r="BI39" s="471">
        <v>0</v>
      </c>
      <c r="BJ39" s="471">
        <v>1.14927502671756</v>
      </c>
      <c r="BK39" s="471">
        <v>0</v>
      </c>
      <c r="BL39" s="471">
        <v>0</v>
      </c>
      <c r="BM39" s="471">
        <v>1</v>
      </c>
      <c r="BN39" s="471">
        <v>0</v>
      </c>
      <c r="BO39" s="284"/>
      <c r="BP39" s="284"/>
      <c r="BQ39" s="284"/>
      <c r="BS39" s="471">
        <v>203</v>
      </c>
    </row>
    <row r="40" spans="1:71" ht="15" hidden="1" x14ac:dyDescent="0.25">
      <c r="A40" s="467">
        <v>333</v>
      </c>
      <c r="B40" s="467">
        <v>124613</v>
      </c>
      <c r="C40" s="467">
        <v>9352117</v>
      </c>
      <c r="D40" s="468" t="s">
        <v>307</v>
      </c>
      <c r="E40" s="469" t="s">
        <v>40</v>
      </c>
      <c r="F40" s="470">
        <v>0</v>
      </c>
      <c r="G40" s="471">
        <v>1</v>
      </c>
      <c r="H40" s="471">
        <v>0</v>
      </c>
      <c r="I40" s="471">
        <v>0</v>
      </c>
      <c r="J40" s="471">
        <v>7</v>
      </c>
      <c r="K40" s="471">
        <v>0</v>
      </c>
      <c r="L40" s="471">
        <v>0</v>
      </c>
      <c r="M40" s="471">
        <v>0</v>
      </c>
      <c r="N40" s="471">
        <v>388</v>
      </c>
      <c r="O40" s="471">
        <v>388</v>
      </c>
      <c r="P40" s="471">
        <v>51</v>
      </c>
      <c r="Q40" s="471">
        <v>337</v>
      </c>
      <c r="R40" s="471">
        <v>0</v>
      </c>
      <c r="S40" s="471">
        <v>0</v>
      </c>
      <c r="T40" s="471">
        <v>0</v>
      </c>
      <c r="U40" s="471">
        <v>0</v>
      </c>
      <c r="V40" s="471">
        <v>0</v>
      </c>
      <c r="W40" s="471">
        <v>0</v>
      </c>
      <c r="X40" s="471">
        <v>0</v>
      </c>
      <c r="Y40" s="471">
        <v>0</v>
      </c>
      <c r="Z40" s="471">
        <v>388</v>
      </c>
      <c r="AA40" s="471">
        <v>55.428571428571431</v>
      </c>
      <c r="AB40" s="471">
        <v>27.999999999999982</v>
      </c>
      <c r="AC40" s="471">
        <v>60.467532467532465</v>
      </c>
      <c r="AD40" s="471">
        <v>0</v>
      </c>
      <c r="AE40" s="471">
        <v>0</v>
      </c>
      <c r="AF40" s="471">
        <v>312.99999999999994</v>
      </c>
      <c r="AG40" s="471">
        <v>10.999999999999991</v>
      </c>
      <c r="AH40" s="471">
        <v>51.999999999999986</v>
      </c>
      <c r="AI40" s="471">
        <v>12.000000000000004</v>
      </c>
      <c r="AJ40" s="471">
        <v>0</v>
      </c>
      <c r="AK40" s="471">
        <v>0</v>
      </c>
      <c r="AL40" s="471">
        <v>0</v>
      </c>
      <c r="AM40" s="471">
        <v>0</v>
      </c>
      <c r="AN40" s="471">
        <v>0</v>
      </c>
      <c r="AO40" s="471">
        <v>0</v>
      </c>
      <c r="AP40" s="471">
        <v>0</v>
      </c>
      <c r="AQ40" s="471">
        <v>0</v>
      </c>
      <c r="AR40" s="471">
        <v>0</v>
      </c>
      <c r="AS40" s="471">
        <v>0</v>
      </c>
      <c r="AT40" s="471">
        <v>2.3026706231454015</v>
      </c>
      <c r="AU40" s="471">
        <v>4.605341246290795</v>
      </c>
      <c r="AV40" s="471">
        <v>4.605341246290795</v>
      </c>
      <c r="AW40" s="471">
        <v>0</v>
      </c>
      <c r="AX40" s="471">
        <v>0</v>
      </c>
      <c r="AY40" s="471">
        <v>0</v>
      </c>
      <c r="AZ40" s="471">
        <v>5.0389610389610393</v>
      </c>
      <c r="BA40" s="471">
        <v>128.1407185628743</v>
      </c>
      <c r="BB40" s="471">
        <v>147.53293413173657</v>
      </c>
      <c r="BC40" s="471">
        <v>0</v>
      </c>
      <c r="BD40" s="471">
        <v>0</v>
      </c>
      <c r="BE40" s="471">
        <v>0</v>
      </c>
      <c r="BF40" s="471">
        <v>0</v>
      </c>
      <c r="BG40" s="471">
        <v>0</v>
      </c>
      <c r="BH40" s="471">
        <v>0</v>
      </c>
      <c r="BI40" s="471">
        <v>0</v>
      </c>
      <c r="BJ40" s="471">
        <v>0.86194434487632499</v>
      </c>
      <c r="BK40" s="471">
        <v>0</v>
      </c>
      <c r="BL40" s="471">
        <v>0</v>
      </c>
      <c r="BM40" s="471">
        <v>1</v>
      </c>
      <c r="BN40" s="471">
        <v>0</v>
      </c>
      <c r="BO40" s="284"/>
      <c r="BP40" s="284"/>
      <c r="BQ40" s="284"/>
      <c r="BS40" s="471">
        <v>388</v>
      </c>
    </row>
    <row r="41" spans="1:71" ht="15" hidden="1" x14ac:dyDescent="0.25">
      <c r="A41" s="467">
        <v>332</v>
      </c>
      <c r="B41" s="467">
        <v>124614</v>
      </c>
      <c r="C41" s="467">
        <v>9352118</v>
      </c>
      <c r="D41" s="468" t="s">
        <v>306</v>
      </c>
      <c r="E41" s="469" t="s">
        <v>40</v>
      </c>
      <c r="F41" s="470">
        <v>0</v>
      </c>
      <c r="G41" s="471">
        <v>1</v>
      </c>
      <c r="H41" s="471">
        <v>0</v>
      </c>
      <c r="I41" s="471">
        <v>0</v>
      </c>
      <c r="J41" s="471">
        <v>7</v>
      </c>
      <c r="K41" s="471">
        <v>0</v>
      </c>
      <c r="L41" s="471">
        <v>0</v>
      </c>
      <c r="M41" s="471">
        <v>0</v>
      </c>
      <c r="N41" s="471">
        <v>205</v>
      </c>
      <c r="O41" s="471">
        <v>205</v>
      </c>
      <c r="P41" s="471">
        <v>25</v>
      </c>
      <c r="Q41" s="471">
        <v>180</v>
      </c>
      <c r="R41" s="471">
        <v>0</v>
      </c>
      <c r="S41" s="471">
        <v>0</v>
      </c>
      <c r="T41" s="471">
        <v>0</v>
      </c>
      <c r="U41" s="471">
        <v>0</v>
      </c>
      <c r="V41" s="471">
        <v>0</v>
      </c>
      <c r="W41" s="471">
        <v>0</v>
      </c>
      <c r="X41" s="471">
        <v>0</v>
      </c>
      <c r="Y41" s="471">
        <v>0</v>
      </c>
      <c r="Z41" s="471">
        <v>205</v>
      </c>
      <c r="AA41" s="471">
        <v>29.285714285714285</v>
      </c>
      <c r="AB41" s="471">
        <v>15.000000000000005</v>
      </c>
      <c r="AC41" s="471">
        <v>29.14691943127962</v>
      </c>
      <c r="AD41" s="471">
        <v>0</v>
      </c>
      <c r="AE41" s="471">
        <v>0</v>
      </c>
      <c r="AF41" s="471">
        <v>182.89215686274508</v>
      </c>
      <c r="AG41" s="471">
        <v>3.014705882352946</v>
      </c>
      <c r="AH41" s="471">
        <v>16.078431372549019</v>
      </c>
      <c r="AI41" s="471">
        <v>3.014705882352946</v>
      </c>
      <c r="AJ41" s="471">
        <v>0</v>
      </c>
      <c r="AK41" s="471">
        <v>0</v>
      </c>
      <c r="AL41" s="471">
        <v>0</v>
      </c>
      <c r="AM41" s="471">
        <v>0</v>
      </c>
      <c r="AN41" s="471">
        <v>0</v>
      </c>
      <c r="AO41" s="471">
        <v>0</v>
      </c>
      <c r="AP41" s="471">
        <v>0</v>
      </c>
      <c r="AQ41" s="471">
        <v>0</v>
      </c>
      <c r="AR41" s="471">
        <v>0</v>
      </c>
      <c r="AS41" s="471">
        <v>0</v>
      </c>
      <c r="AT41" s="471">
        <v>1.1388888888888897</v>
      </c>
      <c r="AU41" s="471">
        <v>1.1388888888888897</v>
      </c>
      <c r="AV41" s="471">
        <v>4.5555555555555509</v>
      </c>
      <c r="AW41" s="471">
        <v>0</v>
      </c>
      <c r="AX41" s="471">
        <v>0</v>
      </c>
      <c r="AY41" s="471">
        <v>0</v>
      </c>
      <c r="AZ41" s="471">
        <v>0.97156398104265407</v>
      </c>
      <c r="BA41" s="471">
        <v>60.340909090909136</v>
      </c>
      <c r="BB41" s="471">
        <v>68.721590909090963</v>
      </c>
      <c r="BC41" s="471">
        <v>0</v>
      </c>
      <c r="BD41" s="471">
        <v>0</v>
      </c>
      <c r="BE41" s="471">
        <v>0</v>
      </c>
      <c r="BF41" s="471">
        <v>0</v>
      </c>
      <c r="BG41" s="471">
        <v>0</v>
      </c>
      <c r="BH41" s="471">
        <v>0</v>
      </c>
      <c r="BI41" s="471">
        <v>0</v>
      </c>
      <c r="BJ41" s="471">
        <v>1.3464323167382</v>
      </c>
      <c r="BK41" s="471">
        <v>0</v>
      </c>
      <c r="BL41" s="471">
        <v>0</v>
      </c>
      <c r="BM41" s="471">
        <v>1</v>
      </c>
      <c r="BN41" s="471">
        <v>0</v>
      </c>
      <c r="BO41" s="284"/>
      <c r="BP41" s="284"/>
      <c r="BQ41" s="284"/>
      <c r="BS41" s="471">
        <v>205</v>
      </c>
    </row>
    <row r="42" spans="1:71" ht="15" hidden="1" x14ac:dyDescent="0.25">
      <c r="A42" s="467">
        <v>337</v>
      </c>
      <c r="B42" s="467">
        <v>124615</v>
      </c>
      <c r="C42" s="467">
        <v>9352121</v>
      </c>
      <c r="D42" s="468" t="s">
        <v>308</v>
      </c>
      <c r="E42" s="469" t="s">
        <v>40</v>
      </c>
      <c r="F42" s="470">
        <v>0</v>
      </c>
      <c r="G42" s="471">
        <v>1</v>
      </c>
      <c r="H42" s="471">
        <v>0</v>
      </c>
      <c r="I42" s="471">
        <v>0</v>
      </c>
      <c r="J42" s="471">
        <v>7</v>
      </c>
      <c r="K42" s="471">
        <v>0</v>
      </c>
      <c r="L42" s="471">
        <v>0</v>
      </c>
      <c r="M42" s="471">
        <v>0</v>
      </c>
      <c r="N42" s="471">
        <v>100</v>
      </c>
      <c r="O42" s="471">
        <v>100</v>
      </c>
      <c r="P42" s="471">
        <v>14</v>
      </c>
      <c r="Q42" s="471">
        <v>86</v>
      </c>
      <c r="R42" s="471">
        <v>0</v>
      </c>
      <c r="S42" s="471">
        <v>0</v>
      </c>
      <c r="T42" s="471">
        <v>0</v>
      </c>
      <c r="U42" s="471">
        <v>0</v>
      </c>
      <c r="V42" s="471">
        <v>0</v>
      </c>
      <c r="W42" s="471">
        <v>0</v>
      </c>
      <c r="X42" s="471">
        <v>0</v>
      </c>
      <c r="Y42" s="471">
        <v>0</v>
      </c>
      <c r="Z42" s="471">
        <v>100</v>
      </c>
      <c r="AA42" s="471">
        <v>14.285714285714286</v>
      </c>
      <c r="AB42" s="471">
        <v>7.0000000000000009</v>
      </c>
      <c r="AC42" s="471">
        <v>8.6538461538461533</v>
      </c>
      <c r="AD42" s="471">
        <v>0</v>
      </c>
      <c r="AE42" s="471">
        <v>0</v>
      </c>
      <c r="AF42" s="471">
        <v>81</v>
      </c>
      <c r="AG42" s="471">
        <v>1</v>
      </c>
      <c r="AH42" s="471">
        <v>12</v>
      </c>
      <c r="AI42" s="471">
        <v>3</v>
      </c>
      <c r="AJ42" s="471">
        <v>3</v>
      </c>
      <c r="AK42" s="471">
        <v>0</v>
      </c>
      <c r="AL42" s="471">
        <v>0</v>
      </c>
      <c r="AM42" s="471">
        <v>0</v>
      </c>
      <c r="AN42" s="471">
        <v>0</v>
      </c>
      <c r="AO42" s="471">
        <v>0</v>
      </c>
      <c r="AP42" s="471">
        <v>0</v>
      </c>
      <c r="AQ42" s="471">
        <v>0</v>
      </c>
      <c r="AR42" s="471">
        <v>0</v>
      </c>
      <c r="AS42" s="471">
        <v>0</v>
      </c>
      <c r="AT42" s="471">
        <v>0</v>
      </c>
      <c r="AU42" s="471">
        <v>0</v>
      </c>
      <c r="AV42" s="471">
        <v>0</v>
      </c>
      <c r="AW42" s="471">
        <v>0</v>
      </c>
      <c r="AX42" s="471">
        <v>0</v>
      </c>
      <c r="AY42" s="471">
        <v>0</v>
      </c>
      <c r="AZ42" s="471">
        <v>0</v>
      </c>
      <c r="BA42" s="471">
        <v>29.365853658536555</v>
      </c>
      <c r="BB42" s="471">
        <v>34.146341463414601</v>
      </c>
      <c r="BC42" s="471">
        <v>0</v>
      </c>
      <c r="BD42" s="471">
        <v>0</v>
      </c>
      <c r="BE42" s="471">
        <v>0</v>
      </c>
      <c r="BF42" s="471">
        <v>0</v>
      </c>
      <c r="BG42" s="471">
        <v>0</v>
      </c>
      <c r="BH42" s="471">
        <v>0.99999999999999956</v>
      </c>
      <c r="BI42" s="471">
        <v>0</v>
      </c>
      <c r="BJ42" s="471">
        <v>2.0771397674418601</v>
      </c>
      <c r="BK42" s="471">
        <v>0</v>
      </c>
      <c r="BL42" s="471">
        <v>1</v>
      </c>
      <c r="BM42" s="471">
        <v>1</v>
      </c>
      <c r="BN42" s="471">
        <v>0</v>
      </c>
      <c r="BO42" s="284"/>
      <c r="BP42" s="284"/>
      <c r="BQ42" s="284"/>
      <c r="BS42" s="471">
        <v>100</v>
      </c>
    </row>
    <row r="43" spans="1:71" ht="15" hidden="1" x14ac:dyDescent="0.25">
      <c r="A43" s="467">
        <v>339</v>
      </c>
      <c r="B43" s="467">
        <v>124618</v>
      </c>
      <c r="C43" s="467">
        <v>9352124</v>
      </c>
      <c r="D43" s="468" t="s">
        <v>310</v>
      </c>
      <c r="E43" s="469" t="s">
        <v>40</v>
      </c>
      <c r="F43" s="470">
        <v>0</v>
      </c>
      <c r="G43" s="471">
        <v>1</v>
      </c>
      <c r="H43" s="471">
        <v>0</v>
      </c>
      <c r="I43" s="471">
        <v>0</v>
      </c>
      <c r="J43" s="471">
        <v>7</v>
      </c>
      <c r="K43" s="471">
        <v>0</v>
      </c>
      <c r="L43" s="471">
        <v>0</v>
      </c>
      <c r="M43" s="471">
        <v>0</v>
      </c>
      <c r="N43" s="471">
        <v>96</v>
      </c>
      <c r="O43" s="471">
        <v>96</v>
      </c>
      <c r="P43" s="471">
        <v>15</v>
      </c>
      <c r="Q43" s="471">
        <v>81</v>
      </c>
      <c r="R43" s="471">
        <v>0</v>
      </c>
      <c r="S43" s="471">
        <v>0</v>
      </c>
      <c r="T43" s="471">
        <v>0</v>
      </c>
      <c r="U43" s="471">
        <v>0</v>
      </c>
      <c r="V43" s="471">
        <v>0</v>
      </c>
      <c r="W43" s="471">
        <v>0</v>
      </c>
      <c r="X43" s="471">
        <v>0</v>
      </c>
      <c r="Y43" s="471">
        <v>0</v>
      </c>
      <c r="Z43" s="471">
        <v>96</v>
      </c>
      <c r="AA43" s="471">
        <v>13.714285714285714</v>
      </c>
      <c r="AB43" s="471">
        <v>3</v>
      </c>
      <c r="AC43" s="471">
        <v>3.6923076923076925</v>
      </c>
      <c r="AD43" s="471">
        <v>0</v>
      </c>
      <c r="AE43" s="471">
        <v>0</v>
      </c>
      <c r="AF43" s="471">
        <v>93</v>
      </c>
      <c r="AG43" s="471">
        <v>0</v>
      </c>
      <c r="AH43" s="471">
        <v>0</v>
      </c>
      <c r="AI43" s="471">
        <v>0</v>
      </c>
      <c r="AJ43" s="471">
        <v>1.0000000000000033</v>
      </c>
      <c r="AK43" s="471">
        <v>1.9999999999999969</v>
      </c>
      <c r="AL43" s="471">
        <v>0</v>
      </c>
      <c r="AM43" s="471">
        <v>0</v>
      </c>
      <c r="AN43" s="471">
        <v>0</v>
      </c>
      <c r="AO43" s="471">
        <v>0</v>
      </c>
      <c r="AP43" s="471">
        <v>0</v>
      </c>
      <c r="AQ43" s="471">
        <v>0</v>
      </c>
      <c r="AR43" s="471">
        <v>0</v>
      </c>
      <c r="AS43" s="471">
        <v>0</v>
      </c>
      <c r="AT43" s="471">
        <v>0</v>
      </c>
      <c r="AU43" s="471">
        <v>0</v>
      </c>
      <c r="AV43" s="471">
        <v>0</v>
      </c>
      <c r="AW43" s="471">
        <v>0</v>
      </c>
      <c r="AX43" s="471">
        <v>0</v>
      </c>
      <c r="AY43" s="471">
        <v>0</v>
      </c>
      <c r="AZ43" s="471">
        <v>0</v>
      </c>
      <c r="BA43" s="471">
        <v>22.846153846153843</v>
      </c>
      <c r="BB43" s="471">
        <v>27.076923076923073</v>
      </c>
      <c r="BC43" s="471">
        <v>0</v>
      </c>
      <c r="BD43" s="471">
        <v>0</v>
      </c>
      <c r="BE43" s="471">
        <v>0</v>
      </c>
      <c r="BF43" s="471">
        <v>0</v>
      </c>
      <c r="BG43" s="471">
        <v>0</v>
      </c>
      <c r="BH43" s="471">
        <v>0</v>
      </c>
      <c r="BI43" s="471">
        <v>0</v>
      </c>
      <c r="BJ43" s="471">
        <v>1.5560646376623399</v>
      </c>
      <c r="BK43" s="471">
        <v>0</v>
      </c>
      <c r="BL43" s="471">
        <v>0</v>
      </c>
      <c r="BM43" s="471">
        <v>1</v>
      </c>
      <c r="BN43" s="471">
        <v>0</v>
      </c>
      <c r="BO43" s="284"/>
      <c r="BP43" s="284"/>
      <c r="BQ43" s="284"/>
      <c r="BS43" s="471">
        <v>96</v>
      </c>
    </row>
    <row r="44" spans="1:71" ht="15" hidden="1" x14ac:dyDescent="0.25">
      <c r="A44" s="467">
        <v>342</v>
      </c>
      <c r="B44" s="467">
        <v>124619</v>
      </c>
      <c r="C44" s="467">
        <v>9352125</v>
      </c>
      <c r="D44" s="468" t="s">
        <v>312</v>
      </c>
      <c r="E44" s="469" t="s">
        <v>40</v>
      </c>
      <c r="F44" s="470">
        <v>0</v>
      </c>
      <c r="G44" s="471">
        <v>1</v>
      </c>
      <c r="H44" s="471">
        <v>0</v>
      </c>
      <c r="I44" s="471">
        <v>0</v>
      </c>
      <c r="J44" s="471">
        <v>7</v>
      </c>
      <c r="K44" s="471">
        <v>0</v>
      </c>
      <c r="L44" s="471">
        <v>0</v>
      </c>
      <c r="M44" s="471">
        <v>0</v>
      </c>
      <c r="N44" s="471">
        <v>206</v>
      </c>
      <c r="O44" s="471">
        <v>206</v>
      </c>
      <c r="P44" s="471">
        <v>30</v>
      </c>
      <c r="Q44" s="471">
        <v>176</v>
      </c>
      <c r="R44" s="471">
        <v>0</v>
      </c>
      <c r="S44" s="471">
        <v>0</v>
      </c>
      <c r="T44" s="471">
        <v>0</v>
      </c>
      <c r="U44" s="471">
        <v>0</v>
      </c>
      <c r="V44" s="471">
        <v>0</v>
      </c>
      <c r="W44" s="471">
        <v>0</v>
      </c>
      <c r="X44" s="471">
        <v>0</v>
      </c>
      <c r="Y44" s="471">
        <v>0</v>
      </c>
      <c r="Z44" s="471">
        <v>206</v>
      </c>
      <c r="AA44" s="471">
        <v>29.428571428571427</v>
      </c>
      <c r="AB44" s="471">
        <v>20</v>
      </c>
      <c r="AC44" s="471">
        <v>30.999999999999996</v>
      </c>
      <c r="AD44" s="471">
        <v>0</v>
      </c>
      <c r="AE44" s="471">
        <v>0</v>
      </c>
      <c r="AF44" s="471">
        <v>196.95609756097568</v>
      </c>
      <c r="AG44" s="471">
        <v>7.0341463414634084</v>
      </c>
      <c r="AH44" s="471">
        <v>1.0048780487804867</v>
      </c>
      <c r="AI44" s="471">
        <v>0</v>
      </c>
      <c r="AJ44" s="471">
        <v>1.0048780487804867</v>
      </c>
      <c r="AK44" s="471">
        <v>0</v>
      </c>
      <c r="AL44" s="471">
        <v>0</v>
      </c>
      <c r="AM44" s="471">
        <v>0</v>
      </c>
      <c r="AN44" s="471">
        <v>0</v>
      </c>
      <c r="AO44" s="471">
        <v>0</v>
      </c>
      <c r="AP44" s="471">
        <v>0</v>
      </c>
      <c r="AQ44" s="471">
        <v>0</v>
      </c>
      <c r="AR44" s="471">
        <v>0</v>
      </c>
      <c r="AS44" s="471">
        <v>0</v>
      </c>
      <c r="AT44" s="471">
        <v>0</v>
      </c>
      <c r="AU44" s="471">
        <v>0</v>
      </c>
      <c r="AV44" s="471">
        <v>5.8857142857142914</v>
      </c>
      <c r="AW44" s="471">
        <v>0</v>
      </c>
      <c r="AX44" s="471">
        <v>0</v>
      </c>
      <c r="AY44" s="471">
        <v>0</v>
      </c>
      <c r="AZ44" s="471">
        <v>0.99999999999999989</v>
      </c>
      <c r="BA44" s="471">
        <v>57.302325581395316</v>
      </c>
      <c r="BB44" s="471">
        <v>67.069767441860421</v>
      </c>
      <c r="BC44" s="471">
        <v>0</v>
      </c>
      <c r="BD44" s="471">
        <v>0</v>
      </c>
      <c r="BE44" s="471">
        <v>0</v>
      </c>
      <c r="BF44" s="471">
        <v>0</v>
      </c>
      <c r="BG44" s="471">
        <v>0</v>
      </c>
      <c r="BH44" s="471">
        <v>0</v>
      </c>
      <c r="BI44" s="471">
        <v>0</v>
      </c>
      <c r="BJ44" s="471">
        <v>0.54492203575418996</v>
      </c>
      <c r="BK44" s="471">
        <v>0</v>
      </c>
      <c r="BL44" s="471">
        <v>0</v>
      </c>
      <c r="BM44" s="471">
        <v>1</v>
      </c>
      <c r="BN44" s="471">
        <v>0</v>
      </c>
      <c r="BO44" s="284"/>
      <c r="BP44" s="284"/>
      <c r="BQ44" s="284"/>
      <c r="BS44" s="471">
        <v>206</v>
      </c>
    </row>
    <row r="45" spans="1:71" ht="15" hidden="1" x14ac:dyDescent="0.25">
      <c r="A45" s="467">
        <v>502</v>
      </c>
      <c r="B45" s="467">
        <v>124622</v>
      </c>
      <c r="C45" s="467">
        <v>9352129</v>
      </c>
      <c r="D45" s="468" t="s">
        <v>403</v>
      </c>
      <c r="E45" s="469" t="s">
        <v>40</v>
      </c>
      <c r="F45" s="470">
        <v>0</v>
      </c>
      <c r="G45" s="471">
        <v>1</v>
      </c>
      <c r="H45" s="471">
        <v>0</v>
      </c>
      <c r="I45" s="471">
        <v>0</v>
      </c>
      <c r="J45" s="471">
        <v>7</v>
      </c>
      <c r="K45" s="471">
        <v>0</v>
      </c>
      <c r="L45" s="471">
        <v>0</v>
      </c>
      <c r="M45" s="471">
        <v>0</v>
      </c>
      <c r="N45" s="471">
        <v>145</v>
      </c>
      <c r="O45" s="471">
        <v>145</v>
      </c>
      <c r="P45" s="471">
        <v>14</v>
      </c>
      <c r="Q45" s="471">
        <v>131</v>
      </c>
      <c r="R45" s="471">
        <v>0</v>
      </c>
      <c r="S45" s="471">
        <v>0</v>
      </c>
      <c r="T45" s="471">
        <v>0</v>
      </c>
      <c r="U45" s="471">
        <v>0</v>
      </c>
      <c r="V45" s="471">
        <v>0</v>
      </c>
      <c r="W45" s="471">
        <v>0</v>
      </c>
      <c r="X45" s="471">
        <v>0</v>
      </c>
      <c r="Y45" s="471">
        <v>0</v>
      </c>
      <c r="Z45" s="471">
        <v>145</v>
      </c>
      <c r="AA45" s="471">
        <v>20.714285714285715</v>
      </c>
      <c r="AB45" s="471">
        <v>37.99999999999995</v>
      </c>
      <c r="AC45" s="471">
        <v>57.283950617283949</v>
      </c>
      <c r="AD45" s="471">
        <v>0</v>
      </c>
      <c r="AE45" s="471">
        <v>0</v>
      </c>
      <c r="AF45" s="471">
        <v>52.99999999999995</v>
      </c>
      <c r="AG45" s="471">
        <v>64.000000000000057</v>
      </c>
      <c r="AH45" s="471">
        <v>25.999999999999972</v>
      </c>
      <c r="AI45" s="471">
        <v>2.0000000000000053</v>
      </c>
      <c r="AJ45" s="471">
        <v>0</v>
      </c>
      <c r="AK45" s="471">
        <v>0</v>
      </c>
      <c r="AL45" s="471">
        <v>0</v>
      </c>
      <c r="AM45" s="471">
        <v>0</v>
      </c>
      <c r="AN45" s="471">
        <v>0</v>
      </c>
      <c r="AO45" s="471">
        <v>0</v>
      </c>
      <c r="AP45" s="471">
        <v>0</v>
      </c>
      <c r="AQ45" s="471">
        <v>0</v>
      </c>
      <c r="AR45" s="471">
        <v>0</v>
      </c>
      <c r="AS45" s="471">
        <v>0</v>
      </c>
      <c r="AT45" s="471">
        <v>5.5343511450381664</v>
      </c>
      <c r="AU45" s="471">
        <v>7.7480916030534361</v>
      </c>
      <c r="AV45" s="471">
        <v>13.282442748091603</v>
      </c>
      <c r="AW45" s="471">
        <v>0</v>
      </c>
      <c r="AX45" s="471">
        <v>0</v>
      </c>
      <c r="AY45" s="471">
        <v>0</v>
      </c>
      <c r="AZ45" s="471">
        <v>0.89506172839506171</v>
      </c>
      <c r="BA45" s="471">
        <v>46.94166666666662</v>
      </c>
      <c r="BB45" s="471">
        <v>51.958333333333286</v>
      </c>
      <c r="BC45" s="471">
        <v>0</v>
      </c>
      <c r="BD45" s="471">
        <v>0</v>
      </c>
      <c r="BE45" s="471">
        <v>0</v>
      </c>
      <c r="BF45" s="471">
        <v>0</v>
      </c>
      <c r="BG45" s="471">
        <v>0</v>
      </c>
      <c r="BH45" s="471">
        <v>0.500000000000005</v>
      </c>
      <c r="BI45" s="471">
        <v>0</v>
      </c>
      <c r="BJ45" s="471">
        <v>0.43762807046783597</v>
      </c>
      <c r="BK45" s="471">
        <v>0</v>
      </c>
      <c r="BL45" s="471">
        <v>0</v>
      </c>
      <c r="BM45" s="471">
        <v>1</v>
      </c>
      <c r="BN45" s="471">
        <v>0</v>
      </c>
      <c r="BO45" s="284"/>
      <c r="BP45" s="284"/>
      <c r="BQ45" s="284"/>
      <c r="BS45" s="471">
        <v>145</v>
      </c>
    </row>
    <row r="46" spans="1:71" ht="15" hidden="1" x14ac:dyDescent="0.25">
      <c r="A46" s="467">
        <v>229</v>
      </c>
      <c r="B46" s="467">
        <v>124624</v>
      </c>
      <c r="C46" s="467">
        <v>9352131</v>
      </c>
      <c r="D46" s="468" t="s">
        <v>244</v>
      </c>
      <c r="E46" s="469" t="s">
        <v>40</v>
      </c>
      <c r="F46" s="470">
        <v>0</v>
      </c>
      <c r="G46" s="471">
        <v>1</v>
      </c>
      <c r="H46" s="471">
        <v>0</v>
      </c>
      <c r="I46" s="471">
        <v>0</v>
      </c>
      <c r="J46" s="471">
        <v>4</v>
      </c>
      <c r="K46" s="471">
        <v>0</v>
      </c>
      <c r="L46" s="471">
        <v>0</v>
      </c>
      <c r="M46" s="471">
        <v>0</v>
      </c>
      <c r="N46" s="471">
        <v>345</v>
      </c>
      <c r="O46" s="471">
        <v>345</v>
      </c>
      <c r="P46" s="471">
        <v>0</v>
      </c>
      <c r="Q46" s="471">
        <v>345</v>
      </c>
      <c r="R46" s="471">
        <v>0</v>
      </c>
      <c r="S46" s="471">
        <v>0</v>
      </c>
      <c r="T46" s="471">
        <v>0</v>
      </c>
      <c r="U46" s="471">
        <v>0</v>
      </c>
      <c r="V46" s="471">
        <v>0</v>
      </c>
      <c r="W46" s="471">
        <v>0</v>
      </c>
      <c r="X46" s="471">
        <v>0</v>
      </c>
      <c r="Y46" s="471">
        <v>0</v>
      </c>
      <c r="Z46" s="471">
        <v>345</v>
      </c>
      <c r="AA46" s="471">
        <v>86.25</v>
      </c>
      <c r="AB46" s="471">
        <v>28.999999999999979</v>
      </c>
      <c r="AC46" s="471">
        <v>59.115168539325843</v>
      </c>
      <c r="AD46" s="471">
        <v>0</v>
      </c>
      <c r="AE46" s="471">
        <v>0</v>
      </c>
      <c r="AF46" s="471">
        <v>260.75581395348831</v>
      </c>
      <c r="AG46" s="471">
        <v>14.040697674418622</v>
      </c>
      <c r="AH46" s="471">
        <v>38.110465116279151</v>
      </c>
      <c r="AI46" s="471">
        <v>32.093023255813961</v>
      </c>
      <c r="AJ46" s="471">
        <v>0</v>
      </c>
      <c r="AK46" s="471">
        <v>0</v>
      </c>
      <c r="AL46" s="471">
        <v>0</v>
      </c>
      <c r="AM46" s="471">
        <v>0</v>
      </c>
      <c r="AN46" s="471">
        <v>0</v>
      </c>
      <c r="AO46" s="471">
        <v>0</v>
      </c>
      <c r="AP46" s="471">
        <v>0</v>
      </c>
      <c r="AQ46" s="471">
        <v>0</v>
      </c>
      <c r="AR46" s="471">
        <v>0</v>
      </c>
      <c r="AS46" s="471">
        <v>0</v>
      </c>
      <c r="AT46" s="471">
        <v>1.9999999999999991</v>
      </c>
      <c r="AU46" s="471">
        <v>4.9999999999999982</v>
      </c>
      <c r="AV46" s="471">
        <v>13.000000000000016</v>
      </c>
      <c r="AW46" s="471">
        <v>0</v>
      </c>
      <c r="AX46" s="471">
        <v>0</v>
      </c>
      <c r="AY46" s="471">
        <v>0</v>
      </c>
      <c r="AZ46" s="471">
        <v>0.9691011235955056</v>
      </c>
      <c r="BA46" s="471">
        <v>157.09821428571433</v>
      </c>
      <c r="BB46" s="471">
        <v>157.09821428571433</v>
      </c>
      <c r="BC46" s="471">
        <v>0</v>
      </c>
      <c r="BD46" s="471">
        <v>0</v>
      </c>
      <c r="BE46" s="471">
        <v>0</v>
      </c>
      <c r="BF46" s="471">
        <v>0</v>
      </c>
      <c r="BG46" s="471">
        <v>0</v>
      </c>
      <c r="BH46" s="471">
        <v>0</v>
      </c>
      <c r="BI46" s="471">
        <v>0</v>
      </c>
      <c r="BJ46" s="471">
        <v>0.66564721428571405</v>
      </c>
      <c r="BK46" s="471">
        <v>0</v>
      </c>
      <c r="BL46" s="471">
        <v>0</v>
      </c>
      <c r="BM46" s="471">
        <v>1</v>
      </c>
      <c r="BN46" s="471">
        <v>0</v>
      </c>
      <c r="BO46" s="284"/>
      <c r="BP46" s="284"/>
      <c r="BQ46" s="284"/>
      <c r="BS46" s="471">
        <v>345</v>
      </c>
    </row>
    <row r="47" spans="1:71" ht="15" hidden="1" x14ac:dyDescent="0.25">
      <c r="A47" s="467">
        <v>313</v>
      </c>
      <c r="B47" s="467">
        <v>124625</v>
      </c>
      <c r="C47" s="467">
        <v>9352132</v>
      </c>
      <c r="D47" s="468" t="s">
        <v>294</v>
      </c>
      <c r="E47" s="469" t="s">
        <v>40</v>
      </c>
      <c r="F47" s="470">
        <v>0</v>
      </c>
      <c r="G47" s="471">
        <v>1</v>
      </c>
      <c r="H47" s="471">
        <v>0</v>
      </c>
      <c r="I47" s="471">
        <v>0</v>
      </c>
      <c r="J47" s="471">
        <v>7</v>
      </c>
      <c r="K47" s="471">
        <v>0</v>
      </c>
      <c r="L47" s="471">
        <v>0</v>
      </c>
      <c r="M47" s="471">
        <v>0</v>
      </c>
      <c r="N47" s="471">
        <v>453</v>
      </c>
      <c r="O47" s="471">
        <v>453</v>
      </c>
      <c r="P47" s="471">
        <v>60</v>
      </c>
      <c r="Q47" s="471">
        <v>393</v>
      </c>
      <c r="R47" s="471">
        <v>0</v>
      </c>
      <c r="S47" s="471">
        <v>0</v>
      </c>
      <c r="T47" s="471">
        <v>0</v>
      </c>
      <c r="U47" s="471">
        <v>0</v>
      </c>
      <c r="V47" s="471">
        <v>0</v>
      </c>
      <c r="W47" s="471">
        <v>0</v>
      </c>
      <c r="X47" s="471">
        <v>0</v>
      </c>
      <c r="Y47" s="471">
        <v>0</v>
      </c>
      <c r="Z47" s="471">
        <v>453</v>
      </c>
      <c r="AA47" s="471">
        <v>64.714285714285708</v>
      </c>
      <c r="AB47" s="471">
        <v>30.470852017937226</v>
      </c>
      <c r="AC47" s="471">
        <v>37.835214446952598</v>
      </c>
      <c r="AD47" s="471">
        <v>0</v>
      </c>
      <c r="AE47" s="471">
        <v>0</v>
      </c>
      <c r="AF47" s="471">
        <v>443.85874439461901</v>
      </c>
      <c r="AG47" s="471">
        <v>2.0313901345291501</v>
      </c>
      <c r="AH47" s="471">
        <v>3.0470852017937227</v>
      </c>
      <c r="AI47" s="471">
        <v>1.0156950672645726</v>
      </c>
      <c r="AJ47" s="471">
        <v>3.0470852017937227</v>
      </c>
      <c r="AK47" s="471">
        <v>0</v>
      </c>
      <c r="AL47" s="471">
        <v>0</v>
      </c>
      <c r="AM47" s="471">
        <v>0</v>
      </c>
      <c r="AN47" s="471">
        <v>0</v>
      </c>
      <c r="AO47" s="471">
        <v>0</v>
      </c>
      <c r="AP47" s="471">
        <v>0</v>
      </c>
      <c r="AQ47" s="471">
        <v>0</v>
      </c>
      <c r="AR47" s="471">
        <v>0</v>
      </c>
      <c r="AS47" s="471">
        <v>0</v>
      </c>
      <c r="AT47" s="471">
        <v>3.5207253886010359</v>
      </c>
      <c r="AU47" s="471">
        <v>4.6943005181346997</v>
      </c>
      <c r="AV47" s="471">
        <v>9.3886010362694439</v>
      </c>
      <c r="AW47" s="471">
        <v>0</v>
      </c>
      <c r="AX47" s="471">
        <v>0</v>
      </c>
      <c r="AY47" s="471">
        <v>0</v>
      </c>
      <c r="AZ47" s="471">
        <v>1.0225733634311511</v>
      </c>
      <c r="BA47" s="471">
        <v>140.50259067357527</v>
      </c>
      <c r="BB47" s="471">
        <v>161.95336787564784</v>
      </c>
      <c r="BC47" s="471">
        <v>0</v>
      </c>
      <c r="BD47" s="471">
        <v>0</v>
      </c>
      <c r="BE47" s="471">
        <v>0</v>
      </c>
      <c r="BF47" s="471">
        <v>0</v>
      </c>
      <c r="BG47" s="471">
        <v>0</v>
      </c>
      <c r="BH47" s="471">
        <v>0</v>
      </c>
      <c r="BI47" s="471">
        <v>0</v>
      </c>
      <c r="BJ47" s="471">
        <v>0.66288139076923103</v>
      </c>
      <c r="BK47" s="471">
        <v>0</v>
      </c>
      <c r="BL47" s="471">
        <v>0</v>
      </c>
      <c r="BM47" s="471">
        <v>1</v>
      </c>
      <c r="BN47" s="471">
        <v>0</v>
      </c>
      <c r="BO47" s="284">
        <v>25</v>
      </c>
      <c r="BP47" s="284"/>
      <c r="BQ47" s="284"/>
      <c r="BS47" s="471">
        <v>453</v>
      </c>
    </row>
    <row r="48" spans="1:71" ht="15" hidden="1" x14ac:dyDescent="0.25">
      <c r="A48" s="467">
        <v>232</v>
      </c>
      <c r="B48" s="467">
        <v>124627</v>
      </c>
      <c r="C48" s="467">
        <v>9352134</v>
      </c>
      <c r="D48" s="468" t="s">
        <v>247</v>
      </c>
      <c r="E48" s="469" t="s">
        <v>40</v>
      </c>
      <c r="F48" s="470">
        <v>0</v>
      </c>
      <c r="G48" s="471">
        <v>1</v>
      </c>
      <c r="H48" s="471">
        <v>0</v>
      </c>
      <c r="I48" s="471">
        <v>0</v>
      </c>
      <c r="J48" s="471">
        <v>7</v>
      </c>
      <c r="K48" s="471">
        <v>0</v>
      </c>
      <c r="L48" s="471">
        <v>0</v>
      </c>
      <c r="M48" s="471">
        <v>0</v>
      </c>
      <c r="N48" s="471">
        <v>199</v>
      </c>
      <c r="O48" s="471">
        <v>199</v>
      </c>
      <c r="P48" s="471">
        <v>29</v>
      </c>
      <c r="Q48" s="471">
        <v>170</v>
      </c>
      <c r="R48" s="471">
        <v>0</v>
      </c>
      <c r="S48" s="471">
        <v>0</v>
      </c>
      <c r="T48" s="471">
        <v>0</v>
      </c>
      <c r="U48" s="471">
        <v>0</v>
      </c>
      <c r="V48" s="471">
        <v>0</v>
      </c>
      <c r="W48" s="471">
        <v>0</v>
      </c>
      <c r="X48" s="471">
        <v>0</v>
      </c>
      <c r="Y48" s="471">
        <v>0</v>
      </c>
      <c r="Z48" s="471">
        <v>199</v>
      </c>
      <c r="AA48" s="471">
        <v>28.428571428571427</v>
      </c>
      <c r="AB48" s="471">
        <v>14.999999999999991</v>
      </c>
      <c r="AC48" s="471">
        <v>29.849999999999998</v>
      </c>
      <c r="AD48" s="471">
        <v>0</v>
      </c>
      <c r="AE48" s="471">
        <v>0</v>
      </c>
      <c r="AF48" s="471">
        <v>142.00000000000003</v>
      </c>
      <c r="AG48" s="471">
        <v>8.9999999999999929</v>
      </c>
      <c r="AH48" s="471">
        <v>25.000000000000082</v>
      </c>
      <c r="AI48" s="471">
        <v>21.999999999999904</v>
      </c>
      <c r="AJ48" s="471">
        <v>0</v>
      </c>
      <c r="AK48" s="471">
        <v>0.99999999999999933</v>
      </c>
      <c r="AL48" s="471">
        <v>0</v>
      </c>
      <c r="AM48" s="471">
        <v>0</v>
      </c>
      <c r="AN48" s="471">
        <v>0</v>
      </c>
      <c r="AO48" s="471">
        <v>0</v>
      </c>
      <c r="AP48" s="471">
        <v>0</v>
      </c>
      <c r="AQ48" s="471">
        <v>0</v>
      </c>
      <c r="AR48" s="471">
        <v>0</v>
      </c>
      <c r="AS48" s="471">
        <v>0</v>
      </c>
      <c r="AT48" s="471">
        <v>2.341176470588227</v>
      </c>
      <c r="AU48" s="471">
        <v>4.6823529411764744</v>
      </c>
      <c r="AV48" s="471">
        <v>5.8529411764705976</v>
      </c>
      <c r="AW48" s="471">
        <v>0</v>
      </c>
      <c r="AX48" s="471">
        <v>0</v>
      </c>
      <c r="AY48" s="471">
        <v>0</v>
      </c>
      <c r="AZ48" s="471">
        <v>0</v>
      </c>
      <c r="BA48" s="471">
        <v>61.818181818181877</v>
      </c>
      <c r="BB48" s="471">
        <v>72.363636363636431</v>
      </c>
      <c r="BC48" s="471">
        <v>0</v>
      </c>
      <c r="BD48" s="471">
        <v>0</v>
      </c>
      <c r="BE48" s="471">
        <v>0</v>
      </c>
      <c r="BF48" s="471">
        <v>0</v>
      </c>
      <c r="BG48" s="471">
        <v>0</v>
      </c>
      <c r="BH48" s="471">
        <v>0</v>
      </c>
      <c r="BI48" s="471">
        <v>0</v>
      </c>
      <c r="BJ48" s="471">
        <v>0.56921587042253496</v>
      </c>
      <c r="BK48" s="471">
        <v>0</v>
      </c>
      <c r="BL48" s="471">
        <v>0</v>
      </c>
      <c r="BM48" s="471">
        <v>1</v>
      </c>
      <c r="BN48" s="471">
        <v>0</v>
      </c>
      <c r="BO48" s="284"/>
      <c r="BP48" s="284"/>
      <c r="BQ48" s="284"/>
      <c r="BS48" s="471">
        <v>199</v>
      </c>
    </row>
    <row r="49" spans="1:71" ht="15" hidden="1" x14ac:dyDescent="0.25">
      <c r="A49" s="467">
        <v>343</v>
      </c>
      <c r="B49" s="467">
        <v>124628</v>
      </c>
      <c r="C49" s="467">
        <v>9352135</v>
      </c>
      <c r="D49" s="468" t="s">
        <v>313</v>
      </c>
      <c r="E49" s="469" t="s">
        <v>40</v>
      </c>
      <c r="F49" s="470">
        <v>0</v>
      </c>
      <c r="G49" s="471">
        <v>1</v>
      </c>
      <c r="H49" s="471">
        <v>0</v>
      </c>
      <c r="I49" s="471">
        <v>0</v>
      </c>
      <c r="J49" s="471">
        <v>7</v>
      </c>
      <c r="K49" s="471">
        <v>0</v>
      </c>
      <c r="L49" s="471">
        <v>0</v>
      </c>
      <c r="M49" s="471">
        <v>0</v>
      </c>
      <c r="N49" s="471">
        <v>400</v>
      </c>
      <c r="O49" s="471">
        <v>400</v>
      </c>
      <c r="P49" s="471">
        <v>51</v>
      </c>
      <c r="Q49" s="471">
        <v>349</v>
      </c>
      <c r="R49" s="471">
        <v>0</v>
      </c>
      <c r="S49" s="471">
        <v>0</v>
      </c>
      <c r="T49" s="471">
        <v>0</v>
      </c>
      <c r="U49" s="471">
        <v>0</v>
      </c>
      <c r="V49" s="471">
        <v>0</v>
      </c>
      <c r="W49" s="471">
        <v>0</v>
      </c>
      <c r="X49" s="471">
        <v>0</v>
      </c>
      <c r="Y49" s="471">
        <v>0</v>
      </c>
      <c r="Z49" s="471">
        <v>400</v>
      </c>
      <c r="AA49" s="471">
        <v>57.142857142857146</v>
      </c>
      <c r="AB49" s="471">
        <v>53</v>
      </c>
      <c r="AC49" s="471">
        <v>83.208020050125313</v>
      </c>
      <c r="AD49" s="471">
        <v>0</v>
      </c>
      <c r="AE49" s="471">
        <v>0</v>
      </c>
      <c r="AF49" s="471">
        <v>271</v>
      </c>
      <c r="AG49" s="471">
        <v>127</v>
      </c>
      <c r="AH49" s="471">
        <v>1</v>
      </c>
      <c r="AI49" s="471">
        <v>1</v>
      </c>
      <c r="AJ49" s="471">
        <v>0</v>
      </c>
      <c r="AK49" s="471">
        <v>0</v>
      </c>
      <c r="AL49" s="471">
        <v>0</v>
      </c>
      <c r="AM49" s="471">
        <v>0</v>
      </c>
      <c r="AN49" s="471">
        <v>0</v>
      </c>
      <c r="AO49" s="471">
        <v>0</v>
      </c>
      <c r="AP49" s="471">
        <v>0</v>
      </c>
      <c r="AQ49" s="471">
        <v>0</v>
      </c>
      <c r="AR49" s="471">
        <v>0</v>
      </c>
      <c r="AS49" s="471">
        <v>0</v>
      </c>
      <c r="AT49" s="471">
        <v>2.2922636103151879</v>
      </c>
      <c r="AU49" s="471">
        <v>4.5845272206303598</v>
      </c>
      <c r="AV49" s="471">
        <v>6.8767908309455601</v>
      </c>
      <c r="AW49" s="471">
        <v>0</v>
      </c>
      <c r="AX49" s="471">
        <v>0</v>
      </c>
      <c r="AY49" s="471">
        <v>0</v>
      </c>
      <c r="AZ49" s="471">
        <v>0</v>
      </c>
      <c r="BA49" s="471">
        <v>115.98187311178235</v>
      </c>
      <c r="BB49" s="471">
        <v>132.93051359516602</v>
      </c>
      <c r="BC49" s="471">
        <v>0</v>
      </c>
      <c r="BD49" s="471">
        <v>0</v>
      </c>
      <c r="BE49" s="471">
        <v>0</v>
      </c>
      <c r="BF49" s="471">
        <v>0</v>
      </c>
      <c r="BG49" s="471">
        <v>0</v>
      </c>
      <c r="BH49" s="471">
        <v>0.99999999999999534</v>
      </c>
      <c r="BI49" s="471">
        <v>0</v>
      </c>
      <c r="BJ49" s="471">
        <v>0.57120360703517603</v>
      </c>
      <c r="BK49" s="471">
        <v>0</v>
      </c>
      <c r="BL49" s="471">
        <v>0</v>
      </c>
      <c r="BM49" s="471">
        <v>1</v>
      </c>
      <c r="BN49" s="471">
        <v>0</v>
      </c>
      <c r="BO49" s="284"/>
      <c r="BP49" s="284"/>
      <c r="BQ49" s="284"/>
      <c r="BS49" s="471">
        <v>400</v>
      </c>
    </row>
    <row r="50" spans="1:71" ht="15" hidden="1" x14ac:dyDescent="0.25">
      <c r="A50" s="467">
        <v>23</v>
      </c>
      <c r="B50" s="467">
        <v>124629</v>
      </c>
      <c r="C50" s="467">
        <v>9352136</v>
      </c>
      <c r="D50" s="468" t="s">
        <v>1192</v>
      </c>
      <c r="E50" s="469" t="s">
        <v>40</v>
      </c>
      <c r="F50" s="470">
        <v>0</v>
      </c>
      <c r="G50" s="471">
        <v>1</v>
      </c>
      <c r="H50" s="471">
        <v>0</v>
      </c>
      <c r="I50" s="471">
        <v>0</v>
      </c>
      <c r="J50" s="471">
        <v>7</v>
      </c>
      <c r="K50" s="471">
        <v>0</v>
      </c>
      <c r="L50" s="471">
        <v>0</v>
      </c>
      <c r="M50" s="471">
        <v>0</v>
      </c>
      <c r="N50" s="471">
        <v>139</v>
      </c>
      <c r="O50" s="471">
        <v>139</v>
      </c>
      <c r="P50" s="471">
        <v>18</v>
      </c>
      <c r="Q50" s="471">
        <v>121</v>
      </c>
      <c r="R50" s="471">
        <v>0</v>
      </c>
      <c r="S50" s="471">
        <v>0</v>
      </c>
      <c r="T50" s="471">
        <v>0</v>
      </c>
      <c r="U50" s="471">
        <v>0</v>
      </c>
      <c r="V50" s="471">
        <v>0</v>
      </c>
      <c r="W50" s="471">
        <v>0</v>
      </c>
      <c r="X50" s="471">
        <v>0</v>
      </c>
      <c r="Y50" s="471">
        <v>0</v>
      </c>
      <c r="Z50" s="471">
        <v>139</v>
      </c>
      <c r="AA50" s="471">
        <v>19.857142857142858</v>
      </c>
      <c r="AB50" s="471">
        <v>8.9999999999999982</v>
      </c>
      <c r="AC50" s="471">
        <v>13.9</v>
      </c>
      <c r="AD50" s="471">
        <v>0</v>
      </c>
      <c r="AE50" s="471">
        <v>0</v>
      </c>
      <c r="AF50" s="471">
        <v>126.00000000000001</v>
      </c>
      <c r="AG50" s="471">
        <v>12.999999999999998</v>
      </c>
      <c r="AH50" s="471">
        <v>0</v>
      </c>
      <c r="AI50" s="471">
        <v>0</v>
      </c>
      <c r="AJ50" s="471">
        <v>0</v>
      </c>
      <c r="AK50" s="471">
        <v>0</v>
      </c>
      <c r="AL50" s="471">
        <v>0</v>
      </c>
      <c r="AM50" s="471">
        <v>0</v>
      </c>
      <c r="AN50" s="471">
        <v>0</v>
      </c>
      <c r="AO50" s="471">
        <v>0</v>
      </c>
      <c r="AP50" s="471">
        <v>0</v>
      </c>
      <c r="AQ50" s="471">
        <v>0</v>
      </c>
      <c r="AR50" s="471">
        <v>0</v>
      </c>
      <c r="AS50" s="471">
        <v>0</v>
      </c>
      <c r="AT50" s="471">
        <v>0</v>
      </c>
      <c r="AU50" s="471">
        <v>1.1487603305785132</v>
      </c>
      <c r="AV50" s="471">
        <v>2.2975206611570234</v>
      </c>
      <c r="AW50" s="471">
        <v>0</v>
      </c>
      <c r="AX50" s="471">
        <v>0</v>
      </c>
      <c r="AY50" s="471">
        <v>0</v>
      </c>
      <c r="AZ50" s="471">
        <v>0</v>
      </c>
      <c r="BA50" s="471">
        <v>30.504201680672214</v>
      </c>
      <c r="BB50" s="471">
        <v>35.042016806722629</v>
      </c>
      <c r="BC50" s="471">
        <v>0</v>
      </c>
      <c r="BD50" s="471">
        <v>0</v>
      </c>
      <c r="BE50" s="471">
        <v>0</v>
      </c>
      <c r="BF50" s="471">
        <v>0</v>
      </c>
      <c r="BG50" s="471">
        <v>0</v>
      </c>
      <c r="BH50" s="471">
        <v>0</v>
      </c>
      <c r="BI50" s="471">
        <v>0</v>
      </c>
      <c r="BJ50" s="471">
        <v>1.3882574245282999</v>
      </c>
      <c r="BK50" s="471">
        <v>0</v>
      </c>
      <c r="BL50" s="471">
        <v>0</v>
      </c>
      <c r="BM50" s="471">
        <v>1</v>
      </c>
      <c r="BN50" s="471">
        <v>0</v>
      </c>
      <c r="BO50" s="284"/>
      <c r="BP50" s="284"/>
      <c r="BQ50" s="284"/>
      <c r="BS50" s="471">
        <v>139</v>
      </c>
    </row>
    <row r="51" spans="1:71" ht="15" hidden="1" x14ac:dyDescent="0.25">
      <c r="A51" s="467">
        <v>503</v>
      </c>
      <c r="B51" s="467">
        <v>124631</v>
      </c>
      <c r="C51" s="467">
        <v>9352138</v>
      </c>
      <c r="D51" s="468" t="s">
        <v>1193</v>
      </c>
      <c r="E51" s="469" t="s">
        <v>40</v>
      </c>
      <c r="F51" s="470">
        <v>0</v>
      </c>
      <c r="G51" s="471">
        <v>1</v>
      </c>
      <c r="H51" s="471">
        <v>0</v>
      </c>
      <c r="I51" s="471">
        <v>0</v>
      </c>
      <c r="J51" s="471">
        <v>7</v>
      </c>
      <c r="K51" s="471">
        <v>0</v>
      </c>
      <c r="L51" s="471">
        <v>0</v>
      </c>
      <c r="M51" s="471">
        <v>0</v>
      </c>
      <c r="N51" s="471">
        <v>404</v>
      </c>
      <c r="O51" s="471">
        <v>404</v>
      </c>
      <c r="P51" s="471">
        <v>52</v>
      </c>
      <c r="Q51" s="471">
        <v>352</v>
      </c>
      <c r="R51" s="471">
        <v>0</v>
      </c>
      <c r="S51" s="471">
        <v>0</v>
      </c>
      <c r="T51" s="471">
        <v>0</v>
      </c>
      <c r="U51" s="471">
        <v>0</v>
      </c>
      <c r="V51" s="471">
        <v>0</v>
      </c>
      <c r="W51" s="471">
        <v>0</v>
      </c>
      <c r="X51" s="471">
        <v>0</v>
      </c>
      <c r="Y51" s="471">
        <v>0</v>
      </c>
      <c r="Z51" s="471">
        <v>404</v>
      </c>
      <c r="AA51" s="471">
        <v>57.714285714285715</v>
      </c>
      <c r="AB51" s="471">
        <v>40.999999999999808</v>
      </c>
      <c r="AC51" s="471">
        <v>81</v>
      </c>
      <c r="AD51" s="471">
        <v>0</v>
      </c>
      <c r="AE51" s="471">
        <v>0</v>
      </c>
      <c r="AF51" s="471">
        <v>258.00000000000011</v>
      </c>
      <c r="AG51" s="471">
        <v>94.000000000000128</v>
      </c>
      <c r="AH51" s="471">
        <v>30.000000000000014</v>
      </c>
      <c r="AI51" s="471">
        <v>22.000000000000018</v>
      </c>
      <c r="AJ51" s="471">
        <v>0</v>
      </c>
      <c r="AK51" s="471">
        <v>0</v>
      </c>
      <c r="AL51" s="471">
        <v>0</v>
      </c>
      <c r="AM51" s="471">
        <v>0</v>
      </c>
      <c r="AN51" s="471">
        <v>0</v>
      </c>
      <c r="AO51" s="471">
        <v>0</v>
      </c>
      <c r="AP51" s="471">
        <v>0</v>
      </c>
      <c r="AQ51" s="471">
        <v>0</v>
      </c>
      <c r="AR51" s="471">
        <v>0</v>
      </c>
      <c r="AS51" s="471">
        <v>0</v>
      </c>
      <c r="AT51" s="471">
        <v>2.295454545454545</v>
      </c>
      <c r="AU51" s="471">
        <v>2.295454545454545</v>
      </c>
      <c r="AV51" s="471">
        <v>4.5909090909091059</v>
      </c>
      <c r="AW51" s="471">
        <v>0</v>
      </c>
      <c r="AX51" s="471">
        <v>0</v>
      </c>
      <c r="AY51" s="471">
        <v>0</v>
      </c>
      <c r="AZ51" s="471">
        <v>0</v>
      </c>
      <c r="BA51" s="471">
        <v>108.70588235294127</v>
      </c>
      <c r="BB51" s="471">
        <v>124.76470588235306</v>
      </c>
      <c r="BC51" s="471">
        <v>0</v>
      </c>
      <c r="BD51" s="471">
        <v>0</v>
      </c>
      <c r="BE51" s="471">
        <v>0</v>
      </c>
      <c r="BF51" s="471">
        <v>0</v>
      </c>
      <c r="BG51" s="471">
        <v>0</v>
      </c>
      <c r="BH51" s="471">
        <v>0</v>
      </c>
      <c r="BI51" s="471">
        <v>0</v>
      </c>
      <c r="BJ51" s="471">
        <v>0.51845457826087005</v>
      </c>
      <c r="BK51" s="471">
        <v>0</v>
      </c>
      <c r="BL51" s="471">
        <v>0</v>
      </c>
      <c r="BM51" s="471">
        <v>1</v>
      </c>
      <c r="BN51" s="471">
        <v>0</v>
      </c>
      <c r="BO51" s="284"/>
      <c r="BP51" s="284"/>
      <c r="BQ51" s="284"/>
      <c r="BS51" s="471">
        <v>404</v>
      </c>
    </row>
    <row r="52" spans="1:71" ht="15" hidden="1" x14ac:dyDescent="0.25">
      <c r="A52" s="467">
        <v>275</v>
      </c>
      <c r="B52" s="467">
        <v>124645</v>
      </c>
      <c r="C52" s="467">
        <v>9352157</v>
      </c>
      <c r="D52" s="468" t="s">
        <v>273</v>
      </c>
      <c r="E52" s="469" t="s">
        <v>40</v>
      </c>
      <c r="F52" s="470">
        <v>0</v>
      </c>
      <c r="G52" s="471">
        <v>1</v>
      </c>
      <c r="H52" s="471">
        <v>0</v>
      </c>
      <c r="I52" s="471">
        <v>0</v>
      </c>
      <c r="J52" s="471">
        <v>7</v>
      </c>
      <c r="K52" s="471">
        <v>0</v>
      </c>
      <c r="L52" s="471">
        <v>0</v>
      </c>
      <c r="M52" s="471">
        <v>0</v>
      </c>
      <c r="N52" s="471">
        <v>267</v>
      </c>
      <c r="O52" s="471">
        <v>267</v>
      </c>
      <c r="P52" s="471">
        <v>38</v>
      </c>
      <c r="Q52" s="471">
        <v>229</v>
      </c>
      <c r="R52" s="471">
        <v>0</v>
      </c>
      <c r="S52" s="471">
        <v>0</v>
      </c>
      <c r="T52" s="471">
        <v>0</v>
      </c>
      <c r="U52" s="471">
        <v>0</v>
      </c>
      <c r="V52" s="471">
        <v>0</v>
      </c>
      <c r="W52" s="471">
        <v>0</v>
      </c>
      <c r="X52" s="471">
        <v>0</v>
      </c>
      <c r="Y52" s="471">
        <v>0</v>
      </c>
      <c r="Z52" s="471">
        <v>267</v>
      </c>
      <c r="AA52" s="471">
        <v>38.142857142857146</v>
      </c>
      <c r="AB52" s="471">
        <v>54.000000000000014</v>
      </c>
      <c r="AC52" s="471">
        <v>78.34749034749035</v>
      </c>
      <c r="AD52" s="471">
        <v>0</v>
      </c>
      <c r="AE52" s="471">
        <v>0</v>
      </c>
      <c r="AF52" s="471">
        <v>12.999999999999993</v>
      </c>
      <c r="AG52" s="471">
        <v>21.999999999999986</v>
      </c>
      <c r="AH52" s="471">
        <v>162.00000000000003</v>
      </c>
      <c r="AI52" s="471">
        <v>34.999999999999901</v>
      </c>
      <c r="AJ52" s="471">
        <v>31.000000000000085</v>
      </c>
      <c r="AK52" s="471">
        <v>3.0000000000000062</v>
      </c>
      <c r="AL52" s="471">
        <v>1.0000000000000013</v>
      </c>
      <c r="AM52" s="471">
        <v>0</v>
      </c>
      <c r="AN52" s="471">
        <v>0</v>
      </c>
      <c r="AO52" s="471">
        <v>0</v>
      </c>
      <c r="AP52" s="471">
        <v>0</v>
      </c>
      <c r="AQ52" s="471">
        <v>0</v>
      </c>
      <c r="AR52" s="471">
        <v>0</v>
      </c>
      <c r="AS52" s="471">
        <v>0</v>
      </c>
      <c r="AT52" s="471">
        <v>30.314410480349309</v>
      </c>
      <c r="AU52" s="471">
        <v>60.628820960698619</v>
      </c>
      <c r="AV52" s="471">
        <v>81.615720524017604</v>
      </c>
      <c r="AW52" s="471">
        <v>0</v>
      </c>
      <c r="AX52" s="471">
        <v>0</v>
      </c>
      <c r="AY52" s="471">
        <v>0</v>
      </c>
      <c r="AZ52" s="471">
        <v>0</v>
      </c>
      <c r="BA52" s="471">
        <v>121.37</v>
      </c>
      <c r="BB52" s="471">
        <v>141.51000000000002</v>
      </c>
      <c r="BC52" s="471">
        <v>0</v>
      </c>
      <c r="BD52" s="471">
        <v>0</v>
      </c>
      <c r="BE52" s="471">
        <v>0</v>
      </c>
      <c r="BF52" s="471">
        <v>0</v>
      </c>
      <c r="BG52" s="471">
        <v>0</v>
      </c>
      <c r="BH52" s="471">
        <v>0</v>
      </c>
      <c r="BI52" s="471">
        <v>0</v>
      </c>
      <c r="BJ52" s="471">
        <v>0.48624673878048802</v>
      </c>
      <c r="BK52" s="471">
        <v>0</v>
      </c>
      <c r="BL52" s="471">
        <v>0</v>
      </c>
      <c r="BM52" s="471">
        <v>1</v>
      </c>
      <c r="BN52" s="471">
        <v>0</v>
      </c>
      <c r="BO52" s="284"/>
      <c r="BP52" s="284"/>
      <c r="BQ52" s="284"/>
      <c r="BS52" s="471">
        <v>267</v>
      </c>
    </row>
    <row r="53" spans="1:71" ht="15" x14ac:dyDescent="0.25">
      <c r="A53" s="467">
        <v>273</v>
      </c>
      <c r="B53" s="467">
        <v>124650</v>
      </c>
      <c r="C53" s="467">
        <v>9352162</v>
      </c>
      <c r="D53" s="468" t="s">
        <v>1194</v>
      </c>
      <c r="E53" s="469" t="s">
        <v>40</v>
      </c>
      <c r="F53" s="470">
        <v>0</v>
      </c>
      <c r="G53" s="471">
        <v>1</v>
      </c>
      <c r="H53" s="471">
        <v>0</v>
      </c>
      <c r="I53" s="471">
        <v>0</v>
      </c>
      <c r="J53" s="471">
        <v>7</v>
      </c>
      <c r="K53" s="471">
        <v>0</v>
      </c>
      <c r="L53" s="471">
        <v>0</v>
      </c>
      <c r="M53" s="471">
        <v>0</v>
      </c>
      <c r="N53" s="471">
        <v>409</v>
      </c>
      <c r="O53" s="471">
        <v>409</v>
      </c>
      <c r="P53" s="471">
        <v>60</v>
      </c>
      <c r="Q53" s="471">
        <v>349</v>
      </c>
      <c r="R53" s="471">
        <v>0</v>
      </c>
      <c r="S53" s="471">
        <v>0</v>
      </c>
      <c r="T53" s="471">
        <v>0</v>
      </c>
      <c r="U53" s="471">
        <v>0</v>
      </c>
      <c r="V53" s="471">
        <v>0</v>
      </c>
      <c r="W53" s="471">
        <v>0</v>
      </c>
      <c r="X53" s="471">
        <v>0</v>
      </c>
      <c r="Y53" s="471">
        <v>0</v>
      </c>
      <c r="Z53" s="471">
        <v>409</v>
      </c>
      <c r="AA53" s="471">
        <v>58.428571428571431</v>
      </c>
      <c r="AB53" s="471">
        <v>73.999999999999915</v>
      </c>
      <c r="AC53" s="471">
        <v>129.4824120603015</v>
      </c>
      <c r="AD53" s="471">
        <v>0</v>
      </c>
      <c r="AE53" s="471">
        <v>0</v>
      </c>
      <c r="AF53" s="471">
        <v>46.000000000000107</v>
      </c>
      <c r="AG53" s="471">
        <v>72.999999999999957</v>
      </c>
      <c r="AH53" s="471">
        <v>128.99999999999997</v>
      </c>
      <c r="AI53" s="471">
        <v>21.999999999999982</v>
      </c>
      <c r="AJ53" s="471">
        <v>112.00000000000001</v>
      </c>
      <c r="AK53" s="471">
        <v>27.000000000000011</v>
      </c>
      <c r="AL53" s="471">
        <v>0</v>
      </c>
      <c r="AM53" s="471">
        <v>0</v>
      </c>
      <c r="AN53" s="471">
        <v>0</v>
      </c>
      <c r="AO53" s="471">
        <v>0</v>
      </c>
      <c r="AP53" s="471">
        <v>0</v>
      </c>
      <c r="AQ53" s="471">
        <v>0</v>
      </c>
      <c r="AR53" s="471">
        <v>0</v>
      </c>
      <c r="AS53" s="471">
        <v>0</v>
      </c>
      <c r="AT53" s="471">
        <v>16.40687679083096</v>
      </c>
      <c r="AU53" s="471">
        <v>29.297994269340982</v>
      </c>
      <c r="AV53" s="471">
        <v>44.532951289398142</v>
      </c>
      <c r="AW53" s="471">
        <v>0</v>
      </c>
      <c r="AX53" s="471">
        <v>0</v>
      </c>
      <c r="AY53" s="471">
        <v>0</v>
      </c>
      <c r="AZ53" s="471">
        <v>1.0276381909547738</v>
      </c>
      <c r="BA53" s="471">
        <v>122.81524926686208</v>
      </c>
      <c r="BB53" s="471">
        <v>143.92961876832834</v>
      </c>
      <c r="BC53" s="471">
        <v>0</v>
      </c>
      <c r="BD53" s="471">
        <v>0</v>
      </c>
      <c r="BE53" s="471">
        <v>0</v>
      </c>
      <c r="BF53" s="471">
        <v>0</v>
      </c>
      <c r="BG53" s="471">
        <v>0</v>
      </c>
      <c r="BH53" s="471">
        <v>1.0999999999999017</v>
      </c>
      <c r="BI53" s="471">
        <v>0</v>
      </c>
      <c r="BJ53" s="471">
        <v>0.80429776797945196</v>
      </c>
      <c r="BK53" s="471">
        <v>0</v>
      </c>
      <c r="BL53" s="471">
        <v>0</v>
      </c>
      <c r="BM53" s="471">
        <v>1</v>
      </c>
      <c r="BN53" s="471">
        <v>0</v>
      </c>
      <c r="BO53" s="284"/>
      <c r="BP53" s="284"/>
      <c r="BQ53" s="284"/>
      <c r="BS53" s="471">
        <v>409</v>
      </c>
    </row>
    <row r="54" spans="1:71" ht="15" hidden="1" x14ac:dyDescent="0.25">
      <c r="A54" s="467">
        <v>258</v>
      </c>
      <c r="B54" s="467">
        <v>124654</v>
      </c>
      <c r="C54" s="467">
        <v>9352166</v>
      </c>
      <c r="D54" s="468" t="s">
        <v>264</v>
      </c>
      <c r="E54" s="469" t="s">
        <v>40</v>
      </c>
      <c r="F54" s="470">
        <v>0</v>
      </c>
      <c r="G54" s="471">
        <v>1</v>
      </c>
      <c r="H54" s="471">
        <v>0</v>
      </c>
      <c r="I54" s="471">
        <v>0</v>
      </c>
      <c r="J54" s="471">
        <v>7</v>
      </c>
      <c r="K54" s="471">
        <v>0</v>
      </c>
      <c r="L54" s="471">
        <v>0</v>
      </c>
      <c r="M54" s="471">
        <v>0</v>
      </c>
      <c r="N54" s="471">
        <v>418</v>
      </c>
      <c r="O54" s="471">
        <v>418</v>
      </c>
      <c r="P54" s="471">
        <v>60</v>
      </c>
      <c r="Q54" s="471">
        <v>358</v>
      </c>
      <c r="R54" s="471">
        <v>0</v>
      </c>
      <c r="S54" s="471">
        <v>0</v>
      </c>
      <c r="T54" s="471">
        <v>0</v>
      </c>
      <c r="U54" s="471">
        <v>0</v>
      </c>
      <c r="V54" s="471">
        <v>0</v>
      </c>
      <c r="W54" s="471">
        <v>0</v>
      </c>
      <c r="X54" s="471">
        <v>0</v>
      </c>
      <c r="Y54" s="471">
        <v>0</v>
      </c>
      <c r="Z54" s="471">
        <v>418</v>
      </c>
      <c r="AA54" s="471">
        <v>59.714285714285715</v>
      </c>
      <c r="AB54" s="471">
        <v>42.000000000000199</v>
      </c>
      <c r="AC54" s="471">
        <v>63.675675675675677</v>
      </c>
      <c r="AD54" s="471">
        <v>0</v>
      </c>
      <c r="AE54" s="471">
        <v>0</v>
      </c>
      <c r="AF54" s="471">
        <v>295.99999999999994</v>
      </c>
      <c r="AG54" s="471">
        <v>96.000000000000028</v>
      </c>
      <c r="AH54" s="471">
        <v>7.0000000000000044</v>
      </c>
      <c r="AI54" s="471">
        <v>9</v>
      </c>
      <c r="AJ54" s="471">
        <v>9</v>
      </c>
      <c r="AK54" s="471">
        <v>0</v>
      </c>
      <c r="AL54" s="471">
        <v>1.000000000000002</v>
      </c>
      <c r="AM54" s="471">
        <v>0</v>
      </c>
      <c r="AN54" s="471">
        <v>0</v>
      </c>
      <c r="AO54" s="471">
        <v>0</v>
      </c>
      <c r="AP54" s="471">
        <v>0</v>
      </c>
      <c r="AQ54" s="471">
        <v>0</v>
      </c>
      <c r="AR54" s="471">
        <v>0</v>
      </c>
      <c r="AS54" s="471">
        <v>0</v>
      </c>
      <c r="AT54" s="471">
        <v>28.022346368715084</v>
      </c>
      <c r="AU54" s="471">
        <v>52.541899441340625</v>
      </c>
      <c r="AV54" s="471">
        <v>70.055865921787515</v>
      </c>
      <c r="AW54" s="471">
        <v>0</v>
      </c>
      <c r="AX54" s="471">
        <v>0</v>
      </c>
      <c r="AY54" s="471">
        <v>0</v>
      </c>
      <c r="AZ54" s="471">
        <v>0</v>
      </c>
      <c r="BA54" s="471">
        <v>105.82389937106933</v>
      </c>
      <c r="BB54" s="471">
        <v>123.55974842767314</v>
      </c>
      <c r="BC54" s="471">
        <v>0</v>
      </c>
      <c r="BD54" s="471">
        <v>0</v>
      </c>
      <c r="BE54" s="471">
        <v>0</v>
      </c>
      <c r="BF54" s="471">
        <v>0</v>
      </c>
      <c r="BG54" s="471">
        <v>0</v>
      </c>
      <c r="BH54" s="471">
        <v>8.2000000000000899</v>
      </c>
      <c r="BI54" s="471">
        <v>0</v>
      </c>
      <c r="BJ54" s="471">
        <v>0.38137998682505397</v>
      </c>
      <c r="BK54" s="471">
        <v>0</v>
      </c>
      <c r="BL54" s="471">
        <v>0</v>
      </c>
      <c r="BM54" s="471">
        <v>1</v>
      </c>
      <c r="BN54" s="471">
        <v>0</v>
      </c>
      <c r="BO54" s="284"/>
      <c r="BP54" s="284"/>
      <c r="BQ54" s="284"/>
      <c r="BS54" s="471">
        <v>418</v>
      </c>
    </row>
    <row r="55" spans="1:71" ht="15" hidden="1" x14ac:dyDescent="0.25">
      <c r="A55" s="467">
        <v>300</v>
      </c>
      <c r="B55" s="467">
        <v>124660</v>
      </c>
      <c r="C55" s="467">
        <v>9352176</v>
      </c>
      <c r="D55" s="468" t="s">
        <v>287</v>
      </c>
      <c r="E55" s="469" t="s">
        <v>40</v>
      </c>
      <c r="F55" s="470">
        <v>0</v>
      </c>
      <c r="G55" s="471">
        <v>1</v>
      </c>
      <c r="H55" s="471">
        <v>0</v>
      </c>
      <c r="I55" s="471">
        <v>0</v>
      </c>
      <c r="J55" s="471">
        <v>7</v>
      </c>
      <c r="K55" s="471">
        <v>0</v>
      </c>
      <c r="L55" s="471">
        <v>0</v>
      </c>
      <c r="M55" s="471">
        <v>0</v>
      </c>
      <c r="N55" s="471">
        <v>553</v>
      </c>
      <c r="O55" s="471">
        <v>553</v>
      </c>
      <c r="P55" s="471">
        <v>87</v>
      </c>
      <c r="Q55" s="471">
        <v>466</v>
      </c>
      <c r="R55" s="471">
        <v>0</v>
      </c>
      <c r="S55" s="471">
        <v>0</v>
      </c>
      <c r="T55" s="471">
        <v>0</v>
      </c>
      <c r="U55" s="471">
        <v>0</v>
      </c>
      <c r="V55" s="471">
        <v>0</v>
      </c>
      <c r="W55" s="471">
        <v>0</v>
      </c>
      <c r="X55" s="471">
        <v>0</v>
      </c>
      <c r="Y55" s="471">
        <v>0</v>
      </c>
      <c r="Z55" s="471">
        <v>553</v>
      </c>
      <c r="AA55" s="471">
        <v>79</v>
      </c>
      <c r="AB55" s="471">
        <v>143.00000000000017</v>
      </c>
      <c r="AC55" s="471">
        <v>195.1764705882353</v>
      </c>
      <c r="AD55" s="471">
        <v>0</v>
      </c>
      <c r="AE55" s="471">
        <v>0</v>
      </c>
      <c r="AF55" s="471">
        <v>92.999999999999773</v>
      </c>
      <c r="AG55" s="471">
        <v>87.000000000000227</v>
      </c>
      <c r="AH55" s="471">
        <v>28.999999999999986</v>
      </c>
      <c r="AI55" s="471">
        <v>220.0000000000002</v>
      </c>
      <c r="AJ55" s="471">
        <v>115.00000000000018</v>
      </c>
      <c r="AK55" s="471">
        <v>3</v>
      </c>
      <c r="AL55" s="471">
        <v>6</v>
      </c>
      <c r="AM55" s="471">
        <v>0</v>
      </c>
      <c r="AN55" s="471">
        <v>0</v>
      </c>
      <c r="AO55" s="471">
        <v>0</v>
      </c>
      <c r="AP55" s="471">
        <v>0</v>
      </c>
      <c r="AQ55" s="471">
        <v>0</v>
      </c>
      <c r="AR55" s="471">
        <v>0</v>
      </c>
      <c r="AS55" s="471">
        <v>0</v>
      </c>
      <c r="AT55" s="471">
        <v>30.854077253218879</v>
      </c>
      <c r="AU55" s="471">
        <v>74.76180257510714</v>
      </c>
      <c r="AV55" s="471">
        <v>107.98927038626634</v>
      </c>
      <c r="AW55" s="471">
        <v>0</v>
      </c>
      <c r="AX55" s="471">
        <v>0</v>
      </c>
      <c r="AY55" s="471">
        <v>0</v>
      </c>
      <c r="AZ55" s="471">
        <v>3.1480075901328273</v>
      </c>
      <c r="BA55" s="471">
        <v>213.40186915887858</v>
      </c>
      <c r="BB55" s="471">
        <v>253.2429906542057</v>
      </c>
      <c r="BC55" s="471">
        <v>0</v>
      </c>
      <c r="BD55" s="471">
        <v>0</v>
      </c>
      <c r="BE55" s="471">
        <v>0</v>
      </c>
      <c r="BF55" s="471">
        <v>0</v>
      </c>
      <c r="BG55" s="471">
        <v>0</v>
      </c>
      <c r="BH55" s="471">
        <v>0</v>
      </c>
      <c r="BI55" s="471">
        <v>0</v>
      </c>
      <c r="BJ55" s="471">
        <v>0.60454411299999999</v>
      </c>
      <c r="BK55" s="471">
        <v>0</v>
      </c>
      <c r="BL55" s="471">
        <v>0</v>
      </c>
      <c r="BM55" s="471">
        <v>1</v>
      </c>
      <c r="BN55" s="471">
        <v>0</v>
      </c>
      <c r="BO55" s="284"/>
      <c r="BP55" s="284"/>
      <c r="BQ55" s="284"/>
      <c r="BS55" s="471">
        <v>553</v>
      </c>
    </row>
    <row r="56" spans="1:71" ht="15" hidden="1" x14ac:dyDescent="0.25">
      <c r="A56" s="467">
        <v>259</v>
      </c>
      <c r="B56" s="467">
        <v>124668</v>
      </c>
      <c r="C56" s="467">
        <v>9352184</v>
      </c>
      <c r="D56" s="468" t="s">
        <v>265</v>
      </c>
      <c r="E56" s="469" t="s">
        <v>40</v>
      </c>
      <c r="F56" s="470">
        <v>0</v>
      </c>
      <c r="G56" s="471">
        <v>1</v>
      </c>
      <c r="H56" s="471">
        <v>0</v>
      </c>
      <c r="I56" s="471">
        <v>0</v>
      </c>
      <c r="J56" s="471">
        <v>7</v>
      </c>
      <c r="K56" s="471">
        <v>0</v>
      </c>
      <c r="L56" s="471">
        <v>0</v>
      </c>
      <c r="M56" s="471">
        <v>0</v>
      </c>
      <c r="N56" s="471">
        <v>416</v>
      </c>
      <c r="O56" s="471">
        <v>416</v>
      </c>
      <c r="P56" s="471">
        <v>60</v>
      </c>
      <c r="Q56" s="471">
        <v>356</v>
      </c>
      <c r="R56" s="471">
        <v>0</v>
      </c>
      <c r="S56" s="471">
        <v>0</v>
      </c>
      <c r="T56" s="471">
        <v>0</v>
      </c>
      <c r="U56" s="471">
        <v>0</v>
      </c>
      <c r="V56" s="471">
        <v>0</v>
      </c>
      <c r="W56" s="471">
        <v>0</v>
      </c>
      <c r="X56" s="471">
        <v>0</v>
      </c>
      <c r="Y56" s="471">
        <v>0</v>
      </c>
      <c r="Z56" s="471">
        <v>416</v>
      </c>
      <c r="AA56" s="471">
        <v>59.428571428571431</v>
      </c>
      <c r="AB56" s="471">
        <v>13</v>
      </c>
      <c r="AC56" s="471">
        <v>28.40975609756098</v>
      </c>
      <c r="AD56" s="471">
        <v>0</v>
      </c>
      <c r="AE56" s="471">
        <v>0</v>
      </c>
      <c r="AF56" s="471">
        <v>348.83855421686752</v>
      </c>
      <c r="AG56" s="471">
        <v>11.026506024096367</v>
      </c>
      <c r="AH56" s="471">
        <v>10.02409638554218</v>
      </c>
      <c r="AI56" s="471">
        <v>11.026506024096367</v>
      </c>
      <c r="AJ56" s="471">
        <v>35.084337349397607</v>
      </c>
      <c r="AK56" s="471">
        <v>0</v>
      </c>
      <c r="AL56" s="471">
        <v>0</v>
      </c>
      <c r="AM56" s="471">
        <v>0</v>
      </c>
      <c r="AN56" s="471">
        <v>0</v>
      </c>
      <c r="AO56" s="471">
        <v>0</v>
      </c>
      <c r="AP56" s="471">
        <v>0</v>
      </c>
      <c r="AQ56" s="471">
        <v>0</v>
      </c>
      <c r="AR56" s="471">
        <v>0</v>
      </c>
      <c r="AS56" s="471">
        <v>0</v>
      </c>
      <c r="AT56" s="471">
        <v>1.168539325842695</v>
      </c>
      <c r="AU56" s="471">
        <v>5.8426966292134752</v>
      </c>
      <c r="AV56" s="471">
        <v>9.3483146067415923</v>
      </c>
      <c r="AW56" s="471">
        <v>0</v>
      </c>
      <c r="AX56" s="471">
        <v>0</v>
      </c>
      <c r="AY56" s="471">
        <v>0</v>
      </c>
      <c r="AZ56" s="471">
        <v>0</v>
      </c>
      <c r="BA56" s="471">
        <v>95.885386819484111</v>
      </c>
      <c r="BB56" s="471">
        <v>112.04584527220615</v>
      </c>
      <c r="BC56" s="471">
        <v>0</v>
      </c>
      <c r="BD56" s="471">
        <v>0</v>
      </c>
      <c r="BE56" s="471">
        <v>0</v>
      </c>
      <c r="BF56" s="471">
        <v>0</v>
      </c>
      <c r="BG56" s="471">
        <v>0</v>
      </c>
      <c r="BH56" s="471">
        <v>0</v>
      </c>
      <c r="BI56" s="471">
        <v>0</v>
      </c>
      <c r="BJ56" s="471">
        <v>0.55374939480519503</v>
      </c>
      <c r="BK56" s="471">
        <v>0</v>
      </c>
      <c r="BL56" s="471">
        <v>0</v>
      </c>
      <c r="BM56" s="471">
        <v>1</v>
      </c>
      <c r="BN56" s="471">
        <v>0</v>
      </c>
      <c r="BO56" s="284"/>
      <c r="BP56" s="284"/>
      <c r="BQ56" s="284"/>
      <c r="BS56" s="471">
        <v>416</v>
      </c>
    </row>
    <row r="57" spans="1:71" ht="15" hidden="1" x14ac:dyDescent="0.25">
      <c r="A57" s="467">
        <v>480</v>
      </c>
      <c r="B57" s="467">
        <v>124674</v>
      </c>
      <c r="C57" s="467">
        <v>9352916</v>
      </c>
      <c r="D57" s="468" t="s">
        <v>388</v>
      </c>
      <c r="E57" s="469" t="s">
        <v>40</v>
      </c>
      <c r="F57" s="470">
        <v>0</v>
      </c>
      <c r="G57" s="471">
        <v>1</v>
      </c>
      <c r="H57" s="471">
        <v>0</v>
      </c>
      <c r="I57" s="471">
        <v>0</v>
      </c>
      <c r="J57" s="471">
        <v>7</v>
      </c>
      <c r="K57" s="471">
        <v>0</v>
      </c>
      <c r="L57" s="471">
        <v>0</v>
      </c>
      <c r="M57" s="471">
        <v>0</v>
      </c>
      <c r="N57" s="471">
        <v>313</v>
      </c>
      <c r="O57" s="471">
        <v>313</v>
      </c>
      <c r="P57" s="471">
        <v>45</v>
      </c>
      <c r="Q57" s="471">
        <v>268</v>
      </c>
      <c r="R57" s="471">
        <v>0</v>
      </c>
      <c r="S57" s="471">
        <v>0</v>
      </c>
      <c r="T57" s="471">
        <v>0</v>
      </c>
      <c r="U57" s="471">
        <v>0</v>
      </c>
      <c r="V57" s="471">
        <v>0</v>
      </c>
      <c r="W57" s="471">
        <v>0</v>
      </c>
      <c r="X57" s="471">
        <v>0</v>
      </c>
      <c r="Y57" s="471">
        <v>0</v>
      </c>
      <c r="Z57" s="471">
        <v>313</v>
      </c>
      <c r="AA57" s="471">
        <v>44.714285714285715</v>
      </c>
      <c r="AB57" s="471">
        <v>26.000000000000004</v>
      </c>
      <c r="AC57" s="471">
        <v>48.464516129032262</v>
      </c>
      <c r="AD57" s="471">
        <v>0</v>
      </c>
      <c r="AE57" s="471">
        <v>0</v>
      </c>
      <c r="AF57" s="471">
        <v>304.97435897435884</v>
      </c>
      <c r="AG57" s="471">
        <v>1.0032051282051297</v>
      </c>
      <c r="AH57" s="471">
        <v>1.0032051282051297</v>
      </c>
      <c r="AI57" s="471">
        <v>4.0128205128205066</v>
      </c>
      <c r="AJ57" s="471">
        <v>2.0064102564102564</v>
      </c>
      <c r="AK57" s="471">
        <v>0</v>
      </c>
      <c r="AL57" s="471">
        <v>0</v>
      </c>
      <c r="AM57" s="471">
        <v>0</v>
      </c>
      <c r="AN57" s="471">
        <v>0</v>
      </c>
      <c r="AO57" s="471">
        <v>0</v>
      </c>
      <c r="AP57" s="471">
        <v>0</v>
      </c>
      <c r="AQ57" s="471">
        <v>0</v>
      </c>
      <c r="AR57" s="471">
        <v>0</v>
      </c>
      <c r="AS57" s="471">
        <v>0</v>
      </c>
      <c r="AT57" s="471">
        <v>0</v>
      </c>
      <c r="AU57" s="471">
        <v>0</v>
      </c>
      <c r="AV57" s="471">
        <v>0</v>
      </c>
      <c r="AW57" s="471">
        <v>0</v>
      </c>
      <c r="AX57" s="471">
        <v>0</v>
      </c>
      <c r="AY57" s="471">
        <v>0</v>
      </c>
      <c r="AZ57" s="471">
        <v>1.0096774193548388</v>
      </c>
      <c r="BA57" s="471">
        <v>95.424242424242408</v>
      </c>
      <c r="BB57" s="471">
        <v>111.44696969696969</v>
      </c>
      <c r="BC57" s="471">
        <v>0</v>
      </c>
      <c r="BD57" s="471">
        <v>0</v>
      </c>
      <c r="BE57" s="471">
        <v>0</v>
      </c>
      <c r="BF57" s="471">
        <v>0</v>
      </c>
      <c r="BG57" s="471">
        <v>0</v>
      </c>
      <c r="BH57" s="471">
        <v>0</v>
      </c>
      <c r="BI57" s="471">
        <v>0</v>
      </c>
      <c r="BJ57" s="471">
        <v>1.4545327845911999</v>
      </c>
      <c r="BK57" s="471">
        <v>0</v>
      </c>
      <c r="BL57" s="471">
        <v>0</v>
      </c>
      <c r="BM57" s="471">
        <v>1</v>
      </c>
      <c r="BN57" s="471">
        <v>0</v>
      </c>
      <c r="BO57" s="284"/>
      <c r="BP57" s="284"/>
      <c r="BQ57" s="284"/>
      <c r="BS57" s="471">
        <v>313</v>
      </c>
    </row>
    <row r="58" spans="1:71" ht="15" hidden="1" x14ac:dyDescent="0.25">
      <c r="A58" s="467">
        <v>327</v>
      </c>
      <c r="B58" s="467">
        <v>124675</v>
      </c>
      <c r="C58" s="467">
        <v>9352918</v>
      </c>
      <c r="D58" s="468" t="s">
        <v>303</v>
      </c>
      <c r="E58" s="469" t="s">
        <v>40</v>
      </c>
      <c r="F58" s="470">
        <v>0</v>
      </c>
      <c r="G58" s="471">
        <v>1</v>
      </c>
      <c r="H58" s="471">
        <v>0</v>
      </c>
      <c r="I58" s="471">
        <v>0</v>
      </c>
      <c r="J58" s="471">
        <v>7</v>
      </c>
      <c r="K58" s="471">
        <v>0</v>
      </c>
      <c r="L58" s="471">
        <v>0</v>
      </c>
      <c r="M58" s="471">
        <v>0</v>
      </c>
      <c r="N58" s="471">
        <v>96</v>
      </c>
      <c r="O58" s="471">
        <v>96</v>
      </c>
      <c r="P58" s="471">
        <v>15</v>
      </c>
      <c r="Q58" s="471">
        <v>81</v>
      </c>
      <c r="R58" s="471">
        <v>0</v>
      </c>
      <c r="S58" s="471">
        <v>0</v>
      </c>
      <c r="T58" s="471">
        <v>0</v>
      </c>
      <c r="U58" s="471">
        <v>0</v>
      </c>
      <c r="V58" s="471">
        <v>0</v>
      </c>
      <c r="W58" s="471">
        <v>0</v>
      </c>
      <c r="X58" s="471">
        <v>0</v>
      </c>
      <c r="Y58" s="471">
        <v>0</v>
      </c>
      <c r="Z58" s="471">
        <v>96</v>
      </c>
      <c r="AA58" s="471">
        <v>13.714285714285714</v>
      </c>
      <c r="AB58" s="471">
        <v>1.0000000000000033</v>
      </c>
      <c r="AC58" s="471">
        <v>8.6292134831460672</v>
      </c>
      <c r="AD58" s="471">
        <v>0</v>
      </c>
      <c r="AE58" s="471">
        <v>0</v>
      </c>
      <c r="AF58" s="471">
        <v>91.000000000000028</v>
      </c>
      <c r="AG58" s="471">
        <v>1.9999999999999969</v>
      </c>
      <c r="AH58" s="471">
        <v>1.0000000000000033</v>
      </c>
      <c r="AI58" s="471">
        <v>0</v>
      </c>
      <c r="AJ58" s="471">
        <v>0</v>
      </c>
      <c r="AK58" s="471">
        <v>1.0000000000000033</v>
      </c>
      <c r="AL58" s="471">
        <v>1.0000000000000033</v>
      </c>
      <c r="AM58" s="471">
        <v>0</v>
      </c>
      <c r="AN58" s="471">
        <v>0</v>
      </c>
      <c r="AO58" s="471">
        <v>0</v>
      </c>
      <c r="AP58" s="471">
        <v>0</v>
      </c>
      <c r="AQ58" s="471">
        <v>0</v>
      </c>
      <c r="AR58" s="471">
        <v>0</v>
      </c>
      <c r="AS58" s="471">
        <v>0</v>
      </c>
      <c r="AT58" s="471">
        <v>0</v>
      </c>
      <c r="AU58" s="471">
        <v>0</v>
      </c>
      <c r="AV58" s="471">
        <v>0</v>
      </c>
      <c r="AW58" s="471">
        <v>0</v>
      </c>
      <c r="AX58" s="471">
        <v>0</v>
      </c>
      <c r="AY58" s="471">
        <v>0</v>
      </c>
      <c r="AZ58" s="471">
        <v>0</v>
      </c>
      <c r="BA58" s="471">
        <v>12.303797468354414</v>
      </c>
      <c r="BB58" s="471">
        <v>14.58227848101264</v>
      </c>
      <c r="BC58" s="471">
        <v>0</v>
      </c>
      <c r="BD58" s="471">
        <v>0</v>
      </c>
      <c r="BE58" s="471">
        <v>0</v>
      </c>
      <c r="BF58" s="471">
        <v>0</v>
      </c>
      <c r="BG58" s="471">
        <v>0</v>
      </c>
      <c r="BH58" s="471">
        <v>4.3999999999999684</v>
      </c>
      <c r="BI58" s="471">
        <v>0</v>
      </c>
      <c r="BJ58" s="471">
        <v>1.4939715825</v>
      </c>
      <c r="BK58" s="471">
        <v>0</v>
      </c>
      <c r="BL58" s="471">
        <v>0</v>
      </c>
      <c r="BM58" s="471">
        <v>1</v>
      </c>
      <c r="BN58" s="471">
        <v>0</v>
      </c>
      <c r="BO58" s="284"/>
      <c r="BP58" s="284"/>
      <c r="BQ58" s="284"/>
      <c r="BS58" s="471">
        <v>96</v>
      </c>
    </row>
    <row r="59" spans="1:71" ht="15" hidden="1" x14ac:dyDescent="0.25">
      <c r="A59" s="467">
        <v>75</v>
      </c>
      <c r="B59" s="467">
        <v>124676</v>
      </c>
      <c r="C59" s="467">
        <v>9352919</v>
      </c>
      <c r="D59" s="468" t="s">
        <v>185</v>
      </c>
      <c r="E59" s="469" t="s">
        <v>40</v>
      </c>
      <c r="F59" s="470">
        <v>0</v>
      </c>
      <c r="G59" s="471">
        <v>1</v>
      </c>
      <c r="H59" s="471">
        <v>0</v>
      </c>
      <c r="I59" s="471">
        <v>0</v>
      </c>
      <c r="J59" s="471">
        <v>7</v>
      </c>
      <c r="K59" s="471">
        <v>0</v>
      </c>
      <c r="L59" s="471">
        <v>0</v>
      </c>
      <c r="M59" s="471">
        <v>0</v>
      </c>
      <c r="N59" s="471">
        <v>273</v>
      </c>
      <c r="O59" s="471">
        <v>273</v>
      </c>
      <c r="P59" s="471">
        <v>44</v>
      </c>
      <c r="Q59" s="471">
        <v>229</v>
      </c>
      <c r="R59" s="471">
        <v>0</v>
      </c>
      <c r="S59" s="471">
        <v>0</v>
      </c>
      <c r="T59" s="471">
        <v>0</v>
      </c>
      <c r="U59" s="471">
        <v>0</v>
      </c>
      <c r="V59" s="471">
        <v>0</v>
      </c>
      <c r="W59" s="471">
        <v>0</v>
      </c>
      <c r="X59" s="471">
        <v>0</v>
      </c>
      <c r="Y59" s="471">
        <v>0</v>
      </c>
      <c r="Z59" s="471">
        <v>273</v>
      </c>
      <c r="AA59" s="471">
        <v>39</v>
      </c>
      <c r="AB59" s="471">
        <v>51.000000000000057</v>
      </c>
      <c r="AC59" s="471">
        <v>65.05078125</v>
      </c>
      <c r="AD59" s="471">
        <v>0</v>
      </c>
      <c r="AE59" s="471">
        <v>0</v>
      </c>
      <c r="AF59" s="471">
        <v>155.00000000000006</v>
      </c>
      <c r="AG59" s="471">
        <v>102.99999999999993</v>
      </c>
      <c r="AH59" s="471">
        <v>0.99999999999999922</v>
      </c>
      <c r="AI59" s="471">
        <v>2.0000000000000013</v>
      </c>
      <c r="AJ59" s="471">
        <v>0</v>
      </c>
      <c r="AK59" s="471">
        <v>12.000000000000012</v>
      </c>
      <c r="AL59" s="471">
        <v>0</v>
      </c>
      <c r="AM59" s="471">
        <v>0</v>
      </c>
      <c r="AN59" s="471">
        <v>0</v>
      </c>
      <c r="AO59" s="471">
        <v>0</v>
      </c>
      <c r="AP59" s="471">
        <v>0</v>
      </c>
      <c r="AQ59" s="471">
        <v>0</v>
      </c>
      <c r="AR59" s="471">
        <v>0</v>
      </c>
      <c r="AS59" s="471">
        <v>0</v>
      </c>
      <c r="AT59" s="471">
        <v>1.1921397379912675</v>
      </c>
      <c r="AU59" s="471">
        <v>1.1921397379912675</v>
      </c>
      <c r="AV59" s="471">
        <v>1.1921397379912675</v>
      </c>
      <c r="AW59" s="471">
        <v>0</v>
      </c>
      <c r="AX59" s="471">
        <v>0</v>
      </c>
      <c r="AY59" s="471">
        <v>0</v>
      </c>
      <c r="AZ59" s="471">
        <v>0</v>
      </c>
      <c r="BA59" s="471">
        <v>44.782222222222323</v>
      </c>
      <c r="BB59" s="471">
        <v>53.386666666666791</v>
      </c>
      <c r="BC59" s="471">
        <v>0</v>
      </c>
      <c r="BD59" s="471">
        <v>0</v>
      </c>
      <c r="BE59" s="471">
        <v>0</v>
      </c>
      <c r="BF59" s="471">
        <v>0</v>
      </c>
      <c r="BG59" s="471">
        <v>0</v>
      </c>
      <c r="BH59" s="471">
        <v>0</v>
      </c>
      <c r="BI59" s="471">
        <v>0</v>
      </c>
      <c r="BJ59" s="471">
        <v>0.80254504138972804</v>
      </c>
      <c r="BK59" s="471">
        <v>0</v>
      </c>
      <c r="BL59" s="471">
        <v>0</v>
      </c>
      <c r="BM59" s="471">
        <v>1</v>
      </c>
      <c r="BN59" s="471">
        <v>0</v>
      </c>
      <c r="BO59" s="284"/>
      <c r="BP59" s="284"/>
      <c r="BQ59" s="284"/>
      <c r="BS59" s="471">
        <v>273</v>
      </c>
    </row>
    <row r="60" spans="1:71" ht="15" hidden="1" x14ac:dyDescent="0.25">
      <c r="A60" s="467">
        <v>461</v>
      </c>
      <c r="B60" s="467">
        <v>124678</v>
      </c>
      <c r="C60" s="467">
        <v>9352921</v>
      </c>
      <c r="D60" s="468" t="s">
        <v>374</v>
      </c>
      <c r="E60" s="469" t="s">
        <v>40</v>
      </c>
      <c r="F60" s="470">
        <v>0</v>
      </c>
      <c r="G60" s="471">
        <v>1</v>
      </c>
      <c r="H60" s="471">
        <v>0</v>
      </c>
      <c r="I60" s="471">
        <v>0</v>
      </c>
      <c r="J60" s="471">
        <v>7</v>
      </c>
      <c r="K60" s="471">
        <v>0</v>
      </c>
      <c r="L60" s="471">
        <v>0</v>
      </c>
      <c r="M60" s="471">
        <v>0</v>
      </c>
      <c r="N60" s="471">
        <v>221</v>
      </c>
      <c r="O60" s="471">
        <v>221</v>
      </c>
      <c r="P60" s="471">
        <v>30</v>
      </c>
      <c r="Q60" s="471">
        <v>191</v>
      </c>
      <c r="R60" s="471">
        <v>0</v>
      </c>
      <c r="S60" s="471">
        <v>0</v>
      </c>
      <c r="T60" s="471">
        <v>0</v>
      </c>
      <c r="U60" s="471">
        <v>0</v>
      </c>
      <c r="V60" s="471">
        <v>0</v>
      </c>
      <c r="W60" s="471">
        <v>0</v>
      </c>
      <c r="X60" s="471">
        <v>0</v>
      </c>
      <c r="Y60" s="471">
        <v>0</v>
      </c>
      <c r="Z60" s="471">
        <v>221</v>
      </c>
      <c r="AA60" s="471">
        <v>31.571428571428573</v>
      </c>
      <c r="AB60" s="471">
        <v>11</v>
      </c>
      <c r="AC60" s="471">
        <v>13.362790697674418</v>
      </c>
      <c r="AD60" s="471">
        <v>0</v>
      </c>
      <c r="AE60" s="471">
        <v>0</v>
      </c>
      <c r="AF60" s="471">
        <v>214.94520547945197</v>
      </c>
      <c r="AG60" s="471">
        <v>1.0091324200913241</v>
      </c>
      <c r="AH60" s="471">
        <v>0</v>
      </c>
      <c r="AI60" s="471">
        <v>5.0456621004566209</v>
      </c>
      <c r="AJ60" s="471">
        <v>0</v>
      </c>
      <c r="AK60" s="471">
        <v>0</v>
      </c>
      <c r="AL60" s="471">
        <v>0</v>
      </c>
      <c r="AM60" s="471">
        <v>0</v>
      </c>
      <c r="AN60" s="471">
        <v>0</v>
      </c>
      <c r="AO60" s="471">
        <v>0</v>
      </c>
      <c r="AP60" s="471">
        <v>0</v>
      </c>
      <c r="AQ60" s="471">
        <v>0</v>
      </c>
      <c r="AR60" s="471">
        <v>0</v>
      </c>
      <c r="AS60" s="471">
        <v>0</v>
      </c>
      <c r="AT60" s="471">
        <v>3.4712041884816722</v>
      </c>
      <c r="AU60" s="471">
        <v>3.4712041884816722</v>
      </c>
      <c r="AV60" s="471">
        <v>6.9424083769633445</v>
      </c>
      <c r="AW60" s="471">
        <v>0</v>
      </c>
      <c r="AX60" s="471">
        <v>0</v>
      </c>
      <c r="AY60" s="471">
        <v>0</v>
      </c>
      <c r="AZ60" s="471">
        <v>0</v>
      </c>
      <c r="BA60" s="471">
        <v>43.919786096256658</v>
      </c>
      <c r="BB60" s="471">
        <v>50.818181818181792</v>
      </c>
      <c r="BC60" s="471">
        <v>0</v>
      </c>
      <c r="BD60" s="471">
        <v>0</v>
      </c>
      <c r="BE60" s="471">
        <v>0</v>
      </c>
      <c r="BF60" s="471">
        <v>0</v>
      </c>
      <c r="BG60" s="471">
        <v>0</v>
      </c>
      <c r="BH60" s="471">
        <v>0</v>
      </c>
      <c r="BI60" s="471">
        <v>0</v>
      </c>
      <c r="BJ60" s="471">
        <v>2.33602018070175</v>
      </c>
      <c r="BK60" s="471">
        <v>0</v>
      </c>
      <c r="BL60" s="471">
        <v>0</v>
      </c>
      <c r="BM60" s="471">
        <v>1</v>
      </c>
      <c r="BN60" s="471">
        <v>0</v>
      </c>
      <c r="BO60" s="284"/>
      <c r="BP60" s="284"/>
      <c r="BQ60" s="284"/>
      <c r="BS60" s="471">
        <v>221</v>
      </c>
    </row>
    <row r="61" spans="1:71" ht="15" hidden="1" x14ac:dyDescent="0.25">
      <c r="A61" s="467">
        <v>281</v>
      </c>
      <c r="B61" s="467">
        <v>124679</v>
      </c>
      <c r="C61" s="467">
        <v>9352922</v>
      </c>
      <c r="D61" s="468" t="s">
        <v>275</v>
      </c>
      <c r="E61" s="469" t="s">
        <v>40</v>
      </c>
      <c r="F61" s="470">
        <v>0</v>
      </c>
      <c r="G61" s="471">
        <v>1</v>
      </c>
      <c r="H61" s="471">
        <v>0</v>
      </c>
      <c r="I61" s="471">
        <v>0</v>
      </c>
      <c r="J61" s="471">
        <v>7</v>
      </c>
      <c r="K61" s="471">
        <v>0</v>
      </c>
      <c r="L61" s="471">
        <v>0</v>
      </c>
      <c r="M61" s="471">
        <v>0</v>
      </c>
      <c r="N61" s="471">
        <v>598</v>
      </c>
      <c r="O61" s="471">
        <v>598</v>
      </c>
      <c r="P61" s="471">
        <v>85</v>
      </c>
      <c r="Q61" s="471">
        <v>513</v>
      </c>
      <c r="R61" s="471">
        <v>0</v>
      </c>
      <c r="S61" s="471">
        <v>0</v>
      </c>
      <c r="T61" s="471">
        <v>0</v>
      </c>
      <c r="U61" s="471">
        <v>0</v>
      </c>
      <c r="V61" s="471">
        <v>0</v>
      </c>
      <c r="W61" s="471">
        <v>0</v>
      </c>
      <c r="X61" s="471">
        <v>0</v>
      </c>
      <c r="Y61" s="471">
        <v>0</v>
      </c>
      <c r="Z61" s="471">
        <v>598</v>
      </c>
      <c r="AA61" s="471">
        <v>85.428571428571431</v>
      </c>
      <c r="AB61" s="471">
        <v>70.000000000000014</v>
      </c>
      <c r="AC61" s="471">
        <v>135.26190476190476</v>
      </c>
      <c r="AD61" s="471">
        <v>0</v>
      </c>
      <c r="AE61" s="471">
        <v>0</v>
      </c>
      <c r="AF61" s="471">
        <v>372.00000000000017</v>
      </c>
      <c r="AG61" s="471">
        <v>25.999999999999989</v>
      </c>
      <c r="AH61" s="471">
        <v>167.9999999999998</v>
      </c>
      <c r="AI61" s="471">
        <v>12.999999999999995</v>
      </c>
      <c r="AJ61" s="471">
        <v>16.999999999999972</v>
      </c>
      <c r="AK61" s="471">
        <v>1.0000000000000029</v>
      </c>
      <c r="AL61" s="471">
        <v>1.0000000000000029</v>
      </c>
      <c r="AM61" s="471">
        <v>0</v>
      </c>
      <c r="AN61" s="471">
        <v>0</v>
      </c>
      <c r="AO61" s="471">
        <v>0</v>
      </c>
      <c r="AP61" s="471">
        <v>0</v>
      </c>
      <c r="AQ61" s="471">
        <v>0</v>
      </c>
      <c r="AR61" s="471">
        <v>0</v>
      </c>
      <c r="AS61" s="471">
        <v>0</v>
      </c>
      <c r="AT61" s="471">
        <v>15.153996101364523</v>
      </c>
      <c r="AU61" s="471">
        <v>41.964912280701732</v>
      </c>
      <c r="AV61" s="471">
        <v>59.450292397660832</v>
      </c>
      <c r="AW61" s="471">
        <v>0</v>
      </c>
      <c r="AX61" s="471">
        <v>0</v>
      </c>
      <c r="AY61" s="471">
        <v>0</v>
      </c>
      <c r="AZ61" s="471">
        <v>3.0510204081632653</v>
      </c>
      <c r="BA61" s="471">
        <v>171.7022587268992</v>
      </c>
      <c r="BB61" s="471">
        <v>200.15195071868561</v>
      </c>
      <c r="BC61" s="471">
        <v>0</v>
      </c>
      <c r="BD61" s="471">
        <v>0</v>
      </c>
      <c r="BE61" s="471">
        <v>0</v>
      </c>
      <c r="BF61" s="471">
        <v>0</v>
      </c>
      <c r="BG61" s="471">
        <v>0</v>
      </c>
      <c r="BH61" s="471">
        <v>0</v>
      </c>
      <c r="BI61" s="471">
        <v>0</v>
      </c>
      <c r="BJ61" s="471">
        <v>0.69315677724550895</v>
      </c>
      <c r="BK61" s="471">
        <v>0</v>
      </c>
      <c r="BL61" s="471">
        <v>0</v>
      </c>
      <c r="BM61" s="471">
        <v>1</v>
      </c>
      <c r="BN61" s="471">
        <v>0</v>
      </c>
      <c r="BO61" s="284">
        <v>18</v>
      </c>
      <c r="BP61" s="284"/>
      <c r="BQ61" s="284"/>
      <c r="BS61" s="471">
        <v>598</v>
      </c>
    </row>
    <row r="62" spans="1:71" ht="15" hidden="1" x14ac:dyDescent="0.25">
      <c r="A62" s="467">
        <v>504</v>
      </c>
      <c r="B62" s="467">
        <v>124680</v>
      </c>
      <c r="C62" s="467">
        <v>9352923</v>
      </c>
      <c r="D62" s="468" t="s">
        <v>405</v>
      </c>
      <c r="E62" s="469" t="s">
        <v>40</v>
      </c>
      <c r="F62" s="470">
        <v>0</v>
      </c>
      <c r="G62" s="471">
        <v>1</v>
      </c>
      <c r="H62" s="471">
        <v>0</v>
      </c>
      <c r="I62" s="471">
        <v>0</v>
      </c>
      <c r="J62" s="471">
        <v>7</v>
      </c>
      <c r="K62" s="471">
        <v>0</v>
      </c>
      <c r="L62" s="471">
        <v>0</v>
      </c>
      <c r="M62" s="471">
        <v>0</v>
      </c>
      <c r="N62" s="471">
        <v>301</v>
      </c>
      <c r="O62" s="471">
        <v>301</v>
      </c>
      <c r="P62" s="471">
        <v>42</v>
      </c>
      <c r="Q62" s="471">
        <v>259</v>
      </c>
      <c r="R62" s="471">
        <v>0</v>
      </c>
      <c r="S62" s="471">
        <v>0</v>
      </c>
      <c r="T62" s="471">
        <v>0</v>
      </c>
      <c r="U62" s="471">
        <v>0</v>
      </c>
      <c r="V62" s="471">
        <v>0</v>
      </c>
      <c r="W62" s="471">
        <v>0</v>
      </c>
      <c r="X62" s="471">
        <v>0</v>
      </c>
      <c r="Y62" s="471">
        <v>0</v>
      </c>
      <c r="Z62" s="471">
        <v>301</v>
      </c>
      <c r="AA62" s="471">
        <v>43</v>
      </c>
      <c r="AB62" s="471">
        <v>19.000000000000011</v>
      </c>
      <c r="AC62" s="471">
        <v>36.514754098360655</v>
      </c>
      <c r="AD62" s="471">
        <v>0</v>
      </c>
      <c r="AE62" s="471">
        <v>0</v>
      </c>
      <c r="AF62" s="471">
        <v>219.99999999999986</v>
      </c>
      <c r="AG62" s="471">
        <v>41.999999999999936</v>
      </c>
      <c r="AH62" s="471">
        <v>35.999999999999858</v>
      </c>
      <c r="AI62" s="471">
        <v>2.9999999999999987</v>
      </c>
      <c r="AJ62" s="471">
        <v>0</v>
      </c>
      <c r="AK62" s="471">
        <v>0</v>
      </c>
      <c r="AL62" s="471">
        <v>0</v>
      </c>
      <c r="AM62" s="471">
        <v>0</v>
      </c>
      <c r="AN62" s="471">
        <v>0</v>
      </c>
      <c r="AO62" s="471">
        <v>0</v>
      </c>
      <c r="AP62" s="471">
        <v>0</v>
      </c>
      <c r="AQ62" s="471">
        <v>0</v>
      </c>
      <c r="AR62" s="471">
        <v>0</v>
      </c>
      <c r="AS62" s="471">
        <v>0</v>
      </c>
      <c r="AT62" s="471">
        <v>0</v>
      </c>
      <c r="AU62" s="471">
        <v>2.3243243243243237</v>
      </c>
      <c r="AV62" s="471">
        <v>3.4864864864864917</v>
      </c>
      <c r="AW62" s="471">
        <v>0</v>
      </c>
      <c r="AX62" s="471">
        <v>0</v>
      </c>
      <c r="AY62" s="471">
        <v>0</v>
      </c>
      <c r="AZ62" s="471">
        <v>0.9868852459016394</v>
      </c>
      <c r="BA62" s="471">
        <v>70.358267716535536</v>
      </c>
      <c r="BB62" s="471">
        <v>81.767716535433195</v>
      </c>
      <c r="BC62" s="471">
        <v>0</v>
      </c>
      <c r="BD62" s="471">
        <v>0</v>
      </c>
      <c r="BE62" s="471">
        <v>0</v>
      </c>
      <c r="BF62" s="471">
        <v>0</v>
      </c>
      <c r="BG62" s="471">
        <v>0</v>
      </c>
      <c r="BH62" s="471">
        <v>0</v>
      </c>
      <c r="BI62" s="471">
        <v>0</v>
      </c>
      <c r="BJ62" s="471">
        <v>0.58473428073089695</v>
      </c>
      <c r="BK62" s="471">
        <v>0</v>
      </c>
      <c r="BL62" s="471">
        <v>0</v>
      </c>
      <c r="BM62" s="471">
        <v>1</v>
      </c>
      <c r="BN62" s="471">
        <v>0</v>
      </c>
      <c r="BO62" s="284"/>
      <c r="BP62" s="284"/>
      <c r="BQ62" s="284"/>
      <c r="BS62" s="471">
        <v>301</v>
      </c>
    </row>
    <row r="63" spans="1:71" ht="15" hidden="1" x14ac:dyDescent="0.25">
      <c r="A63" s="467">
        <v>311</v>
      </c>
      <c r="B63" s="467">
        <v>124681</v>
      </c>
      <c r="C63" s="467">
        <v>9352924</v>
      </c>
      <c r="D63" s="468" t="s">
        <v>293</v>
      </c>
      <c r="E63" s="469" t="s">
        <v>40</v>
      </c>
      <c r="F63" s="470">
        <v>0</v>
      </c>
      <c r="G63" s="471">
        <v>1</v>
      </c>
      <c r="H63" s="471">
        <v>0</v>
      </c>
      <c r="I63" s="471">
        <v>0</v>
      </c>
      <c r="J63" s="471">
        <v>7</v>
      </c>
      <c r="K63" s="471">
        <v>0</v>
      </c>
      <c r="L63" s="471">
        <v>0</v>
      </c>
      <c r="M63" s="471">
        <v>0</v>
      </c>
      <c r="N63" s="471">
        <v>211</v>
      </c>
      <c r="O63" s="471">
        <v>211</v>
      </c>
      <c r="P63" s="471">
        <v>30</v>
      </c>
      <c r="Q63" s="471">
        <v>181</v>
      </c>
      <c r="R63" s="471">
        <v>0</v>
      </c>
      <c r="S63" s="471">
        <v>0</v>
      </c>
      <c r="T63" s="471">
        <v>0</v>
      </c>
      <c r="U63" s="471">
        <v>0</v>
      </c>
      <c r="V63" s="471">
        <v>0</v>
      </c>
      <c r="W63" s="471">
        <v>0</v>
      </c>
      <c r="X63" s="471">
        <v>0</v>
      </c>
      <c r="Y63" s="471">
        <v>0</v>
      </c>
      <c r="Z63" s="471">
        <v>211</v>
      </c>
      <c r="AA63" s="471">
        <v>30.142857142857142</v>
      </c>
      <c r="AB63" s="471">
        <v>1.9999999999999998</v>
      </c>
      <c r="AC63" s="471">
        <v>9.9528301886792452</v>
      </c>
      <c r="AD63" s="471">
        <v>0</v>
      </c>
      <c r="AE63" s="471">
        <v>0</v>
      </c>
      <c r="AF63" s="471">
        <v>210</v>
      </c>
      <c r="AG63" s="471">
        <v>1.0000000000000009</v>
      </c>
      <c r="AH63" s="471">
        <v>0</v>
      </c>
      <c r="AI63" s="471">
        <v>0</v>
      </c>
      <c r="AJ63" s="471">
        <v>0</v>
      </c>
      <c r="AK63" s="471">
        <v>0</v>
      </c>
      <c r="AL63" s="471">
        <v>0</v>
      </c>
      <c r="AM63" s="471">
        <v>0</v>
      </c>
      <c r="AN63" s="471">
        <v>0</v>
      </c>
      <c r="AO63" s="471">
        <v>0</v>
      </c>
      <c r="AP63" s="471">
        <v>0</v>
      </c>
      <c r="AQ63" s="471">
        <v>0</v>
      </c>
      <c r="AR63" s="471">
        <v>0</v>
      </c>
      <c r="AS63" s="471">
        <v>0</v>
      </c>
      <c r="AT63" s="471">
        <v>0</v>
      </c>
      <c r="AU63" s="471">
        <v>4.6629834254143736</v>
      </c>
      <c r="AV63" s="471">
        <v>9.3259668508287277</v>
      </c>
      <c r="AW63" s="471">
        <v>0</v>
      </c>
      <c r="AX63" s="471">
        <v>0</v>
      </c>
      <c r="AY63" s="471">
        <v>0</v>
      </c>
      <c r="AZ63" s="471">
        <v>0</v>
      </c>
      <c r="BA63" s="471">
        <v>46.513966480446989</v>
      </c>
      <c r="BB63" s="471">
        <v>54.223463687150911</v>
      </c>
      <c r="BC63" s="471">
        <v>0</v>
      </c>
      <c r="BD63" s="471">
        <v>0</v>
      </c>
      <c r="BE63" s="471">
        <v>0</v>
      </c>
      <c r="BF63" s="471">
        <v>0</v>
      </c>
      <c r="BG63" s="471">
        <v>0</v>
      </c>
      <c r="BH63" s="471">
        <v>0</v>
      </c>
      <c r="BI63" s="471">
        <v>0</v>
      </c>
      <c r="BJ63" s="471">
        <v>0.50300233608247402</v>
      </c>
      <c r="BK63" s="471">
        <v>0</v>
      </c>
      <c r="BL63" s="471">
        <v>0</v>
      </c>
      <c r="BM63" s="471">
        <v>1</v>
      </c>
      <c r="BN63" s="471">
        <v>0</v>
      </c>
      <c r="BO63" s="284"/>
      <c r="BP63" s="284"/>
      <c r="BQ63" s="284"/>
      <c r="BS63" s="471">
        <v>211</v>
      </c>
    </row>
    <row r="64" spans="1:71" ht="15" hidden="1" x14ac:dyDescent="0.25">
      <c r="A64" s="467">
        <v>418</v>
      </c>
      <c r="B64" s="467">
        <v>124682</v>
      </c>
      <c r="C64" s="467">
        <v>9352925</v>
      </c>
      <c r="D64" s="468" t="s">
        <v>342</v>
      </c>
      <c r="E64" s="469" t="s">
        <v>40</v>
      </c>
      <c r="F64" s="470">
        <v>0</v>
      </c>
      <c r="G64" s="471">
        <v>1</v>
      </c>
      <c r="H64" s="471">
        <v>0</v>
      </c>
      <c r="I64" s="471">
        <v>0</v>
      </c>
      <c r="J64" s="471">
        <v>7</v>
      </c>
      <c r="K64" s="471">
        <v>0</v>
      </c>
      <c r="L64" s="471">
        <v>0</v>
      </c>
      <c r="M64" s="471">
        <v>0</v>
      </c>
      <c r="N64" s="471">
        <v>413</v>
      </c>
      <c r="O64" s="471">
        <v>413</v>
      </c>
      <c r="P64" s="471">
        <v>60</v>
      </c>
      <c r="Q64" s="471">
        <v>353</v>
      </c>
      <c r="R64" s="471">
        <v>0</v>
      </c>
      <c r="S64" s="471">
        <v>0</v>
      </c>
      <c r="T64" s="471">
        <v>0</v>
      </c>
      <c r="U64" s="471">
        <v>0</v>
      </c>
      <c r="V64" s="471">
        <v>0</v>
      </c>
      <c r="W64" s="471">
        <v>0</v>
      </c>
      <c r="X64" s="471">
        <v>0</v>
      </c>
      <c r="Y64" s="471">
        <v>0</v>
      </c>
      <c r="Z64" s="471">
        <v>413</v>
      </c>
      <c r="AA64" s="471">
        <v>59</v>
      </c>
      <c r="AB64" s="471">
        <v>8.0000000000000213</v>
      </c>
      <c r="AC64" s="471">
        <v>24.939613526570046</v>
      </c>
      <c r="AD64" s="471">
        <v>0</v>
      </c>
      <c r="AE64" s="471">
        <v>0</v>
      </c>
      <c r="AF64" s="471">
        <v>398</v>
      </c>
      <c r="AG64" s="471">
        <v>11.999999999999989</v>
      </c>
      <c r="AH64" s="471">
        <v>0</v>
      </c>
      <c r="AI64" s="471">
        <v>3.0000000000000018</v>
      </c>
      <c r="AJ64" s="471">
        <v>0</v>
      </c>
      <c r="AK64" s="471">
        <v>0</v>
      </c>
      <c r="AL64" s="471">
        <v>0</v>
      </c>
      <c r="AM64" s="471">
        <v>0</v>
      </c>
      <c r="AN64" s="471">
        <v>0</v>
      </c>
      <c r="AO64" s="471">
        <v>0</v>
      </c>
      <c r="AP64" s="471">
        <v>0</v>
      </c>
      <c r="AQ64" s="471">
        <v>0</v>
      </c>
      <c r="AR64" s="471">
        <v>0</v>
      </c>
      <c r="AS64" s="471">
        <v>0</v>
      </c>
      <c r="AT64" s="471">
        <v>9.3597733711048168</v>
      </c>
      <c r="AU64" s="471">
        <v>18.719546742209634</v>
      </c>
      <c r="AV64" s="471">
        <v>24.569405099150146</v>
      </c>
      <c r="AW64" s="471">
        <v>0</v>
      </c>
      <c r="AX64" s="471">
        <v>0</v>
      </c>
      <c r="AY64" s="471">
        <v>0</v>
      </c>
      <c r="AZ64" s="471">
        <v>0</v>
      </c>
      <c r="BA64" s="471">
        <v>123.13953488372107</v>
      </c>
      <c r="BB64" s="471">
        <v>144.06976744186062</v>
      </c>
      <c r="BC64" s="471">
        <v>0</v>
      </c>
      <c r="BD64" s="471">
        <v>0</v>
      </c>
      <c r="BE64" s="471">
        <v>0</v>
      </c>
      <c r="BF64" s="471">
        <v>0</v>
      </c>
      <c r="BG64" s="471">
        <v>0</v>
      </c>
      <c r="BH64" s="471">
        <v>0</v>
      </c>
      <c r="BI64" s="471">
        <v>0</v>
      </c>
      <c r="BJ64" s="471">
        <v>0.68512694541984698</v>
      </c>
      <c r="BK64" s="471">
        <v>0</v>
      </c>
      <c r="BL64" s="471">
        <v>0</v>
      </c>
      <c r="BM64" s="471">
        <v>1</v>
      </c>
      <c r="BN64" s="471">
        <v>0</v>
      </c>
      <c r="BO64" s="284"/>
      <c r="BP64" s="284"/>
      <c r="BQ64" s="284"/>
      <c r="BS64" s="471">
        <v>413</v>
      </c>
    </row>
    <row r="65" spans="1:71" ht="15" hidden="1" x14ac:dyDescent="0.25">
      <c r="A65" s="467">
        <v>341</v>
      </c>
      <c r="B65" s="467">
        <v>124685</v>
      </c>
      <c r="C65" s="467">
        <v>9352928</v>
      </c>
      <c r="D65" s="468" t="s">
        <v>311</v>
      </c>
      <c r="E65" s="469" t="s">
        <v>40</v>
      </c>
      <c r="F65" s="470">
        <v>0</v>
      </c>
      <c r="G65" s="471">
        <v>1</v>
      </c>
      <c r="H65" s="471">
        <v>0</v>
      </c>
      <c r="I65" s="471">
        <v>0</v>
      </c>
      <c r="J65" s="471">
        <v>7</v>
      </c>
      <c r="K65" s="471">
        <v>0</v>
      </c>
      <c r="L65" s="471">
        <v>0</v>
      </c>
      <c r="M65" s="471">
        <v>0</v>
      </c>
      <c r="N65" s="471">
        <v>96</v>
      </c>
      <c r="O65" s="471">
        <v>96</v>
      </c>
      <c r="P65" s="471">
        <v>14</v>
      </c>
      <c r="Q65" s="471">
        <v>82</v>
      </c>
      <c r="R65" s="471">
        <v>0</v>
      </c>
      <c r="S65" s="471">
        <v>0</v>
      </c>
      <c r="T65" s="471">
        <v>0</v>
      </c>
      <c r="U65" s="471">
        <v>0</v>
      </c>
      <c r="V65" s="471">
        <v>0</v>
      </c>
      <c r="W65" s="471">
        <v>0</v>
      </c>
      <c r="X65" s="471">
        <v>0</v>
      </c>
      <c r="Y65" s="471">
        <v>0</v>
      </c>
      <c r="Z65" s="471">
        <v>96</v>
      </c>
      <c r="AA65" s="471">
        <v>13.714285714285714</v>
      </c>
      <c r="AB65" s="471">
        <v>1.0000000000000033</v>
      </c>
      <c r="AC65" s="471">
        <v>4.9484536082474229</v>
      </c>
      <c r="AD65" s="471">
        <v>0</v>
      </c>
      <c r="AE65" s="471">
        <v>0</v>
      </c>
      <c r="AF65" s="471">
        <v>96</v>
      </c>
      <c r="AG65" s="471">
        <v>0</v>
      </c>
      <c r="AH65" s="471">
        <v>0</v>
      </c>
      <c r="AI65" s="471">
        <v>0</v>
      </c>
      <c r="AJ65" s="471">
        <v>0</v>
      </c>
      <c r="AK65" s="471">
        <v>0</v>
      </c>
      <c r="AL65" s="471">
        <v>0</v>
      </c>
      <c r="AM65" s="471">
        <v>0</v>
      </c>
      <c r="AN65" s="471">
        <v>0</v>
      </c>
      <c r="AO65" s="471">
        <v>0</v>
      </c>
      <c r="AP65" s="471">
        <v>0</v>
      </c>
      <c r="AQ65" s="471">
        <v>0</v>
      </c>
      <c r="AR65" s="471">
        <v>0</v>
      </c>
      <c r="AS65" s="471">
        <v>0</v>
      </c>
      <c r="AT65" s="471">
        <v>1.170731707317072</v>
      </c>
      <c r="AU65" s="471">
        <v>3.512195121951216</v>
      </c>
      <c r="AV65" s="471">
        <v>5.8536585365853693</v>
      </c>
      <c r="AW65" s="471">
        <v>0</v>
      </c>
      <c r="AX65" s="471">
        <v>0</v>
      </c>
      <c r="AY65" s="471">
        <v>0</v>
      </c>
      <c r="AZ65" s="471">
        <v>0</v>
      </c>
      <c r="BA65" s="471">
        <v>20.184615384615373</v>
      </c>
      <c r="BB65" s="471">
        <v>23.630769230769218</v>
      </c>
      <c r="BC65" s="471">
        <v>0</v>
      </c>
      <c r="BD65" s="471">
        <v>0</v>
      </c>
      <c r="BE65" s="471">
        <v>0</v>
      </c>
      <c r="BF65" s="471">
        <v>0</v>
      </c>
      <c r="BG65" s="471">
        <v>0</v>
      </c>
      <c r="BH65" s="471">
        <v>16.399999999999967</v>
      </c>
      <c r="BI65" s="471">
        <v>0</v>
      </c>
      <c r="BJ65" s="471">
        <v>2.2338026023809499</v>
      </c>
      <c r="BK65" s="471">
        <v>0</v>
      </c>
      <c r="BL65" s="471">
        <v>1</v>
      </c>
      <c r="BM65" s="471">
        <v>1</v>
      </c>
      <c r="BN65" s="471">
        <v>0</v>
      </c>
      <c r="BO65" s="284"/>
      <c r="BP65" s="284"/>
      <c r="BQ65" s="284"/>
      <c r="BS65" s="471">
        <v>96</v>
      </c>
    </row>
    <row r="66" spans="1:71" ht="15" hidden="1" x14ac:dyDescent="0.25">
      <c r="A66" s="467">
        <v>307</v>
      </c>
      <c r="B66" s="467">
        <v>131962</v>
      </c>
      <c r="C66" s="467">
        <v>9352929</v>
      </c>
      <c r="D66" s="468" t="s">
        <v>1195</v>
      </c>
      <c r="E66" s="469" t="s">
        <v>40</v>
      </c>
      <c r="F66" s="470">
        <v>0</v>
      </c>
      <c r="G66" s="471">
        <v>1</v>
      </c>
      <c r="H66" s="471">
        <v>0</v>
      </c>
      <c r="I66" s="471">
        <v>0</v>
      </c>
      <c r="J66" s="471">
        <v>7</v>
      </c>
      <c r="K66" s="471">
        <v>0</v>
      </c>
      <c r="L66" s="471">
        <v>0</v>
      </c>
      <c r="M66" s="471">
        <v>0</v>
      </c>
      <c r="N66" s="471">
        <v>419</v>
      </c>
      <c r="O66" s="471">
        <v>419</v>
      </c>
      <c r="P66" s="471">
        <v>61</v>
      </c>
      <c r="Q66" s="471">
        <v>358</v>
      </c>
      <c r="R66" s="471">
        <v>0</v>
      </c>
      <c r="S66" s="471">
        <v>0</v>
      </c>
      <c r="T66" s="471">
        <v>0</v>
      </c>
      <c r="U66" s="471">
        <v>0</v>
      </c>
      <c r="V66" s="471">
        <v>0</v>
      </c>
      <c r="W66" s="471">
        <v>0</v>
      </c>
      <c r="X66" s="471">
        <v>0</v>
      </c>
      <c r="Y66" s="471">
        <v>0</v>
      </c>
      <c r="Z66" s="471">
        <v>419</v>
      </c>
      <c r="AA66" s="471">
        <v>59.857142857142854</v>
      </c>
      <c r="AB66" s="471">
        <v>19.000000000000014</v>
      </c>
      <c r="AC66" s="471">
        <v>23.165865384615383</v>
      </c>
      <c r="AD66" s="471">
        <v>0</v>
      </c>
      <c r="AE66" s="471">
        <v>0</v>
      </c>
      <c r="AF66" s="471">
        <v>417.00000000000017</v>
      </c>
      <c r="AG66" s="471">
        <v>1.000000000000002</v>
      </c>
      <c r="AH66" s="471">
        <v>1.000000000000002</v>
      </c>
      <c r="AI66" s="471">
        <v>0</v>
      </c>
      <c r="AJ66" s="471">
        <v>0</v>
      </c>
      <c r="AK66" s="471">
        <v>0</v>
      </c>
      <c r="AL66" s="471">
        <v>0</v>
      </c>
      <c r="AM66" s="471">
        <v>0</v>
      </c>
      <c r="AN66" s="471">
        <v>0</v>
      </c>
      <c r="AO66" s="471">
        <v>0</v>
      </c>
      <c r="AP66" s="471">
        <v>0</v>
      </c>
      <c r="AQ66" s="471">
        <v>0</v>
      </c>
      <c r="AR66" s="471">
        <v>0</v>
      </c>
      <c r="AS66" s="471">
        <v>0</v>
      </c>
      <c r="AT66" s="471">
        <v>4.6815642458100557</v>
      </c>
      <c r="AU66" s="471">
        <v>10.533519553072637</v>
      </c>
      <c r="AV66" s="471">
        <v>12.874301675977645</v>
      </c>
      <c r="AW66" s="471">
        <v>0</v>
      </c>
      <c r="AX66" s="471">
        <v>0</v>
      </c>
      <c r="AY66" s="471">
        <v>0</v>
      </c>
      <c r="AZ66" s="471">
        <v>0</v>
      </c>
      <c r="BA66" s="471">
        <v>96.811267605633958</v>
      </c>
      <c r="BB66" s="471">
        <v>113.3070422535213</v>
      </c>
      <c r="BC66" s="471">
        <v>0</v>
      </c>
      <c r="BD66" s="471">
        <v>0</v>
      </c>
      <c r="BE66" s="471">
        <v>0</v>
      </c>
      <c r="BF66" s="471">
        <v>0</v>
      </c>
      <c r="BG66" s="471">
        <v>0</v>
      </c>
      <c r="BH66" s="471">
        <v>0</v>
      </c>
      <c r="BI66" s="471">
        <v>0</v>
      </c>
      <c r="BJ66" s="471">
        <v>0.51768018439821695</v>
      </c>
      <c r="BK66" s="471">
        <v>0</v>
      </c>
      <c r="BL66" s="471">
        <v>0</v>
      </c>
      <c r="BM66" s="471">
        <v>1</v>
      </c>
      <c r="BN66" s="471">
        <v>0</v>
      </c>
      <c r="BO66" s="284"/>
      <c r="BP66" s="284"/>
      <c r="BQ66" s="284"/>
      <c r="BS66" s="471">
        <v>419</v>
      </c>
    </row>
    <row r="67" spans="1:71" ht="15" hidden="1" x14ac:dyDescent="0.25">
      <c r="A67" s="467">
        <v>238</v>
      </c>
      <c r="B67" s="467">
        <v>133605</v>
      </c>
      <c r="C67" s="467">
        <v>9352931</v>
      </c>
      <c r="D67" s="468" t="s">
        <v>251</v>
      </c>
      <c r="E67" s="469" t="s">
        <v>40</v>
      </c>
      <c r="F67" s="470">
        <v>0</v>
      </c>
      <c r="G67" s="471">
        <v>1</v>
      </c>
      <c r="H67" s="471">
        <v>0</v>
      </c>
      <c r="I67" s="471">
        <v>0</v>
      </c>
      <c r="J67" s="471">
        <v>7</v>
      </c>
      <c r="K67" s="471">
        <v>0</v>
      </c>
      <c r="L67" s="471">
        <v>0</v>
      </c>
      <c r="M67" s="471">
        <v>0</v>
      </c>
      <c r="N67" s="471">
        <v>75</v>
      </c>
      <c r="O67" s="471">
        <v>75</v>
      </c>
      <c r="P67" s="471">
        <v>14</v>
      </c>
      <c r="Q67" s="471">
        <v>61</v>
      </c>
      <c r="R67" s="471">
        <v>0</v>
      </c>
      <c r="S67" s="471">
        <v>0</v>
      </c>
      <c r="T67" s="471">
        <v>0</v>
      </c>
      <c r="U67" s="471">
        <v>0</v>
      </c>
      <c r="V67" s="471">
        <v>0</v>
      </c>
      <c r="W67" s="471">
        <v>0</v>
      </c>
      <c r="X67" s="471">
        <v>0</v>
      </c>
      <c r="Y67" s="471">
        <v>0</v>
      </c>
      <c r="Z67" s="471">
        <v>75</v>
      </c>
      <c r="AA67" s="471">
        <v>10.714285714285714</v>
      </c>
      <c r="AB67" s="471">
        <v>8.0000000000000249</v>
      </c>
      <c r="AC67" s="471">
        <v>16.43835616438356</v>
      </c>
      <c r="AD67" s="471">
        <v>0</v>
      </c>
      <c r="AE67" s="471">
        <v>0</v>
      </c>
      <c r="AF67" s="471">
        <v>69</v>
      </c>
      <c r="AG67" s="471">
        <v>6</v>
      </c>
      <c r="AH67" s="471">
        <v>0</v>
      </c>
      <c r="AI67" s="471">
        <v>0</v>
      </c>
      <c r="AJ67" s="471">
        <v>0</v>
      </c>
      <c r="AK67" s="471">
        <v>0</v>
      </c>
      <c r="AL67" s="471">
        <v>0</v>
      </c>
      <c r="AM67" s="471">
        <v>0</v>
      </c>
      <c r="AN67" s="471">
        <v>0</v>
      </c>
      <c r="AO67" s="471">
        <v>0</v>
      </c>
      <c r="AP67" s="471">
        <v>0</v>
      </c>
      <c r="AQ67" s="471">
        <v>0</v>
      </c>
      <c r="AR67" s="471">
        <v>0</v>
      </c>
      <c r="AS67" s="471">
        <v>0</v>
      </c>
      <c r="AT67" s="471">
        <v>0</v>
      </c>
      <c r="AU67" s="471">
        <v>3.6885245901639374</v>
      </c>
      <c r="AV67" s="471">
        <v>4.9180327868852469</v>
      </c>
      <c r="AW67" s="471">
        <v>0</v>
      </c>
      <c r="AX67" s="471">
        <v>0</v>
      </c>
      <c r="AY67" s="471">
        <v>0</v>
      </c>
      <c r="AZ67" s="471">
        <v>0</v>
      </c>
      <c r="BA67" s="471">
        <v>26.471698113207523</v>
      </c>
      <c r="BB67" s="471">
        <v>32.547169811320728</v>
      </c>
      <c r="BC67" s="471">
        <v>0</v>
      </c>
      <c r="BD67" s="471">
        <v>0</v>
      </c>
      <c r="BE67" s="471">
        <v>0</v>
      </c>
      <c r="BF67" s="471">
        <v>0</v>
      </c>
      <c r="BG67" s="471">
        <v>0</v>
      </c>
      <c r="BH67" s="471">
        <v>6.5000000000000249</v>
      </c>
      <c r="BI67" s="471">
        <v>0</v>
      </c>
      <c r="BJ67" s="471">
        <v>0.52708177703927495</v>
      </c>
      <c r="BK67" s="471">
        <v>0</v>
      </c>
      <c r="BL67" s="471">
        <v>0</v>
      </c>
      <c r="BM67" s="471">
        <v>1</v>
      </c>
      <c r="BN67" s="471">
        <v>0</v>
      </c>
      <c r="BO67" s="284"/>
      <c r="BP67" s="284"/>
      <c r="BQ67" s="284"/>
      <c r="BS67" s="471">
        <v>75</v>
      </c>
    </row>
    <row r="68" spans="1:71" ht="15" hidden="1" x14ac:dyDescent="0.25">
      <c r="A68" s="467">
        <v>400</v>
      </c>
      <c r="B68" s="467">
        <v>124686</v>
      </c>
      <c r="C68" s="467">
        <v>9353000</v>
      </c>
      <c r="D68" s="468" t="s">
        <v>1196</v>
      </c>
      <c r="E68" s="469" t="s">
        <v>40</v>
      </c>
      <c r="F68" s="470">
        <v>0</v>
      </c>
      <c r="G68" s="471">
        <v>1</v>
      </c>
      <c r="H68" s="471">
        <v>0</v>
      </c>
      <c r="I68" s="471">
        <v>0</v>
      </c>
      <c r="J68" s="471">
        <v>7</v>
      </c>
      <c r="K68" s="471">
        <v>0</v>
      </c>
      <c r="L68" s="471">
        <v>0</v>
      </c>
      <c r="M68" s="471">
        <v>0</v>
      </c>
      <c r="N68" s="471">
        <v>173</v>
      </c>
      <c r="O68" s="471">
        <v>173</v>
      </c>
      <c r="P68" s="471">
        <v>21</v>
      </c>
      <c r="Q68" s="471">
        <v>152</v>
      </c>
      <c r="R68" s="471">
        <v>0</v>
      </c>
      <c r="S68" s="471">
        <v>0</v>
      </c>
      <c r="T68" s="471">
        <v>0</v>
      </c>
      <c r="U68" s="471">
        <v>0</v>
      </c>
      <c r="V68" s="471">
        <v>0</v>
      </c>
      <c r="W68" s="471">
        <v>0</v>
      </c>
      <c r="X68" s="471">
        <v>0</v>
      </c>
      <c r="Y68" s="471">
        <v>0</v>
      </c>
      <c r="Z68" s="471">
        <v>173</v>
      </c>
      <c r="AA68" s="471">
        <v>24.714285714285715</v>
      </c>
      <c r="AB68" s="471">
        <v>16.000000000000004</v>
      </c>
      <c r="AC68" s="471">
        <v>23.544378698224854</v>
      </c>
      <c r="AD68" s="471">
        <v>0</v>
      </c>
      <c r="AE68" s="471">
        <v>0</v>
      </c>
      <c r="AF68" s="471">
        <v>116.67441860465119</v>
      </c>
      <c r="AG68" s="471">
        <v>20.116279069767465</v>
      </c>
      <c r="AH68" s="471">
        <v>9.0523255813953423</v>
      </c>
      <c r="AI68" s="471">
        <v>24.139534883720891</v>
      </c>
      <c r="AJ68" s="471">
        <v>3.0174418604651199</v>
      </c>
      <c r="AK68" s="471">
        <v>0</v>
      </c>
      <c r="AL68" s="471">
        <v>0</v>
      </c>
      <c r="AM68" s="471">
        <v>0</v>
      </c>
      <c r="AN68" s="471">
        <v>0</v>
      </c>
      <c r="AO68" s="471">
        <v>0</v>
      </c>
      <c r="AP68" s="471">
        <v>0</v>
      </c>
      <c r="AQ68" s="471">
        <v>0</v>
      </c>
      <c r="AR68" s="471">
        <v>0</v>
      </c>
      <c r="AS68" s="471">
        <v>0</v>
      </c>
      <c r="AT68" s="471">
        <v>0</v>
      </c>
      <c r="AU68" s="471">
        <v>0</v>
      </c>
      <c r="AV68" s="471">
        <v>0</v>
      </c>
      <c r="AW68" s="471">
        <v>0</v>
      </c>
      <c r="AX68" s="471">
        <v>0</v>
      </c>
      <c r="AY68" s="471">
        <v>0</v>
      </c>
      <c r="AZ68" s="471">
        <v>0</v>
      </c>
      <c r="BA68" s="471">
        <v>60.800000000000004</v>
      </c>
      <c r="BB68" s="471">
        <v>69.2</v>
      </c>
      <c r="BC68" s="471">
        <v>0</v>
      </c>
      <c r="BD68" s="471">
        <v>0</v>
      </c>
      <c r="BE68" s="471">
        <v>0</v>
      </c>
      <c r="BF68" s="471">
        <v>0</v>
      </c>
      <c r="BG68" s="471">
        <v>0</v>
      </c>
      <c r="BH68" s="471">
        <v>0</v>
      </c>
      <c r="BI68" s="471">
        <v>0</v>
      </c>
      <c r="BJ68" s="471">
        <v>1.0297869917910401</v>
      </c>
      <c r="BK68" s="471">
        <v>0</v>
      </c>
      <c r="BL68" s="471">
        <v>0</v>
      </c>
      <c r="BM68" s="471">
        <v>1</v>
      </c>
      <c r="BN68" s="471">
        <v>0</v>
      </c>
      <c r="BO68" s="284"/>
      <c r="BP68" s="284"/>
      <c r="BQ68" s="284"/>
      <c r="BS68" s="471">
        <v>173</v>
      </c>
    </row>
    <row r="69" spans="1:71" ht="15" hidden="1" x14ac:dyDescent="0.25">
      <c r="A69" s="467">
        <v>405</v>
      </c>
      <c r="B69" s="467">
        <v>124688</v>
      </c>
      <c r="C69" s="467">
        <v>9353003</v>
      </c>
      <c r="D69" s="468" t="s">
        <v>1197</v>
      </c>
      <c r="E69" s="469" t="s">
        <v>40</v>
      </c>
      <c r="F69" s="470">
        <v>0</v>
      </c>
      <c r="G69" s="471">
        <v>1</v>
      </c>
      <c r="H69" s="471">
        <v>0</v>
      </c>
      <c r="I69" s="471">
        <v>0</v>
      </c>
      <c r="J69" s="471">
        <v>7</v>
      </c>
      <c r="K69" s="471">
        <v>0</v>
      </c>
      <c r="L69" s="471">
        <v>0</v>
      </c>
      <c r="M69" s="471">
        <v>0</v>
      </c>
      <c r="N69" s="471">
        <v>158</v>
      </c>
      <c r="O69" s="471">
        <v>158</v>
      </c>
      <c r="P69" s="471">
        <v>20</v>
      </c>
      <c r="Q69" s="471">
        <v>138</v>
      </c>
      <c r="R69" s="471">
        <v>0</v>
      </c>
      <c r="S69" s="471">
        <v>0</v>
      </c>
      <c r="T69" s="471">
        <v>0</v>
      </c>
      <c r="U69" s="471">
        <v>0</v>
      </c>
      <c r="V69" s="471">
        <v>0</v>
      </c>
      <c r="W69" s="471">
        <v>0</v>
      </c>
      <c r="X69" s="471">
        <v>0</v>
      </c>
      <c r="Y69" s="471">
        <v>0</v>
      </c>
      <c r="Z69" s="471">
        <v>158</v>
      </c>
      <c r="AA69" s="471">
        <v>22.571428571428573</v>
      </c>
      <c r="AB69" s="471">
        <v>25.000000000000028</v>
      </c>
      <c r="AC69" s="471">
        <v>36.767295597484278</v>
      </c>
      <c r="AD69" s="471">
        <v>0</v>
      </c>
      <c r="AE69" s="471">
        <v>0</v>
      </c>
      <c r="AF69" s="471">
        <v>134.99999999999994</v>
      </c>
      <c r="AG69" s="471">
        <v>6.9999999999999956</v>
      </c>
      <c r="AH69" s="471">
        <v>3.9999999999999951</v>
      </c>
      <c r="AI69" s="471">
        <v>6.9999999999999956</v>
      </c>
      <c r="AJ69" s="471">
        <v>0</v>
      </c>
      <c r="AK69" s="471">
        <v>5.0000000000000062</v>
      </c>
      <c r="AL69" s="471">
        <v>0</v>
      </c>
      <c r="AM69" s="471">
        <v>0</v>
      </c>
      <c r="AN69" s="471">
        <v>0</v>
      </c>
      <c r="AO69" s="471">
        <v>0</v>
      </c>
      <c r="AP69" s="471">
        <v>0</v>
      </c>
      <c r="AQ69" s="471">
        <v>0</v>
      </c>
      <c r="AR69" s="471">
        <v>0</v>
      </c>
      <c r="AS69" s="471">
        <v>0</v>
      </c>
      <c r="AT69" s="471">
        <v>0</v>
      </c>
      <c r="AU69" s="471">
        <v>0</v>
      </c>
      <c r="AV69" s="471">
        <v>2.2898550724637672</v>
      </c>
      <c r="AW69" s="471">
        <v>0</v>
      </c>
      <c r="AX69" s="471">
        <v>0</v>
      </c>
      <c r="AY69" s="471">
        <v>0</v>
      </c>
      <c r="AZ69" s="471">
        <v>1.9874213836477987</v>
      </c>
      <c r="BA69" s="471">
        <v>32.711111111111101</v>
      </c>
      <c r="BB69" s="471">
        <v>37.451851851851842</v>
      </c>
      <c r="BC69" s="471">
        <v>0</v>
      </c>
      <c r="BD69" s="471">
        <v>0</v>
      </c>
      <c r="BE69" s="471">
        <v>0</v>
      </c>
      <c r="BF69" s="471">
        <v>0</v>
      </c>
      <c r="BG69" s="471">
        <v>0</v>
      </c>
      <c r="BH69" s="471">
        <v>8.1999999999999691</v>
      </c>
      <c r="BI69" s="471">
        <v>0</v>
      </c>
      <c r="BJ69" s="471">
        <v>2.1058188768115902</v>
      </c>
      <c r="BK69" s="471">
        <v>0</v>
      </c>
      <c r="BL69" s="471">
        <v>0</v>
      </c>
      <c r="BM69" s="471">
        <v>1</v>
      </c>
      <c r="BN69" s="471">
        <v>0</v>
      </c>
      <c r="BO69" s="284"/>
      <c r="BP69" s="284"/>
      <c r="BQ69" s="284"/>
      <c r="BS69" s="471">
        <v>158</v>
      </c>
    </row>
    <row r="70" spans="1:71" ht="15" hidden="1" x14ac:dyDescent="0.25">
      <c r="A70" s="467">
        <v>406</v>
      </c>
      <c r="B70" s="467">
        <v>124689</v>
      </c>
      <c r="C70" s="467">
        <v>9353004</v>
      </c>
      <c r="D70" s="468" t="s">
        <v>1198</v>
      </c>
      <c r="E70" s="469" t="s">
        <v>40</v>
      </c>
      <c r="F70" s="470">
        <v>0</v>
      </c>
      <c r="G70" s="471">
        <v>1</v>
      </c>
      <c r="H70" s="471">
        <v>0</v>
      </c>
      <c r="I70" s="471">
        <v>0</v>
      </c>
      <c r="J70" s="471">
        <v>7</v>
      </c>
      <c r="K70" s="471">
        <v>0</v>
      </c>
      <c r="L70" s="471">
        <v>0</v>
      </c>
      <c r="M70" s="471">
        <v>0</v>
      </c>
      <c r="N70" s="471">
        <v>90</v>
      </c>
      <c r="O70" s="471">
        <v>90</v>
      </c>
      <c r="P70" s="471">
        <v>17</v>
      </c>
      <c r="Q70" s="471">
        <v>73</v>
      </c>
      <c r="R70" s="471">
        <v>0</v>
      </c>
      <c r="S70" s="471">
        <v>0</v>
      </c>
      <c r="T70" s="471">
        <v>0</v>
      </c>
      <c r="U70" s="471">
        <v>0</v>
      </c>
      <c r="V70" s="471">
        <v>0</v>
      </c>
      <c r="W70" s="471">
        <v>0</v>
      </c>
      <c r="X70" s="471">
        <v>0</v>
      </c>
      <c r="Y70" s="471">
        <v>0</v>
      </c>
      <c r="Z70" s="471">
        <v>90</v>
      </c>
      <c r="AA70" s="471">
        <v>12.857142857142858</v>
      </c>
      <c r="AB70" s="471">
        <v>9</v>
      </c>
      <c r="AC70" s="471">
        <v>16.363636363636363</v>
      </c>
      <c r="AD70" s="471">
        <v>0</v>
      </c>
      <c r="AE70" s="471">
        <v>0</v>
      </c>
      <c r="AF70" s="471">
        <v>90</v>
      </c>
      <c r="AG70" s="471">
        <v>0</v>
      </c>
      <c r="AH70" s="471">
        <v>0</v>
      </c>
      <c r="AI70" s="471">
        <v>0</v>
      </c>
      <c r="AJ70" s="471">
        <v>0</v>
      </c>
      <c r="AK70" s="471">
        <v>0</v>
      </c>
      <c r="AL70" s="471">
        <v>0</v>
      </c>
      <c r="AM70" s="471">
        <v>0</v>
      </c>
      <c r="AN70" s="471">
        <v>0</v>
      </c>
      <c r="AO70" s="471">
        <v>0</v>
      </c>
      <c r="AP70" s="471">
        <v>0</v>
      </c>
      <c r="AQ70" s="471">
        <v>0</v>
      </c>
      <c r="AR70" s="471">
        <v>0</v>
      </c>
      <c r="AS70" s="471">
        <v>0</v>
      </c>
      <c r="AT70" s="471">
        <v>0</v>
      </c>
      <c r="AU70" s="471">
        <v>0</v>
      </c>
      <c r="AV70" s="471">
        <v>0</v>
      </c>
      <c r="AW70" s="471">
        <v>0</v>
      </c>
      <c r="AX70" s="471">
        <v>0</v>
      </c>
      <c r="AY70" s="471">
        <v>0</v>
      </c>
      <c r="AZ70" s="471">
        <v>0</v>
      </c>
      <c r="BA70" s="471">
        <v>27.507246376811626</v>
      </c>
      <c r="BB70" s="471">
        <v>33.91304347826091</v>
      </c>
      <c r="BC70" s="471">
        <v>0</v>
      </c>
      <c r="BD70" s="471">
        <v>0</v>
      </c>
      <c r="BE70" s="471">
        <v>0</v>
      </c>
      <c r="BF70" s="471">
        <v>0</v>
      </c>
      <c r="BG70" s="471">
        <v>0</v>
      </c>
      <c r="BH70" s="471">
        <v>9</v>
      </c>
      <c r="BI70" s="471">
        <v>0</v>
      </c>
      <c r="BJ70" s="471">
        <v>1.9515413346938799</v>
      </c>
      <c r="BK70" s="471">
        <v>0</v>
      </c>
      <c r="BL70" s="471">
        <v>0</v>
      </c>
      <c r="BM70" s="471">
        <v>1</v>
      </c>
      <c r="BN70" s="471">
        <v>0</v>
      </c>
      <c r="BO70" s="284"/>
      <c r="BP70" s="284"/>
      <c r="BQ70" s="284"/>
      <c r="BS70" s="471">
        <v>90</v>
      </c>
    </row>
    <row r="71" spans="1:71" ht="15" hidden="1" x14ac:dyDescent="0.25">
      <c r="A71" s="467">
        <v>407</v>
      </c>
      <c r="B71" s="467">
        <v>124690</v>
      </c>
      <c r="C71" s="467">
        <v>9353005</v>
      </c>
      <c r="D71" s="468" t="s">
        <v>1199</v>
      </c>
      <c r="E71" s="469" t="s">
        <v>40</v>
      </c>
      <c r="F71" s="470">
        <v>0</v>
      </c>
      <c r="G71" s="471">
        <v>1</v>
      </c>
      <c r="H71" s="471">
        <v>0</v>
      </c>
      <c r="I71" s="471">
        <v>0</v>
      </c>
      <c r="J71" s="471">
        <v>5</v>
      </c>
      <c r="K71" s="471">
        <v>0</v>
      </c>
      <c r="L71" s="471">
        <v>0</v>
      </c>
      <c r="M71" s="471">
        <v>0</v>
      </c>
      <c r="N71" s="471">
        <v>149</v>
      </c>
      <c r="O71" s="471">
        <v>149</v>
      </c>
      <c r="P71" s="471">
        <v>30</v>
      </c>
      <c r="Q71" s="471">
        <v>119</v>
      </c>
      <c r="R71" s="471">
        <v>0</v>
      </c>
      <c r="S71" s="471">
        <v>0</v>
      </c>
      <c r="T71" s="471">
        <v>0</v>
      </c>
      <c r="U71" s="471">
        <v>0</v>
      </c>
      <c r="V71" s="471">
        <v>0</v>
      </c>
      <c r="W71" s="471">
        <v>0</v>
      </c>
      <c r="X71" s="471">
        <v>0</v>
      </c>
      <c r="Y71" s="471">
        <v>0</v>
      </c>
      <c r="Z71" s="471">
        <v>149</v>
      </c>
      <c r="AA71" s="471">
        <v>29.8</v>
      </c>
      <c r="AB71" s="471">
        <v>14.999999999999954</v>
      </c>
      <c r="AC71" s="471">
        <v>18.121621621621621</v>
      </c>
      <c r="AD71" s="471">
        <v>0</v>
      </c>
      <c r="AE71" s="471">
        <v>0</v>
      </c>
      <c r="AF71" s="471">
        <v>147.00000000000006</v>
      </c>
      <c r="AG71" s="471">
        <v>0.99999999999999933</v>
      </c>
      <c r="AH71" s="471">
        <v>0</v>
      </c>
      <c r="AI71" s="471">
        <v>0.99999999999999933</v>
      </c>
      <c r="AJ71" s="471">
        <v>0</v>
      </c>
      <c r="AK71" s="471">
        <v>0</v>
      </c>
      <c r="AL71" s="471">
        <v>0</v>
      </c>
      <c r="AM71" s="471">
        <v>0</v>
      </c>
      <c r="AN71" s="471">
        <v>0</v>
      </c>
      <c r="AO71" s="471">
        <v>0</v>
      </c>
      <c r="AP71" s="471">
        <v>0</v>
      </c>
      <c r="AQ71" s="471">
        <v>0</v>
      </c>
      <c r="AR71" s="471">
        <v>0</v>
      </c>
      <c r="AS71" s="471">
        <v>0</v>
      </c>
      <c r="AT71" s="471">
        <v>1.2521008403361336</v>
      </c>
      <c r="AU71" s="471">
        <v>1.2521008403361336</v>
      </c>
      <c r="AV71" s="471">
        <v>3.7563025210083967</v>
      </c>
      <c r="AW71" s="471">
        <v>0</v>
      </c>
      <c r="AX71" s="471">
        <v>0</v>
      </c>
      <c r="AY71" s="471">
        <v>0</v>
      </c>
      <c r="AZ71" s="471">
        <v>0</v>
      </c>
      <c r="BA71" s="471">
        <v>29.75</v>
      </c>
      <c r="BB71" s="471">
        <v>37.25</v>
      </c>
      <c r="BC71" s="471">
        <v>0</v>
      </c>
      <c r="BD71" s="471">
        <v>0</v>
      </c>
      <c r="BE71" s="471">
        <v>0</v>
      </c>
      <c r="BF71" s="471">
        <v>0</v>
      </c>
      <c r="BG71" s="471">
        <v>0</v>
      </c>
      <c r="BH71" s="471">
        <v>0</v>
      </c>
      <c r="BI71" s="471">
        <v>0</v>
      </c>
      <c r="BJ71" s="471">
        <v>2.7846793589041101</v>
      </c>
      <c r="BK71" s="471">
        <v>0</v>
      </c>
      <c r="BL71" s="471">
        <v>0</v>
      </c>
      <c r="BM71" s="471">
        <v>1</v>
      </c>
      <c r="BN71" s="471">
        <v>0</v>
      </c>
      <c r="BO71" s="284"/>
      <c r="BP71" s="284"/>
      <c r="BQ71" s="284"/>
      <c r="BS71" s="471">
        <v>149</v>
      </c>
    </row>
    <row r="72" spans="1:71" ht="15" hidden="1" x14ac:dyDescent="0.25">
      <c r="A72" s="467">
        <v>409</v>
      </c>
      <c r="B72" s="467">
        <v>124691</v>
      </c>
      <c r="C72" s="467">
        <v>9353006</v>
      </c>
      <c r="D72" s="468" t="s">
        <v>1200</v>
      </c>
      <c r="E72" s="469" t="s">
        <v>40</v>
      </c>
      <c r="F72" s="470">
        <v>0</v>
      </c>
      <c r="G72" s="471">
        <v>1</v>
      </c>
      <c r="H72" s="471">
        <v>0</v>
      </c>
      <c r="I72" s="471">
        <v>0</v>
      </c>
      <c r="J72" s="471">
        <v>7</v>
      </c>
      <c r="K72" s="471">
        <v>0</v>
      </c>
      <c r="L72" s="471">
        <v>0</v>
      </c>
      <c r="M72" s="471">
        <v>0</v>
      </c>
      <c r="N72" s="471">
        <v>190</v>
      </c>
      <c r="O72" s="471">
        <v>190</v>
      </c>
      <c r="P72" s="471">
        <v>26</v>
      </c>
      <c r="Q72" s="471">
        <v>164</v>
      </c>
      <c r="R72" s="471">
        <v>0</v>
      </c>
      <c r="S72" s="471">
        <v>0</v>
      </c>
      <c r="T72" s="471">
        <v>0</v>
      </c>
      <c r="U72" s="471">
        <v>0</v>
      </c>
      <c r="V72" s="471">
        <v>0</v>
      </c>
      <c r="W72" s="471">
        <v>0</v>
      </c>
      <c r="X72" s="471">
        <v>0</v>
      </c>
      <c r="Y72" s="471">
        <v>0</v>
      </c>
      <c r="Z72" s="471">
        <v>190</v>
      </c>
      <c r="AA72" s="471">
        <v>27.142857142857142</v>
      </c>
      <c r="AB72" s="471">
        <v>14.000000000000002</v>
      </c>
      <c r="AC72" s="471">
        <v>21.923076923076923</v>
      </c>
      <c r="AD72" s="471">
        <v>0</v>
      </c>
      <c r="AE72" s="471">
        <v>0</v>
      </c>
      <c r="AF72" s="471">
        <v>180.99999999999994</v>
      </c>
      <c r="AG72" s="471">
        <v>2.9999999999999947</v>
      </c>
      <c r="AH72" s="471">
        <v>0</v>
      </c>
      <c r="AI72" s="471">
        <v>6.0000000000000098</v>
      </c>
      <c r="AJ72" s="471">
        <v>0</v>
      </c>
      <c r="AK72" s="471">
        <v>0</v>
      </c>
      <c r="AL72" s="471">
        <v>0</v>
      </c>
      <c r="AM72" s="471">
        <v>0</v>
      </c>
      <c r="AN72" s="471">
        <v>0</v>
      </c>
      <c r="AO72" s="471">
        <v>0</v>
      </c>
      <c r="AP72" s="471">
        <v>0</v>
      </c>
      <c r="AQ72" s="471">
        <v>0</v>
      </c>
      <c r="AR72" s="471">
        <v>0</v>
      </c>
      <c r="AS72" s="471">
        <v>0</v>
      </c>
      <c r="AT72" s="471">
        <v>0</v>
      </c>
      <c r="AU72" s="471">
        <v>0</v>
      </c>
      <c r="AV72" s="471">
        <v>1.1585365853658545</v>
      </c>
      <c r="AW72" s="471">
        <v>0</v>
      </c>
      <c r="AX72" s="471">
        <v>0</v>
      </c>
      <c r="AY72" s="471">
        <v>0</v>
      </c>
      <c r="AZ72" s="471">
        <v>0</v>
      </c>
      <c r="BA72" s="471">
        <v>52.968944099378824</v>
      </c>
      <c r="BB72" s="471">
        <v>61.366459627329128</v>
      </c>
      <c r="BC72" s="471">
        <v>0</v>
      </c>
      <c r="BD72" s="471">
        <v>0</v>
      </c>
      <c r="BE72" s="471">
        <v>0</v>
      </c>
      <c r="BF72" s="471">
        <v>0</v>
      </c>
      <c r="BG72" s="471">
        <v>0</v>
      </c>
      <c r="BH72" s="471">
        <v>0</v>
      </c>
      <c r="BI72" s="471">
        <v>0</v>
      </c>
      <c r="BJ72" s="471">
        <v>2.7114931397905799</v>
      </c>
      <c r="BK72" s="471">
        <v>0</v>
      </c>
      <c r="BL72" s="471">
        <v>0</v>
      </c>
      <c r="BM72" s="471">
        <v>1</v>
      </c>
      <c r="BN72" s="471">
        <v>0</v>
      </c>
      <c r="BO72" s="284"/>
      <c r="BP72" s="284"/>
      <c r="BQ72" s="284"/>
      <c r="BS72" s="471">
        <v>190</v>
      </c>
    </row>
    <row r="73" spans="1:71" ht="15" hidden="1" x14ac:dyDescent="0.25">
      <c r="A73" s="467">
        <v>412</v>
      </c>
      <c r="B73" s="467">
        <v>124692</v>
      </c>
      <c r="C73" s="467">
        <v>9353009</v>
      </c>
      <c r="D73" s="468" t="s">
        <v>1201</v>
      </c>
      <c r="E73" s="469" t="s">
        <v>40</v>
      </c>
      <c r="F73" s="470">
        <v>0</v>
      </c>
      <c r="G73" s="471">
        <v>1</v>
      </c>
      <c r="H73" s="471">
        <v>0</v>
      </c>
      <c r="I73" s="471">
        <v>0</v>
      </c>
      <c r="J73" s="471">
        <v>7</v>
      </c>
      <c r="K73" s="471">
        <v>0</v>
      </c>
      <c r="L73" s="471">
        <v>0</v>
      </c>
      <c r="M73" s="471">
        <v>0</v>
      </c>
      <c r="N73" s="471">
        <v>191</v>
      </c>
      <c r="O73" s="471">
        <v>191</v>
      </c>
      <c r="P73" s="471">
        <v>27</v>
      </c>
      <c r="Q73" s="471">
        <v>164</v>
      </c>
      <c r="R73" s="471">
        <v>0</v>
      </c>
      <c r="S73" s="471">
        <v>0</v>
      </c>
      <c r="T73" s="471">
        <v>0</v>
      </c>
      <c r="U73" s="471">
        <v>0</v>
      </c>
      <c r="V73" s="471">
        <v>0</v>
      </c>
      <c r="W73" s="471">
        <v>0</v>
      </c>
      <c r="X73" s="471">
        <v>0</v>
      </c>
      <c r="Y73" s="471">
        <v>0</v>
      </c>
      <c r="Z73" s="471">
        <v>191</v>
      </c>
      <c r="AA73" s="471">
        <v>27.285714285714285</v>
      </c>
      <c r="AB73" s="471">
        <v>10.000000000000004</v>
      </c>
      <c r="AC73" s="471">
        <v>16.3989898989899</v>
      </c>
      <c r="AD73" s="471">
        <v>0</v>
      </c>
      <c r="AE73" s="471">
        <v>0</v>
      </c>
      <c r="AF73" s="471">
        <v>182.99999999999994</v>
      </c>
      <c r="AG73" s="471">
        <v>5.0000000000000018</v>
      </c>
      <c r="AH73" s="471">
        <v>2.0000000000000049</v>
      </c>
      <c r="AI73" s="471">
        <v>1.0000000000000004</v>
      </c>
      <c r="AJ73" s="471">
        <v>0</v>
      </c>
      <c r="AK73" s="471">
        <v>0</v>
      </c>
      <c r="AL73" s="471">
        <v>0</v>
      </c>
      <c r="AM73" s="471">
        <v>0</v>
      </c>
      <c r="AN73" s="471">
        <v>0</v>
      </c>
      <c r="AO73" s="471">
        <v>0</v>
      </c>
      <c r="AP73" s="471">
        <v>0</v>
      </c>
      <c r="AQ73" s="471">
        <v>0</v>
      </c>
      <c r="AR73" s="471">
        <v>0</v>
      </c>
      <c r="AS73" s="471">
        <v>0</v>
      </c>
      <c r="AT73" s="471">
        <v>0</v>
      </c>
      <c r="AU73" s="471">
        <v>1.1646341463414642</v>
      </c>
      <c r="AV73" s="471">
        <v>1.1646341463414642</v>
      </c>
      <c r="AW73" s="471">
        <v>0</v>
      </c>
      <c r="AX73" s="471">
        <v>0</v>
      </c>
      <c r="AY73" s="471">
        <v>0</v>
      </c>
      <c r="AZ73" s="471">
        <v>1.9292929292929295</v>
      </c>
      <c r="BA73" s="471">
        <v>43.872611464968152</v>
      </c>
      <c r="BB73" s="471">
        <v>51.095541401273884</v>
      </c>
      <c r="BC73" s="471">
        <v>0</v>
      </c>
      <c r="BD73" s="471">
        <v>0</v>
      </c>
      <c r="BE73" s="471">
        <v>0</v>
      </c>
      <c r="BF73" s="471">
        <v>0</v>
      </c>
      <c r="BG73" s="471">
        <v>0</v>
      </c>
      <c r="BH73" s="471">
        <v>0</v>
      </c>
      <c r="BI73" s="471">
        <v>0</v>
      </c>
      <c r="BJ73" s="471">
        <v>3.0759892172043002</v>
      </c>
      <c r="BK73" s="471">
        <v>0</v>
      </c>
      <c r="BL73" s="471">
        <v>0</v>
      </c>
      <c r="BM73" s="471">
        <v>1</v>
      </c>
      <c r="BN73" s="471">
        <v>0</v>
      </c>
      <c r="BO73" s="284"/>
      <c r="BP73" s="284"/>
      <c r="BQ73" s="284"/>
      <c r="BS73" s="471">
        <v>191</v>
      </c>
    </row>
    <row r="74" spans="1:71" ht="15" hidden="1" x14ac:dyDescent="0.25">
      <c r="A74" s="467">
        <v>426</v>
      </c>
      <c r="B74" s="467">
        <v>124693</v>
      </c>
      <c r="C74" s="467">
        <v>9353010</v>
      </c>
      <c r="D74" s="468" t="s">
        <v>1202</v>
      </c>
      <c r="E74" s="469" t="s">
        <v>40</v>
      </c>
      <c r="F74" s="470">
        <v>0</v>
      </c>
      <c r="G74" s="471">
        <v>1</v>
      </c>
      <c r="H74" s="471">
        <v>0</v>
      </c>
      <c r="I74" s="471">
        <v>0</v>
      </c>
      <c r="J74" s="471">
        <v>7</v>
      </c>
      <c r="K74" s="471">
        <v>0</v>
      </c>
      <c r="L74" s="471">
        <v>0</v>
      </c>
      <c r="M74" s="471">
        <v>0</v>
      </c>
      <c r="N74" s="471">
        <v>82</v>
      </c>
      <c r="O74" s="471">
        <v>82</v>
      </c>
      <c r="P74" s="471">
        <v>10</v>
      </c>
      <c r="Q74" s="471">
        <v>72</v>
      </c>
      <c r="R74" s="471">
        <v>0</v>
      </c>
      <c r="S74" s="471">
        <v>0</v>
      </c>
      <c r="T74" s="471">
        <v>0</v>
      </c>
      <c r="U74" s="471">
        <v>0</v>
      </c>
      <c r="V74" s="471">
        <v>0</v>
      </c>
      <c r="W74" s="471">
        <v>0</v>
      </c>
      <c r="X74" s="471">
        <v>0</v>
      </c>
      <c r="Y74" s="471">
        <v>0</v>
      </c>
      <c r="Z74" s="471">
        <v>82</v>
      </c>
      <c r="AA74" s="471">
        <v>11.714285714285714</v>
      </c>
      <c r="AB74" s="471">
        <v>9.9999999999999893</v>
      </c>
      <c r="AC74" s="471">
        <v>9.9999999999999893</v>
      </c>
      <c r="AD74" s="471">
        <v>0</v>
      </c>
      <c r="AE74" s="471">
        <v>0</v>
      </c>
      <c r="AF74" s="471">
        <v>64.999999999999972</v>
      </c>
      <c r="AG74" s="471">
        <v>15.999999999999984</v>
      </c>
      <c r="AH74" s="471">
        <v>0</v>
      </c>
      <c r="AI74" s="471">
        <v>0</v>
      </c>
      <c r="AJ74" s="471">
        <v>0.999999999999999</v>
      </c>
      <c r="AK74" s="471">
        <v>0</v>
      </c>
      <c r="AL74" s="471">
        <v>0</v>
      </c>
      <c r="AM74" s="471">
        <v>0</v>
      </c>
      <c r="AN74" s="471">
        <v>0</v>
      </c>
      <c r="AO74" s="471">
        <v>0</v>
      </c>
      <c r="AP74" s="471">
        <v>0</v>
      </c>
      <c r="AQ74" s="471">
        <v>0</v>
      </c>
      <c r="AR74" s="471">
        <v>0</v>
      </c>
      <c r="AS74" s="471">
        <v>0</v>
      </c>
      <c r="AT74" s="471">
        <v>0</v>
      </c>
      <c r="AU74" s="471">
        <v>0</v>
      </c>
      <c r="AV74" s="471">
        <v>0</v>
      </c>
      <c r="AW74" s="471">
        <v>0</v>
      </c>
      <c r="AX74" s="471">
        <v>0</v>
      </c>
      <c r="AY74" s="471">
        <v>0</v>
      </c>
      <c r="AZ74" s="471">
        <v>0.98795180722891573</v>
      </c>
      <c r="BA74" s="471">
        <v>16.225352112676031</v>
      </c>
      <c r="BB74" s="471">
        <v>18.478873239436592</v>
      </c>
      <c r="BC74" s="471">
        <v>0</v>
      </c>
      <c r="BD74" s="471">
        <v>0</v>
      </c>
      <c r="BE74" s="471">
        <v>0</v>
      </c>
      <c r="BF74" s="471">
        <v>0</v>
      </c>
      <c r="BG74" s="471">
        <v>0</v>
      </c>
      <c r="BH74" s="471">
        <v>4.8000000000000274</v>
      </c>
      <c r="BI74" s="471">
        <v>0</v>
      </c>
      <c r="BJ74" s="471">
        <v>1.7703008797297299</v>
      </c>
      <c r="BK74" s="471">
        <v>0</v>
      </c>
      <c r="BL74" s="471">
        <v>0</v>
      </c>
      <c r="BM74" s="471">
        <v>1</v>
      </c>
      <c r="BN74" s="471">
        <v>0</v>
      </c>
      <c r="BO74" s="284"/>
      <c r="BP74" s="284"/>
      <c r="BQ74" s="284"/>
      <c r="BS74" s="471">
        <v>82</v>
      </c>
    </row>
    <row r="75" spans="1:71" ht="15" hidden="1" x14ac:dyDescent="0.25">
      <c r="A75" s="467">
        <v>430</v>
      </c>
      <c r="B75" s="467">
        <v>124694</v>
      </c>
      <c r="C75" s="467">
        <v>9353013</v>
      </c>
      <c r="D75" s="468" t="s">
        <v>1203</v>
      </c>
      <c r="E75" s="469" t="s">
        <v>40</v>
      </c>
      <c r="F75" s="470">
        <v>0</v>
      </c>
      <c r="G75" s="471">
        <v>1</v>
      </c>
      <c r="H75" s="471">
        <v>0</v>
      </c>
      <c r="I75" s="471">
        <v>0</v>
      </c>
      <c r="J75" s="471">
        <v>7</v>
      </c>
      <c r="K75" s="471">
        <v>0</v>
      </c>
      <c r="L75" s="471">
        <v>0</v>
      </c>
      <c r="M75" s="471">
        <v>0</v>
      </c>
      <c r="N75" s="471">
        <v>80</v>
      </c>
      <c r="O75" s="471">
        <v>80</v>
      </c>
      <c r="P75" s="471">
        <v>14</v>
      </c>
      <c r="Q75" s="471">
        <v>66</v>
      </c>
      <c r="R75" s="471">
        <v>0</v>
      </c>
      <c r="S75" s="471">
        <v>0</v>
      </c>
      <c r="T75" s="471">
        <v>0</v>
      </c>
      <c r="U75" s="471">
        <v>0</v>
      </c>
      <c r="V75" s="471">
        <v>0</v>
      </c>
      <c r="W75" s="471">
        <v>0</v>
      </c>
      <c r="X75" s="471">
        <v>0</v>
      </c>
      <c r="Y75" s="471">
        <v>0</v>
      </c>
      <c r="Z75" s="471">
        <v>80</v>
      </c>
      <c r="AA75" s="471">
        <v>11.428571428571429</v>
      </c>
      <c r="AB75" s="471">
        <v>14</v>
      </c>
      <c r="AC75" s="471">
        <v>19.710144927536234</v>
      </c>
      <c r="AD75" s="471">
        <v>0</v>
      </c>
      <c r="AE75" s="471">
        <v>0</v>
      </c>
      <c r="AF75" s="471">
        <v>80</v>
      </c>
      <c r="AG75" s="471">
        <v>0</v>
      </c>
      <c r="AH75" s="471">
        <v>0</v>
      </c>
      <c r="AI75" s="471">
        <v>0</v>
      </c>
      <c r="AJ75" s="471">
        <v>0</v>
      </c>
      <c r="AK75" s="471">
        <v>0</v>
      </c>
      <c r="AL75" s="471">
        <v>0</v>
      </c>
      <c r="AM75" s="471">
        <v>0</v>
      </c>
      <c r="AN75" s="471">
        <v>0</v>
      </c>
      <c r="AO75" s="471">
        <v>0</v>
      </c>
      <c r="AP75" s="471">
        <v>0</v>
      </c>
      <c r="AQ75" s="471">
        <v>0</v>
      </c>
      <c r="AR75" s="471">
        <v>0</v>
      </c>
      <c r="AS75" s="471">
        <v>0</v>
      </c>
      <c r="AT75" s="471">
        <v>1.2121212121212159</v>
      </c>
      <c r="AU75" s="471">
        <v>1.2121212121212159</v>
      </c>
      <c r="AV75" s="471">
        <v>1.2121212121212159</v>
      </c>
      <c r="AW75" s="471">
        <v>0</v>
      </c>
      <c r="AX75" s="471">
        <v>0</v>
      </c>
      <c r="AY75" s="471">
        <v>0</v>
      </c>
      <c r="AZ75" s="471">
        <v>0</v>
      </c>
      <c r="BA75" s="471">
        <v>28.285714285714313</v>
      </c>
      <c r="BB75" s="471">
        <v>34.28571428571432</v>
      </c>
      <c r="BC75" s="471">
        <v>0</v>
      </c>
      <c r="BD75" s="471">
        <v>0</v>
      </c>
      <c r="BE75" s="471">
        <v>0</v>
      </c>
      <c r="BF75" s="471">
        <v>0</v>
      </c>
      <c r="BG75" s="471">
        <v>0</v>
      </c>
      <c r="BH75" s="471">
        <v>1.9999999999999996</v>
      </c>
      <c r="BI75" s="471">
        <v>0</v>
      </c>
      <c r="BJ75" s="471">
        <v>2.7328736136842098</v>
      </c>
      <c r="BK75" s="471">
        <v>0</v>
      </c>
      <c r="BL75" s="471">
        <v>1</v>
      </c>
      <c r="BM75" s="471">
        <v>1</v>
      </c>
      <c r="BN75" s="471">
        <v>0</v>
      </c>
      <c r="BO75" s="284"/>
      <c r="BP75" s="284"/>
      <c r="BQ75" s="284"/>
      <c r="BS75" s="471">
        <v>80</v>
      </c>
    </row>
    <row r="76" spans="1:71" ht="15" hidden="1" x14ac:dyDescent="0.25">
      <c r="A76" s="467">
        <v>224</v>
      </c>
      <c r="B76" s="467">
        <v>124695</v>
      </c>
      <c r="C76" s="467">
        <v>9353020</v>
      </c>
      <c r="D76" s="468" t="s">
        <v>1204</v>
      </c>
      <c r="E76" s="469" t="s">
        <v>40</v>
      </c>
      <c r="F76" s="470">
        <v>0</v>
      </c>
      <c r="G76" s="471">
        <v>1</v>
      </c>
      <c r="H76" s="471">
        <v>0</v>
      </c>
      <c r="I76" s="471">
        <v>0</v>
      </c>
      <c r="J76" s="471">
        <v>7</v>
      </c>
      <c r="K76" s="471">
        <v>0</v>
      </c>
      <c r="L76" s="471">
        <v>0</v>
      </c>
      <c r="M76" s="471">
        <v>0</v>
      </c>
      <c r="N76" s="471">
        <v>70</v>
      </c>
      <c r="O76" s="471">
        <v>70</v>
      </c>
      <c r="P76" s="471">
        <v>12</v>
      </c>
      <c r="Q76" s="471">
        <v>58</v>
      </c>
      <c r="R76" s="471">
        <v>0</v>
      </c>
      <c r="S76" s="471">
        <v>0</v>
      </c>
      <c r="T76" s="471">
        <v>0</v>
      </c>
      <c r="U76" s="471">
        <v>0</v>
      </c>
      <c r="V76" s="471">
        <v>0</v>
      </c>
      <c r="W76" s="471">
        <v>0</v>
      </c>
      <c r="X76" s="471">
        <v>0</v>
      </c>
      <c r="Y76" s="471">
        <v>0</v>
      </c>
      <c r="Z76" s="471">
        <v>70</v>
      </c>
      <c r="AA76" s="471">
        <v>10</v>
      </c>
      <c r="AB76" s="471">
        <v>3.9999999999999969</v>
      </c>
      <c r="AC76" s="471">
        <v>3.9999999999999969</v>
      </c>
      <c r="AD76" s="471">
        <v>0</v>
      </c>
      <c r="AE76" s="471">
        <v>0</v>
      </c>
      <c r="AF76" s="471">
        <v>70</v>
      </c>
      <c r="AG76" s="471">
        <v>0</v>
      </c>
      <c r="AH76" s="471">
        <v>0</v>
      </c>
      <c r="AI76" s="471">
        <v>0</v>
      </c>
      <c r="AJ76" s="471">
        <v>0</v>
      </c>
      <c r="AK76" s="471">
        <v>0</v>
      </c>
      <c r="AL76" s="471">
        <v>0</v>
      </c>
      <c r="AM76" s="471">
        <v>0</v>
      </c>
      <c r="AN76" s="471">
        <v>0</v>
      </c>
      <c r="AO76" s="471">
        <v>0</v>
      </c>
      <c r="AP76" s="471">
        <v>0</v>
      </c>
      <c r="AQ76" s="471">
        <v>0</v>
      </c>
      <c r="AR76" s="471">
        <v>0</v>
      </c>
      <c r="AS76" s="471">
        <v>0</v>
      </c>
      <c r="AT76" s="471">
        <v>0</v>
      </c>
      <c r="AU76" s="471">
        <v>0</v>
      </c>
      <c r="AV76" s="471">
        <v>0</v>
      </c>
      <c r="AW76" s="471">
        <v>0</v>
      </c>
      <c r="AX76" s="471">
        <v>0</v>
      </c>
      <c r="AY76" s="471">
        <v>0</v>
      </c>
      <c r="AZ76" s="471">
        <v>0</v>
      </c>
      <c r="BA76" s="471">
        <v>14.76363636363639</v>
      </c>
      <c r="BB76" s="471">
        <v>17.818181818181852</v>
      </c>
      <c r="BC76" s="471">
        <v>0</v>
      </c>
      <c r="BD76" s="471">
        <v>0</v>
      </c>
      <c r="BE76" s="471">
        <v>0</v>
      </c>
      <c r="BF76" s="471">
        <v>0</v>
      </c>
      <c r="BG76" s="471">
        <v>0</v>
      </c>
      <c r="BH76" s="471">
        <v>0</v>
      </c>
      <c r="BI76" s="471">
        <v>0</v>
      </c>
      <c r="BJ76" s="471">
        <v>1.9660605527777799</v>
      </c>
      <c r="BK76" s="471">
        <v>0</v>
      </c>
      <c r="BL76" s="471">
        <v>0</v>
      </c>
      <c r="BM76" s="471">
        <v>1</v>
      </c>
      <c r="BN76" s="471">
        <v>0</v>
      </c>
      <c r="BO76" s="284"/>
      <c r="BP76" s="284"/>
      <c r="BQ76" s="284"/>
      <c r="BS76" s="471">
        <v>70</v>
      </c>
    </row>
    <row r="77" spans="1:71" ht="15" hidden="1" x14ac:dyDescent="0.25">
      <c r="A77" s="467">
        <v>513</v>
      </c>
      <c r="B77" s="467">
        <v>124698</v>
      </c>
      <c r="C77" s="467">
        <v>9353026</v>
      </c>
      <c r="D77" s="468" t="s">
        <v>1205</v>
      </c>
      <c r="E77" s="469" t="s">
        <v>40</v>
      </c>
      <c r="F77" s="470">
        <v>0</v>
      </c>
      <c r="G77" s="471">
        <v>1</v>
      </c>
      <c r="H77" s="471">
        <v>0</v>
      </c>
      <c r="I77" s="471">
        <v>0</v>
      </c>
      <c r="J77" s="471">
        <v>7</v>
      </c>
      <c r="K77" s="471">
        <v>0</v>
      </c>
      <c r="L77" s="471">
        <v>0</v>
      </c>
      <c r="M77" s="471">
        <v>0</v>
      </c>
      <c r="N77" s="471">
        <v>107</v>
      </c>
      <c r="O77" s="471">
        <v>107</v>
      </c>
      <c r="P77" s="471">
        <v>15</v>
      </c>
      <c r="Q77" s="471">
        <v>92</v>
      </c>
      <c r="R77" s="471">
        <v>0</v>
      </c>
      <c r="S77" s="471">
        <v>0</v>
      </c>
      <c r="T77" s="471">
        <v>0</v>
      </c>
      <c r="U77" s="471">
        <v>0</v>
      </c>
      <c r="V77" s="471">
        <v>0</v>
      </c>
      <c r="W77" s="471">
        <v>0</v>
      </c>
      <c r="X77" s="471">
        <v>0</v>
      </c>
      <c r="Y77" s="471">
        <v>0</v>
      </c>
      <c r="Z77" s="471">
        <v>107</v>
      </c>
      <c r="AA77" s="471">
        <v>15.285714285714286</v>
      </c>
      <c r="AB77" s="471">
        <v>3.0000000000000009</v>
      </c>
      <c r="AC77" s="471">
        <v>9.0849056603773573</v>
      </c>
      <c r="AD77" s="471">
        <v>0</v>
      </c>
      <c r="AE77" s="471">
        <v>0</v>
      </c>
      <c r="AF77" s="471">
        <v>96.999999999999957</v>
      </c>
      <c r="AG77" s="471">
        <v>6.0000000000000018</v>
      </c>
      <c r="AH77" s="471">
        <v>4.0000000000000044</v>
      </c>
      <c r="AI77" s="471">
        <v>0</v>
      </c>
      <c r="AJ77" s="471">
        <v>0</v>
      </c>
      <c r="AK77" s="471">
        <v>0</v>
      </c>
      <c r="AL77" s="471">
        <v>0</v>
      </c>
      <c r="AM77" s="471">
        <v>0</v>
      </c>
      <c r="AN77" s="471">
        <v>0</v>
      </c>
      <c r="AO77" s="471">
        <v>0</v>
      </c>
      <c r="AP77" s="471">
        <v>0</v>
      </c>
      <c r="AQ77" s="471">
        <v>0</v>
      </c>
      <c r="AR77" s="471">
        <v>0</v>
      </c>
      <c r="AS77" s="471">
        <v>0</v>
      </c>
      <c r="AT77" s="471">
        <v>1.1630434782608692</v>
      </c>
      <c r="AU77" s="471">
        <v>1.1630434782608692</v>
      </c>
      <c r="AV77" s="471">
        <v>2.3260869565217384</v>
      </c>
      <c r="AW77" s="471">
        <v>0</v>
      </c>
      <c r="AX77" s="471">
        <v>0</v>
      </c>
      <c r="AY77" s="471">
        <v>0</v>
      </c>
      <c r="AZ77" s="471">
        <v>1.0094339622641508</v>
      </c>
      <c r="BA77" s="471">
        <v>34.5</v>
      </c>
      <c r="BB77" s="471">
        <v>40.125</v>
      </c>
      <c r="BC77" s="471">
        <v>0</v>
      </c>
      <c r="BD77" s="471">
        <v>0</v>
      </c>
      <c r="BE77" s="471">
        <v>0</v>
      </c>
      <c r="BF77" s="471">
        <v>0</v>
      </c>
      <c r="BG77" s="471">
        <v>0</v>
      </c>
      <c r="BH77" s="471">
        <v>2.3000000000000274</v>
      </c>
      <c r="BI77" s="471">
        <v>0</v>
      </c>
      <c r="BJ77" s="471">
        <v>2.7444795685185199</v>
      </c>
      <c r="BK77" s="471">
        <v>0</v>
      </c>
      <c r="BL77" s="471">
        <v>1</v>
      </c>
      <c r="BM77" s="471">
        <v>1</v>
      </c>
      <c r="BN77" s="471">
        <v>0</v>
      </c>
      <c r="BO77" s="284"/>
      <c r="BP77" s="284"/>
      <c r="BQ77" s="284"/>
      <c r="BS77" s="471">
        <v>107</v>
      </c>
    </row>
    <row r="78" spans="1:71" ht="15" hidden="1" x14ac:dyDescent="0.25">
      <c r="A78" s="467">
        <v>445</v>
      </c>
      <c r="B78" s="467">
        <v>124699</v>
      </c>
      <c r="C78" s="467">
        <v>9353027</v>
      </c>
      <c r="D78" s="468" t="s">
        <v>1206</v>
      </c>
      <c r="E78" s="469" t="s">
        <v>40</v>
      </c>
      <c r="F78" s="470">
        <v>0</v>
      </c>
      <c r="G78" s="471">
        <v>1</v>
      </c>
      <c r="H78" s="471">
        <v>0</v>
      </c>
      <c r="I78" s="471">
        <v>0</v>
      </c>
      <c r="J78" s="471">
        <v>7</v>
      </c>
      <c r="K78" s="471">
        <v>0</v>
      </c>
      <c r="L78" s="471">
        <v>0</v>
      </c>
      <c r="M78" s="471">
        <v>0</v>
      </c>
      <c r="N78" s="471">
        <v>170</v>
      </c>
      <c r="O78" s="471">
        <v>170</v>
      </c>
      <c r="P78" s="471">
        <v>17</v>
      </c>
      <c r="Q78" s="471">
        <v>153</v>
      </c>
      <c r="R78" s="471">
        <v>0</v>
      </c>
      <c r="S78" s="471">
        <v>0</v>
      </c>
      <c r="T78" s="471">
        <v>0</v>
      </c>
      <c r="U78" s="471">
        <v>0</v>
      </c>
      <c r="V78" s="471">
        <v>0</v>
      </c>
      <c r="W78" s="471">
        <v>0</v>
      </c>
      <c r="X78" s="471">
        <v>0</v>
      </c>
      <c r="Y78" s="471">
        <v>0</v>
      </c>
      <c r="Z78" s="471">
        <v>170</v>
      </c>
      <c r="AA78" s="471">
        <v>24.285714285714285</v>
      </c>
      <c r="AB78" s="471">
        <v>17</v>
      </c>
      <c r="AC78" s="471">
        <v>23.448275862068964</v>
      </c>
      <c r="AD78" s="471">
        <v>0</v>
      </c>
      <c r="AE78" s="471">
        <v>0</v>
      </c>
      <c r="AF78" s="471">
        <v>93.999999999999972</v>
      </c>
      <c r="AG78" s="471">
        <v>11.000000000000004</v>
      </c>
      <c r="AH78" s="471">
        <v>8.0000000000000053</v>
      </c>
      <c r="AI78" s="471">
        <v>55.999999999999943</v>
      </c>
      <c r="AJ78" s="471">
        <v>0.99999999999999989</v>
      </c>
      <c r="AK78" s="471">
        <v>0</v>
      </c>
      <c r="AL78" s="471">
        <v>0</v>
      </c>
      <c r="AM78" s="471">
        <v>0</v>
      </c>
      <c r="AN78" s="471">
        <v>0</v>
      </c>
      <c r="AO78" s="471">
        <v>0</v>
      </c>
      <c r="AP78" s="471">
        <v>0</v>
      </c>
      <c r="AQ78" s="471">
        <v>0</v>
      </c>
      <c r="AR78" s="471">
        <v>0</v>
      </c>
      <c r="AS78" s="471">
        <v>0</v>
      </c>
      <c r="AT78" s="471">
        <v>0</v>
      </c>
      <c r="AU78" s="471">
        <v>1.1111111111111109</v>
      </c>
      <c r="AV78" s="471">
        <v>1.1111111111111109</v>
      </c>
      <c r="AW78" s="471">
        <v>0</v>
      </c>
      <c r="AX78" s="471">
        <v>0</v>
      </c>
      <c r="AY78" s="471">
        <v>0</v>
      </c>
      <c r="AZ78" s="471">
        <v>0</v>
      </c>
      <c r="BA78" s="471">
        <v>51.342281879194672</v>
      </c>
      <c r="BB78" s="471">
        <v>57.04697986577186</v>
      </c>
      <c r="BC78" s="471">
        <v>0</v>
      </c>
      <c r="BD78" s="471">
        <v>0</v>
      </c>
      <c r="BE78" s="471">
        <v>0</v>
      </c>
      <c r="BF78" s="471">
        <v>0</v>
      </c>
      <c r="BG78" s="471">
        <v>0</v>
      </c>
      <c r="BH78" s="471">
        <v>10.00000000000005</v>
      </c>
      <c r="BI78" s="471">
        <v>0</v>
      </c>
      <c r="BJ78" s="471">
        <v>1.1151691160839201</v>
      </c>
      <c r="BK78" s="471">
        <v>0</v>
      </c>
      <c r="BL78" s="471">
        <v>0</v>
      </c>
      <c r="BM78" s="471">
        <v>1</v>
      </c>
      <c r="BN78" s="471">
        <v>0</v>
      </c>
      <c r="BO78" s="284"/>
      <c r="BP78" s="284"/>
      <c r="BQ78" s="284"/>
      <c r="BS78" s="471">
        <v>170</v>
      </c>
    </row>
    <row r="79" spans="1:71" ht="15" hidden="1" x14ac:dyDescent="0.25">
      <c r="A79" s="467">
        <v>446</v>
      </c>
      <c r="B79" s="467">
        <v>124700</v>
      </c>
      <c r="C79" s="467">
        <v>9353028</v>
      </c>
      <c r="D79" s="468" t="s">
        <v>1207</v>
      </c>
      <c r="E79" s="469" t="s">
        <v>40</v>
      </c>
      <c r="F79" s="470">
        <v>0</v>
      </c>
      <c r="G79" s="471">
        <v>1</v>
      </c>
      <c r="H79" s="471">
        <v>0</v>
      </c>
      <c r="I79" s="471">
        <v>0</v>
      </c>
      <c r="J79" s="471">
        <v>7</v>
      </c>
      <c r="K79" s="471">
        <v>0</v>
      </c>
      <c r="L79" s="471">
        <v>0</v>
      </c>
      <c r="M79" s="471">
        <v>0</v>
      </c>
      <c r="N79" s="471">
        <v>135</v>
      </c>
      <c r="O79" s="471">
        <v>135</v>
      </c>
      <c r="P79" s="471">
        <v>18</v>
      </c>
      <c r="Q79" s="471">
        <v>117</v>
      </c>
      <c r="R79" s="471">
        <v>0</v>
      </c>
      <c r="S79" s="471">
        <v>0</v>
      </c>
      <c r="T79" s="471">
        <v>0</v>
      </c>
      <c r="U79" s="471">
        <v>0</v>
      </c>
      <c r="V79" s="471">
        <v>0</v>
      </c>
      <c r="W79" s="471">
        <v>0</v>
      </c>
      <c r="X79" s="471">
        <v>0</v>
      </c>
      <c r="Y79" s="471">
        <v>0</v>
      </c>
      <c r="Z79" s="471">
        <v>135</v>
      </c>
      <c r="AA79" s="471">
        <v>19.285714285714285</v>
      </c>
      <c r="AB79" s="471">
        <v>10.000000000000004</v>
      </c>
      <c r="AC79" s="471">
        <v>22.04081632653061</v>
      </c>
      <c r="AD79" s="471">
        <v>0</v>
      </c>
      <c r="AE79" s="471">
        <v>0</v>
      </c>
      <c r="AF79" s="471">
        <v>132.99999999999997</v>
      </c>
      <c r="AG79" s="471">
        <v>1.999999999999998</v>
      </c>
      <c r="AH79" s="471">
        <v>0</v>
      </c>
      <c r="AI79" s="471">
        <v>0</v>
      </c>
      <c r="AJ79" s="471">
        <v>0</v>
      </c>
      <c r="AK79" s="471">
        <v>0</v>
      </c>
      <c r="AL79" s="471">
        <v>0</v>
      </c>
      <c r="AM79" s="471">
        <v>0</v>
      </c>
      <c r="AN79" s="471">
        <v>0</v>
      </c>
      <c r="AO79" s="471">
        <v>0</v>
      </c>
      <c r="AP79" s="471">
        <v>0</v>
      </c>
      <c r="AQ79" s="471">
        <v>0</v>
      </c>
      <c r="AR79" s="471">
        <v>0</v>
      </c>
      <c r="AS79" s="471">
        <v>0</v>
      </c>
      <c r="AT79" s="471">
        <v>0</v>
      </c>
      <c r="AU79" s="471">
        <v>0</v>
      </c>
      <c r="AV79" s="471">
        <v>0</v>
      </c>
      <c r="AW79" s="471">
        <v>0</v>
      </c>
      <c r="AX79" s="471">
        <v>0</v>
      </c>
      <c r="AY79" s="471">
        <v>0</v>
      </c>
      <c r="AZ79" s="471">
        <v>0</v>
      </c>
      <c r="BA79" s="471">
        <v>33.428571428571459</v>
      </c>
      <c r="BB79" s="471">
        <v>38.571428571428605</v>
      </c>
      <c r="BC79" s="471">
        <v>0</v>
      </c>
      <c r="BD79" s="471">
        <v>0</v>
      </c>
      <c r="BE79" s="471">
        <v>0</v>
      </c>
      <c r="BF79" s="471">
        <v>0</v>
      </c>
      <c r="BG79" s="471">
        <v>0</v>
      </c>
      <c r="BH79" s="471">
        <v>0</v>
      </c>
      <c r="BI79" s="471">
        <v>0</v>
      </c>
      <c r="BJ79" s="471">
        <v>2.12519743829787</v>
      </c>
      <c r="BK79" s="471">
        <v>0</v>
      </c>
      <c r="BL79" s="471">
        <v>1</v>
      </c>
      <c r="BM79" s="471">
        <v>1</v>
      </c>
      <c r="BN79" s="471">
        <v>0</v>
      </c>
      <c r="BO79" s="284"/>
      <c r="BP79" s="284"/>
      <c r="BQ79" s="284"/>
      <c r="BS79" s="471">
        <v>135</v>
      </c>
    </row>
    <row r="80" spans="1:71" ht="15" hidden="1" x14ac:dyDescent="0.25">
      <c r="A80" s="467">
        <v>457</v>
      </c>
      <c r="B80" s="467">
        <v>124702</v>
      </c>
      <c r="C80" s="467">
        <v>9353036</v>
      </c>
      <c r="D80" s="468" t="s">
        <v>1208</v>
      </c>
      <c r="E80" s="469" t="s">
        <v>40</v>
      </c>
      <c r="F80" s="470">
        <v>0</v>
      </c>
      <c r="G80" s="471">
        <v>1</v>
      </c>
      <c r="H80" s="471">
        <v>0</v>
      </c>
      <c r="I80" s="471">
        <v>0</v>
      </c>
      <c r="J80" s="471">
        <v>7</v>
      </c>
      <c r="K80" s="471">
        <v>0</v>
      </c>
      <c r="L80" s="471">
        <v>0</v>
      </c>
      <c r="M80" s="471">
        <v>0</v>
      </c>
      <c r="N80" s="471">
        <v>169</v>
      </c>
      <c r="O80" s="471">
        <v>169</v>
      </c>
      <c r="P80" s="471">
        <v>30</v>
      </c>
      <c r="Q80" s="471">
        <v>139</v>
      </c>
      <c r="R80" s="471">
        <v>0</v>
      </c>
      <c r="S80" s="471">
        <v>0</v>
      </c>
      <c r="T80" s="471">
        <v>0</v>
      </c>
      <c r="U80" s="471">
        <v>0</v>
      </c>
      <c r="V80" s="471">
        <v>0</v>
      </c>
      <c r="W80" s="471">
        <v>0</v>
      </c>
      <c r="X80" s="471">
        <v>0</v>
      </c>
      <c r="Y80" s="471">
        <v>0</v>
      </c>
      <c r="Z80" s="471">
        <v>169</v>
      </c>
      <c r="AA80" s="471">
        <v>24.142857142857142</v>
      </c>
      <c r="AB80" s="471">
        <v>11.999999999999998</v>
      </c>
      <c r="AC80" s="471">
        <v>17.203592814371255</v>
      </c>
      <c r="AD80" s="471">
        <v>0</v>
      </c>
      <c r="AE80" s="471">
        <v>0</v>
      </c>
      <c r="AF80" s="471">
        <v>159.00000000000003</v>
      </c>
      <c r="AG80" s="471">
        <v>2.9999999999999956</v>
      </c>
      <c r="AH80" s="471">
        <v>1.9999999999999967</v>
      </c>
      <c r="AI80" s="471">
        <v>4.999999999999992</v>
      </c>
      <c r="AJ80" s="471">
        <v>0</v>
      </c>
      <c r="AK80" s="471">
        <v>0</v>
      </c>
      <c r="AL80" s="471">
        <v>0</v>
      </c>
      <c r="AM80" s="471">
        <v>0</v>
      </c>
      <c r="AN80" s="471">
        <v>0</v>
      </c>
      <c r="AO80" s="471">
        <v>0</v>
      </c>
      <c r="AP80" s="471">
        <v>0</v>
      </c>
      <c r="AQ80" s="471">
        <v>0</v>
      </c>
      <c r="AR80" s="471">
        <v>0</v>
      </c>
      <c r="AS80" s="471">
        <v>0</v>
      </c>
      <c r="AT80" s="471">
        <v>2.4316546762589937</v>
      </c>
      <c r="AU80" s="471">
        <v>3.6474820143884825</v>
      </c>
      <c r="AV80" s="471">
        <v>3.6474820143884825</v>
      </c>
      <c r="AW80" s="471">
        <v>0</v>
      </c>
      <c r="AX80" s="471">
        <v>0</v>
      </c>
      <c r="AY80" s="471">
        <v>0</v>
      </c>
      <c r="AZ80" s="471">
        <v>0</v>
      </c>
      <c r="BA80" s="471">
        <v>37.423076923076891</v>
      </c>
      <c r="BB80" s="471">
        <v>45.499999999999957</v>
      </c>
      <c r="BC80" s="471">
        <v>0</v>
      </c>
      <c r="BD80" s="471">
        <v>0</v>
      </c>
      <c r="BE80" s="471">
        <v>0</v>
      </c>
      <c r="BF80" s="471">
        <v>0</v>
      </c>
      <c r="BG80" s="471">
        <v>0</v>
      </c>
      <c r="BH80" s="471">
        <v>12.100000000000053</v>
      </c>
      <c r="BI80" s="471">
        <v>0</v>
      </c>
      <c r="BJ80" s="471">
        <v>2.5387878207317098</v>
      </c>
      <c r="BK80" s="471">
        <v>0</v>
      </c>
      <c r="BL80" s="471">
        <v>0</v>
      </c>
      <c r="BM80" s="471">
        <v>1</v>
      </c>
      <c r="BN80" s="471">
        <v>0</v>
      </c>
      <c r="BO80" s="284"/>
      <c r="BP80" s="284"/>
      <c r="BQ80" s="284"/>
      <c r="BS80" s="471">
        <v>169</v>
      </c>
    </row>
    <row r="81" spans="1:71" ht="15" hidden="1" x14ac:dyDescent="0.25">
      <c r="A81" s="467">
        <v>458</v>
      </c>
      <c r="B81" s="467">
        <v>124703</v>
      </c>
      <c r="C81" s="467">
        <v>9353037</v>
      </c>
      <c r="D81" s="468" t="s">
        <v>1209</v>
      </c>
      <c r="E81" s="469" t="s">
        <v>40</v>
      </c>
      <c r="F81" s="470">
        <v>0</v>
      </c>
      <c r="G81" s="471">
        <v>1</v>
      </c>
      <c r="H81" s="471">
        <v>0</v>
      </c>
      <c r="I81" s="471">
        <v>0</v>
      </c>
      <c r="J81" s="471">
        <v>7</v>
      </c>
      <c r="K81" s="471">
        <v>0</v>
      </c>
      <c r="L81" s="471">
        <v>0</v>
      </c>
      <c r="M81" s="471">
        <v>0</v>
      </c>
      <c r="N81" s="471">
        <v>87</v>
      </c>
      <c r="O81" s="471">
        <v>87</v>
      </c>
      <c r="P81" s="471">
        <v>13</v>
      </c>
      <c r="Q81" s="471">
        <v>74</v>
      </c>
      <c r="R81" s="471">
        <v>0</v>
      </c>
      <c r="S81" s="471">
        <v>0</v>
      </c>
      <c r="T81" s="471">
        <v>0</v>
      </c>
      <c r="U81" s="471">
        <v>0</v>
      </c>
      <c r="V81" s="471">
        <v>0</v>
      </c>
      <c r="W81" s="471">
        <v>0</v>
      </c>
      <c r="X81" s="471">
        <v>0</v>
      </c>
      <c r="Y81" s="471">
        <v>0</v>
      </c>
      <c r="Z81" s="471">
        <v>87</v>
      </c>
      <c r="AA81" s="471">
        <v>12.428571428571429</v>
      </c>
      <c r="AB81" s="471">
        <v>4.0000000000000027</v>
      </c>
      <c r="AC81" s="471">
        <v>10.875</v>
      </c>
      <c r="AD81" s="471">
        <v>0</v>
      </c>
      <c r="AE81" s="471">
        <v>0</v>
      </c>
      <c r="AF81" s="471">
        <v>85.988372093023273</v>
      </c>
      <c r="AG81" s="471">
        <v>1.0116279069767453</v>
      </c>
      <c r="AH81" s="471">
        <v>0</v>
      </c>
      <c r="AI81" s="471">
        <v>0</v>
      </c>
      <c r="AJ81" s="471">
        <v>0</v>
      </c>
      <c r="AK81" s="471">
        <v>0</v>
      </c>
      <c r="AL81" s="471">
        <v>0</v>
      </c>
      <c r="AM81" s="471">
        <v>0</v>
      </c>
      <c r="AN81" s="471">
        <v>0</v>
      </c>
      <c r="AO81" s="471">
        <v>0</v>
      </c>
      <c r="AP81" s="471">
        <v>0</v>
      </c>
      <c r="AQ81" s="471">
        <v>0</v>
      </c>
      <c r="AR81" s="471">
        <v>0</v>
      </c>
      <c r="AS81" s="471">
        <v>0</v>
      </c>
      <c r="AT81" s="471">
        <v>0</v>
      </c>
      <c r="AU81" s="471">
        <v>1.1756756756756745</v>
      </c>
      <c r="AV81" s="471">
        <v>1.1756756756756745</v>
      </c>
      <c r="AW81" s="471">
        <v>0</v>
      </c>
      <c r="AX81" s="471">
        <v>0</v>
      </c>
      <c r="AY81" s="471">
        <v>0</v>
      </c>
      <c r="AZ81" s="471">
        <v>0</v>
      </c>
      <c r="BA81" s="471">
        <v>22.611111111111146</v>
      </c>
      <c r="BB81" s="471">
        <v>26.583333333333375</v>
      </c>
      <c r="BC81" s="471">
        <v>0</v>
      </c>
      <c r="BD81" s="471">
        <v>0</v>
      </c>
      <c r="BE81" s="471">
        <v>0</v>
      </c>
      <c r="BF81" s="471">
        <v>0</v>
      </c>
      <c r="BG81" s="471">
        <v>0</v>
      </c>
      <c r="BH81" s="471">
        <v>0.30000000000000304</v>
      </c>
      <c r="BI81" s="471">
        <v>0</v>
      </c>
      <c r="BJ81" s="471">
        <v>1.7111167075</v>
      </c>
      <c r="BK81" s="471">
        <v>0</v>
      </c>
      <c r="BL81" s="471">
        <v>0</v>
      </c>
      <c r="BM81" s="471">
        <v>1</v>
      </c>
      <c r="BN81" s="471">
        <v>0</v>
      </c>
      <c r="BO81" s="284"/>
      <c r="BP81" s="284"/>
      <c r="BQ81" s="284"/>
      <c r="BS81" s="471">
        <v>87</v>
      </c>
    </row>
    <row r="82" spans="1:71" ht="15" hidden="1" x14ac:dyDescent="0.25">
      <c r="A82" s="467">
        <v>308</v>
      </c>
      <c r="B82" s="467">
        <v>124705</v>
      </c>
      <c r="C82" s="467">
        <v>9353042</v>
      </c>
      <c r="D82" s="468" t="s">
        <v>1210</v>
      </c>
      <c r="E82" s="469" t="s">
        <v>40</v>
      </c>
      <c r="F82" s="470">
        <v>0</v>
      </c>
      <c r="G82" s="471">
        <v>1</v>
      </c>
      <c r="H82" s="471">
        <v>0</v>
      </c>
      <c r="I82" s="471">
        <v>0</v>
      </c>
      <c r="J82" s="471">
        <v>7</v>
      </c>
      <c r="K82" s="471">
        <v>0</v>
      </c>
      <c r="L82" s="471">
        <v>0</v>
      </c>
      <c r="M82" s="471">
        <v>0</v>
      </c>
      <c r="N82" s="471">
        <v>69</v>
      </c>
      <c r="O82" s="471">
        <v>69</v>
      </c>
      <c r="P82" s="471">
        <v>6</v>
      </c>
      <c r="Q82" s="471">
        <v>63</v>
      </c>
      <c r="R82" s="471">
        <v>0</v>
      </c>
      <c r="S82" s="471">
        <v>0</v>
      </c>
      <c r="T82" s="471">
        <v>0</v>
      </c>
      <c r="U82" s="471">
        <v>0</v>
      </c>
      <c r="V82" s="471">
        <v>0</v>
      </c>
      <c r="W82" s="471">
        <v>0</v>
      </c>
      <c r="X82" s="471">
        <v>0</v>
      </c>
      <c r="Y82" s="471">
        <v>0</v>
      </c>
      <c r="Z82" s="471">
        <v>69</v>
      </c>
      <c r="AA82" s="471">
        <v>9.8571428571428577</v>
      </c>
      <c r="AB82" s="471">
        <v>5.9999999999999982</v>
      </c>
      <c r="AC82" s="471">
        <v>6.44</v>
      </c>
      <c r="AD82" s="471">
        <v>0</v>
      </c>
      <c r="AE82" s="471">
        <v>0</v>
      </c>
      <c r="AF82" s="471">
        <v>69</v>
      </c>
      <c r="AG82" s="471">
        <v>0</v>
      </c>
      <c r="AH82" s="471">
        <v>0</v>
      </c>
      <c r="AI82" s="471">
        <v>0</v>
      </c>
      <c r="AJ82" s="471">
        <v>0</v>
      </c>
      <c r="AK82" s="471">
        <v>0</v>
      </c>
      <c r="AL82" s="471">
        <v>0</v>
      </c>
      <c r="AM82" s="471">
        <v>0</v>
      </c>
      <c r="AN82" s="471">
        <v>0</v>
      </c>
      <c r="AO82" s="471">
        <v>0</v>
      </c>
      <c r="AP82" s="471">
        <v>0</v>
      </c>
      <c r="AQ82" s="471">
        <v>0</v>
      </c>
      <c r="AR82" s="471">
        <v>0</v>
      </c>
      <c r="AS82" s="471">
        <v>0</v>
      </c>
      <c r="AT82" s="471">
        <v>0</v>
      </c>
      <c r="AU82" s="471">
        <v>0</v>
      </c>
      <c r="AV82" s="471">
        <v>0</v>
      </c>
      <c r="AW82" s="471">
        <v>0</v>
      </c>
      <c r="AX82" s="471">
        <v>0</v>
      </c>
      <c r="AY82" s="471">
        <v>0</v>
      </c>
      <c r="AZ82" s="471">
        <v>0</v>
      </c>
      <c r="BA82" s="471">
        <v>5.3389830508474576</v>
      </c>
      <c r="BB82" s="471">
        <v>5.8474576271186436</v>
      </c>
      <c r="BC82" s="471">
        <v>0</v>
      </c>
      <c r="BD82" s="471">
        <v>0</v>
      </c>
      <c r="BE82" s="471">
        <v>0</v>
      </c>
      <c r="BF82" s="471">
        <v>0</v>
      </c>
      <c r="BG82" s="471">
        <v>0</v>
      </c>
      <c r="BH82" s="471">
        <v>1.0999999999999825</v>
      </c>
      <c r="BI82" s="471">
        <v>0</v>
      </c>
      <c r="BJ82" s="471">
        <v>2.2189720259259298</v>
      </c>
      <c r="BK82" s="471">
        <v>0</v>
      </c>
      <c r="BL82" s="471">
        <v>1</v>
      </c>
      <c r="BM82" s="471">
        <v>1</v>
      </c>
      <c r="BN82" s="471">
        <v>0</v>
      </c>
      <c r="BO82" s="284"/>
      <c r="BP82" s="284"/>
      <c r="BQ82" s="284"/>
      <c r="BS82" s="471">
        <v>69</v>
      </c>
    </row>
    <row r="83" spans="1:71" ht="15" hidden="1" x14ac:dyDescent="0.25">
      <c r="A83" s="467">
        <v>468</v>
      </c>
      <c r="B83" s="467">
        <v>124706</v>
      </c>
      <c r="C83" s="467">
        <v>9353043</v>
      </c>
      <c r="D83" s="468" t="s">
        <v>1211</v>
      </c>
      <c r="E83" s="469" t="s">
        <v>40</v>
      </c>
      <c r="F83" s="470">
        <v>0</v>
      </c>
      <c r="G83" s="471">
        <v>1</v>
      </c>
      <c r="H83" s="471">
        <v>0</v>
      </c>
      <c r="I83" s="471">
        <v>0</v>
      </c>
      <c r="J83" s="471">
        <v>7</v>
      </c>
      <c r="K83" s="471">
        <v>0</v>
      </c>
      <c r="L83" s="471">
        <v>0</v>
      </c>
      <c r="M83" s="471">
        <v>0</v>
      </c>
      <c r="N83" s="471">
        <v>173</v>
      </c>
      <c r="O83" s="471">
        <v>173</v>
      </c>
      <c r="P83" s="471">
        <v>18</v>
      </c>
      <c r="Q83" s="471">
        <v>155</v>
      </c>
      <c r="R83" s="471">
        <v>0</v>
      </c>
      <c r="S83" s="471">
        <v>0</v>
      </c>
      <c r="T83" s="471">
        <v>0</v>
      </c>
      <c r="U83" s="471">
        <v>0</v>
      </c>
      <c r="V83" s="471">
        <v>0</v>
      </c>
      <c r="W83" s="471">
        <v>0</v>
      </c>
      <c r="X83" s="471">
        <v>0</v>
      </c>
      <c r="Y83" s="471">
        <v>0</v>
      </c>
      <c r="Z83" s="471">
        <v>173</v>
      </c>
      <c r="AA83" s="471">
        <v>24.714285714285715</v>
      </c>
      <c r="AB83" s="471">
        <v>12.000000000000004</v>
      </c>
      <c r="AC83" s="471">
        <v>22.607954545454543</v>
      </c>
      <c r="AD83" s="471">
        <v>0</v>
      </c>
      <c r="AE83" s="471">
        <v>0</v>
      </c>
      <c r="AF83" s="471">
        <v>167.94152046783631</v>
      </c>
      <c r="AG83" s="471">
        <v>4.0467836257309981</v>
      </c>
      <c r="AH83" s="471">
        <v>0</v>
      </c>
      <c r="AI83" s="471">
        <v>1.0116959064327489</v>
      </c>
      <c r="AJ83" s="471">
        <v>0</v>
      </c>
      <c r="AK83" s="471">
        <v>0</v>
      </c>
      <c r="AL83" s="471">
        <v>0</v>
      </c>
      <c r="AM83" s="471">
        <v>0</v>
      </c>
      <c r="AN83" s="471">
        <v>0</v>
      </c>
      <c r="AO83" s="471">
        <v>0</v>
      </c>
      <c r="AP83" s="471">
        <v>0</v>
      </c>
      <c r="AQ83" s="471">
        <v>0</v>
      </c>
      <c r="AR83" s="471">
        <v>0</v>
      </c>
      <c r="AS83" s="471">
        <v>0</v>
      </c>
      <c r="AT83" s="471">
        <v>0</v>
      </c>
      <c r="AU83" s="471">
        <v>0</v>
      </c>
      <c r="AV83" s="471">
        <v>1.116129032258065</v>
      </c>
      <c r="AW83" s="471">
        <v>0</v>
      </c>
      <c r="AX83" s="471">
        <v>0</v>
      </c>
      <c r="AY83" s="471">
        <v>0</v>
      </c>
      <c r="AZ83" s="471">
        <v>0.98295454545454553</v>
      </c>
      <c r="BA83" s="471">
        <v>39.797297297297341</v>
      </c>
      <c r="BB83" s="471">
        <v>44.418918918918962</v>
      </c>
      <c r="BC83" s="471">
        <v>0</v>
      </c>
      <c r="BD83" s="471">
        <v>0</v>
      </c>
      <c r="BE83" s="471">
        <v>0</v>
      </c>
      <c r="BF83" s="471">
        <v>0</v>
      </c>
      <c r="BG83" s="471">
        <v>0</v>
      </c>
      <c r="BH83" s="471">
        <v>0</v>
      </c>
      <c r="BI83" s="471">
        <v>0</v>
      </c>
      <c r="BJ83" s="471">
        <v>2.2297819692307699</v>
      </c>
      <c r="BK83" s="471">
        <v>0</v>
      </c>
      <c r="BL83" s="471">
        <v>0</v>
      </c>
      <c r="BM83" s="471">
        <v>1</v>
      </c>
      <c r="BN83" s="471">
        <v>0</v>
      </c>
      <c r="BO83" s="284"/>
      <c r="BP83" s="284"/>
      <c r="BQ83" s="284"/>
      <c r="BS83" s="471">
        <v>173</v>
      </c>
    </row>
    <row r="84" spans="1:71" ht="15" hidden="1" x14ac:dyDescent="0.25">
      <c r="A84" s="467">
        <v>478</v>
      </c>
      <c r="B84" s="467">
        <v>124709</v>
      </c>
      <c r="C84" s="467">
        <v>9353048</v>
      </c>
      <c r="D84" s="468" t="s">
        <v>1212</v>
      </c>
      <c r="E84" s="469" t="s">
        <v>40</v>
      </c>
      <c r="F84" s="470">
        <v>0</v>
      </c>
      <c r="G84" s="471">
        <v>1</v>
      </c>
      <c r="H84" s="471">
        <v>0</v>
      </c>
      <c r="I84" s="471">
        <v>0</v>
      </c>
      <c r="J84" s="471">
        <v>7</v>
      </c>
      <c r="K84" s="471">
        <v>0</v>
      </c>
      <c r="L84" s="471">
        <v>0</v>
      </c>
      <c r="M84" s="471">
        <v>0</v>
      </c>
      <c r="N84" s="471">
        <v>190</v>
      </c>
      <c r="O84" s="471">
        <v>190</v>
      </c>
      <c r="P84" s="471">
        <v>30</v>
      </c>
      <c r="Q84" s="471">
        <v>160</v>
      </c>
      <c r="R84" s="471">
        <v>0</v>
      </c>
      <c r="S84" s="471">
        <v>0</v>
      </c>
      <c r="T84" s="471">
        <v>0</v>
      </c>
      <c r="U84" s="471">
        <v>0</v>
      </c>
      <c r="V84" s="471">
        <v>0</v>
      </c>
      <c r="W84" s="471">
        <v>0</v>
      </c>
      <c r="X84" s="471">
        <v>0</v>
      </c>
      <c r="Y84" s="471">
        <v>0</v>
      </c>
      <c r="Z84" s="471">
        <v>190</v>
      </c>
      <c r="AA84" s="471">
        <v>27.142857142857142</v>
      </c>
      <c r="AB84" s="471">
        <v>13.000000000000009</v>
      </c>
      <c r="AC84" s="471">
        <v>20.395480225988699</v>
      </c>
      <c r="AD84" s="471">
        <v>0</v>
      </c>
      <c r="AE84" s="471">
        <v>0</v>
      </c>
      <c r="AF84" s="471">
        <v>188.99999999999997</v>
      </c>
      <c r="AG84" s="471">
        <v>0.99999999999999967</v>
      </c>
      <c r="AH84" s="471">
        <v>0</v>
      </c>
      <c r="AI84" s="471">
        <v>0</v>
      </c>
      <c r="AJ84" s="471">
        <v>0</v>
      </c>
      <c r="AK84" s="471">
        <v>0</v>
      </c>
      <c r="AL84" s="471">
        <v>0</v>
      </c>
      <c r="AM84" s="471">
        <v>0</v>
      </c>
      <c r="AN84" s="471">
        <v>0</v>
      </c>
      <c r="AO84" s="471">
        <v>0</v>
      </c>
      <c r="AP84" s="471">
        <v>0</v>
      </c>
      <c r="AQ84" s="471">
        <v>0</v>
      </c>
      <c r="AR84" s="471">
        <v>0</v>
      </c>
      <c r="AS84" s="471">
        <v>0</v>
      </c>
      <c r="AT84" s="471">
        <v>0</v>
      </c>
      <c r="AU84" s="471">
        <v>2.375</v>
      </c>
      <c r="AV84" s="471">
        <v>3.5625</v>
      </c>
      <c r="AW84" s="471">
        <v>0</v>
      </c>
      <c r="AX84" s="471">
        <v>0</v>
      </c>
      <c r="AY84" s="471">
        <v>0</v>
      </c>
      <c r="AZ84" s="471">
        <v>1.0734463276836159</v>
      </c>
      <c r="BA84" s="471">
        <v>49.06666666666672</v>
      </c>
      <c r="BB84" s="471">
        <v>58.266666666666723</v>
      </c>
      <c r="BC84" s="471">
        <v>0</v>
      </c>
      <c r="BD84" s="471">
        <v>0</v>
      </c>
      <c r="BE84" s="471">
        <v>0</v>
      </c>
      <c r="BF84" s="471">
        <v>0</v>
      </c>
      <c r="BG84" s="471">
        <v>0</v>
      </c>
      <c r="BH84" s="471">
        <v>2.0000000000000591</v>
      </c>
      <c r="BI84" s="471">
        <v>0</v>
      </c>
      <c r="BJ84" s="471">
        <v>2.0737251760563402</v>
      </c>
      <c r="BK84" s="471">
        <v>0</v>
      </c>
      <c r="BL84" s="471">
        <v>0</v>
      </c>
      <c r="BM84" s="471">
        <v>1</v>
      </c>
      <c r="BN84" s="471">
        <v>0</v>
      </c>
      <c r="BO84" s="284"/>
      <c r="BP84" s="284"/>
      <c r="BQ84" s="284"/>
      <c r="BS84" s="471">
        <v>190</v>
      </c>
    </row>
    <row r="85" spans="1:71" ht="15" hidden="1" x14ac:dyDescent="0.25">
      <c r="A85" s="467">
        <v>488</v>
      </c>
      <c r="B85" s="467">
        <v>124710</v>
      </c>
      <c r="C85" s="467">
        <v>9353049</v>
      </c>
      <c r="D85" s="468" t="s">
        <v>1213</v>
      </c>
      <c r="E85" s="469" t="s">
        <v>40</v>
      </c>
      <c r="F85" s="470">
        <v>0</v>
      </c>
      <c r="G85" s="471">
        <v>1</v>
      </c>
      <c r="H85" s="471">
        <v>0</v>
      </c>
      <c r="I85" s="471">
        <v>0</v>
      </c>
      <c r="J85" s="471">
        <v>7</v>
      </c>
      <c r="K85" s="471">
        <v>0</v>
      </c>
      <c r="L85" s="471">
        <v>0</v>
      </c>
      <c r="M85" s="471">
        <v>0</v>
      </c>
      <c r="N85" s="471">
        <v>202</v>
      </c>
      <c r="O85" s="471">
        <v>202</v>
      </c>
      <c r="P85" s="471">
        <v>30</v>
      </c>
      <c r="Q85" s="471">
        <v>172</v>
      </c>
      <c r="R85" s="471">
        <v>0</v>
      </c>
      <c r="S85" s="471">
        <v>0</v>
      </c>
      <c r="T85" s="471">
        <v>0</v>
      </c>
      <c r="U85" s="471">
        <v>0</v>
      </c>
      <c r="V85" s="471">
        <v>0</v>
      </c>
      <c r="W85" s="471">
        <v>0</v>
      </c>
      <c r="X85" s="471">
        <v>0</v>
      </c>
      <c r="Y85" s="471">
        <v>0</v>
      </c>
      <c r="Z85" s="471">
        <v>202</v>
      </c>
      <c r="AA85" s="471">
        <v>28.857142857142858</v>
      </c>
      <c r="AB85" s="471">
        <v>13.000000000000009</v>
      </c>
      <c r="AC85" s="471">
        <v>25.25</v>
      </c>
      <c r="AD85" s="471">
        <v>0</v>
      </c>
      <c r="AE85" s="471">
        <v>0</v>
      </c>
      <c r="AF85" s="471">
        <v>200.99502487562199</v>
      </c>
      <c r="AG85" s="471">
        <v>1.0049751243781089</v>
      </c>
      <c r="AH85" s="471">
        <v>0</v>
      </c>
      <c r="AI85" s="471">
        <v>0</v>
      </c>
      <c r="AJ85" s="471">
        <v>0</v>
      </c>
      <c r="AK85" s="471">
        <v>0</v>
      </c>
      <c r="AL85" s="471">
        <v>0</v>
      </c>
      <c r="AM85" s="471">
        <v>0</v>
      </c>
      <c r="AN85" s="471">
        <v>0</v>
      </c>
      <c r="AO85" s="471">
        <v>0</v>
      </c>
      <c r="AP85" s="471">
        <v>0</v>
      </c>
      <c r="AQ85" s="471">
        <v>0</v>
      </c>
      <c r="AR85" s="471">
        <v>0</v>
      </c>
      <c r="AS85" s="471">
        <v>0</v>
      </c>
      <c r="AT85" s="471">
        <v>0</v>
      </c>
      <c r="AU85" s="471">
        <v>1.1744186046511622</v>
      </c>
      <c r="AV85" s="471">
        <v>1.1744186046511622</v>
      </c>
      <c r="AW85" s="471">
        <v>0</v>
      </c>
      <c r="AX85" s="471">
        <v>0</v>
      </c>
      <c r="AY85" s="471">
        <v>0</v>
      </c>
      <c r="AZ85" s="471">
        <v>0</v>
      </c>
      <c r="BA85" s="471">
        <v>60.40476190476187</v>
      </c>
      <c r="BB85" s="471">
        <v>70.940476190476147</v>
      </c>
      <c r="BC85" s="471">
        <v>0</v>
      </c>
      <c r="BD85" s="471">
        <v>0</v>
      </c>
      <c r="BE85" s="471">
        <v>0</v>
      </c>
      <c r="BF85" s="471">
        <v>0</v>
      </c>
      <c r="BG85" s="471">
        <v>0</v>
      </c>
      <c r="BH85" s="471">
        <v>0</v>
      </c>
      <c r="BI85" s="471">
        <v>0</v>
      </c>
      <c r="BJ85" s="471">
        <v>1.96416091333333</v>
      </c>
      <c r="BK85" s="471">
        <v>0</v>
      </c>
      <c r="BL85" s="471">
        <v>0</v>
      </c>
      <c r="BM85" s="471">
        <v>1</v>
      </c>
      <c r="BN85" s="471">
        <v>0</v>
      </c>
      <c r="BO85" s="284"/>
      <c r="BP85" s="284"/>
      <c r="BQ85" s="284"/>
      <c r="BS85" s="471">
        <v>202</v>
      </c>
    </row>
    <row r="86" spans="1:71" ht="15" hidden="1" x14ac:dyDescent="0.25">
      <c r="A86" s="467">
        <v>495</v>
      </c>
      <c r="B86" s="467">
        <v>124712</v>
      </c>
      <c r="C86" s="467">
        <v>9353056</v>
      </c>
      <c r="D86" s="468" t="s">
        <v>1214</v>
      </c>
      <c r="E86" s="469" t="s">
        <v>40</v>
      </c>
      <c r="F86" s="470">
        <v>0</v>
      </c>
      <c r="G86" s="471">
        <v>1</v>
      </c>
      <c r="H86" s="471">
        <v>0</v>
      </c>
      <c r="I86" s="471">
        <v>0</v>
      </c>
      <c r="J86" s="471">
        <v>7</v>
      </c>
      <c r="K86" s="471">
        <v>0</v>
      </c>
      <c r="L86" s="471">
        <v>0</v>
      </c>
      <c r="M86" s="471">
        <v>0</v>
      </c>
      <c r="N86" s="471">
        <v>168</v>
      </c>
      <c r="O86" s="471">
        <v>168</v>
      </c>
      <c r="P86" s="471">
        <v>29</v>
      </c>
      <c r="Q86" s="471">
        <v>139</v>
      </c>
      <c r="R86" s="471">
        <v>0</v>
      </c>
      <c r="S86" s="471">
        <v>0</v>
      </c>
      <c r="T86" s="471">
        <v>0</v>
      </c>
      <c r="U86" s="471">
        <v>0</v>
      </c>
      <c r="V86" s="471">
        <v>0</v>
      </c>
      <c r="W86" s="471">
        <v>0</v>
      </c>
      <c r="X86" s="471">
        <v>0</v>
      </c>
      <c r="Y86" s="471">
        <v>0</v>
      </c>
      <c r="Z86" s="471">
        <v>168</v>
      </c>
      <c r="AA86" s="471">
        <v>24</v>
      </c>
      <c r="AB86" s="471">
        <v>13.999999999999995</v>
      </c>
      <c r="AC86" s="471">
        <v>18.876404494382022</v>
      </c>
      <c r="AD86" s="471">
        <v>0</v>
      </c>
      <c r="AE86" s="471">
        <v>0</v>
      </c>
      <c r="AF86" s="471">
        <v>151.90419161676644</v>
      </c>
      <c r="AG86" s="471">
        <v>10.059880239520961</v>
      </c>
      <c r="AH86" s="471">
        <v>0</v>
      </c>
      <c r="AI86" s="471">
        <v>6.0359281437125665</v>
      </c>
      <c r="AJ86" s="471">
        <v>0</v>
      </c>
      <c r="AK86" s="471">
        <v>0</v>
      </c>
      <c r="AL86" s="471">
        <v>0</v>
      </c>
      <c r="AM86" s="471">
        <v>0</v>
      </c>
      <c r="AN86" s="471">
        <v>0</v>
      </c>
      <c r="AO86" s="471">
        <v>0</v>
      </c>
      <c r="AP86" s="471">
        <v>0</v>
      </c>
      <c r="AQ86" s="471">
        <v>0</v>
      </c>
      <c r="AR86" s="471">
        <v>0</v>
      </c>
      <c r="AS86" s="471">
        <v>0</v>
      </c>
      <c r="AT86" s="471">
        <v>0</v>
      </c>
      <c r="AU86" s="471">
        <v>0</v>
      </c>
      <c r="AV86" s="471">
        <v>2.4172661870503607</v>
      </c>
      <c r="AW86" s="471">
        <v>0</v>
      </c>
      <c r="AX86" s="471">
        <v>0</v>
      </c>
      <c r="AY86" s="471">
        <v>0</v>
      </c>
      <c r="AZ86" s="471">
        <v>0</v>
      </c>
      <c r="BA86" s="471">
        <v>30.308270676691745</v>
      </c>
      <c r="BB86" s="471">
        <v>36.631578947368439</v>
      </c>
      <c r="BC86" s="471">
        <v>0</v>
      </c>
      <c r="BD86" s="471">
        <v>0</v>
      </c>
      <c r="BE86" s="471">
        <v>0</v>
      </c>
      <c r="BF86" s="471">
        <v>0</v>
      </c>
      <c r="BG86" s="471">
        <v>0</v>
      </c>
      <c r="BH86" s="471">
        <v>0</v>
      </c>
      <c r="BI86" s="471">
        <v>0</v>
      </c>
      <c r="BJ86" s="471">
        <v>3.09187992077922</v>
      </c>
      <c r="BK86" s="471">
        <v>0</v>
      </c>
      <c r="BL86" s="471">
        <v>0</v>
      </c>
      <c r="BM86" s="471">
        <v>1</v>
      </c>
      <c r="BN86" s="471">
        <v>0</v>
      </c>
      <c r="BO86" s="284"/>
      <c r="BP86" s="284"/>
      <c r="BQ86" s="284"/>
      <c r="BS86" s="471">
        <v>168</v>
      </c>
    </row>
    <row r="87" spans="1:71" ht="15" hidden="1" x14ac:dyDescent="0.25">
      <c r="A87" s="467">
        <v>517</v>
      </c>
      <c r="B87" s="467">
        <v>124717</v>
      </c>
      <c r="C87" s="467">
        <v>9353064</v>
      </c>
      <c r="D87" s="468" t="s">
        <v>1215</v>
      </c>
      <c r="E87" s="469" t="s">
        <v>40</v>
      </c>
      <c r="F87" s="470">
        <v>0</v>
      </c>
      <c r="G87" s="471">
        <v>1</v>
      </c>
      <c r="H87" s="471">
        <v>0</v>
      </c>
      <c r="I87" s="471">
        <v>0</v>
      </c>
      <c r="J87" s="471">
        <v>7</v>
      </c>
      <c r="K87" s="471">
        <v>0</v>
      </c>
      <c r="L87" s="471">
        <v>0</v>
      </c>
      <c r="M87" s="471">
        <v>0</v>
      </c>
      <c r="N87" s="471">
        <v>137</v>
      </c>
      <c r="O87" s="471">
        <v>137</v>
      </c>
      <c r="P87" s="471">
        <v>20</v>
      </c>
      <c r="Q87" s="471">
        <v>117</v>
      </c>
      <c r="R87" s="471">
        <v>0</v>
      </c>
      <c r="S87" s="471">
        <v>0</v>
      </c>
      <c r="T87" s="471">
        <v>0</v>
      </c>
      <c r="U87" s="471">
        <v>0</v>
      </c>
      <c r="V87" s="471">
        <v>0</v>
      </c>
      <c r="W87" s="471">
        <v>0</v>
      </c>
      <c r="X87" s="471">
        <v>0</v>
      </c>
      <c r="Y87" s="471">
        <v>0</v>
      </c>
      <c r="Z87" s="471">
        <v>137</v>
      </c>
      <c r="AA87" s="471">
        <v>19.571428571428573</v>
      </c>
      <c r="AB87" s="471">
        <v>13</v>
      </c>
      <c r="AC87" s="471">
        <v>13.898550724637682</v>
      </c>
      <c r="AD87" s="471">
        <v>0</v>
      </c>
      <c r="AE87" s="471">
        <v>0</v>
      </c>
      <c r="AF87" s="471">
        <v>137</v>
      </c>
      <c r="AG87" s="471">
        <v>0</v>
      </c>
      <c r="AH87" s="471">
        <v>0</v>
      </c>
      <c r="AI87" s="471">
        <v>0</v>
      </c>
      <c r="AJ87" s="471">
        <v>0</v>
      </c>
      <c r="AK87" s="471">
        <v>0</v>
      </c>
      <c r="AL87" s="471">
        <v>0</v>
      </c>
      <c r="AM87" s="471">
        <v>0</v>
      </c>
      <c r="AN87" s="471">
        <v>0</v>
      </c>
      <c r="AO87" s="471">
        <v>0</v>
      </c>
      <c r="AP87" s="471">
        <v>0</v>
      </c>
      <c r="AQ87" s="471">
        <v>0</v>
      </c>
      <c r="AR87" s="471">
        <v>0</v>
      </c>
      <c r="AS87" s="471">
        <v>0</v>
      </c>
      <c r="AT87" s="471">
        <v>0</v>
      </c>
      <c r="AU87" s="471">
        <v>0</v>
      </c>
      <c r="AV87" s="471">
        <v>0</v>
      </c>
      <c r="AW87" s="471">
        <v>0</v>
      </c>
      <c r="AX87" s="471">
        <v>0</v>
      </c>
      <c r="AY87" s="471">
        <v>0</v>
      </c>
      <c r="AZ87" s="471">
        <v>0</v>
      </c>
      <c r="BA87" s="471">
        <v>44.765217391304354</v>
      </c>
      <c r="BB87" s="471">
        <v>52.417391304347838</v>
      </c>
      <c r="BC87" s="471">
        <v>0</v>
      </c>
      <c r="BD87" s="471">
        <v>0</v>
      </c>
      <c r="BE87" s="471">
        <v>0</v>
      </c>
      <c r="BF87" s="471">
        <v>0</v>
      </c>
      <c r="BG87" s="471">
        <v>0</v>
      </c>
      <c r="BH87" s="471">
        <v>0</v>
      </c>
      <c r="BI87" s="471">
        <v>0</v>
      </c>
      <c r="BJ87" s="471">
        <v>2.7214855671717202</v>
      </c>
      <c r="BK87" s="471">
        <v>0</v>
      </c>
      <c r="BL87" s="471">
        <v>1</v>
      </c>
      <c r="BM87" s="471">
        <v>1</v>
      </c>
      <c r="BN87" s="471">
        <v>0</v>
      </c>
      <c r="BO87" s="284"/>
      <c r="BP87" s="284"/>
      <c r="BQ87" s="284"/>
      <c r="BS87" s="471">
        <v>137</v>
      </c>
    </row>
    <row r="88" spans="1:71" ht="15" hidden="1" x14ac:dyDescent="0.25">
      <c r="A88" s="467">
        <v>338</v>
      </c>
      <c r="B88" s="467">
        <v>124718</v>
      </c>
      <c r="C88" s="467">
        <v>9353066</v>
      </c>
      <c r="D88" s="468" t="s">
        <v>1216</v>
      </c>
      <c r="E88" s="469" t="s">
        <v>40</v>
      </c>
      <c r="F88" s="470">
        <v>0</v>
      </c>
      <c r="G88" s="471">
        <v>1</v>
      </c>
      <c r="H88" s="471">
        <v>0</v>
      </c>
      <c r="I88" s="471">
        <v>0</v>
      </c>
      <c r="J88" s="471">
        <v>7</v>
      </c>
      <c r="K88" s="471">
        <v>0</v>
      </c>
      <c r="L88" s="471">
        <v>0</v>
      </c>
      <c r="M88" s="471">
        <v>0</v>
      </c>
      <c r="N88" s="471">
        <v>51</v>
      </c>
      <c r="O88" s="471">
        <v>51</v>
      </c>
      <c r="P88" s="471">
        <v>9</v>
      </c>
      <c r="Q88" s="471">
        <v>42</v>
      </c>
      <c r="R88" s="471">
        <v>0</v>
      </c>
      <c r="S88" s="471">
        <v>0</v>
      </c>
      <c r="T88" s="471">
        <v>0</v>
      </c>
      <c r="U88" s="471">
        <v>0</v>
      </c>
      <c r="V88" s="471">
        <v>0</v>
      </c>
      <c r="W88" s="471">
        <v>0</v>
      </c>
      <c r="X88" s="471">
        <v>0</v>
      </c>
      <c r="Y88" s="471">
        <v>0</v>
      </c>
      <c r="Z88" s="471">
        <v>51</v>
      </c>
      <c r="AA88" s="471">
        <v>7.2857142857142856</v>
      </c>
      <c r="AB88" s="471">
        <v>2</v>
      </c>
      <c r="AC88" s="471">
        <v>6.9545454545454541</v>
      </c>
      <c r="AD88" s="471">
        <v>0</v>
      </c>
      <c r="AE88" s="471">
        <v>0</v>
      </c>
      <c r="AF88" s="471">
        <v>49.999999999999993</v>
      </c>
      <c r="AG88" s="471">
        <v>1</v>
      </c>
      <c r="AH88" s="471">
        <v>0</v>
      </c>
      <c r="AI88" s="471">
        <v>0</v>
      </c>
      <c r="AJ88" s="471">
        <v>0</v>
      </c>
      <c r="AK88" s="471">
        <v>0</v>
      </c>
      <c r="AL88" s="471">
        <v>0</v>
      </c>
      <c r="AM88" s="471">
        <v>0</v>
      </c>
      <c r="AN88" s="471">
        <v>0</v>
      </c>
      <c r="AO88" s="471">
        <v>0</v>
      </c>
      <c r="AP88" s="471">
        <v>0</v>
      </c>
      <c r="AQ88" s="471">
        <v>0</v>
      </c>
      <c r="AR88" s="471">
        <v>0</v>
      </c>
      <c r="AS88" s="471">
        <v>0</v>
      </c>
      <c r="AT88" s="471">
        <v>0</v>
      </c>
      <c r="AU88" s="471">
        <v>0</v>
      </c>
      <c r="AV88" s="471">
        <v>1.214285714285714</v>
      </c>
      <c r="AW88" s="471">
        <v>0</v>
      </c>
      <c r="AX88" s="471">
        <v>0</v>
      </c>
      <c r="AY88" s="471">
        <v>0</v>
      </c>
      <c r="AZ88" s="471">
        <v>2.3181818181818183</v>
      </c>
      <c r="BA88" s="471">
        <v>16.8</v>
      </c>
      <c r="BB88" s="471">
        <v>20.400000000000002</v>
      </c>
      <c r="BC88" s="471">
        <v>0</v>
      </c>
      <c r="BD88" s="471">
        <v>0</v>
      </c>
      <c r="BE88" s="471">
        <v>0</v>
      </c>
      <c r="BF88" s="471">
        <v>0</v>
      </c>
      <c r="BG88" s="471">
        <v>0</v>
      </c>
      <c r="BH88" s="471">
        <v>7.9000000000000128</v>
      </c>
      <c r="BI88" s="471">
        <v>0</v>
      </c>
      <c r="BJ88" s="471">
        <v>1.88712947619048</v>
      </c>
      <c r="BK88" s="471">
        <v>0</v>
      </c>
      <c r="BL88" s="471">
        <v>0</v>
      </c>
      <c r="BM88" s="471">
        <v>1</v>
      </c>
      <c r="BN88" s="471">
        <v>0</v>
      </c>
      <c r="BO88" s="284"/>
      <c r="BP88" s="284"/>
      <c r="BQ88" s="284"/>
      <c r="BS88" s="471">
        <v>51</v>
      </c>
    </row>
    <row r="89" spans="1:71" ht="15" hidden="1" x14ac:dyDescent="0.25">
      <c r="A89" s="467">
        <v>202</v>
      </c>
      <c r="B89" s="467">
        <v>124719</v>
      </c>
      <c r="C89" s="467">
        <v>9353074</v>
      </c>
      <c r="D89" s="468" t="s">
        <v>1217</v>
      </c>
      <c r="E89" s="469" t="s">
        <v>40</v>
      </c>
      <c r="F89" s="470">
        <v>0</v>
      </c>
      <c r="G89" s="471">
        <v>1</v>
      </c>
      <c r="H89" s="471">
        <v>0</v>
      </c>
      <c r="I89" s="471">
        <v>0</v>
      </c>
      <c r="J89" s="471">
        <v>7</v>
      </c>
      <c r="K89" s="471">
        <v>0</v>
      </c>
      <c r="L89" s="471">
        <v>0</v>
      </c>
      <c r="M89" s="471">
        <v>0</v>
      </c>
      <c r="N89" s="471">
        <v>49</v>
      </c>
      <c r="O89" s="471">
        <v>49</v>
      </c>
      <c r="P89" s="471">
        <v>8</v>
      </c>
      <c r="Q89" s="471">
        <v>41</v>
      </c>
      <c r="R89" s="471">
        <v>0</v>
      </c>
      <c r="S89" s="471">
        <v>0</v>
      </c>
      <c r="T89" s="471">
        <v>0</v>
      </c>
      <c r="U89" s="471">
        <v>0</v>
      </c>
      <c r="V89" s="471">
        <v>0</v>
      </c>
      <c r="W89" s="471">
        <v>0</v>
      </c>
      <c r="X89" s="471">
        <v>0</v>
      </c>
      <c r="Y89" s="471">
        <v>0</v>
      </c>
      <c r="Z89" s="471">
        <v>49</v>
      </c>
      <c r="AA89" s="471">
        <v>7</v>
      </c>
      <c r="AB89" s="471">
        <v>11.999999999999977</v>
      </c>
      <c r="AC89" s="471">
        <v>11.999999999999977</v>
      </c>
      <c r="AD89" s="471">
        <v>0</v>
      </c>
      <c r="AE89" s="471">
        <v>0</v>
      </c>
      <c r="AF89" s="471">
        <v>47.000000000000014</v>
      </c>
      <c r="AG89" s="471">
        <v>0</v>
      </c>
      <c r="AH89" s="471">
        <v>0</v>
      </c>
      <c r="AI89" s="471">
        <v>0</v>
      </c>
      <c r="AJ89" s="471">
        <v>1.9999999999999978</v>
      </c>
      <c r="AK89" s="471">
        <v>0</v>
      </c>
      <c r="AL89" s="471">
        <v>0</v>
      </c>
      <c r="AM89" s="471">
        <v>0</v>
      </c>
      <c r="AN89" s="471">
        <v>0</v>
      </c>
      <c r="AO89" s="471">
        <v>0</v>
      </c>
      <c r="AP89" s="471">
        <v>0</v>
      </c>
      <c r="AQ89" s="471">
        <v>0</v>
      </c>
      <c r="AR89" s="471">
        <v>0</v>
      </c>
      <c r="AS89" s="471">
        <v>0</v>
      </c>
      <c r="AT89" s="471">
        <v>0</v>
      </c>
      <c r="AU89" s="471">
        <v>0</v>
      </c>
      <c r="AV89" s="471">
        <v>0</v>
      </c>
      <c r="AW89" s="471">
        <v>0</v>
      </c>
      <c r="AX89" s="471">
        <v>0</v>
      </c>
      <c r="AY89" s="471">
        <v>0</v>
      </c>
      <c r="AZ89" s="471">
        <v>0</v>
      </c>
      <c r="BA89" s="471">
        <v>17.871794871794876</v>
      </c>
      <c r="BB89" s="471">
        <v>21.358974358974365</v>
      </c>
      <c r="BC89" s="471">
        <v>0</v>
      </c>
      <c r="BD89" s="471">
        <v>0</v>
      </c>
      <c r="BE89" s="471">
        <v>0</v>
      </c>
      <c r="BF89" s="471">
        <v>0</v>
      </c>
      <c r="BG89" s="471">
        <v>0</v>
      </c>
      <c r="BH89" s="471">
        <v>3.1000000000000005</v>
      </c>
      <c r="BI89" s="471">
        <v>0</v>
      </c>
      <c r="BJ89" s="471">
        <v>2.0443850523809499</v>
      </c>
      <c r="BK89" s="471">
        <v>0</v>
      </c>
      <c r="BL89" s="471">
        <v>1</v>
      </c>
      <c r="BM89" s="471">
        <v>1</v>
      </c>
      <c r="BN89" s="471">
        <v>0</v>
      </c>
      <c r="BO89" s="284"/>
      <c r="BP89" s="284"/>
      <c r="BQ89" s="284"/>
      <c r="BS89" s="471">
        <v>49</v>
      </c>
    </row>
    <row r="90" spans="1:71" ht="15" hidden="1" x14ac:dyDescent="0.25">
      <c r="A90" s="467">
        <v>10</v>
      </c>
      <c r="B90" s="467">
        <v>124720</v>
      </c>
      <c r="C90" s="467">
        <v>9353075</v>
      </c>
      <c r="D90" s="468" t="s">
        <v>1218</v>
      </c>
      <c r="E90" s="469" t="s">
        <v>40</v>
      </c>
      <c r="F90" s="470">
        <v>0</v>
      </c>
      <c r="G90" s="471">
        <v>1</v>
      </c>
      <c r="H90" s="471">
        <v>0</v>
      </c>
      <c r="I90" s="471">
        <v>0</v>
      </c>
      <c r="J90" s="471">
        <v>7</v>
      </c>
      <c r="K90" s="471">
        <v>0</v>
      </c>
      <c r="L90" s="471">
        <v>0</v>
      </c>
      <c r="M90" s="471">
        <v>0</v>
      </c>
      <c r="N90" s="471">
        <v>45</v>
      </c>
      <c r="O90" s="471">
        <v>45</v>
      </c>
      <c r="P90" s="471">
        <v>4</v>
      </c>
      <c r="Q90" s="471">
        <v>41</v>
      </c>
      <c r="R90" s="471">
        <v>0</v>
      </c>
      <c r="S90" s="471">
        <v>0</v>
      </c>
      <c r="T90" s="471">
        <v>0</v>
      </c>
      <c r="U90" s="471">
        <v>0</v>
      </c>
      <c r="V90" s="471">
        <v>0</v>
      </c>
      <c r="W90" s="471">
        <v>0</v>
      </c>
      <c r="X90" s="471">
        <v>0</v>
      </c>
      <c r="Y90" s="471">
        <v>0</v>
      </c>
      <c r="Z90" s="471">
        <v>45</v>
      </c>
      <c r="AA90" s="471">
        <v>6.4285714285714288</v>
      </c>
      <c r="AB90" s="471">
        <v>0.99999999999999889</v>
      </c>
      <c r="AC90" s="471">
        <v>6.7021276595744679</v>
      </c>
      <c r="AD90" s="471">
        <v>0</v>
      </c>
      <c r="AE90" s="471">
        <v>0</v>
      </c>
      <c r="AF90" s="471">
        <v>45</v>
      </c>
      <c r="AG90" s="471">
        <v>0</v>
      </c>
      <c r="AH90" s="471">
        <v>0</v>
      </c>
      <c r="AI90" s="471">
        <v>0</v>
      </c>
      <c r="AJ90" s="471">
        <v>0</v>
      </c>
      <c r="AK90" s="471">
        <v>0</v>
      </c>
      <c r="AL90" s="471">
        <v>0</v>
      </c>
      <c r="AM90" s="471">
        <v>0</v>
      </c>
      <c r="AN90" s="471">
        <v>0</v>
      </c>
      <c r="AO90" s="471">
        <v>0</v>
      </c>
      <c r="AP90" s="471">
        <v>0</v>
      </c>
      <c r="AQ90" s="471">
        <v>0</v>
      </c>
      <c r="AR90" s="471">
        <v>0</v>
      </c>
      <c r="AS90" s="471">
        <v>0</v>
      </c>
      <c r="AT90" s="471">
        <v>0</v>
      </c>
      <c r="AU90" s="471">
        <v>0</v>
      </c>
      <c r="AV90" s="471">
        <v>0</v>
      </c>
      <c r="AW90" s="471">
        <v>0</v>
      </c>
      <c r="AX90" s="471">
        <v>0</v>
      </c>
      <c r="AY90" s="471">
        <v>0</v>
      </c>
      <c r="AZ90" s="471">
        <v>0</v>
      </c>
      <c r="BA90" s="471">
        <v>15.22857142857141</v>
      </c>
      <c r="BB90" s="471">
        <v>16.714285714285694</v>
      </c>
      <c r="BC90" s="471">
        <v>0</v>
      </c>
      <c r="BD90" s="471">
        <v>0</v>
      </c>
      <c r="BE90" s="471">
        <v>0</v>
      </c>
      <c r="BF90" s="471">
        <v>0</v>
      </c>
      <c r="BG90" s="471">
        <v>0</v>
      </c>
      <c r="BH90" s="471">
        <v>0</v>
      </c>
      <c r="BI90" s="471">
        <v>0</v>
      </c>
      <c r="BJ90" s="471">
        <v>1.65458369565217</v>
      </c>
      <c r="BK90" s="471">
        <v>0</v>
      </c>
      <c r="BL90" s="471">
        <v>0</v>
      </c>
      <c r="BM90" s="471">
        <v>1</v>
      </c>
      <c r="BN90" s="471">
        <v>0</v>
      </c>
      <c r="BO90" s="284"/>
      <c r="BP90" s="284"/>
      <c r="BQ90" s="284"/>
      <c r="BS90" s="471">
        <v>45</v>
      </c>
    </row>
    <row r="91" spans="1:71" ht="15" hidden="1" x14ac:dyDescent="0.25">
      <c r="A91" s="467">
        <v>11</v>
      </c>
      <c r="B91" s="467">
        <v>124721</v>
      </c>
      <c r="C91" s="467">
        <v>9353076</v>
      </c>
      <c r="D91" s="468" t="s">
        <v>1219</v>
      </c>
      <c r="E91" s="469" t="s">
        <v>40</v>
      </c>
      <c r="F91" s="470">
        <v>0</v>
      </c>
      <c r="G91" s="471">
        <v>1</v>
      </c>
      <c r="H91" s="471">
        <v>0</v>
      </c>
      <c r="I91" s="471">
        <v>0</v>
      </c>
      <c r="J91" s="471">
        <v>7</v>
      </c>
      <c r="K91" s="471">
        <v>0</v>
      </c>
      <c r="L91" s="471">
        <v>0</v>
      </c>
      <c r="M91" s="471">
        <v>0</v>
      </c>
      <c r="N91" s="471">
        <v>101</v>
      </c>
      <c r="O91" s="471">
        <v>101</v>
      </c>
      <c r="P91" s="471">
        <v>13</v>
      </c>
      <c r="Q91" s="471">
        <v>88</v>
      </c>
      <c r="R91" s="471">
        <v>0</v>
      </c>
      <c r="S91" s="471">
        <v>0</v>
      </c>
      <c r="T91" s="471">
        <v>0</v>
      </c>
      <c r="U91" s="471">
        <v>0</v>
      </c>
      <c r="V91" s="471">
        <v>0</v>
      </c>
      <c r="W91" s="471">
        <v>0</v>
      </c>
      <c r="X91" s="471">
        <v>0</v>
      </c>
      <c r="Y91" s="471">
        <v>0</v>
      </c>
      <c r="Z91" s="471">
        <v>101</v>
      </c>
      <c r="AA91" s="471">
        <v>14.428571428571429</v>
      </c>
      <c r="AB91" s="471">
        <v>16.999999999999968</v>
      </c>
      <c r="AC91" s="471">
        <v>19.783505154639176</v>
      </c>
      <c r="AD91" s="471">
        <v>0</v>
      </c>
      <c r="AE91" s="471">
        <v>0</v>
      </c>
      <c r="AF91" s="471">
        <v>97.999999999999972</v>
      </c>
      <c r="AG91" s="471">
        <v>3</v>
      </c>
      <c r="AH91" s="471">
        <v>0</v>
      </c>
      <c r="AI91" s="471">
        <v>0</v>
      </c>
      <c r="AJ91" s="471">
        <v>0</v>
      </c>
      <c r="AK91" s="471">
        <v>0</v>
      </c>
      <c r="AL91" s="471">
        <v>0</v>
      </c>
      <c r="AM91" s="471">
        <v>0</v>
      </c>
      <c r="AN91" s="471">
        <v>0</v>
      </c>
      <c r="AO91" s="471">
        <v>0</v>
      </c>
      <c r="AP91" s="471">
        <v>0</v>
      </c>
      <c r="AQ91" s="471">
        <v>0</v>
      </c>
      <c r="AR91" s="471">
        <v>0</v>
      </c>
      <c r="AS91" s="471">
        <v>0</v>
      </c>
      <c r="AT91" s="471">
        <v>0</v>
      </c>
      <c r="AU91" s="471">
        <v>0</v>
      </c>
      <c r="AV91" s="471">
        <v>0</v>
      </c>
      <c r="AW91" s="471">
        <v>0</v>
      </c>
      <c r="AX91" s="471">
        <v>0</v>
      </c>
      <c r="AY91" s="471">
        <v>0</v>
      </c>
      <c r="AZ91" s="471">
        <v>0</v>
      </c>
      <c r="BA91" s="471">
        <v>27.000000000000014</v>
      </c>
      <c r="BB91" s="471">
        <v>30.988636363636381</v>
      </c>
      <c r="BC91" s="471">
        <v>0</v>
      </c>
      <c r="BD91" s="471">
        <v>0</v>
      </c>
      <c r="BE91" s="471">
        <v>0</v>
      </c>
      <c r="BF91" s="471">
        <v>0</v>
      </c>
      <c r="BG91" s="471">
        <v>0</v>
      </c>
      <c r="BH91" s="471">
        <v>2.9000000000000279</v>
      </c>
      <c r="BI91" s="471">
        <v>0</v>
      </c>
      <c r="BJ91" s="471">
        <v>1.72236709444444</v>
      </c>
      <c r="BK91" s="471">
        <v>0</v>
      </c>
      <c r="BL91" s="471">
        <v>0</v>
      </c>
      <c r="BM91" s="471">
        <v>1</v>
      </c>
      <c r="BN91" s="471">
        <v>0</v>
      </c>
      <c r="BO91" s="284"/>
      <c r="BP91" s="284"/>
      <c r="BQ91" s="284"/>
      <c r="BS91" s="471">
        <v>101</v>
      </c>
    </row>
    <row r="92" spans="1:71" ht="15" hidden="1" x14ac:dyDescent="0.25">
      <c r="A92" s="467">
        <v>206</v>
      </c>
      <c r="B92" s="467">
        <v>124723</v>
      </c>
      <c r="C92" s="467">
        <v>9353078</v>
      </c>
      <c r="D92" s="468" t="s">
        <v>1220</v>
      </c>
      <c r="E92" s="469" t="s">
        <v>40</v>
      </c>
      <c r="F92" s="470">
        <v>0</v>
      </c>
      <c r="G92" s="471">
        <v>1</v>
      </c>
      <c r="H92" s="471">
        <v>0</v>
      </c>
      <c r="I92" s="471">
        <v>0</v>
      </c>
      <c r="J92" s="471">
        <v>7</v>
      </c>
      <c r="K92" s="471">
        <v>0</v>
      </c>
      <c r="L92" s="471">
        <v>0</v>
      </c>
      <c r="M92" s="471">
        <v>0</v>
      </c>
      <c r="N92" s="471">
        <v>210</v>
      </c>
      <c r="O92" s="471">
        <v>210</v>
      </c>
      <c r="P92" s="471">
        <v>32</v>
      </c>
      <c r="Q92" s="471">
        <v>178</v>
      </c>
      <c r="R92" s="471">
        <v>0</v>
      </c>
      <c r="S92" s="471">
        <v>0</v>
      </c>
      <c r="T92" s="471">
        <v>0</v>
      </c>
      <c r="U92" s="471">
        <v>0</v>
      </c>
      <c r="V92" s="471">
        <v>0</v>
      </c>
      <c r="W92" s="471">
        <v>0</v>
      </c>
      <c r="X92" s="471">
        <v>0</v>
      </c>
      <c r="Y92" s="471">
        <v>0</v>
      </c>
      <c r="Z92" s="471">
        <v>210</v>
      </c>
      <c r="AA92" s="471">
        <v>30</v>
      </c>
      <c r="AB92" s="471">
        <v>27.999999999999929</v>
      </c>
      <c r="AC92" s="471">
        <v>34.507042253521128</v>
      </c>
      <c r="AD92" s="471">
        <v>0</v>
      </c>
      <c r="AE92" s="471">
        <v>0</v>
      </c>
      <c r="AF92" s="471">
        <v>147</v>
      </c>
      <c r="AG92" s="471">
        <v>23.99999999999994</v>
      </c>
      <c r="AH92" s="471">
        <v>0.99999999999999956</v>
      </c>
      <c r="AI92" s="471">
        <v>22.00000000000005</v>
      </c>
      <c r="AJ92" s="471">
        <v>16</v>
      </c>
      <c r="AK92" s="471">
        <v>0</v>
      </c>
      <c r="AL92" s="471">
        <v>0</v>
      </c>
      <c r="AM92" s="471">
        <v>0</v>
      </c>
      <c r="AN92" s="471">
        <v>0</v>
      </c>
      <c r="AO92" s="471">
        <v>0</v>
      </c>
      <c r="AP92" s="471">
        <v>0</v>
      </c>
      <c r="AQ92" s="471">
        <v>0</v>
      </c>
      <c r="AR92" s="471">
        <v>0</v>
      </c>
      <c r="AS92" s="471">
        <v>0</v>
      </c>
      <c r="AT92" s="471">
        <v>0</v>
      </c>
      <c r="AU92" s="471">
        <v>1.1797752808988768</v>
      </c>
      <c r="AV92" s="471">
        <v>1.1797752808988768</v>
      </c>
      <c r="AW92" s="471">
        <v>0</v>
      </c>
      <c r="AX92" s="471">
        <v>0</v>
      </c>
      <c r="AY92" s="471">
        <v>0</v>
      </c>
      <c r="AZ92" s="471">
        <v>1.971830985915493</v>
      </c>
      <c r="BA92" s="471">
        <v>68.148571428571458</v>
      </c>
      <c r="BB92" s="471">
        <v>80.400000000000034</v>
      </c>
      <c r="BC92" s="471">
        <v>0</v>
      </c>
      <c r="BD92" s="471">
        <v>0</v>
      </c>
      <c r="BE92" s="471">
        <v>0</v>
      </c>
      <c r="BF92" s="471">
        <v>0</v>
      </c>
      <c r="BG92" s="471">
        <v>0</v>
      </c>
      <c r="BH92" s="471">
        <v>0</v>
      </c>
      <c r="BI92" s="471">
        <v>0</v>
      </c>
      <c r="BJ92" s="471">
        <v>0.92550760956521705</v>
      </c>
      <c r="BK92" s="471">
        <v>0</v>
      </c>
      <c r="BL92" s="471">
        <v>0</v>
      </c>
      <c r="BM92" s="471">
        <v>1</v>
      </c>
      <c r="BN92" s="471">
        <v>0</v>
      </c>
      <c r="BO92" s="284"/>
      <c r="BP92" s="284"/>
      <c r="BQ92" s="284"/>
      <c r="BS92" s="471">
        <v>210</v>
      </c>
    </row>
    <row r="93" spans="1:71" ht="15" hidden="1" x14ac:dyDescent="0.25">
      <c r="A93" s="467">
        <v>22</v>
      </c>
      <c r="B93" s="467">
        <v>124727</v>
      </c>
      <c r="C93" s="467">
        <v>9353083</v>
      </c>
      <c r="D93" s="468" t="s">
        <v>1222</v>
      </c>
      <c r="E93" s="469" t="s">
        <v>40</v>
      </c>
      <c r="F93" s="470">
        <v>0</v>
      </c>
      <c r="G93" s="471">
        <v>1</v>
      </c>
      <c r="H93" s="471">
        <v>0</v>
      </c>
      <c r="I93" s="471">
        <v>0</v>
      </c>
      <c r="J93" s="471">
        <v>7</v>
      </c>
      <c r="K93" s="471">
        <v>0</v>
      </c>
      <c r="L93" s="471">
        <v>0</v>
      </c>
      <c r="M93" s="471">
        <v>0</v>
      </c>
      <c r="N93" s="471">
        <v>115</v>
      </c>
      <c r="O93" s="471">
        <v>115</v>
      </c>
      <c r="P93" s="471">
        <v>12</v>
      </c>
      <c r="Q93" s="471">
        <v>103</v>
      </c>
      <c r="R93" s="471">
        <v>0</v>
      </c>
      <c r="S93" s="471">
        <v>0</v>
      </c>
      <c r="T93" s="471">
        <v>0</v>
      </c>
      <c r="U93" s="471">
        <v>0</v>
      </c>
      <c r="V93" s="471">
        <v>0</v>
      </c>
      <c r="W93" s="471">
        <v>0</v>
      </c>
      <c r="X93" s="471">
        <v>0</v>
      </c>
      <c r="Y93" s="471">
        <v>0</v>
      </c>
      <c r="Z93" s="471">
        <v>115</v>
      </c>
      <c r="AA93" s="471">
        <v>16.428571428571427</v>
      </c>
      <c r="AB93" s="471">
        <v>21.000000000000011</v>
      </c>
      <c r="AC93" s="471">
        <v>27.477876106194692</v>
      </c>
      <c r="AD93" s="471">
        <v>0</v>
      </c>
      <c r="AE93" s="471">
        <v>0</v>
      </c>
      <c r="AF93" s="471">
        <v>92.807017543859629</v>
      </c>
      <c r="AG93" s="471">
        <v>6.0526315789473655</v>
      </c>
      <c r="AH93" s="471">
        <v>5.0438596491228047</v>
      </c>
      <c r="AI93" s="471">
        <v>0</v>
      </c>
      <c r="AJ93" s="471">
        <v>2.017543859649122</v>
      </c>
      <c r="AK93" s="471">
        <v>7.0614035087719271</v>
      </c>
      <c r="AL93" s="471">
        <v>2.017543859649122</v>
      </c>
      <c r="AM93" s="471">
        <v>0</v>
      </c>
      <c r="AN93" s="471">
        <v>0</v>
      </c>
      <c r="AO93" s="471">
        <v>0</v>
      </c>
      <c r="AP93" s="471">
        <v>0</v>
      </c>
      <c r="AQ93" s="471">
        <v>0</v>
      </c>
      <c r="AR93" s="471">
        <v>0</v>
      </c>
      <c r="AS93" s="471">
        <v>0</v>
      </c>
      <c r="AT93" s="471">
        <v>0</v>
      </c>
      <c r="AU93" s="471">
        <v>0</v>
      </c>
      <c r="AV93" s="471">
        <v>0</v>
      </c>
      <c r="AW93" s="471">
        <v>0</v>
      </c>
      <c r="AX93" s="471">
        <v>0</v>
      </c>
      <c r="AY93" s="471">
        <v>0</v>
      </c>
      <c r="AZ93" s="471">
        <v>0</v>
      </c>
      <c r="BA93" s="471">
        <v>30.594059405940591</v>
      </c>
      <c r="BB93" s="471">
        <v>34.158415841584159</v>
      </c>
      <c r="BC93" s="471">
        <v>0</v>
      </c>
      <c r="BD93" s="471">
        <v>0</v>
      </c>
      <c r="BE93" s="471">
        <v>0</v>
      </c>
      <c r="BF93" s="471">
        <v>0</v>
      </c>
      <c r="BG93" s="471">
        <v>0</v>
      </c>
      <c r="BH93" s="471">
        <v>0</v>
      </c>
      <c r="BI93" s="471">
        <v>0</v>
      </c>
      <c r="BJ93" s="471">
        <v>1.0055171272727299</v>
      </c>
      <c r="BK93" s="471">
        <v>0</v>
      </c>
      <c r="BL93" s="471">
        <v>0</v>
      </c>
      <c r="BM93" s="471">
        <v>1</v>
      </c>
      <c r="BN93" s="471">
        <v>0</v>
      </c>
      <c r="BO93" s="284"/>
      <c r="BP93" s="284"/>
      <c r="BQ93" s="284"/>
      <c r="BS93" s="471">
        <v>115</v>
      </c>
    </row>
    <row r="94" spans="1:71" ht="15" hidden="1" x14ac:dyDescent="0.25">
      <c r="A94" s="467">
        <v>223</v>
      </c>
      <c r="B94" s="467">
        <v>124729</v>
      </c>
      <c r="C94" s="467">
        <v>9353085</v>
      </c>
      <c r="D94" s="468" t="s">
        <v>1224</v>
      </c>
      <c r="E94" s="469" t="s">
        <v>40</v>
      </c>
      <c r="F94" s="470">
        <v>0</v>
      </c>
      <c r="G94" s="471">
        <v>1</v>
      </c>
      <c r="H94" s="471">
        <v>0</v>
      </c>
      <c r="I94" s="471">
        <v>0</v>
      </c>
      <c r="J94" s="471">
        <v>7</v>
      </c>
      <c r="K94" s="471">
        <v>0</v>
      </c>
      <c r="L94" s="471">
        <v>0</v>
      </c>
      <c r="M94" s="471">
        <v>0</v>
      </c>
      <c r="N94" s="471">
        <v>196</v>
      </c>
      <c r="O94" s="471">
        <v>196</v>
      </c>
      <c r="P94" s="471">
        <v>24</v>
      </c>
      <c r="Q94" s="471">
        <v>172</v>
      </c>
      <c r="R94" s="471">
        <v>0</v>
      </c>
      <c r="S94" s="471">
        <v>0</v>
      </c>
      <c r="T94" s="471">
        <v>0</v>
      </c>
      <c r="U94" s="471">
        <v>0</v>
      </c>
      <c r="V94" s="471">
        <v>0</v>
      </c>
      <c r="W94" s="471">
        <v>0</v>
      </c>
      <c r="X94" s="471">
        <v>0</v>
      </c>
      <c r="Y94" s="471">
        <v>0</v>
      </c>
      <c r="Z94" s="471">
        <v>196</v>
      </c>
      <c r="AA94" s="471">
        <v>28</v>
      </c>
      <c r="AB94" s="471">
        <v>7.9999999999999911</v>
      </c>
      <c r="AC94" s="471">
        <v>16.333333333333332</v>
      </c>
      <c r="AD94" s="471">
        <v>0</v>
      </c>
      <c r="AE94" s="471">
        <v>0</v>
      </c>
      <c r="AF94" s="471">
        <v>183.93846153846144</v>
      </c>
      <c r="AG94" s="471">
        <v>5.0256410256410176</v>
      </c>
      <c r="AH94" s="471">
        <v>0</v>
      </c>
      <c r="AI94" s="471">
        <v>4.0205128205128178</v>
      </c>
      <c r="AJ94" s="471">
        <v>2.0102564102564187</v>
      </c>
      <c r="AK94" s="471">
        <v>1.0051282051282056</v>
      </c>
      <c r="AL94" s="471">
        <v>0</v>
      </c>
      <c r="AM94" s="471">
        <v>0</v>
      </c>
      <c r="AN94" s="471">
        <v>0</v>
      </c>
      <c r="AO94" s="471">
        <v>0</v>
      </c>
      <c r="AP94" s="471">
        <v>0</v>
      </c>
      <c r="AQ94" s="471">
        <v>0</v>
      </c>
      <c r="AR94" s="471">
        <v>0</v>
      </c>
      <c r="AS94" s="471">
        <v>0</v>
      </c>
      <c r="AT94" s="471">
        <v>0</v>
      </c>
      <c r="AU94" s="471">
        <v>1.1395348837209298</v>
      </c>
      <c r="AV94" s="471">
        <v>1.1395348837209298</v>
      </c>
      <c r="AW94" s="471">
        <v>0</v>
      </c>
      <c r="AX94" s="471">
        <v>0</v>
      </c>
      <c r="AY94" s="471">
        <v>0</v>
      </c>
      <c r="AZ94" s="471">
        <v>0</v>
      </c>
      <c r="BA94" s="471">
        <v>36.639053254437883</v>
      </c>
      <c r="BB94" s="471">
        <v>41.751479289940846</v>
      </c>
      <c r="BC94" s="471">
        <v>0</v>
      </c>
      <c r="BD94" s="471">
        <v>0</v>
      </c>
      <c r="BE94" s="471">
        <v>0</v>
      </c>
      <c r="BF94" s="471">
        <v>0</v>
      </c>
      <c r="BG94" s="471">
        <v>0</v>
      </c>
      <c r="BH94" s="471">
        <v>7.3999999999999364</v>
      </c>
      <c r="BI94" s="471">
        <v>0</v>
      </c>
      <c r="BJ94" s="471">
        <v>1.83398927857143</v>
      </c>
      <c r="BK94" s="471">
        <v>0</v>
      </c>
      <c r="BL94" s="471">
        <v>0</v>
      </c>
      <c r="BM94" s="471">
        <v>1</v>
      </c>
      <c r="BN94" s="471">
        <v>0</v>
      </c>
      <c r="BO94" s="284"/>
      <c r="BP94" s="284"/>
      <c r="BQ94" s="284"/>
      <c r="BS94" s="471">
        <v>196</v>
      </c>
    </row>
    <row r="95" spans="1:71" ht="15" hidden="1" x14ac:dyDescent="0.25">
      <c r="A95" s="467">
        <v>444</v>
      </c>
      <c r="B95" s="467">
        <v>124732</v>
      </c>
      <c r="C95" s="467">
        <v>9353090</v>
      </c>
      <c r="D95" s="468" t="s">
        <v>1226</v>
      </c>
      <c r="E95" s="469" t="s">
        <v>40</v>
      </c>
      <c r="F95" s="470">
        <v>0</v>
      </c>
      <c r="G95" s="471">
        <v>1</v>
      </c>
      <c r="H95" s="471">
        <v>0</v>
      </c>
      <c r="I95" s="471">
        <v>0</v>
      </c>
      <c r="J95" s="471">
        <v>7</v>
      </c>
      <c r="K95" s="471">
        <v>0</v>
      </c>
      <c r="L95" s="471">
        <v>0</v>
      </c>
      <c r="M95" s="471">
        <v>0</v>
      </c>
      <c r="N95" s="471">
        <v>131</v>
      </c>
      <c r="O95" s="471">
        <v>131</v>
      </c>
      <c r="P95" s="471">
        <v>17</v>
      </c>
      <c r="Q95" s="471">
        <v>114</v>
      </c>
      <c r="R95" s="471">
        <v>0</v>
      </c>
      <c r="S95" s="471">
        <v>0</v>
      </c>
      <c r="T95" s="471">
        <v>0</v>
      </c>
      <c r="U95" s="471">
        <v>0</v>
      </c>
      <c r="V95" s="471">
        <v>0</v>
      </c>
      <c r="W95" s="471">
        <v>0</v>
      </c>
      <c r="X95" s="471">
        <v>0</v>
      </c>
      <c r="Y95" s="471">
        <v>0</v>
      </c>
      <c r="Z95" s="471">
        <v>131</v>
      </c>
      <c r="AA95" s="471">
        <v>18.714285714285715</v>
      </c>
      <c r="AB95" s="471">
        <v>6.0000000000000062</v>
      </c>
      <c r="AC95" s="471">
        <v>18.581560283687946</v>
      </c>
      <c r="AD95" s="471">
        <v>0</v>
      </c>
      <c r="AE95" s="471">
        <v>0</v>
      </c>
      <c r="AF95" s="471">
        <v>121.99999999999999</v>
      </c>
      <c r="AG95" s="471">
        <v>4.9999999999999982</v>
      </c>
      <c r="AH95" s="471">
        <v>0.99999999999999978</v>
      </c>
      <c r="AI95" s="471">
        <v>2.9999999999999969</v>
      </c>
      <c r="AJ95" s="471">
        <v>0</v>
      </c>
      <c r="AK95" s="471">
        <v>0</v>
      </c>
      <c r="AL95" s="471">
        <v>0</v>
      </c>
      <c r="AM95" s="471">
        <v>0</v>
      </c>
      <c r="AN95" s="471">
        <v>0</v>
      </c>
      <c r="AO95" s="471">
        <v>0</v>
      </c>
      <c r="AP95" s="471">
        <v>0</v>
      </c>
      <c r="AQ95" s="471">
        <v>0</v>
      </c>
      <c r="AR95" s="471">
        <v>0</v>
      </c>
      <c r="AS95" s="471">
        <v>0</v>
      </c>
      <c r="AT95" s="471">
        <v>0</v>
      </c>
      <c r="AU95" s="471">
        <v>0</v>
      </c>
      <c r="AV95" s="471">
        <v>0</v>
      </c>
      <c r="AW95" s="471">
        <v>0</v>
      </c>
      <c r="AX95" s="471">
        <v>0</v>
      </c>
      <c r="AY95" s="471">
        <v>0</v>
      </c>
      <c r="AZ95" s="471">
        <v>0</v>
      </c>
      <c r="BA95" s="471">
        <v>28.5</v>
      </c>
      <c r="BB95" s="471">
        <v>32.75</v>
      </c>
      <c r="BC95" s="471">
        <v>0</v>
      </c>
      <c r="BD95" s="471">
        <v>0</v>
      </c>
      <c r="BE95" s="471">
        <v>0</v>
      </c>
      <c r="BF95" s="471">
        <v>0</v>
      </c>
      <c r="BG95" s="471">
        <v>0</v>
      </c>
      <c r="BH95" s="471">
        <v>0</v>
      </c>
      <c r="BI95" s="471">
        <v>0</v>
      </c>
      <c r="BJ95" s="471">
        <v>1.95116947941176</v>
      </c>
      <c r="BK95" s="471">
        <v>0</v>
      </c>
      <c r="BL95" s="471">
        <v>0</v>
      </c>
      <c r="BM95" s="471">
        <v>1</v>
      </c>
      <c r="BN95" s="471">
        <v>0</v>
      </c>
      <c r="BO95" s="284"/>
      <c r="BP95" s="284"/>
      <c r="BQ95" s="284"/>
      <c r="BS95" s="471">
        <v>131</v>
      </c>
    </row>
    <row r="96" spans="1:71" ht="15" hidden="1" x14ac:dyDescent="0.25">
      <c r="A96" s="467">
        <v>50</v>
      </c>
      <c r="B96" s="467">
        <v>124735</v>
      </c>
      <c r="C96" s="467">
        <v>9353093</v>
      </c>
      <c r="D96" s="468" t="s">
        <v>1229</v>
      </c>
      <c r="E96" s="469" t="s">
        <v>40</v>
      </c>
      <c r="F96" s="470">
        <v>0</v>
      </c>
      <c r="G96" s="471">
        <v>1</v>
      </c>
      <c r="H96" s="471">
        <v>0</v>
      </c>
      <c r="I96" s="471">
        <v>0</v>
      </c>
      <c r="J96" s="471">
        <v>7</v>
      </c>
      <c r="K96" s="471">
        <v>0</v>
      </c>
      <c r="L96" s="471">
        <v>0</v>
      </c>
      <c r="M96" s="471">
        <v>0</v>
      </c>
      <c r="N96" s="471">
        <v>162</v>
      </c>
      <c r="O96" s="471">
        <v>162</v>
      </c>
      <c r="P96" s="471">
        <v>24</v>
      </c>
      <c r="Q96" s="471">
        <v>138</v>
      </c>
      <c r="R96" s="471">
        <v>0</v>
      </c>
      <c r="S96" s="471">
        <v>0</v>
      </c>
      <c r="T96" s="471">
        <v>0</v>
      </c>
      <c r="U96" s="471">
        <v>0</v>
      </c>
      <c r="V96" s="471">
        <v>0</v>
      </c>
      <c r="W96" s="471">
        <v>0</v>
      </c>
      <c r="X96" s="471">
        <v>0</v>
      </c>
      <c r="Y96" s="471">
        <v>0</v>
      </c>
      <c r="Z96" s="471">
        <v>162</v>
      </c>
      <c r="AA96" s="471">
        <v>23.142857142857142</v>
      </c>
      <c r="AB96" s="471">
        <v>20.000000000000036</v>
      </c>
      <c r="AC96" s="471">
        <v>36.58064516129032</v>
      </c>
      <c r="AD96" s="471">
        <v>0</v>
      </c>
      <c r="AE96" s="471">
        <v>0</v>
      </c>
      <c r="AF96" s="471">
        <v>153.9</v>
      </c>
      <c r="AG96" s="471">
        <v>8.1</v>
      </c>
      <c r="AH96" s="471">
        <v>0</v>
      </c>
      <c r="AI96" s="471">
        <v>0</v>
      </c>
      <c r="AJ96" s="471">
        <v>0</v>
      </c>
      <c r="AK96" s="471">
        <v>0</v>
      </c>
      <c r="AL96" s="471">
        <v>0</v>
      </c>
      <c r="AM96" s="471">
        <v>0</v>
      </c>
      <c r="AN96" s="471">
        <v>0</v>
      </c>
      <c r="AO96" s="471">
        <v>0</v>
      </c>
      <c r="AP96" s="471">
        <v>0</v>
      </c>
      <c r="AQ96" s="471">
        <v>0</v>
      </c>
      <c r="AR96" s="471">
        <v>0</v>
      </c>
      <c r="AS96" s="471">
        <v>0</v>
      </c>
      <c r="AT96" s="471">
        <v>0</v>
      </c>
      <c r="AU96" s="471">
        <v>0</v>
      </c>
      <c r="AV96" s="471">
        <v>0</v>
      </c>
      <c r="AW96" s="471">
        <v>0</v>
      </c>
      <c r="AX96" s="471">
        <v>0</v>
      </c>
      <c r="AY96" s="471">
        <v>0</v>
      </c>
      <c r="AZ96" s="471">
        <v>0</v>
      </c>
      <c r="BA96" s="471">
        <v>43.000000000000036</v>
      </c>
      <c r="BB96" s="471">
        <v>50.478260869565261</v>
      </c>
      <c r="BC96" s="471">
        <v>0</v>
      </c>
      <c r="BD96" s="471">
        <v>0</v>
      </c>
      <c r="BE96" s="471">
        <v>0</v>
      </c>
      <c r="BF96" s="471">
        <v>0</v>
      </c>
      <c r="BG96" s="471">
        <v>0</v>
      </c>
      <c r="BH96" s="471">
        <v>8.8000000000000025</v>
      </c>
      <c r="BI96" s="471">
        <v>0</v>
      </c>
      <c r="BJ96" s="471">
        <v>0.88186298870967705</v>
      </c>
      <c r="BK96" s="471">
        <v>0</v>
      </c>
      <c r="BL96" s="471">
        <v>0</v>
      </c>
      <c r="BM96" s="471">
        <v>1</v>
      </c>
      <c r="BN96" s="471">
        <v>0</v>
      </c>
      <c r="BO96" s="284"/>
      <c r="BP96" s="284"/>
      <c r="BQ96" s="284"/>
      <c r="BS96" s="471">
        <v>162</v>
      </c>
    </row>
    <row r="97" spans="1:71" ht="15" hidden="1" x14ac:dyDescent="0.25">
      <c r="A97" s="467">
        <v>331</v>
      </c>
      <c r="B97" s="467">
        <v>124744</v>
      </c>
      <c r="C97" s="467">
        <v>9353104</v>
      </c>
      <c r="D97" s="468" t="s">
        <v>1232</v>
      </c>
      <c r="E97" s="469" t="s">
        <v>40</v>
      </c>
      <c r="F97" s="470">
        <v>0</v>
      </c>
      <c r="G97" s="471">
        <v>1</v>
      </c>
      <c r="H97" s="471">
        <v>0</v>
      </c>
      <c r="I97" s="471">
        <v>0</v>
      </c>
      <c r="J97" s="471">
        <v>7</v>
      </c>
      <c r="K97" s="471">
        <v>0</v>
      </c>
      <c r="L97" s="471">
        <v>0</v>
      </c>
      <c r="M97" s="471">
        <v>0</v>
      </c>
      <c r="N97" s="471">
        <v>83</v>
      </c>
      <c r="O97" s="471">
        <v>83</v>
      </c>
      <c r="P97" s="471">
        <v>12</v>
      </c>
      <c r="Q97" s="471">
        <v>71</v>
      </c>
      <c r="R97" s="471">
        <v>0</v>
      </c>
      <c r="S97" s="471">
        <v>0</v>
      </c>
      <c r="T97" s="471">
        <v>0</v>
      </c>
      <c r="U97" s="471">
        <v>0</v>
      </c>
      <c r="V97" s="471">
        <v>0</v>
      </c>
      <c r="W97" s="471">
        <v>0</v>
      </c>
      <c r="X97" s="471">
        <v>0</v>
      </c>
      <c r="Y97" s="471">
        <v>0</v>
      </c>
      <c r="Z97" s="471">
        <v>83</v>
      </c>
      <c r="AA97" s="471">
        <v>11.857142857142858</v>
      </c>
      <c r="AB97" s="471">
        <v>8.9999999999999964</v>
      </c>
      <c r="AC97" s="471">
        <v>13.681318681318681</v>
      </c>
      <c r="AD97" s="471">
        <v>0</v>
      </c>
      <c r="AE97" s="471">
        <v>0</v>
      </c>
      <c r="AF97" s="471">
        <v>59.000000000000007</v>
      </c>
      <c r="AG97" s="471">
        <v>2.0000000000000022</v>
      </c>
      <c r="AH97" s="471">
        <v>5.9999999999999973</v>
      </c>
      <c r="AI97" s="471">
        <v>11.000000000000023</v>
      </c>
      <c r="AJ97" s="471">
        <v>5.0000000000000009</v>
      </c>
      <c r="AK97" s="471">
        <v>0</v>
      </c>
      <c r="AL97" s="471">
        <v>0</v>
      </c>
      <c r="AM97" s="471">
        <v>0</v>
      </c>
      <c r="AN97" s="471">
        <v>0</v>
      </c>
      <c r="AO97" s="471">
        <v>0</v>
      </c>
      <c r="AP97" s="471">
        <v>0</v>
      </c>
      <c r="AQ97" s="471">
        <v>0</v>
      </c>
      <c r="AR97" s="471">
        <v>0</v>
      </c>
      <c r="AS97" s="471">
        <v>0</v>
      </c>
      <c r="AT97" s="471">
        <v>0</v>
      </c>
      <c r="AU97" s="471">
        <v>0</v>
      </c>
      <c r="AV97" s="471">
        <v>0</v>
      </c>
      <c r="AW97" s="471">
        <v>0</v>
      </c>
      <c r="AX97" s="471">
        <v>0</v>
      </c>
      <c r="AY97" s="471">
        <v>0</v>
      </c>
      <c r="AZ97" s="471">
        <v>0</v>
      </c>
      <c r="BA97" s="471">
        <v>23</v>
      </c>
      <c r="BB97" s="471">
        <v>26.887323943661972</v>
      </c>
      <c r="BC97" s="471">
        <v>0</v>
      </c>
      <c r="BD97" s="471">
        <v>0</v>
      </c>
      <c r="BE97" s="471">
        <v>0</v>
      </c>
      <c r="BF97" s="471">
        <v>0</v>
      </c>
      <c r="BG97" s="471">
        <v>0</v>
      </c>
      <c r="BH97" s="471">
        <v>0.69999999999999629</v>
      </c>
      <c r="BI97" s="471">
        <v>0</v>
      </c>
      <c r="BJ97" s="471">
        <v>1.2025234448275901</v>
      </c>
      <c r="BK97" s="471">
        <v>0</v>
      </c>
      <c r="BL97" s="471">
        <v>0</v>
      </c>
      <c r="BM97" s="471">
        <v>1</v>
      </c>
      <c r="BN97" s="471">
        <v>0</v>
      </c>
      <c r="BO97" s="284"/>
      <c r="BP97" s="284"/>
      <c r="BQ97" s="284"/>
      <c r="BS97" s="471">
        <v>83</v>
      </c>
    </row>
    <row r="98" spans="1:71" ht="15" hidden="1" x14ac:dyDescent="0.25">
      <c r="A98" s="467">
        <v>106</v>
      </c>
      <c r="B98" s="467">
        <v>124745</v>
      </c>
      <c r="C98" s="467">
        <v>9353105</v>
      </c>
      <c r="D98" s="468" t="s">
        <v>1233</v>
      </c>
      <c r="E98" s="469" t="s">
        <v>40</v>
      </c>
      <c r="F98" s="470">
        <v>0</v>
      </c>
      <c r="G98" s="471">
        <v>1</v>
      </c>
      <c r="H98" s="471">
        <v>0</v>
      </c>
      <c r="I98" s="471">
        <v>0</v>
      </c>
      <c r="J98" s="471">
        <v>7</v>
      </c>
      <c r="K98" s="471">
        <v>0</v>
      </c>
      <c r="L98" s="471">
        <v>0</v>
      </c>
      <c r="M98" s="471">
        <v>0</v>
      </c>
      <c r="N98" s="471">
        <v>77</v>
      </c>
      <c r="O98" s="471">
        <v>77</v>
      </c>
      <c r="P98" s="471">
        <v>8</v>
      </c>
      <c r="Q98" s="471">
        <v>69</v>
      </c>
      <c r="R98" s="471">
        <v>0</v>
      </c>
      <c r="S98" s="471">
        <v>0</v>
      </c>
      <c r="T98" s="471">
        <v>0</v>
      </c>
      <c r="U98" s="471">
        <v>0</v>
      </c>
      <c r="V98" s="471">
        <v>0</v>
      </c>
      <c r="W98" s="471">
        <v>0</v>
      </c>
      <c r="X98" s="471">
        <v>0</v>
      </c>
      <c r="Y98" s="471">
        <v>0</v>
      </c>
      <c r="Z98" s="471">
        <v>77</v>
      </c>
      <c r="AA98" s="471">
        <v>11</v>
      </c>
      <c r="AB98" s="471">
        <v>3.0000000000000031</v>
      </c>
      <c r="AC98" s="471">
        <v>8.4512195121951219</v>
      </c>
      <c r="AD98" s="471">
        <v>0</v>
      </c>
      <c r="AE98" s="471">
        <v>0</v>
      </c>
      <c r="AF98" s="471">
        <v>77</v>
      </c>
      <c r="AG98" s="471">
        <v>0</v>
      </c>
      <c r="AH98" s="471">
        <v>0</v>
      </c>
      <c r="AI98" s="471">
        <v>0</v>
      </c>
      <c r="AJ98" s="471">
        <v>0</v>
      </c>
      <c r="AK98" s="471">
        <v>0</v>
      </c>
      <c r="AL98" s="471">
        <v>0</v>
      </c>
      <c r="AM98" s="471">
        <v>0</v>
      </c>
      <c r="AN98" s="471">
        <v>0</v>
      </c>
      <c r="AO98" s="471">
        <v>0</v>
      </c>
      <c r="AP98" s="471">
        <v>0</v>
      </c>
      <c r="AQ98" s="471">
        <v>0</v>
      </c>
      <c r="AR98" s="471">
        <v>0</v>
      </c>
      <c r="AS98" s="471">
        <v>0</v>
      </c>
      <c r="AT98" s="471">
        <v>0</v>
      </c>
      <c r="AU98" s="471">
        <v>0</v>
      </c>
      <c r="AV98" s="471">
        <v>0</v>
      </c>
      <c r="AW98" s="471">
        <v>0</v>
      </c>
      <c r="AX98" s="471">
        <v>0</v>
      </c>
      <c r="AY98" s="471">
        <v>0</v>
      </c>
      <c r="AZ98" s="471">
        <v>0.9390243902439025</v>
      </c>
      <c r="BA98" s="471">
        <v>21.230769230769251</v>
      </c>
      <c r="BB98" s="471">
        <v>23.692307692307715</v>
      </c>
      <c r="BC98" s="471">
        <v>0</v>
      </c>
      <c r="BD98" s="471">
        <v>0</v>
      </c>
      <c r="BE98" s="471">
        <v>0</v>
      </c>
      <c r="BF98" s="471">
        <v>0</v>
      </c>
      <c r="BG98" s="471">
        <v>0</v>
      </c>
      <c r="BH98" s="471">
        <v>3.3000000000000096</v>
      </c>
      <c r="BI98" s="471">
        <v>0</v>
      </c>
      <c r="BJ98" s="471">
        <v>1.71696815689655</v>
      </c>
      <c r="BK98" s="471">
        <v>0</v>
      </c>
      <c r="BL98" s="471">
        <v>0</v>
      </c>
      <c r="BM98" s="471">
        <v>1</v>
      </c>
      <c r="BN98" s="471">
        <v>0</v>
      </c>
      <c r="BO98" s="284"/>
      <c r="BP98" s="284"/>
      <c r="BQ98" s="284"/>
      <c r="BS98" s="471">
        <v>77</v>
      </c>
    </row>
    <row r="99" spans="1:71" ht="15" hidden="1" x14ac:dyDescent="0.25">
      <c r="A99" s="467">
        <v>110</v>
      </c>
      <c r="B99" s="467">
        <v>124746</v>
      </c>
      <c r="C99" s="467">
        <v>9353108</v>
      </c>
      <c r="D99" s="468" t="s">
        <v>1234</v>
      </c>
      <c r="E99" s="469" t="s">
        <v>40</v>
      </c>
      <c r="F99" s="470">
        <v>0</v>
      </c>
      <c r="G99" s="471">
        <v>1</v>
      </c>
      <c r="H99" s="471">
        <v>0</v>
      </c>
      <c r="I99" s="471">
        <v>0</v>
      </c>
      <c r="J99" s="471">
        <v>7</v>
      </c>
      <c r="K99" s="471">
        <v>0</v>
      </c>
      <c r="L99" s="471">
        <v>0</v>
      </c>
      <c r="M99" s="471">
        <v>0</v>
      </c>
      <c r="N99" s="471">
        <v>45</v>
      </c>
      <c r="O99" s="471">
        <v>45</v>
      </c>
      <c r="P99" s="471">
        <v>3</v>
      </c>
      <c r="Q99" s="471">
        <v>42</v>
      </c>
      <c r="R99" s="471">
        <v>0</v>
      </c>
      <c r="S99" s="471">
        <v>0</v>
      </c>
      <c r="T99" s="471">
        <v>0</v>
      </c>
      <c r="U99" s="471">
        <v>0</v>
      </c>
      <c r="V99" s="471">
        <v>0</v>
      </c>
      <c r="W99" s="471">
        <v>0</v>
      </c>
      <c r="X99" s="471">
        <v>0</v>
      </c>
      <c r="Y99" s="471">
        <v>0</v>
      </c>
      <c r="Z99" s="471">
        <v>45</v>
      </c>
      <c r="AA99" s="471">
        <v>6.4285714285714288</v>
      </c>
      <c r="AB99" s="471">
        <v>3.0000000000000013</v>
      </c>
      <c r="AC99" s="471">
        <v>3.0000000000000013</v>
      </c>
      <c r="AD99" s="471">
        <v>0</v>
      </c>
      <c r="AE99" s="471">
        <v>0</v>
      </c>
      <c r="AF99" s="471">
        <v>45</v>
      </c>
      <c r="AG99" s="471">
        <v>0</v>
      </c>
      <c r="AH99" s="471">
        <v>0</v>
      </c>
      <c r="AI99" s="471">
        <v>0</v>
      </c>
      <c r="AJ99" s="471">
        <v>0</v>
      </c>
      <c r="AK99" s="471">
        <v>0</v>
      </c>
      <c r="AL99" s="471">
        <v>0</v>
      </c>
      <c r="AM99" s="471">
        <v>0</v>
      </c>
      <c r="AN99" s="471">
        <v>0</v>
      </c>
      <c r="AO99" s="471">
        <v>0</v>
      </c>
      <c r="AP99" s="471">
        <v>0</v>
      </c>
      <c r="AQ99" s="471">
        <v>0</v>
      </c>
      <c r="AR99" s="471">
        <v>0</v>
      </c>
      <c r="AS99" s="471">
        <v>0</v>
      </c>
      <c r="AT99" s="471">
        <v>0</v>
      </c>
      <c r="AU99" s="471">
        <v>0</v>
      </c>
      <c r="AV99" s="471">
        <v>0</v>
      </c>
      <c r="AW99" s="471">
        <v>0</v>
      </c>
      <c r="AX99" s="471">
        <v>0</v>
      </c>
      <c r="AY99" s="471">
        <v>0</v>
      </c>
      <c r="AZ99" s="471">
        <v>0</v>
      </c>
      <c r="BA99" s="471">
        <v>11.55</v>
      </c>
      <c r="BB99" s="471">
        <v>12.375000000000002</v>
      </c>
      <c r="BC99" s="471">
        <v>0</v>
      </c>
      <c r="BD99" s="471">
        <v>0</v>
      </c>
      <c r="BE99" s="471">
        <v>0</v>
      </c>
      <c r="BF99" s="471">
        <v>0</v>
      </c>
      <c r="BG99" s="471">
        <v>0</v>
      </c>
      <c r="BH99" s="471">
        <v>4.5</v>
      </c>
      <c r="BI99" s="471">
        <v>0</v>
      </c>
      <c r="BJ99" s="471">
        <v>1.62423346666667</v>
      </c>
      <c r="BK99" s="471">
        <v>0</v>
      </c>
      <c r="BL99" s="471">
        <v>0</v>
      </c>
      <c r="BM99" s="471">
        <v>1</v>
      </c>
      <c r="BN99" s="471">
        <v>0</v>
      </c>
      <c r="BO99" s="284"/>
      <c r="BP99" s="284"/>
      <c r="BQ99" s="284"/>
      <c r="BS99" s="471">
        <v>45</v>
      </c>
    </row>
    <row r="100" spans="1:71" ht="15" hidden="1" x14ac:dyDescent="0.25">
      <c r="A100" s="467">
        <v>112</v>
      </c>
      <c r="B100" s="467">
        <v>124747</v>
      </c>
      <c r="C100" s="467">
        <v>9353109</v>
      </c>
      <c r="D100" s="468" t="s">
        <v>1235</v>
      </c>
      <c r="E100" s="469" t="s">
        <v>40</v>
      </c>
      <c r="F100" s="470">
        <v>0</v>
      </c>
      <c r="G100" s="471">
        <v>1</v>
      </c>
      <c r="H100" s="471">
        <v>0</v>
      </c>
      <c r="I100" s="471">
        <v>0</v>
      </c>
      <c r="J100" s="471">
        <v>7</v>
      </c>
      <c r="K100" s="471">
        <v>0</v>
      </c>
      <c r="L100" s="471">
        <v>0</v>
      </c>
      <c r="M100" s="471">
        <v>0</v>
      </c>
      <c r="N100" s="471">
        <v>64</v>
      </c>
      <c r="O100" s="471">
        <v>64</v>
      </c>
      <c r="P100" s="471">
        <v>14</v>
      </c>
      <c r="Q100" s="471">
        <v>50</v>
      </c>
      <c r="R100" s="471">
        <v>0</v>
      </c>
      <c r="S100" s="471">
        <v>0</v>
      </c>
      <c r="T100" s="471">
        <v>0</v>
      </c>
      <c r="U100" s="471">
        <v>0</v>
      </c>
      <c r="V100" s="471">
        <v>0</v>
      </c>
      <c r="W100" s="471">
        <v>0</v>
      </c>
      <c r="X100" s="471">
        <v>0</v>
      </c>
      <c r="Y100" s="471">
        <v>0</v>
      </c>
      <c r="Z100" s="471">
        <v>64</v>
      </c>
      <c r="AA100" s="471">
        <v>9.1428571428571423</v>
      </c>
      <c r="AB100" s="471">
        <v>2</v>
      </c>
      <c r="AC100" s="471">
        <v>6.8571428571428568</v>
      </c>
      <c r="AD100" s="471">
        <v>0</v>
      </c>
      <c r="AE100" s="471">
        <v>0</v>
      </c>
      <c r="AF100" s="471">
        <v>64</v>
      </c>
      <c r="AG100" s="471">
        <v>0</v>
      </c>
      <c r="AH100" s="471">
        <v>0</v>
      </c>
      <c r="AI100" s="471">
        <v>0</v>
      </c>
      <c r="AJ100" s="471">
        <v>0</v>
      </c>
      <c r="AK100" s="471">
        <v>0</v>
      </c>
      <c r="AL100" s="471">
        <v>0</v>
      </c>
      <c r="AM100" s="471">
        <v>0</v>
      </c>
      <c r="AN100" s="471">
        <v>0</v>
      </c>
      <c r="AO100" s="471">
        <v>0</v>
      </c>
      <c r="AP100" s="471">
        <v>0</v>
      </c>
      <c r="AQ100" s="471">
        <v>0</v>
      </c>
      <c r="AR100" s="471">
        <v>0</v>
      </c>
      <c r="AS100" s="471">
        <v>0</v>
      </c>
      <c r="AT100" s="471">
        <v>0</v>
      </c>
      <c r="AU100" s="471">
        <v>0</v>
      </c>
      <c r="AV100" s="471">
        <v>0</v>
      </c>
      <c r="AW100" s="471">
        <v>0</v>
      </c>
      <c r="AX100" s="471">
        <v>0</v>
      </c>
      <c r="AY100" s="471">
        <v>0</v>
      </c>
      <c r="AZ100" s="471">
        <v>3.4285714285714284</v>
      </c>
      <c r="BA100" s="471">
        <v>12.5</v>
      </c>
      <c r="BB100" s="471">
        <v>16</v>
      </c>
      <c r="BC100" s="471">
        <v>0</v>
      </c>
      <c r="BD100" s="471">
        <v>0</v>
      </c>
      <c r="BE100" s="471">
        <v>0</v>
      </c>
      <c r="BF100" s="471">
        <v>0</v>
      </c>
      <c r="BG100" s="471">
        <v>0</v>
      </c>
      <c r="BH100" s="471">
        <v>8.6</v>
      </c>
      <c r="BI100" s="471">
        <v>0</v>
      </c>
      <c r="BJ100" s="471">
        <v>1.8586406466666701</v>
      </c>
      <c r="BK100" s="471">
        <v>0</v>
      </c>
      <c r="BL100" s="471">
        <v>0</v>
      </c>
      <c r="BM100" s="471">
        <v>1</v>
      </c>
      <c r="BN100" s="471">
        <v>0</v>
      </c>
      <c r="BO100" s="284"/>
      <c r="BP100" s="284"/>
      <c r="BQ100" s="284"/>
      <c r="BS100" s="471">
        <v>64</v>
      </c>
    </row>
    <row r="101" spans="1:71" ht="15" hidden="1" x14ac:dyDescent="0.25">
      <c r="A101" s="467">
        <v>113</v>
      </c>
      <c r="B101" s="467">
        <v>124748</v>
      </c>
      <c r="C101" s="467">
        <v>9353111</v>
      </c>
      <c r="D101" s="468" t="s">
        <v>1236</v>
      </c>
      <c r="E101" s="469" t="s">
        <v>40</v>
      </c>
      <c r="F101" s="470">
        <v>0</v>
      </c>
      <c r="G101" s="471">
        <v>1</v>
      </c>
      <c r="H101" s="471">
        <v>0</v>
      </c>
      <c r="I101" s="471">
        <v>0</v>
      </c>
      <c r="J101" s="471">
        <v>7</v>
      </c>
      <c r="K101" s="471">
        <v>0</v>
      </c>
      <c r="L101" s="471">
        <v>0</v>
      </c>
      <c r="M101" s="471">
        <v>0</v>
      </c>
      <c r="N101" s="471">
        <v>337</v>
      </c>
      <c r="O101" s="471">
        <v>337</v>
      </c>
      <c r="P101" s="471">
        <v>53</v>
      </c>
      <c r="Q101" s="471">
        <v>284</v>
      </c>
      <c r="R101" s="471">
        <v>0</v>
      </c>
      <c r="S101" s="471">
        <v>0</v>
      </c>
      <c r="T101" s="471">
        <v>0</v>
      </c>
      <c r="U101" s="471">
        <v>0</v>
      </c>
      <c r="V101" s="471">
        <v>0</v>
      </c>
      <c r="W101" s="471">
        <v>0</v>
      </c>
      <c r="X101" s="471">
        <v>0</v>
      </c>
      <c r="Y101" s="471">
        <v>0</v>
      </c>
      <c r="Z101" s="471">
        <v>337</v>
      </c>
      <c r="AA101" s="471">
        <v>48.142857142857146</v>
      </c>
      <c r="AB101" s="471">
        <v>19.000000000000007</v>
      </c>
      <c r="AC101" s="471">
        <v>41.869696969696967</v>
      </c>
      <c r="AD101" s="471">
        <v>0</v>
      </c>
      <c r="AE101" s="471">
        <v>0</v>
      </c>
      <c r="AF101" s="471">
        <v>299</v>
      </c>
      <c r="AG101" s="471">
        <v>18.000000000000011</v>
      </c>
      <c r="AH101" s="471">
        <v>0</v>
      </c>
      <c r="AI101" s="471">
        <v>0.99999999999999867</v>
      </c>
      <c r="AJ101" s="471">
        <v>0</v>
      </c>
      <c r="AK101" s="471">
        <v>19.000000000000007</v>
      </c>
      <c r="AL101" s="471">
        <v>0</v>
      </c>
      <c r="AM101" s="471">
        <v>0</v>
      </c>
      <c r="AN101" s="471">
        <v>0</v>
      </c>
      <c r="AO101" s="471">
        <v>0</v>
      </c>
      <c r="AP101" s="471">
        <v>0</v>
      </c>
      <c r="AQ101" s="471">
        <v>0</v>
      </c>
      <c r="AR101" s="471">
        <v>0</v>
      </c>
      <c r="AS101" s="471">
        <v>0</v>
      </c>
      <c r="AT101" s="471">
        <v>0</v>
      </c>
      <c r="AU101" s="471">
        <v>0</v>
      </c>
      <c r="AV101" s="471">
        <v>1.186619718309859</v>
      </c>
      <c r="AW101" s="471">
        <v>0</v>
      </c>
      <c r="AX101" s="471">
        <v>0</v>
      </c>
      <c r="AY101" s="471">
        <v>0</v>
      </c>
      <c r="AZ101" s="471">
        <v>0</v>
      </c>
      <c r="BA101" s="471">
        <v>94.000000000000085</v>
      </c>
      <c r="BB101" s="471">
        <v>111.54225352112685</v>
      </c>
      <c r="BC101" s="471">
        <v>0</v>
      </c>
      <c r="BD101" s="471">
        <v>0</v>
      </c>
      <c r="BE101" s="471">
        <v>0</v>
      </c>
      <c r="BF101" s="471">
        <v>0</v>
      </c>
      <c r="BG101" s="471">
        <v>0</v>
      </c>
      <c r="BH101" s="471">
        <v>0</v>
      </c>
      <c r="BI101" s="471">
        <v>0</v>
      </c>
      <c r="BJ101" s="471">
        <v>0.71533439508196695</v>
      </c>
      <c r="BK101" s="471">
        <v>0</v>
      </c>
      <c r="BL101" s="471">
        <v>0</v>
      </c>
      <c r="BM101" s="471">
        <v>1</v>
      </c>
      <c r="BN101" s="471">
        <v>0</v>
      </c>
      <c r="BO101" s="284"/>
      <c r="BP101" s="284"/>
      <c r="BQ101" s="284"/>
      <c r="BS101" s="471">
        <v>337</v>
      </c>
    </row>
    <row r="102" spans="1:71" ht="15" hidden="1" x14ac:dyDescent="0.25">
      <c r="A102" s="467">
        <v>216</v>
      </c>
      <c r="B102" s="467">
        <v>124749</v>
      </c>
      <c r="C102" s="467">
        <v>9353112</v>
      </c>
      <c r="D102" s="468" t="s">
        <v>1237</v>
      </c>
      <c r="E102" s="469" t="s">
        <v>40</v>
      </c>
      <c r="F102" s="470">
        <v>0</v>
      </c>
      <c r="G102" s="471">
        <v>1</v>
      </c>
      <c r="H102" s="471">
        <v>0</v>
      </c>
      <c r="I102" s="471">
        <v>0</v>
      </c>
      <c r="J102" s="471">
        <v>7</v>
      </c>
      <c r="K102" s="471">
        <v>0</v>
      </c>
      <c r="L102" s="471">
        <v>0</v>
      </c>
      <c r="M102" s="471">
        <v>0</v>
      </c>
      <c r="N102" s="471">
        <v>271</v>
      </c>
      <c r="O102" s="471">
        <v>271</v>
      </c>
      <c r="P102" s="471">
        <v>45</v>
      </c>
      <c r="Q102" s="471">
        <v>226</v>
      </c>
      <c r="R102" s="471">
        <v>0</v>
      </c>
      <c r="S102" s="471">
        <v>0</v>
      </c>
      <c r="T102" s="471">
        <v>0</v>
      </c>
      <c r="U102" s="471">
        <v>0</v>
      </c>
      <c r="V102" s="471">
        <v>0</v>
      </c>
      <c r="W102" s="471">
        <v>0</v>
      </c>
      <c r="X102" s="471">
        <v>0</v>
      </c>
      <c r="Y102" s="471">
        <v>0</v>
      </c>
      <c r="Z102" s="471">
        <v>271</v>
      </c>
      <c r="AA102" s="471">
        <v>38.714285714285715</v>
      </c>
      <c r="AB102" s="471">
        <v>11.999999999999988</v>
      </c>
      <c r="AC102" s="471">
        <v>24.726277372262775</v>
      </c>
      <c r="AD102" s="471">
        <v>0</v>
      </c>
      <c r="AE102" s="471">
        <v>0</v>
      </c>
      <c r="AF102" s="471">
        <v>257</v>
      </c>
      <c r="AG102" s="471">
        <v>0.999999999999999</v>
      </c>
      <c r="AH102" s="471">
        <v>2.0000000000000004</v>
      </c>
      <c r="AI102" s="471">
        <v>5.9999999999999938</v>
      </c>
      <c r="AJ102" s="471">
        <v>2.9999999999999969</v>
      </c>
      <c r="AK102" s="471">
        <v>2.0000000000000004</v>
      </c>
      <c r="AL102" s="471">
        <v>0</v>
      </c>
      <c r="AM102" s="471">
        <v>0</v>
      </c>
      <c r="AN102" s="471">
        <v>0</v>
      </c>
      <c r="AO102" s="471">
        <v>0</v>
      </c>
      <c r="AP102" s="471">
        <v>0</v>
      </c>
      <c r="AQ102" s="471">
        <v>0</v>
      </c>
      <c r="AR102" s="471">
        <v>0</v>
      </c>
      <c r="AS102" s="471">
        <v>0</v>
      </c>
      <c r="AT102" s="471">
        <v>3.5973451327433521</v>
      </c>
      <c r="AU102" s="471">
        <v>3.5973451327433521</v>
      </c>
      <c r="AV102" s="471">
        <v>5.9955752212389282</v>
      </c>
      <c r="AW102" s="471">
        <v>0</v>
      </c>
      <c r="AX102" s="471">
        <v>0</v>
      </c>
      <c r="AY102" s="471">
        <v>0</v>
      </c>
      <c r="AZ102" s="471">
        <v>0</v>
      </c>
      <c r="BA102" s="471">
        <v>49.659192825112136</v>
      </c>
      <c r="BB102" s="471">
        <v>59.547085201793756</v>
      </c>
      <c r="BC102" s="471">
        <v>0</v>
      </c>
      <c r="BD102" s="471">
        <v>0</v>
      </c>
      <c r="BE102" s="471">
        <v>0</v>
      </c>
      <c r="BF102" s="471">
        <v>0</v>
      </c>
      <c r="BG102" s="471">
        <v>0</v>
      </c>
      <c r="BH102" s="471">
        <v>0</v>
      </c>
      <c r="BI102" s="471">
        <v>0</v>
      </c>
      <c r="BJ102" s="471">
        <v>1.58045110422535</v>
      </c>
      <c r="BK102" s="471">
        <v>0</v>
      </c>
      <c r="BL102" s="471">
        <v>0</v>
      </c>
      <c r="BM102" s="471">
        <v>1</v>
      </c>
      <c r="BN102" s="471">
        <v>0</v>
      </c>
      <c r="BO102" s="284"/>
      <c r="BP102" s="284"/>
      <c r="BQ102" s="284"/>
      <c r="BS102" s="471">
        <v>271</v>
      </c>
    </row>
    <row r="103" spans="1:71" ht="15" hidden="1" x14ac:dyDescent="0.25">
      <c r="A103" s="467">
        <v>114</v>
      </c>
      <c r="B103" s="467">
        <v>124750</v>
      </c>
      <c r="C103" s="467">
        <v>9353113</v>
      </c>
      <c r="D103" s="468" t="s">
        <v>1238</v>
      </c>
      <c r="E103" s="469" t="s">
        <v>40</v>
      </c>
      <c r="F103" s="470">
        <v>0</v>
      </c>
      <c r="G103" s="471">
        <v>1</v>
      </c>
      <c r="H103" s="471">
        <v>0</v>
      </c>
      <c r="I103" s="471">
        <v>0</v>
      </c>
      <c r="J103" s="471">
        <v>7</v>
      </c>
      <c r="K103" s="471">
        <v>0</v>
      </c>
      <c r="L103" s="471">
        <v>0</v>
      </c>
      <c r="M103" s="471">
        <v>0</v>
      </c>
      <c r="N103" s="471">
        <v>52</v>
      </c>
      <c r="O103" s="471">
        <v>52</v>
      </c>
      <c r="P103" s="471">
        <v>9</v>
      </c>
      <c r="Q103" s="471">
        <v>43</v>
      </c>
      <c r="R103" s="471">
        <v>0</v>
      </c>
      <c r="S103" s="471">
        <v>0</v>
      </c>
      <c r="T103" s="471">
        <v>0</v>
      </c>
      <c r="U103" s="471">
        <v>0</v>
      </c>
      <c r="V103" s="471">
        <v>0</v>
      </c>
      <c r="W103" s="471">
        <v>0</v>
      </c>
      <c r="X103" s="471">
        <v>0</v>
      </c>
      <c r="Y103" s="471">
        <v>0</v>
      </c>
      <c r="Z103" s="471">
        <v>52</v>
      </c>
      <c r="AA103" s="471">
        <v>7.4285714285714288</v>
      </c>
      <c r="AB103" s="471">
        <v>11.000000000000025</v>
      </c>
      <c r="AC103" s="471">
        <v>14</v>
      </c>
      <c r="AD103" s="471">
        <v>0</v>
      </c>
      <c r="AE103" s="471">
        <v>0</v>
      </c>
      <c r="AF103" s="471">
        <v>52</v>
      </c>
      <c r="AG103" s="471">
        <v>0</v>
      </c>
      <c r="AH103" s="471">
        <v>0</v>
      </c>
      <c r="AI103" s="471">
        <v>0</v>
      </c>
      <c r="AJ103" s="471">
        <v>0</v>
      </c>
      <c r="AK103" s="471">
        <v>0</v>
      </c>
      <c r="AL103" s="471">
        <v>0</v>
      </c>
      <c r="AM103" s="471">
        <v>0</v>
      </c>
      <c r="AN103" s="471">
        <v>0</v>
      </c>
      <c r="AO103" s="471">
        <v>0</v>
      </c>
      <c r="AP103" s="471">
        <v>0</v>
      </c>
      <c r="AQ103" s="471">
        <v>0</v>
      </c>
      <c r="AR103" s="471">
        <v>0</v>
      </c>
      <c r="AS103" s="471">
        <v>0</v>
      </c>
      <c r="AT103" s="471">
        <v>1.2093023255813968</v>
      </c>
      <c r="AU103" s="471">
        <v>2.4186046511627883</v>
      </c>
      <c r="AV103" s="471">
        <v>4.837209302325582</v>
      </c>
      <c r="AW103" s="471">
        <v>0</v>
      </c>
      <c r="AX103" s="471">
        <v>0</v>
      </c>
      <c r="AY103" s="471">
        <v>0</v>
      </c>
      <c r="AZ103" s="471">
        <v>1</v>
      </c>
      <c r="BA103" s="471">
        <v>15.000000000000018</v>
      </c>
      <c r="BB103" s="471">
        <v>18.139534883720952</v>
      </c>
      <c r="BC103" s="471">
        <v>0</v>
      </c>
      <c r="BD103" s="471">
        <v>0</v>
      </c>
      <c r="BE103" s="471">
        <v>0</v>
      </c>
      <c r="BF103" s="471">
        <v>0</v>
      </c>
      <c r="BG103" s="471">
        <v>0</v>
      </c>
      <c r="BH103" s="471">
        <v>4.7999999999999847</v>
      </c>
      <c r="BI103" s="471">
        <v>0</v>
      </c>
      <c r="BJ103" s="471">
        <v>1.5793279166666701</v>
      </c>
      <c r="BK103" s="471">
        <v>0</v>
      </c>
      <c r="BL103" s="471">
        <v>0</v>
      </c>
      <c r="BM103" s="471">
        <v>1</v>
      </c>
      <c r="BN103" s="471">
        <v>0</v>
      </c>
      <c r="BO103" s="284"/>
      <c r="BP103" s="284"/>
      <c r="BQ103" s="284"/>
      <c r="BS103" s="471">
        <v>52</v>
      </c>
    </row>
    <row r="104" spans="1:71" ht="15" hidden="1" x14ac:dyDescent="0.25">
      <c r="A104" s="467">
        <v>12</v>
      </c>
      <c r="B104" s="467">
        <v>124751</v>
      </c>
      <c r="C104" s="467">
        <v>9353114</v>
      </c>
      <c r="D104" s="468" t="s">
        <v>1239</v>
      </c>
      <c r="E104" s="469" t="s">
        <v>40</v>
      </c>
      <c r="F104" s="470">
        <v>0</v>
      </c>
      <c r="G104" s="471">
        <v>1</v>
      </c>
      <c r="H104" s="471">
        <v>0</v>
      </c>
      <c r="I104" s="471">
        <v>0</v>
      </c>
      <c r="J104" s="471">
        <v>7</v>
      </c>
      <c r="K104" s="471">
        <v>0</v>
      </c>
      <c r="L104" s="471">
        <v>0</v>
      </c>
      <c r="M104" s="471">
        <v>0</v>
      </c>
      <c r="N104" s="471">
        <v>200</v>
      </c>
      <c r="O104" s="471">
        <v>200</v>
      </c>
      <c r="P104" s="471">
        <v>24</v>
      </c>
      <c r="Q104" s="471">
        <v>176</v>
      </c>
      <c r="R104" s="471">
        <v>0</v>
      </c>
      <c r="S104" s="471">
        <v>0</v>
      </c>
      <c r="T104" s="471">
        <v>0</v>
      </c>
      <c r="U104" s="471">
        <v>0</v>
      </c>
      <c r="V104" s="471">
        <v>0</v>
      </c>
      <c r="W104" s="471">
        <v>0</v>
      </c>
      <c r="X104" s="471">
        <v>0</v>
      </c>
      <c r="Y104" s="471">
        <v>0</v>
      </c>
      <c r="Z104" s="471">
        <v>200</v>
      </c>
      <c r="AA104" s="471">
        <v>28.571428571428573</v>
      </c>
      <c r="AB104" s="471">
        <v>24</v>
      </c>
      <c r="AC104" s="471">
        <v>29.126213592233007</v>
      </c>
      <c r="AD104" s="471">
        <v>0</v>
      </c>
      <c r="AE104" s="471">
        <v>0</v>
      </c>
      <c r="AF104" s="471">
        <v>153</v>
      </c>
      <c r="AG104" s="471">
        <v>31</v>
      </c>
      <c r="AH104" s="471">
        <v>7.0000000000000009</v>
      </c>
      <c r="AI104" s="471">
        <v>4</v>
      </c>
      <c r="AJ104" s="471">
        <v>0</v>
      </c>
      <c r="AK104" s="471">
        <v>2</v>
      </c>
      <c r="AL104" s="471">
        <v>3</v>
      </c>
      <c r="AM104" s="471">
        <v>0</v>
      </c>
      <c r="AN104" s="471">
        <v>0</v>
      </c>
      <c r="AO104" s="471">
        <v>0</v>
      </c>
      <c r="AP104" s="471">
        <v>0</v>
      </c>
      <c r="AQ104" s="471">
        <v>0</v>
      </c>
      <c r="AR104" s="471">
        <v>0</v>
      </c>
      <c r="AS104" s="471">
        <v>0</v>
      </c>
      <c r="AT104" s="471">
        <v>0</v>
      </c>
      <c r="AU104" s="471">
        <v>1.136363636363636</v>
      </c>
      <c r="AV104" s="471">
        <v>3.4090909090908998</v>
      </c>
      <c r="AW104" s="471">
        <v>0</v>
      </c>
      <c r="AX104" s="471">
        <v>0</v>
      </c>
      <c r="AY104" s="471">
        <v>0</v>
      </c>
      <c r="AZ104" s="471">
        <v>0</v>
      </c>
      <c r="BA104" s="471">
        <v>65.488372093023258</v>
      </c>
      <c r="BB104" s="471">
        <v>74.418604651162795</v>
      </c>
      <c r="BC104" s="471">
        <v>0</v>
      </c>
      <c r="BD104" s="471">
        <v>0</v>
      </c>
      <c r="BE104" s="471">
        <v>0</v>
      </c>
      <c r="BF104" s="471">
        <v>0</v>
      </c>
      <c r="BG104" s="471">
        <v>0</v>
      </c>
      <c r="BH104" s="471">
        <v>0</v>
      </c>
      <c r="BI104" s="471">
        <v>0</v>
      </c>
      <c r="BJ104" s="471">
        <v>1.59748466341463</v>
      </c>
      <c r="BK104" s="471">
        <v>0</v>
      </c>
      <c r="BL104" s="471">
        <v>0</v>
      </c>
      <c r="BM104" s="471">
        <v>1</v>
      </c>
      <c r="BN104" s="471">
        <v>0</v>
      </c>
      <c r="BO104" s="284"/>
      <c r="BP104" s="284"/>
      <c r="BQ104" s="284"/>
      <c r="BS104" s="471">
        <v>200</v>
      </c>
    </row>
    <row r="105" spans="1:71" ht="15" hidden="1" x14ac:dyDescent="0.25">
      <c r="A105" s="467">
        <v>203</v>
      </c>
      <c r="B105" s="467">
        <v>124754</v>
      </c>
      <c r="C105" s="467">
        <v>9353117</v>
      </c>
      <c r="D105" s="468" t="s">
        <v>1240</v>
      </c>
      <c r="E105" s="469" t="s">
        <v>40</v>
      </c>
      <c r="F105" s="470">
        <v>0</v>
      </c>
      <c r="G105" s="471">
        <v>1</v>
      </c>
      <c r="H105" s="471">
        <v>0</v>
      </c>
      <c r="I105" s="471">
        <v>0</v>
      </c>
      <c r="J105" s="471">
        <v>7</v>
      </c>
      <c r="K105" s="471">
        <v>0</v>
      </c>
      <c r="L105" s="471">
        <v>0</v>
      </c>
      <c r="M105" s="471">
        <v>0</v>
      </c>
      <c r="N105" s="471">
        <v>59</v>
      </c>
      <c r="O105" s="471">
        <v>59</v>
      </c>
      <c r="P105" s="471">
        <v>4</v>
      </c>
      <c r="Q105" s="471">
        <v>55</v>
      </c>
      <c r="R105" s="471">
        <v>0</v>
      </c>
      <c r="S105" s="471">
        <v>0</v>
      </c>
      <c r="T105" s="471">
        <v>0</v>
      </c>
      <c r="U105" s="471">
        <v>0</v>
      </c>
      <c r="V105" s="471">
        <v>0</v>
      </c>
      <c r="W105" s="471">
        <v>0</v>
      </c>
      <c r="X105" s="471">
        <v>0</v>
      </c>
      <c r="Y105" s="471">
        <v>0</v>
      </c>
      <c r="Z105" s="471">
        <v>59</v>
      </c>
      <c r="AA105" s="471">
        <v>8.4285714285714288</v>
      </c>
      <c r="AB105" s="471">
        <v>9.0000000000000036</v>
      </c>
      <c r="AC105" s="471">
        <v>9.0000000000000036</v>
      </c>
      <c r="AD105" s="471">
        <v>0</v>
      </c>
      <c r="AE105" s="471">
        <v>0</v>
      </c>
      <c r="AF105" s="471">
        <v>48.999999999999986</v>
      </c>
      <c r="AG105" s="471">
        <v>0</v>
      </c>
      <c r="AH105" s="471">
        <v>5.9999999999999831</v>
      </c>
      <c r="AI105" s="471">
        <v>2.0000000000000022</v>
      </c>
      <c r="AJ105" s="471">
        <v>2.0000000000000022</v>
      </c>
      <c r="AK105" s="471">
        <v>0</v>
      </c>
      <c r="AL105" s="471">
        <v>0</v>
      </c>
      <c r="AM105" s="471">
        <v>0</v>
      </c>
      <c r="AN105" s="471">
        <v>0</v>
      </c>
      <c r="AO105" s="471">
        <v>0</v>
      </c>
      <c r="AP105" s="471">
        <v>0</v>
      </c>
      <c r="AQ105" s="471">
        <v>0</v>
      </c>
      <c r="AR105" s="471">
        <v>0</v>
      </c>
      <c r="AS105" s="471">
        <v>0</v>
      </c>
      <c r="AT105" s="471">
        <v>0</v>
      </c>
      <c r="AU105" s="471">
        <v>0</v>
      </c>
      <c r="AV105" s="471">
        <v>0</v>
      </c>
      <c r="AW105" s="471">
        <v>0</v>
      </c>
      <c r="AX105" s="471">
        <v>0</v>
      </c>
      <c r="AY105" s="471">
        <v>0</v>
      </c>
      <c r="AZ105" s="471">
        <v>0</v>
      </c>
      <c r="BA105" s="471">
        <v>16.999999999999996</v>
      </c>
      <c r="BB105" s="471">
        <v>18.236363636363631</v>
      </c>
      <c r="BC105" s="471">
        <v>0</v>
      </c>
      <c r="BD105" s="471">
        <v>0</v>
      </c>
      <c r="BE105" s="471">
        <v>0</v>
      </c>
      <c r="BF105" s="471">
        <v>0</v>
      </c>
      <c r="BG105" s="471">
        <v>0</v>
      </c>
      <c r="BH105" s="471">
        <v>9.9999999999982866E-2</v>
      </c>
      <c r="BI105" s="471">
        <v>0</v>
      </c>
      <c r="BJ105" s="471">
        <v>1.41039158863636</v>
      </c>
      <c r="BK105" s="471">
        <v>0</v>
      </c>
      <c r="BL105" s="471">
        <v>0</v>
      </c>
      <c r="BM105" s="471">
        <v>1</v>
      </c>
      <c r="BN105" s="471">
        <v>0</v>
      </c>
      <c r="BO105" s="284"/>
      <c r="BP105" s="284"/>
      <c r="BQ105" s="284"/>
      <c r="BS105" s="471">
        <v>59</v>
      </c>
    </row>
    <row r="106" spans="1:71" ht="15" hidden="1" x14ac:dyDescent="0.25">
      <c r="A106" s="467">
        <v>507</v>
      </c>
      <c r="B106" s="467">
        <v>124757</v>
      </c>
      <c r="C106" s="467">
        <v>9353124</v>
      </c>
      <c r="D106" s="468" t="s">
        <v>1241</v>
      </c>
      <c r="E106" s="469" t="s">
        <v>40</v>
      </c>
      <c r="F106" s="470">
        <v>0</v>
      </c>
      <c r="G106" s="471">
        <v>1</v>
      </c>
      <c r="H106" s="471">
        <v>0</v>
      </c>
      <c r="I106" s="471">
        <v>0</v>
      </c>
      <c r="J106" s="471">
        <v>7</v>
      </c>
      <c r="K106" s="471">
        <v>0</v>
      </c>
      <c r="L106" s="471">
        <v>0</v>
      </c>
      <c r="M106" s="471">
        <v>0</v>
      </c>
      <c r="N106" s="471">
        <v>217</v>
      </c>
      <c r="O106" s="471">
        <v>217</v>
      </c>
      <c r="P106" s="471">
        <v>30</v>
      </c>
      <c r="Q106" s="471">
        <v>187</v>
      </c>
      <c r="R106" s="471">
        <v>0</v>
      </c>
      <c r="S106" s="471">
        <v>0</v>
      </c>
      <c r="T106" s="471">
        <v>0</v>
      </c>
      <c r="U106" s="471">
        <v>0</v>
      </c>
      <c r="V106" s="471">
        <v>0</v>
      </c>
      <c r="W106" s="471">
        <v>0</v>
      </c>
      <c r="X106" s="471">
        <v>0</v>
      </c>
      <c r="Y106" s="471">
        <v>0</v>
      </c>
      <c r="Z106" s="471">
        <v>217</v>
      </c>
      <c r="AA106" s="471">
        <v>31</v>
      </c>
      <c r="AB106" s="471">
        <v>31.999999999999904</v>
      </c>
      <c r="AC106" s="471">
        <v>41.239819004524882</v>
      </c>
      <c r="AD106" s="471">
        <v>0</v>
      </c>
      <c r="AE106" s="471">
        <v>0</v>
      </c>
      <c r="AF106" s="471">
        <v>155.71759259259269</v>
      </c>
      <c r="AG106" s="471">
        <v>33.152777777777828</v>
      </c>
      <c r="AH106" s="471">
        <v>8.0370370370370292</v>
      </c>
      <c r="AI106" s="471">
        <v>9.0416666666666732</v>
      </c>
      <c r="AJ106" s="471">
        <v>11.05092592592592</v>
      </c>
      <c r="AK106" s="471">
        <v>0</v>
      </c>
      <c r="AL106" s="471">
        <v>0</v>
      </c>
      <c r="AM106" s="471">
        <v>0</v>
      </c>
      <c r="AN106" s="471">
        <v>0</v>
      </c>
      <c r="AO106" s="471">
        <v>0</v>
      </c>
      <c r="AP106" s="471">
        <v>0</v>
      </c>
      <c r="AQ106" s="471">
        <v>0</v>
      </c>
      <c r="AR106" s="471">
        <v>0</v>
      </c>
      <c r="AS106" s="471">
        <v>0</v>
      </c>
      <c r="AT106" s="471">
        <v>2.320855614973262</v>
      </c>
      <c r="AU106" s="471">
        <v>5.8021390374331538</v>
      </c>
      <c r="AV106" s="471">
        <v>5.8021390374331538</v>
      </c>
      <c r="AW106" s="471">
        <v>0</v>
      </c>
      <c r="AX106" s="471">
        <v>0</v>
      </c>
      <c r="AY106" s="471">
        <v>0</v>
      </c>
      <c r="AZ106" s="471">
        <v>0</v>
      </c>
      <c r="BA106" s="471">
        <v>56.91304347826096</v>
      </c>
      <c r="BB106" s="471">
        <v>66.043478260869662</v>
      </c>
      <c r="BC106" s="471">
        <v>0</v>
      </c>
      <c r="BD106" s="471">
        <v>0</v>
      </c>
      <c r="BE106" s="471">
        <v>0</v>
      </c>
      <c r="BF106" s="471">
        <v>0</v>
      </c>
      <c r="BG106" s="471">
        <v>0</v>
      </c>
      <c r="BH106" s="471">
        <v>0</v>
      </c>
      <c r="BI106" s="471">
        <v>0</v>
      </c>
      <c r="BJ106" s="471">
        <v>0.602145538636364</v>
      </c>
      <c r="BK106" s="471">
        <v>0</v>
      </c>
      <c r="BL106" s="471">
        <v>0</v>
      </c>
      <c r="BM106" s="471">
        <v>1</v>
      </c>
      <c r="BN106" s="471">
        <v>0</v>
      </c>
      <c r="BO106" s="284"/>
      <c r="BP106" s="284"/>
      <c r="BQ106" s="284"/>
      <c r="BS106" s="471">
        <v>217</v>
      </c>
    </row>
    <row r="107" spans="1:71" ht="15" hidden="1" x14ac:dyDescent="0.25">
      <c r="A107" s="467">
        <v>17</v>
      </c>
      <c r="B107" s="467">
        <v>124758</v>
      </c>
      <c r="C107" s="467">
        <v>9353125</v>
      </c>
      <c r="D107" s="468" t="s">
        <v>1242</v>
      </c>
      <c r="E107" s="469" t="s">
        <v>40</v>
      </c>
      <c r="F107" s="470">
        <v>0</v>
      </c>
      <c r="G107" s="471">
        <v>1</v>
      </c>
      <c r="H107" s="471">
        <v>0</v>
      </c>
      <c r="I107" s="471">
        <v>0</v>
      </c>
      <c r="J107" s="471">
        <v>7</v>
      </c>
      <c r="K107" s="471">
        <v>0</v>
      </c>
      <c r="L107" s="471">
        <v>0</v>
      </c>
      <c r="M107" s="471">
        <v>0</v>
      </c>
      <c r="N107" s="471">
        <v>177</v>
      </c>
      <c r="O107" s="471">
        <v>177</v>
      </c>
      <c r="P107" s="471">
        <v>16</v>
      </c>
      <c r="Q107" s="471">
        <v>161</v>
      </c>
      <c r="R107" s="471">
        <v>0</v>
      </c>
      <c r="S107" s="471">
        <v>0</v>
      </c>
      <c r="T107" s="471">
        <v>0</v>
      </c>
      <c r="U107" s="471">
        <v>0</v>
      </c>
      <c r="V107" s="471">
        <v>0</v>
      </c>
      <c r="W107" s="471">
        <v>0</v>
      </c>
      <c r="X107" s="471">
        <v>0</v>
      </c>
      <c r="Y107" s="471">
        <v>0</v>
      </c>
      <c r="Z107" s="471">
        <v>177</v>
      </c>
      <c r="AA107" s="471">
        <v>25.285714285714285</v>
      </c>
      <c r="AB107" s="471">
        <v>17.99999999999995</v>
      </c>
      <c r="AC107" s="471">
        <v>32.449999999999996</v>
      </c>
      <c r="AD107" s="471">
        <v>0</v>
      </c>
      <c r="AE107" s="471">
        <v>0</v>
      </c>
      <c r="AF107" s="471">
        <v>174</v>
      </c>
      <c r="AG107" s="471">
        <v>3.0000000000000031</v>
      </c>
      <c r="AH107" s="471">
        <v>0</v>
      </c>
      <c r="AI107" s="471">
        <v>0</v>
      </c>
      <c r="AJ107" s="471">
        <v>0</v>
      </c>
      <c r="AK107" s="471">
        <v>0</v>
      </c>
      <c r="AL107" s="471">
        <v>0</v>
      </c>
      <c r="AM107" s="471">
        <v>0</v>
      </c>
      <c r="AN107" s="471">
        <v>0</v>
      </c>
      <c r="AO107" s="471">
        <v>0</v>
      </c>
      <c r="AP107" s="471">
        <v>0</v>
      </c>
      <c r="AQ107" s="471">
        <v>0</v>
      </c>
      <c r="AR107" s="471">
        <v>0</v>
      </c>
      <c r="AS107" s="471">
        <v>0</v>
      </c>
      <c r="AT107" s="471">
        <v>5.4968944099378865</v>
      </c>
      <c r="AU107" s="471">
        <v>5.4968944099378865</v>
      </c>
      <c r="AV107" s="471">
        <v>6.5962732919254634</v>
      </c>
      <c r="AW107" s="471">
        <v>0</v>
      </c>
      <c r="AX107" s="471">
        <v>0</v>
      </c>
      <c r="AY107" s="471">
        <v>0</v>
      </c>
      <c r="AZ107" s="471">
        <v>0</v>
      </c>
      <c r="BA107" s="471">
        <v>61.681818181818166</v>
      </c>
      <c r="BB107" s="471">
        <v>67.8116883116883</v>
      </c>
      <c r="BC107" s="471">
        <v>0</v>
      </c>
      <c r="BD107" s="471">
        <v>0</v>
      </c>
      <c r="BE107" s="471">
        <v>0</v>
      </c>
      <c r="BF107" s="471">
        <v>0</v>
      </c>
      <c r="BG107" s="471">
        <v>0</v>
      </c>
      <c r="BH107" s="471">
        <v>3.2999999999999701</v>
      </c>
      <c r="BI107" s="471">
        <v>0</v>
      </c>
      <c r="BJ107" s="471">
        <v>2.3903890958083802</v>
      </c>
      <c r="BK107" s="471">
        <v>0</v>
      </c>
      <c r="BL107" s="471">
        <v>0</v>
      </c>
      <c r="BM107" s="471">
        <v>1</v>
      </c>
      <c r="BN107" s="471">
        <v>0</v>
      </c>
      <c r="BO107" s="284"/>
      <c r="BP107" s="284"/>
      <c r="BQ107" s="284"/>
      <c r="BS107" s="471">
        <v>177</v>
      </c>
    </row>
    <row r="108" spans="1:71" ht="15" hidden="1" x14ac:dyDescent="0.25">
      <c r="A108" s="467">
        <v>421</v>
      </c>
      <c r="B108" s="467">
        <v>124762</v>
      </c>
      <c r="C108" s="467">
        <v>9353308</v>
      </c>
      <c r="D108" s="468" t="s">
        <v>1244</v>
      </c>
      <c r="E108" s="469" t="s">
        <v>40</v>
      </c>
      <c r="F108" s="470">
        <v>0</v>
      </c>
      <c r="G108" s="471">
        <v>1</v>
      </c>
      <c r="H108" s="471">
        <v>0</v>
      </c>
      <c r="I108" s="471">
        <v>0</v>
      </c>
      <c r="J108" s="471">
        <v>7</v>
      </c>
      <c r="K108" s="471">
        <v>0</v>
      </c>
      <c r="L108" s="471">
        <v>0</v>
      </c>
      <c r="M108" s="471">
        <v>0</v>
      </c>
      <c r="N108" s="471">
        <v>269</v>
      </c>
      <c r="O108" s="471">
        <v>269</v>
      </c>
      <c r="P108" s="471">
        <v>29</v>
      </c>
      <c r="Q108" s="471">
        <v>240</v>
      </c>
      <c r="R108" s="471">
        <v>0</v>
      </c>
      <c r="S108" s="471">
        <v>0</v>
      </c>
      <c r="T108" s="471">
        <v>0</v>
      </c>
      <c r="U108" s="471">
        <v>0</v>
      </c>
      <c r="V108" s="471">
        <v>0</v>
      </c>
      <c r="W108" s="471">
        <v>0</v>
      </c>
      <c r="X108" s="471">
        <v>0</v>
      </c>
      <c r="Y108" s="471">
        <v>0</v>
      </c>
      <c r="Z108" s="471">
        <v>269</v>
      </c>
      <c r="AA108" s="471">
        <v>38.428571428571431</v>
      </c>
      <c r="AB108" s="471">
        <v>45.000000000000043</v>
      </c>
      <c r="AC108" s="471">
        <v>53.996350364963504</v>
      </c>
      <c r="AD108" s="471">
        <v>0</v>
      </c>
      <c r="AE108" s="471">
        <v>0</v>
      </c>
      <c r="AF108" s="471">
        <v>206.99999999999991</v>
      </c>
      <c r="AG108" s="471">
        <v>47.99999999999995</v>
      </c>
      <c r="AH108" s="471">
        <v>2.0000000000000009</v>
      </c>
      <c r="AI108" s="471">
        <v>12.000000000000002</v>
      </c>
      <c r="AJ108" s="471">
        <v>0</v>
      </c>
      <c r="AK108" s="471">
        <v>0</v>
      </c>
      <c r="AL108" s="471">
        <v>0</v>
      </c>
      <c r="AM108" s="471">
        <v>0</v>
      </c>
      <c r="AN108" s="471">
        <v>0</v>
      </c>
      <c r="AO108" s="471">
        <v>0</v>
      </c>
      <c r="AP108" s="471">
        <v>0</v>
      </c>
      <c r="AQ108" s="471">
        <v>0</v>
      </c>
      <c r="AR108" s="471">
        <v>0</v>
      </c>
      <c r="AS108" s="471">
        <v>0</v>
      </c>
      <c r="AT108" s="471">
        <v>2.2416666666666658</v>
      </c>
      <c r="AU108" s="471">
        <v>8.9666666666666579</v>
      </c>
      <c r="AV108" s="471">
        <v>14.570833333333344</v>
      </c>
      <c r="AW108" s="471">
        <v>0</v>
      </c>
      <c r="AX108" s="471">
        <v>0</v>
      </c>
      <c r="AY108" s="471">
        <v>0</v>
      </c>
      <c r="AZ108" s="471">
        <v>0</v>
      </c>
      <c r="BA108" s="471">
        <v>79.999999999999915</v>
      </c>
      <c r="BB108" s="471">
        <v>89.666666666666572</v>
      </c>
      <c r="BC108" s="471">
        <v>0</v>
      </c>
      <c r="BD108" s="471">
        <v>0</v>
      </c>
      <c r="BE108" s="471">
        <v>0</v>
      </c>
      <c r="BF108" s="471">
        <v>0</v>
      </c>
      <c r="BG108" s="471">
        <v>0</v>
      </c>
      <c r="BH108" s="471">
        <v>10.099999999999998</v>
      </c>
      <c r="BI108" s="471">
        <v>0</v>
      </c>
      <c r="BJ108" s="471">
        <v>0.56705709148148198</v>
      </c>
      <c r="BK108" s="471">
        <v>0</v>
      </c>
      <c r="BL108" s="471">
        <v>0</v>
      </c>
      <c r="BM108" s="471">
        <v>1</v>
      </c>
      <c r="BN108" s="471">
        <v>0</v>
      </c>
      <c r="BO108" s="284"/>
      <c r="BP108" s="284"/>
      <c r="BQ108" s="284"/>
      <c r="BS108" s="471">
        <v>269</v>
      </c>
    </row>
    <row r="109" spans="1:71" ht="15" hidden="1" x14ac:dyDescent="0.25">
      <c r="A109" s="467">
        <v>509</v>
      </c>
      <c r="B109" s="467">
        <v>124763</v>
      </c>
      <c r="C109" s="467">
        <v>9353310</v>
      </c>
      <c r="D109" s="468" t="s">
        <v>410</v>
      </c>
      <c r="E109" s="469" t="s">
        <v>40</v>
      </c>
      <c r="F109" s="470">
        <v>0</v>
      </c>
      <c r="G109" s="471">
        <v>1</v>
      </c>
      <c r="H109" s="471">
        <v>0</v>
      </c>
      <c r="I109" s="471">
        <v>0</v>
      </c>
      <c r="J109" s="471">
        <v>7</v>
      </c>
      <c r="K109" s="471">
        <v>0</v>
      </c>
      <c r="L109" s="471">
        <v>0</v>
      </c>
      <c r="M109" s="471">
        <v>0</v>
      </c>
      <c r="N109" s="471">
        <v>154</v>
      </c>
      <c r="O109" s="471">
        <v>154</v>
      </c>
      <c r="P109" s="471">
        <v>25</v>
      </c>
      <c r="Q109" s="471">
        <v>129</v>
      </c>
      <c r="R109" s="471">
        <v>0</v>
      </c>
      <c r="S109" s="471">
        <v>0</v>
      </c>
      <c r="T109" s="471">
        <v>0</v>
      </c>
      <c r="U109" s="471">
        <v>0</v>
      </c>
      <c r="V109" s="471">
        <v>0</v>
      </c>
      <c r="W109" s="471">
        <v>0</v>
      </c>
      <c r="X109" s="471">
        <v>0</v>
      </c>
      <c r="Y109" s="471">
        <v>0</v>
      </c>
      <c r="Z109" s="471">
        <v>154</v>
      </c>
      <c r="AA109" s="471">
        <v>22</v>
      </c>
      <c r="AB109" s="471">
        <v>10.999999999999995</v>
      </c>
      <c r="AC109" s="471">
        <v>25.328947368421055</v>
      </c>
      <c r="AD109" s="471">
        <v>0</v>
      </c>
      <c r="AE109" s="471">
        <v>0</v>
      </c>
      <c r="AF109" s="471">
        <v>109.00000000000003</v>
      </c>
      <c r="AG109" s="471">
        <v>26.99999999999995</v>
      </c>
      <c r="AH109" s="471">
        <v>2.0000000000000022</v>
      </c>
      <c r="AI109" s="471">
        <v>10.999999999999995</v>
      </c>
      <c r="AJ109" s="471">
        <v>5.0000000000000044</v>
      </c>
      <c r="AK109" s="471">
        <v>0</v>
      </c>
      <c r="AL109" s="471">
        <v>0</v>
      </c>
      <c r="AM109" s="471">
        <v>0</v>
      </c>
      <c r="AN109" s="471">
        <v>0</v>
      </c>
      <c r="AO109" s="471">
        <v>0</v>
      </c>
      <c r="AP109" s="471">
        <v>0</v>
      </c>
      <c r="AQ109" s="471">
        <v>0</v>
      </c>
      <c r="AR109" s="471">
        <v>0</v>
      </c>
      <c r="AS109" s="471">
        <v>0</v>
      </c>
      <c r="AT109" s="471">
        <v>3.5813953488372134</v>
      </c>
      <c r="AU109" s="471">
        <v>9.5503875968992258</v>
      </c>
      <c r="AV109" s="471">
        <v>13.13178294573644</v>
      </c>
      <c r="AW109" s="471">
        <v>0</v>
      </c>
      <c r="AX109" s="471">
        <v>0</v>
      </c>
      <c r="AY109" s="471">
        <v>0</v>
      </c>
      <c r="AZ109" s="471">
        <v>0</v>
      </c>
      <c r="BA109" s="471">
        <v>41.23770491803279</v>
      </c>
      <c r="BB109" s="471">
        <v>49.229508196721312</v>
      </c>
      <c r="BC109" s="471">
        <v>0</v>
      </c>
      <c r="BD109" s="471">
        <v>0</v>
      </c>
      <c r="BE109" s="471">
        <v>0</v>
      </c>
      <c r="BF109" s="471">
        <v>0</v>
      </c>
      <c r="BG109" s="471">
        <v>0</v>
      </c>
      <c r="BH109" s="471">
        <v>0</v>
      </c>
      <c r="BI109" s="471">
        <v>0</v>
      </c>
      <c r="BJ109" s="471">
        <v>0.36281632584269702</v>
      </c>
      <c r="BK109" s="471">
        <v>0</v>
      </c>
      <c r="BL109" s="471">
        <v>0</v>
      </c>
      <c r="BM109" s="471">
        <v>1</v>
      </c>
      <c r="BN109" s="471">
        <v>0</v>
      </c>
      <c r="BO109" s="284"/>
      <c r="BP109" s="284"/>
      <c r="BQ109" s="284"/>
      <c r="BS109" s="471">
        <v>154</v>
      </c>
    </row>
    <row r="110" spans="1:71" ht="15" hidden="1" x14ac:dyDescent="0.25">
      <c r="A110" s="467">
        <v>420</v>
      </c>
      <c r="B110" s="467">
        <v>124764</v>
      </c>
      <c r="C110" s="467">
        <v>9353311</v>
      </c>
      <c r="D110" s="468" t="s">
        <v>522</v>
      </c>
      <c r="E110" s="469" t="s">
        <v>40</v>
      </c>
      <c r="F110" s="470">
        <v>0</v>
      </c>
      <c r="G110" s="471">
        <v>1</v>
      </c>
      <c r="H110" s="471">
        <v>0</v>
      </c>
      <c r="I110" s="471">
        <v>0</v>
      </c>
      <c r="J110" s="471">
        <v>7</v>
      </c>
      <c r="K110" s="471">
        <v>0</v>
      </c>
      <c r="L110" s="471">
        <v>0</v>
      </c>
      <c r="M110" s="471">
        <v>0</v>
      </c>
      <c r="N110" s="471">
        <v>384</v>
      </c>
      <c r="O110" s="471">
        <v>384</v>
      </c>
      <c r="P110" s="471">
        <v>41</v>
      </c>
      <c r="Q110" s="471">
        <v>343</v>
      </c>
      <c r="R110" s="471">
        <v>0</v>
      </c>
      <c r="S110" s="471">
        <v>0</v>
      </c>
      <c r="T110" s="471">
        <v>0</v>
      </c>
      <c r="U110" s="471">
        <v>0</v>
      </c>
      <c r="V110" s="471">
        <v>0</v>
      </c>
      <c r="W110" s="471">
        <v>0</v>
      </c>
      <c r="X110" s="471">
        <v>0</v>
      </c>
      <c r="Y110" s="471">
        <v>0</v>
      </c>
      <c r="Z110" s="471">
        <v>384</v>
      </c>
      <c r="AA110" s="471">
        <v>54.857142857142854</v>
      </c>
      <c r="AB110" s="471">
        <v>25.000000000000014</v>
      </c>
      <c r="AC110" s="471">
        <v>36</v>
      </c>
      <c r="AD110" s="471">
        <v>0</v>
      </c>
      <c r="AE110" s="471">
        <v>0</v>
      </c>
      <c r="AF110" s="471">
        <v>307.80156657963454</v>
      </c>
      <c r="AG110" s="471">
        <v>48.125326370757122</v>
      </c>
      <c r="AH110" s="471">
        <v>7.0182767624020999</v>
      </c>
      <c r="AI110" s="471">
        <v>21.054830287206258</v>
      </c>
      <c r="AJ110" s="471">
        <v>0</v>
      </c>
      <c r="AK110" s="471">
        <v>0</v>
      </c>
      <c r="AL110" s="471">
        <v>0</v>
      </c>
      <c r="AM110" s="471">
        <v>0</v>
      </c>
      <c r="AN110" s="471">
        <v>0</v>
      </c>
      <c r="AO110" s="471">
        <v>0</v>
      </c>
      <c r="AP110" s="471">
        <v>0</v>
      </c>
      <c r="AQ110" s="471">
        <v>0</v>
      </c>
      <c r="AR110" s="471">
        <v>0</v>
      </c>
      <c r="AS110" s="471">
        <v>0</v>
      </c>
      <c r="AT110" s="471">
        <v>11.195335276967922</v>
      </c>
      <c r="AU110" s="471">
        <v>25.749271137026227</v>
      </c>
      <c r="AV110" s="471">
        <v>50.379008746355709</v>
      </c>
      <c r="AW110" s="471">
        <v>0</v>
      </c>
      <c r="AX110" s="471">
        <v>0</v>
      </c>
      <c r="AY110" s="471">
        <v>0</v>
      </c>
      <c r="AZ110" s="471">
        <v>1</v>
      </c>
      <c r="BA110" s="471">
        <v>88.110091743119213</v>
      </c>
      <c r="BB110" s="471">
        <v>98.642201834862334</v>
      </c>
      <c r="BC110" s="471">
        <v>0</v>
      </c>
      <c r="BD110" s="471">
        <v>0</v>
      </c>
      <c r="BE110" s="471">
        <v>0</v>
      </c>
      <c r="BF110" s="471">
        <v>0</v>
      </c>
      <c r="BG110" s="471">
        <v>0</v>
      </c>
      <c r="BH110" s="471">
        <v>0</v>
      </c>
      <c r="BI110" s="471">
        <v>0</v>
      </c>
      <c r="BJ110" s="471">
        <v>0.31651978571428602</v>
      </c>
      <c r="BK110" s="471">
        <v>0</v>
      </c>
      <c r="BL110" s="471">
        <v>0</v>
      </c>
      <c r="BM110" s="471">
        <v>1</v>
      </c>
      <c r="BN110" s="471">
        <v>0</v>
      </c>
      <c r="BO110" s="284"/>
      <c r="BP110" s="284"/>
      <c r="BQ110" s="284"/>
      <c r="BS110" s="471">
        <v>384</v>
      </c>
    </row>
    <row r="111" spans="1:71" ht="15" hidden="1" x14ac:dyDescent="0.25">
      <c r="A111" s="467">
        <v>432</v>
      </c>
      <c r="B111" s="467">
        <v>124770</v>
      </c>
      <c r="C111" s="467">
        <v>9353322</v>
      </c>
      <c r="D111" s="468" t="s">
        <v>1245</v>
      </c>
      <c r="E111" s="469" t="s">
        <v>40</v>
      </c>
      <c r="F111" s="470">
        <v>0</v>
      </c>
      <c r="G111" s="471">
        <v>1</v>
      </c>
      <c r="H111" s="471">
        <v>0</v>
      </c>
      <c r="I111" s="471">
        <v>0</v>
      </c>
      <c r="J111" s="471">
        <v>7</v>
      </c>
      <c r="K111" s="471">
        <v>0</v>
      </c>
      <c r="L111" s="471">
        <v>0</v>
      </c>
      <c r="M111" s="471">
        <v>0</v>
      </c>
      <c r="N111" s="471">
        <v>102</v>
      </c>
      <c r="O111" s="471">
        <v>102</v>
      </c>
      <c r="P111" s="471">
        <v>16</v>
      </c>
      <c r="Q111" s="471">
        <v>86</v>
      </c>
      <c r="R111" s="471">
        <v>0</v>
      </c>
      <c r="S111" s="471">
        <v>0</v>
      </c>
      <c r="T111" s="471">
        <v>0</v>
      </c>
      <c r="U111" s="471">
        <v>0</v>
      </c>
      <c r="V111" s="471">
        <v>0</v>
      </c>
      <c r="W111" s="471">
        <v>0</v>
      </c>
      <c r="X111" s="471">
        <v>0</v>
      </c>
      <c r="Y111" s="471">
        <v>0</v>
      </c>
      <c r="Z111" s="471">
        <v>102</v>
      </c>
      <c r="AA111" s="471">
        <v>14.571428571428571</v>
      </c>
      <c r="AB111" s="471">
        <v>5.0000000000000053</v>
      </c>
      <c r="AC111" s="471">
        <v>7.5157894736842099</v>
      </c>
      <c r="AD111" s="471">
        <v>0</v>
      </c>
      <c r="AE111" s="471">
        <v>0</v>
      </c>
      <c r="AF111" s="471">
        <v>101.00000000000004</v>
      </c>
      <c r="AG111" s="471">
        <v>1</v>
      </c>
      <c r="AH111" s="471">
        <v>0</v>
      </c>
      <c r="AI111" s="471">
        <v>0</v>
      </c>
      <c r="AJ111" s="471">
        <v>0</v>
      </c>
      <c r="AK111" s="471">
        <v>0</v>
      </c>
      <c r="AL111" s="471">
        <v>0</v>
      </c>
      <c r="AM111" s="471">
        <v>0</v>
      </c>
      <c r="AN111" s="471">
        <v>0</v>
      </c>
      <c r="AO111" s="471">
        <v>0</v>
      </c>
      <c r="AP111" s="471">
        <v>0</v>
      </c>
      <c r="AQ111" s="471">
        <v>0</v>
      </c>
      <c r="AR111" s="471">
        <v>0</v>
      </c>
      <c r="AS111" s="471">
        <v>0</v>
      </c>
      <c r="AT111" s="471">
        <v>0</v>
      </c>
      <c r="AU111" s="471">
        <v>0</v>
      </c>
      <c r="AV111" s="471">
        <v>1.1860465116279084</v>
      </c>
      <c r="AW111" s="471">
        <v>0</v>
      </c>
      <c r="AX111" s="471">
        <v>0</v>
      </c>
      <c r="AY111" s="471">
        <v>0</v>
      </c>
      <c r="AZ111" s="471">
        <v>0</v>
      </c>
      <c r="BA111" s="471">
        <v>26.939759036144597</v>
      </c>
      <c r="BB111" s="471">
        <v>31.951807228915687</v>
      </c>
      <c r="BC111" s="471">
        <v>0</v>
      </c>
      <c r="BD111" s="471">
        <v>0</v>
      </c>
      <c r="BE111" s="471">
        <v>0</v>
      </c>
      <c r="BF111" s="471">
        <v>0</v>
      </c>
      <c r="BG111" s="471">
        <v>0</v>
      </c>
      <c r="BH111" s="471">
        <v>0</v>
      </c>
      <c r="BI111" s="471">
        <v>0</v>
      </c>
      <c r="BJ111" s="471">
        <v>1.8293066181818201</v>
      </c>
      <c r="BK111" s="471">
        <v>0</v>
      </c>
      <c r="BL111" s="471">
        <v>0</v>
      </c>
      <c r="BM111" s="471">
        <v>1</v>
      </c>
      <c r="BN111" s="471">
        <v>0</v>
      </c>
      <c r="BO111" s="284"/>
      <c r="BP111" s="284"/>
      <c r="BQ111" s="284"/>
      <c r="BS111" s="471">
        <v>102</v>
      </c>
    </row>
    <row r="112" spans="1:71" ht="15" hidden="1" x14ac:dyDescent="0.25">
      <c r="A112" s="467">
        <v>101</v>
      </c>
      <c r="B112" s="467">
        <v>124772</v>
      </c>
      <c r="C112" s="467">
        <v>9353327</v>
      </c>
      <c r="D112" s="468" t="s">
        <v>1247</v>
      </c>
      <c r="E112" s="469" t="s">
        <v>40</v>
      </c>
      <c r="F112" s="470">
        <v>0</v>
      </c>
      <c r="G112" s="471">
        <v>1</v>
      </c>
      <c r="H112" s="471">
        <v>0</v>
      </c>
      <c r="I112" s="471">
        <v>0</v>
      </c>
      <c r="J112" s="471">
        <v>7</v>
      </c>
      <c r="K112" s="471">
        <v>0</v>
      </c>
      <c r="L112" s="471">
        <v>0</v>
      </c>
      <c r="M112" s="471">
        <v>0</v>
      </c>
      <c r="N112" s="471">
        <v>193</v>
      </c>
      <c r="O112" s="471">
        <v>193</v>
      </c>
      <c r="P112" s="471">
        <v>30</v>
      </c>
      <c r="Q112" s="471">
        <v>163</v>
      </c>
      <c r="R112" s="471">
        <v>0</v>
      </c>
      <c r="S112" s="471">
        <v>0</v>
      </c>
      <c r="T112" s="471">
        <v>0</v>
      </c>
      <c r="U112" s="471">
        <v>0</v>
      </c>
      <c r="V112" s="471">
        <v>0</v>
      </c>
      <c r="W112" s="471">
        <v>0</v>
      </c>
      <c r="X112" s="471">
        <v>0</v>
      </c>
      <c r="Y112" s="471">
        <v>0</v>
      </c>
      <c r="Z112" s="471">
        <v>193</v>
      </c>
      <c r="AA112" s="471">
        <v>27.571428571428573</v>
      </c>
      <c r="AB112" s="471">
        <v>4.9999999999999929</v>
      </c>
      <c r="AC112" s="471">
        <v>7.4640883977900545</v>
      </c>
      <c r="AD112" s="471">
        <v>0</v>
      </c>
      <c r="AE112" s="471">
        <v>0</v>
      </c>
      <c r="AF112" s="471">
        <v>193</v>
      </c>
      <c r="AG112" s="471">
        <v>0</v>
      </c>
      <c r="AH112" s="471">
        <v>0</v>
      </c>
      <c r="AI112" s="471">
        <v>0</v>
      </c>
      <c r="AJ112" s="471">
        <v>0</v>
      </c>
      <c r="AK112" s="471">
        <v>0</v>
      </c>
      <c r="AL112" s="471">
        <v>0</v>
      </c>
      <c r="AM112" s="471">
        <v>0</v>
      </c>
      <c r="AN112" s="471">
        <v>0</v>
      </c>
      <c r="AO112" s="471">
        <v>0</v>
      </c>
      <c r="AP112" s="471">
        <v>0</v>
      </c>
      <c r="AQ112" s="471">
        <v>0</v>
      </c>
      <c r="AR112" s="471">
        <v>0</v>
      </c>
      <c r="AS112" s="471">
        <v>0</v>
      </c>
      <c r="AT112" s="471">
        <v>0</v>
      </c>
      <c r="AU112" s="471">
        <v>0</v>
      </c>
      <c r="AV112" s="471">
        <v>0</v>
      </c>
      <c r="AW112" s="471">
        <v>0</v>
      </c>
      <c r="AX112" s="471">
        <v>0</v>
      </c>
      <c r="AY112" s="471">
        <v>0</v>
      </c>
      <c r="AZ112" s="471">
        <v>2.132596685082873</v>
      </c>
      <c r="BA112" s="471">
        <v>53.645569620253177</v>
      </c>
      <c r="BB112" s="471">
        <v>63.518987341772167</v>
      </c>
      <c r="BC112" s="471">
        <v>0</v>
      </c>
      <c r="BD112" s="471">
        <v>0</v>
      </c>
      <c r="BE112" s="471">
        <v>0</v>
      </c>
      <c r="BF112" s="471">
        <v>0</v>
      </c>
      <c r="BG112" s="471">
        <v>0</v>
      </c>
      <c r="BH112" s="471">
        <v>0</v>
      </c>
      <c r="BI112" s="471">
        <v>0</v>
      </c>
      <c r="BJ112" s="471">
        <v>2.5346431389380499</v>
      </c>
      <c r="BK112" s="471">
        <v>0</v>
      </c>
      <c r="BL112" s="471">
        <v>0</v>
      </c>
      <c r="BM112" s="471">
        <v>1</v>
      </c>
      <c r="BN112" s="471">
        <v>0</v>
      </c>
      <c r="BO112" s="284"/>
      <c r="BP112" s="284"/>
      <c r="BQ112" s="284"/>
      <c r="BS112" s="471">
        <v>193</v>
      </c>
    </row>
    <row r="113" spans="1:71" ht="15" hidden="1" x14ac:dyDescent="0.25">
      <c r="A113" s="467">
        <v>25</v>
      </c>
      <c r="B113" s="467">
        <v>124774</v>
      </c>
      <c r="C113" s="467">
        <v>9353329</v>
      </c>
      <c r="D113" s="468" t="s">
        <v>1248</v>
      </c>
      <c r="E113" s="469" t="s">
        <v>40</v>
      </c>
      <c r="F113" s="470">
        <v>0</v>
      </c>
      <c r="G113" s="471">
        <v>1</v>
      </c>
      <c r="H113" s="471">
        <v>0</v>
      </c>
      <c r="I113" s="471">
        <v>0</v>
      </c>
      <c r="J113" s="471">
        <v>7</v>
      </c>
      <c r="K113" s="471">
        <v>0</v>
      </c>
      <c r="L113" s="471">
        <v>0</v>
      </c>
      <c r="M113" s="471">
        <v>0</v>
      </c>
      <c r="N113" s="471">
        <v>187</v>
      </c>
      <c r="O113" s="471">
        <v>187</v>
      </c>
      <c r="P113" s="471">
        <v>30</v>
      </c>
      <c r="Q113" s="471">
        <v>157</v>
      </c>
      <c r="R113" s="471">
        <v>0</v>
      </c>
      <c r="S113" s="471">
        <v>0</v>
      </c>
      <c r="T113" s="471">
        <v>0</v>
      </c>
      <c r="U113" s="471">
        <v>0</v>
      </c>
      <c r="V113" s="471">
        <v>0</v>
      </c>
      <c r="W113" s="471">
        <v>0</v>
      </c>
      <c r="X113" s="471">
        <v>0</v>
      </c>
      <c r="Y113" s="471">
        <v>0</v>
      </c>
      <c r="Z113" s="471">
        <v>187</v>
      </c>
      <c r="AA113" s="471">
        <v>26.714285714285715</v>
      </c>
      <c r="AB113" s="471">
        <v>18</v>
      </c>
      <c r="AC113" s="471">
        <v>26.117318435754189</v>
      </c>
      <c r="AD113" s="471">
        <v>0</v>
      </c>
      <c r="AE113" s="471">
        <v>0</v>
      </c>
      <c r="AF113" s="471">
        <v>187</v>
      </c>
      <c r="AG113" s="471">
        <v>0</v>
      </c>
      <c r="AH113" s="471">
        <v>0</v>
      </c>
      <c r="AI113" s="471">
        <v>0</v>
      </c>
      <c r="AJ113" s="471">
        <v>0</v>
      </c>
      <c r="AK113" s="471">
        <v>0</v>
      </c>
      <c r="AL113" s="471">
        <v>0</v>
      </c>
      <c r="AM113" s="471">
        <v>0</v>
      </c>
      <c r="AN113" s="471">
        <v>0</v>
      </c>
      <c r="AO113" s="471">
        <v>0</v>
      </c>
      <c r="AP113" s="471">
        <v>0</v>
      </c>
      <c r="AQ113" s="471">
        <v>0</v>
      </c>
      <c r="AR113" s="471">
        <v>0</v>
      </c>
      <c r="AS113" s="471">
        <v>0</v>
      </c>
      <c r="AT113" s="471">
        <v>1.1910828025477713</v>
      </c>
      <c r="AU113" s="471">
        <v>1.1910828025477713</v>
      </c>
      <c r="AV113" s="471">
        <v>1.1910828025477713</v>
      </c>
      <c r="AW113" s="471">
        <v>0</v>
      </c>
      <c r="AX113" s="471">
        <v>0</v>
      </c>
      <c r="AY113" s="471">
        <v>0</v>
      </c>
      <c r="AZ113" s="471">
        <v>0</v>
      </c>
      <c r="BA113" s="471">
        <v>39.503225806451539</v>
      </c>
      <c r="BB113" s="471">
        <v>47.051612903225717</v>
      </c>
      <c r="BC113" s="471">
        <v>0</v>
      </c>
      <c r="BD113" s="471">
        <v>0</v>
      </c>
      <c r="BE113" s="471">
        <v>0</v>
      </c>
      <c r="BF113" s="471">
        <v>0</v>
      </c>
      <c r="BG113" s="471">
        <v>0</v>
      </c>
      <c r="BH113" s="471">
        <v>0</v>
      </c>
      <c r="BI113" s="471">
        <v>0</v>
      </c>
      <c r="BJ113" s="471">
        <v>2.77792288823529</v>
      </c>
      <c r="BK113" s="471">
        <v>0</v>
      </c>
      <c r="BL113" s="471">
        <v>0</v>
      </c>
      <c r="BM113" s="471">
        <v>1</v>
      </c>
      <c r="BN113" s="471">
        <v>0</v>
      </c>
      <c r="BO113" s="284"/>
      <c r="BP113" s="284"/>
      <c r="BQ113" s="284"/>
      <c r="BS113" s="471">
        <v>187</v>
      </c>
    </row>
    <row r="114" spans="1:71" ht="15" hidden="1" x14ac:dyDescent="0.25">
      <c r="A114" s="467">
        <v>35</v>
      </c>
      <c r="B114" s="467">
        <v>124775</v>
      </c>
      <c r="C114" s="467">
        <v>9353330</v>
      </c>
      <c r="D114" s="468" t="s">
        <v>1249</v>
      </c>
      <c r="E114" s="469" t="s">
        <v>40</v>
      </c>
      <c r="F114" s="470">
        <v>0</v>
      </c>
      <c r="G114" s="471">
        <v>1</v>
      </c>
      <c r="H114" s="471">
        <v>0</v>
      </c>
      <c r="I114" s="471">
        <v>0</v>
      </c>
      <c r="J114" s="471">
        <v>7</v>
      </c>
      <c r="K114" s="471">
        <v>0</v>
      </c>
      <c r="L114" s="471">
        <v>0</v>
      </c>
      <c r="M114" s="471">
        <v>0</v>
      </c>
      <c r="N114" s="471">
        <v>303</v>
      </c>
      <c r="O114" s="471">
        <v>303</v>
      </c>
      <c r="P114" s="471">
        <v>46</v>
      </c>
      <c r="Q114" s="471">
        <v>257</v>
      </c>
      <c r="R114" s="471">
        <v>0</v>
      </c>
      <c r="S114" s="471">
        <v>0</v>
      </c>
      <c r="T114" s="471">
        <v>0</v>
      </c>
      <c r="U114" s="471">
        <v>0</v>
      </c>
      <c r="V114" s="471">
        <v>0</v>
      </c>
      <c r="W114" s="471">
        <v>0</v>
      </c>
      <c r="X114" s="471">
        <v>0</v>
      </c>
      <c r="Y114" s="471">
        <v>0</v>
      </c>
      <c r="Z114" s="471">
        <v>303</v>
      </c>
      <c r="AA114" s="471">
        <v>43.285714285714285</v>
      </c>
      <c r="AB114" s="471">
        <v>26</v>
      </c>
      <c r="AC114" s="471">
        <v>34.43181818181818</v>
      </c>
      <c r="AD114" s="471">
        <v>0</v>
      </c>
      <c r="AE114" s="471">
        <v>0</v>
      </c>
      <c r="AF114" s="471">
        <v>301.99668874172175</v>
      </c>
      <c r="AG114" s="471">
        <v>0</v>
      </c>
      <c r="AH114" s="471">
        <v>1.0033112582781472</v>
      </c>
      <c r="AI114" s="471">
        <v>0</v>
      </c>
      <c r="AJ114" s="471">
        <v>0</v>
      </c>
      <c r="AK114" s="471">
        <v>0</v>
      </c>
      <c r="AL114" s="471">
        <v>0</v>
      </c>
      <c r="AM114" s="471">
        <v>0</v>
      </c>
      <c r="AN114" s="471">
        <v>0</v>
      </c>
      <c r="AO114" s="471">
        <v>0</v>
      </c>
      <c r="AP114" s="471">
        <v>0</v>
      </c>
      <c r="AQ114" s="471">
        <v>0</v>
      </c>
      <c r="AR114" s="471">
        <v>0</v>
      </c>
      <c r="AS114" s="471">
        <v>0</v>
      </c>
      <c r="AT114" s="471">
        <v>1.1789883268482497</v>
      </c>
      <c r="AU114" s="471">
        <v>3.5369649805447581</v>
      </c>
      <c r="AV114" s="471">
        <v>5.894941634241234</v>
      </c>
      <c r="AW114" s="471">
        <v>0</v>
      </c>
      <c r="AX114" s="471">
        <v>0</v>
      </c>
      <c r="AY114" s="471">
        <v>0</v>
      </c>
      <c r="AZ114" s="471">
        <v>1.9675324675324677</v>
      </c>
      <c r="BA114" s="471">
        <v>70.281632653061209</v>
      </c>
      <c r="BB114" s="471">
        <v>82.861224489795902</v>
      </c>
      <c r="BC114" s="471">
        <v>0</v>
      </c>
      <c r="BD114" s="471">
        <v>0</v>
      </c>
      <c r="BE114" s="471">
        <v>0</v>
      </c>
      <c r="BF114" s="471">
        <v>0</v>
      </c>
      <c r="BG114" s="471">
        <v>0</v>
      </c>
      <c r="BH114" s="471">
        <v>0.69999999999990248</v>
      </c>
      <c r="BI114" s="471">
        <v>0</v>
      </c>
      <c r="BJ114" s="471">
        <v>2.30662301632653</v>
      </c>
      <c r="BK114" s="471">
        <v>0</v>
      </c>
      <c r="BL114" s="471">
        <v>0</v>
      </c>
      <c r="BM114" s="471">
        <v>1</v>
      </c>
      <c r="BN114" s="471">
        <v>0</v>
      </c>
      <c r="BO114" s="284"/>
      <c r="BP114" s="284"/>
      <c r="BQ114" s="284"/>
      <c r="BS114" s="471">
        <v>303</v>
      </c>
    </row>
    <row r="115" spans="1:71" ht="15" hidden="1" x14ac:dyDescent="0.25">
      <c r="A115" s="467">
        <v>317</v>
      </c>
      <c r="B115" s="467">
        <v>124777</v>
      </c>
      <c r="C115" s="467">
        <v>9353332</v>
      </c>
      <c r="D115" s="468" t="s">
        <v>1251</v>
      </c>
      <c r="E115" s="469" t="s">
        <v>40</v>
      </c>
      <c r="F115" s="470">
        <v>0</v>
      </c>
      <c r="G115" s="471">
        <v>1</v>
      </c>
      <c r="H115" s="471">
        <v>0</v>
      </c>
      <c r="I115" s="471">
        <v>0</v>
      </c>
      <c r="J115" s="471">
        <v>7</v>
      </c>
      <c r="K115" s="471">
        <v>0</v>
      </c>
      <c r="L115" s="471">
        <v>0</v>
      </c>
      <c r="M115" s="471">
        <v>0</v>
      </c>
      <c r="N115" s="471">
        <v>59</v>
      </c>
      <c r="O115" s="471">
        <v>59</v>
      </c>
      <c r="P115" s="471">
        <v>7</v>
      </c>
      <c r="Q115" s="471">
        <v>52</v>
      </c>
      <c r="R115" s="471">
        <v>0</v>
      </c>
      <c r="S115" s="471">
        <v>0</v>
      </c>
      <c r="T115" s="471">
        <v>0</v>
      </c>
      <c r="U115" s="471">
        <v>0</v>
      </c>
      <c r="V115" s="471">
        <v>0</v>
      </c>
      <c r="W115" s="471">
        <v>0</v>
      </c>
      <c r="X115" s="471">
        <v>0</v>
      </c>
      <c r="Y115" s="471">
        <v>0</v>
      </c>
      <c r="Z115" s="471">
        <v>59</v>
      </c>
      <c r="AA115" s="471">
        <v>8.4285714285714288</v>
      </c>
      <c r="AB115" s="471">
        <v>5</v>
      </c>
      <c r="AC115" s="471">
        <v>7.2456140350877192</v>
      </c>
      <c r="AD115" s="471">
        <v>0</v>
      </c>
      <c r="AE115" s="471">
        <v>0</v>
      </c>
      <c r="AF115" s="471">
        <v>59</v>
      </c>
      <c r="AG115" s="471">
        <v>0</v>
      </c>
      <c r="AH115" s="471">
        <v>0</v>
      </c>
      <c r="AI115" s="471">
        <v>0</v>
      </c>
      <c r="AJ115" s="471">
        <v>0</v>
      </c>
      <c r="AK115" s="471">
        <v>0</v>
      </c>
      <c r="AL115" s="471">
        <v>0</v>
      </c>
      <c r="AM115" s="471">
        <v>0</v>
      </c>
      <c r="AN115" s="471">
        <v>0</v>
      </c>
      <c r="AO115" s="471">
        <v>0</v>
      </c>
      <c r="AP115" s="471">
        <v>0</v>
      </c>
      <c r="AQ115" s="471">
        <v>0</v>
      </c>
      <c r="AR115" s="471">
        <v>0</v>
      </c>
      <c r="AS115" s="471">
        <v>0</v>
      </c>
      <c r="AT115" s="471">
        <v>1.1346153846153828</v>
      </c>
      <c r="AU115" s="471">
        <v>1.1346153846153828</v>
      </c>
      <c r="AV115" s="471">
        <v>1.1346153846153828</v>
      </c>
      <c r="AW115" s="471">
        <v>0</v>
      </c>
      <c r="AX115" s="471">
        <v>0</v>
      </c>
      <c r="AY115" s="471">
        <v>0</v>
      </c>
      <c r="AZ115" s="471">
        <v>0</v>
      </c>
      <c r="BA115" s="471">
        <v>20.16326530612243</v>
      </c>
      <c r="BB115" s="471">
        <v>22.877551020408141</v>
      </c>
      <c r="BC115" s="471">
        <v>0</v>
      </c>
      <c r="BD115" s="471">
        <v>0</v>
      </c>
      <c r="BE115" s="471">
        <v>0</v>
      </c>
      <c r="BF115" s="471">
        <v>0</v>
      </c>
      <c r="BG115" s="471">
        <v>0</v>
      </c>
      <c r="BH115" s="471">
        <v>5.1000000000000174</v>
      </c>
      <c r="BI115" s="471">
        <v>0</v>
      </c>
      <c r="BJ115" s="471">
        <v>3.86013935416667</v>
      </c>
      <c r="BK115" s="471">
        <v>0</v>
      </c>
      <c r="BL115" s="471">
        <v>1</v>
      </c>
      <c r="BM115" s="471">
        <v>1</v>
      </c>
      <c r="BN115" s="471">
        <v>0</v>
      </c>
      <c r="BO115" s="284"/>
      <c r="BP115" s="284"/>
      <c r="BQ115" s="284"/>
      <c r="BS115" s="471">
        <v>59</v>
      </c>
    </row>
    <row r="116" spans="1:71" ht="15" hidden="1" x14ac:dyDescent="0.25">
      <c r="A116" s="467">
        <v>284</v>
      </c>
      <c r="B116" s="467">
        <v>124781</v>
      </c>
      <c r="C116" s="467">
        <v>9353337</v>
      </c>
      <c r="D116" s="468" t="s">
        <v>1252</v>
      </c>
      <c r="E116" s="469" t="s">
        <v>40</v>
      </c>
      <c r="F116" s="470">
        <v>0</v>
      </c>
      <c r="G116" s="471">
        <v>1</v>
      </c>
      <c r="H116" s="471">
        <v>0</v>
      </c>
      <c r="I116" s="471">
        <v>0</v>
      </c>
      <c r="J116" s="471">
        <v>7</v>
      </c>
      <c r="K116" s="471">
        <v>0</v>
      </c>
      <c r="L116" s="471">
        <v>0</v>
      </c>
      <c r="M116" s="471">
        <v>0</v>
      </c>
      <c r="N116" s="471">
        <v>210</v>
      </c>
      <c r="O116" s="471">
        <v>210</v>
      </c>
      <c r="P116" s="471">
        <v>30</v>
      </c>
      <c r="Q116" s="471">
        <v>180</v>
      </c>
      <c r="R116" s="471">
        <v>0</v>
      </c>
      <c r="S116" s="471">
        <v>0</v>
      </c>
      <c r="T116" s="471">
        <v>0</v>
      </c>
      <c r="U116" s="471">
        <v>0</v>
      </c>
      <c r="V116" s="471">
        <v>0</v>
      </c>
      <c r="W116" s="471">
        <v>0</v>
      </c>
      <c r="X116" s="471">
        <v>0</v>
      </c>
      <c r="Y116" s="471">
        <v>0</v>
      </c>
      <c r="Z116" s="471">
        <v>210</v>
      </c>
      <c r="AA116" s="471">
        <v>30</v>
      </c>
      <c r="AB116" s="471">
        <v>4.9999999999999982</v>
      </c>
      <c r="AC116" s="471">
        <v>4.9999999999999982</v>
      </c>
      <c r="AD116" s="471">
        <v>0</v>
      </c>
      <c r="AE116" s="471">
        <v>0</v>
      </c>
      <c r="AF116" s="471">
        <v>203.00000000000009</v>
      </c>
      <c r="AG116" s="471">
        <v>1.9999999999999991</v>
      </c>
      <c r="AH116" s="471">
        <v>3.9999999999999902</v>
      </c>
      <c r="AI116" s="471">
        <v>0</v>
      </c>
      <c r="AJ116" s="471">
        <v>0.99999999999999956</v>
      </c>
      <c r="AK116" s="471">
        <v>0</v>
      </c>
      <c r="AL116" s="471">
        <v>0</v>
      </c>
      <c r="AM116" s="471">
        <v>0</v>
      </c>
      <c r="AN116" s="471">
        <v>0</v>
      </c>
      <c r="AO116" s="471">
        <v>0</v>
      </c>
      <c r="AP116" s="471">
        <v>0</v>
      </c>
      <c r="AQ116" s="471">
        <v>0</v>
      </c>
      <c r="AR116" s="471">
        <v>0</v>
      </c>
      <c r="AS116" s="471">
        <v>0</v>
      </c>
      <c r="AT116" s="471">
        <v>1.1666666666666676</v>
      </c>
      <c r="AU116" s="471">
        <v>2.3333333333333308</v>
      </c>
      <c r="AV116" s="471">
        <v>5.8333333333333384</v>
      </c>
      <c r="AW116" s="471">
        <v>0</v>
      </c>
      <c r="AX116" s="471">
        <v>0</v>
      </c>
      <c r="AY116" s="471">
        <v>0</v>
      </c>
      <c r="AZ116" s="471">
        <v>0.99056603773584906</v>
      </c>
      <c r="BA116" s="471">
        <v>43.483146067415703</v>
      </c>
      <c r="BB116" s="471">
        <v>50.730337078651651</v>
      </c>
      <c r="BC116" s="471">
        <v>0</v>
      </c>
      <c r="BD116" s="471">
        <v>0</v>
      </c>
      <c r="BE116" s="471">
        <v>0</v>
      </c>
      <c r="BF116" s="471">
        <v>0</v>
      </c>
      <c r="BG116" s="471">
        <v>0</v>
      </c>
      <c r="BH116" s="471">
        <v>0</v>
      </c>
      <c r="BI116" s="471">
        <v>0</v>
      </c>
      <c r="BJ116" s="471">
        <v>0.38133132068181802</v>
      </c>
      <c r="BK116" s="471">
        <v>0</v>
      </c>
      <c r="BL116" s="471">
        <v>0</v>
      </c>
      <c r="BM116" s="471">
        <v>1</v>
      </c>
      <c r="BN116" s="471">
        <v>0</v>
      </c>
      <c r="BO116" s="284"/>
      <c r="BP116" s="284"/>
      <c r="BQ116" s="284"/>
      <c r="BS116" s="471">
        <v>210</v>
      </c>
    </row>
    <row r="117" spans="1:71" ht="15" hidden="1" x14ac:dyDescent="0.25">
      <c r="A117" s="467">
        <v>285</v>
      </c>
      <c r="B117" s="467">
        <v>124782</v>
      </c>
      <c r="C117" s="467">
        <v>9353338</v>
      </c>
      <c r="D117" s="468" t="s">
        <v>1253</v>
      </c>
      <c r="E117" s="469" t="s">
        <v>40</v>
      </c>
      <c r="F117" s="470">
        <v>0</v>
      </c>
      <c r="G117" s="471">
        <v>1</v>
      </c>
      <c r="H117" s="471">
        <v>0</v>
      </c>
      <c r="I117" s="471">
        <v>0</v>
      </c>
      <c r="J117" s="471">
        <v>7</v>
      </c>
      <c r="K117" s="471">
        <v>0</v>
      </c>
      <c r="L117" s="471">
        <v>0</v>
      </c>
      <c r="M117" s="471">
        <v>0</v>
      </c>
      <c r="N117" s="471">
        <v>392</v>
      </c>
      <c r="O117" s="471">
        <v>392</v>
      </c>
      <c r="P117" s="471">
        <v>60</v>
      </c>
      <c r="Q117" s="471">
        <v>332</v>
      </c>
      <c r="R117" s="471">
        <v>0</v>
      </c>
      <c r="S117" s="471">
        <v>0</v>
      </c>
      <c r="T117" s="471">
        <v>0</v>
      </c>
      <c r="U117" s="471">
        <v>0</v>
      </c>
      <c r="V117" s="471">
        <v>0</v>
      </c>
      <c r="W117" s="471">
        <v>0</v>
      </c>
      <c r="X117" s="471">
        <v>0</v>
      </c>
      <c r="Y117" s="471">
        <v>0</v>
      </c>
      <c r="Z117" s="471">
        <v>392</v>
      </c>
      <c r="AA117" s="471">
        <v>56</v>
      </c>
      <c r="AB117" s="471">
        <v>38.000000000000007</v>
      </c>
      <c r="AC117" s="471">
        <v>49.273743016759781</v>
      </c>
      <c r="AD117" s="471">
        <v>0</v>
      </c>
      <c r="AE117" s="471">
        <v>0</v>
      </c>
      <c r="AF117" s="471">
        <v>211.99999999999989</v>
      </c>
      <c r="AG117" s="471">
        <v>104.00000000000016</v>
      </c>
      <c r="AH117" s="471">
        <v>30.999999999999989</v>
      </c>
      <c r="AI117" s="471">
        <v>33.000000000000021</v>
      </c>
      <c r="AJ117" s="471">
        <v>7.0000000000000169</v>
      </c>
      <c r="AK117" s="471">
        <v>3.0000000000000018</v>
      </c>
      <c r="AL117" s="471">
        <v>1.9999999999999998</v>
      </c>
      <c r="AM117" s="471">
        <v>0</v>
      </c>
      <c r="AN117" s="471">
        <v>0</v>
      </c>
      <c r="AO117" s="471">
        <v>0</v>
      </c>
      <c r="AP117" s="471">
        <v>0</v>
      </c>
      <c r="AQ117" s="471">
        <v>0</v>
      </c>
      <c r="AR117" s="471">
        <v>0</v>
      </c>
      <c r="AS117" s="471">
        <v>0</v>
      </c>
      <c r="AT117" s="471">
        <v>32.072727272727271</v>
      </c>
      <c r="AU117" s="471">
        <v>52.266666666666538</v>
      </c>
      <c r="AV117" s="471">
        <v>83.151515151515099</v>
      </c>
      <c r="AW117" s="471">
        <v>0</v>
      </c>
      <c r="AX117" s="471">
        <v>0</v>
      </c>
      <c r="AY117" s="471">
        <v>0</v>
      </c>
      <c r="AZ117" s="471">
        <v>0</v>
      </c>
      <c r="BA117" s="471">
        <v>92.914675767918112</v>
      </c>
      <c r="BB117" s="471">
        <v>109.70648464163824</v>
      </c>
      <c r="BC117" s="471">
        <v>0</v>
      </c>
      <c r="BD117" s="471">
        <v>0</v>
      </c>
      <c r="BE117" s="471">
        <v>0</v>
      </c>
      <c r="BF117" s="471">
        <v>0</v>
      </c>
      <c r="BG117" s="471">
        <v>0</v>
      </c>
      <c r="BH117" s="471">
        <v>0</v>
      </c>
      <c r="BI117" s="471">
        <v>0</v>
      </c>
      <c r="BJ117" s="471">
        <v>0.40100423709198801</v>
      </c>
      <c r="BK117" s="471">
        <v>0</v>
      </c>
      <c r="BL117" s="471">
        <v>0</v>
      </c>
      <c r="BM117" s="471">
        <v>1</v>
      </c>
      <c r="BN117" s="471">
        <v>0</v>
      </c>
      <c r="BO117" s="284"/>
      <c r="BP117" s="284"/>
      <c r="BQ117" s="284"/>
      <c r="BS117" s="471">
        <v>392</v>
      </c>
    </row>
    <row r="118" spans="1:71" ht="15" hidden="1" x14ac:dyDescent="0.25">
      <c r="A118" s="467">
        <v>288</v>
      </c>
      <c r="B118" s="467">
        <v>124783</v>
      </c>
      <c r="C118" s="467">
        <v>9353339</v>
      </c>
      <c r="D118" s="468" t="s">
        <v>1254</v>
      </c>
      <c r="E118" s="469" t="s">
        <v>40</v>
      </c>
      <c r="F118" s="470">
        <v>0</v>
      </c>
      <c r="G118" s="471">
        <v>1</v>
      </c>
      <c r="H118" s="471">
        <v>0</v>
      </c>
      <c r="I118" s="471">
        <v>0</v>
      </c>
      <c r="J118" s="471">
        <v>7</v>
      </c>
      <c r="K118" s="471">
        <v>0</v>
      </c>
      <c r="L118" s="471">
        <v>0</v>
      </c>
      <c r="M118" s="471">
        <v>0</v>
      </c>
      <c r="N118" s="471">
        <v>419</v>
      </c>
      <c r="O118" s="471">
        <v>419</v>
      </c>
      <c r="P118" s="471">
        <v>60</v>
      </c>
      <c r="Q118" s="471">
        <v>359</v>
      </c>
      <c r="R118" s="471">
        <v>0</v>
      </c>
      <c r="S118" s="471">
        <v>0</v>
      </c>
      <c r="T118" s="471">
        <v>0</v>
      </c>
      <c r="U118" s="471">
        <v>0</v>
      </c>
      <c r="V118" s="471">
        <v>0</v>
      </c>
      <c r="W118" s="471">
        <v>0</v>
      </c>
      <c r="X118" s="471">
        <v>0</v>
      </c>
      <c r="Y118" s="471">
        <v>0</v>
      </c>
      <c r="Z118" s="471">
        <v>419</v>
      </c>
      <c r="AA118" s="471">
        <v>59.857142857142854</v>
      </c>
      <c r="AB118" s="471">
        <v>50.000000000000099</v>
      </c>
      <c r="AC118" s="471">
        <v>86.234866828087178</v>
      </c>
      <c r="AD118" s="471">
        <v>0</v>
      </c>
      <c r="AE118" s="471">
        <v>0</v>
      </c>
      <c r="AF118" s="471">
        <v>126.99999999999984</v>
      </c>
      <c r="AG118" s="471">
        <v>53.000000000000021</v>
      </c>
      <c r="AH118" s="471">
        <v>50.000000000000099</v>
      </c>
      <c r="AI118" s="471">
        <v>152.9999999999998</v>
      </c>
      <c r="AJ118" s="471">
        <v>27.000000000000021</v>
      </c>
      <c r="AK118" s="471">
        <v>5.0000000000000098</v>
      </c>
      <c r="AL118" s="471">
        <v>4</v>
      </c>
      <c r="AM118" s="471">
        <v>0</v>
      </c>
      <c r="AN118" s="471">
        <v>0</v>
      </c>
      <c r="AO118" s="471">
        <v>0</v>
      </c>
      <c r="AP118" s="471">
        <v>0</v>
      </c>
      <c r="AQ118" s="471">
        <v>0</v>
      </c>
      <c r="AR118" s="471">
        <v>0</v>
      </c>
      <c r="AS118" s="471">
        <v>0</v>
      </c>
      <c r="AT118" s="471">
        <v>46.685236768802028</v>
      </c>
      <c r="AU118" s="471">
        <v>102.70752089136489</v>
      </c>
      <c r="AV118" s="471">
        <v>145.89136490250709</v>
      </c>
      <c r="AW118" s="471">
        <v>0</v>
      </c>
      <c r="AX118" s="471">
        <v>0</v>
      </c>
      <c r="AY118" s="471">
        <v>0</v>
      </c>
      <c r="AZ118" s="471">
        <v>0</v>
      </c>
      <c r="BA118" s="471">
        <v>180.07717041800655</v>
      </c>
      <c r="BB118" s="471">
        <v>210.17363344051461</v>
      </c>
      <c r="BC118" s="471">
        <v>0</v>
      </c>
      <c r="BD118" s="471">
        <v>0</v>
      </c>
      <c r="BE118" s="471">
        <v>0</v>
      </c>
      <c r="BF118" s="471">
        <v>0</v>
      </c>
      <c r="BG118" s="471">
        <v>0</v>
      </c>
      <c r="BH118" s="471">
        <v>5.1000000000001888</v>
      </c>
      <c r="BI118" s="471">
        <v>0</v>
      </c>
      <c r="BJ118" s="471">
        <v>0.390778059537572</v>
      </c>
      <c r="BK118" s="471">
        <v>0</v>
      </c>
      <c r="BL118" s="471">
        <v>0</v>
      </c>
      <c r="BM118" s="471">
        <v>1</v>
      </c>
      <c r="BN118" s="471">
        <v>0</v>
      </c>
      <c r="BO118" s="284"/>
      <c r="BP118" s="284"/>
      <c r="BQ118" s="284"/>
      <c r="BS118" s="471">
        <v>419</v>
      </c>
    </row>
    <row r="119" spans="1:71" ht="15" hidden="1" x14ac:dyDescent="0.25">
      <c r="A119" s="467">
        <v>291</v>
      </c>
      <c r="B119" s="467">
        <v>124785</v>
      </c>
      <c r="C119" s="467">
        <v>9353341</v>
      </c>
      <c r="D119" s="468" t="s">
        <v>1255</v>
      </c>
      <c r="E119" s="469" t="s">
        <v>40</v>
      </c>
      <c r="F119" s="470">
        <v>0</v>
      </c>
      <c r="G119" s="471">
        <v>1</v>
      </c>
      <c r="H119" s="471">
        <v>0</v>
      </c>
      <c r="I119" s="471">
        <v>0</v>
      </c>
      <c r="J119" s="471">
        <v>7</v>
      </c>
      <c r="K119" s="471">
        <v>0</v>
      </c>
      <c r="L119" s="471">
        <v>0</v>
      </c>
      <c r="M119" s="471">
        <v>0</v>
      </c>
      <c r="N119" s="471">
        <v>205</v>
      </c>
      <c r="O119" s="471">
        <v>205</v>
      </c>
      <c r="P119" s="471">
        <v>29</v>
      </c>
      <c r="Q119" s="471">
        <v>176</v>
      </c>
      <c r="R119" s="471">
        <v>0</v>
      </c>
      <c r="S119" s="471">
        <v>0</v>
      </c>
      <c r="T119" s="471">
        <v>0</v>
      </c>
      <c r="U119" s="471">
        <v>0</v>
      </c>
      <c r="V119" s="471">
        <v>0</v>
      </c>
      <c r="W119" s="471">
        <v>0</v>
      </c>
      <c r="X119" s="471">
        <v>0</v>
      </c>
      <c r="Y119" s="471">
        <v>0</v>
      </c>
      <c r="Z119" s="471">
        <v>205</v>
      </c>
      <c r="AA119" s="471">
        <v>29.285714285714285</v>
      </c>
      <c r="AB119" s="471">
        <v>23.000000000000099</v>
      </c>
      <c r="AC119" s="471">
        <v>36.919431279620852</v>
      </c>
      <c r="AD119" s="471">
        <v>0</v>
      </c>
      <c r="AE119" s="471">
        <v>0</v>
      </c>
      <c r="AF119" s="471">
        <v>80.999999999999957</v>
      </c>
      <c r="AG119" s="471">
        <v>8.9999999999999911</v>
      </c>
      <c r="AH119" s="471">
        <v>4.9999999999999956</v>
      </c>
      <c r="AI119" s="471">
        <v>38.000000000000085</v>
      </c>
      <c r="AJ119" s="471">
        <v>69.000000000000099</v>
      </c>
      <c r="AK119" s="471">
        <v>2.9999999999999969</v>
      </c>
      <c r="AL119" s="471">
        <v>0</v>
      </c>
      <c r="AM119" s="471">
        <v>0</v>
      </c>
      <c r="AN119" s="471">
        <v>0</v>
      </c>
      <c r="AO119" s="471">
        <v>0</v>
      </c>
      <c r="AP119" s="471">
        <v>0</v>
      </c>
      <c r="AQ119" s="471">
        <v>0</v>
      </c>
      <c r="AR119" s="471">
        <v>0</v>
      </c>
      <c r="AS119" s="471">
        <v>0</v>
      </c>
      <c r="AT119" s="471">
        <v>6.988636363636366</v>
      </c>
      <c r="AU119" s="471">
        <v>10.482954545454538</v>
      </c>
      <c r="AV119" s="471">
        <v>12.8125</v>
      </c>
      <c r="AW119" s="471">
        <v>0</v>
      </c>
      <c r="AX119" s="471">
        <v>0</v>
      </c>
      <c r="AY119" s="471">
        <v>0</v>
      </c>
      <c r="AZ119" s="471">
        <v>0</v>
      </c>
      <c r="BA119" s="471">
        <v>72.999999999999957</v>
      </c>
      <c r="BB119" s="471">
        <v>85.028409090909037</v>
      </c>
      <c r="BC119" s="471">
        <v>0</v>
      </c>
      <c r="BD119" s="471">
        <v>0</v>
      </c>
      <c r="BE119" s="471">
        <v>0</v>
      </c>
      <c r="BF119" s="471">
        <v>0</v>
      </c>
      <c r="BG119" s="471">
        <v>0</v>
      </c>
      <c r="BH119" s="471">
        <v>0</v>
      </c>
      <c r="BI119" s="471">
        <v>0</v>
      </c>
      <c r="BJ119" s="471">
        <v>0.28397434236311198</v>
      </c>
      <c r="BK119" s="471">
        <v>0</v>
      </c>
      <c r="BL119" s="471">
        <v>0</v>
      </c>
      <c r="BM119" s="471">
        <v>1</v>
      </c>
      <c r="BN119" s="471">
        <v>0</v>
      </c>
      <c r="BO119" s="284"/>
      <c r="BP119" s="284"/>
      <c r="BQ119" s="284"/>
      <c r="BS119" s="471">
        <v>205</v>
      </c>
    </row>
    <row r="120" spans="1:71" ht="15" hidden="1" x14ac:dyDescent="0.25">
      <c r="A120" s="467">
        <v>287</v>
      </c>
      <c r="B120" s="467">
        <v>124786</v>
      </c>
      <c r="C120" s="467">
        <v>9353342</v>
      </c>
      <c r="D120" s="468" t="s">
        <v>1256</v>
      </c>
      <c r="E120" s="469" t="s">
        <v>40</v>
      </c>
      <c r="F120" s="470">
        <v>0</v>
      </c>
      <c r="G120" s="471">
        <v>1</v>
      </c>
      <c r="H120" s="471">
        <v>0</v>
      </c>
      <c r="I120" s="471">
        <v>0</v>
      </c>
      <c r="J120" s="471">
        <v>7</v>
      </c>
      <c r="K120" s="471">
        <v>0</v>
      </c>
      <c r="L120" s="471">
        <v>0</v>
      </c>
      <c r="M120" s="471">
        <v>0</v>
      </c>
      <c r="N120" s="471">
        <v>214</v>
      </c>
      <c r="O120" s="471">
        <v>214</v>
      </c>
      <c r="P120" s="471">
        <v>30</v>
      </c>
      <c r="Q120" s="471">
        <v>184</v>
      </c>
      <c r="R120" s="471">
        <v>0</v>
      </c>
      <c r="S120" s="471">
        <v>0</v>
      </c>
      <c r="T120" s="471">
        <v>0</v>
      </c>
      <c r="U120" s="471">
        <v>0</v>
      </c>
      <c r="V120" s="471">
        <v>0</v>
      </c>
      <c r="W120" s="471">
        <v>0</v>
      </c>
      <c r="X120" s="471">
        <v>0</v>
      </c>
      <c r="Y120" s="471">
        <v>0</v>
      </c>
      <c r="Z120" s="471">
        <v>214</v>
      </c>
      <c r="AA120" s="471">
        <v>30.571428571428573</v>
      </c>
      <c r="AB120" s="471">
        <v>9.9999999999999947</v>
      </c>
      <c r="AC120" s="471">
        <v>22.787037037037038</v>
      </c>
      <c r="AD120" s="471">
        <v>0</v>
      </c>
      <c r="AE120" s="471">
        <v>0</v>
      </c>
      <c r="AF120" s="471">
        <v>89.999999999999915</v>
      </c>
      <c r="AG120" s="471">
        <v>26.000000000000057</v>
      </c>
      <c r="AH120" s="471">
        <v>36.99999999999995</v>
      </c>
      <c r="AI120" s="471">
        <v>18.000000000000004</v>
      </c>
      <c r="AJ120" s="471">
        <v>33.000000000000107</v>
      </c>
      <c r="AK120" s="471">
        <v>9.9999999999999947</v>
      </c>
      <c r="AL120" s="471">
        <v>0</v>
      </c>
      <c r="AM120" s="471">
        <v>0</v>
      </c>
      <c r="AN120" s="471">
        <v>0</v>
      </c>
      <c r="AO120" s="471">
        <v>0</v>
      </c>
      <c r="AP120" s="471">
        <v>0</v>
      </c>
      <c r="AQ120" s="471">
        <v>0</v>
      </c>
      <c r="AR120" s="471">
        <v>0</v>
      </c>
      <c r="AS120" s="471">
        <v>0</v>
      </c>
      <c r="AT120" s="471">
        <v>10.467391304347833</v>
      </c>
      <c r="AU120" s="471">
        <v>23.26086956521738</v>
      </c>
      <c r="AV120" s="471">
        <v>38.380434782608802</v>
      </c>
      <c r="AW120" s="471">
        <v>0</v>
      </c>
      <c r="AX120" s="471">
        <v>0</v>
      </c>
      <c r="AY120" s="471">
        <v>0</v>
      </c>
      <c r="AZ120" s="471">
        <v>0</v>
      </c>
      <c r="BA120" s="471">
        <v>49.340782122905111</v>
      </c>
      <c r="BB120" s="471">
        <v>57.385474860335286</v>
      </c>
      <c r="BC120" s="471">
        <v>0</v>
      </c>
      <c r="BD120" s="471">
        <v>0</v>
      </c>
      <c r="BE120" s="471">
        <v>0</v>
      </c>
      <c r="BF120" s="471">
        <v>0</v>
      </c>
      <c r="BG120" s="471">
        <v>0</v>
      </c>
      <c r="BH120" s="471">
        <v>0</v>
      </c>
      <c r="BI120" s="471">
        <v>0</v>
      </c>
      <c r="BJ120" s="471">
        <v>0.38276392270531401</v>
      </c>
      <c r="BK120" s="471">
        <v>0</v>
      </c>
      <c r="BL120" s="471">
        <v>0</v>
      </c>
      <c r="BM120" s="471">
        <v>1</v>
      </c>
      <c r="BN120" s="471">
        <v>0</v>
      </c>
      <c r="BO120" s="284"/>
      <c r="BP120" s="284"/>
      <c r="BQ120" s="284"/>
      <c r="BS120" s="471">
        <v>214</v>
      </c>
    </row>
    <row r="121" spans="1:71" ht="15" hidden="1" x14ac:dyDescent="0.25">
      <c r="A121" s="467">
        <v>560</v>
      </c>
      <c r="B121" s="467">
        <v>124802</v>
      </c>
      <c r="C121" s="467">
        <v>9354024</v>
      </c>
      <c r="D121" s="468" t="s">
        <v>430</v>
      </c>
      <c r="E121" s="469" t="s">
        <v>712</v>
      </c>
      <c r="F121" s="470">
        <v>0</v>
      </c>
      <c r="G121" s="471">
        <v>1</v>
      </c>
      <c r="H121" s="471">
        <v>0</v>
      </c>
      <c r="I121" s="471">
        <v>0</v>
      </c>
      <c r="J121" s="471">
        <v>0</v>
      </c>
      <c r="K121" s="471">
        <v>5</v>
      </c>
      <c r="L121" s="471">
        <v>3</v>
      </c>
      <c r="M121" s="471">
        <v>2</v>
      </c>
      <c r="N121" s="471">
        <v>1431</v>
      </c>
      <c r="O121" s="471">
        <v>0</v>
      </c>
      <c r="P121" s="471">
        <v>0</v>
      </c>
      <c r="Q121" s="471">
        <v>0</v>
      </c>
      <c r="R121" s="471">
        <v>1431</v>
      </c>
      <c r="S121" s="471">
        <v>825</v>
      </c>
      <c r="T121" s="471">
        <v>606</v>
      </c>
      <c r="U121" s="471">
        <v>274</v>
      </c>
      <c r="V121" s="471">
        <v>262</v>
      </c>
      <c r="W121" s="471">
        <v>289</v>
      </c>
      <c r="X121" s="471">
        <v>606</v>
      </c>
      <c r="Y121" s="471">
        <v>0</v>
      </c>
      <c r="Z121" s="471">
        <v>1431</v>
      </c>
      <c r="AA121" s="471">
        <v>286.2</v>
      </c>
      <c r="AB121" s="471">
        <v>0</v>
      </c>
      <c r="AC121" s="471">
        <v>0</v>
      </c>
      <c r="AD121" s="471">
        <v>79.999999999999957</v>
      </c>
      <c r="AE121" s="471">
        <v>212.42914979757086</v>
      </c>
      <c r="AF121" s="471">
        <v>0</v>
      </c>
      <c r="AG121" s="471">
        <v>0</v>
      </c>
      <c r="AH121" s="471">
        <v>0</v>
      </c>
      <c r="AI121" s="471">
        <v>0</v>
      </c>
      <c r="AJ121" s="471">
        <v>0</v>
      </c>
      <c r="AK121" s="471">
        <v>0</v>
      </c>
      <c r="AL121" s="471">
        <v>0</v>
      </c>
      <c r="AM121" s="471">
        <v>1401.9797202797206</v>
      </c>
      <c r="AN121" s="471">
        <v>17.01188811188813</v>
      </c>
      <c r="AO121" s="471">
        <v>8.0055944055943993</v>
      </c>
      <c r="AP121" s="471">
        <v>2.0013986013986034</v>
      </c>
      <c r="AQ121" s="471">
        <v>0</v>
      </c>
      <c r="AR121" s="471">
        <v>2.0013986013986034</v>
      </c>
      <c r="AS121" s="471">
        <v>0</v>
      </c>
      <c r="AT121" s="471">
        <v>0</v>
      </c>
      <c r="AU121" s="471">
        <v>0</v>
      </c>
      <c r="AV121" s="471">
        <v>0</v>
      </c>
      <c r="AW121" s="471">
        <v>1.9999999999999956</v>
      </c>
      <c r="AX121" s="471">
        <v>1.9999999999999956</v>
      </c>
      <c r="AY121" s="471">
        <v>1.9999999999999956</v>
      </c>
      <c r="AZ121" s="471">
        <v>8.690283400809717</v>
      </c>
      <c r="BA121" s="471">
        <v>0</v>
      </c>
      <c r="BB121" s="471">
        <v>0</v>
      </c>
      <c r="BC121" s="471">
        <v>93.683823529411669</v>
      </c>
      <c r="BD121" s="471">
        <v>107.04280155642032</v>
      </c>
      <c r="BE121" s="471">
        <v>155.85357142857134</v>
      </c>
      <c r="BF121" s="471">
        <v>130.58585858585829</v>
      </c>
      <c r="BG121" s="471">
        <v>327.12833126745221</v>
      </c>
      <c r="BH121" s="471">
        <v>0</v>
      </c>
      <c r="BI121" s="471">
        <v>0</v>
      </c>
      <c r="BJ121" s="471">
        <v>0</v>
      </c>
      <c r="BK121" s="471">
        <v>3.2035556657587598</v>
      </c>
      <c r="BL121" s="471">
        <v>0</v>
      </c>
      <c r="BM121" s="471">
        <v>0</v>
      </c>
      <c r="BN121" s="471">
        <v>1</v>
      </c>
      <c r="BO121" s="284"/>
      <c r="BP121" s="284"/>
      <c r="BQ121" s="284"/>
      <c r="BS121" s="471">
        <v>1431</v>
      </c>
    </row>
    <row r="122" spans="1:71" ht="15" hidden="1" x14ac:dyDescent="0.25">
      <c r="A122" s="467">
        <v>370</v>
      </c>
      <c r="B122" s="467">
        <v>124840</v>
      </c>
      <c r="C122" s="467">
        <v>9354090</v>
      </c>
      <c r="D122" s="468" t="s">
        <v>322</v>
      </c>
      <c r="E122" s="469" t="s">
        <v>712</v>
      </c>
      <c r="F122" s="470">
        <v>0</v>
      </c>
      <c r="G122" s="471">
        <v>1</v>
      </c>
      <c r="H122" s="471">
        <v>0</v>
      </c>
      <c r="I122" s="471">
        <v>0</v>
      </c>
      <c r="J122" s="471">
        <v>0</v>
      </c>
      <c r="K122" s="471">
        <v>5</v>
      </c>
      <c r="L122" s="471">
        <v>3</v>
      </c>
      <c r="M122" s="471">
        <v>2</v>
      </c>
      <c r="N122" s="471">
        <v>1255</v>
      </c>
      <c r="O122" s="471">
        <v>0</v>
      </c>
      <c r="P122" s="471">
        <v>0</v>
      </c>
      <c r="Q122" s="471">
        <v>0</v>
      </c>
      <c r="R122" s="471">
        <v>1255</v>
      </c>
      <c r="S122" s="471">
        <v>786</v>
      </c>
      <c r="T122" s="471">
        <v>469</v>
      </c>
      <c r="U122" s="471">
        <v>256</v>
      </c>
      <c r="V122" s="471">
        <v>278</v>
      </c>
      <c r="W122" s="471">
        <v>252</v>
      </c>
      <c r="X122" s="471">
        <v>469</v>
      </c>
      <c r="Y122" s="471">
        <v>0</v>
      </c>
      <c r="Z122" s="471">
        <v>1255</v>
      </c>
      <c r="AA122" s="471">
        <v>251</v>
      </c>
      <c r="AB122" s="471">
        <v>0</v>
      </c>
      <c r="AC122" s="471">
        <v>0</v>
      </c>
      <c r="AD122" s="471">
        <v>84.999999999999943</v>
      </c>
      <c r="AE122" s="471">
        <v>228.55284552845529</v>
      </c>
      <c r="AF122" s="471">
        <v>0</v>
      </c>
      <c r="AG122" s="471">
        <v>0</v>
      </c>
      <c r="AH122" s="471">
        <v>0</v>
      </c>
      <c r="AI122" s="471">
        <v>0</v>
      </c>
      <c r="AJ122" s="471">
        <v>0</v>
      </c>
      <c r="AK122" s="471">
        <v>0</v>
      </c>
      <c r="AL122" s="471">
        <v>0</v>
      </c>
      <c r="AM122" s="471">
        <v>896.00000000000034</v>
      </c>
      <c r="AN122" s="471">
        <v>146.0000000000004</v>
      </c>
      <c r="AO122" s="471">
        <v>170.99999999999966</v>
      </c>
      <c r="AP122" s="471">
        <v>22.999999999999957</v>
      </c>
      <c r="AQ122" s="471">
        <v>17.999999999999982</v>
      </c>
      <c r="AR122" s="471">
        <v>0.99999999999999989</v>
      </c>
      <c r="AS122" s="471">
        <v>0</v>
      </c>
      <c r="AT122" s="471">
        <v>0</v>
      </c>
      <c r="AU122" s="471">
        <v>0</v>
      </c>
      <c r="AV122" s="471">
        <v>0</v>
      </c>
      <c r="AW122" s="471">
        <v>3.004788507581809</v>
      </c>
      <c r="AX122" s="471">
        <v>9.0143655227454147</v>
      </c>
      <c r="AY122" s="471">
        <v>20.031923383878731</v>
      </c>
      <c r="AZ122" s="471">
        <v>9.1829268292682933</v>
      </c>
      <c r="BA122" s="471">
        <v>0</v>
      </c>
      <c r="BB122" s="471">
        <v>0</v>
      </c>
      <c r="BC122" s="471">
        <v>78.136546184739075</v>
      </c>
      <c r="BD122" s="471">
        <v>104.64638783269962</v>
      </c>
      <c r="BE122" s="471">
        <v>101.82857142857138</v>
      </c>
      <c r="BF122" s="471">
        <v>103.99565217391323</v>
      </c>
      <c r="BG122" s="471">
        <v>263.31890640297729</v>
      </c>
      <c r="BH122" s="471">
        <v>0</v>
      </c>
      <c r="BI122" s="471">
        <v>0</v>
      </c>
      <c r="BJ122" s="471">
        <v>0</v>
      </c>
      <c r="BK122" s="471">
        <v>1.09211272070707</v>
      </c>
      <c r="BL122" s="471">
        <v>0</v>
      </c>
      <c r="BM122" s="471">
        <v>0</v>
      </c>
      <c r="BN122" s="471">
        <v>1</v>
      </c>
      <c r="BO122" s="284"/>
      <c r="BP122" s="284"/>
      <c r="BQ122" s="284"/>
      <c r="BS122" s="471">
        <v>1255</v>
      </c>
    </row>
    <row r="123" spans="1:71" ht="15" hidden="1" x14ac:dyDescent="0.25">
      <c r="A123" s="467">
        <v>552</v>
      </c>
      <c r="B123" s="467">
        <v>124856</v>
      </c>
      <c r="C123" s="467">
        <v>9354500</v>
      </c>
      <c r="D123" s="468" t="s">
        <v>1257</v>
      </c>
      <c r="E123" s="469" t="s">
        <v>712</v>
      </c>
      <c r="F123" s="470">
        <v>0</v>
      </c>
      <c r="G123" s="471">
        <v>1</v>
      </c>
      <c r="H123" s="471">
        <v>0</v>
      </c>
      <c r="I123" s="471">
        <v>0</v>
      </c>
      <c r="J123" s="471">
        <v>0</v>
      </c>
      <c r="K123" s="471">
        <v>5</v>
      </c>
      <c r="L123" s="471">
        <v>3</v>
      </c>
      <c r="M123" s="471">
        <v>2</v>
      </c>
      <c r="N123" s="471">
        <v>1133</v>
      </c>
      <c r="O123" s="471">
        <v>0</v>
      </c>
      <c r="P123" s="471">
        <v>0</v>
      </c>
      <c r="Q123" s="471">
        <v>0</v>
      </c>
      <c r="R123" s="471">
        <v>1133</v>
      </c>
      <c r="S123" s="471">
        <v>699</v>
      </c>
      <c r="T123" s="471">
        <v>434</v>
      </c>
      <c r="U123" s="471">
        <v>240</v>
      </c>
      <c r="V123" s="471">
        <v>239</v>
      </c>
      <c r="W123" s="471">
        <v>220</v>
      </c>
      <c r="X123" s="471">
        <v>434</v>
      </c>
      <c r="Y123" s="471">
        <v>0</v>
      </c>
      <c r="Z123" s="471">
        <v>1133</v>
      </c>
      <c r="AA123" s="471">
        <v>226.6</v>
      </c>
      <c r="AB123" s="471">
        <v>0</v>
      </c>
      <c r="AC123" s="471">
        <v>0</v>
      </c>
      <c r="AD123" s="471">
        <v>117.99999999999947</v>
      </c>
      <c r="AE123" s="471">
        <v>262.98419301164722</v>
      </c>
      <c r="AF123" s="471">
        <v>0</v>
      </c>
      <c r="AG123" s="471">
        <v>0</v>
      </c>
      <c r="AH123" s="471">
        <v>0</v>
      </c>
      <c r="AI123" s="471">
        <v>0</v>
      </c>
      <c r="AJ123" s="471">
        <v>0</v>
      </c>
      <c r="AK123" s="471">
        <v>0</v>
      </c>
      <c r="AL123" s="471">
        <v>0</v>
      </c>
      <c r="AM123" s="471">
        <v>919.99999999999955</v>
      </c>
      <c r="AN123" s="471">
        <v>168.00000000000006</v>
      </c>
      <c r="AO123" s="471">
        <v>4</v>
      </c>
      <c r="AP123" s="471">
        <v>41.000000000000028</v>
      </c>
      <c r="AQ123" s="471">
        <v>0</v>
      </c>
      <c r="AR123" s="471">
        <v>0</v>
      </c>
      <c r="AS123" s="471">
        <v>0</v>
      </c>
      <c r="AT123" s="471">
        <v>0</v>
      </c>
      <c r="AU123" s="471">
        <v>0</v>
      </c>
      <c r="AV123" s="471">
        <v>0</v>
      </c>
      <c r="AW123" s="471">
        <v>6.0000000000000009</v>
      </c>
      <c r="AX123" s="471">
        <v>8</v>
      </c>
      <c r="AY123" s="471">
        <v>11.000000000000002</v>
      </c>
      <c r="AZ123" s="471">
        <v>7.5407653910149754</v>
      </c>
      <c r="BA123" s="471">
        <v>0</v>
      </c>
      <c r="BB123" s="471">
        <v>0</v>
      </c>
      <c r="BC123" s="471">
        <v>113.36170212765961</v>
      </c>
      <c r="BD123" s="471">
        <v>122.5905172413794</v>
      </c>
      <c r="BE123" s="471">
        <v>108.92156862745092</v>
      </c>
      <c r="BF123" s="471">
        <v>108.23209876543223</v>
      </c>
      <c r="BG123" s="471">
        <v>303.77519835269351</v>
      </c>
      <c r="BH123" s="471">
        <v>0</v>
      </c>
      <c r="BI123" s="471">
        <v>0</v>
      </c>
      <c r="BJ123" s="471">
        <v>0</v>
      </c>
      <c r="BK123" s="471">
        <v>1.63979736406593</v>
      </c>
      <c r="BL123" s="471">
        <v>0</v>
      </c>
      <c r="BM123" s="471">
        <v>0</v>
      </c>
      <c r="BN123" s="471">
        <v>1</v>
      </c>
      <c r="BO123" s="284">
        <v>7</v>
      </c>
      <c r="BP123" s="284"/>
      <c r="BQ123" s="284"/>
      <c r="BS123" s="471">
        <v>1133</v>
      </c>
    </row>
    <row r="124" spans="1:71" ht="15" hidden="1" x14ac:dyDescent="0.25">
      <c r="A124" s="467">
        <v>553</v>
      </c>
      <c r="B124" s="467">
        <v>124861</v>
      </c>
      <c r="C124" s="467">
        <v>9354600</v>
      </c>
      <c r="D124" s="468" t="s">
        <v>423</v>
      </c>
      <c r="E124" s="469" t="s">
        <v>712</v>
      </c>
      <c r="F124" s="470">
        <v>0</v>
      </c>
      <c r="G124" s="471">
        <v>1</v>
      </c>
      <c r="H124" s="471">
        <v>0</v>
      </c>
      <c r="I124" s="471">
        <v>0</v>
      </c>
      <c r="J124" s="471">
        <v>0</v>
      </c>
      <c r="K124" s="471">
        <v>5</v>
      </c>
      <c r="L124" s="471">
        <v>3</v>
      </c>
      <c r="M124" s="471">
        <v>2</v>
      </c>
      <c r="N124" s="471">
        <v>710</v>
      </c>
      <c r="O124" s="471">
        <v>0</v>
      </c>
      <c r="P124" s="471">
        <v>0</v>
      </c>
      <c r="Q124" s="471">
        <v>0</v>
      </c>
      <c r="R124" s="471">
        <v>710</v>
      </c>
      <c r="S124" s="471">
        <v>437</v>
      </c>
      <c r="T124" s="471">
        <v>273</v>
      </c>
      <c r="U124" s="471">
        <v>137</v>
      </c>
      <c r="V124" s="471">
        <v>151</v>
      </c>
      <c r="W124" s="471">
        <v>149</v>
      </c>
      <c r="X124" s="471">
        <v>273</v>
      </c>
      <c r="Y124" s="471">
        <v>0</v>
      </c>
      <c r="Z124" s="471">
        <v>710</v>
      </c>
      <c r="AA124" s="471">
        <v>142</v>
      </c>
      <c r="AB124" s="471">
        <v>0</v>
      </c>
      <c r="AC124" s="471">
        <v>0</v>
      </c>
      <c r="AD124" s="471">
        <v>42.999999999999972</v>
      </c>
      <c r="AE124" s="471">
        <v>103.14527503526092</v>
      </c>
      <c r="AF124" s="471">
        <v>0</v>
      </c>
      <c r="AG124" s="471">
        <v>0</v>
      </c>
      <c r="AH124" s="471">
        <v>0</v>
      </c>
      <c r="AI124" s="471">
        <v>0</v>
      </c>
      <c r="AJ124" s="471">
        <v>0</v>
      </c>
      <c r="AK124" s="471">
        <v>0</v>
      </c>
      <c r="AL124" s="471">
        <v>0</v>
      </c>
      <c r="AM124" s="471">
        <v>563.58757062146879</v>
      </c>
      <c r="AN124" s="471">
        <v>100.28248587570596</v>
      </c>
      <c r="AO124" s="471">
        <v>9.0254237288135872</v>
      </c>
      <c r="AP124" s="471">
        <v>30.084745762711862</v>
      </c>
      <c r="AQ124" s="471">
        <v>3.0084745762711864</v>
      </c>
      <c r="AR124" s="471">
        <v>4.0112994350282465</v>
      </c>
      <c r="AS124" s="471">
        <v>0</v>
      </c>
      <c r="AT124" s="471">
        <v>0</v>
      </c>
      <c r="AU124" s="471">
        <v>0</v>
      </c>
      <c r="AV124" s="471">
        <v>0</v>
      </c>
      <c r="AW124" s="471">
        <v>4.0112994350282465</v>
      </c>
      <c r="AX124" s="471">
        <v>7.0197740112994396</v>
      </c>
      <c r="AY124" s="471">
        <v>12.033898305084758</v>
      </c>
      <c r="AZ124" s="471">
        <v>3.0042313117066293</v>
      </c>
      <c r="BA124" s="471">
        <v>0</v>
      </c>
      <c r="BB124" s="471">
        <v>0</v>
      </c>
      <c r="BC124" s="471">
        <v>49.234375</v>
      </c>
      <c r="BD124" s="471">
        <v>66.746376811594146</v>
      </c>
      <c r="BE124" s="471">
        <v>59.6</v>
      </c>
      <c r="BF124" s="471">
        <v>41.662650602409563</v>
      </c>
      <c r="BG124" s="471">
        <v>140.33125543705671</v>
      </c>
      <c r="BH124" s="471">
        <v>0</v>
      </c>
      <c r="BI124" s="471">
        <v>0</v>
      </c>
      <c r="BJ124" s="471">
        <v>0</v>
      </c>
      <c r="BK124" s="471">
        <v>1.1273365642495801</v>
      </c>
      <c r="BL124" s="471">
        <v>0</v>
      </c>
      <c r="BM124" s="471">
        <v>0</v>
      </c>
      <c r="BN124" s="471">
        <v>1</v>
      </c>
      <c r="BO124" s="284"/>
      <c r="BP124" s="284"/>
      <c r="BQ124" s="284"/>
      <c r="BS124" s="471">
        <v>710</v>
      </c>
    </row>
    <row r="125" spans="1:71" ht="15" hidden="1" x14ac:dyDescent="0.25">
      <c r="A125" s="467">
        <v>157</v>
      </c>
      <c r="B125" s="467">
        <v>136438</v>
      </c>
      <c r="C125" s="467">
        <v>9354605</v>
      </c>
      <c r="D125" s="468" t="s">
        <v>554</v>
      </c>
      <c r="E125" s="469" t="s">
        <v>712</v>
      </c>
      <c r="F125" s="470">
        <v>0</v>
      </c>
      <c r="G125" s="471">
        <v>1</v>
      </c>
      <c r="H125" s="471">
        <v>0</v>
      </c>
      <c r="I125" s="471">
        <v>0</v>
      </c>
      <c r="J125" s="471">
        <v>0</v>
      </c>
      <c r="K125" s="471">
        <v>5</v>
      </c>
      <c r="L125" s="471">
        <v>3</v>
      </c>
      <c r="M125" s="471">
        <v>2</v>
      </c>
      <c r="N125" s="471">
        <v>827</v>
      </c>
      <c r="O125" s="471">
        <v>0</v>
      </c>
      <c r="P125" s="471">
        <v>0</v>
      </c>
      <c r="Q125" s="471">
        <v>0</v>
      </c>
      <c r="R125" s="471">
        <v>827</v>
      </c>
      <c r="S125" s="471">
        <v>480</v>
      </c>
      <c r="T125" s="471">
        <v>347</v>
      </c>
      <c r="U125" s="471">
        <v>152</v>
      </c>
      <c r="V125" s="471">
        <v>164</v>
      </c>
      <c r="W125" s="471">
        <v>164</v>
      </c>
      <c r="X125" s="471">
        <v>347</v>
      </c>
      <c r="Y125" s="471">
        <v>0</v>
      </c>
      <c r="Z125" s="471">
        <v>827</v>
      </c>
      <c r="AA125" s="471">
        <v>165.4</v>
      </c>
      <c r="AB125" s="471">
        <v>0</v>
      </c>
      <c r="AC125" s="471">
        <v>0</v>
      </c>
      <c r="AD125" s="471">
        <v>143.00000000000014</v>
      </c>
      <c r="AE125" s="471">
        <v>249.3093363329584</v>
      </c>
      <c r="AF125" s="471">
        <v>0</v>
      </c>
      <c r="AG125" s="471">
        <v>0</v>
      </c>
      <c r="AH125" s="471">
        <v>0</v>
      </c>
      <c r="AI125" s="471">
        <v>0</v>
      </c>
      <c r="AJ125" s="471">
        <v>0</v>
      </c>
      <c r="AK125" s="471">
        <v>0</v>
      </c>
      <c r="AL125" s="471">
        <v>0</v>
      </c>
      <c r="AM125" s="471">
        <v>423.51210653753003</v>
      </c>
      <c r="AN125" s="471">
        <v>122.14769975786892</v>
      </c>
      <c r="AO125" s="471">
        <v>83.100484261501492</v>
      </c>
      <c r="AP125" s="471">
        <v>117.14164648910393</v>
      </c>
      <c r="AQ125" s="471">
        <v>37.044794188862014</v>
      </c>
      <c r="AR125" s="471">
        <v>38.046004842615005</v>
      </c>
      <c r="AS125" s="471">
        <v>6.0072639225181632</v>
      </c>
      <c r="AT125" s="471">
        <v>0</v>
      </c>
      <c r="AU125" s="471">
        <v>0</v>
      </c>
      <c r="AV125" s="471">
        <v>0</v>
      </c>
      <c r="AW125" s="471">
        <v>0.99999999999999956</v>
      </c>
      <c r="AX125" s="471">
        <v>1.9999999999999991</v>
      </c>
      <c r="AY125" s="471">
        <v>1.9999999999999991</v>
      </c>
      <c r="AZ125" s="471">
        <v>24.186726659167604</v>
      </c>
      <c r="BA125" s="471">
        <v>0</v>
      </c>
      <c r="BB125" s="471">
        <v>0</v>
      </c>
      <c r="BC125" s="471">
        <v>59.786666666666612</v>
      </c>
      <c r="BD125" s="471">
        <v>67.411042944785265</v>
      </c>
      <c r="BE125" s="471">
        <v>80.98765432098763</v>
      </c>
      <c r="BF125" s="471">
        <v>102.88953488372101</v>
      </c>
      <c r="BG125" s="471">
        <v>218.92386612914797</v>
      </c>
      <c r="BH125" s="471">
        <v>0</v>
      </c>
      <c r="BI125" s="471">
        <v>0</v>
      </c>
      <c r="BJ125" s="471">
        <v>0</v>
      </c>
      <c r="BK125" s="471">
        <v>2.4353278761944699</v>
      </c>
      <c r="BL125" s="471">
        <v>0</v>
      </c>
      <c r="BM125" s="471">
        <v>0</v>
      </c>
      <c r="BN125" s="471">
        <v>1</v>
      </c>
      <c r="BO125" s="284"/>
      <c r="BP125" s="284"/>
      <c r="BQ125" s="284"/>
      <c r="BS125" s="471">
        <v>827</v>
      </c>
    </row>
    <row r="126" spans="1:71" ht="15" hidden="1" x14ac:dyDescent="0.25">
      <c r="A126" s="467">
        <v>233</v>
      </c>
      <c r="B126" s="467">
        <v>138117</v>
      </c>
      <c r="C126" s="467">
        <v>9352000</v>
      </c>
      <c r="D126" s="468" t="s">
        <v>553</v>
      </c>
      <c r="E126" s="469" t="s">
        <v>40</v>
      </c>
      <c r="F126" s="470" t="s">
        <v>710</v>
      </c>
      <c r="G126" s="471">
        <v>1</v>
      </c>
      <c r="H126" s="471">
        <v>0</v>
      </c>
      <c r="I126" s="471">
        <v>0</v>
      </c>
      <c r="J126" s="471">
        <v>7</v>
      </c>
      <c r="K126" s="471">
        <v>0</v>
      </c>
      <c r="L126" s="471">
        <v>0</v>
      </c>
      <c r="M126" s="471">
        <v>0</v>
      </c>
      <c r="N126" s="471">
        <v>166</v>
      </c>
      <c r="O126" s="471">
        <v>166</v>
      </c>
      <c r="P126" s="471">
        <v>20</v>
      </c>
      <c r="Q126" s="471">
        <v>146</v>
      </c>
      <c r="R126" s="471">
        <v>0</v>
      </c>
      <c r="S126" s="471">
        <v>0</v>
      </c>
      <c r="T126" s="471">
        <v>0</v>
      </c>
      <c r="U126" s="471">
        <v>0</v>
      </c>
      <c r="V126" s="471">
        <v>0</v>
      </c>
      <c r="W126" s="471">
        <v>0</v>
      </c>
      <c r="X126" s="471">
        <v>0</v>
      </c>
      <c r="Y126" s="471">
        <v>0</v>
      </c>
      <c r="Z126" s="471">
        <v>166</v>
      </c>
      <c r="AA126" s="471">
        <v>23.714285714285715</v>
      </c>
      <c r="AB126" s="471">
        <v>36.999999999999957</v>
      </c>
      <c r="AC126" s="471">
        <v>60.363636363636367</v>
      </c>
      <c r="AD126" s="471">
        <v>0</v>
      </c>
      <c r="AE126" s="471">
        <v>0</v>
      </c>
      <c r="AF126" s="471">
        <v>55.670731707317138</v>
      </c>
      <c r="AG126" s="471">
        <v>19.231707317073109</v>
      </c>
      <c r="AH126" s="471">
        <v>6.0731707317073109</v>
      </c>
      <c r="AI126" s="471">
        <v>85.024390243902516</v>
      </c>
      <c r="AJ126" s="471">
        <v>0</v>
      </c>
      <c r="AK126" s="471">
        <v>0</v>
      </c>
      <c r="AL126" s="471">
        <v>0</v>
      </c>
      <c r="AM126" s="471">
        <v>0</v>
      </c>
      <c r="AN126" s="471">
        <v>0</v>
      </c>
      <c r="AO126" s="471">
        <v>0</v>
      </c>
      <c r="AP126" s="471">
        <v>0</v>
      </c>
      <c r="AQ126" s="471">
        <v>0</v>
      </c>
      <c r="AR126" s="471">
        <v>0</v>
      </c>
      <c r="AS126" s="471">
        <v>0</v>
      </c>
      <c r="AT126" s="471">
        <v>4.5479452054794516</v>
      </c>
      <c r="AU126" s="471">
        <v>9.0958904109589032</v>
      </c>
      <c r="AV126" s="471">
        <v>12.5068493150685</v>
      </c>
      <c r="AW126" s="471">
        <v>0</v>
      </c>
      <c r="AX126" s="471">
        <v>0</v>
      </c>
      <c r="AY126" s="471">
        <v>0</v>
      </c>
      <c r="AZ126" s="471">
        <v>0</v>
      </c>
      <c r="BA126" s="471">
        <v>67.906976744185982</v>
      </c>
      <c r="BB126" s="471">
        <v>77.209302325581319</v>
      </c>
      <c r="BC126" s="471">
        <v>0</v>
      </c>
      <c r="BD126" s="471">
        <v>0</v>
      </c>
      <c r="BE126" s="471">
        <v>0</v>
      </c>
      <c r="BF126" s="471">
        <v>0</v>
      </c>
      <c r="BG126" s="471">
        <v>0</v>
      </c>
      <c r="BH126" s="471">
        <v>16.400000000000073</v>
      </c>
      <c r="BI126" s="471">
        <v>0</v>
      </c>
      <c r="BJ126" s="471">
        <v>0.78174693088684999</v>
      </c>
      <c r="BK126" s="471">
        <v>0</v>
      </c>
      <c r="BL126" s="471">
        <v>0</v>
      </c>
      <c r="BM126" s="471">
        <v>1</v>
      </c>
      <c r="BN126" s="471">
        <v>0</v>
      </c>
      <c r="BO126" s="284"/>
      <c r="BP126" s="284"/>
      <c r="BQ126" s="284"/>
      <c r="BS126" s="471">
        <v>166</v>
      </c>
    </row>
    <row r="127" spans="1:71" ht="15" hidden="1" x14ac:dyDescent="0.25">
      <c r="A127" s="467">
        <v>262</v>
      </c>
      <c r="B127" s="467">
        <v>139803</v>
      </c>
      <c r="C127" s="467">
        <v>9352001</v>
      </c>
      <c r="D127" s="468" t="s">
        <v>1258</v>
      </c>
      <c r="E127" s="469" t="s">
        <v>40</v>
      </c>
      <c r="F127" s="470" t="s">
        <v>710</v>
      </c>
      <c r="G127" s="471">
        <v>1</v>
      </c>
      <c r="H127" s="471">
        <v>0</v>
      </c>
      <c r="I127" s="471">
        <v>0</v>
      </c>
      <c r="J127" s="471">
        <v>7</v>
      </c>
      <c r="K127" s="471">
        <v>0</v>
      </c>
      <c r="L127" s="471">
        <v>0</v>
      </c>
      <c r="M127" s="471">
        <v>0</v>
      </c>
      <c r="N127" s="471">
        <v>580</v>
      </c>
      <c r="O127" s="471">
        <v>580</v>
      </c>
      <c r="P127" s="471">
        <v>68</v>
      </c>
      <c r="Q127" s="471">
        <v>512</v>
      </c>
      <c r="R127" s="471">
        <v>0</v>
      </c>
      <c r="S127" s="471">
        <v>0</v>
      </c>
      <c r="T127" s="471">
        <v>0</v>
      </c>
      <c r="U127" s="471">
        <v>0</v>
      </c>
      <c r="V127" s="471">
        <v>0</v>
      </c>
      <c r="W127" s="471">
        <v>0</v>
      </c>
      <c r="X127" s="471">
        <v>0</v>
      </c>
      <c r="Y127" s="471">
        <v>0</v>
      </c>
      <c r="Z127" s="471">
        <v>580</v>
      </c>
      <c r="AA127" s="471">
        <v>82.857142857142861</v>
      </c>
      <c r="AB127" s="471">
        <v>72.999999999999858</v>
      </c>
      <c r="AC127" s="471">
        <v>140.36974789915968</v>
      </c>
      <c r="AD127" s="471">
        <v>0</v>
      </c>
      <c r="AE127" s="471">
        <v>0</v>
      </c>
      <c r="AF127" s="471">
        <v>187.32297063903269</v>
      </c>
      <c r="AG127" s="471">
        <v>70.120898100172965</v>
      </c>
      <c r="AH127" s="471">
        <v>39.067357512953386</v>
      </c>
      <c r="AI127" s="471">
        <v>103.17789291882538</v>
      </c>
      <c r="AJ127" s="471">
        <v>81.139896373057113</v>
      </c>
      <c r="AK127" s="471">
        <v>99.170984455958418</v>
      </c>
      <c r="AL127" s="471">
        <v>0</v>
      </c>
      <c r="AM127" s="471">
        <v>0</v>
      </c>
      <c r="AN127" s="471">
        <v>0</v>
      </c>
      <c r="AO127" s="471">
        <v>0</v>
      </c>
      <c r="AP127" s="471">
        <v>0</v>
      </c>
      <c r="AQ127" s="471">
        <v>0</v>
      </c>
      <c r="AR127" s="471">
        <v>0</v>
      </c>
      <c r="AS127" s="471">
        <v>0</v>
      </c>
      <c r="AT127" s="471">
        <v>4.53125</v>
      </c>
      <c r="AU127" s="471">
        <v>11.328125</v>
      </c>
      <c r="AV127" s="471">
        <v>24.921875</v>
      </c>
      <c r="AW127" s="471">
        <v>0</v>
      </c>
      <c r="AX127" s="471">
        <v>0</v>
      </c>
      <c r="AY127" s="471">
        <v>0</v>
      </c>
      <c r="AZ127" s="471">
        <v>2.9243697478991599</v>
      </c>
      <c r="BA127" s="471">
        <v>201.69696969696972</v>
      </c>
      <c r="BB127" s="471">
        <v>228.4848484848485</v>
      </c>
      <c r="BC127" s="471">
        <v>0</v>
      </c>
      <c r="BD127" s="471">
        <v>0</v>
      </c>
      <c r="BE127" s="471">
        <v>0</v>
      </c>
      <c r="BF127" s="471">
        <v>0</v>
      </c>
      <c r="BG127" s="471">
        <v>0</v>
      </c>
      <c r="BH127" s="471">
        <v>0</v>
      </c>
      <c r="BI127" s="471">
        <v>0</v>
      </c>
      <c r="BJ127" s="471">
        <v>0.48256786559405901</v>
      </c>
      <c r="BK127" s="471">
        <v>0</v>
      </c>
      <c r="BL127" s="471">
        <v>0</v>
      </c>
      <c r="BM127" s="471">
        <v>1</v>
      </c>
      <c r="BN127" s="471">
        <v>0</v>
      </c>
      <c r="BO127" s="284"/>
      <c r="BP127" s="284"/>
      <c r="BQ127" s="284"/>
      <c r="BS127" s="471">
        <v>580</v>
      </c>
    </row>
    <row r="128" spans="1:71" ht="15" hidden="1" x14ac:dyDescent="0.25">
      <c r="A128" s="467">
        <v>411</v>
      </c>
      <c r="B128" s="467">
        <v>136316</v>
      </c>
      <c r="C128" s="467">
        <v>9352003</v>
      </c>
      <c r="D128" s="468" t="s">
        <v>336</v>
      </c>
      <c r="E128" s="469" t="s">
        <v>40</v>
      </c>
      <c r="F128" s="470" t="s">
        <v>710</v>
      </c>
      <c r="G128" s="471">
        <v>1</v>
      </c>
      <c r="H128" s="471">
        <v>0</v>
      </c>
      <c r="I128" s="471">
        <v>0</v>
      </c>
      <c r="J128" s="471">
        <v>7</v>
      </c>
      <c r="K128" s="471">
        <v>0</v>
      </c>
      <c r="L128" s="471">
        <v>0</v>
      </c>
      <c r="M128" s="471">
        <v>0</v>
      </c>
      <c r="N128" s="471">
        <v>344</v>
      </c>
      <c r="O128" s="471">
        <v>344</v>
      </c>
      <c r="P128" s="471">
        <v>56</v>
      </c>
      <c r="Q128" s="471">
        <v>288</v>
      </c>
      <c r="R128" s="471">
        <v>0</v>
      </c>
      <c r="S128" s="471">
        <v>0</v>
      </c>
      <c r="T128" s="471">
        <v>0</v>
      </c>
      <c r="U128" s="471">
        <v>0</v>
      </c>
      <c r="V128" s="471">
        <v>0</v>
      </c>
      <c r="W128" s="471">
        <v>0</v>
      </c>
      <c r="X128" s="471">
        <v>0</v>
      </c>
      <c r="Y128" s="471">
        <v>0</v>
      </c>
      <c r="Z128" s="471">
        <v>344</v>
      </c>
      <c r="AA128" s="471">
        <v>49.142857142857146</v>
      </c>
      <c r="AB128" s="471">
        <v>44.999999999999964</v>
      </c>
      <c r="AC128" s="471">
        <v>59.38095238095238</v>
      </c>
      <c r="AD128" s="471">
        <v>0</v>
      </c>
      <c r="AE128" s="471">
        <v>0</v>
      </c>
      <c r="AF128" s="471">
        <v>245.71428571428561</v>
      </c>
      <c r="AG128" s="471">
        <v>98.285714285714377</v>
      </c>
      <c r="AH128" s="471">
        <v>0</v>
      </c>
      <c r="AI128" s="471">
        <v>0</v>
      </c>
      <c r="AJ128" s="471">
        <v>0</v>
      </c>
      <c r="AK128" s="471">
        <v>0</v>
      </c>
      <c r="AL128" s="471">
        <v>0</v>
      </c>
      <c r="AM128" s="471">
        <v>0</v>
      </c>
      <c r="AN128" s="471">
        <v>0</v>
      </c>
      <c r="AO128" s="471">
        <v>0</v>
      </c>
      <c r="AP128" s="471">
        <v>0</v>
      </c>
      <c r="AQ128" s="471">
        <v>0</v>
      </c>
      <c r="AR128" s="471">
        <v>0</v>
      </c>
      <c r="AS128" s="471">
        <v>0</v>
      </c>
      <c r="AT128" s="471">
        <v>10.75</v>
      </c>
      <c r="AU128" s="471">
        <v>21.5</v>
      </c>
      <c r="AV128" s="471">
        <v>28.666666666666657</v>
      </c>
      <c r="AW128" s="471">
        <v>0</v>
      </c>
      <c r="AX128" s="471">
        <v>0</v>
      </c>
      <c r="AY128" s="471">
        <v>0</v>
      </c>
      <c r="AZ128" s="471">
        <v>1.0238095238095237</v>
      </c>
      <c r="BA128" s="471">
        <v>89.269372693726851</v>
      </c>
      <c r="BB128" s="471">
        <v>106.62730627306263</v>
      </c>
      <c r="BC128" s="471">
        <v>0</v>
      </c>
      <c r="BD128" s="471">
        <v>0</v>
      </c>
      <c r="BE128" s="471">
        <v>0</v>
      </c>
      <c r="BF128" s="471">
        <v>0</v>
      </c>
      <c r="BG128" s="471">
        <v>0</v>
      </c>
      <c r="BH128" s="471">
        <v>0</v>
      </c>
      <c r="BI128" s="471">
        <v>0</v>
      </c>
      <c r="BJ128" s="471">
        <v>0.72583274403409104</v>
      </c>
      <c r="BK128" s="471">
        <v>0</v>
      </c>
      <c r="BL128" s="471">
        <v>0</v>
      </c>
      <c r="BM128" s="471">
        <v>1</v>
      </c>
      <c r="BN128" s="471">
        <v>0</v>
      </c>
      <c r="BO128" s="284"/>
      <c r="BP128" s="284"/>
      <c r="BQ128" s="284"/>
      <c r="BS128" s="471">
        <v>344</v>
      </c>
    </row>
    <row r="129" spans="1:71" ht="15" hidden="1" x14ac:dyDescent="0.25">
      <c r="A129" s="467">
        <v>73</v>
      </c>
      <c r="B129" s="467">
        <v>139804</v>
      </c>
      <c r="C129" s="467">
        <v>9352006</v>
      </c>
      <c r="D129" s="468" t="s">
        <v>476</v>
      </c>
      <c r="E129" s="469" t="s">
        <v>40</v>
      </c>
      <c r="F129" s="470" t="s">
        <v>710</v>
      </c>
      <c r="G129" s="471">
        <v>1</v>
      </c>
      <c r="H129" s="471">
        <v>0</v>
      </c>
      <c r="I129" s="471">
        <v>0</v>
      </c>
      <c r="J129" s="471">
        <v>7</v>
      </c>
      <c r="K129" s="471">
        <v>0</v>
      </c>
      <c r="L129" s="471">
        <v>0</v>
      </c>
      <c r="M129" s="471">
        <v>0</v>
      </c>
      <c r="N129" s="471">
        <v>206</v>
      </c>
      <c r="O129" s="471">
        <v>206</v>
      </c>
      <c r="P129" s="471">
        <v>30</v>
      </c>
      <c r="Q129" s="471">
        <v>176</v>
      </c>
      <c r="R129" s="471">
        <v>0</v>
      </c>
      <c r="S129" s="471">
        <v>0</v>
      </c>
      <c r="T129" s="471">
        <v>0</v>
      </c>
      <c r="U129" s="471">
        <v>0</v>
      </c>
      <c r="V129" s="471">
        <v>0</v>
      </c>
      <c r="W129" s="471">
        <v>0</v>
      </c>
      <c r="X129" s="471">
        <v>0</v>
      </c>
      <c r="Y129" s="471">
        <v>0</v>
      </c>
      <c r="Z129" s="471">
        <v>206</v>
      </c>
      <c r="AA129" s="471">
        <v>29.428571428571427</v>
      </c>
      <c r="AB129" s="471">
        <v>70.999999999999943</v>
      </c>
      <c r="AC129" s="471">
        <v>100.53588516746412</v>
      </c>
      <c r="AD129" s="471">
        <v>0</v>
      </c>
      <c r="AE129" s="471">
        <v>0</v>
      </c>
      <c r="AF129" s="471">
        <v>50.00000000000005</v>
      </c>
      <c r="AG129" s="471">
        <v>46.99999999999995</v>
      </c>
      <c r="AH129" s="471">
        <v>5.0000000000000053</v>
      </c>
      <c r="AI129" s="471">
        <v>25.000000000000025</v>
      </c>
      <c r="AJ129" s="471">
        <v>28.999999999999957</v>
      </c>
      <c r="AK129" s="471">
        <v>49.000000000000021</v>
      </c>
      <c r="AL129" s="471">
        <v>0.999999999999999</v>
      </c>
      <c r="AM129" s="471">
        <v>0</v>
      </c>
      <c r="AN129" s="471">
        <v>0</v>
      </c>
      <c r="AO129" s="471">
        <v>0</v>
      </c>
      <c r="AP129" s="471">
        <v>0</v>
      </c>
      <c r="AQ129" s="471">
        <v>0</v>
      </c>
      <c r="AR129" s="471">
        <v>0</v>
      </c>
      <c r="AS129" s="471">
        <v>0</v>
      </c>
      <c r="AT129" s="471">
        <v>1.1704545454545452</v>
      </c>
      <c r="AU129" s="471">
        <v>4.6818181818181763</v>
      </c>
      <c r="AV129" s="471">
        <v>10.534090909090901</v>
      </c>
      <c r="AW129" s="471">
        <v>0</v>
      </c>
      <c r="AX129" s="471">
        <v>0</v>
      </c>
      <c r="AY129" s="471">
        <v>0</v>
      </c>
      <c r="AZ129" s="471">
        <v>0.98564593301435399</v>
      </c>
      <c r="BA129" s="471">
        <v>70.816568047337199</v>
      </c>
      <c r="BB129" s="471">
        <v>82.887573964496951</v>
      </c>
      <c r="BC129" s="471">
        <v>0</v>
      </c>
      <c r="BD129" s="471">
        <v>0</v>
      </c>
      <c r="BE129" s="471">
        <v>0</v>
      </c>
      <c r="BF129" s="471">
        <v>0</v>
      </c>
      <c r="BG129" s="471">
        <v>0</v>
      </c>
      <c r="BH129" s="471">
        <v>5.4000000000000616</v>
      </c>
      <c r="BI129" s="471">
        <v>0</v>
      </c>
      <c r="BJ129" s="471">
        <v>0.43076810085714301</v>
      </c>
      <c r="BK129" s="471">
        <v>0</v>
      </c>
      <c r="BL129" s="471">
        <v>0</v>
      </c>
      <c r="BM129" s="471">
        <v>1</v>
      </c>
      <c r="BN129" s="471">
        <v>0</v>
      </c>
      <c r="BO129" s="284"/>
      <c r="BP129" s="284"/>
      <c r="BQ129" s="284"/>
      <c r="BS129" s="471">
        <v>206</v>
      </c>
    </row>
    <row r="130" spans="1:71" ht="15" hidden="1" x14ac:dyDescent="0.25">
      <c r="A130" s="467">
        <v>453</v>
      </c>
      <c r="B130" s="467">
        <v>140044</v>
      </c>
      <c r="C130" s="467">
        <v>9352010</v>
      </c>
      <c r="D130" s="468" t="s">
        <v>1259</v>
      </c>
      <c r="E130" s="469" t="s">
        <v>40</v>
      </c>
      <c r="F130" s="470" t="s">
        <v>710</v>
      </c>
      <c r="G130" s="471">
        <v>1</v>
      </c>
      <c r="H130" s="471">
        <v>0</v>
      </c>
      <c r="I130" s="471">
        <v>0</v>
      </c>
      <c r="J130" s="471">
        <v>7</v>
      </c>
      <c r="K130" s="471">
        <v>0</v>
      </c>
      <c r="L130" s="471">
        <v>0</v>
      </c>
      <c r="M130" s="471">
        <v>0</v>
      </c>
      <c r="N130" s="471">
        <v>399</v>
      </c>
      <c r="O130" s="471">
        <v>399</v>
      </c>
      <c r="P130" s="471">
        <v>49</v>
      </c>
      <c r="Q130" s="471">
        <v>350</v>
      </c>
      <c r="R130" s="471">
        <v>0</v>
      </c>
      <c r="S130" s="471">
        <v>0</v>
      </c>
      <c r="T130" s="471">
        <v>0</v>
      </c>
      <c r="U130" s="471">
        <v>0</v>
      </c>
      <c r="V130" s="471">
        <v>0</v>
      </c>
      <c r="W130" s="471">
        <v>0</v>
      </c>
      <c r="X130" s="471">
        <v>0</v>
      </c>
      <c r="Y130" s="471">
        <v>0</v>
      </c>
      <c r="Z130" s="471">
        <v>399</v>
      </c>
      <c r="AA130" s="471">
        <v>57</v>
      </c>
      <c r="AB130" s="471">
        <v>55.999999999999822</v>
      </c>
      <c r="AC130" s="471">
        <v>77.288135593220332</v>
      </c>
      <c r="AD130" s="471">
        <v>0</v>
      </c>
      <c r="AE130" s="471">
        <v>0</v>
      </c>
      <c r="AF130" s="471">
        <v>363.00000000000017</v>
      </c>
      <c r="AG130" s="471">
        <v>29.999999999999986</v>
      </c>
      <c r="AH130" s="471">
        <v>5.9999999999999973</v>
      </c>
      <c r="AI130" s="471">
        <v>0</v>
      </c>
      <c r="AJ130" s="471">
        <v>0</v>
      </c>
      <c r="AK130" s="471">
        <v>0</v>
      </c>
      <c r="AL130" s="471">
        <v>0</v>
      </c>
      <c r="AM130" s="471">
        <v>0</v>
      </c>
      <c r="AN130" s="471">
        <v>0</v>
      </c>
      <c r="AO130" s="471">
        <v>0</v>
      </c>
      <c r="AP130" s="471">
        <v>0</v>
      </c>
      <c r="AQ130" s="471">
        <v>0</v>
      </c>
      <c r="AR130" s="471">
        <v>0</v>
      </c>
      <c r="AS130" s="471">
        <v>0</v>
      </c>
      <c r="AT130" s="471">
        <v>12.53999999999999</v>
      </c>
      <c r="AU130" s="471">
        <v>23.939999999999998</v>
      </c>
      <c r="AV130" s="471">
        <v>35.340000000000011</v>
      </c>
      <c r="AW130" s="471">
        <v>0</v>
      </c>
      <c r="AX130" s="471">
        <v>0</v>
      </c>
      <c r="AY130" s="471">
        <v>0</v>
      </c>
      <c r="AZ130" s="471">
        <v>0</v>
      </c>
      <c r="BA130" s="471">
        <v>132.93768545994055</v>
      </c>
      <c r="BB130" s="471">
        <v>151.54896142433225</v>
      </c>
      <c r="BC130" s="471">
        <v>0</v>
      </c>
      <c r="BD130" s="471">
        <v>0</v>
      </c>
      <c r="BE130" s="471">
        <v>0</v>
      </c>
      <c r="BF130" s="471">
        <v>0</v>
      </c>
      <c r="BG130" s="471">
        <v>0</v>
      </c>
      <c r="BH130" s="471">
        <v>0</v>
      </c>
      <c r="BI130" s="471">
        <v>0</v>
      </c>
      <c r="BJ130" s="471">
        <v>0.47004149902597397</v>
      </c>
      <c r="BK130" s="471">
        <v>0</v>
      </c>
      <c r="BL130" s="471">
        <v>0</v>
      </c>
      <c r="BM130" s="471">
        <v>1</v>
      </c>
      <c r="BN130" s="471">
        <v>0</v>
      </c>
      <c r="BO130" s="284"/>
      <c r="BP130" s="284"/>
      <c r="BQ130" s="284"/>
      <c r="BS130" s="471">
        <v>399</v>
      </c>
    </row>
    <row r="131" spans="1:71" ht="15" hidden="1" x14ac:dyDescent="0.25">
      <c r="A131" s="467">
        <v>61</v>
      </c>
      <c r="B131" s="467">
        <v>140573</v>
      </c>
      <c r="C131" s="467">
        <v>9352014</v>
      </c>
      <c r="D131" s="468" t="s">
        <v>551</v>
      </c>
      <c r="E131" s="469" t="s">
        <v>40</v>
      </c>
      <c r="F131" s="470" t="s">
        <v>710</v>
      </c>
      <c r="G131" s="471">
        <v>1</v>
      </c>
      <c r="H131" s="471">
        <v>0</v>
      </c>
      <c r="I131" s="471">
        <v>0</v>
      </c>
      <c r="J131" s="471">
        <v>7</v>
      </c>
      <c r="K131" s="471">
        <v>0</v>
      </c>
      <c r="L131" s="471">
        <v>0</v>
      </c>
      <c r="M131" s="471">
        <v>0</v>
      </c>
      <c r="N131" s="471">
        <v>396</v>
      </c>
      <c r="O131" s="471">
        <v>396</v>
      </c>
      <c r="P131" s="471">
        <v>54</v>
      </c>
      <c r="Q131" s="471">
        <v>342</v>
      </c>
      <c r="R131" s="471">
        <v>0</v>
      </c>
      <c r="S131" s="471">
        <v>0</v>
      </c>
      <c r="T131" s="471">
        <v>0</v>
      </c>
      <c r="U131" s="471">
        <v>0</v>
      </c>
      <c r="V131" s="471">
        <v>0</v>
      </c>
      <c r="W131" s="471">
        <v>0</v>
      </c>
      <c r="X131" s="471">
        <v>0</v>
      </c>
      <c r="Y131" s="471">
        <v>0</v>
      </c>
      <c r="Z131" s="471">
        <v>396</v>
      </c>
      <c r="AA131" s="471">
        <v>56.571428571428569</v>
      </c>
      <c r="AB131" s="471">
        <v>165.00000000000014</v>
      </c>
      <c r="AC131" s="471">
        <v>201.97989949748745</v>
      </c>
      <c r="AD131" s="471">
        <v>0</v>
      </c>
      <c r="AE131" s="471">
        <v>0</v>
      </c>
      <c r="AF131" s="471">
        <v>20.999999999999986</v>
      </c>
      <c r="AG131" s="471">
        <v>85.999999999999929</v>
      </c>
      <c r="AH131" s="471">
        <v>8.9999999999999893</v>
      </c>
      <c r="AI131" s="471">
        <v>59.000000000000007</v>
      </c>
      <c r="AJ131" s="471">
        <v>121.00000000000018</v>
      </c>
      <c r="AK131" s="471">
        <v>93.000000000000057</v>
      </c>
      <c r="AL131" s="471">
        <v>7.0000000000000098</v>
      </c>
      <c r="AM131" s="471">
        <v>0</v>
      </c>
      <c r="AN131" s="471">
        <v>0</v>
      </c>
      <c r="AO131" s="471">
        <v>0</v>
      </c>
      <c r="AP131" s="471">
        <v>0</v>
      </c>
      <c r="AQ131" s="471">
        <v>0</v>
      </c>
      <c r="AR131" s="471">
        <v>0</v>
      </c>
      <c r="AS131" s="471">
        <v>0</v>
      </c>
      <c r="AT131" s="471">
        <v>3.4736842105263142</v>
      </c>
      <c r="AU131" s="471">
        <v>6.9473684210526283</v>
      </c>
      <c r="AV131" s="471">
        <v>13.894736842105257</v>
      </c>
      <c r="AW131" s="471">
        <v>0</v>
      </c>
      <c r="AX131" s="471">
        <v>0</v>
      </c>
      <c r="AY131" s="471">
        <v>0</v>
      </c>
      <c r="AZ131" s="471">
        <v>3.9798994974874371</v>
      </c>
      <c r="BA131" s="471">
        <v>139.10091743119253</v>
      </c>
      <c r="BB131" s="471">
        <v>161.06422018348607</v>
      </c>
      <c r="BC131" s="471">
        <v>0</v>
      </c>
      <c r="BD131" s="471">
        <v>0</v>
      </c>
      <c r="BE131" s="471">
        <v>0</v>
      </c>
      <c r="BF131" s="471">
        <v>0</v>
      </c>
      <c r="BG131" s="471">
        <v>0</v>
      </c>
      <c r="BH131" s="471">
        <v>16.399999999999832</v>
      </c>
      <c r="BI131" s="471">
        <v>0</v>
      </c>
      <c r="BJ131" s="471">
        <v>0.33109253888888901</v>
      </c>
      <c r="BK131" s="471">
        <v>0</v>
      </c>
      <c r="BL131" s="471">
        <v>0</v>
      </c>
      <c r="BM131" s="471">
        <v>1</v>
      </c>
      <c r="BN131" s="471">
        <v>0</v>
      </c>
      <c r="BO131" s="284"/>
      <c r="BP131" s="284"/>
      <c r="BQ131" s="284"/>
      <c r="BS131" s="471">
        <v>396</v>
      </c>
    </row>
    <row r="132" spans="1:71" ht="15" hidden="1" x14ac:dyDescent="0.25">
      <c r="A132" s="467">
        <v>292</v>
      </c>
      <c r="B132" s="467">
        <v>140822</v>
      </c>
      <c r="C132" s="467">
        <v>9352017</v>
      </c>
      <c r="D132" s="468" t="s">
        <v>283</v>
      </c>
      <c r="E132" s="469" t="s">
        <v>40</v>
      </c>
      <c r="F132" s="470" t="s">
        <v>710</v>
      </c>
      <c r="G132" s="471">
        <v>1</v>
      </c>
      <c r="H132" s="471">
        <v>0</v>
      </c>
      <c r="I132" s="471">
        <v>0</v>
      </c>
      <c r="J132" s="471">
        <v>7</v>
      </c>
      <c r="K132" s="471">
        <v>0</v>
      </c>
      <c r="L132" s="471">
        <v>0</v>
      </c>
      <c r="M132" s="471">
        <v>0</v>
      </c>
      <c r="N132" s="471">
        <v>653</v>
      </c>
      <c r="O132" s="471">
        <v>653</v>
      </c>
      <c r="P132" s="471">
        <v>90</v>
      </c>
      <c r="Q132" s="471">
        <v>563</v>
      </c>
      <c r="R132" s="471">
        <v>0</v>
      </c>
      <c r="S132" s="471">
        <v>0</v>
      </c>
      <c r="T132" s="471">
        <v>0</v>
      </c>
      <c r="U132" s="471">
        <v>0</v>
      </c>
      <c r="V132" s="471">
        <v>0</v>
      </c>
      <c r="W132" s="471">
        <v>0</v>
      </c>
      <c r="X132" s="471">
        <v>0</v>
      </c>
      <c r="Y132" s="471">
        <v>0</v>
      </c>
      <c r="Z132" s="471">
        <v>653</v>
      </c>
      <c r="AA132" s="471">
        <v>93.285714285714292</v>
      </c>
      <c r="AB132" s="471">
        <v>43.000000000000007</v>
      </c>
      <c r="AC132" s="471">
        <v>93.862442040185471</v>
      </c>
      <c r="AD132" s="471">
        <v>0</v>
      </c>
      <c r="AE132" s="471">
        <v>0</v>
      </c>
      <c r="AF132" s="471">
        <v>587.80030721966193</v>
      </c>
      <c r="AG132" s="471">
        <v>35.10752688172046</v>
      </c>
      <c r="AH132" s="471">
        <v>12.036866359447002</v>
      </c>
      <c r="AI132" s="471">
        <v>11.033794162826393</v>
      </c>
      <c r="AJ132" s="471">
        <v>7.0215053763440789</v>
      </c>
      <c r="AK132" s="471">
        <v>0</v>
      </c>
      <c r="AL132" s="471">
        <v>0</v>
      </c>
      <c r="AM132" s="471">
        <v>0</v>
      </c>
      <c r="AN132" s="471">
        <v>0</v>
      </c>
      <c r="AO132" s="471">
        <v>0</v>
      </c>
      <c r="AP132" s="471">
        <v>0</v>
      </c>
      <c r="AQ132" s="471">
        <v>0</v>
      </c>
      <c r="AR132" s="471">
        <v>0</v>
      </c>
      <c r="AS132" s="471">
        <v>0</v>
      </c>
      <c r="AT132" s="471">
        <v>24.357015985790387</v>
      </c>
      <c r="AU132" s="471">
        <v>46.394316163410316</v>
      </c>
      <c r="AV132" s="471">
        <v>63.792184724689186</v>
      </c>
      <c r="AW132" s="471">
        <v>0</v>
      </c>
      <c r="AX132" s="471">
        <v>0</v>
      </c>
      <c r="AY132" s="471">
        <v>0</v>
      </c>
      <c r="AZ132" s="471">
        <v>1.009273570324575</v>
      </c>
      <c r="BA132" s="471">
        <v>206.25794392523372</v>
      </c>
      <c r="BB132" s="471">
        <v>239.22990654205614</v>
      </c>
      <c r="BC132" s="471">
        <v>0</v>
      </c>
      <c r="BD132" s="471">
        <v>0</v>
      </c>
      <c r="BE132" s="471">
        <v>0</v>
      </c>
      <c r="BF132" s="471">
        <v>0</v>
      </c>
      <c r="BG132" s="471">
        <v>0</v>
      </c>
      <c r="BH132" s="471">
        <v>0</v>
      </c>
      <c r="BI132" s="471">
        <v>0</v>
      </c>
      <c r="BJ132" s="471">
        <v>0.43076260061538502</v>
      </c>
      <c r="BK132" s="471">
        <v>0</v>
      </c>
      <c r="BL132" s="471">
        <v>0</v>
      </c>
      <c r="BM132" s="471">
        <v>1</v>
      </c>
      <c r="BN132" s="471">
        <v>0</v>
      </c>
      <c r="BO132" s="284"/>
      <c r="BP132" s="284"/>
      <c r="BQ132" s="284"/>
      <c r="BS132" s="471">
        <v>653</v>
      </c>
    </row>
    <row r="133" spans="1:71" ht="15" hidden="1" x14ac:dyDescent="0.25">
      <c r="A133" s="467">
        <v>484</v>
      </c>
      <c r="B133" s="467">
        <v>142993</v>
      </c>
      <c r="C133" s="467">
        <v>9352022</v>
      </c>
      <c r="D133" s="468" t="s">
        <v>1407</v>
      </c>
      <c r="E133" s="469" t="s">
        <v>40</v>
      </c>
      <c r="F133" s="470" t="s">
        <v>710</v>
      </c>
      <c r="G133" s="471">
        <v>1</v>
      </c>
      <c r="H133" s="471">
        <v>0</v>
      </c>
      <c r="I133" s="471">
        <v>0</v>
      </c>
      <c r="J133" s="471">
        <v>7</v>
      </c>
      <c r="K133" s="471">
        <v>0</v>
      </c>
      <c r="L133" s="471">
        <v>0</v>
      </c>
      <c r="M133" s="471">
        <v>0</v>
      </c>
      <c r="N133" s="471">
        <v>239</v>
      </c>
      <c r="O133" s="471">
        <v>239</v>
      </c>
      <c r="P133" s="471">
        <v>30</v>
      </c>
      <c r="Q133" s="471">
        <v>209</v>
      </c>
      <c r="R133" s="471">
        <v>0</v>
      </c>
      <c r="S133" s="471">
        <v>0</v>
      </c>
      <c r="T133" s="471">
        <v>0</v>
      </c>
      <c r="U133" s="471">
        <v>0</v>
      </c>
      <c r="V133" s="471">
        <v>0</v>
      </c>
      <c r="W133" s="471">
        <v>0</v>
      </c>
      <c r="X133" s="471">
        <v>0</v>
      </c>
      <c r="Y133" s="471">
        <v>0</v>
      </c>
      <c r="Z133" s="471">
        <v>239</v>
      </c>
      <c r="AA133" s="471">
        <v>34.142857142857146</v>
      </c>
      <c r="AB133" s="471">
        <v>27.999999999999961</v>
      </c>
      <c r="AC133" s="471">
        <v>57.045267489711932</v>
      </c>
      <c r="AD133" s="471">
        <v>0</v>
      </c>
      <c r="AE133" s="471">
        <v>0</v>
      </c>
      <c r="AF133" s="471">
        <v>211.00000000000003</v>
      </c>
      <c r="AG133" s="471">
        <v>25.999999999999979</v>
      </c>
      <c r="AH133" s="471">
        <v>0</v>
      </c>
      <c r="AI133" s="471">
        <v>1.9999999999999989</v>
      </c>
      <c r="AJ133" s="471">
        <v>0</v>
      </c>
      <c r="AK133" s="471">
        <v>0</v>
      </c>
      <c r="AL133" s="471">
        <v>0</v>
      </c>
      <c r="AM133" s="471">
        <v>0</v>
      </c>
      <c r="AN133" s="471">
        <v>0</v>
      </c>
      <c r="AO133" s="471">
        <v>0</v>
      </c>
      <c r="AP133" s="471">
        <v>0</v>
      </c>
      <c r="AQ133" s="471">
        <v>0</v>
      </c>
      <c r="AR133" s="471">
        <v>0</v>
      </c>
      <c r="AS133" s="471">
        <v>0</v>
      </c>
      <c r="AT133" s="471">
        <v>21.727272727272723</v>
      </c>
      <c r="AU133" s="471">
        <v>48.028708133971278</v>
      </c>
      <c r="AV133" s="471">
        <v>60.60765550239222</v>
      </c>
      <c r="AW133" s="471">
        <v>0</v>
      </c>
      <c r="AX133" s="471">
        <v>0</v>
      </c>
      <c r="AY133" s="471">
        <v>0</v>
      </c>
      <c r="AZ133" s="471">
        <v>0.98353909465020584</v>
      </c>
      <c r="BA133" s="471">
        <v>81.340540540540502</v>
      </c>
      <c r="BB133" s="471">
        <v>93.016216216216165</v>
      </c>
      <c r="BC133" s="471">
        <v>0</v>
      </c>
      <c r="BD133" s="471">
        <v>0</v>
      </c>
      <c r="BE133" s="471">
        <v>0</v>
      </c>
      <c r="BF133" s="471">
        <v>0</v>
      </c>
      <c r="BG133" s="471">
        <v>0</v>
      </c>
      <c r="BH133" s="471">
        <v>2.099999999999977</v>
      </c>
      <c r="BI133" s="471">
        <v>0</v>
      </c>
      <c r="BJ133" s="471">
        <v>0.68755899491018002</v>
      </c>
      <c r="BK133" s="471">
        <v>0</v>
      </c>
      <c r="BL133" s="471">
        <v>0</v>
      </c>
      <c r="BM133" s="471">
        <v>1</v>
      </c>
      <c r="BN133" s="471">
        <v>0</v>
      </c>
      <c r="BO133" s="284"/>
      <c r="BP133" s="284"/>
      <c r="BQ133" s="284"/>
      <c r="BS133" s="471">
        <v>239</v>
      </c>
    </row>
    <row r="134" spans="1:71" ht="15" hidden="1" x14ac:dyDescent="0.25">
      <c r="A134" s="467">
        <v>77</v>
      </c>
      <c r="B134" s="467">
        <v>140823</v>
      </c>
      <c r="C134" s="467">
        <v>9352025</v>
      </c>
      <c r="D134" s="468" t="s">
        <v>187</v>
      </c>
      <c r="E134" s="469" t="s">
        <v>40</v>
      </c>
      <c r="F134" s="470" t="s">
        <v>710</v>
      </c>
      <c r="G134" s="471">
        <v>1</v>
      </c>
      <c r="H134" s="471">
        <v>0</v>
      </c>
      <c r="I134" s="471">
        <v>0</v>
      </c>
      <c r="J134" s="471">
        <v>7</v>
      </c>
      <c r="K134" s="471">
        <v>0</v>
      </c>
      <c r="L134" s="471">
        <v>0</v>
      </c>
      <c r="M134" s="471">
        <v>0</v>
      </c>
      <c r="N134" s="471">
        <v>300</v>
      </c>
      <c r="O134" s="471">
        <v>300</v>
      </c>
      <c r="P134" s="471">
        <v>45</v>
      </c>
      <c r="Q134" s="471">
        <v>255</v>
      </c>
      <c r="R134" s="471">
        <v>0</v>
      </c>
      <c r="S134" s="471">
        <v>0</v>
      </c>
      <c r="T134" s="471">
        <v>0</v>
      </c>
      <c r="U134" s="471">
        <v>0</v>
      </c>
      <c r="V134" s="471">
        <v>0</v>
      </c>
      <c r="W134" s="471">
        <v>0</v>
      </c>
      <c r="X134" s="471">
        <v>0</v>
      </c>
      <c r="Y134" s="471">
        <v>0</v>
      </c>
      <c r="Z134" s="471">
        <v>300</v>
      </c>
      <c r="AA134" s="471">
        <v>42.857142857142854</v>
      </c>
      <c r="AB134" s="471">
        <v>57.999999999999901</v>
      </c>
      <c r="AC134" s="471">
        <v>65.217391304347828</v>
      </c>
      <c r="AD134" s="471">
        <v>0</v>
      </c>
      <c r="AE134" s="471">
        <v>0</v>
      </c>
      <c r="AF134" s="471">
        <v>174.16107382550339</v>
      </c>
      <c r="AG134" s="471">
        <v>19.1275167785235</v>
      </c>
      <c r="AH134" s="471">
        <v>0</v>
      </c>
      <c r="AI134" s="471">
        <v>89.597315436241502</v>
      </c>
      <c r="AJ134" s="471">
        <v>6.0402684563758502</v>
      </c>
      <c r="AK134" s="471">
        <v>8.0536912751677807</v>
      </c>
      <c r="AL134" s="471">
        <v>3.02013422818791</v>
      </c>
      <c r="AM134" s="471">
        <v>0</v>
      </c>
      <c r="AN134" s="471">
        <v>0</v>
      </c>
      <c r="AO134" s="471">
        <v>0</v>
      </c>
      <c r="AP134" s="471">
        <v>0</v>
      </c>
      <c r="AQ134" s="471">
        <v>0</v>
      </c>
      <c r="AR134" s="471">
        <v>0</v>
      </c>
      <c r="AS134" s="471">
        <v>0</v>
      </c>
      <c r="AT134" s="471">
        <v>0</v>
      </c>
      <c r="AU134" s="471">
        <v>1.1764705882352942</v>
      </c>
      <c r="AV134" s="471">
        <v>1.1764705882352942</v>
      </c>
      <c r="AW134" s="471">
        <v>0</v>
      </c>
      <c r="AX134" s="471">
        <v>0</v>
      </c>
      <c r="AY134" s="471">
        <v>0</v>
      </c>
      <c r="AZ134" s="471">
        <v>0</v>
      </c>
      <c r="BA134" s="471">
        <v>94.743083003952677</v>
      </c>
      <c r="BB134" s="471">
        <v>111.4624505928855</v>
      </c>
      <c r="BC134" s="471">
        <v>0</v>
      </c>
      <c r="BD134" s="471">
        <v>0</v>
      </c>
      <c r="BE134" s="471">
        <v>0</v>
      </c>
      <c r="BF134" s="471">
        <v>0</v>
      </c>
      <c r="BG134" s="471">
        <v>0</v>
      </c>
      <c r="BH134" s="471">
        <v>0</v>
      </c>
      <c r="BI134" s="471">
        <v>0</v>
      </c>
      <c r="BJ134" s="471">
        <v>0.73106460644418902</v>
      </c>
      <c r="BK134" s="471">
        <v>0</v>
      </c>
      <c r="BL134" s="471">
        <v>0</v>
      </c>
      <c r="BM134" s="471">
        <v>1</v>
      </c>
      <c r="BN134" s="471">
        <v>0</v>
      </c>
      <c r="BO134" s="284"/>
      <c r="BP134" s="284"/>
      <c r="BQ134" s="284"/>
      <c r="BS134" s="471">
        <v>300</v>
      </c>
    </row>
    <row r="135" spans="1:71" ht="15" hidden="1" x14ac:dyDescent="0.25">
      <c r="A135" s="467">
        <v>267</v>
      </c>
      <c r="B135" s="467">
        <v>140887</v>
      </c>
      <c r="C135" s="467">
        <v>9352027</v>
      </c>
      <c r="D135" s="468" t="s">
        <v>1260</v>
      </c>
      <c r="E135" s="469" t="s">
        <v>40</v>
      </c>
      <c r="F135" s="470" t="s">
        <v>710</v>
      </c>
      <c r="G135" s="471">
        <v>1</v>
      </c>
      <c r="H135" s="471">
        <v>0</v>
      </c>
      <c r="I135" s="471">
        <v>0</v>
      </c>
      <c r="J135" s="471">
        <v>7</v>
      </c>
      <c r="K135" s="471">
        <v>0</v>
      </c>
      <c r="L135" s="471">
        <v>0</v>
      </c>
      <c r="M135" s="471">
        <v>0</v>
      </c>
      <c r="N135" s="471">
        <v>552</v>
      </c>
      <c r="O135" s="471">
        <v>552</v>
      </c>
      <c r="P135" s="471">
        <v>87</v>
      </c>
      <c r="Q135" s="471">
        <v>465</v>
      </c>
      <c r="R135" s="471">
        <v>0</v>
      </c>
      <c r="S135" s="471">
        <v>0</v>
      </c>
      <c r="T135" s="471">
        <v>0</v>
      </c>
      <c r="U135" s="471">
        <v>0</v>
      </c>
      <c r="V135" s="471">
        <v>0</v>
      </c>
      <c r="W135" s="471">
        <v>0</v>
      </c>
      <c r="X135" s="471">
        <v>0</v>
      </c>
      <c r="Y135" s="471">
        <v>0</v>
      </c>
      <c r="Z135" s="471">
        <v>552</v>
      </c>
      <c r="AA135" s="471">
        <v>78.857142857142861</v>
      </c>
      <c r="AB135" s="471">
        <v>90.000000000000242</v>
      </c>
      <c r="AC135" s="471">
        <v>186.03314917127074</v>
      </c>
      <c r="AD135" s="471">
        <v>0</v>
      </c>
      <c r="AE135" s="471">
        <v>0</v>
      </c>
      <c r="AF135" s="471">
        <v>78.141560798547886</v>
      </c>
      <c r="AG135" s="471">
        <v>17.030852994555353</v>
      </c>
      <c r="AH135" s="471">
        <v>145.26315789473676</v>
      </c>
      <c r="AI135" s="471">
        <v>118.21415607985458</v>
      </c>
      <c r="AJ135" s="471">
        <v>167.30308529945532</v>
      </c>
      <c r="AK135" s="471">
        <v>15.027223230489991</v>
      </c>
      <c r="AL135" s="471">
        <v>11.019963702359323</v>
      </c>
      <c r="AM135" s="471">
        <v>0</v>
      </c>
      <c r="AN135" s="471">
        <v>0</v>
      </c>
      <c r="AO135" s="471">
        <v>0</v>
      </c>
      <c r="AP135" s="471">
        <v>0</v>
      </c>
      <c r="AQ135" s="471">
        <v>0</v>
      </c>
      <c r="AR135" s="471">
        <v>0</v>
      </c>
      <c r="AS135" s="471">
        <v>0</v>
      </c>
      <c r="AT135" s="471">
        <v>89.032258064516029</v>
      </c>
      <c r="AU135" s="471">
        <v>146.01290322580644</v>
      </c>
      <c r="AV135" s="471">
        <v>210.1161290322583</v>
      </c>
      <c r="AW135" s="471">
        <v>0</v>
      </c>
      <c r="AX135" s="471">
        <v>0</v>
      </c>
      <c r="AY135" s="471">
        <v>0</v>
      </c>
      <c r="AZ135" s="471">
        <v>2.0331491712707184</v>
      </c>
      <c r="BA135" s="471">
        <v>208.53760445682443</v>
      </c>
      <c r="BB135" s="471">
        <v>247.55431754874644</v>
      </c>
      <c r="BC135" s="471">
        <v>0</v>
      </c>
      <c r="BD135" s="471">
        <v>0</v>
      </c>
      <c r="BE135" s="471">
        <v>0</v>
      </c>
      <c r="BF135" s="471">
        <v>0</v>
      </c>
      <c r="BG135" s="471">
        <v>0</v>
      </c>
      <c r="BH135" s="471">
        <v>48.799999999999848</v>
      </c>
      <c r="BI135" s="471">
        <v>0</v>
      </c>
      <c r="BJ135" s="471">
        <v>0.51866420330827101</v>
      </c>
      <c r="BK135" s="471">
        <v>0</v>
      </c>
      <c r="BL135" s="471">
        <v>0</v>
      </c>
      <c r="BM135" s="471">
        <v>1</v>
      </c>
      <c r="BN135" s="471">
        <v>0</v>
      </c>
      <c r="BO135" s="284"/>
      <c r="BP135" s="284"/>
      <c r="BQ135" s="284"/>
      <c r="BS135" s="471">
        <v>552</v>
      </c>
    </row>
    <row r="136" spans="1:71" ht="15" hidden="1" x14ac:dyDescent="0.25">
      <c r="A136" s="467">
        <v>423</v>
      </c>
      <c r="B136" s="467">
        <v>140998</v>
      </c>
      <c r="C136" s="467">
        <v>9352029</v>
      </c>
      <c r="D136" s="468" t="s">
        <v>346</v>
      </c>
      <c r="E136" s="469" t="s">
        <v>40</v>
      </c>
      <c r="F136" s="470" t="s">
        <v>710</v>
      </c>
      <c r="G136" s="471">
        <v>1</v>
      </c>
      <c r="H136" s="471">
        <v>0</v>
      </c>
      <c r="I136" s="471">
        <v>0</v>
      </c>
      <c r="J136" s="471">
        <v>5</v>
      </c>
      <c r="K136" s="471">
        <v>0</v>
      </c>
      <c r="L136" s="471">
        <v>0</v>
      </c>
      <c r="M136" s="471">
        <v>0</v>
      </c>
      <c r="N136" s="471">
        <v>255</v>
      </c>
      <c r="O136" s="471">
        <v>255</v>
      </c>
      <c r="P136" s="471">
        <v>50</v>
      </c>
      <c r="Q136" s="471">
        <v>205</v>
      </c>
      <c r="R136" s="471">
        <v>0</v>
      </c>
      <c r="S136" s="471">
        <v>0</v>
      </c>
      <c r="T136" s="471">
        <v>0</v>
      </c>
      <c r="U136" s="471">
        <v>0</v>
      </c>
      <c r="V136" s="471">
        <v>0</v>
      </c>
      <c r="W136" s="471">
        <v>0</v>
      </c>
      <c r="X136" s="471">
        <v>0</v>
      </c>
      <c r="Y136" s="471">
        <v>0</v>
      </c>
      <c r="Z136" s="471">
        <v>255</v>
      </c>
      <c r="AA136" s="471">
        <v>51</v>
      </c>
      <c r="AB136" s="471">
        <v>54.000000000000014</v>
      </c>
      <c r="AC136" s="471">
        <v>68.28451882845188</v>
      </c>
      <c r="AD136" s="471">
        <v>0</v>
      </c>
      <c r="AE136" s="471">
        <v>0</v>
      </c>
      <c r="AF136" s="471">
        <v>96.758893280632535</v>
      </c>
      <c r="AG136" s="471">
        <v>116.91699604743081</v>
      </c>
      <c r="AH136" s="471">
        <v>3.0237154150197569</v>
      </c>
      <c r="AI136" s="471">
        <v>38.300395256916985</v>
      </c>
      <c r="AJ136" s="471">
        <v>0</v>
      </c>
      <c r="AK136" s="471">
        <v>0</v>
      </c>
      <c r="AL136" s="471">
        <v>0</v>
      </c>
      <c r="AM136" s="471">
        <v>0</v>
      </c>
      <c r="AN136" s="471">
        <v>0</v>
      </c>
      <c r="AO136" s="471">
        <v>0</v>
      </c>
      <c r="AP136" s="471">
        <v>0</v>
      </c>
      <c r="AQ136" s="471">
        <v>0</v>
      </c>
      <c r="AR136" s="471">
        <v>0</v>
      </c>
      <c r="AS136" s="471">
        <v>0</v>
      </c>
      <c r="AT136" s="471">
        <v>6.2195121951219452</v>
      </c>
      <c r="AU136" s="471">
        <v>11.195121951219502</v>
      </c>
      <c r="AV136" s="471">
        <v>13.682926829268304</v>
      </c>
      <c r="AW136" s="471">
        <v>0</v>
      </c>
      <c r="AX136" s="471">
        <v>0</v>
      </c>
      <c r="AY136" s="471">
        <v>0</v>
      </c>
      <c r="AZ136" s="471">
        <v>1.0669456066945606</v>
      </c>
      <c r="BA136" s="471">
        <v>78.291457286432063</v>
      </c>
      <c r="BB136" s="471">
        <v>97.386934673366724</v>
      </c>
      <c r="BC136" s="471">
        <v>0</v>
      </c>
      <c r="BD136" s="471">
        <v>0</v>
      </c>
      <c r="BE136" s="471">
        <v>0</v>
      </c>
      <c r="BF136" s="471">
        <v>0</v>
      </c>
      <c r="BG136" s="471">
        <v>0</v>
      </c>
      <c r="BH136" s="471">
        <v>3.4999999999998885</v>
      </c>
      <c r="BI136" s="471">
        <v>0</v>
      </c>
      <c r="BJ136" s="471">
        <v>0.67538561229235905</v>
      </c>
      <c r="BK136" s="471">
        <v>0</v>
      </c>
      <c r="BL136" s="471">
        <v>0</v>
      </c>
      <c r="BM136" s="471">
        <v>1</v>
      </c>
      <c r="BN136" s="471">
        <v>0</v>
      </c>
      <c r="BO136" s="284"/>
      <c r="BP136" s="284"/>
      <c r="BQ136" s="284"/>
      <c r="BS136" s="471">
        <v>255</v>
      </c>
    </row>
    <row r="137" spans="1:71" ht="15" hidden="1" x14ac:dyDescent="0.25">
      <c r="A137" s="467">
        <v>521</v>
      </c>
      <c r="B137" s="467">
        <v>142995</v>
      </c>
      <c r="C137" s="467">
        <v>9352030</v>
      </c>
      <c r="D137" s="468" t="s">
        <v>1408</v>
      </c>
      <c r="E137" s="469" t="s">
        <v>40</v>
      </c>
      <c r="F137" s="470" t="s">
        <v>710</v>
      </c>
      <c r="G137" s="471">
        <v>1</v>
      </c>
      <c r="H137" s="471">
        <v>0</v>
      </c>
      <c r="I137" s="471">
        <v>0</v>
      </c>
      <c r="J137" s="471">
        <v>7</v>
      </c>
      <c r="K137" s="471">
        <v>0</v>
      </c>
      <c r="L137" s="471">
        <v>0</v>
      </c>
      <c r="M137" s="471">
        <v>0</v>
      </c>
      <c r="N137" s="471">
        <v>164</v>
      </c>
      <c r="O137" s="471">
        <v>164</v>
      </c>
      <c r="P137" s="471">
        <v>22</v>
      </c>
      <c r="Q137" s="471">
        <v>142</v>
      </c>
      <c r="R137" s="471">
        <v>0</v>
      </c>
      <c r="S137" s="471">
        <v>0</v>
      </c>
      <c r="T137" s="471">
        <v>0</v>
      </c>
      <c r="U137" s="471">
        <v>0</v>
      </c>
      <c r="V137" s="471">
        <v>0</v>
      </c>
      <c r="W137" s="471">
        <v>0</v>
      </c>
      <c r="X137" s="471">
        <v>0</v>
      </c>
      <c r="Y137" s="471">
        <v>0</v>
      </c>
      <c r="Z137" s="471">
        <v>164</v>
      </c>
      <c r="AA137" s="471">
        <v>23.428571428571427</v>
      </c>
      <c r="AB137" s="471">
        <v>14.000000000000004</v>
      </c>
      <c r="AC137" s="471">
        <v>14.000000000000004</v>
      </c>
      <c r="AD137" s="471">
        <v>0</v>
      </c>
      <c r="AE137" s="471">
        <v>0</v>
      </c>
      <c r="AF137" s="471">
        <v>162.99999999999997</v>
      </c>
      <c r="AG137" s="471">
        <v>1.0000000000000007</v>
      </c>
      <c r="AH137" s="471">
        <v>0</v>
      </c>
      <c r="AI137" s="471">
        <v>0</v>
      </c>
      <c r="AJ137" s="471">
        <v>0</v>
      </c>
      <c r="AK137" s="471">
        <v>0</v>
      </c>
      <c r="AL137" s="471">
        <v>0</v>
      </c>
      <c r="AM137" s="471">
        <v>0</v>
      </c>
      <c r="AN137" s="471">
        <v>0</v>
      </c>
      <c r="AO137" s="471">
        <v>0</v>
      </c>
      <c r="AP137" s="471">
        <v>0</v>
      </c>
      <c r="AQ137" s="471">
        <v>0</v>
      </c>
      <c r="AR137" s="471">
        <v>0</v>
      </c>
      <c r="AS137" s="471">
        <v>0</v>
      </c>
      <c r="AT137" s="471">
        <v>2.3098591549295739</v>
      </c>
      <c r="AU137" s="471">
        <v>3.4647887323943691</v>
      </c>
      <c r="AV137" s="471">
        <v>3.4647887323943691</v>
      </c>
      <c r="AW137" s="471">
        <v>0</v>
      </c>
      <c r="AX137" s="471">
        <v>0</v>
      </c>
      <c r="AY137" s="471">
        <v>0</v>
      </c>
      <c r="AZ137" s="471">
        <v>0.95348837209302328</v>
      </c>
      <c r="BA137" s="471">
        <v>45.567164179104523</v>
      </c>
      <c r="BB137" s="471">
        <v>52.626865671641845</v>
      </c>
      <c r="BC137" s="471">
        <v>0</v>
      </c>
      <c r="BD137" s="471">
        <v>0</v>
      </c>
      <c r="BE137" s="471">
        <v>0</v>
      </c>
      <c r="BF137" s="471">
        <v>0</v>
      </c>
      <c r="BG137" s="471">
        <v>0</v>
      </c>
      <c r="BH137" s="471">
        <v>1.6000000000000629</v>
      </c>
      <c r="BI137" s="471">
        <v>0</v>
      </c>
      <c r="BJ137" s="471">
        <v>3.62628144491979</v>
      </c>
      <c r="BK137" s="471">
        <v>0</v>
      </c>
      <c r="BL137" s="471">
        <v>0</v>
      </c>
      <c r="BM137" s="471">
        <v>1</v>
      </c>
      <c r="BN137" s="471">
        <v>0</v>
      </c>
      <c r="BO137" s="284"/>
      <c r="BP137" s="284"/>
      <c r="BQ137" s="284"/>
      <c r="BS137" s="471">
        <v>164</v>
      </c>
    </row>
    <row r="138" spans="1:71" ht="15" hidden="1" x14ac:dyDescent="0.25">
      <c r="A138" s="467">
        <v>522</v>
      </c>
      <c r="B138" s="467">
        <v>142566</v>
      </c>
      <c r="C138" s="467">
        <v>9352031</v>
      </c>
      <c r="D138" s="468" t="s">
        <v>547</v>
      </c>
      <c r="E138" s="469" t="s">
        <v>40</v>
      </c>
      <c r="F138" s="470" t="s">
        <v>710</v>
      </c>
      <c r="G138" s="471">
        <v>1</v>
      </c>
      <c r="H138" s="471">
        <v>0</v>
      </c>
      <c r="I138" s="471">
        <v>0</v>
      </c>
      <c r="J138" s="471">
        <v>7</v>
      </c>
      <c r="K138" s="471">
        <v>0</v>
      </c>
      <c r="L138" s="471">
        <v>0</v>
      </c>
      <c r="M138" s="471">
        <v>0</v>
      </c>
      <c r="N138" s="471">
        <v>159</v>
      </c>
      <c r="O138" s="471">
        <v>159</v>
      </c>
      <c r="P138" s="471">
        <v>21</v>
      </c>
      <c r="Q138" s="471">
        <v>138</v>
      </c>
      <c r="R138" s="471">
        <v>0</v>
      </c>
      <c r="S138" s="471">
        <v>0</v>
      </c>
      <c r="T138" s="471">
        <v>0</v>
      </c>
      <c r="U138" s="471">
        <v>0</v>
      </c>
      <c r="V138" s="471">
        <v>0</v>
      </c>
      <c r="W138" s="471">
        <v>0</v>
      </c>
      <c r="X138" s="471">
        <v>0</v>
      </c>
      <c r="Y138" s="471">
        <v>0</v>
      </c>
      <c r="Z138" s="471">
        <v>159</v>
      </c>
      <c r="AA138" s="471">
        <v>22.714285714285715</v>
      </c>
      <c r="AB138" s="471">
        <v>38.000000000000021</v>
      </c>
      <c r="AC138" s="471">
        <v>47.797546012269933</v>
      </c>
      <c r="AD138" s="471">
        <v>0</v>
      </c>
      <c r="AE138" s="471">
        <v>0</v>
      </c>
      <c r="AF138" s="471">
        <v>155.99999999999997</v>
      </c>
      <c r="AG138" s="471">
        <v>3.0000000000000022</v>
      </c>
      <c r="AH138" s="471">
        <v>0</v>
      </c>
      <c r="AI138" s="471">
        <v>0</v>
      </c>
      <c r="AJ138" s="471">
        <v>0</v>
      </c>
      <c r="AK138" s="471">
        <v>0</v>
      </c>
      <c r="AL138" s="471">
        <v>0</v>
      </c>
      <c r="AM138" s="471">
        <v>0</v>
      </c>
      <c r="AN138" s="471">
        <v>0</v>
      </c>
      <c r="AO138" s="471">
        <v>0</v>
      </c>
      <c r="AP138" s="471">
        <v>0</v>
      </c>
      <c r="AQ138" s="471">
        <v>0</v>
      </c>
      <c r="AR138" s="471">
        <v>0</v>
      </c>
      <c r="AS138" s="471">
        <v>0</v>
      </c>
      <c r="AT138" s="471">
        <v>1.1521739130434778</v>
      </c>
      <c r="AU138" s="471">
        <v>2.3043478260869557</v>
      </c>
      <c r="AV138" s="471">
        <v>3.4565217391304337</v>
      </c>
      <c r="AW138" s="471">
        <v>0</v>
      </c>
      <c r="AX138" s="471">
        <v>0</v>
      </c>
      <c r="AY138" s="471">
        <v>0</v>
      </c>
      <c r="AZ138" s="471">
        <v>0.97546012269938653</v>
      </c>
      <c r="BA138" s="471">
        <v>52.272727272727302</v>
      </c>
      <c r="BB138" s="471">
        <v>60.227272727272762</v>
      </c>
      <c r="BC138" s="471">
        <v>0</v>
      </c>
      <c r="BD138" s="471">
        <v>0</v>
      </c>
      <c r="BE138" s="471">
        <v>0</v>
      </c>
      <c r="BF138" s="471">
        <v>0</v>
      </c>
      <c r="BG138" s="471">
        <v>0</v>
      </c>
      <c r="BH138" s="471">
        <v>2.0999999999999486</v>
      </c>
      <c r="BI138" s="471">
        <v>0</v>
      </c>
      <c r="BJ138" s="471">
        <v>1.4833709302631599</v>
      </c>
      <c r="BK138" s="471">
        <v>0</v>
      </c>
      <c r="BL138" s="471">
        <v>0</v>
      </c>
      <c r="BM138" s="471">
        <v>1</v>
      </c>
      <c r="BN138" s="471">
        <v>0</v>
      </c>
      <c r="BO138" s="284"/>
      <c r="BP138" s="284"/>
      <c r="BQ138" s="284"/>
      <c r="BS138" s="471">
        <v>159</v>
      </c>
    </row>
    <row r="139" spans="1:71" ht="15" hidden="1" x14ac:dyDescent="0.25">
      <c r="A139" s="467">
        <v>454</v>
      </c>
      <c r="B139" s="467">
        <v>138161</v>
      </c>
      <c r="C139" s="467">
        <v>9352036</v>
      </c>
      <c r="D139" s="468" t="s">
        <v>546</v>
      </c>
      <c r="E139" s="469" t="s">
        <v>40</v>
      </c>
      <c r="F139" s="470" t="s">
        <v>710</v>
      </c>
      <c r="G139" s="471">
        <v>1</v>
      </c>
      <c r="H139" s="471">
        <v>0</v>
      </c>
      <c r="I139" s="471">
        <v>0</v>
      </c>
      <c r="J139" s="471">
        <v>7</v>
      </c>
      <c r="K139" s="471">
        <v>0</v>
      </c>
      <c r="L139" s="471">
        <v>0</v>
      </c>
      <c r="M139" s="471">
        <v>0</v>
      </c>
      <c r="N139" s="471">
        <v>407</v>
      </c>
      <c r="O139" s="471">
        <v>407</v>
      </c>
      <c r="P139" s="471">
        <v>52</v>
      </c>
      <c r="Q139" s="471">
        <v>355</v>
      </c>
      <c r="R139" s="471">
        <v>0</v>
      </c>
      <c r="S139" s="471">
        <v>0</v>
      </c>
      <c r="T139" s="471">
        <v>0</v>
      </c>
      <c r="U139" s="471">
        <v>0</v>
      </c>
      <c r="V139" s="471">
        <v>0</v>
      </c>
      <c r="W139" s="471">
        <v>0</v>
      </c>
      <c r="X139" s="471">
        <v>0</v>
      </c>
      <c r="Y139" s="471">
        <v>0</v>
      </c>
      <c r="Z139" s="471">
        <v>407</v>
      </c>
      <c r="AA139" s="471">
        <v>58.142857142857146</v>
      </c>
      <c r="AB139" s="471">
        <v>67.000000000000156</v>
      </c>
      <c r="AC139" s="471">
        <v>95.530562347188265</v>
      </c>
      <c r="AD139" s="471">
        <v>0</v>
      </c>
      <c r="AE139" s="471">
        <v>0</v>
      </c>
      <c r="AF139" s="471">
        <v>218.53694581280797</v>
      </c>
      <c r="AG139" s="471">
        <v>123.30295566502483</v>
      </c>
      <c r="AH139" s="471">
        <v>65.160098522167615</v>
      </c>
      <c r="AI139" s="471">
        <v>0</v>
      </c>
      <c r="AJ139" s="471">
        <v>0</v>
      </c>
      <c r="AK139" s="471">
        <v>0</v>
      </c>
      <c r="AL139" s="471">
        <v>0</v>
      </c>
      <c r="AM139" s="471">
        <v>0</v>
      </c>
      <c r="AN139" s="471">
        <v>0</v>
      </c>
      <c r="AO139" s="471">
        <v>0</v>
      </c>
      <c r="AP139" s="471">
        <v>0</v>
      </c>
      <c r="AQ139" s="471">
        <v>0</v>
      </c>
      <c r="AR139" s="471">
        <v>0</v>
      </c>
      <c r="AS139" s="471">
        <v>0</v>
      </c>
      <c r="AT139" s="471">
        <v>13.757746478873218</v>
      </c>
      <c r="AU139" s="471">
        <v>22.929577464788739</v>
      </c>
      <c r="AV139" s="471">
        <v>27.515492957746478</v>
      </c>
      <c r="AW139" s="471">
        <v>0</v>
      </c>
      <c r="AX139" s="471">
        <v>0</v>
      </c>
      <c r="AY139" s="471">
        <v>0</v>
      </c>
      <c r="AZ139" s="471">
        <v>0</v>
      </c>
      <c r="BA139" s="471">
        <v>123.74285714285729</v>
      </c>
      <c r="BB139" s="471">
        <v>141.86857142857158</v>
      </c>
      <c r="BC139" s="471">
        <v>0</v>
      </c>
      <c r="BD139" s="471">
        <v>0</v>
      </c>
      <c r="BE139" s="471">
        <v>0</v>
      </c>
      <c r="BF139" s="471">
        <v>0</v>
      </c>
      <c r="BG139" s="471">
        <v>0</v>
      </c>
      <c r="BH139" s="471">
        <v>0</v>
      </c>
      <c r="BI139" s="471">
        <v>0</v>
      </c>
      <c r="BJ139" s="471">
        <v>0.438761246708464</v>
      </c>
      <c r="BK139" s="471">
        <v>0</v>
      </c>
      <c r="BL139" s="471">
        <v>0</v>
      </c>
      <c r="BM139" s="471">
        <v>1</v>
      </c>
      <c r="BN139" s="471">
        <v>0</v>
      </c>
      <c r="BO139" s="284"/>
      <c r="BP139" s="284"/>
      <c r="BQ139" s="284"/>
      <c r="BS139" s="471">
        <v>407</v>
      </c>
    </row>
    <row r="140" spans="1:71" ht="15" hidden="1" x14ac:dyDescent="0.25">
      <c r="A140" s="467">
        <v>450</v>
      </c>
      <c r="B140" s="467">
        <v>141546</v>
      </c>
      <c r="C140" s="467">
        <v>9352040</v>
      </c>
      <c r="D140" s="468" t="s">
        <v>545</v>
      </c>
      <c r="E140" s="469" t="s">
        <v>40</v>
      </c>
      <c r="F140" s="470" t="s">
        <v>710</v>
      </c>
      <c r="G140" s="471">
        <v>1</v>
      </c>
      <c r="H140" s="471">
        <v>0</v>
      </c>
      <c r="I140" s="471">
        <v>0</v>
      </c>
      <c r="J140" s="471">
        <v>7</v>
      </c>
      <c r="K140" s="471">
        <v>0</v>
      </c>
      <c r="L140" s="471">
        <v>0</v>
      </c>
      <c r="M140" s="471">
        <v>0</v>
      </c>
      <c r="N140" s="471">
        <v>373</v>
      </c>
      <c r="O140" s="471">
        <v>373</v>
      </c>
      <c r="P140" s="471">
        <v>53</v>
      </c>
      <c r="Q140" s="471">
        <v>320</v>
      </c>
      <c r="R140" s="471">
        <v>0</v>
      </c>
      <c r="S140" s="471">
        <v>0</v>
      </c>
      <c r="T140" s="471">
        <v>0</v>
      </c>
      <c r="U140" s="471">
        <v>0</v>
      </c>
      <c r="V140" s="471">
        <v>0</v>
      </c>
      <c r="W140" s="471">
        <v>0</v>
      </c>
      <c r="X140" s="471">
        <v>0</v>
      </c>
      <c r="Y140" s="471">
        <v>0</v>
      </c>
      <c r="Z140" s="471">
        <v>373</v>
      </c>
      <c r="AA140" s="471">
        <v>53.285714285714285</v>
      </c>
      <c r="AB140" s="471">
        <v>30.000000000000004</v>
      </c>
      <c r="AC140" s="471">
        <v>57.012953367875646</v>
      </c>
      <c r="AD140" s="471">
        <v>0</v>
      </c>
      <c r="AE140" s="471">
        <v>0</v>
      </c>
      <c r="AF140" s="471">
        <v>236.63440860215067</v>
      </c>
      <c r="AG140" s="471">
        <v>83.223118279569718</v>
      </c>
      <c r="AH140" s="471">
        <v>53.142473118279604</v>
      </c>
      <c r="AI140" s="471">
        <v>0</v>
      </c>
      <c r="AJ140" s="471">
        <v>0</v>
      </c>
      <c r="AK140" s="471">
        <v>0</v>
      </c>
      <c r="AL140" s="471">
        <v>0</v>
      </c>
      <c r="AM140" s="471">
        <v>0</v>
      </c>
      <c r="AN140" s="471">
        <v>0</v>
      </c>
      <c r="AO140" s="471">
        <v>0</v>
      </c>
      <c r="AP140" s="471">
        <v>0</v>
      </c>
      <c r="AQ140" s="471">
        <v>0</v>
      </c>
      <c r="AR140" s="471">
        <v>0</v>
      </c>
      <c r="AS140" s="471">
        <v>0</v>
      </c>
      <c r="AT140" s="471">
        <v>6.9937499999999995</v>
      </c>
      <c r="AU140" s="471">
        <v>12.821875</v>
      </c>
      <c r="AV140" s="471">
        <v>20.981249999999999</v>
      </c>
      <c r="AW140" s="471">
        <v>0</v>
      </c>
      <c r="AX140" s="471">
        <v>0</v>
      </c>
      <c r="AY140" s="471">
        <v>0</v>
      </c>
      <c r="AZ140" s="471">
        <v>1.9326424870466321</v>
      </c>
      <c r="BA140" s="471">
        <v>115.89743589743584</v>
      </c>
      <c r="BB140" s="471">
        <v>135.09294871794864</v>
      </c>
      <c r="BC140" s="471">
        <v>0</v>
      </c>
      <c r="BD140" s="471">
        <v>0</v>
      </c>
      <c r="BE140" s="471">
        <v>0</v>
      </c>
      <c r="BF140" s="471">
        <v>0</v>
      </c>
      <c r="BG140" s="471">
        <v>0</v>
      </c>
      <c r="BH140" s="471">
        <v>0</v>
      </c>
      <c r="BI140" s="471">
        <v>0</v>
      </c>
      <c r="BJ140" s="471">
        <v>0.38809388751773</v>
      </c>
      <c r="BK140" s="471">
        <v>0</v>
      </c>
      <c r="BL140" s="471">
        <v>0</v>
      </c>
      <c r="BM140" s="471">
        <v>1</v>
      </c>
      <c r="BN140" s="471">
        <v>0</v>
      </c>
      <c r="BO140" s="284"/>
      <c r="BP140" s="284"/>
      <c r="BQ140" s="284"/>
      <c r="BS140" s="471">
        <v>373</v>
      </c>
    </row>
    <row r="141" spans="1:71" ht="15" hidden="1" x14ac:dyDescent="0.25">
      <c r="A141" s="467">
        <v>52</v>
      </c>
      <c r="B141" s="467">
        <v>141172</v>
      </c>
      <c r="C141" s="467">
        <v>9352043</v>
      </c>
      <c r="D141" s="468" t="s">
        <v>1261</v>
      </c>
      <c r="E141" s="469" t="s">
        <v>40</v>
      </c>
      <c r="F141" s="470" t="s">
        <v>710</v>
      </c>
      <c r="G141" s="471">
        <v>1</v>
      </c>
      <c r="H141" s="471">
        <v>0</v>
      </c>
      <c r="I141" s="471">
        <v>0</v>
      </c>
      <c r="J141" s="471">
        <v>7</v>
      </c>
      <c r="K141" s="471">
        <v>0</v>
      </c>
      <c r="L141" s="471">
        <v>0</v>
      </c>
      <c r="M141" s="471">
        <v>0</v>
      </c>
      <c r="N141" s="471">
        <v>225</v>
      </c>
      <c r="O141" s="471">
        <v>225</v>
      </c>
      <c r="P141" s="471">
        <v>30</v>
      </c>
      <c r="Q141" s="471">
        <v>195</v>
      </c>
      <c r="R141" s="471">
        <v>0</v>
      </c>
      <c r="S141" s="471">
        <v>0</v>
      </c>
      <c r="T141" s="471">
        <v>0</v>
      </c>
      <c r="U141" s="471">
        <v>0</v>
      </c>
      <c r="V141" s="471">
        <v>0</v>
      </c>
      <c r="W141" s="471">
        <v>0</v>
      </c>
      <c r="X141" s="471">
        <v>0</v>
      </c>
      <c r="Y141" s="471">
        <v>0</v>
      </c>
      <c r="Z141" s="471">
        <v>225</v>
      </c>
      <c r="AA141" s="471">
        <v>32.142857142857146</v>
      </c>
      <c r="AB141" s="471">
        <v>80.000000000000099</v>
      </c>
      <c r="AC141" s="471">
        <v>101.20087336244541</v>
      </c>
      <c r="AD141" s="471">
        <v>0</v>
      </c>
      <c r="AE141" s="471">
        <v>0</v>
      </c>
      <c r="AF141" s="471">
        <v>85.000000000000043</v>
      </c>
      <c r="AG141" s="471">
        <v>2.9999999999999925</v>
      </c>
      <c r="AH141" s="471">
        <v>69.000000000000071</v>
      </c>
      <c r="AI141" s="471">
        <v>63.000000000000007</v>
      </c>
      <c r="AJ141" s="471">
        <v>0</v>
      </c>
      <c r="AK141" s="471">
        <v>2.9999999999999925</v>
      </c>
      <c r="AL141" s="471">
        <v>2.0000000000000004</v>
      </c>
      <c r="AM141" s="471">
        <v>0</v>
      </c>
      <c r="AN141" s="471">
        <v>0</v>
      </c>
      <c r="AO141" s="471">
        <v>0</v>
      </c>
      <c r="AP141" s="471">
        <v>0</v>
      </c>
      <c r="AQ141" s="471">
        <v>0</v>
      </c>
      <c r="AR141" s="471">
        <v>0</v>
      </c>
      <c r="AS141" s="471">
        <v>0</v>
      </c>
      <c r="AT141" s="471">
        <v>3.4615384615384648</v>
      </c>
      <c r="AU141" s="471">
        <v>4.6153846153846123</v>
      </c>
      <c r="AV141" s="471">
        <v>5.7692307692307594</v>
      </c>
      <c r="AW141" s="471">
        <v>0</v>
      </c>
      <c r="AX141" s="471">
        <v>0</v>
      </c>
      <c r="AY141" s="471">
        <v>0</v>
      </c>
      <c r="AZ141" s="471">
        <v>0</v>
      </c>
      <c r="BA141" s="471">
        <v>108.10880829015539</v>
      </c>
      <c r="BB141" s="471">
        <v>124.740932642487</v>
      </c>
      <c r="BC141" s="471">
        <v>0</v>
      </c>
      <c r="BD141" s="471">
        <v>0</v>
      </c>
      <c r="BE141" s="471">
        <v>0</v>
      </c>
      <c r="BF141" s="471">
        <v>0</v>
      </c>
      <c r="BG141" s="471">
        <v>0</v>
      </c>
      <c r="BH141" s="471">
        <v>4.4999999999999973</v>
      </c>
      <c r="BI141" s="471">
        <v>0</v>
      </c>
      <c r="BJ141" s="471">
        <v>1.87697579563636</v>
      </c>
      <c r="BK141" s="471">
        <v>0</v>
      </c>
      <c r="BL141" s="471">
        <v>0</v>
      </c>
      <c r="BM141" s="471">
        <v>1</v>
      </c>
      <c r="BN141" s="471">
        <v>0</v>
      </c>
      <c r="BO141" s="284"/>
      <c r="BP141" s="284"/>
      <c r="BQ141" s="284"/>
      <c r="BS141" s="471">
        <v>225</v>
      </c>
    </row>
    <row r="142" spans="1:71" ht="15" hidden="1" x14ac:dyDescent="0.25">
      <c r="A142" s="467">
        <v>447</v>
      </c>
      <c r="B142" s="467">
        <v>141371</v>
      </c>
      <c r="C142" s="467">
        <v>9352047</v>
      </c>
      <c r="D142" s="468" t="s">
        <v>543</v>
      </c>
      <c r="E142" s="469" t="s">
        <v>40</v>
      </c>
      <c r="F142" s="470" t="s">
        <v>710</v>
      </c>
      <c r="G142" s="471">
        <v>1</v>
      </c>
      <c r="H142" s="471">
        <v>0</v>
      </c>
      <c r="I142" s="471">
        <v>0</v>
      </c>
      <c r="J142" s="471">
        <v>7</v>
      </c>
      <c r="K142" s="471">
        <v>0</v>
      </c>
      <c r="L142" s="471">
        <v>0</v>
      </c>
      <c r="M142" s="471">
        <v>0</v>
      </c>
      <c r="N142" s="471">
        <v>272</v>
      </c>
      <c r="O142" s="471">
        <v>272</v>
      </c>
      <c r="P142" s="471">
        <v>45</v>
      </c>
      <c r="Q142" s="471">
        <v>227</v>
      </c>
      <c r="R142" s="471">
        <v>0</v>
      </c>
      <c r="S142" s="471">
        <v>0</v>
      </c>
      <c r="T142" s="471">
        <v>0</v>
      </c>
      <c r="U142" s="471">
        <v>0</v>
      </c>
      <c r="V142" s="471">
        <v>0</v>
      </c>
      <c r="W142" s="471">
        <v>0</v>
      </c>
      <c r="X142" s="471">
        <v>0</v>
      </c>
      <c r="Y142" s="471">
        <v>0</v>
      </c>
      <c r="Z142" s="471">
        <v>272</v>
      </c>
      <c r="AA142" s="471">
        <v>38.857142857142854</v>
      </c>
      <c r="AB142" s="471">
        <v>25.000000000000014</v>
      </c>
      <c r="AC142" s="471">
        <v>37.333333333333336</v>
      </c>
      <c r="AD142" s="471">
        <v>0</v>
      </c>
      <c r="AE142" s="471">
        <v>0</v>
      </c>
      <c r="AF142" s="471">
        <v>251.85185185185188</v>
      </c>
      <c r="AG142" s="471">
        <v>15.111111111111123</v>
      </c>
      <c r="AH142" s="471">
        <v>5.0370370370370319</v>
      </c>
      <c r="AI142" s="471">
        <v>0</v>
      </c>
      <c r="AJ142" s="471">
        <v>0</v>
      </c>
      <c r="AK142" s="471">
        <v>0</v>
      </c>
      <c r="AL142" s="471">
        <v>0</v>
      </c>
      <c r="AM142" s="471">
        <v>0</v>
      </c>
      <c r="AN142" s="471">
        <v>0</v>
      </c>
      <c r="AO142" s="471">
        <v>0</v>
      </c>
      <c r="AP142" s="471">
        <v>0</v>
      </c>
      <c r="AQ142" s="471">
        <v>0</v>
      </c>
      <c r="AR142" s="471">
        <v>0</v>
      </c>
      <c r="AS142" s="471">
        <v>0</v>
      </c>
      <c r="AT142" s="471">
        <v>9.5859030837004475</v>
      </c>
      <c r="AU142" s="471">
        <v>11.982378854625564</v>
      </c>
      <c r="AV142" s="471">
        <v>14.378854625550655</v>
      </c>
      <c r="AW142" s="471">
        <v>0</v>
      </c>
      <c r="AX142" s="471">
        <v>0</v>
      </c>
      <c r="AY142" s="471">
        <v>0</v>
      </c>
      <c r="AZ142" s="471">
        <v>3.2</v>
      </c>
      <c r="BA142" s="471">
        <v>84.869369369369394</v>
      </c>
      <c r="BB142" s="471">
        <v>101.69369369369373</v>
      </c>
      <c r="BC142" s="471">
        <v>0</v>
      </c>
      <c r="BD142" s="471">
        <v>0</v>
      </c>
      <c r="BE142" s="471">
        <v>0</v>
      </c>
      <c r="BF142" s="471">
        <v>0</v>
      </c>
      <c r="BG142" s="471">
        <v>0</v>
      </c>
      <c r="BH142" s="471">
        <v>0</v>
      </c>
      <c r="BI142" s="471">
        <v>0</v>
      </c>
      <c r="BJ142" s="471">
        <v>0.62068411922141098</v>
      </c>
      <c r="BK142" s="471">
        <v>0</v>
      </c>
      <c r="BL142" s="471">
        <v>0</v>
      </c>
      <c r="BM142" s="471">
        <v>1</v>
      </c>
      <c r="BN142" s="471">
        <v>0</v>
      </c>
      <c r="BO142" s="284"/>
      <c r="BP142" s="284"/>
      <c r="BQ142" s="284"/>
      <c r="BS142" s="471">
        <v>272</v>
      </c>
    </row>
    <row r="143" spans="1:71" ht="15" hidden="1" x14ac:dyDescent="0.25">
      <c r="A143" s="467">
        <v>251</v>
      </c>
      <c r="B143" s="467">
        <v>141372</v>
      </c>
      <c r="C143" s="467">
        <v>9352048</v>
      </c>
      <c r="D143" s="468" t="s">
        <v>260</v>
      </c>
      <c r="E143" s="469" t="s">
        <v>40</v>
      </c>
      <c r="F143" s="470" t="s">
        <v>710</v>
      </c>
      <c r="G143" s="471">
        <v>1</v>
      </c>
      <c r="H143" s="471">
        <v>0</v>
      </c>
      <c r="I143" s="471">
        <v>0</v>
      </c>
      <c r="J143" s="471">
        <v>3</v>
      </c>
      <c r="K143" s="471">
        <v>0</v>
      </c>
      <c r="L143" s="471">
        <v>0</v>
      </c>
      <c r="M143" s="471">
        <v>0</v>
      </c>
      <c r="N143" s="471">
        <v>246</v>
      </c>
      <c r="O143" s="471">
        <v>246</v>
      </c>
      <c r="P143" s="471">
        <v>73</v>
      </c>
      <c r="Q143" s="471">
        <v>173</v>
      </c>
      <c r="R143" s="471">
        <v>0</v>
      </c>
      <c r="S143" s="471">
        <v>0</v>
      </c>
      <c r="T143" s="471">
        <v>0</v>
      </c>
      <c r="U143" s="471">
        <v>0</v>
      </c>
      <c r="V143" s="471">
        <v>0</v>
      </c>
      <c r="W143" s="471">
        <v>0</v>
      </c>
      <c r="X143" s="471">
        <v>0</v>
      </c>
      <c r="Y143" s="471">
        <v>0</v>
      </c>
      <c r="Z143" s="471">
        <v>246</v>
      </c>
      <c r="AA143" s="471">
        <v>82</v>
      </c>
      <c r="AB143" s="471">
        <v>29.999999999999968</v>
      </c>
      <c r="AC143" s="471">
        <v>42.44705882352941</v>
      </c>
      <c r="AD143" s="471">
        <v>0</v>
      </c>
      <c r="AE143" s="471">
        <v>0</v>
      </c>
      <c r="AF143" s="471">
        <v>113.99999999999989</v>
      </c>
      <c r="AG143" s="471">
        <v>4.9999999999999947</v>
      </c>
      <c r="AH143" s="471">
        <v>5.9999999999999947</v>
      </c>
      <c r="AI143" s="471">
        <v>35.000000000000085</v>
      </c>
      <c r="AJ143" s="471">
        <v>83.999999999999915</v>
      </c>
      <c r="AK143" s="471">
        <v>2.0000000000000004</v>
      </c>
      <c r="AL143" s="471">
        <v>0</v>
      </c>
      <c r="AM143" s="471">
        <v>0</v>
      </c>
      <c r="AN143" s="471">
        <v>0</v>
      </c>
      <c r="AO143" s="471">
        <v>0</v>
      </c>
      <c r="AP143" s="471">
        <v>0</v>
      </c>
      <c r="AQ143" s="471">
        <v>0</v>
      </c>
      <c r="AR143" s="471">
        <v>0</v>
      </c>
      <c r="AS143" s="471">
        <v>0</v>
      </c>
      <c r="AT143" s="471">
        <v>20.14035087719299</v>
      </c>
      <c r="AU143" s="471">
        <v>30.210526315789561</v>
      </c>
      <c r="AV143" s="471">
        <v>30.210526315789561</v>
      </c>
      <c r="AW143" s="471">
        <v>0</v>
      </c>
      <c r="AX143" s="471">
        <v>0</v>
      </c>
      <c r="AY143" s="471">
        <v>0</v>
      </c>
      <c r="AZ143" s="471">
        <v>0</v>
      </c>
      <c r="BA143" s="471">
        <v>40.467836257309983</v>
      </c>
      <c r="BB143" s="471">
        <v>57.543859649122865</v>
      </c>
      <c r="BC143" s="471">
        <v>0</v>
      </c>
      <c r="BD143" s="471">
        <v>0</v>
      </c>
      <c r="BE143" s="471">
        <v>0</v>
      </c>
      <c r="BF143" s="471">
        <v>0</v>
      </c>
      <c r="BG143" s="471">
        <v>0</v>
      </c>
      <c r="BH143" s="471">
        <v>0</v>
      </c>
      <c r="BI143" s="471">
        <v>0</v>
      </c>
      <c r="BJ143" s="471">
        <v>0.40690695483870998</v>
      </c>
      <c r="BK143" s="471">
        <v>0</v>
      </c>
      <c r="BL143" s="471">
        <v>0</v>
      </c>
      <c r="BM143" s="471">
        <v>1</v>
      </c>
      <c r="BN143" s="471">
        <v>0</v>
      </c>
      <c r="BO143" s="284"/>
      <c r="BP143" s="284"/>
      <c r="BQ143" s="284"/>
      <c r="BS143" s="471">
        <v>246</v>
      </c>
    </row>
    <row r="144" spans="1:71" ht="15" hidden="1" x14ac:dyDescent="0.25">
      <c r="A144" s="467">
        <v>252</v>
      </c>
      <c r="B144" s="467">
        <v>141373</v>
      </c>
      <c r="C144" s="467">
        <v>9352050</v>
      </c>
      <c r="D144" s="468" t="s">
        <v>261</v>
      </c>
      <c r="E144" s="469" t="s">
        <v>40</v>
      </c>
      <c r="F144" s="470" t="s">
        <v>710</v>
      </c>
      <c r="G144" s="471">
        <v>1</v>
      </c>
      <c r="H144" s="471">
        <v>0</v>
      </c>
      <c r="I144" s="471">
        <v>0</v>
      </c>
      <c r="J144" s="471">
        <v>4</v>
      </c>
      <c r="K144" s="471">
        <v>0</v>
      </c>
      <c r="L144" s="471">
        <v>0</v>
      </c>
      <c r="M144" s="471">
        <v>0</v>
      </c>
      <c r="N144" s="471">
        <v>301</v>
      </c>
      <c r="O144" s="471">
        <v>301</v>
      </c>
      <c r="P144" s="471">
        <v>0</v>
      </c>
      <c r="Q144" s="471">
        <v>301</v>
      </c>
      <c r="R144" s="471">
        <v>0</v>
      </c>
      <c r="S144" s="471">
        <v>0</v>
      </c>
      <c r="T144" s="471">
        <v>0</v>
      </c>
      <c r="U144" s="471">
        <v>0</v>
      </c>
      <c r="V144" s="471">
        <v>0</v>
      </c>
      <c r="W144" s="471">
        <v>0</v>
      </c>
      <c r="X144" s="471">
        <v>0</v>
      </c>
      <c r="Y144" s="471">
        <v>0</v>
      </c>
      <c r="Z144" s="471">
        <v>301</v>
      </c>
      <c r="AA144" s="471">
        <v>75.25</v>
      </c>
      <c r="AB144" s="471">
        <v>73.999999999999929</v>
      </c>
      <c r="AC144" s="471">
        <v>112.47330960854093</v>
      </c>
      <c r="AD144" s="471">
        <v>0</v>
      </c>
      <c r="AE144" s="471">
        <v>0</v>
      </c>
      <c r="AF144" s="471">
        <v>147.99999999999986</v>
      </c>
      <c r="AG144" s="471">
        <v>8.0000000000000018</v>
      </c>
      <c r="AH144" s="471">
        <v>8.0000000000000018</v>
      </c>
      <c r="AI144" s="471">
        <v>32.000000000000007</v>
      </c>
      <c r="AJ144" s="471">
        <v>100.99999999999997</v>
      </c>
      <c r="AK144" s="471">
        <v>4.0000000000000009</v>
      </c>
      <c r="AL144" s="471">
        <v>0</v>
      </c>
      <c r="AM144" s="471">
        <v>0</v>
      </c>
      <c r="AN144" s="471">
        <v>0</v>
      </c>
      <c r="AO144" s="471">
        <v>0</v>
      </c>
      <c r="AP144" s="471">
        <v>0</v>
      </c>
      <c r="AQ144" s="471">
        <v>0</v>
      </c>
      <c r="AR144" s="471">
        <v>0</v>
      </c>
      <c r="AS144" s="471">
        <v>0</v>
      </c>
      <c r="AT144" s="471">
        <v>2.0066666666666677</v>
      </c>
      <c r="AU144" s="471">
        <v>2.0066666666666677</v>
      </c>
      <c r="AV144" s="471">
        <v>13.043333333333324</v>
      </c>
      <c r="AW144" s="471">
        <v>0</v>
      </c>
      <c r="AX144" s="471">
        <v>0</v>
      </c>
      <c r="AY144" s="471">
        <v>0</v>
      </c>
      <c r="AZ144" s="471">
        <v>0</v>
      </c>
      <c r="BA144" s="471">
        <v>111.55944055944067</v>
      </c>
      <c r="BB144" s="471">
        <v>111.55944055944067</v>
      </c>
      <c r="BC144" s="471">
        <v>0</v>
      </c>
      <c r="BD144" s="471">
        <v>0</v>
      </c>
      <c r="BE144" s="471">
        <v>0</v>
      </c>
      <c r="BF144" s="471">
        <v>0</v>
      </c>
      <c r="BG144" s="471">
        <v>0</v>
      </c>
      <c r="BH144" s="471">
        <v>0</v>
      </c>
      <c r="BI144" s="471">
        <v>0</v>
      </c>
      <c r="BJ144" s="471">
        <v>0.41184827410714298</v>
      </c>
      <c r="BK144" s="471">
        <v>0</v>
      </c>
      <c r="BL144" s="471">
        <v>0</v>
      </c>
      <c r="BM144" s="471">
        <v>1</v>
      </c>
      <c r="BN144" s="471">
        <v>0</v>
      </c>
      <c r="BO144" s="284"/>
      <c r="BP144" s="284"/>
      <c r="BQ144" s="284"/>
      <c r="BS144" s="471">
        <v>301</v>
      </c>
    </row>
    <row r="145" spans="1:71" ht="15" hidden="1" x14ac:dyDescent="0.25">
      <c r="A145" s="467">
        <v>440</v>
      </c>
      <c r="B145" s="467">
        <v>141406</v>
      </c>
      <c r="C145" s="467">
        <v>9352051</v>
      </c>
      <c r="D145" s="468" t="s">
        <v>541</v>
      </c>
      <c r="E145" s="469" t="s">
        <v>40</v>
      </c>
      <c r="F145" s="470" t="s">
        <v>710</v>
      </c>
      <c r="G145" s="471">
        <v>1</v>
      </c>
      <c r="H145" s="471">
        <v>0</v>
      </c>
      <c r="I145" s="471">
        <v>0</v>
      </c>
      <c r="J145" s="471">
        <v>7</v>
      </c>
      <c r="K145" s="471">
        <v>0</v>
      </c>
      <c r="L145" s="471">
        <v>0</v>
      </c>
      <c r="M145" s="471">
        <v>0</v>
      </c>
      <c r="N145" s="471">
        <v>194</v>
      </c>
      <c r="O145" s="471">
        <v>194</v>
      </c>
      <c r="P145" s="471">
        <v>30</v>
      </c>
      <c r="Q145" s="471">
        <v>164</v>
      </c>
      <c r="R145" s="471">
        <v>0</v>
      </c>
      <c r="S145" s="471">
        <v>0</v>
      </c>
      <c r="T145" s="471">
        <v>0</v>
      </c>
      <c r="U145" s="471">
        <v>0</v>
      </c>
      <c r="V145" s="471">
        <v>0</v>
      </c>
      <c r="W145" s="471">
        <v>0</v>
      </c>
      <c r="X145" s="471">
        <v>0</v>
      </c>
      <c r="Y145" s="471">
        <v>0</v>
      </c>
      <c r="Z145" s="471">
        <v>194</v>
      </c>
      <c r="AA145" s="471">
        <v>27.714285714285715</v>
      </c>
      <c r="AB145" s="471">
        <v>24.999999999999943</v>
      </c>
      <c r="AC145" s="471">
        <v>41</v>
      </c>
      <c r="AD145" s="471">
        <v>0</v>
      </c>
      <c r="AE145" s="471">
        <v>0</v>
      </c>
      <c r="AF145" s="471">
        <v>84.999999999999957</v>
      </c>
      <c r="AG145" s="471">
        <v>106.00000000000007</v>
      </c>
      <c r="AH145" s="471">
        <v>0.99999999999999967</v>
      </c>
      <c r="AI145" s="471">
        <v>0</v>
      </c>
      <c r="AJ145" s="471">
        <v>2.0000000000000071</v>
      </c>
      <c r="AK145" s="471">
        <v>0</v>
      </c>
      <c r="AL145" s="471">
        <v>0</v>
      </c>
      <c r="AM145" s="471">
        <v>0</v>
      </c>
      <c r="AN145" s="471">
        <v>0</v>
      </c>
      <c r="AO145" s="471">
        <v>0</v>
      </c>
      <c r="AP145" s="471">
        <v>0</v>
      </c>
      <c r="AQ145" s="471">
        <v>0</v>
      </c>
      <c r="AR145" s="471">
        <v>0</v>
      </c>
      <c r="AS145" s="471">
        <v>0</v>
      </c>
      <c r="AT145" s="471">
        <v>1.1829268292682933</v>
      </c>
      <c r="AU145" s="471">
        <v>1.1829268292682933</v>
      </c>
      <c r="AV145" s="471">
        <v>3.5487804878048839</v>
      </c>
      <c r="AW145" s="471">
        <v>0</v>
      </c>
      <c r="AX145" s="471">
        <v>0</v>
      </c>
      <c r="AY145" s="471">
        <v>0</v>
      </c>
      <c r="AZ145" s="471">
        <v>1</v>
      </c>
      <c r="BA145" s="471">
        <v>48.175000000000004</v>
      </c>
      <c r="BB145" s="471">
        <v>56.987500000000004</v>
      </c>
      <c r="BC145" s="471">
        <v>0</v>
      </c>
      <c r="BD145" s="471">
        <v>0</v>
      </c>
      <c r="BE145" s="471">
        <v>0</v>
      </c>
      <c r="BF145" s="471">
        <v>0</v>
      </c>
      <c r="BG145" s="471">
        <v>0</v>
      </c>
      <c r="BH145" s="471">
        <v>0</v>
      </c>
      <c r="BI145" s="471">
        <v>0</v>
      </c>
      <c r="BJ145" s="471">
        <v>1.8469199840677999</v>
      </c>
      <c r="BK145" s="471">
        <v>0</v>
      </c>
      <c r="BL145" s="471">
        <v>0</v>
      </c>
      <c r="BM145" s="471">
        <v>1</v>
      </c>
      <c r="BN145" s="471">
        <v>0</v>
      </c>
      <c r="BO145" s="284"/>
      <c r="BP145" s="284"/>
      <c r="BQ145" s="284"/>
      <c r="BS145" s="471">
        <v>194</v>
      </c>
    </row>
    <row r="146" spans="1:71" ht="15" hidden="1" x14ac:dyDescent="0.25">
      <c r="A146" s="467">
        <v>92</v>
      </c>
      <c r="B146" s="467">
        <v>141702</v>
      </c>
      <c r="C146" s="467">
        <v>9352052</v>
      </c>
      <c r="D146" s="468" t="s">
        <v>199</v>
      </c>
      <c r="E146" s="469" t="s">
        <v>40</v>
      </c>
      <c r="F146" s="470" t="s">
        <v>710</v>
      </c>
      <c r="G146" s="471">
        <v>1</v>
      </c>
      <c r="H146" s="471">
        <v>0</v>
      </c>
      <c r="I146" s="471">
        <v>0</v>
      </c>
      <c r="J146" s="471">
        <v>7</v>
      </c>
      <c r="K146" s="471">
        <v>0</v>
      </c>
      <c r="L146" s="471">
        <v>0</v>
      </c>
      <c r="M146" s="471">
        <v>0</v>
      </c>
      <c r="N146" s="471">
        <v>185</v>
      </c>
      <c r="O146" s="471">
        <v>185</v>
      </c>
      <c r="P146" s="471">
        <v>23</v>
      </c>
      <c r="Q146" s="471">
        <v>162</v>
      </c>
      <c r="R146" s="471">
        <v>0</v>
      </c>
      <c r="S146" s="471">
        <v>0</v>
      </c>
      <c r="T146" s="471">
        <v>0</v>
      </c>
      <c r="U146" s="471">
        <v>0</v>
      </c>
      <c r="V146" s="471">
        <v>0</v>
      </c>
      <c r="W146" s="471">
        <v>0</v>
      </c>
      <c r="X146" s="471">
        <v>0</v>
      </c>
      <c r="Y146" s="471">
        <v>0</v>
      </c>
      <c r="Z146" s="471">
        <v>185</v>
      </c>
      <c r="AA146" s="471">
        <v>26.428571428571427</v>
      </c>
      <c r="AB146" s="471">
        <v>27.000000000000011</v>
      </c>
      <c r="AC146" s="471">
        <v>39</v>
      </c>
      <c r="AD146" s="471">
        <v>0</v>
      </c>
      <c r="AE146" s="471">
        <v>0</v>
      </c>
      <c r="AF146" s="471">
        <v>180.99999999999994</v>
      </c>
      <c r="AG146" s="471">
        <v>1.0000000000000009</v>
      </c>
      <c r="AH146" s="471">
        <v>1.0000000000000009</v>
      </c>
      <c r="AI146" s="471">
        <v>1.9999999999999978</v>
      </c>
      <c r="AJ146" s="471">
        <v>0</v>
      </c>
      <c r="AK146" s="471">
        <v>0</v>
      </c>
      <c r="AL146" s="471">
        <v>0</v>
      </c>
      <c r="AM146" s="471">
        <v>0</v>
      </c>
      <c r="AN146" s="471">
        <v>0</v>
      </c>
      <c r="AO146" s="471">
        <v>0</v>
      </c>
      <c r="AP146" s="471">
        <v>0</v>
      </c>
      <c r="AQ146" s="471">
        <v>0</v>
      </c>
      <c r="AR146" s="471">
        <v>0</v>
      </c>
      <c r="AS146" s="471">
        <v>0</v>
      </c>
      <c r="AT146" s="471">
        <v>0</v>
      </c>
      <c r="AU146" s="471">
        <v>0</v>
      </c>
      <c r="AV146" s="471">
        <v>1.1419753086419755</v>
      </c>
      <c r="AW146" s="471">
        <v>0</v>
      </c>
      <c r="AX146" s="471">
        <v>0</v>
      </c>
      <c r="AY146" s="471">
        <v>0</v>
      </c>
      <c r="AZ146" s="471">
        <v>0</v>
      </c>
      <c r="BA146" s="471">
        <v>42.792452830188616</v>
      </c>
      <c r="BB146" s="471">
        <v>48.867924528301813</v>
      </c>
      <c r="BC146" s="471">
        <v>0</v>
      </c>
      <c r="BD146" s="471">
        <v>0</v>
      </c>
      <c r="BE146" s="471">
        <v>0</v>
      </c>
      <c r="BF146" s="471">
        <v>0</v>
      </c>
      <c r="BG146" s="471">
        <v>0</v>
      </c>
      <c r="BH146" s="471">
        <v>0</v>
      </c>
      <c r="BI146" s="471">
        <v>0</v>
      </c>
      <c r="BJ146" s="471">
        <v>1.64450039181034</v>
      </c>
      <c r="BK146" s="471">
        <v>0</v>
      </c>
      <c r="BL146" s="471">
        <v>0</v>
      </c>
      <c r="BM146" s="471">
        <v>1</v>
      </c>
      <c r="BN146" s="471">
        <v>0</v>
      </c>
      <c r="BO146" s="284"/>
      <c r="BP146" s="284"/>
      <c r="BQ146" s="284"/>
      <c r="BS146" s="471">
        <v>185</v>
      </c>
    </row>
    <row r="147" spans="1:71" ht="15" hidden="1" x14ac:dyDescent="0.25">
      <c r="A147" s="467">
        <v>59</v>
      </c>
      <c r="B147" s="467">
        <v>141736</v>
      </c>
      <c r="C147" s="467">
        <v>9352053</v>
      </c>
      <c r="D147" s="468" t="s">
        <v>161</v>
      </c>
      <c r="E147" s="469" t="s">
        <v>40</v>
      </c>
      <c r="F147" s="470" t="s">
        <v>710</v>
      </c>
      <c r="G147" s="471">
        <v>1</v>
      </c>
      <c r="H147" s="471">
        <v>0</v>
      </c>
      <c r="I147" s="471">
        <v>0</v>
      </c>
      <c r="J147" s="471">
        <v>7</v>
      </c>
      <c r="K147" s="471">
        <v>0</v>
      </c>
      <c r="L147" s="471">
        <v>0</v>
      </c>
      <c r="M147" s="471">
        <v>0</v>
      </c>
      <c r="N147" s="471">
        <v>392</v>
      </c>
      <c r="O147" s="471">
        <v>392</v>
      </c>
      <c r="P147" s="471">
        <v>44</v>
      </c>
      <c r="Q147" s="471">
        <v>348</v>
      </c>
      <c r="R147" s="471">
        <v>0</v>
      </c>
      <c r="S147" s="471">
        <v>0</v>
      </c>
      <c r="T147" s="471">
        <v>0</v>
      </c>
      <c r="U147" s="471">
        <v>0</v>
      </c>
      <c r="V147" s="471">
        <v>0</v>
      </c>
      <c r="W147" s="471">
        <v>0</v>
      </c>
      <c r="X147" s="471">
        <v>0</v>
      </c>
      <c r="Y147" s="471">
        <v>0</v>
      </c>
      <c r="Z147" s="471">
        <v>392</v>
      </c>
      <c r="AA147" s="471">
        <v>56</v>
      </c>
      <c r="AB147" s="471">
        <v>82.000000000000085</v>
      </c>
      <c r="AC147" s="471">
        <v>102.13399503722086</v>
      </c>
      <c r="AD147" s="471">
        <v>0</v>
      </c>
      <c r="AE147" s="471">
        <v>0</v>
      </c>
      <c r="AF147" s="471">
        <v>175.79381443298982</v>
      </c>
      <c r="AG147" s="471">
        <v>36.37113402061857</v>
      </c>
      <c r="AH147" s="471">
        <v>8.0824742268041128</v>
      </c>
      <c r="AI147" s="471">
        <v>123.25773195876302</v>
      </c>
      <c r="AJ147" s="471">
        <v>10.10309278350517</v>
      </c>
      <c r="AK147" s="471">
        <v>35.360824742268036</v>
      </c>
      <c r="AL147" s="471">
        <v>3.0309278350515472</v>
      </c>
      <c r="AM147" s="471">
        <v>0</v>
      </c>
      <c r="AN147" s="471">
        <v>0</v>
      </c>
      <c r="AO147" s="471">
        <v>0</v>
      </c>
      <c r="AP147" s="471">
        <v>0</v>
      </c>
      <c r="AQ147" s="471">
        <v>0</v>
      </c>
      <c r="AR147" s="471">
        <v>0</v>
      </c>
      <c r="AS147" s="471">
        <v>0</v>
      </c>
      <c r="AT147" s="471">
        <v>3.389048991354469</v>
      </c>
      <c r="AU147" s="471">
        <v>5.6484149855907813</v>
      </c>
      <c r="AV147" s="471">
        <v>6.7780979827089531</v>
      </c>
      <c r="AW147" s="471">
        <v>0</v>
      </c>
      <c r="AX147" s="471">
        <v>0</v>
      </c>
      <c r="AY147" s="471">
        <v>0</v>
      </c>
      <c r="AZ147" s="471">
        <v>0</v>
      </c>
      <c r="BA147" s="471">
        <v>128.73988439306362</v>
      </c>
      <c r="BB147" s="471">
        <v>145.01734104046247</v>
      </c>
      <c r="BC147" s="471">
        <v>0</v>
      </c>
      <c r="BD147" s="471">
        <v>0</v>
      </c>
      <c r="BE147" s="471">
        <v>0</v>
      </c>
      <c r="BF147" s="471">
        <v>0</v>
      </c>
      <c r="BG147" s="471">
        <v>0</v>
      </c>
      <c r="BH147" s="471">
        <v>0</v>
      </c>
      <c r="BI147" s="471">
        <v>0</v>
      </c>
      <c r="BJ147" s="471">
        <v>0.51602437235294096</v>
      </c>
      <c r="BK147" s="471">
        <v>0</v>
      </c>
      <c r="BL147" s="471">
        <v>0</v>
      </c>
      <c r="BM147" s="471">
        <v>1</v>
      </c>
      <c r="BN147" s="471">
        <v>0</v>
      </c>
      <c r="BO147" s="284"/>
      <c r="BP147" s="284"/>
      <c r="BQ147" s="284"/>
      <c r="BS147" s="471">
        <v>392</v>
      </c>
    </row>
    <row r="148" spans="1:71" ht="15" hidden="1" x14ac:dyDescent="0.25">
      <c r="A148" s="467">
        <v>465</v>
      </c>
      <c r="B148" s="467">
        <v>139485</v>
      </c>
      <c r="C148" s="467">
        <v>9352054</v>
      </c>
      <c r="D148" s="468" t="s">
        <v>1262</v>
      </c>
      <c r="E148" s="469" t="s">
        <v>40</v>
      </c>
      <c r="F148" s="470" t="s">
        <v>710</v>
      </c>
      <c r="G148" s="471">
        <v>1</v>
      </c>
      <c r="H148" s="471">
        <v>0</v>
      </c>
      <c r="I148" s="471">
        <v>0</v>
      </c>
      <c r="J148" s="471">
        <v>7</v>
      </c>
      <c r="K148" s="471">
        <v>0</v>
      </c>
      <c r="L148" s="471">
        <v>0</v>
      </c>
      <c r="M148" s="471">
        <v>0</v>
      </c>
      <c r="N148" s="471">
        <v>203</v>
      </c>
      <c r="O148" s="471">
        <v>203</v>
      </c>
      <c r="P148" s="471">
        <v>26</v>
      </c>
      <c r="Q148" s="471">
        <v>177</v>
      </c>
      <c r="R148" s="471">
        <v>0</v>
      </c>
      <c r="S148" s="471">
        <v>0</v>
      </c>
      <c r="T148" s="471">
        <v>0</v>
      </c>
      <c r="U148" s="471">
        <v>0</v>
      </c>
      <c r="V148" s="471">
        <v>0</v>
      </c>
      <c r="W148" s="471">
        <v>0</v>
      </c>
      <c r="X148" s="471">
        <v>0</v>
      </c>
      <c r="Y148" s="471">
        <v>0</v>
      </c>
      <c r="Z148" s="471">
        <v>203</v>
      </c>
      <c r="AA148" s="471">
        <v>29</v>
      </c>
      <c r="AB148" s="471">
        <v>8.0000000000000018</v>
      </c>
      <c r="AC148" s="471">
        <v>11.6</v>
      </c>
      <c r="AD148" s="471">
        <v>0</v>
      </c>
      <c r="AE148" s="471">
        <v>0</v>
      </c>
      <c r="AF148" s="471">
        <v>198.99999999999997</v>
      </c>
      <c r="AG148" s="471">
        <v>0</v>
      </c>
      <c r="AH148" s="471">
        <v>3.9999999999999907</v>
      </c>
      <c r="AI148" s="471">
        <v>0</v>
      </c>
      <c r="AJ148" s="471">
        <v>0</v>
      </c>
      <c r="AK148" s="471">
        <v>0</v>
      </c>
      <c r="AL148" s="471">
        <v>0</v>
      </c>
      <c r="AM148" s="471">
        <v>0</v>
      </c>
      <c r="AN148" s="471">
        <v>0</v>
      </c>
      <c r="AO148" s="471">
        <v>0</v>
      </c>
      <c r="AP148" s="471">
        <v>0</v>
      </c>
      <c r="AQ148" s="471">
        <v>0</v>
      </c>
      <c r="AR148" s="471">
        <v>0</v>
      </c>
      <c r="AS148" s="471">
        <v>0</v>
      </c>
      <c r="AT148" s="471">
        <v>0</v>
      </c>
      <c r="AU148" s="471">
        <v>1.1534090909090906</v>
      </c>
      <c r="AV148" s="471">
        <v>1.1534090909090906</v>
      </c>
      <c r="AW148" s="471">
        <v>0</v>
      </c>
      <c r="AX148" s="471">
        <v>0</v>
      </c>
      <c r="AY148" s="471">
        <v>0</v>
      </c>
      <c r="AZ148" s="471">
        <v>0</v>
      </c>
      <c r="BA148" s="471">
        <v>47.267045454545531</v>
      </c>
      <c r="BB148" s="471">
        <v>54.210227272727359</v>
      </c>
      <c r="BC148" s="471">
        <v>0</v>
      </c>
      <c r="BD148" s="471">
        <v>0</v>
      </c>
      <c r="BE148" s="471">
        <v>0</v>
      </c>
      <c r="BF148" s="471">
        <v>0</v>
      </c>
      <c r="BG148" s="471">
        <v>0</v>
      </c>
      <c r="BH148" s="471">
        <v>0</v>
      </c>
      <c r="BI148" s="471">
        <v>0</v>
      </c>
      <c r="BJ148" s="471">
        <v>1.5900973739361699</v>
      </c>
      <c r="BK148" s="471">
        <v>0</v>
      </c>
      <c r="BL148" s="471">
        <v>0</v>
      </c>
      <c r="BM148" s="471">
        <v>1</v>
      </c>
      <c r="BN148" s="471">
        <v>0</v>
      </c>
      <c r="BO148" s="284"/>
      <c r="BP148" s="284"/>
      <c r="BQ148" s="284"/>
      <c r="BS148" s="471">
        <v>203</v>
      </c>
    </row>
    <row r="149" spans="1:71" ht="15" hidden="1" x14ac:dyDescent="0.25">
      <c r="A149" s="467">
        <v>63</v>
      </c>
      <c r="B149" s="467">
        <v>141983</v>
      </c>
      <c r="C149" s="467">
        <v>9352056</v>
      </c>
      <c r="D149" s="468" t="s">
        <v>1263</v>
      </c>
      <c r="E149" s="469" t="s">
        <v>40</v>
      </c>
      <c r="F149" s="470" t="s">
        <v>710</v>
      </c>
      <c r="G149" s="471">
        <v>1</v>
      </c>
      <c r="H149" s="471">
        <v>0</v>
      </c>
      <c r="I149" s="471">
        <v>0</v>
      </c>
      <c r="J149" s="471">
        <v>7</v>
      </c>
      <c r="K149" s="471">
        <v>0</v>
      </c>
      <c r="L149" s="471">
        <v>0</v>
      </c>
      <c r="M149" s="471">
        <v>0</v>
      </c>
      <c r="N149" s="471">
        <v>194</v>
      </c>
      <c r="O149" s="471">
        <v>194</v>
      </c>
      <c r="P149" s="471">
        <v>20</v>
      </c>
      <c r="Q149" s="471">
        <v>174</v>
      </c>
      <c r="R149" s="471">
        <v>0</v>
      </c>
      <c r="S149" s="471">
        <v>0</v>
      </c>
      <c r="T149" s="471">
        <v>0</v>
      </c>
      <c r="U149" s="471">
        <v>0</v>
      </c>
      <c r="V149" s="471">
        <v>0</v>
      </c>
      <c r="W149" s="471">
        <v>0</v>
      </c>
      <c r="X149" s="471">
        <v>0</v>
      </c>
      <c r="Y149" s="471">
        <v>0</v>
      </c>
      <c r="Z149" s="471">
        <v>194</v>
      </c>
      <c r="AA149" s="471">
        <v>27.714285714285715</v>
      </c>
      <c r="AB149" s="471">
        <v>53.000000000000036</v>
      </c>
      <c r="AC149" s="471">
        <v>84.26262626262627</v>
      </c>
      <c r="AD149" s="471">
        <v>0</v>
      </c>
      <c r="AE149" s="471">
        <v>0</v>
      </c>
      <c r="AF149" s="471">
        <v>24.999999999999943</v>
      </c>
      <c r="AG149" s="471">
        <v>62.999999999999979</v>
      </c>
      <c r="AH149" s="471">
        <v>9.0000000000000036</v>
      </c>
      <c r="AI149" s="471">
        <v>34.000000000000021</v>
      </c>
      <c r="AJ149" s="471">
        <v>18.000000000000007</v>
      </c>
      <c r="AK149" s="471">
        <v>38.000000000000036</v>
      </c>
      <c r="AL149" s="471">
        <v>6.9999999999999956</v>
      </c>
      <c r="AM149" s="471">
        <v>0</v>
      </c>
      <c r="AN149" s="471">
        <v>0</v>
      </c>
      <c r="AO149" s="471">
        <v>0</v>
      </c>
      <c r="AP149" s="471">
        <v>0</v>
      </c>
      <c r="AQ149" s="471">
        <v>0</v>
      </c>
      <c r="AR149" s="471">
        <v>0</v>
      </c>
      <c r="AS149" s="471">
        <v>0</v>
      </c>
      <c r="AT149" s="471">
        <v>3.344827586206891</v>
      </c>
      <c r="AU149" s="471">
        <v>7.8045977011494321</v>
      </c>
      <c r="AV149" s="471">
        <v>10.034482758620694</v>
      </c>
      <c r="AW149" s="471">
        <v>0</v>
      </c>
      <c r="AX149" s="471">
        <v>0</v>
      </c>
      <c r="AY149" s="471">
        <v>0</v>
      </c>
      <c r="AZ149" s="471">
        <v>0</v>
      </c>
      <c r="BA149" s="471">
        <v>77.451219512195081</v>
      </c>
      <c r="BB149" s="471">
        <v>86.353658536585328</v>
      </c>
      <c r="BC149" s="471">
        <v>0</v>
      </c>
      <c r="BD149" s="471">
        <v>0</v>
      </c>
      <c r="BE149" s="471">
        <v>0</v>
      </c>
      <c r="BF149" s="471">
        <v>0</v>
      </c>
      <c r="BG149" s="471">
        <v>0</v>
      </c>
      <c r="BH149" s="471">
        <v>28.599999999999973</v>
      </c>
      <c r="BI149" s="471">
        <v>0</v>
      </c>
      <c r="BJ149" s="471">
        <v>0.38024111111111097</v>
      </c>
      <c r="BK149" s="471">
        <v>0</v>
      </c>
      <c r="BL149" s="471">
        <v>0</v>
      </c>
      <c r="BM149" s="471">
        <v>1</v>
      </c>
      <c r="BN149" s="471">
        <v>0</v>
      </c>
      <c r="BO149" s="284"/>
      <c r="BP149" s="284"/>
      <c r="BQ149" s="284"/>
      <c r="BS149" s="471">
        <v>194</v>
      </c>
    </row>
    <row r="150" spans="1:71" ht="15" hidden="1" x14ac:dyDescent="0.25">
      <c r="A150" s="467">
        <v>70</v>
      </c>
      <c r="B150" s="467">
        <v>141984</v>
      </c>
      <c r="C150" s="467">
        <v>9352057</v>
      </c>
      <c r="D150" s="468" t="s">
        <v>1264</v>
      </c>
      <c r="E150" s="469" t="s">
        <v>40</v>
      </c>
      <c r="F150" s="470" t="s">
        <v>710</v>
      </c>
      <c r="G150" s="471">
        <v>1</v>
      </c>
      <c r="H150" s="471">
        <v>0</v>
      </c>
      <c r="I150" s="471">
        <v>0</v>
      </c>
      <c r="J150" s="471">
        <v>7</v>
      </c>
      <c r="K150" s="471">
        <v>0</v>
      </c>
      <c r="L150" s="471">
        <v>0</v>
      </c>
      <c r="M150" s="471">
        <v>0</v>
      </c>
      <c r="N150" s="471">
        <v>403</v>
      </c>
      <c r="O150" s="471">
        <v>403</v>
      </c>
      <c r="P150" s="471">
        <v>58</v>
      </c>
      <c r="Q150" s="471">
        <v>345</v>
      </c>
      <c r="R150" s="471">
        <v>0</v>
      </c>
      <c r="S150" s="471">
        <v>0</v>
      </c>
      <c r="T150" s="471">
        <v>0</v>
      </c>
      <c r="U150" s="471">
        <v>0</v>
      </c>
      <c r="V150" s="471">
        <v>0</v>
      </c>
      <c r="W150" s="471">
        <v>0</v>
      </c>
      <c r="X150" s="471">
        <v>0</v>
      </c>
      <c r="Y150" s="471">
        <v>0</v>
      </c>
      <c r="Z150" s="471">
        <v>403</v>
      </c>
      <c r="AA150" s="471">
        <v>57.571428571428569</v>
      </c>
      <c r="AB150" s="471">
        <v>138.0000000000002</v>
      </c>
      <c r="AC150" s="471">
        <v>217.7010050251256</v>
      </c>
      <c r="AD150" s="471">
        <v>0</v>
      </c>
      <c r="AE150" s="471">
        <v>0</v>
      </c>
      <c r="AF150" s="471">
        <v>36.179551122194532</v>
      </c>
      <c r="AG150" s="471">
        <v>15.074812967581051</v>
      </c>
      <c r="AH150" s="471">
        <v>123.61346633416447</v>
      </c>
      <c r="AI150" s="471">
        <v>16.079800498753116</v>
      </c>
      <c r="AJ150" s="471">
        <v>0</v>
      </c>
      <c r="AK150" s="471">
        <v>143.71321695760619</v>
      </c>
      <c r="AL150" s="471">
        <v>68.339152119700714</v>
      </c>
      <c r="AM150" s="471">
        <v>0</v>
      </c>
      <c r="AN150" s="471">
        <v>0</v>
      </c>
      <c r="AO150" s="471">
        <v>0</v>
      </c>
      <c r="AP150" s="471">
        <v>0</v>
      </c>
      <c r="AQ150" s="471">
        <v>0</v>
      </c>
      <c r="AR150" s="471">
        <v>0</v>
      </c>
      <c r="AS150" s="471">
        <v>0</v>
      </c>
      <c r="AT150" s="471">
        <v>4.6724637681159322</v>
      </c>
      <c r="AU150" s="471">
        <v>7.0086956521739188</v>
      </c>
      <c r="AV150" s="471">
        <v>10.513043478260858</v>
      </c>
      <c r="AW150" s="471">
        <v>0</v>
      </c>
      <c r="AX150" s="471">
        <v>0</v>
      </c>
      <c r="AY150" s="471">
        <v>0</v>
      </c>
      <c r="AZ150" s="471">
        <v>3.0376884422110551</v>
      </c>
      <c r="BA150" s="471">
        <v>134.28143712574865</v>
      </c>
      <c r="BB150" s="471">
        <v>156.85628742514987</v>
      </c>
      <c r="BC150" s="471">
        <v>0</v>
      </c>
      <c r="BD150" s="471">
        <v>0</v>
      </c>
      <c r="BE150" s="471">
        <v>0</v>
      </c>
      <c r="BF150" s="471">
        <v>0</v>
      </c>
      <c r="BG150" s="471">
        <v>0</v>
      </c>
      <c r="BH150" s="471">
        <v>13.700000000000127</v>
      </c>
      <c r="BI150" s="471">
        <v>0</v>
      </c>
      <c r="BJ150" s="471">
        <v>0.33006866411960101</v>
      </c>
      <c r="BK150" s="471">
        <v>0</v>
      </c>
      <c r="BL150" s="471">
        <v>0</v>
      </c>
      <c r="BM150" s="471">
        <v>1</v>
      </c>
      <c r="BN150" s="471">
        <v>0</v>
      </c>
      <c r="BO150" s="284"/>
      <c r="BP150" s="284"/>
      <c r="BQ150" s="284"/>
      <c r="BS150" s="471">
        <v>403</v>
      </c>
    </row>
    <row r="151" spans="1:71" ht="15" hidden="1" x14ac:dyDescent="0.25">
      <c r="A151" s="467">
        <v>1</v>
      </c>
      <c r="B151" s="467">
        <v>144211</v>
      </c>
      <c r="C151" s="467">
        <v>9352058</v>
      </c>
      <c r="D151" s="468" t="s">
        <v>1265</v>
      </c>
      <c r="E151" s="469" t="s">
        <v>40</v>
      </c>
      <c r="F151" s="470" t="s">
        <v>710</v>
      </c>
      <c r="G151" s="471">
        <v>1</v>
      </c>
      <c r="H151" s="471">
        <v>0</v>
      </c>
      <c r="I151" s="471">
        <v>0</v>
      </c>
      <c r="J151" s="471">
        <v>7</v>
      </c>
      <c r="K151" s="471">
        <v>0</v>
      </c>
      <c r="L151" s="471">
        <v>0</v>
      </c>
      <c r="M151" s="471">
        <v>0</v>
      </c>
      <c r="N151" s="471">
        <v>105</v>
      </c>
      <c r="O151" s="471">
        <v>105</v>
      </c>
      <c r="P151" s="471">
        <v>15</v>
      </c>
      <c r="Q151" s="471">
        <v>90</v>
      </c>
      <c r="R151" s="471">
        <v>0</v>
      </c>
      <c r="S151" s="471">
        <v>0</v>
      </c>
      <c r="T151" s="471">
        <v>0</v>
      </c>
      <c r="U151" s="471">
        <v>0</v>
      </c>
      <c r="V151" s="471">
        <v>0</v>
      </c>
      <c r="W151" s="471">
        <v>0</v>
      </c>
      <c r="X151" s="471">
        <v>0</v>
      </c>
      <c r="Y151" s="471">
        <v>0</v>
      </c>
      <c r="Z151" s="471">
        <v>105</v>
      </c>
      <c r="AA151" s="471">
        <v>15</v>
      </c>
      <c r="AB151" s="471">
        <v>11.000000000000025</v>
      </c>
      <c r="AC151" s="471">
        <v>13.263157894736842</v>
      </c>
      <c r="AD151" s="471">
        <v>0</v>
      </c>
      <c r="AE151" s="471">
        <v>0</v>
      </c>
      <c r="AF151" s="471">
        <v>105</v>
      </c>
      <c r="AG151" s="471">
        <v>0</v>
      </c>
      <c r="AH151" s="471">
        <v>0</v>
      </c>
      <c r="AI151" s="471">
        <v>0</v>
      </c>
      <c r="AJ151" s="471">
        <v>0</v>
      </c>
      <c r="AK151" s="471">
        <v>0</v>
      </c>
      <c r="AL151" s="471">
        <v>0</v>
      </c>
      <c r="AM151" s="471">
        <v>0</v>
      </c>
      <c r="AN151" s="471">
        <v>0</v>
      </c>
      <c r="AO151" s="471">
        <v>0</v>
      </c>
      <c r="AP151" s="471">
        <v>0</v>
      </c>
      <c r="AQ151" s="471">
        <v>0</v>
      </c>
      <c r="AR151" s="471">
        <v>0</v>
      </c>
      <c r="AS151" s="471">
        <v>0</v>
      </c>
      <c r="AT151" s="471">
        <v>0</v>
      </c>
      <c r="AU151" s="471">
        <v>1.1666666666666654</v>
      </c>
      <c r="AV151" s="471">
        <v>1.1666666666666654</v>
      </c>
      <c r="AW151" s="471">
        <v>0</v>
      </c>
      <c r="AX151" s="471">
        <v>0</v>
      </c>
      <c r="AY151" s="471">
        <v>0</v>
      </c>
      <c r="AZ151" s="471">
        <v>0</v>
      </c>
      <c r="BA151" s="471">
        <v>27.209302325581408</v>
      </c>
      <c r="BB151" s="471">
        <v>31.744186046511643</v>
      </c>
      <c r="BC151" s="471">
        <v>0</v>
      </c>
      <c r="BD151" s="471">
        <v>0</v>
      </c>
      <c r="BE151" s="471">
        <v>0</v>
      </c>
      <c r="BF151" s="471">
        <v>0</v>
      </c>
      <c r="BG151" s="471">
        <v>0</v>
      </c>
      <c r="BH151" s="471">
        <v>0</v>
      </c>
      <c r="BI151" s="471">
        <v>0</v>
      </c>
      <c r="BJ151" s="471">
        <v>2.49429949215686</v>
      </c>
      <c r="BK151" s="471">
        <v>0</v>
      </c>
      <c r="BL151" s="471">
        <v>1</v>
      </c>
      <c r="BM151" s="471">
        <v>1</v>
      </c>
      <c r="BN151" s="471">
        <v>0</v>
      </c>
      <c r="BO151" s="284"/>
      <c r="BP151" s="284"/>
      <c r="BQ151" s="284"/>
      <c r="BS151" s="471">
        <v>105</v>
      </c>
    </row>
    <row r="152" spans="1:71" ht="15" hidden="1" x14ac:dyDescent="0.25">
      <c r="A152" s="467">
        <v>295</v>
      </c>
      <c r="B152" s="467">
        <v>141985</v>
      </c>
      <c r="C152" s="467">
        <v>9352059</v>
      </c>
      <c r="D152" s="468" t="s">
        <v>536</v>
      </c>
      <c r="E152" s="469" t="s">
        <v>40</v>
      </c>
      <c r="F152" s="470" t="s">
        <v>710</v>
      </c>
      <c r="G152" s="471">
        <v>1</v>
      </c>
      <c r="H152" s="471">
        <v>0</v>
      </c>
      <c r="I152" s="471">
        <v>0</v>
      </c>
      <c r="J152" s="471">
        <v>7</v>
      </c>
      <c r="K152" s="471">
        <v>0</v>
      </c>
      <c r="L152" s="471">
        <v>0</v>
      </c>
      <c r="M152" s="471">
        <v>0</v>
      </c>
      <c r="N152" s="471">
        <v>389</v>
      </c>
      <c r="O152" s="471">
        <v>389</v>
      </c>
      <c r="P152" s="471">
        <v>50</v>
      </c>
      <c r="Q152" s="471">
        <v>339</v>
      </c>
      <c r="R152" s="471">
        <v>0</v>
      </c>
      <c r="S152" s="471">
        <v>0</v>
      </c>
      <c r="T152" s="471">
        <v>0</v>
      </c>
      <c r="U152" s="471">
        <v>0</v>
      </c>
      <c r="V152" s="471">
        <v>0</v>
      </c>
      <c r="W152" s="471">
        <v>0</v>
      </c>
      <c r="X152" s="471">
        <v>0</v>
      </c>
      <c r="Y152" s="471">
        <v>0</v>
      </c>
      <c r="Z152" s="471">
        <v>389</v>
      </c>
      <c r="AA152" s="471">
        <v>55.571428571428569</v>
      </c>
      <c r="AB152" s="471">
        <v>51.999999999999943</v>
      </c>
      <c r="AC152" s="471">
        <v>100.63681592039801</v>
      </c>
      <c r="AD152" s="471">
        <v>0</v>
      </c>
      <c r="AE152" s="471">
        <v>0</v>
      </c>
      <c r="AF152" s="471">
        <v>104.5374677002584</v>
      </c>
      <c r="AG152" s="471">
        <v>70.36175710594307</v>
      </c>
      <c r="AH152" s="471">
        <v>108.55813953488355</v>
      </c>
      <c r="AI152" s="471">
        <v>57.294573643410715</v>
      </c>
      <c r="AJ152" s="471">
        <v>41.21188630490942</v>
      </c>
      <c r="AK152" s="471">
        <v>7.036175710594307</v>
      </c>
      <c r="AL152" s="471">
        <v>0</v>
      </c>
      <c r="AM152" s="471">
        <v>0</v>
      </c>
      <c r="AN152" s="471">
        <v>0</v>
      </c>
      <c r="AO152" s="471">
        <v>0</v>
      </c>
      <c r="AP152" s="471">
        <v>0</v>
      </c>
      <c r="AQ152" s="471">
        <v>0</v>
      </c>
      <c r="AR152" s="471">
        <v>0</v>
      </c>
      <c r="AS152" s="471">
        <v>0</v>
      </c>
      <c r="AT152" s="471">
        <v>4.5899705014749168</v>
      </c>
      <c r="AU152" s="471">
        <v>9.1799410029498709</v>
      </c>
      <c r="AV152" s="471">
        <v>16.064896755162227</v>
      </c>
      <c r="AW152" s="471">
        <v>0</v>
      </c>
      <c r="AX152" s="471">
        <v>0</v>
      </c>
      <c r="AY152" s="471">
        <v>0</v>
      </c>
      <c r="AZ152" s="471">
        <v>1.9353233830845771</v>
      </c>
      <c r="BA152" s="471">
        <v>98.024096385542123</v>
      </c>
      <c r="BB152" s="471">
        <v>112.48192771084332</v>
      </c>
      <c r="BC152" s="471">
        <v>0</v>
      </c>
      <c r="BD152" s="471">
        <v>0</v>
      </c>
      <c r="BE152" s="471">
        <v>0</v>
      </c>
      <c r="BF152" s="471">
        <v>0</v>
      </c>
      <c r="BG152" s="471">
        <v>0</v>
      </c>
      <c r="BH152" s="471">
        <v>0</v>
      </c>
      <c r="BI152" s="471">
        <v>0</v>
      </c>
      <c r="BJ152" s="471">
        <v>0.46041896326530601</v>
      </c>
      <c r="BK152" s="471">
        <v>0</v>
      </c>
      <c r="BL152" s="471">
        <v>0</v>
      </c>
      <c r="BM152" s="471">
        <v>1</v>
      </c>
      <c r="BN152" s="471">
        <v>0</v>
      </c>
      <c r="BO152" s="284"/>
      <c r="BP152" s="284"/>
      <c r="BQ152" s="284"/>
      <c r="BS152" s="471">
        <v>389</v>
      </c>
    </row>
    <row r="153" spans="1:71" ht="15" hidden="1" x14ac:dyDescent="0.25">
      <c r="A153" s="467">
        <v>402</v>
      </c>
      <c r="B153" s="467">
        <v>143359</v>
      </c>
      <c r="C153" s="467">
        <v>9352060</v>
      </c>
      <c r="D153" s="468" t="s">
        <v>1266</v>
      </c>
      <c r="E153" s="469" t="s">
        <v>40</v>
      </c>
      <c r="F153" s="470" t="s">
        <v>710</v>
      </c>
      <c r="G153" s="471">
        <v>1</v>
      </c>
      <c r="H153" s="471">
        <v>0</v>
      </c>
      <c r="I153" s="471">
        <v>0</v>
      </c>
      <c r="J153" s="471">
        <v>7</v>
      </c>
      <c r="K153" s="471">
        <v>0</v>
      </c>
      <c r="L153" s="471">
        <v>0</v>
      </c>
      <c r="M153" s="471">
        <v>0</v>
      </c>
      <c r="N153" s="471">
        <v>164</v>
      </c>
      <c r="O153" s="471">
        <v>164</v>
      </c>
      <c r="P153" s="471">
        <v>24</v>
      </c>
      <c r="Q153" s="471">
        <v>140</v>
      </c>
      <c r="R153" s="471">
        <v>0</v>
      </c>
      <c r="S153" s="471">
        <v>0</v>
      </c>
      <c r="T153" s="471">
        <v>0</v>
      </c>
      <c r="U153" s="471">
        <v>0</v>
      </c>
      <c r="V153" s="471">
        <v>0</v>
      </c>
      <c r="W153" s="471">
        <v>0</v>
      </c>
      <c r="X153" s="471">
        <v>0</v>
      </c>
      <c r="Y153" s="471">
        <v>0</v>
      </c>
      <c r="Z153" s="471">
        <v>164</v>
      </c>
      <c r="AA153" s="471">
        <v>23.428571428571427</v>
      </c>
      <c r="AB153" s="471">
        <v>17.000000000000025</v>
      </c>
      <c r="AC153" s="471">
        <v>24.911392405063292</v>
      </c>
      <c r="AD153" s="471">
        <v>0</v>
      </c>
      <c r="AE153" s="471">
        <v>0</v>
      </c>
      <c r="AF153" s="471">
        <v>161.99999999999991</v>
      </c>
      <c r="AG153" s="471">
        <v>1.0000000000000007</v>
      </c>
      <c r="AH153" s="471">
        <v>0</v>
      </c>
      <c r="AI153" s="471">
        <v>1.0000000000000007</v>
      </c>
      <c r="AJ153" s="471">
        <v>0</v>
      </c>
      <c r="AK153" s="471">
        <v>0</v>
      </c>
      <c r="AL153" s="471">
        <v>0</v>
      </c>
      <c r="AM153" s="471">
        <v>0</v>
      </c>
      <c r="AN153" s="471">
        <v>0</v>
      </c>
      <c r="AO153" s="471">
        <v>0</v>
      </c>
      <c r="AP153" s="471">
        <v>0</v>
      </c>
      <c r="AQ153" s="471">
        <v>0</v>
      </c>
      <c r="AR153" s="471">
        <v>0</v>
      </c>
      <c r="AS153" s="471">
        <v>0</v>
      </c>
      <c r="AT153" s="471">
        <v>0</v>
      </c>
      <c r="AU153" s="471">
        <v>0</v>
      </c>
      <c r="AV153" s="471">
        <v>0</v>
      </c>
      <c r="AW153" s="471">
        <v>0</v>
      </c>
      <c r="AX153" s="471">
        <v>0</v>
      </c>
      <c r="AY153" s="471">
        <v>0</v>
      </c>
      <c r="AZ153" s="471">
        <v>2.0759493670886076</v>
      </c>
      <c r="BA153" s="471">
        <v>39.000000000000064</v>
      </c>
      <c r="BB153" s="471">
        <v>45.685714285714361</v>
      </c>
      <c r="BC153" s="471">
        <v>0</v>
      </c>
      <c r="BD153" s="471">
        <v>0</v>
      </c>
      <c r="BE153" s="471">
        <v>0</v>
      </c>
      <c r="BF153" s="471">
        <v>0</v>
      </c>
      <c r="BG153" s="471">
        <v>0</v>
      </c>
      <c r="BH153" s="471">
        <v>0</v>
      </c>
      <c r="BI153" s="471">
        <v>0</v>
      </c>
      <c r="BJ153" s="471">
        <v>2.5926580012578602</v>
      </c>
      <c r="BK153" s="471">
        <v>0</v>
      </c>
      <c r="BL153" s="471">
        <v>0</v>
      </c>
      <c r="BM153" s="471">
        <v>1</v>
      </c>
      <c r="BN153" s="471">
        <v>0</v>
      </c>
      <c r="BO153" s="284"/>
      <c r="BP153" s="284"/>
      <c r="BQ153" s="284"/>
      <c r="BS153" s="471">
        <v>164</v>
      </c>
    </row>
    <row r="154" spans="1:71" ht="15" hidden="1" x14ac:dyDescent="0.25">
      <c r="A154" s="467">
        <v>6</v>
      </c>
      <c r="B154" s="467">
        <v>143492</v>
      </c>
      <c r="C154" s="467">
        <v>9352063</v>
      </c>
      <c r="D154" s="468" t="s">
        <v>97</v>
      </c>
      <c r="E154" s="469" t="s">
        <v>40</v>
      </c>
      <c r="F154" s="470" t="s">
        <v>710</v>
      </c>
      <c r="G154" s="471">
        <v>1</v>
      </c>
      <c r="H154" s="471">
        <v>0</v>
      </c>
      <c r="I154" s="471">
        <v>0</v>
      </c>
      <c r="J154" s="471">
        <v>7</v>
      </c>
      <c r="K154" s="471">
        <v>0</v>
      </c>
      <c r="L154" s="471">
        <v>0</v>
      </c>
      <c r="M154" s="471">
        <v>0</v>
      </c>
      <c r="N154" s="471">
        <v>359</v>
      </c>
      <c r="O154" s="471">
        <v>359</v>
      </c>
      <c r="P154" s="471">
        <v>40</v>
      </c>
      <c r="Q154" s="471">
        <v>319</v>
      </c>
      <c r="R154" s="471">
        <v>0</v>
      </c>
      <c r="S154" s="471">
        <v>0</v>
      </c>
      <c r="T154" s="471">
        <v>0</v>
      </c>
      <c r="U154" s="471">
        <v>0</v>
      </c>
      <c r="V154" s="471">
        <v>0</v>
      </c>
      <c r="W154" s="471">
        <v>0</v>
      </c>
      <c r="X154" s="471">
        <v>0</v>
      </c>
      <c r="Y154" s="471">
        <v>0</v>
      </c>
      <c r="Z154" s="471">
        <v>359</v>
      </c>
      <c r="AA154" s="471">
        <v>51.285714285714285</v>
      </c>
      <c r="AB154" s="471">
        <v>41.000000000000092</v>
      </c>
      <c r="AC154" s="471">
        <v>83.231843575418992</v>
      </c>
      <c r="AD154" s="471">
        <v>0</v>
      </c>
      <c r="AE154" s="471">
        <v>0</v>
      </c>
      <c r="AF154" s="471">
        <v>244.00000000000003</v>
      </c>
      <c r="AG154" s="471">
        <v>77.999999999999844</v>
      </c>
      <c r="AH154" s="471">
        <v>0</v>
      </c>
      <c r="AI154" s="471">
        <v>1.9999999999999987</v>
      </c>
      <c r="AJ154" s="471">
        <v>0</v>
      </c>
      <c r="AK154" s="471">
        <v>35.000000000000014</v>
      </c>
      <c r="AL154" s="471">
        <v>0</v>
      </c>
      <c r="AM154" s="471">
        <v>0</v>
      </c>
      <c r="AN154" s="471">
        <v>0</v>
      </c>
      <c r="AO154" s="471">
        <v>0</v>
      </c>
      <c r="AP154" s="471">
        <v>0</v>
      </c>
      <c r="AQ154" s="471">
        <v>0</v>
      </c>
      <c r="AR154" s="471">
        <v>0</v>
      </c>
      <c r="AS154" s="471">
        <v>0</v>
      </c>
      <c r="AT154" s="471">
        <v>0</v>
      </c>
      <c r="AU154" s="471">
        <v>1.1253918495297792</v>
      </c>
      <c r="AV154" s="471">
        <v>3.3761755485893405</v>
      </c>
      <c r="AW154" s="471">
        <v>0</v>
      </c>
      <c r="AX154" s="471">
        <v>0</v>
      </c>
      <c r="AY154" s="471">
        <v>0</v>
      </c>
      <c r="AZ154" s="471">
        <v>0</v>
      </c>
      <c r="BA154" s="471">
        <v>87.825949367088754</v>
      </c>
      <c r="BB154" s="471">
        <v>98.838607594936875</v>
      </c>
      <c r="BC154" s="471">
        <v>0</v>
      </c>
      <c r="BD154" s="471">
        <v>0</v>
      </c>
      <c r="BE154" s="471">
        <v>0</v>
      </c>
      <c r="BF154" s="471">
        <v>0</v>
      </c>
      <c r="BG154" s="471">
        <v>0</v>
      </c>
      <c r="BH154" s="471">
        <v>0</v>
      </c>
      <c r="BI154" s="471">
        <v>0</v>
      </c>
      <c r="BJ154" s="471">
        <v>0.48839296789215703</v>
      </c>
      <c r="BK154" s="471">
        <v>0</v>
      </c>
      <c r="BL154" s="471">
        <v>0</v>
      </c>
      <c r="BM154" s="471">
        <v>1</v>
      </c>
      <c r="BN154" s="471">
        <v>0</v>
      </c>
      <c r="BO154" s="284"/>
      <c r="BP154" s="284"/>
      <c r="BQ154" s="284"/>
      <c r="BS154" s="471">
        <v>359</v>
      </c>
    </row>
    <row r="155" spans="1:71" ht="15" hidden="1" x14ac:dyDescent="0.25">
      <c r="A155" s="467">
        <v>7</v>
      </c>
      <c r="B155" s="467">
        <v>143491</v>
      </c>
      <c r="C155" s="467">
        <v>9352064</v>
      </c>
      <c r="D155" s="468" t="s">
        <v>99</v>
      </c>
      <c r="E155" s="469" t="s">
        <v>40</v>
      </c>
      <c r="F155" s="470" t="s">
        <v>710</v>
      </c>
      <c r="G155" s="471">
        <v>1</v>
      </c>
      <c r="H155" s="471">
        <v>0</v>
      </c>
      <c r="I155" s="471">
        <v>0</v>
      </c>
      <c r="J155" s="471">
        <v>3</v>
      </c>
      <c r="K155" s="471">
        <v>0</v>
      </c>
      <c r="L155" s="471">
        <v>0</v>
      </c>
      <c r="M155" s="471">
        <v>0</v>
      </c>
      <c r="N155" s="471">
        <v>57</v>
      </c>
      <c r="O155" s="471">
        <v>57</v>
      </c>
      <c r="P155" s="471">
        <v>20</v>
      </c>
      <c r="Q155" s="471">
        <v>37</v>
      </c>
      <c r="R155" s="471">
        <v>0</v>
      </c>
      <c r="S155" s="471">
        <v>0</v>
      </c>
      <c r="T155" s="471">
        <v>0</v>
      </c>
      <c r="U155" s="471">
        <v>0</v>
      </c>
      <c r="V155" s="471">
        <v>0</v>
      </c>
      <c r="W155" s="471">
        <v>0</v>
      </c>
      <c r="X155" s="471">
        <v>0</v>
      </c>
      <c r="Y155" s="471">
        <v>0</v>
      </c>
      <c r="Z155" s="471">
        <v>57</v>
      </c>
      <c r="AA155" s="471">
        <v>19</v>
      </c>
      <c r="AB155" s="471">
        <v>13.999999999999984</v>
      </c>
      <c r="AC155" s="471">
        <v>15.457627118644067</v>
      </c>
      <c r="AD155" s="471">
        <v>0</v>
      </c>
      <c r="AE155" s="471">
        <v>0</v>
      </c>
      <c r="AF155" s="471">
        <v>43.000000000000021</v>
      </c>
      <c r="AG155" s="471">
        <v>11.000000000000007</v>
      </c>
      <c r="AH155" s="471">
        <v>0</v>
      </c>
      <c r="AI155" s="471">
        <v>0</v>
      </c>
      <c r="AJ155" s="471">
        <v>0</v>
      </c>
      <c r="AK155" s="471">
        <v>2.9999999999999987</v>
      </c>
      <c r="AL155" s="471">
        <v>0</v>
      </c>
      <c r="AM155" s="471">
        <v>0</v>
      </c>
      <c r="AN155" s="471">
        <v>0</v>
      </c>
      <c r="AO155" s="471">
        <v>0</v>
      </c>
      <c r="AP155" s="471">
        <v>0</v>
      </c>
      <c r="AQ155" s="471">
        <v>0</v>
      </c>
      <c r="AR155" s="471">
        <v>0</v>
      </c>
      <c r="AS155" s="471">
        <v>0</v>
      </c>
      <c r="AT155" s="471">
        <v>0</v>
      </c>
      <c r="AU155" s="471">
        <v>0</v>
      </c>
      <c r="AV155" s="471">
        <v>0</v>
      </c>
      <c r="AW155" s="471">
        <v>0</v>
      </c>
      <c r="AX155" s="471">
        <v>0</v>
      </c>
      <c r="AY155" s="471">
        <v>0</v>
      </c>
      <c r="AZ155" s="471">
        <v>0</v>
      </c>
      <c r="BA155" s="471">
        <v>5.9999999999999938</v>
      </c>
      <c r="BB155" s="471">
        <v>9.243243243243235</v>
      </c>
      <c r="BC155" s="471">
        <v>0</v>
      </c>
      <c r="BD155" s="471">
        <v>0</v>
      </c>
      <c r="BE155" s="471">
        <v>0</v>
      </c>
      <c r="BF155" s="471">
        <v>0</v>
      </c>
      <c r="BG155" s="471">
        <v>0</v>
      </c>
      <c r="BH155" s="471">
        <v>0</v>
      </c>
      <c r="BI155" s="471">
        <v>0</v>
      </c>
      <c r="BJ155" s="471">
        <v>0.62025677906976795</v>
      </c>
      <c r="BK155" s="471">
        <v>0</v>
      </c>
      <c r="BL155" s="471">
        <v>0</v>
      </c>
      <c r="BM155" s="471">
        <v>1</v>
      </c>
      <c r="BN155" s="471">
        <v>0</v>
      </c>
      <c r="BO155" s="284"/>
      <c r="BP155" s="284"/>
      <c r="BQ155" s="284"/>
      <c r="BS155" s="471">
        <v>57</v>
      </c>
    </row>
    <row r="156" spans="1:71" ht="15" hidden="1" x14ac:dyDescent="0.25">
      <c r="A156" s="467">
        <v>64</v>
      </c>
      <c r="B156" s="467">
        <v>142016</v>
      </c>
      <c r="C156" s="467">
        <v>9352065</v>
      </c>
      <c r="D156" s="468" t="s">
        <v>532</v>
      </c>
      <c r="E156" s="469" t="s">
        <v>40</v>
      </c>
      <c r="F156" s="470" t="s">
        <v>710</v>
      </c>
      <c r="G156" s="471">
        <v>1</v>
      </c>
      <c r="H156" s="471">
        <v>0</v>
      </c>
      <c r="I156" s="471">
        <v>0</v>
      </c>
      <c r="J156" s="471">
        <v>7</v>
      </c>
      <c r="K156" s="471">
        <v>0</v>
      </c>
      <c r="L156" s="471">
        <v>0</v>
      </c>
      <c r="M156" s="471">
        <v>0</v>
      </c>
      <c r="N156" s="471">
        <v>402</v>
      </c>
      <c r="O156" s="471">
        <v>402</v>
      </c>
      <c r="P156" s="471">
        <v>59</v>
      </c>
      <c r="Q156" s="471">
        <v>343</v>
      </c>
      <c r="R156" s="471">
        <v>0</v>
      </c>
      <c r="S156" s="471">
        <v>0</v>
      </c>
      <c r="T156" s="471">
        <v>0</v>
      </c>
      <c r="U156" s="471">
        <v>0</v>
      </c>
      <c r="V156" s="471">
        <v>0</v>
      </c>
      <c r="W156" s="471">
        <v>0</v>
      </c>
      <c r="X156" s="471">
        <v>0</v>
      </c>
      <c r="Y156" s="471">
        <v>0</v>
      </c>
      <c r="Z156" s="471">
        <v>402</v>
      </c>
      <c r="AA156" s="471">
        <v>57.428571428571431</v>
      </c>
      <c r="AB156" s="471">
        <v>129.00000000000011</v>
      </c>
      <c r="AC156" s="471">
        <v>205.44471744471744</v>
      </c>
      <c r="AD156" s="471">
        <v>0</v>
      </c>
      <c r="AE156" s="471">
        <v>0</v>
      </c>
      <c r="AF156" s="471">
        <v>55.275000000000006</v>
      </c>
      <c r="AG156" s="471">
        <v>7.035000000000001</v>
      </c>
      <c r="AH156" s="471">
        <v>77.385000000000005</v>
      </c>
      <c r="AI156" s="471">
        <v>27.135000000000002</v>
      </c>
      <c r="AJ156" s="471">
        <v>3.0149999999999997</v>
      </c>
      <c r="AK156" s="471">
        <v>164.82</v>
      </c>
      <c r="AL156" s="471">
        <v>67.335000000000008</v>
      </c>
      <c r="AM156" s="471">
        <v>0</v>
      </c>
      <c r="AN156" s="471">
        <v>0</v>
      </c>
      <c r="AO156" s="471">
        <v>0</v>
      </c>
      <c r="AP156" s="471">
        <v>0</v>
      </c>
      <c r="AQ156" s="471">
        <v>0</v>
      </c>
      <c r="AR156" s="471">
        <v>0</v>
      </c>
      <c r="AS156" s="471">
        <v>0</v>
      </c>
      <c r="AT156" s="471">
        <v>4.6880466472303093</v>
      </c>
      <c r="AU156" s="471">
        <v>8.2040816326530521</v>
      </c>
      <c r="AV156" s="471">
        <v>12.892128279883362</v>
      </c>
      <c r="AW156" s="471">
        <v>0</v>
      </c>
      <c r="AX156" s="471">
        <v>0</v>
      </c>
      <c r="AY156" s="471">
        <v>0</v>
      </c>
      <c r="AZ156" s="471">
        <v>9.8771498771498774</v>
      </c>
      <c r="BA156" s="471">
        <v>149.74631268436562</v>
      </c>
      <c r="BB156" s="471">
        <v>175.50442477876089</v>
      </c>
      <c r="BC156" s="471">
        <v>0</v>
      </c>
      <c r="BD156" s="471">
        <v>0</v>
      </c>
      <c r="BE156" s="471">
        <v>0</v>
      </c>
      <c r="BF156" s="471">
        <v>0</v>
      </c>
      <c r="BG156" s="471">
        <v>0</v>
      </c>
      <c r="BH156" s="471">
        <v>0</v>
      </c>
      <c r="BI156" s="471">
        <v>0</v>
      </c>
      <c r="BJ156" s="471">
        <v>0.35393446878453</v>
      </c>
      <c r="BK156" s="471">
        <v>0</v>
      </c>
      <c r="BL156" s="471">
        <v>0</v>
      </c>
      <c r="BM156" s="471">
        <v>1</v>
      </c>
      <c r="BN156" s="471">
        <v>0</v>
      </c>
      <c r="BO156" s="284"/>
      <c r="BP156" s="284"/>
      <c r="BQ156" s="284"/>
      <c r="BS156" s="471">
        <v>402</v>
      </c>
    </row>
    <row r="157" spans="1:71" ht="15" hidden="1" x14ac:dyDescent="0.25">
      <c r="A157" s="467">
        <v>15</v>
      </c>
      <c r="B157" s="467">
        <v>144443</v>
      </c>
      <c r="C157" s="467">
        <v>9352067</v>
      </c>
      <c r="D157" s="468" t="s">
        <v>114</v>
      </c>
      <c r="E157" s="469" t="s">
        <v>40</v>
      </c>
      <c r="F157" s="470" t="s">
        <v>710</v>
      </c>
      <c r="G157" s="471">
        <v>1</v>
      </c>
      <c r="H157" s="471">
        <v>0</v>
      </c>
      <c r="I157" s="471">
        <v>0</v>
      </c>
      <c r="J157" s="471">
        <v>7</v>
      </c>
      <c r="K157" s="471">
        <v>0</v>
      </c>
      <c r="L157" s="471">
        <v>0</v>
      </c>
      <c r="M157" s="471">
        <v>0</v>
      </c>
      <c r="N157" s="471">
        <v>214</v>
      </c>
      <c r="O157" s="471">
        <v>214</v>
      </c>
      <c r="P157" s="471">
        <v>26</v>
      </c>
      <c r="Q157" s="471">
        <v>188</v>
      </c>
      <c r="R157" s="471">
        <v>0</v>
      </c>
      <c r="S157" s="471">
        <v>0</v>
      </c>
      <c r="T157" s="471">
        <v>0</v>
      </c>
      <c r="U157" s="471">
        <v>0</v>
      </c>
      <c r="V157" s="471">
        <v>0</v>
      </c>
      <c r="W157" s="471">
        <v>0</v>
      </c>
      <c r="X157" s="471">
        <v>0</v>
      </c>
      <c r="Y157" s="471">
        <v>0</v>
      </c>
      <c r="Z157" s="471">
        <v>214</v>
      </c>
      <c r="AA157" s="471">
        <v>30.571428571428573</v>
      </c>
      <c r="AB157" s="471">
        <v>48.00000000000005</v>
      </c>
      <c r="AC157" s="471">
        <v>70.342592592592595</v>
      </c>
      <c r="AD157" s="471">
        <v>0</v>
      </c>
      <c r="AE157" s="471">
        <v>0</v>
      </c>
      <c r="AF157" s="471">
        <v>128.19811320754721</v>
      </c>
      <c r="AG157" s="471">
        <v>85.801886792452805</v>
      </c>
      <c r="AH157" s="471">
        <v>0</v>
      </c>
      <c r="AI157" s="471">
        <v>0</v>
      </c>
      <c r="AJ157" s="471">
        <v>0</v>
      </c>
      <c r="AK157" s="471">
        <v>0</v>
      </c>
      <c r="AL157" s="471">
        <v>0</v>
      </c>
      <c r="AM157" s="471">
        <v>0</v>
      </c>
      <c r="AN157" s="471">
        <v>0</v>
      </c>
      <c r="AO157" s="471">
        <v>0</v>
      </c>
      <c r="AP157" s="471">
        <v>0</v>
      </c>
      <c r="AQ157" s="471">
        <v>0</v>
      </c>
      <c r="AR157" s="471">
        <v>0</v>
      </c>
      <c r="AS157" s="471">
        <v>0</v>
      </c>
      <c r="AT157" s="471">
        <v>7.968085106382981</v>
      </c>
      <c r="AU157" s="471">
        <v>9.1063829787234045</v>
      </c>
      <c r="AV157" s="471">
        <v>13.659574468085097</v>
      </c>
      <c r="AW157" s="471">
        <v>0</v>
      </c>
      <c r="AX157" s="471">
        <v>0</v>
      </c>
      <c r="AY157" s="471">
        <v>0</v>
      </c>
      <c r="AZ157" s="471">
        <v>0.9907407407407407</v>
      </c>
      <c r="BA157" s="471">
        <v>73.932584269662897</v>
      </c>
      <c r="BB157" s="471">
        <v>84.157303370786479</v>
      </c>
      <c r="BC157" s="471">
        <v>0</v>
      </c>
      <c r="BD157" s="471">
        <v>0</v>
      </c>
      <c r="BE157" s="471">
        <v>0</v>
      </c>
      <c r="BF157" s="471">
        <v>0</v>
      </c>
      <c r="BG157" s="471">
        <v>0</v>
      </c>
      <c r="BH157" s="471">
        <v>26.600000000000051</v>
      </c>
      <c r="BI157" s="471">
        <v>0</v>
      </c>
      <c r="BJ157" s="471">
        <v>0.60481242537764401</v>
      </c>
      <c r="BK157" s="471">
        <v>0</v>
      </c>
      <c r="BL157" s="471">
        <v>0</v>
      </c>
      <c r="BM157" s="471">
        <v>1</v>
      </c>
      <c r="BN157" s="471">
        <v>0</v>
      </c>
      <c r="BO157" s="284"/>
      <c r="BP157" s="284"/>
      <c r="BQ157" s="284"/>
      <c r="BS157" s="471">
        <v>214</v>
      </c>
    </row>
    <row r="158" spans="1:71" ht="15" hidden="1" x14ac:dyDescent="0.25">
      <c r="A158" s="467">
        <v>219</v>
      </c>
      <c r="B158" s="467">
        <v>146021</v>
      </c>
      <c r="C158" s="467">
        <v>9352069</v>
      </c>
      <c r="D158" s="468" t="s">
        <v>238</v>
      </c>
      <c r="E158" s="469" t="s">
        <v>40</v>
      </c>
      <c r="F158" s="470" t="s">
        <v>710</v>
      </c>
      <c r="G158" s="471">
        <v>1</v>
      </c>
      <c r="H158" s="471">
        <v>0</v>
      </c>
      <c r="I158" s="471">
        <v>0</v>
      </c>
      <c r="J158" s="471">
        <v>7</v>
      </c>
      <c r="K158" s="471">
        <v>0</v>
      </c>
      <c r="L158" s="471">
        <v>0</v>
      </c>
      <c r="M158" s="471">
        <v>0</v>
      </c>
      <c r="N158" s="471">
        <v>427</v>
      </c>
      <c r="O158" s="471">
        <v>427</v>
      </c>
      <c r="P158" s="471">
        <v>60</v>
      </c>
      <c r="Q158" s="471">
        <v>367</v>
      </c>
      <c r="R158" s="471">
        <v>0</v>
      </c>
      <c r="S158" s="471">
        <v>0</v>
      </c>
      <c r="T158" s="471">
        <v>0</v>
      </c>
      <c r="U158" s="471">
        <v>0</v>
      </c>
      <c r="V158" s="471">
        <v>0</v>
      </c>
      <c r="W158" s="471">
        <v>0</v>
      </c>
      <c r="X158" s="471">
        <v>0</v>
      </c>
      <c r="Y158" s="471">
        <v>0</v>
      </c>
      <c r="Z158" s="471">
        <v>427</v>
      </c>
      <c r="AA158" s="471">
        <v>61</v>
      </c>
      <c r="AB158" s="471">
        <v>45.000000000000128</v>
      </c>
      <c r="AC158" s="471">
        <v>74.488943488943491</v>
      </c>
      <c r="AD158" s="471">
        <v>0</v>
      </c>
      <c r="AE158" s="471">
        <v>0</v>
      </c>
      <c r="AF158" s="471">
        <v>397.86352941176477</v>
      </c>
      <c r="AG158" s="471">
        <v>1.004705882352942</v>
      </c>
      <c r="AH158" s="471">
        <v>1.004705882352942</v>
      </c>
      <c r="AI158" s="471">
        <v>8.0376470588235271</v>
      </c>
      <c r="AJ158" s="471">
        <v>19.089411764705893</v>
      </c>
      <c r="AK158" s="471">
        <v>0</v>
      </c>
      <c r="AL158" s="471">
        <v>0</v>
      </c>
      <c r="AM158" s="471">
        <v>0</v>
      </c>
      <c r="AN158" s="471">
        <v>0</v>
      </c>
      <c r="AO158" s="471">
        <v>0</v>
      </c>
      <c r="AP158" s="471">
        <v>0</v>
      </c>
      <c r="AQ158" s="471">
        <v>0</v>
      </c>
      <c r="AR158" s="471">
        <v>0</v>
      </c>
      <c r="AS158" s="471">
        <v>0</v>
      </c>
      <c r="AT158" s="471">
        <v>0</v>
      </c>
      <c r="AU158" s="471">
        <v>2.3269754768392366</v>
      </c>
      <c r="AV158" s="471">
        <v>2.3269754768392366</v>
      </c>
      <c r="AW158" s="471">
        <v>0</v>
      </c>
      <c r="AX158" s="471">
        <v>0</v>
      </c>
      <c r="AY158" s="471">
        <v>0</v>
      </c>
      <c r="AZ158" s="471">
        <v>2.0982800982800982</v>
      </c>
      <c r="BA158" s="471">
        <v>99.542465753424736</v>
      </c>
      <c r="BB158" s="471">
        <v>115.81643835616448</v>
      </c>
      <c r="BC158" s="471">
        <v>0</v>
      </c>
      <c r="BD158" s="471">
        <v>0</v>
      </c>
      <c r="BE158" s="471">
        <v>0</v>
      </c>
      <c r="BF158" s="471">
        <v>0</v>
      </c>
      <c r="BG158" s="471">
        <v>0</v>
      </c>
      <c r="BH158" s="471">
        <v>0</v>
      </c>
      <c r="BI158" s="471">
        <v>0</v>
      </c>
      <c r="BJ158" s="471">
        <v>2.0482082256235801</v>
      </c>
      <c r="BK158" s="471">
        <v>0</v>
      </c>
      <c r="BL158" s="471">
        <v>0</v>
      </c>
      <c r="BM158" s="471">
        <v>1</v>
      </c>
      <c r="BN158" s="471">
        <v>0</v>
      </c>
      <c r="BO158" s="284"/>
      <c r="BP158" s="284"/>
      <c r="BQ158" s="284"/>
      <c r="BS158" s="471">
        <v>427</v>
      </c>
    </row>
    <row r="159" spans="1:71" ht="15" hidden="1" x14ac:dyDescent="0.25">
      <c r="A159" s="467">
        <v>30</v>
      </c>
      <c r="B159" s="467">
        <v>141550</v>
      </c>
      <c r="C159" s="467">
        <v>9352073</v>
      </c>
      <c r="D159" s="468" t="s">
        <v>531</v>
      </c>
      <c r="E159" s="469" t="s">
        <v>40</v>
      </c>
      <c r="F159" s="470" t="s">
        <v>710</v>
      </c>
      <c r="G159" s="471">
        <v>1</v>
      </c>
      <c r="H159" s="471">
        <v>0</v>
      </c>
      <c r="I159" s="471">
        <v>0</v>
      </c>
      <c r="J159" s="471">
        <v>7</v>
      </c>
      <c r="K159" s="471">
        <v>0</v>
      </c>
      <c r="L159" s="471">
        <v>0</v>
      </c>
      <c r="M159" s="471">
        <v>0</v>
      </c>
      <c r="N159" s="471">
        <v>80</v>
      </c>
      <c r="O159" s="471">
        <v>80</v>
      </c>
      <c r="P159" s="471">
        <v>15</v>
      </c>
      <c r="Q159" s="471">
        <v>65</v>
      </c>
      <c r="R159" s="471">
        <v>0</v>
      </c>
      <c r="S159" s="471">
        <v>0</v>
      </c>
      <c r="T159" s="471">
        <v>0</v>
      </c>
      <c r="U159" s="471">
        <v>0</v>
      </c>
      <c r="V159" s="471">
        <v>0</v>
      </c>
      <c r="W159" s="471">
        <v>0</v>
      </c>
      <c r="X159" s="471">
        <v>0</v>
      </c>
      <c r="Y159" s="471">
        <v>0</v>
      </c>
      <c r="Z159" s="471">
        <v>80</v>
      </c>
      <c r="AA159" s="471">
        <v>11.428571428571429</v>
      </c>
      <c r="AB159" s="471">
        <v>1</v>
      </c>
      <c r="AC159" s="471">
        <v>4.1025641025641022</v>
      </c>
      <c r="AD159" s="471">
        <v>0</v>
      </c>
      <c r="AE159" s="471">
        <v>0</v>
      </c>
      <c r="AF159" s="471">
        <v>80</v>
      </c>
      <c r="AG159" s="471">
        <v>0</v>
      </c>
      <c r="AH159" s="471">
        <v>0</v>
      </c>
      <c r="AI159" s="471">
        <v>0</v>
      </c>
      <c r="AJ159" s="471">
        <v>0</v>
      </c>
      <c r="AK159" s="471">
        <v>0</v>
      </c>
      <c r="AL159" s="471">
        <v>0</v>
      </c>
      <c r="AM159" s="471">
        <v>0</v>
      </c>
      <c r="AN159" s="471">
        <v>0</v>
      </c>
      <c r="AO159" s="471">
        <v>0</v>
      </c>
      <c r="AP159" s="471">
        <v>0</v>
      </c>
      <c r="AQ159" s="471">
        <v>0</v>
      </c>
      <c r="AR159" s="471">
        <v>0</v>
      </c>
      <c r="AS159" s="471">
        <v>0</v>
      </c>
      <c r="AT159" s="471">
        <v>0</v>
      </c>
      <c r="AU159" s="471">
        <v>0</v>
      </c>
      <c r="AV159" s="471">
        <v>0</v>
      </c>
      <c r="AW159" s="471">
        <v>0</v>
      </c>
      <c r="AX159" s="471">
        <v>0</v>
      </c>
      <c r="AY159" s="471">
        <v>0</v>
      </c>
      <c r="AZ159" s="471">
        <v>1.0256410256410255</v>
      </c>
      <c r="BA159" s="471">
        <v>24.761904761904763</v>
      </c>
      <c r="BB159" s="471">
        <v>30.476190476190478</v>
      </c>
      <c r="BC159" s="471">
        <v>0</v>
      </c>
      <c r="BD159" s="471">
        <v>0</v>
      </c>
      <c r="BE159" s="471">
        <v>0</v>
      </c>
      <c r="BF159" s="471">
        <v>0</v>
      </c>
      <c r="BG159" s="471">
        <v>0</v>
      </c>
      <c r="BH159" s="471">
        <v>3.9999999999999991</v>
      </c>
      <c r="BI159" s="471">
        <v>0</v>
      </c>
      <c r="BJ159" s="471">
        <v>2.2081427705882399</v>
      </c>
      <c r="BK159" s="471">
        <v>0</v>
      </c>
      <c r="BL159" s="471">
        <v>1</v>
      </c>
      <c r="BM159" s="471">
        <v>1</v>
      </c>
      <c r="BN159" s="471">
        <v>0</v>
      </c>
      <c r="BO159" s="284"/>
      <c r="BP159" s="284"/>
      <c r="BQ159" s="284"/>
      <c r="BS159" s="471">
        <v>80</v>
      </c>
    </row>
    <row r="160" spans="1:71" ht="15" hidden="1" x14ac:dyDescent="0.25">
      <c r="A160" s="467">
        <v>8</v>
      </c>
      <c r="B160" s="467">
        <v>142017</v>
      </c>
      <c r="C160" s="467">
        <v>9352078</v>
      </c>
      <c r="D160" s="468" t="s">
        <v>478</v>
      </c>
      <c r="E160" s="469" t="s">
        <v>40</v>
      </c>
      <c r="F160" s="470" t="s">
        <v>710</v>
      </c>
      <c r="G160" s="471">
        <v>1</v>
      </c>
      <c r="H160" s="471">
        <v>0</v>
      </c>
      <c r="I160" s="471">
        <v>0</v>
      </c>
      <c r="J160" s="471">
        <v>7</v>
      </c>
      <c r="K160" s="471">
        <v>0</v>
      </c>
      <c r="L160" s="471">
        <v>0</v>
      </c>
      <c r="M160" s="471">
        <v>0</v>
      </c>
      <c r="N160" s="471">
        <v>231</v>
      </c>
      <c r="O160" s="471">
        <v>231</v>
      </c>
      <c r="P160" s="471">
        <v>22</v>
      </c>
      <c r="Q160" s="471">
        <v>209</v>
      </c>
      <c r="R160" s="471">
        <v>0</v>
      </c>
      <c r="S160" s="471">
        <v>0</v>
      </c>
      <c r="T160" s="471">
        <v>0</v>
      </c>
      <c r="U160" s="471">
        <v>0</v>
      </c>
      <c r="V160" s="471">
        <v>0</v>
      </c>
      <c r="W160" s="471">
        <v>0</v>
      </c>
      <c r="X160" s="471">
        <v>0</v>
      </c>
      <c r="Y160" s="471">
        <v>0</v>
      </c>
      <c r="Z160" s="471">
        <v>231</v>
      </c>
      <c r="AA160" s="471">
        <v>33</v>
      </c>
      <c r="AB160" s="471">
        <v>73.999999999999915</v>
      </c>
      <c r="AC160" s="471">
        <v>94.184549356223187</v>
      </c>
      <c r="AD160" s="471">
        <v>0</v>
      </c>
      <c r="AE160" s="471">
        <v>0</v>
      </c>
      <c r="AF160" s="471">
        <v>126.09170305676868</v>
      </c>
      <c r="AG160" s="471">
        <v>26.22707423580783</v>
      </c>
      <c r="AH160" s="471">
        <v>0</v>
      </c>
      <c r="AI160" s="471">
        <v>2.0174672489082965</v>
      </c>
      <c r="AJ160" s="471">
        <v>0</v>
      </c>
      <c r="AK160" s="471">
        <v>74.64628820960688</v>
      </c>
      <c r="AL160" s="471">
        <v>2.0174672489082965</v>
      </c>
      <c r="AM160" s="471">
        <v>0</v>
      </c>
      <c r="AN160" s="471">
        <v>0</v>
      </c>
      <c r="AO160" s="471">
        <v>0</v>
      </c>
      <c r="AP160" s="471">
        <v>0</v>
      </c>
      <c r="AQ160" s="471">
        <v>0</v>
      </c>
      <c r="AR160" s="471">
        <v>0</v>
      </c>
      <c r="AS160" s="471">
        <v>0</v>
      </c>
      <c r="AT160" s="471">
        <v>2.210526315789473</v>
      </c>
      <c r="AU160" s="471">
        <v>2.210526315789473</v>
      </c>
      <c r="AV160" s="471">
        <v>6.6315789473684292</v>
      </c>
      <c r="AW160" s="471">
        <v>0</v>
      </c>
      <c r="AX160" s="471">
        <v>0</v>
      </c>
      <c r="AY160" s="471">
        <v>0</v>
      </c>
      <c r="AZ160" s="471">
        <v>1.9828326180257512</v>
      </c>
      <c r="BA160" s="471">
        <v>95.834146341463494</v>
      </c>
      <c r="BB160" s="471">
        <v>105.92195121951229</v>
      </c>
      <c r="BC160" s="471">
        <v>0</v>
      </c>
      <c r="BD160" s="471">
        <v>0</v>
      </c>
      <c r="BE160" s="471">
        <v>0</v>
      </c>
      <c r="BF160" s="471">
        <v>0</v>
      </c>
      <c r="BG160" s="471">
        <v>0</v>
      </c>
      <c r="BH160" s="471">
        <v>10.899999999999956</v>
      </c>
      <c r="BI160" s="471">
        <v>0</v>
      </c>
      <c r="BJ160" s="471">
        <v>0.531251701846154</v>
      </c>
      <c r="BK160" s="471">
        <v>0</v>
      </c>
      <c r="BL160" s="471">
        <v>0</v>
      </c>
      <c r="BM160" s="471">
        <v>1</v>
      </c>
      <c r="BN160" s="471">
        <v>0</v>
      </c>
      <c r="BO160" s="284"/>
      <c r="BP160" s="284"/>
      <c r="BQ160" s="284"/>
      <c r="BS160" s="471">
        <v>231</v>
      </c>
    </row>
    <row r="161" spans="1:71" ht="15" hidden="1" x14ac:dyDescent="0.25">
      <c r="A161" s="467">
        <v>41</v>
      </c>
      <c r="B161" s="467">
        <v>144444</v>
      </c>
      <c r="C161" s="467">
        <v>9352080</v>
      </c>
      <c r="D161" s="468" t="s">
        <v>143</v>
      </c>
      <c r="E161" s="469" t="s">
        <v>40</v>
      </c>
      <c r="F161" s="470" t="s">
        <v>710</v>
      </c>
      <c r="G161" s="471">
        <v>1</v>
      </c>
      <c r="H161" s="471">
        <v>0</v>
      </c>
      <c r="I161" s="471">
        <v>0</v>
      </c>
      <c r="J161" s="471">
        <v>7</v>
      </c>
      <c r="K161" s="471">
        <v>0</v>
      </c>
      <c r="L161" s="471">
        <v>0</v>
      </c>
      <c r="M161" s="471">
        <v>0</v>
      </c>
      <c r="N161" s="471">
        <v>288</v>
      </c>
      <c r="O161" s="471">
        <v>288</v>
      </c>
      <c r="P161" s="471">
        <v>44</v>
      </c>
      <c r="Q161" s="471">
        <v>244</v>
      </c>
      <c r="R161" s="471">
        <v>0</v>
      </c>
      <c r="S161" s="471">
        <v>0</v>
      </c>
      <c r="T161" s="471">
        <v>0</v>
      </c>
      <c r="U161" s="471">
        <v>0</v>
      </c>
      <c r="V161" s="471">
        <v>0</v>
      </c>
      <c r="W161" s="471">
        <v>0</v>
      </c>
      <c r="X161" s="471">
        <v>0</v>
      </c>
      <c r="Y161" s="471">
        <v>0</v>
      </c>
      <c r="Z161" s="471">
        <v>288</v>
      </c>
      <c r="AA161" s="471">
        <v>41.142857142857146</v>
      </c>
      <c r="AB161" s="471">
        <v>36.999999999999929</v>
      </c>
      <c r="AC161" s="471">
        <v>56.170212765957444</v>
      </c>
      <c r="AD161" s="471">
        <v>0</v>
      </c>
      <c r="AE161" s="471">
        <v>0</v>
      </c>
      <c r="AF161" s="471">
        <v>232.80836236933794</v>
      </c>
      <c r="AG161" s="471">
        <v>55.191637630662044</v>
      </c>
      <c r="AH161" s="471">
        <v>0</v>
      </c>
      <c r="AI161" s="471">
        <v>0</v>
      </c>
      <c r="AJ161" s="471">
        <v>0</v>
      </c>
      <c r="AK161" s="471">
        <v>0</v>
      </c>
      <c r="AL161" s="471">
        <v>0</v>
      </c>
      <c r="AM161" s="471">
        <v>0</v>
      </c>
      <c r="AN161" s="471">
        <v>0</v>
      </c>
      <c r="AO161" s="471">
        <v>0</v>
      </c>
      <c r="AP161" s="471">
        <v>0</v>
      </c>
      <c r="AQ161" s="471">
        <v>0</v>
      </c>
      <c r="AR161" s="471">
        <v>0</v>
      </c>
      <c r="AS161" s="471">
        <v>0</v>
      </c>
      <c r="AT161" s="471">
        <v>2.360655737704918</v>
      </c>
      <c r="AU161" s="471">
        <v>2.360655737704918</v>
      </c>
      <c r="AV161" s="471">
        <v>3.540983606557373</v>
      </c>
      <c r="AW161" s="471">
        <v>0</v>
      </c>
      <c r="AX161" s="471">
        <v>0</v>
      </c>
      <c r="AY161" s="471">
        <v>0</v>
      </c>
      <c r="AZ161" s="471">
        <v>3.0638297872340425</v>
      </c>
      <c r="BA161" s="471">
        <v>88.082987551867319</v>
      </c>
      <c r="BB161" s="471">
        <v>103.96680497925323</v>
      </c>
      <c r="BC161" s="471">
        <v>0</v>
      </c>
      <c r="BD161" s="471">
        <v>0</v>
      </c>
      <c r="BE161" s="471">
        <v>0</v>
      </c>
      <c r="BF161" s="471">
        <v>0</v>
      </c>
      <c r="BG161" s="471">
        <v>0</v>
      </c>
      <c r="BH161" s="471">
        <v>0</v>
      </c>
      <c r="BI161" s="471">
        <v>0</v>
      </c>
      <c r="BJ161" s="471">
        <v>1.1201713198830401</v>
      </c>
      <c r="BK161" s="471">
        <v>0</v>
      </c>
      <c r="BL161" s="471">
        <v>0</v>
      </c>
      <c r="BM161" s="471">
        <v>1</v>
      </c>
      <c r="BN161" s="471">
        <v>0</v>
      </c>
      <c r="BO161" s="284"/>
      <c r="BP161" s="284"/>
      <c r="BQ161" s="284"/>
      <c r="BS161" s="471">
        <v>288</v>
      </c>
    </row>
    <row r="162" spans="1:71" ht="15" hidden="1" x14ac:dyDescent="0.25">
      <c r="A162" s="467">
        <v>242</v>
      </c>
      <c r="B162" s="467">
        <v>144850</v>
      </c>
      <c r="C162" s="467">
        <v>9352083</v>
      </c>
      <c r="D162" s="468" t="s">
        <v>254</v>
      </c>
      <c r="E162" s="469" t="s">
        <v>40</v>
      </c>
      <c r="F162" s="470" t="s">
        <v>710</v>
      </c>
      <c r="G162" s="471">
        <v>1</v>
      </c>
      <c r="H162" s="471">
        <v>0</v>
      </c>
      <c r="I162" s="471">
        <v>0</v>
      </c>
      <c r="J162" s="471">
        <v>7</v>
      </c>
      <c r="K162" s="471">
        <v>0</v>
      </c>
      <c r="L162" s="471">
        <v>0</v>
      </c>
      <c r="M162" s="471">
        <v>0</v>
      </c>
      <c r="N162" s="471">
        <v>104</v>
      </c>
      <c r="O162" s="471">
        <v>104</v>
      </c>
      <c r="P162" s="471">
        <v>15</v>
      </c>
      <c r="Q162" s="471">
        <v>89</v>
      </c>
      <c r="R162" s="471">
        <v>0</v>
      </c>
      <c r="S162" s="471">
        <v>0</v>
      </c>
      <c r="T162" s="471">
        <v>0</v>
      </c>
      <c r="U162" s="471">
        <v>0</v>
      </c>
      <c r="V162" s="471">
        <v>0</v>
      </c>
      <c r="W162" s="471">
        <v>0</v>
      </c>
      <c r="X162" s="471">
        <v>0</v>
      </c>
      <c r="Y162" s="471">
        <v>0</v>
      </c>
      <c r="Z162" s="471">
        <v>104</v>
      </c>
      <c r="AA162" s="471">
        <v>14.857142857142858</v>
      </c>
      <c r="AB162" s="471">
        <v>5.0000000000000027</v>
      </c>
      <c r="AC162" s="471">
        <v>6.9333333333333336</v>
      </c>
      <c r="AD162" s="471">
        <v>0</v>
      </c>
      <c r="AE162" s="471">
        <v>0</v>
      </c>
      <c r="AF162" s="471">
        <v>100.97087378640776</v>
      </c>
      <c r="AG162" s="471">
        <v>1.0097087378640777</v>
      </c>
      <c r="AH162" s="471">
        <v>0</v>
      </c>
      <c r="AI162" s="471">
        <v>1.0097087378640777</v>
      </c>
      <c r="AJ162" s="471">
        <v>1.0097087378640777</v>
      </c>
      <c r="AK162" s="471">
        <v>0</v>
      </c>
      <c r="AL162" s="471">
        <v>0</v>
      </c>
      <c r="AM162" s="471">
        <v>0</v>
      </c>
      <c r="AN162" s="471">
        <v>0</v>
      </c>
      <c r="AO162" s="471">
        <v>0</v>
      </c>
      <c r="AP162" s="471">
        <v>0</v>
      </c>
      <c r="AQ162" s="471">
        <v>0</v>
      </c>
      <c r="AR162" s="471">
        <v>0</v>
      </c>
      <c r="AS162" s="471">
        <v>0</v>
      </c>
      <c r="AT162" s="471">
        <v>0</v>
      </c>
      <c r="AU162" s="471">
        <v>0</v>
      </c>
      <c r="AV162" s="471">
        <v>0</v>
      </c>
      <c r="AW162" s="471">
        <v>0</v>
      </c>
      <c r="AX162" s="471">
        <v>0</v>
      </c>
      <c r="AY162" s="471">
        <v>0</v>
      </c>
      <c r="AZ162" s="471">
        <v>0</v>
      </c>
      <c r="BA162" s="471">
        <v>26.295454545454508</v>
      </c>
      <c r="BB162" s="471">
        <v>30.727272727272684</v>
      </c>
      <c r="BC162" s="471">
        <v>0</v>
      </c>
      <c r="BD162" s="471">
        <v>0</v>
      </c>
      <c r="BE162" s="471">
        <v>0</v>
      </c>
      <c r="BF162" s="471">
        <v>0</v>
      </c>
      <c r="BG162" s="471">
        <v>0</v>
      </c>
      <c r="BH162" s="471">
        <v>0</v>
      </c>
      <c r="BI162" s="471">
        <v>0</v>
      </c>
      <c r="BJ162" s="471">
        <v>1.9881182641975299</v>
      </c>
      <c r="BK162" s="471">
        <v>0</v>
      </c>
      <c r="BL162" s="471">
        <v>0</v>
      </c>
      <c r="BM162" s="471">
        <v>1</v>
      </c>
      <c r="BN162" s="471">
        <v>0</v>
      </c>
      <c r="BO162" s="284"/>
      <c r="BP162" s="284"/>
      <c r="BQ162" s="284"/>
      <c r="BS162" s="471">
        <v>104</v>
      </c>
    </row>
    <row r="163" spans="1:71" ht="15" hidden="1" x14ac:dyDescent="0.25">
      <c r="A163" s="467">
        <v>44</v>
      </c>
      <c r="B163" s="467">
        <v>144442</v>
      </c>
      <c r="C163" s="467">
        <v>9352086</v>
      </c>
      <c r="D163" s="468" t="s">
        <v>147</v>
      </c>
      <c r="E163" s="469" t="s">
        <v>40</v>
      </c>
      <c r="F163" s="470" t="s">
        <v>710</v>
      </c>
      <c r="G163" s="471">
        <v>1</v>
      </c>
      <c r="H163" s="471">
        <v>0</v>
      </c>
      <c r="I163" s="471">
        <v>0</v>
      </c>
      <c r="J163" s="471">
        <v>7</v>
      </c>
      <c r="K163" s="471">
        <v>0</v>
      </c>
      <c r="L163" s="471">
        <v>0</v>
      </c>
      <c r="M163" s="471">
        <v>0</v>
      </c>
      <c r="N163" s="471">
        <v>95</v>
      </c>
      <c r="O163" s="471">
        <v>95</v>
      </c>
      <c r="P163" s="471">
        <v>15</v>
      </c>
      <c r="Q163" s="471">
        <v>80</v>
      </c>
      <c r="R163" s="471">
        <v>0</v>
      </c>
      <c r="S163" s="471">
        <v>0</v>
      </c>
      <c r="T163" s="471">
        <v>0</v>
      </c>
      <c r="U163" s="471">
        <v>0</v>
      </c>
      <c r="V163" s="471">
        <v>0</v>
      </c>
      <c r="W163" s="471">
        <v>0</v>
      </c>
      <c r="X163" s="471">
        <v>0</v>
      </c>
      <c r="Y163" s="471">
        <v>0</v>
      </c>
      <c r="Z163" s="471">
        <v>95</v>
      </c>
      <c r="AA163" s="471">
        <v>13.571428571428571</v>
      </c>
      <c r="AB163" s="471">
        <v>8.0000000000000018</v>
      </c>
      <c r="AC163" s="471">
        <v>17</v>
      </c>
      <c r="AD163" s="471">
        <v>0</v>
      </c>
      <c r="AE163" s="471">
        <v>0</v>
      </c>
      <c r="AF163" s="471">
        <v>80.000000000000028</v>
      </c>
      <c r="AG163" s="471">
        <v>14.000000000000041</v>
      </c>
      <c r="AH163" s="471">
        <v>0</v>
      </c>
      <c r="AI163" s="471">
        <v>1.0000000000000016</v>
      </c>
      <c r="AJ163" s="471">
        <v>0</v>
      </c>
      <c r="AK163" s="471">
        <v>0</v>
      </c>
      <c r="AL163" s="471">
        <v>0</v>
      </c>
      <c r="AM163" s="471">
        <v>0</v>
      </c>
      <c r="AN163" s="471">
        <v>0</v>
      </c>
      <c r="AO163" s="471">
        <v>0</v>
      </c>
      <c r="AP163" s="471">
        <v>0</v>
      </c>
      <c r="AQ163" s="471">
        <v>0</v>
      </c>
      <c r="AR163" s="471">
        <v>0</v>
      </c>
      <c r="AS163" s="471">
        <v>0</v>
      </c>
      <c r="AT163" s="471">
        <v>0</v>
      </c>
      <c r="AU163" s="471">
        <v>0</v>
      </c>
      <c r="AV163" s="471">
        <v>0</v>
      </c>
      <c r="AW163" s="471">
        <v>0</v>
      </c>
      <c r="AX163" s="471">
        <v>0</v>
      </c>
      <c r="AY163" s="471">
        <v>0</v>
      </c>
      <c r="AZ163" s="471">
        <v>0</v>
      </c>
      <c r="BA163" s="471">
        <v>24.615384615384638</v>
      </c>
      <c r="BB163" s="471">
        <v>29.230769230769258</v>
      </c>
      <c r="BC163" s="471">
        <v>0</v>
      </c>
      <c r="BD163" s="471">
        <v>0</v>
      </c>
      <c r="BE163" s="471">
        <v>0</v>
      </c>
      <c r="BF163" s="471">
        <v>0</v>
      </c>
      <c r="BG163" s="471">
        <v>0</v>
      </c>
      <c r="BH163" s="471">
        <v>0</v>
      </c>
      <c r="BI163" s="471">
        <v>0</v>
      </c>
      <c r="BJ163" s="471">
        <v>0.97799734021739104</v>
      </c>
      <c r="BK163" s="471">
        <v>0</v>
      </c>
      <c r="BL163" s="471">
        <v>0</v>
      </c>
      <c r="BM163" s="471">
        <v>1</v>
      </c>
      <c r="BN163" s="471">
        <v>0</v>
      </c>
      <c r="BO163" s="284"/>
      <c r="BP163" s="284"/>
      <c r="BQ163" s="284"/>
      <c r="BS163" s="471">
        <v>95</v>
      </c>
    </row>
    <row r="164" spans="1:71" ht="15" hidden="1" x14ac:dyDescent="0.25">
      <c r="A164" s="467">
        <v>45</v>
      </c>
      <c r="B164" s="467">
        <v>143074</v>
      </c>
      <c r="C164" s="467">
        <v>9352087</v>
      </c>
      <c r="D164" s="468" t="s">
        <v>530</v>
      </c>
      <c r="E164" s="469" t="s">
        <v>40</v>
      </c>
      <c r="F164" s="470" t="s">
        <v>710</v>
      </c>
      <c r="G164" s="471">
        <v>1</v>
      </c>
      <c r="H164" s="471">
        <v>0</v>
      </c>
      <c r="I164" s="471">
        <v>0</v>
      </c>
      <c r="J164" s="471">
        <v>7</v>
      </c>
      <c r="K164" s="471">
        <v>0</v>
      </c>
      <c r="L164" s="471">
        <v>0</v>
      </c>
      <c r="M164" s="471">
        <v>0</v>
      </c>
      <c r="N164" s="471">
        <v>60</v>
      </c>
      <c r="O164" s="471">
        <v>60</v>
      </c>
      <c r="P164" s="471">
        <v>4</v>
      </c>
      <c r="Q164" s="471">
        <v>56</v>
      </c>
      <c r="R164" s="471">
        <v>0</v>
      </c>
      <c r="S164" s="471">
        <v>0</v>
      </c>
      <c r="T164" s="471">
        <v>0</v>
      </c>
      <c r="U164" s="471">
        <v>0</v>
      </c>
      <c r="V164" s="471">
        <v>0</v>
      </c>
      <c r="W164" s="471">
        <v>0</v>
      </c>
      <c r="X164" s="471">
        <v>0</v>
      </c>
      <c r="Y164" s="471">
        <v>0</v>
      </c>
      <c r="Z164" s="471">
        <v>60</v>
      </c>
      <c r="AA164" s="471">
        <v>8.5714285714285712</v>
      </c>
      <c r="AB164" s="471">
        <v>4.0000000000000018</v>
      </c>
      <c r="AC164" s="471">
        <v>4.2857142857142856</v>
      </c>
      <c r="AD164" s="471">
        <v>0</v>
      </c>
      <c r="AE164" s="471">
        <v>0</v>
      </c>
      <c r="AF164" s="471">
        <v>60</v>
      </c>
      <c r="AG164" s="471">
        <v>0</v>
      </c>
      <c r="AH164" s="471">
        <v>0</v>
      </c>
      <c r="AI164" s="471">
        <v>0</v>
      </c>
      <c r="AJ164" s="471">
        <v>0</v>
      </c>
      <c r="AK164" s="471">
        <v>0</v>
      </c>
      <c r="AL164" s="471">
        <v>0</v>
      </c>
      <c r="AM164" s="471">
        <v>0</v>
      </c>
      <c r="AN164" s="471">
        <v>0</v>
      </c>
      <c r="AO164" s="471">
        <v>0</v>
      </c>
      <c r="AP164" s="471">
        <v>0</v>
      </c>
      <c r="AQ164" s="471">
        <v>0</v>
      </c>
      <c r="AR164" s="471">
        <v>0</v>
      </c>
      <c r="AS164" s="471">
        <v>0</v>
      </c>
      <c r="AT164" s="471">
        <v>0</v>
      </c>
      <c r="AU164" s="471">
        <v>1.0714285714285741</v>
      </c>
      <c r="AV164" s="471">
        <v>1.0714285714285741</v>
      </c>
      <c r="AW164" s="471">
        <v>0</v>
      </c>
      <c r="AX164" s="471">
        <v>0</v>
      </c>
      <c r="AY164" s="471">
        <v>0</v>
      </c>
      <c r="AZ164" s="471">
        <v>0.8571428571428571</v>
      </c>
      <c r="BA164" s="471">
        <v>12.923076923076936</v>
      </c>
      <c r="BB164" s="471">
        <v>13.846153846153861</v>
      </c>
      <c r="BC164" s="471">
        <v>0</v>
      </c>
      <c r="BD164" s="471">
        <v>0</v>
      </c>
      <c r="BE164" s="471">
        <v>0</v>
      </c>
      <c r="BF164" s="471">
        <v>0</v>
      </c>
      <c r="BG164" s="471">
        <v>0</v>
      </c>
      <c r="BH164" s="471">
        <v>4.0000000000000195</v>
      </c>
      <c r="BI164" s="471">
        <v>0</v>
      </c>
      <c r="BJ164" s="471">
        <v>2.6470381999999999</v>
      </c>
      <c r="BK164" s="471">
        <v>0</v>
      </c>
      <c r="BL164" s="471">
        <v>1</v>
      </c>
      <c r="BM164" s="471">
        <v>1</v>
      </c>
      <c r="BN164" s="471">
        <v>0</v>
      </c>
      <c r="BO164" s="284"/>
      <c r="BP164" s="284"/>
      <c r="BQ164" s="284"/>
      <c r="BS164" s="471">
        <v>60</v>
      </c>
    </row>
    <row r="165" spans="1:71" ht="15" hidden="1" x14ac:dyDescent="0.25">
      <c r="A165" s="467">
        <v>48</v>
      </c>
      <c r="B165" s="467">
        <v>144445</v>
      </c>
      <c r="C165" s="467">
        <v>9352088</v>
      </c>
      <c r="D165" s="468" t="s">
        <v>151</v>
      </c>
      <c r="E165" s="469" t="s">
        <v>40</v>
      </c>
      <c r="F165" s="470" t="s">
        <v>710</v>
      </c>
      <c r="G165" s="471">
        <v>1</v>
      </c>
      <c r="H165" s="471">
        <v>0</v>
      </c>
      <c r="I165" s="471">
        <v>0</v>
      </c>
      <c r="J165" s="471">
        <v>7</v>
      </c>
      <c r="K165" s="471">
        <v>0</v>
      </c>
      <c r="L165" s="471">
        <v>0</v>
      </c>
      <c r="M165" s="471">
        <v>0</v>
      </c>
      <c r="N165" s="471">
        <v>99</v>
      </c>
      <c r="O165" s="471">
        <v>99</v>
      </c>
      <c r="P165" s="471">
        <v>15</v>
      </c>
      <c r="Q165" s="471">
        <v>84</v>
      </c>
      <c r="R165" s="471">
        <v>0</v>
      </c>
      <c r="S165" s="471">
        <v>0</v>
      </c>
      <c r="T165" s="471">
        <v>0</v>
      </c>
      <c r="U165" s="471">
        <v>0</v>
      </c>
      <c r="V165" s="471">
        <v>0</v>
      </c>
      <c r="W165" s="471">
        <v>0</v>
      </c>
      <c r="X165" s="471">
        <v>0</v>
      </c>
      <c r="Y165" s="471">
        <v>0</v>
      </c>
      <c r="Z165" s="471">
        <v>99</v>
      </c>
      <c r="AA165" s="471">
        <v>14.142857142857142</v>
      </c>
      <c r="AB165" s="471">
        <v>7</v>
      </c>
      <c r="AC165" s="471">
        <v>15.153061224489797</v>
      </c>
      <c r="AD165" s="471">
        <v>0</v>
      </c>
      <c r="AE165" s="471">
        <v>0</v>
      </c>
      <c r="AF165" s="471">
        <v>90.999999999999986</v>
      </c>
      <c r="AG165" s="471">
        <v>5.9999999999999991</v>
      </c>
      <c r="AH165" s="471">
        <v>0</v>
      </c>
      <c r="AI165" s="471">
        <v>0</v>
      </c>
      <c r="AJ165" s="471">
        <v>0</v>
      </c>
      <c r="AK165" s="471">
        <v>1.9999999999999998</v>
      </c>
      <c r="AL165" s="471">
        <v>0</v>
      </c>
      <c r="AM165" s="471">
        <v>0</v>
      </c>
      <c r="AN165" s="471">
        <v>0</v>
      </c>
      <c r="AO165" s="471">
        <v>0</v>
      </c>
      <c r="AP165" s="471">
        <v>0</v>
      </c>
      <c r="AQ165" s="471">
        <v>0</v>
      </c>
      <c r="AR165" s="471">
        <v>0</v>
      </c>
      <c r="AS165" s="471">
        <v>0</v>
      </c>
      <c r="AT165" s="471">
        <v>0</v>
      </c>
      <c r="AU165" s="471">
        <v>0</v>
      </c>
      <c r="AV165" s="471">
        <v>0</v>
      </c>
      <c r="AW165" s="471">
        <v>0</v>
      </c>
      <c r="AX165" s="471">
        <v>0</v>
      </c>
      <c r="AY165" s="471">
        <v>0</v>
      </c>
      <c r="AZ165" s="471">
        <v>2.0204081632653059</v>
      </c>
      <c r="BA165" s="471">
        <v>24.289156626506013</v>
      </c>
      <c r="BB165" s="471">
        <v>28.626506024096372</v>
      </c>
      <c r="BC165" s="471">
        <v>0</v>
      </c>
      <c r="BD165" s="471">
        <v>0</v>
      </c>
      <c r="BE165" s="471">
        <v>0</v>
      </c>
      <c r="BF165" s="471">
        <v>0</v>
      </c>
      <c r="BG165" s="471">
        <v>0</v>
      </c>
      <c r="BH165" s="471">
        <v>0</v>
      </c>
      <c r="BI165" s="471">
        <v>0</v>
      </c>
      <c r="BJ165" s="471">
        <v>2.75541353150685</v>
      </c>
      <c r="BK165" s="471">
        <v>0</v>
      </c>
      <c r="BL165" s="471">
        <v>1</v>
      </c>
      <c r="BM165" s="471">
        <v>1</v>
      </c>
      <c r="BN165" s="471">
        <v>0</v>
      </c>
      <c r="BO165" s="284"/>
      <c r="BP165" s="284"/>
      <c r="BQ165" s="284"/>
      <c r="BS165" s="471">
        <v>99</v>
      </c>
    </row>
    <row r="166" spans="1:71" ht="15" hidden="1" x14ac:dyDescent="0.25">
      <c r="A166" s="467">
        <v>312</v>
      </c>
      <c r="B166" s="467">
        <v>142018</v>
      </c>
      <c r="C166" s="467">
        <v>9352090</v>
      </c>
      <c r="D166" s="468" t="s">
        <v>529</v>
      </c>
      <c r="E166" s="469" t="s">
        <v>40</v>
      </c>
      <c r="F166" s="470" t="s">
        <v>710</v>
      </c>
      <c r="G166" s="471">
        <v>1</v>
      </c>
      <c r="H166" s="471">
        <v>0</v>
      </c>
      <c r="I166" s="471">
        <v>0</v>
      </c>
      <c r="J166" s="471">
        <v>7</v>
      </c>
      <c r="K166" s="471">
        <v>0</v>
      </c>
      <c r="L166" s="471">
        <v>0</v>
      </c>
      <c r="M166" s="471">
        <v>0</v>
      </c>
      <c r="N166" s="471">
        <v>88</v>
      </c>
      <c r="O166" s="471">
        <v>88</v>
      </c>
      <c r="P166" s="471">
        <v>8</v>
      </c>
      <c r="Q166" s="471">
        <v>80</v>
      </c>
      <c r="R166" s="471">
        <v>0</v>
      </c>
      <c r="S166" s="471">
        <v>0</v>
      </c>
      <c r="T166" s="471">
        <v>0</v>
      </c>
      <c r="U166" s="471">
        <v>0</v>
      </c>
      <c r="V166" s="471">
        <v>0</v>
      </c>
      <c r="W166" s="471">
        <v>0</v>
      </c>
      <c r="X166" s="471">
        <v>0</v>
      </c>
      <c r="Y166" s="471">
        <v>0</v>
      </c>
      <c r="Z166" s="471">
        <v>88</v>
      </c>
      <c r="AA166" s="471">
        <v>12.571428571428571</v>
      </c>
      <c r="AB166" s="471">
        <v>4.0000000000000036</v>
      </c>
      <c r="AC166" s="471">
        <v>19.36</v>
      </c>
      <c r="AD166" s="471">
        <v>0</v>
      </c>
      <c r="AE166" s="471">
        <v>0</v>
      </c>
      <c r="AF166" s="471">
        <v>84.000000000000043</v>
      </c>
      <c r="AG166" s="471">
        <v>0</v>
      </c>
      <c r="AH166" s="471">
        <v>0</v>
      </c>
      <c r="AI166" s="471">
        <v>1.0000000000000033</v>
      </c>
      <c r="AJ166" s="471">
        <v>3.0000000000000009</v>
      </c>
      <c r="AK166" s="471">
        <v>0</v>
      </c>
      <c r="AL166" s="471">
        <v>0</v>
      </c>
      <c r="AM166" s="471">
        <v>0</v>
      </c>
      <c r="AN166" s="471">
        <v>0</v>
      </c>
      <c r="AO166" s="471">
        <v>0</v>
      </c>
      <c r="AP166" s="471">
        <v>0</v>
      </c>
      <c r="AQ166" s="471">
        <v>0</v>
      </c>
      <c r="AR166" s="471">
        <v>0</v>
      </c>
      <c r="AS166" s="471">
        <v>0</v>
      </c>
      <c r="AT166" s="471">
        <v>0</v>
      </c>
      <c r="AU166" s="471">
        <v>2.2000000000000002</v>
      </c>
      <c r="AV166" s="471">
        <v>3.3</v>
      </c>
      <c r="AW166" s="471">
        <v>0</v>
      </c>
      <c r="AX166" s="471">
        <v>0</v>
      </c>
      <c r="AY166" s="471">
        <v>0</v>
      </c>
      <c r="AZ166" s="471">
        <v>0</v>
      </c>
      <c r="BA166" s="471">
        <v>34.594594594594561</v>
      </c>
      <c r="BB166" s="471">
        <v>38.054054054054021</v>
      </c>
      <c r="BC166" s="471">
        <v>0</v>
      </c>
      <c r="BD166" s="471">
        <v>0</v>
      </c>
      <c r="BE166" s="471">
        <v>0</v>
      </c>
      <c r="BF166" s="471">
        <v>0</v>
      </c>
      <c r="BG166" s="471">
        <v>0</v>
      </c>
      <c r="BH166" s="471">
        <v>40.200000000000017</v>
      </c>
      <c r="BI166" s="471">
        <v>0</v>
      </c>
      <c r="BJ166" s="471">
        <v>0.78313903178294597</v>
      </c>
      <c r="BK166" s="471">
        <v>0</v>
      </c>
      <c r="BL166" s="471">
        <v>0</v>
      </c>
      <c r="BM166" s="471">
        <v>1</v>
      </c>
      <c r="BN166" s="471">
        <v>0</v>
      </c>
      <c r="BO166" s="284"/>
      <c r="BP166" s="284"/>
      <c r="BQ166" s="284"/>
      <c r="BS166" s="471">
        <v>88</v>
      </c>
    </row>
    <row r="167" spans="1:71" ht="15" hidden="1" x14ac:dyDescent="0.25">
      <c r="A167" s="467">
        <v>57</v>
      </c>
      <c r="B167" s="467">
        <v>141554</v>
      </c>
      <c r="C167" s="467">
        <v>9352091</v>
      </c>
      <c r="D167" s="468" t="s">
        <v>159</v>
      </c>
      <c r="E167" s="469" t="s">
        <v>40</v>
      </c>
      <c r="F167" s="470" t="s">
        <v>710</v>
      </c>
      <c r="G167" s="471">
        <v>1</v>
      </c>
      <c r="H167" s="471">
        <v>0</v>
      </c>
      <c r="I167" s="471">
        <v>0</v>
      </c>
      <c r="J167" s="471">
        <v>7</v>
      </c>
      <c r="K167" s="471">
        <v>0</v>
      </c>
      <c r="L167" s="471">
        <v>0</v>
      </c>
      <c r="M167" s="471">
        <v>0</v>
      </c>
      <c r="N167" s="471">
        <v>249</v>
      </c>
      <c r="O167" s="471">
        <v>249</v>
      </c>
      <c r="P167" s="471">
        <v>38</v>
      </c>
      <c r="Q167" s="471">
        <v>211</v>
      </c>
      <c r="R167" s="471">
        <v>0</v>
      </c>
      <c r="S167" s="471">
        <v>0</v>
      </c>
      <c r="T167" s="471">
        <v>0</v>
      </c>
      <c r="U167" s="471">
        <v>0</v>
      </c>
      <c r="V167" s="471">
        <v>0</v>
      </c>
      <c r="W167" s="471">
        <v>0</v>
      </c>
      <c r="X167" s="471">
        <v>0</v>
      </c>
      <c r="Y167" s="471">
        <v>0</v>
      </c>
      <c r="Z167" s="471">
        <v>249</v>
      </c>
      <c r="AA167" s="471">
        <v>35.571428571428569</v>
      </c>
      <c r="AB167" s="471">
        <v>36.999999999999964</v>
      </c>
      <c r="AC167" s="471">
        <v>75.57198443579766</v>
      </c>
      <c r="AD167" s="471">
        <v>0</v>
      </c>
      <c r="AE167" s="471">
        <v>0</v>
      </c>
      <c r="AF167" s="471">
        <v>158.00000000000006</v>
      </c>
      <c r="AG167" s="471">
        <v>90.999999999999943</v>
      </c>
      <c r="AH167" s="471">
        <v>0</v>
      </c>
      <c r="AI167" s="471">
        <v>0</v>
      </c>
      <c r="AJ167" s="471">
        <v>0</v>
      </c>
      <c r="AK167" s="471">
        <v>0</v>
      </c>
      <c r="AL167" s="471">
        <v>0</v>
      </c>
      <c r="AM167" s="471">
        <v>0</v>
      </c>
      <c r="AN167" s="471">
        <v>0</v>
      </c>
      <c r="AO167" s="471">
        <v>0</v>
      </c>
      <c r="AP167" s="471">
        <v>0</v>
      </c>
      <c r="AQ167" s="471">
        <v>0</v>
      </c>
      <c r="AR167" s="471">
        <v>0</v>
      </c>
      <c r="AS167" s="471">
        <v>0</v>
      </c>
      <c r="AT167" s="471">
        <v>1.180094786729859</v>
      </c>
      <c r="AU167" s="471">
        <v>1.180094786729859</v>
      </c>
      <c r="AV167" s="471">
        <v>1.180094786729859</v>
      </c>
      <c r="AW167" s="471">
        <v>0</v>
      </c>
      <c r="AX167" s="471">
        <v>0</v>
      </c>
      <c r="AY167" s="471">
        <v>0</v>
      </c>
      <c r="AZ167" s="471">
        <v>0.9688715953307393</v>
      </c>
      <c r="BA167" s="471">
        <v>69.314009661835712</v>
      </c>
      <c r="BB167" s="471">
        <v>81.797101449275331</v>
      </c>
      <c r="BC167" s="471">
        <v>0</v>
      </c>
      <c r="BD167" s="471">
        <v>0</v>
      </c>
      <c r="BE167" s="471">
        <v>0</v>
      </c>
      <c r="BF167" s="471">
        <v>0</v>
      </c>
      <c r="BG167" s="471">
        <v>0</v>
      </c>
      <c r="BH167" s="471">
        <v>7.1000000000000991</v>
      </c>
      <c r="BI167" s="471">
        <v>0</v>
      </c>
      <c r="BJ167" s="471">
        <v>1.2354025148936201</v>
      </c>
      <c r="BK167" s="471">
        <v>0</v>
      </c>
      <c r="BL167" s="471">
        <v>0</v>
      </c>
      <c r="BM167" s="471">
        <v>1</v>
      </c>
      <c r="BN167" s="471">
        <v>0</v>
      </c>
      <c r="BO167" s="284"/>
      <c r="BP167" s="284"/>
      <c r="BQ167" s="284"/>
      <c r="BS167" s="471">
        <v>249</v>
      </c>
    </row>
    <row r="168" spans="1:71" ht="15" hidden="1" x14ac:dyDescent="0.25">
      <c r="A168" s="467">
        <v>515</v>
      </c>
      <c r="B168" s="467">
        <v>142025</v>
      </c>
      <c r="C168" s="467">
        <v>9352093</v>
      </c>
      <c r="D168" s="468" t="s">
        <v>415</v>
      </c>
      <c r="E168" s="469" t="s">
        <v>40</v>
      </c>
      <c r="F168" s="470" t="s">
        <v>710</v>
      </c>
      <c r="G168" s="471">
        <v>1</v>
      </c>
      <c r="H168" s="471">
        <v>0</v>
      </c>
      <c r="I168" s="471">
        <v>0</v>
      </c>
      <c r="J168" s="471">
        <v>7</v>
      </c>
      <c r="K168" s="471">
        <v>0</v>
      </c>
      <c r="L168" s="471">
        <v>0</v>
      </c>
      <c r="M168" s="471">
        <v>0</v>
      </c>
      <c r="N168" s="471">
        <v>322</v>
      </c>
      <c r="O168" s="471">
        <v>322</v>
      </c>
      <c r="P168" s="471">
        <v>43</v>
      </c>
      <c r="Q168" s="471">
        <v>279</v>
      </c>
      <c r="R168" s="471">
        <v>0</v>
      </c>
      <c r="S168" s="471">
        <v>0</v>
      </c>
      <c r="T168" s="471">
        <v>0</v>
      </c>
      <c r="U168" s="471">
        <v>0</v>
      </c>
      <c r="V168" s="471">
        <v>0</v>
      </c>
      <c r="W168" s="471">
        <v>0</v>
      </c>
      <c r="X168" s="471">
        <v>0</v>
      </c>
      <c r="Y168" s="471">
        <v>0</v>
      </c>
      <c r="Z168" s="471">
        <v>322</v>
      </c>
      <c r="AA168" s="471">
        <v>46</v>
      </c>
      <c r="AB168" s="471">
        <v>37.000000000000114</v>
      </c>
      <c r="AC168" s="471">
        <v>69.95527156549521</v>
      </c>
      <c r="AD168" s="471">
        <v>0</v>
      </c>
      <c r="AE168" s="471">
        <v>0</v>
      </c>
      <c r="AF168" s="471">
        <v>322</v>
      </c>
      <c r="AG168" s="471">
        <v>0</v>
      </c>
      <c r="AH168" s="471">
        <v>0</v>
      </c>
      <c r="AI168" s="471">
        <v>0</v>
      </c>
      <c r="AJ168" s="471">
        <v>0</v>
      </c>
      <c r="AK168" s="471">
        <v>0</v>
      </c>
      <c r="AL168" s="471">
        <v>0</v>
      </c>
      <c r="AM168" s="471">
        <v>0</v>
      </c>
      <c r="AN168" s="471">
        <v>0</v>
      </c>
      <c r="AO168" s="471">
        <v>0</v>
      </c>
      <c r="AP168" s="471">
        <v>0</v>
      </c>
      <c r="AQ168" s="471">
        <v>0</v>
      </c>
      <c r="AR168" s="471">
        <v>0</v>
      </c>
      <c r="AS168" s="471">
        <v>0</v>
      </c>
      <c r="AT168" s="471">
        <v>16.333333333333329</v>
      </c>
      <c r="AU168" s="471">
        <v>27.999999999999989</v>
      </c>
      <c r="AV168" s="471">
        <v>31.499999999999989</v>
      </c>
      <c r="AW168" s="471">
        <v>0</v>
      </c>
      <c r="AX168" s="471">
        <v>0</v>
      </c>
      <c r="AY168" s="471">
        <v>0</v>
      </c>
      <c r="AZ168" s="471">
        <v>0</v>
      </c>
      <c r="BA168" s="471">
        <v>125.9664179104478</v>
      </c>
      <c r="BB168" s="471">
        <v>145.38059701492543</v>
      </c>
      <c r="BC168" s="471">
        <v>0</v>
      </c>
      <c r="BD168" s="471">
        <v>0</v>
      </c>
      <c r="BE168" s="471">
        <v>0</v>
      </c>
      <c r="BF168" s="471">
        <v>0</v>
      </c>
      <c r="BG168" s="471">
        <v>0</v>
      </c>
      <c r="BH168" s="471">
        <v>5.799999999999855</v>
      </c>
      <c r="BI168" s="471">
        <v>0</v>
      </c>
      <c r="BJ168" s="471">
        <v>1.4771232711075399</v>
      </c>
      <c r="BK168" s="471">
        <v>0</v>
      </c>
      <c r="BL168" s="471">
        <v>0</v>
      </c>
      <c r="BM168" s="471">
        <v>1</v>
      </c>
      <c r="BN168" s="471">
        <v>0</v>
      </c>
      <c r="BO168" s="284"/>
      <c r="BP168" s="284"/>
      <c r="BQ168" s="284"/>
      <c r="BS168" s="471">
        <v>322</v>
      </c>
    </row>
    <row r="169" spans="1:71" ht="15" hidden="1" x14ac:dyDescent="0.25">
      <c r="A169" s="467">
        <v>81</v>
      </c>
      <c r="B169" s="467">
        <v>143069</v>
      </c>
      <c r="C169" s="467">
        <v>9352096</v>
      </c>
      <c r="D169" s="468" t="s">
        <v>191</v>
      </c>
      <c r="E169" s="469" t="s">
        <v>40</v>
      </c>
      <c r="F169" s="470" t="s">
        <v>710</v>
      </c>
      <c r="G169" s="471">
        <v>1</v>
      </c>
      <c r="H169" s="471">
        <v>0</v>
      </c>
      <c r="I169" s="471">
        <v>0</v>
      </c>
      <c r="J169" s="471">
        <v>7</v>
      </c>
      <c r="K169" s="471">
        <v>0</v>
      </c>
      <c r="L169" s="471">
        <v>0</v>
      </c>
      <c r="M169" s="471">
        <v>0</v>
      </c>
      <c r="N169" s="471">
        <v>68</v>
      </c>
      <c r="O169" s="471">
        <v>68</v>
      </c>
      <c r="P169" s="471">
        <v>9</v>
      </c>
      <c r="Q169" s="471">
        <v>59</v>
      </c>
      <c r="R169" s="471">
        <v>0</v>
      </c>
      <c r="S169" s="471">
        <v>0</v>
      </c>
      <c r="T169" s="471">
        <v>0</v>
      </c>
      <c r="U169" s="471">
        <v>0</v>
      </c>
      <c r="V169" s="471">
        <v>0</v>
      </c>
      <c r="W169" s="471">
        <v>0</v>
      </c>
      <c r="X169" s="471">
        <v>0</v>
      </c>
      <c r="Y169" s="471">
        <v>0</v>
      </c>
      <c r="Z169" s="471">
        <v>68</v>
      </c>
      <c r="AA169" s="471">
        <v>9.7142857142857135</v>
      </c>
      <c r="AB169" s="471">
        <v>11.000000000000004</v>
      </c>
      <c r="AC169" s="471">
        <v>14.983050847457626</v>
      </c>
      <c r="AD169" s="471">
        <v>0</v>
      </c>
      <c r="AE169" s="471">
        <v>0</v>
      </c>
      <c r="AF169" s="471">
        <v>68</v>
      </c>
      <c r="AG169" s="471">
        <v>0</v>
      </c>
      <c r="AH169" s="471">
        <v>0</v>
      </c>
      <c r="AI169" s="471">
        <v>0</v>
      </c>
      <c r="AJ169" s="471">
        <v>0</v>
      </c>
      <c r="AK169" s="471">
        <v>0</v>
      </c>
      <c r="AL169" s="471">
        <v>0</v>
      </c>
      <c r="AM169" s="471">
        <v>0</v>
      </c>
      <c r="AN169" s="471">
        <v>0</v>
      </c>
      <c r="AO169" s="471">
        <v>0</v>
      </c>
      <c r="AP169" s="471">
        <v>0</v>
      </c>
      <c r="AQ169" s="471">
        <v>0</v>
      </c>
      <c r="AR169" s="471">
        <v>0</v>
      </c>
      <c r="AS169" s="471">
        <v>0</v>
      </c>
      <c r="AT169" s="471">
        <v>0</v>
      </c>
      <c r="AU169" s="471">
        <v>0</v>
      </c>
      <c r="AV169" s="471">
        <v>0</v>
      </c>
      <c r="AW169" s="471">
        <v>0</v>
      </c>
      <c r="AX169" s="471">
        <v>0</v>
      </c>
      <c r="AY169" s="471">
        <v>0</v>
      </c>
      <c r="AZ169" s="471">
        <v>0</v>
      </c>
      <c r="BA169" s="471">
        <v>13.615384615384629</v>
      </c>
      <c r="BB169" s="471">
        <v>15.692307692307708</v>
      </c>
      <c r="BC169" s="471">
        <v>0</v>
      </c>
      <c r="BD169" s="471">
        <v>0</v>
      </c>
      <c r="BE169" s="471">
        <v>0</v>
      </c>
      <c r="BF169" s="471">
        <v>0</v>
      </c>
      <c r="BG169" s="471">
        <v>0</v>
      </c>
      <c r="BH169" s="471">
        <v>12.199999999999978</v>
      </c>
      <c r="BI169" s="471">
        <v>0</v>
      </c>
      <c r="BJ169" s="471">
        <v>2.62441956746988</v>
      </c>
      <c r="BK169" s="471">
        <v>0</v>
      </c>
      <c r="BL169" s="471">
        <v>1</v>
      </c>
      <c r="BM169" s="471">
        <v>1</v>
      </c>
      <c r="BN169" s="471">
        <v>0</v>
      </c>
      <c r="BO169" s="284"/>
      <c r="BP169" s="284"/>
      <c r="BQ169" s="284"/>
      <c r="BS169" s="471">
        <v>68</v>
      </c>
    </row>
    <row r="170" spans="1:71" ht="15" hidden="1" x14ac:dyDescent="0.25">
      <c r="A170" s="467">
        <v>471</v>
      </c>
      <c r="B170" s="467">
        <v>143361</v>
      </c>
      <c r="C170" s="467">
        <v>9352097</v>
      </c>
      <c r="D170" s="468" t="s">
        <v>1267</v>
      </c>
      <c r="E170" s="469" t="s">
        <v>40</v>
      </c>
      <c r="F170" s="470" t="s">
        <v>710</v>
      </c>
      <c r="G170" s="471">
        <v>1</v>
      </c>
      <c r="H170" s="471">
        <v>0</v>
      </c>
      <c r="I170" s="471">
        <v>0</v>
      </c>
      <c r="J170" s="471">
        <v>7</v>
      </c>
      <c r="K170" s="471">
        <v>0</v>
      </c>
      <c r="L170" s="471">
        <v>0</v>
      </c>
      <c r="M170" s="471">
        <v>0</v>
      </c>
      <c r="N170" s="471">
        <v>100</v>
      </c>
      <c r="O170" s="471">
        <v>100</v>
      </c>
      <c r="P170" s="471">
        <v>17</v>
      </c>
      <c r="Q170" s="471">
        <v>83</v>
      </c>
      <c r="R170" s="471">
        <v>0</v>
      </c>
      <c r="S170" s="471">
        <v>0</v>
      </c>
      <c r="T170" s="471">
        <v>0</v>
      </c>
      <c r="U170" s="471">
        <v>0</v>
      </c>
      <c r="V170" s="471">
        <v>0</v>
      </c>
      <c r="W170" s="471">
        <v>0</v>
      </c>
      <c r="X170" s="471">
        <v>0</v>
      </c>
      <c r="Y170" s="471">
        <v>0</v>
      </c>
      <c r="Z170" s="471">
        <v>100</v>
      </c>
      <c r="AA170" s="471">
        <v>14.285714285714286</v>
      </c>
      <c r="AB170" s="471">
        <v>12</v>
      </c>
      <c r="AC170" s="471">
        <v>12</v>
      </c>
      <c r="AD170" s="471">
        <v>0</v>
      </c>
      <c r="AE170" s="471">
        <v>0</v>
      </c>
      <c r="AF170" s="471">
        <v>100</v>
      </c>
      <c r="AG170" s="471">
        <v>0</v>
      </c>
      <c r="AH170" s="471">
        <v>0</v>
      </c>
      <c r="AI170" s="471">
        <v>0</v>
      </c>
      <c r="AJ170" s="471">
        <v>0</v>
      </c>
      <c r="AK170" s="471">
        <v>0</v>
      </c>
      <c r="AL170" s="471">
        <v>0</v>
      </c>
      <c r="AM170" s="471">
        <v>0</v>
      </c>
      <c r="AN170" s="471">
        <v>0</v>
      </c>
      <c r="AO170" s="471">
        <v>0</v>
      </c>
      <c r="AP170" s="471">
        <v>0</v>
      </c>
      <c r="AQ170" s="471">
        <v>0</v>
      </c>
      <c r="AR170" s="471">
        <v>0</v>
      </c>
      <c r="AS170" s="471">
        <v>0</v>
      </c>
      <c r="AT170" s="471">
        <v>0</v>
      </c>
      <c r="AU170" s="471">
        <v>0</v>
      </c>
      <c r="AV170" s="471">
        <v>0</v>
      </c>
      <c r="AW170" s="471">
        <v>0</v>
      </c>
      <c r="AX170" s="471">
        <v>0</v>
      </c>
      <c r="AY170" s="471">
        <v>0</v>
      </c>
      <c r="AZ170" s="471">
        <v>0</v>
      </c>
      <c r="BA170" s="471">
        <v>29.999999999999989</v>
      </c>
      <c r="BB170" s="471">
        <v>36.144578313253</v>
      </c>
      <c r="BC170" s="471">
        <v>0</v>
      </c>
      <c r="BD170" s="471">
        <v>0</v>
      </c>
      <c r="BE170" s="471">
        <v>0</v>
      </c>
      <c r="BF170" s="471">
        <v>0</v>
      </c>
      <c r="BG170" s="471">
        <v>0</v>
      </c>
      <c r="BH170" s="471">
        <v>0</v>
      </c>
      <c r="BI170" s="471">
        <v>0</v>
      </c>
      <c r="BJ170" s="471">
        <v>1.6932611893203899</v>
      </c>
      <c r="BK170" s="471">
        <v>0</v>
      </c>
      <c r="BL170" s="471">
        <v>0</v>
      </c>
      <c r="BM170" s="471">
        <v>1</v>
      </c>
      <c r="BN170" s="471">
        <v>0</v>
      </c>
      <c r="BO170" s="284"/>
      <c r="BP170" s="284"/>
      <c r="BQ170" s="284"/>
      <c r="BS170" s="471">
        <v>100</v>
      </c>
    </row>
    <row r="171" spans="1:71" ht="15" hidden="1" x14ac:dyDescent="0.25">
      <c r="A171" s="467">
        <v>82</v>
      </c>
      <c r="B171" s="467">
        <v>143806</v>
      </c>
      <c r="C171" s="467">
        <v>9352098</v>
      </c>
      <c r="D171" s="468" t="s">
        <v>193</v>
      </c>
      <c r="E171" s="469" t="s">
        <v>40</v>
      </c>
      <c r="F171" s="470" t="s">
        <v>710</v>
      </c>
      <c r="G171" s="471">
        <v>1</v>
      </c>
      <c r="H171" s="471">
        <v>0</v>
      </c>
      <c r="I171" s="471">
        <v>0</v>
      </c>
      <c r="J171" s="471">
        <v>7</v>
      </c>
      <c r="K171" s="471">
        <v>0</v>
      </c>
      <c r="L171" s="471">
        <v>0</v>
      </c>
      <c r="M171" s="471">
        <v>0</v>
      </c>
      <c r="N171" s="471">
        <v>36</v>
      </c>
      <c r="O171" s="471">
        <v>36</v>
      </c>
      <c r="P171" s="471">
        <v>4</v>
      </c>
      <c r="Q171" s="471">
        <v>32</v>
      </c>
      <c r="R171" s="471">
        <v>0</v>
      </c>
      <c r="S171" s="471">
        <v>0</v>
      </c>
      <c r="T171" s="471">
        <v>0</v>
      </c>
      <c r="U171" s="471">
        <v>0</v>
      </c>
      <c r="V171" s="471">
        <v>0</v>
      </c>
      <c r="W171" s="471">
        <v>0</v>
      </c>
      <c r="X171" s="471">
        <v>0</v>
      </c>
      <c r="Y171" s="471">
        <v>0</v>
      </c>
      <c r="Z171" s="471">
        <v>36</v>
      </c>
      <c r="AA171" s="471">
        <v>5.1428571428571432</v>
      </c>
      <c r="AB171" s="471">
        <v>2.9999999999999987</v>
      </c>
      <c r="AC171" s="471">
        <v>8.129032258064516</v>
      </c>
      <c r="AD171" s="471">
        <v>0</v>
      </c>
      <c r="AE171" s="471">
        <v>0</v>
      </c>
      <c r="AF171" s="471">
        <v>33.999999999999986</v>
      </c>
      <c r="AG171" s="471">
        <v>2.0000000000000018</v>
      </c>
      <c r="AH171" s="471">
        <v>0</v>
      </c>
      <c r="AI171" s="471">
        <v>0</v>
      </c>
      <c r="AJ171" s="471">
        <v>0</v>
      </c>
      <c r="AK171" s="471">
        <v>0</v>
      </c>
      <c r="AL171" s="471">
        <v>0</v>
      </c>
      <c r="AM171" s="471">
        <v>0</v>
      </c>
      <c r="AN171" s="471">
        <v>0</v>
      </c>
      <c r="AO171" s="471">
        <v>0</v>
      </c>
      <c r="AP171" s="471">
        <v>0</v>
      </c>
      <c r="AQ171" s="471">
        <v>0</v>
      </c>
      <c r="AR171" s="471">
        <v>0</v>
      </c>
      <c r="AS171" s="471">
        <v>0</v>
      </c>
      <c r="AT171" s="471">
        <v>0</v>
      </c>
      <c r="AU171" s="471">
        <v>0</v>
      </c>
      <c r="AV171" s="471">
        <v>0</v>
      </c>
      <c r="AW171" s="471">
        <v>0</v>
      </c>
      <c r="AX171" s="471">
        <v>0</v>
      </c>
      <c r="AY171" s="471">
        <v>0</v>
      </c>
      <c r="AZ171" s="471">
        <v>0</v>
      </c>
      <c r="BA171" s="471">
        <v>13.714285714285728</v>
      </c>
      <c r="BB171" s="471">
        <v>15.428571428571443</v>
      </c>
      <c r="BC171" s="471">
        <v>0</v>
      </c>
      <c r="BD171" s="471">
        <v>0</v>
      </c>
      <c r="BE171" s="471">
        <v>0</v>
      </c>
      <c r="BF171" s="471">
        <v>0</v>
      </c>
      <c r="BG171" s="471">
        <v>0</v>
      </c>
      <c r="BH171" s="471">
        <v>6.4000000000000083</v>
      </c>
      <c r="BI171" s="471">
        <v>0</v>
      </c>
      <c r="BJ171" s="471">
        <v>2.6873443129032299</v>
      </c>
      <c r="BK171" s="471">
        <v>0</v>
      </c>
      <c r="BL171" s="471">
        <v>1</v>
      </c>
      <c r="BM171" s="471">
        <v>1</v>
      </c>
      <c r="BN171" s="471">
        <v>0</v>
      </c>
      <c r="BO171" s="284"/>
      <c r="BP171" s="284"/>
      <c r="BQ171" s="284"/>
      <c r="BS171" s="471">
        <v>36</v>
      </c>
    </row>
    <row r="172" spans="1:71" ht="15" hidden="1" x14ac:dyDescent="0.25">
      <c r="A172" s="467">
        <v>511</v>
      </c>
      <c r="B172" s="467">
        <v>142026</v>
      </c>
      <c r="C172" s="467">
        <v>9352099</v>
      </c>
      <c r="D172" s="468" t="s">
        <v>1268</v>
      </c>
      <c r="E172" s="469" t="s">
        <v>40</v>
      </c>
      <c r="F172" s="470" t="s">
        <v>710</v>
      </c>
      <c r="G172" s="471">
        <v>1</v>
      </c>
      <c r="H172" s="471">
        <v>0</v>
      </c>
      <c r="I172" s="471">
        <v>0</v>
      </c>
      <c r="J172" s="471">
        <v>7</v>
      </c>
      <c r="K172" s="471">
        <v>0</v>
      </c>
      <c r="L172" s="471">
        <v>0</v>
      </c>
      <c r="M172" s="471">
        <v>0</v>
      </c>
      <c r="N172" s="471">
        <v>217</v>
      </c>
      <c r="O172" s="471">
        <v>217</v>
      </c>
      <c r="P172" s="471">
        <v>28</v>
      </c>
      <c r="Q172" s="471">
        <v>189</v>
      </c>
      <c r="R172" s="471">
        <v>0</v>
      </c>
      <c r="S172" s="471">
        <v>0</v>
      </c>
      <c r="T172" s="471">
        <v>0</v>
      </c>
      <c r="U172" s="471">
        <v>0</v>
      </c>
      <c r="V172" s="471">
        <v>0</v>
      </c>
      <c r="W172" s="471">
        <v>0</v>
      </c>
      <c r="X172" s="471">
        <v>0</v>
      </c>
      <c r="Y172" s="471">
        <v>0</v>
      </c>
      <c r="Z172" s="471">
        <v>217</v>
      </c>
      <c r="AA172" s="471">
        <v>31</v>
      </c>
      <c r="AB172" s="471">
        <v>48.000000000000078</v>
      </c>
      <c r="AC172" s="471">
        <v>77.030303030303031</v>
      </c>
      <c r="AD172" s="471">
        <v>0</v>
      </c>
      <c r="AE172" s="471">
        <v>0</v>
      </c>
      <c r="AF172" s="471">
        <v>90.000000000000028</v>
      </c>
      <c r="AG172" s="471">
        <v>43.999999999999922</v>
      </c>
      <c r="AH172" s="471">
        <v>38.999999999999901</v>
      </c>
      <c r="AI172" s="471">
        <v>9.0000000000000036</v>
      </c>
      <c r="AJ172" s="471">
        <v>34.999999999999964</v>
      </c>
      <c r="AK172" s="471">
        <v>0</v>
      </c>
      <c r="AL172" s="471">
        <v>0</v>
      </c>
      <c r="AM172" s="471">
        <v>0</v>
      </c>
      <c r="AN172" s="471">
        <v>0</v>
      </c>
      <c r="AO172" s="471">
        <v>0</v>
      </c>
      <c r="AP172" s="471">
        <v>0</v>
      </c>
      <c r="AQ172" s="471">
        <v>0</v>
      </c>
      <c r="AR172" s="471">
        <v>0</v>
      </c>
      <c r="AS172" s="471">
        <v>0</v>
      </c>
      <c r="AT172" s="471">
        <v>5.7407407407407502</v>
      </c>
      <c r="AU172" s="471">
        <v>10.33333333333333</v>
      </c>
      <c r="AV172" s="471">
        <v>18.370370370370381</v>
      </c>
      <c r="AW172" s="471">
        <v>0</v>
      </c>
      <c r="AX172" s="471">
        <v>0</v>
      </c>
      <c r="AY172" s="471">
        <v>0</v>
      </c>
      <c r="AZ172" s="471">
        <v>2.8181818181818183</v>
      </c>
      <c r="BA172" s="471">
        <v>61.607734806629779</v>
      </c>
      <c r="BB172" s="471">
        <v>70.734806629834196</v>
      </c>
      <c r="BC172" s="471">
        <v>0</v>
      </c>
      <c r="BD172" s="471">
        <v>0</v>
      </c>
      <c r="BE172" s="471">
        <v>0</v>
      </c>
      <c r="BF172" s="471">
        <v>0</v>
      </c>
      <c r="BG172" s="471">
        <v>0</v>
      </c>
      <c r="BH172" s="471">
        <v>0</v>
      </c>
      <c r="BI172" s="471">
        <v>0</v>
      </c>
      <c r="BJ172" s="471">
        <v>0.36462651981566802</v>
      </c>
      <c r="BK172" s="471">
        <v>0</v>
      </c>
      <c r="BL172" s="471">
        <v>0</v>
      </c>
      <c r="BM172" s="471">
        <v>1</v>
      </c>
      <c r="BN172" s="471">
        <v>0</v>
      </c>
      <c r="BO172" s="284"/>
      <c r="BP172" s="284"/>
      <c r="BQ172" s="284"/>
      <c r="BS172" s="471">
        <v>217</v>
      </c>
    </row>
    <row r="173" spans="1:71" ht="15" hidden="1" x14ac:dyDescent="0.25">
      <c r="A173" s="467">
        <v>84</v>
      </c>
      <c r="B173" s="467">
        <v>146173</v>
      </c>
      <c r="C173" s="467">
        <v>9352100</v>
      </c>
      <c r="D173" s="468" t="s">
        <v>195</v>
      </c>
      <c r="E173" s="469" t="s">
        <v>40</v>
      </c>
      <c r="F173" s="470" t="s">
        <v>710</v>
      </c>
      <c r="G173" s="471">
        <v>1</v>
      </c>
      <c r="H173" s="471">
        <v>0</v>
      </c>
      <c r="I173" s="471">
        <v>0</v>
      </c>
      <c r="J173" s="471">
        <v>7</v>
      </c>
      <c r="K173" s="471">
        <v>0</v>
      </c>
      <c r="L173" s="471">
        <v>0</v>
      </c>
      <c r="M173" s="471">
        <v>0</v>
      </c>
      <c r="N173" s="471">
        <v>57</v>
      </c>
      <c r="O173" s="471">
        <v>57</v>
      </c>
      <c r="P173" s="471">
        <v>5</v>
      </c>
      <c r="Q173" s="471">
        <v>52</v>
      </c>
      <c r="R173" s="471">
        <v>0</v>
      </c>
      <c r="S173" s="471">
        <v>0</v>
      </c>
      <c r="T173" s="471">
        <v>0</v>
      </c>
      <c r="U173" s="471">
        <v>0</v>
      </c>
      <c r="V173" s="471">
        <v>0</v>
      </c>
      <c r="W173" s="471">
        <v>0</v>
      </c>
      <c r="X173" s="471">
        <v>0</v>
      </c>
      <c r="Y173" s="471">
        <v>0</v>
      </c>
      <c r="Z173" s="471">
        <v>57</v>
      </c>
      <c r="AA173" s="471">
        <v>8.1428571428571423</v>
      </c>
      <c r="AB173" s="471">
        <v>0.99999999999999956</v>
      </c>
      <c r="AC173" s="471">
        <v>8.1428571428571423</v>
      </c>
      <c r="AD173" s="471">
        <v>0</v>
      </c>
      <c r="AE173" s="471">
        <v>0</v>
      </c>
      <c r="AF173" s="471">
        <v>57</v>
      </c>
      <c r="AG173" s="471">
        <v>0</v>
      </c>
      <c r="AH173" s="471">
        <v>0</v>
      </c>
      <c r="AI173" s="471">
        <v>0</v>
      </c>
      <c r="AJ173" s="471">
        <v>0</v>
      </c>
      <c r="AK173" s="471">
        <v>0</v>
      </c>
      <c r="AL173" s="471">
        <v>0</v>
      </c>
      <c r="AM173" s="471">
        <v>0</v>
      </c>
      <c r="AN173" s="471">
        <v>0</v>
      </c>
      <c r="AO173" s="471">
        <v>0</v>
      </c>
      <c r="AP173" s="471">
        <v>0</v>
      </c>
      <c r="AQ173" s="471">
        <v>0</v>
      </c>
      <c r="AR173" s="471">
        <v>0</v>
      </c>
      <c r="AS173" s="471">
        <v>0</v>
      </c>
      <c r="AT173" s="471">
        <v>1.0961538461538445</v>
      </c>
      <c r="AU173" s="471">
        <v>1.0961538461538445</v>
      </c>
      <c r="AV173" s="471">
        <v>1.0961538461538445</v>
      </c>
      <c r="AW173" s="471">
        <v>0</v>
      </c>
      <c r="AX173" s="471">
        <v>0</v>
      </c>
      <c r="AY173" s="471">
        <v>0</v>
      </c>
      <c r="AZ173" s="471">
        <v>0</v>
      </c>
      <c r="BA173" s="471">
        <v>20.8</v>
      </c>
      <c r="BB173" s="471">
        <v>22.8</v>
      </c>
      <c r="BC173" s="471">
        <v>0</v>
      </c>
      <c r="BD173" s="471">
        <v>0</v>
      </c>
      <c r="BE173" s="471">
        <v>0</v>
      </c>
      <c r="BF173" s="471">
        <v>0</v>
      </c>
      <c r="BG173" s="471">
        <v>0</v>
      </c>
      <c r="BH173" s="471">
        <v>2.2999999999999741</v>
      </c>
      <c r="BI173" s="471">
        <v>0</v>
      </c>
      <c r="BJ173" s="471">
        <v>1.7463939526315799</v>
      </c>
      <c r="BK173" s="471">
        <v>0</v>
      </c>
      <c r="BL173" s="471">
        <v>0</v>
      </c>
      <c r="BM173" s="471">
        <v>1</v>
      </c>
      <c r="BN173" s="471">
        <v>0</v>
      </c>
      <c r="BO173" s="284"/>
      <c r="BP173" s="284"/>
      <c r="BQ173" s="284"/>
      <c r="BS173" s="471">
        <v>57</v>
      </c>
    </row>
    <row r="174" spans="1:71" ht="15" hidden="1" x14ac:dyDescent="0.25">
      <c r="A174" s="467">
        <v>474</v>
      </c>
      <c r="B174" s="467">
        <v>142027</v>
      </c>
      <c r="C174" s="467">
        <v>9352103</v>
      </c>
      <c r="D174" s="468" t="s">
        <v>525</v>
      </c>
      <c r="E174" s="469" t="s">
        <v>40</v>
      </c>
      <c r="F174" s="470" t="s">
        <v>710</v>
      </c>
      <c r="G174" s="471">
        <v>1</v>
      </c>
      <c r="H174" s="471">
        <v>0</v>
      </c>
      <c r="I174" s="471">
        <v>0</v>
      </c>
      <c r="J174" s="471">
        <v>7</v>
      </c>
      <c r="K174" s="471">
        <v>0</v>
      </c>
      <c r="L174" s="471">
        <v>0</v>
      </c>
      <c r="M174" s="471">
        <v>0</v>
      </c>
      <c r="N174" s="471">
        <v>513</v>
      </c>
      <c r="O174" s="471">
        <v>513</v>
      </c>
      <c r="P174" s="471">
        <v>85</v>
      </c>
      <c r="Q174" s="471">
        <v>428</v>
      </c>
      <c r="R174" s="471">
        <v>0</v>
      </c>
      <c r="S174" s="471">
        <v>0</v>
      </c>
      <c r="T174" s="471">
        <v>0</v>
      </c>
      <c r="U174" s="471">
        <v>0</v>
      </c>
      <c r="V174" s="471">
        <v>0</v>
      </c>
      <c r="W174" s="471">
        <v>0</v>
      </c>
      <c r="X174" s="471">
        <v>0</v>
      </c>
      <c r="Y174" s="471">
        <v>0</v>
      </c>
      <c r="Z174" s="471">
        <v>513</v>
      </c>
      <c r="AA174" s="471">
        <v>73.285714285714292</v>
      </c>
      <c r="AB174" s="471">
        <v>54.999999999999865</v>
      </c>
      <c r="AC174" s="471">
        <v>113.5240083507307</v>
      </c>
      <c r="AD174" s="471">
        <v>0</v>
      </c>
      <c r="AE174" s="471">
        <v>0</v>
      </c>
      <c r="AF174" s="471">
        <v>368.15294117647034</v>
      </c>
      <c r="AG174" s="471">
        <v>1.0058823529411764</v>
      </c>
      <c r="AH174" s="471">
        <v>0</v>
      </c>
      <c r="AI174" s="471">
        <v>143.84117647058818</v>
      </c>
      <c r="AJ174" s="471">
        <v>0</v>
      </c>
      <c r="AK174" s="471">
        <v>0</v>
      </c>
      <c r="AL174" s="471">
        <v>0</v>
      </c>
      <c r="AM174" s="471">
        <v>0</v>
      </c>
      <c r="AN174" s="471">
        <v>0</v>
      </c>
      <c r="AO174" s="471">
        <v>0</v>
      </c>
      <c r="AP174" s="471">
        <v>0</v>
      </c>
      <c r="AQ174" s="471">
        <v>0</v>
      </c>
      <c r="AR174" s="471">
        <v>0</v>
      </c>
      <c r="AS174" s="471">
        <v>0</v>
      </c>
      <c r="AT174" s="471">
        <v>19.177570093457962</v>
      </c>
      <c r="AU174" s="471">
        <v>27.567757009345772</v>
      </c>
      <c r="AV174" s="471">
        <v>41.950934579439235</v>
      </c>
      <c r="AW174" s="471">
        <v>0</v>
      </c>
      <c r="AX174" s="471">
        <v>0</v>
      </c>
      <c r="AY174" s="471">
        <v>0</v>
      </c>
      <c r="AZ174" s="471">
        <v>1.0709812108559498</v>
      </c>
      <c r="BA174" s="471">
        <v>162.38190954773864</v>
      </c>
      <c r="BB174" s="471">
        <v>194.63065326633159</v>
      </c>
      <c r="BC174" s="471">
        <v>0</v>
      </c>
      <c r="BD174" s="471">
        <v>0</v>
      </c>
      <c r="BE174" s="471">
        <v>0</v>
      </c>
      <c r="BF174" s="471">
        <v>0</v>
      </c>
      <c r="BG174" s="471">
        <v>0</v>
      </c>
      <c r="BH174" s="471">
        <v>27.699999999999779</v>
      </c>
      <c r="BI174" s="471">
        <v>0</v>
      </c>
      <c r="BJ174" s="471">
        <v>0.52309979191919198</v>
      </c>
      <c r="BK174" s="471">
        <v>0</v>
      </c>
      <c r="BL174" s="471">
        <v>0</v>
      </c>
      <c r="BM174" s="471">
        <v>1</v>
      </c>
      <c r="BN174" s="471">
        <v>0</v>
      </c>
      <c r="BO174" s="284"/>
      <c r="BP174" s="284"/>
      <c r="BQ174" s="284"/>
      <c r="BS174" s="471">
        <v>513</v>
      </c>
    </row>
    <row r="175" spans="1:71" ht="15" hidden="1" x14ac:dyDescent="0.25">
      <c r="A175" s="467">
        <v>62</v>
      </c>
      <c r="B175" s="467">
        <v>142187</v>
      </c>
      <c r="C175" s="467">
        <v>9352104</v>
      </c>
      <c r="D175" s="468" t="s">
        <v>524</v>
      </c>
      <c r="E175" s="469" t="s">
        <v>40</v>
      </c>
      <c r="F175" s="470" t="s">
        <v>710</v>
      </c>
      <c r="G175" s="471">
        <v>1</v>
      </c>
      <c r="H175" s="471">
        <v>0</v>
      </c>
      <c r="I175" s="471">
        <v>0</v>
      </c>
      <c r="J175" s="471">
        <v>7</v>
      </c>
      <c r="K175" s="471">
        <v>0</v>
      </c>
      <c r="L175" s="471">
        <v>0</v>
      </c>
      <c r="M175" s="471">
        <v>0</v>
      </c>
      <c r="N175" s="471">
        <v>314</v>
      </c>
      <c r="O175" s="471">
        <v>314</v>
      </c>
      <c r="P175" s="471">
        <v>45</v>
      </c>
      <c r="Q175" s="471">
        <v>269</v>
      </c>
      <c r="R175" s="471">
        <v>0</v>
      </c>
      <c r="S175" s="471">
        <v>0</v>
      </c>
      <c r="T175" s="471">
        <v>0</v>
      </c>
      <c r="U175" s="471">
        <v>0</v>
      </c>
      <c r="V175" s="471">
        <v>0</v>
      </c>
      <c r="W175" s="471">
        <v>0</v>
      </c>
      <c r="X175" s="471">
        <v>0</v>
      </c>
      <c r="Y175" s="471">
        <v>0</v>
      </c>
      <c r="Z175" s="471">
        <v>314</v>
      </c>
      <c r="AA175" s="471">
        <v>44.857142857142854</v>
      </c>
      <c r="AB175" s="471">
        <v>50.999999999999972</v>
      </c>
      <c r="AC175" s="471">
        <v>73.467948717948715</v>
      </c>
      <c r="AD175" s="471">
        <v>0</v>
      </c>
      <c r="AE175" s="471">
        <v>0</v>
      </c>
      <c r="AF175" s="471">
        <v>199.63578274760388</v>
      </c>
      <c r="AG175" s="471">
        <v>10.031948881789143</v>
      </c>
      <c r="AH175" s="471">
        <v>26.08306709265176</v>
      </c>
      <c r="AI175" s="471">
        <v>4.0127795527156698</v>
      </c>
      <c r="AJ175" s="471">
        <v>0</v>
      </c>
      <c r="AK175" s="471">
        <v>70.223642172524066</v>
      </c>
      <c r="AL175" s="471">
        <v>4.0127795527156698</v>
      </c>
      <c r="AM175" s="471">
        <v>0</v>
      </c>
      <c r="AN175" s="471">
        <v>0</v>
      </c>
      <c r="AO175" s="471">
        <v>0</v>
      </c>
      <c r="AP175" s="471">
        <v>0</v>
      </c>
      <c r="AQ175" s="471">
        <v>0</v>
      </c>
      <c r="AR175" s="471">
        <v>0</v>
      </c>
      <c r="AS175" s="471">
        <v>0</v>
      </c>
      <c r="AT175" s="471">
        <v>0</v>
      </c>
      <c r="AU175" s="471">
        <v>1.1672862453531605</v>
      </c>
      <c r="AV175" s="471">
        <v>7.0037174721189448</v>
      </c>
      <c r="AW175" s="471">
        <v>0</v>
      </c>
      <c r="AX175" s="471">
        <v>0</v>
      </c>
      <c r="AY175" s="471">
        <v>0</v>
      </c>
      <c r="AZ175" s="471">
        <v>0</v>
      </c>
      <c r="BA175" s="471">
        <v>80.192452830188742</v>
      </c>
      <c r="BB175" s="471">
        <v>93.607547169811383</v>
      </c>
      <c r="BC175" s="471">
        <v>0</v>
      </c>
      <c r="BD175" s="471">
        <v>0</v>
      </c>
      <c r="BE175" s="471">
        <v>0</v>
      </c>
      <c r="BF175" s="471">
        <v>0</v>
      </c>
      <c r="BG175" s="471">
        <v>0</v>
      </c>
      <c r="BH175" s="471">
        <v>146.60000000000008</v>
      </c>
      <c r="BI175" s="471">
        <v>0</v>
      </c>
      <c r="BJ175" s="471">
        <v>0.74481506548223397</v>
      </c>
      <c r="BK175" s="471">
        <v>0</v>
      </c>
      <c r="BL175" s="471">
        <v>0</v>
      </c>
      <c r="BM175" s="471">
        <v>1</v>
      </c>
      <c r="BN175" s="471">
        <v>0</v>
      </c>
      <c r="BO175" s="284"/>
      <c r="BP175" s="284"/>
      <c r="BQ175" s="284"/>
      <c r="BS175" s="471">
        <v>314</v>
      </c>
    </row>
    <row r="176" spans="1:71" ht="15" hidden="1" x14ac:dyDescent="0.25">
      <c r="A176" s="467">
        <v>16</v>
      </c>
      <c r="B176" s="467">
        <v>142770</v>
      </c>
      <c r="C176" s="467">
        <v>9352116</v>
      </c>
      <c r="D176" s="468" t="s">
        <v>522</v>
      </c>
      <c r="E176" s="469" t="s">
        <v>40</v>
      </c>
      <c r="F176" s="470" t="s">
        <v>710</v>
      </c>
      <c r="G176" s="471">
        <v>1</v>
      </c>
      <c r="H176" s="471">
        <v>0</v>
      </c>
      <c r="I176" s="471">
        <v>0</v>
      </c>
      <c r="J176" s="471">
        <v>7</v>
      </c>
      <c r="K176" s="471">
        <v>0</v>
      </c>
      <c r="L176" s="471">
        <v>0</v>
      </c>
      <c r="M176" s="471">
        <v>0</v>
      </c>
      <c r="N176" s="471">
        <v>82</v>
      </c>
      <c r="O176" s="471">
        <v>82</v>
      </c>
      <c r="P176" s="471">
        <v>10</v>
      </c>
      <c r="Q176" s="471">
        <v>72</v>
      </c>
      <c r="R176" s="471">
        <v>0</v>
      </c>
      <c r="S176" s="471">
        <v>0</v>
      </c>
      <c r="T176" s="471">
        <v>0</v>
      </c>
      <c r="U176" s="471">
        <v>0</v>
      </c>
      <c r="V176" s="471">
        <v>0</v>
      </c>
      <c r="W176" s="471">
        <v>0</v>
      </c>
      <c r="X176" s="471">
        <v>0</v>
      </c>
      <c r="Y176" s="471">
        <v>0</v>
      </c>
      <c r="Z176" s="471">
        <v>82</v>
      </c>
      <c r="AA176" s="471">
        <v>11.714285714285714</v>
      </c>
      <c r="AB176" s="471">
        <v>11.00000000000003</v>
      </c>
      <c r="AC176" s="471">
        <v>15.185185185185185</v>
      </c>
      <c r="AD176" s="471">
        <v>0</v>
      </c>
      <c r="AE176" s="471">
        <v>0</v>
      </c>
      <c r="AF176" s="471">
        <v>66.000000000000014</v>
      </c>
      <c r="AG176" s="471">
        <v>15.999999999999984</v>
      </c>
      <c r="AH176" s="471">
        <v>0</v>
      </c>
      <c r="AI176" s="471">
        <v>0</v>
      </c>
      <c r="AJ176" s="471">
        <v>0</v>
      </c>
      <c r="AK176" s="471">
        <v>0</v>
      </c>
      <c r="AL176" s="471">
        <v>0</v>
      </c>
      <c r="AM176" s="471">
        <v>0</v>
      </c>
      <c r="AN176" s="471">
        <v>0</v>
      </c>
      <c r="AO176" s="471">
        <v>0</v>
      </c>
      <c r="AP176" s="471">
        <v>0</v>
      </c>
      <c r="AQ176" s="471">
        <v>0</v>
      </c>
      <c r="AR176" s="471">
        <v>0</v>
      </c>
      <c r="AS176" s="471">
        <v>0</v>
      </c>
      <c r="AT176" s="471">
        <v>0</v>
      </c>
      <c r="AU176" s="471">
        <v>0</v>
      </c>
      <c r="AV176" s="471">
        <v>0</v>
      </c>
      <c r="AW176" s="471">
        <v>0</v>
      </c>
      <c r="AX176" s="471">
        <v>0</v>
      </c>
      <c r="AY176" s="471">
        <v>0</v>
      </c>
      <c r="AZ176" s="471">
        <v>1.0123456790123457</v>
      </c>
      <c r="BA176" s="471">
        <v>29.828571428571408</v>
      </c>
      <c r="BB176" s="471">
        <v>33.971428571428547</v>
      </c>
      <c r="BC176" s="471">
        <v>0</v>
      </c>
      <c r="BD176" s="471">
        <v>0</v>
      </c>
      <c r="BE176" s="471">
        <v>0</v>
      </c>
      <c r="BF176" s="471">
        <v>0</v>
      </c>
      <c r="BG176" s="471">
        <v>0</v>
      </c>
      <c r="BH176" s="471">
        <v>0</v>
      </c>
      <c r="BI176" s="471">
        <v>0</v>
      </c>
      <c r="BJ176" s="471">
        <v>0.32685473559321998</v>
      </c>
      <c r="BK176" s="471">
        <v>0</v>
      </c>
      <c r="BL176" s="471">
        <v>0</v>
      </c>
      <c r="BM176" s="471">
        <v>1</v>
      </c>
      <c r="BN176" s="471">
        <v>0</v>
      </c>
      <c r="BO176" s="284"/>
      <c r="BP176" s="284"/>
      <c r="BQ176" s="284"/>
      <c r="BS176" s="471">
        <v>82</v>
      </c>
    </row>
    <row r="177" spans="1:71" ht="15" hidden="1" x14ac:dyDescent="0.25">
      <c r="A177" s="467">
        <v>9</v>
      </c>
      <c r="B177" s="467">
        <v>142786</v>
      </c>
      <c r="C177" s="467">
        <v>9352120</v>
      </c>
      <c r="D177" s="468" t="s">
        <v>102</v>
      </c>
      <c r="E177" s="469" t="s">
        <v>40</v>
      </c>
      <c r="F177" s="470" t="s">
        <v>710</v>
      </c>
      <c r="G177" s="471">
        <v>1</v>
      </c>
      <c r="H177" s="471">
        <v>0</v>
      </c>
      <c r="I177" s="471">
        <v>0</v>
      </c>
      <c r="J177" s="471">
        <v>7</v>
      </c>
      <c r="K177" s="471">
        <v>0</v>
      </c>
      <c r="L177" s="471">
        <v>0</v>
      </c>
      <c r="M177" s="471">
        <v>0</v>
      </c>
      <c r="N177" s="471">
        <v>95</v>
      </c>
      <c r="O177" s="471">
        <v>95</v>
      </c>
      <c r="P177" s="471">
        <v>12</v>
      </c>
      <c r="Q177" s="471">
        <v>83</v>
      </c>
      <c r="R177" s="471">
        <v>0</v>
      </c>
      <c r="S177" s="471">
        <v>0</v>
      </c>
      <c r="T177" s="471">
        <v>0</v>
      </c>
      <c r="U177" s="471">
        <v>0</v>
      </c>
      <c r="V177" s="471">
        <v>0</v>
      </c>
      <c r="W177" s="471">
        <v>0</v>
      </c>
      <c r="X177" s="471">
        <v>0</v>
      </c>
      <c r="Y177" s="471">
        <v>0</v>
      </c>
      <c r="Z177" s="471">
        <v>95</v>
      </c>
      <c r="AA177" s="471">
        <v>13.571428571428571</v>
      </c>
      <c r="AB177" s="471">
        <v>14.999999999999975</v>
      </c>
      <c r="AC177" s="471">
        <v>19.431818181818183</v>
      </c>
      <c r="AD177" s="471">
        <v>0</v>
      </c>
      <c r="AE177" s="471">
        <v>0</v>
      </c>
      <c r="AF177" s="471">
        <v>71.999999999999972</v>
      </c>
      <c r="AG177" s="471">
        <v>11.999999999999979</v>
      </c>
      <c r="AH177" s="471">
        <v>0</v>
      </c>
      <c r="AI177" s="471">
        <v>2.0000000000000031</v>
      </c>
      <c r="AJ177" s="471">
        <v>0</v>
      </c>
      <c r="AK177" s="471">
        <v>9.0000000000000036</v>
      </c>
      <c r="AL177" s="471">
        <v>0</v>
      </c>
      <c r="AM177" s="471">
        <v>0</v>
      </c>
      <c r="AN177" s="471">
        <v>0</v>
      </c>
      <c r="AO177" s="471">
        <v>0</v>
      </c>
      <c r="AP177" s="471">
        <v>0</v>
      </c>
      <c r="AQ177" s="471">
        <v>0</v>
      </c>
      <c r="AR177" s="471">
        <v>0</v>
      </c>
      <c r="AS177" s="471">
        <v>0</v>
      </c>
      <c r="AT177" s="471">
        <v>1.1445783132530085</v>
      </c>
      <c r="AU177" s="471">
        <v>1.1445783132530085</v>
      </c>
      <c r="AV177" s="471">
        <v>2.2891566265060264</v>
      </c>
      <c r="AW177" s="471">
        <v>0</v>
      </c>
      <c r="AX177" s="471">
        <v>0</v>
      </c>
      <c r="AY177" s="471">
        <v>0</v>
      </c>
      <c r="AZ177" s="471">
        <v>0</v>
      </c>
      <c r="BA177" s="471">
        <v>33.415584415584448</v>
      </c>
      <c r="BB177" s="471">
        <v>38.246753246753286</v>
      </c>
      <c r="BC177" s="471">
        <v>0</v>
      </c>
      <c r="BD177" s="471">
        <v>0</v>
      </c>
      <c r="BE177" s="471">
        <v>0</v>
      </c>
      <c r="BF177" s="471">
        <v>0</v>
      </c>
      <c r="BG177" s="471">
        <v>0</v>
      </c>
      <c r="BH177" s="471">
        <v>14.499999999999957</v>
      </c>
      <c r="BI177" s="471">
        <v>0</v>
      </c>
      <c r="BJ177" s="471">
        <v>0.56310238571428595</v>
      </c>
      <c r="BK177" s="471">
        <v>0</v>
      </c>
      <c r="BL177" s="471">
        <v>0</v>
      </c>
      <c r="BM177" s="471">
        <v>1</v>
      </c>
      <c r="BN177" s="471">
        <v>0</v>
      </c>
      <c r="BO177" s="284"/>
      <c r="BP177" s="284"/>
      <c r="BQ177" s="284"/>
      <c r="BS177" s="471">
        <v>95</v>
      </c>
    </row>
    <row r="178" spans="1:71" ht="15" hidden="1" x14ac:dyDescent="0.25">
      <c r="A178" s="467">
        <v>109</v>
      </c>
      <c r="B178" s="467">
        <v>144446</v>
      </c>
      <c r="C178" s="467">
        <v>9352122</v>
      </c>
      <c r="D178" s="468" t="s">
        <v>213</v>
      </c>
      <c r="E178" s="469" t="s">
        <v>40</v>
      </c>
      <c r="F178" s="470" t="s">
        <v>710</v>
      </c>
      <c r="G178" s="471">
        <v>1</v>
      </c>
      <c r="H178" s="471">
        <v>0</v>
      </c>
      <c r="I178" s="471">
        <v>0</v>
      </c>
      <c r="J178" s="471">
        <v>7</v>
      </c>
      <c r="K178" s="471">
        <v>0</v>
      </c>
      <c r="L178" s="471">
        <v>0</v>
      </c>
      <c r="M178" s="471">
        <v>0</v>
      </c>
      <c r="N178" s="471">
        <v>86</v>
      </c>
      <c r="O178" s="471">
        <v>86</v>
      </c>
      <c r="P178" s="471">
        <v>14</v>
      </c>
      <c r="Q178" s="471">
        <v>72</v>
      </c>
      <c r="R178" s="471">
        <v>0</v>
      </c>
      <c r="S178" s="471">
        <v>0</v>
      </c>
      <c r="T178" s="471">
        <v>0</v>
      </c>
      <c r="U178" s="471">
        <v>0</v>
      </c>
      <c r="V178" s="471">
        <v>0</v>
      </c>
      <c r="W178" s="471">
        <v>0</v>
      </c>
      <c r="X178" s="471">
        <v>0</v>
      </c>
      <c r="Y178" s="471">
        <v>0</v>
      </c>
      <c r="Z178" s="471">
        <v>86</v>
      </c>
      <c r="AA178" s="471">
        <v>12.285714285714286</v>
      </c>
      <c r="AB178" s="471">
        <v>8.0000000000000018</v>
      </c>
      <c r="AC178" s="471">
        <v>15.435897435897436</v>
      </c>
      <c r="AD178" s="471">
        <v>0</v>
      </c>
      <c r="AE178" s="471">
        <v>0</v>
      </c>
      <c r="AF178" s="471">
        <v>83.952380952380935</v>
      </c>
      <c r="AG178" s="471">
        <v>2.047619047619047</v>
      </c>
      <c r="AH178" s="471">
        <v>0</v>
      </c>
      <c r="AI178" s="471">
        <v>0</v>
      </c>
      <c r="AJ178" s="471">
        <v>0</v>
      </c>
      <c r="AK178" s="471">
        <v>0</v>
      </c>
      <c r="AL178" s="471">
        <v>0</v>
      </c>
      <c r="AM178" s="471">
        <v>0</v>
      </c>
      <c r="AN178" s="471">
        <v>0</v>
      </c>
      <c r="AO178" s="471">
        <v>0</v>
      </c>
      <c r="AP178" s="471">
        <v>0</v>
      </c>
      <c r="AQ178" s="471">
        <v>0</v>
      </c>
      <c r="AR178" s="471">
        <v>0</v>
      </c>
      <c r="AS178" s="471">
        <v>0</v>
      </c>
      <c r="AT178" s="471">
        <v>0</v>
      </c>
      <c r="AU178" s="471">
        <v>0</v>
      </c>
      <c r="AV178" s="471">
        <v>0</v>
      </c>
      <c r="AW178" s="471">
        <v>0</v>
      </c>
      <c r="AX178" s="471">
        <v>0</v>
      </c>
      <c r="AY178" s="471">
        <v>0</v>
      </c>
      <c r="AZ178" s="471">
        <v>1.1025641025641024</v>
      </c>
      <c r="BA178" s="471">
        <v>22.857142857142826</v>
      </c>
      <c r="BB178" s="471">
        <v>27.301587301587261</v>
      </c>
      <c r="BC178" s="471">
        <v>0</v>
      </c>
      <c r="BD178" s="471">
        <v>0</v>
      </c>
      <c r="BE178" s="471">
        <v>0</v>
      </c>
      <c r="BF178" s="471">
        <v>0</v>
      </c>
      <c r="BG178" s="471">
        <v>0</v>
      </c>
      <c r="BH178" s="471">
        <v>4.3999999999999631</v>
      </c>
      <c r="BI178" s="471">
        <v>0</v>
      </c>
      <c r="BJ178" s="471">
        <v>2.1739215876712299</v>
      </c>
      <c r="BK178" s="471">
        <v>0</v>
      </c>
      <c r="BL178" s="471">
        <v>1</v>
      </c>
      <c r="BM178" s="471">
        <v>1</v>
      </c>
      <c r="BN178" s="471">
        <v>0</v>
      </c>
      <c r="BO178" s="284"/>
      <c r="BP178" s="284"/>
      <c r="BQ178" s="284"/>
      <c r="BS178" s="471">
        <v>86</v>
      </c>
    </row>
    <row r="179" spans="1:71" ht="15" hidden="1" x14ac:dyDescent="0.25">
      <c r="A179" s="467">
        <v>111</v>
      </c>
      <c r="B179" s="467">
        <v>141551</v>
      </c>
      <c r="C179" s="467">
        <v>9352123</v>
      </c>
      <c r="D179" s="468" t="s">
        <v>521</v>
      </c>
      <c r="E179" s="469" t="s">
        <v>40</v>
      </c>
      <c r="F179" s="470" t="s">
        <v>710</v>
      </c>
      <c r="G179" s="471">
        <v>1</v>
      </c>
      <c r="H179" s="471">
        <v>0</v>
      </c>
      <c r="I179" s="471">
        <v>0</v>
      </c>
      <c r="J179" s="471">
        <v>7</v>
      </c>
      <c r="K179" s="471">
        <v>0</v>
      </c>
      <c r="L179" s="471">
        <v>0</v>
      </c>
      <c r="M179" s="471">
        <v>0</v>
      </c>
      <c r="N179" s="471">
        <v>148</v>
      </c>
      <c r="O179" s="471">
        <v>148</v>
      </c>
      <c r="P179" s="471">
        <v>21</v>
      </c>
      <c r="Q179" s="471">
        <v>127</v>
      </c>
      <c r="R179" s="471">
        <v>0</v>
      </c>
      <c r="S179" s="471">
        <v>0</v>
      </c>
      <c r="T179" s="471">
        <v>0</v>
      </c>
      <c r="U179" s="471">
        <v>0</v>
      </c>
      <c r="V179" s="471">
        <v>0</v>
      </c>
      <c r="W179" s="471">
        <v>0</v>
      </c>
      <c r="X179" s="471">
        <v>0</v>
      </c>
      <c r="Y179" s="471">
        <v>0</v>
      </c>
      <c r="Z179" s="471">
        <v>148</v>
      </c>
      <c r="AA179" s="471">
        <v>21.142857142857142</v>
      </c>
      <c r="AB179" s="471">
        <v>18.000000000000057</v>
      </c>
      <c r="AC179" s="471">
        <v>37.787234042553187</v>
      </c>
      <c r="AD179" s="471">
        <v>0</v>
      </c>
      <c r="AE179" s="471">
        <v>0</v>
      </c>
      <c r="AF179" s="471">
        <v>148</v>
      </c>
      <c r="AG179" s="471">
        <v>0</v>
      </c>
      <c r="AH179" s="471">
        <v>0</v>
      </c>
      <c r="AI179" s="471">
        <v>0</v>
      </c>
      <c r="AJ179" s="471">
        <v>0</v>
      </c>
      <c r="AK179" s="471">
        <v>0</v>
      </c>
      <c r="AL179" s="471">
        <v>0</v>
      </c>
      <c r="AM179" s="471">
        <v>0</v>
      </c>
      <c r="AN179" s="471">
        <v>0</v>
      </c>
      <c r="AO179" s="471">
        <v>0</v>
      </c>
      <c r="AP179" s="471">
        <v>0</v>
      </c>
      <c r="AQ179" s="471">
        <v>0</v>
      </c>
      <c r="AR179" s="471">
        <v>0</v>
      </c>
      <c r="AS179" s="471">
        <v>0</v>
      </c>
      <c r="AT179" s="471">
        <v>0</v>
      </c>
      <c r="AU179" s="471">
        <v>0</v>
      </c>
      <c r="AV179" s="471">
        <v>0</v>
      </c>
      <c r="AW179" s="471">
        <v>0</v>
      </c>
      <c r="AX179" s="471">
        <v>0</v>
      </c>
      <c r="AY179" s="471">
        <v>0</v>
      </c>
      <c r="AZ179" s="471">
        <v>0</v>
      </c>
      <c r="BA179" s="471">
        <v>44.76229508196726</v>
      </c>
      <c r="BB179" s="471">
        <v>52.163934426229567</v>
      </c>
      <c r="BC179" s="471">
        <v>0</v>
      </c>
      <c r="BD179" s="471">
        <v>0</v>
      </c>
      <c r="BE179" s="471">
        <v>0</v>
      </c>
      <c r="BF179" s="471">
        <v>0</v>
      </c>
      <c r="BG179" s="471">
        <v>0</v>
      </c>
      <c r="BH179" s="471">
        <v>0</v>
      </c>
      <c r="BI179" s="471">
        <v>0</v>
      </c>
      <c r="BJ179" s="471">
        <v>1.99038111751152</v>
      </c>
      <c r="BK179" s="471">
        <v>0</v>
      </c>
      <c r="BL179" s="471">
        <v>0</v>
      </c>
      <c r="BM179" s="471">
        <v>1</v>
      </c>
      <c r="BN179" s="471">
        <v>0</v>
      </c>
      <c r="BO179" s="284"/>
      <c r="BP179" s="284"/>
      <c r="BQ179" s="284"/>
      <c r="BS179" s="471">
        <v>148</v>
      </c>
    </row>
    <row r="180" spans="1:71" ht="15" hidden="1" x14ac:dyDescent="0.25">
      <c r="A180" s="467">
        <v>115</v>
      </c>
      <c r="B180" s="467">
        <v>145460</v>
      </c>
      <c r="C180" s="467">
        <v>9352126</v>
      </c>
      <c r="D180" s="468" t="s">
        <v>219</v>
      </c>
      <c r="E180" s="469" t="s">
        <v>40</v>
      </c>
      <c r="F180" s="470" t="s">
        <v>710</v>
      </c>
      <c r="G180" s="471">
        <v>1</v>
      </c>
      <c r="H180" s="471">
        <v>0</v>
      </c>
      <c r="I180" s="471">
        <v>0</v>
      </c>
      <c r="J180" s="471">
        <v>7</v>
      </c>
      <c r="K180" s="471">
        <v>0</v>
      </c>
      <c r="L180" s="471">
        <v>0</v>
      </c>
      <c r="M180" s="471">
        <v>0</v>
      </c>
      <c r="N180" s="471">
        <v>104</v>
      </c>
      <c r="O180" s="471">
        <v>104</v>
      </c>
      <c r="P180" s="471">
        <v>15</v>
      </c>
      <c r="Q180" s="471">
        <v>89</v>
      </c>
      <c r="R180" s="471">
        <v>0</v>
      </c>
      <c r="S180" s="471">
        <v>0</v>
      </c>
      <c r="T180" s="471">
        <v>0</v>
      </c>
      <c r="U180" s="471">
        <v>0</v>
      </c>
      <c r="V180" s="471">
        <v>0</v>
      </c>
      <c r="W180" s="471">
        <v>0</v>
      </c>
      <c r="X180" s="471">
        <v>0</v>
      </c>
      <c r="Y180" s="471">
        <v>0</v>
      </c>
      <c r="Z180" s="471">
        <v>104</v>
      </c>
      <c r="AA180" s="471">
        <v>14.857142857142858</v>
      </c>
      <c r="AB180" s="471">
        <v>2.9999999999999951</v>
      </c>
      <c r="AC180" s="471">
        <v>6.058252427184466</v>
      </c>
      <c r="AD180" s="471">
        <v>0</v>
      </c>
      <c r="AE180" s="471">
        <v>0</v>
      </c>
      <c r="AF180" s="471">
        <v>100.99999999999999</v>
      </c>
      <c r="AG180" s="471">
        <v>1.9999999999999969</v>
      </c>
      <c r="AH180" s="471">
        <v>0</v>
      </c>
      <c r="AI180" s="471">
        <v>1.0000000000000004</v>
      </c>
      <c r="AJ180" s="471">
        <v>0</v>
      </c>
      <c r="AK180" s="471">
        <v>0</v>
      </c>
      <c r="AL180" s="471">
        <v>0</v>
      </c>
      <c r="AM180" s="471">
        <v>0</v>
      </c>
      <c r="AN180" s="471">
        <v>0</v>
      </c>
      <c r="AO180" s="471">
        <v>0</v>
      </c>
      <c r="AP180" s="471">
        <v>0</v>
      </c>
      <c r="AQ180" s="471">
        <v>0</v>
      </c>
      <c r="AR180" s="471">
        <v>0</v>
      </c>
      <c r="AS180" s="471">
        <v>0</v>
      </c>
      <c r="AT180" s="471">
        <v>0</v>
      </c>
      <c r="AU180" s="471">
        <v>0</v>
      </c>
      <c r="AV180" s="471">
        <v>0</v>
      </c>
      <c r="AW180" s="471">
        <v>0</v>
      </c>
      <c r="AX180" s="471">
        <v>0</v>
      </c>
      <c r="AY180" s="471">
        <v>0</v>
      </c>
      <c r="AZ180" s="471">
        <v>0</v>
      </c>
      <c r="BA180" s="471">
        <v>14.000000000000012</v>
      </c>
      <c r="BB180" s="471">
        <v>16.359550561797768</v>
      </c>
      <c r="BC180" s="471">
        <v>0</v>
      </c>
      <c r="BD180" s="471">
        <v>0</v>
      </c>
      <c r="BE180" s="471">
        <v>0</v>
      </c>
      <c r="BF180" s="471">
        <v>0</v>
      </c>
      <c r="BG180" s="471">
        <v>0</v>
      </c>
      <c r="BH180" s="471">
        <v>0</v>
      </c>
      <c r="BI180" s="471">
        <v>0</v>
      </c>
      <c r="BJ180" s="471">
        <v>1.9172811966101699</v>
      </c>
      <c r="BK180" s="471">
        <v>0</v>
      </c>
      <c r="BL180" s="471">
        <v>0</v>
      </c>
      <c r="BM180" s="471">
        <v>1</v>
      </c>
      <c r="BN180" s="471">
        <v>0</v>
      </c>
      <c r="BO180" s="284"/>
      <c r="BP180" s="284"/>
      <c r="BQ180" s="284"/>
      <c r="BS180" s="471">
        <v>104</v>
      </c>
    </row>
    <row r="181" spans="1:71" ht="15" hidden="1" x14ac:dyDescent="0.25">
      <c r="A181" s="467">
        <v>208</v>
      </c>
      <c r="B181" s="467">
        <v>145835</v>
      </c>
      <c r="C181" s="467">
        <v>9352133</v>
      </c>
      <c r="D181" s="468" t="s">
        <v>234</v>
      </c>
      <c r="E181" s="469" t="s">
        <v>40</v>
      </c>
      <c r="F181" s="470" t="s">
        <v>710</v>
      </c>
      <c r="G181" s="471">
        <v>1</v>
      </c>
      <c r="H181" s="471">
        <v>0</v>
      </c>
      <c r="I181" s="471">
        <v>0</v>
      </c>
      <c r="J181" s="471">
        <v>7</v>
      </c>
      <c r="K181" s="471">
        <v>0</v>
      </c>
      <c r="L181" s="471">
        <v>0</v>
      </c>
      <c r="M181" s="471">
        <v>0</v>
      </c>
      <c r="N181" s="471">
        <v>195</v>
      </c>
      <c r="O181" s="471">
        <v>195</v>
      </c>
      <c r="P181" s="471">
        <v>29</v>
      </c>
      <c r="Q181" s="471">
        <v>166</v>
      </c>
      <c r="R181" s="471">
        <v>0</v>
      </c>
      <c r="S181" s="471">
        <v>0</v>
      </c>
      <c r="T181" s="471">
        <v>0</v>
      </c>
      <c r="U181" s="471">
        <v>0</v>
      </c>
      <c r="V181" s="471">
        <v>0</v>
      </c>
      <c r="W181" s="471">
        <v>0</v>
      </c>
      <c r="X181" s="471">
        <v>0</v>
      </c>
      <c r="Y181" s="471">
        <v>0</v>
      </c>
      <c r="Z181" s="471">
        <v>195</v>
      </c>
      <c r="AA181" s="471">
        <v>27.857142857142858</v>
      </c>
      <c r="AB181" s="471">
        <v>14.000000000000002</v>
      </c>
      <c r="AC181" s="471">
        <v>20.892857142857142</v>
      </c>
      <c r="AD181" s="471">
        <v>0</v>
      </c>
      <c r="AE181" s="471">
        <v>0</v>
      </c>
      <c r="AF181" s="471">
        <v>189.99999999999994</v>
      </c>
      <c r="AG181" s="471">
        <v>1.0000000000000004</v>
      </c>
      <c r="AH181" s="471">
        <v>2.0000000000000084</v>
      </c>
      <c r="AI181" s="471">
        <v>2.0000000000000084</v>
      </c>
      <c r="AJ181" s="471">
        <v>0</v>
      </c>
      <c r="AK181" s="471">
        <v>0</v>
      </c>
      <c r="AL181" s="471">
        <v>0</v>
      </c>
      <c r="AM181" s="471">
        <v>0</v>
      </c>
      <c r="AN181" s="471">
        <v>0</v>
      </c>
      <c r="AO181" s="471">
        <v>0</v>
      </c>
      <c r="AP181" s="471">
        <v>0</v>
      </c>
      <c r="AQ181" s="471">
        <v>0</v>
      </c>
      <c r="AR181" s="471">
        <v>0</v>
      </c>
      <c r="AS181" s="471">
        <v>0</v>
      </c>
      <c r="AT181" s="471">
        <v>0</v>
      </c>
      <c r="AU181" s="471">
        <v>0</v>
      </c>
      <c r="AV181" s="471">
        <v>0</v>
      </c>
      <c r="AW181" s="471">
        <v>0</v>
      </c>
      <c r="AX181" s="471">
        <v>0</v>
      </c>
      <c r="AY181" s="471">
        <v>0</v>
      </c>
      <c r="AZ181" s="471">
        <v>0</v>
      </c>
      <c r="BA181" s="471">
        <v>51.93865030674845</v>
      </c>
      <c r="BB181" s="471">
        <v>61.012269938650292</v>
      </c>
      <c r="BC181" s="471">
        <v>0</v>
      </c>
      <c r="BD181" s="471">
        <v>0</v>
      </c>
      <c r="BE181" s="471">
        <v>0</v>
      </c>
      <c r="BF181" s="471">
        <v>0</v>
      </c>
      <c r="BG181" s="471">
        <v>0</v>
      </c>
      <c r="BH181" s="471">
        <v>0</v>
      </c>
      <c r="BI181" s="471">
        <v>0</v>
      </c>
      <c r="BJ181" s="471">
        <v>1.50677044807692</v>
      </c>
      <c r="BK181" s="471">
        <v>0</v>
      </c>
      <c r="BL181" s="471">
        <v>0</v>
      </c>
      <c r="BM181" s="471">
        <v>1</v>
      </c>
      <c r="BN181" s="471">
        <v>0</v>
      </c>
      <c r="BO181" s="284"/>
      <c r="BP181" s="284"/>
      <c r="BQ181" s="284"/>
      <c r="BS181" s="471">
        <v>195</v>
      </c>
    </row>
    <row r="182" spans="1:71" ht="15" hidden="1" x14ac:dyDescent="0.25">
      <c r="A182" s="467">
        <v>67</v>
      </c>
      <c r="B182" s="467">
        <v>141640</v>
      </c>
      <c r="C182" s="467">
        <v>9352145</v>
      </c>
      <c r="D182" s="468" t="s">
        <v>174</v>
      </c>
      <c r="E182" s="469" t="s">
        <v>40</v>
      </c>
      <c r="F182" s="470" t="s">
        <v>710</v>
      </c>
      <c r="G182" s="471">
        <v>1</v>
      </c>
      <c r="H182" s="471">
        <v>0</v>
      </c>
      <c r="I182" s="471">
        <v>0</v>
      </c>
      <c r="J182" s="471">
        <v>7</v>
      </c>
      <c r="K182" s="471">
        <v>0</v>
      </c>
      <c r="L182" s="471">
        <v>0</v>
      </c>
      <c r="M182" s="471">
        <v>0</v>
      </c>
      <c r="N182" s="471">
        <v>404</v>
      </c>
      <c r="O182" s="471">
        <v>404</v>
      </c>
      <c r="P182" s="471">
        <v>56</v>
      </c>
      <c r="Q182" s="471">
        <v>348</v>
      </c>
      <c r="R182" s="471">
        <v>0</v>
      </c>
      <c r="S182" s="471">
        <v>0</v>
      </c>
      <c r="T182" s="471">
        <v>0</v>
      </c>
      <c r="U182" s="471">
        <v>0</v>
      </c>
      <c r="V182" s="471">
        <v>0</v>
      </c>
      <c r="W182" s="471">
        <v>0</v>
      </c>
      <c r="X182" s="471">
        <v>0</v>
      </c>
      <c r="Y182" s="471">
        <v>0</v>
      </c>
      <c r="Z182" s="471">
        <v>404</v>
      </c>
      <c r="AA182" s="471">
        <v>57.714285714285715</v>
      </c>
      <c r="AB182" s="471">
        <v>50.000000000000092</v>
      </c>
      <c r="AC182" s="471">
        <v>87.614457831325296</v>
      </c>
      <c r="AD182" s="471">
        <v>0</v>
      </c>
      <c r="AE182" s="471">
        <v>0</v>
      </c>
      <c r="AF182" s="471">
        <v>227.12437810945269</v>
      </c>
      <c r="AG182" s="471">
        <v>45.223880597015054</v>
      </c>
      <c r="AH182" s="471">
        <v>56.278606965174255</v>
      </c>
      <c r="AI182" s="471">
        <v>34.169154228855724</v>
      </c>
      <c r="AJ182" s="471">
        <v>29.144278606965187</v>
      </c>
      <c r="AK182" s="471">
        <v>12.059701492537306</v>
      </c>
      <c r="AL182" s="471">
        <v>0</v>
      </c>
      <c r="AM182" s="471">
        <v>0</v>
      </c>
      <c r="AN182" s="471">
        <v>0</v>
      </c>
      <c r="AO182" s="471">
        <v>0</v>
      </c>
      <c r="AP182" s="471">
        <v>0</v>
      </c>
      <c r="AQ182" s="471">
        <v>0</v>
      </c>
      <c r="AR182" s="471">
        <v>0</v>
      </c>
      <c r="AS182" s="471">
        <v>0</v>
      </c>
      <c r="AT182" s="471">
        <v>0</v>
      </c>
      <c r="AU182" s="471">
        <v>0</v>
      </c>
      <c r="AV182" s="471">
        <v>0</v>
      </c>
      <c r="AW182" s="471">
        <v>0</v>
      </c>
      <c r="AX182" s="471">
        <v>0</v>
      </c>
      <c r="AY182" s="471">
        <v>0</v>
      </c>
      <c r="AZ182" s="471">
        <v>0.97349397590361453</v>
      </c>
      <c r="BA182" s="471">
        <v>107.2325581395349</v>
      </c>
      <c r="BB182" s="471">
        <v>124.48837209302327</v>
      </c>
      <c r="BC182" s="471">
        <v>0</v>
      </c>
      <c r="BD182" s="471">
        <v>0</v>
      </c>
      <c r="BE182" s="471">
        <v>0</v>
      </c>
      <c r="BF182" s="471">
        <v>0</v>
      </c>
      <c r="BG182" s="471">
        <v>0</v>
      </c>
      <c r="BH182" s="471">
        <v>0</v>
      </c>
      <c r="BI182" s="471">
        <v>0</v>
      </c>
      <c r="BJ182" s="471">
        <v>0.66795722644927502</v>
      </c>
      <c r="BK182" s="471">
        <v>0</v>
      </c>
      <c r="BL182" s="471">
        <v>0</v>
      </c>
      <c r="BM182" s="471">
        <v>1</v>
      </c>
      <c r="BN182" s="471">
        <v>0</v>
      </c>
      <c r="BO182" s="284"/>
      <c r="BP182" s="284"/>
      <c r="BQ182" s="284"/>
      <c r="BS182" s="471">
        <v>404</v>
      </c>
    </row>
    <row r="183" spans="1:71" ht="15" hidden="1" x14ac:dyDescent="0.25">
      <c r="A183" s="467">
        <v>65</v>
      </c>
      <c r="B183" s="467">
        <v>145541</v>
      </c>
      <c r="C183" s="467">
        <v>9352147</v>
      </c>
      <c r="D183" s="468" t="s">
        <v>172</v>
      </c>
      <c r="E183" s="469" t="s">
        <v>40</v>
      </c>
      <c r="F183" s="470" t="s">
        <v>710</v>
      </c>
      <c r="G183" s="471">
        <v>1</v>
      </c>
      <c r="H183" s="471">
        <v>0</v>
      </c>
      <c r="I183" s="471">
        <v>0</v>
      </c>
      <c r="J183" s="471">
        <v>7</v>
      </c>
      <c r="K183" s="471">
        <v>0</v>
      </c>
      <c r="L183" s="471">
        <v>0</v>
      </c>
      <c r="M183" s="471">
        <v>0</v>
      </c>
      <c r="N183" s="471">
        <v>466</v>
      </c>
      <c r="O183" s="471">
        <v>466</v>
      </c>
      <c r="P183" s="471">
        <v>61</v>
      </c>
      <c r="Q183" s="471">
        <v>405</v>
      </c>
      <c r="R183" s="471">
        <v>0</v>
      </c>
      <c r="S183" s="471">
        <v>0</v>
      </c>
      <c r="T183" s="471">
        <v>0</v>
      </c>
      <c r="U183" s="471">
        <v>0</v>
      </c>
      <c r="V183" s="471">
        <v>0</v>
      </c>
      <c r="W183" s="471">
        <v>0</v>
      </c>
      <c r="X183" s="471">
        <v>0</v>
      </c>
      <c r="Y183" s="471">
        <v>0</v>
      </c>
      <c r="Z183" s="471">
        <v>466</v>
      </c>
      <c r="AA183" s="471">
        <v>66.571428571428569</v>
      </c>
      <c r="AB183" s="471">
        <v>195.0000000000002</v>
      </c>
      <c r="AC183" s="471">
        <v>215.00208768267223</v>
      </c>
      <c r="AD183" s="471">
        <v>0</v>
      </c>
      <c r="AE183" s="471">
        <v>0</v>
      </c>
      <c r="AF183" s="471">
        <v>67.000000000000114</v>
      </c>
      <c r="AG183" s="471">
        <v>7.9999999999999867</v>
      </c>
      <c r="AH183" s="471">
        <v>118.00000000000016</v>
      </c>
      <c r="AI183" s="471">
        <v>36.000000000000014</v>
      </c>
      <c r="AJ183" s="471">
        <v>1.000000000000002</v>
      </c>
      <c r="AK183" s="471">
        <v>178.00000000000017</v>
      </c>
      <c r="AL183" s="471">
        <v>58.000000000000128</v>
      </c>
      <c r="AM183" s="471">
        <v>0</v>
      </c>
      <c r="AN183" s="471">
        <v>0</v>
      </c>
      <c r="AO183" s="471">
        <v>0</v>
      </c>
      <c r="AP183" s="471">
        <v>0</v>
      </c>
      <c r="AQ183" s="471">
        <v>0</v>
      </c>
      <c r="AR183" s="471">
        <v>0</v>
      </c>
      <c r="AS183" s="471">
        <v>0</v>
      </c>
      <c r="AT183" s="471">
        <v>6.9899999999999993</v>
      </c>
      <c r="AU183" s="471">
        <v>16.310000000000002</v>
      </c>
      <c r="AV183" s="471">
        <v>19.805</v>
      </c>
      <c r="AW183" s="471">
        <v>0</v>
      </c>
      <c r="AX183" s="471">
        <v>0</v>
      </c>
      <c r="AY183" s="471">
        <v>0</v>
      </c>
      <c r="AZ183" s="471">
        <v>3.8914405010438409</v>
      </c>
      <c r="BA183" s="471">
        <v>176.53846153846158</v>
      </c>
      <c r="BB183" s="471">
        <v>203.1282051282052</v>
      </c>
      <c r="BC183" s="471">
        <v>0</v>
      </c>
      <c r="BD183" s="471">
        <v>0</v>
      </c>
      <c r="BE183" s="471">
        <v>0</v>
      </c>
      <c r="BF183" s="471">
        <v>0</v>
      </c>
      <c r="BG183" s="471">
        <v>0</v>
      </c>
      <c r="BH183" s="471">
        <v>14.399999999999963</v>
      </c>
      <c r="BI183" s="471">
        <v>0</v>
      </c>
      <c r="BJ183" s="471">
        <v>0.35393446878453</v>
      </c>
      <c r="BK183" s="471">
        <v>0</v>
      </c>
      <c r="BL183" s="471">
        <v>0</v>
      </c>
      <c r="BM183" s="471">
        <v>1</v>
      </c>
      <c r="BN183" s="471">
        <v>0</v>
      </c>
      <c r="BO183" s="284"/>
      <c r="BP183" s="284"/>
      <c r="BQ183" s="284"/>
      <c r="BS183" s="471">
        <v>466</v>
      </c>
    </row>
    <row r="184" spans="1:71" ht="15" hidden="1" x14ac:dyDescent="0.25">
      <c r="A184" s="467">
        <v>13</v>
      </c>
      <c r="B184" s="467">
        <v>143050</v>
      </c>
      <c r="C184" s="467">
        <v>9352150</v>
      </c>
      <c r="D184" s="468" t="s">
        <v>520</v>
      </c>
      <c r="E184" s="469" t="s">
        <v>40</v>
      </c>
      <c r="F184" s="470" t="s">
        <v>710</v>
      </c>
      <c r="G184" s="471">
        <v>1</v>
      </c>
      <c r="H184" s="471">
        <v>0</v>
      </c>
      <c r="I184" s="471">
        <v>0</v>
      </c>
      <c r="J184" s="471">
        <v>7</v>
      </c>
      <c r="K184" s="471">
        <v>0</v>
      </c>
      <c r="L184" s="471">
        <v>0</v>
      </c>
      <c r="M184" s="471">
        <v>0</v>
      </c>
      <c r="N184" s="471">
        <v>91</v>
      </c>
      <c r="O184" s="471">
        <v>91</v>
      </c>
      <c r="P184" s="471">
        <v>13</v>
      </c>
      <c r="Q184" s="471">
        <v>78</v>
      </c>
      <c r="R184" s="471">
        <v>0</v>
      </c>
      <c r="S184" s="471">
        <v>0</v>
      </c>
      <c r="T184" s="471">
        <v>0</v>
      </c>
      <c r="U184" s="471">
        <v>0</v>
      </c>
      <c r="V184" s="471">
        <v>0</v>
      </c>
      <c r="W184" s="471">
        <v>0</v>
      </c>
      <c r="X184" s="471">
        <v>0</v>
      </c>
      <c r="Y184" s="471">
        <v>0</v>
      </c>
      <c r="Z184" s="471">
        <v>91</v>
      </c>
      <c r="AA184" s="471">
        <v>13</v>
      </c>
      <c r="AB184" s="471">
        <v>5.9999999999999964</v>
      </c>
      <c r="AC184" s="471">
        <v>10.459770114942529</v>
      </c>
      <c r="AD184" s="471">
        <v>0</v>
      </c>
      <c r="AE184" s="471">
        <v>0</v>
      </c>
      <c r="AF184" s="471">
        <v>82.999999999999986</v>
      </c>
      <c r="AG184" s="471">
        <v>6.9999999999999982</v>
      </c>
      <c r="AH184" s="471">
        <v>0</v>
      </c>
      <c r="AI184" s="471">
        <v>0</v>
      </c>
      <c r="AJ184" s="471">
        <v>0</v>
      </c>
      <c r="AK184" s="471">
        <v>1.0000000000000011</v>
      </c>
      <c r="AL184" s="471">
        <v>0</v>
      </c>
      <c r="AM184" s="471">
        <v>0</v>
      </c>
      <c r="AN184" s="471">
        <v>0</v>
      </c>
      <c r="AO184" s="471">
        <v>0</v>
      </c>
      <c r="AP184" s="471">
        <v>0</v>
      </c>
      <c r="AQ184" s="471">
        <v>0</v>
      </c>
      <c r="AR184" s="471">
        <v>0</v>
      </c>
      <c r="AS184" s="471">
        <v>0</v>
      </c>
      <c r="AT184" s="471">
        <v>0</v>
      </c>
      <c r="AU184" s="471">
        <v>0</v>
      </c>
      <c r="AV184" s="471">
        <v>0</v>
      </c>
      <c r="AW184" s="471">
        <v>0</v>
      </c>
      <c r="AX184" s="471">
        <v>0</v>
      </c>
      <c r="AY184" s="471">
        <v>0</v>
      </c>
      <c r="AZ184" s="471">
        <v>0</v>
      </c>
      <c r="BA184" s="471">
        <v>30.999999999999968</v>
      </c>
      <c r="BB184" s="471">
        <v>36.166666666666629</v>
      </c>
      <c r="BC184" s="471">
        <v>0</v>
      </c>
      <c r="BD184" s="471">
        <v>0</v>
      </c>
      <c r="BE184" s="471">
        <v>0</v>
      </c>
      <c r="BF184" s="471">
        <v>0</v>
      </c>
      <c r="BG184" s="471">
        <v>0</v>
      </c>
      <c r="BH184" s="471">
        <v>0</v>
      </c>
      <c r="BI184" s="471">
        <v>0</v>
      </c>
      <c r="BJ184" s="471">
        <v>2.0600040162162201</v>
      </c>
      <c r="BK184" s="471">
        <v>0</v>
      </c>
      <c r="BL184" s="471">
        <v>1</v>
      </c>
      <c r="BM184" s="471">
        <v>1</v>
      </c>
      <c r="BN184" s="471">
        <v>0</v>
      </c>
      <c r="BO184" s="284"/>
      <c r="BP184" s="284"/>
      <c r="BQ184" s="284"/>
      <c r="BS184" s="471">
        <v>91</v>
      </c>
    </row>
    <row r="185" spans="1:71" ht="15" hidden="1" x14ac:dyDescent="0.25">
      <c r="A185" s="467">
        <v>74</v>
      </c>
      <c r="B185" s="467">
        <v>145695</v>
      </c>
      <c r="C185" s="467">
        <v>9352152</v>
      </c>
      <c r="D185" s="468" t="s">
        <v>626</v>
      </c>
      <c r="E185" s="469" t="s">
        <v>40</v>
      </c>
      <c r="F185" s="470" t="s">
        <v>710</v>
      </c>
      <c r="G185" s="471">
        <v>1</v>
      </c>
      <c r="H185" s="471">
        <v>0</v>
      </c>
      <c r="I185" s="471">
        <v>0</v>
      </c>
      <c r="J185" s="471">
        <v>7</v>
      </c>
      <c r="K185" s="471">
        <v>0</v>
      </c>
      <c r="L185" s="471">
        <v>0</v>
      </c>
      <c r="M185" s="471">
        <v>0</v>
      </c>
      <c r="N185" s="471">
        <v>417</v>
      </c>
      <c r="O185" s="471">
        <v>417</v>
      </c>
      <c r="P185" s="471">
        <v>59</v>
      </c>
      <c r="Q185" s="471">
        <v>358</v>
      </c>
      <c r="R185" s="471">
        <v>0</v>
      </c>
      <c r="S185" s="471">
        <v>0</v>
      </c>
      <c r="T185" s="471">
        <v>0</v>
      </c>
      <c r="U185" s="471">
        <v>0</v>
      </c>
      <c r="V185" s="471">
        <v>0</v>
      </c>
      <c r="W185" s="471">
        <v>0</v>
      </c>
      <c r="X185" s="471">
        <v>0</v>
      </c>
      <c r="Y185" s="471">
        <v>0</v>
      </c>
      <c r="Z185" s="471">
        <v>417</v>
      </c>
      <c r="AA185" s="471">
        <v>59.571428571428569</v>
      </c>
      <c r="AB185" s="471">
        <v>70.000000000000099</v>
      </c>
      <c r="AC185" s="471">
        <v>90.31797235023042</v>
      </c>
      <c r="AD185" s="471">
        <v>0</v>
      </c>
      <c r="AE185" s="471">
        <v>0</v>
      </c>
      <c r="AF185" s="471">
        <v>286.99999999999989</v>
      </c>
      <c r="AG185" s="471">
        <v>76.000000000000057</v>
      </c>
      <c r="AH185" s="471">
        <v>18.000000000000007</v>
      </c>
      <c r="AI185" s="471">
        <v>8.9999999999999822</v>
      </c>
      <c r="AJ185" s="471">
        <v>0.999999999999999</v>
      </c>
      <c r="AK185" s="471">
        <v>20.999999999999989</v>
      </c>
      <c r="AL185" s="471">
        <v>4.9999999999999947</v>
      </c>
      <c r="AM185" s="471">
        <v>0</v>
      </c>
      <c r="AN185" s="471">
        <v>0</v>
      </c>
      <c r="AO185" s="471">
        <v>0</v>
      </c>
      <c r="AP185" s="471">
        <v>0</v>
      </c>
      <c r="AQ185" s="471">
        <v>0</v>
      </c>
      <c r="AR185" s="471">
        <v>0</v>
      </c>
      <c r="AS185" s="471">
        <v>0</v>
      </c>
      <c r="AT185" s="471">
        <v>3.4944134078212268</v>
      </c>
      <c r="AU185" s="471">
        <v>3.4944134078212268</v>
      </c>
      <c r="AV185" s="471">
        <v>4.6592178770949726</v>
      </c>
      <c r="AW185" s="471">
        <v>0</v>
      </c>
      <c r="AX185" s="471">
        <v>0</v>
      </c>
      <c r="AY185" s="471">
        <v>0</v>
      </c>
      <c r="AZ185" s="471">
        <v>0.96082949308755761</v>
      </c>
      <c r="BA185" s="471">
        <v>120.00563380281697</v>
      </c>
      <c r="BB185" s="471">
        <v>139.78309859154939</v>
      </c>
      <c r="BC185" s="471">
        <v>0</v>
      </c>
      <c r="BD185" s="471">
        <v>0</v>
      </c>
      <c r="BE185" s="471">
        <v>0</v>
      </c>
      <c r="BF185" s="471">
        <v>0</v>
      </c>
      <c r="BG185" s="471">
        <v>0</v>
      </c>
      <c r="BH185" s="471">
        <v>0</v>
      </c>
      <c r="BI185" s="471">
        <v>0</v>
      </c>
      <c r="BJ185" s="471">
        <v>0.74729855699658698</v>
      </c>
      <c r="BK185" s="471">
        <v>0</v>
      </c>
      <c r="BL185" s="471">
        <v>0</v>
      </c>
      <c r="BM185" s="471">
        <v>1</v>
      </c>
      <c r="BN185" s="471">
        <v>0</v>
      </c>
      <c r="BO185" s="284"/>
      <c r="BP185" s="284"/>
      <c r="BQ185" s="284"/>
      <c r="BS185" s="471">
        <v>417</v>
      </c>
    </row>
    <row r="186" spans="1:71" ht="15" hidden="1" x14ac:dyDescent="0.25">
      <c r="A186" s="467">
        <v>264</v>
      </c>
      <c r="B186" s="467">
        <v>144212</v>
      </c>
      <c r="C186" s="467">
        <v>9352154</v>
      </c>
      <c r="D186" s="468" t="s">
        <v>268</v>
      </c>
      <c r="E186" s="469" t="s">
        <v>40</v>
      </c>
      <c r="F186" s="470" t="s">
        <v>710</v>
      </c>
      <c r="G186" s="471">
        <v>1</v>
      </c>
      <c r="H186" s="471">
        <v>0</v>
      </c>
      <c r="I186" s="471">
        <v>0</v>
      </c>
      <c r="J186" s="471">
        <v>7</v>
      </c>
      <c r="K186" s="471">
        <v>0</v>
      </c>
      <c r="L186" s="471">
        <v>0</v>
      </c>
      <c r="M186" s="471">
        <v>0</v>
      </c>
      <c r="N186" s="471">
        <v>328</v>
      </c>
      <c r="O186" s="471">
        <v>328</v>
      </c>
      <c r="P186" s="471">
        <v>47</v>
      </c>
      <c r="Q186" s="471">
        <v>281</v>
      </c>
      <c r="R186" s="471">
        <v>0</v>
      </c>
      <c r="S186" s="471">
        <v>0</v>
      </c>
      <c r="T186" s="471">
        <v>0</v>
      </c>
      <c r="U186" s="471">
        <v>0</v>
      </c>
      <c r="V186" s="471">
        <v>0</v>
      </c>
      <c r="W186" s="471">
        <v>0</v>
      </c>
      <c r="X186" s="471">
        <v>0</v>
      </c>
      <c r="Y186" s="471">
        <v>0</v>
      </c>
      <c r="Z186" s="471">
        <v>328</v>
      </c>
      <c r="AA186" s="471">
        <v>46.857142857142854</v>
      </c>
      <c r="AB186" s="471">
        <v>37.999999999999879</v>
      </c>
      <c r="AC186" s="471">
        <v>64.373831775700936</v>
      </c>
      <c r="AD186" s="471">
        <v>0</v>
      </c>
      <c r="AE186" s="471">
        <v>0</v>
      </c>
      <c r="AF186" s="471">
        <v>118.99999999999983</v>
      </c>
      <c r="AG186" s="471">
        <v>117.00000000000009</v>
      </c>
      <c r="AH186" s="471">
        <v>23.000000000000004</v>
      </c>
      <c r="AI186" s="471">
        <v>61.000000000000142</v>
      </c>
      <c r="AJ186" s="471">
        <v>7.999999999999992</v>
      </c>
      <c r="AK186" s="471">
        <v>0</v>
      </c>
      <c r="AL186" s="471">
        <v>0</v>
      </c>
      <c r="AM186" s="471">
        <v>0</v>
      </c>
      <c r="AN186" s="471">
        <v>0</v>
      </c>
      <c r="AO186" s="471">
        <v>0</v>
      </c>
      <c r="AP186" s="471">
        <v>0</v>
      </c>
      <c r="AQ186" s="471">
        <v>0</v>
      </c>
      <c r="AR186" s="471">
        <v>0</v>
      </c>
      <c r="AS186" s="471">
        <v>0</v>
      </c>
      <c r="AT186" s="471">
        <v>81.708185053380944</v>
      </c>
      <c r="AU186" s="471">
        <v>127.2313167259786</v>
      </c>
      <c r="AV186" s="471">
        <v>171.58718861209971</v>
      </c>
      <c r="AW186" s="471">
        <v>0</v>
      </c>
      <c r="AX186" s="471">
        <v>0</v>
      </c>
      <c r="AY186" s="471">
        <v>0</v>
      </c>
      <c r="AZ186" s="471">
        <v>0</v>
      </c>
      <c r="BA186" s="471">
        <v>96.232876712328903</v>
      </c>
      <c r="BB186" s="471">
        <v>112.32876712328783</v>
      </c>
      <c r="BC186" s="471">
        <v>0</v>
      </c>
      <c r="BD186" s="471">
        <v>0</v>
      </c>
      <c r="BE186" s="471">
        <v>0</v>
      </c>
      <c r="BF186" s="471">
        <v>0</v>
      </c>
      <c r="BG186" s="471">
        <v>0</v>
      </c>
      <c r="BH186" s="471">
        <v>19.200000000000109</v>
      </c>
      <c r="BI186" s="471">
        <v>0</v>
      </c>
      <c r="BJ186" s="471">
        <v>0.34943243384279499</v>
      </c>
      <c r="BK186" s="471">
        <v>0</v>
      </c>
      <c r="BL186" s="471">
        <v>0</v>
      </c>
      <c r="BM186" s="471">
        <v>1</v>
      </c>
      <c r="BN186" s="471">
        <v>0</v>
      </c>
      <c r="BO186" s="284"/>
      <c r="BP186" s="284"/>
      <c r="BQ186" s="284"/>
      <c r="BS186" s="471">
        <v>328</v>
      </c>
    </row>
    <row r="187" spans="1:71" ht="15" hidden="1" x14ac:dyDescent="0.25">
      <c r="A187" s="467">
        <v>469</v>
      </c>
      <c r="B187" s="467">
        <v>143147</v>
      </c>
      <c r="C187" s="467">
        <v>9352155</v>
      </c>
      <c r="D187" s="468" t="s">
        <v>519</v>
      </c>
      <c r="E187" s="469" t="s">
        <v>40</v>
      </c>
      <c r="F187" s="470" t="s">
        <v>710</v>
      </c>
      <c r="G187" s="471">
        <v>1</v>
      </c>
      <c r="H187" s="471">
        <v>0</v>
      </c>
      <c r="I187" s="471">
        <v>0</v>
      </c>
      <c r="J187" s="471">
        <v>7</v>
      </c>
      <c r="K187" s="471">
        <v>0</v>
      </c>
      <c r="L187" s="471">
        <v>0</v>
      </c>
      <c r="M187" s="471">
        <v>0</v>
      </c>
      <c r="N187" s="471">
        <v>158</v>
      </c>
      <c r="O187" s="471">
        <v>158</v>
      </c>
      <c r="P187" s="471">
        <v>25</v>
      </c>
      <c r="Q187" s="471">
        <v>133</v>
      </c>
      <c r="R187" s="471">
        <v>0</v>
      </c>
      <c r="S187" s="471">
        <v>0</v>
      </c>
      <c r="T187" s="471">
        <v>0</v>
      </c>
      <c r="U187" s="471">
        <v>0</v>
      </c>
      <c r="V187" s="471">
        <v>0</v>
      </c>
      <c r="W187" s="471">
        <v>0</v>
      </c>
      <c r="X187" s="471">
        <v>0</v>
      </c>
      <c r="Y187" s="471">
        <v>0</v>
      </c>
      <c r="Z187" s="471">
        <v>158</v>
      </c>
      <c r="AA187" s="471">
        <v>22.571428571428573</v>
      </c>
      <c r="AB187" s="471">
        <v>17.000000000000039</v>
      </c>
      <c r="AC187" s="471">
        <v>22.712499999999999</v>
      </c>
      <c r="AD187" s="471">
        <v>0</v>
      </c>
      <c r="AE187" s="471">
        <v>0</v>
      </c>
      <c r="AF187" s="471">
        <v>138.87898089171972</v>
      </c>
      <c r="AG187" s="471">
        <v>8.0509554140127459</v>
      </c>
      <c r="AH187" s="471">
        <v>2.0127388535031825</v>
      </c>
      <c r="AI187" s="471">
        <v>2.0127388535031825</v>
      </c>
      <c r="AJ187" s="471">
        <v>7.0445859872611472</v>
      </c>
      <c r="AK187" s="471">
        <v>0</v>
      </c>
      <c r="AL187" s="471">
        <v>0</v>
      </c>
      <c r="AM187" s="471">
        <v>0</v>
      </c>
      <c r="AN187" s="471">
        <v>0</v>
      </c>
      <c r="AO187" s="471">
        <v>0</v>
      </c>
      <c r="AP187" s="471">
        <v>0</v>
      </c>
      <c r="AQ187" s="471">
        <v>0</v>
      </c>
      <c r="AR187" s="471">
        <v>0</v>
      </c>
      <c r="AS187" s="471">
        <v>0</v>
      </c>
      <c r="AT187" s="471">
        <v>1.1879699248120297</v>
      </c>
      <c r="AU187" s="471">
        <v>1.1879699248120297</v>
      </c>
      <c r="AV187" s="471">
        <v>1.1879699248120297</v>
      </c>
      <c r="AW187" s="471">
        <v>0</v>
      </c>
      <c r="AX187" s="471">
        <v>0</v>
      </c>
      <c r="AY187" s="471">
        <v>0</v>
      </c>
      <c r="AZ187" s="471">
        <v>0</v>
      </c>
      <c r="BA187" s="471">
        <v>47.061538461538476</v>
      </c>
      <c r="BB187" s="471">
        <v>55.907692307692329</v>
      </c>
      <c r="BC187" s="471">
        <v>0</v>
      </c>
      <c r="BD187" s="471">
        <v>0</v>
      </c>
      <c r="BE187" s="471">
        <v>0</v>
      </c>
      <c r="BF187" s="471">
        <v>0</v>
      </c>
      <c r="BG187" s="471">
        <v>0</v>
      </c>
      <c r="BH187" s="471">
        <v>0</v>
      </c>
      <c r="BI187" s="471">
        <v>0</v>
      </c>
      <c r="BJ187" s="471">
        <v>1.85928198956044</v>
      </c>
      <c r="BK187" s="471">
        <v>0</v>
      </c>
      <c r="BL187" s="471">
        <v>0</v>
      </c>
      <c r="BM187" s="471">
        <v>1</v>
      </c>
      <c r="BN187" s="471">
        <v>0</v>
      </c>
      <c r="BO187" s="284"/>
      <c r="BP187" s="284"/>
      <c r="BQ187" s="284"/>
      <c r="BS187" s="471">
        <v>158</v>
      </c>
    </row>
    <row r="188" spans="1:71" ht="15" hidden="1" x14ac:dyDescent="0.25">
      <c r="A188" s="467">
        <v>283</v>
      </c>
      <c r="B188" s="467">
        <v>141819</v>
      </c>
      <c r="C188" s="467">
        <v>9352158</v>
      </c>
      <c r="D188" s="468" t="s">
        <v>276</v>
      </c>
      <c r="E188" s="469" t="s">
        <v>40</v>
      </c>
      <c r="F188" s="470" t="s">
        <v>710</v>
      </c>
      <c r="G188" s="471">
        <v>1</v>
      </c>
      <c r="H188" s="471">
        <v>0</v>
      </c>
      <c r="I188" s="471">
        <v>0</v>
      </c>
      <c r="J188" s="471">
        <v>7</v>
      </c>
      <c r="K188" s="471">
        <v>0</v>
      </c>
      <c r="L188" s="471">
        <v>0</v>
      </c>
      <c r="M188" s="471">
        <v>0</v>
      </c>
      <c r="N188" s="471">
        <v>417</v>
      </c>
      <c r="O188" s="471">
        <v>417</v>
      </c>
      <c r="P188" s="471">
        <v>59</v>
      </c>
      <c r="Q188" s="471">
        <v>358</v>
      </c>
      <c r="R188" s="471">
        <v>0</v>
      </c>
      <c r="S188" s="471">
        <v>0</v>
      </c>
      <c r="T188" s="471">
        <v>0</v>
      </c>
      <c r="U188" s="471">
        <v>0</v>
      </c>
      <c r="V188" s="471">
        <v>0</v>
      </c>
      <c r="W188" s="471">
        <v>0</v>
      </c>
      <c r="X188" s="471">
        <v>0</v>
      </c>
      <c r="Y188" s="471">
        <v>0</v>
      </c>
      <c r="Z188" s="471">
        <v>417</v>
      </c>
      <c r="AA188" s="471">
        <v>59.571428571428569</v>
      </c>
      <c r="AB188" s="471">
        <v>51.999999999999801</v>
      </c>
      <c r="AC188" s="471">
        <v>87.371428571428567</v>
      </c>
      <c r="AD188" s="471">
        <v>0</v>
      </c>
      <c r="AE188" s="471">
        <v>0</v>
      </c>
      <c r="AF188" s="471">
        <v>156.75180722891551</v>
      </c>
      <c r="AG188" s="471">
        <v>142.68433734939751</v>
      </c>
      <c r="AH188" s="471">
        <v>77.371084337349487</v>
      </c>
      <c r="AI188" s="471">
        <v>21.1012048192771</v>
      </c>
      <c r="AJ188" s="471">
        <v>15.0722891566265</v>
      </c>
      <c r="AK188" s="471">
        <v>1.0048192771084348</v>
      </c>
      <c r="AL188" s="471">
        <v>3.0144578313253003</v>
      </c>
      <c r="AM188" s="471">
        <v>0</v>
      </c>
      <c r="AN188" s="471">
        <v>0</v>
      </c>
      <c r="AO188" s="471">
        <v>0</v>
      </c>
      <c r="AP188" s="471">
        <v>0</v>
      </c>
      <c r="AQ188" s="471">
        <v>0</v>
      </c>
      <c r="AR188" s="471">
        <v>0</v>
      </c>
      <c r="AS188" s="471">
        <v>0</v>
      </c>
      <c r="AT188" s="471">
        <v>45.427374301676181</v>
      </c>
      <c r="AU188" s="471">
        <v>72.217877094971882</v>
      </c>
      <c r="AV188" s="471">
        <v>110.65642458100555</v>
      </c>
      <c r="AW188" s="471">
        <v>0</v>
      </c>
      <c r="AX188" s="471">
        <v>0</v>
      </c>
      <c r="AY188" s="471">
        <v>0</v>
      </c>
      <c r="AZ188" s="471">
        <v>0</v>
      </c>
      <c r="BA188" s="471">
        <v>127.94098360655741</v>
      </c>
      <c r="BB188" s="471">
        <v>149.02622950819676</v>
      </c>
      <c r="BC188" s="471">
        <v>0</v>
      </c>
      <c r="BD188" s="471">
        <v>0</v>
      </c>
      <c r="BE188" s="471">
        <v>0</v>
      </c>
      <c r="BF188" s="471">
        <v>0</v>
      </c>
      <c r="BG188" s="471">
        <v>0</v>
      </c>
      <c r="BH188" s="471">
        <v>1.300000000000066</v>
      </c>
      <c r="BI188" s="471">
        <v>0</v>
      </c>
      <c r="BJ188" s="471">
        <v>0.32276433457446801</v>
      </c>
      <c r="BK188" s="471">
        <v>0</v>
      </c>
      <c r="BL188" s="471">
        <v>0</v>
      </c>
      <c r="BM188" s="471">
        <v>1</v>
      </c>
      <c r="BN188" s="471">
        <v>0</v>
      </c>
      <c r="BO188" s="284"/>
      <c r="BP188" s="284"/>
      <c r="BQ188" s="284"/>
      <c r="BS188" s="471">
        <v>417</v>
      </c>
    </row>
    <row r="189" spans="1:71" ht="15" hidden="1" x14ac:dyDescent="0.25">
      <c r="A189" s="467">
        <v>256</v>
      </c>
      <c r="B189" s="467">
        <v>141591</v>
      </c>
      <c r="C189" s="467">
        <v>9352159</v>
      </c>
      <c r="D189" s="468" t="s">
        <v>263</v>
      </c>
      <c r="E189" s="469" t="s">
        <v>40</v>
      </c>
      <c r="F189" s="470" t="s">
        <v>710</v>
      </c>
      <c r="G189" s="471">
        <v>1</v>
      </c>
      <c r="H189" s="471">
        <v>0</v>
      </c>
      <c r="I189" s="471">
        <v>0</v>
      </c>
      <c r="J189" s="471">
        <v>7</v>
      </c>
      <c r="K189" s="471">
        <v>0</v>
      </c>
      <c r="L189" s="471">
        <v>0</v>
      </c>
      <c r="M189" s="471">
        <v>0</v>
      </c>
      <c r="N189" s="471">
        <v>394</v>
      </c>
      <c r="O189" s="471">
        <v>394</v>
      </c>
      <c r="P189" s="471">
        <v>51</v>
      </c>
      <c r="Q189" s="471">
        <v>343</v>
      </c>
      <c r="R189" s="471">
        <v>0</v>
      </c>
      <c r="S189" s="471">
        <v>0</v>
      </c>
      <c r="T189" s="471">
        <v>0</v>
      </c>
      <c r="U189" s="471">
        <v>0</v>
      </c>
      <c r="V189" s="471">
        <v>0</v>
      </c>
      <c r="W189" s="471">
        <v>0</v>
      </c>
      <c r="X189" s="471">
        <v>0</v>
      </c>
      <c r="Y189" s="471">
        <v>0</v>
      </c>
      <c r="Z189" s="471">
        <v>394</v>
      </c>
      <c r="AA189" s="471">
        <v>56.285714285714285</v>
      </c>
      <c r="AB189" s="471">
        <v>35.999999999999993</v>
      </c>
      <c r="AC189" s="471">
        <v>67.931034482758619</v>
      </c>
      <c r="AD189" s="471">
        <v>0</v>
      </c>
      <c r="AE189" s="471">
        <v>0</v>
      </c>
      <c r="AF189" s="471">
        <v>281.99999999999994</v>
      </c>
      <c r="AG189" s="471">
        <v>14.999999999999993</v>
      </c>
      <c r="AH189" s="471">
        <v>23</v>
      </c>
      <c r="AI189" s="471">
        <v>23.999999999999982</v>
      </c>
      <c r="AJ189" s="471">
        <v>43.999999999999879</v>
      </c>
      <c r="AK189" s="471">
        <v>4.9999999999999849</v>
      </c>
      <c r="AL189" s="471">
        <v>1.0000000000000009</v>
      </c>
      <c r="AM189" s="471">
        <v>0</v>
      </c>
      <c r="AN189" s="471">
        <v>0</v>
      </c>
      <c r="AO189" s="471">
        <v>0</v>
      </c>
      <c r="AP189" s="471">
        <v>0</v>
      </c>
      <c r="AQ189" s="471">
        <v>0</v>
      </c>
      <c r="AR189" s="471">
        <v>0</v>
      </c>
      <c r="AS189" s="471">
        <v>0</v>
      </c>
      <c r="AT189" s="471">
        <v>20.858823529411751</v>
      </c>
      <c r="AU189" s="471">
        <v>30.129411764705875</v>
      </c>
      <c r="AV189" s="471">
        <v>46.352941176470424</v>
      </c>
      <c r="AW189" s="471">
        <v>0</v>
      </c>
      <c r="AX189" s="471">
        <v>0</v>
      </c>
      <c r="AY189" s="471">
        <v>0</v>
      </c>
      <c r="AZ189" s="471">
        <v>0</v>
      </c>
      <c r="BA189" s="471">
        <v>158.05956112852678</v>
      </c>
      <c r="BB189" s="471">
        <v>181.56112852664592</v>
      </c>
      <c r="BC189" s="471">
        <v>0</v>
      </c>
      <c r="BD189" s="471">
        <v>0</v>
      </c>
      <c r="BE189" s="471">
        <v>0</v>
      </c>
      <c r="BF189" s="471">
        <v>0</v>
      </c>
      <c r="BG189" s="471">
        <v>0</v>
      </c>
      <c r="BH189" s="471">
        <v>8.6000000000001204</v>
      </c>
      <c r="BI189" s="471">
        <v>0</v>
      </c>
      <c r="BJ189" s="471">
        <v>0.50135598306878304</v>
      </c>
      <c r="BK189" s="471">
        <v>0</v>
      </c>
      <c r="BL189" s="471">
        <v>0</v>
      </c>
      <c r="BM189" s="471">
        <v>1</v>
      </c>
      <c r="BN189" s="471">
        <v>0</v>
      </c>
      <c r="BO189" s="284"/>
      <c r="BP189" s="284"/>
      <c r="BQ189" s="284"/>
      <c r="BS189" s="471">
        <v>394</v>
      </c>
    </row>
    <row r="190" spans="1:71" ht="15" hidden="1" x14ac:dyDescent="0.25">
      <c r="A190" s="467">
        <v>279</v>
      </c>
      <c r="B190" s="467">
        <v>145540</v>
      </c>
      <c r="C190" s="467">
        <v>9352167</v>
      </c>
      <c r="D190" s="468" t="s">
        <v>1409</v>
      </c>
      <c r="E190" s="469" t="s">
        <v>40</v>
      </c>
      <c r="F190" s="470" t="s">
        <v>710</v>
      </c>
      <c r="G190" s="471">
        <v>1</v>
      </c>
      <c r="H190" s="471">
        <v>0</v>
      </c>
      <c r="I190" s="471">
        <v>0</v>
      </c>
      <c r="J190" s="471">
        <v>7</v>
      </c>
      <c r="K190" s="471">
        <v>0</v>
      </c>
      <c r="L190" s="471">
        <v>0</v>
      </c>
      <c r="M190" s="471">
        <v>0</v>
      </c>
      <c r="N190" s="471">
        <v>305</v>
      </c>
      <c r="O190" s="471">
        <v>305</v>
      </c>
      <c r="P190" s="471">
        <v>42</v>
      </c>
      <c r="Q190" s="471">
        <v>263</v>
      </c>
      <c r="R190" s="471">
        <v>0</v>
      </c>
      <c r="S190" s="471">
        <v>0</v>
      </c>
      <c r="T190" s="471">
        <v>0</v>
      </c>
      <c r="U190" s="471">
        <v>0</v>
      </c>
      <c r="V190" s="471">
        <v>0</v>
      </c>
      <c r="W190" s="471">
        <v>0</v>
      </c>
      <c r="X190" s="471">
        <v>0</v>
      </c>
      <c r="Y190" s="471">
        <v>0</v>
      </c>
      <c r="Z190" s="471">
        <v>305</v>
      </c>
      <c r="AA190" s="471">
        <v>43.571428571428569</v>
      </c>
      <c r="AB190" s="471">
        <v>29.999999999999996</v>
      </c>
      <c r="AC190" s="471">
        <v>64.576547231270368</v>
      </c>
      <c r="AD190" s="471">
        <v>0</v>
      </c>
      <c r="AE190" s="471">
        <v>0</v>
      </c>
      <c r="AF190" s="471">
        <v>239.57095709570942</v>
      </c>
      <c r="AG190" s="471">
        <v>28.184818481848183</v>
      </c>
      <c r="AH190" s="471">
        <v>4.0264026402640258</v>
      </c>
      <c r="AI190" s="471">
        <v>15.099009900990097</v>
      </c>
      <c r="AJ190" s="471">
        <v>13.085808580858085</v>
      </c>
      <c r="AK190" s="471">
        <v>5.0330033003300327</v>
      </c>
      <c r="AL190" s="471">
        <v>0</v>
      </c>
      <c r="AM190" s="471">
        <v>0</v>
      </c>
      <c r="AN190" s="471">
        <v>0</v>
      </c>
      <c r="AO190" s="471">
        <v>0</v>
      </c>
      <c r="AP190" s="471">
        <v>0</v>
      </c>
      <c r="AQ190" s="471">
        <v>0</v>
      </c>
      <c r="AR190" s="471">
        <v>0</v>
      </c>
      <c r="AS190" s="471">
        <v>0</v>
      </c>
      <c r="AT190" s="471">
        <v>25.708812260536398</v>
      </c>
      <c r="AU190" s="471">
        <v>43.2375478927204</v>
      </c>
      <c r="AV190" s="471">
        <v>54.923371647509448</v>
      </c>
      <c r="AW190" s="471">
        <v>0</v>
      </c>
      <c r="AX190" s="471">
        <v>0</v>
      </c>
      <c r="AY190" s="471">
        <v>0</v>
      </c>
      <c r="AZ190" s="471">
        <v>0</v>
      </c>
      <c r="BA190" s="471">
        <v>82.1875</v>
      </c>
      <c r="BB190" s="471">
        <v>95.3125</v>
      </c>
      <c r="BC190" s="471">
        <v>0</v>
      </c>
      <c r="BD190" s="471">
        <v>0</v>
      </c>
      <c r="BE190" s="471">
        <v>0</v>
      </c>
      <c r="BF190" s="471">
        <v>0</v>
      </c>
      <c r="BG190" s="471">
        <v>0</v>
      </c>
      <c r="BH190" s="471">
        <v>6.4999999999999787</v>
      </c>
      <c r="BI190" s="471">
        <v>0</v>
      </c>
      <c r="BJ190" s="471">
        <v>0.36706339235954999</v>
      </c>
      <c r="BK190" s="471">
        <v>0</v>
      </c>
      <c r="BL190" s="471">
        <v>0</v>
      </c>
      <c r="BM190" s="471">
        <v>1</v>
      </c>
      <c r="BN190" s="471">
        <v>0</v>
      </c>
      <c r="BO190" s="284"/>
      <c r="BP190" s="284"/>
      <c r="BQ190" s="284"/>
      <c r="BS190" s="471">
        <v>305</v>
      </c>
    </row>
    <row r="191" spans="1:71" ht="15" hidden="1" x14ac:dyDescent="0.25">
      <c r="A191" s="467">
        <v>293</v>
      </c>
      <c r="B191" s="467">
        <v>144213</v>
      </c>
      <c r="C191" s="467">
        <v>9352172</v>
      </c>
      <c r="D191" s="468" t="s">
        <v>1270</v>
      </c>
      <c r="E191" s="469" t="s">
        <v>40</v>
      </c>
      <c r="F191" s="470" t="s">
        <v>710</v>
      </c>
      <c r="G191" s="471">
        <v>1</v>
      </c>
      <c r="H191" s="471">
        <v>0</v>
      </c>
      <c r="I191" s="471">
        <v>0</v>
      </c>
      <c r="J191" s="471">
        <v>3</v>
      </c>
      <c r="K191" s="471">
        <v>0</v>
      </c>
      <c r="L191" s="471">
        <v>0</v>
      </c>
      <c r="M191" s="471">
        <v>0</v>
      </c>
      <c r="N191" s="471">
        <v>259</v>
      </c>
      <c r="O191" s="471">
        <v>259</v>
      </c>
      <c r="P191" s="471">
        <v>87</v>
      </c>
      <c r="Q191" s="471">
        <v>172</v>
      </c>
      <c r="R191" s="471">
        <v>0</v>
      </c>
      <c r="S191" s="471">
        <v>0</v>
      </c>
      <c r="T191" s="471">
        <v>0</v>
      </c>
      <c r="U191" s="471">
        <v>0</v>
      </c>
      <c r="V191" s="471">
        <v>0</v>
      </c>
      <c r="W191" s="471">
        <v>0</v>
      </c>
      <c r="X191" s="471">
        <v>0</v>
      </c>
      <c r="Y191" s="471">
        <v>0</v>
      </c>
      <c r="Z191" s="471">
        <v>259</v>
      </c>
      <c r="AA191" s="471">
        <v>86.333333333333329</v>
      </c>
      <c r="AB191" s="471">
        <v>26.999999999999936</v>
      </c>
      <c r="AC191" s="471">
        <v>42.670498084291189</v>
      </c>
      <c r="AD191" s="471">
        <v>0</v>
      </c>
      <c r="AE191" s="471">
        <v>0</v>
      </c>
      <c r="AF191" s="471">
        <v>140.00000000000011</v>
      </c>
      <c r="AG191" s="471">
        <v>30.000000000000043</v>
      </c>
      <c r="AH191" s="471">
        <v>61.999999999999901</v>
      </c>
      <c r="AI191" s="471">
        <v>19.999999999999996</v>
      </c>
      <c r="AJ191" s="471">
        <v>6.0000000000000089</v>
      </c>
      <c r="AK191" s="471">
        <v>0</v>
      </c>
      <c r="AL191" s="471">
        <v>0.99999999999999967</v>
      </c>
      <c r="AM191" s="471">
        <v>0</v>
      </c>
      <c r="AN191" s="471">
        <v>0</v>
      </c>
      <c r="AO191" s="471">
        <v>0</v>
      </c>
      <c r="AP191" s="471">
        <v>0</v>
      </c>
      <c r="AQ191" s="471">
        <v>0</v>
      </c>
      <c r="AR191" s="471">
        <v>0</v>
      </c>
      <c r="AS191" s="471">
        <v>0</v>
      </c>
      <c r="AT191" s="471">
        <v>18.06976744186046</v>
      </c>
      <c r="AU191" s="471">
        <v>40.656976744186174</v>
      </c>
      <c r="AV191" s="471">
        <v>40.656976744186174</v>
      </c>
      <c r="AW191" s="471">
        <v>0</v>
      </c>
      <c r="AX191" s="471">
        <v>0</v>
      </c>
      <c r="AY191" s="471">
        <v>0</v>
      </c>
      <c r="AZ191" s="471">
        <v>0</v>
      </c>
      <c r="BA191" s="471">
        <v>64.752941176470571</v>
      </c>
      <c r="BB191" s="471">
        <v>97.505882352941143</v>
      </c>
      <c r="BC191" s="471">
        <v>0</v>
      </c>
      <c r="BD191" s="471">
        <v>0</v>
      </c>
      <c r="BE191" s="471">
        <v>0</v>
      </c>
      <c r="BF191" s="471">
        <v>0</v>
      </c>
      <c r="BG191" s="471">
        <v>0</v>
      </c>
      <c r="BH191" s="471">
        <v>0</v>
      </c>
      <c r="BI191" s="471">
        <v>0</v>
      </c>
      <c r="BJ191" s="471">
        <v>0.45276418192419798</v>
      </c>
      <c r="BK191" s="471">
        <v>0</v>
      </c>
      <c r="BL191" s="471">
        <v>0</v>
      </c>
      <c r="BM191" s="471">
        <v>1</v>
      </c>
      <c r="BN191" s="471">
        <v>0</v>
      </c>
      <c r="BO191" s="284"/>
      <c r="BP191" s="284"/>
      <c r="BQ191" s="284"/>
      <c r="BS191" s="471">
        <v>259</v>
      </c>
    </row>
    <row r="192" spans="1:71" ht="15" hidden="1" x14ac:dyDescent="0.25">
      <c r="A192" s="467">
        <v>260</v>
      </c>
      <c r="B192" s="467">
        <v>144216</v>
      </c>
      <c r="C192" s="467">
        <v>9352185</v>
      </c>
      <c r="D192" s="468" t="s">
        <v>266</v>
      </c>
      <c r="E192" s="469" t="s">
        <v>40</v>
      </c>
      <c r="F192" s="470" t="s">
        <v>710</v>
      </c>
      <c r="G192" s="471">
        <v>1</v>
      </c>
      <c r="H192" s="471">
        <v>0</v>
      </c>
      <c r="I192" s="471">
        <v>0</v>
      </c>
      <c r="J192" s="471">
        <v>7</v>
      </c>
      <c r="K192" s="471">
        <v>0</v>
      </c>
      <c r="L192" s="471">
        <v>0</v>
      </c>
      <c r="M192" s="471">
        <v>0</v>
      </c>
      <c r="N192" s="471">
        <v>345</v>
      </c>
      <c r="O192" s="471">
        <v>345</v>
      </c>
      <c r="P192" s="471">
        <v>54</v>
      </c>
      <c r="Q192" s="471">
        <v>291</v>
      </c>
      <c r="R192" s="471">
        <v>0</v>
      </c>
      <c r="S192" s="471">
        <v>0</v>
      </c>
      <c r="T192" s="471">
        <v>0</v>
      </c>
      <c r="U192" s="471">
        <v>0</v>
      </c>
      <c r="V192" s="471">
        <v>0</v>
      </c>
      <c r="W192" s="471">
        <v>0</v>
      </c>
      <c r="X192" s="471">
        <v>0</v>
      </c>
      <c r="Y192" s="471">
        <v>0</v>
      </c>
      <c r="Z192" s="471">
        <v>345</v>
      </c>
      <c r="AA192" s="471">
        <v>49.285714285714285</v>
      </c>
      <c r="AB192" s="471">
        <v>108.00000000000014</v>
      </c>
      <c r="AC192" s="471">
        <v>186.32047477744808</v>
      </c>
      <c r="AD192" s="471">
        <v>0</v>
      </c>
      <c r="AE192" s="471">
        <v>0</v>
      </c>
      <c r="AF192" s="471">
        <v>62.180232558139579</v>
      </c>
      <c r="AG192" s="471">
        <v>14.040697674418622</v>
      </c>
      <c r="AH192" s="471">
        <v>26.075581395348834</v>
      </c>
      <c r="AI192" s="471">
        <v>48.139534883720856</v>
      </c>
      <c r="AJ192" s="471">
        <v>39.113372093023322</v>
      </c>
      <c r="AK192" s="471">
        <v>155.45058139534876</v>
      </c>
      <c r="AL192" s="471">
        <v>0</v>
      </c>
      <c r="AM192" s="471">
        <v>0</v>
      </c>
      <c r="AN192" s="471">
        <v>0</v>
      </c>
      <c r="AO192" s="471">
        <v>0</v>
      </c>
      <c r="AP192" s="471">
        <v>0</v>
      </c>
      <c r="AQ192" s="471">
        <v>0</v>
      </c>
      <c r="AR192" s="471">
        <v>0</v>
      </c>
      <c r="AS192" s="471">
        <v>0</v>
      </c>
      <c r="AT192" s="471">
        <v>16.597938144329884</v>
      </c>
      <c r="AU192" s="471">
        <v>33.195876288659804</v>
      </c>
      <c r="AV192" s="471">
        <v>52.164948453608083</v>
      </c>
      <c r="AW192" s="471">
        <v>0</v>
      </c>
      <c r="AX192" s="471">
        <v>0</v>
      </c>
      <c r="AY192" s="471">
        <v>0</v>
      </c>
      <c r="AZ192" s="471">
        <v>2.0474777448071215</v>
      </c>
      <c r="BA192" s="471">
        <v>101.74060150375942</v>
      </c>
      <c r="BB192" s="471">
        <v>120.62030075187972</v>
      </c>
      <c r="BC192" s="471">
        <v>0</v>
      </c>
      <c r="BD192" s="471">
        <v>0</v>
      </c>
      <c r="BE192" s="471">
        <v>0</v>
      </c>
      <c r="BF192" s="471">
        <v>0</v>
      </c>
      <c r="BG192" s="471">
        <v>0</v>
      </c>
      <c r="BH192" s="471">
        <v>13.500000000000105</v>
      </c>
      <c r="BI192" s="471">
        <v>0</v>
      </c>
      <c r="BJ192" s="471">
        <v>0.50791659464594097</v>
      </c>
      <c r="BK192" s="471">
        <v>0</v>
      </c>
      <c r="BL192" s="471">
        <v>0</v>
      </c>
      <c r="BM192" s="471">
        <v>1</v>
      </c>
      <c r="BN192" s="471">
        <v>0</v>
      </c>
      <c r="BO192" s="284"/>
      <c r="BP192" s="284"/>
      <c r="BQ192" s="284"/>
      <c r="BS192" s="471">
        <v>345</v>
      </c>
    </row>
    <row r="193" spans="1:71" ht="15" hidden="1" x14ac:dyDescent="0.25">
      <c r="A193" s="467">
        <v>263</v>
      </c>
      <c r="B193" s="467">
        <v>144217</v>
      </c>
      <c r="C193" s="467">
        <v>9352186</v>
      </c>
      <c r="D193" s="468" t="s">
        <v>267</v>
      </c>
      <c r="E193" s="469" t="s">
        <v>40</v>
      </c>
      <c r="F193" s="470" t="s">
        <v>710</v>
      </c>
      <c r="G193" s="471">
        <v>1</v>
      </c>
      <c r="H193" s="471">
        <v>0</v>
      </c>
      <c r="I193" s="471">
        <v>0</v>
      </c>
      <c r="J193" s="471">
        <v>7</v>
      </c>
      <c r="K193" s="471">
        <v>0</v>
      </c>
      <c r="L193" s="471">
        <v>0</v>
      </c>
      <c r="M193" s="471">
        <v>0</v>
      </c>
      <c r="N193" s="471">
        <v>416</v>
      </c>
      <c r="O193" s="471">
        <v>416</v>
      </c>
      <c r="P193" s="471">
        <v>60</v>
      </c>
      <c r="Q193" s="471">
        <v>356</v>
      </c>
      <c r="R193" s="471">
        <v>0</v>
      </c>
      <c r="S193" s="471">
        <v>0</v>
      </c>
      <c r="T193" s="471">
        <v>0</v>
      </c>
      <c r="U193" s="471">
        <v>0</v>
      </c>
      <c r="V193" s="471">
        <v>0</v>
      </c>
      <c r="W193" s="471">
        <v>0</v>
      </c>
      <c r="X193" s="471">
        <v>0</v>
      </c>
      <c r="Y193" s="471">
        <v>0</v>
      </c>
      <c r="Z193" s="471">
        <v>416</v>
      </c>
      <c r="AA193" s="471">
        <v>59.428571428571431</v>
      </c>
      <c r="AB193" s="471">
        <v>52</v>
      </c>
      <c r="AC193" s="471">
        <v>78.810551558752991</v>
      </c>
      <c r="AD193" s="471">
        <v>0</v>
      </c>
      <c r="AE193" s="471">
        <v>0</v>
      </c>
      <c r="AF193" s="471">
        <v>172.41445783132522</v>
      </c>
      <c r="AG193" s="471">
        <v>0</v>
      </c>
      <c r="AH193" s="471">
        <v>127.30602409638547</v>
      </c>
      <c r="AI193" s="471">
        <v>55.132530120482045</v>
      </c>
      <c r="AJ193" s="471">
        <v>17.040963855421666</v>
      </c>
      <c r="AK193" s="471">
        <v>43.103614457831199</v>
      </c>
      <c r="AL193" s="471">
        <v>1.0024096385542178</v>
      </c>
      <c r="AM193" s="471">
        <v>0</v>
      </c>
      <c r="AN193" s="471">
        <v>0</v>
      </c>
      <c r="AO193" s="471">
        <v>0</v>
      </c>
      <c r="AP193" s="471">
        <v>0</v>
      </c>
      <c r="AQ193" s="471">
        <v>0</v>
      </c>
      <c r="AR193" s="471">
        <v>0</v>
      </c>
      <c r="AS193" s="471">
        <v>0</v>
      </c>
      <c r="AT193" s="471">
        <v>4.6741573033707962</v>
      </c>
      <c r="AU193" s="471">
        <v>14.022471910112348</v>
      </c>
      <c r="AV193" s="471">
        <v>23.370786516853943</v>
      </c>
      <c r="AW193" s="471">
        <v>0</v>
      </c>
      <c r="AX193" s="471">
        <v>0</v>
      </c>
      <c r="AY193" s="471">
        <v>0</v>
      </c>
      <c r="AZ193" s="471">
        <v>0</v>
      </c>
      <c r="BA193" s="471">
        <v>117.98857142857128</v>
      </c>
      <c r="BB193" s="471">
        <v>137.87428571428555</v>
      </c>
      <c r="BC193" s="471">
        <v>0</v>
      </c>
      <c r="BD193" s="471">
        <v>0</v>
      </c>
      <c r="BE193" s="471">
        <v>0</v>
      </c>
      <c r="BF193" s="471">
        <v>0</v>
      </c>
      <c r="BG193" s="471">
        <v>0</v>
      </c>
      <c r="BH193" s="471">
        <v>0</v>
      </c>
      <c r="BI193" s="471">
        <v>0</v>
      </c>
      <c r="BJ193" s="471">
        <v>0.45114434439252299</v>
      </c>
      <c r="BK193" s="471">
        <v>0</v>
      </c>
      <c r="BL193" s="471">
        <v>0</v>
      </c>
      <c r="BM193" s="471">
        <v>1</v>
      </c>
      <c r="BN193" s="471">
        <v>0</v>
      </c>
      <c r="BO193" s="284"/>
      <c r="BP193" s="284"/>
      <c r="BQ193" s="284"/>
      <c r="BS193" s="471">
        <v>416</v>
      </c>
    </row>
    <row r="194" spans="1:71" ht="15" hidden="1" x14ac:dyDescent="0.25">
      <c r="A194" s="467">
        <v>225</v>
      </c>
      <c r="B194" s="467">
        <v>143549</v>
      </c>
      <c r="C194" s="467">
        <v>9352187</v>
      </c>
      <c r="D194" s="468" t="s">
        <v>1271</v>
      </c>
      <c r="E194" s="469" t="s">
        <v>40</v>
      </c>
      <c r="F194" s="470" t="s">
        <v>710</v>
      </c>
      <c r="G194" s="471">
        <v>1</v>
      </c>
      <c r="H194" s="471">
        <v>0</v>
      </c>
      <c r="I194" s="471">
        <v>0</v>
      </c>
      <c r="J194" s="471">
        <v>7</v>
      </c>
      <c r="K194" s="471">
        <v>0</v>
      </c>
      <c r="L194" s="471">
        <v>0</v>
      </c>
      <c r="M194" s="471">
        <v>0</v>
      </c>
      <c r="N194" s="471">
        <v>121</v>
      </c>
      <c r="O194" s="471">
        <v>121</v>
      </c>
      <c r="P194" s="471">
        <v>19</v>
      </c>
      <c r="Q194" s="471">
        <v>102</v>
      </c>
      <c r="R194" s="471">
        <v>0</v>
      </c>
      <c r="S194" s="471">
        <v>0</v>
      </c>
      <c r="T194" s="471">
        <v>0</v>
      </c>
      <c r="U194" s="471">
        <v>0</v>
      </c>
      <c r="V194" s="471">
        <v>0</v>
      </c>
      <c r="W194" s="471">
        <v>0</v>
      </c>
      <c r="X194" s="471">
        <v>0</v>
      </c>
      <c r="Y194" s="471">
        <v>0</v>
      </c>
      <c r="Z194" s="471">
        <v>121</v>
      </c>
      <c r="AA194" s="471">
        <v>17.285714285714285</v>
      </c>
      <c r="AB194" s="471">
        <v>7.0000000000000018</v>
      </c>
      <c r="AC194" s="471">
        <v>18.366071428571427</v>
      </c>
      <c r="AD194" s="471">
        <v>0</v>
      </c>
      <c r="AE194" s="471">
        <v>0</v>
      </c>
      <c r="AF194" s="471">
        <v>118.00000000000001</v>
      </c>
      <c r="AG194" s="471">
        <v>1.0000000000000007</v>
      </c>
      <c r="AH194" s="471">
        <v>0</v>
      </c>
      <c r="AI194" s="471">
        <v>1.9999999999999989</v>
      </c>
      <c r="AJ194" s="471">
        <v>0</v>
      </c>
      <c r="AK194" s="471">
        <v>0</v>
      </c>
      <c r="AL194" s="471">
        <v>0</v>
      </c>
      <c r="AM194" s="471">
        <v>0</v>
      </c>
      <c r="AN194" s="471">
        <v>0</v>
      </c>
      <c r="AO194" s="471">
        <v>0</v>
      </c>
      <c r="AP194" s="471">
        <v>0</v>
      </c>
      <c r="AQ194" s="471">
        <v>0</v>
      </c>
      <c r="AR194" s="471">
        <v>0</v>
      </c>
      <c r="AS194" s="471">
        <v>0</v>
      </c>
      <c r="AT194" s="471">
        <v>2.3725490196078431</v>
      </c>
      <c r="AU194" s="471">
        <v>4.7450980392156863</v>
      </c>
      <c r="AV194" s="471">
        <v>5.9313725490196134</v>
      </c>
      <c r="AW194" s="471">
        <v>0</v>
      </c>
      <c r="AX194" s="471">
        <v>0</v>
      </c>
      <c r="AY194" s="471">
        <v>0</v>
      </c>
      <c r="AZ194" s="471">
        <v>0</v>
      </c>
      <c r="BA194" s="471">
        <v>34.701030927835021</v>
      </c>
      <c r="BB194" s="471">
        <v>41.164948453608211</v>
      </c>
      <c r="BC194" s="471">
        <v>0</v>
      </c>
      <c r="BD194" s="471">
        <v>0</v>
      </c>
      <c r="BE194" s="471">
        <v>0</v>
      </c>
      <c r="BF194" s="471">
        <v>0</v>
      </c>
      <c r="BG194" s="471">
        <v>0</v>
      </c>
      <c r="BH194" s="471">
        <v>70.900000000000063</v>
      </c>
      <c r="BI194" s="471">
        <v>0</v>
      </c>
      <c r="BJ194" s="471">
        <v>1.60033615384615</v>
      </c>
      <c r="BK194" s="471">
        <v>0</v>
      </c>
      <c r="BL194" s="471">
        <v>0</v>
      </c>
      <c r="BM194" s="471">
        <v>1</v>
      </c>
      <c r="BN194" s="471">
        <v>0</v>
      </c>
      <c r="BO194" s="284"/>
      <c r="BP194" s="284"/>
      <c r="BQ194" s="284"/>
      <c r="BS194" s="471">
        <v>121</v>
      </c>
    </row>
    <row r="195" spans="1:71" ht="15" hidden="1" x14ac:dyDescent="0.25">
      <c r="A195" s="467">
        <v>270</v>
      </c>
      <c r="B195" s="467">
        <v>143550</v>
      </c>
      <c r="C195" s="467">
        <v>9352188</v>
      </c>
      <c r="D195" s="468" t="s">
        <v>1410</v>
      </c>
      <c r="E195" s="469" t="s">
        <v>40</v>
      </c>
      <c r="F195" s="470" t="s">
        <v>710</v>
      </c>
      <c r="G195" s="471">
        <v>1</v>
      </c>
      <c r="H195" s="471">
        <v>0</v>
      </c>
      <c r="I195" s="471">
        <v>0</v>
      </c>
      <c r="J195" s="471">
        <v>7</v>
      </c>
      <c r="K195" s="471">
        <v>0</v>
      </c>
      <c r="L195" s="471">
        <v>0</v>
      </c>
      <c r="M195" s="471">
        <v>0</v>
      </c>
      <c r="N195" s="471">
        <v>325</v>
      </c>
      <c r="O195" s="471">
        <v>325</v>
      </c>
      <c r="P195" s="471">
        <v>33</v>
      </c>
      <c r="Q195" s="471">
        <v>292</v>
      </c>
      <c r="R195" s="471">
        <v>0</v>
      </c>
      <c r="S195" s="471">
        <v>0</v>
      </c>
      <c r="T195" s="471">
        <v>0</v>
      </c>
      <c r="U195" s="471">
        <v>0</v>
      </c>
      <c r="V195" s="471">
        <v>0</v>
      </c>
      <c r="W195" s="471">
        <v>0</v>
      </c>
      <c r="X195" s="471">
        <v>0</v>
      </c>
      <c r="Y195" s="471">
        <v>0</v>
      </c>
      <c r="Z195" s="471">
        <v>325</v>
      </c>
      <c r="AA195" s="471">
        <v>46.428571428571431</v>
      </c>
      <c r="AB195" s="471">
        <v>85.000000000000142</v>
      </c>
      <c r="AC195" s="471">
        <v>135.41666666666669</v>
      </c>
      <c r="AD195" s="471">
        <v>0</v>
      </c>
      <c r="AE195" s="471">
        <v>0</v>
      </c>
      <c r="AF195" s="471">
        <v>64.000000000000028</v>
      </c>
      <c r="AG195" s="471">
        <v>10.000000000000009</v>
      </c>
      <c r="AH195" s="471">
        <v>19.000000000000014</v>
      </c>
      <c r="AI195" s="471">
        <v>95.999999999999886</v>
      </c>
      <c r="AJ195" s="471">
        <v>43.999999999999872</v>
      </c>
      <c r="AK195" s="471">
        <v>91.000000000000014</v>
      </c>
      <c r="AL195" s="471">
        <v>1.0000000000000009</v>
      </c>
      <c r="AM195" s="471">
        <v>0</v>
      </c>
      <c r="AN195" s="471">
        <v>0</v>
      </c>
      <c r="AO195" s="471">
        <v>0</v>
      </c>
      <c r="AP195" s="471">
        <v>0</v>
      </c>
      <c r="AQ195" s="471">
        <v>0</v>
      </c>
      <c r="AR195" s="471">
        <v>0</v>
      </c>
      <c r="AS195" s="471">
        <v>0</v>
      </c>
      <c r="AT195" s="471">
        <v>23.373287671232884</v>
      </c>
      <c r="AU195" s="471">
        <v>48.972602739725929</v>
      </c>
      <c r="AV195" s="471">
        <v>60.102739726027373</v>
      </c>
      <c r="AW195" s="471">
        <v>0</v>
      </c>
      <c r="AX195" s="471">
        <v>0</v>
      </c>
      <c r="AY195" s="471">
        <v>0</v>
      </c>
      <c r="AZ195" s="471">
        <v>0</v>
      </c>
      <c r="BA195" s="471">
        <v>106.8015564202334</v>
      </c>
      <c r="BB195" s="471">
        <v>118.87159533073923</v>
      </c>
      <c r="BC195" s="471">
        <v>0</v>
      </c>
      <c r="BD195" s="471">
        <v>0</v>
      </c>
      <c r="BE195" s="471">
        <v>0</v>
      </c>
      <c r="BF195" s="471">
        <v>0</v>
      </c>
      <c r="BG195" s="471">
        <v>0</v>
      </c>
      <c r="BH195" s="471">
        <v>158.50000000000009</v>
      </c>
      <c r="BI195" s="471">
        <v>0</v>
      </c>
      <c r="BJ195" s="471">
        <v>0.52134908724727802</v>
      </c>
      <c r="BK195" s="471">
        <v>0</v>
      </c>
      <c r="BL195" s="471">
        <v>0</v>
      </c>
      <c r="BM195" s="471">
        <v>1</v>
      </c>
      <c r="BN195" s="471">
        <v>0</v>
      </c>
      <c r="BO195" s="284"/>
      <c r="BP195" s="284"/>
      <c r="BQ195" s="284"/>
      <c r="BS195" s="471">
        <v>325</v>
      </c>
    </row>
    <row r="196" spans="1:71" ht="15" hidden="1" x14ac:dyDescent="0.25">
      <c r="A196" s="467">
        <v>121</v>
      </c>
      <c r="B196" s="467">
        <v>143671</v>
      </c>
      <c r="C196" s="467">
        <v>9352189</v>
      </c>
      <c r="D196" s="468" t="s">
        <v>1411</v>
      </c>
      <c r="E196" s="469" t="s">
        <v>40</v>
      </c>
      <c r="F196" s="470" t="s">
        <v>710</v>
      </c>
      <c r="G196" s="471">
        <v>1</v>
      </c>
      <c r="H196" s="471">
        <v>0</v>
      </c>
      <c r="I196" s="471">
        <v>0</v>
      </c>
      <c r="J196" s="471">
        <v>2</v>
      </c>
      <c r="K196" s="471">
        <v>0</v>
      </c>
      <c r="L196" s="471">
        <v>0</v>
      </c>
      <c r="M196" s="471">
        <v>0</v>
      </c>
      <c r="N196" s="471">
        <v>60</v>
      </c>
      <c r="O196" s="471">
        <v>60</v>
      </c>
      <c r="P196" s="471">
        <v>30</v>
      </c>
      <c r="Q196" s="471">
        <v>30</v>
      </c>
      <c r="R196" s="471">
        <v>0</v>
      </c>
      <c r="S196" s="471">
        <v>0</v>
      </c>
      <c r="T196" s="471">
        <v>0</v>
      </c>
      <c r="U196" s="471">
        <v>0</v>
      </c>
      <c r="V196" s="471">
        <v>0</v>
      </c>
      <c r="W196" s="471">
        <v>0</v>
      </c>
      <c r="X196" s="471">
        <v>0</v>
      </c>
      <c r="Y196" s="471">
        <v>0</v>
      </c>
      <c r="Z196" s="471">
        <v>60</v>
      </c>
      <c r="AA196" s="471">
        <v>30</v>
      </c>
      <c r="AB196" s="471">
        <v>11.4285714285714</v>
      </c>
      <c r="AC196" s="471">
        <v>11.4285714285714</v>
      </c>
      <c r="AD196" s="471">
        <v>0</v>
      </c>
      <c r="AE196" s="471">
        <v>0</v>
      </c>
      <c r="AF196" s="471">
        <v>18.947368421052662</v>
      </c>
      <c r="AG196" s="471">
        <v>34.736842105263179</v>
      </c>
      <c r="AH196" s="471">
        <v>0</v>
      </c>
      <c r="AI196" s="471">
        <v>6.3157894736842204</v>
      </c>
      <c r="AJ196" s="471">
        <v>0</v>
      </c>
      <c r="AK196" s="471">
        <v>0</v>
      </c>
      <c r="AL196" s="471">
        <v>0</v>
      </c>
      <c r="AM196" s="471">
        <v>0</v>
      </c>
      <c r="AN196" s="471">
        <v>0</v>
      </c>
      <c r="AO196" s="471">
        <v>0</v>
      </c>
      <c r="AP196" s="471">
        <v>0</v>
      </c>
      <c r="AQ196" s="471">
        <v>0</v>
      </c>
      <c r="AR196" s="471">
        <v>0</v>
      </c>
      <c r="AS196" s="471">
        <v>0</v>
      </c>
      <c r="AT196" s="471">
        <v>0</v>
      </c>
      <c r="AU196" s="471">
        <v>0</v>
      </c>
      <c r="AV196" s="471">
        <v>0</v>
      </c>
      <c r="AW196" s="471">
        <v>0</v>
      </c>
      <c r="AX196" s="471">
        <v>0</v>
      </c>
      <c r="AY196" s="471">
        <v>0</v>
      </c>
      <c r="AZ196" s="471">
        <v>0</v>
      </c>
      <c r="BA196" s="471">
        <v>0</v>
      </c>
      <c r="BB196" s="471">
        <v>0</v>
      </c>
      <c r="BC196" s="471">
        <v>0</v>
      </c>
      <c r="BD196" s="471">
        <v>0</v>
      </c>
      <c r="BE196" s="471">
        <v>0</v>
      </c>
      <c r="BF196" s="471">
        <v>0</v>
      </c>
      <c r="BG196" s="471">
        <v>0</v>
      </c>
      <c r="BH196" s="471">
        <v>0</v>
      </c>
      <c r="BI196" s="471">
        <v>0</v>
      </c>
      <c r="BJ196" s="471">
        <v>0.51564045000000003</v>
      </c>
      <c r="BK196" s="471">
        <v>0</v>
      </c>
      <c r="BL196" s="471">
        <v>0</v>
      </c>
      <c r="BM196" s="471">
        <v>1</v>
      </c>
      <c r="BN196" s="471">
        <v>0</v>
      </c>
      <c r="BO196" s="284"/>
      <c r="BP196" s="284"/>
      <c r="BQ196" s="284"/>
      <c r="BS196" s="471">
        <v>60</v>
      </c>
    </row>
    <row r="197" spans="1:71" ht="15" hidden="1" x14ac:dyDescent="0.25">
      <c r="A197" s="467">
        <v>119</v>
      </c>
      <c r="B197" s="467">
        <v>143830</v>
      </c>
      <c r="C197" s="467">
        <v>9352197</v>
      </c>
      <c r="D197" s="468" t="s">
        <v>1272</v>
      </c>
      <c r="E197" s="469" t="s">
        <v>40</v>
      </c>
      <c r="F197" s="470" t="s">
        <v>710</v>
      </c>
      <c r="G197" s="471">
        <v>1</v>
      </c>
      <c r="H197" s="471">
        <v>0</v>
      </c>
      <c r="I197" s="471">
        <v>0</v>
      </c>
      <c r="J197" s="471">
        <v>7</v>
      </c>
      <c r="K197" s="471">
        <v>0</v>
      </c>
      <c r="L197" s="471">
        <v>0</v>
      </c>
      <c r="M197" s="471">
        <v>0</v>
      </c>
      <c r="N197" s="471">
        <v>66</v>
      </c>
      <c r="O197" s="471">
        <v>66</v>
      </c>
      <c r="P197" s="471">
        <v>7</v>
      </c>
      <c r="Q197" s="471">
        <v>59</v>
      </c>
      <c r="R197" s="471">
        <v>0</v>
      </c>
      <c r="S197" s="471">
        <v>0</v>
      </c>
      <c r="T197" s="471">
        <v>0</v>
      </c>
      <c r="U197" s="471">
        <v>0</v>
      </c>
      <c r="V197" s="471">
        <v>0</v>
      </c>
      <c r="W197" s="471">
        <v>0</v>
      </c>
      <c r="X197" s="471">
        <v>0</v>
      </c>
      <c r="Y197" s="471">
        <v>0</v>
      </c>
      <c r="Z197" s="471">
        <v>66</v>
      </c>
      <c r="AA197" s="471">
        <v>9.4285714285714288</v>
      </c>
      <c r="AB197" s="471">
        <v>11.000000000000021</v>
      </c>
      <c r="AC197" s="471">
        <v>14.465753424657533</v>
      </c>
      <c r="AD197" s="471">
        <v>0</v>
      </c>
      <c r="AE197" s="471">
        <v>0</v>
      </c>
      <c r="AF197" s="471">
        <v>66</v>
      </c>
      <c r="AG197" s="471">
        <v>0</v>
      </c>
      <c r="AH197" s="471">
        <v>0</v>
      </c>
      <c r="AI197" s="471">
        <v>0</v>
      </c>
      <c r="AJ197" s="471">
        <v>0</v>
      </c>
      <c r="AK197" s="471">
        <v>0</v>
      </c>
      <c r="AL197" s="471">
        <v>0</v>
      </c>
      <c r="AM197" s="471">
        <v>0</v>
      </c>
      <c r="AN197" s="471">
        <v>0</v>
      </c>
      <c r="AO197" s="471">
        <v>0</v>
      </c>
      <c r="AP197" s="471">
        <v>0</v>
      </c>
      <c r="AQ197" s="471">
        <v>0</v>
      </c>
      <c r="AR197" s="471">
        <v>0</v>
      </c>
      <c r="AS197" s="471">
        <v>0</v>
      </c>
      <c r="AT197" s="471">
        <v>0</v>
      </c>
      <c r="AU197" s="471">
        <v>0</v>
      </c>
      <c r="AV197" s="471">
        <v>0</v>
      </c>
      <c r="AW197" s="471">
        <v>0</v>
      </c>
      <c r="AX197" s="471">
        <v>0</v>
      </c>
      <c r="AY197" s="471">
        <v>0</v>
      </c>
      <c r="AZ197" s="471">
        <v>0</v>
      </c>
      <c r="BA197" s="471">
        <v>23.807017543859676</v>
      </c>
      <c r="BB197" s="471">
        <v>26.63157894736845</v>
      </c>
      <c r="BC197" s="471">
        <v>0</v>
      </c>
      <c r="BD197" s="471">
        <v>0</v>
      </c>
      <c r="BE197" s="471">
        <v>0</v>
      </c>
      <c r="BF197" s="471">
        <v>0</v>
      </c>
      <c r="BG197" s="471">
        <v>0</v>
      </c>
      <c r="BH197" s="471">
        <v>13.399999999999997</v>
      </c>
      <c r="BI197" s="471">
        <v>0</v>
      </c>
      <c r="BJ197" s="471">
        <v>2.8284993591836698</v>
      </c>
      <c r="BK197" s="471">
        <v>0</v>
      </c>
      <c r="BL197" s="471">
        <v>1</v>
      </c>
      <c r="BM197" s="471">
        <v>1</v>
      </c>
      <c r="BN197" s="471">
        <v>0</v>
      </c>
      <c r="BO197" s="284"/>
      <c r="BP197" s="284"/>
      <c r="BQ197" s="284"/>
      <c r="BS197" s="471">
        <v>66</v>
      </c>
    </row>
    <row r="198" spans="1:71" ht="15" hidden="1" x14ac:dyDescent="0.25">
      <c r="A198" s="467">
        <v>512</v>
      </c>
      <c r="B198" s="467">
        <v>143860</v>
      </c>
      <c r="C198" s="467">
        <v>9352198</v>
      </c>
      <c r="D198" s="468" t="s">
        <v>1273</v>
      </c>
      <c r="E198" s="469" t="s">
        <v>40</v>
      </c>
      <c r="F198" s="470" t="s">
        <v>710</v>
      </c>
      <c r="G198" s="471">
        <v>1</v>
      </c>
      <c r="H198" s="471">
        <v>0</v>
      </c>
      <c r="I198" s="471">
        <v>0</v>
      </c>
      <c r="J198" s="471">
        <v>7</v>
      </c>
      <c r="K198" s="471">
        <v>0</v>
      </c>
      <c r="L198" s="471">
        <v>0</v>
      </c>
      <c r="M198" s="471">
        <v>0</v>
      </c>
      <c r="N198" s="471">
        <v>387</v>
      </c>
      <c r="O198" s="471">
        <v>387</v>
      </c>
      <c r="P198" s="471">
        <v>49</v>
      </c>
      <c r="Q198" s="471">
        <v>338</v>
      </c>
      <c r="R198" s="471">
        <v>0</v>
      </c>
      <c r="S198" s="471">
        <v>0</v>
      </c>
      <c r="T198" s="471">
        <v>0</v>
      </c>
      <c r="U198" s="471">
        <v>0</v>
      </c>
      <c r="V198" s="471">
        <v>0</v>
      </c>
      <c r="W198" s="471">
        <v>0</v>
      </c>
      <c r="X198" s="471">
        <v>0</v>
      </c>
      <c r="Y198" s="471">
        <v>0</v>
      </c>
      <c r="Z198" s="471">
        <v>387</v>
      </c>
      <c r="AA198" s="471">
        <v>55.285714285714285</v>
      </c>
      <c r="AB198" s="471">
        <v>61.999999999999908</v>
      </c>
      <c r="AC198" s="471">
        <v>116.1</v>
      </c>
      <c r="AD198" s="471">
        <v>0</v>
      </c>
      <c r="AE198" s="471">
        <v>0</v>
      </c>
      <c r="AF198" s="471">
        <v>142.1015625</v>
      </c>
      <c r="AG198" s="471">
        <v>60.46875</v>
      </c>
      <c r="AH198" s="471">
        <v>79.617187500000128</v>
      </c>
      <c r="AI198" s="471">
        <v>13.101562500000012</v>
      </c>
      <c r="AJ198" s="471">
        <v>91.710937500000128</v>
      </c>
      <c r="AK198" s="471">
        <v>0</v>
      </c>
      <c r="AL198" s="471">
        <v>0</v>
      </c>
      <c r="AM198" s="471">
        <v>0</v>
      </c>
      <c r="AN198" s="471">
        <v>0</v>
      </c>
      <c r="AO198" s="471">
        <v>0</v>
      </c>
      <c r="AP198" s="471">
        <v>0</v>
      </c>
      <c r="AQ198" s="471">
        <v>0</v>
      </c>
      <c r="AR198" s="471">
        <v>0</v>
      </c>
      <c r="AS198" s="471">
        <v>0</v>
      </c>
      <c r="AT198" s="471">
        <v>6.8698224852070897</v>
      </c>
      <c r="AU198" s="471">
        <v>8.0147928994082704</v>
      </c>
      <c r="AV198" s="471">
        <v>16.02958579881658</v>
      </c>
      <c r="AW198" s="471">
        <v>0</v>
      </c>
      <c r="AX198" s="471">
        <v>0</v>
      </c>
      <c r="AY198" s="471">
        <v>0</v>
      </c>
      <c r="AZ198" s="471">
        <v>1.9846153846153847</v>
      </c>
      <c r="BA198" s="471">
        <v>123.65853658536574</v>
      </c>
      <c r="BB198" s="471">
        <v>141.5853658536584</v>
      </c>
      <c r="BC198" s="471">
        <v>0</v>
      </c>
      <c r="BD198" s="471">
        <v>0</v>
      </c>
      <c r="BE198" s="471">
        <v>0</v>
      </c>
      <c r="BF198" s="471">
        <v>0</v>
      </c>
      <c r="BG198" s="471">
        <v>0</v>
      </c>
      <c r="BH198" s="471">
        <v>192.30000000000015</v>
      </c>
      <c r="BI198" s="471">
        <v>0</v>
      </c>
      <c r="BJ198" s="471">
        <v>0.48974911536842097</v>
      </c>
      <c r="BK198" s="471">
        <v>0</v>
      </c>
      <c r="BL198" s="471">
        <v>0</v>
      </c>
      <c r="BM198" s="471">
        <v>1</v>
      </c>
      <c r="BN198" s="471">
        <v>0</v>
      </c>
      <c r="BO198" s="284"/>
      <c r="BP198" s="284"/>
      <c r="BQ198" s="284"/>
      <c r="BS198" s="471">
        <v>387</v>
      </c>
    </row>
    <row r="199" spans="1:71" ht="15" hidden="1" x14ac:dyDescent="0.25">
      <c r="A199" s="467">
        <v>483</v>
      </c>
      <c r="B199" s="467">
        <v>143861</v>
      </c>
      <c r="C199" s="467">
        <v>9352199</v>
      </c>
      <c r="D199" s="468" t="s">
        <v>1274</v>
      </c>
      <c r="E199" s="469" t="s">
        <v>40</v>
      </c>
      <c r="F199" s="470" t="s">
        <v>710</v>
      </c>
      <c r="G199" s="471">
        <v>1</v>
      </c>
      <c r="H199" s="471">
        <v>0</v>
      </c>
      <c r="I199" s="471">
        <v>0</v>
      </c>
      <c r="J199" s="471">
        <v>7</v>
      </c>
      <c r="K199" s="471">
        <v>0</v>
      </c>
      <c r="L199" s="471">
        <v>0</v>
      </c>
      <c r="M199" s="471">
        <v>0</v>
      </c>
      <c r="N199" s="471">
        <v>309</v>
      </c>
      <c r="O199" s="471">
        <v>309</v>
      </c>
      <c r="P199" s="471">
        <v>50</v>
      </c>
      <c r="Q199" s="471">
        <v>259</v>
      </c>
      <c r="R199" s="471">
        <v>0</v>
      </c>
      <c r="S199" s="471">
        <v>0</v>
      </c>
      <c r="T199" s="471">
        <v>0</v>
      </c>
      <c r="U199" s="471">
        <v>0</v>
      </c>
      <c r="V199" s="471">
        <v>0</v>
      </c>
      <c r="W199" s="471">
        <v>0</v>
      </c>
      <c r="X199" s="471">
        <v>0</v>
      </c>
      <c r="Y199" s="471">
        <v>0</v>
      </c>
      <c r="Z199" s="471">
        <v>309</v>
      </c>
      <c r="AA199" s="471">
        <v>44.142857142857146</v>
      </c>
      <c r="AB199" s="471">
        <v>48.000000000000092</v>
      </c>
      <c r="AC199" s="471">
        <v>71.732142857142861</v>
      </c>
      <c r="AD199" s="471">
        <v>0</v>
      </c>
      <c r="AE199" s="471">
        <v>0</v>
      </c>
      <c r="AF199" s="471">
        <v>260.00000000000011</v>
      </c>
      <c r="AG199" s="471">
        <v>48.999999999999915</v>
      </c>
      <c r="AH199" s="471">
        <v>0</v>
      </c>
      <c r="AI199" s="471">
        <v>0</v>
      </c>
      <c r="AJ199" s="471">
        <v>0</v>
      </c>
      <c r="AK199" s="471">
        <v>0</v>
      </c>
      <c r="AL199" s="471">
        <v>0</v>
      </c>
      <c r="AM199" s="471">
        <v>0</v>
      </c>
      <c r="AN199" s="471">
        <v>0</v>
      </c>
      <c r="AO199" s="471">
        <v>0</v>
      </c>
      <c r="AP199" s="471">
        <v>0</v>
      </c>
      <c r="AQ199" s="471">
        <v>0</v>
      </c>
      <c r="AR199" s="471">
        <v>0</v>
      </c>
      <c r="AS199" s="471">
        <v>0</v>
      </c>
      <c r="AT199" s="471">
        <v>32.717647058823381</v>
      </c>
      <c r="AU199" s="471">
        <v>44.835294117646974</v>
      </c>
      <c r="AV199" s="471">
        <v>61.800000000000004</v>
      </c>
      <c r="AW199" s="471">
        <v>0</v>
      </c>
      <c r="AX199" s="471">
        <v>0</v>
      </c>
      <c r="AY199" s="471">
        <v>0</v>
      </c>
      <c r="AZ199" s="471">
        <v>1.1035714285714286</v>
      </c>
      <c r="BA199" s="471">
        <v>84.090909090909179</v>
      </c>
      <c r="BB199" s="471">
        <v>100.32467532467543</v>
      </c>
      <c r="BC199" s="471">
        <v>0</v>
      </c>
      <c r="BD199" s="471">
        <v>0</v>
      </c>
      <c r="BE199" s="471">
        <v>0</v>
      </c>
      <c r="BF199" s="471">
        <v>0</v>
      </c>
      <c r="BG199" s="471">
        <v>0</v>
      </c>
      <c r="BH199" s="471">
        <v>144.09999999999988</v>
      </c>
      <c r="BI199" s="471">
        <v>0</v>
      </c>
      <c r="BJ199" s="471">
        <v>0.47056361377245498</v>
      </c>
      <c r="BK199" s="471">
        <v>0</v>
      </c>
      <c r="BL199" s="471">
        <v>0</v>
      </c>
      <c r="BM199" s="471">
        <v>1</v>
      </c>
      <c r="BN199" s="471">
        <v>0</v>
      </c>
      <c r="BO199" s="284"/>
      <c r="BP199" s="284"/>
      <c r="BQ199" s="284"/>
      <c r="BS199" s="471">
        <v>309</v>
      </c>
    </row>
    <row r="200" spans="1:71" ht="15" hidden="1" x14ac:dyDescent="0.25">
      <c r="A200" s="467">
        <v>473</v>
      </c>
      <c r="B200" s="467">
        <v>144275</v>
      </c>
      <c r="C200" s="467">
        <v>9352200</v>
      </c>
      <c r="D200" s="468" t="s">
        <v>1412</v>
      </c>
      <c r="E200" s="469" t="s">
        <v>40</v>
      </c>
      <c r="F200" s="470" t="s">
        <v>710</v>
      </c>
      <c r="G200" s="471">
        <v>1</v>
      </c>
      <c r="H200" s="471">
        <v>0</v>
      </c>
      <c r="I200" s="471">
        <v>0</v>
      </c>
      <c r="J200" s="471">
        <v>7</v>
      </c>
      <c r="K200" s="471">
        <v>0</v>
      </c>
      <c r="L200" s="471">
        <v>0</v>
      </c>
      <c r="M200" s="471">
        <v>0</v>
      </c>
      <c r="N200" s="471">
        <v>184</v>
      </c>
      <c r="O200" s="471">
        <v>184</v>
      </c>
      <c r="P200" s="471">
        <v>51</v>
      </c>
      <c r="Q200" s="471">
        <v>133</v>
      </c>
      <c r="R200" s="471">
        <v>0</v>
      </c>
      <c r="S200" s="471">
        <v>0</v>
      </c>
      <c r="T200" s="471">
        <v>0</v>
      </c>
      <c r="U200" s="471">
        <v>0</v>
      </c>
      <c r="V200" s="471">
        <v>0</v>
      </c>
      <c r="W200" s="471">
        <v>0</v>
      </c>
      <c r="X200" s="471">
        <v>0</v>
      </c>
      <c r="Y200" s="471">
        <v>0</v>
      </c>
      <c r="Z200" s="471">
        <v>184</v>
      </c>
      <c r="AA200" s="471">
        <v>26.285714285714285</v>
      </c>
      <c r="AB200" s="471">
        <v>24.999999999999943</v>
      </c>
      <c r="AC200" s="471">
        <v>41.81818181818182</v>
      </c>
      <c r="AD200" s="471">
        <v>0</v>
      </c>
      <c r="AE200" s="471">
        <v>0</v>
      </c>
      <c r="AF200" s="471">
        <v>176.99999999999991</v>
      </c>
      <c r="AG200" s="471">
        <v>0</v>
      </c>
      <c r="AH200" s="471">
        <v>0</v>
      </c>
      <c r="AI200" s="471">
        <v>7.0000000000000071</v>
      </c>
      <c r="AJ200" s="471">
        <v>0</v>
      </c>
      <c r="AK200" s="471">
        <v>0</v>
      </c>
      <c r="AL200" s="471">
        <v>0</v>
      </c>
      <c r="AM200" s="471">
        <v>0</v>
      </c>
      <c r="AN200" s="471">
        <v>0</v>
      </c>
      <c r="AO200" s="471">
        <v>0</v>
      </c>
      <c r="AP200" s="471">
        <v>0</v>
      </c>
      <c r="AQ200" s="471">
        <v>0</v>
      </c>
      <c r="AR200" s="471">
        <v>0</v>
      </c>
      <c r="AS200" s="471">
        <v>0</v>
      </c>
      <c r="AT200" s="471">
        <v>1.3834586466165408</v>
      </c>
      <c r="AU200" s="471">
        <v>5.5338345864661633</v>
      </c>
      <c r="AV200" s="471">
        <v>8.300751879699245</v>
      </c>
      <c r="AW200" s="471">
        <v>0</v>
      </c>
      <c r="AX200" s="471">
        <v>0</v>
      </c>
      <c r="AY200" s="471">
        <v>0</v>
      </c>
      <c r="AZ200" s="471">
        <v>0</v>
      </c>
      <c r="BA200" s="471">
        <v>64.388888888888872</v>
      </c>
      <c r="BB200" s="471">
        <v>89.079365079365061</v>
      </c>
      <c r="BC200" s="471">
        <v>0</v>
      </c>
      <c r="BD200" s="471">
        <v>0</v>
      </c>
      <c r="BE200" s="471">
        <v>0</v>
      </c>
      <c r="BF200" s="471">
        <v>0</v>
      </c>
      <c r="BG200" s="471">
        <v>0</v>
      </c>
      <c r="BH200" s="471">
        <v>87.59999999999998</v>
      </c>
      <c r="BI200" s="471">
        <v>0</v>
      </c>
      <c r="BJ200" s="471">
        <v>1.57988196439628</v>
      </c>
      <c r="BK200" s="471">
        <v>0</v>
      </c>
      <c r="BL200" s="471">
        <v>0</v>
      </c>
      <c r="BM200" s="471">
        <v>1</v>
      </c>
      <c r="BN200" s="471">
        <v>0</v>
      </c>
      <c r="BO200" s="284"/>
      <c r="BP200" s="284"/>
      <c r="BQ200" s="284"/>
      <c r="BS200" s="471">
        <v>184</v>
      </c>
    </row>
    <row r="201" spans="1:71" ht="15" hidden="1" x14ac:dyDescent="0.25">
      <c r="A201" s="467">
        <v>452</v>
      </c>
      <c r="B201" s="467">
        <v>144276</v>
      </c>
      <c r="C201" s="467">
        <v>9352201</v>
      </c>
      <c r="D201" s="468" t="s">
        <v>1276</v>
      </c>
      <c r="E201" s="469" t="s">
        <v>40</v>
      </c>
      <c r="F201" s="470" t="s">
        <v>710</v>
      </c>
      <c r="G201" s="471">
        <v>1</v>
      </c>
      <c r="H201" s="471">
        <v>0</v>
      </c>
      <c r="I201" s="471">
        <v>0</v>
      </c>
      <c r="J201" s="471">
        <v>7</v>
      </c>
      <c r="K201" s="471">
        <v>0</v>
      </c>
      <c r="L201" s="471">
        <v>0</v>
      </c>
      <c r="M201" s="471">
        <v>0</v>
      </c>
      <c r="N201" s="471">
        <v>274</v>
      </c>
      <c r="O201" s="471">
        <v>274</v>
      </c>
      <c r="P201" s="471">
        <v>31</v>
      </c>
      <c r="Q201" s="471">
        <v>243</v>
      </c>
      <c r="R201" s="471">
        <v>0</v>
      </c>
      <c r="S201" s="471">
        <v>0</v>
      </c>
      <c r="T201" s="471">
        <v>0</v>
      </c>
      <c r="U201" s="471">
        <v>0</v>
      </c>
      <c r="V201" s="471">
        <v>0</v>
      </c>
      <c r="W201" s="471">
        <v>0</v>
      </c>
      <c r="X201" s="471">
        <v>0</v>
      </c>
      <c r="Y201" s="471">
        <v>0</v>
      </c>
      <c r="Z201" s="471">
        <v>274</v>
      </c>
      <c r="AA201" s="471">
        <v>39.142857142857146</v>
      </c>
      <c r="AB201" s="471">
        <v>50.000000000000128</v>
      </c>
      <c r="AC201" s="471">
        <v>95.261648745519722</v>
      </c>
      <c r="AD201" s="471">
        <v>0</v>
      </c>
      <c r="AE201" s="471">
        <v>0</v>
      </c>
      <c r="AF201" s="471">
        <v>168.00000000000003</v>
      </c>
      <c r="AG201" s="471">
        <v>48.999999999999957</v>
      </c>
      <c r="AH201" s="471">
        <v>57.000000000000007</v>
      </c>
      <c r="AI201" s="471">
        <v>0</v>
      </c>
      <c r="AJ201" s="471">
        <v>0</v>
      </c>
      <c r="AK201" s="471">
        <v>0</v>
      </c>
      <c r="AL201" s="471">
        <v>0</v>
      </c>
      <c r="AM201" s="471">
        <v>0</v>
      </c>
      <c r="AN201" s="471">
        <v>0</v>
      </c>
      <c r="AO201" s="471">
        <v>0</v>
      </c>
      <c r="AP201" s="471">
        <v>0</v>
      </c>
      <c r="AQ201" s="471">
        <v>0</v>
      </c>
      <c r="AR201" s="471">
        <v>0</v>
      </c>
      <c r="AS201" s="471">
        <v>0</v>
      </c>
      <c r="AT201" s="471">
        <v>9.0205761316872497</v>
      </c>
      <c r="AU201" s="471">
        <v>20.296296296296301</v>
      </c>
      <c r="AV201" s="471">
        <v>25.934156378600832</v>
      </c>
      <c r="AW201" s="471">
        <v>0</v>
      </c>
      <c r="AX201" s="471">
        <v>0</v>
      </c>
      <c r="AY201" s="471">
        <v>0</v>
      </c>
      <c r="AZ201" s="471">
        <v>2.946236559139785</v>
      </c>
      <c r="BA201" s="471">
        <v>98.256521739130562</v>
      </c>
      <c r="BB201" s="471">
        <v>110.79130434782624</v>
      </c>
      <c r="BC201" s="471">
        <v>0</v>
      </c>
      <c r="BD201" s="471">
        <v>0</v>
      </c>
      <c r="BE201" s="471">
        <v>0</v>
      </c>
      <c r="BF201" s="471">
        <v>0</v>
      </c>
      <c r="BG201" s="471">
        <v>0</v>
      </c>
      <c r="BH201" s="471">
        <v>163.60000000000002</v>
      </c>
      <c r="BI201" s="471">
        <v>0</v>
      </c>
      <c r="BJ201" s="471">
        <v>0.41374636732954501</v>
      </c>
      <c r="BK201" s="471">
        <v>0</v>
      </c>
      <c r="BL201" s="471">
        <v>0</v>
      </c>
      <c r="BM201" s="471">
        <v>1</v>
      </c>
      <c r="BN201" s="471">
        <v>0</v>
      </c>
      <c r="BO201" s="284"/>
      <c r="BP201" s="284"/>
      <c r="BQ201" s="284"/>
      <c r="BS201" s="471">
        <v>274</v>
      </c>
    </row>
    <row r="202" spans="1:71" ht="15" hidden="1" x14ac:dyDescent="0.25">
      <c r="A202" s="467">
        <v>429</v>
      </c>
      <c r="B202" s="467">
        <v>144399</v>
      </c>
      <c r="C202" s="467">
        <v>9352202</v>
      </c>
      <c r="D202" s="468" t="s">
        <v>350</v>
      </c>
      <c r="E202" s="469" t="s">
        <v>40</v>
      </c>
      <c r="F202" s="470" t="s">
        <v>710</v>
      </c>
      <c r="G202" s="471">
        <v>1</v>
      </c>
      <c r="H202" s="471">
        <v>0</v>
      </c>
      <c r="I202" s="471">
        <v>0</v>
      </c>
      <c r="J202" s="471">
        <v>7</v>
      </c>
      <c r="K202" s="471">
        <v>0</v>
      </c>
      <c r="L202" s="471">
        <v>0</v>
      </c>
      <c r="M202" s="471">
        <v>0</v>
      </c>
      <c r="N202" s="471">
        <v>189</v>
      </c>
      <c r="O202" s="471">
        <v>189</v>
      </c>
      <c r="P202" s="471">
        <v>28</v>
      </c>
      <c r="Q202" s="471">
        <v>161</v>
      </c>
      <c r="R202" s="471">
        <v>0</v>
      </c>
      <c r="S202" s="471">
        <v>0</v>
      </c>
      <c r="T202" s="471">
        <v>0</v>
      </c>
      <c r="U202" s="471">
        <v>0</v>
      </c>
      <c r="V202" s="471">
        <v>0</v>
      </c>
      <c r="W202" s="471">
        <v>0</v>
      </c>
      <c r="X202" s="471">
        <v>0</v>
      </c>
      <c r="Y202" s="471">
        <v>0</v>
      </c>
      <c r="Z202" s="471">
        <v>189</v>
      </c>
      <c r="AA202" s="471">
        <v>27</v>
      </c>
      <c r="AB202" s="471">
        <v>13.000000000000002</v>
      </c>
      <c r="AC202" s="471">
        <v>30.815217391304348</v>
      </c>
      <c r="AD202" s="471">
        <v>0</v>
      </c>
      <c r="AE202" s="471">
        <v>0</v>
      </c>
      <c r="AF202" s="471">
        <v>181.00000000000006</v>
      </c>
      <c r="AG202" s="471">
        <v>2.0000000000000036</v>
      </c>
      <c r="AH202" s="471">
        <v>3.0000000000000049</v>
      </c>
      <c r="AI202" s="471">
        <v>0</v>
      </c>
      <c r="AJ202" s="471">
        <v>0</v>
      </c>
      <c r="AK202" s="471">
        <v>0</v>
      </c>
      <c r="AL202" s="471">
        <v>3.0000000000000049</v>
      </c>
      <c r="AM202" s="471">
        <v>0</v>
      </c>
      <c r="AN202" s="471">
        <v>0</v>
      </c>
      <c r="AO202" s="471">
        <v>0</v>
      </c>
      <c r="AP202" s="471">
        <v>0</v>
      </c>
      <c r="AQ202" s="471">
        <v>0</v>
      </c>
      <c r="AR202" s="471">
        <v>0</v>
      </c>
      <c r="AS202" s="471">
        <v>0</v>
      </c>
      <c r="AT202" s="471">
        <v>0</v>
      </c>
      <c r="AU202" s="471">
        <v>1.1739130434782605</v>
      </c>
      <c r="AV202" s="471">
        <v>1.1739130434782605</v>
      </c>
      <c r="AW202" s="471">
        <v>0</v>
      </c>
      <c r="AX202" s="471">
        <v>0</v>
      </c>
      <c r="AY202" s="471">
        <v>0</v>
      </c>
      <c r="AZ202" s="471">
        <v>1.0271739130434783</v>
      </c>
      <c r="BA202" s="471">
        <v>42.649006622516616</v>
      </c>
      <c r="BB202" s="471">
        <v>50.066225165562983</v>
      </c>
      <c r="BC202" s="471">
        <v>0</v>
      </c>
      <c r="BD202" s="471">
        <v>0</v>
      </c>
      <c r="BE202" s="471">
        <v>0</v>
      </c>
      <c r="BF202" s="471">
        <v>0</v>
      </c>
      <c r="BG202" s="471">
        <v>0</v>
      </c>
      <c r="BH202" s="471">
        <v>114.10000000000007</v>
      </c>
      <c r="BI202" s="471">
        <v>0</v>
      </c>
      <c r="BJ202" s="471">
        <v>2.2251420904458601</v>
      </c>
      <c r="BK202" s="471">
        <v>0</v>
      </c>
      <c r="BL202" s="471">
        <v>0</v>
      </c>
      <c r="BM202" s="471">
        <v>1</v>
      </c>
      <c r="BN202" s="471">
        <v>0</v>
      </c>
      <c r="BO202" s="284"/>
      <c r="BP202" s="284"/>
      <c r="BQ202" s="284"/>
      <c r="BS202" s="471">
        <v>189</v>
      </c>
    </row>
    <row r="203" spans="1:71" ht="15" hidden="1" x14ac:dyDescent="0.25">
      <c r="A203" s="467">
        <v>217</v>
      </c>
      <c r="B203" s="467">
        <v>144625</v>
      </c>
      <c r="C203" s="467">
        <v>9352203</v>
      </c>
      <c r="D203" s="468" t="s">
        <v>1277</v>
      </c>
      <c r="E203" s="469" t="s">
        <v>40</v>
      </c>
      <c r="F203" s="470" t="s">
        <v>710</v>
      </c>
      <c r="G203" s="471">
        <v>1</v>
      </c>
      <c r="H203" s="471">
        <v>0</v>
      </c>
      <c r="I203" s="471">
        <v>0</v>
      </c>
      <c r="J203" s="471">
        <v>7</v>
      </c>
      <c r="K203" s="471">
        <v>0</v>
      </c>
      <c r="L203" s="471">
        <v>0</v>
      </c>
      <c r="M203" s="471">
        <v>0</v>
      </c>
      <c r="N203" s="471">
        <v>124</v>
      </c>
      <c r="O203" s="471">
        <v>124</v>
      </c>
      <c r="P203" s="471">
        <v>25</v>
      </c>
      <c r="Q203" s="471">
        <v>99</v>
      </c>
      <c r="R203" s="471">
        <v>0</v>
      </c>
      <c r="S203" s="471">
        <v>0</v>
      </c>
      <c r="T203" s="471">
        <v>0</v>
      </c>
      <c r="U203" s="471">
        <v>0</v>
      </c>
      <c r="V203" s="471">
        <v>0</v>
      </c>
      <c r="W203" s="471">
        <v>0</v>
      </c>
      <c r="X203" s="471">
        <v>0</v>
      </c>
      <c r="Y203" s="471">
        <v>0</v>
      </c>
      <c r="Z203" s="471">
        <v>124</v>
      </c>
      <c r="AA203" s="471">
        <v>17.714285714285715</v>
      </c>
      <c r="AB203" s="471">
        <v>8.9999999999999964</v>
      </c>
      <c r="AC203" s="471">
        <v>22.256410256410255</v>
      </c>
      <c r="AD203" s="471">
        <v>0</v>
      </c>
      <c r="AE203" s="471">
        <v>0</v>
      </c>
      <c r="AF203" s="471">
        <v>99.000000000000057</v>
      </c>
      <c r="AG203" s="471">
        <v>1.0000000000000002</v>
      </c>
      <c r="AH203" s="471">
        <v>12</v>
      </c>
      <c r="AI203" s="471">
        <v>8.0000000000000053</v>
      </c>
      <c r="AJ203" s="471">
        <v>3.9999999999999956</v>
      </c>
      <c r="AK203" s="471">
        <v>0</v>
      </c>
      <c r="AL203" s="471">
        <v>0</v>
      </c>
      <c r="AM203" s="471">
        <v>0</v>
      </c>
      <c r="AN203" s="471">
        <v>0</v>
      </c>
      <c r="AO203" s="471">
        <v>0</v>
      </c>
      <c r="AP203" s="471">
        <v>0</v>
      </c>
      <c r="AQ203" s="471">
        <v>0</v>
      </c>
      <c r="AR203" s="471">
        <v>0</v>
      </c>
      <c r="AS203" s="471">
        <v>0</v>
      </c>
      <c r="AT203" s="471">
        <v>0</v>
      </c>
      <c r="AU203" s="471">
        <v>0</v>
      </c>
      <c r="AV203" s="471">
        <v>0</v>
      </c>
      <c r="AW203" s="471">
        <v>0</v>
      </c>
      <c r="AX203" s="471">
        <v>0</v>
      </c>
      <c r="AY203" s="471">
        <v>0</v>
      </c>
      <c r="AZ203" s="471">
        <v>0</v>
      </c>
      <c r="BA203" s="471">
        <v>32.659793814433009</v>
      </c>
      <c r="BB203" s="471">
        <v>40.907216494845386</v>
      </c>
      <c r="BC203" s="471">
        <v>0</v>
      </c>
      <c r="BD203" s="471">
        <v>0</v>
      </c>
      <c r="BE203" s="471">
        <v>0</v>
      </c>
      <c r="BF203" s="471">
        <v>0</v>
      </c>
      <c r="BG203" s="471">
        <v>0</v>
      </c>
      <c r="BH203" s="471">
        <v>63.600000000000044</v>
      </c>
      <c r="BI203" s="471">
        <v>0</v>
      </c>
      <c r="BJ203" s="471">
        <v>1.9568153952381</v>
      </c>
      <c r="BK203" s="471">
        <v>0</v>
      </c>
      <c r="BL203" s="471">
        <v>0</v>
      </c>
      <c r="BM203" s="471">
        <v>1</v>
      </c>
      <c r="BN203" s="471">
        <v>0</v>
      </c>
      <c r="BO203" s="284"/>
      <c r="BP203" s="284"/>
      <c r="BQ203" s="284"/>
      <c r="BS203" s="471">
        <v>124</v>
      </c>
    </row>
    <row r="204" spans="1:71" ht="15" hidden="1" x14ac:dyDescent="0.25">
      <c r="A204" s="467">
        <v>448</v>
      </c>
      <c r="B204" s="467">
        <v>144215</v>
      </c>
      <c r="C204" s="467">
        <v>9352204</v>
      </c>
      <c r="D204" s="468" t="s">
        <v>1278</v>
      </c>
      <c r="E204" s="469" t="s">
        <v>40</v>
      </c>
      <c r="F204" s="470" t="s">
        <v>710</v>
      </c>
      <c r="G204" s="471">
        <v>1</v>
      </c>
      <c r="H204" s="471">
        <v>0</v>
      </c>
      <c r="I204" s="471">
        <v>0</v>
      </c>
      <c r="J204" s="471">
        <v>7</v>
      </c>
      <c r="K204" s="471">
        <v>0</v>
      </c>
      <c r="L204" s="471">
        <v>0</v>
      </c>
      <c r="M204" s="471">
        <v>0</v>
      </c>
      <c r="N204" s="471">
        <v>67</v>
      </c>
      <c r="O204" s="471">
        <v>67</v>
      </c>
      <c r="P204" s="471">
        <v>10</v>
      </c>
      <c r="Q204" s="471">
        <v>57</v>
      </c>
      <c r="R204" s="471">
        <v>0</v>
      </c>
      <c r="S204" s="471">
        <v>0</v>
      </c>
      <c r="T204" s="471">
        <v>0</v>
      </c>
      <c r="U204" s="471">
        <v>0</v>
      </c>
      <c r="V204" s="471">
        <v>0</v>
      </c>
      <c r="W204" s="471">
        <v>0</v>
      </c>
      <c r="X204" s="471">
        <v>0</v>
      </c>
      <c r="Y204" s="471">
        <v>0</v>
      </c>
      <c r="Z204" s="471">
        <v>67</v>
      </c>
      <c r="AA204" s="471">
        <v>9.5714285714285712</v>
      </c>
      <c r="AB204" s="471">
        <v>3.9999999999999978</v>
      </c>
      <c r="AC204" s="471">
        <v>10.380281690140844</v>
      </c>
      <c r="AD204" s="471">
        <v>0</v>
      </c>
      <c r="AE204" s="471">
        <v>0</v>
      </c>
      <c r="AF204" s="471">
        <v>56.999999999999972</v>
      </c>
      <c r="AG204" s="471">
        <v>10.000000000000028</v>
      </c>
      <c r="AH204" s="471">
        <v>0</v>
      </c>
      <c r="AI204" s="471">
        <v>0</v>
      </c>
      <c r="AJ204" s="471">
        <v>0</v>
      </c>
      <c r="AK204" s="471">
        <v>0</v>
      </c>
      <c r="AL204" s="471">
        <v>0</v>
      </c>
      <c r="AM204" s="471">
        <v>0</v>
      </c>
      <c r="AN204" s="471">
        <v>0</v>
      </c>
      <c r="AO204" s="471">
        <v>0</v>
      </c>
      <c r="AP204" s="471">
        <v>0</v>
      </c>
      <c r="AQ204" s="471">
        <v>0</v>
      </c>
      <c r="AR204" s="471">
        <v>0</v>
      </c>
      <c r="AS204" s="471">
        <v>0</v>
      </c>
      <c r="AT204" s="471">
        <v>0</v>
      </c>
      <c r="AU204" s="471">
        <v>0</v>
      </c>
      <c r="AV204" s="471">
        <v>0</v>
      </c>
      <c r="AW204" s="471">
        <v>0</v>
      </c>
      <c r="AX204" s="471">
        <v>0</v>
      </c>
      <c r="AY204" s="471">
        <v>0</v>
      </c>
      <c r="AZ204" s="471">
        <v>0</v>
      </c>
      <c r="BA204" s="471">
        <v>18.283018867924525</v>
      </c>
      <c r="BB204" s="471">
        <v>21.490566037735846</v>
      </c>
      <c r="BC204" s="471">
        <v>0</v>
      </c>
      <c r="BD204" s="471">
        <v>0</v>
      </c>
      <c r="BE204" s="471">
        <v>0</v>
      </c>
      <c r="BF204" s="471">
        <v>0</v>
      </c>
      <c r="BG204" s="471">
        <v>0</v>
      </c>
      <c r="BH204" s="471">
        <v>32.300000000000004</v>
      </c>
      <c r="BI204" s="471">
        <v>0</v>
      </c>
      <c r="BJ204" s="471">
        <v>2.6591691000000002</v>
      </c>
      <c r="BK204" s="471">
        <v>0</v>
      </c>
      <c r="BL204" s="471">
        <v>1</v>
      </c>
      <c r="BM204" s="471">
        <v>1</v>
      </c>
      <c r="BN204" s="471">
        <v>0</v>
      </c>
      <c r="BO204" s="284"/>
      <c r="BP204" s="284"/>
      <c r="BQ204" s="284"/>
      <c r="BS204" s="471">
        <v>67</v>
      </c>
    </row>
    <row r="205" spans="1:71" ht="15" hidden="1" x14ac:dyDescent="0.25">
      <c r="A205" s="467">
        <v>501</v>
      </c>
      <c r="B205" s="467">
        <v>144553</v>
      </c>
      <c r="C205" s="467">
        <v>9352205</v>
      </c>
      <c r="D205" s="468" t="s">
        <v>1279</v>
      </c>
      <c r="E205" s="469" t="s">
        <v>40</v>
      </c>
      <c r="F205" s="470" t="s">
        <v>710</v>
      </c>
      <c r="G205" s="471">
        <v>1</v>
      </c>
      <c r="H205" s="471">
        <v>0</v>
      </c>
      <c r="I205" s="471">
        <v>0</v>
      </c>
      <c r="J205" s="471">
        <v>7</v>
      </c>
      <c r="K205" s="471">
        <v>0</v>
      </c>
      <c r="L205" s="471">
        <v>0</v>
      </c>
      <c r="M205" s="471">
        <v>0</v>
      </c>
      <c r="N205" s="471">
        <v>56</v>
      </c>
      <c r="O205" s="471">
        <v>56</v>
      </c>
      <c r="P205" s="471">
        <v>2</v>
      </c>
      <c r="Q205" s="471">
        <v>54</v>
      </c>
      <c r="R205" s="471">
        <v>0</v>
      </c>
      <c r="S205" s="471">
        <v>0</v>
      </c>
      <c r="T205" s="471">
        <v>0</v>
      </c>
      <c r="U205" s="471">
        <v>0</v>
      </c>
      <c r="V205" s="471">
        <v>0</v>
      </c>
      <c r="W205" s="471">
        <v>0</v>
      </c>
      <c r="X205" s="471">
        <v>0</v>
      </c>
      <c r="Y205" s="471">
        <v>0</v>
      </c>
      <c r="Z205" s="471">
        <v>56</v>
      </c>
      <c r="AA205" s="471">
        <v>8</v>
      </c>
      <c r="AB205" s="471">
        <v>9.000000000000016</v>
      </c>
      <c r="AC205" s="471">
        <v>10.705882352941176</v>
      </c>
      <c r="AD205" s="471">
        <v>0</v>
      </c>
      <c r="AE205" s="471">
        <v>0</v>
      </c>
      <c r="AF205" s="471">
        <v>51.927272727272715</v>
      </c>
      <c r="AG205" s="471">
        <v>1.0181818181818192</v>
      </c>
      <c r="AH205" s="471">
        <v>0</v>
      </c>
      <c r="AI205" s="471">
        <v>3.054545454545452</v>
      </c>
      <c r="AJ205" s="471">
        <v>0</v>
      </c>
      <c r="AK205" s="471">
        <v>0</v>
      </c>
      <c r="AL205" s="471">
        <v>0</v>
      </c>
      <c r="AM205" s="471">
        <v>0</v>
      </c>
      <c r="AN205" s="471">
        <v>0</v>
      </c>
      <c r="AO205" s="471">
        <v>0</v>
      </c>
      <c r="AP205" s="471">
        <v>0</v>
      </c>
      <c r="AQ205" s="471">
        <v>0</v>
      </c>
      <c r="AR205" s="471">
        <v>0</v>
      </c>
      <c r="AS205" s="471">
        <v>0</v>
      </c>
      <c r="AT205" s="471">
        <v>0</v>
      </c>
      <c r="AU205" s="471">
        <v>0</v>
      </c>
      <c r="AV205" s="471">
        <v>0</v>
      </c>
      <c r="AW205" s="471">
        <v>0</v>
      </c>
      <c r="AX205" s="471">
        <v>0</v>
      </c>
      <c r="AY205" s="471">
        <v>0</v>
      </c>
      <c r="AZ205" s="471">
        <v>0</v>
      </c>
      <c r="BA205" s="471">
        <v>19.730769230769209</v>
      </c>
      <c r="BB205" s="471">
        <v>20.461538461538439</v>
      </c>
      <c r="BC205" s="471">
        <v>0</v>
      </c>
      <c r="BD205" s="471">
        <v>0</v>
      </c>
      <c r="BE205" s="471">
        <v>0</v>
      </c>
      <c r="BF205" s="471">
        <v>0</v>
      </c>
      <c r="BG205" s="471">
        <v>0</v>
      </c>
      <c r="BH205" s="471">
        <v>44.400000000000013</v>
      </c>
      <c r="BI205" s="471">
        <v>0</v>
      </c>
      <c r="BJ205" s="471">
        <v>1.8795233895833301</v>
      </c>
      <c r="BK205" s="471">
        <v>0</v>
      </c>
      <c r="BL205" s="471">
        <v>0</v>
      </c>
      <c r="BM205" s="471">
        <v>1</v>
      </c>
      <c r="BN205" s="471">
        <v>0</v>
      </c>
      <c r="BO205" s="284"/>
      <c r="BP205" s="284"/>
      <c r="BQ205" s="284"/>
      <c r="BS205" s="471">
        <v>56</v>
      </c>
    </row>
    <row r="206" spans="1:71" ht="15" hidden="1" x14ac:dyDescent="0.25">
      <c r="A206" s="467">
        <v>99</v>
      </c>
      <c r="B206" s="467">
        <v>144826</v>
      </c>
      <c r="C206" s="467">
        <v>9352206</v>
      </c>
      <c r="D206" s="468" t="s">
        <v>209</v>
      </c>
      <c r="E206" s="469" t="s">
        <v>40</v>
      </c>
      <c r="F206" s="470" t="s">
        <v>710</v>
      </c>
      <c r="G206" s="471">
        <v>1</v>
      </c>
      <c r="H206" s="471">
        <v>0</v>
      </c>
      <c r="I206" s="471">
        <v>0</v>
      </c>
      <c r="J206" s="471">
        <v>7</v>
      </c>
      <c r="K206" s="471">
        <v>0</v>
      </c>
      <c r="L206" s="471">
        <v>0</v>
      </c>
      <c r="M206" s="471">
        <v>0</v>
      </c>
      <c r="N206" s="471">
        <v>60</v>
      </c>
      <c r="O206" s="471">
        <v>60</v>
      </c>
      <c r="P206" s="471">
        <v>7</v>
      </c>
      <c r="Q206" s="471">
        <v>53</v>
      </c>
      <c r="R206" s="471">
        <v>0</v>
      </c>
      <c r="S206" s="471">
        <v>0</v>
      </c>
      <c r="T206" s="471">
        <v>0</v>
      </c>
      <c r="U206" s="471">
        <v>0</v>
      </c>
      <c r="V206" s="471">
        <v>0</v>
      </c>
      <c r="W206" s="471">
        <v>0</v>
      </c>
      <c r="X206" s="471">
        <v>0</v>
      </c>
      <c r="Y206" s="471">
        <v>0</v>
      </c>
      <c r="Z206" s="471">
        <v>60</v>
      </c>
      <c r="AA206" s="471">
        <v>8.5714285714285712</v>
      </c>
      <c r="AB206" s="471">
        <v>12</v>
      </c>
      <c r="AC206" s="471">
        <v>19.6875</v>
      </c>
      <c r="AD206" s="471">
        <v>0</v>
      </c>
      <c r="AE206" s="471">
        <v>0</v>
      </c>
      <c r="AF206" s="471">
        <v>54</v>
      </c>
      <c r="AG206" s="471">
        <v>0</v>
      </c>
      <c r="AH206" s="471">
        <v>3</v>
      </c>
      <c r="AI206" s="471">
        <v>3</v>
      </c>
      <c r="AJ206" s="471">
        <v>0</v>
      </c>
      <c r="AK206" s="471">
        <v>0</v>
      </c>
      <c r="AL206" s="471">
        <v>0</v>
      </c>
      <c r="AM206" s="471">
        <v>0</v>
      </c>
      <c r="AN206" s="471">
        <v>0</v>
      </c>
      <c r="AO206" s="471">
        <v>0</v>
      </c>
      <c r="AP206" s="471">
        <v>0</v>
      </c>
      <c r="AQ206" s="471">
        <v>0</v>
      </c>
      <c r="AR206" s="471">
        <v>0</v>
      </c>
      <c r="AS206" s="471">
        <v>0</v>
      </c>
      <c r="AT206" s="471">
        <v>0</v>
      </c>
      <c r="AU206" s="471">
        <v>1.1320754716981141</v>
      </c>
      <c r="AV206" s="471">
        <v>1.1320754716981141</v>
      </c>
      <c r="AW206" s="471">
        <v>0</v>
      </c>
      <c r="AX206" s="471">
        <v>0</v>
      </c>
      <c r="AY206" s="471">
        <v>0</v>
      </c>
      <c r="AZ206" s="471">
        <v>0</v>
      </c>
      <c r="BA206" s="471">
        <v>13.000000000000025</v>
      </c>
      <c r="BB206" s="471">
        <v>14.7169811320755</v>
      </c>
      <c r="BC206" s="471">
        <v>0</v>
      </c>
      <c r="BD206" s="471">
        <v>0</v>
      </c>
      <c r="BE206" s="471">
        <v>0</v>
      </c>
      <c r="BF206" s="471">
        <v>0</v>
      </c>
      <c r="BG206" s="471">
        <v>0</v>
      </c>
      <c r="BH206" s="471">
        <v>0</v>
      </c>
      <c r="BI206" s="471">
        <v>0</v>
      </c>
      <c r="BJ206" s="471">
        <v>1.3136161173912999</v>
      </c>
      <c r="BK206" s="471">
        <v>0</v>
      </c>
      <c r="BL206" s="471">
        <v>0</v>
      </c>
      <c r="BM206" s="471">
        <v>1</v>
      </c>
      <c r="BN206" s="471">
        <v>0</v>
      </c>
      <c r="BO206" s="284"/>
      <c r="BP206" s="284"/>
      <c r="BQ206" s="284"/>
      <c r="BS206" s="471">
        <v>60</v>
      </c>
    </row>
    <row r="207" spans="1:71" ht="15" hidden="1" x14ac:dyDescent="0.25">
      <c r="A207" s="467">
        <v>14</v>
      </c>
      <c r="B207" s="467">
        <v>144827</v>
      </c>
      <c r="C207" s="467">
        <v>9352207</v>
      </c>
      <c r="D207" s="468" t="s">
        <v>1280</v>
      </c>
      <c r="E207" s="469" t="s">
        <v>40</v>
      </c>
      <c r="F207" s="470" t="s">
        <v>710</v>
      </c>
      <c r="G207" s="471">
        <v>1</v>
      </c>
      <c r="H207" s="471">
        <v>0</v>
      </c>
      <c r="I207" s="471">
        <v>0</v>
      </c>
      <c r="J207" s="471">
        <v>7</v>
      </c>
      <c r="K207" s="471">
        <v>0</v>
      </c>
      <c r="L207" s="471">
        <v>0</v>
      </c>
      <c r="M207" s="471">
        <v>0</v>
      </c>
      <c r="N207" s="471">
        <v>87</v>
      </c>
      <c r="O207" s="471">
        <v>87</v>
      </c>
      <c r="P207" s="471">
        <v>11</v>
      </c>
      <c r="Q207" s="471">
        <v>76</v>
      </c>
      <c r="R207" s="471">
        <v>0</v>
      </c>
      <c r="S207" s="471">
        <v>0</v>
      </c>
      <c r="T207" s="471">
        <v>0</v>
      </c>
      <c r="U207" s="471">
        <v>0</v>
      </c>
      <c r="V207" s="471">
        <v>0</v>
      </c>
      <c r="W207" s="471">
        <v>0</v>
      </c>
      <c r="X207" s="471">
        <v>0</v>
      </c>
      <c r="Y207" s="471">
        <v>0</v>
      </c>
      <c r="Z207" s="471">
        <v>87</v>
      </c>
      <c r="AA207" s="471">
        <v>12.428571428571429</v>
      </c>
      <c r="AB207" s="471">
        <v>22.000000000000018</v>
      </c>
      <c r="AC207" s="471">
        <v>22.89473684210526</v>
      </c>
      <c r="AD207" s="471">
        <v>0</v>
      </c>
      <c r="AE207" s="471">
        <v>0</v>
      </c>
      <c r="AF207" s="471">
        <v>81.000000000000028</v>
      </c>
      <c r="AG207" s="471">
        <v>3.000000000000004</v>
      </c>
      <c r="AH207" s="471">
        <v>0</v>
      </c>
      <c r="AI207" s="471">
        <v>0.99999999999999833</v>
      </c>
      <c r="AJ207" s="471">
        <v>0</v>
      </c>
      <c r="AK207" s="471">
        <v>1.9999999999999967</v>
      </c>
      <c r="AL207" s="471">
        <v>0</v>
      </c>
      <c r="AM207" s="471">
        <v>0</v>
      </c>
      <c r="AN207" s="471">
        <v>0</v>
      </c>
      <c r="AO207" s="471">
        <v>0</v>
      </c>
      <c r="AP207" s="471">
        <v>0</v>
      </c>
      <c r="AQ207" s="471">
        <v>0</v>
      </c>
      <c r="AR207" s="471">
        <v>0</v>
      </c>
      <c r="AS207" s="471">
        <v>0</v>
      </c>
      <c r="AT207" s="471">
        <v>0</v>
      </c>
      <c r="AU207" s="471">
        <v>0</v>
      </c>
      <c r="AV207" s="471">
        <v>0</v>
      </c>
      <c r="AW207" s="471">
        <v>0</v>
      </c>
      <c r="AX207" s="471">
        <v>0</v>
      </c>
      <c r="AY207" s="471">
        <v>0</v>
      </c>
      <c r="AZ207" s="471">
        <v>0</v>
      </c>
      <c r="BA207" s="471">
        <v>22.166666666666693</v>
      </c>
      <c r="BB207" s="471">
        <v>25.375000000000032</v>
      </c>
      <c r="BC207" s="471">
        <v>0</v>
      </c>
      <c r="BD207" s="471">
        <v>0</v>
      </c>
      <c r="BE207" s="471">
        <v>0</v>
      </c>
      <c r="BF207" s="471">
        <v>0</v>
      </c>
      <c r="BG207" s="471">
        <v>0</v>
      </c>
      <c r="BH207" s="471">
        <v>51.3</v>
      </c>
      <c r="BI207" s="471">
        <v>0</v>
      </c>
      <c r="BJ207" s="471">
        <v>2.8010193458333301</v>
      </c>
      <c r="BK207" s="471">
        <v>0</v>
      </c>
      <c r="BL207" s="471">
        <v>1</v>
      </c>
      <c r="BM207" s="471">
        <v>1</v>
      </c>
      <c r="BN207" s="471">
        <v>0</v>
      </c>
      <c r="BO207" s="284"/>
      <c r="BP207" s="284"/>
      <c r="BQ207" s="284"/>
      <c r="BS207" s="471">
        <v>87</v>
      </c>
    </row>
    <row r="208" spans="1:71" ht="15" hidden="1" x14ac:dyDescent="0.25">
      <c r="A208" s="467">
        <v>5</v>
      </c>
      <c r="B208" s="467">
        <v>144828</v>
      </c>
      <c r="C208" s="467">
        <v>9352208</v>
      </c>
      <c r="D208" s="468" t="s">
        <v>1281</v>
      </c>
      <c r="E208" s="469" t="s">
        <v>40</v>
      </c>
      <c r="F208" s="470" t="s">
        <v>710</v>
      </c>
      <c r="G208" s="471">
        <v>1</v>
      </c>
      <c r="H208" s="471">
        <v>0</v>
      </c>
      <c r="I208" s="471">
        <v>0</v>
      </c>
      <c r="J208" s="471">
        <v>7</v>
      </c>
      <c r="K208" s="471">
        <v>0</v>
      </c>
      <c r="L208" s="471">
        <v>0</v>
      </c>
      <c r="M208" s="471">
        <v>0</v>
      </c>
      <c r="N208" s="471">
        <v>96</v>
      </c>
      <c r="O208" s="471">
        <v>96</v>
      </c>
      <c r="P208" s="471">
        <v>10</v>
      </c>
      <c r="Q208" s="471">
        <v>86</v>
      </c>
      <c r="R208" s="471">
        <v>0</v>
      </c>
      <c r="S208" s="471">
        <v>0</v>
      </c>
      <c r="T208" s="471">
        <v>0</v>
      </c>
      <c r="U208" s="471">
        <v>0</v>
      </c>
      <c r="V208" s="471">
        <v>0</v>
      </c>
      <c r="W208" s="471">
        <v>0</v>
      </c>
      <c r="X208" s="471">
        <v>0</v>
      </c>
      <c r="Y208" s="471">
        <v>0</v>
      </c>
      <c r="Z208" s="471">
        <v>96</v>
      </c>
      <c r="AA208" s="471">
        <v>13.714285714285714</v>
      </c>
      <c r="AB208" s="471">
        <v>12</v>
      </c>
      <c r="AC208" s="471">
        <v>22.068965517241381</v>
      </c>
      <c r="AD208" s="471">
        <v>0</v>
      </c>
      <c r="AE208" s="471">
        <v>0</v>
      </c>
      <c r="AF208" s="471">
        <v>76.59574468085107</v>
      </c>
      <c r="AG208" s="471">
        <v>10.212765957446784</v>
      </c>
      <c r="AH208" s="471">
        <v>1.0212765957446783</v>
      </c>
      <c r="AI208" s="471">
        <v>4.0851063829787231</v>
      </c>
      <c r="AJ208" s="471">
        <v>2.0425531914893664</v>
      </c>
      <c r="AK208" s="471">
        <v>2.0425531914893664</v>
      </c>
      <c r="AL208" s="471">
        <v>0</v>
      </c>
      <c r="AM208" s="471">
        <v>0</v>
      </c>
      <c r="AN208" s="471">
        <v>0</v>
      </c>
      <c r="AO208" s="471">
        <v>0</v>
      </c>
      <c r="AP208" s="471">
        <v>0</v>
      </c>
      <c r="AQ208" s="471">
        <v>0</v>
      </c>
      <c r="AR208" s="471">
        <v>0</v>
      </c>
      <c r="AS208" s="471">
        <v>0</v>
      </c>
      <c r="AT208" s="471">
        <v>0</v>
      </c>
      <c r="AU208" s="471">
        <v>0</v>
      </c>
      <c r="AV208" s="471">
        <v>0</v>
      </c>
      <c r="AW208" s="471">
        <v>0</v>
      </c>
      <c r="AX208" s="471">
        <v>0</v>
      </c>
      <c r="AY208" s="471">
        <v>0</v>
      </c>
      <c r="AZ208" s="471">
        <v>1.103448275862069</v>
      </c>
      <c r="BA208" s="471">
        <v>28.666666666666636</v>
      </c>
      <c r="BB208" s="471">
        <v>31.999999999999964</v>
      </c>
      <c r="BC208" s="471">
        <v>0</v>
      </c>
      <c r="BD208" s="471">
        <v>0</v>
      </c>
      <c r="BE208" s="471">
        <v>0</v>
      </c>
      <c r="BF208" s="471">
        <v>0</v>
      </c>
      <c r="BG208" s="471">
        <v>0</v>
      </c>
      <c r="BH208" s="471">
        <v>16.399999999999967</v>
      </c>
      <c r="BI208" s="471">
        <v>0</v>
      </c>
      <c r="BJ208" s="471">
        <v>1.95011260941176</v>
      </c>
      <c r="BK208" s="471">
        <v>0</v>
      </c>
      <c r="BL208" s="471">
        <v>0</v>
      </c>
      <c r="BM208" s="471">
        <v>1</v>
      </c>
      <c r="BN208" s="471">
        <v>0</v>
      </c>
      <c r="BO208" s="284"/>
      <c r="BP208" s="284"/>
      <c r="BQ208" s="284"/>
      <c r="BS208" s="471">
        <v>96</v>
      </c>
    </row>
    <row r="209" spans="1:71" ht="15" hidden="1" x14ac:dyDescent="0.25">
      <c r="A209" s="467">
        <v>442</v>
      </c>
      <c r="B209" s="467">
        <v>144218</v>
      </c>
      <c r="C209" s="467">
        <v>9352209</v>
      </c>
      <c r="D209" s="468" t="s">
        <v>1282</v>
      </c>
      <c r="E209" s="469" t="s">
        <v>40</v>
      </c>
      <c r="F209" s="470" t="s">
        <v>710</v>
      </c>
      <c r="G209" s="471">
        <v>1</v>
      </c>
      <c r="H209" s="471">
        <v>0</v>
      </c>
      <c r="I209" s="471">
        <v>0</v>
      </c>
      <c r="J209" s="471">
        <v>7</v>
      </c>
      <c r="K209" s="471">
        <v>0</v>
      </c>
      <c r="L209" s="471">
        <v>0</v>
      </c>
      <c r="M209" s="471">
        <v>0</v>
      </c>
      <c r="N209" s="471">
        <v>408</v>
      </c>
      <c r="O209" s="471">
        <v>408</v>
      </c>
      <c r="P209" s="471">
        <v>57</v>
      </c>
      <c r="Q209" s="471">
        <v>351</v>
      </c>
      <c r="R209" s="471">
        <v>0</v>
      </c>
      <c r="S209" s="471">
        <v>0</v>
      </c>
      <c r="T209" s="471">
        <v>0</v>
      </c>
      <c r="U209" s="471">
        <v>0</v>
      </c>
      <c r="V209" s="471">
        <v>0</v>
      </c>
      <c r="W209" s="471">
        <v>0</v>
      </c>
      <c r="X209" s="471">
        <v>0</v>
      </c>
      <c r="Y209" s="471">
        <v>0</v>
      </c>
      <c r="Z209" s="471">
        <v>408</v>
      </c>
      <c r="AA209" s="471">
        <v>58.285714285714285</v>
      </c>
      <c r="AB209" s="471">
        <v>40.999999999999851</v>
      </c>
      <c r="AC209" s="471">
        <v>89.817330210772838</v>
      </c>
      <c r="AD209" s="471">
        <v>0</v>
      </c>
      <c r="AE209" s="471">
        <v>0</v>
      </c>
      <c r="AF209" s="471">
        <v>294.00000000000011</v>
      </c>
      <c r="AG209" s="471">
        <v>36.999999999999993</v>
      </c>
      <c r="AH209" s="471">
        <v>6.0000000000000098</v>
      </c>
      <c r="AI209" s="471">
        <v>69.000000000000199</v>
      </c>
      <c r="AJ209" s="471">
        <v>2.0000000000000018</v>
      </c>
      <c r="AK209" s="471">
        <v>0</v>
      </c>
      <c r="AL209" s="471">
        <v>0</v>
      </c>
      <c r="AM209" s="471">
        <v>0</v>
      </c>
      <c r="AN209" s="471">
        <v>0</v>
      </c>
      <c r="AO209" s="471">
        <v>0</v>
      </c>
      <c r="AP209" s="471">
        <v>0</v>
      </c>
      <c r="AQ209" s="471">
        <v>0</v>
      </c>
      <c r="AR209" s="471">
        <v>0</v>
      </c>
      <c r="AS209" s="471">
        <v>0</v>
      </c>
      <c r="AT209" s="471">
        <v>4.6495726495726508</v>
      </c>
      <c r="AU209" s="471">
        <v>5.811965811965794</v>
      </c>
      <c r="AV209" s="471">
        <v>10.461538461538444</v>
      </c>
      <c r="AW209" s="471">
        <v>0</v>
      </c>
      <c r="AX209" s="471">
        <v>0</v>
      </c>
      <c r="AY209" s="471">
        <v>0</v>
      </c>
      <c r="AZ209" s="471">
        <v>0</v>
      </c>
      <c r="BA209" s="471">
        <v>120.07894736842115</v>
      </c>
      <c r="BB209" s="471">
        <v>139.57894736842118</v>
      </c>
      <c r="BC209" s="471">
        <v>0</v>
      </c>
      <c r="BD209" s="471">
        <v>0</v>
      </c>
      <c r="BE209" s="471">
        <v>0</v>
      </c>
      <c r="BF209" s="471">
        <v>0</v>
      </c>
      <c r="BG209" s="471">
        <v>0</v>
      </c>
      <c r="BH209" s="471">
        <v>256.19999999999993</v>
      </c>
      <c r="BI209" s="471">
        <v>0</v>
      </c>
      <c r="BJ209" s="471">
        <v>0.77724884687499995</v>
      </c>
      <c r="BK209" s="471">
        <v>0</v>
      </c>
      <c r="BL209" s="471">
        <v>0</v>
      </c>
      <c r="BM209" s="471">
        <v>1</v>
      </c>
      <c r="BN209" s="471">
        <v>0</v>
      </c>
      <c r="BO209" s="284"/>
      <c r="BP209" s="284"/>
      <c r="BQ209" s="284"/>
      <c r="BS209" s="471">
        <v>408</v>
      </c>
    </row>
    <row r="210" spans="1:71" ht="15" hidden="1" x14ac:dyDescent="0.25">
      <c r="A210" s="467">
        <v>521</v>
      </c>
      <c r="B210" s="467">
        <v>145031</v>
      </c>
      <c r="C210" s="467">
        <v>9352210</v>
      </c>
      <c r="D210" s="468" t="s">
        <v>1413</v>
      </c>
      <c r="E210" s="469" t="s">
        <v>40</v>
      </c>
      <c r="F210" s="470" t="s">
        <v>710</v>
      </c>
      <c r="G210" s="471">
        <v>1</v>
      </c>
      <c r="H210" s="471">
        <v>0</v>
      </c>
      <c r="I210" s="471">
        <v>0</v>
      </c>
      <c r="J210" s="471">
        <v>3</v>
      </c>
      <c r="K210" s="471">
        <v>0</v>
      </c>
      <c r="L210" s="471">
        <v>0</v>
      </c>
      <c r="M210" s="471">
        <v>0</v>
      </c>
      <c r="N210" s="471">
        <v>49.5</v>
      </c>
      <c r="O210" s="471">
        <v>49.5</v>
      </c>
      <c r="P210" s="471">
        <v>30</v>
      </c>
      <c r="Q210" s="471">
        <v>19.5</v>
      </c>
      <c r="R210" s="471">
        <v>0</v>
      </c>
      <c r="S210" s="471">
        <v>0</v>
      </c>
      <c r="T210" s="471">
        <v>0</v>
      </c>
      <c r="U210" s="471">
        <v>0</v>
      </c>
      <c r="V210" s="471">
        <v>0</v>
      </c>
      <c r="W210" s="471">
        <v>0</v>
      </c>
      <c r="X210" s="471">
        <v>0</v>
      </c>
      <c r="Y210" s="471">
        <v>0</v>
      </c>
      <c r="Z210" s="471">
        <v>49.5</v>
      </c>
      <c r="AA210" s="471">
        <v>16.5</v>
      </c>
      <c r="AB210" s="471">
        <v>0</v>
      </c>
      <c r="AC210" s="471">
        <v>0</v>
      </c>
      <c r="AD210" s="471">
        <v>0</v>
      </c>
      <c r="AE210" s="471">
        <v>0</v>
      </c>
      <c r="AF210" s="471">
        <v>49.5</v>
      </c>
      <c r="AG210" s="471">
        <v>0</v>
      </c>
      <c r="AH210" s="471">
        <v>0</v>
      </c>
      <c r="AI210" s="471">
        <v>0</v>
      </c>
      <c r="AJ210" s="471">
        <v>0</v>
      </c>
      <c r="AK210" s="471">
        <v>0</v>
      </c>
      <c r="AL210" s="471">
        <v>0</v>
      </c>
      <c r="AM210" s="471">
        <v>0</v>
      </c>
      <c r="AN210" s="471">
        <v>0</v>
      </c>
      <c r="AO210" s="471">
        <v>0</v>
      </c>
      <c r="AP210" s="471">
        <v>0</v>
      </c>
      <c r="AQ210" s="471">
        <v>0</v>
      </c>
      <c r="AR210" s="471">
        <v>0</v>
      </c>
      <c r="AS210" s="471">
        <v>0</v>
      </c>
      <c r="AT210" s="471">
        <v>0</v>
      </c>
      <c r="AU210" s="471">
        <v>4.4999999999999991</v>
      </c>
      <c r="AV210" s="471">
        <v>4.4999999999999991</v>
      </c>
      <c r="AW210" s="471">
        <v>0</v>
      </c>
      <c r="AX210" s="471">
        <v>0</v>
      </c>
      <c r="AY210" s="471">
        <v>0</v>
      </c>
      <c r="AZ210" s="471">
        <v>0</v>
      </c>
      <c r="BA210" s="471">
        <v>2.4375</v>
      </c>
      <c r="BB210" s="471">
        <v>6.1875</v>
      </c>
      <c r="BC210" s="471">
        <v>0</v>
      </c>
      <c r="BD210" s="471">
        <v>0</v>
      </c>
      <c r="BE210" s="471">
        <v>0</v>
      </c>
      <c r="BF210" s="471">
        <v>0</v>
      </c>
      <c r="BG210" s="471">
        <v>0</v>
      </c>
      <c r="BH210" s="471">
        <v>0</v>
      </c>
      <c r="BI210" s="471">
        <v>0</v>
      </c>
      <c r="BJ210" s="471">
        <v>0.95026007435897397</v>
      </c>
      <c r="BK210" s="471">
        <v>0</v>
      </c>
      <c r="BL210" s="471">
        <v>0</v>
      </c>
      <c r="BM210" s="471">
        <v>1</v>
      </c>
      <c r="BN210" s="471">
        <v>0</v>
      </c>
      <c r="BO210" s="284"/>
      <c r="BP210" s="284"/>
      <c r="BQ210" s="284"/>
      <c r="BS210" s="471">
        <v>49.5</v>
      </c>
    </row>
    <row r="211" spans="1:71" ht="15" hidden="1" x14ac:dyDescent="0.25">
      <c r="A211" s="467">
        <v>274</v>
      </c>
      <c r="B211" s="467">
        <v>145118</v>
      </c>
      <c r="C211" s="467">
        <v>9352211</v>
      </c>
      <c r="D211" s="468" t="s">
        <v>1283</v>
      </c>
      <c r="E211" s="469" t="s">
        <v>40</v>
      </c>
      <c r="F211" s="470" t="s">
        <v>710</v>
      </c>
      <c r="G211" s="471">
        <v>1</v>
      </c>
      <c r="H211" s="471">
        <v>0</v>
      </c>
      <c r="I211" s="471">
        <v>0</v>
      </c>
      <c r="J211" s="471">
        <v>7</v>
      </c>
      <c r="K211" s="471">
        <v>0</v>
      </c>
      <c r="L211" s="471">
        <v>0</v>
      </c>
      <c r="M211" s="471">
        <v>0</v>
      </c>
      <c r="N211" s="471">
        <v>338</v>
      </c>
      <c r="O211" s="471">
        <v>338</v>
      </c>
      <c r="P211" s="471">
        <v>33</v>
      </c>
      <c r="Q211" s="471">
        <v>305</v>
      </c>
      <c r="R211" s="471">
        <v>0</v>
      </c>
      <c r="S211" s="471">
        <v>0</v>
      </c>
      <c r="T211" s="471">
        <v>0</v>
      </c>
      <c r="U211" s="471">
        <v>0</v>
      </c>
      <c r="V211" s="471">
        <v>0</v>
      </c>
      <c r="W211" s="471">
        <v>0</v>
      </c>
      <c r="X211" s="471">
        <v>0</v>
      </c>
      <c r="Y211" s="471">
        <v>0</v>
      </c>
      <c r="Z211" s="471">
        <v>338</v>
      </c>
      <c r="AA211" s="471">
        <v>48.285714285714285</v>
      </c>
      <c r="AB211" s="471">
        <v>83.000000000000071</v>
      </c>
      <c r="AC211" s="471">
        <v>153.27906976744185</v>
      </c>
      <c r="AD211" s="471">
        <v>0</v>
      </c>
      <c r="AE211" s="471">
        <v>0</v>
      </c>
      <c r="AF211" s="471">
        <v>26.999999999999993</v>
      </c>
      <c r="AG211" s="471">
        <v>2.0000000000000004</v>
      </c>
      <c r="AH211" s="471">
        <v>13.000000000000012</v>
      </c>
      <c r="AI211" s="471">
        <v>78.000000000000085</v>
      </c>
      <c r="AJ211" s="471">
        <v>202.99999999999989</v>
      </c>
      <c r="AK211" s="471">
        <v>15.000000000000011</v>
      </c>
      <c r="AL211" s="471">
        <v>0</v>
      </c>
      <c r="AM211" s="471">
        <v>0</v>
      </c>
      <c r="AN211" s="471">
        <v>0</v>
      </c>
      <c r="AO211" s="471">
        <v>0</v>
      </c>
      <c r="AP211" s="471">
        <v>0</v>
      </c>
      <c r="AQ211" s="471">
        <v>0</v>
      </c>
      <c r="AR211" s="471">
        <v>0</v>
      </c>
      <c r="AS211" s="471">
        <v>0</v>
      </c>
      <c r="AT211" s="471">
        <v>17.731147540983599</v>
      </c>
      <c r="AU211" s="471">
        <v>29.921311475409826</v>
      </c>
      <c r="AV211" s="471">
        <v>44.327868852459169</v>
      </c>
      <c r="AW211" s="471">
        <v>0</v>
      </c>
      <c r="AX211" s="471">
        <v>0</v>
      </c>
      <c r="AY211" s="471">
        <v>0</v>
      </c>
      <c r="AZ211" s="471">
        <v>0</v>
      </c>
      <c r="BA211" s="471">
        <v>134.40677966101697</v>
      </c>
      <c r="BB211" s="471">
        <v>148.9491525423729</v>
      </c>
      <c r="BC211" s="471">
        <v>0</v>
      </c>
      <c r="BD211" s="471">
        <v>0</v>
      </c>
      <c r="BE211" s="471">
        <v>0</v>
      </c>
      <c r="BF211" s="471">
        <v>0</v>
      </c>
      <c r="BG211" s="471">
        <v>0</v>
      </c>
      <c r="BH211" s="471">
        <v>0</v>
      </c>
      <c r="BI211" s="471">
        <v>0</v>
      </c>
      <c r="BJ211" s="471">
        <v>0.42612778981132099</v>
      </c>
      <c r="BK211" s="471">
        <v>0</v>
      </c>
      <c r="BL211" s="471">
        <v>0</v>
      </c>
      <c r="BM211" s="471">
        <v>1</v>
      </c>
      <c r="BN211" s="471">
        <v>0</v>
      </c>
      <c r="BO211" s="284"/>
      <c r="BP211" s="284"/>
      <c r="BQ211" s="284"/>
      <c r="BS211" s="471">
        <v>338</v>
      </c>
    </row>
    <row r="212" spans="1:71" ht="15" hidden="1" x14ac:dyDescent="0.25">
      <c r="A212" s="467">
        <v>464</v>
      </c>
      <c r="B212" s="467">
        <v>145234</v>
      </c>
      <c r="C212" s="467">
        <v>9352212</v>
      </c>
      <c r="D212" s="468" t="s">
        <v>1414</v>
      </c>
      <c r="E212" s="469" t="s">
        <v>40</v>
      </c>
      <c r="F212" s="470" t="s">
        <v>710</v>
      </c>
      <c r="G212" s="471">
        <v>1</v>
      </c>
      <c r="H212" s="471">
        <v>0</v>
      </c>
      <c r="I212" s="471">
        <v>0</v>
      </c>
      <c r="J212" s="471">
        <v>7</v>
      </c>
      <c r="K212" s="471">
        <v>0</v>
      </c>
      <c r="L212" s="471">
        <v>0</v>
      </c>
      <c r="M212" s="471">
        <v>0</v>
      </c>
      <c r="N212" s="471">
        <v>161</v>
      </c>
      <c r="O212" s="471">
        <v>161</v>
      </c>
      <c r="P212" s="471">
        <v>22</v>
      </c>
      <c r="Q212" s="471">
        <v>139</v>
      </c>
      <c r="R212" s="471">
        <v>0</v>
      </c>
      <c r="S212" s="471">
        <v>0</v>
      </c>
      <c r="T212" s="471">
        <v>0</v>
      </c>
      <c r="U212" s="471">
        <v>0</v>
      </c>
      <c r="V212" s="471">
        <v>0</v>
      </c>
      <c r="W212" s="471">
        <v>0</v>
      </c>
      <c r="X212" s="471">
        <v>0</v>
      </c>
      <c r="Y212" s="471">
        <v>0</v>
      </c>
      <c r="Z212" s="471">
        <v>161</v>
      </c>
      <c r="AA212" s="471">
        <v>23</v>
      </c>
      <c r="AB212" s="471">
        <v>11.999999999999996</v>
      </c>
      <c r="AC212" s="471">
        <v>23</v>
      </c>
      <c r="AD212" s="471">
        <v>0</v>
      </c>
      <c r="AE212" s="471">
        <v>0</v>
      </c>
      <c r="AF212" s="471">
        <v>159.00000000000003</v>
      </c>
      <c r="AG212" s="471">
        <v>0.99999999999999967</v>
      </c>
      <c r="AH212" s="471">
        <v>0</v>
      </c>
      <c r="AI212" s="471">
        <v>0.99999999999999967</v>
      </c>
      <c r="AJ212" s="471">
        <v>0</v>
      </c>
      <c r="AK212" s="471">
        <v>0</v>
      </c>
      <c r="AL212" s="471">
        <v>0</v>
      </c>
      <c r="AM212" s="471">
        <v>0</v>
      </c>
      <c r="AN212" s="471">
        <v>0</v>
      </c>
      <c r="AO212" s="471">
        <v>0</v>
      </c>
      <c r="AP212" s="471">
        <v>0</v>
      </c>
      <c r="AQ212" s="471">
        <v>0</v>
      </c>
      <c r="AR212" s="471">
        <v>0</v>
      </c>
      <c r="AS212" s="471">
        <v>0</v>
      </c>
      <c r="AT212" s="471">
        <v>0</v>
      </c>
      <c r="AU212" s="471">
        <v>1.1582733812949646</v>
      </c>
      <c r="AV212" s="471">
        <v>1.1582733812949646</v>
      </c>
      <c r="AW212" s="471">
        <v>0</v>
      </c>
      <c r="AX212" s="471">
        <v>0</v>
      </c>
      <c r="AY212" s="471">
        <v>0</v>
      </c>
      <c r="AZ212" s="471">
        <v>0.95833333333333326</v>
      </c>
      <c r="BA212" s="471">
        <v>42.304347826087024</v>
      </c>
      <c r="BB212" s="471">
        <v>49.000000000000071</v>
      </c>
      <c r="BC212" s="471">
        <v>0</v>
      </c>
      <c r="BD212" s="471">
        <v>0</v>
      </c>
      <c r="BE212" s="471">
        <v>0</v>
      </c>
      <c r="BF212" s="471">
        <v>0</v>
      </c>
      <c r="BG212" s="471">
        <v>0</v>
      </c>
      <c r="BH212" s="471">
        <v>122.90000000000005</v>
      </c>
      <c r="BI212" s="471">
        <v>0</v>
      </c>
      <c r="BJ212" s="471">
        <v>2.1081598160427801</v>
      </c>
      <c r="BK212" s="471">
        <v>0</v>
      </c>
      <c r="BL212" s="471">
        <v>0</v>
      </c>
      <c r="BM212" s="471">
        <v>1</v>
      </c>
      <c r="BN212" s="471">
        <v>0</v>
      </c>
      <c r="BO212" s="284"/>
      <c r="BP212" s="284"/>
      <c r="BQ212" s="284"/>
      <c r="BS212" s="471">
        <v>161</v>
      </c>
    </row>
    <row r="213" spans="1:71" ht="15" hidden="1" x14ac:dyDescent="0.25">
      <c r="A213" s="467">
        <v>496</v>
      </c>
      <c r="B213" s="467">
        <v>145237</v>
      </c>
      <c r="C213" s="467">
        <v>9352213</v>
      </c>
      <c r="D213" s="468" t="s">
        <v>1415</v>
      </c>
      <c r="E213" s="469" t="s">
        <v>40</v>
      </c>
      <c r="F213" s="470" t="s">
        <v>710</v>
      </c>
      <c r="G213" s="471">
        <v>1</v>
      </c>
      <c r="H213" s="471">
        <v>0</v>
      </c>
      <c r="I213" s="471">
        <v>0</v>
      </c>
      <c r="J213" s="471">
        <v>7</v>
      </c>
      <c r="K213" s="471">
        <v>0</v>
      </c>
      <c r="L213" s="471">
        <v>0</v>
      </c>
      <c r="M213" s="471">
        <v>0</v>
      </c>
      <c r="N213" s="471">
        <v>182</v>
      </c>
      <c r="O213" s="471">
        <v>182</v>
      </c>
      <c r="P213" s="471">
        <v>20</v>
      </c>
      <c r="Q213" s="471">
        <v>162</v>
      </c>
      <c r="R213" s="471">
        <v>0</v>
      </c>
      <c r="S213" s="471">
        <v>0</v>
      </c>
      <c r="T213" s="471">
        <v>0</v>
      </c>
      <c r="U213" s="471">
        <v>0</v>
      </c>
      <c r="V213" s="471">
        <v>0</v>
      </c>
      <c r="W213" s="471">
        <v>0</v>
      </c>
      <c r="X213" s="471">
        <v>0</v>
      </c>
      <c r="Y213" s="471">
        <v>0</v>
      </c>
      <c r="Z213" s="471">
        <v>182</v>
      </c>
      <c r="AA213" s="471">
        <v>26</v>
      </c>
      <c r="AB213" s="471">
        <v>8.9999999999999911</v>
      </c>
      <c r="AC213" s="471">
        <v>15.326315789473684</v>
      </c>
      <c r="AD213" s="471">
        <v>0</v>
      </c>
      <c r="AE213" s="471">
        <v>0</v>
      </c>
      <c r="AF213" s="471">
        <v>181.00000000000009</v>
      </c>
      <c r="AG213" s="471">
        <v>0</v>
      </c>
      <c r="AH213" s="471">
        <v>0</v>
      </c>
      <c r="AI213" s="471">
        <v>0.99999999999999911</v>
      </c>
      <c r="AJ213" s="471">
        <v>0</v>
      </c>
      <c r="AK213" s="471">
        <v>0</v>
      </c>
      <c r="AL213" s="471">
        <v>0</v>
      </c>
      <c r="AM213" s="471">
        <v>0</v>
      </c>
      <c r="AN213" s="471">
        <v>0</v>
      </c>
      <c r="AO213" s="471">
        <v>0</v>
      </c>
      <c r="AP213" s="471">
        <v>0</v>
      </c>
      <c r="AQ213" s="471">
        <v>0</v>
      </c>
      <c r="AR213" s="471">
        <v>0</v>
      </c>
      <c r="AS213" s="471">
        <v>0</v>
      </c>
      <c r="AT213" s="471">
        <v>0</v>
      </c>
      <c r="AU213" s="471">
        <v>0</v>
      </c>
      <c r="AV213" s="471">
        <v>0</v>
      </c>
      <c r="AW213" s="471">
        <v>0</v>
      </c>
      <c r="AX213" s="471">
        <v>0</v>
      </c>
      <c r="AY213" s="471">
        <v>0</v>
      </c>
      <c r="AZ213" s="471">
        <v>0</v>
      </c>
      <c r="BA213" s="471">
        <v>49.528662420382148</v>
      </c>
      <c r="BB213" s="471">
        <v>55.643312101910809</v>
      </c>
      <c r="BC213" s="471">
        <v>0</v>
      </c>
      <c r="BD213" s="471">
        <v>0</v>
      </c>
      <c r="BE213" s="471">
        <v>0</v>
      </c>
      <c r="BF213" s="471">
        <v>0</v>
      </c>
      <c r="BG213" s="471">
        <v>0</v>
      </c>
      <c r="BH213" s="471">
        <v>135.79999999999998</v>
      </c>
      <c r="BI213" s="471">
        <v>0</v>
      </c>
      <c r="BJ213" s="471">
        <v>2.1164127744966401</v>
      </c>
      <c r="BK213" s="471">
        <v>0</v>
      </c>
      <c r="BL213" s="471">
        <v>0</v>
      </c>
      <c r="BM213" s="471">
        <v>1</v>
      </c>
      <c r="BN213" s="471">
        <v>0</v>
      </c>
      <c r="BO213" s="284"/>
      <c r="BP213" s="284"/>
      <c r="BQ213" s="284"/>
      <c r="BS213" s="471">
        <v>182</v>
      </c>
    </row>
    <row r="214" spans="1:71" ht="15" hidden="1" x14ac:dyDescent="0.25">
      <c r="A214" s="467">
        <v>413</v>
      </c>
      <c r="B214" s="467">
        <v>145476</v>
      </c>
      <c r="C214" s="467">
        <v>9352214</v>
      </c>
      <c r="D214" s="468" t="s">
        <v>1416</v>
      </c>
      <c r="E214" s="469" t="s">
        <v>40</v>
      </c>
      <c r="F214" s="470" t="s">
        <v>710</v>
      </c>
      <c r="G214" s="471">
        <v>1</v>
      </c>
      <c r="H214" s="471">
        <v>0</v>
      </c>
      <c r="I214" s="471">
        <v>0</v>
      </c>
      <c r="J214" s="471">
        <v>7</v>
      </c>
      <c r="K214" s="471">
        <v>0</v>
      </c>
      <c r="L214" s="471">
        <v>0</v>
      </c>
      <c r="M214" s="471">
        <v>0</v>
      </c>
      <c r="N214" s="471">
        <v>280</v>
      </c>
      <c r="O214" s="471">
        <v>280</v>
      </c>
      <c r="P214" s="471">
        <v>35</v>
      </c>
      <c r="Q214" s="471">
        <v>245</v>
      </c>
      <c r="R214" s="471">
        <v>0</v>
      </c>
      <c r="S214" s="471">
        <v>0</v>
      </c>
      <c r="T214" s="471">
        <v>0</v>
      </c>
      <c r="U214" s="471">
        <v>0</v>
      </c>
      <c r="V214" s="471">
        <v>0</v>
      </c>
      <c r="W214" s="471">
        <v>0</v>
      </c>
      <c r="X214" s="471">
        <v>0</v>
      </c>
      <c r="Y214" s="471">
        <v>0</v>
      </c>
      <c r="Z214" s="471">
        <v>280</v>
      </c>
      <c r="AA214" s="471">
        <v>40</v>
      </c>
      <c r="AB214" s="471">
        <v>42</v>
      </c>
      <c r="AC214" s="471">
        <v>80</v>
      </c>
      <c r="AD214" s="471">
        <v>0</v>
      </c>
      <c r="AE214" s="471">
        <v>0</v>
      </c>
      <c r="AF214" s="471">
        <v>243.87096774193552</v>
      </c>
      <c r="AG214" s="471">
        <v>34.121863799283119</v>
      </c>
      <c r="AH214" s="471">
        <v>0</v>
      </c>
      <c r="AI214" s="471">
        <v>2.0071684587813627</v>
      </c>
      <c r="AJ214" s="471">
        <v>0</v>
      </c>
      <c r="AK214" s="471">
        <v>0</v>
      </c>
      <c r="AL214" s="471">
        <v>0</v>
      </c>
      <c r="AM214" s="471">
        <v>0</v>
      </c>
      <c r="AN214" s="471">
        <v>0</v>
      </c>
      <c r="AO214" s="471">
        <v>0</v>
      </c>
      <c r="AP214" s="471">
        <v>0</v>
      </c>
      <c r="AQ214" s="471">
        <v>0</v>
      </c>
      <c r="AR214" s="471">
        <v>0</v>
      </c>
      <c r="AS214" s="471">
        <v>0</v>
      </c>
      <c r="AT214" s="471">
        <v>12.622950819672143</v>
      </c>
      <c r="AU214" s="471">
        <v>21.803278688524593</v>
      </c>
      <c r="AV214" s="471">
        <v>30.983606557377041</v>
      </c>
      <c r="AW214" s="471">
        <v>0</v>
      </c>
      <c r="AX214" s="471">
        <v>0</v>
      </c>
      <c r="AY214" s="471">
        <v>0</v>
      </c>
      <c r="AZ214" s="471">
        <v>2.1052631578947367</v>
      </c>
      <c r="BA214" s="471">
        <v>107.96610169491528</v>
      </c>
      <c r="BB214" s="471">
        <v>123.3898305084746</v>
      </c>
      <c r="BC214" s="471">
        <v>0</v>
      </c>
      <c r="BD214" s="471">
        <v>0</v>
      </c>
      <c r="BE214" s="471">
        <v>0</v>
      </c>
      <c r="BF214" s="471">
        <v>0</v>
      </c>
      <c r="BG214" s="471">
        <v>0</v>
      </c>
      <c r="BH214" s="471">
        <v>0</v>
      </c>
      <c r="BI214" s="471">
        <v>0</v>
      </c>
      <c r="BJ214" s="471">
        <v>0.46192578357348701</v>
      </c>
      <c r="BK214" s="471">
        <v>0</v>
      </c>
      <c r="BL214" s="471">
        <v>0</v>
      </c>
      <c r="BM214" s="471">
        <v>1</v>
      </c>
      <c r="BN214" s="471">
        <v>0</v>
      </c>
      <c r="BO214" s="284"/>
      <c r="BP214" s="284"/>
      <c r="BQ214" s="284"/>
      <c r="BS214" s="471">
        <v>280</v>
      </c>
    </row>
    <row r="215" spans="1:71" ht="15" hidden="1" x14ac:dyDescent="0.25">
      <c r="A215" s="467">
        <v>68</v>
      </c>
      <c r="B215" s="467">
        <v>145559</v>
      </c>
      <c r="C215" s="467">
        <v>9352215</v>
      </c>
      <c r="D215" s="468" t="s">
        <v>176</v>
      </c>
      <c r="E215" s="469" t="s">
        <v>40</v>
      </c>
      <c r="F215" s="470" t="s">
        <v>710</v>
      </c>
      <c r="G215" s="471">
        <v>1</v>
      </c>
      <c r="H215" s="471">
        <v>0</v>
      </c>
      <c r="I215" s="471">
        <v>0</v>
      </c>
      <c r="J215" s="471">
        <v>7</v>
      </c>
      <c r="K215" s="471">
        <v>0</v>
      </c>
      <c r="L215" s="471">
        <v>0</v>
      </c>
      <c r="M215" s="471">
        <v>0</v>
      </c>
      <c r="N215" s="471">
        <v>506</v>
      </c>
      <c r="O215" s="471">
        <v>506</v>
      </c>
      <c r="P215" s="471">
        <v>69</v>
      </c>
      <c r="Q215" s="471">
        <v>437</v>
      </c>
      <c r="R215" s="471">
        <v>0</v>
      </c>
      <c r="S215" s="471">
        <v>0</v>
      </c>
      <c r="T215" s="471">
        <v>0</v>
      </c>
      <c r="U215" s="471">
        <v>0</v>
      </c>
      <c r="V215" s="471">
        <v>0</v>
      </c>
      <c r="W215" s="471">
        <v>0</v>
      </c>
      <c r="X215" s="471">
        <v>0</v>
      </c>
      <c r="Y215" s="471">
        <v>0</v>
      </c>
      <c r="Z215" s="471">
        <v>506</v>
      </c>
      <c r="AA215" s="471">
        <v>72.285714285714292</v>
      </c>
      <c r="AB215" s="471">
        <v>199.99999999999977</v>
      </c>
      <c r="AC215" s="471">
        <v>266.05158730158729</v>
      </c>
      <c r="AD215" s="471">
        <v>0</v>
      </c>
      <c r="AE215" s="471">
        <v>0</v>
      </c>
      <c r="AF215" s="471">
        <v>30.059405940594058</v>
      </c>
      <c r="AG215" s="471">
        <v>11.021782178217832</v>
      </c>
      <c r="AH215" s="471">
        <v>28.055445544554431</v>
      </c>
      <c r="AI215" s="471">
        <v>13.025742574257404</v>
      </c>
      <c r="AJ215" s="471">
        <v>1.0019801980198018</v>
      </c>
      <c r="AK215" s="471">
        <v>278.55049504950517</v>
      </c>
      <c r="AL215" s="471">
        <v>144.28514851485141</v>
      </c>
      <c r="AM215" s="471">
        <v>0</v>
      </c>
      <c r="AN215" s="471">
        <v>0</v>
      </c>
      <c r="AO215" s="471">
        <v>0</v>
      </c>
      <c r="AP215" s="471">
        <v>0</v>
      </c>
      <c r="AQ215" s="471">
        <v>0</v>
      </c>
      <c r="AR215" s="471">
        <v>0</v>
      </c>
      <c r="AS215" s="471">
        <v>0</v>
      </c>
      <c r="AT215" s="471">
        <v>5.7894736842105248</v>
      </c>
      <c r="AU215" s="471">
        <v>10.421052631578943</v>
      </c>
      <c r="AV215" s="471">
        <v>13.894736842105257</v>
      </c>
      <c r="AW215" s="471">
        <v>0</v>
      </c>
      <c r="AX215" s="471">
        <v>0</v>
      </c>
      <c r="AY215" s="471">
        <v>0</v>
      </c>
      <c r="AZ215" s="471">
        <v>2.0079365079365079</v>
      </c>
      <c r="BA215" s="471">
        <v>163.875</v>
      </c>
      <c r="BB215" s="471">
        <v>189.75</v>
      </c>
      <c r="BC215" s="471">
        <v>0</v>
      </c>
      <c r="BD215" s="471">
        <v>0</v>
      </c>
      <c r="BE215" s="471">
        <v>0</v>
      </c>
      <c r="BF215" s="471">
        <v>0</v>
      </c>
      <c r="BG215" s="471">
        <v>0</v>
      </c>
      <c r="BH215" s="471">
        <v>374.40000000000015</v>
      </c>
      <c r="BI215" s="471">
        <v>0</v>
      </c>
      <c r="BJ215" s="471">
        <v>0.52239043656207396</v>
      </c>
      <c r="BK215" s="471">
        <v>0</v>
      </c>
      <c r="BL215" s="471">
        <v>0</v>
      </c>
      <c r="BM215" s="471">
        <v>1</v>
      </c>
      <c r="BN215" s="471">
        <v>0</v>
      </c>
      <c r="BO215" s="284"/>
      <c r="BP215" s="284"/>
      <c r="BQ215" s="284"/>
      <c r="BS215" s="471">
        <v>506</v>
      </c>
    </row>
    <row r="216" spans="1:71" ht="15" hidden="1" x14ac:dyDescent="0.25">
      <c r="A216" s="467">
        <v>476</v>
      </c>
      <c r="B216" s="467">
        <v>145277</v>
      </c>
      <c r="C216" s="467">
        <v>9352216</v>
      </c>
      <c r="D216" s="468" t="s">
        <v>1417</v>
      </c>
      <c r="E216" s="469" t="s">
        <v>40</v>
      </c>
      <c r="F216" s="470" t="s">
        <v>710</v>
      </c>
      <c r="G216" s="471">
        <v>1</v>
      </c>
      <c r="H216" s="471">
        <v>0</v>
      </c>
      <c r="I216" s="471">
        <v>0</v>
      </c>
      <c r="J216" s="471">
        <v>7</v>
      </c>
      <c r="K216" s="471">
        <v>0</v>
      </c>
      <c r="L216" s="471">
        <v>0</v>
      </c>
      <c r="M216" s="471">
        <v>0</v>
      </c>
      <c r="N216" s="471">
        <v>228</v>
      </c>
      <c r="O216" s="471">
        <v>228</v>
      </c>
      <c r="P216" s="471">
        <v>30</v>
      </c>
      <c r="Q216" s="471">
        <v>198</v>
      </c>
      <c r="R216" s="471">
        <v>0</v>
      </c>
      <c r="S216" s="471">
        <v>0</v>
      </c>
      <c r="T216" s="471">
        <v>0</v>
      </c>
      <c r="U216" s="471">
        <v>0</v>
      </c>
      <c r="V216" s="471">
        <v>0</v>
      </c>
      <c r="W216" s="471">
        <v>0</v>
      </c>
      <c r="X216" s="471">
        <v>0</v>
      </c>
      <c r="Y216" s="471">
        <v>0</v>
      </c>
      <c r="Z216" s="471">
        <v>228</v>
      </c>
      <c r="AA216" s="471">
        <v>32.571428571428569</v>
      </c>
      <c r="AB216" s="471">
        <v>18.999999999999993</v>
      </c>
      <c r="AC216" s="471">
        <v>29.327800829875514</v>
      </c>
      <c r="AD216" s="471">
        <v>0</v>
      </c>
      <c r="AE216" s="471">
        <v>0</v>
      </c>
      <c r="AF216" s="471">
        <v>222.00000000000006</v>
      </c>
      <c r="AG216" s="471">
        <v>0.99999999999999956</v>
      </c>
      <c r="AH216" s="471">
        <v>0</v>
      </c>
      <c r="AI216" s="471">
        <v>4.9999999999999982</v>
      </c>
      <c r="AJ216" s="471">
        <v>0</v>
      </c>
      <c r="AK216" s="471">
        <v>0</v>
      </c>
      <c r="AL216" s="471">
        <v>0</v>
      </c>
      <c r="AM216" s="471">
        <v>0</v>
      </c>
      <c r="AN216" s="471">
        <v>0</v>
      </c>
      <c r="AO216" s="471">
        <v>0</v>
      </c>
      <c r="AP216" s="471">
        <v>0</v>
      </c>
      <c r="AQ216" s="471">
        <v>0</v>
      </c>
      <c r="AR216" s="471">
        <v>0</v>
      </c>
      <c r="AS216" s="471">
        <v>0</v>
      </c>
      <c r="AT216" s="471">
        <v>2.3030303030303028</v>
      </c>
      <c r="AU216" s="471">
        <v>5.7575757575757684</v>
      </c>
      <c r="AV216" s="471">
        <v>9.212121212121211</v>
      </c>
      <c r="AW216" s="471">
        <v>0</v>
      </c>
      <c r="AX216" s="471">
        <v>0</v>
      </c>
      <c r="AY216" s="471">
        <v>0</v>
      </c>
      <c r="AZ216" s="471">
        <v>2.8381742738589208</v>
      </c>
      <c r="BA216" s="471">
        <v>76.819672131147598</v>
      </c>
      <c r="BB216" s="471">
        <v>88.459016393442681</v>
      </c>
      <c r="BC216" s="471">
        <v>0</v>
      </c>
      <c r="BD216" s="471">
        <v>0</v>
      </c>
      <c r="BE216" s="471">
        <v>0</v>
      </c>
      <c r="BF216" s="471">
        <v>0</v>
      </c>
      <c r="BG216" s="471">
        <v>0</v>
      </c>
      <c r="BH216" s="471">
        <v>166.20000000000007</v>
      </c>
      <c r="BI216" s="471">
        <v>0</v>
      </c>
      <c r="BJ216" s="471">
        <v>1.35194762659574</v>
      </c>
      <c r="BK216" s="471">
        <v>0</v>
      </c>
      <c r="BL216" s="471">
        <v>0</v>
      </c>
      <c r="BM216" s="471">
        <v>1</v>
      </c>
      <c r="BN216" s="471">
        <v>0</v>
      </c>
      <c r="BO216" s="284"/>
      <c r="BP216" s="284"/>
      <c r="BQ216" s="284"/>
      <c r="BS216" s="471">
        <v>228</v>
      </c>
    </row>
    <row r="217" spans="1:71" ht="15" hidden="1" x14ac:dyDescent="0.25">
      <c r="A217" s="467">
        <v>269</v>
      </c>
      <c r="B217" s="467">
        <v>145851</v>
      </c>
      <c r="C217" s="467">
        <v>9352217</v>
      </c>
      <c r="D217" s="468" t="s">
        <v>1418</v>
      </c>
      <c r="E217" s="469" t="s">
        <v>40</v>
      </c>
      <c r="F217" s="470" t="s">
        <v>710</v>
      </c>
      <c r="G217" s="471">
        <v>1</v>
      </c>
      <c r="H217" s="471">
        <v>0</v>
      </c>
      <c r="I217" s="471">
        <v>0</v>
      </c>
      <c r="J217" s="471">
        <v>7</v>
      </c>
      <c r="K217" s="471">
        <v>0</v>
      </c>
      <c r="L217" s="471">
        <v>0</v>
      </c>
      <c r="M217" s="471">
        <v>0</v>
      </c>
      <c r="N217" s="471">
        <v>371</v>
      </c>
      <c r="O217" s="471">
        <v>371</v>
      </c>
      <c r="P217" s="471">
        <v>46</v>
      </c>
      <c r="Q217" s="471">
        <v>325</v>
      </c>
      <c r="R217" s="471">
        <v>0</v>
      </c>
      <c r="S217" s="471">
        <v>0</v>
      </c>
      <c r="T217" s="471">
        <v>0</v>
      </c>
      <c r="U217" s="471">
        <v>0</v>
      </c>
      <c r="V217" s="471">
        <v>0</v>
      </c>
      <c r="W217" s="471">
        <v>0</v>
      </c>
      <c r="X217" s="471">
        <v>0</v>
      </c>
      <c r="Y217" s="471">
        <v>0</v>
      </c>
      <c r="Z217" s="471">
        <v>371</v>
      </c>
      <c r="AA217" s="471">
        <v>53</v>
      </c>
      <c r="AB217" s="471">
        <v>87.999999999999901</v>
      </c>
      <c r="AC217" s="471">
        <v>133.48148148148147</v>
      </c>
      <c r="AD217" s="471">
        <v>0</v>
      </c>
      <c r="AE217" s="471">
        <v>0</v>
      </c>
      <c r="AF217" s="471">
        <v>87.000000000000043</v>
      </c>
      <c r="AG217" s="471">
        <v>3.0000000000000009</v>
      </c>
      <c r="AH217" s="471">
        <v>33.999999999999993</v>
      </c>
      <c r="AI217" s="471">
        <v>87.000000000000043</v>
      </c>
      <c r="AJ217" s="471">
        <v>143</v>
      </c>
      <c r="AK217" s="471">
        <v>16.999999999999996</v>
      </c>
      <c r="AL217" s="471">
        <v>0</v>
      </c>
      <c r="AM217" s="471">
        <v>0</v>
      </c>
      <c r="AN217" s="471">
        <v>0</v>
      </c>
      <c r="AO217" s="471">
        <v>0</v>
      </c>
      <c r="AP217" s="471">
        <v>0</v>
      </c>
      <c r="AQ217" s="471">
        <v>0</v>
      </c>
      <c r="AR217" s="471">
        <v>0</v>
      </c>
      <c r="AS217" s="471">
        <v>0</v>
      </c>
      <c r="AT217" s="471">
        <v>3.4351851851851856</v>
      </c>
      <c r="AU217" s="471">
        <v>6.8703703703703631</v>
      </c>
      <c r="AV217" s="471">
        <v>20.611111111111128</v>
      </c>
      <c r="AW217" s="471">
        <v>0</v>
      </c>
      <c r="AX217" s="471">
        <v>0</v>
      </c>
      <c r="AY217" s="471">
        <v>0</v>
      </c>
      <c r="AZ217" s="471">
        <v>0.9814814814814814</v>
      </c>
      <c r="BA217" s="471">
        <v>183.96226415094353</v>
      </c>
      <c r="BB217" s="471">
        <v>210.00000000000017</v>
      </c>
      <c r="BC217" s="471">
        <v>0</v>
      </c>
      <c r="BD217" s="471">
        <v>0</v>
      </c>
      <c r="BE217" s="471">
        <v>0</v>
      </c>
      <c r="BF217" s="471">
        <v>0</v>
      </c>
      <c r="BG217" s="471">
        <v>0</v>
      </c>
      <c r="BH217" s="471">
        <v>280.89999999999998</v>
      </c>
      <c r="BI217" s="471">
        <v>0</v>
      </c>
      <c r="BJ217" s="471">
        <v>0.327053063508772</v>
      </c>
      <c r="BK217" s="471">
        <v>0</v>
      </c>
      <c r="BL217" s="471">
        <v>0</v>
      </c>
      <c r="BM217" s="471">
        <v>1</v>
      </c>
      <c r="BN217" s="471">
        <v>0</v>
      </c>
      <c r="BO217" s="284"/>
      <c r="BP217" s="284"/>
      <c r="BQ217" s="284"/>
      <c r="BS217" s="471">
        <v>371</v>
      </c>
    </row>
    <row r="218" spans="1:71" ht="15" hidden="1" x14ac:dyDescent="0.25">
      <c r="A218" s="467">
        <v>425</v>
      </c>
      <c r="B218" s="467">
        <v>145698</v>
      </c>
      <c r="C218" s="467">
        <v>9352220</v>
      </c>
      <c r="D218" s="468" t="s">
        <v>1419</v>
      </c>
      <c r="E218" s="469" t="s">
        <v>40</v>
      </c>
      <c r="F218" s="470" t="s">
        <v>710</v>
      </c>
      <c r="G218" s="471">
        <v>1</v>
      </c>
      <c r="H218" s="471">
        <v>0</v>
      </c>
      <c r="I218" s="471">
        <v>0</v>
      </c>
      <c r="J218" s="471">
        <v>7</v>
      </c>
      <c r="K218" s="471">
        <v>0</v>
      </c>
      <c r="L218" s="471">
        <v>0</v>
      </c>
      <c r="M218" s="471">
        <v>0</v>
      </c>
      <c r="N218" s="471">
        <v>403</v>
      </c>
      <c r="O218" s="471">
        <v>403</v>
      </c>
      <c r="P218" s="471">
        <v>53</v>
      </c>
      <c r="Q218" s="471">
        <v>350</v>
      </c>
      <c r="R218" s="471">
        <v>0</v>
      </c>
      <c r="S218" s="471">
        <v>0</v>
      </c>
      <c r="T218" s="471">
        <v>0</v>
      </c>
      <c r="U218" s="471">
        <v>0</v>
      </c>
      <c r="V218" s="471">
        <v>0</v>
      </c>
      <c r="W218" s="471">
        <v>0</v>
      </c>
      <c r="X218" s="471">
        <v>0</v>
      </c>
      <c r="Y218" s="471">
        <v>0</v>
      </c>
      <c r="Z218" s="471">
        <v>403</v>
      </c>
      <c r="AA218" s="471">
        <v>57.571428571428569</v>
      </c>
      <c r="AB218" s="471">
        <v>30.999999999999989</v>
      </c>
      <c r="AC218" s="471">
        <v>57.009756097560974</v>
      </c>
      <c r="AD218" s="471">
        <v>0</v>
      </c>
      <c r="AE218" s="471">
        <v>0</v>
      </c>
      <c r="AF218" s="471">
        <v>395.00000000000006</v>
      </c>
      <c r="AG218" s="471">
        <v>8.0000000000000107</v>
      </c>
      <c r="AH218" s="471">
        <v>0</v>
      </c>
      <c r="AI218" s="471">
        <v>0</v>
      </c>
      <c r="AJ218" s="471">
        <v>0</v>
      </c>
      <c r="AK218" s="471">
        <v>0</v>
      </c>
      <c r="AL218" s="471">
        <v>0</v>
      </c>
      <c r="AM218" s="471">
        <v>0</v>
      </c>
      <c r="AN218" s="471">
        <v>0</v>
      </c>
      <c r="AO218" s="471">
        <v>0</v>
      </c>
      <c r="AP218" s="471">
        <v>0</v>
      </c>
      <c r="AQ218" s="471">
        <v>0</v>
      </c>
      <c r="AR218" s="471">
        <v>0</v>
      </c>
      <c r="AS218" s="471">
        <v>0</v>
      </c>
      <c r="AT218" s="471">
        <v>1.1514285714285726</v>
      </c>
      <c r="AU218" s="471">
        <v>8.06</v>
      </c>
      <c r="AV218" s="471">
        <v>16.12</v>
      </c>
      <c r="AW218" s="471">
        <v>0</v>
      </c>
      <c r="AX218" s="471">
        <v>0</v>
      </c>
      <c r="AY218" s="471">
        <v>0</v>
      </c>
      <c r="AZ218" s="471">
        <v>0.98292682926829267</v>
      </c>
      <c r="BA218" s="471">
        <v>118.76876876876865</v>
      </c>
      <c r="BB218" s="471">
        <v>136.75375375375361</v>
      </c>
      <c r="BC218" s="471">
        <v>0</v>
      </c>
      <c r="BD218" s="471">
        <v>0</v>
      </c>
      <c r="BE218" s="471">
        <v>0</v>
      </c>
      <c r="BF218" s="471">
        <v>0</v>
      </c>
      <c r="BG218" s="471">
        <v>0</v>
      </c>
      <c r="BH218" s="471">
        <v>300.7</v>
      </c>
      <c r="BI218" s="471">
        <v>0</v>
      </c>
      <c r="BJ218" s="471">
        <v>0.67250365708955195</v>
      </c>
      <c r="BK218" s="471">
        <v>0</v>
      </c>
      <c r="BL218" s="471">
        <v>0</v>
      </c>
      <c r="BM218" s="471">
        <v>1</v>
      </c>
      <c r="BN218" s="471">
        <v>0</v>
      </c>
      <c r="BO218" s="284"/>
      <c r="BP218" s="284"/>
      <c r="BQ218" s="284"/>
      <c r="BS218" s="471">
        <v>403</v>
      </c>
    </row>
    <row r="219" spans="1:71" ht="15" hidden="1" x14ac:dyDescent="0.25">
      <c r="A219" s="467">
        <v>328</v>
      </c>
      <c r="B219" s="467">
        <v>145979</v>
      </c>
      <c r="C219" s="467">
        <v>9352221</v>
      </c>
      <c r="D219" s="468" t="s">
        <v>1420</v>
      </c>
      <c r="E219" s="469" t="s">
        <v>40</v>
      </c>
      <c r="F219" s="470" t="s">
        <v>710</v>
      </c>
      <c r="G219" s="471">
        <v>1</v>
      </c>
      <c r="H219" s="471">
        <v>0</v>
      </c>
      <c r="I219" s="471">
        <v>0</v>
      </c>
      <c r="J219" s="471">
        <v>7</v>
      </c>
      <c r="K219" s="471">
        <v>0</v>
      </c>
      <c r="L219" s="471">
        <v>0</v>
      </c>
      <c r="M219" s="471">
        <v>0</v>
      </c>
      <c r="N219" s="471">
        <v>30</v>
      </c>
      <c r="O219" s="471">
        <v>30</v>
      </c>
      <c r="P219" s="471">
        <v>4</v>
      </c>
      <c r="Q219" s="471">
        <v>26</v>
      </c>
      <c r="R219" s="471">
        <v>0</v>
      </c>
      <c r="S219" s="471">
        <v>0</v>
      </c>
      <c r="T219" s="471">
        <v>0</v>
      </c>
      <c r="U219" s="471">
        <v>0</v>
      </c>
      <c r="V219" s="471">
        <v>0</v>
      </c>
      <c r="W219" s="471">
        <v>0</v>
      </c>
      <c r="X219" s="471">
        <v>0</v>
      </c>
      <c r="Y219" s="471">
        <v>0</v>
      </c>
      <c r="Z219" s="471">
        <v>30</v>
      </c>
      <c r="AA219" s="471">
        <v>4.2857142857142856</v>
      </c>
      <c r="AB219" s="471">
        <v>0.99999999999999889</v>
      </c>
      <c r="AC219" s="471">
        <v>2.8571428571428568</v>
      </c>
      <c r="AD219" s="471">
        <v>0</v>
      </c>
      <c r="AE219" s="471">
        <v>0</v>
      </c>
      <c r="AF219" s="471">
        <v>24</v>
      </c>
      <c r="AG219" s="471">
        <v>0.99999999999999889</v>
      </c>
      <c r="AH219" s="471">
        <v>0</v>
      </c>
      <c r="AI219" s="471">
        <v>2.0000000000000009</v>
      </c>
      <c r="AJ219" s="471">
        <v>2.0000000000000009</v>
      </c>
      <c r="AK219" s="471">
        <v>0.99999999999999889</v>
      </c>
      <c r="AL219" s="471">
        <v>0</v>
      </c>
      <c r="AM219" s="471">
        <v>0</v>
      </c>
      <c r="AN219" s="471">
        <v>0</v>
      </c>
      <c r="AO219" s="471">
        <v>0</v>
      </c>
      <c r="AP219" s="471">
        <v>0</v>
      </c>
      <c r="AQ219" s="471">
        <v>0</v>
      </c>
      <c r="AR219" s="471">
        <v>0</v>
      </c>
      <c r="AS219" s="471">
        <v>0</v>
      </c>
      <c r="AT219" s="471">
        <v>1.1538461538461549</v>
      </c>
      <c r="AU219" s="471">
        <v>1.1538461538461549</v>
      </c>
      <c r="AV219" s="471">
        <v>1.1538461538461549</v>
      </c>
      <c r="AW219" s="471">
        <v>0</v>
      </c>
      <c r="AX219" s="471">
        <v>0</v>
      </c>
      <c r="AY219" s="471">
        <v>0</v>
      </c>
      <c r="AZ219" s="471">
        <v>0</v>
      </c>
      <c r="BA219" s="471">
        <v>10.833333333333343</v>
      </c>
      <c r="BB219" s="471">
        <v>12.500000000000011</v>
      </c>
      <c r="BC219" s="471">
        <v>0</v>
      </c>
      <c r="BD219" s="471">
        <v>0</v>
      </c>
      <c r="BE219" s="471">
        <v>0</v>
      </c>
      <c r="BF219" s="471">
        <v>0</v>
      </c>
      <c r="BG219" s="471">
        <v>0</v>
      </c>
      <c r="BH219" s="471">
        <v>2.0000000000000098</v>
      </c>
      <c r="BI219" s="471">
        <v>0</v>
      </c>
      <c r="BJ219" s="471">
        <v>1.329995875</v>
      </c>
      <c r="BK219" s="471">
        <v>0</v>
      </c>
      <c r="BL219" s="471">
        <v>0</v>
      </c>
      <c r="BM219" s="471">
        <v>1</v>
      </c>
      <c r="BN219" s="471">
        <v>0</v>
      </c>
      <c r="BO219" s="284"/>
      <c r="BP219" s="284"/>
      <c r="BQ219" s="284"/>
      <c r="BS219" s="471">
        <v>30</v>
      </c>
    </row>
    <row r="220" spans="1:71" ht="15" hidden="1" x14ac:dyDescent="0.25">
      <c r="A220" s="467">
        <v>481</v>
      </c>
      <c r="B220" s="467">
        <v>146086</v>
      </c>
      <c r="C220" s="467">
        <v>9352222</v>
      </c>
      <c r="D220" s="468" t="s">
        <v>1421</v>
      </c>
      <c r="E220" s="469" t="s">
        <v>40</v>
      </c>
      <c r="F220" s="470" t="s">
        <v>710</v>
      </c>
      <c r="G220" s="471">
        <v>1</v>
      </c>
      <c r="H220" s="471">
        <v>0</v>
      </c>
      <c r="I220" s="471">
        <v>0</v>
      </c>
      <c r="J220" s="471">
        <v>7</v>
      </c>
      <c r="K220" s="471">
        <v>0</v>
      </c>
      <c r="L220" s="471">
        <v>0</v>
      </c>
      <c r="M220" s="471">
        <v>0</v>
      </c>
      <c r="N220" s="471">
        <v>198</v>
      </c>
      <c r="O220" s="471">
        <v>198</v>
      </c>
      <c r="P220" s="471">
        <v>24</v>
      </c>
      <c r="Q220" s="471">
        <v>174</v>
      </c>
      <c r="R220" s="471">
        <v>0</v>
      </c>
      <c r="S220" s="471">
        <v>0</v>
      </c>
      <c r="T220" s="471">
        <v>0</v>
      </c>
      <c r="U220" s="471">
        <v>0</v>
      </c>
      <c r="V220" s="471">
        <v>0</v>
      </c>
      <c r="W220" s="471">
        <v>0</v>
      </c>
      <c r="X220" s="471">
        <v>0</v>
      </c>
      <c r="Y220" s="471">
        <v>0</v>
      </c>
      <c r="Z220" s="471">
        <v>198</v>
      </c>
      <c r="AA220" s="471">
        <v>28.285714285714285</v>
      </c>
      <c r="AB220" s="471">
        <v>20.999999999999986</v>
      </c>
      <c r="AC220" s="471">
        <v>32.521739130434781</v>
      </c>
      <c r="AD220" s="471">
        <v>0</v>
      </c>
      <c r="AE220" s="471">
        <v>0</v>
      </c>
      <c r="AF220" s="471">
        <v>176</v>
      </c>
      <c r="AG220" s="471">
        <v>21.999999999999975</v>
      </c>
      <c r="AH220" s="471">
        <v>0</v>
      </c>
      <c r="AI220" s="471">
        <v>0</v>
      </c>
      <c r="AJ220" s="471">
        <v>0</v>
      </c>
      <c r="AK220" s="471">
        <v>0</v>
      </c>
      <c r="AL220" s="471">
        <v>0</v>
      </c>
      <c r="AM220" s="471">
        <v>0</v>
      </c>
      <c r="AN220" s="471">
        <v>0</v>
      </c>
      <c r="AO220" s="471">
        <v>0</v>
      </c>
      <c r="AP220" s="471">
        <v>0</v>
      </c>
      <c r="AQ220" s="471">
        <v>0</v>
      </c>
      <c r="AR220" s="471">
        <v>0</v>
      </c>
      <c r="AS220" s="471">
        <v>0</v>
      </c>
      <c r="AT220" s="471">
        <v>12.517241379310343</v>
      </c>
      <c r="AU220" s="471">
        <v>30.724137931034395</v>
      </c>
      <c r="AV220" s="471">
        <v>36.413793103448178</v>
      </c>
      <c r="AW220" s="471">
        <v>0</v>
      </c>
      <c r="AX220" s="471">
        <v>0</v>
      </c>
      <c r="AY220" s="471">
        <v>0</v>
      </c>
      <c r="AZ220" s="471">
        <v>0</v>
      </c>
      <c r="BA220" s="471">
        <v>71.709090909090889</v>
      </c>
      <c r="BB220" s="471">
        <v>81.59999999999998</v>
      </c>
      <c r="BC220" s="471">
        <v>0</v>
      </c>
      <c r="BD220" s="471">
        <v>0</v>
      </c>
      <c r="BE220" s="471">
        <v>0</v>
      </c>
      <c r="BF220" s="471">
        <v>0</v>
      </c>
      <c r="BG220" s="471">
        <v>0</v>
      </c>
      <c r="BH220" s="471">
        <v>3.1999999999999655</v>
      </c>
      <c r="BI220" s="471">
        <v>0</v>
      </c>
      <c r="BJ220" s="471">
        <v>0.38580298603351998</v>
      </c>
      <c r="BK220" s="471">
        <v>0</v>
      </c>
      <c r="BL220" s="471">
        <v>0</v>
      </c>
      <c r="BM220" s="471">
        <v>1</v>
      </c>
      <c r="BN220" s="471">
        <v>0</v>
      </c>
      <c r="BO220" s="284"/>
      <c r="BP220" s="284"/>
      <c r="BQ220" s="284"/>
      <c r="BS220" s="471">
        <v>198</v>
      </c>
    </row>
    <row r="221" spans="1:71" ht="15" hidden="1" x14ac:dyDescent="0.25">
      <c r="A221" s="467">
        <v>322</v>
      </c>
      <c r="B221" s="467">
        <v>146271</v>
      </c>
      <c r="C221" s="467">
        <v>9352223</v>
      </c>
      <c r="D221" s="468" t="s">
        <v>1422</v>
      </c>
      <c r="E221" s="469" t="s">
        <v>40</v>
      </c>
      <c r="F221" s="470" t="s">
        <v>710</v>
      </c>
      <c r="G221" s="471">
        <v>1</v>
      </c>
      <c r="H221" s="471">
        <v>0</v>
      </c>
      <c r="I221" s="471">
        <v>0</v>
      </c>
      <c r="J221" s="471">
        <v>7</v>
      </c>
      <c r="K221" s="471">
        <v>0</v>
      </c>
      <c r="L221" s="471">
        <v>0</v>
      </c>
      <c r="M221" s="471">
        <v>0</v>
      </c>
      <c r="N221" s="471">
        <v>149</v>
      </c>
      <c r="O221" s="471">
        <v>149</v>
      </c>
      <c r="P221" s="471">
        <v>26</v>
      </c>
      <c r="Q221" s="471">
        <v>123</v>
      </c>
      <c r="R221" s="471">
        <v>0</v>
      </c>
      <c r="S221" s="471">
        <v>0</v>
      </c>
      <c r="T221" s="471">
        <v>0</v>
      </c>
      <c r="U221" s="471">
        <v>0</v>
      </c>
      <c r="V221" s="471">
        <v>0</v>
      </c>
      <c r="W221" s="471">
        <v>0</v>
      </c>
      <c r="X221" s="471">
        <v>0</v>
      </c>
      <c r="Y221" s="471">
        <v>0</v>
      </c>
      <c r="Z221" s="471">
        <v>149</v>
      </c>
      <c r="AA221" s="471">
        <v>21.285714285714285</v>
      </c>
      <c r="AB221" s="471">
        <v>20.999999999999964</v>
      </c>
      <c r="AC221" s="471">
        <v>33.111111111111107</v>
      </c>
      <c r="AD221" s="471">
        <v>0</v>
      </c>
      <c r="AE221" s="471">
        <v>0</v>
      </c>
      <c r="AF221" s="471">
        <v>149</v>
      </c>
      <c r="AG221" s="471">
        <v>0</v>
      </c>
      <c r="AH221" s="471">
        <v>0</v>
      </c>
      <c r="AI221" s="471">
        <v>0</v>
      </c>
      <c r="AJ221" s="471">
        <v>0</v>
      </c>
      <c r="AK221" s="471">
        <v>0</v>
      </c>
      <c r="AL221" s="471">
        <v>0</v>
      </c>
      <c r="AM221" s="471">
        <v>0</v>
      </c>
      <c r="AN221" s="471">
        <v>0</v>
      </c>
      <c r="AO221" s="471">
        <v>0</v>
      </c>
      <c r="AP221" s="471">
        <v>0</v>
      </c>
      <c r="AQ221" s="471">
        <v>0</v>
      </c>
      <c r="AR221" s="471">
        <v>0</v>
      </c>
      <c r="AS221" s="471">
        <v>0</v>
      </c>
      <c r="AT221" s="471">
        <v>0</v>
      </c>
      <c r="AU221" s="471">
        <v>0</v>
      </c>
      <c r="AV221" s="471">
        <v>0</v>
      </c>
      <c r="AW221" s="471">
        <v>0</v>
      </c>
      <c r="AX221" s="471">
        <v>0</v>
      </c>
      <c r="AY221" s="471">
        <v>0</v>
      </c>
      <c r="AZ221" s="471">
        <v>0</v>
      </c>
      <c r="BA221" s="471">
        <v>43.05</v>
      </c>
      <c r="BB221" s="471">
        <v>52.15</v>
      </c>
      <c r="BC221" s="471">
        <v>0</v>
      </c>
      <c r="BD221" s="471">
        <v>0</v>
      </c>
      <c r="BE221" s="471">
        <v>0</v>
      </c>
      <c r="BF221" s="471">
        <v>0</v>
      </c>
      <c r="BG221" s="471">
        <v>0</v>
      </c>
      <c r="BH221" s="471">
        <v>0</v>
      </c>
      <c r="BI221" s="471">
        <v>0</v>
      </c>
      <c r="BJ221" s="471">
        <v>1.8162717900584799</v>
      </c>
      <c r="BK221" s="471">
        <v>0</v>
      </c>
      <c r="BL221" s="471">
        <v>0</v>
      </c>
      <c r="BM221" s="471">
        <v>1</v>
      </c>
      <c r="BN221" s="471">
        <v>0</v>
      </c>
      <c r="BO221" s="284"/>
      <c r="BP221" s="284"/>
      <c r="BQ221" s="284"/>
      <c r="BS221" s="471">
        <v>149</v>
      </c>
    </row>
    <row r="222" spans="1:71" ht="15" hidden="1" x14ac:dyDescent="0.25">
      <c r="A222" s="467">
        <v>417</v>
      </c>
      <c r="B222" s="467">
        <v>146280</v>
      </c>
      <c r="C222" s="467">
        <v>9352224</v>
      </c>
      <c r="D222" s="468" t="s">
        <v>341</v>
      </c>
      <c r="E222" s="469" t="s">
        <v>40</v>
      </c>
      <c r="F222" s="470" t="s">
        <v>710</v>
      </c>
      <c r="G222" s="471">
        <v>1</v>
      </c>
      <c r="H222" s="471">
        <v>0</v>
      </c>
      <c r="I222" s="471">
        <v>0</v>
      </c>
      <c r="J222" s="471">
        <v>7</v>
      </c>
      <c r="K222" s="471">
        <v>0</v>
      </c>
      <c r="L222" s="471">
        <v>0</v>
      </c>
      <c r="M222" s="471">
        <v>0</v>
      </c>
      <c r="N222" s="471">
        <v>158</v>
      </c>
      <c r="O222" s="471">
        <v>158</v>
      </c>
      <c r="P222" s="471">
        <v>13</v>
      </c>
      <c r="Q222" s="471">
        <v>145</v>
      </c>
      <c r="R222" s="471">
        <v>0</v>
      </c>
      <c r="S222" s="471">
        <v>0</v>
      </c>
      <c r="T222" s="471">
        <v>0</v>
      </c>
      <c r="U222" s="471">
        <v>0</v>
      </c>
      <c r="V222" s="471">
        <v>0</v>
      </c>
      <c r="W222" s="471">
        <v>0</v>
      </c>
      <c r="X222" s="471">
        <v>0</v>
      </c>
      <c r="Y222" s="471">
        <v>0</v>
      </c>
      <c r="Z222" s="471">
        <v>158</v>
      </c>
      <c r="AA222" s="471">
        <v>22.571428571428573</v>
      </c>
      <c r="AB222" s="471">
        <v>34.999999999999979</v>
      </c>
      <c r="AC222" s="471">
        <v>65.146919431279613</v>
      </c>
      <c r="AD222" s="471">
        <v>0</v>
      </c>
      <c r="AE222" s="471">
        <v>0</v>
      </c>
      <c r="AF222" s="471">
        <v>46.890322580645147</v>
      </c>
      <c r="AG222" s="471">
        <v>72.374193548387055</v>
      </c>
      <c r="AH222" s="471">
        <v>0</v>
      </c>
      <c r="AI222" s="471">
        <v>38.735483870967798</v>
      </c>
      <c r="AJ222" s="471">
        <v>0</v>
      </c>
      <c r="AK222" s="471">
        <v>0</v>
      </c>
      <c r="AL222" s="471">
        <v>0</v>
      </c>
      <c r="AM222" s="471">
        <v>0</v>
      </c>
      <c r="AN222" s="471">
        <v>0</v>
      </c>
      <c r="AO222" s="471">
        <v>0</v>
      </c>
      <c r="AP222" s="471">
        <v>0</v>
      </c>
      <c r="AQ222" s="471">
        <v>0</v>
      </c>
      <c r="AR222" s="471">
        <v>0</v>
      </c>
      <c r="AS222" s="471">
        <v>0</v>
      </c>
      <c r="AT222" s="471">
        <v>3.2689655172413805</v>
      </c>
      <c r="AU222" s="471">
        <v>7.6275862068965496</v>
      </c>
      <c r="AV222" s="471">
        <v>9.8068965517241402</v>
      </c>
      <c r="AW222" s="471">
        <v>0</v>
      </c>
      <c r="AX222" s="471">
        <v>0</v>
      </c>
      <c r="AY222" s="471">
        <v>0</v>
      </c>
      <c r="AZ222" s="471">
        <v>1.4976303317535546</v>
      </c>
      <c r="BA222" s="471">
        <v>61.423611111111093</v>
      </c>
      <c r="BB222" s="471">
        <v>66.930555555555543</v>
      </c>
      <c r="BC222" s="471">
        <v>0</v>
      </c>
      <c r="BD222" s="471">
        <v>0</v>
      </c>
      <c r="BE222" s="471">
        <v>0</v>
      </c>
      <c r="BF222" s="471">
        <v>0</v>
      </c>
      <c r="BG222" s="471">
        <v>0</v>
      </c>
      <c r="BH222" s="471">
        <v>0</v>
      </c>
      <c r="BI222" s="471">
        <v>0</v>
      </c>
      <c r="BJ222" s="471">
        <v>0.82400695000000002</v>
      </c>
      <c r="BK222" s="471">
        <v>0</v>
      </c>
      <c r="BL222" s="471">
        <v>0</v>
      </c>
      <c r="BM222" s="471">
        <v>1</v>
      </c>
      <c r="BN222" s="471">
        <v>0</v>
      </c>
      <c r="BO222" s="284"/>
      <c r="BP222" s="284"/>
      <c r="BQ222" s="284"/>
      <c r="BS222" s="471">
        <v>158</v>
      </c>
    </row>
    <row r="223" spans="1:71" ht="15" hidden="1" x14ac:dyDescent="0.25">
      <c r="A223" s="467">
        <v>250</v>
      </c>
      <c r="B223" s="467">
        <v>146323</v>
      </c>
      <c r="C223" s="467">
        <v>9352225</v>
      </c>
      <c r="D223" s="468" t="s">
        <v>259</v>
      </c>
      <c r="E223" s="469" t="s">
        <v>40</v>
      </c>
      <c r="F223" s="470" t="s">
        <v>710</v>
      </c>
      <c r="G223" s="471">
        <v>1</v>
      </c>
      <c r="H223" s="471">
        <v>0</v>
      </c>
      <c r="I223" s="471">
        <v>0</v>
      </c>
      <c r="J223" s="471">
        <v>7</v>
      </c>
      <c r="K223" s="471">
        <v>0</v>
      </c>
      <c r="L223" s="471">
        <v>0</v>
      </c>
      <c r="M223" s="471">
        <v>0</v>
      </c>
      <c r="N223" s="471">
        <v>625</v>
      </c>
      <c r="O223" s="471">
        <v>625</v>
      </c>
      <c r="P223" s="471">
        <v>89</v>
      </c>
      <c r="Q223" s="471">
        <v>536</v>
      </c>
      <c r="R223" s="471">
        <v>0</v>
      </c>
      <c r="S223" s="471">
        <v>0</v>
      </c>
      <c r="T223" s="471">
        <v>0</v>
      </c>
      <c r="U223" s="471">
        <v>0</v>
      </c>
      <c r="V223" s="471">
        <v>0</v>
      </c>
      <c r="W223" s="471">
        <v>0</v>
      </c>
      <c r="X223" s="471">
        <v>0</v>
      </c>
      <c r="Y223" s="471">
        <v>0</v>
      </c>
      <c r="Z223" s="471">
        <v>625</v>
      </c>
      <c r="AA223" s="471">
        <v>89.285714285714292</v>
      </c>
      <c r="AB223" s="471">
        <v>37</v>
      </c>
      <c r="AC223" s="471">
        <v>78.748006379585334</v>
      </c>
      <c r="AD223" s="471">
        <v>0</v>
      </c>
      <c r="AE223" s="471">
        <v>0</v>
      </c>
      <c r="AF223" s="471">
        <v>587</v>
      </c>
      <c r="AG223" s="471">
        <v>10</v>
      </c>
      <c r="AH223" s="471">
        <v>7</v>
      </c>
      <c r="AI223" s="471">
        <v>7</v>
      </c>
      <c r="AJ223" s="471">
        <v>11.999999999999998</v>
      </c>
      <c r="AK223" s="471">
        <v>2</v>
      </c>
      <c r="AL223" s="471">
        <v>0</v>
      </c>
      <c r="AM223" s="471">
        <v>0</v>
      </c>
      <c r="AN223" s="471">
        <v>0</v>
      </c>
      <c r="AO223" s="471">
        <v>0</v>
      </c>
      <c r="AP223" s="471">
        <v>0</v>
      </c>
      <c r="AQ223" s="471">
        <v>0</v>
      </c>
      <c r="AR223" s="471">
        <v>0</v>
      </c>
      <c r="AS223" s="471">
        <v>0</v>
      </c>
      <c r="AT223" s="471">
        <v>22.154850746268625</v>
      </c>
      <c r="AU223" s="471">
        <v>39.645522388059689</v>
      </c>
      <c r="AV223" s="471">
        <v>58.302238805970127</v>
      </c>
      <c r="AW223" s="471">
        <v>0</v>
      </c>
      <c r="AX223" s="471">
        <v>0</v>
      </c>
      <c r="AY223" s="471">
        <v>0</v>
      </c>
      <c r="AZ223" s="471">
        <v>0</v>
      </c>
      <c r="BA223" s="471">
        <v>158.85277246653894</v>
      </c>
      <c r="BB223" s="471">
        <v>185.22944550669186</v>
      </c>
      <c r="BC223" s="471">
        <v>0</v>
      </c>
      <c r="BD223" s="471">
        <v>0</v>
      </c>
      <c r="BE223" s="471">
        <v>0</v>
      </c>
      <c r="BF223" s="471">
        <v>0</v>
      </c>
      <c r="BG223" s="471">
        <v>0</v>
      </c>
      <c r="BH223" s="471">
        <v>0</v>
      </c>
      <c r="BI223" s="471">
        <v>0</v>
      </c>
      <c r="BJ223" s="471">
        <v>0.474219425513699</v>
      </c>
      <c r="BK223" s="471">
        <v>0</v>
      </c>
      <c r="BL223" s="471">
        <v>0</v>
      </c>
      <c r="BM223" s="471">
        <v>1</v>
      </c>
      <c r="BN223" s="471">
        <v>0</v>
      </c>
      <c r="BO223" s="284"/>
      <c r="BP223" s="284"/>
      <c r="BQ223" s="284"/>
      <c r="BS223" s="471">
        <v>625</v>
      </c>
    </row>
    <row r="224" spans="1:71" ht="15" hidden="1" x14ac:dyDescent="0.25">
      <c r="A224" s="467">
        <v>303</v>
      </c>
      <c r="B224" s="467">
        <v>141849</v>
      </c>
      <c r="C224" s="467">
        <v>9352927</v>
      </c>
      <c r="D224" s="468" t="s">
        <v>288</v>
      </c>
      <c r="E224" s="469" t="s">
        <v>40</v>
      </c>
      <c r="F224" s="470" t="s">
        <v>710</v>
      </c>
      <c r="G224" s="471">
        <v>1</v>
      </c>
      <c r="H224" s="471">
        <v>0</v>
      </c>
      <c r="I224" s="471">
        <v>0</v>
      </c>
      <c r="J224" s="471">
        <v>7</v>
      </c>
      <c r="K224" s="471">
        <v>0</v>
      </c>
      <c r="L224" s="471">
        <v>0</v>
      </c>
      <c r="M224" s="471">
        <v>0</v>
      </c>
      <c r="N224" s="471">
        <v>317</v>
      </c>
      <c r="O224" s="471">
        <v>317</v>
      </c>
      <c r="P224" s="471">
        <v>29</v>
      </c>
      <c r="Q224" s="471">
        <v>288</v>
      </c>
      <c r="R224" s="471">
        <v>0</v>
      </c>
      <c r="S224" s="471">
        <v>0</v>
      </c>
      <c r="T224" s="471">
        <v>0</v>
      </c>
      <c r="U224" s="471">
        <v>0</v>
      </c>
      <c r="V224" s="471">
        <v>0</v>
      </c>
      <c r="W224" s="471">
        <v>0</v>
      </c>
      <c r="X224" s="471">
        <v>0</v>
      </c>
      <c r="Y224" s="471">
        <v>0</v>
      </c>
      <c r="Z224" s="471">
        <v>317</v>
      </c>
      <c r="AA224" s="471">
        <v>45.285714285714285</v>
      </c>
      <c r="AB224" s="471">
        <v>85.000000000000099</v>
      </c>
      <c r="AC224" s="471">
        <v>163.86461538461538</v>
      </c>
      <c r="AD224" s="471">
        <v>0</v>
      </c>
      <c r="AE224" s="471">
        <v>0</v>
      </c>
      <c r="AF224" s="471">
        <v>43.000000000000043</v>
      </c>
      <c r="AG224" s="471">
        <v>10.999999999999984</v>
      </c>
      <c r="AH224" s="471">
        <v>13.000000000000007</v>
      </c>
      <c r="AI224" s="471">
        <v>116.9999999999999</v>
      </c>
      <c r="AJ224" s="471">
        <v>132</v>
      </c>
      <c r="AK224" s="471">
        <v>0.99999999999999889</v>
      </c>
      <c r="AL224" s="471">
        <v>0</v>
      </c>
      <c r="AM224" s="471">
        <v>0</v>
      </c>
      <c r="AN224" s="471">
        <v>0</v>
      </c>
      <c r="AO224" s="471">
        <v>0</v>
      </c>
      <c r="AP224" s="471">
        <v>0</v>
      </c>
      <c r="AQ224" s="471">
        <v>0</v>
      </c>
      <c r="AR224" s="471">
        <v>0</v>
      </c>
      <c r="AS224" s="471">
        <v>0</v>
      </c>
      <c r="AT224" s="471">
        <v>23.114583333333343</v>
      </c>
      <c r="AU224" s="471">
        <v>33.020833333333442</v>
      </c>
      <c r="AV224" s="471">
        <v>45.128472222222186</v>
      </c>
      <c r="AW224" s="471">
        <v>0</v>
      </c>
      <c r="AX224" s="471">
        <v>0</v>
      </c>
      <c r="AY224" s="471">
        <v>0</v>
      </c>
      <c r="AZ224" s="471">
        <v>0.97538461538461541</v>
      </c>
      <c r="BA224" s="471">
        <v>125.45454545454557</v>
      </c>
      <c r="BB224" s="471">
        <v>138.08712121212133</v>
      </c>
      <c r="BC224" s="471">
        <v>0</v>
      </c>
      <c r="BD224" s="471">
        <v>0</v>
      </c>
      <c r="BE224" s="471">
        <v>0</v>
      </c>
      <c r="BF224" s="471">
        <v>0</v>
      </c>
      <c r="BG224" s="471">
        <v>0</v>
      </c>
      <c r="BH224" s="471">
        <v>18.3000000000001</v>
      </c>
      <c r="BI224" s="471">
        <v>0</v>
      </c>
      <c r="BJ224" s="471">
        <v>0.31346266456692901</v>
      </c>
      <c r="BK224" s="471">
        <v>0</v>
      </c>
      <c r="BL224" s="471">
        <v>0</v>
      </c>
      <c r="BM224" s="471">
        <v>1</v>
      </c>
      <c r="BN224" s="471">
        <v>0</v>
      </c>
      <c r="BO224" s="284"/>
      <c r="BP224" s="284"/>
      <c r="BQ224" s="284"/>
      <c r="BS224" s="471">
        <v>317</v>
      </c>
    </row>
    <row r="225" spans="1:71" ht="15" hidden="1" x14ac:dyDescent="0.25">
      <c r="A225" s="467">
        <v>404</v>
      </c>
      <c r="B225" s="467">
        <v>143056</v>
      </c>
      <c r="C225" s="467">
        <v>9353002</v>
      </c>
      <c r="D225" s="468" t="s">
        <v>1423</v>
      </c>
      <c r="E225" s="469" t="s">
        <v>40</v>
      </c>
      <c r="F225" s="470" t="s">
        <v>710</v>
      </c>
      <c r="G225" s="471">
        <v>1</v>
      </c>
      <c r="H225" s="471">
        <v>0</v>
      </c>
      <c r="I225" s="471">
        <v>0</v>
      </c>
      <c r="J225" s="471">
        <v>7</v>
      </c>
      <c r="K225" s="471">
        <v>0</v>
      </c>
      <c r="L225" s="471">
        <v>0</v>
      </c>
      <c r="M225" s="471">
        <v>0</v>
      </c>
      <c r="N225" s="471">
        <v>61</v>
      </c>
      <c r="O225" s="471">
        <v>61</v>
      </c>
      <c r="P225" s="471">
        <v>8</v>
      </c>
      <c r="Q225" s="471">
        <v>53</v>
      </c>
      <c r="R225" s="471">
        <v>0</v>
      </c>
      <c r="S225" s="471">
        <v>0</v>
      </c>
      <c r="T225" s="471">
        <v>0</v>
      </c>
      <c r="U225" s="471">
        <v>0</v>
      </c>
      <c r="V225" s="471">
        <v>0</v>
      </c>
      <c r="W225" s="471">
        <v>0</v>
      </c>
      <c r="X225" s="471">
        <v>0</v>
      </c>
      <c r="Y225" s="471">
        <v>0</v>
      </c>
      <c r="Z225" s="471">
        <v>61</v>
      </c>
      <c r="AA225" s="471">
        <v>8.7142857142857135</v>
      </c>
      <c r="AB225" s="471">
        <v>0.99999999999999878</v>
      </c>
      <c r="AC225" s="471">
        <v>4.295774647887324</v>
      </c>
      <c r="AD225" s="471">
        <v>0</v>
      </c>
      <c r="AE225" s="471">
        <v>0</v>
      </c>
      <c r="AF225" s="471">
        <v>61</v>
      </c>
      <c r="AG225" s="471">
        <v>0</v>
      </c>
      <c r="AH225" s="471">
        <v>0</v>
      </c>
      <c r="AI225" s="471">
        <v>0</v>
      </c>
      <c r="AJ225" s="471">
        <v>0</v>
      </c>
      <c r="AK225" s="471">
        <v>0</v>
      </c>
      <c r="AL225" s="471">
        <v>0</v>
      </c>
      <c r="AM225" s="471">
        <v>0</v>
      </c>
      <c r="AN225" s="471">
        <v>0</v>
      </c>
      <c r="AO225" s="471">
        <v>0</v>
      </c>
      <c r="AP225" s="471">
        <v>0</v>
      </c>
      <c r="AQ225" s="471">
        <v>0</v>
      </c>
      <c r="AR225" s="471">
        <v>0</v>
      </c>
      <c r="AS225" s="471">
        <v>0</v>
      </c>
      <c r="AT225" s="471">
        <v>0</v>
      </c>
      <c r="AU225" s="471">
        <v>0</v>
      </c>
      <c r="AV225" s="471">
        <v>0</v>
      </c>
      <c r="AW225" s="471">
        <v>0</v>
      </c>
      <c r="AX225" s="471">
        <v>0</v>
      </c>
      <c r="AY225" s="471">
        <v>0</v>
      </c>
      <c r="AZ225" s="471">
        <v>0</v>
      </c>
      <c r="BA225" s="471">
        <v>20.784313725490193</v>
      </c>
      <c r="BB225" s="471">
        <v>23.921568627450977</v>
      </c>
      <c r="BC225" s="471">
        <v>0</v>
      </c>
      <c r="BD225" s="471">
        <v>0</v>
      </c>
      <c r="BE225" s="471">
        <v>0</v>
      </c>
      <c r="BF225" s="471">
        <v>0</v>
      </c>
      <c r="BG225" s="471">
        <v>0</v>
      </c>
      <c r="BH225" s="471">
        <v>2.8999999999999773</v>
      </c>
      <c r="BI225" s="471">
        <v>0</v>
      </c>
      <c r="BJ225" s="471">
        <v>1.49994409642857</v>
      </c>
      <c r="BK225" s="471">
        <v>0</v>
      </c>
      <c r="BL225" s="471">
        <v>0</v>
      </c>
      <c r="BM225" s="471">
        <v>1</v>
      </c>
      <c r="BN225" s="471">
        <v>0</v>
      </c>
      <c r="BO225" s="284"/>
      <c r="BP225" s="284"/>
      <c r="BQ225" s="284"/>
      <c r="BS225" s="471">
        <v>61</v>
      </c>
    </row>
    <row r="226" spans="1:71" ht="15" hidden="1" x14ac:dyDescent="0.25">
      <c r="A226" s="467">
        <v>441</v>
      </c>
      <c r="B226" s="467">
        <v>142547</v>
      </c>
      <c r="C226" s="467">
        <v>9353025</v>
      </c>
      <c r="D226" s="468" t="s">
        <v>516</v>
      </c>
      <c r="E226" s="469" t="s">
        <v>40</v>
      </c>
      <c r="F226" s="470" t="s">
        <v>710</v>
      </c>
      <c r="G226" s="471">
        <v>1</v>
      </c>
      <c r="H226" s="471">
        <v>0</v>
      </c>
      <c r="I226" s="471">
        <v>0</v>
      </c>
      <c r="J226" s="471">
        <v>7</v>
      </c>
      <c r="K226" s="471">
        <v>0</v>
      </c>
      <c r="L226" s="471">
        <v>0</v>
      </c>
      <c r="M226" s="471">
        <v>0</v>
      </c>
      <c r="N226" s="471">
        <v>212</v>
      </c>
      <c r="O226" s="471">
        <v>212</v>
      </c>
      <c r="P226" s="471">
        <v>31</v>
      </c>
      <c r="Q226" s="471">
        <v>181</v>
      </c>
      <c r="R226" s="471">
        <v>0</v>
      </c>
      <c r="S226" s="471">
        <v>0</v>
      </c>
      <c r="T226" s="471">
        <v>0</v>
      </c>
      <c r="U226" s="471">
        <v>0</v>
      </c>
      <c r="V226" s="471">
        <v>0</v>
      </c>
      <c r="W226" s="471">
        <v>0</v>
      </c>
      <c r="X226" s="471">
        <v>0</v>
      </c>
      <c r="Y226" s="471">
        <v>0</v>
      </c>
      <c r="Z226" s="471">
        <v>212</v>
      </c>
      <c r="AA226" s="471">
        <v>30.285714285714285</v>
      </c>
      <c r="AB226" s="471">
        <v>2.9999999999999969</v>
      </c>
      <c r="AC226" s="471">
        <v>9.2173913043478262</v>
      </c>
      <c r="AD226" s="471">
        <v>0</v>
      </c>
      <c r="AE226" s="471">
        <v>0</v>
      </c>
      <c r="AF226" s="471">
        <v>209.99052132701422</v>
      </c>
      <c r="AG226" s="471">
        <v>2.0094786729857819</v>
      </c>
      <c r="AH226" s="471">
        <v>0</v>
      </c>
      <c r="AI226" s="471">
        <v>0</v>
      </c>
      <c r="AJ226" s="471">
        <v>0</v>
      </c>
      <c r="AK226" s="471">
        <v>0</v>
      </c>
      <c r="AL226" s="471">
        <v>0</v>
      </c>
      <c r="AM226" s="471">
        <v>0</v>
      </c>
      <c r="AN226" s="471">
        <v>0</v>
      </c>
      <c r="AO226" s="471">
        <v>0</v>
      </c>
      <c r="AP226" s="471">
        <v>0</v>
      </c>
      <c r="AQ226" s="471">
        <v>0</v>
      </c>
      <c r="AR226" s="471">
        <v>0</v>
      </c>
      <c r="AS226" s="471">
        <v>0</v>
      </c>
      <c r="AT226" s="471">
        <v>1.1712707182320445</v>
      </c>
      <c r="AU226" s="471">
        <v>1.1712707182320445</v>
      </c>
      <c r="AV226" s="471">
        <v>1.1712707182320445</v>
      </c>
      <c r="AW226" s="471">
        <v>0</v>
      </c>
      <c r="AX226" s="471">
        <v>0</v>
      </c>
      <c r="AY226" s="471">
        <v>0</v>
      </c>
      <c r="AZ226" s="471">
        <v>0</v>
      </c>
      <c r="BA226" s="471">
        <v>57.92</v>
      </c>
      <c r="BB226" s="471">
        <v>67.84</v>
      </c>
      <c r="BC226" s="471">
        <v>0</v>
      </c>
      <c r="BD226" s="471">
        <v>0</v>
      </c>
      <c r="BE226" s="471">
        <v>0</v>
      </c>
      <c r="BF226" s="471">
        <v>0</v>
      </c>
      <c r="BG226" s="471">
        <v>0</v>
      </c>
      <c r="BH226" s="471">
        <v>0</v>
      </c>
      <c r="BI226" s="471">
        <v>0</v>
      </c>
      <c r="BJ226" s="471">
        <v>1.84430926484848</v>
      </c>
      <c r="BK226" s="471">
        <v>0</v>
      </c>
      <c r="BL226" s="471">
        <v>0</v>
      </c>
      <c r="BM226" s="471">
        <v>1</v>
      </c>
      <c r="BN226" s="471">
        <v>0</v>
      </c>
      <c r="BO226" s="284"/>
      <c r="BP226" s="284"/>
      <c r="BQ226" s="284"/>
      <c r="BS226" s="471">
        <v>212</v>
      </c>
    </row>
    <row r="227" spans="1:71" ht="15" hidden="1" x14ac:dyDescent="0.25">
      <c r="A227" s="467">
        <v>492</v>
      </c>
      <c r="B227" s="467">
        <v>142554</v>
      </c>
      <c r="C227" s="467">
        <v>9353054</v>
      </c>
      <c r="D227" s="468" t="s">
        <v>1285</v>
      </c>
      <c r="E227" s="469" t="s">
        <v>40</v>
      </c>
      <c r="F227" s="470" t="s">
        <v>710</v>
      </c>
      <c r="G227" s="471">
        <v>1</v>
      </c>
      <c r="H227" s="471">
        <v>0</v>
      </c>
      <c r="I227" s="471">
        <v>0</v>
      </c>
      <c r="J227" s="471">
        <v>7</v>
      </c>
      <c r="K227" s="471">
        <v>0</v>
      </c>
      <c r="L227" s="471">
        <v>0</v>
      </c>
      <c r="M227" s="471">
        <v>0</v>
      </c>
      <c r="N227" s="471">
        <v>111</v>
      </c>
      <c r="O227" s="471">
        <v>111</v>
      </c>
      <c r="P227" s="471">
        <v>15</v>
      </c>
      <c r="Q227" s="471">
        <v>96</v>
      </c>
      <c r="R227" s="471">
        <v>0</v>
      </c>
      <c r="S227" s="471">
        <v>0</v>
      </c>
      <c r="T227" s="471">
        <v>0</v>
      </c>
      <c r="U227" s="471">
        <v>0</v>
      </c>
      <c r="V227" s="471">
        <v>0</v>
      </c>
      <c r="W227" s="471">
        <v>0</v>
      </c>
      <c r="X227" s="471">
        <v>0</v>
      </c>
      <c r="Y227" s="471">
        <v>0</v>
      </c>
      <c r="Z227" s="471">
        <v>111</v>
      </c>
      <c r="AA227" s="471">
        <v>15.857142857142858</v>
      </c>
      <c r="AB227" s="471">
        <v>9.0000000000000018</v>
      </c>
      <c r="AC227" s="471">
        <v>19.264462809917354</v>
      </c>
      <c r="AD227" s="471">
        <v>0</v>
      </c>
      <c r="AE227" s="471">
        <v>0</v>
      </c>
      <c r="AF227" s="471">
        <v>111</v>
      </c>
      <c r="AG227" s="471">
        <v>0</v>
      </c>
      <c r="AH227" s="471">
        <v>0</v>
      </c>
      <c r="AI227" s="471">
        <v>0</v>
      </c>
      <c r="AJ227" s="471">
        <v>0</v>
      </c>
      <c r="AK227" s="471">
        <v>0</v>
      </c>
      <c r="AL227" s="471">
        <v>0</v>
      </c>
      <c r="AM227" s="471">
        <v>0</v>
      </c>
      <c r="AN227" s="471">
        <v>0</v>
      </c>
      <c r="AO227" s="471">
        <v>0</v>
      </c>
      <c r="AP227" s="471">
        <v>0</v>
      </c>
      <c r="AQ227" s="471">
        <v>0</v>
      </c>
      <c r="AR227" s="471">
        <v>0</v>
      </c>
      <c r="AS227" s="471">
        <v>0</v>
      </c>
      <c r="AT227" s="471">
        <v>0</v>
      </c>
      <c r="AU227" s="471">
        <v>0</v>
      </c>
      <c r="AV227" s="471">
        <v>0</v>
      </c>
      <c r="AW227" s="471">
        <v>0</v>
      </c>
      <c r="AX227" s="471">
        <v>0</v>
      </c>
      <c r="AY227" s="471">
        <v>0</v>
      </c>
      <c r="AZ227" s="471">
        <v>0.9173553719008265</v>
      </c>
      <c r="BA227" s="471">
        <v>35.478260869565183</v>
      </c>
      <c r="BB227" s="471">
        <v>41.021739130434746</v>
      </c>
      <c r="BC227" s="471">
        <v>0</v>
      </c>
      <c r="BD227" s="471">
        <v>0</v>
      </c>
      <c r="BE227" s="471">
        <v>0</v>
      </c>
      <c r="BF227" s="471">
        <v>0</v>
      </c>
      <c r="BG227" s="471">
        <v>0</v>
      </c>
      <c r="BH227" s="471">
        <v>0</v>
      </c>
      <c r="BI227" s="471">
        <v>0</v>
      </c>
      <c r="BJ227" s="471">
        <v>2.2486368715384599</v>
      </c>
      <c r="BK227" s="471">
        <v>0</v>
      </c>
      <c r="BL227" s="471">
        <v>1</v>
      </c>
      <c r="BM227" s="471">
        <v>1</v>
      </c>
      <c r="BN227" s="471">
        <v>0</v>
      </c>
      <c r="BO227" s="284"/>
      <c r="BP227" s="284"/>
      <c r="BQ227" s="284"/>
      <c r="BS227" s="471">
        <v>111</v>
      </c>
    </row>
    <row r="228" spans="1:71" ht="15" hidden="1" x14ac:dyDescent="0.25">
      <c r="A228" s="467">
        <v>514</v>
      </c>
      <c r="B228" s="467">
        <v>142562</v>
      </c>
      <c r="C228" s="467">
        <v>9353062</v>
      </c>
      <c r="D228" s="468" t="s">
        <v>1286</v>
      </c>
      <c r="E228" s="469" t="s">
        <v>40</v>
      </c>
      <c r="F228" s="470" t="s">
        <v>710</v>
      </c>
      <c r="G228" s="471">
        <v>1</v>
      </c>
      <c r="H228" s="471">
        <v>0</v>
      </c>
      <c r="I228" s="471">
        <v>0</v>
      </c>
      <c r="J228" s="471">
        <v>7</v>
      </c>
      <c r="K228" s="471">
        <v>0</v>
      </c>
      <c r="L228" s="471">
        <v>0</v>
      </c>
      <c r="M228" s="471">
        <v>0</v>
      </c>
      <c r="N228" s="471">
        <v>205</v>
      </c>
      <c r="O228" s="471">
        <v>205</v>
      </c>
      <c r="P228" s="471">
        <v>29</v>
      </c>
      <c r="Q228" s="471">
        <v>176</v>
      </c>
      <c r="R228" s="471">
        <v>0</v>
      </c>
      <c r="S228" s="471">
        <v>0</v>
      </c>
      <c r="T228" s="471">
        <v>0</v>
      </c>
      <c r="U228" s="471">
        <v>0</v>
      </c>
      <c r="V228" s="471">
        <v>0</v>
      </c>
      <c r="W228" s="471">
        <v>0</v>
      </c>
      <c r="X228" s="471">
        <v>0</v>
      </c>
      <c r="Y228" s="471">
        <v>0</v>
      </c>
      <c r="Z228" s="471">
        <v>205</v>
      </c>
      <c r="AA228" s="471">
        <v>29.285714285714285</v>
      </c>
      <c r="AB228" s="471">
        <v>24.999999999999975</v>
      </c>
      <c r="AC228" s="471">
        <v>24.999999999999975</v>
      </c>
      <c r="AD228" s="471">
        <v>0</v>
      </c>
      <c r="AE228" s="471">
        <v>0</v>
      </c>
      <c r="AF228" s="471">
        <v>205</v>
      </c>
      <c r="AG228" s="471">
        <v>0</v>
      </c>
      <c r="AH228" s="471">
        <v>0</v>
      </c>
      <c r="AI228" s="471">
        <v>0</v>
      </c>
      <c r="AJ228" s="471">
        <v>0</v>
      </c>
      <c r="AK228" s="471">
        <v>0</v>
      </c>
      <c r="AL228" s="471">
        <v>0</v>
      </c>
      <c r="AM228" s="471">
        <v>0</v>
      </c>
      <c r="AN228" s="471">
        <v>0</v>
      </c>
      <c r="AO228" s="471">
        <v>0</v>
      </c>
      <c r="AP228" s="471">
        <v>0</v>
      </c>
      <c r="AQ228" s="471">
        <v>0</v>
      </c>
      <c r="AR228" s="471">
        <v>0</v>
      </c>
      <c r="AS228" s="471">
        <v>0</v>
      </c>
      <c r="AT228" s="471">
        <v>0</v>
      </c>
      <c r="AU228" s="471">
        <v>0</v>
      </c>
      <c r="AV228" s="471">
        <v>0</v>
      </c>
      <c r="AW228" s="471">
        <v>0</v>
      </c>
      <c r="AX228" s="471">
        <v>0</v>
      </c>
      <c r="AY228" s="471">
        <v>0</v>
      </c>
      <c r="AZ228" s="471">
        <v>2.0197044334975369</v>
      </c>
      <c r="BA228" s="471">
        <v>58.666666666666607</v>
      </c>
      <c r="BB228" s="471">
        <v>68.333333333333258</v>
      </c>
      <c r="BC228" s="471">
        <v>0</v>
      </c>
      <c r="BD228" s="471">
        <v>0</v>
      </c>
      <c r="BE228" s="471">
        <v>0</v>
      </c>
      <c r="BF228" s="471">
        <v>0</v>
      </c>
      <c r="BG228" s="471">
        <v>0</v>
      </c>
      <c r="BH228" s="471">
        <v>0</v>
      </c>
      <c r="BI228" s="471">
        <v>0</v>
      </c>
      <c r="BJ228" s="471">
        <v>1.68802422644928</v>
      </c>
      <c r="BK228" s="471">
        <v>0</v>
      </c>
      <c r="BL228" s="471">
        <v>0</v>
      </c>
      <c r="BM228" s="471">
        <v>1</v>
      </c>
      <c r="BN228" s="471">
        <v>0</v>
      </c>
      <c r="BO228" s="284"/>
      <c r="BP228" s="284"/>
      <c r="BQ228" s="284"/>
      <c r="BS228" s="471">
        <v>205</v>
      </c>
    </row>
    <row r="229" spans="1:71" ht="15" hidden="1" x14ac:dyDescent="0.25">
      <c r="A229" s="467">
        <v>20</v>
      </c>
      <c r="B229" s="467">
        <v>146148</v>
      </c>
      <c r="C229" s="467">
        <v>9353081</v>
      </c>
      <c r="D229" s="468" t="s">
        <v>1424</v>
      </c>
      <c r="E229" s="469" t="s">
        <v>40</v>
      </c>
      <c r="F229" s="470" t="s">
        <v>710</v>
      </c>
      <c r="G229" s="471">
        <v>1</v>
      </c>
      <c r="H229" s="471">
        <v>0</v>
      </c>
      <c r="I229" s="471">
        <v>0</v>
      </c>
      <c r="J229" s="471">
        <v>7</v>
      </c>
      <c r="K229" s="471">
        <v>0</v>
      </c>
      <c r="L229" s="471">
        <v>0</v>
      </c>
      <c r="M229" s="471">
        <v>0</v>
      </c>
      <c r="N229" s="471">
        <v>44</v>
      </c>
      <c r="O229" s="471">
        <v>44</v>
      </c>
      <c r="P229" s="471">
        <v>11</v>
      </c>
      <c r="Q229" s="471">
        <v>33</v>
      </c>
      <c r="R229" s="471">
        <v>0</v>
      </c>
      <c r="S229" s="471">
        <v>0</v>
      </c>
      <c r="T229" s="471">
        <v>0</v>
      </c>
      <c r="U229" s="471">
        <v>0</v>
      </c>
      <c r="V229" s="471">
        <v>0</v>
      </c>
      <c r="W229" s="471">
        <v>0</v>
      </c>
      <c r="X229" s="471">
        <v>0</v>
      </c>
      <c r="Y229" s="471">
        <v>0</v>
      </c>
      <c r="Z229" s="471">
        <v>44</v>
      </c>
      <c r="AA229" s="471">
        <v>6.2857142857142856</v>
      </c>
      <c r="AB229" s="471">
        <v>5.999999999999984</v>
      </c>
      <c r="AC229" s="471">
        <v>7.8222222222222229</v>
      </c>
      <c r="AD229" s="471">
        <v>0</v>
      </c>
      <c r="AE229" s="471">
        <v>0</v>
      </c>
      <c r="AF229" s="471">
        <v>42.000000000000021</v>
      </c>
      <c r="AG229" s="471">
        <v>0</v>
      </c>
      <c r="AH229" s="471">
        <v>0.99999999999999878</v>
      </c>
      <c r="AI229" s="471">
        <v>0</v>
      </c>
      <c r="AJ229" s="471">
        <v>0.99999999999999878</v>
      </c>
      <c r="AK229" s="471">
        <v>0</v>
      </c>
      <c r="AL229" s="471">
        <v>0</v>
      </c>
      <c r="AM229" s="471">
        <v>0</v>
      </c>
      <c r="AN229" s="471">
        <v>0</v>
      </c>
      <c r="AO229" s="471">
        <v>0</v>
      </c>
      <c r="AP229" s="471">
        <v>0</v>
      </c>
      <c r="AQ229" s="471">
        <v>0</v>
      </c>
      <c r="AR229" s="471">
        <v>0</v>
      </c>
      <c r="AS229" s="471">
        <v>0</v>
      </c>
      <c r="AT229" s="471">
        <v>0</v>
      </c>
      <c r="AU229" s="471">
        <v>0</v>
      </c>
      <c r="AV229" s="471">
        <v>0</v>
      </c>
      <c r="AW229" s="471">
        <v>0</v>
      </c>
      <c r="AX229" s="471">
        <v>0</v>
      </c>
      <c r="AY229" s="471">
        <v>0</v>
      </c>
      <c r="AZ229" s="471">
        <v>0</v>
      </c>
      <c r="BA229" s="471">
        <v>10.999999999999988</v>
      </c>
      <c r="BB229" s="471">
        <v>14.666666666666652</v>
      </c>
      <c r="BC229" s="471">
        <v>0</v>
      </c>
      <c r="BD229" s="471">
        <v>0</v>
      </c>
      <c r="BE229" s="471">
        <v>0</v>
      </c>
      <c r="BF229" s="471">
        <v>0</v>
      </c>
      <c r="BG229" s="471">
        <v>0</v>
      </c>
      <c r="BH229" s="471">
        <v>4.6000000000000201</v>
      </c>
      <c r="BI229" s="471">
        <v>0</v>
      </c>
      <c r="BJ229" s="471">
        <v>2.32068123333333</v>
      </c>
      <c r="BK229" s="471">
        <v>0</v>
      </c>
      <c r="BL229" s="471">
        <v>1</v>
      </c>
      <c r="BM229" s="471">
        <v>1</v>
      </c>
      <c r="BN229" s="471">
        <v>0</v>
      </c>
      <c r="BO229" s="284"/>
      <c r="BP229" s="284"/>
      <c r="BQ229" s="284"/>
      <c r="BS229" s="471">
        <v>44</v>
      </c>
    </row>
    <row r="230" spans="1:71" ht="15" hidden="1" x14ac:dyDescent="0.25">
      <c r="A230" s="467">
        <v>26</v>
      </c>
      <c r="B230" s="467">
        <v>146234</v>
      </c>
      <c r="C230" s="467">
        <v>9353084</v>
      </c>
      <c r="D230" s="468" t="s">
        <v>1425</v>
      </c>
      <c r="E230" s="469" t="s">
        <v>40</v>
      </c>
      <c r="F230" s="470" t="s">
        <v>710</v>
      </c>
      <c r="G230" s="471">
        <v>1</v>
      </c>
      <c r="H230" s="471">
        <v>0</v>
      </c>
      <c r="I230" s="471">
        <v>0</v>
      </c>
      <c r="J230" s="471">
        <v>7</v>
      </c>
      <c r="K230" s="471">
        <v>0</v>
      </c>
      <c r="L230" s="471">
        <v>0</v>
      </c>
      <c r="M230" s="471">
        <v>0</v>
      </c>
      <c r="N230" s="471">
        <v>62</v>
      </c>
      <c r="O230" s="471">
        <v>62</v>
      </c>
      <c r="P230" s="471">
        <v>13</v>
      </c>
      <c r="Q230" s="471">
        <v>49</v>
      </c>
      <c r="R230" s="471">
        <v>0</v>
      </c>
      <c r="S230" s="471">
        <v>0</v>
      </c>
      <c r="T230" s="471">
        <v>0</v>
      </c>
      <c r="U230" s="471">
        <v>0</v>
      </c>
      <c r="V230" s="471">
        <v>0</v>
      </c>
      <c r="W230" s="471">
        <v>0</v>
      </c>
      <c r="X230" s="471">
        <v>0</v>
      </c>
      <c r="Y230" s="471">
        <v>0</v>
      </c>
      <c r="Z230" s="471">
        <v>62</v>
      </c>
      <c r="AA230" s="471">
        <v>8.8571428571428577</v>
      </c>
      <c r="AB230" s="471">
        <v>6</v>
      </c>
      <c r="AC230" s="471">
        <v>24.16949152542373</v>
      </c>
      <c r="AD230" s="471">
        <v>0</v>
      </c>
      <c r="AE230" s="471">
        <v>0</v>
      </c>
      <c r="AF230" s="471">
        <v>62</v>
      </c>
      <c r="AG230" s="471">
        <v>0</v>
      </c>
      <c r="AH230" s="471">
        <v>0</v>
      </c>
      <c r="AI230" s="471">
        <v>0</v>
      </c>
      <c r="AJ230" s="471">
        <v>0</v>
      </c>
      <c r="AK230" s="471">
        <v>0</v>
      </c>
      <c r="AL230" s="471">
        <v>0</v>
      </c>
      <c r="AM230" s="471">
        <v>0</v>
      </c>
      <c r="AN230" s="471">
        <v>0</v>
      </c>
      <c r="AO230" s="471">
        <v>0</v>
      </c>
      <c r="AP230" s="471">
        <v>0</v>
      </c>
      <c r="AQ230" s="471">
        <v>0</v>
      </c>
      <c r="AR230" s="471">
        <v>0</v>
      </c>
      <c r="AS230" s="471">
        <v>0</v>
      </c>
      <c r="AT230" s="471">
        <v>0</v>
      </c>
      <c r="AU230" s="471">
        <v>0</v>
      </c>
      <c r="AV230" s="471">
        <v>0</v>
      </c>
      <c r="AW230" s="471">
        <v>0</v>
      </c>
      <c r="AX230" s="471">
        <v>0</v>
      </c>
      <c r="AY230" s="471">
        <v>0</v>
      </c>
      <c r="AZ230" s="471">
        <v>0</v>
      </c>
      <c r="BA230" s="471">
        <v>22.272727272727295</v>
      </c>
      <c r="BB230" s="471">
        <v>28.181818181818208</v>
      </c>
      <c r="BC230" s="471">
        <v>0</v>
      </c>
      <c r="BD230" s="471">
        <v>0</v>
      </c>
      <c r="BE230" s="471">
        <v>0</v>
      </c>
      <c r="BF230" s="471">
        <v>0</v>
      </c>
      <c r="BG230" s="471">
        <v>0</v>
      </c>
      <c r="BH230" s="471">
        <v>3.7999999999999892</v>
      </c>
      <c r="BI230" s="471">
        <v>0</v>
      </c>
      <c r="BJ230" s="471">
        <v>2.40873077123288</v>
      </c>
      <c r="BK230" s="471">
        <v>0</v>
      </c>
      <c r="BL230" s="471">
        <v>1</v>
      </c>
      <c r="BM230" s="471">
        <v>1</v>
      </c>
      <c r="BN230" s="471">
        <v>0</v>
      </c>
      <c r="BO230" s="284"/>
      <c r="BP230" s="284"/>
      <c r="BQ230" s="284"/>
      <c r="BS230" s="471">
        <v>62</v>
      </c>
    </row>
    <row r="231" spans="1:71" ht="15" hidden="1" x14ac:dyDescent="0.25">
      <c r="A231" s="467">
        <v>36</v>
      </c>
      <c r="B231" s="467">
        <v>145696</v>
      </c>
      <c r="C231" s="467">
        <v>9353089</v>
      </c>
      <c r="D231" s="468" t="s">
        <v>1426</v>
      </c>
      <c r="E231" s="469" t="s">
        <v>40</v>
      </c>
      <c r="F231" s="470" t="s">
        <v>710</v>
      </c>
      <c r="G231" s="471">
        <v>1</v>
      </c>
      <c r="H231" s="471">
        <v>0</v>
      </c>
      <c r="I231" s="471">
        <v>0</v>
      </c>
      <c r="J231" s="471">
        <v>7</v>
      </c>
      <c r="K231" s="471">
        <v>0</v>
      </c>
      <c r="L231" s="471">
        <v>0</v>
      </c>
      <c r="M231" s="471">
        <v>0</v>
      </c>
      <c r="N231" s="471">
        <v>131</v>
      </c>
      <c r="O231" s="471">
        <v>131</v>
      </c>
      <c r="P231" s="471">
        <v>18</v>
      </c>
      <c r="Q231" s="471">
        <v>113</v>
      </c>
      <c r="R231" s="471">
        <v>0</v>
      </c>
      <c r="S231" s="471">
        <v>0</v>
      </c>
      <c r="T231" s="471">
        <v>0</v>
      </c>
      <c r="U231" s="471">
        <v>0</v>
      </c>
      <c r="V231" s="471">
        <v>0</v>
      </c>
      <c r="W231" s="471">
        <v>0</v>
      </c>
      <c r="X231" s="471">
        <v>0</v>
      </c>
      <c r="Y231" s="471">
        <v>0</v>
      </c>
      <c r="Z231" s="471">
        <v>131</v>
      </c>
      <c r="AA231" s="471">
        <v>18.714285714285715</v>
      </c>
      <c r="AB231" s="471">
        <v>4.9999999999999982</v>
      </c>
      <c r="AC231" s="471">
        <v>14.910569105691057</v>
      </c>
      <c r="AD231" s="471">
        <v>0</v>
      </c>
      <c r="AE231" s="471">
        <v>0</v>
      </c>
      <c r="AF231" s="471">
        <v>131</v>
      </c>
      <c r="AG231" s="471">
        <v>0</v>
      </c>
      <c r="AH231" s="471">
        <v>0</v>
      </c>
      <c r="AI231" s="471">
        <v>0</v>
      </c>
      <c r="AJ231" s="471">
        <v>0</v>
      </c>
      <c r="AK231" s="471">
        <v>0</v>
      </c>
      <c r="AL231" s="471">
        <v>0</v>
      </c>
      <c r="AM231" s="471">
        <v>0</v>
      </c>
      <c r="AN231" s="471">
        <v>0</v>
      </c>
      <c r="AO231" s="471">
        <v>0</v>
      </c>
      <c r="AP231" s="471">
        <v>0</v>
      </c>
      <c r="AQ231" s="471">
        <v>0</v>
      </c>
      <c r="AR231" s="471">
        <v>0</v>
      </c>
      <c r="AS231" s="471">
        <v>0</v>
      </c>
      <c r="AT231" s="471">
        <v>0</v>
      </c>
      <c r="AU231" s="471">
        <v>0</v>
      </c>
      <c r="AV231" s="471">
        <v>2.318584070796462</v>
      </c>
      <c r="AW231" s="471">
        <v>0</v>
      </c>
      <c r="AX231" s="471">
        <v>0</v>
      </c>
      <c r="AY231" s="471">
        <v>0</v>
      </c>
      <c r="AZ231" s="471">
        <v>3.1951219512195124</v>
      </c>
      <c r="BA231" s="471">
        <v>38.684684684684647</v>
      </c>
      <c r="BB231" s="471">
        <v>44.846846846846802</v>
      </c>
      <c r="BC231" s="471">
        <v>0</v>
      </c>
      <c r="BD231" s="471">
        <v>0</v>
      </c>
      <c r="BE231" s="471">
        <v>0</v>
      </c>
      <c r="BF231" s="471">
        <v>0</v>
      </c>
      <c r="BG231" s="471">
        <v>0</v>
      </c>
      <c r="BH231" s="471">
        <v>0</v>
      </c>
      <c r="BI231" s="471">
        <v>0</v>
      </c>
      <c r="BJ231" s="471">
        <v>2.6047723264150902</v>
      </c>
      <c r="BK231" s="471">
        <v>0</v>
      </c>
      <c r="BL231" s="471">
        <v>1</v>
      </c>
      <c r="BM231" s="471">
        <v>1</v>
      </c>
      <c r="BN231" s="471">
        <v>0</v>
      </c>
      <c r="BO231" s="284"/>
      <c r="BP231" s="284"/>
      <c r="BQ231" s="284"/>
      <c r="BS231" s="471">
        <v>131</v>
      </c>
    </row>
    <row r="232" spans="1:71" ht="15" hidden="1" x14ac:dyDescent="0.25">
      <c r="A232" s="467">
        <v>449</v>
      </c>
      <c r="B232" s="467">
        <v>146175</v>
      </c>
      <c r="C232" s="467">
        <v>9353091</v>
      </c>
      <c r="D232" s="468" t="s">
        <v>1427</v>
      </c>
      <c r="E232" s="469" t="s">
        <v>40</v>
      </c>
      <c r="F232" s="470" t="s">
        <v>710</v>
      </c>
      <c r="G232" s="471">
        <v>1</v>
      </c>
      <c r="H232" s="471">
        <v>0</v>
      </c>
      <c r="I232" s="471">
        <v>0</v>
      </c>
      <c r="J232" s="471">
        <v>7</v>
      </c>
      <c r="K232" s="471">
        <v>0</v>
      </c>
      <c r="L232" s="471">
        <v>0</v>
      </c>
      <c r="M232" s="471">
        <v>0</v>
      </c>
      <c r="N232" s="471">
        <v>86</v>
      </c>
      <c r="O232" s="471">
        <v>86</v>
      </c>
      <c r="P232" s="471">
        <v>11</v>
      </c>
      <c r="Q232" s="471">
        <v>75</v>
      </c>
      <c r="R232" s="471">
        <v>0</v>
      </c>
      <c r="S232" s="471">
        <v>0</v>
      </c>
      <c r="T232" s="471">
        <v>0</v>
      </c>
      <c r="U232" s="471">
        <v>0</v>
      </c>
      <c r="V232" s="471">
        <v>0</v>
      </c>
      <c r="W232" s="471">
        <v>0</v>
      </c>
      <c r="X232" s="471">
        <v>0</v>
      </c>
      <c r="Y232" s="471">
        <v>0</v>
      </c>
      <c r="Z232" s="471">
        <v>86</v>
      </c>
      <c r="AA232" s="471">
        <v>12.285714285714286</v>
      </c>
      <c r="AB232" s="471">
        <v>16.000000000000004</v>
      </c>
      <c r="AC232" s="471">
        <v>19.236842105263158</v>
      </c>
      <c r="AD232" s="471">
        <v>0</v>
      </c>
      <c r="AE232" s="471">
        <v>0</v>
      </c>
      <c r="AF232" s="471">
        <v>85.000000000000014</v>
      </c>
      <c r="AG232" s="471">
        <v>1.0000000000000011</v>
      </c>
      <c r="AH232" s="471">
        <v>0</v>
      </c>
      <c r="AI232" s="471">
        <v>0</v>
      </c>
      <c r="AJ232" s="471">
        <v>0</v>
      </c>
      <c r="AK232" s="471">
        <v>0</v>
      </c>
      <c r="AL232" s="471">
        <v>0</v>
      </c>
      <c r="AM232" s="471">
        <v>0</v>
      </c>
      <c r="AN232" s="471">
        <v>0</v>
      </c>
      <c r="AO232" s="471">
        <v>0</v>
      </c>
      <c r="AP232" s="471">
        <v>0</v>
      </c>
      <c r="AQ232" s="471">
        <v>0</v>
      </c>
      <c r="AR232" s="471">
        <v>0</v>
      </c>
      <c r="AS232" s="471">
        <v>0</v>
      </c>
      <c r="AT232" s="471">
        <v>0</v>
      </c>
      <c r="AU232" s="471">
        <v>0</v>
      </c>
      <c r="AV232" s="471">
        <v>0</v>
      </c>
      <c r="AW232" s="471">
        <v>0</v>
      </c>
      <c r="AX232" s="471">
        <v>0</v>
      </c>
      <c r="AY232" s="471">
        <v>0</v>
      </c>
      <c r="AZ232" s="471">
        <v>0</v>
      </c>
      <c r="BA232" s="471">
        <v>34.85915492957745</v>
      </c>
      <c r="BB232" s="471">
        <v>39.971830985915474</v>
      </c>
      <c r="BC232" s="471">
        <v>0</v>
      </c>
      <c r="BD232" s="471">
        <v>0</v>
      </c>
      <c r="BE232" s="471">
        <v>0</v>
      </c>
      <c r="BF232" s="471">
        <v>0</v>
      </c>
      <c r="BG232" s="471">
        <v>0</v>
      </c>
      <c r="BH232" s="471">
        <v>8.3999999999999844</v>
      </c>
      <c r="BI232" s="471">
        <v>0</v>
      </c>
      <c r="BJ232" s="471">
        <v>1.7607436596638699</v>
      </c>
      <c r="BK232" s="471">
        <v>0</v>
      </c>
      <c r="BL232" s="471">
        <v>0</v>
      </c>
      <c r="BM232" s="471">
        <v>1</v>
      </c>
      <c r="BN232" s="471">
        <v>0</v>
      </c>
      <c r="BO232" s="284"/>
      <c r="BP232" s="284"/>
      <c r="BQ232" s="284"/>
      <c r="BS232" s="471">
        <v>86</v>
      </c>
    </row>
    <row r="233" spans="1:71" ht="15" hidden="1" x14ac:dyDescent="0.25">
      <c r="A233" s="467">
        <v>243</v>
      </c>
      <c r="B233" s="467">
        <v>145539</v>
      </c>
      <c r="C233" s="467">
        <v>9353092</v>
      </c>
      <c r="D233" s="468" t="s">
        <v>1428</v>
      </c>
      <c r="E233" s="469" t="s">
        <v>40</v>
      </c>
      <c r="F233" s="470" t="s">
        <v>710</v>
      </c>
      <c r="G233" s="471">
        <v>1</v>
      </c>
      <c r="H233" s="471">
        <v>0</v>
      </c>
      <c r="I233" s="471">
        <v>0</v>
      </c>
      <c r="J233" s="471">
        <v>7</v>
      </c>
      <c r="K233" s="471">
        <v>0</v>
      </c>
      <c r="L233" s="471">
        <v>0</v>
      </c>
      <c r="M233" s="471">
        <v>0</v>
      </c>
      <c r="N233" s="471">
        <v>95</v>
      </c>
      <c r="O233" s="471">
        <v>95</v>
      </c>
      <c r="P233" s="471">
        <v>12</v>
      </c>
      <c r="Q233" s="471">
        <v>83</v>
      </c>
      <c r="R233" s="471">
        <v>0</v>
      </c>
      <c r="S233" s="471">
        <v>0</v>
      </c>
      <c r="T233" s="471">
        <v>0</v>
      </c>
      <c r="U233" s="471">
        <v>0</v>
      </c>
      <c r="V233" s="471">
        <v>0</v>
      </c>
      <c r="W233" s="471">
        <v>0</v>
      </c>
      <c r="X233" s="471">
        <v>0</v>
      </c>
      <c r="Y233" s="471">
        <v>0</v>
      </c>
      <c r="Z233" s="471">
        <v>95</v>
      </c>
      <c r="AA233" s="471">
        <v>13.571428571428571</v>
      </c>
      <c r="AB233" s="471">
        <v>2.0000000000000031</v>
      </c>
      <c r="AC233" s="471">
        <v>2.087912087912088</v>
      </c>
      <c r="AD233" s="471">
        <v>0</v>
      </c>
      <c r="AE233" s="471">
        <v>0</v>
      </c>
      <c r="AF233" s="471">
        <v>86.000000000000014</v>
      </c>
      <c r="AG233" s="471">
        <v>2.0000000000000031</v>
      </c>
      <c r="AH233" s="471">
        <v>3.9999999999999964</v>
      </c>
      <c r="AI233" s="471">
        <v>2.0000000000000031</v>
      </c>
      <c r="AJ233" s="471">
        <v>0</v>
      </c>
      <c r="AK233" s="471">
        <v>1.0000000000000016</v>
      </c>
      <c r="AL233" s="471">
        <v>0</v>
      </c>
      <c r="AM233" s="471">
        <v>0</v>
      </c>
      <c r="AN233" s="471">
        <v>0</v>
      </c>
      <c r="AO233" s="471">
        <v>0</v>
      </c>
      <c r="AP233" s="471">
        <v>0</v>
      </c>
      <c r="AQ233" s="471">
        <v>0</v>
      </c>
      <c r="AR233" s="471">
        <v>0</v>
      </c>
      <c r="AS233" s="471">
        <v>0</v>
      </c>
      <c r="AT233" s="471">
        <v>1.1445783132530085</v>
      </c>
      <c r="AU233" s="471">
        <v>1.1445783132530085</v>
      </c>
      <c r="AV233" s="471">
        <v>1.1445783132530085</v>
      </c>
      <c r="AW233" s="471">
        <v>0</v>
      </c>
      <c r="AX233" s="471">
        <v>0</v>
      </c>
      <c r="AY233" s="471">
        <v>0</v>
      </c>
      <c r="AZ233" s="471">
        <v>0</v>
      </c>
      <c r="BA233" s="471">
        <v>16.195121951219498</v>
      </c>
      <c r="BB233" s="471">
        <v>18.536585365853643</v>
      </c>
      <c r="BC233" s="471">
        <v>0</v>
      </c>
      <c r="BD233" s="471">
        <v>0</v>
      </c>
      <c r="BE233" s="471">
        <v>0</v>
      </c>
      <c r="BF233" s="471">
        <v>0</v>
      </c>
      <c r="BG233" s="471">
        <v>0</v>
      </c>
      <c r="BH233" s="471">
        <v>0</v>
      </c>
      <c r="BI233" s="471">
        <v>0</v>
      </c>
      <c r="BJ233" s="471">
        <v>2.03028562236842</v>
      </c>
      <c r="BK233" s="471">
        <v>0</v>
      </c>
      <c r="BL233" s="471">
        <v>1</v>
      </c>
      <c r="BM233" s="471">
        <v>1</v>
      </c>
      <c r="BN233" s="471">
        <v>0</v>
      </c>
      <c r="BO233" s="284"/>
      <c r="BP233" s="284"/>
      <c r="BQ233" s="284"/>
      <c r="BS233" s="471">
        <v>95</v>
      </c>
    </row>
    <row r="234" spans="1:71" ht="15" hidden="1" x14ac:dyDescent="0.25">
      <c r="A234" s="467">
        <v>80</v>
      </c>
      <c r="B234" s="467">
        <v>143807</v>
      </c>
      <c r="C234" s="467">
        <v>9353096</v>
      </c>
      <c r="D234" s="468" t="s">
        <v>1429</v>
      </c>
      <c r="E234" s="469" t="s">
        <v>40</v>
      </c>
      <c r="F234" s="470" t="s">
        <v>710</v>
      </c>
      <c r="G234" s="471">
        <v>1</v>
      </c>
      <c r="H234" s="471">
        <v>0</v>
      </c>
      <c r="I234" s="471">
        <v>0</v>
      </c>
      <c r="J234" s="471">
        <v>7</v>
      </c>
      <c r="K234" s="471">
        <v>0</v>
      </c>
      <c r="L234" s="471">
        <v>0</v>
      </c>
      <c r="M234" s="471">
        <v>0</v>
      </c>
      <c r="N234" s="471">
        <v>178</v>
      </c>
      <c r="O234" s="471">
        <v>178</v>
      </c>
      <c r="P234" s="471">
        <v>23</v>
      </c>
      <c r="Q234" s="471">
        <v>155</v>
      </c>
      <c r="R234" s="471">
        <v>0</v>
      </c>
      <c r="S234" s="471">
        <v>0</v>
      </c>
      <c r="T234" s="471">
        <v>0</v>
      </c>
      <c r="U234" s="471">
        <v>0</v>
      </c>
      <c r="V234" s="471">
        <v>0</v>
      </c>
      <c r="W234" s="471">
        <v>0</v>
      </c>
      <c r="X234" s="471">
        <v>0</v>
      </c>
      <c r="Y234" s="471">
        <v>0</v>
      </c>
      <c r="Z234" s="471">
        <v>178</v>
      </c>
      <c r="AA234" s="471">
        <v>25.428571428571427</v>
      </c>
      <c r="AB234" s="471">
        <v>6.9999999999999973</v>
      </c>
      <c r="AC234" s="471">
        <v>9.8342541436464082</v>
      </c>
      <c r="AD234" s="471">
        <v>0</v>
      </c>
      <c r="AE234" s="471">
        <v>0</v>
      </c>
      <c r="AF234" s="471">
        <v>173.00000000000009</v>
      </c>
      <c r="AG234" s="471">
        <v>2.0000000000000044</v>
      </c>
      <c r="AH234" s="471">
        <v>0</v>
      </c>
      <c r="AI234" s="471">
        <v>3.0000000000000067</v>
      </c>
      <c r="AJ234" s="471">
        <v>0</v>
      </c>
      <c r="AK234" s="471">
        <v>0</v>
      </c>
      <c r="AL234" s="471">
        <v>0</v>
      </c>
      <c r="AM234" s="471">
        <v>0</v>
      </c>
      <c r="AN234" s="471">
        <v>0</v>
      </c>
      <c r="AO234" s="471">
        <v>0</v>
      </c>
      <c r="AP234" s="471">
        <v>0</v>
      </c>
      <c r="AQ234" s="471">
        <v>0</v>
      </c>
      <c r="AR234" s="471">
        <v>0</v>
      </c>
      <c r="AS234" s="471">
        <v>0</v>
      </c>
      <c r="AT234" s="471">
        <v>0</v>
      </c>
      <c r="AU234" s="471">
        <v>0</v>
      </c>
      <c r="AV234" s="471">
        <v>0</v>
      </c>
      <c r="AW234" s="471">
        <v>0</v>
      </c>
      <c r="AX234" s="471">
        <v>0</v>
      </c>
      <c r="AY234" s="471">
        <v>0</v>
      </c>
      <c r="AZ234" s="471">
        <v>0.98342541436464082</v>
      </c>
      <c r="BA234" s="471">
        <v>38.233333333333384</v>
      </c>
      <c r="BB234" s="471">
        <v>43.90666666666673</v>
      </c>
      <c r="BC234" s="471">
        <v>0</v>
      </c>
      <c r="BD234" s="471">
        <v>0</v>
      </c>
      <c r="BE234" s="471">
        <v>0</v>
      </c>
      <c r="BF234" s="471">
        <v>0</v>
      </c>
      <c r="BG234" s="471">
        <v>0</v>
      </c>
      <c r="BH234" s="471">
        <v>0</v>
      </c>
      <c r="BI234" s="471">
        <v>0</v>
      </c>
      <c r="BJ234" s="471">
        <v>1.86398841685393</v>
      </c>
      <c r="BK234" s="471">
        <v>0</v>
      </c>
      <c r="BL234" s="471">
        <v>0</v>
      </c>
      <c r="BM234" s="471">
        <v>1</v>
      </c>
      <c r="BN234" s="471">
        <v>0</v>
      </c>
      <c r="BO234" s="284"/>
      <c r="BP234" s="284"/>
      <c r="BQ234" s="284"/>
      <c r="BS234" s="471">
        <v>178</v>
      </c>
    </row>
    <row r="235" spans="1:71" ht="15" hidden="1" x14ac:dyDescent="0.25">
      <c r="A235" s="467">
        <v>316</v>
      </c>
      <c r="B235" s="467">
        <v>142994</v>
      </c>
      <c r="C235" s="467">
        <v>9353097</v>
      </c>
      <c r="D235" s="468" t="s">
        <v>513</v>
      </c>
      <c r="E235" s="469" t="s">
        <v>40</v>
      </c>
      <c r="F235" s="470" t="s">
        <v>710</v>
      </c>
      <c r="G235" s="471">
        <v>1</v>
      </c>
      <c r="H235" s="471">
        <v>0</v>
      </c>
      <c r="I235" s="471">
        <v>0</v>
      </c>
      <c r="J235" s="471">
        <v>7</v>
      </c>
      <c r="K235" s="471">
        <v>0</v>
      </c>
      <c r="L235" s="471">
        <v>0</v>
      </c>
      <c r="M235" s="471">
        <v>0</v>
      </c>
      <c r="N235" s="471">
        <v>99</v>
      </c>
      <c r="O235" s="471">
        <v>99</v>
      </c>
      <c r="P235" s="471">
        <v>14</v>
      </c>
      <c r="Q235" s="471">
        <v>85</v>
      </c>
      <c r="R235" s="471">
        <v>0</v>
      </c>
      <c r="S235" s="471">
        <v>0</v>
      </c>
      <c r="T235" s="471">
        <v>0</v>
      </c>
      <c r="U235" s="471">
        <v>0</v>
      </c>
      <c r="V235" s="471">
        <v>0</v>
      </c>
      <c r="W235" s="471">
        <v>0</v>
      </c>
      <c r="X235" s="471">
        <v>0</v>
      </c>
      <c r="Y235" s="471">
        <v>0</v>
      </c>
      <c r="Z235" s="471">
        <v>99</v>
      </c>
      <c r="AA235" s="471">
        <v>14.142857142857142</v>
      </c>
      <c r="AB235" s="471">
        <v>2.9999999999999996</v>
      </c>
      <c r="AC235" s="471">
        <v>7.144329896907216</v>
      </c>
      <c r="AD235" s="471">
        <v>0</v>
      </c>
      <c r="AE235" s="471">
        <v>0</v>
      </c>
      <c r="AF235" s="471">
        <v>76.000000000000028</v>
      </c>
      <c r="AG235" s="471">
        <v>8.9999999999999982</v>
      </c>
      <c r="AH235" s="471">
        <v>9.9999999999999982</v>
      </c>
      <c r="AI235" s="471">
        <v>2.9999999999999996</v>
      </c>
      <c r="AJ235" s="471">
        <v>0.99999999999999989</v>
      </c>
      <c r="AK235" s="471">
        <v>0</v>
      </c>
      <c r="AL235" s="471">
        <v>0</v>
      </c>
      <c r="AM235" s="471">
        <v>0</v>
      </c>
      <c r="AN235" s="471">
        <v>0</v>
      </c>
      <c r="AO235" s="471">
        <v>0</v>
      </c>
      <c r="AP235" s="471">
        <v>0</v>
      </c>
      <c r="AQ235" s="471">
        <v>0</v>
      </c>
      <c r="AR235" s="471">
        <v>0</v>
      </c>
      <c r="AS235" s="471">
        <v>0</v>
      </c>
      <c r="AT235" s="471">
        <v>0</v>
      </c>
      <c r="AU235" s="471">
        <v>0</v>
      </c>
      <c r="AV235" s="471">
        <v>1.164705882352937</v>
      </c>
      <c r="AW235" s="471">
        <v>0</v>
      </c>
      <c r="AX235" s="471">
        <v>0</v>
      </c>
      <c r="AY235" s="471">
        <v>0</v>
      </c>
      <c r="AZ235" s="471">
        <v>0</v>
      </c>
      <c r="BA235" s="471">
        <v>12.43902439024389</v>
      </c>
      <c r="BB235" s="471">
        <v>14.487804878048767</v>
      </c>
      <c r="BC235" s="471">
        <v>0</v>
      </c>
      <c r="BD235" s="471">
        <v>0</v>
      </c>
      <c r="BE235" s="471">
        <v>0</v>
      </c>
      <c r="BF235" s="471">
        <v>0</v>
      </c>
      <c r="BG235" s="471">
        <v>0</v>
      </c>
      <c r="BH235" s="471">
        <v>0</v>
      </c>
      <c r="BI235" s="471">
        <v>0</v>
      </c>
      <c r="BJ235" s="471">
        <v>1.75252741206897</v>
      </c>
      <c r="BK235" s="471">
        <v>0</v>
      </c>
      <c r="BL235" s="471">
        <v>0</v>
      </c>
      <c r="BM235" s="471">
        <v>1</v>
      </c>
      <c r="BN235" s="471">
        <v>0</v>
      </c>
      <c r="BO235" s="284"/>
      <c r="BP235" s="284"/>
      <c r="BQ235" s="284"/>
      <c r="BS235" s="471">
        <v>99</v>
      </c>
    </row>
    <row r="236" spans="1:71" ht="15" hidden="1" x14ac:dyDescent="0.25">
      <c r="A236" s="467">
        <v>489</v>
      </c>
      <c r="B236" s="467">
        <v>143070</v>
      </c>
      <c r="C236" s="467">
        <v>9353098</v>
      </c>
      <c r="D236" s="468" t="s">
        <v>1430</v>
      </c>
      <c r="E236" s="469" t="s">
        <v>40</v>
      </c>
      <c r="F236" s="470" t="s">
        <v>710</v>
      </c>
      <c r="G236" s="471">
        <v>1</v>
      </c>
      <c r="H236" s="471">
        <v>0</v>
      </c>
      <c r="I236" s="471">
        <v>0</v>
      </c>
      <c r="J236" s="471">
        <v>7</v>
      </c>
      <c r="K236" s="471">
        <v>0</v>
      </c>
      <c r="L236" s="471">
        <v>0</v>
      </c>
      <c r="M236" s="471">
        <v>0</v>
      </c>
      <c r="N236" s="471">
        <v>89</v>
      </c>
      <c r="O236" s="471">
        <v>89</v>
      </c>
      <c r="P236" s="471">
        <v>14</v>
      </c>
      <c r="Q236" s="471">
        <v>75</v>
      </c>
      <c r="R236" s="471">
        <v>0</v>
      </c>
      <c r="S236" s="471">
        <v>0</v>
      </c>
      <c r="T236" s="471">
        <v>0</v>
      </c>
      <c r="U236" s="471">
        <v>0</v>
      </c>
      <c r="V236" s="471">
        <v>0</v>
      </c>
      <c r="W236" s="471">
        <v>0</v>
      </c>
      <c r="X236" s="471">
        <v>0</v>
      </c>
      <c r="Y236" s="471">
        <v>0</v>
      </c>
      <c r="Z236" s="471">
        <v>89</v>
      </c>
      <c r="AA236" s="471">
        <v>12.714285714285714</v>
      </c>
      <c r="AB236" s="471">
        <v>8</v>
      </c>
      <c r="AC236" s="471">
        <v>8.5783132530120483</v>
      </c>
      <c r="AD236" s="471">
        <v>0</v>
      </c>
      <c r="AE236" s="471">
        <v>0</v>
      </c>
      <c r="AF236" s="471">
        <v>83.999999999999986</v>
      </c>
      <c r="AG236" s="471">
        <v>2.0000000000000044</v>
      </c>
      <c r="AH236" s="471">
        <v>1.0000000000000022</v>
      </c>
      <c r="AI236" s="471">
        <v>2.0000000000000044</v>
      </c>
      <c r="AJ236" s="471">
        <v>0</v>
      </c>
      <c r="AK236" s="471">
        <v>0</v>
      </c>
      <c r="AL236" s="471">
        <v>0</v>
      </c>
      <c r="AM236" s="471">
        <v>0</v>
      </c>
      <c r="AN236" s="471">
        <v>0</v>
      </c>
      <c r="AO236" s="471">
        <v>0</v>
      </c>
      <c r="AP236" s="471">
        <v>0</v>
      </c>
      <c r="AQ236" s="471">
        <v>0</v>
      </c>
      <c r="AR236" s="471">
        <v>0</v>
      </c>
      <c r="AS236" s="471">
        <v>0</v>
      </c>
      <c r="AT236" s="471">
        <v>0</v>
      </c>
      <c r="AU236" s="471">
        <v>0</v>
      </c>
      <c r="AV236" s="471">
        <v>0</v>
      </c>
      <c r="AW236" s="471">
        <v>0</v>
      </c>
      <c r="AX236" s="471">
        <v>0</v>
      </c>
      <c r="AY236" s="471">
        <v>0</v>
      </c>
      <c r="AZ236" s="471">
        <v>0</v>
      </c>
      <c r="BA236" s="471">
        <v>29.000000000000025</v>
      </c>
      <c r="BB236" s="471">
        <v>34.413333333333362</v>
      </c>
      <c r="BC236" s="471">
        <v>0</v>
      </c>
      <c r="BD236" s="471">
        <v>0</v>
      </c>
      <c r="BE236" s="471">
        <v>0</v>
      </c>
      <c r="BF236" s="471">
        <v>0</v>
      </c>
      <c r="BG236" s="471">
        <v>0</v>
      </c>
      <c r="BH236" s="471">
        <v>0</v>
      </c>
      <c r="BI236" s="471">
        <v>0</v>
      </c>
      <c r="BJ236" s="471">
        <v>1.5421877148648599</v>
      </c>
      <c r="BK236" s="471">
        <v>0</v>
      </c>
      <c r="BL236" s="471">
        <v>0</v>
      </c>
      <c r="BM236" s="471">
        <v>1</v>
      </c>
      <c r="BN236" s="471">
        <v>0</v>
      </c>
      <c r="BO236" s="284"/>
      <c r="BP236" s="284"/>
      <c r="BQ236" s="284"/>
      <c r="BS236" s="471">
        <v>89</v>
      </c>
    </row>
    <row r="237" spans="1:71" ht="15" hidden="1" x14ac:dyDescent="0.25">
      <c r="A237" s="467">
        <v>86</v>
      </c>
      <c r="B237" s="467">
        <v>143071</v>
      </c>
      <c r="C237" s="467">
        <v>9353099</v>
      </c>
      <c r="D237" s="468" t="s">
        <v>1431</v>
      </c>
      <c r="E237" s="469" t="s">
        <v>40</v>
      </c>
      <c r="F237" s="470" t="s">
        <v>710</v>
      </c>
      <c r="G237" s="471">
        <v>1</v>
      </c>
      <c r="H237" s="471">
        <v>0</v>
      </c>
      <c r="I237" s="471">
        <v>0</v>
      </c>
      <c r="J237" s="471">
        <v>7</v>
      </c>
      <c r="K237" s="471">
        <v>0</v>
      </c>
      <c r="L237" s="471">
        <v>0</v>
      </c>
      <c r="M237" s="471">
        <v>0</v>
      </c>
      <c r="N237" s="471">
        <v>83</v>
      </c>
      <c r="O237" s="471">
        <v>83</v>
      </c>
      <c r="P237" s="471">
        <v>9</v>
      </c>
      <c r="Q237" s="471">
        <v>74</v>
      </c>
      <c r="R237" s="471">
        <v>0</v>
      </c>
      <c r="S237" s="471">
        <v>0</v>
      </c>
      <c r="T237" s="471">
        <v>0</v>
      </c>
      <c r="U237" s="471">
        <v>0</v>
      </c>
      <c r="V237" s="471">
        <v>0</v>
      </c>
      <c r="W237" s="471">
        <v>0</v>
      </c>
      <c r="X237" s="471">
        <v>0</v>
      </c>
      <c r="Y237" s="471">
        <v>0</v>
      </c>
      <c r="Z237" s="471">
        <v>83</v>
      </c>
      <c r="AA237" s="471">
        <v>11.857142857142858</v>
      </c>
      <c r="AB237" s="471">
        <v>0</v>
      </c>
      <c r="AC237" s="471">
        <v>4.0487804878048781</v>
      </c>
      <c r="AD237" s="471">
        <v>0</v>
      </c>
      <c r="AE237" s="471">
        <v>0</v>
      </c>
      <c r="AF237" s="471">
        <v>80</v>
      </c>
      <c r="AG237" s="471">
        <v>2.9999999999999987</v>
      </c>
      <c r="AH237" s="471">
        <v>0</v>
      </c>
      <c r="AI237" s="471">
        <v>0</v>
      </c>
      <c r="AJ237" s="471">
        <v>0</v>
      </c>
      <c r="AK237" s="471">
        <v>0</v>
      </c>
      <c r="AL237" s="471">
        <v>0</v>
      </c>
      <c r="AM237" s="471">
        <v>0</v>
      </c>
      <c r="AN237" s="471">
        <v>0</v>
      </c>
      <c r="AO237" s="471">
        <v>0</v>
      </c>
      <c r="AP237" s="471">
        <v>0</v>
      </c>
      <c r="AQ237" s="471">
        <v>0</v>
      </c>
      <c r="AR237" s="471">
        <v>0</v>
      </c>
      <c r="AS237" s="471">
        <v>0</v>
      </c>
      <c r="AT237" s="471">
        <v>0</v>
      </c>
      <c r="AU237" s="471">
        <v>0</v>
      </c>
      <c r="AV237" s="471">
        <v>0</v>
      </c>
      <c r="AW237" s="471">
        <v>0</v>
      </c>
      <c r="AX237" s="471">
        <v>0</v>
      </c>
      <c r="AY237" s="471">
        <v>0</v>
      </c>
      <c r="AZ237" s="471">
        <v>0</v>
      </c>
      <c r="BA237" s="471">
        <v>21.000000000000014</v>
      </c>
      <c r="BB237" s="471">
        <v>23.55405405405407</v>
      </c>
      <c r="BC237" s="471">
        <v>0</v>
      </c>
      <c r="BD237" s="471">
        <v>0</v>
      </c>
      <c r="BE237" s="471">
        <v>0</v>
      </c>
      <c r="BF237" s="471">
        <v>0</v>
      </c>
      <c r="BG237" s="471">
        <v>0</v>
      </c>
      <c r="BH237" s="471">
        <v>0</v>
      </c>
      <c r="BI237" s="471">
        <v>0</v>
      </c>
      <c r="BJ237" s="471">
        <v>1.09350923777778</v>
      </c>
      <c r="BK237" s="471">
        <v>0</v>
      </c>
      <c r="BL237" s="471">
        <v>0</v>
      </c>
      <c r="BM237" s="471">
        <v>1</v>
      </c>
      <c r="BN237" s="471">
        <v>0</v>
      </c>
      <c r="BO237" s="284"/>
      <c r="BP237" s="284"/>
      <c r="BQ237" s="284"/>
      <c r="BS237" s="471">
        <v>83</v>
      </c>
    </row>
    <row r="238" spans="1:71" ht="15" hidden="1" x14ac:dyDescent="0.25">
      <c r="A238" s="467">
        <v>93</v>
      </c>
      <c r="B238" s="467">
        <v>144849</v>
      </c>
      <c r="C238" s="467">
        <v>9353101</v>
      </c>
      <c r="D238" s="468" t="s">
        <v>1290</v>
      </c>
      <c r="E238" s="469" t="s">
        <v>40</v>
      </c>
      <c r="F238" s="470" t="s">
        <v>710</v>
      </c>
      <c r="G238" s="471">
        <v>1</v>
      </c>
      <c r="H238" s="471">
        <v>0</v>
      </c>
      <c r="I238" s="471">
        <v>0</v>
      </c>
      <c r="J238" s="471">
        <v>7</v>
      </c>
      <c r="K238" s="471">
        <v>0</v>
      </c>
      <c r="L238" s="471">
        <v>0</v>
      </c>
      <c r="M238" s="471">
        <v>0</v>
      </c>
      <c r="N238" s="471">
        <v>94</v>
      </c>
      <c r="O238" s="471">
        <v>94</v>
      </c>
      <c r="P238" s="471">
        <v>17</v>
      </c>
      <c r="Q238" s="471">
        <v>77</v>
      </c>
      <c r="R238" s="471">
        <v>0</v>
      </c>
      <c r="S238" s="471">
        <v>0</v>
      </c>
      <c r="T238" s="471">
        <v>0</v>
      </c>
      <c r="U238" s="471">
        <v>0</v>
      </c>
      <c r="V238" s="471">
        <v>0</v>
      </c>
      <c r="W238" s="471">
        <v>0</v>
      </c>
      <c r="X238" s="471">
        <v>0</v>
      </c>
      <c r="Y238" s="471">
        <v>0</v>
      </c>
      <c r="Z238" s="471">
        <v>94</v>
      </c>
      <c r="AA238" s="471">
        <v>13.428571428571429</v>
      </c>
      <c r="AB238" s="471">
        <v>13.000000000000044</v>
      </c>
      <c r="AC238" s="471">
        <v>15.482352941176471</v>
      </c>
      <c r="AD238" s="471">
        <v>0</v>
      </c>
      <c r="AE238" s="471">
        <v>0</v>
      </c>
      <c r="AF238" s="471">
        <v>86.000000000000043</v>
      </c>
      <c r="AG238" s="471">
        <v>4.9999999999999973</v>
      </c>
      <c r="AH238" s="471">
        <v>0</v>
      </c>
      <c r="AI238" s="471">
        <v>0</v>
      </c>
      <c r="AJ238" s="471">
        <v>0</v>
      </c>
      <c r="AK238" s="471">
        <v>3.0000000000000022</v>
      </c>
      <c r="AL238" s="471">
        <v>0</v>
      </c>
      <c r="AM238" s="471">
        <v>0</v>
      </c>
      <c r="AN238" s="471">
        <v>0</v>
      </c>
      <c r="AO238" s="471">
        <v>0</v>
      </c>
      <c r="AP238" s="471">
        <v>0</v>
      </c>
      <c r="AQ238" s="471">
        <v>0</v>
      </c>
      <c r="AR238" s="471">
        <v>0</v>
      </c>
      <c r="AS238" s="471">
        <v>0</v>
      </c>
      <c r="AT238" s="471">
        <v>0</v>
      </c>
      <c r="AU238" s="471">
        <v>0</v>
      </c>
      <c r="AV238" s="471">
        <v>0</v>
      </c>
      <c r="AW238" s="471">
        <v>0</v>
      </c>
      <c r="AX238" s="471">
        <v>0</v>
      </c>
      <c r="AY238" s="471">
        <v>0</v>
      </c>
      <c r="AZ238" s="471">
        <v>0</v>
      </c>
      <c r="BA238" s="471">
        <v>27.054054054054024</v>
      </c>
      <c r="BB238" s="471">
        <v>33.027027027026989</v>
      </c>
      <c r="BC238" s="471">
        <v>0</v>
      </c>
      <c r="BD238" s="471">
        <v>0</v>
      </c>
      <c r="BE238" s="471">
        <v>0</v>
      </c>
      <c r="BF238" s="471">
        <v>0</v>
      </c>
      <c r="BG238" s="471">
        <v>0</v>
      </c>
      <c r="BH238" s="471">
        <v>0</v>
      </c>
      <c r="BI238" s="471">
        <v>0</v>
      </c>
      <c r="BJ238" s="471">
        <v>1.9012878591836699</v>
      </c>
      <c r="BK238" s="471">
        <v>0</v>
      </c>
      <c r="BL238" s="471">
        <v>0</v>
      </c>
      <c r="BM238" s="471">
        <v>1</v>
      </c>
      <c r="BN238" s="471">
        <v>0</v>
      </c>
      <c r="BO238" s="284"/>
      <c r="BP238" s="284"/>
      <c r="BQ238" s="284"/>
      <c r="BS238" s="471">
        <v>94</v>
      </c>
    </row>
    <row r="239" spans="1:71" ht="15" hidden="1" x14ac:dyDescent="0.25">
      <c r="A239" s="467">
        <v>102</v>
      </c>
      <c r="B239" s="467">
        <v>145697</v>
      </c>
      <c r="C239" s="467">
        <v>9353102</v>
      </c>
      <c r="D239" s="468" t="s">
        <v>1432</v>
      </c>
      <c r="E239" s="469" t="s">
        <v>40</v>
      </c>
      <c r="F239" s="470" t="s">
        <v>710</v>
      </c>
      <c r="G239" s="471">
        <v>1</v>
      </c>
      <c r="H239" s="471">
        <v>0</v>
      </c>
      <c r="I239" s="471">
        <v>0</v>
      </c>
      <c r="J239" s="471">
        <v>7</v>
      </c>
      <c r="K239" s="471">
        <v>0</v>
      </c>
      <c r="L239" s="471">
        <v>0</v>
      </c>
      <c r="M239" s="471">
        <v>0</v>
      </c>
      <c r="N239" s="471">
        <v>93</v>
      </c>
      <c r="O239" s="471">
        <v>93</v>
      </c>
      <c r="P239" s="471">
        <v>15</v>
      </c>
      <c r="Q239" s="471">
        <v>78</v>
      </c>
      <c r="R239" s="471">
        <v>0</v>
      </c>
      <c r="S239" s="471">
        <v>0</v>
      </c>
      <c r="T239" s="471">
        <v>0</v>
      </c>
      <c r="U239" s="471">
        <v>0</v>
      </c>
      <c r="V239" s="471">
        <v>0</v>
      </c>
      <c r="W239" s="471">
        <v>0</v>
      </c>
      <c r="X239" s="471">
        <v>0</v>
      </c>
      <c r="Y239" s="471">
        <v>0</v>
      </c>
      <c r="Z239" s="471">
        <v>93</v>
      </c>
      <c r="AA239" s="471">
        <v>13.285714285714286</v>
      </c>
      <c r="AB239" s="471">
        <v>10.999999999999989</v>
      </c>
      <c r="AC239" s="471">
        <v>14.152173913043478</v>
      </c>
      <c r="AD239" s="471">
        <v>0</v>
      </c>
      <c r="AE239" s="471">
        <v>0</v>
      </c>
      <c r="AF239" s="471">
        <v>93</v>
      </c>
      <c r="AG239" s="471">
        <v>0</v>
      </c>
      <c r="AH239" s="471">
        <v>0</v>
      </c>
      <c r="AI239" s="471">
        <v>0</v>
      </c>
      <c r="AJ239" s="471">
        <v>0</v>
      </c>
      <c r="AK239" s="471">
        <v>0</v>
      </c>
      <c r="AL239" s="471">
        <v>0</v>
      </c>
      <c r="AM239" s="471">
        <v>0</v>
      </c>
      <c r="AN239" s="471">
        <v>0</v>
      </c>
      <c r="AO239" s="471">
        <v>0</v>
      </c>
      <c r="AP239" s="471">
        <v>0</v>
      </c>
      <c r="AQ239" s="471">
        <v>0</v>
      </c>
      <c r="AR239" s="471">
        <v>0</v>
      </c>
      <c r="AS239" s="471">
        <v>0</v>
      </c>
      <c r="AT239" s="471">
        <v>0</v>
      </c>
      <c r="AU239" s="471">
        <v>1.1923076923076903</v>
      </c>
      <c r="AV239" s="471">
        <v>1.1923076923076903</v>
      </c>
      <c r="AW239" s="471">
        <v>0</v>
      </c>
      <c r="AX239" s="471">
        <v>0</v>
      </c>
      <c r="AY239" s="471">
        <v>0</v>
      </c>
      <c r="AZ239" s="471">
        <v>0</v>
      </c>
      <c r="BA239" s="471">
        <v>28.736842105263161</v>
      </c>
      <c r="BB239" s="471">
        <v>34.263157894736842</v>
      </c>
      <c r="BC239" s="471">
        <v>0</v>
      </c>
      <c r="BD239" s="471">
        <v>0</v>
      </c>
      <c r="BE239" s="471">
        <v>0</v>
      </c>
      <c r="BF239" s="471">
        <v>0</v>
      </c>
      <c r="BG239" s="471">
        <v>0</v>
      </c>
      <c r="BH239" s="471">
        <v>3.6999999999999855</v>
      </c>
      <c r="BI239" s="471">
        <v>0</v>
      </c>
      <c r="BJ239" s="471">
        <v>1.8425266317757001</v>
      </c>
      <c r="BK239" s="471">
        <v>0</v>
      </c>
      <c r="BL239" s="471">
        <v>0</v>
      </c>
      <c r="BM239" s="471">
        <v>1</v>
      </c>
      <c r="BN239" s="471">
        <v>0</v>
      </c>
      <c r="BO239" s="284"/>
      <c r="BP239" s="284"/>
      <c r="BQ239" s="284"/>
      <c r="BS239" s="471">
        <v>93</v>
      </c>
    </row>
    <row r="240" spans="1:71" ht="15" hidden="1" x14ac:dyDescent="0.25">
      <c r="A240" s="467">
        <v>325</v>
      </c>
      <c r="B240" s="467">
        <v>142595</v>
      </c>
      <c r="C240" s="467">
        <v>9353115</v>
      </c>
      <c r="D240" s="468" t="s">
        <v>512</v>
      </c>
      <c r="E240" s="469" t="s">
        <v>40</v>
      </c>
      <c r="F240" s="470" t="s">
        <v>710</v>
      </c>
      <c r="G240" s="471">
        <v>1</v>
      </c>
      <c r="H240" s="471">
        <v>0</v>
      </c>
      <c r="I240" s="471">
        <v>0</v>
      </c>
      <c r="J240" s="471">
        <v>7</v>
      </c>
      <c r="K240" s="471">
        <v>0</v>
      </c>
      <c r="L240" s="471">
        <v>0</v>
      </c>
      <c r="M240" s="471">
        <v>0</v>
      </c>
      <c r="N240" s="471">
        <v>101</v>
      </c>
      <c r="O240" s="471">
        <v>101</v>
      </c>
      <c r="P240" s="471">
        <v>15</v>
      </c>
      <c r="Q240" s="471">
        <v>86</v>
      </c>
      <c r="R240" s="471">
        <v>0</v>
      </c>
      <c r="S240" s="471">
        <v>0</v>
      </c>
      <c r="T240" s="471">
        <v>0</v>
      </c>
      <c r="U240" s="471">
        <v>0</v>
      </c>
      <c r="V240" s="471">
        <v>0</v>
      </c>
      <c r="W240" s="471">
        <v>0</v>
      </c>
      <c r="X240" s="471">
        <v>0</v>
      </c>
      <c r="Y240" s="471">
        <v>0</v>
      </c>
      <c r="Z240" s="471">
        <v>101</v>
      </c>
      <c r="AA240" s="471">
        <v>14.428571428571429</v>
      </c>
      <c r="AB240" s="471">
        <v>4.9999999999999991</v>
      </c>
      <c r="AC240" s="471">
        <v>10.100000000000001</v>
      </c>
      <c r="AD240" s="471">
        <v>0</v>
      </c>
      <c r="AE240" s="471">
        <v>0</v>
      </c>
      <c r="AF240" s="471">
        <v>81</v>
      </c>
      <c r="AG240" s="471">
        <v>7.9999999999999991</v>
      </c>
      <c r="AH240" s="471">
        <v>6.9999999999999991</v>
      </c>
      <c r="AI240" s="471">
        <v>3</v>
      </c>
      <c r="AJ240" s="471">
        <v>1.9999999999999998</v>
      </c>
      <c r="AK240" s="471">
        <v>0</v>
      </c>
      <c r="AL240" s="471">
        <v>0</v>
      </c>
      <c r="AM240" s="471">
        <v>0</v>
      </c>
      <c r="AN240" s="471">
        <v>0</v>
      </c>
      <c r="AO240" s="471">
        <v>0</v>
      </c>
      <c r="AP240" s="471">
        <v>0</v>
      </c>
      <c r="AQ240" s="471">
        <v>0</v>
      </c>
      <c r="AR240" s="471">
        <v>0</v>
      </c>
      <c r="AS240" s="471">
        <v>0</v>
      </c>
      <c r="AT240" s="471">
        <v>1.1744186046511642</v>
      </c>
      <c r="AU240" s="471">
        <v>1.1744186046511642</v>
      </c>
      <c r="AV240" s="471">
        <v>1.1744186046511642</v>
      </c>
      <c r="AW240" s="471">
        <v>0</v>
      </c>
      <c r="AX240" s="471">
        <v>0</v>
      </c>
      <c r="AY240" s="471">
        <v>0</v>
      </c>
      <c r="AZ240" s="471">
        <v>0</v>
      </c>
      <c r="BA240" s="471">
        <v>23.270588235294149</v>
      </c>
      <c r="BB240" s="471">
        <v>27.32941176470592</v>
      </c>
      <c r="BC240" s="471">
        <v>0</v>
      </c>
      <c r="BD240" s="471">
        <v>0</v>
      </c>
      <c r="BE240" s="471">
        <v>0</v>
      </c>
      <c r="BF240" s="471">
        <v>0</v>
      </c>
      <c r="BG240" s="471">
        <v>0</v>
      </c>
      <c r="BH240" s="471">
        <v>0</v>
      </c>
      <c r="BI240" s="471">
        <v>0</v>
      </c>
      <c r="BJ240" s="471">
        <v>0.862283044</v>
      </c>
      <c r="BK240" s="471">
        <v>0</v>
      </c>
      <c r="BL240" s="471">
        <v>0</v>
      </c>
      <c r="BM240" s="471">
        <v>1</v>
      </c>
      <c r="BN240" s="471">
        <v>0</v>
      </c>
      <c r="BO240" s="284"/>
      <c r="BP240" s="284"/>
      <c r="BQ240" s="284"/>
      <c r="BS240" s="471">
        <v>101</v>
      </c>
    </row>
    <row r="241" spans="1:71" ht="15" hidden="1" x14ac:dyDescent="0.25">
      <c r="A241" s="467">
        <v>38</v>
      </c>
      <c r="B241" s="467">
        <v>143065</v>
      </c>
      <c r="C241" s="467">
        <v>9353116</v>
      </c>
      <c r="D241" s="468" t="s">
        <v>1433</v>
      </c>
      <c r="E241" s="469" t="s">
        <v>40</v>
      </c>
      <c r="F241" s="470" t="s">
        <v>710</v>
      </c>
      <c r="G241" s="471">
        <v>1</v>
      </c>
      <c r="H241" s="471">
        <v>0</v>
      </c>
      <c r="I241" s="471">
        <v>0</v>
      </c>
      <c r="J241" s="471">
        <v>7</v>
      </c>
      <c r="K241" s="471">
        <v>0</v>
      </c>
      <c r="L241" s="471">
        <v>0</v>
      </c>
      <c r="M241" s="471">
        <v>0</v>
      </c>
      <c r="N241" s="471">
        <v>133</v>
      </c>
      <c r="O241" s="471">
        <v>133</v>
      </c>
      <c r="P241" s="471">
        <v>14</v>
      </c>
      <c r="Q241" s="471">
        <v>119</v>
      </c>
      <c r="R241" s="471">
        <v>0</v>
      </c>
      <c r="S241" s="471">
        <v>0</v>
      </c>
      <c r="T241" s="471">
        <v>0</v>
      </c>
      <c r="U241" s="471">
        <v>0</v>
      </c>
      <c r="V241" s="471">
        <v>0</v>
      </c>
      <c r="W241" s="471">
        <v>0</v>
      </c>
      <c r="X241" s="471">
        <v>0</v>
      </c>
      <c r="Y241" s="471">
        <v>0</v>
      </c>
      <c r="Z241" s="471">
        <v>133</v>
      </c>
      <c r="AA241" s="471">
        <v>19</v>
      </c>
      <c r="AB241" s="471">
        <v>7.9999999999999964</v>
      </c>
      <c r="AC241" s="471">
        <v>15.959999999999999</v>
      </c>
      <c r="AD241" s="471">
        <v>0</v>
      </c>
      <c r="AE241" s="471">
        <v>0</v>
      </c>
      <c r="AF241" s="471">
        <v>133</v>
      </c>
      <c r="AG241" s="471">
        <v>0</v>
      </c>
      <c r="AH241" s="471">
        <v>0</v>
      </c>
      <c r="AI241" s="471">
        <v>0</v>
      </c>
      <c r="AJ241" s="471">
        <v>0</v>
      </c>
      <c r="AK241" s="471">
        <v>0</v>
      </c>
      <c r="AL241" s="471">
        <v>0</v>
      </c>
      <c r="AM241" s="471">
        <v>0</v>
      </c>
      <c r="AN241" s="471">
        <v>0</v>
      </c>
      <c r="AO241" s="471">
        <v>0</v>
      </c>
      <c r="AP241" s="471">
        <v>0</v>
      </c>
      <c r="AQ241" s="471">
        <v>0</v>
      </c>
      <c r="AR241" s="471">
        <v>0</v>
      </c>
      <c r="AS241" s="471">
        <v>0</v>
      </c>
      <c r="AT241" s="471">
        <v>1.1176470588235288</v>
      </c>
      <c r="AU241" s="471">
        <v>1.1176470588235288</v>
      </c>
      <c r="AV241" s="471">
        <v>1.1176470588235288</v>
      </c>
      <c r="AW241" s="471">
        <v>0</v>
      </c>
      <c r="AX241" s="471">
        <v>0</v>
      </c>
      <c r="AY241" s="471">
        <v>0</v>
      </c>
      <c r="AZ241" s="471">
        <v>0</v>
      </c>
      <c r="BA241" s="471">
        <v>38.982758620689687</v>
      </c>
      <c r="BB241" s="471">
        <v>43.568965517241416</v>
      </c>
      <c r="BC241" s="471">
        <v>0</v>
      </c>
      <c r="BD241" s="471">
        <v>0</v>
      </c>
      <c r="BE241" s="471">
        <v>0</v>
      </c>
      <c r="BF241" s="471">
        <v>0</v>
      </c>
      <c r="BG241" s="471">
        <v>0</v>
      </c>
      <c r="BH241" s="471">
        <v>4.7000000000000464</v>
      </c>
      <c r="BI241" s="471">
        <v>0</v>
      </c>
      <c r="BJ241" s="471">
        <v>2.4410546750000002</v>
      </c>
      <c r="BK241" s="471">
        <v>0</v>
      </c>
      <c r="BL241" s="471">
        <v>1</v>
      </c>
      <c r="BM241" s="471">
        <v>1</v>
      </c>
      <c r="BN241" s="471">
        <v>0</v>
      </c>
      <c r="BO241" s="284"/>
      <c r="BP241" s="284"/>
      <c r="BQ241" s="284"/>
      <c r="BS241" s="471">
        <v>133</v>
      </c>
    </row>
    <row r="242" spans="1:71" ht="15" hidden="1" x14ac:dyDescent="0.25">
      <c r="A242" s="467">
        <v>240</v>
      </c>
      <c r="B242" s="467">
        <v>142597</v>
      </c>
      <c r="C242" s="467">
        <v>9353302</v>
      </c>
      <c r="D242" s="468" t="s">
        <v>1292</v>
      </c>
      <c r="E242" s="469" t="s">
        <v>40</v>
      </c>
      <c r="F242" s="470" t="s">
        <v>710</v>
      </c>
      <c r="G242" s="471">
        <v>1</v>
      </c>
      <c r="H242" s="471">
        <v>0</v>
      </c>
      <c r="I242" s="471">
        <v>0</v>
      </c>
      <c r="J242" s="471">
        <v>7</v>
      </c>
      <c r="K242" s="471">
        <v>0</v>
      </c>
      <c r="L242" s="471">
        <v>0</v>
      </c>
      <c r="M242" s="471">
        <v>0</v>
      </c>
      <c r="N242" s="471">
        <v>201</v>
      </c>
      <c r="O242" s="471">
        <v>201</v>
      </c>
      <c r="P242" s="471">
        <v>31</v>
      </c>
      <c r="Q242" s="471">
        <v>170</v>
      </c>
      <c r="R242" s="471">
        <v>0</v>
      </c>
      <c r="S242" s="471">
        <v>0</v>
      </c>
      <c r="T242" s="471">
        <v>0</v>
      </c>
      <c r="U242" s="471">
        <v>0</v>
      </c>
      <c r="V242" s="471">
        <v>0</v>
      </c>
      <c r="W242" s="471">
        <v>0</v>
      </c>
      <c r="X242" s="471">
        <v>0</v>
      </c>
      <c r="Y242" s="471">
        <v>0</v>
      </c>
      <c r="Z242" s="471">
        <v>201</v>
      </c>
      <c r="AA242" s="471">
        <v>28.714285714285715</v>
      </c>
      <c r="AB242" s="471">
        <v>21.000000000000099</v>
      </c>
      <c r="AC242" s="471">
        <v>40.418478260869563</v>
      </c>
      <c r="AD242" s="471">
        <v>0</v>
      </c>
      <c r="AE242" s="471">
        <v>0</v>
      </c>
      <c r="AF242" s="471">
        <v>134.99999999999997</v>
      </c>
      <c r="AG242" s="471">
        <v>64.000000000000014</v>
      </c>
      <c r="AH242" s="471">
        <v>0</v>
      </c>
      <c r="AI242" s="471">
        <v>0</v>
      </c>
      <c r="AJ242" s="471">
        <v>0</v>
      </c>
      <c r="AK242" s="471">
        <v>2.0000000000000009</v>
      </c>
      <c r="AL242" s="471">
        <v>0</v>
      </c>
      <c r="AM242" s="471">
        <v>0</v>
      </c>
      <c r="AN242" s="471">
        <v>0</v>
      </c>
      <c r="AO242" s="471">
        <v>0</v>
      </c>
      <c r="AP242" s="471">
        <v>0</v>
      </c>
      <c r="AQ242" s="471">
        <v>0</v>
      </c>
      <c r="AR242" s="471">
        <v>0</v>
      </c>
      <c r="AS242" s="471">
        <v>0</v>
      </c>
      <c r="AT242" s="471">
        <v>2.3647058823529328</v>
      </c>
      <c r="AU242" s="471">
        <v>3.5470588235294098</v>
      </c>
      <c r="AV242" s="471">
        <v>4.729411764705886</v>
      </c>
      <c r="AW242" s="471">
        <v>0</v>
      </c>
      <c r="AX242" s="471">
        <v>0</v>
      </c>
      <c r="AY242" s="471">
        <v>0</v>
      </c>
      <c r="AZ242" s="471">
        <v>2.1847826086956523</v>
      </c>
      <c r="BA242" s="471">
        <v>58.805031446540951</v>
      </c>
      <c r="BB242" s="471">
        <v>69.528301886792534</v>
      </c>
      <c r="BC242" s="471">
        <v>0</v>
      </c>
      <c r="BD242" s="471">
        <v>0</v>
      </c>
      <c r="BE242" s="471">
        <v>0</v>
      </c>
      <c r="BF242" s="471">
        <v>0</v>
      </c>
      <c r="BG242" s="471">
        <v>0</v>
      </c>
      <c r="BH242" s="471">
        <v>9.9000000000000856</v>
      </c>
      <c r="BI242" s="471">
        <v>0</v>
      </c>
      <c r="BJ242" s="471">
        <v>0.416657891103203</v>
      </c>
      <c r="BK242" s="471">
        <v>0</v>
      </c>
      <c r="BL242" s="471">
        <v>0</v>
      </c>
      <c r="BM242" s="471">
        <v>1</v>
      </c>
      <c r="BN242" s="471">
        <v>0</v>
      </c>
      <c r="BO242" s="284"/>
      <c r="BP242" s="284"/>
      <c r="BQ242" s="284"/>
      <c r="BS242" s="471">
        <v>201</v>
      </c>
    </row>
    <row r="243" spans="1:71" ht="15" hidden="1" x14ac:dyDescent="0.25">
      <c r="A243" s="467">
        <v>437</v>
      </c>
      <c r="B243" s="467">
        <v>139149</v>
      </c>
      <c r="C243" s="467">
        <v>9353312</v>
      </c>
      <c r="D243" s="468" t="s">
        <v>1293</v>
      </c>
      <c r="E243" s="469" t="s">
        <v>40</v>
      </c>
      <c r="F243" s="470" t="s">
        <v>710</v>
      </c>
      <c r="G243" s="471">
        <v>1</v>
      </c>
      <c r="H243" s="471">
        <v>0</v>
      </c>
      <c r="I243" s="471">
        <v>0</v>
      </c>
      <c r="J243" s="471">
        <v>7</v>
      </c>
      <c r="K243" s="471">
        <v>0</v>
      </c>
      <c r="L243" s="471">
        <v>0</v>
      </c>
      <c r="M243" s="471">
        <v>0</v>
      </c>
      <c r="N243" s="471">
        <v>84</v>
      </c>
      <c r="O243" s="471">
        <v>84</v>
      </c>
      <c r="P243" s="471">
        <v>12</v>
      </c>
      <c r="Q243" s="471">
        <v>72</v>
      </c>
      <c r="R243" s="471">
        <v>0</v>
      </c>
      <c r="S243" s="471">
        <v>0</v>
      </c>
      <c r="T243" s="471">
        <v>0</v>
      </c>
      <c r="U243" s="471">
        <v>0</v>
      </c>
      <c r="V243" s="471">
        <v>0</v>
      </c>
      <c r="W243" s="471">
        <v>0</v>
      </c>
      <c r="X243" s="471">
        <v>0</v>
      </c>
      <c r="Y243" s="471">
        <v>0</v>
      </c>
      <c r="Z243" s="471">
        <v>84</v>
      </c>
      <c r="AA243" s="471">
        <v>12</v>
      </c>
      <c r="AB243" s="471">
        <v>6.9999999999999973</v>
      </c>
      <c r="AC243" s="471">
        <v>12.144578313253012</v>
      </c>
      <c r="AD243" s="471">
        <v>0</v>
      </c>
      <c r="AE243" s="471">
        <v>0</v>
      </c>
      <c r="AF243" s="471">
        <v>65.000000000000014</v>
      </c>
      <c r="AG243" s="471">
        <v>0.99999999999999967</v>
      </c>
      <c r="AH243" s="471">
        <v>7.9999999999999973</v>
      </c>
      <c r="AI243" s="471">
        <v>7.9999999999999973</v>
      </c>
      <c r="AJ243" s="471">
        <v>0</v>
      </c>
      <c r="AK243" s="471">
        <v>1.9999999999999993</v>
      </c>
      <c r="AL243" s="471">
        <v>0</v>
      </c>
      <c r="AM243" s="471">
        <v>0</v>
      </c>
      <c r="AN243" s="471">
        <v>0</v>
      </c>
      <c r="AO243" s="471">
        <v>0</v>
      </c>
      <c r="AP243" s="471">
        <v>0</v>
      </c>
      <c r="AQ243" s="471">
        <v>0</v>
      </c>
      <c r="AR243" s="471">
        <v>0</v>
      </c>
      <c r="AS243" s="471">
        <v>0</v>
      </c>
      <c r="AT243" s="471">
        <v>0</v>
      </c>
      <c r="AU243" s="471">
        <v>0</v>
      </c>
      <c r="AV243" s="471">
        <v>0</v>
      </c>
      <c r="AW243" s="471">
        <v>0</v>
      </c>
      <c r="AX243" s="471">
        <v>0</v>
      </c>
      <c r="AY243" s="471">
        <v>0</v>
      </c>
      <c r="AZ243" s="471">
        <v>0</v>
      </c>
      <c r="BA243" s="471">
        <v>18.514285714285705</v>
      </c>
      <c r="BB243" s="471">
        <v>21.599999999999987</v>
      </c>
      <c r="BC243" s="471">
        <v>0</v>
      </c>
      <c r="BD243" s="471">
        <v>0</v>
      </c>
      <c r="BE243" s="471">
        <v>0</v>
      </c>
      <c r="BF243" s="471">
        <v>0</v>
      </c>
      <c r="BG243" s="471">
        <v>0</v>
      </c>
      <c r="BH243" s="471">
        <v>0</v>
      </c>
      <c r="BI243" s="471">
        <v>0</v>
      </c>
      <c r="BJ243" s="471">
        <v>3.3307254350000002</v>
      </c>
      <c r="BK243" s="471">
        <v>0</v>
      </c>
      <c r="BL243" s="471">
        <v>1</v>
      </c>
      <c r="BM243" s="471">
        <v>1</v>
      </c>
      <c r="BN243" s="471">
        <v>0</v>
      </c>
      <c r="BO243" s="284"/>
      <c r="BP243" s="284"/>
      <c r="BQ243" s="284"/>
      <c r="BS243" s="471">
        <v>84</v>
      </c>
    </row>
    <row r="244" spans="1:71" ht="15" hidden="1" x14ac:dyDescent="0.25">
      <c r="A244" s="467">
        <v>472</v>
      </c>
      <c r="B244" s="467">
        <v>137419</v>
      </c>
      <c r="C244" s="467">
        <v>9353314</v>
      </c>
      <c r="D244" s="468" t="s">
        <v>1294</v>
      </c>
      <c r="E244" s="469" t="s">
        <v>40</v>
      </c>
      <c r="F244" s="470" t="s">
        <v>710</v>
      </c>
      <c r="G244" s="471">
        <v>1</v>
      </c>
      <c r="H244" s="471">
        <v>0</v>
      </c>
      <c r="I244" s="471">
        <v>0</v>
      </c>
      <c r="J244" s="471">
        <v>7</v>
      </c>
      <c r="K244" s="471">
        <v>0</v>
      </c>
      <c r="L244" s="471">
        <v>0</v>
      </c>
      <c r="M244" s="471">
        <v>0</v>
      </c>
      <c r="N244" s="471">
        <v>416</v>
      </c>
      <c r="O244" s="471">
        <v>416</v>
      </c>
      <c r="P244" s="471">
        <v>60</v>
      </c>
      <c r="Q244" s="471">
        <v>356</v>
      </c>
      <c r="R244" s="471">
        <v>0</v>
      </c>
      <c r="S244" s="471">
        <v>0</v>
      </c>
      <c r="T244" s="471">
        <v>0</v>
      </c>
      <c r="U244" s="471">
        <v>0</v>
      </c>
      <c r="V244" s="471">
        <v>0</v>
      </c>
      <c r="W244" s="471">
        <v>0</v>
      </c>
      <c r="X244" s="471">
        <v>0</v>
      </c>
      <c r="Y244" s="471">
        <v>0</v>
      </c>
      <c r="Z244" s="471">
        <v>416</v>
      </c>
      <c r="AA244" s="471">
        <v>59.428571428571431</v>
      </c>
      <c r="AB244" s="471">
        <v>40.000000000000021</v>
      </c>
      <c r="AC244" s="471">
        <v>79.190361445783125</v>
      </c>
      <c r="AD244" s="471">
        <v>0</v>
      </c>
      <c r="AE244" s="471">
        <v>0</v>
      </c>
      <c r="AF244" s="471">
        <v>372.7922705314009</v>
      </c>
      <c r="AG244" s="471">
        <v>0</v>
      </c>
      <c r="AH244" s="471">
        <v>0</v>
      </c>
      <c r="AI244" s="471">
        <v>43.207729468599069</v>
      </c>
      <c r="AJ244" s="471">
        <v>0</v>
      </c>
      <c r="AK244" s="471">
        <v>0</v>
      </c>
      <c r="AL244" s="471">
        <v>0</v>
      </c>
      <c r="AM244" s="471">
        <v>0</v>
      </c>
      <c r="AN244" s="471">
        <v>0</v>
      </c>
      <c r="AO244" s="471">
        <v>0</v>
      </c>
      <c r="AP244" s="471">
        <v>0</v>
      </c>
      <c r="AQ244" s="471">
        <v>0</v>
      </c>
      <c r="AR244" s="471">
        <v>0</v>
      </c>
      <c r="AS244" s="471">
        <v>0</v>
      </c>
      <c r="AT244" s="471">
        <v>3.5056179775280891</v>
      </c>
      <c r="AU244" s="471">
        <v>12.853932584269669</v>
      </c>
      <c r="AV244" s="471">
        <v>14.022471910112348</v>
      </c>
      <c r="AW244" s="471">
        <v>0</v>
      </c>
      <c r="AX244" s="471">
        <v>0</v>
      </c>
      <c r="AY244" s="471">
        <v>0</v>
      </c>
      <c r="AZ244" s="471">
        <v>4.0096385542168678</v>
      </c>
      <c r="BA244" s="471">
        <v>140.55331412103754</v>
      </c>
      <c r="BB244" s="471">
        <v>164.24207492795398</v>
      </c>
      <c r="BC244" s="471">
        <v>0</v>
      </c>
      <c r="BD244" s="471">
        <v>0</v>
      </c>
      <c r="BE244" s="471">
        <v>0</v>
      </c>
      <c r="BF244" s="471">
        <v>0</v>
      </c>
      <c r="BG244" s="471">
        <v>0</v>
      </c>
      <c r="BH244" s="471">
        <v>0</v>
      </c>
      <c r="BI244" s="471">
        <v>0</v>
      </c>
      <c r="BJ244" s="471">
        <v>0.77132771940532097</v>
      </c>
      <c r="BK244" s="471">
        <v>0</v>
      </c>
      <c r="BL244" s="471">
        <v>0</v>
      </c>
      <c r="BM244" s="471">
        <v>1</v>
      </c>
      <c r="BN244" s="471">
        <v>0</v>
      </c>
      <c r="BO244" s="284"/>
      <c r="BP244" s="284"/>
      <c r="BQ244" s="284"/>
      <c r="BS244" s="471">
        <v>416</v>
      </c>
    </row>
    <row r="245" spans="1:71" ht="15" hidden="1" x14ac:dyDescent="0.25">
      <c r="A245" s="467">
        <v>487</v>
      </c>
      <c r="B245" s="467">
        <v>139448</v>
      </c>
      <c r="C245" s="467">
        <v>9353318</v>
      </c>
      <c r="D245" s="468" t="s">
        <v>1434</v>
      </c>
      <c r="E245" s="469" t="s">
        <v>40</v>
      </c>
      <c r="F245" s="470" t="s">
        <v>710</v>
      </c>
      <c r="G245" s="471">
        <v>1</v>
      </c>
      <c r="H245" s="471">
        <v>0</v>
      </c>
      <c r="I245" s="471">
        <v>0</v>
      </c>
      <c r="J245" s="471">
        <v>7</v>
      </c>
      <c r="K245" s="471">
        <v>0</v>
      </c>
      <c r="L245" s="471">
        <v>0</v>
      </c>
      <c r="M245" s="471">
        <v>0</v>
      </c>
      <c r="N245" s="471">
        <v>309</v>
      </c>
      <c r="O245" s="471">
        <v>309</v>
      </c>
      <c r="P245" s="471">
        <v>45</v>
      </c>
      <c r="Q245" s="471">
        <v>264</v>
      </c>
      <c r="R245" s="471">
        <v>0</v>
      </c>
      <c r="S245" s="471">
        <v>0</v>
      </c>
      <c r="T245" s="471">
        <v>0</v>
      </c>
      <c r="U245" s="471">
        <v>0</v>
      </c>
      <c r="V245" s="471">
        <v>0</v>
      </c>
      <c r="W245" s="471">
        <v>0</v>
      </c>
      <c r="X245" s="471">
        <v>0</v>
      </c>
      <c r="Y245" s="471">
        <v>0</v>
      </c>
      <c r="Z245" s="471">
        <v>309</v>
      </c>
      <c r="AA245" s="471">
        <v>44.142857142857146</v>
      </c>
      <c r="AB245" s="471">
        <v>19.999999999999989</v>
      </c>
      <c r="AC245" s="471">
        <v>33.458598726114651</v>
      </c>
      <c r="AD245" s="471">
        <v>0</v>
      </c>
      <c r="AE245" s="471">
        <v>0</v>
      </c>
      <c r="AF245" s="471">
        <v>251.00000000000009</v>
      </c>
      <c r="AG245" s="471">
        <v>57.000000000000085</v>
      </c>
      <c r="AH245" s="471">
        <v>1.0000000000000009</v>
      </c>
      <c r="AI245" s="471">
        <v>0</v>
      </c>
      <c r="AJ245" s="471">
        <v>0</v>
      </c>
      <c r="AK245" s="471">
        <v>0</v>
      </c>
      <c r="AL245" s="471">
        <v>0</v>
      </c>
      <c r="AM245" s="471">
        <v>0</v>
      </c>
      <c r="AN245" s="471">
        <v>0</v>
      </c>
      <c r="AO245" s="471">
        <v>0</v>
      </c>
      <c r="AP245" s="471">
        <v>0</v>
      </c>
      <c r="AQ245" s="471">
        <v>0</v>
      </c>
      <c r="AR245" s="471">
        <v>0</v>
      </c>
      <c r="AS245" s="471">
        <v>0</v>
      </c>
      <c r="AT245" s="471">
        <v>15.215909090909078</v>
      </c>
      <c r="AU245" s="471">
        <v>30.431818181818183</v>
      </c>
      <c r="AV245" s="471">
        <v>43.306818181818137</v>
      </c>
      <c r="AW245" s="471">
        <v>0</v>
      </c>
      <c r="AX245" s="471">
        <v>0</v>
      </c>
      <c r="AY245" s="471">
        <v>0</v>
      </c>
      <c r="AZ245" s="471">
        <v>0</v>
      </c>
      <c r="BA245" s="471">
        <v>78.992125984251999</v>
      </c>
      <c r="BB245" s="471">
        <v>92.456692913385865</v>
      </c>
      <c r="BC245" s="471">
        <v>0</v>
      </c>
      <c r="BD245" s="471">
        <v>0</v>
      </c>
      <c r="BE245" s="471">
        <v>0</v>
      </c>
      <c r="BF245" s="471">
        <v>0</v>
      </c>
      <c r="BG245" s="471">
        <v>0</v>
      </c>
      <c r="BH245" s="471">
        <v>0</v>
      </c>
      <c r="BI245" s="471">
        <v>0</v>
      </c>
      <c r="BJ245" s="471">
        <v>0.51984753021276597</v>
      </c>
      <c r="BK245" s="471">
        <v>0</v>
      </c>
      <c r="BL245" s="471">
        <v>0</v>
      </c>
      <c r="BM245" s="471">
        <v>1</v>
      </c>
      <c r="BN245" s="471">
        <v>0</v>
      </c>
      <c r="BO245" s="284"/>
      <c r="BP245" s="284"/>
      <c r="BQ245" s="284"/>
      <c r="BS245" s="471">
        <v>309</v>
      </c>
    </row>
    <row r="246" spans="1:71" ht="15" hidden="1" x14ac:dyDescent="0.25">
      <c r="A246" s="467">
        <v>455</v>
      </c>
      <c r="B246" s="467">
        <v>143624</v>
      </c>
      <c r="C246" s="467">
        <v>9353320</v>
      </c>
      <c r="D246" s="468" t="s">
        <v>1296</v>
      </c>
      <c r="E246" s="469" t="s">
        <v>40</v>
      </c>
      <c r="F246" s="470" t="s">
        <v>710</v>
      </c>
      <c r="G246" s="471">
        <v>1</v>
      </c>
      <c r="H246" s="471">
        <v>0</v>
      </c>
      <c r="I246" s="471">
        <v>0</v>
      </c>
      <c r="J246" s="471">
        <v>7</v>
      </c>
      <c r="K246" s="471">
        <v>0</v>
      </c>
      <c r="L246" s="471">
        <v>0</v>
      </c>
      <c r="M246" s="471">
        <v>0</v>
      </c>
      <c r="N246" s="471">
        <v>278</v>
      </c>
      <c r="O246" s="471">
        <v>278</v>
      </c>
      <c r="P246" s="471">
        <v>21</v>
      </c>
      <c r="Q246" s="471">
        <v>257</v>
      </c>
      <c r="R246" s="471">
        <v>0</v>
      </c>
      <c r="S246" s="471">
        <v>0</v>
      </c>
      <c r="T246" s="471">
        <v>0</v>
      </c>
      <c r="U246" s="471">
        <v>0</v>
      </c>
      <c r="V246" s="471">
        <v>0</v>
      </c>
      <c r="W246" s="471">
        <v>0</v>
      </c>
      <c r="X246" s="471">
        <v>0</v>
      </c>
      <c r="Y246" s="471">
        <v>0</v>
      </c>
      <c r="Z246" s="471">
        <v>278</v>
      </c>
      <c r="AA246" s="471">
        <v>39.714285714285715</v>
      </c>
      <c r="AB246" s="471">
        <v>13.000000000000014</v>
      </c>
      <c r="AC246" s="471">
        <v>22.240000000000002</v>
      </c>
      <c r="AD246" s="471">
        <v>0</v>
      </c>
      <c r="AE246" s="471">
        <v>0</v>
      </c>
      <c r="AF246" s="471">
        <v>207.49275362318843</v>
      </c>
      <c r="AG246" s="471">
        <v>38.275362318840621</v>
      </c>
      <c r="AH246" s="471">
        <v>32.231884057970944</v>
      </c>
      <c r="AI246" s="471">
        <v>0</v>
      </c>
      <c r="AJ246" s="471">
        <v>0</v>
      </c>
      <c r="AK246" s="471">
        <v>0</v>
      </c>
      <c r="AL246" s="471">
        <v>0</v>
      </c>
      <c r="AM246" s="471">
        <v>0</v>
      </c>
      <c r="AN246" s="471">
        <v>0</v>
      </c>
      <c r="AO246" s="471">
        <v>0</v>
      </c>
      <c r="AP246" s="471">
        <v>0</v>
      </c>
      <c r="AQ246" s="471">
        <v>0</v>
      </c>
      <c r="AR246" s="471">
        <v>0</v>
      </c>
      <c r="AS246" s="471">
        <v>0</v>
      </c>
      <c r="AT246" s="471">
        <v>17.307392996108948</v>
      </c>
      <c r="AU246" s="471">
        <v>44.350194552529153</v>
      </c>
      <c r="AV246" s="471">
        <v>61.657587548637999</v>
      </c>
      <c r="AW246" s="471">
        <v>0</v>
      </c>
      <c r="AX246" s="471">
        <v>0</v>
      </c>
      <c r="AY246" s="471">
        <v>0</v>
      </c>
      <c r="AZ246" s="471">
        <v>0.92666666666666675</v>
      </c>
      <c r="BA246" s="471">
        <v>89.079681274900381</v>
      </c>
      <c r="BB246" s="471">
        <v>96.358565737051762</v>
      </c>
      <c r="BC246" s="471">
        <v>0</v>
      </c>
      <c r="BD246" s="471">
        <v>0</v>
      </c>
      <c r="BE246" s="471">
        <v>0</v>
      </c>
      <c r="BF246" s="471">
        <v>0</v>
      </c>
      <c r="BG246" s="471">
        <v>0</v>
      </c>
      <c r="BH246" s="471">
        <v>0</v>
      </c>
      <c r="BI246" s="471">
        <v>0</v>
      </c>
      <c r="BJ246" s="471">
        <v>0.38809388751773</v>
      </c>
      <c r="BK246" s="471">
        <v>0</v>
      </c>
      <c r="BL246" s="471">
        <v>0</v>
      </c>
      <c r="BM246" s="471">
        <v>1</v>
      </c>
      <c r="BN246" s="471">
        <v>0</v>
      </c>
      <c r="BO246" s="284"/>
      <c r="BP246" s="284"/>
      <c r="BQ246" s="284"/>
      <c r="BS246" s="471">
        <v>278</v>
      </c>
    </row>
    <row r="247" spans="1:71" ht="15" hidden="1" x14ac:dyDescent="0.25">
      <c r="A247" s="467">
        <v>31</v>
      </c>
      <c r="B247" s="467">
        <v>145692</v>
      </c>
      <c r="C247" s="467">
        <v>9353323</v>
      </c>
      <c r="D247" s="468" t="s">
        <v>1435</v>
      </c>
      <c r="E247" s="469" t="s">
        <v>40</v>
      </c>
      <c r="F247" s="470" t="s">
        <v>710</v>
      </c>
      <c r="G247" s="471">
        <v>1</v>
      </c>
      <c r="H247" s="471">
        <v>0</v>
      </c>
      <c r="I247" s="471">
        <v>0</v>
      </c>
      <c r="J247" s="471">
        <v>7</v>
      </c>
      <c r="K247" s="471">
        <v>0</v>
      </c>
      <c r="L247" s="471">
        <v>0</v>
      </c>
      <c r="M247" s="471">
        <v>0</v>
      </c>
      <c r="N247" s="471">
        <v>193</v>
      </c>
      <c r="O247" s="471">
        <v>193</v>
      </c>
      <c r="P247" s="471">
        <v>20</v>
      </c>
      <c r="Q247" s="471">
        <v>173</v>
      </c>
      <c r="R247" s="471">
        <v>0</v>
      </c>
      <c r="S247" s="471">
        <v>0</v>
      </c>
      <c r="T247" s="471">
        <v>0</v>
      </c>
      <c r="U247" s="471">
        <v>0</v>
      </c>
      <c r="V247" s="471">
        <v>0</v>
      </c>
      <c r="W247" s="471">
        <v>0</v>
      </c>
      <c r="X247" s="471">
        <v>0</v>
      </c>
      <c r="Y247" s="471">
        <v>0</v>
      </c>
      <c r="Z247" s="471">
        <v>193</v>
      </c>
      <c r="AA247" s="471">
        <v>27.571428571428573</v>
      </c>
      <c r="AB247" s="471">
        <v>17.999999999999996</v>
      </c>
      <c r="AC247" s="471">
        <v>32.166666666666664</v>
      </c>
      <c r="AD247" s="471">
        <v>0</v>
      </c>
      <c r="AE247" s="471">
        <v>0</v>
      </c>
      <c r="AF247" s="471">
        <v>186.00000000000009</v>
      </c>
      <c r="AG247" s="471">
        <v>5.9999999999999991</v>
      </c>
      <c r="AH247" s="471">
        <v>0</v>
      </c>
      <c r="AI247" s="471">
        <v>1.0000000000000004</v>
      </c>
      <c r="AJ247" s="471">
        <v>0</v>
      </c>
      <c r="AK247" s="471">
        <v>0</v>
      </c>
      <c r="AL247" s="471">
        <v>0</v>
      </c>
      <c r="AM247" s="471">
        <v>0</v>
      </c>
      <c r="AN247" s="471">
        <v>0</v>
      </c>
      <c r="AO247" s="471">
        <v>0</v>
      </c>
      <c r="AP247" s="471">
        <v>0</v>
      </c>
      <c r="AQ247" s="471">
        <v>0</v>
      </c>
      <c r="AR247" s="471">
        <v>0</v>
      </c>
      <c r="AS247" s="471">
        <v>0</v>
      </c>
      <c r="AT247" s="471">
        <v>0</v>
      </c>
      <c r="AU247" s="471">
        <v>0</v>
      </c>
      <c r="AV247" s="471">
        <v>0</v>
      </c>
      <c r="AW247" s="471">
        <v>0</v>
      </c>
      <c r="AX247" s="471">
        <v>0</v>
      </c>
      <c r="AY247" s="471">
        <v>0</v>
      </c>
      <c r="AZ247" s="471">
        <v>0</v>
      </c>
      <c r="BA247" s="471">
        <v>41.190476190476176</v>
      </c>
      <c r="BB247" s="471">
        <v>45.952380952380935</v>
      </c>
      <c r="BC247" s="471">
        <v>0</v>
      </c>
      <c r="BD247" s="471">
        <v>0</v>
      </c>
      <c r="BE247" s="471">
        <v>0</v>
      </c>
      <c r="BF247" s="471">
        <v>0</v>
      </c>
      <c r="BG247" s="471">
        <v>0</v>
      </c>
      <c r="BH247" s="471">
        <v>0.69999999999993068</v>
      </c>
      <c r="BI247" s="471">
        <v>0</v>
      </c>
      <c r="BJ247" s="471">
        <v>2.20076931069182</v>
      </c>
      <c r="BK247" s="471">
        <v>0</v>
      </c>
      <c r="BL247" s="471">
        <v>0</v>
      </c>
      <c r="BM247" s="471">
        <v>1</v>
      </c>
      <c r="BN247" s="471">
        <v>0</v>
      </c>
      <c r="BO247" s="284"/>
      <c r="BP247" s="284"/>
      <c r="BQ247" s="284"/>
      <c r="BS247" s="471">
        <v>193</v>
      </c>
    </row>
    <row r="248" spans="1:71" ht="15" hidden="1" x14ac:dyDescent="0.25">
      <c r="A248" s="467">
        <v>344</v>
      </c>
      <c r="B248" s="467">
        <v>142598</v>
      </c>
      <c r="C248" s="467">
        <v>9353328</v>
      </c>
      <c r="D248" s="468" t="s">
        <v>1297</v>
      </c>
      <c r="E248" s="469" t="s">
        <v>40</v>
      </c>
      <c r="F248" s="470" t="s">
        <v>710</v>
      </c>
      <c r="G248" s="471">
        <v>1</v>
      </c>
      <c r="H248" s="471">
        <v>0</v>
      </c>
      <c r="I248" s="471">
        <v>0</v>
      </c>
      <c r="J248" s="471">
        <v>7</v>
      </c>
      <c r="K248" s="471">
        <v>0</v>
      </c>
      <c r="L248" s="471">
        <v>0</v>
      </c>
      <c r="M248" s="471">
        <v>0</v>
      </c>
      <c r="N248" s="471">
        <v>193</v>
      </c>
      <c r="O248" s="471">
        <v>193</v>
      </c>
      <c r="P248" s="471">
        <v>13</v>
      </c>
      <c r="Q248" s="471">
        <v>180</v>
      </c>
      <c r="R248" s="471">
        <v>0</v>
      </c>
      <c r="S248" s="471">
        <v>0</v>
      </c>
      <c r="T248" s="471">
        <v>0</v>
      </c>
      <c r="U248" s="471">
        <v>0</v>
      </c>
      <c r="V248" s="471">
        <v>0</v>
      </c>
      <c r="W248" s="471">
        <v>0</v>
      </c>
      <c r="X248" s="471">
        <v>0</v>
      </c>
      <c r="Y248" s="471">
        <v>0</v>
      </c>
      <c r="Z248" s="471">
        <v>193</v>
      </c>
      <c r="AA248" s="471">
        <v>27.571428571428573</v>
      </c>
      <c r="AB248" s="471">
        <v>7.0000000000000062</v>
      </c>
      <c r="AC248" s="471">
        <v>14.990291262135921</v>
      </c>
      <c r="AD248" s="471">
        <v>0</v>
      </c>
      <c r="AE248" s="471">
        <v>0</v>
      </c>
      <c r="AF248" s="471">
        <v>165</v>
      </c>
      <c r="AG248" s="471">
        <v>27.000000000000036</v>
      </c>
      <c r="AH248" s="471">
        <v>0</v>
      </c>
      <c r="AI248" s="471">
        <v>1.0000000000000004</v>
      </c>
      <c r="AJ248" s="471">
        <v>0</v>
      </c>
      <c r="AK248" s="471">
        <v>0</v>
      </c>
      <c r="AL248" s="471">
        <v>0</v>
      </c>
      <c r="AM248" s="471">
        <v>0</v>
      </c>
      <c r="AN248" s="471">
        <v>0</v>
      </c>
      <c r="AO248" s="471">
        <v>0</v>
      </c>
      <c r="AP248" s="471">
        <v>0</v>
      </c>
      <c r="AQ248" s="471">
        <v>0</v>
      </c>
      <c r="AR248" s="471">
        <v>0</v>
      </c>
      <c r="AS248" s="471">
        <v>0</v>
      </c>
      <c r="AT248" s="471">
        <v>0</v>
      </c>
      <c r="AU248" s="471">
        <v>2.1444444444444422</v>
      </c>
      <c r="AV248" s="471">
        <v>4.2888888888888843</v>
      </c>
      <c r="AW248" s="471">
        <v>0</v>
      </c>
      <c r="AX248" s="471">
        <v>0</v>
      </c>
      <c r="AY248" s="471">
        <v>0</v>
      </c>
      <c r="AZ248" s="471">
        <v>0</v>
      </c>
      <c r="BA248" s="471">
        <v>43.728813559322099</v>
      </c>
      <c r="BB248" s="471">
        <v>46.887005649717587</v>
      </c>
      <c r="BC248" s="471">
        <v>0</v>
      </c>
      <c r="BD248" s="471">
        <v>0</v>
      </c>
      <c r="BE248" s="471">
        <v>0</v>
      </c>
      <c r="BF248" s="471">
        <v>0</v>
      </c>
      <c r="BG248" s="471">
        <v>0</v>
      </c>
      <c r="BH248" s="471">
        <v>0</v>
      </c>
      <c r="BI248" s="471">
        <v>0</v>
      </c>
      <c r="BJ248" s="471">
        <v>0.60090321420765003</v>
      </c>
      <c r="BK248" s="471">
        <v>0</v>
      </c>
      <c r="BL248" s="471">
        <v>0</v>
      </c>
      <c r="BM248" s="471">
        <v>1</v>
      </c>
      <c r="BN248" s="471">
        <v>0</v>
      </c>
      <c r="BO248" s="284"/>
      <c r="BP248" s="284"/>
      <c r="BQ248" s="284"/>
      <c r="BS248" s="471">
        <v>193</v>
      </c>
    </row>
    <row r="249" spans="1:71" ht="15" hidden="1" x14ac:dyDescent="0.25">
      <c r="A249" s="467">
        <v>56</v>
      </c>
      <c r="B249" s="467">
        <v>145693</v>
      </c>
      <c r="C249" s="467">
        <v>9353331</v>
      </c>
      <c r="D249" s="468" t="s">
        <v>1436</v>
      </c>
      <c r="E249" s="469" t="s">
        <v>40</v>
      </c>
      <c r="F249" s="470" t="s">
        <v>710</v>
      </c>
      <c r="G249" s="471">
        <v>1</v>
      </c>
      <c r="H249" s="471">
        <v>0</v>
      </c>
      <c r="I249" s="471">
        <v>0</v>
      </c>
      <c r="J249" s="471">
        <v>7</v>
      </c>
      <c r="K249" s="471">
        <v>0</v>
      </c>
      <c r="L249" s="471">
        <v>0</v>
      </c>
      <c r="M249" s="471">
        <v>0</v>
      </c>
      <c r="N249" s="471">
        <v>118</v>
      </c>
      <c r="O249" s="471">
        <v>118</v>
      </c>
      <c r="P249" s="471">
        <v>21</v>
      </c>
      <c r="Q249" s="471">
        <v>97</v>
      </c>
      <c r="R249" s="471">
        <v>0</v>
      </c>
      <c r="S249" s="471">
        <v>0</v>
      </c>
      <c r="T249" s="471">
        <v>0</v>
      </c>
      <c r="U249" s="471">
        <v>0</v>
      </c>
      <c r="V249" s="471">
        <v>0</v>
      </c>
      <c r="W249" s="471">
        <v>0</v>
      </c>
      <c r="X249" s="471">
        <v>0</v>
      </c>
      <c r="Y249" s="471">
        <v>0</v>
      </c>
      <c r="Z249" s="471">
        <v>118</v>
      </c>
      <c r="AA249" s="471">
        <v>16.857142857142858</v>
      </c>
      <c r="AB249" s="471">
        <v>5.9999999999999947</v>
      </c>
      <c r="AC249" s="471">
        <v>12.851485148514852</v>
      </c>
      <c r="AD249" s="471">
        <v>0</v>
      </c>
      <c r="AE249" s="471">
        <v>0</v>
      </c>
      <c r="AF249" s="471">
        <v>115.99999999999999</v>
      </c>
      <c r="AG249" s="471">
        <v>1</v>
      </c>
      <c r="AH249" s="471">
        <v>0</v>
      </c>
      <c r="AI249" s="471">
        <v>0</v>
      </c>
      <c r="AJ249" s="471">
        <v>1</v>
      </c>
      <c r="AK249" s="471">
        <v>0</v>
      </c>
      <c r="AL249" s="471">
        <v>0</v>
      </c>
      <c r="AM249" s="471">
        <v>0</v>
      </c>
      <c r="AN249" s="471">
        <v>0</v>
      </c>
      <c r="AO249" s="471">
        <v>0</v>
      </c>
      <c r="AP249" s="471">
        <v>0</v>
      </c>
      <c r="AQ249" s="471">
        <v>0</v>
      </c>
      <c r="AR249" s="471">
        <v>0</v>
      </c>
      <c r="AS249" s="471">
        <v>0</v>
      </c>
      <c r="AT249" s="471">
        <v>0</v>
      </c>
      <c r="AU249" s="471">
        <v>0</v>
      </c>
      <c r="AV249" s="471">
        <v>0</v>
      </c>
      <c r="AW249" s="471">
        <v>0</v>
      </c>
      <c r="AX249" s="471">
        <v>0</v>
      </c>
      <c r="AY249" s="471">
        <v>0</v>
      </c>
      <c r="AZ249" s="471">
        <v>3.504950495049505</v>
      </c>
      <c r="BA249" s="471">
        <v>31.290322580645128</v>
      </c>
      <c r="BB249" s="471">
        <v>38.064516129032221</v>
      </c>
      <c r="BC249" s="471">
        <v>0</v>
      </c>
      <c r="BD249" s="471">
        <v>0</v>
      </c>
      <c r="BE249" s="471">
        <v>0</v>
      </c>
      <c r="BF249" s="471">
        <v>0</v>
      </c>
      <c r="BG249" s="471">
        <v>0</v>
      </c>
      <c r="BH249" s="471">
        <v>9.1999999999999691</v>
      </c>
      <c r="BI249" s="471">
        <v>0</v>
      </c>
      <c r="BJ249" s="471">
        <v>3.2574880814814802</v>
      </c>
      <c r="BK249" s="471">
        <v>0</v>
      </c>
      <c r="BL249" s="471">
        <v>1</v>
      </c>
      <c r="BM249" s="471">
        <v>1</v>
      </c>
      <c r="BN249" s="471">
        <v>0</v>
      </c>
      <c r="BO249" s="284"/>
      <c r="BP249" s="284"/>
      <c r="BQ249" s="284"/>
      <c r="BS249" s="471">
        <v>118</v>
      </c>
    </row>
    <row r="250" spans="1:71" ht="15" hidden="1" x14ac:dyDescent="0.25">
      <c r="A250" s="467">
        <v>72</v>
      </c>
      <c r="B250" s="467">
        <v>142806</v>
      </c>
      <c r="C250" s="467">
        <v>9353335</v>
      </c>
      <c r="D250" s="468" t="s">
        <v>1298</v>
      </c>
      <c r="E250" s="469" t="s">
        <v>40</v>
      </c>
      <c r="F250" s="470" t="s">
        <v>710</v>
      </c>
      <c r="G250" s="471">
        <v>1</v>
      </c>
      <c r="H250" s="471">
        <v>0</v>
      </c>
      <c r="I250" s="471">
        <v>0</v>
      </c>
      <c r="J250" s="471">
        <v>7</v>
      </c>
      <c r="K250" s="471">
        <v>0</v>
      </c>
      <c r="L250" s="471">
        <v>0</v>
      </c>
      <c r="M250" s="471">
        <v>0</v>
      </c>
      <c r="N250" s="471">
        <v>207</v>
      </c>
      <c r="O250" s="471">
        <v>207</v>
      </c>
      <c r="P250" s="471">
        <v>30</v>
      </c>
      <c r="Q250" s="471">
        <v>177</v>
      </c>
      <c r="R250" s="471">
        <v>0</v>
      </c>
      <c r="S250" s="471">
        <v>0</v>
      </c>
      <c r="T250" s="471">
        <v>0</v>
      </c>
      <c r="U250" s="471">
        <v>0</v>
      </c>
      <c r="V250" s="471">
        <v>0</v>
      </c>
      <c r="W250" s="471">
        <v>0</v>
      </c>
      <c r="X250" s="471">
        <v>0</v>
      </c>
      <c r="Y250" s="471">
        <v>0</v>
      </c>
      <c r="Z250" s="471">
        <v>207</v>
      </c>
      <c r="AA250" s="471">
        <v>29.571428571428573</v>
      </c>
      <c r="AB250" s="471">
        <v>28.000000000000043</v>
      </c>
      <c r="AC250" s="471">
        <v>35.317535545023702</v>
      </c>
      <c r="AD250" s="471">
        <v>0</v>
      </c>
      <c r="AE250" s="471">
        <v>0</v>
      </c>
      <c r="AF250" s="471">
        <v>69.999999999999915</v>
      </c>
      <c r="AG250" s="471">
        <v>61.999999999999922</v>
      </c>
      <c r="AH250" s="471">
        <v>24.999999999999922</v>
      </c>
      <c r="AI250" s="471">
        <v>14.999999999999995</v>
      </c>
      <c r="AJ250" s="471">
        <v>8.9999999999999964</v>
      </c>
      <c r="AK250" s="471">
        <v>14.000000000000002</v>
      </c>
      <c r="AL250" s="471">
        <v>11.999999999999996</v>
      </c>
      <c r="AM250" s="471">
        <v>0</v>
      </c>
      <c r="AN250" s="471">
        <v>0</v>
      </c>
      <c r="AO250" s="471">
        <v>0</v>
      </c>
      <c r="AP250" s="471">
        <v>0</v>
      </c>
      <c r="AQ250" s="471">
        <v>0</v>
      </c>
      <c r="AR250" s="471">
        <v>0</v>
      </c>
      <c r="AS250" s="471">
        <v>0</v>
      </c>
      <c r="AT250" s="471">
        <v>3.5895953757225336</v>
      </c>
      <c r="AU250" s="471">
        <v>10.768786127167623</v>
      </c>
      <c r="AV250" s="471">
        <v>16.751445086705207</v>
      </c>
      <c r="AW250" s="471">
        <v>0</v>
      </c>
      <c r="AX250" s="471">
        <v>0</v>
      </c>
      <c r="AY250" s="471">
        <v>0</v>
      </c>
      <c r="AZ250" s="471">
        <v>0.98104265402843605</v>
      </c>
      <c r="BA250" s="471">
        <v>59.335227272727316</v>
      </c>
      <c r="BB250" s="471">
        <v>69.39204545454551</v>
      </c>
      <c r="BC250" s="471">
        <v>0</v>
      </c>
      <c r="BD250" s="471">
        <v>0</v>
      </c>
      <c r="BE250" s="471">
        <v>0</v>
      </c>
      <c r="BF250" s="471">
        <v>0</v>
      </c>
      <c r="BG250" s="471">
        <v>0</v>
      </c>
      <c r="BH250" s="471">
        <v>0</v>
      </c>
      <c r="BI250" s="471">
        <v>0</v>
      </c>
      <c r="BJ250" s="471">
        <v>0.40283642551724103</v>
      </c>
      <c r="BK250" s="471">
        <v>0</v>
      </c>
      <c r="BL250" s="471">
        <v>0</v>
      </c>
      <c r="BM250" s="471">
        <v>1</v>
      </c>
      <c r="BN250" s="471">
        <v>0</v>
      </c>
      <c r="BO250" s="284"/>
      <c r="BP250" s="284"/>
      <c r="BQ250" s="284"/>
      <c r="BS250" s="471">
        <v>207</v>
      </c>
    </row>
    <row r="251" spans="1:71" ht="15" hidden="1" x14ac:dyDescent="0.25">
      <c r="A251" s="467">
        <v>289</v>
      </c>
      <c r="B251" s="467">
        <v>145382</v>
      </c>
      <c r="C251" s="467">
        <v>9353340</v>
      </c>
      <c r="D251" s="468" t="s">
        <v>281</v>
      </c>
      <c r="E251" s="469" t="s">
        <v>40</v>
      </c>
      <c r="F251" s="470" t="s">
        <v>710</v>
      </c>
      <c r="G251" s="471">
        <v>1</v>
      </c>
      <c r="H251" s="471">
        <v>0</v>
      </c>
      <c r="I251" s="471">
        <v>0</v>
      </c>
      <c r="J251" s="471">
        <v>7</v>
      </c>
      <c r="K251" s="471">
        <v>0</v>
      </c>
      <c r="L251" s="471">
        <v>0</v>
      </c>
      <c r="M251" s="471">
        <v>0</v>
      </c>
      <c r="N251" s="471">
        <v>213</v>
      </c>
      <c r="O251" s="471">
        <v>213</v>
      </c>
      <c r="P251" s="471">
        <v>30</v>
      </c>
      <c r="Q251" s="471">
        <v>183</v>
      </c>
      <c r="R251" s="471">
        <v>0</v>
      </c>
      <c r="S251" s="471">
        <v>0</v>
      </c>
      <c r="T251" s="471">
        <v>0</v>
      </c>
      <c r="U251" s="471">
        <v>0</v>
      </c>
      <c r="V251" s="471">
        <v>0</v>
      </c>
      <c r="W251" s="471">
        <v>0</v>
      </c>
      <c r="X251" s="471">
        <v>0</v>
      </c>
      <c r="Y251" s="471">
        <v>0</v>
      </c>
      <c r="Z251" s="471">
        <v>213</v>
      </c>
      <c r="AA251" s="471">
        <v>30.428571428571427</v>
      </c>
      <c r="AB251" s="471">
        <v>9.9999999999999929</v>
      </c>
      <c r="AC251" s="471">
        <v>16.151658767772513</v>
      </c>
      <c r="AD251" s="471">
        <v>0</v>
      </c>
      <c r="AE251" s="471">
        <v>0</v>
      </c>
      <c r="AF251" s="471">
        <v>177.00000000000006</v>
      </c>
      <c r="AG251" s="471">
        <v>13.999999999999993</v>
      </c>
      <c r="AH251" s="471">
        <v>6.9999999999999964</v>
      </c>
      <c r="AI251" s="471">
        <v>5.0000000000000062</v>
      </c>
      <c r="AJ251" s="471">
        <v>9.0000000000000071</v>
      </c>
      <c r="AK251" s="471">
        <v>0</v>
      </c>
      <c r="AL251" s="471">
        <v>0.99999999999999933</v>
      </c>
      <c r="AM251" s="471">
        <v>0</v>
      </c>
      <c r="AN251" s="471">
        <v>0</v>
      </c>
      <c r="AO251" s="471">
        <v>0</v>
      </c>
      <c r="AP251" s="471">
        <v>0</v>
      </c>
      <c r="AQ251" s="471">
        <v>0</v>
      </c>
      <c r="AR251" s="471">
        <v>0</v>
      </c>
      <c r="AS251" s="471">
        <v>0</v>
      </c>
      <c r="AT251" s="471">
        <v>16.295081967213125</v>
      </c>
      <c r="AU251" s="471">
        <v>27.934426229508293</v>
      </c>
      <c r="AV251" s="471">
        <v>45.393442622950893</v>
      </c>
      <c r="AW251" s="471">
        <v>0</v>
      </c>
      <c r="AX251" s="471">
        <v>0</v>
      </c>
      <c r="AY251" s="471">
        <v>0</v>
      </c>
      <c r="AZ251" s="471">
        <v>0</v>
      </c>
      <c r="BA251" s="471">
        <v>32.89887640449431</v>
      </c>
      <c r="BB251" s="471">
        <v>38.292134831460594</v>
      </c>
      <c r="BC251" s="471">
        <v>0</v>
      </c>
      <c r="BD251" s="471">
        <v>0</v>
      </c>
      <c r="BE251" s="471">
        <v>0</v>
      </c>
      <c r="BF251" s="471">
        <v>0</v>
      </c>
      <c r="BG251" s="471">
        <v>0</v>
      </c>
      <c r="BH251" s="471">
        <v>0</v>
      </c>
      <c r="BI251" s="471">
        <v>0</v>
      </c>
      <c r="BJ251" s="471">
        <v>0.33345119567567599</v>
      </c>
      <c r="BK251" s="471">
        <v>0</v>
      </c>
      <c r="BL251" s="471">
        <v>0</v>
      </c>
      <c r="BM251" s="471">
        <v>1</v>
      </c>
      <c r="BN251" s="471">
        <v>0</v>
      </c>
      <c r="BO251" s="284"/>
      <c r="BP251" s="284"/>
      <c r="BQ251" s="284"/>
      <c r="BS251" s="471">
        <v>213</v>
      </c>
    </row>
    <row r="252" spans="1:71" ht="15" hidden="1" x14ac:dyDescent="0.25">
      <c r="A252" s="467">
        <v>253</v>
      </c>
      <c r="B252" s="467">
        <v>141842</v>
      </c>
      <c r="C252" s="467">
        <v>9353344</v>
      </c>
      <c r="D252" s="468" t="s">
        <v>504</v>
      </c>
      <c r="E252" s="469" t="s">
        <v>40</v>
      </c>
      <c r="F252" s="470" t="s">
        <v>710</v>
      </c>
      <c r="G252" s="471">
        <v>1</v>
      </c>
      <c r="H252" s="471">
        <v>0</v>
      </c>
      <c r="I252" s="471">
        <v>0</v>
      </c>
      <c r="J252" s="471">
        <v>7</v>
      </c>
      <c r="K252" s="471">
        <v>0</v>
      </c>
      <c r="L252" s="471">
        <v>0</v>
      </c>
      <c r="M252" s="471">
        <v>0</v>
      </c>
      <c r="N252" s="471">
        <v>392</v>
      </c>
      <c r="O252" s="471">
        <v>392</v>
      </c>
      <c r="P252" s="471">
        <v>60</v>
      </c>
      <c r="Q252" s="471">
        <v>332</v>
      </c>
      <c r="R252" s="471">
        <v>0</v>
      </c>
      <c r="S252" s="471">
        <v>0</v>
      </c>
      <c r="T252" s="471">
        <v>0</v>
      </c>
      <c r="U252" s="471">
        <v>0</v>
      </c>
      <c r="V252" s="471">
        <v>0</v>
      </c>
      <c r="W252" s="471">
        <v>0</v>
      </c>
      <c r="X252" s="471">
        <v>0</v>
      </c>
      <c r="Y252" s="471">
        <v>0</v>
      </c>
      <c r="Z252" s="471">
        <v>392</v>
      </c>
      <c r="AA252" s="471">
        <v>56</v>
      </c>
      <c r="AB252" s="471">
        <v>91.999999999999844</v>
      </c>
      <c r="AC252" s="471">
        <v>149.38107416879797</v>
      </c>
      <c r="AD252" s="471">
        <v>0</v>
      </c>
      <c r="AE252" s="471">
        <v>0</v>
      </c>
      <c r="AF252" s="471">
        <v>21.161953727506436</v>
      </c>
      <c r="AG252" s="471">
        <v>61.470437017995039</v>
      </c>
      <c r="AH252" s="471">
        <v>61.470437017995039</v>
      </c>
      <c r="AI252" s="471">
        <v>19.14652956298201</v>
      </c>
      <c r="AJ252" s="471">
        <v>207.58868894601525</v>
      </c>
      <c r="AK252" s="471">
        <v>20.154241645244223</v>
      </c>
      <c r="AL252" s="471">
        <v>1.0077120822622112</v>
      </c>
      <c r="AM252" s="471">
        <v>0</v>
      </c>
      <c r="AN252" s="471">
        <v>0</v>
      </c>
      <c r="AO252" s="471">
        <v>0</v>
      </c>
      <c r="AP252" s="471">
        <v>0</v>
      </c>
      <c r="AQ252" s="471">
        <v>0</v>
      </c>
      <c r="AR252" s="471">
        <v>0</v>
      </c>
      <c r="AS252" s="471">
        <v>0</v>
      </c>
      <c r="AT252" s="471">
        <v>17.71084337349399</v>
      </c>
      <c r="AU252" s="471">
        <v>33.060240963855435</v>
      </c>
      <c r="AV252" s="471">
        <v>43.686746987951757</v>
      </c>
      <c r="AW252" s="471">
        <v>0</v>
      </c>
      <c r="AX252" s="471">
        <v>0</v>
      </c>
      <c r="AY252" s="471">
        <v>0</v>
      </c>
      <c r="AZ252" s="471">
        <v>4.0102301790281336</v>
      </c>
      <c r="BA252" s="471">
        <v>148.58024691358031</v>
      </c>
      <c r="BB252" s="471">
        <v>175.43209876543219</v>
      </c>
      <c r="BC252" s="471">
        <v>0</v>
      </c>
      <c r="BD252" s="471">
        <v>0</v>
      </c>
      <c r="BE252" s="471">
        <v>0</v>
      </c>
      <c r="BF252" s="471">
        <v>0</v>
      </c>
      <c r="BG252" s="471">
        <v>0</v>
      </c>
      <c r="BH252" s="471">
        <v>0</v>
      </c>
      <c r="BI252" s="471">
        <v>0</v>
      </c>
      <c r="BJ252" s="471">
        <v>0.35453742826086998</v>
      </c>
      <c r="BK252" s="471">
        <v>0</v>
      </c>
      <c r="BL252" s="471">
        <v>0</v>
      </c>
      <c r="BM252" s="471">
        <v>1</v>
      </c>
      <c r="BN252" s="471">
        <v>0</v>
      </c>
      <c r="BO252" s="284"/>
      <c r="BP252" s="284"/>
      <c r="BQ252" s="284"/>
      <c r="BS252" s="471">
        <v>392</v>
      </c>
    </row>
    <row r="253" spans="1:71" ht="15" hidden="1" x14ac:dyDescent="0.25">
      <c r="A253" s="467">
        <v>505</v>
      </c>
      <c r="B253" s="467">
        <v>143360</v>
      </c>
      <c r="C253" s="467">
        <v>9353345</v>
      </c>
      <c r="D253" s="468" t="s">
        <v>1299</v>
      </c>
      <c r="E253" s="469" t="s">
        <v>40</v>
      </c>
      <c r="F253" s="470" t="s">
        <v>710</v>
      </c>
      <c r="G253" s="471">
        <v>1</v>
      </c>
      <c r="H253" s="471">
        <v>0</v>
      </c>
      <c r="I253" s="471">
        <v>0</v>
      </c>
      <c r="J253" s="471">
        <v>7</v>
      </c>
      <c r="K253" s="471">
        <v>0</v>
      </c>
      <c r="L253" s="471">
        <v>0</v>
      </c>
      <c r="M253" s="471">
        <v>0</v>
      </c>
      <c r="N253" s="471">
        <v>437</v>
      </c>
      <c r="O253" s="471">
        <v>437</v>
      </c>
      <c r="P253" s="471">
        <v>58</v>
      </c>
      <c r="Q253" s="471">
        <v>379</v>
      </c>
      <c r="R253" s="471">
        <v>0</v>
      </c>
      <c r="S253" s="471">
        <v>0</v>
      </c>
      <c r="T253" s="471">
        <v>0</v>
      </c>
      <c r="U253" s="471">
        <v>0</v>
      </c>
      <c r="V253" s="471">
        <v>0</v>
      </c>
      <c r="W253" s="471">
        <v>0</v>
      </c>
      <c r="X253" s="471">
        <v>0</v>
      </c>
      <c r="Y253" s="471">
        <v>0</v>
      </c>
      <c r="Z253" s="471">
        <v>437</v>
      </c>
      <c r="AA253" s="471">
        <v>62.428571428571431</v>
      </c>
      <c r="AB253" s="471">
        <v>24.999999999999989</v>
      </c>
      <c r="AC253" s="471">
        <v>63.144495412844037</v>
      </c>
      <c r="AD253" s="471">
        <v>0</v>
      </c>
      <c r="AE253" s="471">
        <v>0</v>
      </c>
      <c r="AF253" s="471">
        <v>422.96788990825701</v>
      </c>
      <c r="AG253" s="471">
        <v>8.0183486238532069</v>
      </c>
      <c r="AH253" s="471">
        <v>6.0137614678899265</v>
      </c>
      <c r="AI253" s="471">
        <v>0</v>
      </c>
      <c r="AJ253" s="471">
        <v>0</v>
      </c>
      <c r="AK253" s="471">
        <v>0</v>
      </c>
      <c r="AL253" s="471">
        <v>0</v>
      </c>
      <c r="AM253" s="471">
        <v>0</v>
      </c>
      <c r="AN253" s="471">
        <v>0</v>
      </c>
      <c r="AO253" s="471">
        <v>0</v>
      </c>
      <c r="AP253" s="471">
        <v>0</v>
      </c>
      <c r="AQ253" s="471">
        <v>0</v>
      </c>
      <c r="AR253" s="471">
        <v>0</v>
      </c>
      <c r="AS253" s="471">
        <v>0</v>
      </c>
      <c r="AT253" s="471">
        <v>1.1530343007915553</v>
      </c>
      <c r="AU253" s="471">
        <v>2.3060686015831151</v>
      </c>
      <c r="AV253" s="471">
        <v>8.071240105540884</v>
      </c>
      <c r="AW253" s="471">
        <v>0</v>
      </c>
      <c r="AX253" s="471">
        <v>0</v>
      </c>
      <c r="AY253" s="471">
        <v>0</v>
      </c>
      <c r="AZ253" s="471">
        <v>0</v>
      </c>
      <c r="BA253" s="471">
        <v>107.26415094339612</v>
      </c>
      <c r="BB253" s="471">
        <v>123.67924528301874</v>
      </c>
      <c r="BC253" s="471">
        <v>0</v>
      </c>
      <c r="BD253" s="471">
        <v>0</v>
      </c>
      <c r="BE253" s="471">
        <v>0</v>
      </c>
      <c r="BF253" s="471">
        <v>0</v>
      </c>
      <c r="BG253" s="471">
        <v>0</v>
      </c>
      <c r="BH253" s="471">
        <v>0</v>
      </c>
      <c r="BI253" s="471">
        <v>0</v>
      </c>
      <c r="BJ253" s="471">
        <v>0.79346895125348205</v>
      </c>
      <c r="BK253" s="471">
        <v>0</v>
      </c>
      <c r="BL253" s="471">
        <v>0</v>
      </c>
      <c r="BM253" s="471">
        <v>1</v>
      </c>
      <c r="BN253" s="471">
        <v>0</v>
      </c>
      <c r="BO253" s="284"/>
      <c r="BP253" s="284"/>
      <c r="BQ253" s="284"/>
      <c r="BS253" s="471">
        <v>437</v>
      </c>
    </row>
    <row r="254" spans="1:71" ht="15" hidden="1" x14ac:dyDescent="0.25">
      <c r="A254" s="467">
        <v>320</v>
      </c>
      <c r="B254" s="467">
        <v>145795</v>
      </c>
      <c r="C254" s="467">
        <v>9353346</v>
      </c>
      <c r="D254" s="468" t="s">
        <v>1437</v>
      </c>
      <c r="E254" s="469" t="s">
        <v>40</v>
      </c>
      <c r="F254" s="470" t="s">
        <v>710</v>
      </c>
      <c r="G254" s="471">
        <v>1</v>
      </c>
      <c r="H254" s="471">
        <v>0</v>
      </c>
      <c r="I254" s="471">
        <v>0</v>
      </c>
      <c r="J254" s="471">
        <v>7</v>
      </c>
      <c r="K254" s="471">
        <v>0</v>
      </c>
      <c r="L254" s="471">
        <v>0</v>
      </c>
      <c r="M254" s="471">
        <v>0</v>
      </c>
      <c r="N254" s="471">
        <v>287</v>
      </c>
      <c r="O254" s="471">
        <v>287</v>
      </c>
      <c r="P254" s="471">
        <v>44</v>
      </c>
      <c r="Q254" s="471">
        <v>243</v>
      </c>
      <c r="R254" s="471">
        <v>0</v>
      </c>
      <c r="S254" s="471">
        <v>0</v>
      </c>
      <c r="T254" s="471">
        <v>0</v>
      </c>
      <c r="U254" s="471">
        <v>0</v>
      </c>
      <c r="V254" s="471">
        <v>0</v>
      </c>
      <c r="W254" s="471">
        <v>0</v>
      </c>
      <c r="X254" s="471">
        <v>0</v>
      </c>
      <c r="Y254" s="471">
        <v>0</v>
      </c>
      <c r="Z254" s="471">
        <v>287</v>
      </c>
      <c r="AA254" s="471">
        <v>41</v>
      </c>
      <c r="AB254" s="471">
        <v>3.0000000000000093</v>
      </c>
      <c r="AC254" s="471">
        <v>22.322222222222223</v>
      </c>
      <c r="AD254" s="471">
        <v>0</v>
      </c>
      <c r="AE254" s="471">
        <v>0</v>
      </c>
      <c r="AF254" s="471">
        <v>286.00000000000006</v>
      </c>
      <c r="AG254" s="471">
        <v>1.0000000000000002</v>
      </c>
      <c r="AH254" s="471">
        <v>0</v>
      </c>
      <c r="AI254" s="471">
        <v>0</v>
      </c>
      <c r="AJ254" s="471">
        <v>0</v>
      </c>
      <c r="AK254" s="471">
        <v>0</v>
      </c>
      <c r="AL254" s="471">
        <v>0</v>
      </c>
      <c r="AM254" s="471">
        <v>0</v>
      </c>
      <c r="AN254" s="471">
        <v>0</v>
      </c>
      <c r="AO254" s="471">
        <v>0</v>
      </c>
      <c r="AP254" s="471">
        <v>0</v>
      </c>
      <c r="AQ254" s="471">
        <v>0</v>
      </c>
      <c r="AR254" s="471">
        <v>0</v>
      </c>
      <c r="AS254" s="471">
        <v>0</v>
      </c>
      <c r="AT254" s="471">
        <v>1.1859504132231413</v>
      </c>
      <c r="AU254" s="471">
        <v>2.3719008264462826</v>
      </c>
      <c r="AV254" s="471">
        <v>4.7438016528925591</v>
      </c>
      <c r="AW254" s="471">
        <v>0</v>
      </c>
      <c r="AX254" s="471">
        <v>0</v>
      </c>
      <c r="AY254" s="471">
        <v>0</v>
      </c>
      <c r="AZ254" s="471">
        <v>1.0629629629629631</v>
      </c>
      <c r="BA254" s="471">
        <v>87.359504132231407</v>
      </c>
      <c r="BB254" s="471">
        <v>103.17768595041323</v>
      </c>
      <c r="BC254" s="471">
        <v>0</v>
      </c>
      <c r="BD254" s="471">
        <v>0</v>
      </c>
      <c r="BE254" s="471">
        <v>0</v>
      </c>
      <c r="BF254" s="471">
        <v>0</v>
      </c>
      <c r="BG254" s="471">
        <v>0</v>
      </c>
      <c r="BH254" s="471">
        <v>0</v>
      </c>
      <c r="BI254" s="471">
        <v>0</v>
      </c>
      <c r="BJ254" s="471">
        <v>1.9276335751231499</v>
      </c>
      <c r="BK254" s="471">
        <v>0</v>
      </c>
      <c r="BL254" s="471">
        <v>0</v>
      </c>
      <c r="BM254" s="471">
        <v>1</v>
      </c>
      <c r="BN254" s="471">
        <v>0</v>
      </c>
      <c r="BO254" s="284"/>
      <c r="BP254" s="284"/>
      <c r="BQ254" s="284"/>
      <c r="BS254" s="471">
        <v>287</v>
      </c>
    </row>
    <row r="255" spans="1:71" ht="15" hidden="1" x14ac:dyDescent="0.25">
      <c r="A255" s="467">
        <v>527</v>
      </c>
      <c r="B255" s="467">
        <v>137179</v>
      </c>
      <c r="C255" s="467">
        <v>9354029</v>
      </c>
      <c r="D255" s="468" t="s">
        <v>419</v>
      </c>
      <c r="E255" s="469" t="s">
        <v>713</v>
      </c>
      <c r="F255" s="470" t="s">
        <v>710</v>
      </c>
      <c r="G255" s="471">
        <v>1</v>
      </c>
      <c r="H255" s="471">
        <v>2</v>
      </c>
      <c r="I255" s="471">
        <v>2</v>
      </c>
      <c r="J255" s="471">
        <v>2</v>
      </c>
      <c r="K255" s="471">
        <v>2</v>
      </c>
      <c r="L255" s="471">
        <v>2</v>
      </c>
      <c r="M255" s="471">
        <v>0</v>
      </c>
      <c r="N255" s="471">
        <v>353</v>
      </c>
      <c r="O255" s="471">
        <v>170</v>
      </c>
      <c r="P255" s="471">
        <v>0</v>
      </c>
      <c r="Q255" s="471">
        <v>170</v>
      </c>
      <c r="R255" s="471">
        <v>183</v>
      </c>
      <c r="S255" s="471">
        <v>183</v>
      </c>
      <c r="T255" s="471">
        <v>0</v>
      </c>
      <c r="U255" s="471">
        <v>90</v>
      </c>
      <c r="V255" s="471">
        <v>93</v>
      </c>
      <c r="W255" s="471">
        <v>0</v>
      </c>
      <c r="X255" s="471">
        <v>0</v>
      </c>
      <c r="Y255" s="471">
        <v>0</v>
      </c>
      <c r="Z255" s="471">
        <v>353</v>
      </c>
      <c r="AA255" s="471">
        <v>88.25</v>
      </c>
      <c r="AB255" s="471">
        <v>25.000000000000039</v>
      </c>
      <c r="AC255" s="471">
        <v>40.33898305084746</v>
      </c>
      <c r="AD255" s="471">
        <v>12.999999999999996</v>
      </c>
      <c r="AE255" s="471">
        <v>27.401069518716575</v>
      </c>
      <c r="AF255" s="471">
        <v>142.99999999999994</v>
      </c>
      <c r="AG255" s="471">
        <v>19.999999999999929</v>
      </c>
      <c r="AH255" s="471">
        <v>0</v>
      </c>
      <c r="AI255" s="471">
        <v>7.0000000000000009</v>
      </c>
      <c r="AJ255" s="471">
        <v>0</v>
      </c>
      <c r="AK255" s="471">
        <v>0</v>
      </c>
      <c r="AL255" s="471">
        <v>0</v>
      </c>
      <c r="AM255" s="471">
        <v>164.99999999999997</v>
      </c>
      <c r="AN255" s="471">
        <v>12.000000000000004</v>
      </c>
      <c r="AO255" s="471">
        <v>0</v>
      </c>
      <c r="AP255" s="471">
        <v>5.9999999999999929</v>
      </c>
      <c r="AQ255" s="471">
        <v>0</v>
      </c>
      <c r="AR255" s="471">
        <v>0</v>
      </c>
      <c r="AS255" s="471">
        <v>0</v>
      </c>
      <c r="AT255" s="471">
        <v>0.99999999999999989</v>
      </c>
      <c r="AU255" s="471">
        <v>2.9999999999999982</v>
      </c>
      <c r="AV255" s="471">
        <v>2.9999999999999982</v>
      </c>
      <c r="AW255" s="471">
        <v>1</v>
      </c>
      <c r="AX255" s="471">
        <v>1</v>
      </c>
      <c r="AY255" s="471">
        <v>1</v>
      </c>
      <c r="AZ255" s="471">
        <v>0</v>
      </c>
      <c r="BA255" s="471">
        <v>62.22222222222225</v>
      </c>
      <c r="BB255" s="471">
        <v>62.22222222222225</v>
      </c>
      <c r="BC255" s="471">
        <v>27</v>
      </c>
      <c r="BD255" s="471">
        <v>25.655172413793082</v>
      </c>
      <c r="BE255" s="471">
        <v>0</v>
      </c>
      <c r="BF255" s="471">
        <v>0</v>
      </c>
      <c r="BG255" s="471">
        <v>32.059739941034472</v>
      </c>
      <c r="BH255" s="471">
        <v>0</v>
      </c>
      <c r="BI255" s="471">
        <v>10.69999999999995</v>
      </c>
      <c r="BJ255" s="471">
        <v>0</v>
      </c>
      <c r="BK255" s="471">
        <v>2.0422196814159301</v>
      </c>
      <c r="BL255" s="471">
        <v>0</v>
      </c>
      <c r="BM255" s="471">
        <v>0.48158640226628896</v>
      </c>
      <c r="BN255" s="471">
        <v>0.5184135977337111</v>
      </c>
      <c r="BO255" s="284"/>
      <c r="BP255" s="284"/>
      <c r="BQ255" s="284"/>
      <c r="BS255" s="471">
        <v>353</v>
      </c>
    </row>
    <row r="256" spans="1:71" ht="15" hidden="1" x14ac:dyDescent="0.25">
      <c r="A256" s="467">
        <v>531</v>
      </c>
      <c r="B256" s="467">
        <v>137180</v>
      </c>
      <c r="C256" s="467">
        <v>9354030</v>
      </c>
      <c r="D256" s="468" t="s">
        <v>420</v>
      </c>
      <c r="E256" s="469" t="s">
        <v>713</v>
      </c>
      <c r="F256" s="470" t="s">
        <v>710</v>
      </c>
      <c r="G256" s="471">
        <v>1</v>
      </c>
      <c r="H256" s="471">
        <v>2</v>
      </c>
      <c r="I256" s="471">
        <v>2</v>
      </c>
      <c r="J256" s="471">
        <v>2</v>
      </c>
      <c r="K256" s="471">
        <v>2</v>
      </c>
      <c r="L256" s="471">
        <v>2</v>
      </c>
      <c r="M256" s="471">
        <v>0</v>
      </c>
      <c r="N256" s="471">
        <v>489</v>
      </c>
      <c r="O256" s="471">
        <v>239</v>
      </c>
      <c r="P256" s="471">
        <v>0</v>
      </c>
      <c r="Q256" s="471">
        <v>239</v>
      </c>
      <c r="R256" s="471">
        <v>250</v>
      </c>
      <c r="S256" s="471">
        <v>250</v>
      </c>
      <c r="T256" s="471">
        <v>0</v>
      </c>
      <c r="U256" s="471">
        <v>141</v>
      </c>
      <c r="V256" s="471">
        <v>109</v>
      </c>
      <c r="W256" s="471">
        <v>0</v>
      </c>
      <c r="X256" s="471">
        <v>0</v>
      </c>
      <c r="Y256" s="471">
        <v>0</v>
      </c>
      <c r="Z256" s="471">
        <v>489</v>
      </c>
      <c r="AA256" s="471">
        <v>122.25</v>
      </c>
      <c r="AB256" s="471">
        <v>16.999999999999996</v>
      </c>
      <c r="AC256" s="471">
        <v>54.197026022304833</v>
      </c>
      <c r="AD256" s="471">
        <v>30</v>
      </c>
      <c r="AE256" s="471">
        <v>39.772727272727273</v>
      </c>
      <c r="AF256" s="471">
        <v>193.99999999999997</v>
      </c>
      <c r="AG256" s="471">
        <v>34.999999999999893</v>
      </c>
      <c r="AH256" s="471">
        <v>0.99999999999999944</v>
      </c>
      <c r="AI256" s="471">
        <v>9.0000000000000053</v>
      </c>
      <c r="AJ256" s="471">
        <v>0</v>
      </c>
      <c r="AK256" s="471">
        <v>0</v>
      </c>
      <c r="AL256" s="471">
        <v>0</v>
      </c>
      <c r="AM256" s="471">
        <v>195.7831325301205</v>
      </c>
      <c r="AN256" s="471">
        <v>47.188755020080251</v>
      </c>
      <c r="AO256" s="471">
        <v>0</v>
      </c>
      <c r="AP256" s="471">
        <v>7.0281124497991998</v>
      </c>
      <c r="AQ256" s="471">
        <v>0</v>
      </c>
      <c r="AR256" s="471">
        <v>0</v>
      </c>
      <c r="AS256" s="471">
        <v>0</v>
      </c>
      <c r="AT256" s="471">
        <v>1.0042016806722696</v>
      </c>
      <c r="AU256" s="471">
        <v>1.0042016806722696</v>
      </c>
      <c r="AV256" s="471">
        <v>2.0084033613445365</v>
      </c>
      <c r="AW256" s="471">
        <v>0</v>
      </c>
      <c r="AX256" s="471">
        <v>0</v>
      </c>
      <c r="AY256" s="471">
        <v>1.0040160642570275</v>
      </c>
      <c r="AZ256" s="471">
        <v>0</v>
      </c>
      <c r="BA256" s="471">
        <v>67.543478260869591</v>
      </c>
      <c r="BB256" s="471">
        <v>67.543478260869591</v>
      </c>
      <c r="BC256" s="471">
        <v>43.934782608695691</v>
      </c>
      <c r="BD256" s="471">
        <v>39.3611111111111</v>
      </c>
      <c r="BE256" s="471">
        <v>0</v>
      </c>
      <c r="BF256" s="471">
        <v>0</v>
      </c>
      <c r="BG256" s="471">
        <v>50.783477657596634</v>
      </c>
      <c r="BH256" s="471">
        <v>0</v>
      </c>
      <c r="BI256" s="471">
        <v>0</v>
      </c>
      <c r="BJ256" s="471">
        <v>0</v>
      </c>
      <c r="BK256" s="471">
        <v>2.3676216638036802</v>
      </c>
      <c r="BL256" s="471">
        <v>0</v>
      </c>
      <c r="BM256" s="471">
        <v>0.4887525562372188</v>
      </c>
      <c r="BN256" s="471">
        <v>0.5112474437627812</v>
      </c>
      <c r="BO256" s="284"/>
      <c r="BP256" s="284"/>
      <c r="BQ256" s="284"/>
      <c r="BS256" s="471">
        <v>489</v>
      </c>
    </row>
    <row r="257" spans="1:71" ht="15" hidden="1" x14ac:dyDescent="0.25">
      <c r="A257" s="467">
        <v>551</v>
      </c>
      <c r="B257" s="467">
        <v>136990</v>
      </c>
      <c r="C257" s="467">
        <v>9354000</v>
      </c>
      <c r="D257" s="468" t="s">
        <v>1300</v>
      </c>
      <c r="E257" s="469" t="s">
        <v>712</v>
      </c>
      <c r="F257" s="470" t="s">
        <v>710</v>
      </c>
      <c r="G257" s="471">
        <v>1</v>
      </c>
      <c r="H257" s="471">
        <v>0</v>
      </c>
      <c r="I257" s="471">
        <v>0</v>
      </c>
      <c r="J257" s="471">
        <v>0</v>
      </c>
      <c r="K257" s="471">
        <v>3</v>
      </c>
      <c r="L257" s="471">
        <v>1</v>
      </c>
      <c r="M257" s="471">
        <v>2</v>
      </c>
      <c r="N257" s="471">
        <v>764</v>
      </c>
      <c r="O257" s="471">
        <v>0</v>
      </c>
      <c r="P257" s="471">
        <v>0</v>
      </c>
      <c r="Q257" s="471">
        <v>0</v>
      </c>
      <c r="R257" s="471">
        <v>764</v>
      </c>
      <c r="S257" s="471">
        <v>228</v>
      </c>
      <c r="T257" s="471">
        <v>536</v>
      </c>
      <c r="U257" s="471">
        <v>0</v>
      </c>
      <c r="V257" s="471">
        <v>0</v>
      </c>
      <c r="W257" s="471">
        <v>228</v>
      </c>
      <c r="X257" s="471">
        <v>536</v>
      </c>
      <c r="Y257" s="471">
        <v>0</v>
      </c>
      <c r="Z257" s="471">
        <v>764</v>
      </c>
      <c r="AA257" s="471">
        <v>254.66666666666666</v>
      </c>
      <c r="AB257" s="471">
        <v>0</v>
      </c>
      <c r="AC257" s="471">
        <v>0</v>
      </c>
      <c r="AD257" s="471">
        <v>40.000000000000014</v>
      </c>
      <c r="AE257" s="471">
        <v>131.79247730220493</v>
      </c>
      <c r="AF257" s="471">
        <v>0</v>
      </c>
      <c r="AG257" s="471">
        <v>0</v>
      </c>
      <c r="AH257" s="471">
        <v>0</v>
      </c>
      <c r="AI257" s="471">
        <v>0</v>
      </c>
      <c r="AJ257" s="471">
        <v>0</v>
      </c>
      <c r="AK257" s="471">
        <v>0</v>
      </c>
      <c r="AL257" s="471">
        <v>0</v>
      </c>
      <c r="AM257" s="471">
        <v>619.00000000000023</v>
      </c>
      <c r="AN257" s="471">
        <v>119.99999999999989</v>
      </c>
      <c r="AO257" s="471">
        <v>1.0000000000000004</v>
      </c>
      <c r="AP257" s="471">
        <v>23.999999999999979</v>
      </c>
      <c r="AQ257" s="471">
        <v>0</v>
      </c>
      <c r="AR257" s="471">
        <v>0</v>
      </c>
      <c r="AS257" s="471">
        <v>0</v>
      </c>
      <c r="AT257" s="471">
        <v>0</v>
      </c>
      <c r="AU257" s="471">
        <v>0</v>
      </c>
      <c r="AV257" s="471">
        <v>0</v>
      </c>
      <c r="AW257" s="471">
        <v>1.0000000000000004</v>
      </c>
      <c r="AX257" s="471">
        <v>2.0000000000000009</v>
      </c>
      <c r="AY257" s="471">
        <v>4.0000000000000018</v>
      </c>
      <c r="AZ257" s="471">
        <v>4.9546044098573283</v>
      </c>
      <c r="BA257" s="471">
        <v>0</v>
      </c>
      <c r="BB257" s="471">
        <v>0</v>
      </c>
      <c r="BC257" s="471">
        <v>0</v>
      </c>
      <c r="BD257" s="471">
        <v>0</v>
      </c>
      <c r="BE257" s="471">
        <v>109.09090909090907</v>
      </c>
      <c r="BF257" s="471">
        <v>94.073469387755296</v>
      </c>
      <c r="BG257" s="471">
        <v>146.45809156957347</v>
      </c>
      <c r="BH257" s="471">
        <v>0</v>
      </c>
      <c r="BI257" s="471">
        <v>0</v>
      </c>
      <c r="BJ257" s="471">
        <v>0</v>
      </c>
      <c r="BK257" s="471">
        <v>1.65239197171717</v>
      </c>
      <c r="BL257" s="471">
        <v>0</v>
      </c>
      <c r="BM257" s="471">
        <v>0</v>
      </c>
      <c r="BN257" s="471">
        <v>1</v>
      </c>
      <c r="BO257" s="284"/>
      <c r="BP257" s="284"/>
      <c r="BQ257" s="284"/>
      <c r="BS257" s="471">
        <v>764</v>
      </c>
    </row>
    <row r="258" spans="1:71" ht="15" hidden="1" x14ac:dyDescent="0.25">
      <c r="A258" s="467">
        <v>990</v>
      </c>
      <c r="B258" s="467">
        <v>136757</v>
      </c>
      <c r="C258" s="467">
        <v>9354001</v>
      </c>
      <c r="D258" s="468" t="s">
        <v>432</v>
      </c>
      <c r="E258" s="469" t="s">
        <v>712</v>
      </c>
      <c r="F258" s="470" t="s">
        <v>710</v>
      </c>
      <c r="G258" s="471">
        <v>1</v>
      </c>
      <c r="H258" s="471">
        <v>0</v>
      </c>
      <c r="I258" s="471">
        <v>0</v>
      </c>
      <c r="J258" s="471">
        <v>0</v>
      </c>
      <c r="K258" s="471">
        <v>5</v>
      </c>
      <c r="L258" s="471">
        <v>3</v>
      </c>
      <c r="M258" s="471">
        <v>2</v>
      </c>
      <c r="N258" s="471">
        <v>577</v>
      </c>
      <c r="O258" s="471">
        <v>0</v>
      </c>
      <c r="P258" s="471">
        <v>0</v>
      </c>
      <c r="Q258" s="471">
        <v>0</v>
      </c>
      <c r="R258" s="471">
        <v>577</v>
      </c>
      <c r="S258" s="471">
        <v>353</v>
      </c>
      <c r="T258" s="471">
        <v>224</v>
      </c>
      <c r="U258" s="471">
        <v>118</v>
      </c>
      <c r="V258" s="471">
        <v>115</v>
      </c>
      <c r="W258" s="471">
        <v>120</v>
      </c>
      <c r="X258" s="471">
        <v>224</v>
      </c>
      <c r="Y258" s="471">
        <v>0</v>
      </c>
      <c r="Z258" s="471">
        <v>577</v>
      </c>
      <c r="AA258" s="471">
        <v>115.4</v>
      </c>
      <c r="AB258" s="471">
        <v>0</v>
      </c>
      <c r="AC258" s="471">
        <v>0</v>
      </c>
      <c r="AD258" s="471">
        <v>42.999999999999972</v>
      </c>
      <c r="AE258" s="471">
        <v>115.00343642611685</v>
      </c>
      <c r="AF258" s="471">
        <v>0</v>
      </c>
      <c r="AG258" s="471">
        <v>0</v>
      </c>
      <c r="AH258" s="471">
        <v>0</v>
      </c>
      <c r="AI258" s="471">
        <v>0</v>
      </c>
      <c r="AJ258" s="471">
        <v>0</v>
      </c>
      <c r="AK258" s="471">
        <v>0</v>
      </c>
      <c r="AL258" s="471">
        <v>0</v>
      </c>
      <c r="AM258" s="471">
        <v>515.99999999999977</v>
      </c>
      <c r="AN258" s="471">
        <v>52.999999999999979</v>
      </c>
      <c r="AO258" s="471">
        <v>2.0000000000000013</v>
      </c>
      <c r="AP258" s="471">
        <v>3.0000000000000018</v>
      </c>
      <c r="AQ258" s="471">
        <v>3.0000000000000018</v>
      </c>
      <c r="AR258" s="471">
        <v>0</v>
      </c>
      <c r="AS258" s="471">
        <v>0</v>
      </c>
      <c r="AT258" s="471">
        <v>0</v>
      </c>
      <c r="AU258" s="471">
        <v>0</v>
      </c>
      <c r="AV258" s="471">
        <v>0</v>
      </c>
      <c r="AW258" s="471">
        <v>0</v>
      </c>
      <c r="AX258" s="471">
        <v>0</v>
      </c>
      <c r="AY258" s="471">
        <v>0</v>
      </c>
      <c r="AZ258" s="471">
        <v>3.9656357388316152</v>
      </c>
      <c r="BA258" s="471">
        <v>0</v>
      </c>
      <c r="BB258" s="471">
        <v>0</v>
      </c>
      <c r="BC258" s="471">
        <v>38.324786324786352</v>
      </c>
      <c r="BD258" s="471">
        <v>31.651376146788973</v>
      </c>
      <c r="BE258" s="471">
        <v>61.05263157894732</v>
      </c>
      <c r="BF258" s="471">
        <v>48.229665071770341</v>
      </c>
      <c r="BG258" s="471">
        <v>120.28785822012682</v>
      </c>
      <c r="BH258" s="471">
        <v>0</v>
      </c>
      <c r="BI258" s="471">
        <v>0</v>
      </c>
      <c r="BJ258" s="471">
        <v>0</v>
      </c>
      <c r="BK258" s="471">
        <v>5.2234099361290296</v>
      </c>
      <c r="BL258" s="471">
        <v>1</v>
      </c>
      <c r="BM258" s="471">
        <v>0</v>
      </c>
      <c r="BN258" s="471">
        <v>1</v>
      </c>
      <c r="BO258" s="284"/>
      <c r="BP258" s="284"/>
      <c r="BQ258" s="284"/>
      <c r="BS258" s="471">
        <v>577</v>
      </c>
    </row>
    <row r="259" spans="1:71" ht="15" hidden="1" x14ac:dyDescent="0.25">
      <c r="A259" s="467">
        <v>170</v>
      </c>
      <c r="B259" s="467">
        <v>137134</v>
      </c>
      <c r="C259" s="467">
        <v>9354002</v>
      </c>
      <c r="D259" s="468" t="s">
        <v>228</v>
      </c>
      <c r="E259" s="469" t="s">
        <v>712</v>
      </c>
      <c r="F259" s="470" t="s">
        <v>710</v>
      </c>
      <c r="G259" s="471">
        <v>1</v>
      </c>
      <c r="H259" s="471">
        <v>0</v>
      </c>
      <c r="I259" s="471">
        <v>0</v>
      </c>
      <c r="J259" s="471">
        <v>0</v>
      </c>
      <c r="K259" s="471">
        <v>5</v>
      </c>
      <c r="L259" s="471">
        <v>3</v>
      </c>
      <c r="M259" s="471">
        <v>2</v>
      </c>
      <c r="N259" s="471">
        <v>638</v>
      </c>
      <c r="O259" s="471">
        <v>0</v>
      </c>
      <c r="P259" s="471">
        <v>0</v>
      </c>
      <c r="Q259" s="471">
        <v>0</v>
      </c>
      <c r="R259" s="471">
        <v>638</v>
      </c>
      <c r="S259" s="471">
        <v>445</v>
      </c>
      <c r="T259" s="471">
        <v>193</v>
      </c>
      <c r="U259" s="471">
        <v>177</v>
      </c>
      <c r="V259" s="471">
        <v>138</v>
      </c>
      <c r="W259" s="471">
        <v>130</v>
      </c>
      <c r="X259" s="471">
        <v>193</v>
      </c>
      <c r="Y259" s="471">
        <v>0</v>
      </c>
      <c r="Z259" s="471">
        <v>638</v>
      </c>
      <c r="AA259" s="471">
        <v>127.6</v>
      </c>
      <c r="AB259" s="471">
        <v>0</v>
      </c>
      <c r="AC259" s="471">
        <v>0</v>
      </c>
      <c r="AD259" s="471">
        <v>213.99999999999997</v>
      </c>
      <c r="AE259" s="471">
        <v>317.86879432624113</v>
      </c>
      <c r="AF259" s="471">
        <v>0</v>
      </c>
      <c r="AG259" s="471">
        <v>0</v>
      </c>
      <c r="AH259" s="471">
        <v>0</v>
      </c>
      <c r="AI259" s="471">
        <v>0</v>
      </c>
      <c r="AJ259" s="471">
        <v>0</v>
      </c>
      <c r="AK259" s="471">
        <v>0</v>
      </c>
      <c r="AL259" s="471">
        <v>0</v>
      </c>
      <c r="AM259" s="471">
        <v>157.24646781789619</v>
      </c>
      <c r="AN259" s="471">
        <v>128.20094191522793</v>
      </c>
      <c r="AO259" s="471">
        <v>12.018838304552611</v>
      </c>
      <c r="AP259" s="471">
        <v>130.20408163265293</v>
      </c>
      <c r="AQ259" s="471">
        <v>67.105180533751749</v>
      </c>
      <c r="AR259" s="471">
        <v>129.2025117739401</v>
      </c>
      <c r="AS259" s="471">
        <v>14.021978021978036</v>
      </c>
      <c r="AT259" s="471">
        <v>0</v>
      </c>
      <c r="AU259" s="471">
        <v>0</v>
      </c>
      <c r="AV259" s="471">
        <v>0</v>
      </c>
      <c r="AW259" s="471">
        <v>0</v>
      </c>
      <c r="AX259" s="471">
        <v>4.0000000000000009</v>
      </c>
      <c r="AY259" s="471">
        <v>8.0000000000000266</v>
      </c>
      <c r="AZ259" s="471">
        <v>10.180851063829786</v>
      </c>
      <c r="BA259" s="471">
        <v>0</v>
      </c>
      <c r="BB259" s="471">
        <v>0</v>
      </c>
      <c r="BC259" s="471">
        <v>67.526011560693576</v>
      </c>
      <c r="BD259" s="471">
        <v>77.688888888888897</v>
      </c>
      <c r="BE259" s="471">
        <v>80.725806451612925</v>
      </c>
      <c r="BF259" s="471">
        <v>83.31693989071033</v>
      </c>
      <c r="BG259" s="471">
        <v>210.11245401833469</v>
      </c>
      <c r="BH259" s="471">
        <v>0</v>
      </c>
      <c r="BI259" s="471">
        <v>1.2000000000001851</v>
      </c>
      <c r="BJ259" s="471">
        <v>0</v>
      </c>
      <c r="BK259" s="471">
        <v>1.2291415514942501</v>
      </c>
      <c r="BL259" s="471">
        <v>0</v>
      </c>
      <c r="BM259" s="471">
        <v>0</v>
      </c>
      <c r="BN259" s="471">
        <v>1</v>
      </c>
      <c r="BO259" s="284"/>
      <c r="BP259" s="284"/>
      <c r="BQ259" s="284"/>
      <c r="BS259" s="471">
        <v>638</v>
      </c>
    </row>
    <row r="260" spans="1:71" ht="15" hidden="1" x14ac:dyDescent="0.25">
      <c r="A260" s="467">
        <v>350</v>
      </c>
      <c r="B260" s="467">
        <v>137321</v>
      </c>
      <c r="C260" s="467">
        <v>9354003</v>
      </c>
      <c r="D260" s="468" t="s">
        <v>315</v>
      </c>
      <c r="E260" s="469" t="s">
        <v>712</v>
      </c>
      <c r="F260" s="470" t="s">
        <v>710</v>
      </c>
      <c r="G260" s="471">
        <v>1</v>
      </c>
      <c r="H260" s="471">
        <v>0</v>
      </c>
      <c r="I260" s="471">
        <v>0</v>
      </c>
      <c r="J260" s="471">
        <v>0</v>
      </c>
      <c r="K260" s="471">
        <v>5</v>
      </c>
      <c r="L260" s="471">
        <v>3</v>
      </c>
      <c r="M260" s="471">
        <v>2</v>
      </c>
      <c r="N260" s="471">
        <v>1055</v>
      </c>
      <c r="O260" s="471">
        <v>0</v>
      </c>
      <c r="P260" s="471">
        <v>0</v>
      </c>
      <c r="Q260" s="471">
        <v>0</v>
      </c>
      <c r="R260" s="471">
        <v>1055</v>
      </c>
      <c r="S260" s="471">
        <v>624</v>
      </c>
      <c r="T260" s="471">
        <v>431</v>
      </c>
      <c r="U260" s="471">
        <v>193</v>
      </c>
      <c r="V260" s="471">
        <v>217</v>
      </c>
      <c r="W260" s="471">
        <v>214</v>
      </c>
      <c r="X260" s="471">
        <v>431</v>
      </c>
      <c r="Y260" s="471">
        <v>0</v>
      </c>
      <c r="Z260" s="471">
        <v>1055</v>
      </c>
      <c r="AA260" s="471">
        <v>211</v>
      </c>
      <c r="AB260" s="471">
        <v>0</v>
      </c>
      <c r="AC260" s="471">
        <v>0</v>
      </c>
      <c r="AD260" s="471">
        <v>142.99999999999952</v>
      </c>
      <c r="AE260" s="471">
        <v>295.08419083255382</v>
      </c>
      <c r="AF260" s="471">
        <v>0</v>
      </c>
      <c r="AG260" s="471">
        <v>0</v>
      </c>
      <c r="AH260" s="471">
        <v>0</v>
      </c>
      <c r="AI260" s="471">
        <v>0</v>
      </c>
      <c r="AJ260" s="471">
        <v>0</v>
      </c>
      <c r="AK260" s="471">
        <v>0</v>
      </c>
      <c r="AL260" s="471">
        <v>0</v>
      </c>
      <c r="AM260" s="471">
        <v>616.58444022770414</v>
      </c>
      <c r="AN260" s="471">
        <v>83.078747628083534</v>
      </c>
      <c r="AO260" s="471">
        <v>180.17077798861507</v>
      </c>
      <c r="AP260" s="471">
        <v>171.16223908918434</v>
      </c>
      <c r="AQ260" s="471">
        <v>4.0037950664136632</v>
      </c>
      <c r="AR260" s="471">
        <v>0</v>
      </c>
      <c r="AS260" s="471">
        <v>0</v>
      </c>
      <c r="AT260" s="471">
        <v>0</v>
      </c>
      <c r="AU260" s="471">
        <v>0</v>
      </c>
      <c r="AV260" s="471">
        <v>0</v>
      </c>
      <c r="AW260" s="471">
        <v>10.1150527325024</v>
      </c>
      <c r="AX260" s="471">
        <v>16.184084372003809</v>
      </c>
      <c r="AY260" s="471">
        <v>23.264621284755535</v>
      </c>
      <c r="AZ260" s="471">
        <v>5.9214218896164637</v>
      </c>
      <c r="BA260" s="471">
        <v>0</v>
      </c>
      <c r="BB260" s="471">
        <v>0</v>
      </c>
      <c r="BC260" s="471">
        <v>93.484375</v>
      </c>
      <c r="BD260" s="471">
        <v>120.21596244131467</v>
      </c>
      <c r="BE260" s="471">
        <v>126.73786407766994</v>
      </c>
      <c r="BF260" s="471">
        <v>83.249388753056294</v>
      </c>
      <c r="BG260" s="471">
        <v>273.33031511399076</v>
      </c>
      <c r="BH260" s="471">
        <v>0</v>
      </c>
      <c r="BI260" s="471">
        <v>0</v>
      </c>
      <c r="BJ260" s="471">
        <v>0</v>
      </c>
      <c r="BK260" s="471">
        <v>4.39276250526681</v>
      </c>
      <c r="BL260" s="471">
        <v>0</v>
      </c>
      <c r="BM260" s="471">
        <v>0</v>
      </c>
      <c r="BN260" s="471">
        <v>1</v>
      </c>
      <c r="BO260" s="284"/>
      <c r="BP260" s="284"/>
      <c r="BQ260" s="284"/>
      <c r="BS260" s="471">
        <v>1055</v>
      </c>
    </row>
    <row r="261" spans="1:71" ht="15" hidden="1" x14ac:dyDescent="0.25">
      <c r="A261" s="467">
        <v>556</v>
      </c>
      <c r="B261" s="467">
        <v>138162</v>
      </c>
      <c r="C261" s="467">
        <v>9354004</v>
      </c>
      <c r="D261" s="468" t="s">
        <v>426</v>
      </c>
      <c r="E261" s="469" t="s">
        <v>712</v>
      </c>
      <c r="F261" s="470" t="s">
        <v>710</v>
      </c>
      <c r="G261" s="471">
        <v>1</v>
      </c>
      <c r="H261" s="471">
        <v>0</v>
      </c>
      <c r="I261" s="471">
        <v>0</v>
      </c>
      <c r="J261" s="471">
        <v>0</v>
      </c>
      <c r="K261" s="471">
        <v>5</v>
      </c>
      <c r="L261" s="471">
        <v>3</v>
      </c>
      <c r="M261" s="471">
        <v>2</v>
      </c>
      <c r="N261" s="471">
        <v>615</v>
      </c>
      <c r="O261" s="471">
        <v>0</v>
      </c>
      <c r="P261" s="471">
        <v>0</v>
      </c>
      <c r="Q261" s="471">
        <v>0</v>
      </c>
      <c r="R261" s="471">
        <v>615</v>
      </c>
      <c r="S261" s="471">
        <v>388</v>
      </c>
      <c r="T261" s="471">
        <v>227</v>
      </c>
      <c r="U261" s="471">
        <v>142</v>
      </c>
      <c r="V261" s="471">
        <v>127</v>
      </c>
      <c r="W261" s="471">
        <v>119</v>
      </c>
      <c r="X261" s="471">
        <v>227</v>
      </c>
      <c r="Y261" s="471">
        <v>0</v>
      </c>
      <c r="Z261" s="471">
        <v>615</v>
      </c>
      <c r="AA261" s="471">
        <v>123</v>
      </c>
      <c r="AB261" s="471">
        <v>0</v>
      </c>
      <c r="AC261" s="471">
        <v>0</v>
      </c>
      <c r="AD261" s="471">
        <v>111.99999999999977</v>
      </c>
      <c r="AE261" s="471">
        <v>211.91829484902308</v>
      </c>
      <c r="AF261" s="471">
        <v>0</v>
      </c>
      <c r="AG261" s="471">
        <v>0</v>
      </c>
      <c r="AH261" s="471">
        <v>0</v>
      </c>
      <c r="AI261" s="471">
        <v>0</v>
      </c>
      <c r="AJ261" s="471">
        <v>0</v>
      </c>
      <c r="AK261" s="471">
        <v>0</v>
      </c>
      <c r="AL261" s="471">
        <v>0</v>
      </c>
      <c r="AM261" s="471">
        <v>382.99999999999977</v>
      </c>
      <c r="AN261" s="471">
        <v>121.00000000000011</v>
      </c>
      <c r="AO261" s="471">
        <v>109.00000000000026</v>
      </c>
      <c r="AP261" s="471">
        <v>0</v>
      </c>
      <c r="AQ261" s="471">
        <v>0</v>
      </c>
      <c r="AR261" s="471">
        <v>1.9999999999999982</v>
      </c>
      <c r="AS261" s="471">
        <v>0</v>
      </c>
      <c r="AT261" s="471">
        <v>0</v>
      </c>
      <c r="AU261" s="471">
        <v>0</v>
      </c>
      <c r="AV261" s="471">
        <v>0</v>
      </c>
      <c r="AW261" s="471">
        <v>9.088669950738911</v>
      </c>
      <c r="AX261" s="471">
        <v>19.187192118226623</v>
      </c>
      <c r="AY261" s="471">
        <v>26.256157635467989</v>
      </c>
      <c r="AZ261" s="471">
        <v>3.27708703374778</v>
      </c>
      <c r="BA261" s="471">
        <v>0</v>
      </c>
      <c r="BB261" s="471">
        <v>0</v>
      </c>
      <c r="BC261" s="471">
        <v>60.857142857142918</v>
      </c>
      <c r="BD261" s="471">
        <v>73.909836065573757</v>
      </c>
      <c r="BE261" s="471">
        <v>85.63551401869158</v>
      </c>
      <c r="BF261" s="471">
        <v>70.183574879227123</v>
      </c>
      <c r="BG261" s="471">
        <v>192.90269155970068</v>
      </c>
      <c r="BH261" s="471">
        <v>0</v>
      </c>
      <c r="BI261" s="471">
        <v>0</v>
      </c>
      <c r="BJ261" s="471">
        <v>0</v>
      </c>
      <c r="BK261" s="471">
        <v>1.8460609721721</v>
      </c>
      <c r="BL261" s="471">
        <v>0</v>
      </c>
      <c r="BM261" s="471">
        <v>0</v>
      </c>
      <c r="BN261" s="471">
        <v>1</v>
      </c>
      <c r="BO261" s="284"/>
      <c r="BP261" s="284"/>
      <c r="BQ261" s="284"/>
      <c r="BS261" s="471">
        <v>615</v>
      </c>
    </row>
    <row r="262" spans="1:71" ht="15" hidden="1" x14ac:dyDescent="0.25">
      <c r="A262" s="467">
        <v>373</v>
      </c>
      <c r="B262" s="467">
        <v>137674</v>
      </c>
      <c r="C262" s="467">
        <v>9354006</v>
      </c>
      <c r="D262" s="468" t="s">
        <v>325</v>
      </c>
      <c r="E262" s="469" t="s">
        <v>712</v>
      </c>
      <c r="F262" s="470" t="s">
        <v>710</v>
      </c>
      <c r="G262" s="471">
        <v>1</v>
      </c>
      <c r="H262" s="471">
        <v>0</v>
      </c>
      <c r="I262" s="471">
        <v>0</v>
      </c>
      <c r="J262" s="471">
        <v>0</v>
      </c>
      <c r="K262" s="471">
        <v>5</v>
      </c>
      <c r="L262" s="471">
        <v>3</v>
      </c>
      <c r="M262" s="471">
        <v>2</v>
      </c>
      <c r="N262" s="471">
        <v>434</v>
      </c>
      <c r="O262" s="471">
        <v>0</v>
      </c>
      <c r="P262" s="471">
        <v>0</v>
      </c>
      <c r="Q262" s="471">
        <v>0</v>
      </c>
      <c r="R262" s="471">
        <v>434</v>
      </c>
      <c r="S262" s="471">
        <v>277</v>
      </c>
      <c r="T262" s="471">
        <v>157</v>
      </c>
      <c r="U262" s="471">
        <v>79</v>
      </c>
      <c r="V262" s="471">
        <v>88</v>
      </c>
      <c r="W262" s="471">
        <v>110</v>
      </c>
      <c r="X262" s="471">
        <v>157</v>
      </c>
      <c r="Y262" s="471">
        <v>0</v>
      </c>
      <c r="Z262" s="471">
        <v>434</v>
      </c>
      <c r="AA262" s="471">
        <v>86.8</v>
      </c>
      <c r="AB262" s="471">
        <v>0</v>
      </c>
      <c r="AC262" s="471">
        <v>0</v>
      </c>
      <c r="AD262" s="471">
        <v>91.999999999999787</v>
      </c>
      <c r="AE262" s="471">
        <v>171.44469525959369</v>
      </c>
      <c r="AF262" s="471">
        <v>0</v>
      </c>
      <c r="AG262" s="471">
        <v>0</v>
      </c>
      <c r="AH262" s="471">
        <v>0</v>
      </c>
      <c r="AI262" s="471">
        <v>0</v>
      </c>
      <c r="AJ262" s="471">
        <v>0</v>
      </c>
      <c r="AK262" s="471">
        <v>0</v>
      </c>
      <c r="AL262" s="471">
        <v>0</v>
      </c>
      <c r="AM262" s="471">
        <v>170</v>
      </c>
      <c r="AN262" s="471">
        <v>7.9999999999999982</v>
      </c>
      <c r="AO262" s="471">
        <v>11.000000000000014</v>
      </c>
      <c r="AP262" s="471">
        <v>79.999999999999986</v>
      </c>
      <c r="AQ262" s="471">
        <v>161.00000000000006</v>
      </c>
      <c r="AR262" s="471">
        <v>2.9999999999999982</v>
      </c>
      <c r="AS262" s="471">
        <v>1.0000000000000009</v>
      </c>
      <c r="AT262" s="471">
        <v>0</v>
      </c>
      <c r="AU262" s="471">
        <v>0</v>
      </c>
      <c r="AV262" s="471">
        <v>0</v>
      </c>
      <c r="AW262" s="471">
        <v>2.9999999999999982</v>
      </c>
      <c r="AX262" s="471">
        <v>5.9999999999999876</v>
      </c>
      <c r="AY262" s="471">
        <v>11.000000000000014</v>
      </c>
      <c r="AZ262" s="471">
        <v>3.9187358916478554</v>
      </c>
      <c r="BA262" s="471">
        <v>0</v>
      </c>
      <c r="BB262" s="471">
        <v>0</v>
      </c>
      <c r="BC262" s="471">
        <v>49</v>
      </c>
      <c r="BD262" s="471">
        <v>46.588235294117617</v>
      </c>
      <c r="BE262" s="471">
        <v>57.075471698113219</v>
      </c>
      <c r="BF262" s="471">
        <v>50.947019867549649</v>
      </c>
      <c r="BG262" s="471">
        <v>136.55346201995806</v>
      </c>
      <c r="BH262" s="471">
        <v>0</v>
      </c>
      <c r="BI262" s="471">
        <v>0</v>
      </c>
      <c r="BJ262" s="471">
        <v>0</v>
      </c>
      <c r="BK262" s="471">
        <v>0.94312007185628799</v>
      </c>
      <c r="BL262" s="471">
        <v>0</v>
      </c>
      <c r="BM262" s="471">
        <v>0</v>
      </c>
      <c r="BN262" s="471">
        <v>1</v>
      </c>
      <c r="BO262" s="284"/>
      <c r="BP262" s="284"/>
      <c r="BQ262" s="284"/>
      <c r="BS262" s="471">
        <v>434</v>
      </c>
    </row>
    <row r="263" spans="1:71" ht="15" hidden="1" x14ac:dyDescent="0.25">
      <c r="A263" s="467">
        <v>365</v>
      </c>
      <c r="B263" s="467">
        <v>138373</v>
      </c>
      <c r="C263" s="467">
        <v>9354007</v>
      </c>
      <c r="D263" s="468" t="s">
        <v>502</v>
      </c>
      <c r="E263" s="469" t="s">
        <v>712</v>
      </c>
      <c r="F263" s="470" t="s">
        <v>710</v>
      </c>
      <c r="G263" s="471">
        <v>1</v>
      </c>
      <c r="H263" s="471">
        <v>0</v>
      </c>
      <c r="I263" s="471">
        <v>0</v>
      </c>
      <c r="J263" s="471">
        <v>0</v>
      </c>
      <c r="K263" s="471">
        <v>5</v>
      </c>
      <c r="L263" s="471">
        <v>3</v>
      </c>
      <c r="M263" s="471">
        <v>2</v>
      </c>
      <c r="N263" s="471">
        <v>832</v>
      </c>
      <c r="O263" s="471">
        <v>0</v>
      </c>
      <c r="P263" s="471">
        <v>0</v>
      </c>
      <c r="Q263" s="471">
        <v>0</v>
      </c>
      <c r="R263" s="471">
        <v>832</v>
      </c>
      <c r="S263" s="471">
        <v>533</v>
      </c>
      <c r="T263" s="471">
        <v>299</v>
      </c>
      <c r="U263" s="471">
        <v>180</v>
      </c>
      <c r="V263" s="471">
        <v>179</v>
      </c>
      <c r="W263" s="471">
        <v>174</v>
      </c>
      <c r="X263" s="471">
        <v>299</v>
      </c>
      <c r="Y263" s="471">
        <v>0</v>
      </c>
      <c r="Z263" s="471">
        <v>832</v>
      </c>
      <c r="AA263" s="471">
        <v>166.4</v>
      </c>
      <c r="AB263" s="471">
        <v>0</v>
      </c>
      <c r="AC263" s="471">
        <v>0</v>
      </c>
      <c r="AD263" s="471">
        <v>176.0000000000004</v>
      </c>
      <c r="AE263" s="471">
        <v>360.99614890885755</v>
      </c>
      <c r="AF263" s="471">
        <v>0</v>
      </c>
      <c r="AG263" s="471">
        <v>0</v>
      </c>
      <c r="AH263" s="471">
        <v>0</v>
      </c>
      <c r="AI263" s="471">
        <v>0</v>
      </c>
      <c r="AJ263" s="471">
        <v>0</v>
      </c>
      <c r="AK263" s="471">
        <v>0</v>
      </c>
      <c r="AL263" s="471">
        <v>0</v>
      </c>
      <c r="AM263" s="471">
        <v>139.50301568154433</v>
      </c>
      <c r="AN263" s="471">
        <v>120.43425814234048</v>
      </c>
      <c r="AO263" s="471">
        <v>156.56453558504262</v>
      </c>
      <c r="AP263" s="471">
        <v>110.39806996381196</v>
      </c>
      <c r="AQ263" s="471">
        <v>231.83594692400479</v>
      </c>
      <c r="AR263" s="471">
        <v>73.264173703256972</v>
      </c>
      <c r="AS263" s="471">
        <v>0</v>
      </c>
      <c r="AT263" s="471">
        <v>0</v>
      </c>
      <c r="AU263" s="471">
        <v>0</v>
      </c>
      <c r="AV263" s="471">
        <v>0</v>
      </c>
      <c r="AW263" s="471">
        <v>8.0000000000000036</v>
      </c>
      <c r="AX263" s="471">
        <v>10.999999999999961</v>
      </c>
      <c r="AY263" s="471">
        <v>19.000000000000032</v>
      </c>
      <c r="AZ263" s="471">
        <v>8.5442875481386391</v>
      </c>
      <c r="BA263" s="471">
        <v>0</v>
      </c>
      <c r="BB263" s="471">
        <v>0</v>
      </c>
      <c r="BC263" s="471">
        <v>95.05617977528081</v>
      </c>
      <c r="BD263" s="471">
        <v>88.994350282485897</v>
      </c>
      <c r="BE263" s="471">
        <v>116.35582822085894</v>
      </c>
      <c r="BF263" s="471">
        <v>115.23958333333344</v>
      </c>
      <c r="BG263" s="471">
        <v>283.21186435254066</v>
      </c>
      <c r="BH263" s="471">
        <v>0</v>
      </c>
      <c r="BI263" s="471">
        <v>0</v>
      </c>
      <c r="BJ263" s="471">
        <v>0</v>
      </c>
      <c r="BK263" s="471">
        <v>1.28553599062901</v>
      </c>
      <c r="BL263" s="471">
        <v>0</v>
      </c>
      <c r="BM263" s="471">
        <v>0</v>
      </c>
      <c r="BN263" s="471">
        <v>1</v>
      </c>
      <c r="BO263" s="284"/>
      <c r="BP263" s="284"/>
      <c r="BQ263" s="284"/>
      <c r="BS263" s="471">
        <v>832</v>
      </c>
    </row>
    <row r="264" spans="1:71" ht="15" hidden="1" x14ac:dyDescent="0.25">
      <c r="A264" s="467">
        <v>559</v>
      </c>
      <c r="B264" s="467">
        <v>138506</v>
      </c>
      <c r="C264" s="467">
        <v>9354008</v>
      </c>
      <c r="D264" s="468" t="s">
        <v>501</v>
      </c>
      <c r="E264" s="469" t="s">
        <v>712</v>
      </c>
      <c r="F264" s="470" t="s">
        <v>710</v>
      </c>
      <c r="G264" s="471">
        <v>1</v>
      </c>
      <c r="H264" s="471">
        <v>0</v>
      </c>
      <c r="I264" s="471">
        <v>0</v>
      </c>
      <c r="J264" s="471">
        <v>0</v>
      </c>
      <c r="K264" s="471">
        <v>5</v>
      </c>
      <c r="L264" s="471">
        <v>3</v>
      </c>
      <c r="M264" s="471">
        <v>2</v>
      </c>
      <c r="N264" s="471">
        <v>615</v>
      </c>
      <c r="O264" s="471">
        <v>0</v>
      </c>
      <c r="P264" s="471">
        <v>0</v>
      </c>
      <c r="Q264" s="471">
        <v>0</v>
      </c>
      <c r="R264" s="471">
        <v>615</v>
      </c>
      <c r="S264" s="471">
        <v>379</v>
      </c>
      <c r="T264" s="471">
        <v>236</v>
      </c>
      <c r="U264" s="471">
        <v>145</v>
      </c>
      <c r="V264" s="471">
        <v>105</v>
      </c>
      <c r="W264" s="471">
        <v>129</v>
      </c>
      <c r="X264" s="471">
        <v>236</v>
      </c>
      <c r="Y264" s="471">
        <v>0</v>
      </c>
      <c r="Z264" s="471">
        <v>615</v>
      </c>
      <c r="AA264" s="471">
        <v>123</v>
      </c>
      <c r="AB264" s="471">
        <v>0</v>
      </c>
      <c r="AC264" s="471">
        <v>0</v>
      </c>
      <c r="AD264" s="471">
        <v>99.00000000000027</v>
      </c>
      <c r="AE264" s="471">
        <v>206.74023769100171</v>
      </c>
      <c r="AF264" s="471">
        <v>0</v>
      </c>
      <c r="AG264" s="471">
        <v>0</v>
      </c>
      <c r="AH264" s="471">
        <v>0</v>
      </c>
      <c r="AI264" s="471">
        <v>0</v>
      </c>
      <c r="AJ264" s="471">
        <v>0</v>
      </c>
      <c r="AK264" s="471">
        <v>0</v>
      </c>
      <c r="AL264" s="471">
        <v>0</v>
      </c>
      <c r="AM264" s="471">
        <v>319.51954397394132</v>
      </c>
      <c r="AN264" s="471">
        <v>86.140065146580085</v>
      </c>
      <c r="AO264" s="471">
        <v>91.148208469055618</v>
      </c>
      <c r="AP264" s="471">
        <v>59.096091205211735</v>
      </c>
      <c r="AQ264" s="471">
        <v>59.096091205211735</v>
      </c>
      <c r="AR264" s="471">
        <v>0</v>
      </c>
      <c r="AS264" s="471">
        <v>0</v>
      </c>
      <c r="AT264" s="471">
        <v>0</v>
      </c>
      <c r="AU264" s="471">
        <v>0</v>
      </c>
      <c r="AV264" s="471">
        <v>0</v>
      </c>
      <c r="AW264" s="471">
        <v>1.0032626427406193</v>
      </c>
      <c r="AX264" s="471">
        <v>2.0065252854812385</v>
      </c>
      <c r="AY264" s="471">
        <v>5.0163132137030955</v>
      </c>
      <c r="AZ264" s="471">
        <v>8.3531409168081492</v>
      </c>
      <c r="BA264" s="471">
        <v>0</v>
      </c>
      <c r="BB264" s="471">
        <v>0</v>
      </c>
      <c r="BC264" s="471">
        <v>57.18309859154936</v>
      </c>
      <c r="BD264" s="471">
        <v>47.912621359223358</v>
      </c>
      <c r="BE264" s="471">
        <v>75.512195121951265</v>
      </c>
      <c r="BF264" s="471">
        <v>89.409691629956001</v>
      </c>
      <c r="BG264" s="471">
        <v>189.84131899058821</v>
      </c>
      <c r="BH264" s="471">
        <v>0</v>
      </c>
      <c r="BI264" s="471">
        <v>0</v>
      </c>
      <c r="BJ264" s="471">
        <v>0</v>
      </c>
      <c r="BK264" s="471">
        <v>2.57922781136556</v>
      </c>
      <c r="BL264" s="471">
        <v>0</v>
      </c>
      <c r="BM264" s="471">
        <v>0</v>
      </c>
      <c r="BN264" s="471">
        <v>1</v>
      </c>
      <c r="BO264" s="284"/>
      <c r="BP264" s="284"/>
      <c r="BQ264" s="284"/>
      <c r="BS264" s="471">
        <v>615</v>
      </c>
    </row>
    <row r="265" spans="1:71" ht="15" hidden="1" x14ac:dyDescent="0.25">
      <c r="A265" s="467">
        <v>991</v>
      </c>
      <c r="B265" s="467">
        <v>138250</v>
      </c>
      <c r="C265" s="467">
        <v>9354009</v>
      </c>
      <c r="D265" s="468" t="s">
        <v>433</v>
      </c>
      <c r="E265" s="469" t="s">
        <v>712</v>
      </c>
      <c r="F265" s="470" t="s">
        <v>710</v>
      </c>
      <c r="G265" s="471">
        <v>1</v>
      </c>
      <c r="H265" s="471">
        <v>0</v>
      </c>
      <c r="I265" s="471">
        <v>0</v>
      </c>
      <c r="J265" s="471">
        <v>0</v>
      </c>
      <c r="K265" s="471">
        <v>5</v>
      </c>
      <c r="L265" s="471">
        <v>3</v>
      </c>
      <c r="M265" s="471">
        <v>2</v>
      </c>
      <c r="N265" s="471">
        <v>495</v>
      </c>
      <c r="O265" s="471">
        <v>0</v>
      </c>
      <c r="P265" s="471">
        <v>0</v>
      </c>
      <c r="Q265" s="471">
        <v>0</v>
      </c>
      <c r="R265" s="471">
        <v>495</v>
      </c>
      <c r="S265" s="471">
        <v>316</v>
      </c>
      <c r="T265" s="471">
        <v>179</v>
      </c>
      <c r="U265" s="471">
        <v>106</v>
      </c>
      <c r="V265" s="471">
        <v>101</v>
      </c>
      <c r="W265" s="471">
        <v>109</v>
      </c>
      <c r="X265" s="471">
        <v>179</v>
      </c>
      <c r="Y265" s="471">
        <v>0</v>
      </c>
      <c r="Z265" s="471">
        <v>495</v>
      </c>
      <c r="AA265" s="471">
        <v>99</v>
      </c>
      <c r="AB265" s="471">
        <v>0</v>
      </c>
      <c r="AC265" s="471">
        <v>0</v>
      </c>
      <c r="AD265" s="471">
        <v>48.000000000000014</v>
      </c>
      <c r="AE265" s="471">
        <v>116.22641509433963</v>
      </c>
      <c r="AF265" s="471">
        <v>0</v>
      </c>
      <c r="AG265" s="471">
        <v>0</v>
      </c>
      <c r="AH265" s="471">
        <v>0</v>
      </c>
      <c r="AI265" s="471">
        <v>0</v>
      </c>
      <c r="AJ265" s="471">
        <v>0</v>
      </c>
      <c r="AK265" s="471">
        <v>0</v>
      </c>
      <c r="AL265" s="471">
        <v>0</v>
      </c>
      <c r="AM265" s="471">
        <v>423.00000000000023</v>
      </c>
      <c r="AN265" s="471">
        <v>54.999999999999943</v>
      </c>
      <c r="AO265" s="471">
        <v>2.9999999999999996</v>
      </c>
      <c r="AP265" s="471">
        <v>10</v>
      </c>
      <c r="AQ265" s="471">
        <v>0</v>
      </c>
      <c r="AR265" s="471">
        <v>4</v>
      </c>
      <c r="AS265" s="471">
        <v>0</v>
      </c>
      <c r="AT265" s="471">
        <v>0</v>
      </c>
      <c r="AU265" s="471">
        <v>0</v>
      </c>
      <c r="AV265" s="471">
        <v>0</v>
      </c>
      <c r="AW265" s="471">
        <v>0</v>
      </c>
      <c r="AX265" s="471">
        <v>6.0121457489878782</v>
      </c>
      <c r="AY265" s="471">
        <v>6.0121457489878782</v>
      </c>
      <c r="AZ265" s="471">
        <v>3.1132075471698113</v>
      </c>
      <c r="BA265" s="471">
        <v>0</v>
      </c>
      <c r="BB265" s="471">
        <v>0</v>
      </c>
      <c r="BC265" s="471">
        <v>43.647058823529413</v>
      </c>
      <c r="BD265" s="471">
        <v>47.47</v>
      </c>
      <c r="BE265" s="471">
        <v>57.644230769230781</v>
      </c>
      <c r="BF265" s="471">
        <v>44.485207100591786</v>
      </c>
      <c r="BG265" s="471">
        <v>127.47289127105445</v>
      </c>
      <c r="BH265" s="471">
        <v>0</v>
      </c>
      <c r="BI265" s="471">
        <v>0</v>
      </c>
      <c r="BJ265" s="471">
        <v>0</v>
      </c>
      <c r="BK265" s="471">
        <v>5.2576471652482297</v>
      </c>
      <c r="BL265" s="471">
        <v>1</v>
      </c>
      <c r="BM265" s="471">
        <v>0</v>
      </c>
      <c r="BN265" s="471">
        <v>1</v>
      </c>
      <c r="BO265" s="284"/>
      <c r="BP265" s="284"/>
      <c r="BQ265" s="284"/>
      <c r="BS265" s="471">
        <v>495</v>
      </c>
    </row>
    <row r="266" spans="1:71" ht="15" hidden="1" x14ac:dyDescent="0.25">
      <c r="A266" s="467">
        <v>992</v>
      </c>
      <c r="B266" s="467">
        <v>138273</v>
      </c>
      <c r="C266" s="467">
        <v>9354010</v>
      </c>
      <c r="D266" s="468" t="s">
        <v>434</v>
      </c>
      <c r="E266" s="469" t="s">
        <v>712</v>
      </c>
      <c r="F266" s="470" t="s">
        <v>710</v>
      </c>
      <c r="G266" s="471">
        <v>1</v>
      </c>
      <c r="H266" s="471">
        <v>0</v>
      </c>
      <c r="I266" s="471">
        <v>0</v>
      </c>
      <c r="J266" s="471">
        <v>0</v>
      </c>
      <c r="K266" s="471">
        <v>5</v>
      </c>
      <c r="L266" s="471">
        <v>3</v>
      </c>
      <c r="M266" s="471">
        <v>2</v>
      </c>
      <c r="N266" s="471">
        <v>491</v>
      </c>
      <c r="O266" s="471">
        <v>0</v>
      </c>
      <c r="P266" s="471">
        <v>0</v>
      </c>
      <c r="Q266" s="471">
        <v>0</v>
      </c>
      <c r="R266" s="471">
        <v>491</v>
      </c>
      <c r="S266" s="471">
        <v>312</v>
      </c>
      <c r="T266" s="471">
        <v>179</v>
      </c>
      <c r="U266" s="471">
        <v>96</v>
      </c>
      <c r="V266" s="471">
        <v>92</v>
      </c>
      <c r="W266" s="471">
        <v>124</v>
      </c>
      <c r="X266" s="471">
        <v>179</v>
      </c>
      <c r="Y266" s="471">
        <v>0</v>
      </c>
      <c r="Z266" s="471">
        <v>491</v>
      </c>
      <c r="AA266" s="471">
        <v>98.2</v>
      </c>
      <c r="AB266" s="471">
        <v>0</v>
      </c>
      <c r="AC266" s="471">
        <v>0</v>
      </c>
      <c r="AD266" s="471">
        <v>66.999999999999858</v>
      </c>
      <c r="AE266" s="471">
        <v>143.62585034013605</v>
      </c>
      <c r="AF266" s="471">
        <v>0</v>
      </c>
      <c r="AG266" s="471">
        <v>0</v>
      </c>
      <c r="AH266" s="471">
        <v>0</v>
      </c>
      <c r="AI266" s="471">
        <v>0</v>
      </c>
      <c r="AJ266" s="471">
        <v>0</v>
      </c>
      <c r="AK266" s="471">
        <v>0</v>
      </c>
      <c r="AL266" s="471">
        <v>0</v>
      </c>
      <c r="AM266" s="471">
        <v>440.89795918367332</v>
      </c>
      <c r="AN266" s="471">
        <v>16.03265306122449</v>
      </c>
      <c r="AO266" s="471">
        <v>14.028571428571441</v>
      </c>
      <c r="AP266" s="471">
        <v>20.040816326530589</v>
      </c>
      <c r="AQ266" s="471">
        <v>0</v>
      </c>
      <c r="AR266" s="471">
        <v>0</v>
      </c>
      <c r="AS266" s="471">
        <v>0</v>
      </c>
      <c r="AT266" s="471">
        <v>0</v>
      </c>
      <c r="AU266" s="471">
        <v>0</v>
      </c>
      <c r="AV266" s="471">
        <v>0</v>
      </c>
      <c r="AW266" s="471">
        <v>4.0000000000000009</v>
      </c>
      <c r="AX266" s="471">
        <v>5.9999999999999787</v>
      </c>
      <c r="AY266" s="471">
        <v>5.9999999999999787</v>
      </c>
      <c r="AZ266" s="471">
        <v>3.3401360544217686</v>
      </c>
      <c r="BA266" s="471">
        <v>0</v>
      </c>
      <c r="BB266" s="471">
        <v>0</v>
      </c>
      <c r="BC266" s="471">
        <v>46.484210526315742</v>
      </c>
      <c r="BD266" s="471">
        <v>44.449438202247158</v>
      </c>
      <c r="BE266" s="471">
        <v>69.948717948717928</v>
      </c>
      <c r="BF266" s="471">
        <v>49.488235294117629</v>
      </c>
      <c r="BG266" s="471">
        <v>138.43516074467203</v>
      </c>
      <c r="BH266" s="471">
        <v>0</v>
      </c>
      <c r="BI266" s="471">
        <v>28.900000000000105</v>
      </c>
      <c r="BJ266" s="471">
        <v>0</v>
      </c>
      <c r="BK266" s="471">
        <v>5.03181358069883</v>
      </c>
      <c r="BL266" s="471">
        <v>1</v>
      </c>
      <c r="BM266" s="471">
        <v>0</v>
      </c>
      <c r="BN266" s="471">
        <v>1</v>
      </c>
      <c r="BO266" s="284"/>
      <c r="BP266" s="284"/>
      <c r="BQ266" s="284"/>
      <c r="BS266" s="471">
        <v>491</v>
      </c>
    </row>
    <row r="267" spans="1:71" ht="15" hidden="1" x14ac:dyDescent="0.25">
      <c r="A267" s="467">
        <v>993</v>
      </c>
      <c r="B267" s="467">
        <v>138274</v>
      </c>
      <c r="C267" s="467">
        <v>9354016</v>
      </c>
      <c r="D267" s="468" t="s">
        <v>435</v>
      </c>
      <c r="E267" s="469" t="s">
        <v>712</v>
      </c>
      <c r="F267" s="470" t="s">
        <v>710</v>
      </c>
      <c r="G267" s="471">
        <v>1</v>
      </c>
      <c r="H267" s="471">
        <v>0</v>
      </c>
      <c r="I267" s="471">
        <v>0</v>
      </c>
      <c r="J267" s="471">
        <v>0</v>
      </c>
      <c r="K267" s="471">
        <v>5</v>
      </c>
      <c r="L267" s="471">
        <v>3</v>
      </c>
      <c r="M267" s="471">
        <v>2</v>
      </c>
      <c r="N267" s="471">
        <v>307</v>
      </c>
      <c r="O267" s="471">
        <v>0</v>
      </c>
      <c r="P267" s="471">
        <v>0</v>
      </c>
      <c r="Q267" s="471">
        <v>0</v>
      </c>
      <c r="R267" s="471">
        <v>307</v>
      </c>
      <c r="S267" s="471">
        <v>161</v>
      </c>
      <c r="T267" s="471">
        <v>146</v>
      </c>
      <c r="U267" s="471">
        <v>43</v>
      </c>
      <c r="V267" s="471">
        <v>56</v>
      </c>
      <c r="W267" s="471">
        <v>62</v>
      </c>
      <c r="X267" s="471">
        <v>146</v>
      </c>
      <c r="Y267" s="471">
        <v>0</v>
      </c>
      <c r="Z267" s="471">
        <v>307</v>
      </c>
      <c r="AA267" s="471">
        <v>61.4</v>
      </c>
      <c r="AB267" s="471">
        <v>0</v>
      </c>
      <c r="AC267" s="471">
        <v>0</v>
      </c>
      <c r="AD267" s="471">
        <v>82.999999999999972</v>
      </c>
      <c r="AE267" s="471">
        <v>123.84067796610171</v>
      </c>
      <c r="AF267" s="471">
        <v>0</v>
      </c>
      <c r="AG267" s="471">
        <v>0</v>
      </c>
      <c r="AH267" s="471">
        <v>0</v>
      </c>
      <c r="AI267" s="471">
        <v>0</v>
      </c>
      <c r="AJ267" s="471">
        <v>0</v>
      </c>
      <c r="AK267" s="471">
        <v>0</v>
      </c>
      <c r="AL267" s="471">
        <v>0</v>
      </c>
      <c r="AM267" s="471">
        <v>185.99999999999989</v>
      </c>
      <c r="AN267" s="471">
        <v>32.999999999999872</v>
      </c>
      <c r="AO267" s="471">
        <v>10.999999999999986</v>
      </c>
      <c r="AP267" s="471">
        <v>25.999999999999986</v>
      </c>
      <c r="AQ267" s="471">
        <v>4.0000000000000142</v>
      </c>
      <c r="AR267" s="471">
        <v>46.000000000000121</v>
      </c>
      <c r="AS267" s="471">
        <v>0.99999999999999911</v>
      </c>
      <c r="AT267" s="471">
        <v>0</v>
      </c>
      <c r="AU267" s="471">
        <v>0</v>
      </c>
      <c r="AV267" s="471">
        <v>0</v>
      </c>
      <c r="AW267" s="471">
        <v>0</v>
      </c>
      <c r="AX267" s="471">
        <v>0</v>
      </c>
      <c r="AY267" s="471">
        <v>2.0000000000000013</v>
      </c>
      <c r="AZ267" s="471">
        <v>5.2033898305084749</v>
      </c>
      <c r="BA267" s="471">
        <v>0</v>
      </c>
      <c r="BB267" s="471">
        <v>0</v>
      </c>
      <c r="BC267" s="471">
        <v>20.948717948717942</v>
      </c>
      <c r="BD267" s="471">
        <v>36.296296296296291</v>
      </c>
      <c r="BE267" s="471">
        <v>45.46666666666664</v>
      </c>
      <c r="BF267" s="471">
        <v>57.970588235294152</v>
      </c>
      <c r="BG267" s="471">
        <v>114.19201871263317</v>
      </c>
      <c r="BH267" s="471">
        <v>0</v>
      </c>
      <c r="BI267" s="471">
        <v>15.300000000000122</v>
      </c>
      <c r="BJ267" s="471">
        <v>0</v>
      </c>
      <c r="BK267" s="471">
        <v>1.64635450393811</v>
      </c>
      <c r="BL267" s="471">
        <v>0</v>
      </c>
      <c r="BM267" s="471">
        <v>0</v>
      </c>
      <c r="BN267" s="471">
        <v>1</v>
      </c>
      <c r="BO267" s="284"/>
      <c r="BP267" s="284"/>
      <c r="BQ267" s="284"/>
      <c r="BS267" s="471">
        <v>307</v>
      </c>
    </row>
    <row r="268" spans="1:71" ht="15" hidden="1" x14ac:dyDescent="0.25">
      <c r="A268" s="467">
        <v>361</v>
      </c>
      <c r="B268" s="467">
        <v>136918</v>
      </c>
      <c r="C268" s="467">
        <v>9354017</v>
      </c>
      <c r="D268" s="468" t="s">
        <v>318</v>
      </c>
      <c r="E268" s="469" t="s">
        <v>712</v>
      </c>
      <c r="F268" s="470" t="s">
        <v>710</v>
      </c>
      <c r="G268" s="471">
        <v>1</v>
      </c>
      <c r="H268" s="471">
        <v>0</v>
      </c>
      <c r="I268" s="471">
        <v>0</v>
      </c>
      <c r="J268" s="471">
        <v>0</v>
      </c>
      <c r="K268" s="471">
        <v>5</v>
      </c>
      <c r="L268" s="471">
        <v>3</v>
      </c>
      <c r="M268" s="471">
        <v>2</v>
      </c>
      <c r="N268" s="471">
        <v>726</v>
      </c>
      <c r="O268" s="471">
        <v>0</v>
      </c>
      <c r="P268" s="471">
        <v>0</v>
      </c>
      <c r="Q268" s="471">
        <v>0</v>
      </c>
      <c r="R268" s="471">
        <v>726</v>
      </c>
      <c r="S268" s="471">
        <v>431</v>
      </c>
      <c r="T268" s="471">
        <v>295</v>
      </c>
      <c r="U268" s="471">
        <v>143</v>
      </c>
      <c r="V268" s="471">
        <v>134</v>
      </c>
      <c r="W268" s="471">
        <v>154</v>
      </c>
      <c r="X268" s="471">
        <v>295</v>
      </c>
      <c r="Y268" s="471">
        <v>0</v>
      </c>
      <c r="Z268" s="471">
        <v>726</v>
      </c>
      <c r="AA268" s="471">
        <v>145.19999999999999</v>
      </c>
      <c r="AB268" s="471">
        <v>0</v>
      </c>
      <c r="AC268" s="471">
        <v>0</v>
      </c>
      <c r="AD268" s="471">
        <v>60.000000000000028</v>
      </c>
      <c r="AE268" s="471">
        <v>122.66208791208793</v>
      </c>
      <c r="AF268" s="471">
        <v>0</v>
      </c>
      <c r="AG268" s="471">
        <v>0</v>
      </c>
      <c r="AH268" s="471">
        <v>0</v>
      </c>
      <c r="AI268" s="471">
        <v>0</v>
      </c>
      <c r="AJ268" s="471">
        <v>0</v>
      </c>
      <c r="AK268" s="471">
        <v>0</v>
      </c>
      <c r="AL268" s="471">
        <v>0</v>
      </c>
      <c r="AM268" s="471">
        <v>624.44044321329659</v>
      </c>
      <c r="AN268" s="471">
        <v>93.515235457063724</v>
      </c>
      <c r="AO268" s="471">
        <v>1.0055401662049881</v>
      </c>
      <c r="AP268" s="471">
        <v>5.0277008310249327</v>
      </c>
      <c r="AQ268" s="471">
        <v>1.0055401662049881</v>
      </c>
      <c r="AR268" s="471">
        <v>1.0055401662049881</v>
      </c>
      <c r="AS268" s="471">
        <v>0</v>
      </c>
      <c r="AT268" s="471">
        <v>0</v>
      </c>
      <c r="AU268" s="471">
        <v>0</v>
      </c>
      <c r="AV268" s="471">
        <v>0</v>
      </c>
      <c r="AW268" s="471">
        <v>1.0000000000000004</v>
      </c>
      <c r="AX268" s="471">
        <v>1.0000000000000004</v>
      </c>
      <c r="AY268" s="471">
        <v>4.0000000000000018</v>
      </c>
      <c r="AZ268" s="471">
        <v>1.9945054945054947</v>
      </c>
      <c r="BA268" s="471">
        <v>0</v>
      </c>
      <c r="BB268" s="471">
        <v>0</v>
      </c>
      <c r="BC268" s="471">
        <v>54.765957446808464</v>
      </c>
      <c r="BD268" s="471">
        <v>42.636363636363612</v>
      </c>
      <c r="BE268" s="471">
        <v>67.635135135135101</v>
      </c>
      <c r="BF268" s="471">
        <v>43.351254480286698</v>
      </c>
      <c r="BG268" s="471">
        <v>135.40080073460808</v>
      </c>
      <c r="BH268" s="471">
        <v>0</v>
      </c>
      <c r="BI268" s="471">
        <v>0</v>
      </c>
      <c r="BJ268" s="471">
        <v>0</v>
      </c>
      <c r="BK268" s="471">
        <v>5.4917944404052399</v>
      </c>
      <c r="BL268" s="471">
        <v>0</v>
      </c>
      <c r="BM268" s="471">
        <v>0</v>
      </c>
      <c r="BN268" s="471">
        <v>1</v>
      </c>
      <c r="BO268" s="284"/>
      <c r="BP268" s="284"/>
      <c r="BQ268" s="284"/>
      <c r="BS268" s="471">
        <v>726</v>
      </c>
    </row>
    <row r="269" spans="1:71" ht="15" hidden="1" x14ac:dyDescent="0.25">
      <c r="A269" s="467">
        <v>555</v>
      </c>
      <c r="B269" s="467">
        <v>141639</v>
      </c>
      <c r="C269" s="467">
        <v>9354019</v>
      </c>
      <c r="D269" s="468" t="s">
        <v>425</v>
      </c>
      <c r="E269" s="469" t="s">
        <v>712</v>
      </c>
      <c r="F269" s="470" t="s">
        <v>710</v>
      </c>
      <c r="G269" s="471">
        <v>1</v>
      </c>
      <c r="H269" s="471">
        <v>0</v>
      </c>
      <c r="I269" s="471">
        <v>0</v>
      </c>
      <c r="J269" s="471">
        <v>0</v>
      </c>
      <c r="K269" s="471">
        <v>5</v>
      </c>
      <c r="L269" s="471">
        <v>3</v>
      </c>
      <c r="M269" s="471">
        <v>2</v>
      </c>
      <c r="N269" s="471">
        <v>1348</v>
      </c>
      <c r="O269" s="471">
        <v>0</v>
      </c>
      <c r="P269" s="471">
        <v>0</v>
      </c>
      <c r="Q269" s="471">
        <v>0</v>
      </c>
      <c r="R269" s="471">
        <v>1348</v>
      </c>
      <c r="S269" s="471">
        <v>845</v>
      </c>
      <c r="T269" s="471">
        <v>503</v>
      </c>
      <c r="U269" s="471">
        <v>287</v>
      </c>
      <c r="V269" s="471">
        <v>278</v>
      </c>
      <c r="W269" s="471">
        <v>280</v>
      </c>
      <c r="X269" s="471">
        <v>503</v>
      </c>
      <c r="Y269" s="471">
        <v>0</v>
      </c>
      <c r="Z269" s="471">
        <v>1348</v>
      </c>
      <c r="AA269" s="471">
        <v>269.60000000000002</v>
      </c>
      <c r="AB269" s="471">
        <v>0</v>
      </c>
      <c r="AC269" s="471">
        <v>0</v>
      </c>
      <c r="AD269" s="471">
        <v>136.00000000000063</v>
      </c>
      <c r="AE269" s="471">
        <v>282.4581704456607</v>
      </c>
      <c r="AF269" s="471">
        <v>0</v>
      </c>
      <c r="AG269" s="471">
        <v>0</v>
      </c>
      <c r="AH269" s="471">
        <v>0</v>
      </c>
      <c r="AI269" s="471">
        <v>0</v>
      </c>
      <c r="AJ269" s="471">
        <v>0</v>
      </c>
      <c r="AK269" s="471">
        <v>0</v>
      </c>
      <c r="AL269" s="471">
        <v>0</v>
      </c>
      <c r="AM269" s="471">
        <v>1010.0000000000003</v>
      </c>
      <c r="AN269" s="471">
        <v>178.99999999999946</v>
      </c>
      <c r="AO269" s="471">
        <v>21.000000000000007</v>
      </c>
      <c r="AP269" s="471">
        <v>114.00000000000004</v>
      </c>
      <c r="AQ269" s="471">
        <v>23.999999999999968</v>
      </c>
      <c r="AR269" s="471">
        <v>0</v>
      </c>
      <c r="AS269" s="471">
        <v>0</v>
      </c>
      <c r="AT269" s="471">
        <v>0</v>
      </c>
      <c r="AU269" s="471">
        <v>0</v>
      </c>
      <c r="AV269" s="471">
        <v>0</v>
      </c>
      <c r="AW269" s="471">
        <v>1.0329501915708819</v>
      </c>
      <c r="AX269" s="471">
        <v>1.0329501915708819</v>
      </c>
      <c r="AY269" s="471">
        <v>1.0329501915708819</v>
      </c>
      <c r="AZ269" s="471">
        <v>6.3236903831118063</v>
      </c>
      <c r="BA269" s="471">
        <v>0</v>
      </c>
      <c r="BB269" s="471">
        <v>0</v>
      </c>
      <c r="BC269" s="471">
        <v>92.000000000000114</v>
      </c>
      <c r="BD269" s="471">
        <v>115.24363636363648</v>
      </c>
      <c r="BE269" s="471">
        <v>134.4404332129964</v>
      </c>
      <c r="BF269" s="471">
        <v>123.16255144032907</v>
      </c>
      <c r="BG269" s="471">
        <v>313.11213831270464</v>
      </c>
      <c r="BH269" s="471">
        <v>0</v>
      </c>
      <c r="BI269" s="471">
        <v>0</v>
      </c>
      <c r="BJ269" s="471">
        <v>0</v>
      </c>
      <c r="BK269" s="471">
        <v>2.61139148169491</v>
      </c>
      <c r="BL269" s="471">
        <v>0</v>
      </c>
      <c r="BM269" s="471">
        <v>0</v>
      </c>
      <c r="BN269" s="471">
        <v>1</v>
      </c>
      <c r="BO269" s="284"/>
      <c r="BP269" s="284"/>
      <c r="BQ269" s="284"/>
      <c r="BS269" s="471">
        <v>1348</v>
      </c>
    </row>
    <row r="270" spans="1:71" ht="15" hidden="1" x14ac:dyDescent="0.25">
      <c r="A270" s="467">
        <v>169</v>
      </c>
      <c r="B270" s="467">
        <v>139403</v>
      </c>
      <c r="C270" s="467">
        <v>9354032</v>
      </c>
      <c r="D270" s="468" t="s">
        <v>475</v>
      </c>
      <c r="E270" s="469" t="s">
        <v>712</v>
      </c>
      <c r="F270" s="470" t="s">
        <v>710</v>
      </c>
      <c r="G270" s="471">
        <v>1</v>
      </c>
      <c r="H270" s="471">
        <v>0</v>
      </c>
      <c r="I270" s="471">
        <v>0</v>
      </c>
      <c r="J270" s="471">
        <v>0</v>
      </c>
      <c r="K270" s="471">
        <v>5</v>
      </c>
      <c r="L270" s="471">
        <v>3</v>
      </c>
      <c r="M270" s="471">
        <v>2</v>
      </c>
      <c r="N270" s="471">
        <v>896</v>
      </c>
      <c r="O270" s="471">
        <v>0</v>
      </c>
      <c r="P270" s="471">
        <v>0</v>
      </c>
      <c r="Q270" s="471">
        <v>0</v>
      </c>
      <c r="R270" s="471">
        <v>896</v>
      </c>
      <c r="S270" s="471">
        <v>519</v>
      </c>
      <c r="T270" s="471">
        <v>377</v>
      </c>
      <c r="U270" s="471">
        <v>159</v>
      </c>
      <c r="V270" s="471">
        <v>165</v>
      </c>
      <c r="W270" s="471">
        <v>195</v>
      </c>
      <c r="X270" s="471">
        <v>377</v>
      </c>
      <c r="Y270" s="471">
        <v>0</v>
      </c>
      <c r="Z270" s="471">
        <v>896</v>
      </c>
      <c r="AA270" s="471">
        <v>179.2</v>
      </c>
      <c r="AB270" s="471">
        <v>0</v>
      </c>
      <c r="AC270" s="471">
        <v>0</v>
      </c>
      <c r="AD270" s="471">
        <v>340.00000000000023</v>
      </c>
      <c r="AE270" s="471">
        <v>482.09725158562367</v>
      </c>
      <c r="AF270" s="471">
        <v>0</v>
      </c>
      <c r="AG270" s="471">
        <v>0</v>
      </c>
      <c r="AH270" s="471">
        <v>0</v>
      </c>
      <c r="AI270" s="471">
        <v>0</v>
      </c>
      <c r="AJ270" s="471">
        <v>0</v>
      </c>
      <c r="AK270" s="471">
        <v>0</v>
      </c>
      <c r="AL270" s="471">
        <v>0</v>
      </c>
      <c r="AM270" s="471">
        <v>154.99999999999963</v>
      </c>
      <c r="AN270" s="471">
        <v>32.999999999999964</v>
      </c>
      <c r="AO270" s="471">
        <v>140</v>
      </c>
      <c r="AP270" s="471">
        <v>46.999999999999964</v>
      </c>
      <c r="AQ270" s="471">
        <v>4.9999999999999982</v>
      </c>
      <c r="AR270" s="471">
        <v>387.00000000000011</v>
      </c>
      <c r="AS270" s="471">
        <v>128.99999999999974</v>
      </c>
      <c r="AT270" s="471">
        <v>0</v>
      </c>
      <c r="AU270" s="471">
        <v>0</v>
      </c>
      <c r="AV270" s="471">
        <v>0</v>
      </c>
      <c r="AW270" s="471">
        <v>8.0000000000000018</v>
      </c>
      <c r="AX270" s="471">
        <v>10.999999999999988</v>
      </c>
      <c r="AY270" s="471">
        <v>14</v>
      </c>
      <c r="AZ270" s="471">
        <v>12.312896405919661</v>
      </c>
      <c r="BA270" s="471">
        <v>0</v>
      </c>
      <c r="BB270" s="471">
        <v>0</v>
      </c>
      <c r="BC270" s="471">
        <v>82.031847133757978</v>
      </c>
      <c r="BD270" s="471">
        <v>101.85185185185186</v>
      </c>
      <c r="BE270" s="471">
        <v>132.47282608695662</v>
      </c>
      <c r="BF270" s="471">
        <v>113.30601092896187</v>
      </c>
      <c r="BG270" s="471">
        <v>288.19915018222332</v>
      </c>
      <c r="BH270" s="471">
        <v>0</v>
      </c>
      <c r="BI270" s="471">
        <v>0</v>
      </c>
      <c r="BJ270" s="471">
        <v>0</v>
      </c>
      <c r="BK270" s="471">
        <v>0.999822398698482</v>
      </c>
      <c r="BL270" s="471">
        <v>0</v>
      </c>
      <c r="BM270" s="471">
        <v>0</v>
      </c>
      <c r="BN270" s="471">
        <v>1</v>
      </c>
      <c r="BO270" s="284"/>
      <c r="BP270" s="284"/>
      <c r="BQ270" s="284"/>
      <c r="BS270" s="471">
        <v>896</v>
      </c>
    </row>
    <row r="271" spans="1:71" ht="15" hidden="1" x14ac:dyDescent="0.25">
      <c r="A271" s="467">
        <v>561</v>
      </c>
      <c r="B271" s="467">
        <v>139867</v>
      </c>
      <c r="C271" s="467">
        <v>9354033</v>
      </c>
      <c r="D271" s="468" t="s">
        <v>469</v>
      </c>
      <c r="E271" s="469" t="s">
        <v>712</v>
      </c>
      <c r="F271" s="470" t="s">
        <v>710</v>
      </c>
      <c r="G271" s="471">
        <v>1</v>
      </c>
      <c r="H271" s="471">
        <v>0</v>
      </c>
      <c r="I271" s="471">
        <v>0</v>
      </c>
      <c r="J271" s="471">
        <v>0</v>
      </c>
      <c r="K271" s="471">
        <v>5</v>
      </c>
      <c r="L271" s="471">
        <v>3</v>
      </c>
      <c r="M271" s="471">
        <v>2</v>
      </c>
      <c r="N271" s="471">
        <v>985</v>
      </c>
      <c r="O271" s="471">
        <v>0</v>
      </c>
      <c r="P271" s="471">
        <v>0</v>
      </c>
      <c r="Q271" s="471">
        <v>0</v>
      </c>
      <c r="R271" s="471">
        <v>985</v>
      </c>
      <c r="S271" s="471">
        <v>612</v>
      </c>
      <c r="T271" s="471">
        <v>373</v>
      </c>
      <c r="U271" s="471">
        <v>206</v>
      </c>
      <c r="V271" s="471">
        <v>195</v>
      </c>
      <c r="W271" s="471">
        <v>211</v>
      </c>
      <c r="X271" s="471">
        <v>373</v>
      </c>
      <c r="Y271" s="471">
        <v>0</v>
      </c>
      <c r="Z271" s="471">
        <v>985</v>
      </c>
      <c r="AA271" s="471">
        <v>197</v>
      </c>
      <c r="AB271" s="471">
        <v>0</v>
      </c>
      <c r="AC271" s="471">
        <v>0</v>
      </c>
      <c r="AD271" s="471">
        <v>106.00000000000045</v>
      </c>
      <c r="AE271" s="471">
        <v>257.26847034339232</v>
      </c>
      <c r="AF271" s="471">
        <v>0</v>
      </c>
      <c r="AG271" s="471">
        <v>0</v>
      </c>
      <c r="AH271" s="471">
        <v>0</v>
      </c>
      <c r="AI271" s="471">
        <v>0</v>
      </c>
      <c r="AJ271" s="471">
        <v>0</v>
      </c>
      <c r="AK271" s="471">
        <v>0</v>
      </c>
      <c r="AL271" s="471">
        <v>0</v>
      </c>
      <c r="AM271" s="471">
        <v>863.99999999999966</v>
      </c>
      <c r="AN271" s="471">
        <v>15.000000000000014</v>
      </c>
      <c r="AO271" s="471">
        <v>0</v>
      </c>
      <c r="AP271" s="471">
        <v>106.00000000000045</v>
      </c>
      <c r="AQ271" s="471">
        <v>0</v>
      </c>
      <c r="AR271" s="471">
        <v>0</v>
      </c>
      <c r="AS271" s="471">
        <v>0</v>
      </c>
      <c r="AT271" s="471">
        <v>0</v>
      </c>
      <c r="AU271" s="471">
        <v>0</v>
      </c>
      <c r="AV271" s="471">
        <v>0</v>
      </c>
      <c r="AW271" s="471">
        <v>1.0000000000000009</v>
      </c>
      <c r="AX271" s="471">
        <v>4.0000000000000036</v>
      </c>
      <c r="AY271" s="471">
        <v>6.9999999999999964</v>
      </c>
      <c r="AZ271" s="471">
        <v>9.2247658688865766</v>
      </c>
      <c r="BA271" s="471">
        <v>0</v>
      </c>
      <c r="BB271" s="471">
        <v>0</v>
      </c>
      <c r="BC271" s="471">
        <v>93.911764705882263</v>
      </c>
      <c r="BD271" s="471">
        <v>102.04663212435237</v>
      </c>
      <c r="BE271" s="471">
        <v>119.26086956521743</v>
      </c>
      <c r="BF271" s="471">
        <v>114.45479452054789</v>
      </c>
      <c r="BG271" s="471">
        <v>290.67062177753564</v>
      </c>
      <c r="BH271" s="471">
        <v>0</v>
      </c>
      <c r="BI271" s="471">
        <v>0</v>
      </c>
      <c r="BJ271" s="471">
        <v>0</v>
      </c>
      <c r="BK271" s="471">
        <v>6.4500046780251701</v>
      </c>
      <c r="BL271" s="471">
        <v>0</v>
      </c>
      <c r="BM271" s="471">
        <v>0</v>
      </c>
      <c r="BN271" s="471">
        <v>1</v>
      </c>
      <c r="BO271" s="284"/>
      <c r="BP271" s="284"/>
      <c r="BQ271" s="284"/>
      <c r="BS271" s="471">
        <v>985</v>
      </c>
    </row>
    <row r="272" spans="1:71" ht="15" hidden="1" x14ac:dyDescent="0.25">
      <c r="A272" s="467">
        <v>371</v>
      </c>
      <c r="B272" s="467">
        <v>140032</v>
      </c>
      <c r="C272" s="467">
        <v>9354034</v>
      </c>
      <c r="D272" s="468" t="s">
        <v>500</v>
      </c>
      <c r="E272" s="469" t="s">
        <v>712</v>
      </c>
      <c r="F272" s="470" t="s">
        <v>710</v>
      </c>
      <c r="G272" s="471">
        <v>1</v>
      </c>
      <c r="H272" s="471">
        <v>0</v>
      </c>
      <c r="I272" s="471">
        <v>0</v>
      </c>
      <c r="J272" s="471">
        <v>0</v>
      </c>
      <c r="K272" s="471">
        <v>5</v>
      </c>
      <c r="L272" s="471">
        <v>3</v>
      </c>
      <c r="M272" s="471">
        <v>2</v>
      </c>
      <c r="N272" s="471">
        <v>670</v>
      </c>
      <c r="O272" s="471">
        <v>0</v>
      </c>
      <c r="P272" s="471">
        <v>0</v>
      </c>
      <c r="Q272" s="471">
        <v>0</v>
      </c>
      <c r="R272" s="471">
        <v>670</v>
      </c>
      <c r="S272" s="471">
        <v>407</v>
      </c>
      <c r="T272" s="471">
        <v>263</v>
      </c>
      <c r="U272" s="471">
        <v>141</v>
      </c>
      <c r="V272" s="471">
        <v>130</v>
      </c>
      <c r="W272" s="471">
        <v>136</v>
      </c>
      <c r="X272" s="471">
        <v>263</v>
      </c>
      <c r="Y272" s="471">
        <v>0</v>
      </c>
      <c r="Z272" s="471">
        <v>670</v>
      </c>
      <c r="AA272" s="471">
        <v>134</v>
      </c>
      <c r="AB272" s="471">
        <v>0</v>
      </c>
      <c r="AC272" s="471">
        <v>0</v>
      </c>
      <c r="AD272" s="471">
        <v>132.99999999999989</v>
      </c>
      <c r="AE272" s="471">
        <v>254.76047904191617</v>
      </c>
      <c r="AF272" s="471">
        <v>0</v>
      </c>
      <c r="AG272" s="471">
        <v>0</v>
      </c>
      <c r="AH272" s="471">
        <v>0</v>
      </c>
      <c r="AI272" s="471">
        <v>0</v>
      </c>
      <c r="AJ272" s="471">
        <v>0</v>
      </c>
      <c r="AK272" s="471">
        <v>0</v>
      </c>
      <c r="AL272" s="471">
        <v>0</v>
      </c>
      <c r="AM272" s="471">
        <v>149.67016491754092</v>
      </c>
      <c r="AN272" s="471">
        <v>31.139430284857568</v>
      </c>
      <c r="AO272" s="471">
        <v>184.8275862068964</v>
      </c>
      <c r="AP272" s="471">
        <v>129.58020989505275</v>
      </c>
      <c r="AQ272" s="471">
        <v>110.49475262368796</v>
      </c>
      <c r="AR272" s="471">
        <v>61.274362818590696</v>
      </c>
      <c r="AS272" s="471">
        <v>3.0134932533733125</v>
      </c>
      <c r="AT272" s="471">
        <v>0</v>
      </c>
      <c r="AU272" s="471">
        <v>0</v>
      </c>
      <c r="AV272" s="471">
        <v>0</v>
      </c>
      <c r="AW272" s="471">
        <v>24.000000000000028</v>
      </c>
      <c r="AX272" s="471">
        <v>55.999999999999993</v>
      </c>
      <c r="AY272" s="471">
        <v>90.999999999999957</v>
      </c>
      <c r="AZ272" s="471">
        <v>4.0119760479041915</v>
      </c>
      <c r="BA272" s="471">
        <v>0</v>
      </c>
      <c r="BB272" s="471">
        <v>0</v>
      </c>
      <c r="BC272" s="471">
        <v>85.231343283582021</v>
      </c>
      <c r="BD272" s="471">
        <v>66.638655462184914</v>
      </c>
      <c r="BE272" s="471">
        <v>86.243902439024438</v>
      </c>
      <c r="BF272" s="471">
        <v>74.798165137614774</v>
      </c>
      <c r="BG272" s="471">
        <v>209.08730188422956</v>
      </c>
      <c r="BH272" s="471">
        <v>0</v>
      </c>
      <c r="BI272" s="471">
        <v>4.9999999999998748</v>
      </c>
      <c r="BJ272" s="471">
        <v>0</v>
      </c>
      <c r="BK272" s="471">
        <v>1.01091088148984</v>
      </c>
      <c r="BL272" s="471">
        <v>0</v>
      </c>
      <c r="BM272" s="471">
        <v>0</v>
      </c>
      <c r="BN272" s="471">
        <v>1</v>
      </c>
      <c r="BO272" s="284"/>
      <c r="BP272" s="284"/>
      <c r="BQ272" s="284"/>
      <c r="BS272" s="471">
        <v>670</v>
      </c>
    </row>
    <row r="273" spans="1:71" ht="15" hidden="1" x14ac:dyDescent="0.25">
      <c r="A273" s="467">
        <v>994</v>
      </c>
      <c r="B273" s="467">
        <v>140047</v>
      </c>
      <c r="C273" s="467">
        <v>9354035</v>
      </c>
      <c r="D273" s="468" t="s">
        <v>436</v>
      </c>
      <c r="E273" s="469" t="s">
        <v>712</v>
      </c>
      <c r="F273" s="470" t="s">
        <v>710</v>
      </c>
      <c r="G273" s="471">
        <v>1</v>
      </c>
      <c r="H273" s="471">
        <v>0</v>
      </c>
      <c r="I273" s="471">
        <v>0</v>
      </c>
      <c r="J273" s="471">
        <v>0</v>
      </c>
      <c r="K273" s="471">
        <v>5</v>
      </c>
      <c r="L273" s="471">
        <v>3</v>
      </c>
      <c r="M273" s="471">
        <v>2</v>
      </c>
      <c r="N273" s="471">
        <v>262</v>
      </c>
      <c r="O273" s="471">
        <v>0</v>
      </c>
      <c r="P273" s="471">
        <v>0</v>
      </c>
      <c r="Q273" s="471">
        <v>0</v>
      </c>
      <c r="R273" s="471">
        <v>262</v>
      </c>
      <c r="S273" s="471">
        <v>176</v>
      </c>
      <c r="T273" s="471">
        <v>86</v>
      </c>
      <c r="U273" s="471">
        <v>66</v>
      </c>
      <c r="V273" s="471">
        <v>53</v>
      </c>
      <c r="W273" s="471">
        <v>57</v>
      </c>
      <c r="X273" s="471">
        <v>86</v>
      </c>
      <c r="Y273" s="471">
        <v>0</v>
      </c>
      <c r="Z273" s="471">
        <v>262</v>
      </c>
      <c r="AA273" s="471">
        <v>52.4</v>
      </c>
      <c r="AB273" s="471">
        <v>0</v>
      </c>
      <c r="AC273" s="471">
        <v>0</v>
      </c>
      <c r="AD273" s="471">
        <v>37.999999999999922</v>
      </c>
      <c r="AE273" s="471">
        <v>69.86666666666666</v>
      </c>
      <c r="AF273" s="471">
        <v>0</v>
      </c>
      <c r="AG273" s="471">
        <v>0</v>
      </c>
      <c r="AH273" s="471">
        <v>0</v>
      </c>
      <c r="AI273" s="471">
        <v>0</v>
      </c>
      <c r="AJ273" s="471">
        <v>0</v>
      </c>
      <c r="AK273" s="471">
        <v>0</v>
      </c>
      <c r="AL273" s="471">
        <v>0</v>
      </c>
      <c r="AM273" s="471">
        <v>247.99999999999994</v>
      </c>
      <c r="AN273" s="471">
        <v>0.99999999999999978</v>
      </c>
      <c r="AO273" s="471">
        <v>4.0000000000000044</v>
      </c>
      <c r="AP273" s="471">
        <v>8.0000000000000089</v>
      </c>
      <c r="AQ273" s="471">
        <v>0</v>
      </c>
      <c r="AR273" s="471">
        <v>0.99999999999999978</v>
      </c>
      <c r="AS273" s="471">
        <v>0</v>
      </c>
      <c r="AT273" s="471">
        <v>0</v>
      </c>
      <c r="AU273" s="471">
        <v>0</v>
      </c>
      <c r="AV273" s="471">
        <v>0</v>
      </c>
      <c r="AW273" s="471">
        <v>0.99999999999999978</v>
      </c>
      <c r="AX273" s="471">
        <v>0.99999999999999978</v>
      </c>
      <c r="AY273" s="471">
        <v>1.9999999999999996</v>
      </c>
      <c r="AZ273" s="471">
        <v>1.1644444444444444</v>
      </c>
      <c r="BA273" s="471">
        <v>0</v>
      </c>
      <c r="BB273" s="471">
        <v>0</v>
      </c>
      <c r="BC273" s="471">
        <v>28.875</v>
      </c>
      <c r="BD273" s="471">
        <v>30.000000000000021</v>
      </c>
      <c r="BE273" s="471">
        <v>39.696428571428541</v>
      </c>
      <c r="BF273" s="471">
        <v>31.851851851851823</v>
      </c>
      <c r="BG273" s="471">
        <v>86.687715234351828</v>
      </c>
      <c r="BH273" s="471">
        <v>0</v>
      </c>
      <c r="BI273" s="471">
        <v>13.800000000000043</v>
      </c>
      <c r="BJ273" s="471">
        <v>0</v>
      </c>
      <c r="BK273" s="471">
        <v>5.56868192352941</v>
      </c>
      <c r="BL273" s="471">
        <v>1</v>
      </c>
      <c r="BM273" s="471">
        <v>0</v>
      </c>
      <c r="BN273" s="471">
        <v>1</v>
      </c>
      <c r="BO273" s="284"/>
      <c r="BP273" s="284"/>
      <c r="BQ273" s="284"/>
      <c r="BS273" s="471">
        <v>262</v>
      </c>
    </row>
    <row r="274" spans="1:71" ht="15" hidden="1" x14ac:dyDescent="0.25">
      <c r="A274" s="467">
        <v>166</v>
      </c>
      <c r="B274" s="467">
        <v>136271</v>
      </c>
      <c r="C274" s="467">
        <v>9354036</v>
      </c>
      <c r="D274" s="468" t="s">
        <v>499</v>
      </c>
      <c r="E274" s="469" t="s">
        <v>712</v>
      </c>
      <c r="F274" s="470" t="s">
        <v>710</v>
      </c>
      <c r="G274" s="471">
        <v>1</v>
      </c>
      <c r="H274" s="471">
        <v>0</v>
      </c>
      <c r="I274" s="471">
        <v>0</v>
      </c>
      <c r="J274" s="471">
        <v>0</v>
      </c>
      <c r="K274" s="471">
        <v>5</v>
      </c>
      <c r="L274" s="471">
        <v>3</v>
      </c>
      <c r="M274" s="471">
        <v>2</v>
      </c>
      <c r="N274" s="471">
        <v>799</v>
      </c>
      <c r="O274" s="471">
        <v>0</v>
      </c>
      <c r="P274" s="471">
        <v>0</v>
      </c>
      <c r="Q274" s="471">
        <v>0</v>
      </c>
      <c r="R274" s="471">
        <v>799</v>
      </c>
      <c r="S274" s="471">
        <v>485</v>
      </c>
      <c r="T274" s="471">
        <v>314</v>
      </c>
      <c r="U274" s="471">
        <v>161</v>
      </c>
      <c r="V274" s="471">
        <v>161</v>
      </c>
      <c r="W274" s="471">
        <v>163</v>
      </c>
      <c r="X274" s="471">
        <v>314</v>
      </c>
      <c r="Y274" s="471">
        <v>0</v>
      </c>
      <c r="Z274" s="471">
        <v>799</v>
      </c>
      <c r="AA274" s="471">
        <v>159.80000000000001</v>
      </c>
      <c r="AB274" s="471">
        <v>0</v>
      </c>
      <c r="AC274" s="471">
        <v>0</v>
      </c>
      <c r="AD274" s="471">
        <v>45.999999999999964</v>
      </c>
      <c r="AE274" s="471">
        <v>107.07206068268016</v>
      </c>
      <c r="AF274" s="471">
        <v>0</v>
      </c>
      <c r="AG274" s="471">
        <v>0</v>
      </c>
      <c r="AH274" s="471">
        <v>0</v>
      </c>
      <c r="AI274" s="471">
        <v>0</v>
      </c>
      <c r="AJ274" s="471">
        <v>0</v>
      </c>
      <c r="AK274" s="471">
        <v>0</v>
      </c>
      <c r="AL274" s="471">
        <v>0</v>
      </c>
      <c r="AM274" s="471">
        <v>794.00000000000023</v>
      </c>
      <c r="AN274" s="471">
        <v>0.99999999999999845</v>
      </c>
      <c r="AO274" s="471">
        <v>0.99999999999999845</v>
      </c>
      <c r="AP274" s="471">
        <v>3.0000000000000036</v>
      </c>
      <c r="AQ274" s="471">
        <v>0</v>
      </c>
      <c r="AR274" s="471">
        <v>0</v>
      </c>
      <c r="AS274" s="471">
        <v>0</v>
      </c>
      <c r="AT274" s="471">
        <v>0</v>
      </c>
      <c r="AU274" s="471">
        <v>0</v>
      </c>
      <c r="AV274" s="471">
        <v>0</v>
      </c>
      <c r="AW274" s="471">
        <v>0</v>
      </c>
      <c r="AX274" s="471">
        <v>1.9999999999999969</v>
      </c>
      <c r="AY274" s="471">
        <v>1.9999999999999969</v>
      </c>
      <c r="AZ274" s="471">
        <v>6.0606826801517064</v>
      </c>
      <c r="BA274" s="471">
        <v>0</v>
      </c>
      <c r="BB274" s="471">
        <v>0</v>
      </c>
      <c r="BC274" s="471">
        <v>51.000000000000043</v>
      </c>
      <c r="BD274" s="471">
        <v>63</v>
      </c>
      <c r="BE274" s="471">
        <v>59.999999999999922</v>
      </c>
      <c r="BF274" s="471">
        <v>51.825242718446482</v>
      </c>
      <c r="BG274" s="471">
        <v>149.63400679844648</v>
      </c>
      <c r="BH274" s="471">
        <v>0</v>
      </c>
      <c r="BI274" s="471">
        <v>0</v>
      </c>
      <c r="BJ274" s="471">
        <v>0</v>
      </c>
      <c r="BK274" s="471">
        <v>4.4829257478723399</v>
      </c>
      <c r="BL274" s="471">
        <v>0</v>
      </c>
      <c r="BM274" s="471">
        <v>0</v>
      </c>
      <c r="BN274" s="471">
        <v>1</v>
      </c>
      <c r="BO274" s="284"/>
      <c r="BP274" s="284"/>
      <c r="BQ274" s="284"/>
      <c r="BS274" s="471">
        <v>799</v>
      </c>
    </row>
    <row r="275" spans="1:71" ht="15" hidden="1" x14ac:dyDescent="0.25">
      <c r="A275" s="467">
        <v>165</v>
      </c>
      <c r="B275" s="467">
        <v>136782</v>
      </c>
      <c r="C275" s="467">
        <v>9354040</v>
      </c>
      <c r="D275" s="468" t="s">
        <v>225</v>
      </c>
      <c r="E275" s="469" t="s">
        <v>712</v>
      </c>
      <c r="F275" s="470" t="s">
        <v>710</v>
      </c>
      <c r="G275" s="471">
        <v>1</v>
      </c>
      <c r="H275" s="471">
        <v>0</v>
      </c>
      <c r="I275" s="471">
        <v>0</v>
      </c>
      <c r="J275" s="471">
        <v>0</v>
      </c>
      <c r="K275" s="471">
        <v>5</v>
      </c>
      <c r="L275" s="471">
        <v>3</v>
      </c>
      <c r="M275" s="471">
        <v>2</v>
      </c>
      <c r="N275" s="471">
        <v>859</v>
      </c>
      <c r="O275" s="471">
        <v>0</v>
      </c>
      <c r="P275" s="471">
        <v>0</v>
      </c>
      <c r="Q275" s="471">
        <v>0</v>
      </c>
      <c r="R275" s="471">
        <v>859</v>
      </c>
      <c r="S275" s="471">
        <v>526</v>
      </c>
      <c r="T275" s="471">
        <v>333</v>
      </c>
      <c r="U275" s="471">
        <v>183</v>
      </c>
      <c r="V275" s="471">
        <v>170</v>
      </c>
      <c r="W275" s="471">
        <v>173</v>
      </c>
      <c r="X275" s="471">
        <v>333</v>
      </c>
      <c r="Y275" s="471">
        <v>0</v>
      </c>
      <c r="Z275" s="471">
        <v>859</v>
      </c>
      <c r="AA275" s="471">
        <v>171.8</v>
      </c>
      <c r="AB275" s="471">
        <v>0</v>
      </c>
      <c r="AC275" s="471">
        <v>0</v>
      </c>
      <c r="AD275" s="471">
        <v>55.000000000000007</v>
      </c>
      <c r="AE275" s="471">
        <v>122.71428571428571</v>
      </c>
      <c r="AF275" s="471">
        <v>0</v>
      </c>
      <c r="AG275" s="471">
        <v>0</v>
      </c>
      <c r="AH275" s="471">
        <v>0</v>
      </c>
      <c r="AI275" s="471">
        <v>0</v>
      </c>
      <c r="AJ275" s="471">
        <v>0</v>
      </c>
      <c r="AK275" s="471">
        <v>0</v>
      </c>
      <c r="AL275" s="471">
        <v>0</v>
      </c>
      <c r="AM275" s="471">
        <v>846.99999999999966</v>
      </c>
      <c r="AN275" s="471">
        <v>9.9999999999999698</v>
      </c>
      <c r="AO275" s="471">
        <v>2.0000000000000027</v>
      </c>
      <c r="AP275" s="471">
        <v>0</v>
      </c>
      <c r="AQ275" s="471">
        <v>0</v>
      </c>
      <c r="AR275" s="471">
        <v>0</v>
      </c>
      <c r="AS275" s="471">
        <v>0</v>
      </c>
      <c r="AT275" s="471">
        <v>0</v>
      </c>
      <c r="AU275" s="471">
        <v>0</v>
      </c>
      <c r="AV275" s="471">
        <v>0</v>
      </c>
      <c r="AW275" s="471">
        <v>1.0011655011655052</v>
      </c>
      <c r="AX275" s="471">
        <v>1.0011655011655052</v>
      </c>
      <c r="AY275" s="471">
        <v>7.0081585081585089</v>
      </c>
      <c r="AZ275" s="471">
        <v>7.0991735537190088</v>
      </c>
      <c r="BA275" s="471">
        <v>0</v>
      </c>
      <c r="BB275" s="471">
        <v>0</v>
      </c>
      <c r="BC275" s="471">
        <v>55.516853932584283</v>
      </c>
      <c r="BD275" s="471">
        <v>57.012195121951287</v>
      </c>
      <c r="BE275" s="471">
        <v>49.278787878787909</v>
      </c>
      <c r="BF275" s="471">
        <v>44.911184210526457</v>
      </c>
      <c r="BG275" s="471">
        <v>136.96812363687553</v>
      </c>
      <c r="BH275" s="471">
        <v>0</v>
      </c>
      <c r="BI275" s="471">
        <v>0</v>
      </c>
      <c r="BJ275" s="471">
        <v>0</v>
      </c>
      <c r="BK275" s="471">
        <v>5.5386308494535497</v>
      </c>
      <c r="BL275" s="471">
        <v>0</v>
      </c>
      <c r="BM275" s="471">
        <v>0</v>
      </c>
      <c r="BN275" s="471">
        <v>1</v>
      </c>
      <c r="BO275" s="284"/>
      <c r="BP275" s="284"/>
      <c r="BQ275" s="284"/>
      <c r="BS275" s="471">
        <v>859</v>
      </c>
    </row>
    <row r="276" spans="1:71" ht="15" hidden="1" x14ac:dyDescent="0.25">
      <c r="A276" s="467">
        <v>557</v>
      </c>
      <c r="B276" s="467">
        <v>140669</v>
      </c>
      <c r="C276" s="467">
        <v>9354041</v>
      </c>
      <c r="D276" s="468" t="s">
        <v>498</v>
      </c>
      <c r="E276" s="469" t="s">
        <v>712</v>
      </c>
      <c r="F276" s="470" t="s">
        <v>710</v>
      </c>
      <c r="G276" s="471">
        <v>1</v>
      </c>
      <c r="H276" s="471">
        <v>0</v>
      </c>
      <c r="I276" s="471">
        <v>0</v>
      </c>
      <c r="J276" s="471">
        <v>0</v>
      </c>
      <c r="K276" s="471">
        <v>5</v>
      </c>
      <c r="L276" s="471">
        <v>3</v>
      </c>
      <c r="M276" s="471">
        <v>2</v>
      </c>
      <c r="N276" s="471">
        <v>701</v>
      </c>
      <c r="O276" s="471">
        <v>0</v>
      </c>
      <c r="P276" s="471">
        <v>0</v>
      </c>
      <c r="Q276" s="471">
        <v>0</v>
      </c>
      <c r="R276" s="471">
        <v>701</v>
      </c>
      <c r="S276" s="471">
        <v>433</v>
      </c>
      <c r="T276" s="471">
        <v>268</v>
      </c>
      <c r="U276" s="471">
        <v>173</v>
      </c>
      <c r="V276" s="471">
        <v>135</v>
      </c>
      <c r="W276" s="471">
        <v>125</v>
      </c>
      <c r="X276" s="471">
        <v>268</v>
      </c>
      <c r="Y276" s="471">
        <v>0</v>
      </c>
      <c r="Z276" s="471">
        <v>701</v>
      </c>
      <c r="AA276" s="471">
        <v>140.19999999999999</v>
      </c>
      <c r="AB276" s="471">
        <v>0</v>
      </c>
      <c r="AC276" s="471">
        <v>0</v>
      </c>
      <c r="AD276" s="471">
        <v>67</v>
      </c>
      <c r="AE276" s="471">
        <v>163.15409309791332</v>
      </c>
      <c r="AF276" s="471">
        <v>0</v>
      </c>
      <c r="AG276" s="471">
        <v>0</v>
      </c>
      <c r="AH276" s="471">
        <v>0</v>
      </c>
      <c r="AI276" s="471">
        <v>0</v>
      </c>
      <c r="AJ276" s="471">
        <v>0</v>
      </c>
      <c r="AK276" s="471">
        <v>0</v>
      </c>
      <c r="AL276" s="471">
        <v>0</v>
      </c>
      <c r="AM276" s="471">
        <v>623.77968526466395</v>
      </c>
      <c r="AN276" s="471">
        <v>75.214592274678253</v>
      </c>
      <c r="AO276" s="471">
        <v>0</v>
      </c>
      <c r="AP276" s="471">
        <v>2.0057224606580846</v>
      </c>
      <c r="AQ276" s="471">
        <v>0</v>
      </c>
      <c r="AR276" s="471">
        <v>0</v>
      </c>
      <c r="AS276" s="471">
        <v>0</v>
      </c>
      <c r="AT276" s="471">
        <v>0</v>
      </c>
      <c r="AU276" s="471">
        <v>0</v>
      </c>
      <c r="AV276" s="471">
        <v>0</v>
      </c>
      <c r="AW276" s="471">
        <v>10.086330935251803</v>
      </c>
      <c r="AX276" s="471">
        <v>17.146762589928088</v>
      </c>
      <c r="AY276" s="471">
        <v>27.233093525179889</v>
      </c>
      <c r="AZ276" s="471">
        <v>3.3756019261637236</v>
      </c>
      <c r="BA276" s="471">
        <v>0</v>
      </c>
      <c r="BB276" s="471">
        <v>0</v>
      </c>
      <c r="BC276" s="471">
        <v>79.37647058823535</v>
      </c>
      <c r="BD276" s="471">
        <v>70.522388059701427</v>
      </c>
      <c r="BE276" s="471">
        <v>69.690265486725622</v>
      </c>
      <c r="BF276" s="471">
        <v>75.645161290322577</v>
      </c>
      <c r="BG276" s="471">
        <v>200.51684476771851</v>
      </c>
      <c r="BH276" s="471">
        <v>0</v>
      </c>
      <c r="BI276" s="471">
        <v>0</v>
      </c>
      <c r="BJ276" s="471">
        <v>0</v>
      </c>
      <c r="BK276" s="471">
        <v>5.8920193138537202</v>
      </c>
      <c r="BL276" s="471">
        <v>0</v>
      </c>
      <c r="BM276" s="471">
        <v>0</v>
      </c>
      <c r="BN276" s="471">
        <v>1</v>
      </c>
      <c r="BO276" s="284"/>
      <c r="BP276" s="284"/>
      <c r="BQ276" s="284"/>
      <c r="BS276" s="471">
        <v>701</v>
      </c>
    </row>
    <row r="277" spans="1:71" ht="15" hidden="1" x14ac:dyDescent="0.25">
      <c r="A277" s="467">
        <v>599</v>
      </c>
      <c r="B277" s="467">
        <v>140969</v>
      </c>
      <c r="C277" s="467">
        <v>9354042</v>
      </c>
      <c r="D277" s="468" t="s">
        <v>465</v>
      </c>
      <c r="E277" s="469" t="s">
        <v>712</v>
      </c>
      <c r="F277" s="470" t="s">
        <v>710</v>
      </c>
      <c r="G277" s="471">
        <v>1</v>
      </c>
      <c r="H277" s="471">
        <v>0</v>
      </c>
      <c r="I277" s="471">
        <v>0</v>
      </c>
      <c r="J277" s="471">
        <v>0</v>
      </c>
      <c r="K277" s="471">
        <v>5</v>
      </c>
      <c r="L277" s="471">
        <v>3</v>
      </c>
      <c r="M277" s="471">
        <v>2</v>
      </c>
      <c r="N277" s="471">
        <v>592</v>
      </c>
      <c r="O277" s="471">
        <v>0</v>
      </c>
      <c r="P277" s="471">
        <v>0</v>
      </c>
      <c r="Q277" s="471">
        <v>0</v>
      </c>
      <c r="R277" s="471">
        <v>592</v>
      </c>
      <c r="S277" s="471">
        <v>444</v>
      </c>
      <c r="T277" s="471">
        <v>148</v>
      </c>
      <c r="U277" s="471">
        <v>184</v>
      </c>
      <c r="V277" s="471">
        <v>146</v>
      </c>
      <c r="W277" s="471">
        <v>114</v>
      </c>
      <c r="X277" s="471">
        <v>148</v>
      </c>
      <c r="Y277" s="471">
        <v>0</v>
      </c>
      <c r="Z277" s="471">
        <v>592</v>
      </c>
      <c r="AA277" s="471">
        <v>118.4</v>
      </c>
      <c r="AB277" s="471">
        <v>0</v>
      </c>
      <c r="AC277" s="471">
        <v>0</v>
      </c>
      <c r="AD277" s="471">
        <v>42.999999999999979</v>
      </c>
      <c r="AE277" s="471">
        <v>118.4</v>
      </c>
      <c r="AF277" s="471">
        <v>0</v>
      </c>
      <c r="AG277" s="471">
        <v>0</v>
      </c>
      <c r="AH277" s="471">
        <v>0</v>
      </c>
      <c r="AI277" s="471">
        <v>0</v>
      </c>
      <c r="AJ277" s="471">
        <v>0</v>
      </c>
      <c r="AK277" s="471">
        <v>0</v>
      </c>
      <c r="AL277" s="471">
        <v>0</v>
      </c>
      <c r="AM277" s="471">
        <v>568.96108291032147</v>
      </c>
      <c r="AN277" s="471">
        <v>22.037225042301163</v>
      </c>
      <c r="AO277" s="471">
        <v>0</v>
      </c>
      <c r="AP277" s="471">
        <v>1.0016920473773294</v>
      </c>
      <c r="AQ277" s="471">
        <v>0</v>
      </c>
      <c r="AR277" s="471">
        <v>0</v>
      </c>
      <c r="AS277" s="471">
        <v>0</v>
      </c>
      <c r="AT277" s="471">
        <v>0</v>
      </c>
      <c r="AU277" s="471">
        <v>0</v>
      </c>
      <c r="AV277" s="471">
        <v>0</v>
      </c>
      <c r="AW277" s="471">
        <v>2.0033840947546531</v>
      </c>
      <c r="AX277" s="471">
        <v>4.0067681895093061</v>
      </c>
      <c r="AY277" s="471">
        <v>9.0152284263959483</v>
      </c>
      <c r="AZ277" s="471">
        <v>1.4095238095238096</v>
      </c>
      <c r="BA277" s="471">
        <v>0</v>
      </c>
      <c r="BB277" s="471">
        <v>0</v>
      </c>
      <c r="BC277" s="471">
        <v>80.879120879120961</v>
      </c>
      <c r="BD277" s="471">
        <v>59.633802816901394</v>
      </c>
      <c r="BE277" s="471">
        <v>51.028571428571475</v>
      </c>
      <c r="BF277" s="471">
        <v>61.75539568345328</v>
      </c>
      <c r="BG277" s="471">
        <v>172.30102070621638</v>
      </c>
      <c r="BH277" s="471">
        <v>0</v>
      </c>
      <c r="BI277" s="471">
        <v>3.8000000000000433</v>
      </c>
      <c r="BJ277" s="471">
        <v>0</v>
      </c>
      <c r="BK277" s="471">
        <v>2.6506316786924899</v>
      </c>
      <c r="BL277" s="471">
        <v>0</v>
      </c>
      <c r="BM277" s="471">
        <v>0</v>
      </c>
      <c r="BN277" s="471">
        <v>1</v>
      </c>
      <c r="BO277" s="284"/>
      <c r="BP277" s="284"/>
      <c r="BQ277" s="284"/>
      <c r="BS277" s="471">
        <v>592</v>
      </c>
    </row>
    <row r="278" spans="1:71" ht="15" hidden="1" x14ac:dyDescent="0.25">
      <c r="A278" s="467">
        <v>167</v>
      </c>
      <c r="B278" s="467">
        <v>141236</v>
      </c>
      <c r="C278" s="467">
        <v>9354043</v>
      </c>
      <c r="D278" s="468" t="s">
        <v>1301</v>
      </c>
      <c r="E278" s="469" t="s">
        <v>712</v>
      </c>
      <c r="F278" s="470" t="s">
        <v>710</v>
      </c>
      <c r="G278" s="471">
        <v>1</v>
      </c>
      <c r="H278" s="471">
        <v>0</v>
      </c>
      <c r="I278" s="471">
        <v>0</v>
      </c>
      <c r="J278" s="471">
        <v>0</v>
      </c>
      <c r="K278" s="471">
        <v>5</v>
      </c>
      <c r="L278" s="471">
        <v>3</v>
      </c>
      <c r="M278" s="471">
        <v>2</v>
      </c>
      <c r="N278" s="471">
        <v>385</v>
      </c>
      <c r="O278" s="471">
        <v>0</v>
      </c>
      <c r="P278" s="471">
        <v>0</v>
      </c>
      <c r="Q278" s="471">
        <v>0</v>
      </c>
      <c r="R278" s="471">
        <v>385</v>
      </c>
      <c r="S278" s="471">
        <v>244</v>
      </c>
      <c r="T278" s="471">
        <v>141</v>
      </c>
      <c r="U278" s="471">
        <v>66</v>
      </c>
      <c r="V278" s="471">
        <v>95</v>
      </c>
      <c r="W278" s="471">
        <v>83</v>
      </c>
      <c r="X278" s="471">
        <v>141</v>
      </c>
      <c r="Y278" s="471">
        <v>0</v>
      </c>
      <c r="Z278" s="471">
        <v>385</v>
      </c>
      <c r="AA278" s="471">
        <v>77</v>
      </c>
      <c r="AB278" s="471">
        <v>0</v>
      </c>
      <c r="AC278" s="471">
        <v>0</v>
      </c>
      <c r="AD278" s="471">
        <v>58.000000000000135</v>
      </c>
      <c r="AE278" s="471">
        <v>123.2</v>
      </c>
      <c r="AF278" s="471">
        <v>0</v>
      </c>
      <c r="AG278" s="471">
        <v>0</v>
      </c>
      <c r="AH278" s="471">
        <v>0</v>
      </c>
      <c r="AI278" s="471">
        <v>0</v>
      </c>
      <c r="AJ278" s="471">
        <v>0</v>
      </c>
      <c r="AK278" s="471">
        <v>0</v>
      </c>
      <c r="AL278" s="471">
        <v>0</v>
      </c>
      <c r="AM278" s="471">
        <v>309.00000000000017</v>
      </c>
      <c r="AN278" s="471">
        <v>75.999999999999844</v>
      </c>
      <c r="AO278" s="471">
        <v>0</v>
      </c>
      <c r="AP278" s="471">
        <v>0</v>
      </c>
      <c r="AQ278" s="471">
        <v>0</v>
      </c>
      <c r="AR278" s="471">
        <v>0</v>
      </c>
      <c r="AS278" s="471">
        <v>0</v>
      </c>
      <c r="AT278" s="471">
        <v>0</v>
      </c>
      <c r="AU278" s="471">
        <v>0</v>
      </c>
      <c r="AV278" s="471">
        <v>0</v>
      </c>
      <c r="AW278" s="471">
        <v>0</v>
      </c>
      <c r="AX278" s="471">
        <v>1.0000000000000011</v>
      </c>
      <c r="AY278" s="471">
        <v>4.0000000000000044</v>
      </c>
      <c r="AZ278" s="471">
        <v>7.1866666666666674</v>
      </c>
      <c r="BA278" s="471">
        <v>0</v>
      </c>
      <c r="BB278" s="471">
        <v>0</v>
      </c>
      <c r="BC278" s="471">
        <v>29.446153846153837</v>
      </c>
      <c r="BD278" s="471">
        <v>35.752688172042973</v>
      </c>
      <c r="BE278" s="471">
        <v>51.481012658227847</v>
      </c>
      <c r="BF278" s="471">
        <v>45.61764705882355</v>
      </c>
      <c r="BG278" s="471">
        <v>109.81472011148895</v>
      </c>
      <c r="BH278" s="471">
        <v>0</v>
      </c>
      <c r="BI278" s="471">
        <v>1.500000000000038</v>
      </c>
      <c r="BJ278" s="471">
        <v>0</v>
      </c>
      <c r="BK278" s="471">
        <v>4.8437622244008702</v>
      </c>
      <c r="BL278" s="471">
        <v>1</v>
      </c>
      <c r="BM278" s="471">
        <v>0</v>
      </c>
      <c r="BN278" s="471">
        <v>1</v>
      </c>
      <c r="BO278" s="284"/>
      <c r="BP278" s="284"/>
      <c r="BQ278" s="284"/>
      <c r="BS278" s="471">
        <v>385</v>
      </c>
    </row>
    <row r="279" spans="1:71" ht="15" hidden="1" x14ac:dyDescent="0.25">
      <c r="A279" s="467">
        <v>171</v>
      </c>
      <c r="B279" s="467">
        <v>142759</v>
      </c>
      <c r="C279" s="467">
        <v>9354045</v>
      </c>
      <c r="D279" s="468" t="s">
        <v>496</v>
      </c>
      <c r="E279" s="469" t="s">
        <v>712</v>
      </c>
      <c r="F279" s="470" t="s">
        <v>710</v>
      </c>
      <c r="G279" s="471">
        <v>1</v>
      </c>
      <c r="H279" s="471">
        <v>0</v>
      </c>
      <c r="I279" s="471">
        <v>0</v>
      </c>
      <c r="J279" s="471">
        <v>0</v>
      </c>
      <c r="K279" s="471">
        <v>5</v>
      </c>
      <c r="L279" s="471">
        <v>3</v>
      </c>
      <c r="M279" s="471">
        <v>2</v>
      </c>
      <c r="N279" s="471">
        <v>945</v>
      </c>
      <c r="O279" s="471">
        <v>0</v>
      </c>
      <c r="P279" s="471">
        <v>0</v>
      </c>
      <c r="Q279" s="471">
        <v>0</v>
      </c>
      <c r="R279" s="471">
        <v>945</v>
      </c>
      <c r="S279" s="471">
        <v>624</v>
      </c>
      <c r="T279" s="471">
        <v>321</v>
      </c>
      <c r="U279" s="471">
        <v>256</v>
      </c>
      <c r="V279" s="471">
        <v>220</v>
      </c>
      <c r="W279" s="471">
        <v>148</v>
      </c>
      <c r="X279" s="471">
        <v>321</v>
      </c>
      <c r="Y279" s="471">
        <v>0</v>
      </c>
      <c r="Z279" s="471">
        <v>945</v>
      </c>
      <c r="AA279" s="471">
        <v>189</v>
      </c>
      <c r="AB279" s="471">
        <v>0</v>
      </c>
      <c r="AC279" s="471">
        <v>0</v>
      </c>
      <c r="AD279" s="471">
        <v>187.00000000000011</v>
      </c>
      <c r="AE279" s="471">
        <v>288.68453865336659</v>
      </c>
      <c r="AF279" s="471">
        <v>0</v>
      </c>
      <c r="AG279" s="471">
        <v>0</v>
      </c>
      <c r="AH279" s="471">
        <v>0</v>
      </c>
      <c r="AI279" s="471">
        <v>0</v>
      </c>
      <c r="AJ279" s="471">
        <v>0</v>
      </c>
      <c r="AK279" s="471">
        <v>0</v>
      </c>
      <c r="AL279" s="471">
        <v>0</v>
      </c>
      <c r="AM279" s="471">
        <v>505.99999999999955</v>
      </c>
      <c r="AN279" s="471">
        <v>99.000000000000227</v>
      </c>
      <c r="AO279" s="471">
        <v>77.000000000000014</v>
      </c>
      <c r="AP279" s="471">
        <v>30.999999999999996</v>
      </c>
      <c r="AQ279" s="471">
        <v>1.0000000000000018</v>
      </c>
      <c r="AR279" s="471">
        <v>185.00000000000023</v>
      </c>
      <c r="AS279" s="471">
        <v>46.000000000000021</v>
      </c>
      <c r="AT279" s="471">
        <v>0</v>
      </c>
      <c r="AU279" s="471">
        <v>0</v>
      </c>
      <c r="AV279" s="471">
        <v>0</v>
      </c>
      <c r="AW279" s="471">
        <v>3.9999999999999969</v>
      </c>
      <c r="AX279" s="471">
        <v>3.9999999999999969</v>
      </c>
      <c r="AY279" s="471">
        <v>3.9999999999999969</v>
      </c>
      <c r="AZ279" s="471">
        <v>4.7132169576059848</v>
      </c>
      <c r="BA279" s="471">
        <v>0</v>
      </c>
      <c r="BB279" s="471">
        <v>0</v>
      </c>
      <c r="BC279" s="471">
        <v>104</v>
      </c>
      <c r="BD279" s="471">
        <v>88.202764976958491</v>
      </c>
      <c r="BE279" s="471">
        <v>65.442176870748256</v>
      </c>
      <c r="BF279" s="471">
        <v>77.447619047618957</v>
      </c>
      <c r="BG279" s="471">
        <v>226.19904912921646</v>
      </c>
      <c r="BH279" s="471">
        <v>0</v>
      </c>
      <c r="BI279" s="471">
        <v>256.4999999999996</v>
      </c>
      <c r="BJ279" s="471">
        <v>0</v>
      </c>
      <c r="BK279" s="471">
        <v>1.21744716132666</v>
      </c>
      <c r="BL279" s="471">
        <v>0</v>
      </c>
      <c r="BM279" s="471">
        <v>0</v>
      </c>
      <c r="BN279" s="471">
        <v>1</v>
      </c>
      <c r="BO279" s="284"/>
      <c r="BP279" s="284"/>
      <c r="BQ279" s="284"/>
      <c r="BS279" s="471">
        <v>945</v>
      </c>
    </row>
    <row r="280" spans="1:71" ht="15" hidden="1" x14ac:dyDescent="0.25">
      <c r="A280" s="467">
        <v>558</v>
      </c>
      <c r="B280" s="467">
        <v>145055</v>
      </c>
      <c r="C280" s="467">
        <v>9354048</v>
      </c>
      <c r="D280" s="468" t="s">
        <v>428</v>
      </c>
      <c r="E280" s="469" t="s">
        <v>712</v>
      </c>
      <c r="F280" s="470" t="s">
        <v>710</v>
      </c>
      <c r="G280" s="471">
        <v>1</v>
      </c>
      <c r="H280" s="471">
        <v>0</v>
      </c>
      <c r="I280" s="471">
        <v>0</v>
      </c>
      <c r="J280" s="471">
        <v>0</v>
      </c>
      <c r="K280" s="471">
        <v>5</v>
      </c>
      <c r="L280" s="471">
        <v>3</v>
      </c>
      <c r="M280" s="471">
        <v>2</v>
      </c>
      <c r="N280" s="471">
        <v>737</v>
      </c>
      <c r="O280" s="471">
        <v>0</v>
      </c>
      <c r="P280" s="471">
        <v>0</v>
      </c>
      <c r="Q280" s="471">
        <v>0</v>
      </c>
      <c r="R280" s="471">
        <v>737</v>
      </c>
      <c r="S280" s="471">
        <v>431</v>
      </c>
      <c r="T280" s="471">
        <v>306</v>
      </c>
      <c r="U280" s="471">
        <v>145</v>
      </c>
      <c r="V280" s="471">
        <v>123</v>
      </c>
      <c r="W280" s="471">
        <v>163</v>
      </c>
      <c r="X280" s="471">
        <v>306</v>
      </c>
      <c r="Y280" s="471">
        <v>0</v>
      </c>
      <c r="Z280" s="471">
        <v>737</v>
      </c>
      <c r="AA280" s="471">
        <v>147.4</v>
      </c>
      <c r="AB280" s="471">
        <v>0</v>
      </c>
      <c r="AC280" s="471">
        <v>0</v>
      </c>
      <c r="AD280" s="471">
        <v>97.999999999999659</v>
      </c>
      <c r="AE280" s="471">
        <v>210.57142857142856</v>
      </c>
      <c r="AF280" s="471">
        <v>0</v>
      </c>
      <c r="AG280" s="471">
        <v>0</v>
      </c>
      <c r="AH280" s="471">
        <v>0</v>
      </c>
      <c r="AI280" s="471">
        <v>0</v>
      </c>
      <c r="AJ280" s="471">
        <v>0</v>
      </c>
      <c r="AK280" s="471">
        <v>0</v>
      </c>
      <c r="AL280" s="471">
        <v>0</v>
      </c>
      <c r="AM280" s="471">
        <v>544.99999999999989</v>
      </c>
      <c r="AN280" s="471">
        <v>86.999999999999915</v>
      </c>
      <c r="AO280" s="471">
        <v>38.000000000000021</v>
      </c>
      <c r="AP280" s="471">
        <v>63.999999999999972</v>
      </c>
      <c r="AQ280" s="471">
        <v>3.0000000000000004</v>
      </c>
      <c r="AR280" s="471">
        <v>0</v>
      </c>
      <c r="AS280" s="471">
        <v>0</v>
      </c>
      <c r="AT280" s="471">
        <v>0</v>
      </c>
      <c r="AU280" s="471">
        <v>0</v>
      </c>
      <c r="AV280" s="471">
        <v>0</v>
      </c>
      <c r="AW280" s="471">
        <v>2.0136612021857925</v>
      </c>
      <c r="AX280" s="471">
        <v>4.027322404371585</v>
      </c>
      <c r="AY280" s="471">
        <v>7.0478142076502772</v>
      </c>
      <c r="AZ280" s="471">
        <v>2.0644257703081235</v>
      </c>
      <c r="BA280" s="471">
        <v>0</v>
      </c>
      <c r="BB280" s="471">
        <v>0</v>
      </c>
      <c r="BC280" s="471">
        <v>64.444444444444372</v>
      </c>
      <c r="BD280" s="471">
        <v>49.613445378151248</v>
      </c>
      <c r="BE280" s="471">
        <v>90.668750000000003</v>
      </c>
      <c r="BF280" s="471">
        <v>121.76470588235296</v>
      </c>
      <c r="BG280" s="471">
        <v>235.07881017843656</v>
      </c>
      <c r="BH280" s="471">
        <v>0</v>
      </c>
      <c r="BI280" s="471">
        <v>0</v>
      </c>
      <c r="BJ280" s="471">
        <v>0</v>
      </c>
      <c r="BK280" s="471">
        <v>3.0215449574892999</v>
      </c>
      <c r="BL280" s="471">
        <v>0</v>
      </c>
      <c r="BM280" s="471">
        <v>0</v>
      </c>
      <c r="BN280" s="471">
        <v>1</v>
      </c>
      <c r="BO280" s="284"/>
      <c r="BP280" s="284"/>
      <c r="BQ280" s="284"/>
      <c r="BS280" s="471">
        <v>737</v>
      </c>
    </row>
    <row r="281" spans="1:71" ht="15" hidden="1" x14ac:dyDescent="0.25">
      <c r="A281" s="467">
        <v>175</v>
      </c>
      <c r="B281" s="467">
        <v>137901</v>
      </c>
      <c r="C281" s="467">
        <v>9354051</v>
      </c>
      <c r="D281" s="468" t="s">
        <v>495</v>
      </c>
      <c r="E281" s="469" t="s">
        <v>712</v>
      </c>
      <c r="F281" s="470" t="s">
        <v>710</v>
      </c>
      <c r="G281" s="471">
        <v>1</v>
      </c>
      <c r="H281" s="471">
        <v>0</v>
      </c>
      <c r="I281" s="471">
        <v>0</v>
      </c>
      <c r="J281" s="471">
        <v>0</v>
      </c>
      <c r="K281" s="471">
        <v>5</v>
      </c>
      <c r="L281" s="471">
        <v>3</v>
      </c>
      <c r="M281" s="471">
        <v>2</v>
      </c>
      <c r="N281" s="471">
        <v>305</v>
      </c>
      <c r="O281" s="471">
        <v>0</v>
      </c>
      <c r="P281" s="471">
        <v>0</v>
      </c>
      <c r="Q281" s="471">
        <v>0</v>
      </c>
      <c r="R281" s="471">
        <v>305</v>
      </c>
      <c r="S281" s="471">
        <v>193</v>
      </c>
      <c r="T281" s="471">
        <v>112</v>
      </c>
      <c r="U281" s="471">
        <v>76</v>
      </c>
      <c r="V281" s="471">
        <v>61</v>
      </c>
      <c r="W281" s="471">
        <v>56</v>
      </c>
      <c r="X281" s="471">
        <v>112</v>
      </c>
      <c r="Y281" s="471">
        <v>0</v>
      </c>
      <c r="Z281" s="471">
        <v>305</v>
      </c>
      <c r="AA281" s="471">
        <v>61</v>
      </c>
      <c r="AB281" s="471">
        <v>0</v>
      </c>
      <c r="AC281" s="471">
        <v>0</v>
      </c>
      <c r="AD281" s="471">
        <v>26.000000000000011</v>
      </c>
      <c r="AE281" s="471">
        <v>70.297397769516721</v>
      </c>
      <c r="AF281" s="471">
        <v>0</v>
      </c>
      <c r="AG281" s="471">
        <v>0</v>
      </c>
      <c r="AH281" s="471">
        <v>0</v>
      </c>
      <c r="AI281" s="471">
        <v>0</v>
      </c>
      <c r="AJ281" s="471">
        <v>0</v>
      </c>
      <c r="AK281" s="471">
        <v>0</v>
      </c>
      <c r="AL281" s="471">
        <v>0</v>
      </c>
      <c r="AM281" s="471">
        <v>305</v>
      </c>
      <c r="AN281" s="471">
        <v>0</v>
      </c>
      <c r="AO281" s="471">
        <v>0</v>
      </c>
      <c r="AP281" s="471">
        <v>0</v>
      </c>
      <c r="AQ281" s="471">
        <v>0</v>
      </c>
      <c r="AR281" s="471">
        <v>0</v>
      </c>
      <c r="AS281" s="471">
        <v>0</v>
      </c>
      <c r="AT281" s="471">
        <v>0</v>
      </c>
      <c r="AU281" s="471">
        <v>0</v>
      </c>
      <c r="AV281" s="471">
        <v>0</v>
      </c>
      <c r="AW281" s="471">
        <v>0</v>
      </c>
      <c r="AX281" s="471">
        <v>0</v>
      </c>
      <c r="AY281" s="471">
        <v>0</v>
      </c>
      <c r="AZ281" s="471">
        <v>7.9368029739776951</v>
      </c>
      <c r="BA281" s="471">
        <v>0</v>
      </c>
      <c r="BB281" s="471">
        <v>0</v>
      </c>
      <c r="BC281" s="471">
        <v>33.891891891891895</v>
      </c>
      <c r="BD281" s="471">
        <v>19.316666666666688</v>
      </c>
      <c r="BE281" s="471">
        <v>21.381818181818193</v>
      </c>
      <c r="BF281" s="471">
        <v>30.999999999999972</v>
      </c>
      <c r="BG281" s="471">
        <v>74.030160060857071</v>
      </c>
      <c r="BH281" s="471">
        <v>0</v>
      </c>
      <c r="BI281" s="471">
        <v>0</v>
      </c>
      <c r="BJ281" s="471">
        <v>0</v>
      </c>
      <c r="BK281" s="471">
        <v>4.7345465614420101</v>
      </c>
      <c r="BL281" s="471">
        <v>1</v>
      </c>
      <c r="BM281" s="471">
        <v>0</v>
      </c>
      <c r="BN281" s="471">
        <v>1</v>
      </c>
      <c r="BO281" s="284"/>
      <c r="BP281" s="284"/>
      <c r="BQ281" s="284"/>
      <c r="BS281" s="471">
        <v>305</v>
      </c>
    </row>
    <row r="282" spans="1:71" ht="15" hidden="1" x14ac:dyDescent="0.25">
      <c r="A282" s="467">
        <v>155</v>
      </c>
      <c r="B282" s="467">
        <v>137055</v>
      </c>
      <c r="C282" s="467">
        <v>9354056</v>
      </c>
      <c r="D282" s="468" t="s">
        <v>221</v>
      </c>
      <c r="E282" s="469" t="s">
        <v>712</v>
      </c>
      <c r="F282" s="470" t="s">
        <v>710</v>
      </c>
      <c r="G282" s="471">
        <v>1</v>
      </c>
      <c r="H282" s="471">
        <v>0</v>
      </c>
      <c r="I282" s="471">
        <v>0</v>
      </c>
      <c r="J282" s="471">
        <v>0</v>
      </c>
      <c r="K282" s="471">
        <v>5</v>
      </c>
      <c r="L282" s="471">
        <v>3</v>
      </c>
      <c r="M282" s="471">
        <v>2</v>
      </c>
      <c r="N282" s="471">
        <v>1230</v>
      </c>
      <c r="O282" s="471">
        <v>0</v>
      </c>
      <c r="P282" s="471">
        <v>0</v>
      </c>
      <c r="Q282" s="471">
        <v>0</v>
      </c>
      <c r="R282" s="471">
        <v>1230</v>
      </c>
      <c r="S282" s="471">
        <v>743</v>
      </c>
      <c r="T282" s="471">
        <v>487</v>
      </c>
      <c r="U282" s="471">
        <v>249</v>
      </c>
      <c r="V282" s="471">
        <v>251</v>
      </c>
      <c r="W282" s="471">
        <v>243</v>
      </c>
      <c r="X282" s="471">
        <v>487</v>
      </c>
      <c r="Y282" s="471">
        <v>0</v>
      </c>
      <c r="Z282" s="471">
        <v>1230</v>
      </c>
      <c r="AA282" s="471">
        <v>246</v>
      </c>
      <c r="AB282" s="471">
        <v>0</v>
      </c>
      <c r="AC282" s="471">
        <v>0</v>
      </c>
      <c r="AD282" s="471">
        <v>129.99999999999986</v>
      </c>
      <c r="AE282" s="471">
        <v>261.03220478943024</v>
      </c>
      <c r="AF282" s="471">
        <v>0</v>
      </c>
      <c r="AG282" s="471">
        <v>0</v>
      </c>
      <c r="AH282" s="471">
        <v>0</v>
      </c>
      <c r="AI282" s="471">
        <v>0</v>
      </c>
      <c r="AJ282" s="471">
        <v>0</v>
      </c>
      <c r="AK282" s="471">
        <v>0</v>
      </c>
      <c r="AL282" s="471">
        <v>0</v>
      </c>
      <c r="AM282" s="471">
        <v>934.99999999999966</v>
      </c>
      <c r="AN282" s="471">
        <v>145.00000000000045</v>
      </c>
      <c r="AO282" s="471">
        <v>16.999999999999982</v>
      </c>
      <c r="AP282" s="471">
        <v>41.999999999999957</v>
      </c>
      <c r="AQ282" s="471">
        <v>5.9999999999999938</v>
      </c>
      <c r="AR282" s="471">
        <v>84.000000000000043</v>
      </c>
      <c r="AS282" s="471">
        <v>1.0000000000000002</v>
      </c>
      <c r="AT282" s="471">
        <v>0</v>
      </c>
      <c r="AU282" s="471">
        <v>0</v>
      </c>
      <c r="AV282" s="471">
        <v>0</v>
      </c>
      <c r="AW282" s="471">
        <v>1.0000000000000002</v>
      </c>
      <c r="AX282" s="471">
        <v>1.9999999999999982</v>
      </c>
      <c r="AY282" s="471">
        <v>1.9999999999999982</v>
      </c>
      <c r="AZ282" s="471">
        <v>9.1412056151940533</v>
      </c>
      <c r="BA282" s="471">
        <v>0</v>
      </c>
      <c r="BB282" s="471">
        <v>0</v>
      </c>
      <c r="BC282" s="471">
        <v>91.097560975609667</v>
      </c>
      <c r="BD282" s="471">
        <v>96.538461538461647</v>
      </c>
      <c r="BE282" s="471">
        <v>122.52100840336136</v>
      </c>
      <c r="BF282" s="471">
        <v>92.519832985386387</v>
      </c>
      <c r="BG282" s="471">
        <v>265.31448795274099</v>
      </c>
      <c r="BH282" s="471">
        <v>0</v>
      </c>
      <c r="BI282" s="471">
        <v>0</v>
      </c>
      <c r="BJ282" s="471">
        <v>0</v>
      </c>
      <c r="BK282" s="471">
        <v>2.8069679560509599</v>
      </c>
      <c r="BL282" s="471">
        <v>0</v>
      </c>
      <c r="BM282" s="471">
        <v>0</v>
      </c>
      <c r="BN282" s="471">
        <v>1</v>
      </c>
      <c r="BO282" s="284"/>
      <c r="BP282" s="284"/>
      <c r="BQ282" s="284"/>
      <c r="BS282" s="471">
        <v>1230</v>
      </c>
    </row>
    <row r="283" spans="1:71" ht="15" hidden="1" x14ac:dyDescent="0.25">
      <c r="A283" s="467">
        <v>156</v>
      </c>
      <c r="B283" s="467">
        <v>136998</v>
      </c>
      <c r="C283" s="467">
        <v>9354075</v>
      </c>
      <c r="D283" s="468" t="s">
        <v>222</v>
      </c>
      <c r="E283" s="469" t="s">
        <v>712</v>
      </c>
      <c r="F283" s="470" t="s">
        <v>710</v>
      </c>
      <c r="G283" s="471">
        <v>1</v>
      </c>
      <c r="H283" s="471">
        <v>0</v>
      </c>
      <c r="I283" s="471">
        <v>0</v>
      </c>
      <c r="J283" s="471">
        <v>0</v>
      </c>
      <c r="K283" s="471">
        <v>5</v>
      </c>
      <c r="L283" s="471">
        <v>3</v>
      </c>
      <c r="M283" s="471">
        <v>2</v>
      </c>
      <c r="N283" s="471">
        <v>748</v>
      </c>
      <c r="O283" s="471">
        <v>0</v>
      </c>
      <c r="P283" s="471">
        <v>0</v>
      </c>
      <c r="Q283" s="471">
        <v>0</v>
      </c>
      <c r="R283" s="471">
        <v>748</v>
      </c>
      <c r="S283" s="471">
        <v>411</v>
      </c>
      <c r="T283" s="471">
        <v>337</v>
      </c>
      <c r="U283" s="471">
        <v>142</v>
      </c>
      <c r="V283" s="471">
        <v>133</v>
      </c>
      <c r="W283" s="471">
        <v>136</v>
      </c>
      <c r="X283" s="471">
        <v>337</v>
      </c>
      <c r="Y283" s="471">
        <v>0</v>
      </c>
      <c r="Z283" s="471">
        <v>748</v>
      </c>
      <c r="AA283" s="471">
        <v>149.6</v>
      </c>
      <c r="AB283" s="471">
        <v>0</v>
      </c>
      <c r="AC283" s="471">
        <v>0</v>
      </c>
      <c r="AD283" s="471">
        <v>87.999999999999687</v>
      </c>
      <c r="AE283" s="471">
        <v>161.72972972972974</v>
      </c>
      <c r="AF283" s="471">
        <v>0</v>
      </c>
      <c r="AG283" s="471">
        <v>0</v>
      </c>
      <c r="AH283" s="471">
        <v>0</v>
      </c>
      <c r="AI283" s="471">
        <v>0</v>
      </c>
      <c r="AJ283" s="471">
        <v>0</v>
      </c>
      <c r="AK283" s="471">
        <v>0</v>
      </c>
      <c r="AL283" s="471">
        <v>0</v>
      </c>
      <c r="AM283" s="471">
        <v>612.81927710843377</v>
      </c>
      <c r="AN283" s="471">
        <v>120.16064257028076</v>
      </c>
      <c r="AO283" s="471">
        <v>2.0026773761713486</v>
      </c>
      <c r="AP283" s="471">
        <v>3.0040160642570264</v>
      </c>
      <c r="AQ283" s="471">
        <v>0</v>
      </c>
      <c r="AR283" s="471">
        <v>9.0120481927710561</v>
      </c>
      <c r="AS283" s="471">
        <v>1.0013386880856781</v>
      </c>
      <c r="AT283" s="471">
        <v>0</v>
      </c>
      <c r="AU283" s="471">
        <v>0</v>
      </c>
      <c r="AV283" s="471">
        <v>0</v>
      </c>
      <c r="AW283" s="471">
        <v>1.9999999999999998</v>
      </c>
      <c r="AX283" s="471">
        <v>3.0000000000000036</v>
      </c>
      <c r="AY283" s="471">
        <v>5.0000000000000036</v>
      </c>
      <c r="AZ283" s="471">
        <v>5.7760617760617761</v>
      </c>
      <c r="BA283" s="471">
        <v>0</v>
      </c>
      <c r="BB283" s="471">
        <v>0</v>
      </c>
      <c r="BC283" s="471">
        <v>56.397163120567392</v>
      </c>
      <c r="BD283" s="471">
        <v>67.523076923076957</v>
      </c>
      <c r="BE283" s="471">
        <v>63.39849624060156</v>
      </c>
      <c r="BF283" s="471">
        <v>66.363076923076946</v>
      </c>
      <c r="BG283" s="471">
        <v>171.86102568312498</v>
      </c>
      <c r="BH283" s="471">
        <v>0</v>
      </c>
      <c r="BI283" s="471">
        <v>0</v>
      </c>
      <c r="BJ283" s="471">
        <v>0</v>
      </c>
      <c r="BK283" s="471">
        <v>5.4803741824712597</v>
      </c>
      <c r="BL283" s="471">
        <v>0</v>
      </c>
      <c r="BM283" s="471">
        <v>0</v>
      </c>
      <c r="BN283" s="471">
        <v>1</v>
      </c>
      <c r="BO283" s="284"/>
      <c r="BP283" s="284"/>
      <c r="BQ283" s="284"/>
      <c r="BS283" s="471">
        <v>748</v>
      </c>
    </row>
    <row r="284" spans="1:71" ht="15" hidden="1" x14ac:dyDescent="0.25">
      <c r="A284" s="467">
        <v>378</v>
      </c>
      <c r="B284" s="467">
        <v>136834</v>
      </c>
      <c r="C284" s="467">
        <v>9354076</v>
      </c>
      <c r="D284" s="468" t="s">
        <v>328</v>
      </c>
      <c r="E284" s="469" t="s">
        <v>712</v>
      </c>
      <c r="F284" s="470" t="s">
        <v>710</v>
      </c>
      <c r="G284" s="471">
        <v>1</v>
      </c>
      <c r="H284" s="471">
        <v>0</v>
      </c>
      <c r="I284" s="471">
        <v>0</v>
      </c>
      <c r="J284" s="471">
        <v>0</v>
      </c>
      <c r="K284" s="471">
        <v>5</v>
      </c>
      <c r="L284" s="471">
        <v>3</v>
      </c>
      <c r="M284" s="471">
        <v>2</v>
      </c>
      <c r="N284" s="471">
        <v>1481</v>
      </c>
      <c r="O284" s="471">
        <v>0</v>
      </c>
      <c r="P284" s="471">
        <v>0</v>
      </c>
      <c r="Q284" s="471">
        <v>0</v>
      </c>
      <c r="R284" s="471">
        <v>1481</v>
      </c>
      <c r="S284" s="471">
        <v>893</v>
      </c>
      <c r="T284" s="471">
        <v>588</v>
      </c>
      <c r="U284" s="471">
        <v>304</v>
      </c>
      <c r="V284" s="471">
        <v>296</v>
      </c>
      <c r="W284" s="471">
        <v>293</v>
      </c>
      <c r="X284" s="471">
        <v>588</v>
      </c>
      <c r="Y284" s="471">
        <v>0</v>
      </c>
      <c r="Z284" s="471">
        <v>1481</v>
      </c>
      <c r="AA284" s="471">
        <v>296.2</v>
      </c>
      <c r="AB284" s="471">
        <v>0</v>
      </c>
      <c r="AC284" s="471">
        <v>0</v>
      </c>
      <c r="AD284" s="471">
        <v>116.00000000000006</v>
      </c>
      <c r="AE284" s="471">
        <v>297.60284167794316</v>
      </c>
      <c r="AF284" s="471">
        <v>0</v>
      </c>
      <c r="AG284" s="471">
        <v>0</v>
      </c>
      <c r="AH284" s="471">
        <v>0</v>
      </c>
      <c r="AI284" s="471">
        <v>0</v>
      </c>
      <c r="AJ284" s="471">
        <v>0</v>
      </c>
      <c r="AK284" s="471">
        <v>0</v>
      </c>
      <c r="AL284" s="471">
        <v>0</v>
      </c>
      <c r="AM284" s="471">
        <v>1331.8993243243237</v>
      </c>
      <c r="AN284" s="471">
        <v>127.08581081081078</v>
      </c>
      <c r="AO284" s="471">
        <v>12.008108108108111</v>
      </c>
      <c r="AP284" s="471">
        <v>9.0060810810810796</v>
      </c>
      <c r="AQ284" s="471">
        <v>0</v>
      </c>
      <c r="AR284" s="471">
        <v>1.0006756756756763</v>
      </c>
      <c r="AS284" s="471">
        <v>0</v>
      </c>
      <c r="AT284" s="471">
        <v>0</v>
      </c>
      <c r="AU284" s="471">
        <v>0</v>
      </c>
      <c r="AV284" s="471">
        <v>0</v>
      </c>
      <c r="AW284" s="471">
        <v>1.0027081922816514</v>
      </c>
      <c r="AX284" s="471">
        <v>2.005416384563306</v>
      </c>
      <c r="AY284" s="471">
        <v>2.005416384563306</v>
      </c>
      <c r="AZ284" s="471">
        <v>21.042625169147499</v>
      </c>
      <c r="BA284" s="471">
        <v>0</v>
      </c>
      <c r="BB284" s="471">
        <v>0</v>
      </c>
      <c r="BC284" s="471">
        <v>96.588628762541745</v>
      </c>
      <c r="BD284" s="471">
        <v>114.33935018050528</v>
      </c>
      <c r="BE284" s="471">
        <v>122.08333333333344</v>
      </c>
      <c r="BF284" s="471">
        <v>105.03677758318727</v>
      </c>
      <c r="BG284" s="471">
        <v>291.44538639785378</v>
      </c>
      <c r="BH284" s="471">
        <v>0</v>
      </c>
      <c r="BI284" s="471">
        <v>0</v>
      </c>
      <c r="BJ284" s="471">
        <v>0</v>
      </c>
      <c r="BK284" s="471">
        <v>4.7601591837976498</v>
      </c>
      <c r="BL284" s="471">
        <v>0</v>
      </c>
      <c r="BM284" s="471">
        <v>0</v>
      </c>
      <c r="BN284" s="471">
        <v>1</v>
      </c>
      <c r="BO284" s="284"/>
      <c r="BP284" s="284"/>
      <c r="BQ284" s="284"/>
      <c r="BS284" s="471">
        <v>1481</v>
      </c>
    </row>
    <row r="285" spans="1:71" ht="15" hidden="1" x14ac:dyDescent="0.25">
      <c r="A285" s="467">
        <v>366</v>
      </c>
      <c r="B285" s="467">
        <v>136827</v>
      </c>
      <c r="C285" s="467">
        <v>9354092</v>
      </c>
      <c r="D285" s="468" t="s">
        <v>320</v>
      </c>
      <c r="E285" s="469" t="s">
        <v>712</v>
      </c>
      <c r="F285" s="470" t="s">
        <v>710</v>
      </c>
      <c r="G285" s="471">
        <v>1</v>
      </c>
      <c r="H285" s="471">
        <v>0</v>
      </c>
      <c r="I285" s="471">
        <v>0</v>
      </c>
      <c r="J285" s="471">
        <v>0</v>
      </c>
      <c r="K285" s="471">
        <v>5</v>
      </c>
      <c r="L285" s="471">
        <v>3</v>
      </c>
      <c r="M285" s="471">
        <v>2</v>
      </c>
      <c r="N285" s="471">
        <v>1494</v>
      </c>
      <c r="O285" s="471">
        <v>0</v>
      </c>
      <c r="P285" s="471">
        <v>0</v>
      </c>
      <c r="Q285" s="471">
        <v>0</v>
      </c>
      <c r="R285" s="471">
        <v>1494</v>
      </c>
      <c r="S285" s="471">
        <v>891</v>
      </c>
      <c r="T285" s="471">
        <v>603</v>
      </c>
      <c r="U285" s="471">
        <v>296</v>
      </c>
      <c r="V285" s="471">
        <v>298</v>
      </c>
      <c r="W285" s="471">
        <v>297</v>
      </c>
      <c r="X285" s="471">
        <v>603</v>
      </c>
      <c r="Y285" s="471">
        <v>0</v>
      </c>
      <c r="Z285" s="471">
        <v>1494</v>
      </c>
      <c r="AA285" s="471">
        <v>298.8</v>
      </c>
      <c r="AB285" s="471">
        <v>0</v>
      </c>
      <c r="AC285" s="471">
        <v>0</v>
      </c>
      <c r="AD285" s="471">
        <v>121.00000000000006</v>
      </c>
      <c r="AE285" s="471">
        <v>306.46153846153845</v>
      </c>
      <c r="AF285" s="471">
        <v>0</v>
      </c>
      <c r="AG285" s="471">
        <v>0</v>
      </c>
      <c r="AH285" s="471">
        <v>0</v>
      </c>
      <c r="AI285" s="471">
        <v>0</v>
      </c>
      <c r="AJ285" s="471">
        <v>0</v>
      </c>
      <c r="AK285" s="471">
        <v>0</v>
      </c>
      <c r="AL285" s="471">
        <v>0</v>
      </c>
      <c r="AM285" s="471">
        <v>1220.8171466845272</v>
      </c>
      <c r="AN285" s="471">
        <v>91.0609511051574</v>
      </c>
      <c r="AO285" s="471">
        <v>35.023442732752819</v>
      </c>
      <c r="AP285" s="471">
        <v>73.048894842598827</v>
      </c>
      <c r="AQ285" s="471">
        <v>44.029470864032099</v>
      </c>
      <c r="AR285" s="471">
        <v>30.020093770931034</v>
      </c>
      <c r="AS285" s="471">
        <v>0</v>
      </c>
      <c r="AT285" s="471">
        <v>0</v>
      </c>
      <c r="AU285" s="471">
        <v>0</v>
      </c>
      <c r="AV285" s="471">
        <v>0</v>
      </c>
      <c r="AW285" s="471">
        <v>5.0472972972972991</v>
      </c>
      <c r="AX285" s="471">
        <v>12.113513513513517</v>
      </c>
      <c r="AY285" s="471">
        <v>22.20810810810816</v>
      </c>
      <c r="AZ285" s="471">
        <v>5.0404858299595148</v>
      </c>
      <c r="BA285" s="471">
        <v>0</v>
      </c>
      <c r="BB285" s="471">
        <v>0</v>
      </c>
      <c r="BC285" s="471">
        <v>107.17241379310333</v>
      </c>
      <c r="BD285" s="471">
        <v>116.16949152542365</v>
      </c>
      <c r="BE285" s="471">
        <v>158.81249999999994</v>
      </c>
      <c r="BF285" s="471">
        <v>118.72538860103654</v>
      </c>
      <c r="BG285" s="471">
        <v>330.56313102610324</v>
      </c>
      <c r="BH285" s="471">
        <v>0</v>
      </c>
      <c r="BI285" s="471">
        <v>0</v>
      </c>
      <c r="BJ285" s="471">
        <v>0</v>
      </c>
      <c r="BK285" s="471">
        <v>0.95200076812500001</v>
      </c>
      <c r="BL285" s="471">
        <v>0</v>
      </c>
      <c r="BM285" s="471">
        <v>0</v>
      </c>
      <c r="BN285" s="471">
        <v>1</v>
      </c>
      <c r="BO285" s="284"/>
      <c r="BP285" s="284"/>
      <c r="BQ285" s="284"/>
      <c r="BS285" s="471">
        <v>1494</v>
      </c>
    </row>
    <row r="286" spans="1:71" ht="15" hidden="1" x14ac:dyDescent="0.25">
      <c r="A286" s="467">
        <v>375</v>
      </c>
      <c r="B286" s="467">
        <v>139288</v>
      </c>
      <c r="C286" s="467">
        <v>9354095</v>
      </c>
      <c r="D286" s="468" t="s">
        <v>494</v>
      </c>
      <c r="E286" s="469" t="s">
        <v>712</v>
      </c>
      <c r="F286" s="470" t="s">
        <v>710</v>
      </c>
      <c r="G286" s="471">
        <v>1</v>
      </c>
      <c r="H286" s="471">
        <v>0</v>
      </c>
      <c r="I286" s="471">
        <v>0</v>
      </c>
      <c r="J286" s="471">
        <v>0</v>
      </c>
      <c r="K286" s="471">
        <v>5</v>
      </c>
      <c r="L286" s="471">
        <v>3</v>
      </c>
      <c r="M286" s="471">
        <v>2</v>
      </c>
      <c r="N286" s="471">
        <v>1012</v>
      </c>
      <c r="O286" s="471">
        <v>0</v>
      </c>
      <c r="P286" s="471">
        <v>0</v>
      </c>
      <c r="Q286" s="471">
        <v>0</v>
      </c>
      <c r="R286" s="471">
        <v>1012</v>
      </c>
      <c r="S286" s="471">
        <v>622</v>
      </c>
      <c r="T286" s="471">
        <v>390</v>
      </c>
      <c r="U286" s="471">
        <v>194</v>
      </c>
      <c r="V286" s="471">
        <v>217</v>
      </c>
      <c r="W286" s="471">
        <v>211</v>
      </c>
      <c r="X286" s="471">
        <v>390</v>
      </c>
      <c r="Y286" s="471">
        <v>0</v>
      </c>
      <c r="Z286" s="471">
        <v>1012</v>
      </c>
      <c r="AA286" s="471">
        <v>202.4</v>
      </c>
      <c r="AB286" s="471">
        <v>0</v>
      </c>
      <c r="AC286" s="471">
        <v>0</v>
      </c>
      <c r="AD286" s="471">
        <v>196.99999999999966</v>
      </c>
      <c r="AE286" s="471">
        <v>325.96630327056488</v>
      </c>
      <c r="AF286" s="471">
        <v>0</v>
      </c>
      <c r="AG286" s="471">
        <v>0</v>
      </c>
      <c r="AH286" s="471">
        <v>0</v>
      </c>
      <c r="AI286" s="471">
        <v>0</v>
      </c>
      <c r="AJ286" s="471">
        <v>0</v>
      </c>
      <c r="AK286" s="471">
        <v>0</v>
      </c>
      <c r="AL286" s="471">
        <v>0</v>
      </c>
      <c r="AM286" s="471">
        <v>353.34915924826947</v>
      </c>
      <c r="AN286" s="471">
        <v>180.17804154302647</v>
      </c>
      <c r="AO286" s="471">
        <v>108.10682492581628</v>
      </c>
      <c r="AP286" s="471">
        <v>238.23541048466873</v>
      </c>
      <c r="AQ286" s="471">
        <v>125.12363996043555</v>
      </c>
      <c r="AR286" s="471">
        <v>5.0049455984174127</v>
      </c>
      <c r="AS286" s="471">
        <v>2.0019782393669607</v>
      </c>
      <c r="AT286" s="471">
        <v>0</v>
      </c>
      <c r="AU286" s="471">
        <v>0</v>
      </c>
      <c r="AV286" s="471">
        <v>0</v>
      </c>
      <c r="AW286" s="471">
        <v>30.119047619047656</v>
      </c>
      <c r="AX286" s="471">
        <v>58.230158730158692</v>
      </c>
      <c r="AY286" s="471">
        <v>82.325396825396865</v>
      </c>
      <c r="AZ286" s="471">
        <v>2.0059464816650148</v>
      </c>
      <c r="BA286" s="471">
        <v>0</v>
      </c>
      <c r="BB286" s="471">
        <v>0</v>
      </c>
      <c r="BC286" s="471">
        <v>73.657754010695228</v>
      </c>
      <c r="BD286" s="471">
        <v>89.291866028708185</v>
      </c>
      <c r="BE286" s="471">
        <v>90.114583333333258</v>
      </c>
      <c r="BF286" s="471">
        <v>94.098837209302388</v>
      </c>
      <c r="BG286" s="471">
        <v>236.03666593787332</v>
      </c>
      <c r="BH286" s="471">
        <v>0</v>
      </c>
      <c r="BI286" s="471">
        <v>0</v>
      </c>
      <c r="BJ286" s="471">
        <v>0</v>
      </c>
      <c r="BK286" s="471">
        <v>1.2573269324324301</v>
      </c>
      <c r="BL286" s="471">
        <v>0</v>
      </c>
      <c r="BM286" s="471">
        <v>0</v>
      </c>
      <c r="BN286" s="471">
        <v>1</v>
      </c>
      <c r="BO286" s="284"/>
      <c r="BP286" s="284"/>
      <c r="BQ286" s="284"/>
      <c r="BS286" s="471">
        <v>1012</v>
      </c>
    </row>
    <row r="287" spans="1:71" ht="15" hidden="1" x14ac:dyDescent="0.25">
      <c r="A287" s="467">
        <v>356</v>
      </c>
      <c r="B287" s="467">
        <v>144214</v>
      </c>
      <c r="C287" s="467">
        <v>9354096</v>
      </c>
      <c r="D287" s="468" t="s">
        <v>316</v>
      </c>
      <c r="E287" s="469" t="s">
        <v>712</v>
      </c>
      <c r="F287" s="470" t="s">
        <v>710</v>
      </c>
      <c r="G287" s="471">
        <v>1</v>
      </c>
      <c r="H287" s="471">
        <v>0</v>
      </c>
      <c r="I287" s="471">
        <v>0</v>
      </c>
      <c r="J287" s="471">
        <v>0</v>
      </c>
      <c r="K287" s="471">
        <v>5</v>
      </c>
      <c r="L287" s="471">
        <v>3</v>
      </c>
      <c r="M287" s="471">
        <v>2</v>
      </c>
      <c r="N287" s="471">
        <v>717</v>
      </c>
      <c r="O287" s="471">
        <v>0</v>
      </c>
      <c r="P287" s="471">
        <v>0</v>
      </c>
      <c r="Q287" s="471">
        <v>0</v>
      </c>
      <c r="R287" s="471">
        <v>717</v>
      </c>
      <c r="S287" s="471">
        <v>444</v>
      </c>
      <c r="T287" s="471">
        <v>273</v>
      </c>
      <c r="U287" s="471">
        <v>149</v>
      </c>
      <c r="V287" s="471">
        <v>144</v>
      </c>
      <c r="W287" s="471">
        <v>151</v>
      </c>
      <c r="X287" s="471">
        <v>273</v>
      </c>
      <c r="Y287" s="471">
        <v>0</v>
      </c>
      <c r="Z287" s="471">
        <v>717</v>
      </c>
      <c r="AA287" s="471">
        <v>143.4</v>
      </c>
      <c r="AB287" s="471">
        <v>0</v>
      </c>
      <c r="AC287" s="471">
        <v>0</v>
      </c>
      <c r="AD287" s="471">
        <v>62.000000000000021</v>
      </c>
      <c r="AE287" s="471">
        <v>138.93776520509195</v>
      </c>
      <c r="AF287" s="471">
        <v>0</v>
      </c>
      <c r="AG287" s="471">
        <v>0</v>
      </c>
      <c r="AH287" s="471">
        <v>0</v>
      </c>
      <c r="AI287" s="471">
        <v>0</v>
      </c>
      <c r="AJ287" s="471">
        <v>0</v>
      </c>
      <c r="AK287" s="471">
        <v>0</v>
      </c>
      <c r="AL287" s="471">
        <v>0</v>
      </c>
      <c r="AM287" s="471">
        <v>599.99999999999977</v>
      </c>
      <c r="AN287" s="471">
        <v>20.000000000000014</v>
      </c>
      <c r="AO287" s="471">
        <v>20.000000000000014</v>
      </c>
      <c r="AP287" s="471">
        <v>38.999999999999964</v>
      </c>
      <c r="AQ287" s="471">
        <v>36.999999999999986</v>
      </c>
      <c r="AR287" s="471">
        <v>0.99999999999999711</v>
      </c>
      <c r="AS287" s="471">
        <v>0</v>
      </c>
      <c r="AT287" s="471">
        <v>0</v>
      </c>
      <c r="AU287" s="471">
        <v>0</v>
      </c>
      <c r="AV287" s="471">
        <v>0</v>
      </c>
      <c r="AW287" s="471">
        <v>2.0112201963534391</v>
      </c>
      <c r="AX287" s="471">
        <v>2.0112201963534391</v>
      </c>
      <c r="AY287" s="471">
        <v>4.0224403927068701</v>
      </c>
      <c r="AZ287" s="471">
        <v>7.0990099009900991</v>
      </c>
      <c r="BA287" s="471">
        <v>0</v>
      </c>
      <c r="BB287" s="471">
        <v>0</v>
      </c>
      <c r="BC287" s="471">
        <v>39.999999999999979</v>
      </c>
      <c r="BD287" s="471">
        <v>55.384615384615444</v>
      </c>
      <c r="BE287" s="471">
        <v>73.000000000000071</v>
      </c>
      <c r="BF287" s="471">
        <v>51.704545454545347</v>
      </c>
      <c r="BG287" s="471">
        <v>144.34102197223771</v>
      </c>
      <c r="BH287" s="471">
        <v>0</v>
      </c>
      <c r="BI287" s="471">
        <v>0</v>
      </c>
      <c r="BJ287" s="471">
        <v>0</v>
      </c>
      <c r="BK287" s="471">
        <v>2.8634977053465298</v>
      </c>
      <c r="BL287" s="471">
        <v>0</v>
      </c>
      <c r="BM287" s="471">
        <v>0</v>
      </c>
      <c r="BN287" s="471">
        <v>1</v>
      </c>
      <c r="BO287" s="284"/>
      <c r="BP287" s="284"/>
      <c r="BQ287" s="284"/>
      <c r="BS287" s="471">
        <v>717</v>
      </c>
    </row>
    <row r="288" spans="1:71" ht="15" hidden="1" x14ac:dyDescent="0.25">
      <c r="A288" s="467">
        <v>357</v>
      </c>
      <c r="B288" s="467">
        <v>137218</v>
      </c>
      <c r="C288" s="467">
        <v>9354097</v>
      </c>
      <c r="D288" s="468" t="s">
        <v>317</v>
      </c>
      <c r="E288" s="469" t="s">
        <v>712</v>
      </c>
      <c r="F288" s="470" t="s">
        <v>710</v>
      </c>
      <c r="G288" s="471">
        <v>1</v>
      </c>
      <c r="H288" s="471">
        <v>0</v>
      </c>
      <c r="I288" s="471">
        <v>0</v>
      </c>
      <c r="J288" s="471">
        <v>0</v>
      </c>
      <c r="K288" s="471">
        <v>5</v>
      </c>
      <c r="L288" s="471">
        <v>3</v>
      </c>
      <c r="M288" s="471">
        <v>2</v>
      </c>
      <c r="N288" s="471">
        <v>930</v>
      </c>
      <c r="O288" s="471">
        <v>0</v>
      </c>
      <c r="P288" s="471">
        <v>0</v>
      </c>
      <c r="Q288" s="471">
        <v>0</v>
      </c>
      <c r="R288" s="471">
        <v>930</v>
      </c>
      <c r="S288" s="471">
        <v>553</v>
      </c>
      <c r="T288" s="471">
        <v>377</v>
      </c>
      <c r="U288" s="471">
        <v>194</v>
      </c>
      <c r="V288" s="471">
        <v>172</v>
      </c>
      <c r="W288" s="471">
        <v>187</v>
      </c>
      <c r="X288" s="471">
        <v>377</v>
      </c>
      <c r="Y288" s="471">
        <v>0</v>
      </c>
      <c r="Z288" s="471">
        <v>930</v>
      </c>
      <c r="AA288" s="471">
        <v>186</v>
      </c>
      <c r="AB288" s="471">
        <v>0</v>
      </c>
      <c r="AC288" s="471">
        <v>0</v>
      </c>
      <c r="AD288" s="471">
        <v>62.000000000000028</v>
      </c>
      <c r="AE288" s="471">
        <v>137.81558726673984</v>
      </c>
      <c r="AF288" s="471">
        <v>0</v>
      </c>
      <c r="AG288" s="471">
        <v>0</v>
      </c>
      <c r="AH288" s="471">
        <v>0</v>
      </c>
      <c r="AI288" s="471">
        <v>0</v>
      </c>
      <c r="AJ288" s="471">
        <v>0</v>
      </c>
      <c r="AK288" s="471">
        <v>0</v>
      </c>
      <c r="AL288" s="471">
        <v>0</v>
      </c>
      <c r="AM288" s="471">
        <v>834.99999999999966</v>
      </c>
      <c r="AN288" s="471">
        <v>26.999999999999972</v>
      </c>
      <c r="AO288" s="471">
        <v>20.999999999999979</v>
      </c>
      <c r="AP288" s="471">
        <v>18.999999999999982</v>
      </c>
      <c r="AQ288" s="471">
        <v>11.999999999999989</v>
      </c>
      <c r="AR288" s="471">
        <v>11.999999999999989</v>
      </c>
      <c r="AS288" s="471">
        <v>3.999999999999996</v>
      </c>
      <c r="AT288" s="471">
        <v>0</v>
      </c>
      <c r="AU288" s="471">
        <v>0</v>
      </c>
      <c r="AV288" s="471">
        <v>0</v>
      </c>
      <c r="AW288" s="471">
        <v>0</v>
      </c>
      <c r="AX288" s="471">
        <v>0</v>
      </c>
      <c r="AY288" s="471">
        <v>2.0021528525295995</v>
      </c>
      <c r="AZ288" s="471">
        <v>4.0834248079034028</v>
      </c>
      <c r="BA288" s="471">
        <v>0</v>
      </c>
      <c r="BB288" s="471">
        <v>0</v>
      </c>
      <c r="BC288" s="471">
        <v>75.000000000000028</v>
      </c>
      <c r="BD288" s="471">
        <v>53.309941520467795</v>
      </c>
      <c r="BE288" s="471">
        <v>74.190217391304415</v>
      </c>
      <c r="BF288" s="471">
        <v>44.591397849462318</v>
      </c>
      <c r="BG288" s="471">
        <v>158.85008788022671</v>
      </c>
      <c r="BH288" s="471">
        <v>0</v>
      </c>
      <c r="BI288" s="471">
        <v>0</v>
      </c>
      <c r="BJ288" s="471">
        <v>0</v>
      </c>
      <c r="BK288" s="471">
        <v>3.4576873477326999</v>
      </c>
      <c r="BL288" s="471">
        <v>0</v>
      </c>
      <c r="BM288" s="471">
        <v>0</v>
      </c>
      <c r="BN288" s="471">
        <v>1</v>
      </c>
      <c r="BO288" s="284"/>
      <c r="BP288" s="284"/>
      <c r="BQ288" s="284"/>
      <c r="BS288" s="471">
        <v>930</v>
      </c>
    </row>
    <row r="289" spans="1:71" ht="15" hidden="1" x14ac:dyDescent="0.25">
      <c r="A289" s="467">
        <v>362</v>
      </c>
      <c r="B289" s="467">
        <v>137208</v>
      </c>
      <c r="C289" s="467">
        <v>9354098</v>
      </c>
      <c r="D289" s="468" t="s">
        <v>493</v>
      </c>
      <c r="E289" s="469" t="s">
        <v>712</v>
      </c>
      <c r="F289" s="470" t="s">
        <v>710</v>
      </c>
      <c r="G289" s="471">
        <v>1</v>
      </c>
      <c r="H289" s="471">
        <v>0</v>
      </c>
      <c r="I289" s="471">
        <v>0</v>
      </c>
      <c r="J289" s="471">
        <v>0</v>
      </c>
      <c r="K289" s="471">
        <v>5</v>
      </c>
      <c r="L289" s="471">
        <v>3</v>
      </c>
      <c r="M289" s="471">
        <v>2</v>
      </c>
      <c r="N289" s="471">
        <v>558</v>
      </c>
      <c r="O289" s="471">
        <v>0</v>
      </c>
      <c r="P289" s="471">
        <v>0</v>
      </c>
      <c r="Q289" s="471">
        <v>0</v>
      </c>
      <c r="R289" s="471">
        <v>558</v>
      </c>
      <c r="S289" s="471">
        <v>355</v>
      </c>
      <c r="T289" s="471">
        <v>203</v>
      </c>
      <c r="U289" s="471">
        <v>119</v>
      </c>
      <c r="V289" s="471">
        <v>118</v>
      </c>
      <c r="W289" s="471">
        <v>118</v>
      </c>
      <c r="X289" s="471">
        <v>203</v>
      </c>
      <c r="Y289" s="471">
        <v>0</v>
      </c>
      <c r="Z289" s="471">
        <v>558</v>
      </c>
      <c r="AA289" s="471">
        <v>111.6</v>
      </c>
      <c r="AB289" s="471">
        <v>0</v>
      </c>
      <c r="AC289" s="471">
        <v>0</v>
      </c>
      <c r="AD289" s="471">
        <v>54</v>
      </c>
      <c r="AE289" s="471">
        <v>113.87755102040816</v>
      </c>
      <c r="AF289" s="471">
        <v>0</v>
      </c>
      <c r="AG289" s="471">
        <v>0</v>
      </c>
      <c r="AH289" s="471">
        <v>0</v>
      </c>
      <c r="AI289" s="471">
        <v>0</v>
      </c>
      <c r="AJ289" s="471">
        <v>0</v>
      </c>
      <c r="AK289" s="471">
        <v>0</v>
      </c>
      <c r="AL289" s="471">
        <v>0</v>
      </c>
      <c r="AM289" s="471">
        <v>410.73608617594232</v>
      </c>
      <c r="AN289" s="471">
        <v>9.0161579892280184</v>
      </c>
      <c r="AO289" s="471">
        <v>56.100538599641176</v>
      </c>
      <c r="AP289" s="471">
        <v>30.053859964093373</v>
      </c>
      <c r="AQ289" s="471">
        <v>37.066427289048491</v>
      </c>
      <c r="AR289" s="471">
        <v>14.025134649910237</v>
      </c>
      <c r="AS289" s="471">
        <v>1.0017953321364439</v>
      </c>
      <c r="AT289" s="471">
        <v>0</v>
      </c>
      <c r="AU289" s="471">
        <v>0</v>
      </c>
      <c r="AV289" s="471">
        <v>0</v>
      </c>
      <c r="AW289" s="471">
        <v>0.999999999999999</v>
      </c>
      <c r="AX289" s="471">
        <v>3.0000000000000027</v>
      </c>
      <c r="AY289" s="471">
        <v>4.0000000000000018</v>
      </c>
      <c r="AZ289" s="471">
        <v>2.2775510204081635</v>
      </c>
      <c r="BA289" s="471">
        <v>0</v>
      </c>
      <c r="BB289" s="471">
        <v>0</v>
      </c>
      <c r="BC289" s="471">
        <v>41.034482758620747</v>
      </c>
      <c r="BD289" s="471">
        <v>46.173913043478265</v>
      </c>
      <c r="BE289" s="471">
        <v>62.591304347826132</v>
      </c>
      <c r="BF289" s="471">
        <v>44.30964467005078</v>
      </c>
      <c r="BG289" s="471">
        <v>127.25933674907333</v>
      </c>
      <c r="BH289" s="471">
        <v>0</v>
      </c>
      <c r="BI289" s="471">
        <v>6.1999999999999318</v>
      </c>
      <c r="BJ289" s="471">
        <v>0</v>
      </c>
      <c r="BK289" s="471">
        <v>3.4327293655172402</v>
      </c>
      <c r="BL289" s="471">
        <v>1</v>
      </c>
      <c r="BM289" s="471">
        <v>0</v>
      </c>
      <c r="BN289" s="471">
        <v>1</v>
      </c>
      <c r="BO289" s="284"/>
      <c r="BP289" s="284"/>
      <c r="BQ289" s="284"/>
      <c r="BS289" s="471">
        <v>558</v>
      </c>
    </row>
    <row r="290" spans="1:71" ht="15" hidden="1" x14ac:dyDescent="0.25">
      <c r="A290" s="467">
        <v>376</v>
      </c>
      <c r="B290" s="467">
        <v>136969</v>
      </c>
      <c r="C290" s="467">
        <v>9354099</v>
      </c>
      <c r="D290" s="468" t="s">
        <v>327</v>
      </c>
      <c r="E290" s="469" t="s">
        <v>712</v>
      </c>
      <c r="F290" s="470" t="s">
        <v>710</v>
      </c>
      <c r="G290" s="471">
        <v>1</v>
      </c>
      <c r="H290" s="471">
        <v>0</v>
      </c>
      <c r="I290" s="471">
        <v>0</v>
      </c>
      <c r="J290" s="471">
        <v>0</v>
      </c>
      <c r="K290" s="471">
        <v>5</v>
      </c>
      <c r="L290" s="471">
        <v>3</v>
      </c>
      <c r="M290" s="471">
        <v>2</v>
      </c>
      <c r="N290" s="471">
        <v>1516</v>
      </c>
      <c r="O290" s="471">
        <v>0</v>
      </c>
      <c r="P290" s="471">
        <v>0</v>
      </c>
      <c r="Q290" s="471">
        <v>0</v>
      </c>
      <c r="R290" s="471">
        <v>1516</v>
      </c>
      <c r="S290" s="471">
        <v>925</v>
      </c>
      <c r="T290" s="471">
        <v>591</v>
      </c>
      <c r="U290" s="471">
        <v>308</v>
      </c>
      <c r="V290" s="471">
        <v>307</v>
      </c>
      <c r="W290" s="471">
        <v>310</v>
      </c>
      <c r="X290" s="471">
        <v>591</v>
      </c>
      <c r="Y290" s="471">
        <v>0</v>
      </c>
      <c r="Z290" s="471">
        <v>1516</v>
      </c>
      <c r="AA290" s="471">
        <v>303.2</v>
      </c>
      <c r="AB290" s="471">
        <v>0</v>
      </c>
      <c r="AC290" s="471">
        <v>0</v>
      </c>
      <c r="AD290" s="471">
        <v>87.999999999999957</v>
      </c>
      <c r="AE290" s="471">
        <v>166.87124749833222</v>
      </c>
      <c r="AF290" s="471">
        <v>0</v>
      </c>
      <c r="AG290" s="471">
        <v>0</v>
      </c>
      <c r="AH290" s="471">
        <v>0</v>
      </c>
      <c r="AI290" s="471">
        <v>0</v>
      </c>
      <c r="AJ290" s="471">
        <v>0</v>
      </c>
      <c r="AK290" s="471">
        <v>0</v>
      </c>
      <c r="AL290" s="471">
        <v>0</v>
      </c>
      <c r="AM290" s="471">
        <v>1423.9999999999993</v>
      </c>
      <c r="AN290" s="471">
        <v>20.999999999999961</v>
      </c>
      <c r="AO290" s="471">
        <v>30.000000000000075</v>
      </c>
      <c r="AP290" s="471">
        <v>12</v>
      </c>
      <c r="AQ290" s="471">
        <v>22.999999999999936</v>
      </c>
      <c r="AR290" s="471">
        <v>6</v>
      </c>
      <c r="AS290" s="471">
        <v>0</v>
      </c>
      <c r="AT290" s="471">
        <v>0</v>
      </c>
      <c r="AU290" s="471">
        <v>0</v>
      </c>
      <c r="AV290" s="471">
        <v>0</v>
      </c>
      <c r="AW290" s="471">
        <v>2.0000000000000053</v>
      </c>
      <c r="AX290" s="471">
        <v>8.0000000000000053</v>
      </c>
      <c r="AY290" s="471">
        <v>17.999999999999925</v>
      </c>
      <c r="AZ290" s="471">
        <v>8.0907271514342884</v>
      </c>
      <c r="BA290" s="471">
        <v>0</v>
      </c>
      <c r="BB290" s="471">
        <v>0</v>
      </c>
      <c r="BC290" s="471">
        <v>103.00327868852467</v>
      </c>
      <c r="BD290" s="471">
        <v>107.80936454849501</v>
      </c>
      <c r="BE290" s="471">
        <v>146.73333333333323</v>
      </c>
      <c r="BF290" s="471">
        <v>98.839655172413899</v>
      </c>
      <c r="BG290" s="471">
        <v>297.37343800509348</v>
      </c>
      <c r="BH290" s="471">
        <v>0</v>
      </c>
      <c r="BI290" s="471">
        <v>0</v>
      </c>
      <c r="BJ290" s="471">
        <v>0</v>
      </c>
      <c r="BK290" s="471">
        <v>2.0483110640269602</v>
      </c>
      <c r="BL290" s="471">
        <v>0</v>
      </c>
      <c r="BM290" s="471">
        <v>0</v>
      </c>
      <c r="BN290" s="471">
        <v>1</v>
      </c>
      <c r="BO290" s="284"/>
      <c r="BP290" s="284"/>
      <c r="BQ290" s="284"/>
      <c r="BS290" s="471">
        <v>1516</v>
      </c>
    </row>
    <row r="291" spans="1:71" ht="15" hidden="1" x14ac:dyDescent="0.25">
      <c r="A291" s="467">
        <v>554</v>
      </c>
      <c r="B291" s="467">
        <v>136322</v>
      </c>
      <c r="C291" s="467">
        <v>9354102</v>
      </c>
      <c r="D291" s="468" t="s">
        <v>424</v>
      </c>
      <c r="E291" s="469" t="s">
        <v>712</v>
      </c>
      <c r="F291" s="470" t="s">
        <v>710</v>
      </c>
      <c r="G291" s="471">
        <v>1</v>
      </c>
      <c r="H291" s="471">
        <v>0</v>
      </c>
      <c r="I291" s="471">
        <v>0</v>
      </c>
      <c r="J291" s="471">
        <v>0</v>
      </c>
      <c r="K291" s="471">
        <v>5</v>
      </c>
      <c r="L291" s="471">
        <v>3</v>
      </c>
      <c r="M291" s="471">
        <v>2</v>
      </c>
      <c r="N291" s="471">
        <v>1162</v>
      </c>
      <c r="O291" s="471">
        <v>0</v>
      </c>
      <c r="P291" s="471">
        <v>0</v>
      </c>
      <c r="Q291" s="471">
        <v>0</v>
      </c>
      <c r="R291" s="471">
        <v>1162</v>
      </c>
      <c r="S291" s="471">
        <v>712</v>
      </c>
      <c r="T291" s="471">
        <v>450</v>
      </c>
      <c r="U291" s="471">
        <v>240</v>
      </c>
      <c r="V291" s="471">
        <v>224</v>
      </c>
      <c r="W291" s="471">
        <v>248</v>
      </c>
      <c r="X291" s="471">
        <v>450</v>
      </c>
      <c r="Y291" s="471">
        <v>0</v>
      </c>
      <c r="Z291" s="471">
        <v>1162</v>
      </c>
      <c r="AA291" s="471">
        <v>232.4</v>
      </c>
      <c r="AB291" s="471">
        <v>0</v>
      </c>
      <c r="AC291" s="471">
        <v>0</v>
      </c>
      <c r="AD291" s="471">
        <v>80.999999999999957</v>
      </c>
      <c r="AE291" s="471">
        <v>196.66151202749143</v>
      </c>
      <c r="AF291" s="471">
        <v>0</v>
      </c>
      <c r="AG291" s="471">
        <v>0</v>
      </c>
      <c r="AH291" s="471">
        <v>0</v>
      </c>
      <c r="AI291" s="471">
        <v>0</v>
      </c>
      <c r="AJ291" s="471">
        <v>0</v>
      </c>
      <c r="AK291" s="471">
        <v>0</v>
      </c>
      <c r="AL291" s="471">
        <v>0</v>
      </c>
      <c r="AM291" s="471">
        <v>1042.0000000000005</v>
      </c>
      <c r="AN291" s="471">
        <v>77.000000000000057</v>
      </c>
      <c r="AO291" s="471">
        <v>41.999999999999979</v>
      </c>
      <c r="AP291" s="471">
        <v>0</v>
      </c>
      <c r="AQ291" s="471">
        <v>1.0000000000000004</v>
      </c>
      <c r="AR291" s="471">
        <v>0</v>
      </c>
      <c r="AS291" s="471">
        <v>0</v>
      </c>
      <c r="AT291" s="471">
        <v>0</v>
      </c>
      <c r="AU291" s="471">
        <v>0</v>
      </c>
      <c r="AV291" s="471">
        <v>0</v>
      </c>
      <c r="AW291" s="471">
        <v>1.0025884383088874</v>
      </c>
      <c r="AX291" s="471">
        <v>3.007765314926659</v>
      </c>
      <c r="AY291" s="471">
        <v>9.0232959447799779</v>
      </c>
      <c r="AZ291" s="471">
        <v>13.975945017182131</v>
      </c>
      <c r="BA291" s="471">
        <v>0</v>
      </c>
      <c r="BB291" s="471">
        <v>0</v>
      </c>
      <c r="BC291" s="471">
        <v>80.334728033472715</v>
      </c>
      <c r="BD291" s="471">
        <v>72.322869955157017</v>
      </c>
      <c r="BE291" s="471">
        <v>125.01639344262303</v>
      </c>
      <c r="BF291" s="471">
        <v>80.536912751677946</v>
      </c>
      <c r="BG291" s="471">
        <v>233.63019075154898</v>
      </c>
      <c r="BH291" s="471">
        <v>0</v>
      </c>
      <c r="BI291" s="471">
        <v>0</v>
      </c>
      <c r="BJ291" s="471">
        <v>0</v>
      </c>
      <c r="BK291" s="471">
        <v>1.73691969336801</v>
      </c>
      <c r="BL291" s="471">
        <v>0</v>
      </c>
      <c r="BM291" s="471">
        <v>0</v>
      </c>
      <c r="BN291" s="471">
        <v>1</v>
      </c>
      <c r="BO291" s="284"/>
      <c r="BP291" s="284"/>
      <c r="BQ291" s="284"/>
      <c r="BS291" s="471">
        <v>1162</v>
      </c>
    </row>
    <row r="292" spans="1:71" ht="15" hidden="1" x14ac:dyDescent="0.25">
      <c r="A292" s="467">
        <v>562</v>
      </c>
      <c r="B292" s="467">
        <v>143362</v>
      </c>
      <c r="C292" s="467">
        <v>9354103</v>
      </c>
      <c r="D292" s="468" t="s">
        <v>431</v>
      </c>
      <c r="E292" s="469" t="s">
        <v>712</v>
      </c>
      <c r="F292" s="470" t="s">
        <v>710</v>
      </c>
      <c r="G292" s="471">
        <v>1</v>
      </c>
      <c r="H292" s="471">
        <v>0</v>
      </c>
      <c r="I292" s="471">
        <v>0</v>
      </c>
      <c r="J292" s="471">
        <v>0</v>
      </c>
      <c r="K292" s="471">
        <v>5</v>
      </c>
      <c r="L292" s="471">
        <v>3</v>
      </c>
      <c r="M292" s="471">
        <v>2</v>
      </c>
      <c r="N292" s="471">
        <v>925</v>
      </c>
      <c r="O292" s="471">
        <v>0</v>
      </c>
      <c r="P292" s="471">
        <v>0</v>
      </c>
      <c r="Q292" s="471">
        <v>0</v>
      </c>
      <c r="R292" s="471">
        <v>925</v>
      </c>
      <c r="S292" s="471">
        <v>576</v>
      </c>
      <c r="T292" s="471">
        <v>349</v>
      </c>
      <c r="U292" s="471">
        <v>182</v>
      </c>
      <c r="V292" s="471">
        <v>217</v>
      </c>
      <c r="W292" s="471">
        <v>177</v>
      </c>
      <c r="X292" s="471">
        <v>349</v>
      </c>
      <c r="Y292" s="471">
        <v>0</v>
      </c>
      <c r="Z292" s="471">
        <v>925</v>
      </c>
      <c r="AA292" s="471">
        <v>185</v>
      </c>
      <c r="AB292" s="471">
        <v>0</v>
      </c>
      <c r="AC292" s="471">
        <v>0</v>
      </c>
      <c r="AD292" s="471">
        <v>93.000000000000426</v>
      </c>
      <c r="AE292" s="471">
        <v>203.66052060737528</v>
      </c>
      <c r="AF292" s="471">
        <v>0</v>
      </c>
      <c r="AG292" s="471">
        <v>0</v>
      </c>
      <c r="AH292" s="471">
        <v>0</v>
      </c>
      <c r="AI292" s="471">
        <v>0</v>
      </c>
      <c r="AJ292" s="471">
        <v>0</v>
      </c>
      <c r="AK292" s="471">
        <v>0</v>
      </c>
      <c r="AL292" s="471">
        <v>0</v>
      </c>
      <c r="AM292" s="471">
        <v>833.90151515151467</v>
      </c>
      <c r="AN292" s="471">
        <v>30.03246753246756</v>
      </c>
      <c r="AO292" s="471">
        <v>19.020562770562805</v>
      </c>
      <c r="AP292" s="471">
        <v>42.045454545454582</v>
      </c>
      <c r="AQ292" s="471">
        <v>0</v>
      </c>
      <c r="AR292" s="471">
        <v>0</v>
      </c>
      <c r="AS292" s="471">
        <v>0</v>
      </c>
      <c r="AT292" s="471">
        <v>0</v>
      </c>
      <c r="AU292" s="471">
        <v>0</v>
      </c>
      <c r="AV292" s="471">
        <v>0</v>
      </c>
      <c r="AW292" s="471">
        <v>1.999999999999998</v>
      </c>
      <c r="AX292" s="471">
        <v>1.999999999999998</v>
      </c>
      <c r="AY292" s="471">
        <v>1.999999999999998</v>
      </c>
      <c r="AZ292" s="471">
        <v>3.0097613882863339</v>
      </c>
      <c r="BA292" s="471">
        <v>0</v>
      </c>
      <c r="BB292" s="471">
        <v>0</v>
      </c>
      <c r="BC292" s="471">
        <v>86.000000000000085</v>
      </c>
      <c r="BD292" s="471">
        <v>103.47685185185189</v>
      </c>
      <c r="BE292" s="471">
        <v>89.517241379310406</v>
      </c>
      <c r="BF292" s="471">
        <v>85.736994219653155</v>
      </c>
      <c r="BG292" s="471">
        <v>243.46959803210379</v>
      </c>
      <c r="BH292" s="471">
        <v>0</v>
      </c>
      <c r="BI292" s="471">
        <v>0</v>
      </c>
      <c r="BJ292" s="471">
        <v>0</v>
      </c>
      <c r="BK292" s="471">
        <v>2.9300828567685602</v>
      </c>
      <c r="BL292" s="471">
        <v>0</v>
      </c>
      <c r="BM292" s="471">
        <v>0</v>
      </c>
      <c r="BN292" s="471">
        <v>1</v>
      </c>
      <c r="BO292" s="284"/>
      <c r="BP292" s="284"/>
      <c r="BQ292" s="284"/>
      <c r="BS292" s="471">
        <v>925</v>
      </c>
    </row>
    <row r="293" spans="1:71" ht="15" hidden="1" x14ac:dyDescent="0.25">
      <c r="A293" s="467">
        <v>159</v>
      </c>
      <c r="B293" s="467">
        <v>136416</v>
      </c>
      <c r="C293" s="467">
        <v>9354504</v>
      </c>
      <c r="D293" s="468" t="s">
        <v>224</v>
      </c>
      <c r="E293" s="469" t="s">
        <v>712</v>
      </c>
      <c r="F293" s="470" t="s">
        <v>710</v>
      </c>
      <c r="G293" s="471">
        <v>1</v>
      </c>
      <c r="H293" s="471">
        <v>0</v>
      </c>
      <c r="I293" s="471">
        <v>0</v>
      </c>
      <c r="J293" s="471">
        <v>0</v>
      </c>
      <c r="K293" s="471">
        <v>5</v>
      </c>
      <c r="L293" s="471">
        <v>3</v>
      </c>
      <c r="M293" s="471">
        <v>2</v>
      </c>
      <c r="N293" s="471">
        <v>676</v>
      </c>
      <c r="O293" s="471">
        <v>0</v>
      </c>
      <c r="P293" s="471">
        <v>0</v>
      </c>
      <c r="Q293" s="471">
        <v>0</v>
      </c>
      <c r="R293" s="471">
        <v>676</v>
      </c>
      <c r="S293" s="471">
        <v>403</v>
      </c>
      <c r="T293" s="471">
        <v>273</v>
      </c>
      <c r="U293" s="471">
        <v>135</v>
      </c>
      <c r="V293" s="471">
        <v>135</v>
      </c>
      <c r="W293" s="471">
        <v>133</v>
      </c>
      <c r="X293" s="471">
        <v>273</v>
      </c>
      <c r="Y293" s="471">
        <v>0</v>
      </c>
      <c r="Z293" s="471">
        <v>676</v>
      </c>
      <c r="AA293" s="471">
        <v>135.19999999999999</v>
      </c>
      <c r="AB293" s="471">
        <v>0</v>
      </c>
      <c r="AC293" s="471">
        <v>0</v>
      </c>
      <c r="AD293" s="471">
        <v>36.000000000000007</v>
      </c>
      <c r="AE293" s="471">
        <v>72.892171344165433</v>
      </c>
      <c r="AF293" s="471">
        <v>0</v>
      </c>
      <c r="AG293" s="471">
        <v>0</v>
      </c>
      <c r="AH293" s="471">
        <v>0</v>
      </c>
      <c r="AI293" s="471">
        <v>0</v>
      </c>
      <c r="AJ293" s="471">
        <v>0</v>
      </c>
      <c r="AK293" s="471">
        <v>0</v>
      </c>
      <c r="AL293" s="471">
        <v>0</v>
      </c>
      <c r="AM293" s="471">
        <v>670.00000000000023</v>
      </c>
      <c r="AN293" s="471">
        <v>0.99999999999999833</v>
      </c>
      <c r="AO293" s="471">
        <v>0.99999999999999833</v>
      </c>
      <c r="AP293" s="471">
        <v>0.99999999999999833</v>
      </c>
      <c r="AQ293" s="471">
        <v>3.0000000000000018</v>
      </c>
      <c r="AR293" s="471">
        <v>0</v>
      </c>
      <c r="AS293" s="471">
        <v>0</v>
      </c>
      <c r="AT293" s="471">
        <v>0</v>
      </c>
      <c r="AU293" s="471">
        <v>0</v>
      </c>
      <c r="AV293" s="471">
        <v>0</v>
      </c>
      <c r="AW293" s="471">
        <v>0</v>
      </c>
      <c r="AX293" s="471">
        <v>0</v>
      </c>
      <c r="AY293" s="471">
        <v>0</v>
      </c>
      <c r="AZ293" s="471">
        <v>3.9940915805022161</v>
      </c>
      <c r="BA293" s="471">
        <v>0</v>
      </c>
      <c r="BB293" s="471">
        <v>0</v>
      </c>
      <c r="BC293" s="471">
        <v>45.692307692307629</v>
      </c>
      <c r="BD293" s="471">
        <v>52.325581395348813</v>
      </c>
      <c r="BE293" s="471">
        <v>60.361538461538487</v>
      </c>
      <c r="BF293" s="471">
        <v>36.330798479087385</v>
      </c>
      <c r="BG293" s="471">
        <v>124.74223714623761</v>
      </c>
      <c r="BH293" s="471">
        <v>0</v>
      </c>
      <c r="BI293" s="471">
        <v>0</v>
      </c>
      <c r="BJ293" s="471">
        <v>0</v>
      </c>
      <c r="BK293" s="471">
        <v>5.3273248341902297</v>
      </c>
      <c r="BL293" s="471">
        <v>0</v>
      </c>
      <c r="BM293" s="471">
        <v>0</v>
      </c>
      <c r="BN293" s="471">
        <v>1</v>
      </c>
      <c r="BO293" s="284"/>
      <c r="BP293" s="284"/>
      <c r="BQ293" s="284"/>
      <c r="BS293" s="471">
        <v>676</v>
      </c>
    </row>
    <row r="294" spans="1:71" ht="15" hidden="1" x14ac:dyDescent="0.25">
      <c r="A294" s="467">
        <v>372</v>
      </c>
      <c r="B294" s="467">
        <v>137849</v>
      </c>
      <c r="C294" s="467">
        <v>9354603</v>
      </c>
      <c r="D294" s="468" t="s">
        <v>324</v>
      </c>
      <c r="E294" s="469" t="s">
        <v>712</v>
      </c>
      <c r="F294" s="470" t="s">
        <v>710</v>
      </c>
      <c r="G294" s="471">
        <v>1</v>
      </c>
      <c r="H294" s="471">
        <v>0</v>
      </c>
      <c r="I294" s="471">
        <v>0</v>
      </c>
      <c r="J294" s="471">
        <v>0</v>
      </c>
      <c r="K294" s="471">
        <v>5</v>
      </c>
      <c r="L294" s="471">
        <v>3</v>
      </c>
      <c r="M294" s="471">
        <v>2</v>
      </c>
      <c r="N294" s="471">
        <v>830</v>
      </c>
      <c r="O294" s="471">
        <v>0</v>
      </c>
      <c r="P294" s="471">
        <v>0</v>
      </c>
      <c r="Q294" s="471">
        <v>0</v>
      </c>
      <c r="R294" s="471">
        <v>830</v>
      </c>
      <c r="S294" s="471">
        <v>496</v>
      </c>
      <c r="T294" s="471">
        <v>334</v>
      </c>
      <c r="U294" s="471">
        <v>165</v>
      </c>
      <c r="V294" s="471">
        <v>164</v>
      </c>
      <c r="W294" s="471">
        <v>167</v>
      </c>
      <c r="X294" s="471">
        <v>334</v>
      </c>
      <c r="Y294" s="471">
        <v>0</v>
      </c>
      <c r="Z294" s="471">
        <v>830</v>
      </c>
      <c r="AA294" s="471">
        <v>166</v>
      </c>
      <c r="AB294" s="471">
        <v>0</v>
      </c>
      <c r="AC294" s="471">
        <v>0</v>
      </c>
      <c r="AD294" s="471">
        <v>70.000000000000028</v>
      </c>
      <c r="AE294" s="471">
        <v>150.63701923076923</v>
      </c>
      <c r="AF294" s="471">
        <v>0</v>
      </c>
      <c r="AG294" s="471">
        <v>0</v>
      </c>
      <c r="AH294" s="471">
        <v>0</v>
      </c>
      <c r="AI294" s="471">
        <v>0</v>
      </c>
      <c r="AJ294" s="471">
        <v>0</v>
      </c>
      <c r="AK294" s="471">
        <v>0</v>
      </c>
      <c r="AL294" s="471">
        <v>0</v>
      </c>
      <c r="AM294" s="471">
        <v>493.00000000000011</v>
      </c>
      <c r="AN294" s="471">
        <v>70.000000000000028</v>
      </c>
      <c r="AO294" s="471">
        <v>87.000000000000213</v>
      </c>
      <c r="AP294" s="471">
        <v>90.999999999999602</v>
      </c>
      <c r="AQ294" s="471">
        <v>64.000000000000028</v>
      </c>
      <c r="AR294" s="471">
        <v>21.999999999999964</v>
      </c>
      <c r="AS294" s="471">
        <v>2.9999999999999991</v>
      </c>
      <c r="AT294" s="471">
        <v>0</v>
      </c>
      <c r="AU294" s="471">
        <v>0</v>
      </c>
      <c r="AV294" s="471">
        <v>0</v>
      </c>
      <c r="AW294" s="471">
        <v>2.9999999999999991</v>
      </c>
      <c r="AX294" s="471">
        <v>9.999999999999968</v>
      </c>
      <c r="AY294" s="471">
        <v>14.999999999999993</v>
      </c>
      <c r="AZ294" s="471">
        <v>7.9807692307692308</v>
      </c>
      <c r="BA294" s="471">
        <v>0</v>
      </c>
      <c r="BB294" s="471">
        <v>0</v>
      </c>
      <c r="BC294" s="471">
        <v>53.323170731707307</v>
      </c>
      <c r="BD294" s="471">
        <v>47.02097902097907</v>
      </c>
      <c r="BE294" s="471">
        <v>65.570552147239269</v>
      </c>
      <c r="BF294" s="471">
        <v>38.984227129337476</v>
      </c>
      <c r="BG294" s="471">
        <v>131.67004066476025</v>
      </c>
      <c r="BH294" s="471">
        <v>0</v>
      </c>
      <c r="BI294" s="471">
        <v>0</v>
      </c>
      <c r="BJ294" s="471">
        <v>0</v>
      </c>
      <c r="BK294" s="471">
        <v>0.73902789666011803</v>
      </c>
      <c r="BL294" s="471">
        <v>0</v>
      </c>
      <c r="BM294" s="471">
        <v>0</v>
      </c>
      <c r="BN294" s="471">
        <v>1</v>
      </c>
      <c r="BO294" s="284"/>
      <c r="BP294" s="284"/>
      <c r="BQ294" s="284"/>
      <c r="BS294" s="471">
        <v>830</v>
      </c>
    </row>
    <row r="295" spans="1:71" ht="15" hidden="1" x14ac:dyDescent="0.25">
      <c r="A295" s="467">
        <v>368</v>
      </c>
      <c r="B295" s="467">
        <v>136453</v>
      </c>
      <c r="C295" s="467">
        <v>9354606</v>
      </c>
      <c r="D295" s="468" t="s">
        <v>321</v>
      </c>
      <c r="E295" s="469" t="s">
        <v>712</v>
      </c>
      <c r="F295" s="470" t="s">
        <v>710</v>
      </c>
      <c r="G295" s="471">
        <v>1</v>
      </c>
      <c r="H295" s="471">
        <v>0</v>
      </c>
      <c r="I295" s="471">
        <v>0</v>
      </c>
      <c r="J295" s="471">
        <v>0</v>
      </c>
      <c r="K295" s="471">
        <v>5</v>
      </c>
      <c r="L295" s="471">
        <v>3</v>
      </c>
      <c r="M295" s="471">
        <v>2</v>
      </c>
      <c r="N295" s="471">
        <v>802</v>
      </c>
      <c r="O295" s="471">
        <v>0</v>
      </c>
      <c r="P295" s="471">
        <v>0</v>
      </c>
      <c r="Q295" s="471">
        <v>0</v>
      </c>
      <c r="R295" s="471">
        <v>802</v>
      </c>
      <c r="S295" s="471">
        <v>476</v>
      </c>
      <c r="T295" s="471">
        <v>326</v>
      </c>
      <c r="U295" s="471">
        <v>152</v>
      </c>
      <c r="V295" s="471">
        <v>160</v>
      </c>
      <c r="W295" s="471">
        <v>164</v>
      </c>
      <c r="X295" s="471">
        <v>326</v>
      </c>
      <c r="Y295" s="471">
        <v>0</v>
      </c>
      <c r="Z295" s="471">
        <v>802</v>
      </c>
      <c r="AA295" s="471">
        <v>160.4</v>
      </c>
      <c r="AB295" s="471">
        <v>0</v>
      </c>
      <c r="AC295" s="471">
        <v>0</v>
      </c>
      <c r="AD295" s="471">
        <v>190.00000000000023</v>
      </c>
      <c r="AE295" s="471">
        <v>374.05107526881716</v>
      </c>
      <c r="AF295" s="471">
        <v>0</v>
      </c>
      <c r="AG295" s="471">
        <v>0</v>
      </c>
      <c r="AH295" s="471">
        <v>0</v>
      </c>
      <c r="AI295" s="471">
        <v>0</v>
      </c>
      <c r="AJ295" s="471">
        <v>0</v>
      </c>
      <c r="AK295" s="471">
        <v>0</v>
      </c>
      <c r="AL295" s="471">
        <v>0</v>
      </c>
      <c r="AM295" s="471">
        <v>211.26342072409454</v>
      </c>
      <c r="AN295" s="471">
        <v>36.044943820224717</v>
      </c>
      <c r="AO295" s="471">
        <v>88.109862671660053</v>
      </c>
      <c r="AP295" s="471">
        <v>156.19475655430702</v>
      </c>
      <c r="AQ295" s="471">
        <v>220.27465667915092</v>
      </c>
      <c r="AR295" s="471">
        <v>90.11235955056199</v>
      </c>
      <c r="AS295" s="471">
        <v>0</v>
      </c>
      <c r="AT295" s="471">
        <v>0</v>
      </c>
      <c r="AU295" s="471">
        <v>0</v>
      </c>
      <c r="AV295" s="471">
        <v>0</v>
      </c>
      <c r="AW295" s="471">
        <v>27.067500000000003</v>
      </c>
      <c r="AX295" s="471">
        <v>43.107500000000002</v>
      </c>
      <c r="AY295" s="471">
        <v>54.135000000000005</v>
      </c>
      <c r="AZ295" s="471">
        <v>1.077956989247312</v>
      </c>
      <c r="BA295" s="471">
        <v>0</v>
      </c>
      <c r="BB295" s="471">
        <v>0</v>
      </c>
      <c r="BC295" s="471">
        <v>78.054054054053978</v>
      </c>
      <c r="BD295" s="471">
        <v>87.272727272727195</v>
      </c>
      <c r="BE295" s="471">
        <v>113.36912751677855</v>
      </c>
      <c r="BF295" s="471">
        <v>91.6875</v>
      </c>
      <c r="BG295" s="471">
        <v>246.41537652008699</v>
      </c>
      <c r="BH295" s="471">
        <v>0</v>
      </c>
      <c r="BI295" s="471">
        <v>0</v>
      </c>
      <c r="BJ295" s="471">
        <v>0</v>
      </c>
      <c r="BK295" s="471">
        <v>1.37172866110652</v>
      </c>
      <c r="BL295" s="471">
        <v>0</v>
      </c>
      <c r="BM295" s="471">
        <v>0</v>
      </c>
      <c r="BN295" s="471">
        <v>1</v>
      </c>
      <c r="BO295" s="284"/>
      <c r="BP295" s="284"/>
      <c r="BQ295" s="284"/>
      <c r="BS295" s="471">
        <v>802</v>
      </c>
    </row>
    <row r="296" spans="1:71" ht="15" hidden="1" x14ac:dyDescent="0.25">
      <c r="A296" s="467">
        <v>60</v>
      </c>
      <c r="B296" s="467">
        <v>142580</v>
      </c>
      <c r="C296" s="467">
        <v>9352113</v>
      </c>
      <c r="D296" s="468" t="s">
        <v>1269</v>
      </c>
      <c r="E296" s="469" t="s">
        <v>1447</v>
      </c>
      <c r="F296" s="470" t="s">
        <v>710</v>
      </c>
      <c r="G296" s="471">
        <v>1</v>
      </c>
      <c r="H296" s="471">
        <v>0</v>
      </c>
      <c r="I296" s="471">
        <v>0</v>
      </c>
      <c r="J296" s="471">
        <v>7</v>
      </c>
      <c r="K296" s="471">
        <v>0</v>
      </c>
      <c r="L296" s="471">
        <v>0</v>
      </c>
      <c r="M296" s="471">
        <v>0</v>
      </c>
      <c r="N296" s="471">
        <v>361</v>
      </c>
      <c r="O296" s="471">
        <v>361</v>
      </c>
      <c r="P296" s="471">
        <v>53</v>
      </c>
      <c r="Q296" s="471">
        <v>308</v>
      </c>
      <c r="R296" s="471">
        <v>0</v>
      </c>
      <c r="S296" s="471">
        <v>0</v>
      </c>
      <c r="T296" s="471">
        <v>0</v>
      </c>
      <c r="U296" s="471">
        <v>0</v>
      </c>
      <c r="V296" s="471">
        <v>0</v>
      </c>
      <c r="W296" s="471">
        <v>0</v>
      </c>
      <c r="X296" s="471">
        <v>0</v>
      </c>
      <c r="Y296" s="471">
        <v>0</v>
      </c>
      <c r="Z296" s="471">
        <v>361</v>
      </c>
      <c r="AA296" s="471">
        <v>51.571428571428569</v>
      </c>
      <c r="AB296" s="471">
        <v>82.999999999999929</v>
      </c>
      <c r="AC296" s="471">
        <v>107.48876404494382</v>
      </c>
      <c r="AD296" s="471">
        <v>0</v>
      </c>
      <c r="AE296" s="471">
        <v>0</v>
      </c>
      <c r="AF296" s="471">
        <v>163.45277777777787</v>
      </c>
      <c r="AG296" s="471">
        <v>58.161111111111076</v>
      </c>
      <c r="AH296" s="471">
        <v>7.0194444444444279</v>
      </c>
      <c r="AI296" s="471">
        <v>74.205555555555719</v>
      </c>
      <c r="AJ296" s="471">
        <v>14.038888888888895</v>
      </c>
      <c r="AK296" s="471">
        <v>39.108333333333213</v>
      </c>
      <c r="AL296" s="471">
        <v>5.0138888888888928</v>
      </c>
      <c r="AM296" s="471">
        <v>0</v>
      </c>
      <c r="AN296" s="471">
        <v>0</v>
      </c>
      <c r="AO296" s="471">
        <v>0</v>
      </c>
      <c r="AP296" s="471">
        <v>0</v>
      </c>
      <c r="AQ296" s="471">
        <v>0</v>
      </c>
      <c r="AR296" s="471">
        <v>0</v>
      </c>
      <c r="AS296" s="471">
        <v>0</v>
      </c>
      <c r="AT296" s="471">
        <v>1.1720779220779232</v>
      </c>
      <c r="AU296" s="471">
        <v>4.6883116883116926</v>
      </c>
      <c r="AV296" s="471">
        <v>4.6883116883116926</v>
      </c>
      <c r="AW296" s="471">
        <v>0</v>
      </c>
      <c r="AX296" s="471">
        <v>0</v>
      </c>
      <c r="AY296" s="471">
        <v>0</v>
      </c>
      <c r="AZ296" s="471">
        <v>5.0702247191011232</v>
      </c>
      <c r="BA296" s="471">
        <v>119.32450331125817</v>
      </c>
      <c r="BB296" s="471">
        <v>139.85761589403961</v>
      </c>
      <c r="BC296" s="471">
        <v>0</v>
      </c>
      <c r="BD296" s="471">
        <v>0</v>
      </c>
      <c r="BE296" s="471">
        <v>0</v>
      </c>
      <c r="BF296" s="471">
        <v>0</v>
      </c>
      <c r="BG296" s="471">
        <v>0</v>
      </c>
      <c r="BH296" s="471">
        <v>2.9000000000000266</v>
      </c>
      <c r="BI296" s="471">
        <v>0</v>
      </c>
      <c r="BJ296" s="471">
        <v>0</v>
      </c>
      <c r="BK296" s="471">
        <v>0.392106279710145</v>
      </c>
      <c r="BL296" s="471">
        <v>0</v>
      </c>
      <c r="BM296" s="471">
        <v>1</v>
      </c>
      <c r="BN296" s="471">
        <v>0</v>
      </c>
      <c r="BO296" s="284"/>
      <c r="BP296" s="284"/>
      <c r="BQ296" s="284"/>
      <c r="BS296" s="471">
        <v>361</v>
      </c>
    </row>
    <row r="297" spans="1:71" ht="15" hidden="1" x14ac:dyDescent="0.25">
      <c r="A297" s="467">
        <v>249</v>
      </c>
      <c r="B297" s="467">
        <v>124671</v>
      </c>
      <c r="C297" s="467">
        <v>9352194</v>
      </c>
      <c r="D297" s="468" t="s">
        <v>258</v>
      </c>
      <c r="E297" s="469" t="s">
        <v>40</v>
      </c>
      <c r="F297" s="470" t="s">
        <v>710</v>
      </c>
      <c r="G297" s="471">
        <v>1</v>
      </c>
      <c r="H297" s="471">
        <v>0</v>
      </c>
      <c r="I297" s="471">
        <v>0</v>
      </c>
      <c r="J297" s="471">
        <v>7</v>
      </c>
      <c r="K297" s="471">
        <v>0</v>
      </c>
      <c r="L297" s="471">
        <v>0</v>
      </c>
      <c r="M297" s="471">
        <v>0</v>
      </c>
      <c r="N297" s="471">
        <v>624</v>
      </c>
      <c r="O297" s="471">
        <v>624</v>
      </c>
      <c r="P297" s="471">
        <v>89</v>
      </c>
      <c r="Q297" s="471">
        <v>535</v>
      </c>
      <c r="R297" s="471">
        <v>0</v>
      </c>
      <c r="S297" s="471">
        <v>0</v>
      </c>
      <c r="T297" s="471">
        <v>0</v>
      </c>
      <c r="U297" s="471">
        <v>0</v>
      </c>
      <c r="V297" s="471">
        <v>0</v>
      </c>
      <c r="W297" s="471">
        <v>0</v>
      </c>
      <c r="X297" s="471">
        <v>0</v>
      </c>
      <c r="Y297" s="471">
        <v>0</v>
      </c>
      <c r="Z297" s="471">
        <v>624</v>
      </c>
      <c r="AA297" s="471">
        <v>89.142857142857139</v>
      </c>
      <c r="AB297" s="471">
        <v>21.000000000000028</v>
      </c>
      <c r="AC297" s="471">
        <v>37.697933227344997</v>
      </c>
      <c r="AD297" s="471">
        <v>0</v>
      </c>
      <c r="AE297" s="471">
        <v>0</v>
      </c>
      <c r="AF297" s="471">
        <v>565.90690208667763</v>
      </c>
      <c r="AG297" s="471">
        <v>3.0048154093097903</v>
      </c>
      <c r="AH297" s="471">
        <v>10.016051364365966</v>
      </c>
      <c r="AI297" s="471">
        <v>13.020866773675737</v>
      </c>
      <c r="AJ297" s="471">
        <v>23.036918138041766</v>
      </c>
      <c r="AK297" s="471">
        <v>9.0144462279293762</v>
      </c>
      <c r="AL297" s="471">
        <v>0</v>
      </c>
      <c r="AM297" s="471">
        <v>0</v>
      </c>
      <c r="AN297" s="471">
        <v>0</v>
      </c>
      <c r="AO297" s="471">
        <v>0</v>
      </c>
      <c r="AP297" s="471">
        <v>0</v>
      </c>
      <c r="AQ297" s="471">
        <v>0</v>
      </c>
      <c r="AR297" s="471">
        <v>0</v>
      </c>
      <c r="AS297" s="471">
        <v>0</v>
      </c>
      <c r="AT297" s="471">
        <v>10.497196261682271</v>
      </c>
      <c r="AU297" s="471">
        <v>20.994392523364478</v>
      </c>
      <c r="AV297" s="471">
        <v>29.158878504672884</v>
      </c>
      <c r="AW297" s="471">
        <v>0</v>
      </c>
      <c r="AX297" s="471">
        <v>0</v>
      </c>
      <c r="AY297" s="471">
        <v>0</v>
      </c>
      <c r="AZ297" s="471">
        <v>0</v>
      </c>
      <c r="BA297" s="471">
        <v>136.03415559772296</v>
      </c>
      <c r="BB297" s="471">
        <v>158.66413662239088</v>
      </c>
      <c r="BC297" s="471">
        <v>0</v>
      </c>
      <c r="BD297" s="471">
        <v>0</v>
      </c>
      <c r="BE297" s="471">
        <v>0</v>
      </c>
      <c r="BF297" s="471">
        <v>0</v>
      </c>
      <c r="BG297" s="471">
        <v>0</v>
      </c>
      <c r="BH297" s="471">
        <v>0</v>
      </c>
      <c r="BI297" s="471">
        <v>0</v>
      </c>
      <c r="BJ297" s="471">
        <v>0.83860633520309502</v>
      </c>
      <c r="BK297" s="471">
        <v>0</v>
      </c>
      <c r="BL297" s="471">
        <v>0</v>
      </c>
      <c r="BM297" s="471">
        <v>1</v>
      </c>
      <c r="BN297" s="471">
        <v>0</v>
      </c>
      <c r="BO297" s="284"/>
      <c r="BP297" s="284"/>
      <c r="BQ297" s="284"/>
      <c r="BS297" s="471">
        <v>624</v>
      </c>
    </row>
    <row r="298" spans="1:71" ht="15" hidden="1" x14ac:dyDescent="0.25">
      <c r="A298" s="467">
        <v>98</v>
      </c>
      <c r="B298" s="467">
        <v>124608</v>
      </c>
      <c r="C298" s="467">
        <v>9352109</v>
      </c>
      <c r="D298" s="468" t="s">
        <v>207</v>
      </c>
      <c r="E298" s="469" t="s">
        <v>40</v>
      </c>
      <c r="F298" s="470" t="s">
        <v>710</v>
      </c>
      <c r="G298" s="471">
        <v>1</v>
      </c>
      <c r="H298" s="471">
        <v>0</v>
      </c>
      <c r="I298" s="471">
        <v>0</v>
      </c>
      <c r="J298" s="471">
        <v>7</v>
      </c>
      <c r="K298" s="471">
        <v>0</v>
      </c>
      <c r="L298" s="471">
        <v>0</v>
      </c>
      <c r="M298" s="471">
        <v>0</v>
      </c>
      <c r="N298" s="471">
        <v>59</v>
      </c>
      <c r="O298" s="471">
        <v>59</v>
      </c>
      <c r="P298" s="471">
        <v>5</v>
      </c>
      <c r="Q298" s="471">
        <v>54</v>
      </c>
      <c r="R298" s="471">
        <v>0</v>
      </c>
      <c r="S298" s="471">
        <v>0</v>
      </c>
      <c r="T298" s="471">
        <v>0</v>
      </c>
      <c r="U298" s="471">
        <v>0</v>
      </c>
      <c r="V298" s="471">
        <v>0</v>
      </c>
      <c r="W298" s="471">
        <v>0</v>
      </c>
      <c r="X298" s="471">
        <v>0</v>
      </c>
      <c r="Y298" s="471">
        <v>0</v>
      </c>
      <c r="Z298" s="471">
        <v>59</v>
      </c>
      <c r="AA298" s="471">
        <v>8.4285714285714288</v>
      </c>
      <c r="AB298" s="471">
        <v>2.9999999999999973</v>
      </c>
      <c r="AC298" s="471">
        <v>8.4285714285714288</v>
      </c>
      <c r="AD298" s="471">
        <v>0</v>
      </c>
      <c r="AE298" s="471">
        <v>0</v>
      </c>
      <c r="AF298" s="471">
        <v>54.999999999999972</v>
      </c>
      <c r="AG298" s="471">
        <v>1.0000000000000011</v>
      </c>
      <c r="AH298" s="471">
        <v>0</v>
      </c>
      <c r="AI298" s="471">
        <v>1.0000000000000011</v>
      </c>
      <c r="AJ298" s="471">
        <v>1.0000000000000011</v>
      </c>
      <c r="AK298" s="471">
        <v>1.0000000000000011</v>
      </c>
      <c r="AL298" s="471">
        <v>0</v>
      </c>
      <c r="AM298" s="471">
        <v>0</v>
      </c>
      <c r="AN298" s="471">
        <v>0</v>
      </c>
      <c r="AO298" s="471">
        <v>0</v>
      </c>
      <c r="AP298" s="471">
        <v>0</v>
      </c>
      <c r="AQ298" s="471">
        <v>0</v>
      </c>
      <c r="AR298" s="471">
        <v>0</v>
      </c>
      <c r="AS298" s="471">
        <v>0</v>
      </c>
      <c r="AT298" s="471">
        <v>0</v>
      </c>
      <c r="AU298" s="471">
        <v>0</v>
      </c>
      <c r="AV298" s="471">
        <v>0</v>
      </c>
      <c r="AW298" s="471">
        <v>0</v>
      </c>
      <c r="AX298" s="471">
        <v>0</v>
      </c>
      <c r="AY298" s="471">
        <v>0</v>
      </c>
      <c r="AZ298" s="471">
        <v>1.873015873015873</v>
      </c>
      <c r="BA298" s="471">
        <v>18.339622641509436</v>
      </c>
      <c r="BB298" s="471">
        <v>20.037735849056606</v>
      </c>
      <c r="BC298" s="471">
        <v>0</v>
      </c>
      <c r="BD298" s="471">
        <v>0</v>
      </c>
      <c r="BE298" s="471">
        <v>0</v>
      </c>
      <c r="BF298" s="471">
        <v>0</v>
      </c>
      <c r="BG298" s="471">
        <v>0</v>
      </c>
      <c r="BH298" s="471">
        <v>0</v>
      </c>
      <c r="BI298" s="471">
        <v>0</v>
      </c>
      <c r="BJ298" s="471">
        <v>2.0999826872727301</v>
      </c>
      <c r="BK298" s="471">
        <v>0</v>
      </c>
      <c r="BL298" s="471">
        <v>1</v>
      </c>
      <c r="BM298" s="471">
        <v>1</v>
      </c>
      <c r="BN298" s="471">
        <v>0</v>
      </c>
      <c r="BO298" s="284"/>
      <c r="BP298" s="284"/>
      <c r="BQ298" s="284"/>
      <c r="BS298" s="471">
        <v>59</v>
      </c>
    </row>
    <row r="299" spans="1:71" ht="15" hidden="1" x14ac:dyDescent="0.25">
      <c r="A299" s="467">
        <v>294</v>
      </c>
      <c r="B299" s="467">
        <v>124657</v>
      </c>
      <c r="C299" s="467">
        <v>9352171</v>
      </c>
      <c r="D299" s="468" t="s">
        <v>285</v>
      </c>
      <c r="E299" s="469" t="s">
        <v>40</v>
      </c>
      <c r="F299" s="470" t="s">
        <v>710</v>
      </c>
      <c r="G299" s="471">
        <v>1</v>
      </c>
      <c r="H299" s="471">
        <v>0</v>
      </c>
      <c r="I299" s="471">
        <v>0</v>
      </c>
      <c r="J299" s="471">
        <v>4</v>
      </c>
      <c r="K299" s="471">
        <v>0</v>
      </c>
      <c r="L299" s="471">
        <v>0</v>
      </c>
      <c r="M299" s="471">
        <v>0</v>
      </c>
      <c r="N299" s="471">
        <v>347</v>
      </c>
      <c r="O299" s="471">
        <v>347</v>
      </c>
      <c r="P299" s="471">
        <v>0</v>
      </c>
      <c r="Q299" s="471">
        <v>347</v>
      </c>
      <c r="R299" s="471">
        <v>0</v>
      </c>
      <c r="S299" s="471">
        <v>0</v>
      </c>
      <c r="T299" s="471">
        <v>0</v>
      </c>
      <c r="U299" s="471">
        <v>0</v>
      </c>
      <c r="V299" s="471">
        <v>0</v>
      </c>
      <c r="W299" s="471">
        <v>0</v>
      </c>
      <c r="X299" s="471">
        <v>0</v>
      </c>
      <c r="Y299" s="471">
        <v>0</v>
      </c>
      <c r="Z299" s="471">
        <v>347</v>
      </c>
      <c r="AA299" s="471">
        <v>86.75</v>
      </c>
      <c r="AB299" s="471">
        <v>67.000000000000099</v>
      </c>
      <c r="AC299" s="471">
        <v>109.90029325513197</v>
      </c>
      <c r="AD299" s="471">
        <v>0</v>
      </c>
      <c r="AE299" s="471">
        <v>0</v>
      </c>
      <c r="AF299" s="471">
        <v>176.01449275362313</v>
      </c>
      <c r="AG299" s="471">
        <v>33.19130434782609</v>
      </c>
      <c r="AH299" s="471">
        <v>92.533333333333445</v>
      </c>
      <c r="AI299" s="471">
        <v>37.214492753623119</v>
      </c>
      <c r="AJ299" s="471">
        <v>7.0405797101449394</v>
      </c>
      <c r="AK299" s="471">
        <v>1.005797101449275</v>
      </c>
      <c r="AL299" s="471">
        <v>0</v>
      </c>
      <c r="AM299" s="471">
        <v>0</v>
      </c>
      <c r="AN299" s="471">
        <v>0</v>
      </c>
      <c r="AO299" s="471">
        <v>0</v>
      </c>
      <c r="AP299" s="471">
        <v>0</v>
      </c>
      <c r="AQ299" s="471">
        <v>0</v>
      </c>
      <c r="AR299" s="471">
        <v>0</v>
      </c>
      <c r="AS299" s="471">
        <v>0</v>
      </c>
      <c r="AT299" s="471">
        <v>3.0000000000000022</v>
      </c>
      <c r="AU299" s="471">
        <v>3.9999999999999885</v>
      </c>
      <c r="AV299" s="471">
        <v>27.999999999999989</v>
      </c>
      <c r="AW299" s="471">
        <v>0</v>
      </c>
      <c r="AX299" s="471">
        <v>0</v>
      </c>
      <c r="AY299" s="471">
        <v>0</v>
      </c>
      <c r="AZ299" s="471">
        <v>1.0175953079178885</v>
      </c>
      <c r="BA299" s="471">
        <v>125.00621118012425</v>
      </c>
      <c r="BB299" s="471">
        <v>125.00621118012425</v>
      </c>
      <c r="BC299" s="471">
        <v>0</v>
      </c>
      <c r="BD299" s="471">
        <v>0</v>
      </c>
      <c r="BE299" s="471">
        <v>0</v>
      </c>
      <c r="BF299" s="471">
        <v>0</v>
      </c>
      <c r="BG299" s="471">
        <v>0</v>
      </c>
      <c r="BH299" s="471">
        <v>0</v>
      </c>
      <c r="BI299" s="471">
        <v>0</v>
      </c>
      <c r="BJ299" s="471">
        <v>0.45187302487804898</v>
      </c>
      <c r="BK299" s="471">
        <v>0</v>
      </c>
      <c r="BL299" s="471">
        <v>0</v>
      </c>
      <c r="BM299" s="471">
        <v>1</v>
      </c>
      <c r="BN299" s="471">
        <v>0</v>
      </c>
      <c r="BO299" s="284"/>
      <c r="BP299" s="284"/>
      <c r="BQ299" s="284"/>
      <c r="BS299" s="471">
        <v>347</v>
      </c>
    </row>
    <row r="300" spans="1:71" ht="15" hidden="1" x14ac:dyDescent="0.25">
      <c r="A300" s="467">
        <v>231</v>
      </c>
      <c r="B300" s="467">
        <v>124630</v>
      </c>
      <c r="C300" s="467">
        <v>9352137</v>
      </c>
      <c r="D300" s="468" t="s">
        <v>246</v>
      </c>
      <c r="E300" s="469" t="s">
        <v>40</v>
      </c>
      <c r="F300" s="470" t="s">
        <v>710</v>
      </c>
      <c r="G300" s="471">
        <v>1</v>
      </c>
      <c r="H300" s="471">
        <v>0</v>
      </c>
      <c r="I300" s="471">
        <v>0</v>
      </c>
      <c r="J300" s="471">
        <v>7</v>
      </c>
      <c r="K300" s="471">
        <v>0</v>
      </c>
      <c r="L300" s="471">
        <v>0</v>
      </c>
      <c r="M300" s="471">
        <v>0</v>
      </c>
      <c r="N300" s="471">
        <v>184</v>
      </c>
      <c r="O300" s="471">
        <v>184</v>
      </c>
      <c r="P300" s="471">
        <v>28</v>
      </c>
      <c r="Q300" s="471">
        <v>156</v>
      </c>
      <c r="R300" s="471">
        <v>0</v>
      </c>
      <c r="S300" s="471">
        <v>0</v>
      </c>
      <c r="T300" s="471">
        <v>0</v>
      </c>
      <c r="U300" s="471">
        <v>0</v>
      </c>
      <c r="V300" s="471">
        <v>0</v>
      </c>
      <c r="W300" s="471">
        <v>0</v>
      </c>
      <c r="X300" s="471">
        <v>0</v>
      </c>
      <c r="Y300" s="471">
        <v>0</v>
      </c>
      <c r="Z300" s="471">
        <v>184</v>
      </c>
      <c r="AA300" s="471">
        <v>26.285714285714285</v>
      </c>
      <c r="AB300" s="471">
        <v>44.999999999999936</v>
      </c>
      <c r="AC300" s="471">
        <v>68.397905759162299</v>
      </c>
      <c r="AD300" s="471">
        <v>0</v>
      </c>
      <c r="AE300" s="471">
        <v>0</v>
      </c>
      <c r="AF300" s="471">
        <v>70.000000000000071</v>
      </c>
      <c r="AG300" s="471">
        <v>35.999999999999908</v>
      </c>
      <c r="AH300" s="471">
        <v>27.99999999999995</v>
      </c>
      <c r="AI300" s="471">
        <v>50.000000000000071</v>
      </c>
      <c r="AJ300" s="471">
        <v>0</v>
      </c>
      <c r="AK300" s="471">
        <v>0</v>
      </c>
      <c r="AL300" s="471">
        <v>0</v>
      </c>
      <c r="AM300" s="471">
        <v>0</v>
      </c>
      <c r="AN300" s="471">
        <v>0</v>
      </c>
      <c r="AO300" s="471">
        <v>0</v>
      </c>
      <c r="AP300" s="471">
        <v>0</v>
      </c>
      <c r="AQ300" s="471">
        <v>0</v>
      </c>
      <c r="AR300" s="471">
        <v>0</v>
      </c>
      <c r="AS300" s="471">
        <v>0</v>
      </c>
      <c r="AT300" s="471">
        <v>5.897435897435888</v>
      </c>
      <c r="AU300" s="471">
        <v>8.2564102564102608</v>
      </c>
      <c r="AV300" s="471">
        <v>9.4358974358974397</v>
      </c>
      <c r="AW300" s="471">
        <v>0</v>
      </c>
      <c r="AX300" s="471">
        <v>0</v>
      </c>
      <c r="AY300" s="471">
        <v>0</v>
      </c>
      <c r="AZ300" s="471">
        <v>0</v>
      </c>
      <c r="BA300" s="471">
        <v>67.29411764705884</v>
      </c>
      <c r="BB300" s="471">
        <v>79.372549019607874</v>
      </c>
      <c r="BC300" s="471">
        <v>0</v>
      </c>
      <c r="BD300" s="471">
        <v>0</v>
      </c>
      <c r="BE300" s="471">
        <v>0</v>
      </c>
      <c r="BF300" s="471">
        <v>0</v>
      </c>
      <c r="BG300" s="471">
        <v>0</v>
      </c>
      <c r="BH300" s="471">
        <v>0</v>
      </c>
      <c r="BI300" s="471">
        <v>0</v>
      </c>
      <c r="BJ300" s="471">
        <v>0.51443483440860205</v>
      </c>
      <c r="BK300" s="471">
        <v>0</v>
      </c>
      <c r="BL300" s="471">
        <v>0</v>
      </c>
      <c r="BM300" s="471">
        <v>1</v>
      </c>
      <c r="BN300" s="471">
        <v>0</v>
      </c>
      <c r="BO300" s="284"/>
      <c r="BP300" s="284"/>
      <c r="BQ300" s="284"/>
      <c r="BS300" s="471">
        <v>184</v>
      </c>
    </row>
    <row r="301" spans="1:71" ht="15" hidden="1" x14ac:dyDescent="0.25">
      <c r="A301" s="467">
        <v>96</v>
      </c>
      <c r="B301" s="467">
        <v>124605</v>
      </c>
      <c r="C301" s="467">
        <v>9352106</v>
      </c>
      <c r="D301" s="468" t="s">
        <v>203</v>
      </c>
      <c r="E301" s="469" t="s">
        <v>40</v>
      </c>
      <c r="F301" s="470" t="s">
        <v>710</v>
      </c>
      <c r="G301" s="471">
        <v>1</v>
      </c>
      <c r="H301" s="471">
        <v>0</v>
      </c>
      <c r="I301" s="471">
        <v>0</v>
      </c>
      <c r="J301" s="471">
        <v>7</v>
      </c>
      <c r="K301" s="471">
        <v>0</v>
      </c>
      <c r="L301" s="471">
        <v>0</v>
      </c>
      <c r="M301" s="471">
        <v>0</v>
      </c>
      <c r="N301" s="471">
        <v>273</v>
      </c>
      <c r="O301" s="471">
        <v>273</v>
      </c>
      <c r="P301" s="471">
        <v>30</v>
      </c>
      <c r="Q301" s="471">
        <v>243</v>
      </c>
      <c r="R301" s="471">
        <v>0</v>
      </c>
      <c r="S301" s="471">
        <v>0</v>
      </c>
      <c r="T301" s="471">
        <v>0</v>
      </c>
      <c r="U301" s="471">
        <v>0</v>
      </c>
      <c r="V301" s="471">
        <v>0</v>
      </c>
      <c r="W301" s="471">
        <v>0</v>
      </c>
      <c r="X301" s="471">
        <v>0</v>
      </c>
      <c r="Y301" s="471">
        <v>0</v>
      </c>
      <c r="Z301" s="471">
        <v>273</v>
      </c>
      <c r="AA301" s="471">
        <v>39</v>
      </c>
      <c r="AB301" s="471">
        <v>40.000000000000128</v>
      </c>
      <c r="AC301" s="471">
        <v>66.561837455830386</v>
      </c>
      <c r="AD301" s="471">
        <v>0</v>
      </c>
      <c r="AE301" s="471">
        <v>0</v>
      </c>
      <c r="AF301" s="471">
        <v>267</v>
      </c>
      <c r="AG301" s="471">
        <v>4.9999999999999956</v>
      </c>
      <c r="AH301" s="471">
        <v>0</v>
      </c>
      <c r="AI301" s="471">
        <v>0.99999999999999922</v>
      </c>
      <c r="AJ301" s="471">
        <v>0</v>
      </c>
      <c r="AK301" s="471">
        <v>0</v>
      </c>
      <c r="AL301" s="471">
        <v>0</v>
      </c>
      <c r="AM301" s="471">
        <v>0</v>
      </c>
      <c r="AN301" s="471">
        <v>0</v>
      </c>
      <c r="AO301" s="471">
        <v>0</v>
      </c>
      <c r="AP301" s="471">
        <v>0</v>
      </c>
      <c r="AQ301" s="471">
        <v>0</v>
      </c>
      <c r="AR301" s="471">
        <v>0</v>
      </c>
      <c r="AS301" s="471">
        <v>0</v>
      </c>
      <c r="AT301" s="471">
        <v>2.2469135802469138</v>
      </c>
      <c r="AU301" s="471">
        <v>3.370370370370376</v>
      </c>
      <c r="AV301" s="471">
        <v>5.617283950617284</v>
      </c>
      <c r="AW301" s="471">
        <v>0</v>
      </c>
      <c r="AX301" s="471">
        <v>0</v>
      </c>
      <c r="AY301" s="471">
        <v>0</v>
      </c>
      <c r="AZ301" s="471">
        <v>0.96466431095406358</v>
      </c>
      <c r="BA301" s="471">
        <v>102.26249999999992</v>
      </c>
      <c r="BB301" s="471">
        <v>114.8874999999999</v>
      </c>
      <c r="BC301" s="471">
        <v>0</v>
      </c>
      <c r="BD301" s="471">
        <v>0</v>
      </c>
      <c r="BE301" s="471">
        <v>0</v>
      </c>
      <c r="BF301" s="471">
        <v>0</v>
      </c>
      <c r="BG301" s="471">
        <v>0</v>
      </c>
      <c r="BH301" s="471">
        <v>0</v>
      </c>
      <c r="BI301" s="471">
        <v>0</v>
      </c>
      <c r="BJ301" s="471">
        <v>0.96731958266666696</v>
      </c>
      <c r="BK301" s="471">
        <v>0</v>
      </c>
      <c r="BL301" s="471">
        <v>0</v>
      </c>
      <c r="BM301" s="471">
        <v>1</v>
      </c>
      <c r="BN301" s="471">
        <v>0</v>
      </c>
      <c r="BO301" s="284"/>
      <c r="BP301" s="284"/>
      <c r="BQ301" s="284"/>
      <c r="BS301" s="471">
        <v>273</v>
      </c>
    </row>
    <row r="302" spans="1:71" ht="15" hidden="1" x14ac:dyDescent="0.25">
      <c r="A302">
        <v>1001</v>
      </c>
      <c r="B302" s="322" t="s">
        <v>13</v>
      </c>
      <c r="C302" s="322" t="s">
        <v>13</v>
      </c>
      <c r="D302" s="323" t="s">
        <v>468</v>
      </c>
      <c r="E302" s="334" t="s">
        <v>711</v>
      </c>
      <c r="BO302" s="284"/>
      <c r="BP302" s="284"/>
      <c r="BQ302" s="284"/>
    </row>
    <row r="303" spans="1:71" ht="15" hidden="1" x14ac:dyDescent="0.25">
      <c r="A303" s="295">
        <v>1002</v>
      </c>
      <c r="B303" s="322"/>
      <c r="C303" s="322"/>
      <c r="D303" s="323" t="s">
        <v>1343</v>
      </c>
      <c r="E303" s="334"/>
      <c r="BO303" s="284"/>
      <c r="BP303" s="284"/>
      <c r="BQ303" s="284"/>
    </row>
    <row r="304" spans="1:71" ht="15" hidden="1" x14ac:dyDescent="0.25">
      <c r="A304">
        <v>195</v>
      </c>
      <c r="B304" s="322" t="s">
        <v>13</v>
      </c>
      <c r="C304" s="322" t="s">
        <v>13</v>
      </c>
      <c r="D304" s="323" t="s">
        <v>437</v>
      </c>
      <c r="E304" s="334" t="s">
        <v>711</v>
      </c>
      <c r="BO304" s="284"/>
      <c r="BP304" s="284"/>
      <c r="BQ304" s="284"/>
    </row>
    <row r="305" spans="1:69" ht="15" hidden="1" x14ac:dyDescent="0.25">
      <c r="A305">
        <v>196</v>
      </c>
      <c r="B305" s="322" t="s">
        <v>13</v>
      </c>
      <c r="C305" s="322" t="s">
        <v>13</v>
      </c>
      <c r="D305" s="323" t="s">
        <v>438</v>
      </c>
      <c r="E305" s="334" t="s">
        <v>711</v>
      </c>
      <c r="BO305" s="284"/>
      <c r="BP305" s="284"/>
      <c r="BQ305" s="284"/>
    </row>
    <row r="306" spans="1:69" ht="15" hidden="1" x14ac:dyDescent="0.25">
      <c r="A306">
        <v>393</v>
      </c>
      <c r="B306" s="322" t="s">
        <v>13</v>
      </c>
      <c r="C306" s="322" t="s">
        <v>13</v>
      </c>
      <c r="D306" s="323" t="s">
        <v>467</v>
      </c>
      <c r="E306" s="334" t="s">
        <v>711</v>
      </c>
      <c r="BO306" s="284"/>
      <c r="BP306" s="284"/>
      <c r="BQ306" s="284"/>
    </row>
    <row r="307" spans="1:69" ht="15" hidden="1" x14ac:dyDescent="0.25">
      <c r="A307">
        <v>395</v>
      </c>
      <c r="B307" s="322" t="s">
        <v>13</v>
      </c>
      <c r="C307" s="322" t="s">
        <v>13</v>
      </c>
      <c r="D307" s="323" t="s">
        <v>439</v>
      </c>
      <c r="E307" s="334" t="s">
        <v>711</v>
      </c>
      <c r="BO307" s="284"/>
      <c r="BP307" s="284"/>
      <c r="BQ307" s="284"/>
    </row>
    <row r="308" spans="1:69" ht="15" hidden="1" x14ac:dyDescent="0.25">
      <c r="A308">
        <v>396</v>
      </c>
      <c r="B308" s="322" t="s">
        <v>13</v>
      </c>
      <c r="C308" s="322" t="s">
        <v>13</v>
      </c>
      <c r="D308" s="323" t="s">
        <v>440</v>
      </c>
      <c r="E308" s="334" t="s">
        <v>711</v>
      </c>
      <c r="BO308" s="284"/>
      <c r="BP308" s="284">
        <v>138</v>
      </c>
      <c r="BQ308" s="284"/>
    </row>
    <row r="309" spans="1:69" ht="15" hidden="1" x14ac:dyDescent="0.25">
      <c r="A309">
        <v>575</v>
      </c>
      <c r="B309" s="322" t="s">
        <v>13</v>
      </c>
      <c r="C309" s="322" t="s">
        <v>13</v>
      </c>
      <c r="D309" s="323" t="s">
        <v>441</v>
      </c>
      <c r="E309" s="334" t="s">
        <v>711</v>
      </c>
      <c r="BO309" s="284"/>
      <c r="BP309" s="284"/>
      <c r="BQ309" s="284"/>
    </row>
    <row r="310" spans="1:69" ht="15" hidden="1" x14ac:dyDescent="0.25">
      <c r="A310">
        <v>576</v>
      </c>
      <c r="B310" s="322" t="s">
        <v>13</v>
      </c>
      <c r="C310" s="322" t="s">
        <v>13</v>
      </c>
      <c r="D310" s="323" t="s">
        <v>442</v>
      </c>
      <c r="E310" s="334" t="s">
        <v>711</v>
      </c>
      <c r="BO310" s="284"/>
      <c r="BP310" s="284"/>
      <c r="BQ310" s="284"/>
    </row>
    <row r="311" spans="1:69" ht="15" hidden="1" x14ac:dyDescent="0.25">
      <c r="A311">
        <v>579</v>
      </c>
      <c r="B311" s="322" t="s">
        <v>13</v>
      </c>
      <c r="C311" s="322" t="s">
        <v>13</v>
      </c>
      <c r="D311" s="323" t="s">
        <v>443</v>
      </c>
      <c r="E311" s="334" t="s">
        <v>711</v>
      </c>
      <c r="BO311" s="284"/>
      <c r="BP311" s="284">
        <v>78</v>
      </c>
      <c r="BQ311" s="284"/>
    </row>
    <row r="312" spans="1:69" ht="15" hidden="1" x14ac:dyDescent="0.25">
      <c r="A312">
        <v>176</v>
      </c>
      <c r="B312" s="322" t="s">
        <v>13</v>
      </c>
      <c r="C312" s="322" t="s">
        <v>13</v>
      </c>
      <c r="D312" s="323" t="s">
        <v>444</v>
      </c>
      <c r="E312" s="334" t="s">
        <v>711</v>
      </c>
      <c r="BO312" s="284"/>
      <c r="BP312" s="284"/>
      <c r="BQ312" s="284">
        <v>24</v>
      </c>
    </row>
    <row r="313" spans="1:69" ht="15" hidden="1" x14ac:dyDescent="0.25">
      <c r="A313">
        <v>187</v>
      </c>
      <c r="B313" s="322" t="s">
        <v>13</v>
      </c>
      <c r="C313" s="322" t="s">
        <v>13</v>
      </c>
      <c r="D313" s="323" t="s">
        <v>466</v>
      </c>
      <c r="E313" s="334" t="s">
        <v>445</v>
      </c>
      <c r="BO313" s="284"/>
      <c r="BP313" s="284"/>
      <c r="BQ313" s="284">
        <v>50</v>
      </c>
    </row>
    <row r="314" spans="1:69" ht="15" hidden="1" x14ac:dyDescent="0.25">
      <c r="A314">
        <v>189</v>
      </c>
      <c r="B314" s="322" t="s">
        <v>13</v>
      </c>
      <c r="C314" s="322" t="s">
        <v>13</v>
      </c>
      <c r="D314" s="323" t="s">
        <v>446</v>
      </c>
      <c r="E314" s="334" t="s">
        <v>445</v>
      </c>
      <c r="BO314" s="284"/>
      <c r="BP314" s="284"/>
      <c r="BQ314" s="284">
        <v>12</v>
      </c>
    </row>
    <row r="315" spans="1:69" ht="15" hidden="1" x14ac:dyDescent="0.25">
      <c r="A315">
        <v>190</v>
      </c>
      <c r="B315" s="322" t="s">
        <v>13</v>
      </c>
      <c r="C315" s="322" t="s">
        <v>13</v>
      </c>
      <c r="D315" s="323" t="s">
        <v>447</v>
      </c>
      <c r="E315" s="334" t="s">
        <v>445</v>
      </c>
      <c r="BO315" s="284"/>
      <c r="BP315" s="284"/>
      <c r="BQ315" s="284">
        <v>24</v>
      </c>
    </row>
    <row r="316" spans="1:69" ht="15" hidden="1" x14ac:dyDescent="0.25">
      <c r="A316">
        <v>351</v>
      </c>
      <c r="B316" s="322" t="s">
        <v>13</v>
      </c>
      <c r="C316" s="322" t="s">
        <v>13</v>
      </c>
      <c r="D316" s="323" t="s">
        <v>448</v>
      </c>
      <c r="E316" s="334" t="s">
        <v>445</v>
      </c>
      <c r="BO316" s="284"/>
      <c r="BP316" s="284"/>
      <c r="BQ316" s="284"/>
    </row>
    <row r="317" spans="1:69" ht="15" hidden="1" x14ac:dyDescent="0.25">
      <c r="A317">
        <v>352</v>
      </c>
      <c r="B317" s="322" t="s">
        <v>13</v>
      </c>
      <c r="C317" s="322" t="s">
        <v>13</v>
      </c>
      <c r="D317" s="323" t="s">
        <v>449</v>
      </c>
      <c r="E317" s="334" t="s">
        <v>445</v>
      </c>
      <c r="BO317" s="284"/>
      <c r="BP317" s="284"/>
      <c r="BQ317" s="284"/>
    </row>
    <row r="318" spans="1:69" ht="15" hidden="1" x14ac:dyDescent="0.25">
      <c r="A318">
        <v>353</v>
      </c>
      <c r="B318" s="322" t="s">
        <v>13</v>
      </c>
      <c r="C318" s="322" t="s">
        <v>13</v>
      </c>
      <c r="D318" s="323" t="s">
        <v>450</v>
      </c>
      <c r="E318" s="334" t="s">
        <v>445</v>
      </c>
      <c r="BO318" s="284"/>
      <c r="BP318" s="284"/>
      <c r="BQ318" s="284"/>
    </row>
    <row r="319" spans="1:69" ht="15" hidden="1" x14ac:dyDescent="0.25">
      <c r="A319">
        <v>367</v>
      </c>
      <c r="B319" s="322" t="s">
        <v>13</v>
      </c>
      <c r="C319" s="322" t="s">
        <v>13</v>
      </c>
      <c r="D319" s="323" t="s">
        <v>451</v>
      </c>
      <c r="E319" s="334" t="s">
        <v>445</v>
      </c>
      <c r="BO319" s="284"/>
      <c r="BP319" s="284"/>
      <c r="BQ319" s="284"/>
    </row>
    <row r="320" spans="1:69" ht="15" hidden="1" x14ac:dyDescent="0.25">
      <c r="A320">
        <v>389</v>
      </c>
      <c r="B320" s="322" t="s">
        <v>13</v>
      </c>
      <c r="C320" s="322" t="s">
        <v>13</v>
      </c>
      <c r="D320" s="323" t="s">
        <v>452</v>
      </c>
      <c r="E320" s="334" t="s">
        <v>445</v>
      </c>
      <c r="BO320" s="284"/>
      <c r="BP320" s="284"/>
      <c r="BQ320" s="284"/>
    </row>
    <row r="321" spans="1:69" ht="15" hidden="1" x14ac:dyDescent="0.25">
      <c r="A321">
        <v>577</v>
      </c>
      <c r="B321" s="322" t="s">
        <v>13</v>
      </c>
      <c r="C321" s="322" t="s">
        <v>13</v>
      </c>
      <c r="D321" s="323" t="s">
        <v>453</v>
      </c>
      <c r="E321" s="334" t="s">
        <v>445</v>
      </c>
      <c r="BO321" s="284"/>
      <c r="BP321" s="284"/>
      <c r="BQ321" s="284">
        <v>24</v>
      </c>
    </row>
  </sheetData>
  <autoFilter ref="A2:BN321" xr:uid="{00000000-0009-0000-0000-000007000000}">
    <filterColumn colId="0">
      <filters>
        <filter val="273"/>
      </filters>
    </filterColumn>
    <filterColumn colId="1" showButton="0"/>
  </autoFilter>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D8DA9-EF24-4A11-84D7-437DBD09369D}">
  <sheetPr>
    <tabColor rgb="FFFFC000"/>
  </sheetPr>
  <dimension ref="A1:BS325"/>
  <sheetViews>
    <sheetView workbookViewId="0">
      <pane xSplit="4" ySplit="2" topLeftCell="BD288" activePane="bottomRight" state="frozenSplit"/>
      <selection pane="topRight" activeCell="E1" sqref="E1"/>
      <selection pane="bottomLeft" activeCell="A3" sqref="A3"/>
      <selection pane="bottomRight" activeCell="BR311" sqref="BR311"/>
    </sheetView>
  </sheetViews>
  <sheetFormatPr defaultColWidth="9.1640625" defaultRowHeight="12.75" x14ac:dyDescent="0.2"/>
  <cols>
    <col min="1" max="1" width="15.5" style="460" customWidth="1"/>
    <col min="2" max="2" width="9" style="460" bestFit="1" customWidth="1"/>
    <col min="3" max="3" width="11" style="460" bestFit="1" customWidth="1"/>
    <col min="4" max="4" width="99.83203125" style="460" bestFit="1" customWidth="1"/>
    <col min="5" max="5" width="32.83203125" style="460" bestFit="1" customWidth="1"/>
    <col min="6" max="6" width="27.1640625" style="460" bestFit="1" customWidth="1"/>
    <col min="7" max="7" width="9.6640625" style="460" bestFit="1" customWidth="1"/>
    <col min="8" max="9" width="12.83203125" style="460" bestFit="1" customWidth="1"/>
    <col min="10" max="10" width="10.6640625" style="460" bestFit="1" customWidth="1"/>
    <col min="11" max="11" width="9.1640625" style="460"/>
    <col min="12" max="13" width="10.6640625" style="460" bestFit="1" customWidth="1"/>
    <col min="14" max="14" width="10.5" style="460" bestFit="1" customWidth="1"/>
    <col min="15" max="15" width="10.1640625" style="460" bestFit="1" customWidth="1"/>
    <col min="16" max="16" width="11.5" style="460" bestFit="1" customWidth="1"/>
    <col min="17" max="17" width="16.5" style="460" bestFit="1" customWidth="1"/>
    <col min="18" max="18" width="13.83203125" style="460" customWidth="1"/>
    <col min="19" max="20" width="11" style="460" bestFit="1" customWidth="1"/>
    <col min="21" max="25" width="19.1640625" style="460" bestFit="1" customWidth="1"/>
    <col min="26" max="26" width="11.5" style="460" bestFit="1" customWidth="1"/>
    <col min="27" max="27" width="10.5" style="460" bestFit="1" customWidth="1"/>
    <col min="28" max="28" width="10.6640625" style="460" bestFit="1" customWidth="1"/>
    <col min="29" max="30" width="10.1640625" style="460" bestFit="1" customWidth="1"/>
    <col min="31" max="32" width="9.1640625" style="460"/>
    <col min="33" max="39" width="10.1640625" style="460" bestFit="1" customWidth="1"/>
    <col min="40" max="46" width="9.1640625" style="460"/>
    <col min="47" max="49" width="10.1640625" style="460" bestFit="1" customWidth="1"/>
    <col min="50" max="52" width="9.1640625" style="460"/>
    <col min="53" max="53" width="7.5" style="460" bestFit="1" customWidth="1"/>
    <col min="54" max="54" width="12" style="460" bestFit="1" customWidth="1"/>
    <col min="55" max="55" width="11.5" style="460" bestFit="1" customWidth="1"/>
    <col min="56" max="61" width="9.1640625" style="460"/>
    <col min="62" max="62" width="10.83203125" style="460" bestFit="1" customWidth="1"/>
    <col min="63" max="63" width="9.1640625" style="460"/>
    <col min="64" max="64" width="11" style="460" bestFit="1" customWidth="1"/>
    <col min="65" max="65" width="12" style="460" bestFit="1" customWidth="1"/>
    <col min="66" max="66" width="10.33203125" style="460" bestFit="1" customWidth="1"/>
    <col min="67" max="67" width="12" style="460" customWidth="1"/>
    <col min="68" max="68" width="13" style="460" customWidth="1"/>
    <col min="69" max="16384" width="9.1640625" style="460"/>
  </cols>
  <sheetData>
    <row r="1" spans="1:71" ht="114" customHeight="1" x14ac:dyDescent="0.2">
      <c r="A1" s="634" t="s">
        <v>49</v>
      </c>
      <c r="B1" s="634" t="s">
        <v>706</v>
      </c>
      <c r="C1" s="617" t="s">
        <v>705</v>
      </c>
      <c r="D1" s="616" t="s">
        <v>704</v>
      </c>
      <c r="E1" s="616" t="s">
        <v>766</v>
      </c>
      <c r="F1" s="616" t="s">
        <v>765</v>
      </c>
      <c r="G1" s="616" t="s">
        <v>60</v>
      </c>
      <c r="H1" s="635" t="s">
        <v>764</v>
      </c>
      <c r="I1" s="635" t="s">
        <v>763</v>
      </c>
      <c r="J1" s="635" t="s">
        <v>762</v>
      </c>
      <c r="K1" s="635" t="s">
        <v>761</v>
      </c>
      <c r="L1" s="635" t="s">
        <v>1439</v>
      </c>
      <c r="M1" s="635" t="s">
        <v>1440</v>
      </c>
      <c r="N1" s="617" t="s">
        <v>760</v>
      </c>
      <c r="O1" s="617" t="s">
        <v>759</v>
      </c>
      <c r="P1" s="617" t="s">
        <v>758</v>
      </c>
      <c r="Q1" s="617" t="s">
        <v>1441</v>
      </c>
      <c r="R1" s="617" t="s">
        <v>757</v>
      </c>
      <c r="S1" s="617" t="s">
        <v>756</v>
      </c>
      <c r="T1" s="617" t="s">
        <v>755</v>
      </c>
      <c r="U1" s="617" t="s">
        <v>754</v>
      </c>
      <c r="V1" s="617" t="s">
        <v>1307</v>
      </c>
      <c r="W1" s="617" t="s">
        <v>1442</v>
      </c>
      <c r="X1" s="617" t="s">
        <v>1845</v>
      </c>
      <c r="Y1" s="617" t="s">
        <v>1846</v>
      </c>
      <c r="Z1" s="617" t="s">
        <v>753</v>
      </c>
      <c r="AA1" s="617" t="s">
        <v>1847</v>
      </c>
      <c r="AB1" s="636" t="s">
        <v>752</v>
      </c>
      <c r="AC1" s="635" t="s">
        <v>751</v>
      </c>
      <c r="AD1" s="635" t="s">
        <v>750</v>
      </c>
      <c r="AE1" s="635" t="s">
        <v>749</v>
      </c>
      <c r="AF1" s="635" t="s">
        <v>748</v>
      </c>
      <c r="AG1" s="635" t="s">
        <v>747</v>
      </c>
      <c r="AH1" s="635" t="s">
        <v>746</v>
      </c>
      <c r="AI1" s="635" t="s">
        <v>745</v>
      </c>
      <c r="AJ1" s="635" t="s">
        <v>744</v>
      </c>
      <c r="AK1" s="635" t="s">
        <v>743</v>
      </c>
      <c r="AL1" s="635" t="s">
        <v>742</v>
      </c>
      <c r="AM1" s="635" t="s">
        <v>741</v>
      </c>
      <c r="AN1" s="635" t="s">
        <v>740</v>
      </c>
      <c r="AO1" s="635" t="s">
        <v>739</v>
      </c>
      <c r="AP1" s="635" t="s">
        <v>738</v>
      </c>
      <c r="AQ1" s="635" t="s">
        <v>737</v>
      </c>
      <c r="AR1" s="635" t="s">
        <v>736</v>
      </c>
      <c r="AS1" s="635" t="s">
        <v>735</v>
      </c>
      <c r="AT1" s="635" t="s">
        <v>734</v>
      </c>
      <c r="AU1" s="635" t="s">
        <v>733</v>
      </c>
      <c r="AV1" s="635" t="s">
        <v>732</v>
      </c>
      <c r="AW1" s="635" t="s">
        <v>731</v>
      </c>
      <c r="AX1" s="635" t="s">
        <v>730</v>
      </c>
      <c r="AY1" s="635" t="s">
        <v>729</v>
      </c>
      <c r="AZ1" s="635" t="s">
        <v>728</v>
      </c>
      <c r="BA1" s="635" t="s">
        <v>727</v>
      </c>
      <c r="BB1" s="635" t="s">
        <v>726</v>
      </c>
      <c r="BC1" s="635" t="s">
        <v>725</v>
      </c>
      <c r="BD1" s="635" t="s">
        <v>724</v>
      </c>
      <c r="BE1" s="635" t="s">
        <v>1308</v>
      </c>
      <c r="BF1" s="635" t="s">
        <v>1445</v>
      </c>
      <c r="BG1" s="635" t="s">
        <v>1848</v>
      </c>
      <c r="BH1" s="635" t="s">
        <v>1849</v>
      </c>
      <c r="BI1" s="637" t="s">
        <v>723</v>
      </c>
      <c r="BJ1" s="635" t="s">
        <v>722</v>
      </c>
      <c r="BK1" s="635" t="s">
        <v>721</v>
      </c>
      <c r="BL1" s="635" t="s">
        <v>720</v>
      </c>
      <c r="BM1" s="635" t="s">
        <v>719</v>
      </c>
      <c r="BN1" s="635" t="s">
        <v>718</v>
      </c>
      <c r="BO1" s="635" t="s">
        <v>717</v>
      </c>
      <c r="BP1" s="635" t="s">
        <v>716</v>
      </c>
      <c r="BQ1" s="638" t="s">
        <v>715</v>
      </c>
      <c r="BR1" s="638" t="s">
        <v>714</v>
      </c>
      <c r="BS1" s="638" t="s">
        <v>8</v>
      </c>
    </row>
    <row r="2" spans="1:71" ht="15" x14ac:dyDescent="0.2">
      <c r="B2" s="924" t="s">
        <v>44</v>
      </c>
      <c r="C2" s="924"/>
      <c r="D2" s="639"/>
      <c r="E2" s="639"/>
      <c r="F2" s="639"/>
      <c r="G2" s="640"/>
      <c r="H2" s="640"/>
      <c r="I2" s="640"/>
      <c r="J2" s="640"/>
      <c r="K2" s="640"/>
      <c r="L2" s="640"/>
      <c r="M2" s="640"/>
      <c r="N2" s="641">
        <v>93409</v>
      </c>
      <c r="O2" s="641">
        <v>55804</v>
      </c>
      <c r="P2" s="641">
        <v>7726</v>
      </c>
      <c r="Q2" s="641">
        <v>48078</v>
      </c>
      <c r="R2" s="641">
        <v>37605</v>
      </c>
      <c r="S2" s="641">
        <v>22918</v>
      </c>
      <c r="T2" s="641">
        <v>14687</v>
      </c>
      <c r="U2" s="641">
        <v>7906</v>
      </c>
      <c r="V2" s="641">
        <v>7626</v>
      </c>
      <c r="W2" s="641">
        <v>7386</v>
      </c>
      <c r="X2" s="641">
        <v>7404</v>
      </c>
      <c r="Y2" s="641">
        <v>7283</v>
      </c>
      <c r="Z2" s="641">
        <v>0</v>
      </c>
      <c r="AA2" s="641">
        <v>93409</v>
      </c>
      <c r="AB2" s="642">
        <v>53.579674311196044</v>
      </c>
      <c r="AC2" s="641">
        <v>8632.204080142641</v>
      </c>
      <c r="AD2" s="641">
        <v>11104.143929190072</v>
      </c>
      <c r="AE2" s="641">
        <v>5242.9999999999991</v>
      </c>
      <c r="AF2" s="641">
        <v>9045.9950404046758</v>
      </c>
      <c r="AG2" s="641">
        <v>39427.882483918285</v>
      </c>
      <c r="AH2" s="641">
        <v>5163.8331498790485</v>
      </c>
      <c r="AI2" s="641">
        <v>3156.0239174168059</v>
      </c>
      <c r="AJ2" s="641">
        <v>3511.0423017952726</v>
      </c>
      <c r="AK2" s="641">
        <v>2307.9916732044449</v>
      </c>
      <c r="AL2" s="641">
        <v>1849.1223465558821</v>
      </c>
      <c r="AM2" s="641">
        <v>388.10412723027673</v>
      </c>
      <c r="AN2" s="641">
        <v>27506.299028847865</v>
      </c>
      <c r="AO2" s="641">
        <v>3116.8487114694863</v>
      </c>
      <c r="AP2" s="641">
        <v>1948.6937036412066</v>
      </c>
      <c r="AQ2" s="641">
        <v>2154.9488564376611</v>
      </c>
      <c r="AR2" s="641">
        <v>1413.6909258639193</v>
      </c>
      <c r="AS2" s="641">
        <v>1251.5187737398612</v>
      </c>
      <c r="AT2" s="641">
        <v>212.99999999999991</v>
      </c>
      <c r="AU2" s="641">
        <v>1198.1704351694614</v>
      </c>
      <c r="AV2" s="641">
        <v>2255.7464659644106</v>
      </c>
      <c r="AW2" s="641">
        <v>3233.6936310195942</v>
      </c>
      <c r="AX2" s="641">
        <v>183.44410294408306</v>
      </c>
      <c r="AY2" s="641">
        <v>346.87920111266715</v>
      </c>
      <c r="AZ2" s="641">
        <v>505.25249592718518</v>
      </c>
      <c r="BA2" s="641">
        <v>477.39563442194014</v>
      </c>
      <c r="BB2" s="641">
        <v>14687.888420888352</v>
      </c>
      <c r="BC2" s="641">
        <v>17048.338207838537</v>
      </c>
      <c r="BD2" s="641">
        <v>2988.258854057859</v>
      </c>
      <c r="BE2" s="641">
        <v>2978.4704328780272</v>
      </c>
      <c r="BF2" s="641">
        <v>3133.1369313668338</v>
      </c>
      <c r="BG2" s="641">
        <v>3730.9898604507957</v>
      </c>
      <c r="BH2" s="641">
        <v>1575.0091381898974</v>
      </c>
      <c r="BI2" s="641">
        <v>9007.3578199128206</v>
      </c>
      <c r="BJ2" s="641">
        <v>737.57508703941448</v>
      </c>
      <c r="BK2" s="641">
        <v>91.668613749362279</v>
      </c>
      <c r="BL2" s="643"/>
      <c r="BM2" s="643"/>
      <c r="BN2" s="644"/>
      <c r="BO2" s="644">
        <v>253.99073254888083</v>
      </c>
      <c r="BP2" s="644">
        <v>45.009267451119172</v>
      </c>
      <c r="BQ2" s="644"/>
      <c r="BR2" s="644"/>
      <c r="BS2" s="644"/>
    </row>
    <row r="3" spans="1:71" ht="15" x14ac:dyDescent="0.25">
      <c r="A3" s="645">
        <f>VLOOKUP(C3,'[11]DfE No.'!C:E,3,FALSE)</f>
        <v>205</v>
      </c>
      <c r="B3" s="645">
        <v>124531</v>
      </c>
      <c r="C3" s="645">
        <v>9352002</v>
      </c>
      <c r="D3" s="646" t="s">
        <v>232</v>
      </c>
      <c r="E3" s="629" t="s">
        <v>40</v>
      </c>
      <c r="F3" s="647">
        <v>0</v>
      </c>
      <c r="G3" s="648">
        <v>1</v>
      </c>
      <c r="H3" s="648">
        <v>0</v>
      </c>
      <c r="I3" s="648">
        <v>0</v>
      </c>
      <c r="J3" s="648">
        <v>7</v>
      </c>
      <c r="K3" s="648">
        <v>0</v>
      </c>
      <c r="L3" s="648">
        <v>0</v>
      </c>
      <c r="M3" s="648">
        <v>0</v>
      </c>
      <c r="N3" s="648">
        <v>99</v>
      </c>
      <c r="O3" s="648">
        <v>99</v>
      </c>
      <c r="P3" s="648">
        <v>17</v>
      </c>
      <c r="Q3" s="648">
        <v>82</v>
      </c>
      <c r="R3" s="648">
        <v>0</v>
      </c>
      <c r="S3" s="648">
        <v>0</v>
      </c>
      <c r="T3" s="648">
        <v>0</v>
      </c>
      <c r="U3" s="648">
        <v>0</v>
      </c>
      <c r="V3" s="648">
        <v>0</v>
      </c>
      <c r="W3" s="648">
        <v>0</v>
      </c>
      <c r="X3" s="648">
        <v>0</v>
      </c>
      <c r="Y3" s="648">
        <v>0</v>
      </c>
      <c r="Z3" s="648">
        <v>0</v>
      </c>
      <c r="AA3" s="648">
        <v>99</v>
      </c>
      <c r="AB3" s="648">
        <v>14.142857142857142</v>
      </c>
      <c r="AC3" s="648">
        <v>20.999999999999986</v>
      </c>
      <c r="AD3" s="648">
        <v>26.536082474226802</v>
      </c>
      <c r="AE3" s="648">
        <v>0</v>
      </c>
      <c r="AF3" s="648">
        <v>0</v>
      </c>
      <c r="AG3" s="648">
        <v>97.000000000000014</v>
      </c>
      <c r="AH3" s="648">
        <v>1.9999999999999998</v>
      </c>
      <c r="AI3" s="648">
        <v>0</v>
      </c>
      <c r="AJ3" s="648">
        <v>0</v>
      </c>
      <c r="AK3" s="648">
        <v>0</v>
      </c>
      <c r="AL3" s="648">
        <v>0</v>
      </c>
      <c r="AM3" s="648">
        <v>0</v>
      </c>
      <c r="AN3" s="648">
        <v>0</v>
      </c>
      <c r="AO3" s="648">
        <v>0</v>
      </c>
      <c r="AP3" s="648">
        <v>0</v>
      </c>
      <c r="AQ3" s="648">
        <v>0</v>
      </c>
      <c r="AR3" s="648">
        <v>0</v>
      </c>
      <c r="AS3" s="648">
        <v>0</v>
      </c>
      <c r="AT3" s="648">
        <v>0</v>
      </c>
      <c r="AU3" s="648">
        <v>0</v>
      </c>
      <c r="AV3" s="648">
        <v>0</v>
      </c>
      <c r="AW3" s="648">
        <v>1.2073170731707306</v>
      </c>
      <c r="AX3" s="648">
        <v>0</v>
      </c>
      <c r="AY3" s="648">
        <v>0</v>
      </c>
      <c r="AZ3" s="648">
        <v>0</v>
      </c>
      <c r="BA3" s="648">
        <v>0</v>
      </c>
      <c r="BB3" s="648">
        <v>29.818181818181845</v>
      </c>
      <c r="BC3" s="648">
        <v>36.000000000000036</v>
      </c>
      <c r="BD3" s="648">
        <v>0</v>
      </c>
      <c r="BE3" s="648">
        <v>0</v>
      </c>
      <c r="BF3" s="648">
        <v>0</v>
      </c>
      <c r="BG3" s="648">
        <v>0</v>
      </c>
      <c r="BH3" s="648">
        <v>0</v>
      </c>
      <c r="BI3" s="648">
        <v>0</v>
      </c>
      <c r="BJ3" s="648">
        <v>5.9999999999999699E-2</v>
      </c>
      <c r="BK3" s="648">
        <v>0</v>
      </c>
      <c r="BL3" s="648">
        <v>2.75303584552239</v>
      </c>
      <c r="BM3" s="648">
        <v>0</v>
      </c>
      <c r="BN3" s="648">
        <v>1</v>
      </c>
      <c r="BO3" s="648">
        <v>1</v>
      </c>
      <c r="BP3" s="648">
        <v>0</v>
      </c>
      <c r="BQ3" s="648"/>
      <c r="BR3" s="648"/>
      <c r="BS3" s="648"/>
    </row>
    <row r="4" spans="1:71" ht="15" x14ac:dyDescent="0.25">
      <c r="A4" s="645">
        <f>VLOOKUP(C4,'[11]DfE No.'!C:E,3,FALSE)</f>
        <v>436</v>
      </c>
      <c r="B4" s="645">
        <v>124534</v>
      </c>
      <c r="C4" s="645">
        <v>9352007</v>
      </c>
      <c r="D4" s="646" t="s">
        <v>354</v>
      </c>
      <c r="E4" s="629" t="s">
        <v>40</v>
      </c>
      <c r="F4" s="647">
        <v>0</v>
      </c>
      <c r="G4" s="648">
        <v>1</v>
      </c>
      <c r="H4" s="648">
        <v>0</v>
      </c>
      <c r="I4" s="648">
        <v>0</v>
      </c>
      <c r="J4" s="648">
        <v>7</v>
      </c>
      <c r="K4" s="648">
        <v>0</v>
      </c>
      <c r="L4" s="648">
        <v>0</v>
      </c>
      <c r="M4" s="648">
        <v>0</v>
      </c>
      <c r="N4" s="648">
        <v>288</v>
      </c>
      <c r="O4" s="648">
        <v>288</v>
      </c>
      <c r="P4" s="648">
        <v>39</v>
      </c>
      <c r="Q4" s="648">
        <v>249</v>
      </c>
      <c r="R4" s="648">
        <v>0</v>
      </c>
      <c r="S4" s="648">
        <v>0</v>
      </c>
      <c r="T4" s="648">
        <v>0</v>
      </c>
      <c r="U4" s="648">
        <v>0</v>
      </c>
      <c r="V4" s="648">
        <v>0</v>
      </c>
      <c r="W4" s="648">
        <v>0</v>
      </c>
      <c r="X4" s="648">
        <v>0</v>
      </c>
      <c r="Y4" s="648">
        <v>0</v>
      </c>
      <c r="Z4" s="648">
        <v>0</v>
      </c>
      <c r="AA4" s="648">
        <v>288</v>
      </c>
      <c r="AB4" s="648">
        <v>41.142857142857146</v>
      </c>
      <c r="AC4" s="648">
        <v>27.999999999999993</v>
      </c>
      <c r="AD4" s="648">
        <v>32.450704225352112</v>
      </c>
      <c r="AE4" s="648">
        <v>0</v>
      </c>
      <c r="AF4" s="648">
        <v>0</v>
      </c>
      <c r="AG4" s="648">
        <v>285.98601398601397</v>
      </c>
      <c r="AH4" s="648">
        <v>2.0139860139860133</v>
      </c>
      <c r="AI4" s="648">
        <v>0</v>
      </c>
      <c r="AJ4" s="648">
        <v>0</v>
      </c>
      <c r="AK4" s="648">
        <v>0</v>
      </c>
      <c r="AL4" s="648">
        <v>0</v>
      </c>
      <c r="AM4" s="648">
        <v>0</v>
      </c>
      <c r="AN4" s="648">
        <v>0</v>
      </c>
      <c r="AO4" s="648">
        <v>0</v>
      </c>
      <c r="AP4" s="648">
        <v>0</v>
      </c>
      <c r="AQ4" s="648">
        <v>0</v>
      </c>
      <c r="AR4" s="648">
        <v>0</v>
      </c>
      <c r="AS4" s="648">
        <v>0</v>
      </c>
      <c r="AT4" s="648">
        <v>0</v>
      </c>
      <c r="AU4" s="648">
        <v>1.1566265060240957</v>
      </c>
      <c r="AV4" s="648">
        <v>4.6265060240963711</v>
      </c>
      <c r="AW4" s="648">
        <v>5.7831325301204926</v>
      </c>
      <c r="AX4" s="648">
        <v>0</v>
      </c>
      <c r="AY4" s="648">
        <v>0</v>
      </c>
      <c r="AZ4" s="648">
        <v>0</v>
      </c>
      <c r="BA4" s="648">
        <v>0</v>
      </c>
      <c r="BB4" s="648">
        <v>63.012244897959206</v>
      </c>
      <c r="BC4" s="648">
        <v>72.881632653061246</v>
      </c>
      <c r="BD4" s="648">
        <v>0</v>
      </c>
      <c r="BE4" s="648">
        <v>0</v>
      </c>
      <c r="BF4" s="648">
        <v>0</v>
      </c>
      <c r="BG4" s="648">
        <v>0</v>
      </c>
      <c r="BH4" s="648">
        <v>0</v>
      </c>
      <c r="BI4" s="648">
        <v>0</v>
      </c>
      <c r="BJ4" s="648">
        <v>0</v>
      </c>
      <c r="BK4" s="648">
        <v>0</v>
      </c>
      <c r="BL4" s="648">
        <v>1.3872425749244699</v>
      </c>
      <c r="BM4" s="648">
        <v>0</v>
      </c>
      <c r="BN4" s="648">
        <v>0</v>
      </c>
      <c r="BO4" s="648">
        <v>1</v>
      </c>
      <c r="BP4" s="648">
        <v>0</v>
      </c>
      <c r="BQ4" s="648"/>
      <c r="BR4" s="648"/>
      <c r="BS4" s="648"/>
    </row>
    <row r="5" spans="1:71" ht="15" x14ac:dyDescent="0.25">
      <c r="A5" s="645">
        <f>VLOOKUP(C5,'[11]DfE No.'!C:E,3,FALSE)</f>
        <v>443</v>
      </c>
      <c r="B5" s="645">
        <v>124536</v>
      </c>
      <c r="C5" s="645">
        <v>9352009</v>
      </c>
      <c r="D5" s="646" t="s">
        <v>359</v>
      </c>
      <c r="E5" s="629" t="s">
        <v>40</v>
      </c>
      <c r="F5" s="647">
        <v>0</v>
      </c>
      <c r="G5" s="648">
        <v>1</v>
      </c>
      <c r="H5" s="648">
        <v>0</v>
      </c>
      <c r="I5" s="648">
        <v>0</v>
      </c>
      <c r="J5" s="648">
        <v>7</v>
      </c>
      <c r="K5" s="648">
        <v>0</v>
      </c>
      <c r="L5" s="648">
        <v>0</v>
      </c>
      <c r="M5" s="648">
        <v>0</v>
      </c>
      <c r="N5" s="648">
        <v>293</v>
      </c>
      <c r="O5" s="648">
        <v>293</v>
      </c>
      <c r="P5" s="648">
        <v>32</v>
      </c>
      <c r="Q5" s="648">
        <v>261</v>
      </c>
      <c r="R5" s="648">
        <v>0</v>
      </c>
      <c r="S5" s="648">
        <v>0</v>
      </c>
      <c r="T5" s="648">
        <v>0</v>
      </c>
      <c r="U5" s="648">
        <v>0</v>
      </c>
      <c r="V5" s="648">
        <v>0</v>
      </c>
      <c r="W5" s="648">
        <v>0</v>
      </c>
      <c r="X5" s="648">
        <v>0</v>
      </c>
      <c r="Y5" s="648">
        <v>0</v>
      </c>
      <c r="Z5" s="648">
        <v>0</v>
      </c>
      <c r="AA5" s="648">
        <v>293</v>
      </c>
      <c r="AB5" s="648">
        <v>41.857142857142854</v>
      </c>
      <c r="AC5" s="648">
        <v>75.000000000000057</v>
      </c>
      <c r="AD5" s="648">
        <v>99.27302631578948</v>
      </c>
      <c r="AE5" s="648">
        <v>0</v>
      </c>
      <c r="AF5" s="648">
        <v>0</v>
      </c>
      <c r="AG5" s="648">
        <v>88.999999999999972</v>
      </c>
      <c r="AH5" s="648">
        <v>142.99999999999989</v>
      </c>
      <c r="AI5" s="648">
        <v>3.0000000000000142</v>
      </c>
      <c r="AJ5" s="648">
        <v>55.999999999999929</v>
      </c>
      <c r="AK5" s="648">
        <v>1.9999999999999998</v>
      </c>
      <c r="AL5" s="648">
        <v>0</v>
      </c>
      <c r="AM5" s="648">
        <v>0</v>
      </c>
      <c r="AN5" s="648">
        <v>0</v>
      </c>
      <c r="AO5" s="648">
        <v>0</v>
      </c>
      <c r="AP5" s="648">
        <v>0</v>
      </c>
      <c r="AQ5" s="648">
        <v>0</v>
      </c>
      <c r="AR5" s="648">
        <v>0</v>
      </c>
      <c r="AS5" s="648">
        <v>0</v>
      </c>
      <c r="AT5" s="648">
        <v>0</v>
      </c>
      <c r="AU5" s="648">
        <v>4.4904214559387006</v>
      </c>
      <c r="AV5" s="648">
        <v>6.7356321839080344</v>
      </c>
      <c r="AW5" s="648">
        <v>11.226053639846734</v>
      </c>
      <c r="AX5" s="648">
        <v>0</v>
      </c>
      <c r="AY5" s="648">
        <v>0</v>
      </c>
      <c r="AZ5" s="648">
        <v>0</v>
      </c>
      <c r="BA5" s="648">
        <v>0</v>
      </c>
      <c r="BB5" s="648">
        <v>83.276264591439642</v>
      </c>
      <c r="BC5" s="648">
        <v>93.486381322957143</v>
      </c>
      <c r="BD5" s="648">
        <v>0</v>
      </c>
      <c r="BE5" s="648">
        <v>0</v>
      </c>
      <c r="BF5" s="648">
        <v>0</v>
      </c>
      <c r="BG5" s="648">
        <v>0</v>
      </c>
      <c r="BH5" s="648">
        <v>0</v>
      </c>
      <c r="BI5" s="648">
        <v>0</v>
      </c>
      <c r="BJ5" s="648">
        <v>14.419999999999879</v>
      </c>
      <c r="BK5" s="648">
        <v>0</v>
      </c>
      <c r="BL5" s="648">
        <v>0.60715532243186598</v>
      </c>
      <c r="BM5" s="648">
        <v>0</v>
      </c>
      <c r="BN5" s="648">
        <v>0</v>
      </c>
      <c r="BO5" s="648">
        <v>1</v>
      </c>
      <c r="BP5" s="648">
        <v>0</v>
      </c>
      <c r="BQ5" s="648"/>
      <c r="BR5" s="648"/>
      <c r="BS5" s="648"/>
    </row>
    <row r="6" spans="1:71" ht="15" x14ac:dyDescent="0.25">
      <c r="A6" s="645">
        <f>VLOOKUP(C6,'[11]DfE No.'!C:E,3,FALSE)</f>
        <v>451</v>
      </c>
      <c r="B6" s="645">
        <v>124537</v>
      </c>
      <c r="C6" s="645">
        <v>9352011</v>
      </c>
      <c r="D6" s="646" t="s">
        <v>367</v>
      </c>
      <c r="E6" s="629" t="s">
        <v>40</v>
      </c>
      <c r="F6" s="647">
        <v>0</v>
      </c>
      <c r="G6" s="648">
        <v>1</v>
      </c>
      <c r="H6" s="648">
        <v>0</v>
      </c>
      <c r="I6" s="648">
        <v>0</v>
      </c>
      <c r="J6" s="648">
        <v>7</v>
      </c>
      <c r="K6" s="648">
        <v>0</v>
      </c>
      <c r="L6" s="648">
        <v>0</v>
      </c>
      <c r="M6" s="648">
        <v>0</v>
      </c>
      <c r="N6" s="648">
        <v>207</v>
      </c>
      <c r="O6" s="648">
        <v>207</v>
      </c>
      <c r="P6" s="648">
        <v>30</v>
      </c>
      <c r="Q6" s="648">
        <v>177</v>
      </c>
      <c r="R6" s="648">
        <v>0</v>
      </c>
      <c r="S6" s="648">
        <v>0</v>
      </c>
      <c r="T6" s="648">
        <v>0</v>
      </c>
      <c r="U6" s="648">
        <v>0</v>
      </c>
      <c r="V6" s="648">
        <v>0</v>
      </c>
      <c r="W6" s="648">
        <v>0</v>
      </c>
      <c r="X6" s="648">
        <v>0</v>
      </c>
      <c r="Y6" s="648">
        <v>0</v>
      </c>
      <c r="Z6" s="648">
        <v>0</v>
      </c>
      <c r="AA6" s="648">
        <v>207</v>
      </c>
      <c r="AB6" s="648">
        <v>29.571428571428573</v>
      </c>
      <c r="AC6" s="648">
        <v>28.000000000000043</v>
      </c>
      <c r="AD6" s="648">
        <v>34.669950738916256</v>
      </c>
      <c r="AE6" s="648">
        <v>0</v>
      </c>
      <c r="AF6" s="648">
        <v>0</v>
      </c>
      <c r="AG6" s="648">
        <v>192</v>
      </c>
      <c r="AH6" s="648">
        <v>14.000000000000002</v>
      </c>
      <c r="AI6" s="648">
        <v>1.0000000000000011</v>
      </c>
      <c r="AJ6" s="648">
        <v>0</v>
      </c>
      <c r="AK6" s="648">
        <v>0</v>
      </c>
      <c r="AL6" s="648">
        <v>0</v>
      </c>
      <c r="AM6" s="648">
        <v>0</v>
      </c>
      <c r="AN6" s="648">
        <v>0</v>
      </c>
      <c r="AO6" s="648">
        <v>0</v>
      </c>
      <c r="AP6" s="648">
        <v>0</v>
      </c>
      <c r="AQ6" s="648">
        <v>0</v>
      </c>
      <c r="AR6" s="648">
        <v>0</v>
      </c>
      <c r="AS6" s="648">
        <v>0</v>
      </c>
      <c r="AT6" s="648">
        <v>0</v>
      </c>
      <c r="AU6" s="648">
        <v>4.6779661016949206</v>
      </c>
      <c r="AV6" s="648">
        <v>5.8474576271186507</v>
      </c>
      <c r="AW6" s="648">
        <v>10.52542372881355</v>
      </c>
      <c r="AX6" s="648">
        <v>0</v>
      </c>
      <c r="AY6" s="648">
        <v>0</v>
      </c>
      <c r="AZ6" s="648">
        <v>0</v>
      </c>
      <c r="BA6" s="648">
        <v>0</v>
      </c>
      <c r="BB6" s="648">
        <v>50.571428571428619</v>
      </c>
      <c r="BC6" s="648">
        <v>59.142857142857196</v>
      </c>
      <c r="BD6" s="648">
        <v>0</v>
      </c>
      <c r="BE6" s="648">
        <v>0</v>
      </c>
      <c r="BF6" s="648">
        <v>0</v>
      </c>
      <c r="BG6" s="648">
        <v>0</v>
      </c>
      <c r="BH6" s="648">
        <v>0</v>
      </c>
      <c r="BI6" s="648">
        <v>0</v>
      </c>
      <c r="BJ6" s="648">
        <v>0</v>
      </c>
      <c r="BK6" s="648">
        <v>0</v>
      </c>
      <c r="BL6" s="648">
        <v>0.57261693767772504</v>
      </c>
      <c r="BM6" s="648">
        <v>0</v>
      </c>
      <c r="BN6" s="648">
        <v>0</v>
      </c>
      <c r="BO6" s="648">
        <v>1</v>
      </c>
      <c r="BP6" s="648">
        <v>0</v>
      </c>
      <c r="BQ6" s="648"/>
      <c r="BR6" s="648"/>
      <c r="BS6" s="648"/>
    </row>
    <row r="7" spans="1:71" ht="15" x14ac:dyDescent="0.25">
      <c r="A7" s="645">
        <f>VLOOKUP(C7,'[11]DfE No.'!C:E,3,FALSE)</f>
        <v>460</v>
      </c>
      <c r="B7" s="645">
        <v>124538</v>
      </c>
      <c r="C7" s="645">
        <v>9352012</v>
      </c>
      <c r="D7" s="646" t="s">
        <v>373</v>
      </c>
      <c r="E7" s="629" t="s">
        <v>40</v>
      </c>
      <c r="F7" s="647">
        <v>0</v>
      </c>
      <c r="G7" s="648">
        <v>1</v>
      </c>
      <c r="H7" s="648">
        <v>0</v>
      </c>
      <c r="I7" s="648">
        <v>0</v>
      </c>
      <c r="J7" s="648">
        <v>7</v>
      </c>
      <c r="K7" s="648">
        <v>0</v>
      </c>
      <c r="L7" s="648">
        <v>0</v>
      </c>
      <c r="M7" s="648">
        <v>0</v>
      </c>
      <c r="N7" s="648">
        <v>76</v>
      </c>
      <c r="O7" s="648">
        <v>76</v>
      </c>
      <c r="P7" s="648">
        <v>10</v>
      </c>
      <c r="Q7" s="648">
        <v>66</v>
      </c>
      <c r="R7" s="648">
        <v>0</v>
      </c>
      <c r="S7" s="648">
        <v>0</v>
      </c>
      <c r="T7" s="648">
        <v>0</v>
      </c>
      <c r="U7" s="648">
        <v>0</v>
      </c>
      <c r="V7" s="648">
        <v>0</v>
      </c>
      <c r="W7" s="648">
        <v>0</v>
      </c>
      <c r="X7" s="648">
        <v>0</v>
      </c>
      <c r="Y7" s="648">
        <v>0</v>
      </c>
      <c r="Z7" s="648">
        <v>0</v>
      </c>
      <c r="AA7" s="648">
        <v>76</v>
      </c>
      <c r="AB7" s="648">
        <v>10.857142857142858</v>
      </c>
      <c r="AC7" s="648">
        <v>9.9999999999999947</v>
      </c>
      <c r="AD7" s="648">
        <v>10.857142857142856</v>
      </c>
      <c r="AE7" s="648">
        <v>0</v>
      </c>
      <c r="AF7" s="648">
        <v>0</v>
      </c>
      <c r="AG7" s="648">
        <v>72.000000000000028</v>
      </c>
      <c r="AH7" s="648">
        <v>3.9999999999999982</v>
      </c>
      <c r="AI7" s="648">
        <v>0</v>
      </c>
      <c r="AJ7" s="648">
        <v>0</v>
      </c>
      <c r="AK7" s="648">
        <v>0</v>
      </c>
      <c r="AL7" s="648">
        <v>0</v>
      </c>
      <c r="AM7" s="648">
        <v>0</v>
      </c>
      <c r="AN7" s="648">
        <v>0</v>
      </c>
      <c r="AO7" s="648">
        <v>0</v>
      </c>
      <c r="AP7" s="648">
        <v>0</v>
      </c>
      <c r="AQ7" s="648">
        <v>0</v>
      </c>
      <c r="AR7" s="648">
        <v>0</v>
      </c>
      <c r="AS7" s="648">
        <v>0</v>
      </c>
      <c r="AT7" s="648">
        <v>0</v>
      </c>
      <c r="AU7" s="648">
        <v>0</v>
      </c>
      <c r="AV7" s="648">
        <v>0</v>
      </c>
      <c r="AW7" s="648">
        <v>0</v>
      </c>
      <c r="AX7" s="648">
        <v>0</v>
      </c>
      <c r="AY7" s="648">
        <v>0</v>
      </c>
      <c r="AZ7" s="648">
        <v>0</v>
      </c>
      <c r="BA7" s="648">
        <v>0</v>
      </c>
      <c r="BB7" s="648">
        <v>18.857142857142875</v>
      </c>
      <c r="BC7" s="648">
        <v>21.714285714285733</v>
      </c>
      <c r="BD7" s="648">
        <v>0</v>
      </c>
      <c r="BE7" s="648">
        <v>0</v>
      </c>
      <c r="BF7" s="648">
        <v>0</v>
      </c>
      <c r="BG7" s="648">
        <v>0</v>
      </c>
      <c r="BH7" s="648">
        <v>0</v>
      </c>
      <c r="BI7" s="648">
        <v>0</v>
      </c>
      <c r="BJ7" s="648">
        <v>0.43999999999999778</v>
      </c>
      <c r="BK7" s="648">
        <v>0</v>
      </c>
      <c r="BL7" s="648">
        <v>2.29169601012658</v>
      </c>
      <c r="BM7" s="648">
        <v>0</v>
      </c>
      <c r="BN7" s="648">
        <v>1</v>
      </c>
      <c r="BO7" s="648">
        <v>1</v>
      </c>
      <c r="BP7" s="648">
        <v>0</v>
      </c>
      <c r="BQ7" s="648"/>
      <c r="BR7" s="648"/>
      <c r="BS7" s="648"/>
    </row>
    <row r="8" spans="1:71" ht="15" x14ac:dyDescent="0.25">
      <c r="A8" s="645">
        <f>VLOOKUP(C8,'[11]DfE No.'!C:E,3,FALSE)</f>
        <v>466</v>
      </c>
      <c r="B8" s="645">
        <v>124539</v>
      </c>
      <c r="C8" s="645">
        <v>9352013</v>
      </c>
      <c r="D8" s="646" t="s">
        <v>377</v>
      </c>
      <c r="E8" s="629" t="s">
        <v>40</v>
      </c>
      <c r="F8" s="647">
        <v>0</v>
      </c>
      <c r="G8" s="648">
        <v>1</v>
      </c>
      <c r="H8" s="648">
        <v>0</v>
      </c>
      <c r="I8" s="648">
        <v>0</v>
      </c>
      <c r="J8" s="648">
        <v>7</v>
      </c>
      <c r="K8" s="648">
        <v>0</v>
      </c>
      <c r="L8" s="648">
        <v>0</v>
      </c>
      <c r="M8" s="648">
        <v>0</v>
      </c>
      <c r="N8" s="648">
        <v>287</v>
      </c>
      <c r="O8" s="648">
        <v>287</v>
      </c>
      <c r="P8" s="648">
        <v>42</v>
      </c>
      <c r="Q8" s="648">
        <v>245</v>
      </c>
      <c r="R8" s="648">
        <v>0</v>
      </c>
      <c r="S8" s="648">
        <v>0</v>
      </c>
      <c r="T8" s="648">
        <v>0</v>
      </c>
      <c r="U8" s="648">
        <v>0</v>
      </c>
      <c r="V8" s="648">
        <v>0</v>
      </c>
      <c r="W8" s="648">
        <v>0</v>
      </c>
      <c r="X8" s="648">
        <v>0</v>
      </c>
      <c r="Y8" s="648">
        <v>0</v>
      </c>
      <c r="Z8" s="648">
        <v>0</v>
      </c>
      <c r="AA8" s="648">
        <v>287</v>
      </c>
      <c r="AB8" s="648">
        <v>41</v>
      </c>
      <c r="AC8" s="648">
        <v>31.000000000000007</v>
      </c>
      <c r="AD8" s="648">
        <v>59</v>
      </c>
      <c r="AE8" s="648">
        <v>0</v>
      </c>
      <c r="AF8" s="648">
        <v>0</v>
      </c>
      <c r="AG8" s="648">
        <v>284.99300699300699</v>
      </c>
      <c r="AH8" s="648">
        <v>1.0034965034965044</v>
      </c>
      <c r="AI8" s="648">
        <v>0</v>
      </c>
      <c r="AJ8" s="648">
        <v>1.0034965034965044</v>
      </c>
      <c r="AK8" s="648">
        <v>0</v>
      </c>
      <c r="AL8" s="648">
        <v>0</v>
      </c>
      <c r="AM8" s="648">
        <v>0</v>
      </c>
      <c r="AN8" s="648">
        <v>0</v>
      </c>
      <c r="AO8" s="648">
        <v>0</v>
      </c>
      <c r="AP8" s="648">
        <v>0</v>
      </c>
      <c r="AQ8" s="648">
        <v>0</v>
      </c>
      <c r="AR8" s="648">
        <v>0</v>
      </c>
      <c r="AS8" s="648">
        <v>0</v>
      </c>
      <c r="AT8" s="648">
        <v>0</v>
      </c>
      <c r="AU8" s="648">
        <v>1.1714285714285699</v>
      </c>
      <c r="AV8" s="648">
        <v>3.5142857142857222</v>
      </c>
      <c r="AW8" s="648">
        <v>5.8571428571428505</v>
      </c>
      <c r="AX8" s="648">
        <v>0</v>
      </c>
      <c r="AY8" s="648">
        <v>0</v>
      </c>
      <c r="AZ8" s="648">
        <v>0</v>
      </c>
      <c r="BA8" s="648">
        <v>1</v>
      </c>
      <c r="BB8" s="648">
        <v>82.352941176470694</v>
      </c>
      <c r="BC8" s="648">
        <v>96.470588235294244</v>
      </c>
      <c r="BD8" s="648">
        <v>0</v>
      </c>
      <c r="BE8" s="648">
        <v>0</v>
      </c>
      <c r="BF8" s="648">
        <v>0</v>
      </c>
      <c r="BG8" s="648">
        <v>0</v>
      </c>
      <c r="BH8" s="648">
        <v>0</v>
      </c>
      <c r="BI8" s="648">
        <v>0</v>
      </c>
      <c r="BJ8" s="648">
        <v>0</v>
      </c>
      <c r="BK8" s="648">
        <v>0</v>
      </c>
      <c r="BL8" s="648">
        <v>3.1375486218961601</v>
      </c>
      <c r="BM8" s="648">
        <v>0</v>
      </c>
      <c r="BN8" s="648">
        <v>0</v>
      </c>
      <c r="BO8" s="648">
        <v>1</v>
      </c>
      <c r="BP8" s="648">
        <v>0</v>
      </c>
      <c r="BQ8" s="648"/>
      <c r="BR8" s="648"/>
      <c r="BS8" s="648"/>
    </row>
    <row r="9" spans="1:71" ht="15" x14ac:dyDescent="0.25">
      <c r="A9" s="645">
        <f>VLOOKUP(C9,'[11]DfE No.'!C:E,3,FALSE)</f>
        <v>467</v>
      </c>
      <c r="B9" s="645">
        <v>124540</v>
      </c>
      <c r="C9" s="645">
        <v>9352015</v>
      </c>
      <c r="D9" s="646" t="s">
        <v>378</v>
      </c>
      <c r="E9" s="629" t="s">
        <v>40</v>
      </c>
      <c r="F9" s="647">
        <v>0</v>
      </c>
      <c r="G9" s="648">
        <v>1</v>
      </c>
      <c r="H9" s="648">
        <v>0</v>
      </c>
      <c r="I9" s="648">
        <v>0</v>
      </c>
      <c r="J9" s="648">
        <v>7</v>
      </c>
      <c r="K9" s="648">
        <v>0</v>
      </c>
      <c r="L9" s="648">
        <v>0</v>
      </c>
      <c r="M9" s="648">
        <v>0</v>
      </c>
      <c r="N9" s="648">
        <v>109</v>
      </c>
      <c r="O9" s="648">
        <v>109</v>
      </c>
      <c r="P9" s="648">
        <v>15</v>
      </c>
      <c r="Q9" s="648">
        <v>94</v>
      </c>
      <c r="R9" s="648">
        <v>0</v>
      </c>
      <c r="S9" s="648">
        <v>0</v>
      </c>
      <c r="T9" s="648">
        <v>0</v>
      </c>
      <c r="U9" s="648">
        <v>0</v>
      </c>
      <c r="V9" s="648">
        <v>0</v>
      </c>
      <c r="W9" s="648">
        <v>0</v>
      </c>
      <c r="X9" s="648">
        <v>0</v>
      </c>
      <c r="Y9" s="648">
        <v>0</v>
      </c>
      <c r="Z9" s="648">
        <v>0</v>
      </c>
      <c r="AA9" s="648">
        <v>109</v>
      </c>
      <c r="AB9" s="648">
        <v>15.571428571428571</v>
      </c>
      <c r="AC9" s="648">
        <v>11.00000000000005</v>
      </c>
      <c r="AD9" s="648">
        <v>11.00000000000005</v>
      </c>
      <c r="AE9" s="648">
        <v>0</v>
      </c>
      <c r="AF9" s="648">
        <v>0</v>
      </c>
      <c r="AG9" s="648">
        <v>107</v>
      </c>
      <c r="AH9" s="648">
        <v>0</v>
      </c>
      <c r="AI9" s="648">
        <v>0</v>
      </c>
      <c r="AJ9" s="648">
        <v>1.9999999999999989</v>
      </c>
      <c r="AK9" s="648">
        <v>0</v>
      </c>
      <c r="AL9" s="648">
        <v>0</v>
      </c>
      <c r="AM9" s="648">
        <v>0</v>
      </c>
      <c r="AN9" s="648">
        <v>0</v>
      </c>
      <c r="AO9" s="648">
        <v>0</v>
      </c>
      <c r="AP9" s="648">
        <v>0</v>
      </c>
      <c r="AQ9" s="648">
        <v>0</v>
      </c>
      <c r="AR9" s="648">
        <v>0</v>
      </c>
      <c r="AS9" s="648">
        <v>0</v>
      </c>
      <c r="AT9" s="648">
        <v>0</v>
      </c>
      <c r="AU9" s="648">
        <v>2.319148936170218</v>
      </c>
      <c r="AV9" s="648">
        <v>3.4787234042553221</v>
      </c>
      <c r="AW9" s="648">
        <v>3.4787234042553221</v>
      </c>
      <c r="AX9" s="648">
        <v>0</v>
      </c>
      <c r="AY9" s="648">
        <v>0</v>
      </c>
      <c r="AZ9" s="648">
        <v>0</v>
      </c>
      <c r="BA9" s="648">
        <v>0</v>
      </c>
      <c r="BB9" s="648">
        <v>19.626373626373645</v>
      </c>
      <c r="BC9" s="648">
        <v>22.75824175824178</v>
      </c>
      <c r="BD9" s="648">
        <v>0</v>
      </c>
      <c r="BE9" s="648">
        <v>0</v>
      </c>
      <c r="BF9" s="648">
        <v>0</v>
      </c>
      <c r="BG9" s="648">
        <v>0</v>
      </c>
      <c r="BH9" s="648">
        <v>0</v>
      </c>
      <c r="BI9" s="648">
        <v>0</v>
      </c>
      <c r="BJ9" s="648">
        <v>0.45999999999999608</v>
      </c>
      <c r="BK9" s="648">
        <v>0</v>
      </c>
      <c r="BL9" s="648">
        <v>2.92078079705882</v>
      </c>
      <c r="BM9" s="648">
        <v>0</v>
      </c>
      <c r="BN9" s="648">
        <v>1</v>
      </c>
      <c r="BO9" s="648">
        <v>1</v>
      </c>
      <c r="BP9" s="648">
        <v>0</v>
      </c>
      <c r="BQ9" s="648"/>
      <c r="BR9" s="648"/>
      <c r="BS9" s="648"/>
    </row>
    <row r="10" spans="1:71" ht="15" x14ac:dyDescent="0.25">
      <c r="A10" s="645">
        <f>VLOOKUP(C10,'[11]DfE No.'!C:E,3,FALSE)</f>
        <v>508</v>
      </c>
      <c r="B10" s="645">
        <v>140623</v>
      </c>
      <c r="C10" s="645">
        <v>9352016</v>
      </c>
      <c r="D10" s="646" t="s">
        <v>658</v>
      </c>
      <c r="E10" s="629" t="s">
        <v>40</v>
      </c>
      <c r="F10" s="647">
        <v>0</v>
      </c>
      <c r="G10" s="648">
        <v>1</v>
      </c>
      <c r="H10" s="648">
        <v>0</v>
      </c>
      <c r="I10" s="648">
        <v>0</v>
      </c>
      <c r="J10" s="648">
        <v>6</v>
      </c>
      <c r="K10" s="648">
        <v>0</v>
      </c>
      <c r="L10" s="648">
        <v>0</v>
      </c>
      <c r="M10" s="648">
        <v>0</v>
      </c>
      <c r="N10" s="648">
        <v>160.25</v>
      </c>
      <c r="O10" s="648">
        <v>160.25</v>
      </c>
      <c r="P10" s="648">
        <v>43.25</v>
      </c>
      <c r="Q10" s="648">
        <v>117</v>
      </c>
      <c r="R10" s="648">
        <v>0</v>
      </c>
      <c r="S10" s="648">
        <v>0</v>
      </c>
      <c r="T10" s="648">
        <v>0</v>
      </c>
      <c r="U10" s="648">
        <v>0</v>
      </c>
      <c r="V10" s="648">
        <v>0</v>
      </c>
      <c r="W10" s="648">
        <v>0</v>
      </c>
      <c r="X10" s="648">
        <v>0</v>
      </c>
      <c r="Y10" s="648">
        <v>0</v>
      </c>
      <c r="Z10" s="648">
        <v>0</v>
      </c>
      <c r="AA10" s="648">
        <v>160.25</v>
      </c>
      <c r="AB10" s="648">
        <v>26.708333333333332</v>
      </c>
      <c r="AC10" s="648">
        <v>14.350746268656708</v>
      </c>
      <c r="AD10" s="648">
        <v>19.289351851851851</v>
      </c>
      <c r="AE10" s="648">
        <v>0</v>
      </c>
      <c r="AF10" s="648">
        <v>0</v>
      </c>
      <c r="AG10" s="648">
        <v>124.37313432835826</v>
      </c>
      <c r="AH10" s="648">
        <v>2.3917910447761259</v>
      </c>
      <c r="AI10" s="648">
        <v>3.5876865671641736</v>
      </c>
      <c r="AJ10" s="648">
        <v>29.897388059701413</v>
      </c>
      <c r="AK10" s="648">
        <v>0</v>
      </c>
      <c r="AL10" s="648">
        <v>0</v>
      </c>
      <c r="AM10" s="648">
        <v>0</v>
      </c>
      <c r="AN10" s="648">
        <v>0</v>
      </c>
      <c r="AO10" s="648">
        <v>0</v>
      </c>
      <c r="AP10" s="648">
        <v>0</v>
      </c>
      <c r="AQ10" s="648">
        <v>0</v>
      </c>
      <c r="AR10" s="648">
        <v>0</v>
      </c>
      <c r="AS10" s="648">
        <v>0</v>
      </c>
      <c r="AT10" s="648">
        <v>0</v>
      </c>
      <c r="AU10" s="648">
        <v>2.7393162393162402</v>
      </c>
      <c r="AV10" s="648">
        <v>2.7393162393162402</v>
      </c>
      <c r="AW10" s="648">
        <v>5.4786324786324805</v>
      </c>
      <c r="AX10" s="648">
        <v>0</v>
      </c>
      <c r="AY10" s="648">
        <v>0</v>
      </c>
      <c r="AZ10" s="648">
        <v>0</v>
      </c>
      <c r="BA10" s="648">
        <v>0</v>
      </c>
      <c r="BB10" s="648">
        <v>20.892857142857192</v>
      </c>
      <c r="BC10" s="648">
        <v>28.616071428571495</v>
      </c>
      <c r="BD10" s="648">
        <v>0</v>
      </c>
      <c r="BE10" s="648">
        <v>0</v>
      </c>
      <c r="BF10" s="648">
        <v>0</v>
      </c>
      <c r="BG10" s="648">
        <v>0</v>
      </c>
      <c r="BH10" s="648">
        <v>0</v>
      </c>
      <c r="BI10" s="648">
        <v>0</v>
      </c>
      <c r="BJ10" s="648">
        <v>2.3439552238805987</v>
      </c>
      <c r="BK10" s="648">
        <v>0</v>
      </c>
      <c r="BL10" s="648">
        <v>0.45725425675675702</v>
      </c>
      <c r="BM10" s="648">
        <v>0</v>
      </c>
      <c r="BN10" s="648">
        <v>0</v>
      </c>
      <c r="BO10" s="648">
        <v>1</v>
      </c>
      <c r="BP10" s="648">
        <v>0</v>
      </c>
      <c r="BQ10" s="648"/>
      <c r="BR10" s="648"/>
      <c r="BS10" s="648"/>
    </row>
    <row r="11" spans="1:71" ht="15" x14ac:dyDescent="0.25">
      <c r="A11" s="645">
        <f>VLOOKUP(C11,'[11]DfE No.'!C:E,3,FALSE)</f>
        <v>479</v>
      </c>
      <c r="B11" s="645">
        <v>124543</v>
      </c>
      <c r="C11" s="645">
        <v>9352020</v>
      </c>
      <c r="D11" s="646" t="s">
        <v>387</v>
      </c>
      <c r="E11" s="629" t="s">
        <v>40</v>
      </c>
      <c r="F11" s="647">
        <v>0</v>
      </c>
      <c r="G11" s="648">
        <v>1</v>
      </c>
      <c r="H11" s="648">
        <v>0</v>
      </c>
      <c r="I11" s="648">
        <v>0</v>
      </c>
      <c r="J11" s="648">
        <v>7</v>
      </c>
      <c r="K11" s="648">
        <v>0</v>
      </c>
      <c r="L11" s="648">
        <v>0</v>
      </c>
      <c r="M11" s="648">
        <v>0</v>
      </c>
      <c r="N11" s="648">
        <v>206</v>
      </c>
      <c r="O11" s="648">
        <v>206</v>
      </c>
      <c r="P11" s="648">
        <v>22</v>
      </c>
      <c r="Q11" s="648">
        <v>184</v>
      </c>
      <c r="R11" s="648">
        <v>0</v>
      </c>
      <c r="S11" s="648">
        <v>0</v>
      </c>
      <c r="T11" s="648">
        <v>0</v>
      </c>
      <c r="U11" s="648">
        <v>0</v>
      </c>
      <c r="V11" s="648">
        <v>0</v>
      </c>
      <c r="W11" s="648">
        <v>0</v>
      </c>
      <c r="X11" s="648">
        <v>0</v>
      </c>
      <c r="Y11" s="648">
        <v>0</v>
      </c>
      <c r="Z11" s="648">
        <v>0</v>
      </c>
      <c r="AA11" s="648">
        <v>206</v>
      </c>
      <c r="AB11" s="648">
        <v>29.428571428571427</v>
      </c>
      <c r="AC11" s="648">
        <v>6.9999999999999911</v>
      </c>
      <c r="AD11" s="648">
        <v>8.1584158415841586</v>
      </c>
      <c r="AE11" s="648">
        <v>0</v>
      </c>
      <c r="AF11" s="648">
        <v>0</v>
      </c>
      <c r="AG11" s="648">
        <v>201.00000000000003</v>
      </c>
      <c r="AH11" s="648">
        <v>2</v>
      </c>
      <c r="AI11" s="648">
        <v>0.999999999999999</v>
      </c>
      <c r="AJ11" s="648">
        <v>0</v>
      </c>
      <c r="AK11" s="648">
        <v>0</v>
      </c>
      <c r="AL11" s="648">
        <v>2</v>
      </c>
      <c r="AM11" s="648">
        <v>0</v>
      </c>
      <c r="AN11" s="648">
        <v>0</v>
      </c>
      <c r="AO11" s="648">
        <v>0</v>
      </c>
      <c r="AP11" s="648">
        <v>0</v>
      </c>
      <c r="AQ11" s="648">
        <v>0</v>
      </c>
      <c r="AR11" s="648">
        <v>0</v>
      </c>
      <c r="AS11" s="648">
        <v>0</v>
      </c>
      <c r="AT11" s="648">
        <v>0</v>
      </c>
      <c r="AU11" s="648">
        <v>0</v>
      </c>
      <c r="AV11" s="648">
        <v>1.119565217391304</v>
      </c>
      <c r="AW11" s="648">
        <v>2.239130434782608</v>
      </c>
      <c r="AX11" s="648">
        <v>0</v>
      </c>
      <c r="AY11" s="648">
        <v>0</v>
      </c>
      <c r="AZ11" s="648">
        <v>0</v>
      </c>
      <c r="BA11" s="648">
        <v>0</v>
      </c>
      <c r="BB11" s="648">
        <v>49.617977528089959</v>
      </c>
      <c r="BC11" s="648">
        <v>55.550561797752884</v>
      </c>
      <c r="BD11" s="648">
        <v>0</v>
      </c>
      <c r="BE11" s="648">
        <v>0</v>
      </c>
      <c r="BF11" s="648">
        <v>0</v>
      </c>
      <c r="BG11" s="648">
        <v>0</v>
      </c>
      <c r="BH11" s="648">
        <v>0</v>
      </c>
      <c r="BI11" s="648">
        <v>0</v>
      </c>
      <c r="BJ11" s="648">
        <v>0</v>
      </c>
      <c r="BK11" s="648">
        <v>0</v>
      </c>
      <c r="BL11" s="648">
        <v>1.83736055658915</v>
      </c>
      <c r="BM11" s="648">
        <v>0</v>
      </c>
      <c r="BN11" s="648">
        <v>0</v>
      </c>
      <c r="BO11" s="648">
        <v>1</v>
      </c>
      <c r="BP11" s="648">
        <v>0</v>
      </c>
      <c r="BQ11" s="648"/>
      <c r="BR11" s="648"/>
      <c r="BS11" s="648"/>
    </row>
    <row r="12" spans="1:71" ht="15" x14ac:dyDescent="0.25">
      <c r="A12" s="645">
        <f>VLOOKUP(C12,'[11]DfE No.'!C:E,3,FALSE)</f>
        <v>482</v>
      </c>
      <c r="B12" s="645">
        <v>124544</v>
      </c>
      <c r="C12" s="645">
        <v>9352021</v>
      </c>
      <c r="D12" s="646" t="s">
        <v>390</v>
      </c>
      <c r="E12" s="629" t="s">
        <v>40</v>
      </c>
      <c r="F12" s="647">
        <v>0</v>
      </c>
      <c r="G12" s="648">
        <v>1</v>
      </c>
      <c r="H12" s="648">
        <v>0</v>
      </c>
      <c r="I12" s="648">
        <v>0</v>
      </c>
      <c r="J12" s="648">
        <v>7</v>
      </c>
      <c r="K12" s="648">
        <v>0</v>
      </c>
      <c r="L12" s="648">
        <v>0</v>
      </c>
      <c r="M12" s="648">
        <v>0</v>
      </c>
      <c r="N12" s="648">
        <v>210</v>
      </c>
      <c r="O12" s="648">
        <v>210</v>
      </c>
      <c r="P12" s="648">
        <v>30</v>
      </c>
      <c r="Q12" s="648">
        <v>180</v>
      </c>
      <c r="R12" s="648">
        <v>0</v>
      </c>
      <c r="S12" s="648">
        <v>0</v>
      </c>
      <c r="T12" s="648">
        <v>0</v>
      </c>
      <c r="U12" s="648">
        <v>0</v>
      </c>
      <c r="V12" s="648">
        <v>0</v>
      </c>
      <c r="W12" s="648">
        <v>0</v>
      </c>
      <c r="X12" s="648">
        <v>0</v>
      </c>
      <c r="Y12" s="648">
        <v>0</v>
      </c>
      <c r="Z12" s="648">
        <v>0</v>
      </c>
      <c r="AA12" s="648">
        <v>210</v>
      </c>
      <c r="AB12" s="648">
        <v>30</v>
      </c>
      <c r="AC12" s="648">
        <v>16</v>
      </c>
      <c r="AD12" s="648">
        <v>22.318840579710145</v>
      </c>
      <c r="AE12" s="648">
        <v>0</v>
      </c>
      <c r="AF12" s="648">
        <v>0</v>
      </c>
      <c r="AG12" s="648">
        <v>206</v>
      </c>
      <c r="AH12" s="648">
        <v>3.9999999999999902</v>
      </c>
      <c r="AI12" s="648">
        <v>0</v>
      </c>
      <c r="AJ12" s="648">
        <v>0</v>
      </c>
      <c r="AK12" s="648">
        <v>0</v>
      </c>
      <c r="AL12" s="648">
        <v>0</v>
      </c>
      <c r="AM12" s="648">
        <v>0</v>
      </c>
      <c r="AN12" s="648">
        <v>0</v>
      </c>
      <c r="AO12" s="648">
        <v>0</v>
      </c>
      <c r="AP12" s="648">
        <v>0</v>
      </c>
      <c r="AQ12" s="648">
        <v>0</v>
      </c>
      <c r="AR12" s="648">
        <v>0</v>
      </c>
      <c r="AS12" s="648">
        <v>0</v>
      </c>
      <c r="AT12" s="648">
        <v>0</v>
      </c>
      <c r="AU12" s="648">
        <v>2.3333333333333308</v>
      </c>
      <c r="AV12" s="648">
        <v>4.6666666666666616</v>
      </c>
      <c r="AW12" s="648">
        <v>5.8333333333333384</v>
      </c>
      <c r="AX12" s="648">
        <v>0</v>
      </c>
      <c r="AY12" s="648">
        <v>0</v>
      </c>
      <c r="AZ12" s="648">
        <v>0</v>
      </c>
      <c r="BA12" s="648">
        <v>0</v>
      </c>
      <c r="BB12" s="648">
        <v>42.711864406779604</v>
      </c>
      <c r="BC12" s="648">
        <v>49.830508474576206</v>
      </c>
      <c r="BD12" s="648">
        <v>0</v>
      </c>
      <c r="BE12" s="648">
        <v>0</v>
      </c>
      <c r="BF12" s="648">
        <v>0</v>
      </c>
      <c r="BG12" s="648">
        <v>0</v>
      </c>
      <c r="BH12" s="648">
        <v>0</v>
      </c>
      <c r="BI12" s="648">
        <v>0</v>
      </c>
      <c r="BJ12" s="648">
        <v>0</v>
      </c>
      <c r="BK12" s="648">
        <v>0</v>
      </c>
      <c r="BL12" s="648">
        <v>1.12369057653061</v>
      </c>
      <c r="BM12" s="648">
        <v>0</v>
      </c>
      <c r="BN12" s="648">
        <v>0</v>
      </c>
      <c r="BO12" s="648">
        <v>1</v>
      </c>
      <c r="BP12" s="648">
        <v>0</v>
      </c>
      <c r="BQ12" s="648"/>
      <c r="BR12" s="648"/>
      <c r="BS12" s="648"/>
    </row>
    <row r="13" spans="1:71" ht="15" x14ac:dyDescent="0.25">
      <c r="A13" s="645">
        <f>VLOOKUP(C13,'[11]DfE No.'!C:E,3,FALSE)</f>
        <v>499</v>
      </c>
      <c r="B13" s="645">
        <v>124547</v>
      </c>
      <c r="C13" s="645">
        <v>9352026</v>
      </c>
      <c r="D13" s="646" t="s">
        <v>401</v>
      </c>
      <c r="E13" s="629" t="s">
        <v>40</v>
      </c>
      <c r="F13" s="647">
        <v>0</v>
      </c>
      <c r="G13" s="648">
        <v>1</v>
      </c>
      <c r="H13" s="648">
        <v>0</v>
      </c>
      <c r="I13" s="648">
        <v>0</v>
      </c>
      <c r="J13" s="648">
        <v>7</v>
      </c>
      <c r="K13" s="648">
        <v>0</v>
      </c>
      <c r="L13" s="648">
        <v>0</v>
      </c>
      <c r="M13" s="648">
        <v>0</v>
      </c>
      <c r="N13" s="648">
        <v>199</v>
      </c>
      <c r="O13" s="648">
        <v>199</v>
      </c>
      <c r="P13" s="648">
        <v>28</v>
      </c>
      <c r="Q13" s="648">
        <v>171</v>
      </c>
      <c r="R13" s="648">
        <v>0</v>
      </c>
      <c r="S13" s="648">
        <v>0</v>
      </c>
      <c r="T13" s="648">
        <v>0</v>
      </c>
      <c r="U13" s="648">
        <v>0</v>
      </c>
      <c r="V13" s="648">
        <v>0</v>
      </c>
      <c r="W13" s="648">
        <v>0</v>
      </c>
      <c r="X13" s="648">
        <v>0</v>
      </c>
      <c r="Y13" s="648">
        <v>0</v>
      </c>
      <c r="Z13" s="648">
        <v>0</v>
      </c>
      <c r="AA13" s="648">
        <v>199</v>
      </c>
      <c r="AB13" s="648">
        <v>28.428571428571427</v>
      </c>
      <c r="AC13" s="648">
        <v>10.999999999999993</v>
      </c>
      <c r="AD13" s="648">
        <v>23.352040816326532</v>
      </c>
      <c r="AE13" s="648">
        <v>0</v>
      </c>
      <c r="AF13" s="648">
        <v>0</v>
      </c>
      <c r="AG13" s="648">
        <v>199</v>
      </c>
      <c r="AH13" s="648">
        <v>0</v>
      </c>
      <c r="AI13" s="648">
        <v>0</v>
      </c>
      <c r="AJ13" s="648">
        <v>0</v>
      </c>
      <c r="AK13" s="648">
        <v>0</v>
      </c>
      <c r="AL13" s="648">
        <v>0</v>
      </c>
      <c r="AM13" s="648">
        <v>0</v>
      </c>
      <c r="AN13" s="648">
        <v>0</v>
      </c>
      <c r="AO13" s="648">
        <v>0</v>
      </c>
      <c r="AP13" s="648">
        <v>0</v>
      </c>
      <c r="AQ13" s="648">
        <v>0</v>
      </c>
      <c r="AR13" s="648">
        <v>0</v>
      </c>
      <c r="AS13" s="648">
        <v>0</v>
      </c>
      <c r="AT13" s="648">
        <v>0</v>
      </c>
      <c r="AU13" s="648">
        <v>0</v>
      </c>
      <c r="AV13" s="648">
        <v>0</v>
      </c>
      <c r="AW13" s="648">
        <v>0</v>
      </c>
      <c r="AX13" s="648">
        <v>0</v>
      </c>
      <c r="AY13" s="648">
        <v>0</v>
      </c>
      <c r="AZ13" s="648">
        <v>0</v>
      </c>
      <c r="BA13" s="648">
        <v>3.0459183673469385</v>
      </c>
      <c r="BB13" s="648">
        <v>49.445783132530096</v>
      </c>
      <c r="BC13" s="648">
        <v>57.542168674698772</v>
      </c>
      <c r="BD13" s="648">
        <v>0</v>
      </c>
      <c r="BE13" s="648">
        <v>0</v>
      </c>
      <c r="BF13" s="648">
        <v>0</v>
      </c>
      <c r="BG13" s="648">
        <v>0</v>
      </c>
      <c r="BH13" s="648">
        <v>0</v>
      </c>
      <c r="BI13" s="648">
        <v>0</v>
      </c>
      <c r="BJ13" s="648">
        <v>5.9999999999991643E-2</v>
      </c>
      <c r="BK13" s="648">
        <v>0</v>
      </c>
      <c r="BL13" s="648">
        <v>1.6229182347639499</v>
      </c>
      <c r="BM13" s="648">
        <v>0</v>
      </c>
      <c r="BN13" s="648">
        <v>0</v>
      </c>
      <c r="BO13" s="648">
        <v>1</v>
      </c>
      <c r="BP13" s="648">
        <v>0</v>
      </c>
      <c r="BQ13" s="648"/>
      <c r="BR13" s="648"/>
      <c r="BS13" s="648"/>
    </row>
    <row r="14" spans="1:71" ht="15" x14ac:dyDescent="0.25">
      <c r="A14" s="645">
        <f>VLOOKUP(C14,'[11]DfE No.'!C:E,3,FALSE)</f>
        <v>415</v>
      </c>
      <c r="B14" s="645">
        <v>124550</v>
      </c>
      <c r="C14" s="645">
        <v>9352032</v>
      </c>
      <c r="D14" s="646" t="s">
        <v>339</v>
      </c>
      <c r="E14" s="629" t="s">
        <v>40</v>
      </c>
      <c r="F14" s="647">
        <v>0</v>
      </c>
      <c r="G14" s="648">
        <v>1</v>
      </c>
      <c r="H14" s="648">
        <v>0</v>
      </c>
      <c r="I14" s="648">
        <v>0</v>
      </c>
      <c r="J14" s="648">
        <v>7</v>
      </c>
      <c r="K14" s="648">
        <v>0</v>
      </c>
      <c r="L14" s="648">
        <v>0</v>
      </c>
      <c r="M14" s="648">
        <v>0</v>
      </c>
      <c r="N14" s="648">
        <v>368</v>
      </c>
      <c r="O14" s="648">
        <v>368</v>
      </c>
      <c r="P14" s="648">
        <v>46</v>
      </c>
      <c r="Q14" s="648">
        <v>322</v>
      </c>
      <c r="R14" s="648">
        <v>0</v>
      </c>
      <c r="S14" s="648">
        <v>0</v>
      </c>
      <c r="T14" s="648">
        <v>0</v>
      </c>
      <c r="U14" s="648">
        <v>0</v>
      </c>
      <c r="V14" s="648">
        <v>0</v>
      </c>
      <c r="W14" s="648">
        <v>0</v>
      </c>
      <c r="X14" s="648">
        <v>0</v>
      </c>
      <c r="Y14" s="648">
        <v>0</v>
      </c>
      <c r="Z14" s="648">
        <v>0</v>
      </c>
      <c r="AA14" s="648">
        <v>368</v>
      </c>
      <c r="AB14" s="648">
        <v>52.571428571428569</v>
      </c>
      <c r="AC14" s="648">
        <v>43.000000000000178</v>
      </c>
      <c r="AD14" s="648">
        <v>59.160762942779286</v>
      </c>
      <c r="AE14" s="648">
        <v>0</v>
      </c>
      <c r="AF14" s="648">
        <v>0</v>
      </c>
      <c r="AG14" s="648">
        <v>307.99999999999983</v>
      </c>
      <c r="AH14" s="648">
        <v>47.000000000000064</v>
      </c>
      <c r="AI14" s="648">
        <v>0</v>
      </c>
      <c r="AJ14" s="648">
        <v>12.999999999999986</v>
      </c>
      <c r="AK14" s="648">
        <v>0</v>
      </c>
      <c r="AL14" s="648">
        <v>0</v>
      </c>
      <c r="AM14" s="648">
        <v>0</v>
      </c>
      <c r="AN14" s="648">
        <v>0</v>
      </c>
      <c r="AO14" s="648">
        <v>0</v>
      </c>
      <c r="AP14" s="648">
        <v>0</v>
      </c>
      <c r="AQ14" s="648">
        <v>0</v>
      </c>
      <c r="AR14" s="648">
        <v>0</v>
      </c>
      <c r="AS14" s="648">
        <v>0</v>
      </c>
      <c r="AT14" s="648">
        <v>0</v>
      </c>
      <c r="AU14" s="648">
        <v>4.6000000000000005</v>
      </c>
      <c r="AV14" s="648">
        <v>12.65</v>
      </c>
      <c r="AW14" s="648">
        <v>21.849999999999998</v>
      </c>
      <c r="AX14" s="648">
        <v>0</v>
      </c>
      <c r="AY14" s="648">
        <v>0</v>
      </c>
      <c r="AZ14" s="648">
        <v>0</v>
      </c>
      <c r="BA14" s="648">
        <v>0</v>
      </c>
      <c r="BB14" s="648">
        <v>89.063829787234027</v>
      </c>
      <c r="BC14" s="648">
        <v>101.78723404255318</v>
      </c>
      <c r="BD14" s="648">
        <v>0</v>
      </c>
      <c r="BE14" s="648">
        <v>0</v>
      </c>
      <c r="BF14" s="648">
        <v>0</v>
      </c>
      <c r="BG14" s="648">
        <v>0</v>
      </c>
      <c r="BH14" s="648">
        <v>0</v>
      </c>
      <c r="BI14" s="648">
        <v>0</v>
      </c>
      <c r="BJ14" s="648">
        <v>4.9199999999999982</v>
      </c>
      <c r="BK14" s="648">
        <v>0</v>
      </c>
      <c r="BL14" s="648">
        <v>0.51680439620253205</v>
      </c>
      <c r="BM14" s="648">
        <v>0</v>
      </c>
      <c r="BN14" s="648">
        <v>0</v>
      </c>
      <c r="BO14" s="648">
        <v>1</v>
      </c>
      <c r="BP14" s="648">
        <v>0</v>
      </c>
      <c r="BQ14" s="648"/>
      <c r="BR14" s="648"/>
      <c r="BS14" s="648"/>
    </row>
    <row r="15" spans="1:71" ht="15" x14ac:dyDescent="0.25">
      <c r="A15" s="645">
        <f>VLOOKUP(C15,'[11]DfE No.'!C:E,3,FALSE)</f>
        <v>424</v>
      </c>
      <c r="B15" s="645">
        <v>124552</v>
      </c>
      <c r="C15" s="645">
        <v>9352034</v>
      </c>
      <c r="D15" s="646" t="s">
        <v>1834</v>
      </c>
      <c r="E15" s="629" t="s">
        <v>40</v>
      </c>
      <c r="F15" s="647">
        <v>0</v>
      </c>
      <c r="G15" s="648">
        <v>1</v>
      </c>
      <c r="H15" s="648">
        <v>0</v>
      </c>
      <c r="I15" s="648">
        <v>0</v>
      </c>
      <c r="J15" s="648">
        <v>7</v>
      </c>
      <c r="K15" s="648">
        <v>0</v>
      </c>
      <c r="L15" s="648">
        <v>0</v>
      </c>
      <c r="M15" s="648">
        <v>0</v>
      </c>
      <c r="N15" s="648">
        <v>328</v>
      </c>
      <c r="O15" s="648">
        <v>328</v>
      </c>
      <c r="P15" s="648">
        <v>50</v>
      </c>
      <c r="Q15" s="648">
        <v>278</v>
      </c>
      <c r="R15" s="648">
        <v>0</v>
      </c>
      <c r="S15" s="648">
        <v>0</v>
      </c>
      <c r="T15" s="648">
        <v>0</v>
      </c>
      <c r="U15" s="648">
        <v>0</v>
      </c>
      <c r="V15" s="648">
        <v>0</v>
      </c>
      <c r="W15" s="648">
        <v>0</v>
      </c>
      <c r="X15" s="648">
        <v>0</v>
      </c>
      <c r="Y15" s="648">
        <v>0</v>
      </c>
      <c r="Z15" s="648">
        <v>0</v>
      </c>
      <c r="AA15" s="648">
        <v>328</v>
      </c>
      <c r="AB15" s="648">
        <v>46.857142857142854</v>
      </c>
      <c r="AC15" s="648">
        <v>75.000000000000043</v>
      </c>
      <c r="AD15" s="648">
        <v>91.720364741641333</v>
      </c>
      <c r="AE15" s="648">
        <v>0</v>
      </c>
      <c r="AF15" s="648">
        <v>0</v>
      </c>
      <c r="AG15" s="648">
        <v>201.99999999999989</v>
      </c>
      <c r="AH15" s="648">
        <v>118.00000000000013</v>
      </c>
      <c r="AI15" s="648">
        <v>0</v>
      </c>
      <c r="AJ15" s="648">
        <v>7.999999999999992</v>
      </c>
      <c r="AK15" s="648">
        <v>0</v>
      </c>
      <c r="AL15" s="648">
        <v>0</v>
      </c>
      <c r="AM15" s="648">
        <v>0</v>
      </c>
      <c r="AN15" s="648">
        <v>0</v>
      </c>
      <c r="AO15" s="648">
        <v>0</v>
      </c>
      <c r="AP15" s="648">
        <v>0</v>
      </c>
      <c r="AQ15" s="648">
        <v>0</v>
      </c>
      <c r="AR15" s="648">
        <v>0</v>
      </c>
      <c r="AS15" s="648">
        <v>0</v>
      </c>
      <c r="AT15" s="648">
        <v>0</v>
      </c>
      <c r="AU15" s="648">
        <v>8.2589928057553905</v>
      </c>
      <c r="AV15" s="648">
        <v>10.618705035971237</v>
      </c>
      <c r="AW15" s="648">
        <v>14.15827338129497</v>
      </c>
      <c r="AX15" s="648">
        <v>0</v>
      </c>
      <c r="AY15" s="648">
        <v>0</v>
      </c>
      <c r="AZ15" s="648">
        <v>0</v>
      </c>
      <c r="BA15" s="648">
        <v>0</v>
      </c>
      <c r="BB15" s="648">
        <v>89.91078066914487</v>
      </c>
      <c r="BC15" s="648">
        <v>106.08178438661697</v>
      </c>
      <c r="BD15" s="648">
        <v>0</v>
      </c>
      <c r="BE15" s="648">
        <v>0</v>
      </c>
      <c r="BF15" s="648">
        <v>0</v>
      </c>
      <c r="BG15" s="648">
        <v>0</v>
      </c>
      <c r="BH15" s="648">
        <v>0</v>
      </c>
      <c r="BI15" s="648">
        <v>0</v>
      </c>
      <c r="BJ15" s="648">
        <v>11.319999999999997</v>
      </c>
      <c r="BK15" s="648">
        <v>0</v>
      </c>
      <c r="BL15" s="648">
        <v>0.62938420085653102</v>
      </c>
      <c r="BM15" s="648">
        <v>0</v>
      </c>
      <c r="BN15" s="648">
        <v>0</v>
      </c>
      <c r="BO15" s="648">
        <v>1</v>
      </c>
      <c r="BP15" s="648">
        <v>0</v>
      </c>
      <c r="BQ15" s="648">
        <v>12</v>
      </c>
      <c r="BR15" s="648"/>
      <c r="BS15" s="648"/>
    </row>
    <row r="16" spans="1:71" ht="15" x14ac:dyDescent="0.25">
      <c r="A16" s="645">
        <f>VLOOKUP(C16,'[11]DfE No.'!C:E,3,FALSE)</f>
        <v>422</v>
      </c>
      <c r="B16" s="645">
        <v>124553</v>
      </c>
      <c r="C16" s="645">
        <v>9352035</v>
      </c>
      <c r="D16" s="646" t="s">
        <v>1188</v>
      </c>
      <c r="E16" s="629" t="s">
        <v>40</v>
      </c>
      <c r="F16" s="647">
        <v>0</v>
      </c>
      <c r="G16" s="648">
        <v>1</v>
      </c>
      <c r="H16" s="648">
        <v>0</v>
      </c>
      <c r="I16" s="648">
        <v>0</v>
      </c>
      <c r="J16" s="648">
        <v>7</v>
      </c>
      <c r="K16" s="648">
        <v>0</v>
      </c>
      <c r="L16" s="648">
        <v>0</v>
      </c>
      <c r="M16" s="648">
        <v>0</v>
      </c>
      <c r="N16" s="648">
        <v>175</v>
      </c>
      <c r="O16" s="648">
        <v>175</v>
      </c>
      <c r="P16" s="648">
        <v>30</v>
      </c>
      <c r="Q16" s="648">
        <v>145</v>
      </c>
      <c r="R16" s="648">
        <v>0</v>
      </c>
      <c r="S16" s="648">
        <v>0</v>
      </c>
      <c r="T16" s="648">
        <v>0</v>
      </c>
      <c r="U16" s="648">
        <v>0</v>
      </c>
      <c r="V16" s="648">
        <v>0</v>
      </c>
      <c r="W16" s="648">
        <v>0</v>
      </c>
      <c r="X16" s="648">
        <v>0</v>
      </c>
      <c r="Y16" s="648">
        <v>0</v>
      </c>
      <c r="Z16" s="648">
        <v>0</v>
      </c>
      <c r="AA16" s="648">
        <v>175</v>
      </c>
      <c r="AB16" s="648">
        <v>25</v>
      </c>
      <c r="AC16" s="648">
        <v>19.99999999999995</v>
      </c>
      <c r="AD16" s="648">
        <v>23.265895953757223</v>
      </c>
      <c r="AE16" s="648">
        <v>0</v>
      </c>
      <c r="AF16" s="648">
        <v>0</v>
      </c>
      <c r="AG16" s="648">
        <v>129.74137931034488</v>
      </c>
      <c r="AH16" s="648">
        <v>36.206896551724149</v>
      </c>
      <c r="AI16" s="648">
        <v>0</v>
      </c>
      <c r="AJ16" s="648">
        <v>9.0517241379310374</v>
      </c>
      <c r="AK16" s="648">
        <v>0</v>
      </c>
      <c r="AL16" s="648">
        <v>0</v>
      </c>
      <c r="AM16" s="648">
        <v>0</v>
      </c>
      <c r="AN16" s="648">
        <v>0</v>
      </c>
      <c r="AO16" s="648">
        <v>0</v>
      </c>
      <c r="AP16" s="648">
        <v>0</v>
      </c>
      <c r="AQ16" s="648">
        <v>0</v>
      </c>
      <c r="AR16" s="648">
        <v>0</v>
      </c>
      <c r="AS16" s="648">
        <v>0</v>
      </c>
      <c r="AT16" s="648">
        <v>0</v>
      </c>
      <c r="AU16" s="648">
        <v>6.0344827586206984</v>
      </c>
      <c r="AV16" s="648">
        <v>8.4482758620689626</v>
      </c>
      <c r="AW16" s="648">
        <v>10.862068965517246</v>
      </c>
      <c r="AX16" s="648">
        <v>0</v>
      </c>
      <c r="AY16" s="648">
        <v>0</v>
      </c>
      <c r="AZ16" s="648">
        <v>0</v>
      </c>
      <c r="BA16" s="648">
        <v>1.0115606936416184</v>
      </c>
      <c r="BB16" s="648">
        <v>41.573426573426616</v>
      </c>
      <c r="BC16" s="648">
        <v>50.174825174825223</v>
      </c>
      <c r="BD16" s="648">
        <v>0</v>
      </c>
      <c r="BE16" s="648">
        <v>0</v>
      </c>
      <c r="BF16" s="648">
        <v>0</v>
      </c>
      <c r="BG16" s="648">
        <v>0</v>
      </c>
      <c r="BH16" s="648">
        <v>0</v>
      </c>
      <c r="BI16" s="648">
        <v>0</v>
      </c>
      <c r="BJ16" s="648">
        <v>0</v>
      </c>
      <c r="BK16" s="648">
        <v>0</v>
      </c>
      <c r="BL16" s="648">
        <v>0.73179628165680499</v>
      </c>
      <c r="BM16" s="648">
        <v>0</v>
      </c>
      <c r="BN16" s="648">
        <v>0</v>
      </c>
      <c r="BO16" s="648">
        <v>1</v>
      </c>
      <c r="BP16" s="648">
        <v>0</v>
      </c>
      <c r="BQ16" s="648"/>
      <c r="BR16" s="648"/>
      <c r="BS16" s="648"/>
    </row>
    <row r="17" spans="1:71" ht="15" x14ac:dyDescent="0.25">
      <c r="A17" s="645">
        <f>VLOOKUP(C17,'[11]DfE No.'!C:E,3,FALSE)</f>
        <v>239</v>
      </c>
      <c r="B17" s="645">
        <v>124559</v>
      </c>
      <c r="C17" s="645">
        <v>9352042</v>
      </c>
      <c r="D17" s="646" t="s">
        <v>252</v>
      </c>
      <c r="E17" s="629" t="s">
        <v>40</v>
      </c>
      <c r="F17" s="647">
        <v>0</v>
      </c>
      <c r="G17" s="648">
        <v>1</v>
      </c>
      <c r="H17" s="648">
        <v>0</v>
      </c>
      <c r="I17" s="648">
        <v>0</v>
      </c>
      <c r="J17" s="648">
        <v>7</v>
      </c>
      <c r="K17" s="648">
        <v>0</v>
      </c>
      <c r="L17" s="648">
        <v>0</v>
      </c>
      <c r="M17" s="648">
        <v>0</v>
      </c>
      <c r="N17" s="648">
        <v>497</v>
      </c>
      <c r="O17" s="648">
        <v>497</v>
      </c>
      <c r="P17" s="648">
        <v>64</v>
      </c>
      <c r="Q17" s="648">
        <v>433</v>
      </c>
      <c r="R17" s="648">
        <v>0</v>
      </c>
      <c r="S17" s="648">
        <v>0</v>
      </c>
      <c r="T17" s="648">
        <v>0</v>
      </c>
      <c r="U17" s="648">
        <v>0</v>
      </c>
      <c r="V17" s="648">
        <v>0</v>
      </c>
      <c r="W17" s="648">
        <v>0</v>
      </c>
      <c r="X17" s="648">
        <v>0</v>
      </c>
      <c r="Y17" s="648">
        <v>0</v>
      </c>
      <c r="Z17" s="648">
        <v>0</v>
      </c>
      <c r="AA17" s="648">
        <v>497</v>
      </c>
      <c r="AB17" s="648">
        <v>71</v>
      </c>
      <c r="AC17" s="648">
        <v>63.000000000000149</v>
      </c>
      <c r="AD17" s="648">
        <v>80.099029126213594</v>
      </c>
      <c r="AE17" s="648">
        <v>0</v>
      </c>
      <c r="AF17" s="648">
        <v>0</v>
      </c>
      <c r="AG17" s="648">
        <v>384.77419354838719</v>
      </c>
      <c r="AH17" s="648">
        <v>110.22177419354834</v>
      </c>
      <c r="AI17" s="648">
        <v>1.0020161290322558</v>
      </c>
      <c r="AJ17" s="648">
        <v>1.0020161290322558</v>
      </c>
      <c r="AK17" s="648">
        <v>0</v>
      </c>
      <c r="AL17" s="648">
        <v>0</v>
      </c>
      <c r="AM17" s="648">
        <v>0</v>
      </c>
      <c r="AN17" s="648">
        <v>0</v>
      </c>
      <c r="AO17" s="648">
        <v>0</v>
      </c>
      <c r="AP17" s="648">
        <v>0</v>
      </c>
      <c r="AQ17" s="648">
        <v>0</v>
      </c>
      <c r="AR17" s="648">
        <v>0</v>
      </c>
      <c r="AS17" s="648">
        <v>0</v>
      </c>
      <c r="AT17" s="648">
        <v>0</v>
      </c>
      <c r="AU17" s="648">
        <v>3.443418013856812</v>
      </c>
      <c r="AV17" s="648">
        <v>8.0346420323325614</v>
      </c>
      <c r="AW17" s="648">
        <v>12.625866050808311</v>
      </c>
      <c r="AX17" s="648">
        <v>0</v>
      </c>
      <c r="AY17" s="648">
        <v>0</v>
      </c>
      <c r="AZ17" s="648">
        <v>0</v>
      </c>
      <c r="BA17" s="648">
        <v>0</v>
      </c>
      <c r="BB17" s="648">
        <v>96.10981308411219</v>
      </c>
      <c r="BC17" s="648">
        <v>110.3154205607477</v>
      </c>
      <c r="BD17" s="648">
        <v>0</v>
      </c>
      <c r="BE17" s="648">
        <v>0</v>
      </c>
      <c r="BF17" s="648">
        <v>0</v>
      </c>
      <c r="BG17" s="648">
        <v>0</v>
      </c>
      <c r="BH17" s="648">
        <v>0</v>
      </c>
      <c r="BI17" s="648">
        <v>0</v>
      </c>
      <c r="BJ17" s="648">
        <v>0</v>
      </c>
      <c r="BK17" s="648">
        <v>0</v>
      </c>
      <c r="BL17" s="648">
        <v>0.69323741262626304</v>
      </c>
      <c r="BM17" s="648">
        <v>0</v>
      </c>
      <c r="BN17" s="648">
        <v>0</v>
      </c>
      <c r="BO17" s="648">
        <v>1</v>
      </c>
      <c r="BP17" s="648">
        <v>0</v>
      </c>
      <c r="BQ17" s="648"/>
      <c r="BR17" s="648"/>
      <c r="BS17" s="648"/>
    </row>
    <row r="18" spans="1:71" ht="15" x14ac:dyDescent="0.25">
      <c r="A18" s="645">
        <f>VLOOKUP(C18,'[11]DfE No.'!C:E,3,FALSE)</f>
        <v>416</v>
      </c>
      <c r="B18" s="645">
        <v>124561</v>
      </c>
      <c r="C18" s="645">
        <v>9352045</v>
      </c>
      <c r="D18" s="646" t="s">
        <v>340</v>
      </c>
      <c r="E18" s="629" t="s">
        <v>40</v>
      </c>
      <c r="F18" s="647">
        <v>0</v>
      </c>
      <c r="G18" s="648">
        <v>1</v>
      </c>
      <c r="H18" s="648">
        <v>0</v>
      </c>
      <c r="I18" s="648">
        <v>0</v>
      </c>
      <c r="J18" s="648">
        <v>7</v>
      </c>
      <c r="K18" s="648">
        <v>0</v>
      </c>
      <c r="L18" s="648">
        <v>0</v>
      </c>
      <c r="M18" s="648">
        <v>0</v>
      </c>
      <c r="N18" s="648">
        <v>281</v>
      </c>
      <c r="O18" s="648">
        <v>281</v>
      </c>
      <c r="P18" s="648">
        <v>25</v>
      </c>
      <c r="Q18" s="648">
        <v>256</v>
      </c>
      <c r="R18" s="648">
        <v>0</v>
      </c>
      <c r="S18" s="648">
        <v>0</v>
      </c>
      <c r="T18" s="648">
        <v>0</v>
      </c>
      <c r="U18" s="648">
        <v>0</v>
      </c>
      <c r="V18" s="648">
        <v>0</v>
      </c>
      <c r="W18" s="648">
        <v>0</v>
      </c>
      <c r="X18" s="648">
        <v>0</v>
      </c>
      <c r="Y18" s="648">
        <v>0</v>
      </c>
      <c r="Z18" s="648">
        <v>0</v>
      </c>
      <c r="AA18" s="648">
        <v>281</v>
      </c>
      <c r="AB18" s="648">
        <v>40.142857142857146</v>
      </c>
      <c r="AC18" s="648">
        <v>30.000000000000021</v>
      </c>
      <c r="AD18" s="648">
        <v>35.851724137931036</v>
      </c>
      <c r="AE18" s="648">
        <v>0</v>
      </c>
      <c r="AF18" s="648">
        <v>0</v>
      </c>
      <c r="AG18" s="648">
        <v>261.00000000000011</v>
      </c>
      <c r="AH18" s="648">
        <v>14</v>
      </c>
      <c r="AI18" s="648">
        <v>0.99999999999999878</v>
      </c>
      <c r="AJ18" s="648">
        <v>4.0000000000000115</v>
      </c>
      <c r="AK18" s="648">
        <v>0.99999999999999878</v>
      </c>
      <c r="AL18" s="648">
        <v>0</v>
      </c>
      <c r="AM18" s="648">
        <v>0</v>
      </c>
      <c r="AN18" s="648">
        <v>0</v>
      </c>
      <c r="AO18" s="648">
        <v>0</v>
      </c>
      <c r="AP18" s="648">
        <v>0</v>
      </c>
      <c r="AQ18" s="648">
        <v>0</v>
      </c>
      <c r="AR18" s="648">
        <v>0</v>
      </c>
      <c r="AS18" s="648">
        <v>0</v>
      </c>
      <c r="AT18" s="648">
        <v>0</v>
      </c>
      <c r="AU18" s="648">
        <v>1.09765625</v>
      </c>
      <c r="AV18" s="648">
        <v>4.390625</v>
      </c>
      <c r="AW18" s="648">
        <v>10.9765625</v>
      </c>
      <c r="AX18" s="648">
        <v>0</v>
      </c>
      <c r="AY18" s="648">
        <v>0</v>
      </c>
      <c r="AZ18" s="648">
        <v>0</v>
      </c>
      <c r="BA18" s="648">
        <v>0</v>
      </c>
      <c r="BB18" s="648">
        <v>73.587044534413053</v>
      </c>
      <c r="BC18" s="648">
        <v>80.773279352226822</v>
      </c>
      <c r="BD18" s="648">
        <v>0</v>
      </c>
      <c r="BE18" s="648">
        <v>0</v>
      </c>
      <c r="BF18" s="648">
        <v>0</v>
      </c>
      <c r="BG18" s="648">
        <v>0</v>
      </c>
      <c r="BH18" s="648">
        <v>0</v>
      </c>
      <c r="BI18" s="648">
        <v>0</v>
      </c>
      <c r="BJ18" s="648">
        <v>8.1399999999999988</v>
      </c>
      <c r="BK18" s="648">
        <v>0</v>
      </c>
      <c r="BL18" s="648">
        <v>0.7987088</v>
      </c>
      <c r="BM18" s="648">
        <v>0</v>
      </c>
      <c r="BN18" s="648">
        <v>0</v>
      </c>
      <c r="BO18" s="648">
        <v>1</v>
      </c>
      <c r="BP18" s="648">
        <v>0</v>
      </c>
      <c r="BQ18" s="648"/>
      <c r="BR18" s="648"/>
      <c r="BS18" s="648"/>
    </row>
    <row r="19" spans="1:71" ht="15" x14ac:dyDescent="0.25">
      <c r="A19" s="645">
        <f>VLOOKUP(C19,'[11]DfE No.'!C:E,3,FALSE)</f>
        <v>486</v>
      </c>
      <c r="B19" s="645">
        <v>124565</v>
      </c>
      <c r="C19" s="645">
        <v>9352055</v>
      </c>
      <c r="D19" s="646" t="s">
        <v>393</v>
      </c>
      <c r="E19" s="629" t="s">
        <v>40</v>
      </c>
      <c r="F19" s="647">
        <v>0</v>
      </c>
      <c r="G19" s="648">
        <v>1</v>
      </c>
      <c r="H19" s="648">
        <v>0</v>
      </c>
      <c r="I19" s="648">
        <v>0</v>
      </c>
      <c r="J19" s="648">
        <v>7</v>
      </c>
      <c r="K19" s="648">
        <v>0</v>
      </c>
      <c r="L19" s="648">
        <v>0</v>
      </c>
      <c r="M19" s="648">
        <v>0</v>
      </c>
      <c r="N19" s="648">
        <v>196</v>
      </c>
      <c r="O19" s="648">
        <v>196</v>
      </c>
      <c r="P19" s="648">
        <v>28</v>
      </c>
      <c r="Q19" s="648">
        <v>168</v>
      </c>
      <c r="R19" s="648">
        <v>0</v>
      </c>
      <c r="S19" s="648">
        <v>0</v>
      </c>
      <c r="T19" s="648">
        <v>0</v>
      </c>
      <c r="U19" s="648">
        <v>0</v>
      </c>
      <c r="V19" s="648">
        <v>0</v>
      </c>
      <c r="W19" s="648">
        <v>0</v>
      </c>
      <c r="X19" s="648">
        <v>0</v>
      </c>
      <c r="Y19" s="648">
        <v>0</v>
      </c>
      <c r="Z19" s="648">
        <v>0</v>
      </c>
      <c r="AA19" s="648">
        <v>196</v>
      </c>
      <c r="AB19" s="648">
        <v>28</v>
      </c>
      <c r="AC19" s="648">
        <v>19.000000000000004</v>
      </c>
      <c r="AD19" s="648">
        <v>29</v>
      </c>
      <c r="AE19" s="648">
        <v>0</v>
      </c>
      <c r="AF19" s="648">
        <v>0</v>
      </c>
      <c r="AG19" s="648">
        <v>175.99999999999994</v>
      </c>
      <c r="AH19" s="648">
        <v>20.000000000000078</v>
      </c>
      <c r="AI19" s="648">
        <v>0</v>
      </c>
      <c r="AJ19" s="648">
        <v>0</v>
      </c>
      <c r="AK19" s="648">
        <v>0</v>
      </c>
      <c r="AL19" s="648">
        <v>0</v>
      </c>
      <c r="AM19" s="648">
        <v>0</v>
      </c>
      <c r="AN19" s="648">
        <v>0</v>
      </c>
      <c r="AO19" s="648">
        <v>0</v>
      </c>
      <c r="AP19" s="648">
        <v>0</v>
      </c>
      <c r="AQ19" s="648">
        <v>0</v>
      </c>
      <c r="AR19" s="648">
        <v>0</v>
      </c>
      <c r="AS19" s="648">
        <v>0</v>
      </c>
      <c r="AT19" s="648">
        <v>0</v>
      </c>
      <c r="AU19" s="648">
        <v>5.8333333333333401</v>
      </c>
      <c r="AV19" s="648">
        <v>9.3333333333333304</v>
      </c>
      <c r="AW19" s="648">
        <v>12.833333333333337</v>
      </c>
      <c r="AX19" s="648">
        <v>0</v>
      </c>
      <c r="AY19" s="648">
        <v>0</v>
      </c>
      <c r="AZ19" s="648">
        <v>0</v>
      </c>
      <c r="BA19" s="648">
        <v>0</v>
      </c>
      <c r="BB19" s="648">
        <v>43.872611464968216</v>
      </c>
      <c r="BC19" s="648">
        <v>51.184713375796257</v>
      </c>
      <c r="BD19" s="648">
        <v>0</v>
      </c>
      <c r="BE19" s="648">
        <v>0</v>
      </c>
      <c r="BF19" s="648">
        <v>0</v>
      </c>
      <c r="BG19" s="648">
        <v>0</v>
      </c>
      <c r="BH19" s="648">
        <v>0</v>
      </c>
      <c r="BI19" s="648">
        <v>0</v>
      </c>
      <c r="BJ19" s="648">
        <v>0</v>
      </c>
      <c r="BK19" s="648">
        <v>0</v>
      </c>
      <c r="BL19" s="648">
        <v>0.390644135483871</v>
      </c>
      <c r="BM19" s="648">
        <v>0</v>
      </c>
      <c r="BN19" s="648">
        <v>0</v>
      </c>
      <c r="BO19" s="648">
        <v>1</v>
      </c>
      <c r="BP19" s="648">
        <v>0</v>
      </c>
      <c r="BQ19" s="648"/>
      <c r="BR19" s="648"/>
      <c r="BS19" s="648"/>
    </row>
    <row r="20" spans="1:71" ht="15" x14ac:dyDescent="0.25">
      <c r="A20" s="645">
        <f>VLOOKUP(C20,'[11]DfE No.'!C:E,3,FALSE)</f>
        <v>211</v>
      </c>
      <c r="B20" s="645">
        <v>124572</v>
      </c>
      <c r="C20" s="645">
        <v>9352066</v>
      </c>
      <c r="D20" s="646" t="s">
        <v>235</v>
      </c>
      <c r="E20" s="629" t="s">
        <v>40</v>
      </c>
      <c r="F20" s="647">
        <v>0</v>
      </c>
      <c r="G20" s="648">
        <v>1</v>
      </c>
      <c r="H20" s="648">
        <v>0</v>
      </c>
      <c r="I20" s="648">
        <v>0</v>
      </c>
      <c r="J20" s="648">
        <v>7</v>
      </c>
      <c r="K20" s="648">
        <v>0</v>
      </c>
      <c r="L20" s="648">
        <v>0</v>
      </c>
      <c r="M20" s="648">
        <v>0</v>
      </c>
      <c r="N20" s="648">
        <v>97</v>
      </c>
      <c r="O20" s="648">
        <v>97</v>
      </c>
      <c r="P20" s="648">
        <v>15</v>
      </c>
      <c r="Q20" s="648">
        <v>82</v>
      </c>
      <c r="R20" s="648">
        <v>0</v>
      </c>
      <c r="S20" s="648">
        <v>0</v>
      </c>
      <c r="T20" s="648">
        <v>0</v>
      </c>
      <c r="U20" s="648">
        <v>0</v>
      </c>
      <c r="V20" s="648">
        <v>0</v>
      </c>
      <c r="W20" s="648">
        <v>0</v>
      </c>
      <c r="X20" s="648">
        <v>0</v>
      </c>
      <c r="Y20" s="648">
        <v>0</v>
      </c>
      <c r="Z20" s="648">
        <v>0</v>
      </c>
      <c r="AA20" s="648">
        <v>97</v>
      </c>
      <c r="AB20" s="648">
        <v>13.857142857142858</v>
      </c>
      <c r="AC20" s="648">
        <v>10.999999999999991</v>
      </c>
      <c r="AD20" s="648">
        <v>10.999999999999991</v>
      </c>
      <c r="AE20" s="648">
        <v>0</v>
      </c>
      <c r="AF20" s="648">
        <v>0</v>
      </c>
      <c r="AG20" s="648">
        <v>82.999999999999957</v>
      </c>
      <c r="AH20" s="648">
        <v>1.0000000000000036</v>
      </c>
      <c r="AI20" s="648">
        <v>6.9999999999999956</v>
      </c>
      <c r="AJ20" s="648">
        <v>1.9999999999999973</v>
      </c>
      <c r="AK20" s="648">
        <v>4.0000000000000044</v>
      </c>
      <c r="AL20" s="648">
        <v>0</v>
      </c>
      <c r="AM20" s="648">
        <v>0</v>
      </c>
      <c r="AN20" s="648">
        <v>0</v>
      </c>
      <c r="AO20" s="648">
        <v>0</v>
      </c>
      <c r="AP20" s="648">
        <v>0</v>
      </c>
      <c r="AQ20" s="648">
        <v>0</v>
      </c>
      <c r="AR20" s="648">
        <v>0</v>
      </c>
      <c r="AS20" s="648">
        <v>0</v>
      </c>
      <c r="AT20" s="648">
        <v>0</v>
      </c>
      <c r="AU20" s="648">
        <v>0</v>
      </c>
      <c r="AV20" s="648">
        <v>0</v>
      </c>
      <c r="AW20" s="648">
        <v>0</v>
      </c>
      <c r="AX20" s="648">
        <v>0</v>
      </c>
      <c r="AY20" s="648">
        <v>0</v>
      </c>
      <c r="AZ20" s="648">
        <v>0</v>
      </c>
      <c r="BA20" s="648">
        <v>0</v>
      </c>
      <c r="BB20" s="648">
        <v>16.607594936708839</v>
      </c>
      <c r="BC20" s="648">
        <v>19.645569620253141</v>
      </c>
      <c r="BD20" s="648">
        <v>0</v>
      </c>
      <c r="BE20" s="648">
        <v>0</v>
      </c>
      <c r="BF20" s="648">
        <v>0</v>
      </c>
      <c r="BG20" s="648">
        <v>0</v>
      </c>
      <c r="BH20" s="648">
        <v>0</v>
      </c>
      <c r="BI20" s="648">
        <v>0</v>
      </c>
      <c r="BJ20" s="648">
        <v>1.1799999999999955</v>
      </c>
      <c r="BK20" s="648">
        <v>0</v>
      </c>
      <c r="BL20" s="648">
        <v>1.7182028025641001</v>
      </c>
      <c r="BM20" s="648">
        <v>0</v>
      </c>
      <c r="BN20" s="648">
        <v>0</v>
      </c>
      <c r="BO20" s="648">
        <v>1</v>
      </c>
      <c r="BP20" s="648">
        <v>0</v>
      </c>
      <c r="BQ20" s="648"/>
      <c r="BR20" s="648"/>
      <c r="BS20" s="648"/>
    </row>
    <row r="21" spans="1:71" ht="15" x14ac:dyDescent="0.25">
      <c r="A21" s="645">
        <f>VLOOKUP(C21,'[11]DfE No.'!C:E,3,FALSE)</f>
        <v>19</v>
      </c>
      <c r="B21" s="645">
        <v>124574</v>
      </c>
      <c r="C21" s="645">
        <v>9352068</v>
      </c>
      <c r="D21" s="646" t="s">
        <v>120</v>
      </c>
      <c r="E21" s="629" t="s">
        <v>40</v>
      </c>
      <c r="F21" s="647">
        <v>0</v>
      </c>
      <c r="G21" s="648">
        <v>1</v>
      </c>
      <c r="H21" s="648">
        <v>0</v>
      </c>
      <c r="I21" s="648">
        <v>0</v>
      </c>
      <c r="J21" s="648">
        <v>7</v>
      </c>
      <c r="K21" s="648">
        <v>0</v>
      </c>
      <c r="L21" s="648">
        <v>0</v>
      </c>
      <c r="M21" s="648">
        <v>0</v>
      </c>
      <c r="N21" s="648">
        <v>418</v>
      </c>
      <c r="O21" s="648">
        <v>418</v>
      </c>
      <c r="P21" s="648">
        <v>60</v>
      </c>
      <c r="Q21" s="648">
        <v>358</v>
      </c>
      <c r="R21" s="648">
        <v>0</v>
      </c>
      <c r="S21" s="648">
        <v>0</v>
      </c>
      <c r="T21" s="648">
        <v>0</v>
      </c>
      <c r="U21" s="648">
        <v>0</v>
      </c>
      <c r="V21" s="648">
        <v>0</v>
      </c>
      <c r="W21" s="648">
        <v>0</v>
      </c>
      <c r="X21" s="648">
        <v>0</v>
      </c>
      <c r="Y21" s="648">
        <v>0</v>
      </c>
      <c r="Z21" s="648">
        <v>0</v>
      </c>
      <c r="AA21" s="648">
        <v>418</v>
      </c>
      <c r="AB21" s="648">
        <v>59.714285714285715</v>
      </c>
      <c r="AC21" s="648">
        <v>53.000000000000099</v>
      </c>
      <c r="AD21" s="648">
        <v>73.048543689320397</v>
      </c>
      <c r="AE21" s="648">
        <v>0</v>
      </c>
      <c r="AF21" s="648">
        <v>0</v>
      </c>
      <c r="AG21" s="648">
        <v>262.00000000000011</v>
      </c>
      <c r="AH21" s="648">
        <v>99.000000000000043</v>
      </c>
      <c r="AI21" s="648">
        <v>9</v>
      </c>
      <c r="AJ21" s="648">
        <v>42.999999999999922</v>
      </c>
      <c r="AK21" s="648">
        <v>1.9999999999999996</v>
      </c>
      <c r="AL21" s="648">
        <v>1.9999999999999996</v>
      </c>
      <c r="AM21" s="648">
        <v>1.000000000000002</v>
      </c>
      <c r="AN21" s="648">
        <v>0</v>
      </c>
      <c r="AO21" s="648">
        <v>0</v>
      </c>
      <c r="AP21" s="648">
        <v>0</v>
      </c>
      <c r="AQ21" s="648">
        <v>0</v>
      </c>
      <c r="AR21" s="648">
        <v>0</v>
      </c>
      <c r="AS21" s="648">
        <v>0</v>
      </c>
      <c r="AT21" s="648">
        <v>0</v>
      </c>
      <c r="AU21" s="648">
        <v>3.5027932960893833</v>
      </c>
      <c r="AV21" s="648">
        <v>4.6703910614525137</v>
      </c>
      <c r="AW21" s="648">
        <v>4.6703910614525137</v>
      </c>
      <c r="AX21" s="648">
        <v>0</v>
      </c>
      <c r="AY21" s="648">
        <v>0</v>
      </c>
      <c r="AZ21" s="648">
        <v>0</v>
      </c>
      <c r="BA21" s="648">
        <v>6.0873786407766994</v>
      </c>
      <c r="BB21" s="648">
        <v>93.260504201680575</v>
      </c>
      <c r="BC21" s="648">
        <v>108.8907563025209</v>
      </c>
      <c r="BD21" s="648">
        <v>0</v>
      </c>
      <c r="BE21" s="648">
        <v>0</v>
      </c>
      <c r="BF21" s="648">
        <v>0</v>
      </c>
      <c r="BG21" s="648">
        <v>0</v>
      </c>
      <c r="BH21" s="648">
        <v>0</v>
      </c>
      <c r="BI21" s="648">
        <v>0</v>
      </c>
      <c r="BJ21" s="648">
        <v>0</v>
      </c>
      <c r="BK21" s="648">
        <v>0</v>
      </c>
      <c r="BL21" s="648">
        <v>0.93684144999999996</v>
      </c>
      <c r="BM21" s="648">
        <v>0</v>
      </c>
      <c r="BN21" s="648">
        <v>0</v>
      </c>
      <c r="BO21" s="648">
        <v>1</v>
      </c>
      <c r="BP21" s="648">
        <v>0</v>
      </c>
      <c r="BQ21" s="648"/>
      <c r="BR21" s="648"/>
      <c r="BS21" s="648"/>
    </row>
    <row r="22" spans="1:71" ht="15" x14ac:dyDescent="0.25">
      <c r="A22" s="645">
        <f>VLOOKUP(C22,'[11]DfE No.'!C:E,3,FALSE)</f>
        <v>431</v>
      </c>
      <c r="B22" s="645">
        <v>124576</v>
      </c>
      <c r="C22" s="645">
        <v>9352070</v>
      </c>
      <c r="D22" s="646" t="s">
        <v>352</v>
      </c>
      <c r="E22" s="629" t="s">
        <v>40</v>
      </c>
      <c r="F22" s="647">
        <v>0</v>
      </c>
      <c r="G22" s="648">
        <v>1</v>
      </c>
      <c r="H22" s="648">
        <v>0</v>
      </c>
      <c r="I22" s="648">
        <v>0</v>
      </c>
      <c r="J22" s="648">
        <v>7</v>
      </c>
      <c r="K22" s="648">
        <v>0</v>
      </c>
      <c r="L22" s="648">
        <v>0</v>
      </c>
      <c r="M22" s="648">
        <v>0</v>
      </c>
      <c r="N22" s="648">
        <v>370</v>
      </c>
      <c r="O22" s="648">
        <v>370</v>
      </c>
      <c r="P22" s="648">
        <v>51</v>
      </c>
      <c r="Q22" s="648">
        <v>319</v>
      </c>
      <c r="R22" s="648">
        <v>0</v>
      </c>
      <c r="S22" s="648">
        <v>0</v>
      </c>
      <c r="T22" s="648">
        <v>0</v>
      </c>
      <c r="U22" s="648">
        <v>0</v>
      </c>
      <c r="V22" s="648">
        <v>0</v>
      </c>
      <c r="W22" s="648">
        <v>0</v>
      </c>
      <c r="X22" s="648">
        <v>0</v>
      </c>
      <c r="Y22" s="648">
        <v>0</v>
      </c>
      <c r="Z22" s="648">
        <v>0</v>
      </c>
      <c r="AA22" s="648">
        <v>370</v>
      </c>
      <c r="AB22" s="648">
        <v>52.857142857142854</v>
      </c>
      <c r="AC22" s="648">
        <v>84</v>
      </c>
      <c r="AD22" s="648">
        <v>93.952879581151834</v>
      </c>
      <c r="AE22" s="648">
        <v>0</v>
      </c>
      <c r="AF22" s="648">
        <v>0</v>
      </c>
      <c r="AG22" s="648">
        <v>247.66937669376705</v>
      </c>
      <c r="AH22" s="648">
        <v>10.0271002710027</v>
      </c>
      <c r="AI22" s="648">
        <v>5.0135501355013501</v>
      </c>
      <c r="AJ22" s="648">
        <v>107.28997289972888</v>
      </c>
      <c r="AK22" s="648">
        <v>0</v>
      </c>
      <c r="AL22" s="648">
        <v>0</v>
      </c>
      <c r="AM22" s="648">
        <v>0</v>
      </c>
      <c r="AN22" s="648">
        <v>0</v>
      </c>
      <c r="AO22" s="648">
        <v>0</v>
      </c>
      <c r="AP22" s="648">
        <v>0</v>
      </c>
      <c r="AQ22" s="648">
        <v>0</v>
      </c>
      <c r="AR22" s="648">
        <v>0</v>
      </c>
      <c r="AS22" s="648">
        <v>0</v>
      </c>
      <c r="AT22" s="648">
        <v>0</v>
      </c>
      <c r="AU22" s="648">
        <v>2.3270440251572331</v>
      </c>
      <c r="AV22" s="648">
        <v>3.4905660377358476</v>
      </c>
      <c r="AW22" s="648">
        <v>4.6540880503144813</v>
      </c>
      <c r="AX22" s="648">
        <v>0</v>
      </c>
      <c r="AY22" s="648">
        <v>0</v>
      </c>
      <c r="AZ22" s="648">
        <v>0</v>
      </c>
      <c r="BA22" s="648">
        <v>0</v>
      </c>
      <c r="BB22" s="648">
        <v>111.04430379746842</v>
      </c>
      <c r="BC22" s="648">
        <v>128.79746835443046</v>
      </c>
      <c r="BD22" s="648">
        <v>0</v>
      </c>
      <c r="BE22" s="648">
        <v>0</v>
      </c>
      <c r="BF22" s="648">
        <v>0</v>
      </c>
      <c r="BG22" s="648">
        <v>0</v>
      </c>
      <c r="BH22" s="648">
        <v>0</v>
      </c>
      <c r="BI22" s="648">
        <v>0</v>
      </c>
      <c r="BJ22" s="648">
        <v>0</v>
      </c>
      <c r="BK22" s="648">
        <v>0</v>
      </c>
      <c r="BL22" s="648">
        <v>0.46882309035087699</v>
      </c>
      <c r="BM22" s="648">
        <v>0</v>
      </c>
      <c r="BN22" s="648">
        <v>0</v>
      </c>
      <c r="BO22" s="648">
        <v>1</v>
      </c>
      <c r="BP22" s="648">
        <v>0</v>
      </c>
      <c r="BQ22" s="648"/>
      <c r="BR22" s="648"/>
      <c r="BS22" s="648"/>
    </row>
    <row r="23" spans="1:71" ht="15" x14ac:dyDescent="0.25">
      <c r="A23" s="645">
        <f>VLOOKUP(C23,'[11]DfE No.'!C:E,3,FALSE)</f>
        <v>220</v>
      </c>
      <c r="B23" s="645">
        <v>124577</v>
      </c>
      <c r="C23" s="645">
        <v>9352071</v>
      </c>
      <c r="D23" s="646" t="s">
        <v>239</v>
      </c>
      <c r="E23" s="629" t="s">
        <v>40</v>
      </c>
      <c r="F23" s="647">
        <v>0</v>
      </c>
      <c r="G23" s="648">
        <v>1</v>
      </c>
      <c r="H23" s="648">
        <v>0</v>
      </c>
      <c r="I23" s="648">
        <v>0</v>
      </c>
      <c r="J23" s="648">
        <v>7</v>
      </c>
      <c r="K23" s="648">
        <v>0</v>
      </c>
      <c r="L23" s="648">
        <v>0</v>
      </c>
      <c r="M23" s="648">
        <v>0</v>
      </c>
      <c r="N23" s="648">
        <v>81</v>
      </c>
      <c r="O23" s="648">
        <v>81</v>
      </c>
      <c r="P23" s="648">
        <v>12</v>
      </c>
      <c r="Q23" s="648">
        <v>69</v>
      </c>
      <c r="R23" s="648">
        <v>0</v>
      </c>
      <c r="S23" s="648">
        <v>0</v>
      </c>
      <c r="T23" s="648">
        <v>0</v>
      </c>
      <c r="U23" s="648">
        <v>0</v>
      </c>
      <c r="V23" s="648">
        <v>0</v>
      </c>
      <c r="W23" s="648">
        <v>0</v>
      </c>
      <c r="X23" s="648">
        <v>0</v>
      </c>
      <c r="Y23" s="648">
        <v>0</v>
      </c>
      <c r="Z23" s="648">
        <v>0</v>
      </c>
      <c r="AA23" s="648">
        <v>81</v>
      </c>
      <c r="AB23" s="648">
        <v>11.571428571428571</v>
      </c>
      <c r="AC23" s="648">
        <v>5</v>
      </c>
      <c r="AD23" s="648">
        <v>9.8780487804878039</v>
      </c>
      <c r="AE23" s="648">
        <v>0</v>
      </c>
      <c r="AF23" s="648">
        <v>0</v>
      </c>
      <c r="AG23" s="648">
        <v>72</v>
      </c>
      <c r="AH23" s="648">
        <v>0</v>
      </c>
      <c r="AI23" s="648">
        <v>2.9999999999999969</v>
      </c>
      <c r="AJ23" s="648">
        <v>5</v>
      </c>
      <c r="AK23" s="648">
        <v>1.0000000000000016</v>
      </c>
      <c r="AL23" s="648">
        <v>0</v>
      </c>
      <c r="AM23" s="648">
        <v>0</v>
      </c>
      <c r="AN23" s="648">
        <v>0</v>
      </c>
      <c r="AO23" s="648">
        <v>0</v>
      </c>
      <c r="AP23" s="648">
        <v>0</v>
      </c>
      <c r="AQ23" s="648">
        <v>0</v>
      </c>
      <c r="AR23" s="648">
        <v>0</v>
      </c>
      <c r="AS23" s="648">
        <v>0</v>
      </c>
      <c r="AT23" s="648">
        <v>0</v>
      </c>
      <c r="AU23" s="648">
        <v>0</v>
      </c>
      <c r="AV23" s="648">
        <v>0</v>
      </c>
      <c r="AW23" s="648">
        <v>0</v>
      </c>
      <c r="AX23" s="648">
        <v>0</v>
      </c>
      <c r="AY23" s="648">
        <v>0</v>
      </c>
      <c r="AZ23" s="648">
        <v>0</v>
      </c>
      <c r="BA23" s="648">
        <v>0</v>
      </c>
      <c r="BB23" s="648">
        <v>23.686567164179088</v>
      </c>
      <c r="BC23" s="648">
        <v>27.805970149253714</v>
      </c>
      <c r="BD23" s="648">
        <v>0</v>
      </c>
      <c r="BE23" s="648">
        <v>0</v>
      </c>
      <c r="BF23" s="648">
        <v>0</v>
      </c>
      <c r="BG23" s="648">
        <v>0</v>
      </c>
      <c r="BH23" s="648">
        <v>0</v>
      </c>
      <c r="BI23" s="648">
        <v>0</v>
      </c>
      <c r="BJ23" s="648">
        <v>0.14000000000000046</v>
      </c>
      <c r="BK23" s="648">
        <v>0</v>
      </c>
      <c r="BL23" s="648">
        <v>1.3114990648648699</v>
      </c>
      <c r="BM23" s="648">
        <v>0</v>
      </c>
      <c r="BN23" s="648">
        <v>0</v>
      </c>
      <c r="BO23" s="648">
        <v>1</v>
      </c>
      <c r="BP23" s="648">
        <v>0</v>
      </c>
      <c r="BQ23" s="648"/>
      <c r="BR23" s="648"/>
      <c r="BS23" s="648"/>
    </row>
    <row r="24" spans="1:71" ht="15" x14ac:dyDescent="0.25">
      <c r="A24" s="645">
        <f>VLOOKUP(C24,'[11]DfE No.'!C:E,3,FALSE)</f>
        <v>29</v>
      </c>
      <c r="B24" s="645">
        <v>124578</v>
      </c>
      <c r="C24" s="645">
        <v>9352072</v>
      </c>
      <c r="D24" s="646" t="s">
        <v>131</v>
      </c>
      <c r="E24" s="629" t="s">
        <v>40</v>
      </c>
      <c r="F24" s="647">
        <v>0</v>
      </c>
      <c r="G24" s="648">
        <v>1</v>
      </c>
      <c r="H24" s="648">
        <v>0</v>
      </c>
      <c r="I24" s="648">
        <v>0</v>
      </c>
      <c r="J24" s="648">
        <v>7</v>
      </c>
      <c r="K24" s="648">
        <v>0</v>
      </c>
      <c r="L24" s="648">
        <v>0</v>
      </c>
      <c r="M24" s="648">
        <v>0</v>
      </c>
      <c r="N24" s="648">
        <v>58</v>
      </c>
      <c r="O24" s="648">
        <v>58</v>
      </c>
      <c r="P24" s="648">
        <v>7</v>
      </c>
      <c r="Q24" s="648">
        <v>51</v>
      </c>
      <c r="R24" s="648">
        <v>0</v>
      </c>
      <c r="S24" s="648">
        <v>0</v>
      </c>
      <c r="T24" s="648">
        <v>0</v>
      </c>
      <c r="U24" s="648">
        <v>0</v>
      </c>
      <c r="V24" s="648">
        <v>0</v>
      </c>
      <c r="W24" s="648">
        <v>0</v>
      </c>
      <c r="X24" s="648">
        <v>0</v>
      </c>
      <c r="Y24" s="648">
        <v>0</v>
      </c>
      <c r="Z24" s="648">
        <v>0</v>
      </c>
      <c r="AA24" s="648">
        <v>58</v>
      </c>
      <c r="AB24" s="648">
        <v>8.2857142857142865</v>
      </c>
      <c r="AC24" s="648">
        <v>7.0000000000000124</v>
      </c>
      <c r="AD24" s="648">
        <v>9.1578947368421044</v>
      </c>
      <c r="AE24" s="648">
        <v>0</v>
      </c>
      <c r="AF24" s="648">
        <v>0</v>
      </c>
      <c r="AG24" s="648">
        <v>58</v>
      </c>
      <c r="AH24" s="648">
        <v>0</v>
      </c>
      <c r="AI24" s="648">
        <v>0</v>
      </c>
      <c r="AJ24" s="648">
        <v>0</v>
      </c>
      <c r="AK24" s="648">
        <v>0</v>
      </c>
      <c r="AL24" s="648">
        <v>0</v>
      </c>
      <c r="AM24" s="648">
        <v>0</v>
      </c>
      <c r="AN24" s="648">
        <v>0</v>
      </c>
      <c r="AO24" s="648">
        <v>0</v>
      </c>
      <c r="AP24" s="648">
        <v>0</v>
      </c>
      <c r="AQ24" s="648">
        <v>0</v>
      </c>
      <c r="AR24" s="648">
        <v>0</v>
      </c>
      <c r="AS24" s="648">
        <v>0</v>
      </c>
      <c r="AT24" s="648">
        <v>0</v>
      </c>
      <c r="AU24" s="648">
        <v>0</v>
      </c>
      <c r="AV24" s="648">
        <v>0</v>
      </c>
      <c r="AW24" s="648">
        <v>0</v>
      </c>
      <c r="AX24" s="648">
        <v>0</v>
      </c>
      <c r="AY24" s="648">
        <v>0</v>
      </c>
      <c r="AZ24" s="648">
        <v>0</v>
      </c>
      <c r="BA24" s="648">
        <v>0</v>
      </c>
      <c r="BB24" s="648">
        <v>15.000000000000023</v>
      </c>
      <c r="BC24" s="648">
        <v>17.058823529411789</v>
      </c>
      <c r="BD24" s="648">
        <v>0</v>
      </c>
      <c r="BE24" s="648">
        <v>0</v>
      </c>
      <c r="BF24" s="648">
        <v>0</v>
      </c>
      <c r="BG24" s="648">
        <v>0</v>
      </c>
      <c r="BH24" s="648">
        <v>0</v>
      </c>
      <c r="BI24" s="648">
        <v>0</v>
      </c>
      <c r="BJ24" s="648">
        <v>1.519999999999998</v>
      </c>
      <c r="BK24" s="648">
        <v>0</v>
      </c>
      <c r="BL24" s="648">
        <v>2.22099463913043</v>
      </c>
      <c r="BM24" s="648">
        <v>0</v>
      </c>
      <c r="BN24" s="648">
        <v>1</v>
      </c>
      <c r="BO24" s="648">
        <v>1</v>
      </c>
      <c r="BP24" s="648">
        <v>0</v>
      </c>
      <c r="BQ24" s="648"/>
      <c r="BR24" s="648"/>
      <c r="BS24" s="648"/>
    </row>
    <row r="25" spans="1:71" ht="15" x14ac:dyDescent="0.25">
      <c r="A25" s="645">
        <f>VLOOKUP(C25,'[11]DfE No.'!C:E,3,FALSE)</f>
        <v>230</v>
      </c>
      <c r="B25" s="645">
        <v>124582</v>
      </c>
      <c r="C25" s="645">
        <v>9352076</v>
      </c>
      <c r="D25" s="646" t="s">
        <v>245</v>
      </c>
      <c r="E25" s="629" t="s">
        <v>40</v>
      </c>
      <c r="F25" s="647">
        <v>0</v>
      </c>
      <c r="G25" s="648">
        <v>1</v>
      </c>
      <c r="H25" s="648">
        <v>0</v>
      </c>
      <c r="I25" s="648">
        <v>0</v>
      </c>
      <c r="J25" s="648">
        <v>3</v>
      </c>
      <c r="K25" s="648">
        <v>0</v>
      </c>
      <c r="L25" s="648">
        <v>0</v>
      </c>
      <c r="M25" s="648">
        <v>0</v>
      </c>
      <c r="N25" s="648">
        <v>255</v>
      </c>
      <c r="O25" s="648">
        <v>255</v>
      </c>
      <c r="P25" s="648">
        <v>76</v>
      </c>
      <c r="Q25" s="648">
        <v>179</v>
      </c>
      <c r="R25" s="648">
        <v>0</v>
      </c>
      <c r="S25" s="648">
        <v>0</v>
      </c>
      <c r="T25" s="648">
        <v>0</v>
      </c>
      <c r="U25" s="648">
        <v>0</v>
      </c>
      <c r="V25" s="648">
        <v>0</v>
      </c>
      <c r="W25" s="648">
        <v>0</v>
      </c>
      <c r="X25" s="648">
        <v>0</v>
      </c>
      <c r="Y25" s="648">
        <v>0</v>
      </c>
      <c r="Z25" s="648">
        <v>0</v>
      </c>
      <c r="AA25" s="648">
        <v>255</v>
      </c>
      <c r="AB25" s="648">
        <v>85</v>
      </c>
      <c r="AC25" s="648">
        <v>22.000000000000007</v>
      </c>
      <c r="AD25" s="648">
        <v>22.000000000000007</v>
      </c>
      <c r="AE25" s="648">
        <v>0</v>
      </c>
      <c r="AF25" s="648">
        <v>0</v>
      </c>
      <c r="AG25" s="648">
        <v>175.00000000000011</v>
      </c>
      <c r="AH25" s="648">
        <v>12.000000000000009</v>
      </c>
      <c r="AI25" s="648">
        <v>42.999999999999957</v>
      </c>
      <c r="AJ25" s="648">
        <v>24.999999999999996</v>
      </c>
      <c r="AK25" s="648">
        <v>0</v>
      </c>
      <c r="AL25" s="648">
        <v>0</v>
      </c>
      <c r="AM25" s="648">
        <v>0</v>
      </c>
      <c r="AN25" s="648">
        <v>0</v>
      </c>
      <c r="AO25" s="648">
        <v>0</v>
      </c>
      <c r="AP25" s="648">
        <v>0</v>
      </c>
      <c r="AQ25" s="648">
        <v>0</v>
      </c>
      <c r="AR25" s="648">
        <v>0</v>
      </c>
      <c r="AS25" s="648">
        <v>0</v>
      </c>
      <c r="AT25" s="648">
        <v>0</v>
      </c>
      <c r="AU25" s="648">
        <v>12.893258426966295</v>
      </c>
      <c r="AV25" s="648">
        <v>17.19101123595507</v>
      </c>
      <c r="AW25" s="648">
        <v>17.19101123595507</v>
      </c>
      <c r="AX25" s="648">
        <v>0</v>
      </c>
      <c r="AY25" s="648">
        <v>0</v>
      </c>
      <c r="AZ25" s="648">
        <v>0</v>
      </c>
      <c r="BA25" s="648">
        <v>0.9550561797752809</v>
      </c>
      <c r="BB25" s="648">
        <v>76.999999999999972</v>
      </c>
      <c r="BC25" s="648">
        <v>109.69273743016755</v>
      </c>
      <c r="BD25" s="648">
        <v>0</v>
      </c>
      <c r="BE25" s="648">
        <v>0</v>
      </c>
      <c r="BF25" s="648">
        <v>0</v>
      </c>
      <c r="BG25" s="648">
        <v>0</v>
      </c>
      <c r="BH25" s="648">
        <v>0</v>
      </c>
      <c r="BI25" s="648">
        <v>0</v>
      </c>
      <c r="BJ25" s="648">
        <v>0</v>
      </c>
      <c r="BK25" s="648">
        <v>0</v>
      </c>
      <c r="BL25" s="648">
        <v>0.67550078560606097</v>
      </c>
      <c r="BM25" s="648">
        <v>0</v>
      </c>
      <c r="BN25" s="648">
        <v>0</v>
      </c>
      <c r="BO25" s="648">
        <v>1</v>
      </c>
      <c r="BP25" s="648">
        <v>0</v>
      </c>
      <c r="BQ25" s="648"/>
      <c r="BR25" s="648"/>
      <c r="BS25" s="648"/>
    </row>
    <row r="26" spans="1:71" ht="15" x14ac:dyDescent="0.25">
      <c r="A26" s="645">
        <f>VLOOKUP(C26,'[11]DfE No.'!C:E,3,FALSE)</f>
        <v>237</v>
      </c>
      <c r="B26" s="645">
        <v>124584</v>
      </c>
      <c r="C26" s="645">
        <v>9352079</v>
      </c>
      <c r="D26" s="646" t="s">
        <v>250</v>
      </c>
      <c r="E26" s="629" t="s">
        <v>40</v>
      </c>
      <c r="F26" s="647">
        <v>0</v>
      </c>
      <c r="G26" s="648">
        <v>1</v>
      </c>
      <c r="H26" s="648">
        <v>0</v>
      </c>
      <c r="I26" s="648">
        <v>0</v>
      </c>
      <c r="J26" s="648">
        <v>7</v>
      </c>
      <c r="K26" s="648">
        <v>0</v>
      </c>
      <c r="L26" s="648">
        <v>0</v>
      </c>
      <c r="M26" s="648">
        <v>0</v>
      </c>
      <c r="N26" s="648">
        <v>170</v>
      </c>
      <c r="O26" s="648">
        <v>170</v>
      </c>
      <c r="P26" s="648">
        <v>29</v>
      </c>
      <c r="Q26" s="648">
        <v>141</v>
      </c>
      <c r="R26" s="648">
        <v>0</v>
      </c>
      <c r="S26" s="648">
        <v>0</v>
      </c>
      <c r="T26" s="648">
        <v>0</v>
      </c>
      <c r="U26" s="648">
        <v>0</v>
      </c>
      <c r="V26" s="648">
        <v>0</v>
      </c>
      <c r="W26" s="648">
        <v>0</v>
      </c>
      <c r="X26" s="648">
        <v>0</v>
      </c>
      <c r="Y26" s="648">
        <v>0</v>
      </c>
      <c r="Z26" s="648">
        <v>0</v>
      </c>
      <c r="AA26" s="648">
        <v>170</v>
      </c>
      <c r="AB26" s="648">
        <v>24.285714285714285</v>
      </c>
      <c r="AC26" s="648">
        <v>19.999999999999929</v>
      </c>
      <c r="AD26" s="648">
        <v>24.878048780487802</v>
      </c>
      <c r="AE26" s="648">
        <v>0</v>
      </c>
      <c r="AF26" s="648">
        <v>0</v>
      </c>
      <c r="AG26" s="648">
        <v>166.96428571428569</v>
      </c>
      <c r="AH26" s="648">
        <v>3.0357142857142931</v>
      </c>
      <c r="AI26" s="648">
        <v>0</v>
      </c>
      <c r="AJ26" s="648">
        <v>0</v>
      </c>
      <c r="AK26" s="648">
        <v>0</v>
      </c>
      <c r="AL26" s="648">
        <v>0</v>
      </c>
      <c r="AM26" s="648">
        <v>0</v>
      </c>
      <c r="AN26" s="648">
        <v>0</v>
      </c>
      <c r="AO26" s="648">
        <v>0</v>
      </c>
      <c r="AP26" s="648">
        <v>0</v>
      </c>
      <c r="AQ26" s="648">
        <v>0</v>
      </c>
      <c r="AR26" s="648">
        <v>0</v>
      </c>
      <c r="AS26" s="648">
        <v>0</v>
      </c>
      <c r="AT26" s="648">
        <v>0</v>
      </c>
      <c r="AU26" s="648">
        <v>0</v>
      </c>
      <c r="AV26" s="648">
        <v>0</v>
      </c>
      <c r="AW26" s="648">
        <v>0</v>
      </c>
      <c r="AX26" s="648">
        <v>0</v>
      </c>
      <c r="AY26" s="648">
        <v>0</v>
      </c>
      <c r="AZ26" s="648">
        <v>0</v>
      </c>
      <c r="BA26" s="648">
        <v>1.0365853658536586</v>
      </c>
      <c r="BB26" s="648">
        <v>32.864661654135297</v>
      </c>
      <c r="BC26" s="648">
        <v>39.62406015037589</v>
      </c>
      <c r="BD26" s="648">
        <v>0</v>
      </c>
      <c r="BE26" s="648">
        <v>0</v>
      </c>
      <c r="BF26" s="648">
        <v>0</v>
      </c>
      <c r="BG26" s="648">
        <v>0</v>
      </c>
      <c r="BH26" s="648">
        <v>0</v>
      </c>
      <c r="BI26" s="648">
        <v>0</v>
      </c>
      <c r="BJ26" s="648">
        <v>0</v>
      </c>
      <c r="BK26" s="648">
        <v>0</v>
      </c>
      <c r="BL26" s="648">
        <v>1.8118665147058799</v>
      </c>
      <c r="BM26" s="648">
        <v>0</v>
      </c>
      <c r="BN26" s="648">
        <v>0</v>
      </c>
      <c r="BO26" s="648">
        <v>1</v>
      </c>
      <c r="BP26" s="648">
        <v>0</v>
      </c>
      <c r="BQ26" s="648"/>
      <c r="BR26" s="648"/>
      <c r="BS26" s="648"/>
    </row>
    <row r="27" spans="1:71" ht="15" x14ac:dyDescent="0.25">
      <c r="A27" s="645">
        <f>VLOOKUP(C27,'[11]DfE No.'!C:E,3,FALSE)</f>
        <v>245</v>
      </c>
      <c r="B27" s="645">
        <v>124588</v>
      </c>
      <c r="C27" s="645">
        <v>9352084</v>
      </c>
      <c r="D27" s="646" t="s">
        <v>256</v>
      </c>
      <c r="E27" s="629" t="s">
        <v>40</v>
      </c>
      <c r="F27" s="647">
        <v>0</v>
      </c>
      <c r="G27" s="648">
        <v>1</v>
      </c>
      <c r="H27" s="648">
        <v>0</v>
      </c>
      <c r="I27" s="648">
        <v>0</v>
      </c>
      <c r="J27" s="648">
        <v>7</v>
      </c>
      <c r="K27" s="648">
        <v>0</v>
      </c>
      <c r="L27" s="648">
        <v>0</v>
      </c>
      <c r="M27" s="648">
        <v>0</v>
      </c>
      <c r="N27" s="648">
        <v>168</v>
      </c>
      <c r="O27" s="648">
        <v>168</v>
      </c>
      <c r="P27" s="648">
        <v>21</v>
      </c>
      <c r="Q27" s="648">
        <v>147</v>
      </c>
      <c r="R27" s="648">
        <v>0</v>
      </c>
      <c r="S27" s="648">
        <v>0</v>
      </c>
      <c r="T27" s="648">
        <v>0</v>
      </c>
      <c r="U27" s="648">
        <v>0</v>
      </c>
      <c r="V27" s="648">
        <v>0</v>
      </c>
      <c r="W27" s="648">
        <v>0</v>
      </c>
      <c r="X27" s="648">
        <v>0</v>
      </c>
      <c r="Y27" s="648">
        <v>0</v>
      </c>
      <c r="Z27" s="648">
        <v>0</v>
      </c>
      <c r="AA27" s="648">
        <v>168</v>
      </c>
      <c r="AB27" s="648">
        <v>24</v>
      </c>
      <c r="AC27" s="648">
        <v>11.999999999999995</v>
      </c>
      <c r="AD27" s="648">
        <v>13.595375722543352</v>
      </c>
      <c r="AE27" s="648">
        <v>0</v>
      </c>
      <c r="AF27" s="648">
        <v>0</v>
      </c>
      <c r="AG27" s="648">
        <v>142.99999999999997</v>
      </c>
      <c r="AH27" s="648">
        <v>0</v>
      </c>
      <c r="AI27" s="648">
        <v>13.000000000000004</v>
      </c>
      <c r="AJ27" s="648">
        <v>7.9999999999999973</v>
      </c>
      <c r="AK27" s="648">
        <v>3.9999999999999987</v>
      </c>
      <c r="AL27" s="648">
        <v>0</v>
      </c>
      <c r="AM27" s="648">
        <v>0</v>
      </c>
      <c r="AN27" s="648">
        <v>0</v>
      </c>
      <c r="AO27" s="648">
        <v>0</v>
      </c>
      <c r="AP27" s="648">
        <v>0</v>
      </c>
      <c r="AQ27" s="648">
        <v>0</v>
      </c>
      <c r="AR27" s="648">
        <v>0</v>
      </c>
      <c r="AS27" s="648">
        <v>0</v>
      </c>
      <c r="AT27" s="648">
        <v>0</v>
      </c>
      <c r="AU27" s="648">
        <v>0</v>
      </c>
      <c r="AV27" s="648">
        <v>0</v>
      </c>
      <c r="AW27" s="648">
        <v>0</v>
      </c>
      <c r="AX27" s="648">
        <v>0</v>
      </c>
      <c r="AY27" s="648">
        <v>0</v>
      </c>
      <c r="AZ27" s="648">
        <v>0</v>
      </c>
      <c r="BA27" s="648">
        <v>0</v>
      </c>
      <c r="BB27" s="648">
        <v>38.071942446043217</v>
      </c>
      <c r="BC27" s="648">
        <v>43.510791366906531</v>
      </c>
      <c r="BD27" s="648">
        <v>0</v>
      </c>
      <c r="BE27" s="648">
        <v>0</v>
      </c>
      <c r="BF27" s="648">
        <v>0</v>
      </c>
      <c r="BG27" s="648">
        <v>0</v>
      </c>
      <c r="BH27" s="648">
        <v>0</v>
      </c>
      <c r="BI27" s="648">
        <v>0</v>
      </c>
      <c r="BJ27" s="648">
        <v>0</v>
      </c>
      <c r="BK27" s="648">
        <v>0</v>
      </c>
      <c r="BL27" s="648">
        <v>1.5124039769230799</v>
      </c>
      <c r="BM27" s="648">
        <v>0</v>
      </c>
      <c r="BN27" s="648">
        <v>0</v>
      </c>
      <c r="BO27" s="648">
        <v>1</v>
      </c>
      <c r="BP27" s="648">
        <v>0</v>
      </c>
      <c r="BQ27" s="648"/>
      <c r="BR27" s="648"/>
      <c r="BS27" s="648"/>
    </row>
    <row r="28" spans="1:71" ht="15" x14ac:dyDescent="0.25">
      <c r="A28" s="645">
        <f>VLOOKUP(C28,'[11]DfE No.'!C:E,3,FALSE)</f>
        <v>246</v>
      </c>
      <c r="B28" s="645">
        <v>124589</v>
      </c>
      <c r="C28" s="645">
        <v>9352085</v>
      </c>
      <c r="D28" s="646" t="s">
        <v>257</v>
      </c>
      <c r="E28" s="629" t="s">
        <v>40</v>
      </c>
      <c r="F28" s="647">
        <v>0</v>
      </c>
      <c r="G28" s="648">
        <v>1</v>
      </c>
      <c r="H28" s="648">
        <v>0</v>
      </c>
      <c r="I28" s="648">
        <v>0</v>
      </c>
      <c r="J28" s="648">
        <v>7</v>
      </c>
      <c r="K28" s="648">
        <v>0</v>
      </c>
      <c r="L28" s="648">
        <v>0</v>
      </c>
      <c r="M28" s="648">
        <v>0</v>
      </c>
      <c r="N28" s="648">
        <v>96</v>
      </c>
      <c r="O28" s="648">
        <v>96</v>
      </c>
      <c r="P28" s="648">
        <v>15</v>
      </c>
      <c r="Q28" s="648">
        <v>81</v>
      </c>
      <c r="R28" s="648">
        <v>0</v>
      </c>
      <c r="S28" s="648">
        <v>0</v>
      </c>
      <c r="T28" s="648">
        <v>0</v>
      </c>
      <c r="U28" s="648">
        <v>0</v>
      </c>
      <c r="V28" s="648">
        <v>0</v>
      </c>
      <c r="W28" s="648">
        <v>0</v>
      </c>
      <c r="X28" s="648">
        <v>0</v>
      </c>
      <c r="Y28" s="648">
        <v>0</v>
      </c>
      <c r="Z28" s="648">
        <v>0</v>
      </c>
      <c r="AA28" s="648">
        <v>96</v>
      </c>
      <c r="AB28" s="648">
        <v>13.714285714285714</v>
      </c>
      <c r="AC28" s="648">
        <v>6</v>
      </c>
      <c r="AD28" s="648">
        <v>6</v>
      </c>
      <c r="AE28" s="648">
        <v>0</v>
      </c>
      <c r="AF28" s="648">
        <v>0</v>
      </c>
      <c r="AG28" s="648">
        <v>96</v>
      </c>
      <c r="AH28" s="648">
        <v>0</v>
      </c>
      <c r="AI28" s="648">
        <v>0</v>
      </c>
      <c r="AJ28" s="648">
        <v>0</v>
      </c>
      <c r="AK28" s="648">
        <v>0</v>
      </c>
      <c r="AL28" s="648">
        <v>0</v>
      </c>
      <c r="AM28" s="648">
        <v>0</v>
      </c>
      <c r="AN28" s="648">
        <v>0</v>
      </c>
      <c r="AO28" s="648">
        <v>0</v>
      </c>
      <c r="AP28" s="648">
        <v>0</v>
      </c>
      <c r="AQ28" s="648">
        <v>0</v>
      </c>
      <c r="AR28" s="648">
        <v>0</v>
      </c>
      <c r="AS28" s="648">
        <v>0</v>
      </c>
      <c r="AT28" s="648">
        <v>0</v>
      </c>
      <c r="AU28" s="648">
        <v>2.3703703703703742</v>
      </c>
      <c r="AV28" s="648">
        <v>4.7407407407407387</v>
      </c>
      <c r="AW28" s="648">
        <v>4.7407407407407387</v>
      </c>
      <c r="AX28" s="648">
        <v>0</v>
      </c>
      <c r="AY28" s="648">
        <v>0</v>
      </c>
      <c r="AZ28" s="648">
        <v>0</v>
      </c>
      <c r="BA28" s="648">
        <v>0</v>
      </c>
      <c r="BB28" s="648">
        <v>21.262499999999999</v>
      </c>
      <c r="BC28" s="648">
        <v>25.200000000000003</v>
      </c>
      <c r="BD28" s="648">
        <v>0</v>
      </c>
      <c r="BE28" s="648">
        <v>0</v>
      </c>
      <c r="BF28" s="648">
        <v>0</v>
      </c>
      <c r="BG28" s="648">
        <v>0</v>
      </c>
      <c r="BH28" s="648">
        <v>0</v>
      </c>
      <c r="BI28" s="648">
        <v>0</v>
      </c>
      <c r="BJ28" s="648">
        <v>1.2400000000000033</v>
      </c>
      <c r="BK28" s="648">
        <v>0</v>
      </c>
      <c r="BL28" s="648">
        <v>2.95123700714286</v>
      </c>
      <c r="BM28" s="648">
        <v>0</v>
      </c>
      <c r="BN28" s="648">
        <v>1</v>
      </c>
      <c r="BO28" s="648">
        <v>1</v>
      </c>
      <c r="BP28" s="648">
        <v>0</v>
      </c>
      <c r="BQ28" s="648"/>
      <c r="BR28" s="648"/>
      <c r="BS28" s="648"/>
    </row>
    <row r="29" spans="1:71" ht="15" x14ac:dyDescent="0.25">
      <c r="A29" s="645">
        <f>VLOOKUP(C29,'[11]DfE No.'!C:E,3,FALSE)</f>
        <v>309</v>
      </c>
      <c r="B29" s="645">
        <v>124593</v>
      </c>
      <c r="C29" s="645">
        <v>9352089</v>
      </c>
      <c r="D29" s="646" t="s">
        <v>1190</v>
      </c>
      <c r="E29" s="629" t="s">
        <v>40</v>
      </c>
      <c r="F29" s="647">
        <v>0</v>
      </c>
      <c r="G29" s="648">
        <v>1</v>
      </c>
      <c r="H29" s="648">
        <v>0</v>
      </c>
      <c r="I29" s="648">
        <v>0</v>
      </c>
      <c r="J29" s="648">
        <v>7</v>
      </c>
      <c r="K29" s="648">
        <v>0</v>
      </c>
      <c r="L29" s="648">
        <v>0</v>
      </c>
      <c r="M29" s="648">
        <v>0</v>
      </c>
      <c r="N29" s="648">
        <v>603</v>
      </c>
      <c r="O29" s="648">
        <v>603</v>
      </c>
      <c r="P29" s="648">
        <v>88</v>
      </c>
      <c r="Q29" s="648">
        <v>515</v>
      </c>
      <c r="R29" s="648">
        <v>0</v>
      </c>
      <c r="S29" s="648">
        <v>0</v>
      </c>
      <c r="T29" s="648">
        <v>0</v>
      </c>
      <c r="U29" s="648">
        <v>0</v>
      </c>
      <c r="V29" s="648">
        <v>0</v>
      </c>
      <c r="W29" s="648">
        <v>0</v>
      </c>
      <c r="X29" s="648">
        <v>0</v>
      </c>
      <c r="Y29" s="648">
        <v>0</v>
      </c>
      <c r="Z29" s="648">
        <v>0</v>
      </c>
      <c r="AA29" s="648">
        <v>603</v>
      </c>
      <c r="AB29" s="648">
        <v>86.142857142857139</v>
      </c>
      <c r="AC29" s="648">
        <v>43.000000000000007</v>
      </c>
      <c r="AD29" s="648">
        <v>59.196339434276204</v>
      </c>
      <c r="AE29" s="648">
        <v>0</v>
      </c>
      <c r="AF29" s="648">
        <v>0</v>
      </c>
      <c r="AG29" s="648">
        <v>589.00000000000011</v>
      </c>
      <c r="AH29" s="648">
        <v>3.9999999999999982</v>
      </c>
      <c r="AI29" s="648">
        <v>5.0000000000000036</v>
      </c>
      <c r="AJ29" s="648">
        <v>2.9999999999999982</v>
      </c>
      <c r="AK29" s="648">
        <v>1.9999999999999991</v>
      </c>
      <c r="AL29" s="648">
        <v>0</v>
      </c>
      <c r="AM29" s="648">
        <v>0</v>
      </c>
      <c r="AN29" s="648">
        <v>0</v>
      </c>
      <c r="AO29" s="648">
        <v>0</v>
      </c>
      <c r="AP29" s="648">
        <v>0</v>
      </c>
      <c r="AQ29" s="648">
        <v>0</v>
      </c>
      <c r="AR29" s="648">
        <v>0</v>
      </c>
      <c r="AS29" s="648">
        <v>0</v>
      </c>
      <c r="AT29" s="648">
        <v>0</v>
      </c>
      <c r="AU29" s="648">
        <v>16.392233009708754</v>
      </c>
      <c r="AV29" s="648">
        <v>24.588349514563099</v>
      </c>
      <c r="AW29" s="648">
        <v>36.297087378640803</v>
      </c>
      <c r="AX29" s="648">
        <v>0</v>
      </c>
      <c r="AY29" s="648">
        <v>0</v>
      </c>
      <c r="AZ29" s="648">
        <v>0</v>
      </c>
      <c r="BA29" s="648">
        <v>0</v>
      </c>
      <c r="BB29" s="648">
        <v>138.29659318637295</v>
      </c>
      <c r="BC29" s="648">
        <v>161.92785571142306</v>
      </c>
      <c r="BD29" s="648">
        <v>0</v>
      </c>
      <c r="BE29" s="648">
        <v>0</v>
      </c>
      <c r="BF29" s="648">
        <v>0</v>
      </c>
      <c r="BG29" s="648">
        <v>0</v>
      </c>
      <c r="BH29" s="648">
        <v>0</v>
      </c>
      <c r="BI29" s="648">
        <v>0</v>
      </c>
      <c r="BJ29" s="648">
        <v>0</v>
      </c>
      <c r="BK29" s="648">
        <v>0</v>
      </c>
      <c r="BL29" s="648">
        <v>0.66517926172506703</v>
      </c>
      <c r="BM29" s="648">
        <v>0</v>
      </c>
      <c r="BN29" s="648">
        <v>0</v>
      </c>
      <c r="BO29" s="648">
        <v>1</v>
      </c>
      <c r="BP29" s="648">
        <v>0</v>
      </c>
      <c r="BQ29" s="648"/>
      <c r="BR29" s="648"/>
      <c r="BS29" s="648"/>
    </row>
    <row r="30" spans="1:71" ht="15" x14ac:dyDescent="0.25">
      <c r="A30" s="645">
        <f>VLOOKUP(C30,'[11]DfE No.'!C:E,3,FALSE)</f>
        <v>310</v>
      </c>
      <c r="B30" s="645">
        <v>124595</v>
      </c>
      <c r="C30" s="645">
        <v>9352092</v>
      </c>
      <c r="D30" s="646" t="s">
        <v>292</v>
      </c>
      <c r="E30" s="629" t="s">
        <v>40</v>
      </c>
      <c r="F30" s="647">
        <v>0</v>
      </c>
      <c r="G30" s="648">
        <v>1</v>
      </c>
      <c r="H30" s="648">
        <v>0</v>
      </c>
      <c r="I30" s="648">
        <v>0</v>
      </c>
      <c r="J30" s="648">
        <v>7</v>
      </c>
      <c r="K30" s="648">
        <v>0</v>
      </c>
      <c r="L30" s="648">
        <v>0</v>
      </c>
      <c r="M30" s="648">
        <v>0</v>
      </c>
      <c r="N30" s="648">
        <v>110</v>
      </c>
      <c r="O30" s="648">
        <v>110</v>
      </c>
      <c r="P30" s="648">
        <v>19</v>
      </c>
      <c r="Q30" s="648">
        <v>91</v>
      </c>
      <c r="R30" s="648">
        <v>0</v>
      </c>
      <c r="S30" s="648">
        <v>0</v>
      </c>
      <c r="T30" s="648">
        <v>0</v>
      </c>
      <c r="U30" s="648">
        <v>0</v>
      </c>
      <c r="V30" s="648">
        <v>0</v>
      </c>
      <c r="W30" s="648">
        <v>0</v>
      </c>
      <c r="X30" s="648">
        <v>0</v>
      </c>
      <c r="Y30" s="648">
        <v>0</v>
      </c>
      <c r="Z30" s="648">
        <v>0</v>
      </c>
      <c r="AA30" s="648">
        <v>110</v>
      </c>
      <c r="AB30" s="648">
        <v>15.714285714285714</v>
      </c>
      <c r="AC30" s="648">
        <v>4.0000000000000036</v>
      </c>
      <c r="AD30" s="648">
        <v>7.2641509433962259</v>
      </c>
      <c r="AE30" s="648">
        <v>0</v>
      </c>
      <c r="AF30" s="648">
        <v>0</v>
      </c>
      <c r="AG30" s="648">
        <v>105.00000000000006</v>
      </c>
      <c r="AH30" s="648">
        <v>4.0000000000000036</v>
      </c>
      <c r="AI30" s="648">
        <v>1</v>
      </c>
      <c r="AJ30" s="648">
        <v>0</v>
      </c>
      <c r="AK30" s="648">
        <v>0</v>
      </c>
      <c r="AL30" s="648">
        <v>0</v>
      </c>
      <c r="AM30" s="648">
        <v>0</v>
      </c>
      <c r="AN30" s="648">
        <v>0</v>
      </c>
      <c r="AO30" s="648">
        <v>0</v>
      </c>
      <c r="AP30" s="648">
        <v>0</v>
      </c>
      <c r="AQ30" s="648">
        <v>0</v>
      </c>
      <c r="AR30" s="648">
        <v>0</v>
      </c>
      <c r="AS30" s="648">
        <v>0</v>
      </c>
      <c r="AT30" s="648">
        <v>0</v>
      </c>
      <c r="AU30" s="648">
        <v>1.20879120879121</v>
      </c>
      <c r="AV30" s="648">
        <v>2.4175824175824201</v>
      </c>
      <c r="AW30" s="648">
        <v>2.4175824175824201</v>
      </c>
      <c r="AX30" s="648">
        <v>0</v>
      </c>
      <c r="AY30" s="648">
        <v>0</v>
      </c>
      <c r="AZ30" s="648">
        <v>0</v>
      </c>
      <c r="BA30" s="648">
        <v>0</v>
      </c>
      <c r="BB30" s="648">
        <v>23.011494252873579</v>
      </c>
      <c r="BC30" s="648">
        <v>27.816091954023008</v>
      </c>
      <c r="BD30" s="648">
        <v>0</v>
      </c>
      <c r="BE30" s="648">
        <v>0</v>
      </c>
      <c r="BF30" s="648">
        <v>0</v>
      </c>
      <c r="BG30" s="648">
        <v>0</v>
      </c>
      <c r="BH30" s="648">
        <v>0</v>
      </c>
      <c r="BI30" s="648">
        <v>0</v>
      </c>
      <c r="BJ30" s="648">
        <v>1.3999999999999968</v>
      </c>
      <c r="BK30" s="648">
        <v>0</v>
      </c>
      <c r="BL30" s="648">
        <v>1.2684828862745099</v>
      </c>
      <c r="BM30" s="648">
        <v>0</v>
      </c>
      <c r="BN30" s="648">
        <v>0</v>
      </c>
      <c r="BO30" s="648">
        <v>1</v>
      </c>
      <c r="BP30" s="648">
        <v>0</v>
      </c>
      <c r="BQ30" s="648"/>
      <c r="BR30" s="648"/>
      <c r="BS30" s="648"/>
    </row>
    <row r="31" spans="1:71" ht="15" x14ac:dyDescent="0.25">
      <c r="A31" s="645">
        <f>VLOOKUP(C31,'[11]DfE No.'!C:E,3,FALSE)</f>
        <v>314</v>
      </c>
      <c r="B31" s="645">
        <v>124597</v>
      </c>
      <c r="C31" s="645">
        <v>9352095</v>
      </c>
      <c r="D31" s="646" t="s">
        <v>295</v>
      </c>
      <c r="E31" s="629" t="s">
        <v>40</v>
      </c>
      <c r="F31" s="647">
        <v>0</v>
      </c>
      <c r="G31" s="648">
        <v>1</v>
      </c>
      <c r="H31" s="648">
        <v>0</v>
      </c>
      <c r="I31" s="648">
        <v>0</v>
      </c>
      <c r="J31" s="648">
        <v>7</v>
      </c>
      <c r="K31" s="648">
        <v>0</v>
      </c>
      <c r="L31" s="648">
        <v>0</v>
      </c>
      <c r="M31" s="648">
        <v>0</v>
      </c>
      <c r="N31" s="648">
        <v>172</v>
      </c>
      <c r="O31" s="648">
        <v>172</v>
      </c>
      <c r="P31" s="648">
        <v>22</v>
      </c>
      <c r="Q31" s="648">
        <v>150</v>
      </c>
      <c r="R31" s="648">
        <v>0</v>
      </c>
      <c r="S31" s="648">
        <v>0</v>
      </c>
      <c r="T31" s="648">
        <v>0</v>
      </c>
      <c r="U31" s="648">
        <v>0</v>
      </c>
      <c r="V31" s="648">
        <v>0</v>
      </c>
      <c r="W31" s="648">
        <v>0</v>
      </c>
      <c r="X31" s="648">
        <v>0</v>
      </c>
      <c r="Y31" s="648">
        <v>0</v>
      </c>
      <c r="Z31" s="648">
        <v>0</v>
      </c>
      <c r="AA31" s="648">
        <v>172</v>
      </c>
      <c r="AB31" s="648">
        <v>24.571428571428573</v>
      </c>
      <c r="AC31" s="648">
        <v>25.999999999999925</v>
      </c>
      <c r="AD31" s="648">
        <v>37.5632183908046</v>
      </c>
      <c r="AE31" s="648">
        <v>0</v>
      </c>
      <c r="AF31" s="648">
        <v>0</v>
      </c>
      <c r="AG31" s="648">
        <v>169.00000000000006</v>
      </c>
      <c r="AH31" s="648">
        <v>3.0000000000000036</v>
      </c>
      <c r="AI31" s="648">
        <v>0</v>
      </c>
      <c r="AJ31" s="648">
        <v>0</v>
      </c>
      <c r="AK31" s="648">
        <v>0</v>
      </c>
      <c r="AL31" s="648">
        <v>0</v>
      </c>
      <c r="AM31" s="648">
        <v>0</v>
      </c>
      <c r="AN31" s="648">
        <v>0</v>
      </c>
      <c r="AO31" s="648">
        <v>0</v>
      </c>
      <c r="AP31" s="648">
        <v>0</v>
      </c>
      <c r="AQ31" s="648">
        <v>0</v>
      </c>
      <c r="AR31" s="648">
        <v>0</v>
      </c>
      <c r="AS31" s="648">
        <v>0</v>
      </c>
      <c r="AT31" s="648">
        <v>0</v>
      </c>
      <c r="AU31" s="648">
        <v>1.1466666666666672</v>
      </c>
      <c r="AV31" s="648">
        <v>2.2933333333333277</v>
      </c>
      <c r="AW31" s="648">
        <v>4.5866666666666722</v>
      </c>
      <c r="AX31" s="648">
        <v>0</v>
      </c>
      <c r="AY31" s="648">
        <v>0</v>
      </c>
      <c r="AZ31" s="648">
        <v>0</v>
      </c>
      <c r="BA31" s="648">
        <v>0.9885057471264368</v>
      </c>
      <c r="BB31" s="648">
        <v>56.38297872340425</v>
      </c>
      <c r="BC31" s="648">
        <v>64.652482269503537</v>
      </c>
      <c r="BD31" s="648">
        <v>0</v>
      </c>
      <c r="BE31" s="648">
        <v>0</v>
      </c>
      <c r="BF31" s="648">
        <v>0</v>
      </c>
      <c r="BG31" s="648">
        <v>0</v>
      </c>
      <c r="BH31" s="648">
        <v>0</v>
      </c>
      <c r="BI31" s="648">
        <v>0</v>
      </c>
      <c r="BJ31" s="648">
        <v>11.679999999999993</v>
      </c>
      <c r="BK31" s="648">
        <v>0</v>
      </c>
      <c r="BL31" s="648">
        <v>1.0648426499999999</v>
      </c>
      <c r="BM31" s="648">
        <v>0</v>
      </c>
      <c r="BN31" s="648">
        <v>0</v>
      </c>
      <c r="BO31" s="648">
        <v>1</v>
      </c>
      <c r="BP31" s="648">
        <v>0</v>
      </c>
      <c r="BQ31" s="648"/>
      <c r="BR31" s="648"/>
      <c r="BS31" s="648"/>
    </row>
    <row r="32" spans="1:71" ht="15" x14ac:dyDescent="0.25">
      <c r="A32" s="645">
        <f>VLOOKUP(C32,'[11]DfE No.'!C:E,3,FALSE)</f>
        <v>318</v>
      </c>
      <c r="B32" s="645">
        <v>124602</v>
      </c>
      <c r="C32" s="645">
        <v>9352101</v>
      </c>
      <c r="D32" s="646" t="s">
        <v>298</v>
      </c>
      <c r="E32" s="629" t="s">
        <v>40</v>
      </c>
      <c r="F32" s="647">
        <v>0</v>
      </c>
      <c r="G32" s="648">
        <v>1</v>
      </c>
      <c r="H32" s="648">
        <v>0</v>
      </c>
      <c r="I32" s="648">
        <v>0</v>
      </c>
      <c r="J32" s="648">
        <v>7</v>
      </c>
      <c r="K32" s="648">
        <v>0</v>
      </c>
      <c r="L32" s="648">
        <v>0</v>
      </c>
      <c r="M32" s="648">
        <v>0</v>
      </c>
      <c r="N32" s="648">
        <v>56</v>
      </c>
      <c r="O32" s="648">
        <v>56</v>
      </c>
      <c r="P32" s="648">
        <v>11</v>
      </c>
      <c r="Q32" s="648">
        <v>45</v>
      </c>
      <c r="R32" s="648">
        <v>0</v>
      </c>
      <c r="S32" s="648">
        <v>0</v>
      </c>
      <c r="T32" s="648">
        <v>0</v>
      </c>
      <c r="U32" s="648">
        <v>0</v>
      </c>
      <c r="V32" s="648">
        <v>0</v>
      </c>
      <c r="W32" s="648">
        <v>0</v>
      </c>
      <c r="X32" s="648">
        <v>0</v>
      </c>
      <c r="Y32" s="648">
        <v>0</v>
      </c>
      <c r="Z32" s="648">
        <v>0</v>
      </c>
      <c r="AA32" s="648">
        <v>56</v>
      </c>
      <c r="AB32" s="648">
        <v>8</v>
      </c>
      <c r="AC32" s="648">
        <v>3.0000000000000018</v>
      </c>
      <c r="AD32" s="648">
        <v>6.7586206896551726</v>
      </c>
      <c r="AE32" s="648">
        <v>0</v>
      </c>
      <c r="AF32" s="648">
        <v>0</v>
      </c>
      <c r="AG32" s="648">
        <v>56</v>
      </c>
      <c r="AH32" s="648">
        <v>0</v>
      </c>
      <c r="AI32" s="648">
        <v>0</v>
      </c>
      <c r="AJ32" s="648">
        <v>0</v>
      </c>
      <c r="AK32" s="648">
        <v>0</v>
      </c>
      <c r="AL32" s="648">
        <v>0</v>
      </c>
      <c r="AM32" s="648">
        <v>0</v>
      </c>
      <c r="AN32" s="648">
        <v>0</v>
      </c>
      <c r="AO32" s="648">
        <v>0</v>
      </c>
      <c r="AP32" s="648">
        <v>0</v>
      </c>
      <c r="AQ32" s="648">
        <v>0</v>
      </c>
      <c r="AR32" s="648">
        <v>0</v>
      </c>
      <c r="AS32" s="648">
        <v>0</v>
      </c>
      <c r="AT32" s="648">
        <v>0</v>
      </c>
      <c r="AU32" s="648">
        <v>0</v>
      </c>
      <c r="AV32" s="648">
        <v>0</v>
      </c>
      <c r="AW32" s="648">
        <v>0</v>
      </c>
      <c r="AX32" s="648">
        <v>0</v>
      </c>
      <c r="AY32" s="648">
        <v>0</v>
      </c>
      <c r="AZ32" s="648">
        <v>0</v>
      </c>
      <c r="BA32" s="648">
        <v>0</v>
      </c>
      <c r="BB32" s="648">
        <v>17.560975609756081</v>
      </c>
      <c r="BC32" s="648">
        <v>21.853658536585346</v>
      </c>
      <c r="BD32" s="648">
        <v>0</v>
      </c>
      <c r="BE32" s="648">
        <v>0</v>
      </c>
      <c r="BF32" s="648">
        <v>0</v>
      </c>
      <c r="BG32" s="648">
        <v>0</v>
      </c>
      <c r="BH32" s="648">
        <v>0</v>
      </c>
      <c r="BI32" s="648">
        <v>0</v>
      </c>
      <c r="BJ32" s="648">
        <v>0</v>
      </c>
      <c r="BK32" s="648">
        <v>0</v>
      </c>
      <c r="BL32" s="648">
        <v>2.0301105659793799</v>
      </c>
      <c r="BM32" s="648">
        <v>0</v>
      </c>
      <c r="BN32" s="648">
        <v>1</v>
      </c>
      <c r="BO32" s="648">
        <v>1</v>
      </c>
      <c r="BP32" s="648">
        <v>0</v>
      </c>
      <c r="BQ32" s="648"/>
      <c r="BR32" s="648"/>
      <c r="BS32" s="648"/>
    </row>
    <row r="33" spans="1:71" ht="15" x14ac:dyDescent="0.25">
      <c r="A33" s="645">
        <f>VLOOKUP(C33,'[11]DfE No.'!C:E,3,FALSE)</f>
        <v>97</v>
      </c>
      <c r="B33" s="645">
        <v>124607</v>
      </c>
      <c r="C33" s="645">
        <v>9352108</v>
      </c>
      <c r="D33" s="646" t="s">
        <v>205</v>
      </c>
      <c r="E33" s="629" t="s">
        <v>40</v>
      </c>
      <c r="F33" s="647">
        <v>0</v>
      </c>
      <c r="G33" s="648">
        <v>1</v>
      </c>
      <c r="H33" s="648">
        <v>0</v>
      </c>
      <c r="I33" s="648">
        <v>0</v>
      </c>
      <c r="J33" s="648">
        <v>7</v>
      </c>
      <c r="K33" s="648">
        <v>0</v>
      </c>
      <c r="L33" s="648">
        <v>0</v>
      </c>
      <c r="M33" s="648">
        <v>0</v>
      </c>
      <c r="N33" s="648">
        <v>55</v>
      </c>
      <c r="O33" s="648">
        <v>55</v>
      </c>
      <c r="P33" s="648">
        <v>12</v>
      </c>
      <c r="Q33" s="648">
        <v>43</v>
      </c>
      <c r="R33" s="648">
        <v>0</v>
      </c>
      <c r="S33" s="648">
        <v>0</v>
      </c>
      <c r="T33" s="648">
        <v>0</v>
      </c>
      <c r="U33" s="648">
        <v>0</v>
      </c>
      <c r="V33" s="648">
        <v>0</v>
      </c>
      <c r="W33" s="648">
        <v>0</v>
      </c>
      <c r="X33" s="648">
        <v>0</v>
      </c>
      <c r="Y33" s="648">
        <v>0</v>
      </c>
      <c r="Z33" s="648">
        <v>0</v>
      </c>
      <c r="AA33" s="648">
        <v>55</v>
      </c>
      <c r="AB33" s="648">
        <v>7.8571428571428568</v>
      </c>
      <c r="AC33" s="648">
        <v>4.9999999999999991</v>
      </c>
      <c r="AD33" s="648">
        <v>11</v>
      </c>
      <c r="AE33" s="648">
        <v>0</v>
      </c>
      <c r="AF33" s="648">
        <v>0</v>
      </c>
      <c r="AG33" s="648">
        <v>51.999999999999972</v>
      </c>
      <c r="AH33" s="648">
        <v>2.9999999999999978</v>
      </c>
      <c r="AI33" s="648">
        <v>0</v>
      </c>
      <c r="AJ33" s="648">
        <v>0</v>
      </c>
      <c r="AK33" s="648">
        <v>0</v>
      </c>
      <c r="AL33" s="648">
        <v>0</v>
      </c>
      <c r="AM33" s="648">
        <v>0</v>
      </c>
      <c r="AN33" s="648">
        <v>0</v>
      </c>
      <c r="AO33" s="648">
        <v>0</v>
      </c>
      <c r="AP33" s="648">
        <v>0</v>
      </c>
      <c r="AQ33" s="648">
        <v>0</v>
      </c>
      <c r="AR33" s="648">
        <v>0</v>
      </c>
      <c r="AS33" s="648">
        <v>0</v>
      </c>
      <c r="AT33" s="648">
        <v>0</v>
      </c>
      <c r="AU33" s="648">
        <v>0</v>
      </c>
      <c r="AV33" s="648">
        <v>0</v>
      </c>
      <c r="AW33" s="648">
        <v>0</v>
      </c>
      <c r="AX33" s="648">
        <v>0</v>
      </c>
      <c r="AY33" s="648">
        <v>0</v>
      </c>
      <c r="AZ33" s="648">
        <v>0</v>
      </c>
      <c r="BA33" s="648">
        <v>0</v>
      </c>
      <c r="BB33" s="648">
        <v>20.476190476190467</v>
      </c>
      <c r="BC33" s="648">
        <v>26.190476190476179</v>
      </c>
      <c r="BD33" s="648">
        <v>0</v>
      </c>
      <c r="BE33" s="648">
        <v>0</v>
      </c>
      <c r="BF33" s="648">
        <v>0</v>
      </c>
      <c r="BG33" s="648">
        <v>0</v>
      </c>
      <c r="BH33" s="648">
        <v>0</v>
      </c>
      <c r="BI33" s="648">
        <v>0</v>
      </c>
      <c r="BJ33" s="648">
        <v>5.7000000000000197</v>
      </c>
      <c r="BK33" s="648">
        <v>0</v>
      </c>
      <c r="BL33" s="648">
        <v>2.1618350590909099</v>
      </c>
      <c r="BM33" s="648">
        <v>0</v>
      </c>
      <c r="BN33" s="648">
        <v>1</v>
      </c>
      <c r="BO33" s="648">
        <v>1</v>
      </c>
      <c r="BP33" s="648">
        <v>0</v>
      </c>
      <c r="BQ33" s="648"/>
      <c r="BR33" s="648"/>
      <c r="BS33" s="648"/>
    </row>
    <row r="34" spans="1:71" ht="15" x14ac:dyDescent="0.25">
      <c r="A34" s="645">
        <f>VLOOKUP(C34,'[11]DfE No.'!C:E,3,FALSE)</f>
        <v>324</v>
      </c>
      <c r="B34" s="645">
        <v>124609</v>
      </c>
      <c r="C34" s="645">
        <v>9352110</v>
      </c>
      <c r="D34" s="646" t="s">
        <v>301</v>
      </c>
      <c r="E34" s="629" t="s">
        <v>40</v>
      </c>
      <c r="F34" s="647">
        <v>0</v>
      </c>
      <c r="G34" s="648">
        <v>1</v>
      </c>
      <c r="H34" s="648">
        <v>0</v>
      </c>
      <c r="I34" s="648">
        <v>0</v>
      </c>
      <c r="J34" s="648">
        <v>7</v>
      </c>
      <c r="K34" s="648">
        <v>0</v>
      </c>
      <c r="L34" s="648">
        <v>0</v>
      </c>
      <c r="M34" s="648">
        <v>0</v>
      </c>
      <c r="N34" s="648">
        <v>95</v>
      </c>
      <c r="O34" s="648">
        <v>95</v>
      </c>
      <c r="P34" s="648">
        <v>11</v>
      </c>
      <c r="Q34" s="648">
        <v>84</v>
      </c>
      <c r="R34" s="648">
        <v>0</v>
      </c>
      <c r="S34" s="648">
        <v>0</v>
      </c>
      <c r="T34" s="648">
        <v>0</v>
      </c>
      <c r="U34" s="648">
        <v>0</v>
      </c>
      <c r="V34" s="648">
        <v>0</v>
      </c>
      <c r="W34" s="648">
        <v>0</v>
      </c>
      <c r="X34" s="648">
        <v>0</v>
      </c>
      <c r="Y34" s="648">
        <v>0</v>
      </c>
      <c r="Z34" s="648">
        <v>0</v>
      </c>
      <c r="AA34" s="648">
        <v>95</v>
      </c>
      <c r="AB34" s="648">
        <v>13.571428571428571</v>
      </c>
      <c r="AC34" s="648">
        <v>13.000000000000009</v>
      </c>
      <c r="AD34" s="648">
        <v>23.505154639175259</v>
      </c>
      <c r="AE34" s="648">
        <v>0</v>
      </c>
      <c r="AF34" s="648">
        <v>0</v>
      </c>
      <c r="AG34" s="648">
        <v>93.999999999999972</v>
      </c>
      <c r="AH34" s="648">
        <v>0</v>
      </c>
      <c r="AI34" s="648">
        <v>0</v>
      </c>
      <c r="AJ34" s="648">
        <v>0</v>
      </c>
      <c r="AK34" s="648">
        <v>1.0000000000000016</v>
      </c>
      <c r="AL34" s="648">
        <v>0</v>
      </c>
      <c r="AM34" s="648">
        <v>0</v>
      </c>
      <c r="AN34" s="648">
        <v>0</v>
      </c>
      <c r="AO34" s="648">
        <v>0</v>
      </c>
      <c r="AP34" s="648">
        <v>0</v>
      </c>
      <c r="AQ34" s="648">
        <v>0</v>
      </c>
      <c r="AR34" s="648">
        <v>0</v>
      </c>
      <c r="AS34" s="648">
        <v>0</v>
      </c>
      <c r="AT34" s="648">
        <v>0</v>
      </c>
      <c r="AU34" s="648">
        <v>0</v>
      </c>
      <c r="AV34" s="648">
        <v>0</v>
      </c>
      <c r="AW34" s="648">
        <v>0</v>
      </c>
      <c r="AX34" s="648">
        <v>0</v>
      </c>
      <c r="AY34" s="648">
        <v>0</v>
      </c>
      <c r="AZ34" s="648">
        <v>0</v>
      </c>
      <c r="BA34" s="648">
        <v>0</v>
      </c>
      <c r="BB34" s="648">
        <v>24.000000000000021</v>
      </c>
      <c r="BC34" s="648">
        <v>27.142857142857167</v>
      </c>
      <c r="BD34" s="648">
        <v>0</v>
      </c>
      <c r="BE34" s="648">
        <v>0</v>
      </c>
      <c r="BF34" s="648">
        <v>0</v>
      </c>
      <c r="BG34" s="648">
        <v>0</v>
      </c>
      <c r="BH34" s="648">
        <v>0</v>
      </c>
      <c r="BI34" s="648">
        <v>0</v>
      </c>
      <c r="BJ34" s="648">
        <v>0</v>
      </c>
      <c r="BK34" s="648">
        <v>0</v>
      </c>
      <c r="BL34" s="648">
        <v>2.1057764859375001</v>
      </c>
      <c r="BM34" s="648">
        <v>0</v>
      </c>
      <c r="BN34" s="648">
        <v>1</v>
      </c>
      <c r="BO34" s="648">
        <v>1</v>
      </c>
      <c r="BP34" s="648">
        <v>0</v>
      </c>
      <c r="BQ34" s="648"/>
      <c r="BR34" s="648"/>
      <c r="BS34" s="648"/>
    </row>
    <row r="35" spans="1:71" ht="15" x14ac:dyDescent="0.25">
      <c r="A35" s="645">
        <f>VLOOKUP(C35,'[11]DfE No.'!C:E,3,FALSE)</f>
        <v>506</v>
      </c>
      <c r="B35" s="645">
        <v>124612</v>
      </c>
      <c r="C35" s="645">
        <v>9352114</v>
      </c>
      <c r="D35" s="646" t="s">
        <v>1191</v>
      </c>
      <c r="E35" s="629" t="s">
        <v>40</v>
      </c>
      <c r="F35" s="647">
        <v>0</v>
      </c>
      <c r="G35" s="648">
        <v>1</v>
      </c>
      <c r="H35" s="648">
        <v>0</v>
      </c>
      <c r="I35" s="648">
        <v>0</v>
      </c>
      <c r="J35" s="648">
        <v>7</v>
      </c>
      <c r="K35" s="648">
        <v>0</v>
      </c>
      <c r="L35" s="648">
        <v>0</v>
      </c>
      <c r="M35" s="648">
        <v>0</v>
      </c>
      <c r="N35" s="648">
        <v>207</v>
      </c>
      <c r="O35" s="648">
        <v>207</v>
      </c>
      <c r="P35" s="648">
        <v>30</v>
      </c>
      <c r="Q35" s="648">
        <v>177</v>
      </c>
      <c r="R35" s="648">
        <v>0</v>
      </c>
      <c r="S35" s="648">
        <v>0</v>
      </c>
      <c r="T35" s="648">
        <v>0</v>
      </c>
      <c r="U35" s="648">
        <v>0</v>
      </c>
      <c r="V35" s="648">
        <v>0</v>
      </c>
      <c r="W35" s="648">
        <v>0</v>
      </c>
      <c r="X35" s="648">
        <v>0</v>
      </c>
      <c r="Y35" s="648">
        <v>0</v>
      </c>
      <c r="Z35" s="648">
        <v>0</v>
      </c>
      <c r="AA35" s="648">
        <v>207</v>
      </c>
      <c r="AB35" s="648">
        <v>29.571428571428573</v>
      </c>
      <c r="AC35" s="648">
        <v>29.000000000000014</v>
      </c>
      <c r="AD35" s="648">
        <v>29.426470588235293</v>
      </c>
      <c r="AE35" s="648">
        <v>0</v>
      </c>
      <c r="AF35" s="648">
        <v>0</v>
      </c>
      <c r="AG35" s="648">
        <v>200</v>
      </c>
      <c r="AH35" s="648">
        <v>3.9999999999999911</v>
      </c>
      <c r="AI35" s="648">
        <v>0</v>
      </c>
      <c r="AJ35" s="648">
        <v>2.9999999999999991</v>
      </c>
      <c r="AK35" s="648">
        <v>0</v>
      </c>
      <c r="AL35" s="648">
        <v>0</v>
      </c>
      <c r="AM35" s="648">
        <v>0</v>
      </c>
      <c r="AN35" s="648">
        <v>0</v>
      </c>
      <c r="AO35" s="648">
        <v>0</v>
      </c>
      <c r="AP35" s="648">
        <v>0</v>
      </c>
      <c r="AQ35" s="648">
        <v>0</v>
      </c>
      <c r="AR35" s="648">
        <v>0</v>
      </c>
      <c r="AS35" s="648">
        <v>0</v>
      </c>
      <c r="AT35" s="648">
        <v>0</v>
      </c>
      <c r="AU35" s="648">
        <v>0</v>
      </c>
      <c r="AV35" s="648">
        <v>1.1694915254237281</v>
      </c>
      <c r="AW35" s="648">
        <v>1.1694915254237281</v>
      </c>
      <c r="AX35" s="648">
        <v>0</v>
      </c>
      <c r="AY35" s="648">
        <v>0</v>
      </c>
      <c r="AZ35" s="648">
        <v>0</v>
      </c>
      <c r="BA35" s="648">
        <v>2.0294117647058822</v>
      </c>
      <c r="BB35" s="648">
        <v>36.204545454545539</v>
      </c>
      <c r="BC35" s="648">
        <v>42.340909090909193</v>
      </c>
      <c r="BD35" s="648">
        <v>0</v>
      </c>
      <c r="BE35" s="648">
        <v>0</v>
      </c>
      <c r="BF35" s="648">
        <v>0</v>
      </c>
      <c r="BG35" s="648">
        <v>0</v>
      </c>
      <c r="BH35" s="648">
        <v>0</v>
      </c>
      <c r="BI35" s="648">
        <v>0</v>
      </c>
      <c r="BJ35" s="648">
        <v>0</v>
      </c>
      <c r="BK35" s="648">
        <v>0</v>
      </c>
      <c r="BL35" s="648">
        <v>1.1054225598591501</v>
      </c>
      <c r="BM35" s="648">
        <v>0</v>
      </c>
      <c r="BN35" s="648">
        <v>0</v>
      </c>
      <c r="BO35" s="648">
        <v>1</v>
      </c>
      <c r="BP35" s="648">
        <v>0</v>
      </c>
      <c r="BQ35" s="648"/>
      <c r="BR35" s="648"/>
      <c r="BS35" s="648"/>
    </row>
    <row r="36" spans="1:71" ht="15" x14ac:dyDescent="0.25">
      <c r="A36" s="645">
        <f>VLOOKUP(C36,'[11]DfE No.'!C:E,3,FALSE)</f>
        <v>333</v>
      </c>
      <c r="B36" s="645">
        <v>124613</v>
      </c>
      <c r="C36" s="645">
        <v>9352117</v>
      </c>
      <c r="D36" s="646" t="s">
        <v>307</v>
      </c>
      <c r="E36" s="629" t="s">
        <v>40</v>
      </c>
      <c r="F36" s="647">
        <v>0</v>
      </c>
      <c r="G36" s="648">
        <v>1</v>
      </c>
      <c r="H36" s="648">
        <v>0</v>
      </c>
      <c r="I36" s="648">
        <v>0</v>
      </c>
      <c r="J36" s="648">
        <v>7</v>
      </c>
      <c r="K36" s="648">
        <v>0</v>
      </c>
      <c r="L36" s="648">
        <v>0</v>
      </c>
      <c r="M36" s="648">
        <v>0</v>
      </c>
      <c r="N36" s="648">
        <v>393</v>
      </c>
      <c r="O36" s="648">
        <v>393</v>
      </c>
      <c r="P36" s="648">
        <v>60</v>
      </c>
      <c r="Q36" s="648">
        <v>333</v>
      </c>
      <c r="R36" s="648">
        <v>0</v>
      </c>
      <c r="S36" s="648">
        <v>0</v>
      </c>
      <c r="T36" s="648">
        <v>0</v>
      </c>
      <c r="U36" s="648">
        <v>0</v>
      </c>
      <c r="V36" s="648">
        <v>0</v>
      </c>
      <c r="W36" s="648">
        <v>0</v>
      </c>
      <c r="X36" s="648">
        <v>0</v>
      </c>
      <c r="Y36" s="648">
        <v>0</v>
      </c>
      <c r="Z36" s="648">
        <v>0</v>
      </c>
      <c r="AA36" s="648">
        <v>393</v>
      </c>
      <c r="AB36" s="648">
        <v>56.142857142857146</v>
      </c>
      <c r="AC36" s="648">
        <v>35</v>
      </c>
      <c r="AD36" s="648">
        <v>60.153061224489797</v>
      </c>
      <c r="AE36" s="648">
        <v>0</v>
      </c>
      <c r="AF36" s="648">
        <v>0</v>
      </c>
      <c r="AG36" s="648">
        <v>326.00000000000017</v>
      </c>
      <c r="AH36" s="648">
        <v>8.9999999999999911</v>
      </c>
      <c r="AI36" s="648">
        <v>42.999999999999957</v>
      </c>
      <c r="AJ36" s="648">
        <v>14.999999999999995</v>
      </c>
      <c r="AK36" s="648">
        <v>0</v>
      </c>
      <c r="AL36" s="648">
        <v>0</v>
      </c>
      <c r="AM36" s="648">
        <v>0</v>
      </c>
      <c r="AN36" s="648">
        <v>0</v>
      </c>
      <c r="AO36" s="648">
        <v>0</v>
      </c>
      <c r="AP36" s="648">
        <v>0</v>
      </c>
      <c r="AQ36" s="648">
        <v>0</v>
      </c>
      <c r="AR36" s="648">
        <v>0</v>
      </c>
      <c r="AS36" s="648">
        <v>0</v>
      </c>
      <c r="AT36" s="648">
        <v>0</v>
      </c>
      <c r="AU36" s="648">
        <v>2.360360360360362</v>
      </c>
      <c r="AV36" s="648">
        <v>4.720720720720716</v>
      </c>
      <c r="AW36" s="648">
        <v>9.441441441441432</v>
      </c>
      <c r="AX36" s="648">
        <v>0</v>
      </c>
      <c r="AY36" s="648">
        <v>0</v>
      </c>
      <c r="AZ36" s="648">
        <v>0</v>
      </c>
      <c r="BA36" s="648">
        <v>6.0153061224489797</v>
      </c>
      <c r="BB36" s="648">
        <v>125.89024390243907</v>
      </c>
      <c r="BC36" s="648">
        <v>148.57317073170736</v>
      </c>
      <c r="BD36" s="648">
        <v>0</v>
      </c>
      <c r="BE36" s="648">
        <v>0</v>
      </c>
      <c r="BF36" s="648">
        <v>0</v>
      </c>
      <c r="BG36" s="648">
        <v>0</v>
      </c>
      <c r="BH36" s="648">
        <v>0</v>
      </c>
      <c r="BI36" s="648">
        <v>0</v>
      </c>
      <c r="BJ36" s="648">
        <v>0</v>
      </c>
      <c r="BK36" s="648">
        <v>0</v>
      </c>
      <c r="BL36" s="648">
        <v>0.87127304117647097</v>
      </c>
      <c r="BM36" s="648">
        <v>0</v>
      </c>
      <c r="BN36" s="648">
        <v>0</v>
      </c>
      <c r="BO36" s="648">
        <v>1</v>
      </c>
      <c r="BP36" s="648">
        <v>0</v>
      </c>
      <c r="BQ36" s="648"/>
      <c r="BR36" s="648"/>
      <c r="BS36" s="648"/>
    </row>
    <row r="37" spans="1:71" ht="15" x14ac:dyDescent="0.25">
      <c r="A37" s="645">
        <f>VLOOKUP(C37,'[11]DfE No.'!C:E,3,FALSE)</f>
        <v>332</v>
      </c>
      <c r="B37" s="645">
        <v>124614</v>
      </c>
      <c r="C37" s="645">
        <v>9352118</v>
      </c>
      <c r="D37" s="646" t="s">
        <v>306</v>
      </c>
      <c r="E37" s="629" t="s">
        <v>40</v>
      </c>
      <c r="F37" s="647">
        <v>0</v>
      </c>
      <c r="G37" s="648">
        <v>1</v>
      </c>
      <c r="H37" s="648">
        <v>0</v>
      </c>
      <c r="I37" s="648">
        <v>0</v>
      </c>
      <c r="J37" s="648">
        <v>7</v>
      </c>
      <c r="K37" s="648">
        <v>0</v>
      </c>
      <c r="L37" s="648">
        <v>0</v>
      </c>
      <c r="M37" s="648">
        <v>0</v>
      </c>
      <c r="N37" s="648">
        <v>205</v>
      </c>
      <c r="O37" s="648">
        <v>205</v>
      </c>
      <c r="P37" s="648">
        <v>30</v>
      </c>
      <c r="Q37" s="648">
        <v>175</v>
      </c>
      <c r="R37" s="648">
        <v>0</v>
      </c>
      <c r="S37" s="648">
        <v>0</v>
      </c>
      <c r="T37" s="648">
        <v>0</v>
      </c>
      <c r="U37" s="648">
        <v>0</v>
      </c>
      <c r="V37" s="648">
        <v>0</v>
      </c>
      <c r="W37" s="648">
        <v>0</v>
      </c>
      <c r="X37" s="648">
        <v>0</v>
      </c>
      <c r="Y37" s="648">
        <v>0</v>
      </c>
      <c r="Z37" s="648">
        <v>0</v>
      </c>
      <c r="AA37" s="648">
        <v>205</v>
      </c>
      <c r="AB37" s="648">
        <v>29.285714285714285</v>
      </c>
      <c r="AC37" s="648">
        <v>13.000000000000009</v>
      </c>
      <c r="AD37" s="648">
        <v>26.868932038834952</v>
      </c>
      <c r="AE37" s="648">
        <v>0</v>
      </c>
      <c r="AF37" s="648">
        <v>0</v>
      </c>
      <c r="AG37" s="648">
        <v>181.88725490196072</v>
      </c>
      <c r="AH37" s="648">
        <v>3.014705882352946</v>
      </c>
      <c r="AI37" s="648">
        <v>17.083333333333325</v>
      </c>
      <c r="AJ37" s="648">
        <v>3.014705882352946</v>
      </c>
      <c r="AK37" s="648">
        <v>0</v>
      </c>
      <c r="AL37" s="648">
        <v>0</v>
      </c>
      <c r="AM37" s="648">
        <v>0</v>
      </c>
      <c r="AN37" s="648">
        <v>0</v>
      </c>
      <c r="AO37" s="648">
        <v>0</v>
      </c>
      <c r="AP37" s="648">
        <v>0</v>
      </c>
      <c r="AQ37" s="648">
        <v>0</v>
      </c>
      <c r="AR37" s="648">
        <v>0</v>
      </c>
      <c r="AS37" s="648">
        <v>0</v>
      </c>
      <c r="AT37" s="648">
        <v>0</v>
      </c>
      <c r="AU37" s="648">
        <v>0</v>
      </c>
      <c r="AV37" s="648">
        <v>0</v>
      </c>
      <c r="AW37" s="648">
        <v>0</v>
      </c>
      <c r="AX37" s="648">
        <v>0</v>
      </c>
      <c r="AY37" s="648">
        <v>0</v>
      </c>
      <c r="AZ37" s="648">
        <v>0</v>
      </c>
      <c r="BA37" s="648">
        <v>0.99514563106796106</v>
      </c>
      <c r="BB37" s="648">
        <v>58.333333333333272</v>
      </c>
      <c r="BC37" s="648">
        <v>68.333333333333258</v>
      </c>
      <c r="BD37" s="648">
        <v>0</v>
      </c>
      <c r="BE37" s="648">
        <v>0</v>
      </c>
      <c r="BF37" s="648">
        <v>0</v>
      </c>
      <c r="BG37" s="648">
        <v>0</v>
      </c>
      <c r="BH37" s="648">
        <v>0</v>
      </c>
      <c r="BI37" s="648">
        <v>0</v>
      </c>
      <c r="BJ37" s="648">
        <v>0</v>
      </c>
      <c r="BK37" s="648">
        <v>0</v>
      </c>
      <c r="BL37" s="648">
        <v>1.3116440646551699</v>
      </c>
      <c r="BM37" s="648">
        <v>0</v>
      </c>
      <c r="BN37" s="648">
        <v>0</v>
      </c>
      <c r="BO37" s="648">
        <v>1</v>
      </c>
      <c r="BP37" s="648">
        <v>0</v>
      </c>
      <c r="BQ37" s="648"/>
      <c r="BR37" s="648"/>
      <c r="BS37" s="648"/>
    </row>
    <row r="38" spans="1:71" ht="15" x14ac:dyDescent="0.25">
      <c r="A38" s="645">
        <f>VLOOKUP(C38,'[11]DfE No.'!C:E,3,FALSE)</f>
        <v>337</v>
      </c>
      <c r="B38" s="645">
        <v>124615</v>
      </c>
      <c r="C38" s="645">
        <v>9352121</v>
      </c>
      <c r="D38" s="646" t="s">
        <v>308</v>
      </c>
      <c r="E38" s="629" t="s">
        <v>40</v>
      </c>
      <c r="F38" s="647">
        <v>0</v>
      </c>
      <c r="G38" s="648">
        <v>1</v>
      </c>
      <c r="H38" s="648">
        <v>0</v>
      </c>
      <c r="I38" s="648">
        <v>0</v>
      </c>
      <c r="J38" s="648">
        <v>7</v>
      </c>
      <c r="K38" s="648">
        <v>0</v>
      </c>
      <c r="L38" s="648">
        <v>0</v>
      </c>
      <c r="M38" s="648">
        <v>0</v>
      </c>
      <c r="N38" s="648">
        <v>95</v>
      </c>
      <c r="O38" s="648">
        <v>95</v>
      </c>
      <c r="P38" s="648">
        <v>14</v>
      </c>
      <c r="Q38" s="648">
        <v>81</v>
      </c>
      <c r="R38" s="648">
        <v>0</v>
      </c>
      <c r="S38" s="648">
        <v>0</v>
      </c>
      <c r="T38" s="648">
        <v>0</v>
      </c>
      <c r="U38" s="648">
        <v>0</v>
      </c>
      <c r="V38" s="648">
        <v>0</v>
      </c>
      <c r="W38" s="648">
        <v>0</v>
      </c>
      <c r="X38" s="648">
        <v>0</v>
      </c>
      <c r="Y38" s="648">
        <v>0</v>
      </c>
      <c r="Z38" s="648">
        <v>0</v>
      </c>
      <c r="AA38" s="648">
        <v>95</v>
      </c>
      <c r="AB38" s="648">
        <v>13.571428571428571</v>
      </c>
      <c r="AC38" s="648">
        <v>7.0000000000000009</v>
      </c>
      <c r="AD38" s="648">
        <v>9.8584905660377355</v>
      </c>
      <c r="AE38" s="648">
        <v>0</v>
      </c>
      <c r="AF38" s="648">
        <v>0</v>
      </c>
      <c r="AG38" s="648">
        <v>76</v>
      </c>
      <c r="AH38" s="648">
        <v>1.0000000000000016</v>
      </c>
      <c r="AI38" s="648">
        <v>11.999999999999979</v>
      </c>
      <c r="AJ38" s="648">
        <v>1.0000000000000016</v>
      </c>
      <c r="AK38" s="648">
        <v>4.9999999999999973</v>
      </c>
      <c r="AL38" s="648">
        <v>0</v>
      </c>
      <c r="AM38" s="648">
        <v>0</v>
      </c>
      <c r="AN38" s="648">
        <v>0</v>
      </c>
      <c r="AO38" s="648">
        <v>0</v>
      </c>
      <c r="AP38" s="648">
        <v>0</v>
      </c>
      <c r="AQ38" s="648">
        <v>0</v>
      </c>
      <c r="AR38" s="648">
        <v>0</v>
      </c>
      <c r="AS38" s="648">
        <v>0</v>
      </c>
      <c r="AT38" s="648">
        <v>0</v>
      </c>
      <c r="AU38" s="648">
        <v>0</v>
      </c>
      <c r="AV38" s="648">
        <v>0</v>
      </c>
      <c r="AW38" s="648">
        <v>0</v>
      </c>
      <c r="AX38" s="648">
        <v>0</v>
      </c>
      <c r="AY38" s="648">
        <v>0</v>
      </c>
      <c r="AZ38" s="648">
        <v>0</v>
      </c>
      <c r="BA38" s="648">
        <v>0</v>
      </c>
      <c r="BB38" s="648">
        <v>21.262499999999999</v>
      </c>
      <c r="BC38" s="648">
        <v>24.9375</v>
      </c>
      <c r="BD38" s="648">
        <v>0</v>
      </c>
      <c r="BE38" s="648">
        <v>0</v>
      </c>
      <c r="BF38" s="648">
        <v>0</v>
      </c>
      <c r="BG38" s="648">
        <v>0</v>
      </c>
      <c r="BH38" s="648">
        <v>0</v>
      </c>
      <c r="BI38" s="648">
        <v>0</v>
      </c>
      <c r="BJ38" s="648">
        <v>2.3000000000000025</v>
      </c>
      <c r="BK38" s="648">
        <v>0</v>
      </c>
      <c r="BL38" s="648">
        <v>2.0416128725</v>
      </c>
      <c r="BM38" s="648">
        <v>0</v>
      </c>
      <c r="BN38" s="648">
        <v>1</v>
      </c>
      <c r="BO38" s="648">
        <v>1</v>
      </c>
      <c r="BP38" s="648">
        <v>0</v>
      </c>
      <c r="BQ38" s="648"/>
      <c r="BR38" s="648"/>
      <c r="BS38" s="648"/>
    </row>
    <row r="39" spans="1:71" ht="15" x14ac:dyDescent="0.25">
      <c r="A39" s="645">
        <f>VLOOKUP(C39,'[11]DfE No.'!C:E,3,FALSE)</f>
        <v>339</v>
      </c>
      <c r="B39" s="645">
        <v>124618</v>
      </c>
      <c r="C39" s="645">
        <v>9352124</v>
      </c>
      <c r="D39" s="646" t="s">
        <v>310</v>
      </c>
      <c r="E39" s="629" t="s">
        <v>40</v>
      </c>
      <c r="F39" s="647">
        <v>0</v>
      </c>
      <c r="G39" s="648">
        <v>1</v>
      </c>
      <c r="H39" s="648">
        <v>0</v>
      </c>
      <c r="I39" s="648">
        <v>0</v>
      </c>
      <c r="J39" s="648">
        <v>7</v>
      </c>
      <c r="K39" s="648">
        <v>0</v>
      </c>
      <c r="L39" s="648">
        <v>0</v>
      </c>
      <c r="M39" s="648">
        <v>0</v>
      </c>
      <c r="N39" s="648">
        <v>99</v>
      </c>
      <c r="O39" s="648">
        <v>99</v>
      </c>
      <c r="P39" s="648">
        <v>13</v>
      </c>
      <c r="Q39" s="648">
        <v>86</v>
      </c>
      <c r="R39" s="648">
        <v>0</v>
      </c>
      <c r="S39" s="648">
        <v>0</v>
      </c>
      <c r="T39" s="648">
        <v>0</v>
      </c>
      <c r="U39" s="648">
        <v>0</v>
      </c>
      <c r="V39" s="648">
        <v>0</v>
      </c>
      <c r="W39" s="648">
        <v>0</v>
      </c>
      <c r="X39" s="648">
        <v>0</v>
      </c>
      <c r="Y39" s="648">
        <v>0</v>
      </c>
      <c r="Z39" s="648">
        <v>0</v>
      </c>
      <c r="AA39" s="648">
        <v>99</v>
      </c>
      <c r="AB39" s="648">
        <v>14.142857142857142</v>
      </c>
      <c r="AC39" s="648">
        <v>3.9999999999999996</v>
      </c>
      <c r="AD39" s="648">
        <v>7</v>
      </c>
      <c r="AE39" s="648">
        <v>0</v>
      </c>
      <c r="AF39" s="648">
        <v>0</v>
      </c>
      <c r="AG39" s="648">
        <v>95.000000000000043</v>
      </c>
      <c r="AH39" s="648">
        <v>0.99999999999999989</v>
      </c>
      <c r="AI39" s="648">
        <v>0</v>
      </c>
      <c r="AJ39" s="648">
        <v>0</v>
      </c>
      <c r="AK39" s="648">
        <v>0.99999999999999989</v>
      </c>
      <c r="AL39" s="648">
        <v>1.9999999999999998</v>
      </c>
      <c r="AM39" s="648">
        <v>0</v>
      </c>
      <c r="AN39" s="648">
        <v>0</v>
      </c>
      <c r="AO39" s="648">
        <v>0</v>
      </c>
      <c r="AP39" s="648">
        <v>0</v>
      </c>
      <c r="AQ39" s="648">
        <v>0</v>
      </c>
      <c r="AR39" s="648">
        <v>0</v>
      </c>
      <c r="AS39" s="648">
        <v>0</v>
      </c>
      <c r="AT39" s="648">
        <v>0</v>
      </c>
      <c r="AU39" s="648">
        <v>0</v>
      </c>
      <c r="AV39" s="648">
        <v>0</v>
      </c>
      <c r="AW39" s="648">
        <v>0</v>
      </c>
      <c r="AX39" s="648">
        <v>0</v>
      </c>
      <c r="AY39" s="648">
        <v>0</v>
      </c>
      <c r="AZ39" s="648">
        <v>0</v>
      </c>
      <c r="BA39" s="648">
        <v>0</v>
      </c>
      <c r="BB39" s="648">
        <v>21.247058823529432</v>
      </c>
      <c r="BC39" s="648">
        <v>24.458823529411788</v>
      </c>
      <c r="BD39" s="648">
        <v>0</v>
      </c>
      <c r="BE39" s="648">
        <v>0</v>
      </c>
      <c r="BF39" s="648">
        <v>0</v>
      </c>
      <c r="BG39" s="648">
        <v>0</v>
      </c>
      <c r="BH39" s="648">
        <v>0</v>
      </c>
      <c r="BI39" s="648">
        <v>0</v>
      </c>
      <c r="BJ39" s="648">
        <v>1.06</v>
      </c>
      <c r="BK39" s="648">
        <v>0</v>
      </c>
      <c r="BL39" s="648">
        <v>1.55487272804878</v>
      </c>
      <c r="BM39" s="648">
        <v>0</v>
      </c>
      <c r="BN39" s="648">
        <v>0</v>
      </c>
      <c r="BO39" s="648">
        <v>1</v>
      </c>
      <c r="BP39" s="648">
        <v>0</v>
      </c>
      <c r="BQ39" s="648"/>
      <c r="BR39" s="648"/>
      <c r="BS39" s="648"/>
    </row>
    <row r="40" spans="1:71" ht="15" x14ac:dyDescent="0.25">
      <c r="A40" s="645">
        <f>VLOOKUP(C40,'[11]DfE No.'!C:E,3,FALSE)</f>
        <v>342</v>
      </c>
      <c r="B40" s="645">
        <v>124619</v>
      </c>
      <c r="C40" s="645">
        <v>9352125</v>
      </c>
      <c r="D40" s="646" t="s">
        <v>312</v>
      </c>
      <c r="E40" s="629" t="s">
        <v>40</v>
      </c>
      <c r="F40" s="647">
        <v>0</v>
      </c>
      <c r="G40" s="648">
        <v>1</v>
      </c>
      <c r="H40" s="648">
        <v>0</v>
      </c>
      <c r="I40" s="648">
        <v>0</v>
      </c>
      <c r="J40" s="648">
        <v>7</v>
      </c>
      <c r="K40" s="648">
        <v>0</v>
      </c>
      <c r="L40" s="648">
        <v>0</v>
      </c>
      <c r="M40" s="648">
        <v>0</v>
      </c>
      <c r="N40" s="648">
        <v>210</v>
      </c>
      <c r="O40" s="648">
        <v>210</v>
      </c>
      <c r="P40" s="648">
        <v>30</v>
      </c>
      <c r="Q40" s="648">
        <v>180</v>
      </c>
      <c r="R40" s="648">
        <v>0</v>
      </c>
      <c r="S40" s="648">
        <v>0</v>
      </c>
      <c r="T40" s="648">
        <v>0</v>
      </c>
      <c r="U40" s="648">
        <v>0</v>
      </c>
      <c r="V40" s="648">
        <v>0</v>
      </c>
      <c r="W40" s="648">
        <v>0</v>
      </c>
      <c r="X40" s="648">
        <v>0</v>
      </c>
      <c r="Y40" s="648">
        <v>0</v>
      </c>
      <c r="Z40" s="648">
        <v>0</v>
      </c>
      <c r="AA40" s="648">
        <v>210</v>
      </c>
      <c r="AB40" s="648">
        <v>30</v>
      </c>
      <c r="AC40" s="648">
        <v>19.999999999999993</v>
      </c>
      <c r="AD40" s="648">
        <v>32.307692307692307</v>
      </c>
      <c r="AE40" s="648">
        <v>0</v>
      </c>
      <c r="AF40" s="648">
        <v>0</v>
      </c>
      <c r="AG40" s="648">
        <v>199.99999999999991</v>
      </c>
      <c r="AH40" s="648">
        <v>9.9999999999999964</v>
      </c>
      <c r="AI40" s="648">
        <v>0</v>
      </c>
      <c r="AJ40" s="648">
        <v>0</v>
      </c>
      <c r="AK40" s="648">
        <v>0</v>
      </c>
      <c r="AL40" s="648">
        <v>0</v>
      </c>
      <c r="AM40" s="648">
        <v>0</v>
      </c>
      <c r="AN40" s="648">
        <v>0</v>
      </c>
      <c r="AO40" s="648">
        <v>0</v>
      </c>
      <c r="AP40" s="648">
        <v>0</v>
      </c>
      <c r="AQ40" s="648">
        <v>0</v>
      </c>
      <c r="AR40" s="648">
        <v>0</v>
      </c>
      <c r="AS40" s="648">
        <v>0</v>
      </c>
      <c r="AT40" s="648">
        <v>0</v>
      </c>
      <c r="AU40" s="648">
        <v>0</v>
      </c>
      <c r="AV40" s="648">
        <v>0</v>
      </c>
      <c r="AW40" s="648">
        <v>0</v>
      </c>
      <c r="AX40" s="648">
        <v>0</v>
      </c>
      <c r="AY40" s="648">
        <v>0</v>
      </c>
      <c r="AZ40" s="648">
        <v>0</v>
      </c>
      <c r="BA40" s="648">
        <v>1.0096153846153846</v>
      </c>
      <c r="BB40" s="648">
        <v>45</v>
      </c>
      <c r="BC40" s="648">
        <v>52.5</v>
      </c>
      <c r="BD40" s="648">
        <v>0</v>
      </c>
      <c r="BE40" s="648">
        <v>0</v>
      </c>
      <c r="BF40" s="648">
        <v>0</v>
      </c>
      <c r="BG40" s="648">
        <v>0</v>
      </c>
      <c r="BH40" s="648">
        <v>0</v>
      </c>
      <c r="BI40" s="648">
        <v>0</v>
      </c>
      <c r="BJ40" s="648">
        <v>0</v>
      </c>
      <c r="BK40" s="648">
        <v>0</v>
      </c>
      <c r="BL40" s="648">
        <v>0.56021928450000003</v>
      </c>
      <c r="BM40" s="648">
        <v>0</v>
      </c>
      <c r="BN40" s="648">
        <v>0</v>
      </c>
      <c r="BO40" s="648">
        <v>1</v>
      </c>
      <c r="BP40" s="648">
        <v>0</v>
      </c>
      <c r="BQ40" s="648"/>
      <c r="BR40" s="648"/>
      <c r="BS40" s="648"/>
    </row>
    <row r="41" spans="1:71" ht="15" x14ac:dyDescent="0.25">
      <c r="A41" s="645">
        <f>VLOOKUP(C41,'[11]DfE No.'!C:E,3,FALSE)</f>
        <v>502</v>
      </c>
      <c r="B41" s="645">
        <v>124622</v>
      </c>
      <c r="C41" s="645">
        <v>9352129</v>
      </c>
      <c r="D41" s="646" t="s">
        <v>403</v>
      </c>
      <c r="E41" s="629" t="s">
        <v>40</v>
      </c>
      <c r="F41" s="647">
        <v>0</v>
      </c>
      <c r="G41" s="648">
        <v>1</v>
      </c>
      <c r="H41" s="648">
        <v>0</v>
      </c>
      <c r="I41" s="648">
        <v>0</v>
      </c>
      <c r="J41" s="648">
        <v>7</v>
      </c>
      <c r="K41" s="648">
        <v>0</v>
      </c>
      <c r="L41" s="648">
        <v>0</v>
      </c>
      <c r="M41" s="648">
        <v>0</v>
      </c>
      <c r="N41" s="648">
        <v>150</v>
      </c>
      <c r="O41" s="648">
        <v>150</v>
      </c>
      <c r="P41" s="648">
        <v>18</v>
      </c>
      <c r="Q41" s="648">
        <v>132</v>
      </c>
      <c r="R41" s="648">
        <v>0</v>
      </c>
      <c r="S41" s="648">
        <v>0</v>
      </c>
      <c r="T41" s="648">
        <v>0</v>
      </c>
      <c r="U41" s="648">
        <v>0</v>
      </c>
      <c r="V41" s="648">
        <v>0</v>
      </c>
      <c r="W41" s="648">
        <v>0</v>
      </c>
      <c r="X41" s="648">
        <v>0</v>
      </c>
      <c r="Y41" s="648">
        <v>0</v>
      </c>
      <c r="Z41" s="648">
        <v>0</v>
      </c>
      <c r="AA41" s="648">
        <v>150</v>
      </c>
      <c r="AB41" s="648">
        <v>21.428571428571427</v>
      </c>
      <c r="AC41" s="648">
        <v>51.000000000000007</v>
      </c>
      <c r="AD41" s="648">
        <v>53.503184713375795</v>
      </c>
      <c r="AE41" s="648">
        <v>0</v>
      </c>
      <c r="AF41" s="648">
        <v>0</v>
      </c>
      <c r="AG41" s="648">
        <v>55.99999999999995</v>
      </c>
      <c r="AH41" s="648">
        <v>61.00000000000005</v>
      </c>
      <c r="AI41" s="648">
        <v>31.00000000000005</v>
      </c>
      <c r="AJ41" s="648">
        <v>1.9999999999999949</v>
      </c>
      <c r="AK41" s="648">
        <v>0</v>
      </c>
      <c r="AL41" s="648">
        <v>0</v>
      </c>
      <c r="AM41" s="648">
        <v>0</v>
      </c>
      <c r="AN41" s="648">
        <v>0</v>
      </c>
      <c r="AO41" s="648">
        <v>0</v>
      </c>
      <c r="AP41" s="648">
        <v>0</v>
      </c>
      <c r="AQ41" s="648">
        <v>0</v>
      </c>
      <c r="AR41" s="648">
        <v>0</v>
      </c>
      <c r="AS41" s="648">
        <v>0</v>
      </c>
      <c r="AT41" s="648">
        <v>0</v>
      </c>
      <c r="AU41" s="648">
        <v>1.1363636363636371</v>
      </c>
      <c r="AV41" s="648">
        <v>6.8181818181818246</v>
      </c>
      <c r="AW41" s="648">
        <v>10.22727272727273</v>
      </c>
      <c r="AX41" s="648">
        <v>0</v>
      </c>
      <c r="AY41" s="648">
        <v>0</v>
      </c>
      <c r="AZ41" s="648">
        <v>0</v>
      </c>
      <c r="BA41" s="648">
        <v>0</v>
      </c>
      <c r="BB41" s="648">
        <v>39.1525423728813</v>
      </c>
      <c r="BC41" s="648">
        <v>44.491525423728753</v>
      </c>
      <c r="BD41" s="648">
        <v>0</v>
      </c>
      <c r="BE41" s="648">
        <v>0</v>
      </c>
      <c r="BF41" s="648">
        <v>0</v>
      </c>
      <c r="BG41" s="648">
        <v>0</v>
      </c>
      <c r="BH41" s="648">
        <v>0</v>
      </c>
      <c r="BI41" s="648">
        <v>0</v>
      </c>
      <c r="BJ41" s="648">
        <v>13.00000000000005</v>
      </c>
      <c r="BK41" s="648">
        <v>0</v>
      </c>
      <c r="BL41" s="648">
        <v>0.43021022873563203</v>
      </c>
      <c r="BM41" s="648">
        <v>0</v>
      </c>
      <c r="BN41" s="648">
        <v>0</v>
      </c>
      <c r="BO41" s="648">
        <v>1</v>
      </c>
      <c r="BP41" s="648">
        <v>0</v>
      </c>
      <c r="BQ41" s="648"/>
      <c r="BR41" s="648"/>
      <c r="BS41" s="648"/>
    </row>
    <row r="42" spans="1:71" ht="15" x14ac:dyDescent="0.25">
      <c r="A42" s="645">
        <f>VLOOKUP(C42,'[11]DfE No.'!C:E,3,FALSE)</f>
        <v>229</v>
      </c>
      <c r="B42" s="645">
        <v>124624</v>
      </c>
      <c r="C42" s="645">
        <v>9352131</v>
      </c>
      <c r="D42" s="646" t="s">
        <v>244</v>
      </c>
      <c r="E42" s="629" t="s">
        <v>40</v>
      </c>
      <c r="F42" s="647">
        <v>0</v>
      </c>
      <c r="G42" s="648">
        <v>1</v>
      </c>
      <c r="H42" s="648">
        <v>0</v>
      </c>
      <c r="I42" s="648">
        <v>0</v>
      </c>
      <c r="J42" s="648">
        <v>4</v>
      </c>
      <c r="K42" s="648">
        <v>0</v>
      </c>
      <c r="L42" s="648">
        <v>0</v>
      </c>
      <c r="M42" s="648">
        <v>0</v>
      </c>
      <c r="N42" s="648">
        <v>353</v>
      </c>
      <c r="O42" s="648">
        <v>353</v>
      </c>
      <c r="P42" s="648">
        <v>0</v>
      </c>
      <c r="Q42" s="648">
        <v>353</v>
      </c>
      <c r="R42" s="648">
        <v>0</v>
      </c>
      <c r="S42" s="648">
        <v>0</v>
      </c>
      <c r="T42" s="648">
        <v>0</v>
      </c>
      <c r="U42" s="648">
        <v>0</v>
      </c>
      <c r="V42" s="648">
        <v>0</v>
      </c>
      <c r="W42" s="648">
        <v>0</v>
      </c>
      <c r="X42" s="648">
        <v>0</v>
      </c>
      <c r="Y42" s="648">
        <v>0</v>
      </c>
      <c r="Z42" s="648">
        <v>0</v>
      </c>
      <c r="AA42" s="648">
        <v>353</v>
      </c>
      <c r="AB42" s="648">
        <v>88.25</v>
      </c>
      <c r="AC42" s="648">
        <v>34</v>
      </c>
      <c r="AD42" s="648">
        <v>48.689655172413794</v>
      </c>
      <c r="AE42" s="648">
        <v>0</v>
      </c>
      <c r="AF42" s="648">
        <v>0</v>
      </c>
      <c r="AG42" s="648">
        <v>270.76704545454561</v>
      </c>
      <c r="AH42" s="648">
        <v>14.039772727272737</v>
      </c>
      <c r="AI42" s="648">
        <v>40.113636363636488</v>
      </c>
      <c r="AJ42" s="648">
        <v>28.079545454545439</v>
      </c>
      <c r="AK42" s="648">
        <v>0</v>
      </c>
      <c r="AL42" s="648">
        <v>0</v>
      </c>
      <c r="AM42" s="648">
        <v>0</v>
      </c>
      <c r="AN42" s="648">
        <v>0</v>
      </c>
      <c r="AO42" s="648">
        <v>0</v>
      </c>
      <c r="AP42" s="648">
        <v>0</v>
      </c>
      <c r="AQ42" s="648">
        <v>0</v>
      </c>
      <c r="AR42" s="648">
        <v>0</v>
      </c>
      <c r="AS42" s="648">
        <v>0</v>
      </c>
      <c r="AT42" s="648">
        <v>0</v>
      </c>
      <c r="AU42" s="648">
        <v>1</v>
      </c>
      <c r="AV42" s="648">
        <v>3.0000000000000004</v>
      </c>
      <c r="AW42" s="648">
        <v>16</v>
      </c>
      <c r="AX42" s="648">
        <v>0</v>
      </c>
      <c r="AY42" s="648">
        <v>0</v>
      </c>
      <c r="AZ42" s="648">
        <v>0</v>
      </c>
      <c r="BA42" s="648">
        <v>0</v>
      </c>
      <c r="BB42" s="648">
        <v>135.84839650145787</v>
      </c>
      <c r="BC42" s="648">
        <v>135.84839650145787</v>
      </c>
      <c r="BD42" s="648">
        <v>0</v>
      </c>
      <c r="BE42" s="648">
        <v>0</v>
      </c>
      <c r="BF42" s="648">
        <v>0</v>
      </c>
      <c r="BG42" s="648">
        <v>0</v>
      </c>
      <c r="BH42" s="648">
        <v>0</v>
      </c>
      <c r="BI42" s="648">
        <v>0</v>
      </c>
      <c r="BJ42" s="648">
        <v>0</v>
      </c>
      <c r="BK42" s="648">
        <v>0</v>
      </c>
      <c r="BL42" s="648">
        <v>0.65404764024390205</v>
      </c>
      <c r="BM42" s="648">
        <v>0</v>
      </c>
      <c r="BN42" s="648">
        <v>0</v>
      </c>
      <c r="BO42" s="648">
        <v>1</v>
      </c>
      <c r="BP42" s="648">
        <v>0</v>
      </c>
      <c r="BQ42" s="648"/>
      <c r="BR42" s="648"/>
      <c r="BS42" s="648"/>
    </row>
    <row r="43" spans="1:71" ht="15" x14ac:dyDescent="0.25">
      <c r="A43" s="645">
        <f>VLOOKUP(C43,'[11]DfE No.'!C:E,3,FALSE)</f>
        <v>313</v>
      </c>
      <c r="B43" s="645">
        <v>124625</v>
      </c>
      <c r="C43" s="645">
        <v>9352132</v>
      </c>
      <c r="D43" s="646" t="s">
        <v>294</v>
      </c>
      <c r="E43" s="629" t="s">
        <v>40</v>
      </c>
      <c r="F43" s="647">
        <v>0</v>
      </c>
      <c r="G43" s="648">
        <v>1</v>
      </c>
      <c r="H43" s="648">
        <v>0</v>
      </c>
      <c r="I43" s="648">
        <v>0</v>
      </c>
      <c r="J43" s="648">
        <v>7</v>
      </c>
      <c r="K43" s="648">
        <v>0</v>
      </c>
      <c r="L43" s="648">
        <v>0</v>
      </c>
      <c r="M43" s="648">
        <v>0</v>
      </c>
      <c r="N43" s="648">
        <v>457</v>
      </c>
      <c r="O43" s="648">
        <v>457</v>
      </c>
      <c r="P43" s="648">
        <v>61</v>
      </c>
      <c r="Q43" s="648">
        <v>396</v>
      </c>
      <c r="R43" s="648">
        <v>0</v>
      </c>
      <c r="S43" s="648">
        <v>0</v>
      </c>
      <c r="T43" s="648">
        <v>0</v>
      </c>
      <c r="U43" s="648">
        <v>0</v>
      </c>
      <c r="V43" s="648">
        <v>0</v>
      </c>
      <c r="W43" s="648">
        <v>0</v>
      </c>
      <c r="X43" s="648">
        <v>0</v>
      </c>
      <c r="Y43" s="648">
        <v>0</v>
      </c>
      <c r="Z43" s="648">
        <v>0</v>
      </c>
      <c r="AA43" s="648">
        <v>457</v>
      </c>
      <c r="AB43" s="648">
        <v>65.285714285714292</v>
      </c>
      <c r="AC43" s="648">
        <v>35.94382022471909</v>
      </c>
      <c r="AD43" s="648">
        <v>44.096491228070171</v>
      </c>
      <c r="AE43" s="648">
        <v>0</v>
      </c>
      <c r="AF43" s="648">
        <v>0</v>
      </c>
      <c r="AG43" s="648">
        <v>447.75730337078636</v>
      </c>
      <c r="AH43" s="648">
        <v>3.0808988764044964</v>
      </c>
      <c r="AI43" s="648">
        <v>3.0808988764044964</v>
      </c>
      <c r="AJ43" s="648">
        <v>0</v>
      </c>
      <c r="AK43" s="648">
        <v>3.0808988764044964</v>
      </c>
      <c r="AL43" s="648">
        <v>0</v>
      </c>
      <c r="AM43" s="648">
        <v>0</v>
      </c>
      <c r="AN43" s="648">
        <v>0</v>
      </c>
      <c r="AO43" s="648">
        <v>0</v>
      </c>
      <c r="AP43" s="648">
        <v>0</v>
      </c>
      <c r="AQ43" s="648">
        <v>0</v>
      </c>
      <c r="AR43" s="648">
        <v>0</v>
      </c>
      <c r="AS43" s="648">
        <v>0</v>
      </c>
      <c r="AT43" s="648">
        <v>0</v>
      </c>
      <c r="AU43" s="648">
        <v>3.5703125</v>
      </c>
      <c r="AV43" s="648">
        <v>7.140625</v>
      </c>
      <c r="AW43" s="648">
        <v>8.3307291666666821</v>
      </c>
      <c r="AX43" s="648">
        <v>0</v>
      </c>
      <c r="AY43" s="648">
        <v>0</v>
      </c>
      <c r="AZ43" s="648">
        <v>0</v>
      </c>
      <c r="BA43" s="648">
        <v>1.0021929824561402</v>
      </c>
      <c r="BB43" s="648">
        <v>115.67368421052642</v>
      </c>
      <c r="BC43" s="648">
        <v>133.49210526315801</v>
      </c>
      <c r="BD43" s="648">
        <v>0</v>
      </c>
      <c r="BE43" s="648">
        <v>0</v>
      </c>
      <c r="BF43" s="648">
        <v>0</v>
      </c>
      <c r="BG43" s="648">
        <v>0</v>
      </c>
      <c r="BH43" s="648">
        <v>0</v>
      </c>
      <c r="BI43" s="648">
        <v>0</v>
      </c>
      <c r="BJ43" s="648">
        <v>0</v>
      </c>
      <c r="BK43" s="648">
        <v>0</v>
      </c>
      <c r="BL43" s="648">
        <v>0.74396819969183403</v>
      </c>
      <c r="BM43" s="648">
        <v>0</v>
      </c>
      <c r="BN43" s="648">
        <v>0</v>
      </c>
      <c r="BO43" s="648">
        <v>1</v>
      </c>
      <c r="BP43" s="648">
        <v>0</v>
      </c>
      <c r="BQ43" s="648">
        <v>30</v>
      </c>
      <c r="BR43" s="648"/>
      <c r="BS43" s="648"/>
    </row>
    <row r="44" spans="1:71" ht="15" x14ac:dyDescent="0.25">
      <c r="A44" s="645">
        <f>VLOOKUP(C44,'[11]DfE No.'!C:E,3,FALSE)</f>
        <v>232</v>
      </c>
      <c r="B44" s="645">
        <v>124627</v>
      </c>
      <c r="C44" s="645">
        <v>9352134</v>
      </c>
      <c r="D44" s="646" t="s">
        <v>247</v>
      </c>
      <c r="E44" s="629" t="s">
        <v>40</v>
      </c>
      <c r="F44" s="647">
        <v>0</v>
      </c>
      <c r="G44" s="648">
        <v>1</v>
      </c>
      <c r="H44" s="648">
        <v>0</v>
      </c>
      <c r="I44" s="648">
        <v>0</v>
      </c>
      <c r="J44" s="648">
        <v>7</v>
      </c>
      <c r="K44" s="648">
        <v>0</v>
      </c>
      <c r="L44" s="648">
        <v>0</v>
      </c>
      <c r="M44" s="648">
        <v>0</v>
      </c>
      <c r="N44" s="648">
        <v>202</v>
      </c>
      <c r="O44" s="648">
        <v>202</v>
      </c>
      <c r="P44" s="648">
        <v>29</v>
      </c>
      <c r="Q44" s="648">
        <v>173</v>
      </c>
      <c r="R44" s="648">
        <v>0</v>
      </c>
      <c r="S44" s="648">
        <v>0</v>
      </c>
      <c r="T44" s="648">
        <v>0</v>
      </c>
      <c r="U44" s="648">
        <v>0</v>
      </c>
      <c r="V44" s="648">
        <v>0</v>
      </c>
      <c r="W44" s="648">
        <v>0</v>
      </c>
      <c r="X44" s="648">
        <v>0</v>
      </c>
      <c r="Y44" s="648">
        <v>0</v>
      </c>
      <c r="Z44" s="648">
        <v>0</v>
      </c>
      <c r="AA44" s="648">
        <v>202</v>
      </c>
      <c r="AB44" s="648">
        <v>28.857142857142858</v>
      </c>
      <c r="AC44" s="648">
        <v>19.999999999999996</v>
      </c>
      <c r="AD44" s="648">
        <v>25.37688442211055</v>
      </c>
      <c r="AE44" s="648">
        <v>0</v>
      </c>
      <c r="AF44" s="648">
        <v>0</v>
      </c>
      <c r="AG44" s="648">
        <v>144.00000000000003</v>
      </c>
      <c r="AH44" s="648">
        <v>7.9999999999999991</v>
      </c>
      <c r="AI44" s="648">
        <v>26.000000000000057</v>
      </c>
      <c r="AJ44" s="648">
        <v>22.000000000000018</v>
      </c>
      <c r="AK44" s="648">
        <v>0</v>
      </c>
      <c r="AL44" s="648">
        <v>1.9999999999999998</v>
      </c>
      <c r="AM44" s="648">
        <v>0</v>
      </c>
      <c r="AN44" s="648">
        <v>0</v>
      </c>
      <c r="AO44" s="648">
        <v>0</v>
      </c>
      <c r="AP44" s="648">
        <v>0</v>
      </c>
      <c r="AQ44" s="648">
        <v>0</v>
      </c>
      <c r="AR44" s="648">
        <v>0</v>
      </c>
      <c r="AS44" s="648">
        <v>0</v>
      </c>
      <c r="AT44" s="648">
        <v>0</v>
      </c>
      <c r="AU44" s="648">
        <v>4.6705202312138736</v>
      </c>
      <c r="AV44" s="648">
        <v>5.8381502890173325</v>
      </c>
      <c r="AW44" s="648">
        <v>8.1734104046242688</v>
      </c>
      <c r="AX44" s="648">
        <v>0</v>
      </c>
      <c r="AY44" s="648">
        <v>0</v>
      </c>
      <c r="AZ44" s="648">
        <v>0</v>
      </c>
      <c r="BA44" s="648">
        <v>0</v>
      </c>
      <c r="BB44" s="648">
        <v>59.372781065088695</v>
      </c>
      <c r="BC44" s="648">
        <v>69.325443786982177</v>
      </c>
      <c r="BD44" s="648">
        <v>0</v>
      </c>
      <c r="BE44" s="648">
        <v>0</v>
      </c>
      <c r="BF44" s="648">
        <v>0</v>
      </c>
      <c r="BG44" s="648">
        <v>0</v>
      </c>
      <c r="BH44" s="648">
        <v>0</v>
      </c>
      <c r="BI44" s="648">
        <v>0</v>
      </c>
      <c r="BJ44" s="648">
        <v>0</v>
      </c>
      <c r="BK44" s="648">
        <v>0</v>
      </c>
      <c r="BL44" s="648">
        <v>0.56555681484374998</v>
      </c>
      <c r="BM44" s="648">
        <v>0</v>
      </c>
      <c r="BN44" s="648">
        <v>0</v>
      </c>
      <c r="BO44" s="648">
        <v>1</v>
      </c>
      <c r="BP44" s="648">
        <v>0</v>
      </c>
      <c r="BQ44" s="648"/>
      <c r="BR44" s="648"/>
      <c r="BS44" s="648"/>
    </row>
    <row r="45" spans="1:71" ht="15" x14ac:dyDescent="0.25">
      <c r="A45" s="645">
        <f>VLOOKUP(C45,'[11]DfE No.'!C:E,3,FALSE)</f>
        <v>343</v>
      </c>
      <c r="B45" s="645">
        <v>124628</v>
      </c>
      <c r="C45" s="645">
        <v>9352135</v>
      </c>
      <c r="D45" s="646" t="s">
        <v>313</v>
      </c>
      <c r="E45" s="629" t="s">
        <v>40</v>
      </c>
      <c r="F45" s="647">
        <v>0</v>
      </c>
      <c r="G45" s="648">
        <v>1</v>
      </c>
      <c r="H45" s="648">
        <v>0</v>
      </c>
      <c r="I45" s="648">
        <v>0</v>
      </c>
      <c r="J45" s="648">
        <v>7</v>
      </c>
      <c r="K45" s="648">
        <v>0</v>
      </c>
      <c r="L45" s="648">
        <v>0</v>
      </c>
      <c r="M45" s="648">
        <v>0</v>
      </c>
      <c r="N45" s="648">
        <v>404</v>
      </c>
      <c r="O45" s="648">
        <v>404</v>
      </c>
      <c r="P45" s="648">
        <v>60</v>
      </c>
      <c r="Q45" s="648">
        <v>344</v>
      </c>
      <c r="R45" s="648">
        <v>0</v>
      </c>
      <c r="S45" s="648">
        <v>0</v>
      </c>
      <c r="T45" s="648">
        <v>0</v>
      </c>
      <c r="U45" s="648">
        <v>0</v>
      </c>
      <c r="V45" s="648">
        <v>0</v>
      </c>
      <c r="W45" s="648">
        <v>0</v>
      </c>
      <c r="X45" s="648">
        <v>0</v>
      </c>
      <c r="Y45" s="648">
        <v>0</v>
      </c>
      <c r="Z45" s="648">
        <v>0</v>
      </c>
      <c r="AA45" s="648">
        <v>404</v>
      </c>
      <c r="AB45" s="648">
        <v>57.714285714285715</v>
      </c>
      <c r="AC45" s="648">
        <v>54.000000000000135</v>
      </c>
      <c r="AD45" s="648">
        <v>92.92</v>
      </c>
      <c r="AE45" s="648">
        <v>0</v>
      </c>
      <c r="AF45" s="648">
        <v>0</v>
      </c>
      <c r="AG45" s="648">
        <v>263.99999999999983</v>
      </c>
      <c r="AH45" s="648">
        <v>136.99999999999997</v>
      </c>
      <c r="AI45" s="648">
        <v>0</v>
      </c>
      <c r="AJ45" s="648">
        <v>1.9999999999999998</v>
      </c>
      <c r="AK45" s="648">
        <v>1.000000000000002</v>
      </c>
      <c r="AL45" s="648">
        <v>0</v>
      </c>
      <c r="AM45" s="648">
        <v>0</v>
      </c>
      <c r="AN45" s="648">
        <v>0</v>
      </c>
      <c r="AO45" s="648">
        <v>0</v>
      </c>
      <c r="AP45" s="648">
        <v>0</v>
      </c>
      <c r="AQ45" s="648">
        <v>0</v>
      </c>
      <c r="AR45" s="648">
        <v>0</v>
      </c>
      <c r="AS45" s="648">
        <v>0</v>
      </c>
      <c r="AT45" s="648">
        <v>0</v>
      </c>
      <c r="AU45" s="648">
        <v>2.3488372093023244</v>
      </c>
      <c r="AV45" s="648">
        <v>4.6976744186046568</v>
      </c>
      <c r="AW45" s="648">
        <v>7.0465116279069848</v>
      </c>
      <c r="AX45" s="648">
        <v>0</v>
      </c>
      <c r="AY45" s="648">
        <v>0</v>
      </c>
      <c r="AZ45" s="648">
        <v>0</v>
      </c>
      <c r="BA45" s="648">
        <v>2.02</v>
      </c>
      <c r="BB45" s="648">
        <v>97.981424148606777</v>
      </c>
      <c r="BC45" s="648">
        <v>115.07120743034052</v>
      </c>
      <c r="BD45" s="648">
        <v>0</v>
      </c>
      <c r="BE45" s="648">
        <v>0</v>
      </c>
      <c r="BF45" s="648">
        <v>0</v>
      </c>
      <c r="BG45" s="648">
        <v>0</v>
      </c>
      <c r="BH45" s="648">
        <v>0</v>
      </c>
      <c r="BI45" s="648">
        <v>0</v>
      </c>
      <c r="BJ45" s="648">
        <v>2.7599999999999856</v>
      </c>
      <c r="BK45" s="648">
        <v>0</v>
      </c>
      <c r="BL45" s="648">
        <v>0.56575638900000003</v>
      </c>
      <c r="BM45" s="648">
        <v>0</v>
      </c>
      <c r="BN45" s="648">
        <v>0</v>
      </c>
      <c r="BO45" s="648">
        <v>1</v>
      </c>
      <c r="BP45" s="648">
        <v>0</v>
      </c>
      <c r="BQ45" s="648"/>
      <c r="BR45" s="648"/>
      <c r="BS45" s="648"/>
    </row>
    <row r="46" spans="1:71" ht="15" x14ac:dyDescent="0.25">
      <c r="A46" s="645">
        <f>VLOOKUP(C46,'[11]DfE No.'!C:E,3,FALSE)</f>
        <v>503</v>
      </c>
      <c r="B46" s="645">
        <v>124631</v>
      </c>
      <c r="C46" s="645">
        <v>9352138</v>
      </c>
      <c r="D46" s="646" t="s">
        <v>1193</v>
      </c>
      <c r="E46" s="629" t="s">
        <v>40</v>
      </c>
      <c r="F46" s="647">
        <v>0</v>
      </c>
      <c r="G46" s="648">
        <v>1</v>
      </c>
      <c r="H46" s="648">
        <v>0</v>
      </c>
      <c r="I46" s="648">
        <v>0</v>
      </c>
      <c r="J46" s="648">
        <v>7</v>
      </c>
      <c r="K46" s="648">
        <v>0</v>
      </c>
      <c r="L46" s="648">
        <v>0</v>
      </c>
      <c r="M46" s="648">
        <v>0</v>
      </c>
      <c r="N46" s="648">
        <v>404</v>
      </c>
      <c r="O46" s="648">
        <v>404</v>
      </c>
      <c r="P46" s="648">
        <v>60</v>
      </c>
      <c r="Q46" s="648">
        <v>344</v>
      </c>
      <c r="R46" s="648">
        <v>0</v>
      </c>
      <c r="S46" s="648">
        <v>0</v>
      </c>
      <c r="T46" s="648">
        <v>0</v>
      </c>
      <c r="U46" s="648">
        <v>0</v>
      </c>
      <c r="V46" s="648">
        <v>0</v>
      </c>
      <c r="W46" s="648">
        <v>0</v>
      </c>
      <c r="X46" s="648">
        <v>0</v>
      </c>
      <c r="Y46" s="648">
        <v>0</v>
      </c>
      <c r="Z46" s="648">
        <v>0</v>
      </c>
      <c r="AA46" s="648">
        <v>404</v>
      </c>
      <c r="AB46" s="648">
        <v>57.714285714285715</v>
      </c>
      <c r="AC46" s="648">
        <v>60.000000000000199</v>
      </c>
      <c r="AD46" s="648">
        <v>80.800000000000011</v>
      </c>
      <c r="AE46" s="648">
        <v>0</v>
      </c>
      <c r="AF46" s="648">
        <v>0</v>
      </c>
      <c r="AG46" s="648">
        <v>262.00000000000017</v>
      </c>
      <c r="AH46" s="648">
        <v>94.000000000000128</v>
      </c>
      <c r="AI46" s="648">
        <v>30.999999999999989</v>
      </c>
      <c r="AJ46" s="648">
        <v>17.000000000000011</v>
      </c>
      <c r="AK46" s="648">
        <v>0</v>
      </c>
      <c r="AL46" s="648">
        <v>0</v>
      </c>
      <c r="AM46" s="648">
        <v>0</v>
      </c>
      <c r="AN46" s="648">
        <v>0</v>
      </c>
      <c r="AO46" s="648">
        <v>0</v>
      </c>
      <c r="AP46" s="648">
        <v>0</v>
      </c>
      <c r="AQ46" s="648">
        <v>0</v>
      </c>
      <c r="AR46" s="648">
        <v>0</v>
      </c>
      <c r="AS46" s="648">
        <v>0</v>
      </c>
      <c r="AT46" s="648">
        <v>0</v>
      </c>
      <c r="AU46" s="648">
        <v>2.3488372093023244</v>
      </c>
      <c r="AV46" s="648">
        <v>4.6976744186046568</v>
      </c>
      <c r="AW46" s="648">
        <v>4.6976744186046568</v>
      </c>
      <c r="AX46" s="648">
        <v>0</v>
      </c>
      <c r="AY46" s="648">
        <v>0</v>
      </c>
      <c r="AZ46" s="648">
        <v>0</v>
      </c>
      <c r="BA46" s="648">
        <v>1.01</v>
      </c>
      <c r="BB46" s="648">
        <v>101.77514792899392</v>
      </c>
      <c r="BC46" s="648">
        <v>119.52662721893472</v>
      </c>
      <c r="BD46" s="648">
        <v>0</v>
      </c>
      <c r="BE46" s="648">
        <v>0</v>
      </c>
      <c r="BF46" s="648">
        <v>0</v>
      </c>
      <c r="BG46" s="648">
        <v>0</v>
      </c>
      <c r="BH46" s="648">
        <v>0</v>
      </c>
      <c r="BI46" s="648">
        <v>0</v>
      </c>
      <c r="BJ46" s="648">
        <v>0</v>
      </c>
      <c r="BK46" s="648">
        <v>0</v>
      </c>
      <c r="BL46" s="648">
        <v>0.51266482024539894</v>
      </c>
      <c r="BM46" s="648">
        <v>0</v>
      </c>
      <c r="BN46" s="648">
        <v>0</v>
      </c>
      <c r="BO46" s="648">
        <v>1</v>
      </c>
      <c r="BP46" s="648">
        <v>0</v>
      </c>
      <c r="BQ46" s="648"/>
      <c r="BR46" s="648"/>
      <c r="BS46" s="648"/>
    </row>
    <row r="47" spans="1:71" ht="15" x14ac:dyDescent="0.25">
      <c r="A47" s="645">
        <f>VLOOKUP(C47,'[11]DfE No.'!C:E,3,FALSE)</f>
        <v>275</v>
      </c>
      <c r="B47" s="645">
        <v>124645</v>
      </c>
      <c r="C47" s="645">
        <v>9352157</v>
      </c>
      <c r="D47" s="646" t="s">
        <v>273</v>
      </c>
      <c r="E47" s="629" t="s">
        <v>40</v>
      </c>
      <c r="F47" s="647">
        <v>0</v>
      </c>
      <c r="G47" s="648">
        <v>1</v>
      </c>
      <c r="H47" s="648">
        <v>0</v>
      </c>
      <c r="I47" s="648">
        <v>0</v>
      </c>
      <c r="J47" s="648">
        <v>7</v>
      </c>
      <c r="K47" s="648">
        <v>0</v>
      </c>
      <c r="L47" s="648">
        <v>0</v>
      </c>
      <c r="M47" s="648">
        <v>0</v>
      </c>
      <c r="N47" s="648">
        <v>285</v>
      </c>
      <c r="O47" s="648">
        <v>285</v>
      </c>
      <c r="P47" s="648">
        <v>42</v>
      </c>
      <c r="Q47" s="648">
        <v>243</v>
      </c>
      <c r="R47" s="648">
        <v>0</v>
      </c>
      <c r="S47" s="648">
        <v>0</v>
      </c>
      <c r="T47" s="648">
        <v>0</v>
      </c>
      <c r="U47" s="648">
        <v>0</v>
      </c>
      <c r="V47" s="648">
        <v>0</v>
      </c>
      <c r="W47" s="648">
        <v>0</v>
      </c>
      <c r="X47" s="648">
        <v>0</v>
      </c>
      <c r="Y47" s="648">
        <v>0</v>
      </c>
      <c r="Z47" s="648">
        <v>0</v>
      </c>
      <c r="AA47" s="648">
        <v>285</v>
      </c>
      <c r="AB47" s="648">
        <v>40.714285714285715</v>
      </c>
      <c r="AC47" s="648">
        <v>64.000000000000014</v>
      </c>
      <c r="AD47" s="648">
        <v>82.775735294117652</v>
      </c>
      <c r="AE47" s="648">
        <v>0</v>
      </c>
      <c r="AF47" s="648">
        <v>0</v>
      </c>
      <c r="AG47" s="648">
        <v>22.077464788732403</v>
      </c>
      <c r="AH47" s="648">
        <v>20.070422535211264</v>
      </c>
      <c r="AI47" s="648">
        <v>160.56338028169017</v>
      </c>
      <c r="AJ47" s="648">
        <v>40.140845070422472</v>
      </c>
      <c r="AK47" s="648">
        <v>39.137323943662025</v>
      </c>
      <c r="AL47" s="648">
        <v>2.0070422535211265</v>
      </c>
      <c r="AM47" s="648">
        <v>1.0035211267605633</v>
      </c>
      <c r="AN47" s="648">
        <v>0</v>
      </c>
      <c r="AO47" s="648">
        <v>0</v>
      </c>
      <c r="AP47" s="648">
        <v>0</v>
      </c>
      <c r="AQ47" s="648">
        <v>0</v>
      </c>
      <c r="AR47" s="648">
        <v>0</v>
      </c>
      <c r="AS47" s="648">
        <v>0</v>
      </c>
      <c r="AT47" s="648">
        <v>0</v>
      </c>
      <c r="AU47" s="648">
        <v>32.975206611570258</v>
      </c>
      <c r="AV47" s="648">
        <v>60.061983471074505</v>
      </c>
      <c r="AW47" s="648">
        <v>88.326446280991789</v>
      </c>
      <c r="AX47" s="648">
        <v>0</v>
      </c>
      <c r="AY47" s="648">
        <v>0</v>
      </c>
      <c r="AZ47" s="648">
        <v>0</v>
      </c>
      <c r="BA47" s="648">
        <v>0</v>
      </c>
      <c r="BB47" s="648">
        <v>117.43062200956928</v>
      </c>
      <c r="BC47" s="648">
        <v>137.72727272727261</v>
      </c>
      <c r="BD47" s="648">
        <v>0</v>
      </c>
      <c r="BE47" s="648">
        <v>0</v>
      </c>
      <c r="BF47" s="648">
        <v>0</v>
      </c>
      <c r="BG47" s="648">
        <v>0</v>
      </c>
      <c r="BH47" s="648">
        <v>0</v>
      </c>
      <c r="BI47" s="648">
        <v>0</v>
      </c>
      <c r="BJ47" s="648">
        <v>7.8999999999999915</v>
      </c>
      <c r="BK47" s="648">
        <v>0</v>
      </c>
      <c r="BL47" s="648">
        <v>0.49197018771498802</v>
      </c>
      <c r="BM47" s="648">
        <v>0</v>
      </c>
      <c r="BN47" s="648">
        <v>0</v>
      </c>
      <c r="BO47" s="648">
        <v>1</v>
      </c>
      <c r="BP47" s="648">
        <v>0</v>
      </c>
      <c r="BQ47" s="648"/>
      <c r="BR47" s="648"/>
      <c r="BS47" s="648"/>
    </row>
    <row r="48" spans="1:71" ht="15" x14ac:dyDescent="0.25">
      <c r="A48" s="645">
        <f>VLOOKUP(C48,'[11]DfE No.'!C:E,3,FALSE)</f>
        <v>273</v>
      </c>
      <c r="B48" s="645">
        <v>124650</v>
      </c>
      <c r="C48" s="645">
        <v>9352162</v>
      </c>
      <c r="D48" s="646" t="s">
        <v>1194</v>
      </c>
      <c r="E48" s="629" t="s">
        <v>40</v>
      </c>
      <c r="F48" s="647">
        <v>0</v>
      </c>
      <c r="G48" s="648">
        <v>1</v>
      </c>
      <c r="H48" s="648">
        <v>0</v>
      </c>
      <c r="I48" s="648">
        <v>0</v>
      </c>
      <c r="J48" s="648">
        <v>7</v>
      </c>
      <c r="K48" s="648">
        <v>0</v>
      </c>
      <c r="L48" s="648">
        <v>0</v>
      </c>
      <c r="M48" s="648">
        <v>0</v>
      </c>
      <c r="N48" s="648">
        <v>407</v>
      </c>
      <c r="O48" s="648">
        <v>407</v>
      </c>
      <c r="P48" s="648">
        <v>60</v>
      </c>
      <c r="Q48" s="648">
        <v>347</v>
      </c>
      <c r="R48" s="648">
        <v>0</v>
      </c>
      <c r="S48" s="648">
        <v>0</v>
      </c>
      <c r="T48" s="648">
        <v>0</v>
      </c>
      <c r="U48" s="648">
        <v>0</v>
      </c>
      <c r="V48" s="648">
        <v>0</v>
      </c>
      <c r="W48" s="648">
        <v>0</v>
      </c>
      <c r="X48" s="648">
        <v>0</v>
      </c>
      <c r="Y48" s="648">
        <v>0</v>
      </c>
      <c r="Z48" s="648">
        <v>0</v>
      </c>
      <c r="AA48" s="648">
        <v>407</v>
      </c>
      <c r="AB48" s="648">
        <v>58.142857142857146</v>
      </c>
      <c r="AC48" s="648">
        <v>94.000000000000014</v>
      </c>
      <c r="AD48" s="648">
        <v>124.92079207920791</v>
      </c>
      <c r="AE48" s="648">
        <v>0</v>
      </c>
      <c r="AF48" s="648">
        <v>0</v>
      </c>
      <c r="AG48" s="648">
        <v>45.999999999999993</v>
      </c>
      <c r="AH48" s="648">
        <v>78.999999999999957</v>
      </c>
      <c r="AI48" s="648">
        <v>127.99999999999979</v>
      </c>
      <c r="AJ48" s="648">
        <v>17.000000000000014</v>
      </c>
      <c r="AK48" s="648">
        <v>115.00000000000018</v>
      </c>
      <c r="AL48" s="648">
        <v>22.000000000000018</v>
      </c>
      <c r="AM48" s="648">
        <v>0</v>
      </c>
      <c r="AN48" s="648">
        <v>0</v>
      </c>
      <c r="AO48" s="648">
        <v>0</v>
      </c>
      <c r="AP48" s="648">
        <v>0</v>
      </c>
      <c r="AQ48" s="648">
        <v>0</v>
      </c>
      <c r="AR48" s="648">
        <v>0</v>
      </c>
      <c r="AS48" s="648">
        <v>0</v>
      </c>
      <c r="AT48" s="648">
        <v>0</v>
      </c>
      <c r="AU48" s="648">
        <v>18.766570605187308</v>
      </c>
      <c r="AV48" s="648">
        <v>36.360230547550429</v>
      </c>
      <c r="AW48" s="648">
        <v>50.435158501441045</v>
      </c>
      <c r="AX48" s="648">
        <v>0</v>
      </c>
      <c r="AY48" s="648">
        <v>0</v>
      </c>
      <c r="AZ48" s="648">
        <v>0</v>
      </c>
      <c r="BA48" s="648">
        <v>3.0222772277227721</v>
      </c>
      <c r="BB48" s="648">
        <v>110.91788856304977</v>
      </c>
      <c r="BC48" s="648">
        <v>130.0967741935483</v>
      </c>
      <c r="BD48" s="648">
        <v>0</v>
      </c>
      <c r="BE48" s="648">
        <v>0</v>
      </c>
      <c r="BF48" s="648">
        <v>0</v>
      </c>
      <c r="BG48" s="648">
        <v>0</v>
      </c>
      <c r="BH48" s="648">
        <v>0</v>
      </c>
      <c r="BI48" s="648">
        <v>0</v>
      </c>
      <c r="BJ48" s="648">
        <v>0</v>
      </c>
      <c r="BK48" s="648">
        <v>0</v>
      </c>
      <c r="BL48" s="648">
        <v>0.79678329394435399</v>
      </c>
      <c r="BM48" s="648">
        <v>0</v>
      </c>
      <c r="BN48" s="648">
        <v>0</v>
      </c>
      <c r="BO48" s="648">
        <v>1</v>
      </c>
      <c r="BP48" s="648">
        <v>0</v>
      </c>
      <c r="BQ48" s="648"/>
      <c r="BR48" s="648"/>
      <c r="BS48" s="648"/>
    </row>
    <row r="49" spans="1:71" ht="15" x14ac:dyDescent="0.25">
      <c r="A49" s="645">
        <f>VLOOKUP(C49,'[11]DfE No.'!C:E,3,FALSE)</f>
        <v>258</v>
      </c>
      <c r="B49" s="645">
        <v>124654</v>
      </c>
      <c r="C49" s="645">
        <v>9352166</v>
      </c>
      <c r="D49" s="646" t="s">
        <v>264</v>
      </c>
      <c r="E49" s="629" t="s">
        <v>40</v>
      </c>
      <c r="F49" s="647">
        <v>0</v>
      </c>
      <c r="G49" s="648">
        <v>1</v>
      </c>
      <c r="H49" s="648">
        <v>0</v>
      </c>
      <c r="I49" s="648">
        <v>0</v>
      </c>
      <c r="J49" s="648">
        <v>7</v>
      </c>
      <c r="K49" s="648">
        <v>0</v>
      </c>
      <c r="L49" s="648">
        <v>0</v>
      </c>
      <c r="M49" s="648">
        <v>0</v>
      </c>
      <c r="N49" s="648">
        <v>409</v>
      </c>
      <c r="O49" s="648">
        <v>409</v>
      </c>
      <c r="P49" s="648">
        <v>59</v>
      </c>
      <c r="Q49" s="648">
        <v>350</v>
      </c>
      <c r="R49" s="648">
        <v>0</v>
      </c>
      <c r="S49" s="648">
        <v>0</v>
      </c>
      <c r="T49" s="648">
        <v>0</v>
      </c>
      <c r="U49" s="648">
        <v>0</v>
      </c>
      <c r="V49" s="648">
        <v>0</v>
      </c>
      <c r="W49" s="648">
        <v>0</v>
      </c>
      <c r="X49" s="648">
        <v>0</v>
      </c>
      <c r="Y49" s="648">
        <v>0</v>
      </c>
      <c r="Z49" s="648">
        <v>0</v>
      </c>
      <c r="AA49" s="648">
        <v>409</v>
      </c>
      <c r="AB49" s="648">
        <v>58.428571428571431</v>
      </c>
      <c r="AC49" s="648">
        <v>64.000000000000014</v>
      </c>
      <c r="AD49" s="648">
        <v>66.190821256038646</v>
      </c>
      <c r="AE49" s="648">
        <v>0</v>
      </c>
      <c r="AF49" s="648">
        <v>0</v>
      </c>
      <c r="AG49" s="648">
        <v>283.99999999999983</v>
      </c>
      <c r="AH49" s="648">
        <v>97.999999999999901</v>
      </c>
      <c r="AI49" s="648">
        <v>11.000000000000011</v>
      </c>
      <c r="AJ49" s="648">
        <v>9.9999999999999805</v>
      </c>
      <c r="AK49" s="648">
        <v>4.0000000000000009</v>
      </c>
      <c r="AL49" s="648">
        <v>0.999999999999998</v>
      </c>
      <c r="AM49" s="648">
        <v>0.999999999999998</v>
      </c>
      <c r="AN49" s="648">
        <v>0</v>
      </c>
      <c r="AO49" s="648">
        <v>0</v>
      </c>
      <c r="AP49" s="648">
        <v>0</v>
      </c>
      <c r="AQ49" s="648">
        <v>0</v>
      </c>
      <c r="AR49" s="648">
        <v>0</v>
      </c>
      <c r="AS49" s="648">
        <v>0</v>
      </c>
      <c r="AT49" s="648">
        <v>0</v>
      </c>
      <c r="AU49" s="648">
        <v>25.708571428571446</v>
      </c>
      <c r="AV49" s="648">
        <v>51.417142857142977</v>
      </c>
      <c r="AW49" s="648">
        <v>67.777142857142977</v>
      </c>
      <c r="AX49" s="648">
        <v>0</v>
      </c>
      <c r="AY49" s="648">
        <v>0</v>
      </c>
      <c r="AZ49" s="648">
        <v>0</v>
      </c>
      <c r="BA49" s="648">
        <v>0.98792270531400961</v>
      </c>
      <c r="BB49" s="648">
        <v>96.166134185303349</v>
      </c>
      <c r="BC49" s="648">
        <v>112.37699680511162</v>
      </c>
      <c r="BD49" s="648">
        <v>0</v>
      </c>
      <c r="BE49" s="648">
        <v>0</v>
      </c>
      <c r="BF49" s="648">
        <v>0</v>
      </c>
      <c r="BG49" s="648">
        <v>0</v>
      </c>
      <c r="BH49" s="648">
        <v>0</v>
      </c>
      <c r="BI49" s="648">
        <v>0</v>
      </c>
      <c r="BJ49" s="648">
        <v>4.4599999999999929</v>
      </c>
      <c r="BK49" s="648">
        <v>0</v>
      </c>
      <c r="BL49" s="648">
        <v>0.38349935802197799</v>
      </c>
      <c r="BM49" s="648">
        <v>0</v>
      </c>
      <c r="BN49" s="648">
        <v>0</v>
      </c>
      <c r="BO49" s="648">
        <v>1</v>
      </c>
      <c r="BP49" s="648">
        <v>0</v>
      </c>
      <c r="BQ49" s="648"/>
      <c r="BR49" s="648"/>
      <c r="BS49" s="648"/>
    </row>
    <row r="50" spans="1:71" ht="15" x14ac:dyDescent="0.25">
      <c r="A50" s="645">
        <f>VLOOKUP(C50,'[11]DfE No.'!C:E,3,FALSE)</f>
        <v>300</v>
      </c>
      <c r="B50" s="645">
        <v>124660</v>
      </c>
      <c r="C50" s="645">
        <v>9352176</v>
      </c>
      <c r="D50" s="646" t="s">
        <v>287</v>
      </c>
      <c r="E50" s="629" t="s">
        <v>40</v>
      </c>
      <c r="F50" s="647">
        <v>0</v>
      </c>
      <c r="G50" s="648">
        <v>1</v>
      </c>
      <c r="H50" s="648">
        <v>0</v>
      </c>
      <c r="I50" s="648">
        <v>0</v>
      </c>
      <c r="J50" s="648">
        <v>7</v>
      </c>
      <c r="K50" s="648">
        <v>0</v>
      </c>
      <c r="L50" s="648">
        <v>0</v>
      </c>
      <c r="M50" s="648">
        <v>0</v>
      </c>
      <c r="N50" s="648">
        <v>558</v>
      </c>
      <c r="O50" s="648">
        <v>558</v>
      </c>
      <c r="P50" s="648">
        <v>70</v>
      </c>
      <c r="Q50" s="648">
        <v>488</v>
      </c>
      <c r="R50" s="648">
        <v>0</v>
      </c>
      <c r="S50" s="648">
        <v>0</v>
      </c>
      <c r="T50" s="648">
        <v>0</v>
      </c>
      <c r="U50" s="648">
        <v>0</v>
      </c>
      <c r="V50" s="648">
        <v>0</v>
      </c>
      <c r="W50" s="648">
        <v>0</v>
      </c>
      <c r="X50" s="648">
        <v>0</v>
      </c>
      <c r="Y50" s="648">
        <v>0</v>
      </c>
      <c r="Z50" s="648">
        <v>0</v>
      </c>
      <c r="AA50" s="648">
        <v>558</v>
      </c>
      <c r="AB50" s="648">
        <v>79.714285714285708</v>
      </c>
      <c r="AC50" s="648">
        <v>169.00000000000011</v>
      </c>
      <c r="AD50" s="648">
        <v>189.33931777378814</v>
      </c>
      <c r="AE50" s="648">
        <v>0</v>
      </c>
      <c r="AF50" s="648">
        <v>0</v>
      </c>
      <c r="AG50" s="648">
        <v>95.000000000000185</v>
      </c>
      <c r="AH50" s="648">
        <v>93.999999999999915</v>
      </c>
      <c r="AI50" s="648">
        <v>29.000000000000025</v>
      </c>
      <c r="AJ50" s="648">
        <v>221.00000000000009</v>
      </c>
      <c r="AK50" s="648">
        <v>111.00000000000017</v>
      </c>
      <c r="AL50" s="648">
        <v>0.999999999999999</v>
      </c>
      <c r="AM50" s="648">
        <v>6.9999999999999938</v>
      </c>
      <c r="AN50" s="648">
        <v>0</v>
      </c>
      <c r="AO50" s="648">
        <v>0</v>
      </c>
      <c r="AP50" s="648">
        <v>0</v>
      </c>
      <c r="AQ50" s="648">
        <v>0</v>
      </c>
      <c r="AR50" s="648">
        <v>0</v>
      </c>
      <c r="AS50" s="648">
        <v>0</v>
      </c>
      <c r="AT50" s="648">
        <v>0</v>
      </c>
      <c r="AU50" s="648">
        <v>36.590163934426236</v>
      </c>
      <c r="AV50" s="648">
        <v>65.176229508196954</v>
      </c>
      <c r="AW50" s="648">
        <v>107.48360655737699</v>
      </c>
      <c r="AX50" s="648">
        <v>0</v>
      </c>
      <c r="AY50" s="648">
        <v>0</v>
      </c>
      <c r="AZ50" s="648">
        <v>0</v>
      </c>
      <c r="BA50" s="648">
        <v>5.0089766606822268</v>
      </c>
      <c r="BB50" s="648">
        <v>191.47982062780281</v>
      </c>
      <c r="BC50" s="648">
        <v>218.94618834080731</v>
      </c>
      <c r="BD50" s="648">
        <v>0</v>
      </c>
      <c r="BE50" s="648">
        <v>0</v>
      </c>
      <c r="BF50" s="648">
        <v>0</v>
      </c>
      <c r="BG50" s="648">
        <v>0</v>
      </c>
      <c r="BH50" s="648">
        <v>0</v>
      </c>
      <c r="BI50" s="648">
        <v>0</v>
      </c>
      <c r="BJ50" s="648">
        <v>16.52000000000001</v>
      </c>
      <c r="BK50" s="648">
        <v>0</v>
      </c>
      <c r="BL50" s="648">
        <v>0.59954535281385302</v>
      </c>
      <c r="BM50" s="648">
        <v>0</v>
      </c>
      <c r="BN50" s="648">
        <v>0</v>
      </c>
      <c r="BO50" s="648">
        <v>1</v>
      </c>
      <c r="BP50" s="648">
        <v>0</v>
      </c>
      <c r="BQ50" s="648"/>
      <c r="BR50" s="648"/>
      <c r="BS50" s="648"/>
    </row>
    <row r="51" spans="1:71" ht="15" x14ac:dyDescent="0.25">
      <c r="A51" s="645">
        <f>VLOOKUP(C51,'[11]DfE No.'!C:E,3,FALSE)</f>
        <v>259</v>
      </c>
      <c r="B51" s="645">
        <v>124668</v>
      </c>
      <c r="C51" s="645">
        <v>9352184</v>
      </c>
      <c r="D51" s="646" t="s">
        <v>265</v>
      </c>
      <c r="E51" s="629" t="s">
        <v>40</v>
      </c>
      <c r="F51" s="647">
        <v>0</v>
      </c>
      <c r="G51" s="648">
        <v>1</v>
      </c>
      <c r="H51" s="648">
        <v>0</v>
      </c>
      <c r="I51" s="648">
        <v>0</v>
      </c>
      <c r="J51" s="648">
        <v>7</v>
      </c>
      <c r="K51" s="648">
        <v>0</v>
      </c>
      <c r="L51" s="648">
        <v>0</v>
      </c>
      <c r="M51" s="648">
        <v>0</v>
      </c>
      <c r="N51" s="648">
        <v>412</v>
      </c>
      <c r="O51" s="648">
        <v>412</v>
      </c>
      <c r="P51" s="648">
        <v>60</v>
      </c>
      <c r="Q51" s="648">
        <v>352</v>
      </c>
      <c r="R51" s="648">
        <v>0</v>
      </c>
      <c r="S51" s="648">
        <v>0</v>
      </c>
      <c r="T51" s="648">
        <v>0</v>
      </c>
      <c r="U51" s="648">
        <v>0</v>
      </c>
      <c r="V51" s="648">
        <v>0</v>
      </c>
      <c r="W51" s="648">
        <v>0</v>
      </c>
      <c r="X51" s="648">
        <v>0</v>
      </c>
      <c r="Y51" s="648">
        <v>0</v>
      </c>
      <c r="Z51" s="648">
        <v>0</v>
      </c>
      <c r="AA51" s="648">
        <v>412</v>
      </c>
      <c r="AB51" s="648">
        <v>58.857142857142854</v>
      </c>
      <c r="AC51" s="648">
        <v>17.999999999999996</v>
      </c>
      <c r="AD51" s="648">
        <v>23.76923076923077</v>
      </c>
      <c r="AE51" s="648">
        <v>0</v>
      </c>
      <c r="AF51" s="648">
        <v>0</v>
      </c>
      <c r="AG51" s="648">
        <v>349.00000000000011</v>
      </c>
      <c r="AH51" s="648">
        <v>11.000000000000004</v>
      </c>
      <c r="AI51" s="648">
        <v>6.9999999999999911</v>
      </c>
      <c r="AJ51" s="648">
        <v>11.000000000000004</v>
      </c>
      <c r="AK51" s="648">
        <v>34</v>
      </c>
      <c r="AL51" s="648">
        <v>0</v>
      </c>
      <c r="AM51" s="648">
        <v>0</v>
      </c>
      <c r="AN51" s="648">
        <v>0</v>
      </c>
      <c r="AO51" s="648">
        <v>0</v>
      </c>
      <c r="AP51" s="648">
        <v>0</v>
      </c>
      <c r="AQ51" s="648">
        <v>0</v>
      </c>
      <c r="AR51" s="648">
        <v>0</v>
      </c>
      <c r="AS51" s="648">
        <v>0</v>
      </c>
      <c r="AT51" s="648">
        <v>0</v>
      </c>
      <c r="AU51" s="648">
        <v>1.1704545454545452</v>
      </c>
      <c r="AV51" s="648">
        <v>1.1704545454545452</v>
      </c>
      <c r="AW51" s="648">
        <v>5.8522727272727453</v>
      </c>
      <c r="AX51" s="648">
        <v>0</v>
      </c>
      <c r="AY51" s="648">
        <v>0</v>
      </c>
      <c r="AZ51" s="648">
        <v>0</v>
      </c>
      <c r="BA51" s="648">
        <v>0</v>
      </c>
      <c r="BB51" s="648">
        <v>81.152737752161514</v>
      </c>
      <c r="BC51" s="648">
        <v>94.985590778098143</v>
      </c>
      <c r="BD51" s="648">
        <v>0</v>
      </c>
      <c r="BE51" s="648">
        <v>0</v>
      </c>
      <c r="BF51" s="648">
        <v>0</v>
      </c>
      <c r="BG51" s="648">
        <v>0</v>
      </c>
      <c r="BH51" s="648">
        <v>0</v>
      </c>
      <c r="BI51" s="648">
        <v>0</v>
      </c>
      <c r="BJ51" s="648">
        <v>0</v>
      </c>
      <c r="BK51" s="648">
        <v>0</v>
      </c>
      <c r="BL51" s="648">
        <v>0.53754148489795905</v>
      </c>
      <c r="BM51" s="648">
        <v>0</v>
      </c>
      <c r="BN51" s="648">
        <v>0</v>
      </c>
      <c r="BO51" s="648">
        <v>1</v>
      </c>
      <c r="BP51" s="648">
        <v>0</v>
      </c>
      <c r="BQ51" s="648"/>
      <c r="BR51" s="648"/>
      <c r="BS51" s="648"/>
    </row>
    <row r="52" spans="1:71" ht="15" x14ac:dyDescent="0.25">
      <c r="A52" s="645">
        <f>VLOOKUP(C52,'[11]DfE No.'!C:E,3,FALSE)</f>
        <v>480</v>
      </c>
      <c r="B52" s="645">
        <v>124674</v>
      </c>
      <c r="C52" s="645">
        <v>9352916</v>
      </c>
      <c r="D52" s="646" t="s">
        <v>388</v>
      </c>
      <c r="E52" s="629" t="s">
        <v>40</v>
      </c>
      <c r="F52" s="647">
        <v>0</v>
      </c>
      <c r="G52" s="648">
        <v>1</v>
      </c>
      <c r="H52" s="648">
        <v>0</v>
      </c>
      <c r="I52" s="648">
        <v>0</v>
      </c>
      <c r="J52" s="648">
        <v>7</v>
      </c>
      <c r="K52" s="648">
        <v>0</v>
      </c>
      <c r="L52" s="648">
        <v>0</v>
      </c>
      <c r="M52" s="648">
        <v>0</v>
      </c>
      <c r="N52" s="648">
        <v>270</v>
      </c>
      <c r="O52" s="648">
        <v>270</v>
      </c>
      <c r="P52" s="648">
        <v>23</v>
      </c>
      <c r="Q52" s="648">
        <v>247</v>
      </c>
      <c r="R52" s="648">
        <v>0</v>
      </c>
      <c r="S52" s="648">
        <v>0</v>
      </c>
      <c r="T52" s="648">
        <v>0</v>
      </c>
      <c r="U52" s="648">
        <v>0</v>
      </c>
      <c r="V52" s="648">
        <v>0</v>
      </c>
      <c r="W52" s="648">
        <v>0</v>
      </c>
      <c r="X52" s="648">
        <v>0</v>
      </c>
      <c r="Y52" s="648">
        <v>0</v>
      </c>
      <c r="Z52" s="648">
        <v>0</v>
      </c>
      <c r="AA52" s="648">
        <v>270</v>
      </c>
      <c r="AB52" s="648">
        <v>38.571428571428569</v>
      </c>
      <c r="AC52" s="648">
        <v>35.999999999999908</v>
      </c>
      <c r="AD52" s="648">
        <v>39.193548387096776</v>
      </c>
      <c r="AE52" s="648">
        <v>0</v>
      </c>
      <c r="AF52" s="648">
        <v>0</v>
      </c>
      <c r="AG52" s="648">
        <v>264.00000000000006</v>
      </c>
      <c r="AH52" s="648">
        <v>2.0000000000000009</v>
      </c>
      <c r="AI52" s="648">
        <v>2.0000000000000009</v>
      </c>
      <c r="AJ52" s="648">
        <v>2.0000000000000009</v>
      </c>
      <c r="AK52" s="648">
        <v>0</v>
      </c>
      <c r="AL52" s="648">
        <v>0</v>
      </c>
      <c r="AM52" s="648">
        <v>0</v>
      </c>
      <c r="AN52" s="648">
        <v>0</v>
      </c>
      <c r="AO52" s="648">
        <v>0</v>
      </c>
      <c r="AP52" s="648">
        <v>0</v>
      </c>
      <c r="AQ52" s="648">
        <v>0</v>
      </c>
      <c r="AR52" s="648">
        <v>0</v>
      </c>
      <c r="AS52" s="648">
        <v>0</v>
      </c>
      <c r="AT52" s="648">
        <v>0</v>
      </c>
      <c r="AU52" s="648">
        <v>0</v>
      </c>
      <c r="AV52" s="648">
        <v>0</v>
      </c>
      <c r="AW52" s="648">
        <v>0</v>
      </c>
      <c r="AX52" s="648">
        <v>0</v>
      </c>
      <c r="AY52" s="648">
        <v>0</v>
      </c>
      <c r="AZ52" s="648">
        <v>0</v>
      </c>
      <c r="BA52" s="648">
        <v>0.87096774193548387</v>
      </c>
      <c r="BB52" s="648">
        <v>77.628571428571362</v>
      </c>
      <c r="BC52" s="648">
        <v>84.857142857142776</v>
      </c>
      <c r="BD52" s="648">
        <v>0</v>
      </c>
      <c r="BE52" s="648">
        <v>0</v>
      </c>
      <c r="BF52" s="648">
        <v>0</v>
      </c>
      <c r="BG52" s="648">
        <v>0</v>
      </c>
      <c r="BH52" s="648">
        <v>0</v>
      </c>
      <c r="BI52" s="648">
        <v>0</v>
      </c>
      <c r="BJ52" s="648">
        <v>0</v>
      </c>
      <c r="BK52" s="648">
        <v>0</v>
      </c>
      <c r="BL52" s="648">
        <v>1.4720535042207801</v>
      </c>
      <c r="BM52" s="648">
        <v>0</v>
      </c>
      <c r="BN52" s="648">
        <v>0</v>
      </c>
      <c r="BO52" s="648">
        <v>1</v>
      </c>
      <c r="BP52" s="648">
        <v>0</v>
      </c>
      <c r="BQ52" s="648"/>
      <c r="BR52" s="648"/>
      <c r="BS52" s="648"/>
    </row>
    <row r="53" spans="1:71" ht="15" x14ac:dyDescent="0.25">
      <c r="A53" s="645">
        <f>VLOOKUP(C53,'[11]DfE No.'!C:E,3,FALSE)</f>
        <v>327</v>
      </c>
      <c r="B53" s="645">
        <v>124675</v>
      </c>
      <c r="C53" s="645">
        <v>9352918</v>
      </c>
      <c r="D53" s="646" t="s">
        <v>303</v>
      </c>
      <c r="E53" s="629" t="s">
        <v>40</v>
      </c>
      <c r="F53" s="647">
        <v>0</v>
      </c>
      <c r="G53" s="648">
        <v>1</v>
      </c>
      <c r="H53" s="648">
        <v>0</v>
      </c>
      <c r="I53" s="648">
        <v>0</v>
      </c>
      <c r="J53" s="648">
        <v>7</v>
      </c>
      <c r="K53" s="648">
        <v>0</v>
      </c>
      <c r="L53" s="648">
        <v>0</v>
      </c>
      <c r="M53" s="648">
        <v>0</v>
      </c>
      <c r="N53" s="648">
        <v>97</v>
      </c>
      <c r="O53" s="648">
        <v>97</v>
      </c>
      <c r="P53" s="648">
        <v>11</v>
      </c>
      <c r="Q53" s="648">
        <v>86</v>
      </c>
      <c r="R53" s="648">
        <v>0</v>
      </c>
      <c r="S53" s="648">
        <v>0</v>
      </c>
      <c r="T53" s="648">
        <v>0</v>
      </c>
      <c r="U53" s="648">
        <v>0</v>
      </c>
      <c r="V53" s="648">
        <v>0</v>
      </c>
      <c r="W53" s="648">
        <v>0</v>
      </c>
      <c r="X53" s="648">
        <v>0</v>
      </c>
      <c r="Y53" s="648">
        <v>0</v>
      </c>
      <c r="Z53" s="648">
        <v>0</v>
      </c>
      <c r="AA53" s="648">
        <v>97</v>
      </c>
      <c r="AB53" s="648">
        <v>13.857142857142858</v>
      </c>
      <c r="AC53" s="648">
        <v>4.0000000000000044</v>
      </c>
      <c r="AD53" s="648">
        <v>7.072916666666667</v>
      </c>
      <c r="AE53" s="648">
        <v>0</v>
      </c>
      <c r="AF53" s="648">
        <v>0</v>
      </c>
      <c r="AG53" s="648">
        <v>94.957894736842135</v>
      </c>
      <c r="AH53" s="648">
        <v>0</v>
      </c>
      <c r="AI53" s="648">
        <v>0</v>
      </c>
      <c r="AJ53" s="648">
        <v>0</v>
      </c>
      <c r="AK53" s="648">
        <v>0</v>
      </c>
      <c r="AL53" s="648">
        <v>1.0210526315789488</v>
      </c>
      <c r="AM53" s="648">
        <v>1.0210526315789488</v>
      </c>
      <c r="AN53" s="648">
        <v>0</v>
      </c>
      <c r="AO53" s="648">
        <v>0</v>
      </c>
      <c r="AP53" s="648">
        <v>0</v>
      </c>
      <c r="AQ53" s="648">
        <v>0</v>
      </c>
      <c r="AR53" s="648">
        <v>0</v>
      </c>
      <c r="AS53" s="648">
        <v>0</v>
      </c>
      <c r="AT53" s="648">
        <v>0</v>
      </c>
      <c r="AU53" s="648">
        <v>0</v>
      </c>
      <c r="AV53" s="648">
        <v>0</v>
      </c>
      <c r="AW53" s="648">
        <v>0</v>
      </c>
      <c r="AX53" s="648">
        <v>0</v>
      </c>
      <c r="AY53" s="648">
        <v>0</v>
      </c>
      <c r="AZ53" s="648">
        <v>0</v>
      </c>
      <c r="BA53" s="648">
        <v>0</v>
      </c>
      <c r="BB53" s="648">
        <v>8.190476190476188</v>
      </c>
      <c r="BC53" s="648">
        <v>9.2380952380952355</v>
      </c>
      <c r="BD53" s="648">
        <v>0</v>
      </c>
      <c r="BE53" s="648">
        <v>0</v>
      </c>
      <c r="BF53" s="648">
        <v>0</v>
      </c>
      <c r="BG53" s="648">
        <v>0</v>
      </c>
      <c r="BH53" s="648">
        <v>0</v>
      </c>
      <c r="BI53" s="648">
        <v>0</v>
      </c>
      <c r="BJ53" s="648">
        <v>0</v>
      </c>
      <c r="BK53" s="648">
        <v>0</v>
      </c>
      <c r="BL53" s="648">
        <v>1.5273712337500001</v>
      </c>
      <c r="BM53" s="648">
        <v>0</v>
      </c>
      <c r="BN53" s="648">
        <v>0</v>
      </c>
      <c r="BO53" s="648">
        <v>1</v>
      </c>
      <c r="BP53" s="648">
        <v>0</v>
      </c>
      <c r="BQ53" s="648"/>
      <c r="BR53" s="648"/>
      <c r="BS53" s="648"/>
    </row>
    <row r="54" spans="1:71" ht="15" x14ac:dyDescent="0.25">
      <c r="A54" s="645">
        <f>VLOOKUP(C54,'[11]DfE No.'!C:E,3,FALSE)</f>
        <v>75</v>
      </c>
      <c r="B54" s="645">
        <v>124676</v>
      </c>
      <c r="C54" s="645">
        <v>9352919</v>
      </c>
      <c r="D54" s="646" t="s">
        <v>185</v>
      </c>
      <c r="E54" s="629" t="s">
        <v>40</v>
      </c>
      <c r="F54" s="647">
        <v>0</v>
      </c>
      <c r="G54" s="648">
        <v>1</v>
      </c>
      <c r="H54" s="648">
        <v>0</v>
      </c>
      <c r="I54" s="648">
        <v>0</v>
      </c>
      <c r="J54" s="648">
        <v>7</v>
      </c>
      <c r="K54" s="648">
        <v>0</v>
      </c>
      <c r="L54" s="648">
        <v>0</v>
      </c>
      <c r="M54" s="648">
        <v>0</v>
      </c>
      <c r="N54" s="648">
        <v>286</v>
      </c>
      <c r="O54" s="648">
        <v>286</v>
      </c>
      <c r="P54" s="648">
        <v>45</v>
      </c>
      <c r="Q54" s="648">
        <v>241</v>
      </c>
      <c r="R54" s="648">
        <v>0</v>
      </c>
      <c r="S54" s="648">
        <v>0</v>
      </c>
      <c r="T54" s="648">
        <v>0</v>
      </c>
      <c r="U54" s="648">
        <v>0</v>
      </c>
      <c r="V54" s="648">
        <v>0</v>
      </c>
      <c r="W54" s="648">
        <v>0</v>
      </c>
      <c r="X54" s="648">
        <v>0</v>
      </c>
      <c r="Y54" s="648">
        <v>0</v>
      </c>
      <c r="Z54" s="648">
        <v>0</v>
      </c>
      <c r="AA54" s="648">
        <v>286</v>
      </c>
      <c r="AB54" s="648">
        <v>40.857142857142854</v>
      </c>
      <c r="AC54" s="648">
        <v>54.00000000000005</v>
      </c>
      <c r="AD54" s="648">
        <v>71.238095238095241</v>
      </c>
      <c r="AE54" s="648">
        <v>0</v>
      </c>
      <c r="AF54" s="648">
        <v>0</v>
      </c>
      <c r="AG54" s="648">
        <v>151.99999999999986</v>
      </c>
      <c r="AH54" s="648">
        <v>116.00000000000011</v>
      </c>
      <c r="AI54" s="648">
        <v>7.0000000000000071</v>
      </c>
      <c r="AJ54" s="648">
        <v>1.9999999999999993</v>
      </c>
      <c r="AK54" s="648">
        <v>0</v>
      </c>
      <c r="AL54" s="648">
        <v>9.0000000000000089</v>
      </c>
      <c r="AM54" s="648">
        <v>0</v>
      </c>
      <c r="AN54" s="648">
        <v>0</v>
      </c>
      <c r="AO54" s="648">
        <v>0</v>
      </c>
      <c r="AP54" s="648">
        <v>0</v>
      </c>
      <c r="AQ54" s="648">
        <v>0</v>
      </c>
      <c r="AR54" s="648">
        <v>0</v>
      </c>
      <c r="AS54" s="648">
        <v>0</v>
      </c>
      <c r="AT54" s="648">
        <v>0</v>
      </c>
      <c r="AU54" s="648">
        <v>1.1867219917012461</v>
      </c>
      <c r="AV54" s="648">
        <v>2.3734439834024892</v>
      </c>
      <c r="AW54" s="648">
        <v>2.3734439834024892</v>
      </c>
      <c r="AX54" s="648">
        <v>0</v>
      </c>
      <c r="AY54" s="648">
        <v>0</v>
      </c>
      <c r="AZ54" s="648">
        <v>0</v>
      </c>
      <c r="BA54" s="648">
        <v>1.0476190476190477</v>
      </c>
      <c r="BB54" s="648">
        <v>28.234309623430921</v>
      </c>
      <c r="BC54" s="648">
        <v>33.506276150627571</v>
      </c>
      <c r="BD54" s="648">
        <v>0</v>
      </c>
      <c r="BE54" s="648">
        <v>0</v>
      </c>
      <c r="BF54" s="648">
        <v>0</v>
      </c>
      <c r="BG54" s="648">
        <v>0</v>
      </c>
      <c r="BH54" s="648">
        <v>0</v>
      </c>
      <c r="BI54" s="648">
        <v>0</v>
      </c>
      <c r="BJ54" s="648">
        <v>0</v>
      </c>
      <c r="BK54" s="648">
        <v>0</v>
      </c>
      <c r="BL54" s="648">
        <v>0.76784073095238103</v>
      </c>
      <c r="BM54" s="648">
        <v>0</v>
      </c>
      <c r="BN54" s="648">
        <v>0</v>
      </c>
      <c r="BO54" s="648">
        <v>1</v>
      </c>
      <c r="BP54" s="648">
        <v>0</v>
      </c>
      <c r="BQ54" s="648"/>
      <c r="BR54" s="648"/>
      <c r="BS54" s="648"/>
    </row>
    <row r="55" spans="1:71" ht="15" x14ac:dyDescent="0.25">
      <c r="A55" s="645">
        <f>VLOOKUP(C55,'[11]DfE No.'!C:E,3,FALSE)</f>
        <v>461</v>
      </c>
      <c r="B55" s="645">
        <v>124678</v>
      </c>
      <c r="C55" s="645">
        <v>9352921</v>
      </c>
      <c r="D55" s="646" t="s">
        <v>374</v>
      </c>
      <c r="E55" s="629" t="s">
        <v>40</v>
      </c>
      <c r="F55" s="647">
        <v>0</v>
      </c>
      <c r="G55" s="648">
        <v>1</v>
      </c>
      <c r="H55" s="648">
        <v>0</v>
      </c>
      <c r="I55" s="648">
        <v>0</v>
      </c>
      <c r="J55" s="648">
        <v>7</v>
      </c>
      <c r="K55" s="648">
        <v>0</v>
      </c>
      <c r="L55" s="648">
        <v>0</v>
      </c>
      <c r="M55" s="648">
        <v>0</v>
      </c>
      <c r="N55" s="648">
        <v>210</v>
      </c>
      <c r="O55" s="648">
        <v>210</v>
      </c>
      <c r="P55" s="648">
        <v>29</v>
      </c>
      <c r="Q55" s="648">
        <v>181</v>
      </c>
      <c r="R55" s="648">
        <v>0</v>
      </c>
      <c r="S55" s="648">
        <v>0</v>
      </c>
      <c r="T55" s="648">
        <v>0</v>
      </c>
      <c r="U55" s="648">
        <v>0</v>
      </c>
      <c r="V55" s="648">
        <v>0</v>
      </c>
      <c r="W55" s="648">
        <v>0</v>
      </c>
      <c r="X55" s="648">
        <v>0</v>
      </c>
      <c r="Y55" s="648">
        <v>0</v>
      </c>
      <c r="Z55" s="648">
        <v>0</v>
      </c>
      <c r="AA55" s="648">
        <v>210</v>
      </c>
      <c r="AB55" s="648">
        <v>30</v>
      </c>
      <c r="AC55" s="648">
        <v>6.0000000000000053</v>
      </c>
      <c r="AD55" s="648">
        <v>15.135135135135135</v>
      </c>
      <c r="AE55" s="648">
        <v>0</v>
      </c>
      <c r="AF55" s="648">
        <v>0</v>
      </c>
      <c r="AG55" s="648">
        <v>207.00000000000006</v>
      </c>
      <c r="AH55" s="648">
        <v>0.99999999999999956</v>
      </c>
      <c r="AI55" s="648">
        <v>0</v>
      </c>
      <c r="AJ55" s="648">
        <v>1.9999999999999991</v>
      </c>
      <c r="AK55" s="648">
        <v>0</v>
      </c>
      <c r="AL55" s="648">
        <v>0</v>
      </c>
      <c r="AM55" s="648">
        <v>0</v>
      </c>
      <c r="AN55" s="648">
        <v>0</v>
      </c>
      <c r="AO55" s="648">
        <v>0</v>
      </c>
      <c r="AP55" s="648">
        <v>0</v>
      </c>
      <c r="AQ55" s="648">
        <v>0</v>
      </c>
      <c r="AR55" s="648">
        <v>0</v>
      </c>
      <c r="AS55" s="648">
        <v>0</v>
      </c>
      <c r="AT55" s="648">
        <v>0</v>
      </c>
      <c r="AU55" s="648">
        <v>0</v>
      </c>
      <c r="AV55" s="648">
        <v>3.5000000000000071</v>
      </c>
      <c r="AW55" s="648">
        <v>3.5000000000000071</v>
      </c>
      <c r="AX55" s="648">
        <v>0</v>
      </c>
      <c r="AY55" s="648">
        <v>0</v>
      </c>
      <c r="AZ55" s="648">
        <v>0</v>
      </c>
      <c r="BA55" s="648">
        <v>1.8918918918918919</v>
      </c>
      <c r="BB55" s="648">
        <v>37.836158192090416</v>
      </c>
      <c r="BC55" s="648">
        <v>43.898305084745786</v>
      </c>
      <c r="BD55" s="648">
        <v>0</v>
      </c>
      <c r="BE55" s="648">
        <v>0</v>
      </c>
      <c r="BF55" s="648">
        <v>0</v>
      </c>
      <c r="BG55" s="648">
        <v>0</v>
      </c>
      <c r="BH55" s="648">
        <v>0</v>
      </c>
      <c r="BI55" s="648">
        <v>0</v>
      </c>
      <c r="BJ55" s="648">
        <v>0</v>
      </c>
      <c r="BK55" s="648">
        <v>0</v>
      </c>
      <c r="BL55" s="648">
        <v>2.4481014231249998</v>
      </c>
      <c r="BM55" s="648">
        <v>0</v>
      </c>
      <c r="BN55" s="648">
        <v>0</v>
      </c>
      <c r="BO55" s="648">
        <v>1</v>
      </c>
      <c r="BP55" s="648">
        <v>0</v>
      </c>
      <c r="BQ55" s="648"/>
      <c r="BR55" s="648"/>
      <c r="BS55" s="648"/>
    </row>
    <row r="56" spans="1:71" ht="15" x14ac:dyDescent="0.25">
      <c r="A56" s="645">
        <f>VLOOKUP(C56,'[11]DfE No.'!C:E,3,FALSE)</f>
        <v>281</v>
      </c>
      <c r="B56" s="645">
        <v>124679</v>
      </c>
      <c r="C56" s="645">
        <v>9352922</v>
      </c>
      <c r="D56" s="646" t="s">
        <v>275</v>
      </c>
      <c r="E56" s="629" t="s">
        <v>40</v>
      </c>
      <c r="F56" s="647">
        <v>0</v>
      </c>
      <c r="G56" s="648">
        <v>1</v>
      </c>
      <c r="H56" s="648">
        <v>0</v>
      </c>
      <c r="I56" s="648">
        <v>0</v>
      </c>
      <c r="J56" s="648">
        <v>7</v>
      </c>
      <c r="K56" s="648">
        <v>0</v>
      </c>
      <c r="L56" s="648">
        <v>0</v>
      </c>
      <c r="M56" s="648">
        <v>0</v>
      </c>
      <c r="N56" s="648">
        <v>597</v>
      </c>
      <c r="O56" s="648">
        <v>597</v>
      </c>
      <c r="P56" s="648">
        <v>79</v>
      </c>
      <c r="Q56" s="648">
        <v>518</v>
      </c>
      <c r="R56" s="648">
        <v>0</v>
      </c>
      <c r="S56" s="648">
        <v>0</v>
      </c>
      <c r="T56" s="648">
        <v>0</v>
      </c>
      <c r="U56" s="648">
        <v>0</v>
      </c>
      <c r="V56" s="648">
        <v>0</v>
      </c>
      <c r="W56" s="648">
        <v>0</v>
      </c>
      <c r="X56" s="648">
        <v>0</v>
      </c>
      <c r="Y56" s="648">
        <v>0</v>
      </c>
      <c r="Z56" s="648">
        <v>0</v>
      </c>
      <c r="AA56" s="648">
        <v>597</v>
      </c>
      <c r="AB56" s="648">
        <v>85.285714285714292</v>
      </c>
      <c r="AC56" s="648">
        <v>86.999999999999758</v>
      </c>
      <c r="AD56" s="648">
        <v>123.51724137931035</v>
      </c>
      <c r="AE56" s="648">
        <v>0</v>
      </c>
      <c r="AF56" s="648">
        <v>0</v>
      </c>
      <c r="AG56" s="648">
        <v>385.00000000000006</v>
      </c>
      <c r="AH56" s="648">
        <v>18.999999999999989</v>
      </c>
      <c r="AI56" s="648">
        <v>166.00000000000026</v>
      </c>
      <c r="AJ56" s="648">
        <v>10.999999999999993</v>
      </c>
      <c r="AK56" s="648">
        <v>14.999999999999991</v>
      </c>
      <c r="AL56" s="648">
        <v>0</v>
      </c>
      <c r="AM56" s="648">
        <v>0.99999999999999922</v>
      </c>
      <c r="AN56" s="648">
        <v>0</v>
      </c>
      <c r="AO56" s="648">
        <v>0</v>
      </c>
      <c r="AP56" s="648">
        <v>0</v>
      </c>
      <c r="AQ56" s="648">
        <v>0</v>
      </c>
      <c r="AR56" s="648">
        <v>0</v>
      </c>
      <c r="AS56" s="648">
        <v>0</v>
      </c>
      <c r="AT56" s="648">
        <v>0</v>
      </c>
      <c r="AU56" s="648">
        <v>36.880308880308895</v>
      </c>
      <c r="AV56" s="648">
        <v>53.015444015444018</v>
      </c>
      <c r="AW56" s="648">
        <v>73.760617760618032</v>
      </c>
      <c r="AX56" s="648">
        <v>0</v>
      </c>
      <c r="AY56" s="648">
        <v>0</v>
      </c>
      <c r="AZ56" s="648">
        <v>0</v>
      </c>
      <c r="BA56" s="648">
        <v>3.9211822660098519</v>
      </c>
      <c r="BB56" s="648">
        <v>154.11570247933895</v>
      </c>
      <c r="BC56" s="648">
        <v>177.61983471074393</v>
      </c>
      <c r="BD56" s="648">
        <v>0</v>
      </c>
      <c r="BE56" s="648">
        <v>0</v>
      </c>
      <c r="BF56" s="648">
        <v>0</v>
      </c>
      <c r="BG56" s="648">
        <v>0</v>
      </c>
      <c r="BH56" s="648">
        <v>0</v>
      </c>
      <c r="BI56" s="648">
        <v>0</v>
      </c>
      <c r="BJ56" s="648">
        <v>9.1799999999999731</v>
      </c>
      <c r="BK56" s="648">
        <v>0</v>
      </c>
      <c r="BL56" s="648">
        <v>0.68745735862069002</v>
      </c>
      <c r="BM56" s="648">
        <v>0</v>
      </c>
      <c r="BN56" s="648">
        <v>0</v>
      </c>
      <c r="BO56" s="648">
        <v>1</v>
      </c>
      <c r="BP56" s="648">
        <v>0</v>
      </c>
      <c r="BQ56" s="648">
        <v>27</v>
      </c>
      <c r="BR56" s="648"/>
      <c r="BS56" s="648"/>
    </row>
    <row r="57" spans="1:71" ht="15" x14ac:dyDescent="0.25">
      <c r="A57" s="645">
        <f>VLOOKUP(C57,'[11]DfE No.'!C:E,3,FALSE)</f>
        <v>504</v>
      </c>
      <c r="B57" s="645">
        <v>124680</v>
      </c>
      <c r="C57" s="645">
        <v>9352923</v>
      </c>
      <c r="D57" s="646" t="s">
        <v>405</v>
      </c>
      <c r="E57" s="629" t="s">
        <v>40</v>
      </c>
      <c r="F57" s="647">
        <v>0</v>
      </c>
      <c r="G57" s="648">
        <v>1</v>
      </c>
      <c r="H57" s="648">
        <v>0</v>
      </c>
      <c r="I57" s="648">
        <v>0</v>
      </c>
      <c r="J57" s="648">
        <v>7</v>
      </c>
      <c r="K57" s="648">
        <v>0</v>
      </c>
      <c r="L57" s="648">
        <v>0</v>
      </c>
      <c r="M57" s="648">
        <v>0</v>
      </c>
      <c r="N57" s="648">
        <v>308</v>
      </c>
      <c r="O57" s="648">
        <v>308</v>
      </c>
      <c r="P57" s="648">
        <v>45</v>
      </c>
      <c r="Q57" s="648">
        <v>263</v>
      </c>
      <c r="R57" s="648">
        <v>0</v>
      </c>
      <c r="S57" s="648">
        <v>0</v>
      </c>
      <c r="T57" s="648">
        <v>0</v>
      </c>
      <c r="U57" s="648">
        <v>0</v>
      </c>
      <c r="V57" s="648">
        <v>0</v>
      </c>
      <c r="W57" s="648">
        <v>0</v>
      </c>
      <c r="X57" s="648">
        <v>0</v>
      </c>
      <c r="Y57" s="648">
        <v>0</v>
      </c>
      <c r="Z57" s="648">
        <v>0</v>
      </c>
      <c r="AA57" s="648">
        <v>308</v>
      </c>
      <c r="AB57" s="648">
        <v>44</v>
      </c>
      <c r="AC57" s="648">
        <v>25.999999999999996</v>
      </c>
      <c r="AD57" s="648">
        <v>34.906666666666666</v>
      </c>
      <c r="AE57" s="648">
        <v>0</v>
      </c>
      <c r="AF57" s="648">
        <v>0</v>
      </c>
      <c r="AG57" s="648">
        <v>225.00000000000014</v>
      </c>
      <c r="AH57" s="648">
        <v>41.999999999999886</v>
      </c>
      <c r="AI57" s="648">
        <v>36.000000000000036</v>
      </c>
      <c r="AJ57" s="648">
        <v>4.9999999999999902</v>
      </c>
      <c r="AK57" s="648">
        <v>0</v>
      </c>
      <c r="AL57" s="648">
        <v>0</v>
      </c>
      <c r="AM57" s="648">
        <v>0</v>
      </c>
      <c r="AN57" s="648">
        <v>0</v>
      </c>
      <c r="AO57" s="648">
        <v>0</v>
      </c>
      <c r="AP57" s="648">
        <v>0</v>
      </c>
      <c r="AQ57" s="648">
        <v>0</v>
      </c>
      <c r="AR57" s="648">
        <v>0</v>
      </c>
      <c r="AS57" s="648">
        <v>0</v>
      </c>
      <c r="AT57" s="648">
        <v>0</v>
      </c>
      <c r="AU57" s="648">
        <v>0</v>
      </c>
      <c r="AV57" s="648">
        <v>0</v>
      </c>
      <c r="AW57" s="648">
        <v>2.3422053231939177</v>
      </c>
      <c r="AX57" s="648">
        <v>0</v>
      </c>
      <c r="AY57" s="648">
        <v>0</v>
      </c>
      <c r="AZ57" s="648">
        <v>0</v>
      </c>
      <c r="BA57" s="648">
        <v>3.08</v>
      </c>
      <c r="BB57" s="648">
        <v>71.356589147286726</v>
      </c>
      <c r="BC57" s="648">
        <v>83.565891472868103</v>
      </c>
      <c r="BD57" s="648">
        <v>0</v>
      </c>
      <c r="BE57" s="648">
        <v>0</v>
      </c>
      <c r="BF57" s="648">
        <v>0</v>
      </c>
      <c r="BG57" s="648">
        <v>0</v>
      </c>
      <c r="BH57" s="648">
        <v>0</v>
      </c>
      <c r="BI57" s="648">
        <v>0</v>
      </c>
      <c r="BJ57" s="648">
        <v>0</v>
      </c>
      <c r="BK57" s="648">
        <v>0</v>
      </c>
      <c r="BL57" s="648">
        <v>0.59129593544303805</v>
      </c>
      <c r="BM57" s="648">
        <v>0</v>
      </c>
      <c r="BN57" s="648">
        <v>0</v>
      </c>
      <c r="BO57" s="648">
        <v>1</v>
      </c>
      <c r="BP57" s="648">
        <v>0</v>
      </c>
      <c r="BQ57" s="648"/>
      <c r="BR57" s="648"/>
      <c r="BS57" s="648"/>
    </row>
    <row r="58" spans="1:71" ht="15" x14ac:dyDescent="0.25">
      <c r="A58" s="645">
        <f>VLOOKUP(C58,'[11]DfE No.'!C:E,3,FALSE)</f>
        <v>311</v>
      </c>
      <c r="B58" s="645">
        <v>124681</v>
      </c>
      <c r="C58" s="645">
        <v>9352924</v>
      </c>
      <c r="D58" s="646" t="s">
        <v>293</v>
      </c>
      <c r="E58" s="629" t="s">
        <v>40</v>
      </c>
      <c r="F58" s="647">
        <v>0</v>
      </c>
      <c r="G58" s="648">
        <v>1</v>
      </c>
      <c r="H58" s="648">
        <v>0</v>
      </c>
      <c r="I58" s="648">
        <v>0</v>
      </c>
      <c r="J58" s="648">
        <v>7</v>
      </c>
      <c r="K58" s="648">
        <v>0</v>
      </c>
      <c r="L58" s="648">
        <v>0</v>
      </c>
      <c r="M58" s="648">
        <v>0</v>
      </c>
      <c r="N58" s="648">
        <v>211</v>
      </c>
      <c r="O58" s="648">
        <v>211</v>
      </c>
      <c r="P58" s="648">
        <v>30</v>
      </c>
      <c r="Q58" s="648">
        <v>181</v>
      </c>
      <c r="R58" s="648">
        <v>0</v>
      </c>
      <c r="S58" s="648">
        <v>0</v>
      </c>
      <c r="T58" s="648">
        <v>0</v>
      </c>
      <c r="U58" s="648">
        <v>0</v>
      </c>
      <c r="V58" s="648">
        <v>0</v>
      </c>
      <c r="W58" s="648">
        <v>0</v>
      </c>
      <c r="X58" s="648">
        <v>0</v>
      </c>
      <c r="Y58" s="648">
        <v>0</v>
      </c>
      <c r="Z58" s="648">
        <v>0</v>
      </c>
      <c r="AA58" s="648">
        <v>211</v>
      </c>
      <c r="AB58" s="648">
        <v>30.142857142857142</v>
      </c>
      <c r="AC58" s="648">
        <v>5.0000000000000044</v>
      </c>
      <c r="AD58" s="648">
        <v>6.966981132075472</v>
      </c>
      <c r="AE58" s="648">
        <v>0</v>
      </c>
      <c r="AF58" s="648">
        <v>0</v>
      </c>
      <c r="AG58" s="648">
        <v>209</v>
      </c>
      <c r="AH58" s="648">
        <v>1.9999999999999998</v>
      </c>
      <c r="AI58" s="648">
        <v>0</v>
      </c>
      <c r="AJ58" s="648">
        <v>0</v>
      </c>
      <c r="AK58" s="648">
        <v>0</v>
      </c>
      <c r="AL58" s="648">
        <v>0</v>
      </c>
      <c r="AM58" s="648">
        <v>0</v>
      </c>
      <c r="AN58" s="648">
        <v>0</v>
      </c>
      <c r="AO58" s="648">
        <v>0</v>
      </c>
      <c r="AP58" s="648">
        <v>0</v>
      </c>
      <c r="AQ58" s="648">
        <v>0</v>
      </c>
      <c r="AR58" s="648">
        <v>0</v>
      </c>
      <c r="AS58" s="648">
        <v>0</v>
      </c>
      <c r="AT58" s="648">
        <v>0</v>
      </c>
      <c r="AU58" s="648">
        <v>4.6629834254143736</v>
      </c>
      <c r="AV58" s="648">
        <v>4.6629834254143736</v>
      </c>
      <c r="AW58" s="648">
        <v>9.3259668508287277</v>
      </c>
      <c r="AX58" s="648">
        <v>0</v>
      </c>
      <c r="AY58" s="648">
        <v>0</v>
      </c>
      <c r="AZ58" s="648">
        <v>0</v>
      </c>
      <c r="BA58" s="648">
        <v>0</v>
      </c>
      <c r="BB58" s="648">
        <v>39.216666666666725</v>
      </c>
      <c r="BC58" s="648">
        <v>45.716666666666733</v>
      </c>
      <c r="BD58" s="648">
        <v>0</v>
      </c>
      <c r="BE58" s="648">
        <v>0</v>
      </c>
      <c r="BF58" s="648">
        <v>0</v>
      </c>
      <c r="BG58" s="648">
        <v>0</v>
      </c>
      <c r="BH58" s="648">
        <v>0</v>
      </c>
      <c r="BI58" s="648">
        <v>0</v>
      </c>
      <c r="BJ58" s="648">
        <v>0</v>
      </c>
      <c r="BK58" s="648">
        <v>0</v>
      </c>
      <c r="BL58" s="648">
        <v>0.49929971317073202</v>
      </c>
      <c r="BM58" s="648">
        <v>0</v>
      </c>
      <c r="BN58" s="648">
        <v>0</v>
      </c>
      <c r="BO58" s="648">
        <v>1</v>
      </c>
      <c r="BP58" s="648">
        <v>0</v>
      </c>
      <c r="BQ58" s="648"/>
      <c r="BR58" s="648"/>
      <c r="BS58" s="648"/>
    </row>
    <row r="59" spans="1:71" ht="15" x14ac:dyDescent="0.25">
      <c r="A59" s="645">
        <f>VLOOKUP(C59,'[11]DfE No.'!C:E,3,FALSE)</f>
        <v>418</v>
      </c>
      <c r="B59" s="645">
        <v>124682</v>
      </c>
      <c r="C59" s="645">
        <v>9352925</v>
      </c>
      <c r="D59" s="646" t="s">
        <v>342</v>
      </c>
      <c r="E59" s="629" t="s">
        <v>40</v>
      </c>
      <c r="F59" s="647">
        <v>0</v>
      </c>
      <c r="G59" s="648">
        <v>1</v>
      </c>
      <c r="H59" s="648">
        <v>0</v>
      </c>
      <c r="I59" s="648">
        <v>0</v>
      </c>
      <c r="J59" s="648">
        <v>7</v>
      </c>
      <c r="K59" s="648">
        <v>0</v>
      </c>
      <c r="L59" s="648">
        <v>0</v>
      </c>
      <c r="M59" s="648">
        <v>0</v>
      </c>
      <c r="N59" s="648">
        <v>403</v>
      </c>
      <c r="O59" s="648">
        <v>403</v>
      </c>
      <c r="P59" s="648">
        <v>47</v>
      </c>
      <c r="Q59" s="648">
        <v>356</v>
      </c>
      <c r="R59" s="648">
        <v>0</v>
      </c>
      <c r="S59" s="648">
        <v>0</v>
      </c>
      <c r="T59" s="648">
        <v>0</v>
      </c>
      <c r="U59" s="648">
        <v>0</v>
      </c>
      <c r="V59" s="648">
        <v>0</v>
      </c>
      <c r="W59" s="648">
        <v>0</v>
      </c>
      <c r="X59" s="648">
        <v>0</v>
      </c>
      <c r="Y59" s="648">
        <v>0</v>
      </c>
      <c r="Z59" s="648">
        <v>0</v>
      </c>
      <c r="AA59" s="648">
        <v>403</v>
      </c>
      <c r="AB59" s="648">
        <v>57.571428571428569</v>
      </c>
      <c r="AC59" s="648">
        <v>16.999999999999993</v>
      </c>
      <c r="AD59" s="648">
        <v>21.46731234866828</v>
      </c>
      <c r="AE59" s="648">
        <v>0</v>
      </c>
      <c r="AF59" s="648">
        <v>0</v>
      </c>
      <c r="AG59" s="648">
        <v>391.00000000000011</v>
      </c>
      <c r="AH59" s="648">
        <v>9.9999999999999929</v>
      </c>
      <c r="AI59" s="648">
        <v>0</v>
      </c>
      <c r="AJ59" s="648">
        <v>1.9999999999999987</v>
      </c>
      <c r="AK59" s="648">
        <v>0</v>
      </c>
      <c r="AL59" s="648">
        <v>0</v>
      </c>
      <c r="AM59" s="648">
        <v>0</v>
      </c>
      <c r="AN59" s="648">
        <v>0</v>
      </c>
      <c r="AO59" s="648">
        <v>0</v>
      </c>
      <c r="AP59" s="648">
        <v>0</v>
      </c>
      <c r="AQ59" s="648">
        <v>0</v>
      </c>
      <c r="AR59" s="648">
        <v>0</v>
      </c>
      <c r="AS59" s="648">
        <v>0</v>
      </c>
      <c r="AT59" s="648">
        <v>0</v>
      </c>
      <c r="AU59" s="648">
        <v>5.7244318181818361</v>
      </c>
      <c r="AV59" s="648">
        <v>11.448863636363633</v>
      </c>
      <c r="AW59" s="648">
        <v>19.463068181818166</v>
      </c>
      <c r="AX59" s="648">
        <v>0</v>
      </c>
      <c r="AY59" s="648">
        <v>0</v>
      </c>
      <c r="AZ59" s="648">
        <v>0</v>
      </c>
      <c r="BA59" s="648">
        <v>0</v>
      </c>
      <c r="BB59" s="648">
        <v>119.01162790697661</v>
      </c>
      <c r="BC59" s="648">
        <v>134.72383720930219</v>
      </c>
      <c r="BD59" s="648">
        <v>0</v>
      </c>
      <c r="BE59" s="648">
        <v>0</v>
      </c>
      <c r="BF59" s="648">
        <v>0</v>
      </c>
      <c r="BG59" s="648">
        <v>0</v>
      </c>
      <c r="BH59" s="648">
        <v>0</v>
      </c>
      <c r="BI59" s="648">
        <v>0</v>
      </c>
      <c r="BJ59" s="648">
        <v>0</v>
      </c>
      <c r="BK59" s="648">
        <v>0</v>
      </c>
      <c r="BL59" s="648">
        <v>0.66940720638297901</v>
      </c>
      <c r="BM59" s="648">
        <v>0</v>
      </c>
      <c r="BN59" s="648">
        <v>0</v>
      </c>
      <c r="BO59" s="648">
        <v>1</v>
      </c>
      <c r="BP59" s="648">
        <v>0</v>
      </c>
      <c r="BQ59" s="648"/>
      <c r="BR59" s="648"/>
      <c r="BS59" s="648"/>
    </row>
    <row r="60" spans="1:71" ht="15" x14ac:dyDescent="0.25">
      <c r="A60" s="645">
        <f>VLOOKUP(C60,'[11]DfE No.'!C:E,3,FALSE)</f>
        <v>341</v>
      </c>
      <c r="B60" s="645">
        <v>124685</v>
      </c>
      <c r="C60" s="645">
        <v>9352928</v>
      </c>
      <c r="D60" s="646" t="s">
        <v>311</v>
      </c>
      <c r="E60" s="629" t="s">
        <v>40</v>
      </c>
      <c r="F60" s="647">
        <v>0</v>
      </c>
      <c r="G60" s="648">
        <v>1</v>
      </c>
      <c r="H60" s="648">
        <v>0</v>
      </c>
      <c r="I60" s="648">
        <v>0</v>
      </c>
      <c r="J60" s="648">
        <v>7</v>
      </c>
      <c r="K60" s="648">
        <v>0</v>
      </c>
      <c r="L60" s="648">
        <v>0</v>
      </c>
      <c r="M60" s="648">
        <v>0</v>
      </c>
      <c r="N60" s="648">
        <v>90</v>
      </c>
      <c r="O60" s="648">
        <v>90</v>
      </c>
      <c r="P60" s="648">
        <v>12</v>
      </c>
      <c r="Q60" s="648">
        <v>78</v>
      </c>
      <c r="R60" s="648">
        <v>0</v>
      </c>
      <c r="S60" s="648">
        <v>0</v>
      </c>
      <c r="T60" s="648">
        <v>0</v>
      </c>
      <c r="U60" s="648">
        <v>0</v>
      </c>
      <c r="V60" s="648">
        <v>0</v>
      </c>
      <c r="W60" s="648">
        <v>0</v>
      </c>
      <c r="X60" s="648">
        <v>0</v>
      </c>
      <c r="Y60" s="648">
        <v>0</v>
      </c>
      <c r="Z60" s="648">
        <v>0</v>
      </c>
      <c r="AA60" s="648">
        <v>90</v>
      </c>
      <c r="AB60" s="648">
        <v>12.857142857142858</v>
      </c>
      <c r="AC60" s="648">
        <v>1.9999999999999978</v>
      </c>
      <c r="AD60" s="648">
        <v>2.8421052631578947</v>
      </c>
      <c r="AE60" s="648">
        <v>0</v>
      </c>
      <c r="AF60" s="648">
        <v>0</v>
      </c>
      <c r="AG60" s="648">
        <v>90</v>
      </c>
      <c r="AH60" s="648">
        <v>0</v>
      </c>
      <c r="AI60" s="648">
        <v>0</v>
      </c>
      <c r="AJ60" s="648">
        <v>0</v>
      </c>
      <c r="AK60" s="648">
        <v>0</v>
      </c>
      <c r="AL60" s="648">
        <v>0</v>
      </c>
      <c r="AM60" s="648">
        <v>0</v>
      </c>
      <c r="AN60" s="648">
        <v>0</v>
      </c>
      <c r="AO60" s="648">
        <v>0</v>
      </c>
      <c r="AP60" s="648">
        <v>0</v>
      </c>
      <c r="AQ60" s="648">
        <v>0</v>
      </c>
      <c r="AR60" s="648">
        <v>0</v>
      </c>
      <c r="AS60" s="648">
        <v>0</v>
      </c>
      <c r="AT60" s="648">
        <v>0</v>
      </c>
      <c r="AU60" s="648">
        <v>8.0769230769230731</v>
      </c>
      <c r="AV60" s="648">
        <v>11.538461538461521</v>
      </c>
      <c r="AW60" s="648">
        <v>15.000000000000028</v>
      </c>
      <c r="AX60" s="648">
        <v>0</v>
      </c>
      <c r="AY60" s="648">
        <v>0</v>
      </c>
      <c r="AZ60" s="648">
        <v>0</v>
      </c>
      <c r="BA60" s="648">
        <v>0</v>
      </c>
      <c r="BB60" s="648">
        <v>18.870967741935505</v>
      </c>
      <c r="BC60" s="648">
        <v>21.774193548387121</v>
      </c>
      <c r="BD60" s="648">
        <v>0</v>
      </c>
      <c r="BE60" s="648">
        <v>0</v>
      </c>
      <c r="BF60" s="648">
        <v>0</v>
      </c>
      <c r="BG60" s="648">
        <v>0</v>
      </c>
      <c r="BH60" s="648">
        <v>0</v>
      </c>
      <c r="BI60" s="648">
        <v>0</v>
      </c>
      <c r="BJ60" s="648">
        <v>8.6000000000000405</v>
      </c>
      <c r="BK60" s="648">
        <v>0</v>
      </c>
      <c r="BL60" s="648">
        <v>2.2198979281690101</v>
      </c>
      <c r="BM60" s="648">
        <v>0</v>
      </c>
      <c r="BN60" s="648">
        <v>1</v>
      </c>
      <c r="BO60" s="648">
        <v>1</v>
      </c>
      <c r="BP60" s="648">
        <v>0</v>
      </c>
      <c r="BQ60" s="648"/>
      <c r="BR60" s="648"/>
      <c r="BS60" s="648"/>
    </row>
    <row r="61" spans="1:71" ht="15" x14ac:dyDescent="0.25">
      <c r="A61" s="645">
        <f>VLOOKUP(C61,'[11]DfE No.'!C:E,3,FALSE)</f>
        <v>307</v>
      </c>
      <c r="B61" s="645">
        <v>131962</v>
      </c>
      <c r="C61" s="645">
        <v>9352929</v>
      </c>
      <c r="D61" s="646" t="s">
        <v>1195</v>
      </c>
      <c r="E61" s="629" t="s">
        <v>40</v>
      </c>
      <c r="F61" s="647">
        <v>0</v>
      </c>
      <c r="G61" s="648">
        <v>1</v>
      </c>
      <c r="H61" s="648">
        <v>0</v>
      </c>
      <c r="I61" s="648">
        <v>0</v>
      </c>
      <c r="J61" s="648">
        <v>7</v>
      </c>
      <c r="K61" s="648">
        <v>0</v>
      </c>
      <c r="L61" s="648">
        <v>0</v>
      </c>
      <c r="M61" s="648">
        <v>0</v>
      </c>
      <c r="N61" s="648">
        <v>415</v>
      </c>
      <c r="O61" s="648">
        <v>415</v>
      </c>
      <c r="P61" s="648">
        <v>60</v>
      </c>
      <c r="Q61" s="648">
        <v>355</v>
      </c>
      <c r="R61" s="648">
        <v>0</v>
      </c>
      <c r="S61" s="648">
        <v>0</v>
      </c>
      <c r="T61" s="648">
        <v>0</v>
      </c>
      <c r="U61" s="648">
        <v>0</v>
      </c>
      <c r="V61" s="648">
        <v>0</v>
      </c>
      <c r="W61" s="648">
        <v>0</v>
      </c>
      <c r="X61" s="648">
        <v>0</v>
      </c>
      <c r="Y61" s="648">
        <v>0</v>
      </c>
      <c r="Z61" s="648">
        <v>0</v>
      </c>
      <c r="AA61" s="648">
        <v>415</v>
      </c>
      <c r="AB61" s="648">
        <v>59.285714285714285</v>
      </c>
      <c r="AC61" s="648">
        <v>31</v>
      </c>
      <c r="AD61" s="648">
        <v>31</v>
      </c>
      <c r="AE61" s="648">
        <v>0</v>
      </c>
      <c r="AF61" s="648">
        <v>0</v>
      </c>
      <c r="AG61" s="648">
        <v>413.99999999999994</v>
      </c>
      <c r="AH61" s="648">
        <v>0</v>
      </c>
      <c r="AI61" s="648">
        <v>0</v>
      </c>
      <c r="AJ61" s="648">
        <v>1.0000000000000009</v>
      </c>
      <c r="AK61" s="648">
        <v>0</v>
      </c>
      <c r="AL61" s="648">
        <v>0</v>
      </c>
      <c r="AM61" s="648">
        <v>0</v>
      </c>
      <c r="AN61" s="648">
        <v>0</v>
      </c>
      <c r="AO61" s="648">
        <v>0</v>
      </c>
      <c r="AP61" s="648">
        <v>0</v>
      </c>
      <c r="AQ61" s="648">
        <v>0</v>
      </c>
      <c r="AR61" s="648">
        <v>0</v>
      </c>
      <c r="AS61" s="648">
        <v>0</v>
      </c>
      <c r="AT61" s="648">
        <v>0</v>
      </c>
      <c r="AU61" s="648">
        <v>2.3380281690140849</v>
      </c>
      <c r="AV61" s="648">
        <v>5.845070422535203</v>
      </c>
      <c r="AW61" s="648">
        <v>10.521126760563364</v>
      </c>
      <c r="AX61" s="648">
        <v>0</v>
      </c>
      <c r="AY61" s="648">
        <v>0</v>
      </c>
      <c r="AZ61" s="648">
        <v>0</v>
      </c>
      <c r="BA61" s="648">
        <v>0</v>
      </c>
      <c r="BB61" s="648">
        <v>90.767045454545396</v>
      </c>
      <c r="BC61" s="648">
        <v>106.10795454545448</v>
      </c>
      <c r="BD61" s="648">
        <v>0</v>
      </c>
      <c r="BE61" s="648">
        <v>0</v>
      </c>
      <c r="BF61" s="648">
        <v>0</v>
      </c>
      <c r="BG61" s="648">
        <v>0</v>
      </c>
      <c r="BH61" s="648">
        <v>0</v>
      </c>
      <c r="BI61" s="648">
        <v>0</v>
      </c>
      <c r="BJ61" s="648">
        <v>0</v>
      </c>
      <c r="BK61" s="648">
        <v>0</v>
      </c>
      <c r="BL61" s="648">
        <v>0.52468998095999997</v>
      </c>
      <c r="BM61" s="648">
        <v>0</v>
      </c>
      <c r="BN61" s="648">
        <v>0</v>
      </c>
      <c r="BO61" s="648">
        <v>1</v>
      </c>
      <c r="BP61" s="648">
        <v>0</v>
      </c>
      <c r="BQ61" s="648"/>
      <c r="BR61" s="648"/>
      <c r="BS61" s="648"/>
    </row>
    <row r="62" spans="1:71" ht="15" x14ac:dyDescent="0.25">
      <c r="A62" s="645">
        <f>VLOOKUP(C62,'[11]DfE No.'!C:E,3,FALSE)</f>
        <v>238</v>
      </c>
      <c r="B62" s="645">
        <v>133605</v>
      </c>
      <c r="C62" s="645">
        <v>9352931</v>
      </c>
      <c r="D62" s="646" t="s">
        <v>251</v>
      </c>
      <c r="E62" s="629" t="s">
        <v>40</v>
      </c>
      <c r="F62" s="647">
        <v>0</v>
      </c>
      <c r="G62" s="648">
        <v>1</v>
      </c>
      <c r="H62" s="648">
        <v>0</v>
      </c>
      <c r="I62" s="648">
        <v>0</v>
      </c>
      <c r="J62" s="648">
        <v>7</v>
      </c>
      <c r="K62" s="648">
        <v>0</v>
      </c>
      <c r="L62" s="648">
        <v>0</v>
      </c>
      <c r="M62" s="648">
        <v>0</v>
      </c>
      <c r="N62" s="648">
        <v>89</v>
      </c>
      <c r="O62" s="648">
        <v>89</v>
      </c>
      <c r="P62" s="648">
        <v>15</v>
      </c>
      <c r="Q62" s="648">
        <v>74</v>
      </c>
      <c r="R62" s="648">
        <v>0</v>
      </c>
      <c r="S62" s="648">
        <v>0</v>
      </c>
      <c r="T62" s="648">
        <v>0</v>
      </c>
      <c r="U62" s="648">
        <v>0</v>
      </c>
      <c r="V62" s="648">
        <v>0</v>
      </c>
      <c r="W62" s="648">
        <v>0</v>
      </c>
      <c r="X62" s="648">
        <v>0</v>
      </c>
      <c r="Y62" s="648">
        <v>0</v>
      </c>
      <c r="Z62" s="648">
        <v>0</v>
      </c>
      <c r="AA62" s="648">
        <v>89</v>
      </c>
      <c r="AB62" s="648">
        <v>12.714285714285714</v>
      </c>
      <c r="AC62" s="648">
        <v>9.0000000000000018</v>
      </c>
      <c r="AD62" s="648">
        <v>10.68</v>
      </c>
      <c r="AE62" s="648">
        <v>0</v>
      </c>
      <c r="AF62" s="648">
        <v>0</v>
      </c>
      <c r="AG62" s="648">
        <v>82.931818181818201</v>
      </c>
      <c r="AH62" s="648">
        <v>5.0568181818181808</v>
      </c>
      <c r="AI62" s="648">
        <v>0</v>
      </c>
      <c r="AJ62" s="648">
        <v>1.0113636363636396</v>
      </c>
      <c r="AK62" s="648">
        <v>0</v>
      </c>
      <c r="AL62" s="648">
        <v>0</v>
      </c>
      <c r="AM62" s="648">
        <v>0</v>
      </c>
      <c r="AN62" s="648">
        <v>0</v>
      </c>
      <c r="AO62" s="648">
        <v>0</v>
      </c>
      <c r="AP62" s="648">
        <v>0</v>
      </c>
      <c r="AQ62" s="648">
        <v>0</v>
      </c>
      <c r="AR62" s="648">
        <v>0</v>
      </c>
      <c r="AS62" s="648">
        <v>0</v>
      </c>
      <c r="AT62" s="648">
        <v>0</v>
      </c>
      <c r="AU62" s="648">
        <v>2.405405405405403</v>
      </c>
      <c r="AV62" s="648">
        <v>2.405405405405403</v>
      </c>
      <c r="AW62" s="648">
        <v>6.0135135135135167</v>
      </c>
      <c r="AX62" s="648">
        <v>0</v>
      </c>
      <c r="AY62" s="648">
        <v>0</v>
      </c>
      <c r="AZ62" s="648">
        <v>0</v>
      </c>
      <c r="BA62" s="648">
        <v>1.1866666666666668</v>
      </c>
      <c r="BB62" s="648">
        <v>24.28125</v>
      </c>
      <c r="BC62" s="648">
        <v>29.203125</v>
      </c>
      <c r="BD62" s="648">
        <v>0</v>
      </c>
      <c r="BE62" s="648">
        <v>0</v>
      </c>
      <c r="BF62" s="648">
        <v>0</v>
      </c>
      <c r="BG62" s="648">
        <v>0</v>
      </c>
      <c r="BH62" s="648">
        <v>0</v>
      </c>
      <c r="BI62" s="648">
        <v>0</v>
      </c>
      <c r="BJ62" s="648">
        <v>2.66</v>
      </c>
      <c r="BK62" s="648">
        <v>0</v>
      </c>
      <c r="BL62" s="648">
        <v>0.52931659669669695</v>
      </c>
      <c r="BM62" s="648">
        <v>0</v>
      </c>
      <c r="BN62" s="648">
        <v>0</v>
      </c>
      <c r="BO62" s="648">
        <v>1</v>
      </c>
      <c r="BP62" s="648">
        <v>0</v>
      </c>
      <c r="BQ62" s="648"/>
      <c r="BR62" s="648"/>
      <c r="BS62" s="648"/>
    </row>
    <row r="63" spans="1:71" ht="15" x14ac:dyDescent="0.25">
      <c r="A63" s="645">
        <f>VLOOKUP(C63,'[11]DfE No.'!C:E,3,FALSE)</f>
        <v>400</v>
      </c>
      <c r="B63" s="645">
        <v>124686</v>
      </c>
      <c r="C63" s="645">
        <v>9353000</v>
      </c>
      <c r="D63" s="646" t="s">
        <v>1196</v>
      </c>
      <c r="E63" s="629" t="s">
        <v>40</v>
      </c>
      <c r="F63" s="647">
        <v>0</v>
      </c>
      <c r="G63" s="648">
        <v>1</v>
      </c>
      <c r="H63" s="648">
        <v>0</v>
      </c>
      <c r="I63" s="648">
        <v>0</v>
      </c>
      <c r="J63" s="648">
        <v>7</v>
      </c>
      <c r="K63" s="648">
        <v>0</v>
      </c>
      <c r="L63" s="648">
        <v>0</v>
      </c>
      <c r="M63" s="648">
        <v>0</v>
      </c>
      <c r="N63" s="648">
        <v>177</v>
      </c>
      <c r="O63" s="648">
        <v>177</v>
      </c>
      <c r="P63" s="648">
        <v>26</v>
      </c>
      <c r="Q63" s="648">
        <v>151</v>
      </c>
      <c r="R63" s="648">
        <v>0</v>
      </c>
      <c r="S63" s="648">
        <v>0</v>
      </c>
      <c r="T63" s="648">
        <v>0</v>
      </c>
      <c r="U63" s="648">
        <v>0</v>
      </c>
      <c r="V63" s="648">
        <v>0</v>
      </c>
      <c r="W63" s="648">
        <v>0</v>
      </c>
      <c r="X63" s="648">
        <v>0</v>
      </c>
      <c r="Y63" s="648">
        <v>0</v>
      </c>
      <c r="Z63" s="648">
        <v>0</v>
      </c>
      <c r="AA63" s="648">
        <v>177</v>
      </c>
      <c r="AB63" s="648">
        <v>25.285714285714285</v>
      </c>
      <c r="AC63" s="648">
        <v>16</v>
      </c>
      <c r="AD63" s="648">
        <v>23.94705882352941</v>
      </c>
      <c r="AE63" s="648">
        <v>0</v>
      </c>
      <c r="AF63" s="648">
        <v>0</v>
      </c>
      <c r="AG63" s="648">
        <v>116.65909090909088</v>
      </c>
      <c r="AH63" s="648">
        <v>18.10227272727268</v>
      </c>
      <c r="AI63" s="648">
        <v>13.073863636363642</v>
      </c>
      <c r="AJ63" s="648">
        <v>27.153409090909108</v>
      </c>
      <c r="AK63" s="648">
        <v>2.0113636363636429</v>
      </c>
      <c r="AL63" s="648">
        <v>0</v>
      </c>
      <c r="AM63" s="648">
        <v>0</v>
      </c>
      <c r="AN63" s="648">
        <v>0</v>
      </c>
      <c r="AO63" s="648">
        <v>0</v>
      </c>
      <c r="AP63" s="648">
        <v>0</v>
      </c>
      <c r="AQ63" s="648">
        <v>0</v>
      </c>
      <c r="AR63" s="648">
        <v>0</v>
      </c>
      <c r="AS63" s="648">
        <v>0</v>
      </c>
      <c r="AT63" s="648">
        <v>0</v>
      </c>
      <c r="AU63" s="648">
        <v>0</v>
      </c>
      <c r="AV63" s="648">
        <v>0</v>
      </c>
      <c r="AW63" s="648">
        <v>0</v>
      </c>
      <c r="AX63" s="648">
        <v>0</v>
      </c>
      <c r="AY63" s="648">
        <v>0</v>
      </c>
      <c r="AZ63" s="648">
        <v>0</v>
      </c>
      <c r="BA63" s="648">
        <v>0</v>
      </c>
      <c r="BB63" s="648">
        <v>51.999999999999957</v>
      </c>
      <c r="BC63" s="648">
        <v>60.953642384105905</v>
      </c>
      <c r="BD63" s="648">
        <v>0</v>
      </c>
      <c r="BE63" s="648">
        <v>0</v>
      </c>
      <c r="BF63" s="648">
        <v>0</v>
      </c>
      <c r="BG63" s="648">
        <v>0</v>
      </c>
      <c r="BH63" s="648">
        <v>0</v>
      </c>
      <c r="BI63" s="648">
        <v>0</v>
      </c>
      <c r="BJ63" s="648">
        <v>0</v>
      </c>
      <c r="BK63" s="648">
        <v>0</v>
      </c>
      <c r="BL63" s="648">
        <v>1.0349423992700699</v>
      </c>
      <c r="BM63" s="648">
        <v>0</v>
      </c>
      <c r="BN63" s="648">
        <v>0</v>
      </c>
      <c r="BO63" s="648">
        <v>1</v>
      </c>
      <c r="BP63" s="648">
        <v>0</v>
      </c>
      <c r="BQ63" s="648"/>
      <c r="BR63" s="648"/>
      <c r="BS63" s="648"/>
    </row>
    <row r="64" spans="1:71" ht="15" x14ac:dyDescent="0.25">
      <c r="A64" s="645">
        <f>VLOOKUP(C64,'[11]DfE No.'!C:E,3,FALSE)</f>
        <v>405</v>
      </c>
      <c r="B64" s="645">
        <v>124688</v>
      </c>
      <c r="C64" s="645">
        <v>9353003</v>
      </c>
      <c r="D64" s="646" t="s">
        <v>1197</v>
      </c>
      <c r="E64" s="629" t="s">
        <v>40</v>
      </c>
      <c r="F64" s="647">
        <v>0</v>
      </c>
      <c r="G64" s="648">
        <v>1</v>
      </c>
      <c r="H64" s="648">
        <v>0</v>
      </c>
      <c r="I64" s="648">
        <v>0</v>
      </c>
      <c r="J64" s="648">
        <v>7</v>
      </c>
      <c r="K64" s="648">
        <v>0</v>
      </c>
      <c r="L64" s="648">
        <v>0</v>
      </c>
      <c r="M64" s="648">
        <v>0</v>
      </c>
      <c r="N64" s="648">
        <v>165</v>
      </c>
      <c r="O64" s="648">
        <v>165</v>
      </c>
      <c r="P64" s="648">
        <v>21</v>
      </c>
      <c r="Q64" s="648">
        <v>144</v>
      </c>
      <c r="R64" s="648">
        <v>0</v>
      </c>
      <c r="S64" s="648">
        <v>0</v>
      </c>
      <c r="T64" s="648">
        <v>0</v>
      </c>
      <c r="U64" s="648">
        <v>0</v>
      </c>
      <c r="V64" s="648">
        <v>0</v>
      </c>
      <c r="W64" s="648">
        <v>0</v>
      </c>
      <c r="X64" s="648">
        <v>0</v>
      </c>
      <c r="Y64" s="648">
        <v>0</v>
      </c>
      <c r="Z64" s="648">
        <v>0</v>
      </c>
      <c r="AA64" s="648">
        <v>165</v>
      </c>
      <c r="AB64" s="648">
        <v>23.571428571428573</v>
      </c>
      <c r="AC64" s="648">
        <v>19.999999999999964</v>
      </c>
      <c r="AD64" s="648">
        <v>36.193548387096776</v>
      </c>
      <c r="AE64" s="648">
        <v>0</v>
      </c>
      <c r="AF64" s="648">
        <v>0</v>
      </c>
      <c r="AG64" s="648">
        <v>133.99999999999997</v>
      </c>
      <c r="AH64" s="648">
        <v>8.0000000000000018</v>
      </c>
      <c r="AI64" s="648">
        <v>8.0000000000000018</v>
      </c>
      <c r="AJ64" s="648">
        <v>14.000000000000007</v>
      </c>
      <c r="AK64" s="648">
        <v>0</v>
      </c>
      <c r="AL64" s="648">
        <v>0.99999999999999989</v>
      </c>
      <c r="AM64" s="648">
        <v>0</v>
      </c>
      <c r="AN64" s="648">
        <v>0</v>
      </c>
      <c r="AO64" s="648">
        <v>0</v>
      </c>
      <c r="AP64" s="648">
        <v>0</v>
      </c>
      <c r="AQ64" s="648">
        <v>0</v>
      </c>
      <c r="AR64" s="648">
        <v>0</v>
      </c>
      <c r="AS64" s="648">
        <v>0</v>
      </c>
      <c r="AT64" s="648">
        <v>0</v>
      </c>
      <c r="AU64" s="648">
        <v>1.1458333333333326</v>
      </c>
      <c r="AV64" s="648">
        <v>1.1458333333333326</v>
      </c>
      <c r="AW64" s="648">
        <v>1.1458333333333326</v>
      </c>
      <c r="AX64" s="648">
        <v>0</v>
      </c>
      <c r="AY64" s="648">
        <v>0</v>
      </c>
      <c r="AZ64" s="648">
        <v>0</v>
      </c>
      <c r="BA64" s="648">
        <v>2.129032258064516</v>
      </c>
      <c r="BB64" s="648">
        <v>34.723404255319195</v>
      </c>
      <c r="BC64" s="648">
        <v>39.787234042553244</v>
      </c>
      <c r="BD64" s="648">
        <v>0</v>
      </c>
      <c r="BE64" s="648">
        <v>0</v>
      </c>
      <c r="BF64" s="648">
        <v>0</v>
      </c>
      <c r="BG64" s="648">
        <v>0</v>
      </c>
      <c r="BH64" s="648">
        <v>0</v>
      </c>
      <c r="BI64" s="648">
        <v>0</v>
      </c>
      <c r="BJ64" s="648">
        <v>0</v>
      </c>
      <c r="BK64" s="648">
        <v>0</v>
      </c>
      <c r="BL64" s="648">
        <v>2.14843261917808</v>
      </c>
      <c r="BM64" s="648">
        <v>0</v>
      </c>
      <c r="BN64" s="648">
        <v>0</v>
      </c>
      <c r="BO64" s="648">
        <v>1</v>
      </c>
      <c r="BP64" s="648">
        <v>0</v>
      </c>
      <c r="BQ64" s="648"/>
      <c r="BR64" s="648"/>
      <c r="BS64" s="648"/>
    </row>
    <row r="65" spans="1:71" ht="15" x14ac:dyDescent="0.25">
      <c r="A65" s="645">
        <f>VLOOKUP(C65,'[11]DfE No.'!C:E,3,FALSE)</f>
        <v>406</v>
      </c>
      <c r="B65" s="645">
        <v>124689</v>
      </c>
      <c r="C65" s="645">
        <v>9353004</v>
      </c>
      <c r="D65" s="646" t="s">
        <v>1198</v>
      </c>
      <c r="E65" s="629" t="s">
        <v>40</v>
      </c>
      <c r="F65" s="647">
        <v>0</v>
      </c>
      <c r="G65" s="648">
        <v>1</v>
      </c>
      <c r="H65" s="648">
        <v>0</v>
      </c>
      <c r="I65" s="648">
        <v>0</v>
      </c>
      <c r="J65" s="648">
        <v>7</v>
      </c>
      <c r="K65" s="648">
        <v>0</v>
      </c>
      <c r="L65" s="648">
        <v>0</v>
      </c>
      <c r="M65" s="648">
        <v>0</v>
      </c>
      <c r="N65" s="648">
        <v>96</v>
      </c>
      <c r="O65" s="648">
        <v>96</v>
      </c>
      <c r="P65" s="648">
        <v>16</v>
      </c>
      <c r="Q65" s="648">
        <v>80</v>
      </c>
      <c r="R65" s="648">
        <v>0</v>
      </c>
      <c r="S65" s="648">
        <v>0</v>
      </c>
      <c r="T65" s="648">
        <v>0</v>
      </c>
      <c r="U65" s="648">
        <v>0</v>
      </c>
      <c r="V65" s="648">
        <v>0</v>
      </c>
      <c r="W65" s="648">
        <v>0</v>
      </c>
      <c r="X65" s="648">
        <v>0</v>
      </c>
      <c r="Y65" s="648">
        <v>0</v>
      </c>
      <c r="Z65" s="648">
        <v>0</v>
      </c>
      <c r="AA65" s="648">
        <v>96</v>
      </c>
      <c r="AB65" s="648">
        <v>13.714285714285714</v>
      </c>
      <c r="AC65" s="648">
        <v>7.9999999999999964</v>
      </c>
      <c r="AD65" s="648">
        <v>17.548387096774192</v>
      </c>
      <c r="AE65" s="648">
        <v>0</v>
      </c>
      <c r="AF65" s="648">
        <v>0</v>
      </c>
      <c r="AG65" s="648">
        <v>96</v>
      </c>
      <c r="AH65" s="648">
        <v>0</v>
      </c>
      <c r="AI65" s="648">
        <v>0</v>
      </c>
      <c r="AJ65" s="648">
        <v>0</v>
      </c>
      <c r="AK65" s="648">
        <v>0</v>
      </c>
      <c r="AL65" s="648">
        <v>0</v>
      </c>
      <c r="AM65" s="648">
        <v>0</v>
      </c>
      <c r="AN65" s="648">
        <v>0</v>
      </c>
      <c r="AO65" s="648">
        <v>0</v>
      </c>
      <c r="AP65" s="648">
        <v>0</v>
      </c>
      <c r="AQ65" s="648">
        <v>0</v>
      </c>
      <c r="AR65" s="648">
        <v>0</v>
      </c>
      <c r="AS65" s="648">
        <v>0</v>
      </c>
      <c r="AT65" s="648">
        <v>0</v>
      </c>
      <c r="AU65" s="648">
        <v>0</v>
      </c>
      <c r="AV65" s="648">
        <v>0</v>
      </c>
      <c r="AW65" s="648">
        <v>0</v>
      </c>
      <c r="AX65" s="648">
        <v>0</v>
      </c>
      <c r="AY65" s="648">
        <v>0</v>
      </c>
      <c r="AZ65" s="648">
        <v>0</v>
      </c>
      <c r="BA65" s="648">
        <v>0</v>
      </c>
      <c r="BB65" s="648">
        <v>22.400000000000002</v>
      </c>
      <c r="BC65" s="648">
        <v>26.880000000000003</v>
      </c>
      <c r="BD65" s="648">
        <v>0</v>
      </c>
      <c r="BE65" s="648">
        <v>0</v>
      </c>
      <c r="BF65" s="648">
        <v>0</v>
      </c>
      <c r="BG65" s="648">
        <v>0</v>
      </c>
      <c r="BH65" s="648">
        <v>0</v>
      </c>
      <c r="BI65" s="648">
        <v>0</v>
      </c>
      <c r="BJ65" s="648">
        <v>5.2399999999999682</v>
      </c>
      <c r="BK65" s="648">
        <v>0</v>
      </c>
      <c r="BL65" s="648">
        <v>1.9196453250000001</v>
      </c>
      <c r="BM65" s="648">
        <v>0</v>
      </c>
      <c r="BN65" s="648">
        <v>0</v>
      </c>
      <c r="BO65" s="648">
        <v>1</v>
      </c>
      <c r="BP65" s="648">
        <v>0</v>
      </c>
      <c r="BQ65" s="648"/>
      <c r="BR65" s="648"/>
      <c r="BS65" s="648"/>
    </row>
    <row r="66" spans="1:71" ht="15" x14ac:dyDescent="0.25">
      <c r="A66" s="645">
        <f>VLOOKUP(C66,'[11]DfE No.'!C:E,3,FALSE)</f>
        <v>407</v>
      </c>
      <c r="B66" s="645">
        <v>124690</v>
      </c>
      <c r="C66" s="645">
        <v>9353005</v>
      </c>
      <c r="D66" s="646" t="s">
        <v>1199</v>
      </c>
      <c r="E66" s="629" t="s">
        <v>40</v>
      </c>
      <c r="F66" s="647">
        <v>0</v>
      </c>
      <c r="G66" s="648">
        <v>1</v>
      </c>
      <c r="H66" s="648">
        <v>0</v>
      </c>
      <c r="I66" s="648">
        <v>0</v>
      </c>
      <c r="J66" s="648">
        <v>5</v>
      </c>
      <c r="K66" s="648">
        <v>0</v>
      </c>
      <c r="L66" s="648">
        <v>0</v>
      </c>
      <c r="M66" s="648">
        <v>0</v>
      </c>
      <c r="N66" s="648">
        <v>144</v>
      </c>
      <c r="O66" s="648">
        <v>144</v>
      </c>
      <c r="P66" s="648">
        <v>30</v>
      </c>
      <c r="Q66" s="648">
        <v>114</v>
      </c>
      <c r="R66" s="648">
        <v>0</v>
      </c>
      <c r="S66" s="648">
        <v>0</v>
      </c>
      <c r="T66" s="648">
        <v>0</v>
      </c>
      <c r="U66" s="648">
        <v>0</v>
      </c>
      <c r="V66" s="648">
        <v>0</v>
      </c>
      <c r="W66" s="648">
        <v>0</v>
      </c>
      <c r="X66" s="648">
        <v>0</v>
      </c>
      <c r="Y66" s="648">
        <v>0</v>
      </c>
      <c r="Z66" s="648">
        <v>0</v>
      </c>
      <c r="AA66" s="648">
        <v>144</v>
      </c>
      <c r="AB66" s="648">
        <v>28.8</v>
      </c>
      <c r="AC66" s="648">
        <v>18</v>
      </c>
      <c r="AD66" s="648">
        <v>18</v>
      </c>
      <c r="AE66" s="648">
        <v>0</v>
      </c>
      <c r="AF66" s="648">
        <v>0</v>
      </c>
      <c r="AG66" s="648">
        <v>144</v>
      </c>
      <c r="AH66" s="648">
        <v>0</v>
      </c>
      <c r="AI66" s="648">
        <v>0</v>
      </c>
      <c r="AJ66" s="648">
        <v>0</v>
      </c>
      <c r="AK66" s="648">
        <v>0</v>
      </c>
      <c r="AL66" s="648">
        <v>0</v>
      </c>
      <c r="AM66" s="648">
        <v>0</v>
      </c>
      <c r="AN66" s="648">
        <v>0</v>
      </c>
      <c r="AO66" s="648">
        <v>0</v>
      </c>
      <c r="AP66" s="648">
        <v>0</v>
      </c>
      <c r="AQ66" s="648">
        <v>0</v>
      </c>
      <c r="AR66" s="648">
        <v>0</v>
      </c>
      <c r="AS66" s="648">
        <v>0</v>
      </c>
      <c r="AT66" s="648">
        <v>0</v>
      </c>
      <c r="AU66" s="648">
        <v>0</v>
      </c>
      <c r="AV66" s="648">
        <v>1.2631578947368416</v>
      </c>
      <c r="AW66" s="648">
        <v>1.2631578947368416</v>
      </c>
      <c r="AX66" s="648">
        <v>0</v>
      </c>
      <c r="AY66" s="648">
        <v>0</v>
      </c>
      <c r="AZ66" s="648">
        <v>0</v>
      </c>
      <c r="BA66" s="648">
        <v>0</v>
      </c>
      <c r="BB66" s="648">
        <v>30.054545454545497</v>
      </c>
      <c r="BC66" s="648">
        <v>37.963636363636418</v>
      </c>
      <c r="BD66" s="648">
        <v>0</v>
      </c>
      <c r="BE66" s="648">
        <v>0</v>
      </c>
      <c r="BF66" s="648">
        <v>0</v>
      </c>
      <c r="BG66" s="648">
        <v>0</v>
      </c>
      <c r="BH66" s="648">
        <v>0</v>
      </c>
      <c r="BI66" s="648">
        <v>0</v>
      </c>
      <c r="BJ66" s="648">
        <v>0</v>
      </c>
      <c r="BK66" s="648">
        <v>0</v>
      </c>
      <c r="BL66" s="648">
        <v>2.7930146439393901</v>
      </c>
      <c r="BM66" s="648">
        <v>0</v>
      </c>
      <c r="BN66" s="648">
        <v>0</v>
      </c>
      <c r="BO66" s="648">
        <v>1</v>
      </c>
      <c r="BP66" s="648">
        <v>0</v>
      </c>
      <c r="BQ66" s="648"/>
      <c r="BR66" s="648"/>
      <c r="BS66" s="648"/>
    </row>
    <row r="67" spans="1:71" ht="15" x14ac:dyDescent="0.25">
      <c r="A67" s="645">
        <f>VLOOKUP(C67,'[11]DfE No.'!C:E,3,FALSE)</f>
        <v>409</v>
      </c>
      <c r="B67" s="645">
        <v>124691</v>
      </c>
      <c r="C67" s="645">
        <v>9353006</v>
      </c>
      <c r="D67" s="646" t="s">
        <v>1200</v>
      </c>
      <c r="E67" s="629" t="s">
        <v>40</v>
      </c>
      <c r="F67" s="647">
        <v>0</v>
      </c>
      <c r="G67" s="648">
        <v>1</v>
      </c>
      <c r="H67" s="648">
        <v>0</v>
      </c>
      <c r="I67" s="648">
        <v>0</v>
      </c>
      <c r="J67" s="648">
        <v>7</v>
      </c>
      <c r="K67" s="648">
        <v>0</v>
      </c>
      <c r="L67" s="648">
        <v>0</v>
      </c>
      <c r="M67" s="648">
        <v>0</v>
      </c>
      <c r="N67" s="648">
        <v>190</v>
      </c>
      <c r="O67" s="648">
        <v>190</v>
      </c>
      <c r="P67" s="648">
        <v>28</v>
      </c>
      <c r="Q67" s="648">
        <v>162</v>
      </c>
      <c r="R67" s="648">
        <v>0</v>
      </c>
      <c r="S67" s="648">
        <v>0</v>
      </c>
      <c r="T67" s="648">
        <v>0</v>
      </c>
      <c r="U67" s="648">
        <v>0</v>
      </c>
      <c r="V67" s="648">
        <v>0</v>
      </c>
      <c r="W67" s="648">
        <v>0</v>
      </c>
      <c r="X67" s="648">
        <v>0</v>
      </c>
      <c r="Y67" s="648">
        <v>0</v>
      </c>
      <c r="Z67" s="648">
        <v>0</v>
      </c>
      <c r="AA67" s="648">
        <v>190</v>
      </c>
      <c r="AB67" s="648">
        <v>27.142857142857142</v>
      </c>
      <c r="AC67" s="648">
        <v>16.000000000000004</v>
      </c>
      <c r="AD67" s="648">
        <v>19.689119170984455</v>
      </c>
      <c r="AE67" s="648">
        <v>0</v>
      </c>
      <c r="AF67" s="648">
        <v>0</v>
      </c>
      <c r="AG67" s="648">
        <v>181.99999999999994</v>
      </c>
      <c r="AH67" s="648">
        <v>2.9999999999999947</v>
      </c>
      <c r="AI67" s="648">
        <v>0</v>
      </c>
      <c r="AJ67" s="648">
        <v>4.9999999999999973</v>
      </c>
      <c r="AK67" s="648">
        <v>0</v>
      </c>
      <c r="AL67" s="648">
        <v>0</v>
      </c>
      <c r="AM67" s="648">
        <v>0</v>
      </c>
      <c r="AN67" s="648">
        <v>0</v>
      </c>
      <c r="AO67" s="648">
        <v>0</v>
      </c>
      <c r="AP67" s="648">
        <v>0</v>
      </c>
      <c r="AQ67" s="648">
        <v>0</v>
      </c>
      <c r="AR67" s="648">
        <v>0</v>
      </c>
      <c r="AS67" s="648">
        <v>0</v>
      </c>
      <c r="AT67" s="648">
        <v>0</v>
      </c>
      <c r="AU67" s="648">
        <v>1.1728395061728396</v>
      </c>
      <c r="AV67" s="648">
        <v>1.1728395061728396</v>
      </c>
      <c r="AW67" s="648">
        <v>2.3456790123456828</v>
      </c>
      <c r="AX67" s="648">
        <v>0</v>
      </c>
      <c r="AY67" s="648">
        <v>0</v>
      </c>
      <c r="AZ67" s="648">
        <v>0</v>
      </c>
      <c r="BA67" s="648">
        <v>0</v>
      </c>
      <c r="BB67" s="648">
        <v>36.679245283018929</v>
      </c>
      <c r="BC67" s="648">
        <v>43.018867924528372</v>
      </c>
      <c r="BD67" s="648">
        <v>0</v>
      </c>
      <c r="BE67" s="648">
        <v>0</v>
      </c>
      <c r="BF67" s="648">
        <v>0</v>
      </c>
      <c r="BG67" s="648">
        <v>0</v>
      </c>
      <c r="BH67" s="648">
        <v>0</v>
      </c>
      <c r="BI67" s="648">
        <v>0</v>
      </c>
      <c r="BJ67" s="648">
        <v>0</v>
      </c>
      <c r="BK67" s="648">
        <v>0</v>
      </c>
      <c r="BL67" s="648">
        <v>2.75089226923077</v>
      </c>
      <c r="BM67" s="648">
        <v>0</v>
      </c>
      <c r="BN67" s="648">
        <v>0</v>
      </c>
      <c r="BO67" s="648">
        <v>1</v>
      </c>
      <c r="BP67" s="648">
        <v>0</v>
      </c>
      <c r="BQ67" s="648"/>
      <c r="BR67" s="648"/>
      <c r="BS67" s="648"/>
    </row>
    <row r="68" spans="1:71" ht="15" x14ac:dyDescent="0.25">
      <c r="A68" s="645">
        <f>VLOOKUP(C68,'[11]DfE No.'!C:E,3,FALSE)</f>
        <v>412</v>
      </c>
      <c r="B68" s="645">
        <v>124692</v>
      </c>
      <c r="C68" s="645">
        <v>9353009</v>
      </c>
      <c r="D68" s="646" t="s">
        <v>1201</v>
      </c>
      <c r="E68" s="629" t="s">
        <v>40</v>
      </c>
      <c r="F68" s="647">
        <v>0</v>
      </c>
      <c r="G68" s="648">
        <v>1</v>
      </c>
      <c r="H68" s="648">
        <v>0</v>
      </c>
      <c r="I68" s="648">
        <v>0</v>
      </c>
      <c r="J68" s="648">
        <v>7</v>
      </c>
      <c r="K68" s="648">
        <v>0</v>
      </c>
      <c r="L68" s="648">
        <v>0</v>
      </c>
      <c r="M68" s="648">
        <v>0</v>
      </c>
      <c r="N68" s="648">
        <v>202</v>
      </c>
      <c r="O68" s="648">
        <v>202</v>
      </c>
      <c r="P68" s="648">
        <v>30</v>
      </c>
      <c r="Q68" s="648">
        <v>172</v>
      </c>
      <c r="R68" s="648">
        <v>0</v>
      </c>
      <c r="S68" s="648">
        <v>0</v>
      </c>
      <c r="T68" s="648">
        <v>0</v>
      </c>
      <c r="U68" s="648">
        <v>0</v>
      </c>
      <c r="V68" s="648">
        <v>0</v>
      </c>
      <c r="W68" s="648">
        <v>0</v>
      </c>
      <c r="X68" s="648">
        <v>0</v>
      </c>
      <c r="Y68" s="648">
        <v>0</v>
      </c>
      <c r="Z68" s="648">
        <v>0</v>
      </c>
      <c r="AA68" s="648">
        <v>202</v>
      </c>
      <c r="AB68" s="648">
        <v>28.857142857142858</v>
      </c>
      <c r="AC68" s="648">
        <v>11.000000000000009</v>
      </c>
      <c r="AD68" s="648">
        <v>17.792746113989637</v>
      </c>
      <c r="AE68" s="648">
        <v>0</v>
      </c>
      <c r="AF68" s="648">
        <v>0</v>
      </c>
      <c r="AG68" s="648">
        <v>193.99999999999991</v>
      </c>
      <c r="AH68" s="648">
        <v>5.0000000000000098</v>
      </c>
      <c r="AI68" s="648">
        <v>1.9999999999999998</v>
      </c>
      <c r="AJ68" s="648">
        <v>0.99999999999999989</v>
      </c>
      <c r="AK68" s="648">
        <v>0</v>
      </c>
      <c r="AL68" s="648">
        <v>0</v>
      </c>
      <c r="AM68" s="648">
        <v>0</v>
      </c>
      <c r="AN68" s="648">
        <v>0</v>
      </c>
      <c r="AO68" s="648">
        <v>0</v>
      </c>
      <c r="AP68" s="648">
        <v>0</v>
      </c>
      <c r="AQ68" s="648">
        <v>0</v>
      </c>
      <c r="AR68" s="648">
        <v>0</v>
      </c>
      <c r="AS68" s="648">
        <v>0</v>
      </c>
      <c r="AT68" s="648">
        <v>0</v>
      </c>
      <c r="AU68" s="648">
        <v>0</v>
      </c>
      <c r="AV68" s="648">
        <v>0</v>
      </c>
      <c r="AW68" s="648">
        <v>1.1744186046511622</v>
      </c>
      <c r="AX68" s="648">
        <v>0</v>
      </c>
      <c r="AY68" s="648">
        <v>0</v>
      </c>
      <c r="AZ68" s="648">
        <v>0</v>
      </c>
      <c r="BA68" s="648">
        <v>2.0932642487046631</v>
      </c>
      <c r="BB68" s="648">
        <v>48.243902439024424</v>
      </c>
      <c r="BC68" s="648">
        <v>56.658536585365894</v>
      </c>
      <c r="BD68" s="648">
        <v>0</v>
      </c>
      <c r="BE68" s="648">
        <v>0</v>
      </c>
      <c r="BF68" s="648">
        <v>0</v>
      </c>
      <c r="BG68" s="648">
        <v>0</v>
      </c>
      <c r="BH68" s="648">
        <v>0</v>
      </c>
      <c r="BI68" s="648">
        <v>0</v>
      </c>
      <c r="BJ68" s="648">
        <v>13.880000000000058</v>
      </c>
      <c r="BK68" s="648">
        <v>0</v>
      </c>
      <c r="BL68" s="648">
        <v>3.0817234531578901</v>
      </c>
      <c r="BM68" s="648">
        <v>0</v>
      </c>
      <c r="BN68" s="648">
        <v>0</v>
      </c>
      <c r="BO68" s="648">
        <v>1</v>
      </c>
      <c r="BP68" s="648">
        <v>0</v>
      </c>
      <c r="BQ68" s="648"/>
      <c r="BR68" s="648"/>
      <c r="BS68" s="648"/>
    </row>
    <row r="69" spans="1:71" ht="15" x14ac:dyDescent="0.25">
      <c r="A69" s="645">
        <f>VLOOKUP(C69,'[11]DfE No.'!C:E,3,FALSE)</f>
        <v>426</v>
      </c>
      <c r="B69" s="645">
        <v>124693</v>
      </c>
      <c r="C69" s="645">
        <v>9353010</v>
      </c>
      <c r="D69" s="646" t="s">
        <v>1202</v>
      </c>
      <c r="E69" s="629" t="s">
        <v>40</v>
      </c>
      <c r="F69" s="647">
        <v>0</v>
      </c>
      <c r="G69" s="648">
        <v>1</v>
      </c>
      <c r="H69" s="648">
        <v>0</v>
      </c>
      <c r="I69" s="648">
        <v>0</v>
      </c>
      <c r="J69" s="648">
        <v>7</v>
      </c>
      <c r="K69" s="648">
        <v>0</v>
      </c>
      <c r="L69" s="648">
        <v>0</v>
      </c>
      <c r="M69" s="648">
        <v>0</v>
      </c>
      <c r="N69" s="648">
        <v>85</v>
      </c>
      <c r="O69" s="648">
        <v>85</v>
      </c>
      <c r="P69" s="648">
        <v>15</v>
      </c>
      <c r="Q69" s="648">
        <v>70</v>
      </c>
      <c r="R69" s="648">
        <v>0</v>
      </c>
      <c r="S69" s="648">
        <v>0</v>
      </c>
      <c r="T69" s="648">
        <v>0</v>
      </c>
      <c r="U69" s="648">
        <v>0</v>
      </c>
      <c r="V69" s="648">
        <v>0</v>
      </c>
      <c r="W69" s="648">
        <v>0</v>
      </c>
      <c r="X69" s="648">
        <v>0</v>
      </c>
      <c r="Y69" s="648">
        <v>0</v>
      </c>
      <c r="Z69" s="648">
        <v>0</v>
      </c>
      <c r="AA69" s="648">
        <v>85</v>
      </c>
      <c r="AB69" s="648">
        <v>12.142857142857142</v>
      </c>
      <c r="AC69" s="648">
        <v>9.9999999999999645</v>
      </c>
      <c r="AD69" s="648">
        <v>12.142857142857142</v>
      </c>
      <c r="AE69" s="648">
        <v>0</v>
      </c>
      <c r="AF69" s="648">
        <v>0</v>
      </c>
      <c r="AG69" s="648">
        <v>69.000000000000014</v>
      </c>
      <c r="AH69" s="648">
        <v>14.999999999999989</v>
      </c>
      <c r="AI69" s="648">
        <v>0</v>
      </c>
      <c r="AJ69" s="648">
        <v>0</v>
      </c>
      <c r="AK69" s="648">
        <v>0.99999999999999645</v>
      </c>
      <c r="AL69" s="648">
        <v>0</v>
      </c>
      <c r="AM69" s="648">
        <v>0</v>
      </c>
      <c r="AN69" s="648">
        <v>0</v>
      </c>
      <c r="AO69" s="648">
        <v>0</v>
      </c>
      <c r="AP69" s="648">
        <v>0</v>
      </c>
      <c r="AQ69" s="648">
        <v>0</v>
      </c>
      <c r="AR69" s="648">
        <v>0</v>
      </c>
      <c r="AS69" s="648">
        <v>0</v>
      </c>
      <c r="AT69" s="648">
        <v>0</v>
      </c>
      <c r="AU69" s="648">
        <v>0</v>
      </c>
      <c r="AV69" s="648">
        <v>0</v>
      </c>
      <c r="AW69" s="648">
        <v>0</v>
      </c>
      <c r="AX69" s="648">
        <v>0</v>
      </c>
      <c r="AY69" s="648">
        <v>0</v>
      </c>
      <c r="AZ69" s="648">
        <v>0</v>
      </c>
      <c r="BA69" s="648">
        <v>2.2077922077922079</v>
      </c>
      <c r="BB69" s="648">
        <v>11.846153846153829</v>
      </c>
      <c r="BC69" s="648">
        <v>14.384615384615364</v>
      </c>
      <c r="BD69" s="648">
        <v>0</v>
      </c>
      <c r="BE69" s="648">
        <v>0</v>
      </c>
      <c r="BF69" s="648">
        <v>0</v>
      </c>
      <c r="BG69" s="648">
        <v>0</v>
      </c>
      <c r="BH69" s="648">
        <v>0</v>
      </c>
      <c r="BI69" s="648">
        <v>0</v>
      </c>
      <c r="BJ69" s="648">
        <v>0</v>
      </c>
      <c r="BK69" s="648">
        <v>0</v>
      </c>
      <c r="BL69" s="648">
        <v>1.7714859891891901</v>
      </c>
      <c r="BM69" s="648">
        <v>0</v>
      </c>
      <c r="BN69" s="648">
        <v>0</v>
      </c>
      <c r="BO69" s="648">
        <v>1</v>
      </c>
      <c r="BP69" s="648">
        <v>0</v>
      </c>
      <c r="BQ69" s="648"/>
      <c r="BR69" s="648"/>
      <c r="BS69" s="648"/>
    </row>
    <row r="70" spans="1:71" ht="15" x14ac:dyDescent="0.25">
      <c r="A70" s="645">
        <f>VLOOKUP(C70,'[11]DfE No.'!C:E,3,FALSE)</f>
        <v>430</v>
      </c>
      <c r="B70" s="645">
        <v>124694</v>
      </c>
      <c r="C70" s="645">
        <v>9353013</v>
      </c>
      <c r="D70" s="646" t="s">
        <v>1203</v>
      </c>
      <c r="E70" s="629" t="s">
        <v>40</v>
      </c>
      <c r="F70" s="647">
        <v>0</v>
      </c>
      <c r="G70" s="648">
        <v>1</v>
      </c>
      <c r="H70" s="648">
        <v>0</v>
      </c>
      <c r="I70" s="648">
        <v>0</v>
      </c>
      <c r="J70" s="648">
        <v>7</v>
      </c>
      <c r="K70" s="648">
        <v>0</v>
      </c>
      <c r="L70" s="648">
        <v>0</v>
      </c>
      <c r="M70" s="648">
        <v>0</v>
      </c>
      <c r="N70" s="648">
        <v>74</v>
      </c>
      <c r="O70" s="648">
        <v>74</v>
      </c>
      <c r="P70" s="648">
        <v>10</v>
      </c>
      <c r="Q70" s="648">
        <v>64</v>
      </c>
      <c r="R70" s="648">
        <v>0</v>
      </c>
      <c r="S70" s="648">
        <v>0</v>
      </c>
      <c r="T70" s="648">
        <v>0</v>
      </c>
      <c r="U70" s="648">
        <v>0</v>
      </c>
      <c r="V70" s="648">
        <v>0</v>
      </c>
      <c r="W70" s="648">
        <v>0</v>
      </c>
      <c r="X70" s="648">
        <v>0</v>
      </c>
      <c r="Y70" s="648">
        <v>0</v>
      </c>
      <c r="Z70" s="648">
        <v>0</v>
      </c>
      <c r="AA70" s="648">
        <v>74</v>
      </c>
      <c r="AB70" s="648">
        <v>10.571428571428571</v>
      </c>
      <c r="AC70" s="648">
        <v>13.000000000000023</v>
      </c>
      <c r="AD70" s="648">
        <v>18.5</v>
      </c>
      <c r="AE70" s="648">
        <v>0</v>
      </c>
      <c r="AF70" s="648">
        <v>0</v>
      </c>
      <c r="AG70" s="648">
        <v>74</v>
      </c>
      <c r="AH70" s="648">
        <v>0</v>
      </c>
      <c r="AI70" s="648">
        <v>0</v>
      </c>
      <c r="AJ70" s="648">
        <v>0</v>
      </c>
      <c r="AK70" s="648">
        <v>0</v>
      </c>
      <c r="AL70" s="648">
        <v>0</v>
      </c>
      <c r="AM70" s="648">
        <v>0</v>
      </c>
      <c r="AN70" s="648">
        <v>0</v>
      </c>
      <c r="AO70" s="648">
        <v>0</v>
      </c>
      <c r="AP70" s="648">
        <v>0</v>
      </c>
      <c r="AQ70" s="648">
        <v>0</v>
      </c>
      <c r="AR70" s="648">
        <v>0</v>
      </c>
      <c r="AS70" s="648">
        <v>0</v>
      </c>
      <c r="AT70" s="648">
        <v>0</v>
      </c>
      <c r="AU70" s="648">
        <v>0</v>
      </c>
      <c r="AV70" s="648">
        <v>0</v>
      </c>
      <c r="AW70" s="648">
        <v>0</v>
      </c>
      <c r="AX70" s="648">
        <v>0</v>
      </c>
      <c r="AY70" s="648">
        <v>0</v>
      </c>
      <c r="AZ70" s="648">
        <v>0</v>
      </c>
      <c r="BA70" s="648">
        <v>0</v>
      </c>
      <c r="BB70" s="648">
        <v>23.081967213114751</v>
      </c>
      <c r="BC70" s="648">
        <v>26.688524590163929</v>
      </c>
      <c r="BD70" s="648">
        <v>0</v>
      </c>
      <c r="BE70" s="648">
        <v>0</v>
      </c>
      <c r="BF70" s="648">
        <v>0</v>
      </c>
      <c r="BG70" s="648">
        <v>0</v>
      </c>
      <c r="BH70" s="648">
        <v>0</v>
      </c>
      <c r="BI70" s="648">
        <v>0</v>
      </c>
      <c r="BJ70" s="648">
        <v>0</v>
      </c>
      <c r="BK70" s="648">
        <v>0</v>
      </c>
      <c r="BL70" s="648">
        <v>2.8009429483871</v>
      </c>
      <c r="BM70" s="648">
        <v>0</v>
      </c>
      <c r="BN70" s="648">
        <v>1</v>
      </c>
      <c r="BO70" s="648">
        <v>1</v>
      </c>
      <c r="BP70" s="648">
        <v>0</v>
      </c>
      <c r="BQ70" s="648"/>
      <c r="BR70" s="648"/>
      <c r="BS70" s="648"/>
    </row>
    <row r="71" spans="1:71" ht="15" x14ac:dyDescent="0.25">
      <c r="A71" s="645">
        <f>VLOOKUP(C71,'[11]DfE No.'!C:E,3,FALSE)</f>
        <v>224</v>
      </c>
      <c r="B71" s="645">
        <v>124695</v>
      </c>
      <c r="C71" s="645">
        <v>9353020</v>
      </c>
      <c r="D71" s="646" t="s">
        <v>1204</v>
      </c>
      <c r="E71" s="629" t="s">
        <v>40</v>
      </c>
      <c r="F71" s="647">
        <v>0</v>
      </c>
      <c r="G71" s="648">
        <v>1</v>
      </c>
      <c r="H71" s="648">
        <v>0</v>
      </c>
      <c r="I71" s="648">
        <v>0</v>
      </c>
      <c r="J71" s="648">
        <v>7</v>
      </c>
      <c r="K71" s="648">
        <v>0</v>
      </c>
      <c r="L71" s="648">
        <v>0</v>
      </c>
      <c r="M71" s="648">
        <v>0</v>
      </c>
      <c r="N71" s="648">
        <v>64</v>
      </c>
      <c r="O71" s="648">
        <v>64</v>
      </c>
      <c r="P71" s="648">
        <v>9</v>
      </c>
      <c r="Q71" s="648">
        <v>55</v>
      </c>
      <c r="R71" s="648">
        <v>0</v>
      </c>
      <c r="S71" s="648">
        <v>0</v>
      </c>
      <c r="T71" s="648">
        <v>0</v>
      </c>
      <c r="U71" s="648">
        <v>0</v>
      </c>
      <c r="V71" s="648">
        <v>0</v>
      </c>
      <c r="W71" s="648">
        <v>0</v>
      </c>
      <c r="X71" s="648">
        <v>0</v>
      </c>
      <c r="Y71" s="648">
        <v>0</v>
      </c>
      <c r="Z71" s="648">
        <v>0</v>
      </c>
      <c r="AA71" s="648">
        <v>64</v>
      </c>
      <c r="AB71" s="648">
        <v>9.1428571428571423</v>
      </c>
      <c r="AC71" s="648">
        <v>2</v>
      </c>
      <c r="AD71" s="648">
        <v>5.408450704225352</v>
      </c>
      <c r="AE71" s="648">
        <v>0</v>
      </c>
      <c r="AF71" s="648">
        <v>0</v>
      </c>
      <c r="AG71" s="648">
        <v>64</v>
      </c>
      <c r="AH71" s="648">
        <v>0</v>
      </c>
      <c r="AI71" s="648">
        <v>0</v>
      </c>
      <c r="AJ71" s="648">
        <v>0</v>
      </c>
      <c r="AK71" s="648">
        <v>0</v>
      </c>
      <c r="AL71" s="648">
        <v>0</v>
      </c>
      <c r="AM71" s="648">
        <v>0</v>
      </c>
      <c r="AN71" s="648">
        <v>0</v>
      </c>
      <c r="AO71" s="648">
        <v>0</v>
      </c>
      <c r="AP71" s="648">
        <v>0</v>
      </c>
      <c r="AQ71" s="648">
        <v>0</v>
      </c>
      <c r="AR71" s="648">
        <v>0</v>
      </c>
      <c r="AS71" s="648">
        <v>0</v>
      </c>
      <c r="AT71" s="648">
        <v>0</v>
      </c>
      <c r="AU71" s="648">
        <v>0</v>
      </c>
      <c r="AV71" s="648">
        <v>0</v>
      </c>
      <c r="AW71" s="648">
        <v>0</v>
      </c>
      <c r="AX71" s="648">
        <v>0</v>
      </c>
      <c r="AY71" s="648">
        <v>0</v>
      </c>
      <c r="AZ71" s="648">
        <v>0</v>
      </c>
      <c r="BA71" s="648">
        <v>0.90140845070422537</v>
      </c>
      <c r="BB71" s="648">
        <v>8.3018867924528248</v>
      </c>
      <c r="BC71" s="648">
        <v>9.6603773584905603</v>
      </c>
      <c r="BD71" s="648">
        <v>0</v>
      </c>
      <c r="BE71" s="648">
        <v>0</v>
      </c>
      <c r="BF71" s="648">
        <v>0</v>
      </c>
      <c r="BG71" s="648">
        <v>0</v>
      </c>
      <c r="BH71" s="648">
        <v>0</v>
      </c>
      <c r="BI71" s="648">
        <v>0</v>
      </c>
      <c r="BJ71" s="648">
        <v>0</v>
      </c>
      <c r="BK71" s="648">
        <v>0</v>
      </c>
      <c r="BL71" s="648">
        <v>1.97330545757576</v>
      </c>
      <c r="BM71" s="648">
        <v>0</v>
      </c>
      <c r="BN71" s="648">
        <v>0</v>
      </c>
      <c r="BO71" s="648">
        <v>1</v>
      </c>
      <c r="BP71" s="648">
        <v>0</v>
      </c>
      <c r="BQ71" s="648"/>
      <c r="BR71" s="648"/>
      <c r="BS71" s="648"/>
    </row>
    <row r="72" spans="1:71" ht="15" x14ac:dyDescent="0.25">
      <c r="A72" s="645">
        <f>VLOOKUP(C72,'[11]DfE No.'!C:E,3,FALSE)</f>
        <v>513</v>
      </c>
      <c r="B72" s="645">
        <v>124698</v>
      </c>
      <c r="C72" s="645">
        <v>9353026</v>
      </c>
      <c r="D72" s="646" t="s">
        <v>1205</v>
      </c>
      <c r="E72" s="629" t="s">
        <v>40</v>
      </c>
      <c r="F72" s="647">
        <v>0</v>
      </c>
      <c r="G72" s="648">
        <v>1</v>
      </c>
      <c r="H72" s="648">
        <v>0</v>
      </c>
      <c r="I72" s="648">
        <v>0</v>
      </c>
      <c r="J72" s="648">
        <v>7</v>
      </c>
      <c r="K72" s="648">
        <v>0</v>
      </c>
      <c r="L72" s="648">
        <v>0</v>
      </c>
      <c r="M72" s="648">
        <v>0</v>
      </c>
      <c r="N72" s="648">
        <v>89</v>
      </c>
      <c r="O72" s="648">
        <v>89</v>
      </c>
      <c r="P72" s="648">
        <v>8</v>
      </c>
      <c r="Q72" s="648">
        <v>81</v>
      </c>
      <c r="R72" s="648">
        <v>0</v>
      </c>
      <c r="S72" s="648">
        <v>0</v>
      </c>
      <c r="T72" s="648">
        <v>0</v>
      </c>
      <c r="U72" s="648">
        <v>0</v>
      </c>
      <c r="V72" s="648">
        <v>0</v>
      </c>
      <c r="W72" s="648">
        <v>0</v>
      </c>
      <c r="X72" s="648">
        <v>0</v>
      </c>
      <c r="Y72" s="648">
        <v>0</v>
      </c>
      <c r="Z72" s="648">
        <v>0</v>
      </c>
      <c r="AA72" s="648">
        <v>89</v>
      </c>
      <c r="AB72" s="648">
        <v>12.714285714285714</v>
      </c>
      <c r="AC72" s="648">
        <v>4</v>
      </c>
      <c r="AD72" s="648">
        <v>4.2380952380952381</v>
      </c>
      <c r="AE72" s="648">
        <v>0</v>
      </c>
      <c r="AF72" s="648">
        <v>0</v>
      </c>
      <c r="AG72" s="648">
        <v>82.000000000000043</v>
      </c>
      <c r="AH72" s="648">
        <v>4</v>
      </c>
      <c r="AI72" s="648">
        <v>2.9999999999999973</v>
      </c>
      <c r="AJ72" s="648">
        <v>0</v>
      </c>
      <c r="AK72" s="648">
        <v>0</v>
      </c>
      <c r="AL72" s="648">
        <v>0</v>
      </c>
      <c r="AM72" s="648">
        <v>0</v>
      </c>
      <c r="AN72" s="648">
        <v>0</v>
      </c>
      <c r="AO72" s="648">
        <v>0</v>
      </c>
      <c r="AP72" s="648">
        <v>0</v>
      </c>
      <c r="AQ72" s="648">
        <v>0</v>
      </c>
      <c r="AR72" s="648">
        <v>0</v>
      </c>
      <c r="AS72" s="648">
        <v>0</v>
      </c>
      <c r="AT72" s="648">
        <v>0</v>
      </c>
      <c r="AU72" s="648">
        <v>0</v>
      </c>
      <c r="AV72" s="648">
        <v>1.0987654320987672</v>
      </c>
      <c r="AW72" s="648">
        <v>1.0987654320987672</v>
      </c>
      <c r="AX72" s="648">
        <v>0</v>
      </c>
      <c r="AY72" s="648">
        <v>0</v>
      </c>
      <c r="AZ72" s="648">
        <v>0</v>
      </c>
      <c r="BA72" s="648">
        <v>0</v>
      </c>
      <c r="BB72" s="648">
        <v>26.999999999999972</v>
      </c>
      <c r="BC72" s="648">
        <v>29.666666666666636</v>
      </c>
      <c r="BD72" s="648">
        <v>0</v>
      </c>
      <c r="BE72" s="648">
        <v>0</v>
      </c>
      <c r="BF72" s="648">
        <v>0</v>
      </c>
      <c r="BG72" s="648">
        <v>0</v>
      </c>
      <c r="BH72" s="648">
        <v>0</v>
      </c>
      <c r="BI72" s="648">
        <v>0</v>
      </c>
      <c r="BJ72" s="648">
        <v>0</v>
      </c>
      <c r="BK72" s="648">
        <v>0</v>
      </c>
      <c r="BL72" s="648">
        <v>2.7062559660377401</v>
      </c>
      <c r="BM72" s="648">
        <v>0</v>
      </c>
      <c r="BN72" s="648">
        <v>1</v>
      </c>
      <c r="BO72" s="648">
        <v>1</v>
      </c>
      <c r="BP72" s="648">
        <v>0</v>
      </c>
      <c r="BQ72" s="648"/>
      <c r="BR72" s="648"/>
      <c r="BS72" s="648"/>
    </row>
    <row r="73" spans="1:71" ht="15" x14ac:dyDescent="0.25">
      <c r="A73" s="645">
        <f>VLOOKUP(C73,'[11]DfE No.'!C:E,3,FALSE)</f>
        <v>445</v>
      </c>
      <c r="B73" s="645">
        <v>124699</v>
      </c>
      <c r="C73" s="645">
        <v>9353027</v>
      </c>
      <c r="D73" s="646" t="s">
        <v>1206</v>
      </c>
      <c r="E73" s="629" t="s">
        <v>40</v>
      </c>
      <c r="F73" s="647">
        <v>0</v>
      </c>
      <c r="G73" s="648">
        <v>1</v>
      </c>
      <c r="H73" s="648">
        <v>0</v>
      </c>
      <c r="I73" s="648">
        <v>0</v>
      </c>
      <c r="J73" s="648">
        <v>7</v>
      </c>
      <c r="K73" s="648">
        <v>0</v>
      </c>
      <c r="L73" s="648">
        <v>0</v>
      </c>
      <c r="M73" s="648">
        <v>0</v>
      </c>
      <c r="N73" s="648">
        <v>183</v>
      </c>
      <c r="O73" s="648">
        <v>183</v>
      </c>
      <c r="P73" s="648">
        <v>30</v>
      </c>
      <c r="Q73" s="648">
        <v>153</v>
      </c>
      <c r="R73" s="648">
        <v>0</v>
      </c>
      <c r="S73" s="648">
        <v>0</v>
      </c>
      <c r="T73" s="648">
        <v>0</v>
      </c>
      <c r="U73" s="648">
        <v>0</v>
      </c>
      <c r="V73" s="648">
        <v>0</v>
      </c>
      <c r="W73" s="648">
        <v>0</v>
      </c>
      <c r="X73" s="648">
        <v>0</v>
      </c>
      <c r="Y73" s="648">
        <v>0</v>
      </c>
      <c r="Z73" s="648">
        <v>0</v>
      </c>
      <c r="AA73" s="648">
        <v>183</v>
      </c>
      <c r="AB73" s="648">
        <v>26.142857142857142</v>
      </c>
      <c r="AC73" s="648">
        <v>22.00000000000006</v>
      </c>
      <c r="AD73" s="648">
        <v>24.758823529411764</v>
      </c>
      <c r="AE73" s="648">
        <v>0</v>
      </c>
      <c r="AF73" s="648">
        <v>0</v>
      </c>
      <c r="AG73" s="648">
        <v>100.00000000000001</v>
      </c>
      <c r="AH73" s="648">
        <v>15.000000000000002</v>
      </c>
      <c r="AI73" s="648">
        <v>5</v>
      </c>
      <c r="AJ73" s="648">
        <v>61.99999999999995</v>
      </c>
      <c r="AK73" s="648">
        <v>1</v>
      </c>
      <c r="AL73" s="648">
        <v>0</v>
      </c>
      <c r="AM73" s="648">
        <v>0</v>
      </c>
      <c r="AN73" s="648">
        <v>0</v>
      </c>
      <c r="AO73" s="648">
        <v>0</v>
      </c>
      <c r="AP73" s="648">
        <v>0</v>
      </c>
      <c r="AQ73" s="648">
        <v>0</v>
      </c>
      <c r="AR73" s="648">
        <v>0</v>
      </c>
      <c r="AS73" s="648">
        <v>0</v>
      </c>
      <c r="AT73" s="648">
        <v>0</v>
      </c>
      <c r="AU73" s="648">
        <v>0</v>
      </c>
      <c r="AV73" s="648">
        <v>0</v>
      </c>
      <c r="AW73" s="648">
        <v>1.196078431372549</v>
      </c>
      <c r="AX73" s="648">
        <v>0</v>
      </c>
      <c r="AY73" s="648">
        <v>0</v>
      </c>
      <c r="AZ73" s="648">
        <v>0</v>
      </c>
      <c r="BA73" s="648">
        <v>0</v>
      </c>
      <c r="BB73" s="648">
        <v>45.596026490066286</v>
      </c>
      <c r="BC73" s="648">
        <v>54.53642384105968</v>
      </c>
      <c r="BD73" s="648">
        <v>0</v>
      </c>
      <c r="BE73" s="648">
        <v>0</v>
      </c>
      <c r="BF73" s="648">
        <v>0</v>
      </c>
      <c r="BG73" s="648">
        <v>0</v>
      </c>
      <c r="BH73" s="648">
        <v>0</v>
      </c>
      <c r="BI73" s="648">
        <v>0</v>
      </c>
      <c r="BJ73" s="648">
        <v>8.0200000000000262</v>
      </c>
      <c r="BK73" s="648">
        <v>0</v>
      </c>
      <c r="BL73" s="648">
        <v>1.1180199075862101</v>
      </c>
      <c r="BM73" s="648">
        <v>0</v>
      </c>
      <c r="BN73" s="648">
        <v>0</v>
      </c>
      <c r="BO73" s="648">
        <v>1</v>
      </c>
      <c r="BP73" s="648">
        <v>0</v>
      </c>
      <c r="BQ73" s="648"/>
      <c r="BR73" s="648"/>
      <c r="BS73" s="648"/>
    </row>
    <row r="74" spans="1:71" ht="15" x14ac:dyDescent="0.25">
      <c r="A74" s="645">
        <f>VLOOKUP(C74,'[11]DfE No.'!C:E,3,FALSE)</f>
        <v>457</v>
      </c>
      <c r="B74" s="645">
        <v>124702</v>
      </c>
      <c r="C74" s="645">
        <v>9353036</v>
      </c>
      <c r="D74" s="646" t="s">
        <v>1208</v>
      </c>
      <c r="E74" s="629" t="s">
        <v>40</v>
      </c>
      <c r="F74" s="647">
        <v>0</v>
      </c>
      <c r="G74" s="648">
        <v>1</v>
      </c>
      <c r="H74" s="648">
        <v>0</v>
      </c>
      <c r="I74" s="648">
        <v>0</v>
      </c>
      <c r="J74" s="648">
        <v>7</v>
      </c>
      <c r="K74" s="648">
        <v>0</v>
      </c>
      <c r="L74" s="648">
        <v>0</v>
      </c>
      <c r="M74" s="648">
        <v>0</v>
      </c>
      <c r="N74" s="648">
        <v>182</v>
      </c>
      <c r="O74" s="648">
        <v>182</v>
      </c>
      <c r="P74" s="648">
        <v>27</v>
      </c>
      <c r="Q74" s="648">
        <v>155</v>
      </c>
      <c r="R74" s="648">
        <v>0</v>
      </c>
      <c r="S74" s="648">
        <v>0</v>
      </c>
      <c r="T74" s="648">
        <v>0</v>
      </c>
      <c r="U74" s="648">
        <v>0</v>
      </c>
      <c r="V74" s="648">
        <v>0</v>
      </c>
      <c r="W74" s="648">
        <v>0</v>
      </c>
      <c r="X74" s="648">
        <v>0</v>
      </c>
      <c r="Y74" s="648">
        <v>0</v>
      </c>
      <c r="Z74" s="648">
        <v>0</v>
      </c>
      <c r="AA74" s="648">
        <v>182</v>
      </c>
      <c r="AB74" s="648">
        <v>26</v>
      </c>
      <c r="AC74" s="648">
        <v>16.999999999999996</v>
      </c>
      <c r="AD74" s="648">
        <v>21.538461538461537</v>
      </c>
      <c r="AE74" s="648">
        <v>0</v>
      </c>
      <c r="AF74" s="648">
        <v>0</v>
      </c>
      <c r="AG74" s="648">
        <v>176</v>
      </c>
      <c r="AH74" s="648">
        <v>3.0000000000000031</v>
      </c>
      <c r="AI74" s="648">
        <v>0</v>
      </c>
      <c r="AJ74" s="648">
        <v>3.0000000000000031</v>
      </c>
      <c r="AK74" s="648">
        <v>0</v>
      </c>
      <c r="AL74" s="648">
        <v>0</v>
      </c>
      <c r="AM74" s="648">
        <v>0</v>
      </c>
      <c r="AN74" s="648">
        <v>0</v>
      </c>
      <c r="AO74" s="648">
        <v>0</v>
      </c>
      <c r="AP74" s="648">
        <v>0</v>
      </c>
      <c r="AQ74" s="648">
        <v>0</v>
      </c>
      <c r="AR74" s="648">
        <v>0</v>
      </c>
      <c r="AS74" s="648">
        <v>0</v>
      </c>
      <c r="AT74" s="648">
        <v>0</v>
      </c>
      <c r="AU74" s="648">
        <v>2.3483870967741916</v>
      </c>
      <c r="AV74" s="648">
        <v>4.6967741935483831</v>
      </c>
      <c r="AW74" s="648">
        <v>5.8709677419354778</v>
      </c>
      <c r="AX74" s="648">
        <v>0</v>
      </c>
      <c r="AY74" s="648">
        <v>0</v>
      </c>
      <c r="AZ74" s="648">
        <v>0</v>
      </c>
      <c r="BA74" s="648">
        <v>0</v>
      </c>
      <c r="BB74" s="648">
        <v>44.285714285714327</v>
      </c>
      <c r="BC74" s="648">
        <v>52.00000000000005</v>
      </c>
      <c r="BD74" s="648">
        <v>0</v>
      </c>
      <c r="BE74" s="648">
        <v>0</v>
      </c>
      <c r="BF74" s="648">
        <v>0</v>
      </c>
      <c r="BG74" s="648">
        <v>0</v>
      </c>
      <c r="BH74" s="648">
        <v>0</v>
      </c>
      <c r="BI74" s="648">
        <v>0</v>
      </c>
      <c r="BJ74" s="648">
        <v>9.0800000000000196</v>
      </c>
      <c r="BK74" s="648">
        <v>0</v>
      </c>
      <c r="BL74" s="648">
        <v>2.52657629352941</v>
      </c>
      <c r="BM74" s="648">
        <v>0</v>
      </c>
      <c r="BN74" s="648">
        <v>0</v>
      </c>
      <c r="BO74" s="648">
        <v>1</v>
      </c>
      <c r="BP74" s="648">
        <v>0</v>
      </c>
      <c r="BQ74" s="648"/>
      <c r="BR74" s="648"/>
      <c r="BS74" s="648"/>
    </row>
    <row r="75" spans="1:71" ht="15" x14ac:dyDescent="0.25">
      <c r="A75" s="645">
        <f>VLOOKUP(C75,'[11]DfE No.'!C:E,3,FALSE)</f>
        <v>458</v>
      </c>
      <c r="B75" s="645">
        <v>124703</v>
      </c>
      <c r="C75" s="645">
        <v>9353037</v>
      </c>
      <c r="D75" s="646" t="s">
        <v>1209</v>
      </c>
      <c r="E75" s="629" t="s">
        <v>40</v>
      </c>
      <c r="F75" s="647">
        <v>0</v>
      </c>
      <c r="G75" s="648">
        <v>1</v>
      </c>
      <c r="H75" s="648">
        <v>0</v>
      </c>
      <c r="I75" s="648">
        <v>0</v>
      </c>
      <c r="J75" s="648">
        <v>7</v>
      </c>
      <c r="K75" s="648">
        <v>0</v>
      </c>
      <c r="L75" s="648">
        <v>0</v>
      </c>
      <c r="M75" s="648">
        <v>0</v>
      </c>
      <c r="N75" s="648">
        <v>91</v>
      </c>
      <c r="O75" s="648">
        <v>91</v>
      </c>
      <c r="P75" s="648">
        <v>9</v>
      </c>
      <c r="Q75" s="648">
        <v>82</v>
      </c>
      <c r="R75" s="648">
        <v>0</v>
      </c>
      <c r="S75" s="648">
        <v>0</v>
      </c>
      <c r="T75" s="648">
        <v>0</v>
      </c>
      <c r="U75" s="648">
        <v>0</v>
      </c>
      <c r="V75" s="648">
        <v>0</v>
      </c>
      <c r="W75" s="648">
        <v>0</v>
      </c>
      <c r="X75" s="648">
        <v>0</v>
      </c>
      <c r="Y75" s="648">
        <v>0</v>
      </c>
      <c r="Z75" s="648">
        <v>0</v>
      </c>
      <c r="AA75" s="648">
        <v>91</v>
      </c>
      <c r="AB75" s="648">
        <v>13</v>
      </c>
      <c r="AC75" s="648">
        <v>11.000000000000011</v>
      </c>
      <c r="AD75" s="648">
        <v>11.000000000000011</v>
      </c>
      <c r="AE75" s="648">
        <v>0</v>
      </c>
      <c r="AF75" s="648">
        <v>0</v>
      </c>
      <c r="AG75" s="648">
        <v>91</v>
      </c>
      <c r="AH75" s="648">
        <v>0</v>
      </c>
      <c r="AI75" s="648">
        <v>0</v>
      </c>
      <c r="AJ75" s="648">
        <v>0</v>
      </c>
      <c r="AK75" s="648">
        <v>0</v>
      </c>
      <c r="AL75" s="648">
        <v>0</v>
      </c>
      <c r="AM75" s="648">
        <v>0</v>
      </c>
      <c r="AN75" s="648">
        <v>0</v>
      </c>
      <c r="AO75" s="648">
        <v>0</v>
      </c>
      <c r="AP75" s="648">
        <v>0</v>
      </c>
      <c r="AQ75" s="648">
        <v>0</v>
      </c>
      <c r="AR75" s="648">
        <v>0</v>
      </c>
      <c r="AS75" s="648">
        <v>0</v>
      </c>
      <c r="AT75" s="648">
        <v>0</v>
      </c>
      <c r="AU75" s="648">
        <v>0</v>
      </c>
      <c r="AV75" s="648">
        <v>1.1097560975609746</v>
      </c>
      <c r="AW75" s="648">
        <v>1.1097560975609746</v>
      </c>
      <c r="AX75" s="648">
        <v>0</v>
      </c>
      <c r="AY75" s="648">
        <v>0</v>
      </c>
      <c r="AZ75" s="648">
        <v>0</v>
      </c>
      <c r="BA75" s="648">
        <v>0</v>
      </c>
      <c r="BB75" s="648">
        <v>25.949367088607623</v>
      </c>
      <c r="BC75" s="648">
        <v>28.797468354430411</v>
      </c>
      <c r="BD75" s="648">
        <v>0</v>
      </c>
      <c r="BE75" s="648">
        <v>0</v>
      </c>
      <c r="BF75" s="648">
        <v>0</v>
      </c>
      <c r="BG75" s="648">
        <v>0</v>
      </c>
      <c r="BH75" s="648">
        <v>0</v>
      </c>
      <c r="BI75" s="648">
        <v>0</v>
      </c>
      <c r="BJ75" s="648">
        <v>0</v>
      </c>
      <c r="BK75" s="648">
        <v>0</v>
      </c>
      <c r="BL75" s="648">
        <v>1.68541476973684</v>
      </c>
      <c r="BM75" s="648">
        <v>0</v>
      </c>
      <c r="BN75" s="648">
        <v>0</v>
      </c>
      <c r="BO75" s="648">
        <v>1</v>
      </c>
      <c r="BP75" s="648">
        <v>0</v>
      </c>
      <c r="BQ75" s="648"/>
      <c r="BR75" s="648"/>
      <c r="BS75" s="648"/>
    </row>
    <row r="76" spans="1:71" ht="15" x14ac:dyDescent="0.25">
      <c r="A76" s="645">
        <f>VLOOKUP(C76,'[11]DfE No.'!C:E,3,FALSE)</f>
        <v>308</v>
      </c>
      <c r="B76" s="645">
        <v>124705</v>
      </c>
      <c r="C76" s="645">
        <v>9353042</v>
      </c>
      <c r="D76" s="646" t="s">
        <v>1210</v>
      </c>
      <c r="E76" s="629" t="s">
        <v>40</v>
      </c>
      <c r="F76" s="647">
        <v>0</v>
      </c>
      <c r="G76" s="648">
        <v>1</v>
      </c>
      <c r="H76" s="648">
        <v>0</v>
      </c>
      <c r="I76" s="648">
        <v>0</v>
      </c>
      <c r="J76" s="648">
        <v>7</v>
      </c>
      <c r="K76" s="648">
        <v>0</v>
      </c>
      <c r="L76" s="648">
        <v>0</v>
      </c>
      <c r="M76" s="648">
        <v>0</v>
      </c>
      <c r="N76" s="648">
        <v>47</v>
      </c>
      <c r="O76" s="648">
        <v>47</v>
      </c>
      <c r="P76" s="648">
        <v>4</v>
      </c>
      <c r="Q76" s="648">
        <v>43</v>
      </c>
      <c r="R76" s="648">
        <v>0</v>
      </c>
      <c r="S76" s="648">
        <v>0</v>
      </c>
      <c r="T76" s="648">
        <v>0</v>
      </c>
      <c r="U76" s="648">
        <v>0</v>
      </c>
      <c r="V76" s="648">
        <v>0</v>
      </c>
      <c r="W76" s="648">
        <v>0</v>
      </c>
      <c r="X76" s="648">
        <v>0</v>
      </c>
      <c r="Y76" s="648">
        <v>0</v>
      </c>
      <c r="Z76" s="648">
        <v>0</v>
      </c>
      <c r="AA76" s="648">
        <v>47</v>
      </c>
      <c r="AB76" s="648">
        <v>6.7142857142857144</v>
      </c>
      <c r="AC76" s="648">
        <v>2.9999999999999978</v>
      </c>
      <c r="AD76" s="648">
        <v>4.9848484848484853</v>
      </c>
      <c r="AE76" s="648">
        <v>0</v>
      </c>
      <c r="AF76" s="648">
        <v>0</v>
      </c>
      <c r="AG76" s="648">
        <v>45.978260869565197</v>
      </c>
      <c r="AH76" s="648">
        <v>1.0217391304347823</v>
      </c>
      <c r="AI76" s="648">
        <v>0</v>
      </c>
      <c r="AJ76" s="648">
        <v>0</v>
      </c>
      <c r="AK76" s="648">
        <v>0</v>
      </c>
      <c r="AL76" s="648">
        <v>0</v>
      </c>
      <c r="AM76" s="648">
        <v>0</v>
      </c>
      <c r="AN76" s="648">
        <v>0</v>
      </c>
      <c r="AO76" s="648">
        <v>0</v>
      </c>
      <c r="AP76" s="648">
        <v>0</v>
      </c>
      <c r="AQ76" s="648">
        <v>0</v>
      </c>
      <c r="AR76" s="648">
        <v>0</v>
      </c>
      <c r="AS76" s="648">
        <v>0</v>
      </c>
      <c r="AT76" s="648">
        <v>0</v>
      </c>
      <c r="AU76" s="648">
        <v>0</v>
      </c>
      <c r="AV76" s="648">
        <v>0</v>
      </c>
      <c r="AW76" s="648">
        <v>0</v>
      </c>
      <c r="AX76" s="648">
        <v>0</v>
      </c>
      <c r="AY76" s="648">
        <v>0</v>
      </c>
      <c r="AZ76" s="648">
        <v>0</v>
      </c>
      <c r="BA76" s="648">
        <v>0</v>
      </c>
      <c r="BB76" s="648">
        <v>4.095238095238094</v>
      </c>
      <c r="BC76" s="648">
        <v>4.4761904761904745</v>
      </c>
      <c r="BD76" s="648">
        <v>0</v>
      </c>
      <c r="BE76" s="648">
        <v>0</v>
      </c>
      <c r="BF76" s="648">
        <v>0</v>
      </c>
      <c r="BG76" s="648">
        <v>0</v>
      </c>
      <c r="BH76" s="648">
        <v>0</v>
      </c>
      <c r="BI76" s="648">
        <v>0</v>
      </c>
      <c r="BJ76" s="648">
        <v>0.17999999999999791</v>
      </c>
      <c r="BK76" s="648">
        <v>0</v>
      </c>
      <c r="BL76" s="648">
        <v>2.1580594999999998</v>
      </c>
      <c r="BM76" s="648">
        <v>0</v>
      </c>
      <c r="BN76" s="648">
        <v>1</v>
      </c>
      <c r="BO76" s="648">
        <v>1</v>
      </c>
      <c r="BP76" s="648">
        <v>0</v>
      </c>
      <c r="BQ76" s="648"/>
      <c r="BR76" s="648"/>
      <c r="BS76" s="648"/>
    </row>
    <row r="77" spans="1:71" ht="15" x14ac:dyDescent="0.25">
      <c r="A77" s="645">
        <f>VLOOKUP(C77,'[11]DfE No.'!C:E,3,FALSE)</f>
        <v>468</v>
      </c>
      <c r="B77" s="645">
        <v>124706</v>
      </c>
      <c r="C77" s="645">
        <v>9353043</v>
      </c>
      <c r="D77" s="646" t="s">
        <v>1211</v>
      </c>
      <c r="E77" s="629" t="s">
        <v>40</v>
      </c>
      <c r="F77" s="647">
        <v>0</v>
      </c>
      <c r="G77" s="648">
        <v>1</v>
      </c>
      <c r="H77" s="648">
        <v>0</v>
      </c>
      <c r="I77" s="648">
        <v>0</v>
      </c>
      <c r="J77" s="648">
        <v>7</v>
      </c>
      <c r="K77" s="648">
        <v>0</v>
      </c>
      <c r="L77" s="648">
        <v>0</v>
      </c>
      <c r="M77" s="648">
        <v>0</v>
      </c>
      <c r="N77" s="648">
        <v>174</v>
      </c>
      <c r="O77" s="648">
        <v>174</v>
      </c>
      <c r="P77" s="648">
        <v>27</v>
      </c>
      <c r="Q77" s="648">
        <v>147</v>
      </c>
      <c r="R77" s="648">
        <v>0</v>
      </c>
      <c r="S77" s="648">
        <v>0</v>
      </c>
      <c r="T77" s="648">
        <v>0</v>
      </c>
      <c r="U77" s="648">
        <v>0</v>
      </c>
      <c r="V77" s="648">
        <v>0</v>
      </c>
      <c r="W77" s="648">
        <v>0</v>
      </c>
      <c r="X77" s="648">
        <v>0</v>
      </c>
      <c r="Y77" s="648">
        <v>0</v>
      </c>
      <c r="Z77" s="648">
        <v>0</v>
      </c>
      <c r="AA77" s="648">
        <v>174</v>
      </c>
      <c r="AB77" s="648">
        <v>24.857142857142858</v>
      </c>
      <c r="AC77" s="648">
        <v>8.0000000000000053</v>
      </c>
      <c r="AD77" s="648">
        <v>18.315789473684209</v>
      </c>
      <c r="AE77" s="648">
        <v>0</v>
      </c>
      <c r="AF77" s="648">
        <v>0</v>
      </c>
      <c r="AG77" s="648">
        <v>172.00000000000003</v>
      </c>
      <c r="AH77" s="648">
        <v>1.0000000000000002</v>
      </c>
      <c r="AI77" s="648">
        <v>0</v>
      </c>
      <c r="AJ77" s="648">
        <v>1.0000000000000002</v>
      </c>
      <c r="AK77" s="648">
        <v>0</v>
      </c>
      <c r="AL77" s="648">
        <v>0</v>
      </c>
      <c r="AM77" s="648">
        <v>0</v>
      </c>
      <c r="AN77" s="648">
        <v>0</v>
      </c>
      <c r="AO77" s="648">
        <v>0</v>
      </c>
      <c r="AP77" s="648">
        <v>0</v>
      </c>
      <c r="AQ77" s="648">
        <v>0</v>
      </c>
      <c r="AR77" s="648">
        <v>0</v>
      </c>
      <c r="AS77" s="648">
        <v>0</v>
      </c>
      <c r="AT77" s="648">
        <v>0</v>
      </c>
      <c r="AU77" s="648">
        <v>2.3673469387755017</v>
      </c>
      <c r="AV77" s="648">
        <v>2.3673469387755017</v>
      </c>
      <c r="AW77" s="648">
        <v>2.3673469387755017</v>
      </c>
      <c r="AX77" s="648">
        <v>0</v>
      </c>
      <c r="AY77" s="648">
        <v>0</v>
      </c>
      <c r="AZ77" s="648">
        <v>0</v>
      </c>
      <c r="BA77" s="648">
        <v>1.0175438596491229</v>
      </c>
      <c r="BB77" s="648">
        <v>33.12676056338023</v>
      </c>
      <c r="BC77" s="648">
        <v>39.211267605633743</v>
      </c>
      <c r="BD77" s="648">
        <v>0</v>
      </c>
      <c r="BE77" s="648">
        <v>0</v>
      </c>
      <c r="BF77" s="648">
        <v>0</v>
      </c>
      <c r="BG77" s="648">
        <v>0</v>
      </c>
      <c r="BH77" s="648">
        <v>0</v>
      </c>
      <c r="BI77" s="648">
        <v>0</v>
      </c>
      <c r="BJ77" s="648">
        <v>4.5599999999999943</v>
      </c>
      <c r="BK77" s="648">
        <v>0</v>
      </c>
      <c r="BL77" s="648">
        <v>2.21869871834862</v>
      </c>
      <c r="BM77" s="648">
        <v>0</v>
      </c>
      <c r="BN77" s="648">
        <v>0</v>
      </c>
      <c r="BO77" s="648">
        <v>1</v>
      </c>
      <c r="BP77" s="648">
        <v>0</v>
      </c>
      <c r="BQ77" s="648"/>
      <c r="BR77" s="648"/>
      <c r="BS77" s="648"/>
    </row>
    <row r="78" spans="1:71" ht="15" x14ac:dyDescent="0.25">
      <c r="A78" s="645">
        <f>VLOOKUP(C78,'[11]DfE No.'!C:E,3,FALSE)</f>
        <v>478</v>
      </c>
      <c r="B78" s="645">
        <v>124709</v>
      </c>
      <c r="C78" s="645">
        <v>9353048</v>
      </c>
      <c r="D78" s="646" t="s">
        <v>1212</v>
      </c>
      <c r="E78" s="629" t="s">
        <v>40</v>
      </c>
      <c r="F78" s="647">
        <v>0</v>
      </c>
      <c r="G78" s="648">
        <v>1</v>
      </c>
      <c r="H78" s="648">
        <v>0</v>
      </c>
      <c r="I78" s="648">
        <v>0</v>
      </c>
      <c r="J78" s="648">
        <v>7</v>
      </c>
      <c r="K78" s="648">
        <v>0</v>
      </c>
      <c r="L78" s="648">
        <v>0</v>
      </c>
      <c r="M78" s="648">
        <v>0</v>
      </c>
      <c r="N78" s="648">
        <v>190</v>
      </c>
      <c r="O78" s="648">
        <v>190</v>
      </c>
      <c r="P78" s="648">
        <v>29</v>
      </c>
      <c r="Q78" s="648">
        <v>161</v>
      </c>
      <c r="R78" s="648">
        <v>0</v>
      </c>
      <c r="S78" s="648">
        <v>0</v>
      </c>
      <c r="T78" s="648">
        <v>0</v>
      </c>
      <c r="U78" s="648">
        <v>0</v>
      </c>
      <c r="V78" s="648">
        <v>0</v>
      </c>
      <c r="W78" s="648">
        <v>0</v>
      </c>
      <c r="X78" s="648">
        <v>0</v>
      </c>
      <c r="Y78" s="648">
        <v>0</v>
      </c>
      <c r="Z78" s="648">
        <v>0</v>
      </c>
      <c r="AA78" s="648">
        <v>190</v>
      </c>
      <c r="AB78" s="648">
        <v>27.142857142857142</v>
      </c>
      <c r="AC78" s="648">
        <v>13.000000000000009</v>
      </c>
      <c r="AD78" s="648">
        <v>22</v>
      </c>
      <c r="AE78" s="648">
        <v>0</v>
      </c>
      <c r="AF78" s="648">
        <v>0</v>
      </c>
      <c r="AG78" s="648">
        <v>186.99999999999991</v>
      </c>
      <c r="AH78" s="648">
        <v>2.0000000000000031</v>
      </c>
      <c r="AI78" s="648">
        <v>0</v>
      </c>
      <c r="AJ78" s="648">
        <v>0.99999999999999967</v>
      </c>
      <c r="AK78" s="648">
        <v>0</v>
      </c>
      <c r="AL78" s="648">
        <v>0</v>
      </c>
      <c r="AM78" s="648">
        <v>0</v>
      </c>
      <c r="AN78" s="648">
        <v>0</v>
      </c>
      <c r="AO78" s="648">
        <v>0</v>
      </c>
      <c r="AP78" s="648">
        <v>0</v>
      </c>
      <c r="AQ78" s="648">
        <v>0</v>
      </c>
      <c r="AR78" s="648">
        <v>0</v>
      </c>
      <c r="AS78" s="648">
        <v>0</v>
      </c>
      <c r="AT78" s="648">
        <v>0</v>
      </c>
      <c r="AU78" s="648">
        <v>1.180124223602484</v>
      </c>
      <c r="AV78" s="648">
        <v>1.180124223602484</v>
      </c>
      <c r="AW78" s="648">
        <v>3.5403726708074523</v>
      </c>
      <c r="AX78" s="648">
        <v>0</v>
      </c>
      <c r="AY78" s="648">
        <v>0</v>
      </c>
      <c r="AZ78" s="648">
        <v>0</v>
      </c>
      <c r="BA78" s="648">
        <v>1</v>
      </c>
      <c r="BB78" s="648">
        <v>47.780645161290309</v>
      </c>
      <c r="BC78" s="648">
        <v>56.387096774193537</v>
      </c>
      <c r="BD78" s="648">
        <v>0</v>
      </c>
      <c r="BE78" s="648">
        <v>0</v>
      </c>
      <c r="BF78" s="648">
        <v>0</v>
      </c>
      <c r="BG78" s="648">
        <v>0</v>
      </c>
      <c r="BH78" s="648">
        <v>0</v>
      </c>
      <c r="BI78" s="648">
        <v>0</v>
      </c>
      <c r="BJ78" s="648">
        <v>1.6000000000000092</v>
      </c>
      <c r="BK78" s="648">
        <v>0</v>
      </c>
      <c r="BL78" s="648">
        <v>2.0468200214285699</v>
      </c>
      <c r="BM78" s="648">
        <v>0</v>
      </c>
      <c r="BN78" s="648">
        <v>0</v>
      </c>
      <c r="BO78" s="648">
        <v>1</v>
      </c>
      <c r="BP78" s="648">
        <v>0</v>
      </c>
      <c r="BQ78" s="648"/>
      <c r="BR78" s="648"/>
      <c r="BS78" s="648"/>
    </row>
    <row r="79" spans="1:71" ht="15" x14ac:dyDescent="0.25">
      <c r="A79" s="645">
        <f>VLOOKUP(C79,'[11]DfE No.'!C:E,3,FALSE)</f>
        <v>488</v>
      </c>
      <c r="B79" s="645">
        <v>124710</v>
      </c>
      <c r="C79" s="645">
        <v>9353049</v>
      </c>
      <c r="D79" s="646" t="s">
        <v>1213</v>
      </c>
      <c r="E79" s="629" t="s">
        <v>40</v>
      </c>
      <c r="F79" s="647">
        <v>0</v>
      </c>
      <c r="G79" s="648">
        <v>1</v>
      </c>
      <c r="H79" s="648">
        <v>0</v>
      </c>
      <c r="I79" s="648">
        <v>0</v>
      </c>
      <c r="J79" s="648">
        <v>7</v>
      </c>
      <c r="K79" s="648">
        <v>0</v>
      </c>
      <c r="L79" s="648">
        <v>0</v>
      </c>
      <c r="M79" s="648">
        <v>0</v>
      </c>
      <c r="N79" s="648">
        <v>204</v>
      </c>
      <c r="O79" s="648">
        <v>204</v>
      </c>
      <c r="P79" s="648">
        <v>29</v>
      </c>
      <c r="Q79" s="648">
        <v>175</v>
      </c>
      <c r="R79" s="648">
        <v>0</v>
      </c>
      <c r="S79" s="648">
        <v>0</v>
      </c>
      <c r="T79" s="648">
        <v>0</v>
      </c>
      <c r="U79" s="648">
        <v>0</v>
      </c>
      <c r="V79" s="648">
        <v>0</v>
      </c>
      <c r="W79" s="648">
        <v>0</v>
      </c>
      <c r="X79" s="648">
        <v>0</v>
      </c>
      <c r="Y79" s="648">
        <v>0</v>
      </c>
      <c r="Z79" s="648">
        <v>0</v>
      </c>
      <c r="AA79" s="648">
        <v>204</v>
      </c>
      <c r="AB79" s="648">
        <v>29.142857142857142</v>
      </c>
      <c r="AC79" s="648">
        <v>19.000000000000004</v>
      </c>
      <c r="AD79" s="648">
        <v>27.678391959798997</v>
      </c>
      <c r="AE79" s="648">
        <v>0</v>
      </c>
      <c r="AF79" s="648">
        <v>0</v>
      </c>
      <c r="AG79" s="648">
        <v>202.99999999999994</v>
      </c>
      <c r="AH79" s="648">
        <v>1.0000000000000009</v>
      </c>
      <c r="AI79" s="648">
        <v>0</v>
      </c>
      <c r="AJ79" s="648">
        <v>0</v>
      </c>
      <c r="AK79" s="648">
        <v>0</v>
      </c>
      <c r="AL79" s="648">
        <v>0</v>
      </c>
      <c r="AM79" s="648">
        <v>0</v>
      </c>
      <c r="AN79" s="648">
        <v>0</v>
      </c>
      <c r="AO79" s="648">
        <v>0</v>
      </c>
      <c r="AP79" s="648">
        <v>0</v>
      </c>
      <c r="AQ79" s="648">
        <v>0</v>
      </c>
      <c r="AR79" s="648">
        <v>0</v>
      </c>
      <c r="AS79" s="648">
        <v>0</v>
      </c>
      <c r="AT79" s="648">
        <v>0</v>
      </c>
      <c r="AU79" s="648">
        <v>0</v>
      </c>
      <c r="AV79" s="648">
        <v>0</v>
      </c>
      <c r="AW79" s="648">
        <v>1.1657142857142848</v>
      </c>
      <c r="AX79" s="648">
        <v>0</v>
      </c>
      <c r="AY79" s="648">
        <v>0</v>
      </c>
      <c r="AZ79" s="648">
        <v>0</v>
      </c>
      <c r="BA79" s="648">
        <v>0</v>
      </c>
      <c r="BB79" s="648">
        <v>51.293103448275851</v>
      </c>
      <c r="BC79" s="648">
        <v>59.793103448275843</v>
      </c>
      <c r="BD79" s="648">
        <v>0</v>
      </c>
      <c r="BE79" s="648">
        <v>0</v>
      </c>
      <c r="BF79" s="648">
        <v>0</v>
      </c>
      <c r="BG79" s="648">
        <v>0</v>
      </c>
      <c r="BH79" s="648">
        <v>0</v>
      </c>
      <c r="BI79" s="648">
        <v>0</v>
      </c>
      <c r="BJ79" s="648">
        <v>0</v>
      </c>
      <c r="BK79" s="648">
        <v>0</v>
      </c>
      <c r="BL79" s="648">
        <v>1.96041622246377</v>
      </c>
      <c r="BM79" s="648">
        <v>0</v>
      </c>
      <c r="BN79" s="648">
        <v>0</v>
      </c>
      <c r="BO79" s="648">
        <v>1</v>
      </c>
      <c r="BP79" s="648">
        <v>0</v>
      </c>
      <c r="BQ79" s="648"/>
      <c r="BR79" s="648"/>
      <c r="BS79" s="648"/>
    </row>
    <row r="80" spans="1:71" ht="15" x14ac:dyDescent="0.25">
      <c r="A80" s="645">
        <f>VLOOKUP(C80,'[11]DfE No.'!C:E,3,FALSE)</f>
        <v>495</v>
      </c>
      <c r="B80" s="645">
        <v>124712</v>
      </c>
      <c r="C80" s="645">
        <v>9353056</v>
      </c>
      <c r="D80" s="646" t="s">
        <v>1214</v>
      </c>
      <c r="E80" s="629" t="s">
        <v>40</v>
      </c>
      <c r="F80" s="647">
        <v>0</v>
      </c>
      <c r="G80" s="648">
        <v>1</v>
      </c>
      <c r="H80" s="648">
        <v>0</v>
      </c>
      <c r="I80" s="648">
        <v>0</v>
      </c>
      <c r="J80" s="648">
        <v>7</v>
      </c>
      <c r="K80" s="648">
        <v>0</v>
      </c>
      <c r="L80" s="648">
        <v>0</v>
      </c>
      <c r="M80" s="648">
        <v>0</v>
      </c>
      <c r="N80" s="648">
        <v>174</v>
      </c>
      <c r="O80" s="648">
        <v>174</v>
      </c>
      <c r="P80" s="648">
        <v>26</v>
      </c>
      <c r="Q80" s="648">
        <v>148</v>
      </c>
      <c r="R80" s="648">
        <v>0</v>
      </c>
      <c r="S80" s="648">
        <v>0</v>
      </c>
      <c r="T80" s="648">
        <v>0</v>
      </c>
      <c r="U80" s="648">
        <v>0</v>
      </c>
      <c r="V80" s="648">
        <v>0</v>
      </c>
      <c r="W80" s="648">
        <v>0</v>
      </c>
      <c r="X80" s="648">
        <v>0</v>
      </c>
      <c r="Y80" s="648">
        <v>0</v>
      </c>
      <c r="Z80" s="648">
        <v>0</v>
      </c>
      <c r="AA80" s="648">
        <v>174</v>
      </c>
      <c r="AB80" s="648">
        <v>24.857142857142858</v>
      </c>
      <c r="AC80" s="648">
        <v>14.999999999999993</v>
      </c>
      <c r="AD80" s="648">
        <v>22.385964912280702</v>
      </c>
      <c r="AE80" s="648">
        <v>0</v>
      </c>
      <c r="AF80" s="648">
        <v>0</v>
      </c>
      <c r="AG80" s="648">
        <v>156.90173410404628</v>
      </c>
      <c r="AH80" s="648">
        <v>13.075144508670514</v>
      </c>
      <c r="AI80" s="648">
        <v>0</v>
      </c>
      <c r="AJ80" s="648">
        <v>4.0231213872832381</v>
      </c>
      <c r="AK80" s="648">
        <v>0</v>
      </c>
      <c r="AL80" s="648">
        <v>0</v>
      </c>
      <c r="AM80" s="648">
        <v>0</v>
      </c>
      <c r="AN80" s="648">
        <v>0</v>
      </c>
      <c r="AO80" s="648">
        <v>0</v>
      </c>
      <c r="AP80" s="648">
        <v>0</v>
      </c>
      <c r="AQ80" s="648">
        <v>0</v>
      </c>
      <c r="AR80" s="648">
        <v>0</v>
      </c>
      <c r="AS80" s="648">
        <v>0</v>
      </c>
      <c r="AT80" s="648">
        <v>0</v>
      </c>
      <c r="AU80" s="648">
        <v>1.1756756756756761</v>
      </c>
      <c r="AV80" s="648">
        <v>1.1756756756756761</v>
      </c>
      <c r="AW80" s="648">
        <v>1.1756756756756761</v>
      </c>
      <c r="AX80" s="648">
        <v>0</v>
      </c>
      <c r="AY80" s="648">
        <v>0</v>
      </c>
      <c r="AZ80" s="648">
        <v>0</v>
      </c>
      <c r="BA80" s="648">
        <v>2.0350877192982457</v>
      </c>
      <c r="BB80" s="648">
        <v>30.225352112676049</v>
      </c>
      <c r="BC80" s="648">
        <v>35.535211267605625</v>
      </c>
      <c r="BD80" s="648">
        <v>0</v>
      </c>
      <c r="BE80" s="648">
        <v>0</v>
      </c>
      <c r="BF80" s="648">
        <v>0</v>
      </c>
      <c r="BG80" s="648">
        <v>0</v>
      </c>
      <c r="BH80" s="648">
        <v>0</v>
      </c>
      <c r="BI80" s="648">
        <v>0</v>
      </c>
      <c r="BJ80" s="648">
        <v>0</v>
      </c>
      <c r="BK80" s="648">
        <v>0</v>
      </c>
      <c r="BL80" s="648">
        <v>3.1555053006578899</v>
      </c>
      <c r="BM80" s="648">
        <v>0</v>
      </c>
      <c r="BN80" s="648">
        <v>0</v>
      </c>
      <c r="BO80" s="648">
        <v>1</v>
      </c>
      <c r="BP80" s="648">
        <v>0</v>
      </c>
      <c r="BQ80" s="648"/>
      <c r="BR80" s="648"/>
      <c r="BS80" s="648"/>
    </row>
    <row r="81" spans="1:71" ht="15" x14ac:dyDescent="0.25">
      <c r="A81" s="645">
        <f>VLOOKUP(C81,'[11]DfE No.'!C:E,3,FALSE)</f>
        <v>517</v>
      </c>
      <c r="B81" s="645">
        <v>124717</v>
      </c>
      <c r="C81" s="645">
        <v>9353064</v>
      </c>
      <c r="D81" s="646" t="s">
        <v>1215</v>
      </c>
      <c r="E81" s="629" t="s">
        <v>40</v>
      </c>
      <c r="F81" s="647">
        <v>0</v>
      </c>
      <c r="G81" s="648">
        <v>1</v>
      </c>
      <c r="H81" s="648">
        <v>0</v>
      </c>
      <c r="I81" s="648">
        <v>0</v>
      </c>
      <c r="J81" s="648">
        <v>7</v>
      </c>
      <c r="K81" s="648">
        <v>0</v>
      </c>
      <c r="L81" s="648">
        <v>0</v>
      </c>
      <c r="M81" s="648">
        <v>0</v>
      </c>
      <c r="N81" s="648">
        <v>130</v>
      </c>
      <c r="O81" s="648">
        <v>130</v>
      </c>
      <c r="P81" s="648">
        <v>17</v>
      </c>
      <c r="Q81" s="648">
        <v>113</v>
      </c>
      <c r="R81" s="648">
        <v>0</v>
      </c>
      <c r="S81" s="648">
        <v>0</v>
      </c>
      <c r="T81" s="648">
        <v>0</v>
      </c>
      <c r="U81" s="648">
        <v>0</v>
      </c>
      <c r="V81" s="648">
        <v>0</v>
      </c>
      <c r="W81" s="648">
        <v>0</v>
      </c>
      <c r="X81" s="648">
        <v>0</v>
      </c>
      <c r="Y81" s="648">
        <v>0</v>
      </c>
      <c r="Z81" s="648">
        <v>0</v>
      </c>
      <c r="AA81" s="648">
        <v>130</v>
      </c>
      <c r="AB81" s="648">
        <v>18.571428571428573</v>
      </c>
      <c r="AC81" s="648">
        <v>17.99999999999994</v>
      </c>
      <c r="AD81" s="648">
        <v>17.99999999999994</v>
      </c>
      <c r="AE81" s="648">
        <v>0</v>
      </c>
      <c r="AF81" s="648">
        <v>0</v>
      </c>
      <c r="AG81" s="648">
        <v>128.99999999999997</v>
      </c>
      <c r="AH81" s="648">
        <v>0</v>
      </c>
      <c r="AI81" s="648">
        <v>0</v>
      </c>
      <c r="AJ81" s="648">
        <v>0.99999999999999967</v>
      </c>
      <c r="AK81" s="648">
        <v>0</v>
      </c>
      <c r="AL81" s="648">
        <v>0</v>
      </c>
      <c r="AM81" s="648">
        <v>0</v>
      </c>
      <c r="AN81" s="648">
        <v>0</v>
      </c>
      <c r="AO81" s="648">
        <v>0</v>
      </c>
      <c r="AP81" s="648">
        <v>0</v>
      </c>
      <c r="AQ81" s="648">
        <v>0</v>
      </c>
      <c r="AR81" s="648">
        <v>0</v>
      </c>
      <c r="AS81" s="648">
        <v>0</v>
      </c>
      <c r="AT81" s="648">
        <v>0</v>
      </c>
      <c r="AU81" s="648">
        <v>0</v>
      </c>
      <c r="AV81" s="648">
        <v>0</v>
      </c>
      <c r="AW81" s="648">
        <v>0</v>
      </c>
      <c r="AX81" s="648">
        <v>0</v>
      </c>
      <c r="AY81" s="648">
        <v>0</v>
      </c>
      <c r="AZ81" s="648">
        <v>0</v>
      </c>
      <c r="BA81" s="648">
        <v>0</v>
      </c>
      <c r="BB81" s="648">
        <v>34.999999999999964</v>
      </c>
      <c r="BC81" s="648">
        <v>40.265486725663678</v>
      </c>
      <c r="BD81" s="648">
        <v>0</v>
      </c>
      <c r="BE81" s="648">
        <v>0</v>
      </c>
      <c r="BF81" s="648">
        <v>0</v>
      </c>
      <c r="BG81" s="648">
        <v>0</v>
      </c>
      <c r="BH81" s="648">
        <v>0</v>
      </c>
      <c r="BI81" s="648">
        <v>0</v>
      </c>
      <c r="BJ81" s="648">
        <v>1.1999999999999971</v>
      </c>
      <c r="BK81" s="648">
        <v>0</v>
      </c>
      <c r="BL81" s="648">
        <v>2.6043366151162801</v>
      </c>
      <c r="BM81" s="648">
        <v>0</v>
      </c>
      <c r="BN81" s="648">
        <v>1</v>
      </c>
      <c r="BO81" s="648">
        <v>1</v>
      </c>
      <c r="BP81" s="648">
        <v>0</v>
      </c>
      <c r="BQ81" s="648"/>
      <c r="BR81" s="648"/>
      <c r="BS81" s="648"/>
    </row>
    <row r="82" spans="1:71" ht="15" x14ac:dyDescent="0.25">
      <c r="A82" s="645">
        <f>VLOOKUP(C82,'[11]DfE No.'!C:E,3,FALSE)</f>
        <v>338</v>
      </c>
      <c r="B82" s="645">
        <v>124718</v>
      </c>
      <c r="C82" s="645">
        <v>9353066</v>
      </c>
      <c r="D82" s="646" t="s">
        <v>1216</v>
      </c>
      <c r="E82" s="629" t="s">
        <v>40</v>
      </c>
      <c r="F82" s="647">
        <v>0</v>
      </c>
      <c r="G82" s="648">
        <v>1</v>
      </c>
      <c r="H82" s="648">
        <v>0</v>
      </c>
      <c r="I82" s="648">
        <v>0</v>
      </c>
      <c r="J82" s="648">
        <v>7</v>
      </c>
      <c r="K82" s="648">
        <v>0</v>
      </c>
      <c r="L82" s="648">
        <v>0</v>
      </c>
      <c r="M82" s="648">
        <v>0</v>
      </c>
      <c r="N82" s="648">
        <v>45</v>
      </c>
      <c r="O82" s="648">
        <v>45</v>
      </c>
      <c r="P82" s="648">
        <v>8</v>
      </c>
      <c r="Q82" s="648">
        <v>37</v>
      </c>
      <c r="R82" s="648">
        <v>0</v>
      </c>
      <c r="S82" s="648">
        <v>0</v>
      </c>
      <c r="T82" s="648">
        <v>0</v>
      </c>
      <c r="U82" s="648">
        <v>0</v>
      </c>
      <c r="V82" s="648">
        <v>0</v>
      </c>
      <c r="W82" s="648">
        <v>0</v>
      </c>
      <c r="X82" s="648">
        <v>0</v>
      </c>
      <c r="Y82" s="648">
        <v>0</v>
      </c>
      <c r="Z82" s="648">
        <v>0</v>
      </c>
      <c r="AA82" s="648">
        <v>45</v>
      </c>
      <c r="AB82" s="648">
        <v>6.4285714285714288</v>
      </c>
      <c r="AC82" s="648">
        <v>5.9999999999999849</v>
      </c>
      <c r="AD82" s="648">
        <v>6.7924528301886786</v>
      </c>
      <c r="AE82" s="648">
        <v>0</v>
      </c>
      <c r="AF82" s="648">
        <v>0</v>
      </c>
      <c r="AG82" s="648">
        <v>45</v>
      </c>
      <c r="AH82" s="648">
        <v>0</v>
      </c>
      <c r="AI82" s="648">
        <v>0</v>
      </c>
      <c r="AJ82" s="648">
        <v>0</v>
      </c>
      <c r="AK82" s="648">
        <v>0</v>
      </c>
      <c r="AL82" s="648">
        <v>0</v>
      </c>
      <c r="AM82" s="648">
        <v>0</v>
      </c>
      <c r="AN82" s="648">
        <v>0</v>
      </c>
      <c r="AO82" s="648">
        <v>0</v>
      </c>
      <c r="AP82" s="648">
        <v>0</v>
      </c>
      <c r="AQ82" s="648">
        <v>0</v>
      </c>
      <c r="AR82" s="648">
        <v>0</v>
      </c>
      <c r="AS82" s="648">
        <v>0</v>
      </c>
      <c r="AT82" s="648">
        <v>0</v>
      </c>
      <c r="AU82" s="648">
        <v>0</v>
      </c>
      <c r="AV82" s="648">
        <v>0</v>
      </c>
      <c r="AW82" s="648">
        <v>0</v>
      </c>
      <c r="AX82" s="648">
        <v>0</v>
      </c>
      <c r="AY82" s="648">
        <v>0</v>
      </c>
      <c r="AZ82" s="648">
        <v>0</v>
      </c>
      <c r="BA82" s="648">
        <v>0.84905660377358483</v>
      </c>
      <c r="BB82" s="648">
        <v>13.454545454545467</v>
      </c>
      <c r="BC82" s="648">
        <v>16.363636363636378</v>
      </c>
      <c r="BD82" s="648">
        <v>0</v>
      </c>
      <c r="BE82" s="648">
        <v>0</v>
      </c>
      <c r="BF82" s="648">
        <v>0</v>
      </c>
      <c r="BG82" s="648">
        <v>0</v>
      </c>
      <c r="BH82" s="648">
        <v>0</v>
      </c>
      <c r="BI82" s="648">
        <v>0</v>
      </c>
      <c r="BJ82" s="648">
        <v>2.2999999999999949</v>
      </c>
      <c r="BK82" s="648">
        <v>0</v>
      </c>
      <c r="BL82" s="648">
        <v>1.87650734444444</v>
      </c>
      <c r="BM82" s="648">
        <v>0</v>
      </c>
      <c r="BN82" s="648">
        <v>0</v>
      </c>
      <c r="BO82" s="648">
        <v>1</v>
      </c>
      <c r="BP82" s="648">
        <v>0</v>
      </c>
      <c r="BQ82" s="648"/>
      <c r="BR82" s="648"/>
      <c r="BS82" s="648"/>
    </row>
    <row r="83" spans="1:71" ht="15" x14ac:dyDescent="0.25">
      <c r="A83" s="645">
        <f>VLOOKUP(C83,'[11]DfE No.'!C:E,3,FALSE)</f>
        <v>202</v>
      </c>
      <c r="B83" s="645">
        <v>124719</v>
      </c>
      <c r="C83" s="645">
        <v>9353074</v>
      </c>
      <c r="D83" s="646" t="s">
        <v>1217</v>
      </c>
      <c r="E83" s="629" t="s">
        <v>40</v>
      </c>
      <c r="F83" s="647">
        <v>0</v>
      </c>
      <c r="G83" s="648">
        <v>1</v>
      </c>
      <c r="H83" s="648">
        <v>0</v>
      </c>
      <c r="I83" s="648">
        <v>0</v>
      </c>
      <c r="J83" s="648">
        <v>7</v>
      </c>
      <c r="K83" s="648">
        <v>0</v>
      </c>
      <c r="L83" s="648">
        <v>0</v>
      </c>
      <c r="M83" s="648">
        <v>0</v>
      </c>
      <c r="N83" s="648">
        <v>45</v>
      </c>
      <c r="O83" s="648">
        <v>45</v>
      </c>
      <c r="P83" s="648">
        <v>9</v>
      </c>
      <c r="Q83" s="648">
        <v>36</v>
      </c>
      <c r="R83" s="648">
        <v>0</v>
      </c>
      <c r="S83" s="648">
        <v>0</v>
      </c>
      <c r="T83" s="648">
        <v>0</v>
      </c>
      <c r="U83" s="648">
        <v>0</v>
      </c>
      <c r="V83" s="648">
        <v>0</v>
      </c>
      <c r="W83" s="648">
        <v>0</v>
      </c>
      <c r="X83" s="648">
        <v>0</v>
      </c>
      <c r="Y83" s="648">
        <v>0</v>
      </c>
      <c r="Z83" s="648">
        <v>0</v>
      </c>
      <c r="AA83" s="648">
        <v>45</v>
      </c>
      <c r="AB83" s="648">
        <v>6.4285714285714288</v>
      </c>
      <c r="AC83" s="648">
        <v>12.000000000000014</v>
      </c>
      <c r="AD83" s="648">
        <v>12.000000000000014</v>
      </c>
      <c r="AE83" s="648">
        <v>0</v>
      </c>
      <c r="AF83" s="648">
        <v>0</v>
      </c>
      <c r="AG83" s="648">
        <v>40.999999999999993</v>
      </c>
      <c r="AH83" s="648">
        <v>0</v>
      </c>
      <c r="AI83" s="648">
        <v>0</v>
      </c>
      <c r="AJ83" s="648">
        <v>0</v>
      </c>
      <c r="AK83" s="648">
        <v>4.0000000000000009</v>
      </c>
      <c r="AL83" s="648">
        <v>0</v>
      </c>
      <c r="AM83" s="648">
        <v>0</v>
      </c>
      <c r="AN83" s="648">
        <v>0</v>
      </c>
      <c r="AO83" s="648">
        <v>0</v>
      </c>
      <c r="AP83" s="648">
        <v>0</v>
      </c>
      <c r="AQ83" s="648">
        <v>0</v>
      </c>
      <c r="AR83" s="648">
        <v>0</v>
      </c>
      <c r="AS83" s="648">
        <v>0</v>
      </c>
      <c r="AT83" s="648">
        <v>0</v>
      </c>
      <c r="AU83" s="648">
        <v>1.2500000000000011</v>
      </c>
      <c r="AV83" s="648">
        <v>1.2500000000000011</v>
      </c>
      <c r="AW83" s="648">
        <v>1.2500000000000011</v>
      </c>
      <c r="AX83" s="648">
        <v>0</v>
      </c>
      <c r="AY83" s="648">
        <v>0</v>
      </c>
      <c r="AZ83" s="648">
        <v>0</v>
      </c>
      <c r="BA83" s="648">
        <v>0</v>
      </c>
      <c r="BB83" s="648">
        <v>11.000000000000018</v>
      </c>
      <c r="BC83" s="648">
        <v>13.750000000000021</v>
      </c>
      <c r="BD83" s="648">
        <v>0</v>
      </c>
      <c r="BE83" s="648">
        <v>0</v>
      </c>
      <c r="BF83" s="648">
        <v>0</v>
      </c>
      <c r="BG83" s="648">
        <v>0</v>
      </c>
      <c r="BH83" s="648">
        <v>0</v>
      </c>
      <c r="BI83" s="648">
        <v>0</v>
      </c>
      <c r="BJ83" s="648">
        <v>0</v>
      </c>
      <c r="BK83" s="648">
        <v>0</v>
      </c>
      <c r="BL83" s="648">
        <v>1.9825046051282</v>
      </c>
      <c r="BM83" s="648">
        <v>0</v>
      </c>
      <c r="BN83" s="648">
        <v>0</v>
      </c>
      <c r="BO83" s="648">
        <v>1</v>
      </c>
      <c r="BP83" s="648">
        <v>0</v>
      </c>
      <c r="BQ83" s="648"/>
      <c r="BR83" s="648"/>
      <c r="BS83" s="648"/>
    </row>
    <row r="84" spans="1:71" ht="15" x14ac:dyDescent="0.25">
      <c r="A84" s="645">
        <f>VLOOKUP(C84,'[11]DfE No.'!C:E,3,FALSE)</f>
        <v>10</v>
      </c>
      <c r="B84" s="645">
        <v>124720</v>
      </c>
      <c r="C84" s="645">
        <v>9353075</v>
      </c>
      <c r="D84" s="646" t="s">
        <v>1218</v>
      </c>
      <c r="E84" s="629" t="s">
        <v>40</v>
      </c>
      <c r="F84" s="647">
        <v>0</v>
      </c>
      <c r="G84" s="648">
        <v>1</v>
      </c>
      <c r="H84" s="648">
        <v>0</v>
      </c>
      <c r="I84" s="648">
        <v>0</v>
      </c>
      <c r="J84" s="648">
        <v>7</v>
      </c>
      <c r="K84" s="648">
        <v>0</v>
      </c>
      <c r="L84" s="648">
        <v>0</v>
      </c>
      <c r="M84" s="648">
        <v>0</v>
      </c>
      <c r="N84" s="648">
        <v>45</v>
      </c>
      <c r="O84" s="648">
        <v>45</v>
      </c>
      <c r="P84" s="648">
        <v>3</v>
      </c>
      <c r="Q84" s="648">
        <v>42</v>
      </c>
      <c r="R84" s="648">
        <v>0</v>
      </c>
      <c r="S84" s="648">
        <v>0</v>
      </c>
      <c r="T84" s="648">
        <v>0</v>
      </c>
      <c r="U84" s="648">
        <v>0</v>
      </c>
      <c r="V84" s="648">
        <v>0</v>
      </c>
      <c r="W84" s="648">
        <v>0</v>
      </c>
      <c r="X84" s="648">
        <v>0</v>
      </c>
      <c r="Y84" s="648">
        <v>0</v>
      </c>
      <c r="Z84" s="648">
        <v>0</v>
      </c>
      <c r="AA84" s="648">
        <v>45</v>
      </c>
      <c r="AB84" s="648">
        <v>6.4285714285714288</v>
      </c>
      <c r="AC84" s="648">
        <v>0.99999999999999889</v>
      </c>
      <c r="AD84" s="648">
        <v>6.7021276595744679</v>
      </c>
      <c r="AE84" s="648">
        <v>0</v>
      </c>
      <c r="AF84" s="648">
        <v>0</v>
      </c>
      <c r="AG84" s="648">
        <v>45</v>
      </c>
      <c r="AH84" s="648">
        <v>0</v>
      </c>
      <c r="AI84" s="648">
        <v>0</v>
      </c>
      <c r="AJ84" s="648">
        <v>0</v>
      </c>
      <c r="AK84" s="648">
        <v>0</v>
      </c>
      <c r="AL84" s="648">
        <v>0</v>
      </c>
      <c r="AM84" s="648">
        <v>0</v>
      </c>
      <c r="AN84" s="648">
        <v>0</v>
      </c>
      <c r="AO84" s="648">
        <v>0</v>
      </c>
      <c r="AP84" s="648">
        <v>0</v>
      </c>
      <c r="AQ84" s="648">
        <v>0</v>
      </c>
      <c r="AR84" s="648">
        <v>0</v>
      </c>
      <c r="AS84" s="648">
        <v>0</v>
      </c>
      <c r="AT84" s="648">
        <v>0</v>
      </c>
      <c r="AU84" s="648">
        <v>0</v>
      </c>
      <c r="AV84" s="648">
        <v>0</v>
      </c>
      <c r="AW84" s="648">
        <v>0</v>
      </c>
      <c r="AX84" s="648">
        <v>0</v>
      </c>
      <c r="AY84" s="648">
        <v>0</v>
      </c>
      <c r="AZ84" s="648">
        <v>0</v>
      </c>
      <c r="BA84" s="648">
        <v>0</v>
      </c>
      <c r="BB84" s="648">
        <v>15.076923076923077</v>
      </c>
      <c r="BC84" s="648">
        <v>16.153846153846153</v>
      </c>
      <c r="BD84" s="648">
        <v>0</v>
      </c>
      <c r="BE84" s="648">
        <v>0</v>
      </c>
      <c r="BF84" s="648">
        <v>0</v>
      </c>
      <c r="BG84" s="648">
        <v>0</v>
      </c>
      <c r="BH84" s="648">
        <v>0</v>
      </c>
      <c r="BI84" s="648">
        <v>0</v>
      </c>
      <c r="BJ84" s="648">
        <v>2.2999999999999949</v>
      </c>
      <c r="BK84" s="648">
        <v>0</v>
      </c>
      <c r="BL84" s="648">
        <v>1.6251282173913</v>
      </c>
      <c r="BM84" s="648">
        <v>0</v>
      </c>
      <c r="BN84" s="648">
        <v>0</v>
      </c>
      <c r="BO84" s="648">
        <v>1</v>
      </c>
      <c r="BP84" s="648">
        <v>0</v>
      </c>
      <c r="BQ84" s="648"/>
      <c r="BR84" s="648"/>
      <c r="BS84" s="648"/>
    </row>
    <row r="85" spans="1:71" ht="15" x14ac:dyDescent="0.25">
      <c r="A85" s="645">
        <f>VLOOKUP(C85,'[11]DfE No.'!C:E,3,FALSE)</f>
        <v>11</v>
      </c>
      <c r="B85" s="645">
        <v>124721</v>
      </c>
      <c r="C85" s="645">
        <v>9353076</v>
      </c>
      <c r="D85" s="646" t="s">
        <v>1219</v>
      </c>
      <c r="E85" s="629" t="s">
        <v>40</v>
      </c>
      <c r="F85" s="647">
        <v>0</v>
      </c>
      <c r="G85" s="648">
        <v>1</v>
      </c>
      <c r="H85" s="648">
        <v>0</v>
      </c>
      <c r="I85" s="648">
        <v>0</v>
      </c>
      <c r="J85" s="648">
        <v>7</v>
      </c>
      <c r="K85" s="648">
        <v>0</v>
      </c>
      <c r="L85" s="648">
        <v>0</v>
      </c>
      <c r="M85" s="648">
        <v>0</v>
      </c>
      <c r="N85" s="648">
        <v>97</v>
      </c>
      <c r="O85" s="648">
        <v>97</v>
      </c>
      <c r="P85" s="648">
        <v>16</v>
      </c>
      <c r="Q85" s="648">
        <v>81</v>
      </c>
      <c r="R85" s="648">
        <v>0</v>
      </c>
      <c r="S85" s="648">
        <v>0</v>
      </c>
      <c r="T85" s="648">
        <v>0</v>
      </c>
      <c r="U85" s="648">
        <v>0</v>
      </c>
      <c r="V85" s="648">
        <v>0</v>
      </c>
      <c r="W85" s="648">
        <v>0</v>
      </c>
      <c r="X85" s="648">
        <v>0</v>
      </c>
      <c r="Y85" s="648">
        <v>0</v>
      </c>
      <c r="Z85" s="648">
        <v>0</v>
      </c>
      <c r="AA85" s="648">
        <v>97</v>
      </c>
      <c r="AB85" s="648">
        <v>13.857142857142858</v>
      </c>
      <c r="AC85" s="648">
        <v>15.999999999999959</v>
      </c>
      <c r="AD85" s="648">
        <v>20.37</v>
      </c>
      <c r="AE85" s="648">
        <v>0</v>
      </c>
      <c r="AF85" s="648">
        <v>0</v>
      </c>
      <c r="AG85" s="648">
        <v>95</v>
      </c>
      <c r="AH85" s="648">
        <v>1.9999999999999973</v>
      </c>
      <c r="AI85" s="648">
        <v>0</v>
      </c>
      <c r="AJ85" s="648">
        <v>0</v>
      </c>
      <c r="AK85" s="648">
        <v>0</v>
      </c>
      <c r="AL85" s="648">
        <v>0</v>
      </c>
      <c r="AM85" s="648">
        <v>0</v>
      </c>
      <c r="AN85" s="648">
        <v>0</v>
      </c>
      <c r="AO85" s="648">
        <v>0</v>
      </c>
      <c r="AP85" s="648">
        <v>0</v>
      </c>
      <c r="AQ85" s="648">
        <v>0</v>
      </c>
      <c r="AR85" s="648">
        <v>0</v>
      </c>
      <c r="AS85" s="648">
        <v>0</v>
      </c>
      <c r="AT85" s="648">
        <v>0</v>
      </c>
      <c r="AU85" s="648">
        <v>0</v>
      </c>
      <c r="AV85" s="648">
        <v>0</v>
      </c>
      <c r="AW85" s="648">
        <v>0</v>
      </c>
      <c r="AX85" s="648">
        <v>0</v>
      </c>
      <c r="AY85" s="648">
        <v>0</v>
      </c>
      <c r="AZ85" s="648">
        <v>0</v>
      </c>
      <c r="BA85" s="648">
        <v>0</v>
      </c>
      <c r="BB85" s="648">
        <v>29.362500000000001</v>
      </c>
      <c r="BC85" s="648">
        <v>35.162500000000001</v>
      </c>
      <c r="BD85" s="648">
        <v>0</v>
      </c>
      <c r="BE85" s="648">
        <v>0</v>
      </c>
      <c r="BF85" s="648">
        <v>0</v>
      </c>
      <c r="BG85" s="648">
        <v>0</v>
      </c>
      <c r="BH85" s="648">
        <v>0</v>
      </c>
      <c r="BI85" s="648">
        <v>0</v>
      </c>
      <c r="BJ85" s="648">
        <v>4.1800000000000344</v>
      </c>
      <c r="BK85" s="648">
        <v>0</v>
      </c>
      <c r="BL85" s="648">
        <v>1.6853181206896599</v>
      </c>
      <c r="BM85" s="648">
        <v>0</v>
      </c>
      <c r="BN85" s="648">
        <v>0</v>
      </c>
      <c r="BO85" s="648">
        <v>1</v>
      </c>
      <c r="BP85" s="648">
        <v>0</v>
      </c>
      <c r="BQ85" s="648"/>
      <c r="BR85" s="648"/>
      <c r="BS85" s="648"/>
    </row>
    <row r="86" spans="1:71" ht="15" x14ac:dyDescent="0.25">
      <c r="A86" s="645">
        <f>VLOOKUP(C86,'[11]DfE No.'!C:E,3,FALSE)</f>
        <v>206</v>
      </c>
      <c r="B86" s="645">
        <v>124723</v>
      </c>
      <c r="C86" s="645">
        <v>9353078</v>
      </c>
      <c r="D86" s="646" t="s">
        <v>1220</v>
      </c>
      <c r="E86" s="629" t="s">
        <v>40</v>
      </c>
      <c r="F86" s="647">
        <v>0</v>
      </c>
      <c r="G86" s="648">
        <v>1</v>
      </c>
      <c r="H86" s="648">
        <v>0</v>
      </c>
      <c r="I86" s="648">
        <v>0</v>
      </c>
      <c r="J86" s="648">
        <v>7</v>
      </c>
      <c r="K86" s="648">
        <v>0</v>
      </c>
      <c r="L86" s="648">
        <v>0</v>
      </c>
      <c r="M86" s="648">
        <v>0</v>
      </c>
      <c r="N86" s="648">
        <v>205</v>
      </c>
      <c r="O86" s="648">
        <v>205</v>
      </c>
      <c r="P86" s="648">
        <v>30</v>
      </c>
      <c r="Q86" s="648">
        <v>175</v>
      </c>
      <c r="R86" s="648">
        <v>0</v>
      </c>
      <c r="S86" s="648">
        <v>0</v>
      </c>
      <c r="T86" s="648">
        <v>0</v>
      </c>
      <c r="U86" s="648">
        <v>0</v>
      </c>
      <c r="V86" s="648">
        <v>0</v>
      </c>
      <c r="W86" s="648">
        <v>0</v>
      </c>
      <c r="X86" s="648">
        <v>0</v>
      </c>
      <c r="Y86" s="648">
        <v>0</v>
      </c>
      <c r="Z86" s="648">
        <v>0</v>
      </c>
      <c r="AA86" s="648">
        <v>205</v>
      </c>
      <c r="AB86" s="648">
        <v>29.285714285714285</v>
      </c>
      <c r="AC86" s="648">
        <v>37.000000000000043</v>
      </c>
      <c r="AD86" s="648">
        <v>38.810679611650485</v>
      </c>
      <c r="AE86" s="648">
        <v>0</v>
      </c>
      <c r="AF86" s="648">
        <v>0</v>
      </c>
      <c r="AG86" s="648">
        <v>150.00000000000006</v>
      </c>
      <c r="AH86" s="648">
        <v>18</v>
      </c>
      <c r="AI86" s="648">
        <v>0</v>
      </c>
      <c r="AJ86" s="648">
        <v>23.000000000000099</v>
      </c>
      <c r="AK86" s="648">
        <v>14.000000000000007</v>
      </c>
      <c r="AL86" s="648">
        <v>0</v>
      </c>
      <c r="AM86" s="648">
        <v>0</v>
      </c>
      <c r="AN86" s="648">
        <v>0</v>
      </c>
      <c r="AO86" s="648">
        <v>0</v>
      </c>
      <c r="AP86" s="648">
        <v>0</v>
      </c>
      <c r="AQ86" s="648">
        <v>0</v>
      </c>
      <c r="AR86" s="648">
        <v>0</v>
      </c>
      <c r="AS86" s="648">
        <v>0</v>
      </c>
      <c r="AT86" s="648">
        <v>0</v>
      </c>
      <c r="AU86" s="648">
        <v>0</v>
      </c>
      <c r="AV86" s="648">
        <v>0</v>
      </c>
      <c r="AW86" s="648">
        <v>1.1781609195402301</v>
      </c>
      <c r="AX86" s="648">
        <v>0</v>
      </c>
      <c r="AY86" s="648">
        <v>0</v>
      </c>
      <c r="AZ86" s="648">
        <v>0</v>
      </c>
      <c r="BA86" s="648">
        <v>1.9902912621359221</v>
      </c>
      <c r="BB86" s="648">
        <v>51.889534883720977</v>
      </c>
      <c r="BC86" s="648">
        <v>60.784883720930281</v>
      </c>
      <c r="BD86" s="648">
        <v>0</v>
      </c>
      <c r="BE86" s="648">
        <v>0</v>
      </c>
      <c r="BF86" s="648">
        <v>0</v>
      </c>
      <c r="BG86" s="648">
        <v>0</v>
      </c>
      <c r="BH86" s="648">
        <v>0</v>
      </c>
      <c r="BI86" s="648">
        <v>0</v>
      </c>
      <c r="BJ86" s="648">
        <v>0</v>
      </c>
      <c r="BK86" s="648">
        <v>0</v>
      </c>
      <c r="BL86" s="648">
        <v>0.94706555655737701</v>
      </c>
      <c r="BM86" s="648">
        <v>0</v>
      </c>
      <c r="BN86" s="648">
        <v>0</v>
      </c>
      <c r="BO86" s="648">
        <v>1</v>
      </c>
      <c r="BP86" s="648">
        <v>0</v>
      </c>
      <c r="BQ86" s="648"/>
      <c r="BR86" s="648"/>
      <c r="BS86" s="648"/>
    </row>
    <row r="87" spans="1:71" ht="15" x14ac:dyDescent="0.25">
      <c r="A87" s="645">
        <f>VLOOKUP(C87,'[11]DfE No.'!C:E,3,FALSE)</f>
        <v>22</v>
      </c>
      <c r="B87" s="645">
        <v>124727</v>
      </c>
      <c r="C87" s="645">
        <v>9353083</v>
      </c>
      <c r="D87" s="646" t="s">
        <v>1222</v>
      </c>
      <c r="E87" s="629" t="s">
        <v>40</v>
      </c>
      <c r="F87" s="647">
        <v>0</v>
      </c>
      <c r="G87" s="648">
        <v>1</v>
      </c>
      <c r="H87" s="648">
        <v>0</v>
      </c>
      <c r="I87" s="648">
        <v>0</v>
      </c>
      <c r="J87" s="648">
        <v>7</v>
      </c>
      <c r="K87" s="648">
        <v>0</v>
      </c>
      <c r="L87" s="648">
        <v>0</v>
      </c>
      <c r="M87" s="648">
        <v>0</v>
      </c>
      <c r="N87" s="648">
        <v>111</v>
      </c>
      <c r="O87" s="648">
        <v>111</v>
      </c>
      <c r="P87" s="648">
        <v>13</v>
      </c>
      <c r="Q87" s="648">
        <v>98</v>
      </c>
      <c r="R87" s="648">
        <v>0</v>
      </c>
      <c r="S87" s="648">
        <v>0</v>
      </c>
      <c r="T87" s="648">
        <v>0</v>
      </c>
      <c r="U87" s="648">
        <v>0</v>
      </c>
      <c r="V87" s="648">
        <v>0</v>
      </c>
      <c r="W87" s="648">
        <v>0</v>
      </c>
      <c r="X87" s="648">
        <v>0</v>
      </c>
      <c r="Y87" s="648">
        <v>0</v>
      </c>
      <c r="Z87" s="648">
        <v>0</v>
      </c>
      <c r="AA87" s="648">
        <v>111</v>
      </c>
      <c r="AB87" s="648">
        <v>15.857142857142858</v>
      </c>
      <c r="AC87" s="648">
        <v>18.999999999999982</v>
      </c>
      <c r="AD87" s="648">
        <v>26.522123893805311</v>
      </c>
      <c r="AE87" s="648">
        <v>0</v>
      </c>
      <c r="AF87" s="648">
        <v>0</v>
      </c>
      <c r="AG87" s="648">
        <v>89.416666666666714</v>
      </c>
      <c r="AH87" s="648">
        <v>5.1388888888888893</v>
      </c>
      <c r="AI87" s="648">
        <v>6.1666666666666714</v>
      </c>
      <c r="AJ87" s="648">
        <v>0</v>
      </c>
      <c r="AK87" s="648">
        <v>2.0555555555555536</v>
      </c>
      <c r="AL87" s="648">
        <v>6.1666666666666714</v>
      </c>
      <c r="AM87" s="648">
        <v>2.0555555555555536</v>
      </c>
      <c r="AN87" s="648">
        <v>0</v>
      </c>
      <c r="AO87" s="648">
        <v>0</v>
      </c>
      <c r="AP87" s="648">
        <v>0</v>
      </c>
      <c r="AQ87" s="648">
        <v>0</v>
      </c>
      <c r="AR87" s="648">
        <v>0</v>
      </c>
      <c r="AS87" s="648">
        <v>0</v>
      </c>
      <c r="AT87" s="648">
        <v>0</v>
      </c>
      <c r="AU87" s="648">
        <v>1.1326530612244941</v>
      </c>
      <c r="AV87" s="648">
        <v>2.265306122448977</v>
      </c>
      <c r="AW87" s="648">
        <v>2.265306122448977</v>
      </c>
      <c r="AX87" s="648">
        <v>0</v>
      </c>
      <c r="AY87" s="648">
        <v>0</v>
      </c>
      <c r="AZ87" s="648">
        <v>0</v>
      </c>
      <c r="BA87" s="648">
        <v>0</v>
      </c>
      <c r="BB87" s="648">
        <v>21.663157894736806</v>
      </c>
      <c r="BC87" s="648">
        <v>24.536842105263116</v>
      </c>
      <c r="BD87" s="648">
        <v>0</v>
      </c>
      <c r="BE87" s="648">
        <v>0</v>
      </c>
      <c r="BF87" s="648">
        <v>0</v>
      </c>
      <c r="BG87" s="648">
        <v>0</v>
      </c>
      <c r="BH87" s="648">
        <v>0</v>
      </c>
      <c r="BI87" s="648">
        <v>0</v>
      </c>
      <c r="BJ87" s="648">
        <v>0</v>
      </c>
      <c r="BK87" s="648">
        <v>0</v>
      </c>
      <c r="BL87" s="648">
        <v>0.99787790833333301</v>
      </c>
      <c r="BM87" s="648">
        <v>0</v>
      </c>
      <c r="BN87" s="648">
        <v>0</v>
      </c>
      <c r="BO87" s="648">
        <v>1</v>
      </c>
      <c r="BP87" s="648">
        <v>0</v>
      </c>
      <c r="BQ87" s="648"/>
      <c r="BR87" s="648"/>
      <c r="BS87" s="648"/>
    </row>
    <row r="88" spans="1:71" ht="15" x14ac:dyDescent="0.25">
      <c r="A88" s="645">
        <f>VLOOKUP(C88,'[11]DfE No.'!C:E,3,FALSE)</f>
        <v>223</v>
      </c>
      <c r="B88" s="645">
        <v>124729</v>
      </c>
      <c r="C88" s="645">
        <v>9353085</v>
      </c>
      <c r="D88" s="646" t="s">
        <v>1224</v>
      </c>
      <c r="E88" s="629" t="s">
        <v>40</v>
      </c>
      <c r="F88" s="647">
        <v>0</v>
      </c>
      <c r="G88" s="648">
        <v>1</v>
      </c>
      <c r="H88" s="648">
        <v>0</v>
      </c>
      <c r="I88" s="648">
        <v>0</v>
      </c>
      <c r="J88" s="648">
        <v>7</v>
      </c>
      <c r="K88" s="648">
        <v>0</v>
      </c>
      <c r="L88" s="648">
        <v>0</v>
      </c>
      <c r="M88" s="648">
        <v>0</v>
      </c>
      <c r="N88" s="648">
        <v>202</v>
      </c>
      <c r="O88" s="648">
        <v>202</v>
      </c>
      <c r="P88" s="648">
        <v>29</v>
      </c>
      <c r="Q88" s="648">
        <v>173</v>
      </c>
      <c r="R88" s="648">
        <v>0</v>
      </c>
      <c r="S88" s="648">
        <v>0</v>
      </c>
      <c r="T88" s="648">
        <v>0</v>
      </c>
      <c r="U88" s="648">
        <v>0</v>
      </c>
      <c r="V88" s="648">
        <v>0</v>
      </c>
      <c r="W88" s="648">
        <v>0</v>
      </c>
      <c r="X88" s="648">
        <v>0</v>
      </c>
      <c r="Y88" s="648">
        <v>0</v>
      </c>
      <c r="Z88" s="648">
        <v>0</v>
      </c>
      <c r="AA88" s="648">
        <v>202</v>
      </c>
      <c r="AB88" s="648">
        <v>28.857142857142858</v>
      </c>
      <c r="AC88" s="648">
        <v>7.9999999999999991</v>
      </c>
      <c r="AD88" s="648">
        <v>18.363636363636363</v>
      </c>
      <c r="AE88" s="648">
        <v>0</v>
      </c>
      <c r="AF88" s="648">
        <v>0</v>
      </c>
      <c r="AG88" s="648">
        <v>189.94029850746276</v>
      </c>
      <c r="AH88" s="648">
        <v>5.0248756218905548</v>
      </c>
      <c r="AI88" s="648">
        <v>0</v>
      </c>
      <c r="AJ88" s="648">
        <v>5.0248756218905548</v>
      </c>
      <c r="AK88" s="648">
        <v>2.00995024875622</v>
      </c>
      <c r="AL88" s="648">
        <v>0</v>
      </c>
      <c r="AM88" s="648">
        <v>0</v>
      </c>
      <c r="AN88" s="648">
        <v>0</v>
      </c>
      <c r="AO88" s="648">
        <v>0</v>
      </c>
      <c r="AP88" s="648">
        <v>0</v>
      </c>
      <c r="AQ88" s="648">
        <v>0</v>
      </c>
      <c r="AR88" s="648">
        <v>0</v>
      </c>
      <c r="AS88" s="648">
        <v>0</v>
      </c>
      <c r="AT88" s="648">
        <v>0</v>
      </c>
      <c r="AU88" s="648">
        <v>1.1676300578034684</v>
      </c>
      <c r="AV88" s="648">
        <v>1.1676300578034684</v>
      </c>
      <c r="AW88" s="648">
        <v>2.3352601156069368</v>
      </c>
      <c r="AX88" s="648">
        <v>0</v>
      </c>
      <c r="AY88" s="648">
        <v>0</v>
      </c>
      <c r="AZ88" s="648">
        <v>0</v>
      </c>
      <c r="BA88" s="648">
        <v>0</v>
      </c>
      <c r="BB88" s="648">
        <v>35.617647058823444</v>
      </c>
      <c r="BC88" s="648">
        <v>41.588235294117553</v>
      </c>
      <c r="BD88" s="648">
        <v>0</v>
      </c>
      <c r="BE88" s="648">
        <v>0</v>
      </c>
      <c r="BF88" s="648">
        <v>0</v>
      </c>
      <c r="BG88" s="648">
        <v>0</v>
      </c>
      <c r="BH88" s="648">
        <v>0</v>
      </c>
      <c r="BI88" s="648">
        <v>0</v>
      </c>
      <c r="BJ88" s="648">
        <v>0</v>
      </c>
      <c r="BK88" s="648">
        <v>0</v>
      </c>
      <c r="BL88" s="648">
        <v>1.81761405973154</v>
      </c>
      <c r="BM88" s="648">
        <v>0</v>
      </c>
      <c r="BN88" s="648">
        <v>0</v>
      </c>
      <c r="BO88" s="648">
        <v>1</v>
      </c>
      <c r="BP88" s="648">
        <v>0</v>
      </c>
      <c r="BQ88" s="648"/>
      <c r="BR88" s="648"/>
      <c r="BS88" s="648"/>
    </row>
    <row r="89" spans="1:71" ht="15" x14ac:dyDescent="0.25">
      <c r="A89" s="645">
        <f>VLOOKUP(C89,'[11]DfE No.'!C:E,3,FALSE)</f>
        <v>444</v>
      </c>
      <c r="B89" s="645">
        <v>124732</v>
      </c>
      <c r="C89" s="645">
        <v>9353090</v>
      </c>
      <c r="D89" s="646" t="s">
        <v>1226</v>
      </c>
      <c r="E89" s="629" t="s">
        <v>40</v>
      </c>
      <c r="F89" s="647">
        <v>0</v>
      </c>
      <c r="G89" s="648">
        <v>1</v>
      </c>
      <c r="H89" s="648">
        <v>0</v>
      </c>
      <c r="I89" s="648">
        <v>0</v>
      </c>
      <c r="J89" s="648">
        <v>7</v>
      </c>
      <c r="K89" s="648">
        <v>0</v>
      </c>
      <c r="L89" s="648">
        <v>0</v>
      </c>
      <c r="M89" s="648">
        <v>0</v>
      </c>
      <c r="N89" s="648">
        <v>134</v>
      </c>
      <c r="O89" s="648">
        <v>134</v>
      </c>
      <c r="P89" s="648">
        <v>20</v>
      </c>
      <c r="Q89" s="648">
        <v>114</v>
      </c>
      <c r="R89" s="648">
        <v>0</v>
      </c>
      <c r="S89" s="648">
        <v>0</v>
      </c>
      <c r="T89" s="648">
        <v>0</v>
      </c>
      <c r="U89" s="648">
        <v>0</v>
      </c>
      <c r="V89" s="648">
        <v>0</v>
      </c>
      <c r="W89" s="648">
        <v>0</v>
      </c>
      <c r="X89" s="648">
        <v>0</v>
      </c>
      <c r="Y89" s="648">
        <v>0</v>
      </c>
      <c r="Z89" s="648">
        <v>0</v>
      </c>
      <c r="AA89" s="648">
        <v>134</v>
      </c>
      <c r="AB89" s="648">
        <v>19.142857142857142</v>
      </c>
      <c r="AC89" s="648">
        <v>8.9999999999999982</v>
      </c>
      <c r="AD89" s="648">
        <v>14.320610687022901</v>
      </c>
      <c r="AE89" s="648">
        <v>0</v>
      </c>
      <c r="AF89" s="648">
        <v>0</v>
      </c>
      <c r="AG89" s="648">
        <v>123.99999999999997</v>
      </c>
      <c r="AH89" s="648">
        <v>6.0000000000000036</v>
      </c>
      <c r="AI89" s="648">
        <v>1</v>
      </c>
      <c r="AJ89" s="648">
        <v>2.9999999999999951</v>
      </c>
      <c r="AK89" s="648">
        <v>0</v>
      </c>
      <c r="AL89" s="648">
        <v>0</v>
      </c>
      <c r="AM89" s="648">
        <v>0</v>
      </c>
      <c r="AN89" s="648">
        <v>0</v>
      </c>
      <c r="AO89" s="648">
        <v>0</v>
      </c>
      <c r="AP89" s="648">
        <v>0</v>
      </c>
      <c r="AQ89" s="648">
        <v>0</v>
      </c>
      <c r="AR89" s="648">
        <v>0</v>
      </c>
      <c r="AS89" s="648">
        <v>0</v>
      </c>
      <c r="AT89" s="648">
        <v>0</v>
      </c>
      <c r="AU89" s="648">
        <v>0</v>
      </c>
      <c r="AV89" s="648">
        <v>0</v>
      </c>
      <c r="AW89" s="648">
        <v>0</v>
      </c>
      <c r="AX89" s="648">
        <v>0</v>
      </c>
      <c r="AY89" s="648">
        <v>0</v>
      </c>
      <c r="AZ89" s="648">
        <v>0</v>
      </c>
      <c r="BA89" s="648">
        <v>1.0229007633587786</v>
      </c>
      <c r="BB89" s="648">
        <v>28.247787610619465</v>
      </c>
      <c r="BC89" s="648">
        <v>33.203539823008846</v>
      </c>
      <c r="BD89" s="648">
        <v>0</v>
      </c>
      <c r="BE89" s="648">
        <v>0</v>
      </c>
      <c r="BF89" s="648">
        <v>0</v>
      </c>
      <c r="BG89" s="648">
        <v>0</v>
      </c>
      <c r="BH89" s="648">
        <v>0</v>
      </c>
      <c r="BI89" s="648">
        <v>0</v>
      </c>
      <c r="BJ89" s="648">
        <v>0.95999999999999841</v>
      </c>
      <c r="BK89" s="648">
        <v>0</v>
      </c>
      <c r="BL89" s="648">
        <v>1.94103743307087</v>
      </c>
      <c r="BM89" s="648">
        <v>0</v>
      </c>
      <c r="BN89" s="648">
        <v>0</v>
      </c>
      <c r="BO89" s="648">
        <v>1</v>
      </c>
      <c r="BP89" s="648">
        <v>0</v>
      </c>
      <c r="BQ89" s="648"/>
      <c r="BR89" s="648"/>
      <c r="BS89" s="648"/>
    </row>
    <row r="90" spans="1:71" ht="15" x14ac:dyDescent="0.25">
      <c r="A90" s="645">
        <f>VLOOKUP(C90,'[11]DfE No.'!C:E,3,FALSE)</f>
        <v>50</v>
      </c>
      <c r="B90" s="645">
        <v>124735</v>
      </c>
      <c r="C90" s="645">
        <v>9353093</v>
      </c>
      <c r="D90" s="646" t="s">
        <v>1229</v>
      </c>
      <c r="E90" s="629" t="s">
        <v>40</v>
      </c>
      <c r="F90" s="647">
        <v>0</v>
      </c>
      <c r="G90" s="648">
        <v>1</v>
      </c>
      <c r="H90" s="648">
        <v>0</v>
      </c>
      <c r="I90" s="648">
        <v>0</v>
      </c>
      <c r="J90" s="648">
        <v>7</v>
      </c>
      <c r="K90" s="648">
        <v>0</v>
      </c>
      <c r="L90" s="648">
        <v>0</v>
      </c>
      <c r="M90" s="648">
        <v>0</v>
      </c>
      <c r="N90" s="648">
        <v>165</v>
      </c>
      <c r="O90" s="648">
        <v>165</v>
      </c>
      <c r="P90" s="648">
        <v>22</v>
      </c>
      <c r="Q90" s="648">
        <v>143</v>
      </c>
      <c r="R90" s="648">
        <v>0</v>
      </c>
      <c r="S90" s="648">
        <v>0</v>
      </c>
      <c r="T90" s="648">
        <v>0</v>
      </c>
      <c r="U90" s="648">
        <v>0</v>
      </c>
      <c r="V90" s="648">
        <v>0</v>
      </c>
      <c r="W90" s="648">
        <v>0</v>
      </c>
      <c r="X90" s="648">
        <v>0</v>
      </c>
      <c r="Y90" s="648">
        <v>0</v>
      </c>
      <c r="Z90" s="648">
        <v>0</v>
      </c>
      <c r="AA90" s="648">
        <v>165</v>
      </c>
      <c r="AB90" s="648">
        <v>23.571428571428573</v>
      </c>
      <c r="AC90" s="648">
        <v>29.000000000000039</v>
      </c>
      <c r="AD90" s="648">
        <v>33.404907975460119</v>
      </c>
      <c r="AE90" s="648">
        <v>0</v>
      </c>
      <c r="AF90" s="648">
        <v>0</v>
      </c>
      <c r="AG90" s="648">
        <v>155.83333333333326</v>
      </c>
      <c r="AH90" s="648">
        <v>9.166666666666675</v>
      </c>
      <c r="AI90" s="648">
        <v>0</v>
      </c>
      <c r="AJ90" s="648">
        <v>0</v>
      </c>
      <c r="AK90" s="648">
        <v>0</v>
      </c>
      <c r="AL90" s="648">
        <v>0</v>
      </c>
      <c r="AM90" s="648">
        <v>0</v>
      </c>
      <c r="AN90" s="648">
        <v>0</v>
      </c>
      <c r="AO90" s="648">
        <v>0</v>
      </c>
      <c r="AP90" s="648">
        <v>0</v>
      </c>
      <c r="AQ90" s="648">
        <v>0</v>
      </c>
      <c r="AR90" s="648">
        <v>0</v>
      </c>
      <c r="AS90" s="648">
        <v>0</v>
      </c>
      <c r="AT90" s="648">
        <v>0</v>
      </c>
      <c r="AU90" s="648">
        <v>0</v>
      </c>
      <c r="AV90" s="648">
        <v>0</v>
      </c>
      <c r="AW90" s="648">
        <v>0</v>
      </c>
      <c r="AX90" s="648">
        <v>0</v>
      </c>
      <c r="AY90" s="648">
        <v>0</v>
      </c>
      <c r="AZ90" s="648">
        <v>0</v>
      </c>
      <c r="BA90" s="648">
        <v>0</v>
      </c>
      <c r="BB90" s="648">
        <v>44.000000000000043</v>
      </c>
      <c r="BC90" s="648">
        <v>50.769230769230816</v>
      </c>
      <c r="BD90" s="648">
        <v>0</v>
      </c>
      <c r="BE90" s="648">
        <v>0</v>
      </c>
      <c r="BF90" s="648">
        <v>0</v>
      </c>
      <c r="BG90" s="648">
        <v>0</v>
      </c>
      <c r="BH90" s="648">
        <v>0</v>
      </c>
      <c r="BI90" s="648">
        <v>0</v>
      </c>
      <c r="BJ90" s="648">
        <v>0</v>
      </c>
      <c r="BK90" s="648">
        <v>0</v>
      </c>
      <c r="BL90" s="648">
        <v>0.91333753823529396</v>
      </c>
      <c r="BM90" s="648">
        <v>0</v>
      </c>
      <c r="BN90" s="648">
        <v>0</v>
      </c>
      <c r="BO90" s="648">
        <v>1</v>
      </c>
      <c r="BP90" s="648">
        <v>0</v>
      </c>
      <c r="BQ90" s="648"/>
      <c r="BR90" s="648"/>
      <c r="BS90" s="648"/>
    </row>
    <row r="91" spans="1:71" ht="15" x14ac:dyDescent="0.25">
      <c r="A91" s="645">
        <f>VLOOKUP(C91,'[11]DfE No.'!C:E,3,FALSE)</f>
        <v>331</v>
      </c>
      <c r="B91" s="645">
        <v>124744</v>
      </c>
      <c r="C91" s="645">
        <v>9353104</v>
      </c>
      <c r="D91" s="646" t="s">
        <v>1232</v>
      </c>
      <c r="E91" s="629" t="s">
        <v>40</v>
      </c>
      <c r="F91" s="647">
        <v>0</v>
      </c>
      <c r="G91" s="648">
        <v>1</v>
      </c>
      <c r="H91" s="648">
        <v>0</v>
      </c>
      <c r="I91" s="648">
        <v>0</v>
      </c>
      <c r="J91" s="648">
        <v>7</v>
      </c>
      <c r="K91" s="648">
        <v>0</v>
      </c>
      <c r="L91" s="648">
        <v>0</v>
      </c>
      <c r="M91" s="648">
        <v>0</v>
      </c>
      <c r="N91" s="648">
        <v>93</v>
      </c>
      <c r="O91" s="648">
        <v>93</v>
      </c>
      <c r="P91" s="648">
        <v>14</v>
      </c>
      <c r="Q91" s="648">
        <v>79</v>
      </c>
      <c r="R91" s="648">
        <v>0</v>
      </c>
      <c r="S91" s="648">
        <v>0</v>
      </c>
      <c r="T91" s="648">
        <v>0</v>
      </c>
      <c r="U91" s="648">
        <v>0</v>
      </c>
      <c r="V91" s="648">
        <v>0</v>
      </c>
      <c r="W91" s="648">
        <v>0</v>
      </c>
      <c r="X91" s="648">
        <v>0</v>
      </c>
      <c r="Y91" s="648">
        <v>0</v>
      </c>
      <c r="Z91" s="648">
        <v>0</v>
      </c>
      <c r="AA91" s="648">
        <v>93</v>
      </c>
      <c r="AB91" s="648">
        <v>13.285714285714286</v>
      </c>
      <c r="AC91" s="648">
        <v>10.999999999999989</v>
      </c>
      <c r="AD91" s="648">
        <v>11.204819277108435</v>
      </c>
      <c r="AE91" s="648">
        <v>0</v>
      </c>
      <c r="AF91" s="648">
        <v>0</v>
      </c>
      <c r="AG91" s="648">
        <v>68.000000000000028</v>
      </c>
      <c r="AH91" s="648">
        <v>1.999999999999998</v>
      </c>
      <c r="AI91" s="648">
        <v>3.999999999999996</v>
      </c>
      <c r="AJ91" s="648">
        <v>13.999999999999986</v>
      </c>
      <c r="AK91" s="648">
        <v>5.0000000000000044</v>
      </c>
      <c r="AL91" s="648">
        <v>0</v>
      </c>
      <c r="AM91" s="648">
        <v>0</v>
      </c>
      <c r="AN91" s="648">
        <v>0</v>
      </c>
      <c r="AO91" s="648">
        <v>0</v>
      </c>
      <c r="AP91" s="648">
        <v>0</v>
      </c>
      <c r="AQ91" s="648">
        <v>0</v>
      </c>
      <c r="AR91" s="648">
        <v>0</v>
      </c>
      <c r="AS91" s="648">
        <v>0</v>
      </c>
      <c r="AT91" s="648">
        <v>0</v>
      </c>
      <c r="AU91" s="648">
        <v>1.1772151898734209</v>
      </c>
      <c r="AV91" s="648">
        <v>1.1772151898734209</v>
      </c>
      <c r="AW91" s="648">
        <v>1.1772151898734209</v>
      </c>
      <c r="AX91" s="648">
        <v>0</v>
      </c>
      <c r="AY91" s="648">
        <v>0</v>
      </c>
      <c r="AZ91" s="648">
        <v>0</v>
      </c>
      <c r="BA91" s="648">
        <v>0</v>
      </c>
      <c r="BB91" s="648">
        <v>18.999999999999996</v>
      </c>
      <c r="BC91" s="648">
        <v>22.367088607594933</v>
      </c>
      <c r="BD91" s="648">
        <v>0</v>
      </c>
      <c r="BE91" s="648">
        <v>0</v>
      </c>
      <c r="BF91" s="648">
        <v>0</v>
      </c>
      <c r="BG91" s="648">
        <v>0</v>
      </c>
      <c r="BH91" s="648">
        <v>0</v>
      </c>
      <c r="BI91" s="648">
        <v>0</v>
      </c>
      <c r="BJ91" s="648">
        <v>0</v>
      </c>
      <c r="BK91" s="648">
        <v>0</v>
      </c>
      <c r="BL91" s="648">
        <v>1.1885948928571399</v>
      </c>
      <c r="BM91" s="648">
        <v>0</v>
      </c>
      <c r="BN91" s="648">
        <v>0</v>
      </c>
      <c r="BO91" s="648">
        <v>1</v>
      </c>
      <c r="BP91" s="648">
        <v>0</v>
      </c>
      <c r="BQ91" s="648"/>
      <c r="BR91" s="648"/>
      <c r="BS91" s="648"/>
    </row>
    <row r="92" spans="1:71" ht="15" x14ac:dyDescent="0.25">
      <c r="A92" s="645">
        <f>VLOOKUP(C92,'[11]DfE No.'!C:E,3,FALSE)</f>
        <v>106</v>
      </c>
      <c r="B92" s="645">
        <v>124745</v>
      </c>
      <c r="C92" s="645">
        <v>9353105</v>
      </c>
      <c r="D92" s="646" t="s">
        <v>1233</v>
      </c>
      <c r="E92" s="629" t="s">
        <v>40</v>
      </c>
      <c r="F92" s="647">
        <v>0</v>
      </c>
      <c r="G92" s="648">
        <v>1</v>
      </c>
      <c r="H92" s="648">
        <v>0</v>
      </c>
      <c r="I92" s="648">
        <v>0</v>
      </c>
      <c r="J92" s="648">
        <v>7</v>
      </c>
      <c r="K92" s="648">
        <v>0</v>
      </c>
      <c r="L92" s="648">
        <v>0</v>
      </c>
      <c r="M92" s="648">
        <v>0</v>
      </c>
      <c r="N92" s="648">
        <v>65</v>
      </c>
      <c r="O92" s="648">
        <v>65</v>
      </c>
      <c r="P92" s="648">
        <v>7</v>
      </c>
      <c r="Q92" s="648">
        <v>58</v>
      </c>
      <c r="R92" s="648">
        <v>0</v>
      </c>
      <c r="S92" s="648">
        <v>0</v>
      </c>
      <c r="T92" s="648">
        <v>0</v>
      </c>
      <c r="U92" s="648">
        <v>0</v>
      </c>
      <c r="V92" s="648">
        <v>0</v>
      </c>
      <c r="W92" s="648">
        <v>0</v>
      </c>
      <c r="X92" s="648">
        <v>0</v>
      </c>
      <c r="Y92" s="648">
        <v>0</v>
      </c>
      <c r="Z92" s="648">
        <v>0</v>
      </c>
      <c r="AA92" s="648">
        <v>65</v>
      </c>
      <c r="AB92" s="648">
        <v>9.2857142857142865</v>
      </c>
      <c r="AC92" s="648">
        <v>4.9999999999999982</v>
      </c>
      <c r="AD92" s="648">
        <v>5.1315789473684204</v>
      </c>
      <c r="AE92" s="648">
        <v>0</v>
      </c>
      <c r="AF92" s="648">
        <v>0</v>
      </c>
      <c r="AG92" s="648">
        <v>65</v>
      </c>
      <c r="AH92" s="648">
        <v>0</v>
      </c>
      <c r="AI92" s="648">
        <v>0</v>
      </c>
      <c r="AJ92" s="648">
        <v>0</v>
      </c>
      <c r="AK92" s="648">
        <v>0</v>
      </c>
      <c r="AL92" s="648">
        <v>0</v>
      </c>
      <c r="AM92" s="648">
        <v>0</v>
      </c>
      <c r="AN92" s="648">
        <v>0</v>
      </c>
      <c r="AO92" s="648">
        <v>0</v>
      </c>
      <c r="AP92" s="648">
        <v>0</v>
      </c>
      <c r="AQ92" s="648">
        <v>0</v>
      </c>
      <c r="AR92" s="648">
        <v>0</v>
      </c>
      <c r="AS92" s="648">
        <v>0</v>
      </c>
      <c r="AT92" s="648">
        <v>0</v>
      </c>
      <c r="AU92" s="648">
        <v>0</v>
      </c>
      <c r="AV92" s="648">
        <v>0</v>
      </c>
      <c r="AW92" s="648">
        <v>0</v>
      </c>
      <c r="AX92" s="648">
        <v>0</v>
      </c>
      <c r="AY92" s="648">
        <v>0</v>
      </c>
      <c r="AZ92" s="648">
        <v>0</v>
      </c>
      <c r="BA92" s="648">
        <v>0</v>
      </c>
      <c r="BB92" s="648">
        <v>12.888888888888875</v>
      </c>
      <c r="BC92" s="648">
        <v>14.444444444444429</v>
      </c>
      <c r="BD92" s="648">
        <v>0</v>
      </c>
      <c r="BE92" s="648">
        <v>0</v>
      </c>
      <c r="BF92" s="648">
        <v>0</v>
      </c>
      <c r="BG92" s="648">
        <v>0</v>
      </c>
      <c r="BH92" s="648">
        <v>0</v>
      </c>
      <c r="BI92" s="648">
        <v>0</v>
      </c>
      <c r="BJ92" s="648">
        <v>2.0999999999999996</v>
      </c>
      <c r="BK92" s="648">
        <v>0</v>
      </c>
      <c r="BL92" s="648">
        <v>1.70037262413793</v>
      </c>
      <c r="BM92" s="648">
        <v>0</v>
      </c>
      <c r="BN92" s="648">
        <v>0</v>
      </c>
      <c r="BO92" s="648">
        <v>1</v>
      </c>
      <c r="BP92" s="648">
        <v>0</v>
      </c>
      <c r="BQ92" s="648"/>
      <c r="BR92" s="648"/>
      <c r="BS92" s="648"/>
    </row>
    <row r="93" spans="1:71" ht="15" x14ac:dyDescent="0.25">
      <c r="A93" s="645">
        <f>VLOOKUP(C93,'[11]DfE No.'!C:E,3,FALSE)</f>
        <v>112</v>
      </c>
      <c r="B93" s="645">
        <v>124747</v>
      </c>
      <c r="C93" s="645">
        <v>9353109</v>
      </c>
      <c r="D93" s="646" t="s">
        <v>1235</v>
      </c>
      <c r="E93" s="629" t="s">
        <v>40</v>
      </c>
      <c r="F93" s="647">
        <v>0</v>
      </c>
      <c r="G93" s="648">
        <v>1</v>
      </c>
      <c r="H93" s="648">
        <v>0</v>
      </c>
      <c r="I93" s="648">
        <v>0</v>
      </c>
      <c r="J93" s="648">
        <v>7</v>
      </c>
      <c r="K93" s="648">
        <v>0</v>
      </c>
      <c r="L93" s="648">
        <v>0</v>
      </c>
      <c r="M93" s="648">
        <v>0</v>
      </c>
      <c r="N93" s="648">
        <v>70</v>
      </c>
      <c r="O93" s="648">
        <v>70</v>
      </c>
      <c r="P93" s="648">
        <v>8</v>
      </c>
      <c r="Q93" s="648">
        <v>62</v>
      </c>
      <c r="R93" s="648">
        <v>0</v>
      </c>
      <c r="S93" s="648">
        <v>0</v>
      </c>
      <c r="T93" s="648">
        <v>0</v>
      </c>
      <c r="U93" s="648">
        <v>0</v>
      </c>
      <c r="V93" s="648">
        <v>0</v>
      </c>
      <c r="W93" s="648">
        <v>0</v>
      </c>
      <c r="X93" s="648">
        <v>0</v>
      </c>
      <c r="Y93" s="648">
        <v>0</v>
      </c>
      <c r="Z93" s="648">
        <v>0</v>
      </c>
      <c r="AA93" s="648">
        <v>70</v>
      </c>
      <c r="AB93" s="648">
        <v>10</v>
      </c>
      <c r="AC93" s="648">
        <v>5.9999999999999991</v>
      </c>
      <c r="AD93" s="648">
        <v>5.9999999999999991</v>
      </c>
      <c r="AE93" s="648">
        <v>0</v>
      </c>
      <c r="AF93" s="648">
        <v>0</v>
      </c>
      <c r="AG93" s="648">
        <v>70</v>
      </c>
      <c r="AH93" s="648">
        <v>0</v>
      </c>
      <c r="AI93" s="648">
        <v>0</v>
      </c>
      <c r="AJ93" s="648">
        <v>0</v>
      </c>
      <c r="AK93" s="648">
        <v>0</v>
      </c>
      <c r="AL93" s="648">
        <v>0</v>
      </c>
      <c r="AM93" s="648">
        <v>0</v>
      </c>
      <c r="AN93" s="648">
        <v>0</v>
      </c>
      <c r="AO93" s="648">
        <v>0</v>
      </c>
      <c r="AP93" s="648">
        <v>0</v>
      </c>
      <c r="AQ93" s="648">
        <v>0</v>
      </c>
      <c r="AR93" s="648">
        <v>0</v>
      </c>
      <c r="AS93" s="648">
        <v>0</v>
      </c>
      <c r="AT93" s="648">
        <v>0</v>
      </c>
      <c r="AU93" s="648">
        <v>0</v>
      </c>
      <c r="AV93" s="648">
        <v>0</v>
      </c>
      <c r="AW93" s="648">
        <v>0</v>
      </c>
      <c r="AX93" s="648">
        <v>0</v>
      </c>
      <c r="AY93" s="648">
        <v>0</v>
      </c>
      <c r="AZ93" s="648">
        <v>0</v>
      </c>
      <c r="BA93" s="648">
        <v>3.1343283582089549</v>
      </c>
      <c r="BB93" s="648">
        <v>13.661016949152515</v>
      </c>
      <c r="BC93" s="648">
        <v>15.42372881355929</v>
      </c>
      <c r="BD93" s="648">
        <v>0</v>
      </c>
      <c r="BE93" s="648">
        <v>0</v>
      </c>
      <c r="BF93" s="648">
        <v>0</v>
      </c>
      <c r="BG93" s="648">
        <v>0</v>
      </c>
      <c r="BH93" s="648">
        <v>0</v>
      </c>
      <c r="BI93" s="648">
        <v>0</v>
      </c>
      <c r="BJ93" s="648">
        <v>4.80000000000003</v>
      </c>
      <c r="BK93" s="648">
        <v>0</v>
      </c>
      <c r="BL93" s="648">
        <v>1.8260330303030301</v>
      </c>
      <c r="BM93" s="648">
        <v>0</v>
      </c>
      <c r="BN93" s="648">
        <v>0</v>
      </c>
      <c r="BO93" s="648">
        <v>1</v>
      </c>
      <c r="BP93" s="648">
        <v>0</v>
      </c>
      <c r="BQ93" s="648"/>
      <c r="BR93" s="648"/>
      <c r="BS93" s="648"/>
    </row>
    <row r="94" spans="1:71" ht="15" x14ac:dyDescent="0.25">
      <c r="A94" s="645">
        <f>VLOOKUP(C94,'[11]DfE No.'!C:E,3,FALSE)</f>
        <v>113</v>
      </c>
      <c r="B94" s="645">
        <v>124748</v>
      </c>
      <c r="C94" s="645">
        <v>9353111</v>
      </c>
      <c r="D94" s="646" t="s">
        <v>1236</v>
      </c>
      <c r="E94" s="629" t="s">
        <v>40</v>
      </c>
      <c r="F94" s="647">
        <v>0</v>
      </c>
      <c r="G94" s="648">
        <v>1</v>
      </c>
      <c r="H94" s="648">
        <v>0</v>
      </c>
      <c r="I94" s="648">
        <v>0</v>
      </c>
      <c r="J94" s="648">
        <v>7</v>
      </c>
      <c r="K94" s="648">
        <v>0</v>
      </c>
      <c r="L94" s="648">
        <v>0</v>
      </c>
      <c r="M94" s="648">
        <v>0</v>
      </c>
      <c r="N94" s="648">
        <v>350</v>
      </c>
      <c r="O94" s="648">
        <v>350</v>
      </c>
      <c r="P94" s="648">
        <v>58</v>
      </c>
      <c r="Q94" s="648">
        <v>292</v>
      </c>
      <c r="R94" s="648">
        <v>0</v>
      </c>
      <c r="S94" s="648">
        <v>0</v>
      </c>
      <c r="T94" s="648">
        <v>0</v>
      </c>
      <c r="U94" s="648">
        <v>0</v>
      </c>
      <c r="V94" s="648">
        <v>0</v>
      </c>
      <c r="W94" s="648">
        <v>0</v>
      </c>
      <c r="X94" s="648">
        <v>0</v>
      </c>
      <c r="Y94" s="648">
        <v>0</v>
      </c>
      <c r="Z94" s="648">
        <v>0</v>
      </c>
      <c r="AA94" s="648">
        <v>350</v>
      </c>
      <c r="AB94" s="648">
        <v>50</v>
      </c>
      <c r="AC94" s="648">
        <v>33.999999999999986</v>
      </c>
      <c r="AD94" s="648">
        <v>35.923753665689155</v>
      </c>
      <c r="AE94" s="648">
        <v>0</v>
      </c>
      <c r="AF94" s="648">
        <v>0</v>
      </c>
      <c r="AG94" s="648">
        <v>305.99999999999989</v>
      </c>
      <c r="AH94" s="648">
        <v>19.999999999999986</v>
      </c>
      <c r="AI94" s="648">
        <v>1.0000000000000011</v>
      </c>
      <c r="AJ94" s="648">
        <v>1.9999999999999984</v>
      </c>
      <c r="AK94" s="648">
        <v>0</v>
      </c>
      <c r="AL94" s="648">
        <v>21</v>
      </c>
      <c r="AM94" s="648">
        <v>0</v>
      </c>
      <c r="AN94" s="648">
        <v>0</v>
      </c>
      <c r="AO94" s="648">
        <v>0</v>
      </c>
      <c r="AP94" s="648">
        <v>0</v>
      </c>
      <c r="AQ94" s="648">
        <v>0</v>
      </c>
      <c r="AR94" s="648">
        <v>0</v>
      </c>
      <c r="AS94" s="648">
        <v>0</v>
      </c>
      <c r="AT94" s="648">
        <v>0</v>
      </c>
      <c r="AU94" s="648">
        <v>0</v>
      </c>
      <c r="AV94" s="648">
        <v>0</v>
      </c>
      <c r="AW94" s="648">
        <v>0</v>
      </c>
      <c r="AX94" s="648">
        <v>0</v>
      </c>
      <c r="AY94" s="648">
        <v>0</v>
      </c>
      <c r="AZ94" s="648">
        <v>0</v>
      </c>
      <c r="BA94" s="648">
        <v>0</v>
      </c>
      <c r="BB94" s="648">
        <v>84.579310344827562</v>
      </c>
      <c r="BC94" s="648">
        <v>101.37931034482756</v>
      </c>
      <c r="BD94" s="648">
        <v>0</v>
      </c>
      <c r="BE94" s="648">
        <v>0</v>
      </c>
      <c r="BF94" s="648">
        <v>0</v>
      </c>
      <c r="BG94" s="648">
        <v>0</v>
      </c>
      <c r="BH94" s="648">
        <v>0</v>
      </c>
      <c r="BI94" s="648">
        <v>0</v>
      </c>
      <c r="BJ94" s="648">
        <v>0</v>
      </c>
      <c r="BK94" s="648">
        <v>0</v>
      </c>
      <c r="BL94" s="648">
        <v>0.72469666963562696</v>
      </c>
      <c r="BM94" s="648">
        <v>0</v>
      </c>
      <c r="BN94" s="648">
        <v>0</v>
      </c>
      <c r="BO94" s="648">
        <v>1</v>
      </c>
      <c r="BP94" s="648">
        <v>0</v>
      </c>
      <c r="BQ94" s="648"/>
      <c r="BR94" s="648"/>
      <c r="BS94" s="648"/>
    </row>
    <row r="95" spans="1:71" ht="15" x14ac:dyDescent="0.25">
      <c r="A95" s="645">
        <f>VLOOKUP(C95,'[11]DfE No.'!C:E,3,FALSE)</f>
        <v>216</v>
      </c>
      <c r="B95" s="645">
        <v>124749</v>
      </c>
      <c r="C95" s="645">
        <v>9353112</v>
      </c>
      <c r="D95" s="646" t="s">
        <v>1237</v>
      </c>
      <c r="E95" s="629" t="s">
        <v>40</v>
      </c>
      <c r="F95" s="647">
        <v>0</v>
      </c>
      <c r="G95" s="648">
        <v>1</v>
      </c>
      <c r="H95" s="648">
        <v>0</v>
      </c>
      <c r="I95" s="648">
        <v>0</v>
      </c>
      <c r="J95" s="648">
        <v>7</v>
      </c>
      <c r="K95" s="648">
        <v>0</v>
      </c>
      <c r="L95" s="648">
        <v>0</v>
      </c>
      <c r="M95" s="648">
        <v>0</v>
      </c>
      <c r="N95" s="648">
        <v>272</v>
      </c>
      <c r="O95" s="648">
        <v>272</v>
      </c>
      <c r="P95" s="648">
        <v>42</v>
      </c>
      <c r="Q95" s="648">
        <v>230</v>
      </c>
      <c r="R95" s="648">
        <v>0</v>
      </c>
      <c r="S95" s="648">
        <v>0</v>
      </c>
      <c r="T95" s="648">
        <v>0</v>
      </c>
      <c r="U95" s="648">
        <v>0</v>
      </c>
      <c r="V95" s="648">
        <v>0</v>
      </c>
      <c r="W95" s="648">
        <v>0</v>
      </c>
      <c r="X95" s="648">
        <v>0</v>
      </c>
      <c r="Y95" s="648">
        <v>0</v>
      </c>
      <c r="Z95" s="648">
        <v>0</v>
      </c>
      <c r="AA95" s="648">
        <v>272</v>
      </c>
      <c r="AB95" s="648">
        <v>38.857142857142854</v>
      </c>
      <c r="AC95" s="648">
        <v>11.999999999999991</v>
      </c>
      <c r="AD95" s="648">
        <v>15.111111111111111</v>
      </c>
      <c r="AE95" s="648">
        <v>0</v>
      </c>
      <c r="AF95" s="648">
        <v>0</v>
      </c>
      <c r="AG95" s="648">
        <v>261.00000000000006</v>
      </c>
      <c r="AH95" s="648">
        <v>2.0000000000000004</v>
      </c>
      <c r="AI95" s="648">
        <v>0.99999999999999889</v>
      </c>
      <c r="AJ95" s="648">
        <v>6.0000000000000098</v>
      </c>
      <c r="AK95" s="648">
        <v>0</v>
      </c>
      <c r="AL95" s="648">
        <v>2.0000000000000004</v>
      </c>
      <c r="AM95" s="648">
        <v>0</v>
      </c>
      <c r="AN95" s="648">
        <v>0</v>
      </c>
      <c r="AO95" s="648">
        <v>0</v>
      </c>
      <c r="AP95" s="648">
        <v>0</v>
      </c>
      <c r="AQ95" s="648">
        <v>0</v>
      </c>
      <c r="AR95" s="648">
        <v>0</v>
      </c>
      <c r="AS95" s="648">
        <v>0</v>
      </c>
      <c r="AT95" s="648">
        <v>0</v>
      </c>
      <c r="AU95" s="648">
        <v>2.365217391304347</v>
      </c>
      <c r="AV95" s="648">
        <v>4.7304347826086994</v>
      </c>
      <c r="AW95" s="648">
        <v>4.7304347826086994</v>
      </c>
      <c r="AX95" s="648">
        <v>0</v>
      </c>
      <c r="AY95" s="648">
        <v>0</v>
      </c>
      <c r="AZ95" s="648">
        <v>0</v>
      </c>
      <c r="BA95" s="648">
        <v>0</v>
      </c>
      <c r="BB95" s="648">
        <v>46.403508771929758</v>
      </c>
      <c r="BC95" s="648">
        <v>54.877192982456059</v>
      </c>
      <c r="BD95" s="648">
        <v>0</v>
      </c>
      <c r="BE95" s="648">
        <v>0</v>
      </c>
      <c r="BF95" s="648">
        <v>0</v>
      </c>
      <c r="BG95" s="648">
        <v>0</v>
      </c>
      <c r="BH95" s="648">
        <v>0</v>
      </c>
      <c r="BI95" s="648">
        <v>0</v>
      </c>
      <c r="BJ95" s="648">
        <v>0</v>
      </c>
      <c r="BK95" s="648">
        <v>0</v>
      </c>
      <c r="BL95" s="648">
        <v>1.5912691406249999</v>
      </c>
      <c r="BM95" s="648">
        <v>0</v>
      </c>
      <c r="BN95" s="648">
        <v>0</v>
      </c>
      <c r="BO95" s="648">
        <v>1</v>
      </c>
      <c r="BP95" s="648">
        <v>0</v>
      </c>
      <c r="BQ95" s="648"/>
      <c r="BR95" s="648"/>
      <c r="BS95" s="648"/>
    </row>
    <row r="96" spans="1:71" ht="15" x14ac:dyDescent="0.25">
      <c r="A96" s="645">
        <f>VLOOKUP(C96,'[11]DfE No.'!C:E,3,FALSE)</f>
        <v>114</v>
      </c>
      <c r="B96" s="645">
        <v>124750</v>
      </c>
      <c r="C96" s="645">
        <v>9353113</v>
      </c>
      <c r="D96" s="646" t="s">
        <v>1238</v>
      </c>
      <c r="E96" s="629" t="s">
        <v>40</v>
      </c>
      <c r="F96" s="647">
        <v>0</v>
      </c>
      <c r="G96" s="648">
        <v>1</v>
      </c>
      <c r="H96" s="648">
        <v>0</v>
      </c>
      <c r="I96" s="648">
        <v>0</v>
      </c>
      <c r="J96" s="648">
        <v>7</v>
      </c>
      <c r="K96" s="648">
        <v>0</v>
      </c>
      <c r="L96" s="648">
        <v>0</v>
      </c>
      <c r="M96" s="648">
        <v>0</v>
      </c>
      <c r="N96" s="648">
        <v>60</v>
      </c>
      <c r="O96" s="648">
        <v>60</v>
      </c>
      <c r="P96" s="648">
        <v>5</v>
      </c>
      <c r="Q96" s="648">
        <v>55</v>
      </c>
      <c r="R96" s="648">
        <v>0</v>
      </c>
      <c r="S96" s="648">
        <v>0</v>
      </c>
      <c r="T96" s="648">
        <v>0</v>
      </c>
      <c r="U96" s="648">
        <v>0</v>
      </c>
      <c r="V96" s="648">
        <v>0</v>
      </c>
      <c r="W96" s="648">
        <v>0</v>
      </c>
      <c r="X96" s="648">
        <v>0</v>
      </c>
      <c r="Y96" s="648">
        <v>0</v>
      </c>
      <c r="Z96" s="648">
        <v>0</v>
      </c>
      <c r="AA96" s="648">
        <v>60</v>
      </c>
      <c r="AB96" s="648">
        <v>8.5714285714285712</v>
      </c>
      <c r="AC96" s="648">
        <v>16.000000000000021</v>
      </c>
      <c r="AD96" s="648">
        <v>16.000000000000021</v>
      </c>
      <c r="AE96" s="648">
        <v>0</v>
      </c>
      <c r="AF96" s="648">
        <v>0</v>
      </c>
      <c r="AG96" s="648">
        <v>60</v>
      </c>
      <c r="AH96" s="648">
        <v>0</v>
      </c>
      <c r="AI96" s="648">
        <v>0</v>
      </c>
      <c r="AJ96" s="648">
        <v>0</v>
      </c>
      <c r="AK96" s="648">
        <v>0</v>
      </c>
      <c r="AL96" s="648">
        <v>0</v>
      </c>
      <c r="AM96" s="648">
        <v>0</v>
      </c>
      <c r="AN96" s="648">
        <v>0</v>
      </c>
      <c r="AO96" s="648">
        <v>0</v>
      </c>
      <c r="AP96" s="648">
        <v>0</v>
      </c>
      <c r="AQ96" s="648">
        <v>0</v>
      </c>
      <c r="AR96" s="648">
        <v>0</v>
      </c>
      <c r="AS96" s="648">
        <v>0</v>
      </c>
      <c r="AT96" s="648">
        <v>0</v>
      </c>
      <c r="AU96" s="648">
        <v>0</v>
      </c>
      <c r="AV96" s="648">
        <v>1.0909090909090919</v>
      </c>
      <c r="AW96" s="648">
        <v>2.1818181818181839</v>
      </c>
      <c r="AX96" s="648">
        <v>0</v>
      </c>
      <c r="AY96" s="648">
        <v>0</v>
      </c>
      <c r="AZ96" s="648">
        <v>0</v>
      </c>
      <c r="BA96" s="648">
        <v>0</v>
      </c>
      <c r="BB96" s="648">
        <v>14.259259259259247</v>
      </c>
      <c r="BC96" s="648">
        <v>15.555555555555541</v>
      </c>
      <c r="BD96" s="648">
        <v>0</v>
      </c>
      <c r="BE96" s="648">
        <v>0</v>
      </c>
      <c r="BF96" s="648">
        <v>0</v>
      </c>
      <c r="BG96" s="648">
        <v>0</v>
      </c>
      <c r="BH96" s="648">
        <v>0</v>
      </c>
      <c r="BI96" s="648">
        <v>0</v>
      </c>
      <c r="BJ96" s="648">
        <v>4.3999999999999799</v>
      </c>
      <c r="BK96" s="648">
        <v>0</v>
      </c>
      <c r="BL96" s="648">
        <v>1.52979043194444</v>
      </c>
      <c r="BM96" s="648">
        <v>0</v>
      </c>
      <c r="BN96" s="648">
        <v>0</v>
      </c>
      <c r="BO96" s="648">
        <v>1</v>
      </c>
      <c r="BP96" s="648">
        <v>0</v>
      </c>
      <c r="BQ96" s="648"/>
      <c r="BR96" s="648"/>
      <c r="BS96" s="648"/>
    </row>
    <row r="97" spans="1:71" ht="15" x14ac:dyDescent="0.25">
      <c r="A97" s="645">
        <f>VLOOKUP(C97,'[11]DfE No.'!C:E,3,FALSE)</f>
        <v>12</v>
      </c>
      <c r="B97" s="645">
        <v>124751</v>
      </c>
      <c r="C97" s="645">
        <v>9353114</v>
      </c>
      <c r="D97" s="646" t="s">
        <v>1239</v>
      </c>
      <c r="E97" s="629" t="s">
        <v>40</v>
      </c>
      <c r="F97" s="647">
        <v>0</v>
      </c>
      <c r="G97" s="648">
        <v>1</v>
      </c>
      <c r="H97" s="648">
        <v>0</v>
      </c>
      <c r="I97" s="648">
        <v>0</v>
      </c>
      <c r="J97" s="648">
        <v>7</v>
      </c>
      <c r="K97" s="648">
        <v>0</v>
      </c>
      <c r="L97" s="648">
        <v>0</v>
      </c>
      <c r="M97" s="648">
        <v>0</v>
      </c>
      <c r="N97" s="648">
        <v>195</v>
      </c>
      <c r="O97" s="648">
        <v>195</v>
      </c>
      <c r="P97" s="648">
        <v>19</v>
      </c>
      <c r="Q97" s="648">
        <v>176</v>
      </c>
      <c r="R97" s="648">
        <v>0</v>
      </c>
      <c r="S97" s="648">
        <v>0</v>
      </c>
      <c r="T97" s="648">
        <v>0</v>
      </c>
      <c r="U97" s="648">
        <v>0</v>
      </c>
      <c r="V97" s="648">
        <v>0</v>
      </c>
      <c r="W97" s="648">
        <v>0</v>
      </c>
      <c r="X97" s="648">
        <v>0</v>
      </c>
      <c r="Y97" s="648">
        <v>0</v>
      </c>
      <c r="Z97" s="648">
        <v>0</v>
      </c>
      <c r="AA97" s="648">
        <v>195</v>
      </c>
      <c r="AB97" s="648">
        <v>27.857142857142858</v>
      </c>
      <c r="AC97" s="648">
        <v>28.000000000000078</v>
      </c>
      <c r="AD97" s="648">
        <v>29.925742574257427</v>
      </c>
      <c r="AE97" s="648">
        <v>0</v>
      </c>
      <c r="AF97" s="648">
        <v>0</v>
      </c>
      <c r="AG97" s="648">
        <v>161.00000000000009</v>
      </c>
      <c r="AH97" s="648">
        <v>20.000000000000085</v>
      </c>
      <c r="AI97" s="648">
        <v>6.0000000000000053</v>
      </c>
      <c r="AJ97" s="648">
        <v>3.9999999999999973</v>
      </c>
      <c r="AK97" s="648">
        <v>0</v>
      </c>
      <c r="AL97" s="648">
        <v>1.0000000000000004</v>
      </c>
      <c r="AM97" s="648">
        <v>3.0000000000000027</v>
      </c>
      <c r="AN97" s="648">
        <v>0</v>
      </c>
      <c r="AO97" s="648">
        <v>0</v>
      </c>
      <c r="AP97" s="648">
        <v>0</v>
      </c>
      <c r="AQ97" s="648">
        <v>0</v>
      </c>
      <c r="AR97" s="648">
        <v>0</v>
      </c>
      <c r="AS97" s="648">
        <v>0</v>
      </c>
      <c r="AT97" s="648">
        <v>0</v>
      </c>
      <c r="AU97" s="648">
        <v>0</v>
      </c>
      <c r="AV97" s="648">
        <v>0</v>
      </c>
      <c r="AW97" s="648">
        <v>1.1079545454545452</v>
      </c>
      <c r="AX97" s="648">
        <v>0</v>
      </c>
      <c r="AY97" s="648">
        <v>0</v>
      </c>
      <c r="AZ97" s="648">
        <v>0</v>
      </c>
      <c r="BA97" s="648">
        <v>0</v>
      </c>
      <c r="BB97" s="648">
        <v>54.936416184971023</v>
      </c>
      <c r="BC97" s="648">
        <v>60.867052023121303</v>
      </c>
      <c r="BD97" s="648">
        <v>0</v>
      </c>
      <c r="BE97" s="648">
        <v>0</v>
      </c>
      <c r="BF97" s="648">
        <v>0</v>
      </c>
      <c r="BG97" s="648">
        <v>0</v>
      </c>
      <c r="BH97" s="648">
        <v>0</v>
      </c>
      <c r="BI97" s="648">
        <v>0</v>
      </c>
      <c r="BJ97" s="648">
        <v>1.3000000000000056</v>
      </c>
      <c r="BK97" s="648">
        <v>0</v>
      </c>
      <c r="BL97" s="648">
        <v>1.58903862234043</v>
      </c>
      <c r="BM97" s="648">
        <v>0</v>
      </c>
      <c r="BN97" s="648">
        <v>0</v>
      </c>
      <c r="BO97" s="648">
        <v>1</v>
      </c>
      <c r="BP97" s="648">
        <v>0</v>
      </c>
      <c r="BQ97" s="648"/>
      <c r="BR97" s="648"/>
      <c r="BS97" s="648"/>
    </row>
    <row r="98" spans="1:71" ht="15" x14ac:dyDescent="0.25">
      <c r="A98" s="645">
        <f>VLOOKUP(C98,'[11]DfE No.'!C:E,3,FALSE)</f>
        <v>203</v>
      </c>
      <c r="B98" s="645">
        <v>124754</v>
      </c>
      <c r="C98" s="645">
        <v>9353117</v>
      </c>
      <c r="D98" s="646" t="s">
        <v>1240</v>
      </c>
      <c r="E98" s="629" t="s">
        <v>40</v>
      </c>
      <c r="F98" s="647">
        <v>0</v>
      </c>
      <c r="G98" s="648">
        <v>1</v>
      </c>
      <c r="H98" s="648">
        <v>0</v>
      </c>
      <c r="I98" s="648">
        <v>0</v>
      </c>
      <c r="J98" s="648">
        <v>7</v>
      </c>
      <c r="K98" s="648">
        <v>0</v>
      </c>
      <c r="L98" s="648">
        <v>0</v>
      </c>
      <c r="M98" s="648">
        <v>0</v>
      </c>
      <c r="N98" s="648">
        <v>63</v>
      </c>
      <c r="O98" s="648">
        <v>63</v>
      </c>
      <c r="P98" s="648">
        <v>10</v>
      </c>
      <c r="Q98" s="648">
        <v>53</v>
      </c>
      <c r="R98" s="648">
        <v>0</v>
      </c>
      <c r="S98" s="648">
        <v>0</v>
      </c>
      <c r="T98" s="648">
        <v>0</v>
      </c>
      <c r="U98" s="648">
        <v>0</v>
      </c>
      <c r="V98" s="648">
        <v>0</v>
      </c>
      <c r="W98" s="648">
        <v>0</v>
      </c>
      <c r="X98" s="648">
        <v>0</v>
      </c>
      <c r="Y98" s="648">
        <v>0</v>
      </c>
      <c r="Z98" s="648">
        <v>0</v>
      </c>
      <c r="AA98" s="648">
        <v>63</v>
      </c>
      <c r="AB98" s="648">
        <v>9</v>
      </c>
      <c r="AC98" s="648">
        <v>12.999999999999979</v>
      </c>
      <c r="AD98" s="648">
        <v>12.999999999999979</v>
      </c>
      <c r="AE98" s="648">
        <v>0</v>
      </c>
      <c r="AF98" s="648">
        <v>0</v>
      </c>
      <c r="AG98" s="648">
        <v>51.999999999999979</v>
      </c>
      <c r="AH98" s="648">
        <v>0</v>
      </c>
      <c r="AI98" s="648">
        <v>5.9999999999999982</v>
      </c>
      <c r="AJ98" s="648">
        <v>1.0000000000000018</v>
      </c>
      <c r="AK98" s="648">
        <v>4.0000000000000009</v>
      </c>
      <c r="AL98" s="648">
        <v>0</v>
      </c>
      <c r="AM98" s="648">
        <v>0</v>
      </c>
      <c r="AN98" s="648">
        <v>0</v>
      </c>
      <c r="AO98" s="648">
        <v>0</v>
      </c>
      <c r="AP98" s="648">
        <v>0</v>
      </c>
      <c r="AQ98" s="648">
        <v>0</v>
      </c>
      <c r="AR98" s="648">
        <v>0</v>
      </c>
      <c r="AS98" s="648">
        <v>0</v>
      </c>
      <c r="AT98" s="648">
        <v>0</v>
      </c>
      <c r="AU98" s="648">
        <v>0</v>
      </c>
      <c r="AV98" s="648">
        <v>0</v>
      </c>
      <c r="AW98" s="648">
        <v>0</v>
      </c>
      <c r="AX98" s="648">
        <v>0</v>
      </c>
      <c r="AY98" s="648">
        <v>0</v>
      </c>
      <c r="AZ98" s="648">
        <v>0</v>
      </c>
      <c r="BA98" s="648">
        <v>0</v>
      </c>
      <c r="BB98" s="648">
        <v>15.999999999999991</v>
      </c>
      <c r="BC98" s="648">
        <v>19.018867924528291</v>
      </c>
      <c r="BD98" s="648">
        <v>0</v>
      </c>
      <c r="BE98" s="648">
        <v>0</v>
      </c>
      <c r="BF98" s="648">
        <v>0</v>
      </c>
      <c r="BG98" s="648">
        <v>0</v>
      </c>
      <c r="BH98" s="648">
        <v>0</v>
      </c>
      <c r="BI98" s="648">
        <v>0</v>
      </c>
      <c r="BJ98" s="648">
        <v>0</v>
      </c>
      <c r="BK98" s="648">
        <v>0</v>
      </c>
      <c r="BL98" s="648">
        <v>1.40517768372093</v>
      </c>
      <c r="BM98" s="648">
        <v>0</v>
      </c>
      <c r="BN98" s="648">
        <v>0</v>
      </c>
      <c r="BO98" s="648">
        <v>1</v>
      </c>
      <c r="BP98" s="648">
        <v>0</v>
      </c>
      <c r="BQ98" s="648"/>
      <c r="BR98" s="648"/>
      <c r="BS98" s="648"/>
    </row>
    <row r="99" spans="1:71" ht="15" x14ac:dyDescent="0.25">
      <c r="A99" s="645">
        <f>VLOOKUP(C99,'[11]DfE No.'!C:E,3,FALSE)</f>
        <v>507</v>
      </c>
      <c r="B99" s="645">
        <v>124757</v>
      </c>
      <c r="C99" s="645">
        <v>9353124</v>
      </c>
      <c r="D99" s="646" t="s">
        <v>1241</v>
      </c>
      <c r="E99" s="629" t="s">
        <v>40</v>
      </c>
      <c r="F99" s="647">
        <v>0</v>
      </c>
      <c r="G99" s="648">
        <v>1</v>
      </c>
      <c r="H99" s="648">
        <v>0</v>
      </c>
      <c r="I99" s="648">
        <v>0</v>
      </c>
      <c r="J99" s="648">
        <v>7</v>
      </c>
      <c r="K99" s="648">
        <v>0</v>
      </c>
      <c r="L99" s="648">
        <v>0</v>
      </c>
      <c r="M99" s="648">
        <v>0</v>
      </c>
      <c r="N99" s="648">
        <v>212</v>
      </c>
      <c r="O99" s="648">
        <v>212</v>
      </c>
      <c r="P99" s="648">
        <v>20</v>
      </c>
      <c r="Q99" s="648">
        <v>192</v>
      </c>
      <c r="R99" s="648">
        <v>0</v>
      </c>
      <c r="S99" s="648">
        <v>0</v>
      </c>
      <c r="T99" s="648">
        <v>0</v>
      </c>
      <c r="U99" s="648">
        <v>0</v>
      </c>
      <c r="V99" s="648">
        <v>0</v>
      </c>
      <c r="W99" s="648">
        <v>0</v>
      </c>
      <c r="X99" s="648">
        <v>0</v>
      </c>
      <c r="Y99" s="648">
        <v>0</v>
      </c>
      <c r="Z99" s="648">
        <v>0</v>
      </c>
      <c r="AA99" s="648">
        <v>212</v>
      </c>
      <c r="AB99" s="648">
        <v>30.285714285714285</v>
      </c>
      <c r="AC99" s="648">
        <v>42.000000000000036</v>
      </c>
      <c r="AD99" s="648">
        <v>48.995555555555555</v>
      </c>
      <c r="AE99" s="648">
        <v>0</v>
      </c>
      <c r="AF99" s="648">
        <v>0</v>
      </c>
      <c r="AG99" s="648">
        <v>154.00000000000009</v>
      </c>
      <c r="AH99" s="648">
        <v>29.999999999999972</v>
      </c>
      <c r="AI99" s="648">
        <v>8.0000000000000053</v>
      </c>
      <c r="AJ99" s="648">
        <v>5.9999999999999938</v>
      </c>
      <c r="AK99" s="648">
        <v>14</v>
      </c>
      <c r="AL99" s="648">
        <v>0</v>
      </c>
      <c r="AM99" s="648">
        <v>0</v>
      </c>
      <c r="AN99" s="648">
        <v>0</v>
      </c>
      <c r="AO99" s="648">
        <v>0</v>
      </c>
      <c r="AP99" s="648">
        <v>0</v>
      </c>
      <c r="AQ99" s="648">
        <v>0</v>
      </c>
      <c r="AR99" s="648">
        <v>0</v>
      </c>
      <c r="AS99" s="648">
        <v>0</v>
      </c>
      <c r="AT99" s="648">
        <v>0</v>
      </c>
      <c r="AU99" s="648">
        <v>2.2083333333333406</v>
      </c>
      <c r="AV99" s="648">
        <v>3.3125</v>
      </c>
      <c r="AW99" s="648">
        <v>6.625</v>
      </c>
      <c r="AX99" s="648">
        <v>0</v>
      </c>
      <c r="AY99" s="648">
        <v>0</v>
      </c>
      <c r="AZ99" s="648">
        <v>0</v>
      </c>
      <c r="BA99" s="648">
        <v>0</v>
      </c>
      <c r="BB99" s="648">
        <v>52.547368421052667</v>
      </c>
      <c r="BC99" s="648">
        <v>58.021052631578989</v>
      </c>
      <c r="BD99" s="648">
        <v>0</v>
      </c>
      <c r="BE99" s="648">
        <v>0</v>
      </c>
      <c r="BF99" s="648">
        <v>0</v>
      </c>
      <c r="BG99" s="648">
        <v>0</v>
      </c>
      <c r="BH99" s="648">
        <v>0</v>
      </c>
      <c r="BI99" s="648">
        <v>0</v>
      </c>
      <c r="BJ99" s="648">
        <v>0</v>
      </c>
      <c r="BK99" s="648">
        <v>0</v>
      </c>
      <c r="BL99" s="648">
        <v>0.60613027111111095</v>
      </c>
      <c r="BM99" s="648">
        <v>0</v>
      </c>
      <c r="BN99" s="648">
        <v>0</v>
      </c>
      <c r="BO99" s="648">
        <v>1</v>
      </c>
      <c r="BP99" s="648">
        <v>0</v>
      </c>
      <c r="BQ99" s="648">
        <v>20</v>
      </c>
      <c r="BR99" s="648"/>
      <c r="BS99" s="648"/>
    </row>
    <row r="100" spans="1:71" ht="15" x14ac:dyDescent="0.25">
      <c r="A100" s="645">
        <f>VLOOKUP(C100,'[11]DfE No.'!C:E,3,FALSE)</f>
        <v>17</v>
      </c>
      <c r="B100" s="645">
        <v>124758</v>
      </c>
      <c r="C100" s="645">
        <v>9353125</v>
      </c>
      <c r="D100" s="646" t="s">
        <v>1242</v>
      </c>
      <c r="E100" s="629" t="s">
        <v>40</v>
      </c>
      <c r="F100" s="647">
        <v>0</v>
      </c>
      <c r="G100" s="648">
        <v>1</v>
      </c>
      <c r="H100" s="648">
        <v>0</v>
      </c>
      <c r="I100" s="648">
        <v>0</v>
      </c>
      <c r="J100" s="648">
        <v>7</v>
      </c>
      <c r="K100" s="648">
        <v>0</v>
      </c>
      <c r="L100" s="648">
        <v>0</v>
      </c>
      <c r="M100" s="648">
        <v>0</v>
      </c>
      <c r="N100" s="648">
        <v>171</v>
      </c>
      <c r="O100" s="648">
        <v>171</v>
      </c>
      <c r="P100" s="648">
        <v>23</v>
      </c>
      <c r="Q100" s="648">
        <v>148</v>
      </c>
      <c r="R100" s="648">
        <v>0</v>
      </c>
      <c r="S100" s="648">
        <v>0</v>
      </c>
      <c r="T100" s="648">
        <v>0</v>
      </c>
      <c r="U100" s="648">
        <v>0</v>
      </c>
      <c r="V100" s="648">
        <v>0</v>
      </c>
      <c r="W100" s="648">
        <v>0</v>
      </c>
      <c r="X100" s="648">
        <v>0</v>
      </c>
      <c r="Y100" s="648">
        <v>0</v>
      </c>
      <c r="Z100" s="648">
        <v>0</v>
      </c>
      <c r="AA100" s="648">
        <v>171</v>
      </c>
      <c r="AB100" s="648">
        <v>24.428571428571427</v>
      </c>
      <c r="AC100" s="648">
        <v>18.999999999999979</v>
      </c>
      <c r="AD100" s="648">
        <v>32.480446927374302</v>
      </c>
      <c r="AE100" s="648">
        <v>0</v>
      </c>
      <c r="AF100" s="648">
        <v>0</v>
      </c>
      <c r="AG100" s="648">
        <v>163.99999999999997</v>
      </c>
      <c r="AH100" s="648">
        <v>7.0000000000000036</v>
      </c>
      <c r="AI100" s="648">
        <v>0</v>
      </c>
      <c r="AJ100" s="648">
        <v>0</v>
      </c>
      <c r="AK100" s="648">
        <v>0</v>
      </c>
      <c r="AL100" s="648">
        <v>0</v>
      </c>
      <c r="AM100" s="648">
        <v>0</v>
      </c>
      <c r="AN100" s="648">
        <v>0</v>
      </c>
      <c r="AO100" s="648">
        <v>0</v>
      </c>
      <c r="AP100" s="648">
        <v>0</v>
      </c>
      <c r="AQ100" s="648">
        <v>0</v>
      </c>
      <c r="AR100" s="648">
        <v>0</v>
      </c>
      <c r="AS100" s="648">
        <v>0</v>
      </c>
      <c r="AT100" s="648">
        <v>0</v>
      </c>
      <c r="AU100" s="648">
        <v>1.1554054054054059</v>
      </c>
      <c r="AV100" s="648">
        <v>4.6216216216216175</v>
      </c>
      <c r="AW100" s="648">
        <v>4.6216216216216175</v>
      </c>
      <c r="AX100" s="648">
        <v>0</v>
      </c>
      <c r="AY100" s="648">
        <v>0</v>
      </c>
      <c r="AZ100" s="648">
        <v>0</v>
      </c>
      <c r="BA100" s="648">
        <v>0</v>
      </c>
      <c r="BB100" s="648">
        <v>48.985915492957787</v>
      </c>
      <c r="BC100" s="648">
        <v>56.598591549295826</v>
      </c>
      <c r="BD100" s="648">
        <v>0</v>
      </c>
      <c r="BE100" s="648">
        <v>0</v>
      </c>
      <c r="BF100" s="648">
        <v>0</v>
      </c>
      <c r="BG100" s="648">
        <v>0</v>
      </c>
      <c r="BH100" s="648">
        <v>0</v>
      </c>
      <c r="BI100" s="648">
        <v>0</v>
      </c>
      <c r="BJ100" s="648">
        <v>0</v>
      </c>
      <c r="BK100" s="648">
        <v>0</v>
      </c>
      <c r="BL100" s="648">
        <v>2.3994923741176502</v>
      </c>
      <c r="BM100" s="648">
        <v>0</v>
      </c>
      <c r="BN100" s="648">
        <v>0</v>
      </c>
      <c r="BO100" s="648">
        <v>1</v>
      </c>
      <c r="BP100" s="648">
        <v>0</v>
      </c>
      <c r="BQ100" s="648"/>
      <c r="BR100" s="648"/>
      <c r="BS100" s="648"/>
    </row>
    <row r="101" spans="1:71" ht="15" x14ac:dyDescent="0.25">
      <c r="A101" s="645">
        <f>VLOOKUP(C101,'[11]DfE No.'!C:E,3,FALSE)</f>
        <v>421</v>
      </c>
      <c r="B101" s="645">
        <v>124762</v>
      </c>
      <c r="C101" s="645">
        <v>9353308</v>
      </c>
      <c r="D101" s="646" t="s">
        <v>1244</v>
      </c>
      <c r="E101" s="629" t="s">
        <v>40</v>
      </c>
      <c r="F101" s="647">
        <v>0</v>
      </c>
      <c r="G101" s="648">
        <v>1</v>
      </c>
      <c r="H101" s="648">
        <v>0</v>
      </c>
      <c r="I101" s="648">
        <v>0</v>
      </c>
      <c r="J101" s="648">
        <v>7</v>
      </c>
      <c r="K101" s="648">
        <v>0</v>
      </c>
      <c r="L101" s="648">
        <v>0</v>
      </c>
      <c r="M101" s="648">
        <v>0</v>
      </c>
      <c r="N101" s="648">
        <v>272</v>
      </c>
      <c r="O101" s="648">
        <v>272</v>
      </c>
      <c r="P101" s="648">
        <v>44</v>
      </c>
      <c r="Q101" s="648">
        <v>228</v>
      </c>
      <c r="R101" s="648">
        <v>0</v>
      </c>
      <c r="S101" s="648">
        <v>0</v>
      </c>
      <c r="T101" s="648">
        <v>0</v>
      </c>
      <c r="U101" s="648">
        <v>0</v>
      </c>
      <c r="V101" s="648">
        <v>0</v>
      </c>
      <c r="W101" s="648">
        <v>0</v>
      </c>
      <c r="X101" s="648">
        <v>0</v>
      </c>
      <c r="Y101" s="648">
        <v>0</v>
      </c>
      <c r="Z101" s="648">
        <v>0</v>
      </c>
      <c r="AA101" s="648">
        <v>272</v>
      </c>
      <c r="AB101" s="648">
        <v>38.857142857142854</v>
      </c>
      <c r="AC101" s="648">
        <v>47.999999999999964</v>
      </c>
      <c r="AD101" s="648">
        <v>65.481481481481481</v>
      </c>
      <c r="AE101" s="648">
        <v>0</v>
      </c>
      <c r="AF101" s="648">
        <v>0</v>
      </c>
      <c r="AG101" s="648">
        <v>211.99999999999991</v>
      </c>
      <c r="AH101" s="648">
        <v>48.999999999999886</v>
      </c>
      <c r="AI101" s="648">
        <v>0.99999999999999889</v>
      </c>
      <c r="AJ101" s="648">
        <v>9.9999999999999893</v>
      </c>
      <c r="AK101" s="648">
        <v>0</v>
      </c>
      <c r="AL101" s="648">
        <v>0</v>
      </c>
      <c r="AM101" s="648">
        <v>0</v>
      </c>
      <c r="AN101" s="648">
        <v>0</v>
      </c>
      <c r="AO101" s="648">
        <v>0</v>
      </c>
      <c r="AP101" s="648">
        <v>0</v>
      </c>
      <c r="AQ101" s="648">
        <v>0</v>
      </c>
      <c r="AR101" s="648">
        <v>0</v>
      </c>
      <c r="AS101" s="648">
        <v>0</v>
      </c>
      <c r="AT101" s="648">
        <v>0</v>
      </c>
      <c r="AU101" s="648">
        <v>8.3508771929824537</v>
      </c>
      <c r="AV101" s="648">
        <v>11.929824561403505</v>
      </c>
      <c r="AW101" s="648">
        <v>17.894736842105253</v>
      </c>
      <c r="AX101" s="648">
        <v>0</v>
      </c>
      <c r="AY101" s="648">
        <v>0</v>
      </c>
      <c r="AZ101" s="648">
        <v>0</v>
      </c>
      <c r="BA101" s="648">
        <v>0</v>
      </c>
      <c r="BB101" s="648">
        <v>69.156398104265477</v>
      </c>
      <c r="BC101" s="648">
        <v>82.50236966824653</v>
      </c>
      <c r="BD101" s="648">
        <v>0</v>
      </c>
      <c r="BE101" s="648">
        <v>0</v>
      </c>
      <c r="BF101" s="648">
        <v>0</v>
      </c>
      <c r="BG101" s="648">
        <v>0</v>
      </c>
      <c r="BH101" s="648">
        <v>0</v>
      </c>
      <c r="BI101" s="648">
        <v>0</v>
      </c>
      <c r="BJ101" s="648">
        <v>17.68</v>
      </c>
      <c r="BK101" s="648">
        <v>0</v>
      </c>
      <c r="BL101" s="648">
        <v>0.57243444366197205</v>
      </c>
      <c r="BM101" s="648">
        <v>0</v>
      </c>
      <c r="BN101" s="648">
        <v>0</v>
      </c>
      <c r="BO101" s="648">
        <v>1</v>
      </c>
      <c r="BP101" s="648">
        <v>0</v>
      </c>
      <c r="BQ101" s="648"/>
      <c r="BR101" s="648"/>
      <c r="BS101" s="648"/>
    </row>
    <row r="102" spans="1:71" ht="15" x14ac:dyDescent="0.25">
      <c r="A102" s="645">
        <f>VLOOKUP(C102,'[11]DfE No.'!C:E,3,FALSE)</f>
        <v>509</v>
      </c>
      <c r="B102" s="645">
        <v>124763</v>
      </c>
      <c r="C102" s="645">
        <v>9353310</v>
      </c>
      <c r="D102" s="646" t="s">
        <v>410</v>
      </c>
      <c r="E102" s="629" t="s">
        <v>40</v>
      </c>
      <c r="F102" s="647">
        <v>0</v>
      </c>
      <c r="G102" s="648">
        <v>1</v>
      </c>
      <c r="H102" s="648">
        <v>0</v>
      </c>
      <c r="I102" s="648">
        <v>0</v>
      </c>
      <c r="J102" s="648">
        <v>7</v>
      </c>
      <c r="K102" s="648">
        <v>0</v>
      </c>
      <c r="L102" s="648">
        <v>0</v>
      </c>
      <c r="M102" s="648">
        <v>0</v>
      </c>
      <c r="N102" s="648">
        <v>156</v>
      </c>
      <c r="O102" s="648">
        <v>156</v>
      </c>
      <c r="P102" s="648">
        <v>22</v>
      </c>
      <c r="Q102" s="648">
        <v>134</v>
      </c>
      <c r="R102" s="648">
        <v>0</v>
      </c>
      <c r="S102" s="648">
        <v>0</v>
      </c>
      <c r="T102" s="648">
        <v>0</v>
      </c>
      <c r="U102" s="648">
        <v>0</v>
      </c>
      <c r="V102" s="648">
        <v>0</v>
      </c>
      <c r="W102" s="648">
        <v>0</v>
      </c>
      <c r="X102" s="648">
        <v>0</v>
      </c>
      <c r="Y102" s="648">
        <v>0</v>
      </c>
      <c r="Z102" s="648">
        <v>0</v>
      </c>
      <c r="AA102" s="648">
        <v>156</v>
      </c>
      <c r="AB102" s="648">
        <v>22.285714285714285</v>
      </c>
      <c r="AC102" s="648">
        <v>11.999999999999996</v>
      </c>
      <c r="AD102" s="648">
        <v>25.000000000000004</v>
      </c>
      <c r="AE102" s="648">
        <v>0</v>
      </c>
      <c r="AF102" s="648">
        <v>0</v>
      </c>
      <c r="AG102" s="648">
        <v>122.99999999999993</v>
      </c>
      <c r="AH102" s="648">
        <v>17.99999999999994</v>
      </c>
      <c r="AI102" s="648">
        <v>1</v>
      </c>
      <c r="AJ102" s="648">
        <v>9.0000000000000018</v>
      </c>
      <c r="AK102" s="648">
        <v>4.999999999999992</v>
      </c>
      <c r="AL102" s="648">
        <v>0</v>
      </c>
      <c r="AM102" s="648">
        <v>0</v>
      </c>
      <c r="AN102" s="648">
        <v>0</v>
      </c>
      <c r="AO102" s="648">
        <v>0</v>
      </c>
      <c r="AP102" s="648">
        <v>0</v>
      </c>
      <c r="AQ102" s="648">
        <v>0</v>
      </c>
      <c r="AR102" s="648">
        <v>0</v>
      </c>
      <c r="AS102" s="648">
        <v>0</v>
      </c>
      <c r="AT102" s="648">
        <v>0</v>
      </c>
      <c r="AU102" s="648">
        <v>5.8208955223880601</v>
      </c>
      <c r="AV102" s="648">
        <v>9.3134328358208904</v>
      </c>
      <c r="AW102" s="648">
        <v>15.134328358208951</v>
      </c>
      <c r="AX102" s="648">
        <v>0</v>
      </c>
      <c r="AY102" s="648">
        <v>0</v>
      </c>
      <c r="AZ102" s="648">
        <v>0</v>
      </c>
      <c r="BA102" s="648">
        <v>0</v>
      </c>
      <c r="BB102" s="648">
        <v>36.448</v>
      </c>
      <c r="BC102" s="648">
        <v>42.432000000000002</v>
      </c>
      <c r="BD102" s="648">
        <v>0</v>
      </c>
      <c r="BE102" s="648">
        <v>0</v>
      </c>
      <c r="BF102" s="648">
        <v>0</v>
      </c>
      <c r="BG102" s="648">
        <v>0</v>
      </c>
      <c r="BH102" s="648">
        <v>0</v>
      </c>
      <c r="BI102" s="648">
        <v>0</v>
      </c>
      <c r="BJ102" s="648">
        <v>0.63999999999999946</v>
      </c>
      <c r="BK102" s="648">
        <v>0</v>
      </c>
      <c r="BL102" s="648">
        <v>0.36852769647058797</v>
      </c>
      <c r="BM102" s="648">
        <v>0</v>
      </c>
      <c r="BN102" s="648">
        <v>0</v>
      </c>
      <c r="BO102" s="648">
        <v>1</v>
      </c>
      <c r="BP102" s="648">
        <v>0</v>
      </c>
      <c r="BQ102" s="648"/>
      <c r="BR102" s="648"/>
      <c r="BS102" s="648"/>
    </row>
    <row r="103" spans="1:71" ht="15" x14ac:dyDescent="0.25">
      <c r="A103" s="645">
        <f>VLOOKUP(C103,'[11]DfE No.'!C:E,3,FALSE)</f>
        <v>420</v>
      </c>
      <c r="B103" s="645">
        <v>124764</v>
      </c>
      <c r="C103" s="645">
        <v>9353311</v>
      </c>
      <c r="D103" s="646" t="s">
        <v>522</v>
      </c>
      <c r="E103" s="629" t="s">
        <v>40</v>
      </c>
      <c r="F103" s="647">
        <v>0</v>
      </c>
      <c r="G103" s="648">
        <v>1</v>
      </c>
      <c r="H103" s="648">
        <v>0</v>
      </c>
      <c r="I103" s="648">
        <v>0</v>
      </c>
      <c r="J103" s="648">
        <v>7</v>
      </c>
      <c r="K103" s="648">
        <v>0</v>
      </c>
      <c r="L103" s="648">
        <v>0</v>
      </c>
      <c r="M103" s="648">
        <v>0</v>
      </c>
      <c r="N103" s="648">
        <v>386</v>
      </c>
      <c r="O103" s="648">
        <v>386</v>
      </c>
      <c r="P103" s="648">
        <v>56</v>
      </c>
      <c r="Q103" s="648">
        <v>330</v>
      </c>
      <c r="R103" s="648">
        <v>0</v>
      </c>
      <c r="S103" s="648">
        <v>0</v>
      </c>
      <c r="T103" s="648">
        <v>0</v>
      </c>
      <c r="U103" s="648">
        <v>0</v>
      </c>
      <c r="V103" s="648">
        <v>0</v>
      </c>
      <c r="W103" s="648">
        <v>0</v>
      </c>
      <c r="X103" s="648">
        <v>0</v>
      </c>
      <c r="Y103" s="648">
        <v>0</v>
      </c>
      <c r="Z103" s="648">
        <v>0</v>
      </c>
      <c r="AA103" s="648">
        <v>386</v>
      </c>
      <c r="AB103" s="648">
        <v>55.142857142857146</v>
      </c>
      <c r="AC103" s="648">
        <v>23.999999999999996</v>
      </c>
      <c r="AD103" s="648">
        <v>37.901808785529717</v>
      </c>
      <c r="AE103" s="648">
        <v>0</v>
      </c>
      <c r="AF103" s="648">
        <v>0</v>
      </c>
      <c r="AG103" s="648">
        <v>313.4360313315928</v>
      </c>
      <c r="AH103" s="648">
        <v>49.383812010443705</v>
      </c>
      <c r="AI103" s="648">
        <v>6.046997389033935</v>
      </c>
      <c r="AJ103" s="648">
        <v>17.1331592689295</v>
      </c>
      <c r="AK103" s="648">
        <v>0</v>
      </c>
      <c r="AL103" s="648">
        <v>0</v>
      </c>
      <c r="AM103" s="648">
        <v>0</v>
      </c>
      <c r="AN103" s="648">
        <v>0</v>
      </c>
      <c r="AO103" s="648">
        <v>0</v>
      </c>
      <c r="AP103" s="648">
        <v>0</v>
      </c>
      <c r="AQ103" s="648">
        <v>0</v>
      </c>
      <c r="AR103" s="648">
        <v>0</v>
      </c>
      <c r="AS103" s="648">
        <v>0</v>
      </c>
      <c r="AT103" s="648">
        <v>0</v>
      </c>
      <c r="AU103" s="648">
        <v>14.036363636363649</v>
      </c>
      <c r="AV103" s="648">
        <v>29.24242424242426</v>
      </c>
      <c r="AW103" s="648">
        <v>38.6</v>
      </c>
      <c r="AX103" s="648">
        <v>0</v>
      </c>
      <c r="AY103" s="648">
        <v>0</v>
      </c>
      <c r="AZ103" s="648">
        <v>0</v>
      </c>
      <c r="BA103" s="648">
        <v>0.99741602067183466</v>
      </c>
      <c r="BB103" s="648">
        <v>82.5</v>
      </c>
      <c r="BC103" s="648">
        <v>96.5</v>
      </c>
      <c r="BD103" s="648">
        <v>0</v>
      </c>
      <c r="BE103" s="648">
        <v>0</v>
      </c>
      <c r="BF103" s="648">
        <v>0</v>
      </c>
      <c r="BG103" s="648">
        <v>0</v>
      </c>
      <c r="BH103" s="648">
        <v>0</v>
      </c>
      <c r="BI103" s="648">
        <v>0</v>
      </c>
      <c r="BJ103" s="648">
        <v>3.839999999999995</v>
      </c>
      <c r="BK103" s="648">
        <v>0</v>
      </c>
      <c r="BL103" s="648">
        <v>0.30354494545454502</v>
      </c>
      <c r="BM103" s="648">
        <v>0</v>
      </c>
      <c r="BN103" s="648">
        <v>0</v>
      </c>
      <c r="BO103" s="648">
        <v>1</v>
      </c>
      <c r="BP103" s="648">
        <v>0</v>
      </c>
      <c r="BQ103" s="648"/>
      <c r="BR103" s="648"/>
      <c r="BS103" s="648"/>
    </row>
    <row r="104" spans="1:71" ht="15" x14ac:dyDescent="0.25">
      <c r="A104" s="645">
        <f>VLOOKUP(C104,'[11]DfE No.'!C:E,3,FALSE)</f>
        <v>432</v>
      </c>
      <c r="B104" s="645">
        <v>124770</v>
      </c>
      <c r="C104" s="645">
        <v>9353322</v>
      </c>
      <c r="D104" s="646" t="s">
        <v>1245</v>
      </c>
      <c r="E104" s="629" t="s">
        <v>40</v>
      </c>
      <c r="F104" s="647">
        <v>0</v>
      </c>
      <c r="G104" s="648">
        <v>1</v>
      </c>
      <c r="H104" s="648">
        <v>0</v>
      </c>
      <c r="I104" s="648">
        <v>0</v>
      </c>
      <c r="J104" s="648">
        <v>7</v>
      </c>
      <c r="K104" s="648">
        <v>0</v>
      </c>
      <c r="L104" s="648">
        <v>0</v>
      </c>
      <c r="M104" s="648">
        <v>0</v>
      </c>
      <c r="N104" s="648">
        <v>103</v>
      </c>
      <c r="O104" s="648">
        <v>103</v>
      </c>
      <c r="P104" s="648">
        <v>15</v>
      </c>
      <c r="Q104" s="648">
        <v>88</v>
      </c>
      <c r="R104" s="648">
        <v>0</v>
      </c>
      <c r="S104" s="648">
        <v>0</v>
      </c>
      <c r="T104" s="648">
        <v>0</v>
      </c>
      <c r="U104" s="648">
        <v>0</v>
      </c>
      <c r="V104" s="648">
        <v>0</v>
      </c>
      <c r="W104" s="648">
        <v>0</v>
      </c>
      <c r="X104" s="648">
        <v>0</v>
      </c>
      <c r="Y104" s="648">
        <v>0</v>
      </c>
      <c r="Z104" s="648">
        <v>0</v>
      </c>
      <c r="AA104" s="648">
        <v>103</v>
      </c>
      <c r="AB104" s="648">
        <v>14.714285714285714</v>
      </c>
      <c r="AC104" s="648">
        <v>4.9999999999999947</v>
      </c>
      <c r="AD104" s="648">
        <v>6</v>
      </c>
      <c r="AE104" s="648">
        <v>0</v>
      </c>
      <c r="AF104" s="648">
        <v>0</v>
      </c>
      <c r="AG104" s="648">
        <v>103</v>
      </c>
      <c r="AH104" s="648">
        <v>0</v>
      </c>
      <c r="AI104" s="648">
        <v>0</v>
      </c>
      <c r="AJ104" s="648">
        <v>0</v>
      </c>
      <c r="AK104" s="648">
        <v>0</v>
      </c>
      <c r="AL104" s="648">
        <v>0</v>
      </c>
      <c r="AM104" s="648">
        <v>0</v>
      </c>
      <c r="AN104" s="648">
        <v>0</v>
      </c>
      <c r="AO104" s="648">
        <v>0</v>
      </c>
      <c r="AP104" s="648">
        <v>0</v>
      </c>
      <c r="AQ104" s="648">
        <v>0</v>
      </c>
      <c r="AR104" s="648">
        <v>0</v>
      </c>
      <c r="AS104" s="648">
        <v>0</v>
      </c>
      <c r="AT104" s="648">
        <v>0</v>
      </c>
      <c r="AU104" s="648">
        <v>0</v>
      </c>
      <c r="AV104" s="648">
        <v>0</v>
      </c>
      <c r="AW104" s="648">
        <v>0</v>
      </c>
      <c r="AX104" s="648">
        <v>0</v>
      </c>
      <c r="AY104" s="648">
        <v>0</v>
      </c>
      <c r="AZ104" s="648">
        <v>0</v>
      </c>
      <c r="BA104" s="648">
        <v>0</v>
      </c>
      <c r="BB104" s="648">
        <v>25.581395348837241</v>
      </c>
      <c r="BC104" s="648">
        <v>29.941860465116314</v>
      </c>
      <c r="BD104" s="648">
        <v>0</v>
      </c>
      <c r="BE104" s="648">
        <v>0</v>
      </c>
      <c r="BF104" s="648">
        <v>0</v>
      </c>
      <c r="BG104" s="648">
        <v>0</v>
      </c>
      <c r="BH104" s="648">
        <v>0</v>
      </c>
      <c r="BI104" s="648">
        <v>0</v>
      </c>
      <c r="BJ104" s="648">
        <v>4.8199999999999621</v>
      </c>
      <c r="BK104" s="648">
        <v>0</v>
      </c>
      <c r="BL104" s="648">
        <v>1.8208152118644101</v>
      </c>
      <c r="BM104" s="648">
        <v>0</v>
      </c>
      <c r="BN104" s="648">
        <v>0</v>
      </c>
      <c r="BO104" s="648">
        <v>1</v>
      </c>
      <c r="BP104" s="648">
        <v>0</v>
      </c>
      <c r="BQ104" s="648"/>
      <c r="BR104" s="648"/>
      <c r="BS104" s="648"/>
    </row>
    <row r="105" spans="1:71" ht="15" x14ac:dyDescent="0.25">
      <c r="A105" s="645">
        <f>VLOOKUP(C105,'[11]DfE No.'!C:E,3,FALSE)</f>
        <v>101</v>
      </c>
      <c r="B105" s="645">
        <v>124772</v>
      </c>
      <c r="C105" s="645">
        <v>9353327</v>
      </c>
      <c r="D105" s="646" t="s">
        <v>1247</v>
      </c>
      <c r="E105" s="629" t="s">
        <v>40</v>
      </c>
      <c r="F105" s="647">
        <v>0</v>
      </c>
      <c r="G105" s="648">
        <v>1</v>
      </c>
      <c r="H105" s="648">
        <v>0</v>
      </c>
      <c r="I105" s="648">
        <v>0</v>
      </c>
      <c r="J105" s="648">
        <v>7</v>
      </c>
      <c r="K105" s="648">
        <v>0</v>
      </c>
      <c r="L105" s="648">
        <v>0</v>
      </c>
      <c r="M105" s="648">
        <v>0</v>
      </c>
      <c r="N105" s="648">
        <v>197</v>
      </c>
      <c r="O105" s="648">
        <v>197</v>
      </c>
      <c r="P105" s="648">
        <v>28</v>
      </c>
      <c r="Q105" s="648">
        <v>169</v>
      </c>
      <c r="R105" s="648">
        <v>0</v>
      </c>
      <c r="S105" s="648">
        <v>0</v>
      </c>
      <c r="T105" s="648">
        <v>0</v>
      </c>
      <c r="U105" s="648">
        <v>0</v>
      </c>
      <c r="V105" s="648">
        <v>0</v>
      </c>
      <c r="W105" s="648">
        <v>0</v>
      </c>
      <c r="X105" s="648">
        <v>0</v>
      </c>
      <c r="Y105" s="648">
        <v>0</v>
      </c>
      <c r="Z105" s="648">
        <v>0</v>
      </c>
      <c r="AA105" s="648">
        <v>197</v>
      </c>
      <c r="AB105" s="648">
        <v>28.142857142857142</v>
      </c>
      <c r="AC105" s="648">
        <v>4.0000000000000036</v>
      </c>
      <c r="AD105" s="648">
        <v>8.3386243386243386</v>
      </c>
      <c r="AE105" s="648">
        <v>0</v>
      </c>
      <c r="AF105" s="648">
        <v>0</v>
      </c>
      <c r="AG105" s="648">
        <v>195.99999999999994</v>
      </c>
      <c r="AH105" s="648">
        <v>1.0000000000000009</v>
      </c>
      <c r="AI105" s="648">
        <v>0</v>
      </c>
      <c r="AJ105" s="648">
        <v>0</v>
      </c>
      <c r="AK105" s="648">
        <v>0</v>
      </c>
      <c r="AL105" s="648">
        <v>0</v>
      </c>
      <c r="AM105" s="648">
        <v>0</v>
      </c>
      <c r="AN105" s="648">
        <v>0</v>
      </c>
      <c r="AO105" s="648">
        <v>0</v>
      </c>
      <c r="AP105" s="648">
        <v>0</v>
      </c>
      <c r="AQ105" s="648">
        <v>0</v>
      </c>
      <c r="AR105" s="648">
        <v>0</v>
      </c>
      <c r="AS105" s="648">
        <v>0</v>
      </c>
      <c r="AT105" s="648">
        <v>0</v>
      </c>
      <c r="AU105" s="648">
        <v>0</v>
      </c>
      <c r="AV105" s="648">
        <v>0</v>
      </c>
      <c r="AW105" s="648">
        <v>0</v>
      </c>
      <c r="AX105" s="648">
        <v>0</v>
      </c>
      <c r="AY105" s="648">
        <v>0</v>
      </c>
      <c r="AZ105" s="648">
        <v>0</v>
      </c>
      <c r="BA105" s="648">
        <v>2.0846560846560847</v>
      </c>
      <c r="BB105" s="648">
        <v>53.260606060606037</v>
      </c>
      <c r="BC105" s="648">
        <v>62.084848484848457</v>
      </c>
      <c r="BD105" s="648">
        <v>0</v>
      </c>
      <c r="BE105" s="648">
        <v>0</v>
      </c>
      <c r="BF105" s="648">
        <v>0</v>
      </c>
      <c r="BG105" s="648">
        <v>0</v>
      </c>
      <c r="BH105" s="648">
        <v>0</v>
      </c>
      <c r="BI105" s="648">
        <v>0</v>
      </c>
      <c r="BJ105" s="648">
        <v>5.1799999999999971</v>
      </c>
      <c r="BK105" s="648">
        <v>0</v>
      </c>
      <c r="BL105" s="648">
        <v>2.5285190027522901</v>
      </c>
      <c r="BM105" s="648">
        <v>0</v>
      </c>
      <c r="BN105" s="648">
        <v>0</v>
      </c>
      <c r="BO105" s="648">
        <v>1</v>
      </c>
      <c r="BP105" s="648">
        <v>0</v>
      </c>
      <c r="BQ105" s="648"/>
      <c r="BR105" s="648"/>
      <c r="BS105" s="648"/>
    </row>
    <row r="106" spans="1:71" ht="15" x14ac:dyDescent="0.25">
      <c r="A106" s="645">
        <f>VLOOKUP(C106,'[11]DfE No.'!C:E,3,FALSE)</f>
        <v>25</v>
      </c>
      <c r="B106" s="645">
        <v>124774</v>
      </c>
      <c r="C106" s="645">
        <v>9353329</v>
      </c>
      <c r="D106" s="646" t="s">
        <v>1248</v>
      </c>
      <c r="E106" s="629" t="s">
        <v>40</v>
      </c>
      <c r="F106" s="647">
        <v>0</v>
      </c>
      <c r="G106" s="648">
        <v>1</v>
      </c>
      <c r="H106" s="648">
        <v>0</v>
      </c>
      <c r="I106" s="648">
        <v>0</v>
      </c>
      <c r="J106" s="648">
        <v>7</v>
      </c>
      <c r="K106" s="648">
        <v>0</v>
      </c>
      <c r="L106" s="648">
        <v>0</v>
      </c>
      <c r="M106" s="648">
        <v>0</v>
      </c>
      <c r="N106" s="648">
        <v>174</v>
      </c>
      <c r="O106" s="648">
        <v>174</v>
      </c>
      <c r="P106" s="648">
        <v>22</v>
      </c>
      <c r="Q106" s="648">
        <v>152</v>
      </c>
      <c r="R106" s="648">
        <v>0</v>
      </c>
      <c r="S106" s="648">
        <v>0</v>
      </c>
      <c r="T106" s="648">
        <v>0</v>
      </c>
      <c r="U106" s="648">
        <v>0</v>
      </c>
      <c r="V106" s="648">
        <v>0</v>
      </c>
      <c r="W106" s="648">
        <v>0</v>
      </c>
      <c r="X106" s="648">
        <v>0</v>
      </c>
      <c r="Y106" s="648">
        <v>0</v>
      </c>
      <c r="Z106" s="648">
        <v>0</v>
      </c>
      <c r="AA106" s="648">
        <v>174</v>
      </c>
      <c r="AB106" s="648">
        <v>24.857142857142858</v>
      </c>
      <c r="AC106" s="648">
        <v>17.000000000000007</v>
      </c>
      <c r="AD106" s="648">
        <v>22.212765957446805</v>
      </c>
      <c r="AE106" s="648">
        <v>0</v>
      </c>
      <c r="AF106" s="648">
        <v>0</v>
      </c>
      <c r="AG106" s="648">
        <v>174</v>
      </c>
      <c r="AH106" s="648">
        <v>0</v>
      </c>
      <c r="AI106" s="648">
        <v>0</v>
      </c>
      <c r="AJ106" s="648">
        <v>0</v>
      </c>
      <c r="AK106" s="648">
        <v>0</v>
      </c>
      <c r="AL106" s="648">
        <v>0</v>
      </c>
      <c r="AM106" s="648">
        <v>0</v>
      </c>
      <c r="AN106" s="648">
        <v>0</v>
      </c>
      <c r="AO106" s="648">
        <v>0</v>
      </c>
      <c r="AP106" s="648">
        <v>0</v>
      </c>
      <c r="AQ106" s="648">
        <v>0</v>
      </c>
      <c r="AR106" s="648">
        <v>0</v>
      </c>
      <c r="AS106" s="648">
        <v>0</v>
      </c>
      <c r="AT106" s="648">
        <v>0</v>
      </c>
      <c r="AU106" s="648">
        <v>0</v>
      </c>
      <c r="AV106" s="648">
        <v>1.1447368421052626</v>
      </c>
      <c r="AW106" s="648">
        <v>1.1447368421052626</v>
      </c>
      <c r="AX106" s="648">
        <v>0</v>
      </c>
      <c r="AY106" s="648">
        <v>0</v>
      </c>
      <c r="AZ106" s="648">
        <v>0</v>
      </c>
      <c r="BA106" s="648">
        <v>0.92553191489361697</v>
      </c>
      <c r="BB106" s="648">
        <v>39.258278145695328</v>
      </c>
      <c r="BC106" s="648">
        <v>44.940397350993337</v>
      </c>
      <c r="BD106" s="648">
        <v>0</v>
      </c>
      <c r="BE106" s="648">
        <v>0</v>
      </c>
      <c r="BF106" s="648">
        <v>0</v>
      </c>
      <c r="BG106" s="648">
        <v>0</v>
      </c>
      <c r="BH106" s="648">
        <v>0</v>
      </c>
      <c r="BI106" s="648">
        <v>0</v>
      </c>
      <c r="BJ106" s="648">
        <v>0</v>
      </c>
      <c r="BK106" s="648">
        <v>0</v>
      </c>
      <c r="BL106" s="648">
        <v>2.7388374849246202</v>
      </c>
      <c r="BM106" s="648">
        <v>0</v>
      </c>
      <c r="BN106" s="648">
        <v>0</v>
      </c>
      <c r="BO106" s="648">
        <v>1</v>
      </c>
      <c r="BP106" s="648">
        <v>0</v>
      </c>
      <c r="BQ106" s="648"/>
      <c r="BR106" s="648"/>
      <c r="BS106" s="648"/>
    </row>
    <row r="107" spans="1:71" ht="15" x14ac:dyDescent="0.25">
      <c r="A107" s="645">
        <f>VLOOKUP(C107,'[11]DfE No.'!C:E,3,FALSE)</f>
        <v>35</v>
      </c>
      <c r="B107" s="645">
        <v>124775</v>
      </c>
      <c r="C107" s="645">
        <v>9353330</v>
      </c>
      <c r="D107" s="646" t="s">
        <v>1835</v>
      </c>
      <c r="E107" s="629" t="s">
        <v>40</v>
      </c>
      <c r="F107" s="647">
        <v>0</v>
      </c>
      <c r="G107" s="648">
        <v>1</v>
      </c>
      <c r="H107" s="648">
        <v>0</v>
      </c>
      <c r="I107" s="648">
        <v>0</v>
      </c>
      <c r="J107" s="648">
        <v>7</v>
      </c>
      <c r="K107" s="648">
        <v>0</v>
      </c>
      <c r="L107" s="648">
        <v>0</v>
      </c>
      <c r="M107" s="648">
        <v>0</v>
      </c>
      <c r="N107" s="648">
        <v>314</v>
      </c>
      <c r="O107" s="648">
        <v>314</v>
      </c>
      <c r="P107" s="648">
        <v>48</v>
      </c>
      <c r="Q107" s="648">
        <v>266</v>
      </c>
      <c r="R107" s="648">
        <v>0</v>
      </c>
      <c r="S107" s="648">
        <v>0</v>
      </c>
      <c r="T107" s="648">
        <v>0</v>
      </c>
      <c r="U107" s="648">
        <v>0</v>
      </c>
      <c r="V107" s="648">
        <v>0</v>
      </c>
      <c r="W107" s="648">
        <v>0</v>
      </c>
      <c r="X107" s="648">
        <v>0</v>
      </c>
      <c r="Y107" s="648">
        <v>0</v>
      </c>
      <c r="Z107" s="648">
        <v>0</v>
      </c>
      <c r="AA107" s="648">
        <v>314</v>
      </c>
      <c r="AB107" s="648">
        <v>44.857142857142854</v>
      </c>
      <c r="AC107" s="648">
        <v>33.000000000000036</v>
      </c>
      <c r="AD107" s="648">
        <v>40.019607843137251</v>
      </c>
      <c r="AE107" s="648">
        <v>0</v>
      </c>
      <c r="AF107" s="648">
        <v>0</v>
      </c>
      <c r="AG107" s="648">
        <v>314</v>
      </c>
      <c r="AH107" s="648">
        <v>0</v>
      </c>
      <c r="AI107" s="648">
        <v>0</v>
      </c>
      <c r="AJ107" s="648">
        <v>0</v>
      </c>
      <c r="AK107" s="648">
        <v>0</v>
      </c>
      <c r="AL107" s="648">
        <v>0</v>
      </c>
      <c r="AM107" s="648">
        <v>0</v>
      </c>
      <c r="AN107" s="648">
        <v>0</v>
      </c>
      <c r="AO107" s="648">
        <v>0</v>
      </c>
      <c r="AP107" s="648">
        <v>0</v>
      </c>
      <c r="AQ107" s="648">
        <v>0</v>
      </c>
      <c r="AR107" s="648">
        <v>0</v>
      </c>
      <c r="AS107" s="648">
        <v>0</v>
      </c>
      <c r="AT107" s="648">
        <v>0</v>
      </c>
      <c r="AU107" s="648">
        <v>0</v>
      </c>
      <c r="AV107" s="648">
        <v>1.1804511278195484</v>
      </c>
      <c r="AW107" s="648">
        <v>3.5413533834586453</v>
      </c>
      <c r="AX107" s="648">
        <v>0</v>
      </c>
      <c r="AY107" s="648">
        <v>0</v>
      </c>
      <c r="AZ107" s="648">
        <v>0</v>
      </c>
      <c r="BA107" s="648">
        <v>0</v>
      </c>
      <c r="BB107" s="648">
        <v>56.329411764705895</v>
      </c>
      <c r="BC107" s="648">
        <v>66.494117647058843</v>
      </c>
      <c r="BD107" s="648">
        <v>0</v>
      </c>
      <c r="BE107" s="648">
        <v>0</v>
      </c>
      <c r="BF107" s="648">
        <v>0</v>
      </c>
      <c r="BG107" s="648">
        <v>0</v>
      </c>
      <c r="BH107" s="648">
        <v>0</v>
      </c>
      <c r="BI107" s="648">
        <v>0</v>
      </c>
      <c r="BJ107" s="648">
        <v>6.1600000000000126</v>
      </c>
      <c r="BK107" s="648">
        <v>0</v>
      </c>
      <c r="BL107" s="648">
        <v>2.3093780015625001</v>
      </c>
      <c r="BM107" s="648">
        <v>0</v>
      </c>
      <c r="BN107" s="648">
        <v>0</v>
      </c>
      <c r="BO107" s="648">
        <v>1</v>
      </c>
      <c r="BP107" s="648">
        <v>0</v>
      </c>
      <c r="BQ107" s="648"/>
      <c r="BR107" s="648"/>
      <c r="BS107" s="648"/>
    </row>
    <row r="108" spans="1:71" ht="15" x14ac:dyDescent="0.25">
      <c r="A108" s="645">
        <f>VLOOKUP(C108,'[11]DfE No.'!C:E,3,FALSE)</f>
        <v>317</v>
      </c>
      <c r="B108" s="645">
        <v>124777</v>
      </c>
      <c r="C108" s="645">
        <v>9353332</v>
      </c>
      <c r="D108" s="646" t="s">
        <v>1251</v>
      </c>
      <c r="E108" s="629" t="s">
        <v>40</v>
      </c>
      <c r="F108" s="647">
        <v>0</v>
      </c>
      <c r="G108" s="648">
        <v>1</v>
      </c>
      <c r="H108" s="648">
        <v>0</v>
      </c>
      <c r="I108" s="648">
        <v>0</v>
      </c>
      <c r="J108" s="648">
        <v>7</v>
      </c>
      <c r="K108" s="648">
        <v>0</v>
      </c>
      <c r="L108" s="648">
        <v>0</v>
      </c>
      <c r="M108" s="648">
        <v>0</v>
      </c>
      <c r="N108" s="648">
        <v>67</v>
      </c>
      <c r="O108" s="648">
        <v>67</v>
      </c>
      <c r="P108" s="648">
        <v>15</v>
      </c>
      <c r="Q108" s="648">
        <v>52</v>
      </c>
      <c r="R108" s="648">
        <v>0</v>
      </c>
      <c r="S108" s="648">
        <v>0</v>
      </c>
      <c r="T108" s="648">
        <v>0</v>
      </c>
      <c r="U108" s="648">
        <v>0</v>
      </c>
      <c r="V108" s="648">
        <v>0</v>
      </c>
      <c r="W108" s="648">
        <v>0</v>
      </c>
      <c r="X108" s="648">
        <v>0</v>
      </c>
      <c r="Y108" s="648">
        <v>0</v>
      </c>
      <c r="Z108" s="648">
        <v>0</v>
      </c>
      <c r="AA108" s="648">
        <v>67</v>
      </c>
      <c r="AB108" s="648">
        <v>9.5714285714285712</v>
      </c>
      <c r="AC108" s="648">
        <v>13.000000000000023</v>
      </c>
      <c r="AD108" s="648">
        <v>13.000000000000023</v>
      </c>
      <c r="AE108" s="648">
        <v>0</v>
      </c>
      <c r="AF108" s="648">
        <v>0</v>
      </c>
      <c r="AG108" s="648">
        <v>67</v>
      </c>
      <c r="AH108" s="648">
        <v>0</v>
      </c>
      <c r="AI108" s="648">
        <v>0</v>
      </c>
      <c r="AJ108" s="648">
        <v>0</v>
      </c>
      <c r="AK108" s="648">
        <v>0</v>
      </c>
      <c r="AL108" s="648">
        <v>0</v>
      </c>
      <c r="AM108" s="648">
        <v>0</v>
      </c>
      <c r="AN108" s="648">
        <v>0</v>
      </c>
      <c r="AO108" s="648">
        <v>0</v>
      </c>
      <c r="AP108" s="648">
        <v>0</v>
      </c>
      <c r="AQ108" s="648">
        <v>0</v>
      </c>
      <c r="AR108" s="648">
        <v>0</v>
      </c>
      <c r="AS108" s="648">
        <v>0</v>
      </c>
      <c r="AT108" s="648">
        <v>0</v>
      </c>
      <c r="AU108" s="648">
        <v>0</v>
      </c>
      <c r="AV108" s="648">
        <v>1.2884615384615365</v>
      </c>
      <c r="AW108" s="648">
        <v>1.2884615384615365</v>
      </c>
      <c r="AX108" s="648">
        <v>0</v>
      </c>
      <c r="AY108" s="648">
        <v>0</v>
      </c>
      <c r="AZ108" s="648">
        <v>0</v>
      </c>
      <c r="BA108" s="648">
        <v>0</v>
      </c>
      <c r="BB108" s="648">
        <v>19.5</v>
      </c>
      <c r="BC108" s="648">
        <v>25.125</v>
      </c>
      <c r="BD108" s="648">
        <v>0</v>
      </c>
      <c r="BE108" s="648">
        <v>0</v>
      </c>
      <c r="BF108" s="648">
        <v>0</v>
      </c>
      <c r="BG108" s="648">
        <v>0</v>
      </c>
      <c r="BH108" s="648">
        <v>0</v>
      </c>
      <c r="BI108" s="648">
        <v>0</v>
      </c>
      <c r="BJ108" s="648">
        <v>0.98000000000000065</v>
      </c>
      <c r="BK108" s="648">
        <v>0</v>
      </c>
      <c r="BL108" s="648">
        <v>3.88869121875</v>
      </c>
      <c r="BM108" s="648">
        <v>0</v>
      </c>
      <c r="BN108" s="648">
        <v>1</v>
      </c>
      <c r="BO108" s="648">
        <v>1</v>
      </c>
      <c r="BP108" s="648">
        <v>0</v>
      </c>
      <c r="BQ108" s="648"/>
      <c r="BR108" s="648"/>
      <c r="BS108" s="648"/>
    </row>
    <row r="109" spans="1:71" ht="15" x14ac:dyDescent="0.25">
      <c r="A109" s="645">
        <f>VLOOKUP(C109,'[11]DfE No.'!C:E,3,FALSE)</f>
        <v>284</v>
      </c>
      <c r="B109" s="645">
        <v>124781</v>
      </c>
      <c r="C109" s="645">
        <v>9353337</v>
      </c>
      <c r="D109" s="646" t="s">
        <v>1252</v>
      </c>
      <c r="E109" s="629" t="s">
        <v>40</v>
      </c>
      <c r="F109" s="647">
        <v>0</v>
      </c>
      <c r="G109" s="648">
        <v>1</v>
      </c>
      <c r="H109" s="648">
        <v>0</v>
      </c>
      <c r="I109" s="648">
        <v>0</v>
      </c>
      <c r="J109" s="648">
        <v>7</v>
      </c>
      <c r="K109" s="648">
        <v>0</v>
      </c>
      <c r="L109" s="648">
        <v>0</v>
      </c>
      <c r="M109" s="648">
        <v>0</v>
      </c>
      <c r="N109" s="648">
        <v>209</v>
      </c>
      <c r="O109" s="648">
        <v>209</v>
      </c>
      <c r="P109" s="648">
        <v>31</v>
      </c>
      <c r="Q109" s="648">
        <v>178</v>
      </c>
      <c r="R109" s="648">
        <v>0</v>
      </c>
      <c r="S109" s="648">
        <v>0</v>
      </c>
      <c r="T109" s="648">
        <v>0</v>
      </c>
      <c r="U109" s="648">
        <v>0</v>
      </c>
      <c r="V109" s="648">
        <v>0</v>
      </c>
      <c r="W109" s="648">
        <v>0</v>
      </c>
      <c r="X109" s="648">
        <v>0</v>
      </c>
      <c r="Y109" s="648">
        <v>0</v>
      </c>
      <c r="Z109" s="648">
        <v>0</v>
      </c>
      <c r="AA109" s="648">
        <v>209</v>
      </c>
      <c r="AB109" s="648">
        <v>29.857142857142858</v>
      </c>
      <c r="AC109" s="648">
        <v>7.0000000000000044</v>
      </c>
      <c r="AD109" s="648">
        <v>9.9523809523809526</v>
      </c>
      <c r="AE109" s="648">
        <v>0</v>
      </c>
      <c r="AF109" s="648">
        <v>0</v>
      </c>
      <c r="AG109" s="648">
        <v>196.99999999999994</v>
      </c>
      <c r="AH109" s="648">
        <v>3.9999999999999911</v>
      </c>
      <c r="AI109" s="648">
        <v>5.0000000000000098</v>
      </c>
      <c r="AJ109" s="648">
        <v>0.99999999999999978</v>
      </c>
      <c r="AK109" s="648">
        <v>1.9999999999999996</v>
      </c>
      <c r="AL109" s="648">
        <v>0</v>
      </c>
      <c r="AM109" s="648">
        <v>0</v>
      </c>
      <c r="AN109" s="648">
        <v>0</v>
      </c>
      <c r="AO109" s="648">
        <v>0</v>
      </c>
      <c r="AP109" s="648">
        <v>0</v>
      </c>
      <c r="AQ109" s="648">
        <v>0</v>
      </c>
      <c r="AR109" s="648">
        <v>0</v>
      </c>
      <c r="AS109" s="648">
        <v>0</v>
      </c>
      <c r="AT109" s="648">
        <v>0</v>
      </c>
      <c r="AU109" s="648">
        <v>7.044943820224713</v>
      </c>
      <c r="AV109" s="648">
        <v>9.3932584269662911</v>
      </c>
      <c r="AW109" s="648">
        <v>10.567415730337082</v>
      </c>
      <c r="AX109" s="648">
        <v>0</v>
      </c>
      <c r="AY109" s="648">
        <v>0</v>
      </c>
      <c r="AZ109" s="648">
        <v>0</v>
      </c>
      <c r="BA109" s="648">
        <v>0</v>
      </c>
      <c r="BB109" s="648">
        <v>39.668571428571454</v>
      </c>
      <c r="BC109" s="648">
        <v>46.577142857142888</v>
      </c>
      <c r="BD109" s="648">
        <v>0</v>
      </c>
      <c r="BE109" s="648">
        <v>0</v>
      </c>
      <c r="BF109" s="648">
        <v>0</v>
      </c>
      <c r="BG109" s="648">
        <v>0</v>
      </c>
      <c r="BH109" s="648">
        <v>0</v>
      </c>
      <c r="BI109" s="648">
        <v>0</v>
      </c>
      <c r="BJ109" s="648">
        <v>0</v>
      </c>
      <c r="BK109" s="648">
        <v>0</v>
      </c>
      <c r="BL109" s="648">
        <v>0.379274583058823</v>
      </c>
      <c r="BM109" s="648">
        <v>0</v>
      </c>
      <c r="BN109" s="648">
        <v>0</v>
      </c>
      <c r="BO109" s="648">
        <v>1</v>
      </c>
      <c r="BP109" s="648">
        <v>0</v>
      </c>
      <c r="BQ109" s="648"/>
      <c r="BR109" s="648"/>
      <c r="BS109" s="648"/>
    </row>
    <row r="110" spans="1:71" ht="15" x14ac:dyDescent="0.25">
      <c r="A110" s="645">
        <f>VLOOKUP(C110,'[11]DfE No.'!C:E,3,FALSE)</f>
        <v>285</v>
      </c>
      <c r="B110" s="645">
        <v>124782</v>
      </c>
      <c r="C110" s="645">
        <v>9353338</v>
      </c>
      <c r="D110" s="646" t="s">
        <v>1253</v>
      </c>
      <c r="E110" s="629" t="s">
        <v>40</v>
      </c>
      <c r="F110" s="647">
        <v>0</v>
      </c>
      <c r="G110" s="648">
        <v>1</v>
      </c>
      <c r="H110" s="648">
        <v>0</v>
      </c>
      <c r="I110" s="648">
        <v>0</v>
      </c>
      <c r="J110" s="648">
        <v>7</v>
      </c>
      <c r="K110" s="648">
        <v>0</v>
      </c>
      <c r="L110" s="648">
        <v>0</v>
      </c>
      <c r="M110" s="648">
        <v>0</v>
      </c>
      <c r="N110" s="648">
        <v>420</v>
      </c>
      <c r="O110" s="648">
        <v>420</v>
      </c>
      <c r="P110" s="648">
        <v>62</v>
      </c>
      <c r="Q110" s="648">
        <v>358</v>
      </c>
      <c r="R110" s="648">
        <v>0</v>
      </c>
      <c r="S110" s="648">
        <v>0</v>
      </c>
      <c r="T110" s="648">
        <v>0</v>
      </c>
      <c r="U110" s="648">
        <v>0</v>
      </c>
      <c r="V110" s="648">
        <v>0</v>
      </c>
      <c r="W110" s="648">
        <v>0</v>
      </c>
      <c r="X110" s="648">
        <v>0</v>
      </c>
      <c r="Y110" s="648">
        <v>0</v>
      </c>
      <c r="Z110" s="648">
        <v>0</v>
      </c>
      <c r="AA110" s="648">
        <v>420</v>
      </c>
      <c r="AB110" s="648">
        <v>60</v>
      </c>
      <c r="AC110" s="648">
        <v>44.999999999999936</v>
      </c>
      <c r="AD110" s="648">
        <v>54.687500000000007</v>
      </c>
      <c r="AE110" s="648">
        <v>0</v>
      </c>
      <c r="AF110" s="648">
        <v>0</v>
      </c>
      <c r="AG110" s="648">
        <v>231.99999999999983</v>
      </c>
      <c r="AH110" s="648">
        <v>112.00000000000014</v>
      </c>
      <c r="AI110" s="648">
        <v>33.000000000000014</v>
      </c>
      <c r="AJ110" s="648">
        <v>27.000000000000004</v>
      </c>
      <c r="AK110" s="648">
        <v>6.0000000000000053</v>
      </c>
      <c r="AL110" s="648">
        <v>4.9999999999999982</v>
      </c>
      <c r="AM110" s="648">
        <v>4.9999999999999982</v>
      </c>
      <c r="AN110" s="648">
        <v>0</v>
      </c>
      <c r="AO110" s="648">
        <v>0</v>
      </c>
      <c r="AP110" s="648">
        <v>0</v>
      </c>
      <c r="AQ110" s="648">
        <v>0</v>
      </c>
      <c r="AR110" s="648">
        <v>0</v>
      </c>
      <c r="AS110" s="648">
        <v>0</v>
      </c>
      <c r="AT110" s="648">
        <v>0</v>
      </c>
      <c r="AU110" s="648">
        <v>27.134831460674153</v>
      </c>
      <c r="AV110" s="648">
        <v>57.808988764044841</v>
      </c>
      <c r="AW110" s="648">
        <v>76.685393258426814</v>
      </c>
      <c r="AX110" s="648">
        <v>0</v>
      </c>
      <c r="AY110" s="648">
        <v>0</v>
      </c>
      <c r="AZ110" s="648">
        <v>0</v>
      </c>
      <c r="BA110" s="648">
        <v>0</v>
      </c>
      <c r="BB110" s="648">
        <v>96.817610062893067</v>
      </c>
      <c r="BC110" s="648">
        <v>113.58490566037733</v>
      </c>
      <c r="BD110" s="648">
        <v>0</v>
      </c>
      <c r="BE110" s="648">
        <v>0</v>
      </c>
      <c r="BF110" s="648">
        <v>0</v>
      </c>
      <c r="BG110" s="648">
        <v>0</v>
      </c>
      <c r="BH110" s="648">
        <v>0</v>
      </c>
      <c r="BI110" s="648">
        <v>0</v>
      </c>
      <c r="BJ110" s="648">
        <v>0</v>
      </c>
      <c r="BK110" s="648">
        <v>0</v>
      </c>
      <c r="BL110" s="648">
        <v>0.396905712264151</v>
      </c>
      <c r="BM110" s="648">
        <v>0</v>
      </c>
      <c r="BN110" s="648">
        <v>0</v>
      </c>
      <c r="BO110" s="648">
        <v>1</v>
      </c>
      <c r="BP110" s="648">
        <v>0</v>
      </c>
      <c r="BQ110" s="648"/>
      <c r="BR110" s="648"/>
      <c r="BS110" s="648"/>
    </row>
    <row r="111" spans="1:71" ht="15" x14ac:dyDescent="0.25">
      <c r="A111" s="645">
        <f>VLOOKUP(C111,'[11]DfE No.'!C:E,3,FALSE)</f>
        <v>287</v>
      </c>
      <c r="B111" s="645">
        <v>124786</v>
      </c>
      <c r="C111" s="645">
        <v>9353342</v>
      </c>
      <c r="D111" s="646" t="s">
        <v>1256</v>
      </c>
      <c r="E111" s="629" t="s">
        <v>40</v>
      </c>
      <c r="F111" s="647">
        <v>0</v>
      </c>
      <c r="G111" s="648">
        <v>1</v>
      </c>
      <c r="H111" s="648">
        <v>0</v>
      </c>
      <c r="I111" s="648">
        <v>0</v>
      </c>
      <c r="J111" s="648">
        <v>7</v>
      </c>
      <c r="K111" s="648">
        <v>0</v>
      </c>
      <c r="L111" s="648">
        <v>0</v>
      </c>
      <c r="M111" s="648">
        <v>0</v>
      </c>
      <c r="N111" s="648">
        <v>212</v>
      </c>
      <c r="O111" s="648">
        <v>212</v>
      </c>
      <c r="P111" s="648">
        <v>30</v>
      </c>
      <c r="Q111" s="648">
        <v>182</v>
      </c>
      <c r="R111" s="648">
        <v>0</v>
      </c>
      <c r="S111" s="648">
        <v>0</v>
      </c>
      <c r="T111" s="648">
        <v>0</v>
      </c>
      <c r="U111" s="648">
        <v>0</v>
      </c>
      <c r="V111" s="648">
        <v>0</v>
      </c>
      <c r="W111" s="648">
        <v>0</v>
      </c>
      <c r="X111" s="648">
        <v>0</v>
      </c>
      <c r="Y111" s="648">
        <v>0</v>
      </c>
      <c r="Z111" s="648">
        <v>0</v>
      </c>
      <c r="AA111" s="648">
        <v>212</v>
      </c>
      <c r="AB111" s="648">
        <v>30.285714285714285</v>
      </c>
      <c r="AC111" s="648">
        <v>12.999999999999993</v>
      </c>
      <c r="AD111" s="648">
        <v>16.920187793427232</v>
      </c>
      <c r="AE111" s="648">
        <v>0</v>
      </c>
      <c r="AF111" s="648">
        <v>0</v>
      </c>
      <c r="AG111" s="648">
        <v>91.999999999999915</v>
      </c>
      <c r="AH111" s="648">
        <v>21</v>
      </c>
      <c r="AI111" s="648">
        <v>40.000000000000028</v>
      </c>
      <c r="AJ111" s="648">
        <v>19.999999999999993</v>
      </c>
      <c r="AK111" s="648">
        <v>29.999999999999972</v>
      </c>
      <c r="AL111" s="648">
        <v>8.9999999999999911</v>
      </c>
      <c r="AM111" s="648">
        <v>0</v>
      </c>
      <c r="AN111" s="648">
        <v>0</v>
      </c>
      <c r="AO111" s="648">
        <v>0</v>
      </c>
      <c r="AP111" s="648">
        <v>0</v>
      </c>
      <c r="AQ111" s="648">
        <v>0</v>
      </c>
      <c r="AR111" s="648">
        <v>0</v>
      </c>
      <c r="AS111" s="648">
        <v>0</v>
      </c>
      <c r="AT111" s="648">
        <v>0</v>
      </c>
      <c r="AU111" s="648">
        <v>10.483516483516473</v>
      </c>
      <c r="AV111" s="648">
        <v>19.802197802197799</v>
      </c>
      <c r="AW111" s="648">
        <v>32.615384615384649</v>
      </c>
      <c r="AX111" s="648">
        <v>0</v>
      </c>
      <c r="AY111" s="648">
        <v>0</v>
      </c>
      <c r="AZ111" s="648">
        <v>0</v>
      </c>
      <c r="BA111" s="648">
        <v>0</v>
      </c>
      <c r="BB111" s="648">
        <v>48.056179775280945</v>
      </c>
      <c r="BC111" s="648">
        <v>55.977528089887691</v>
      </c>
      <c r="BD111" s="648">
        <v>0</v>
      </c>
      <c r="BE111" s="648">
        <v>0</v>
      </c>
      <c r="BF111" s="648">
        <v>0</v>
      </c>
      <c r="BG111" s="648">
        <v>0</v>
      </c>
      <c r="BH111" s="648">
        <v>0</v>
      </c>
      <c r="BI111" s="648">
        <v>0</v>
      </c>
      <c r="BJ111" s="648">
        <v>0</v>
      </c>
      <c r="BK111" s="648">
        <v>0</v>
      </c>
      <c r="BL111" s="648">
        <v>0.38417393888888901</v>
      </c>
      <c r="BM111" s="648">
        <v>0</v>
      </c>
      <c r="BN111" s="648">
        <v>0</v>
      </c>
      <c r="BO111" s="648">
        <v>1</v>
      </c>
      <c r="BP111" s="648">
        <v>0</v>
      </c>
      <c r="BQ111" s="648"/>
      <c r="BR111" s="648"/>
      <c r="BS111" s="648"/>
    </row>
    <row r="112" spans="1:71" ht="15" x14ac:dyDescent="0.25">
      <c r="A112" s="645">
        <f>VLOOKUP(C112,'[11]DfE No.'!C:E,3,FALSE)</f>
        <v>560</v>
      </c>
      <c r="B112" s="645">
        <v>124802</v>
      </c>
      <c r="C112" s="645">
        <v>9354024</v>
      </c>
      <c r="D112" s="646" t="s">
        <v>430</v>
      </c>
      <c r="E112" s="629" t="s">
        <v>712</v>
      </c>
      <c r="F112" s="647">
        <v>0</v>
      </c>
      <c r="G112" s="648">
        <v>1</v>
      </c>
      <c r="H112" s="648">
        <v>0</v>
      </c>
      <c r="I112" s="648">
        <v>0</v>
      </c>
      <c r="J112" s="648">
        <v>0</v>
      </c>
      <c r="K112" s="648">
        <v>5</v>
      </c>
      <c r="L112" s="648">
        <v>3</v>
      </c>
      <c r="M112" s="648">
        <v>2</v>
      </c>
      <c r="N112" s="648">
        <v>1380</v>
      </c>
      <c r="O112" s="648">
        <v>0</v>
      </c>
      <c r="P112" s="648">
        <v>0</v>
      </c>
      <c r="Q112" s="648">
        <v>0</v>
      </c>
      <c r="R112" s="648">
        <v>1380</v>
      </c>
      <c r="S112" s="648">
        <v>802</v>
      </c>
      <c r="T112" s="648">
        <v>578</v>
      </c>
      <c r="U112" s="648">
        <v>274</v>
      </c>
      <c r="V112" s="648">
        <v>271</v>
      </c>
      <c r="W112" s="648">
        <v>257</v>
      </c>
      <c r="X112" s="648">
        <v>293</v>
      </c>
      <c r="Y112" s="648">
        <v>285</v>
      </c>
      <c r="Z112" s="648">
        <v>0</v>
      </c>
      <c r="AA112" s="648">
        <v>1380</v>
      </c>
      <c r="AB112" s="648">
        <v>276</v>
      </c>
      <c r="AC112" s="648">
        <v>0</v>
      </c>
      <c r="AD112" s="648">
        <v>0</v>
      </c>
      <c r="AE112" s="648">
        <v>108.99999999999999</v>
      </c>
      <c r="AF112" s="648">
        <v>208.50316233309908</v>
      </c>
      <c r="AG112" s="648">
        <v>0</v>
      </c>
      <c r="AH112" s="648">
        <v>0</v>
      </c>
      <c r="AI112" s="648">
        <v>0</v>
      </c>
      <c r="AJ112" s="648">
        <v>0</v>
      </c>
      <c r="AK112" s="648">
        <v>0</v>
      </c>
      <c r="AL112" s="648">
        <v>0</v>
      </c>
      <c r="AM112" s="648">
        <v>0</v>
      </c>
      <c r="AN112" s="648">
        <v>1348.9775199419869</v>
      </c>
      <c r="AO112" s="648">
        <v>17.012327773749028</v>
      </c>
      <c r="AP112" s="648">
        <v>6.004350978970268</v>
      </c>
      <c r="AQ112" s="648">
        <v>5.0036258158085634</v>
      </c>
      <c r="AR112" s="648">
        <v>0</v>
      </c>
      <c r="AS112" s="648">
        <v>3.0021754894851407</v>
      </c>
      <c r="AT112" s="648">
        <v>0</v>
      </c>
      <c r="AU112" s="648">
        <v>0</v>
      </c>
      <c r="AV112" s="648">
        <v>0</v>
      </c>
      <c r="AW112" s="648">
        <v>0</v>
      </c>
      <c r="AX112" s="648">
        <v>0</v>
      </c>
      <c r="AY112" s="648">
        <v>1.9999999999999991</v>
      </c>
      <c r="AZ112" s="648">
        <v>1.9999999999999991</v>
      </c>
      <c r="BA112" s="648">
        <v>3.8791286015460296</v>
      </c>
      <c r="BB112" s="648">
        <v>0</v>
      </c>
      <c r="BC112" s="648">
        <v>0</v>
      </c>
      <c r="BD112" s="648">
        <v>108.18450184501833</v>
      </c>
      <c r="BE112" s="648">
        <v>93.029850746268593</v>
      </c>
      <c r="BF112" s="648">
        <v>106.48605577689251</v>
      </c>
      <c r="BG112" s="648">
        <v>150.6267605633804</v>
      </c>
      <c r="BH112" s="648">
        <v>57.402826855123543</v>
      </c>
      <c r="BI112" s="648">
        <v>320.5047859556006</v>
      </c>
      <c r="BJ112" s="648">
        <v>0</v>
      </c>
      <c r="BK112" s="648">
        <v>0</v>
      </c>
      <c r="BL112" s="648">
        <v>0</v>
      </c>
      <c r="BM112" s="648">
        <v>3.22624777348928</v>
      </c>
      <c r="BN112" s="648">
        <v>0</v>
      </c>
      <c r="BO112" s="648">
        <v>0</v>
      </c>
      <c r="BP112" s="648">
        <v>1</v>
      </c>
      <c r="BQ112" s="648"/>
      <c r="BR112" s="648"/>
      <c r="BS112" s="648"/>
    </row>
    <row r="113" spans="1:71" ht="15" x14ac:dyDescent="0.25">
      <c r="A113" s="645">
        <f>VLOOKUP(C113,'[11]DfE No.'!C:E,3,FALSE)</f>
        <v>370</v>
      </c>
      <c r="B113" s="645">
        <v>124840</v>
      </c>
      <c r="C113" s="645">
        <v>9354090</v>
      </c>
      <c r="D113" s="646" t="s">
        <v>322</v>
      </c>
      <c r="E113" s="629" t="s">
        <v>712</v>
      </c>
      <c r="F113" s="647">
        <v>0</v>
      </c>
      <c r="G113" s="648">
        <v>1</v>
      </c>
      <c r="H113" s="648">
        <v>0</v>
      </c>
      <c r="I113" s="648">
        <v>0</v>
      </c>
      <c r="J113" s="648">
        <v>0</v>
      </c>
      <c r="K113" s="648">
        <v>5</v>
      </c>
      <c r="L113" s="648">
        <v>3</v>
      </c>
      <c r="M113" s="648">
        <v>2</v>
      </c>
      <c r="N113" s="648">
        <v>1278</v>
      </c>
      <c r="O113" s="648">
        <v>0</v>
      </c>
      <c r="P113" s="648">
        <v>0</v>
      </c>
      <c r="Q113" s="648">
        <v>0</v>
      </c>
      <c r="R113" s="648">
        <v>1278</v>
      </c>
      <c r="S113" s="648">
        <v>778</v>
      </c>
      <c r="T113" s="648">
        <v>500</v>
      </c>
      <c r="U113" s="648">
        <v>250</v>
      </c>
      <c r="V113" s="648">
        <v>252</v>
      </c>
      <c r="W113" s="648">
        <v>276</v>
      </c>
      <c r="X113" s="648">
        <v>252</v>
      </c>
      <c r="Y113" s="648">
        <v>248</v>
      </c>
      <c r="Z113" s="648">
        <v>0</v>
      </c>
      <c r="AA113" s="648">
        <v>1278</v>
      </c>
      <c r="AB113" s="648">
        <v>255.6</v>
      </c>
      <c r="AC113" s="648">
        <v>0</v>
      </c>
      <c r="AD113" s="648">
        <v>0</v>
      </c>
      <c r="AE113" s="648">
        <v>102.00000000000006</v>
      </c>
      <c r="AF113" s="648">
        <v>219.28970470869911</v>
      </c>
      <c r="AG113" s="648">
        <v>0</v>
      </c>
      <c r="AH113" s="648">
        <v>0</v>
      </c>
      <c r="AI113" s="648">
        <v>0</v>
      </c>
      <c r="AJ113" s="648">
        <v>0</v>
      </c>
      <c r="AK113" s="648">
        <v>0</v>
      </c>
      <c r="AL113" s="648">
        <v>0</v>
      </c>
      <c r="AM113" s="648">
        <v>0</v>
      </c>
      <c r="AN113" s="648">
        <v>901.99999999999977</v>
      </c>
      <c r="AO113" s="648">
        <v>164.00000000000031</v>
      </c>
      <c r="AP113" s="648">
        <v>164.99999999999966</v>
      </c>
      <c r="AQ113" s="648">
        <v>26.00000000000006</v>
      </c>
      <c r="AR113" s="648">
        <v>20.999999999999989</v>
      </c>
      <c r="AS113" s="648">
        <v>0</v>
      </c>
      <c r="AT113" s="648">
        <v>0</v>
      </c>
      <c r="AU113" s="648">
        <v>0</v>
      </c>
      <c r="AV113" s="648">
        <v>0</v>
      </c>
      <c r="AW113" s="648">
        <v>0</v>
      </c>
      <c r="AX113" s="648">
        <v>9.0141065830721043</v>
      </c>
      <c r="AY113" s="648">
        <v>12.018808777429463</v>
      </c>
      <c r="AZ113" s="648">
        <v>19.02978056426327</v>
      </c>
      <c r="BA113" s="648">
        <v>8.1596169193934553</v>
      </c>
      <c r="BB113" s="648">
        <v>0</v>
      </c>
      <c r="BC113" s="648">
        <v>0</v>
      </c>
      <c r="BD113" s="648">
        <v>76.13168724279825</v>
      </c>
      <c r="BE113" s="648">
        <v>75.085714285714189</v>
      </c>
      <c r="BF113" s="648">
        <v>104.29007633587777</v>
      </c>
      <c r="BG113" s="648">
        <v>101.42738589211628</v>
      </c>
      <c r="BH113" s="648">
        <v>47.140495867768557</v>
      </c>
      <c r="BI113" s="648">
        <v>253.24998983665623</v>
      </c>
      <c r="BJ113" s="648">
        <v>0</v>
      </c>
      <c r="BK113" s="648">
        <v>0</v>
      </c>
      <c r="BL113" s="648">
        <v>0</v>
      </c>
      <c r="BM113" s="648">
        <v>1.09162047575758</v>
      </c>
      <c r="BN113" s="648">
        <v>0</v>
      </c>
      <c r="BO113" s="648">
        <v>0</v>
      </c>
      <c r="BP113" s="648">
        <v>1</v>
      </c>
      <c r="BQ113" s="648"/>
      <c r="BR113" s="648"/>
      <c r="BS113" s="648"/>
    </row>
    <row r="114" spans="1:71" ht="15" x14ac:dyDescent="0.25">
      <c r="A114" s="645">
        <f>VLOOKUP(C114,'[11]DfE No.'!C:E,3,FALSE)</f>
        <v>552</v>
      </c>
      <c r="B114" s="645">
        <v>124856</v>
      </c>
      <c r="C114" s="645">
        <v>9354500</v>
      </c>
      <c r="D114" s="646" t="s">
        <v>1257</v>
      </c>
      <c r="E114" s="629" t="s">
        <v>712</v>
      </c>
      <c r="F114" s="647">
        <v>0</v>
      </c>
      <c r="G114" s="648">
        <v>1</v>
      </c>
      <c r="H114" s="648">
        <v>0</v>
      </c>
      <c r="I114" s="648">
        <v>0</v>
      </c>
      <c r="J114" s="648">
        <v>0</v>
      </c>
      <c r="K114" s="648">
        <v>5</v>
      </c>
      <c r="L114" s="648">
        <v>3</v>
      </c>
      <c r="M114" s="648">
        <v>2</v>
      </c>
      <c r="N114" s="648">
        <v>1143</v>
      </c>
      <c r="O114" s="648">
        <v>0</v>
      </c>
      <c r="P114" s="648">
        <v>0</v>
      </c>
      <c r="Q114" s="648">
        <v>0</v>
      </c>
      <c r="R114" s="648">
        <v>1143</v>
      </c>
      <c r="S114" s="648">
        <v>708</v>
      </c>
      <c r="T114" s="648">
        <v>435</v>
      </c>
      <c r="U114" s="648">
        <v>240</v>
      </c>
      <c r="V114" s="648">
        <v>234</v>
      </c>
      <c r="W114" s="648">
        <v>234</v>
      </c>
      <c r="X114" s="648">
        <v>220</v>
      </c>
      <c r="Y114" s="648">
        <v>215</v>
      </c>
      <c r="Z114" s="648">
        <v>0</v>
      </c>
      <c r="AA114" s="648">
        <v>1143</v>
      </c>
      <c r="AB114" s="648">
        <v>228.6</v>
      </c>
      <c r="AC114" s="648">
        <v>0</v>
      </c>
      <c r="AD114" s="648">
        <v>0</v>
      </c>
      <c r="AE114" s="648">
        <v>144.00000000000006</v>
      </c>
      <c r="AF114" s="648">
        <v>275.12920353982298</v>
      </c>
      <c r="AG114" s="648">
        <v>0</v>
      </c>
      <c r="AH114" s="648">
        <v>0</v>
      </c>
      <c r="AI114" s="648">
        <v>0</v>
      </c>
      <c r="AJ114" s="648">
        <v>0</v>
      </c>
      <c r="AK114" s="648">
        <v>0</v>
      </c>
      <c r="AL114" s="648">
        <v>0</v>
      </c>
      <c r="AM114" s="648">
        <v>0</v>
      </c>
      <c r="AN114" s="648">
        <v>909.99999999999966</v>
      </c>
      <c r="AO114" s="648">
        <v>186.99999999999989</v>
      </c>
      <c r="AP114" s="648">
        <v>4.9999999999999982</v>
      </c>
      <c r="AQ114" s="648">
        <v>40.999999999999979</v>
      </c>
      <c r="AR114" s="648">
        <v>0</v>
      </c>
      <c r="AS114" s="648">
        <v>0</v>
      </c>
      <c r="AT114" s="648">
        <v>0</v>
      </c>
      <c r="AU114" s="648">
        <v>0</v>
      </c>
      <c r="AV114" s="648">
        <v>0</v>
      </c>
      <c r="AW114" s="648">
        <v>0</v>
      </c>
      <c r="AX114" s="648">
        <v>4.0000000000000053</v>
      </c>
      <c r="AY114" s="648">
        <v>6.9999999999999956</v>
      </c>
      <c r="AZ114" s="648">
        <v>11.000000000000002</v>
      </c>
      <c r="BA114" s="648">
        <v>10.11504424778761</v>
      </c>
      <c r="BB114" s="648">
        <v>0</v>
      </c>
      <c r="BC114" s="648">
        <v>0</v>
      </c>
      <c r="BD114" s="648">
        <v>107.23404255319153</v>
      </c>
      <c r="BE114" s="648">
        <v>111.37991266375552</v>
      </c>
      <c r="BF114" s="648">
        <v>119.57709251101326</v>
      </c>
      <c r="BG114" s="648">
        <v>108.37438423645328</v>
      </c>
      <c r="BH114" s="648">
        <v>45.15</v>
      </c>
      <c r="BI114" s="648">
        <v>306.61611436514249</v>
      </c>
      <c r="BJ114" s="648">
        <v>0</v>
      </c>
      <c r="BK114" s="648">
        <v>0</v>
      </c>
      <c r="BL114" s="648">
        <v>0</v>
      </c>
      <c r="BM114" s="648">
        <v>1.6688748</v>
      </c>
      <c r="BN114" s="648">
        <v>0</v>
      </c>
      <c r="BO114" s="648">
        <v>0</v>
      </c>
      <c r="BP114" s="648">
        <v>1</v>
      </c>
      <c r="BQ114" s="648">
        <v>10</v>
      </c>
      <c r="BR114" s="648"/>
      <c r="BS114" s="648"/>
    </row>
    <row r="115" spans="1:71" ht="15" x14ac:dyDescent="0.25">
      <c r="A115" s="645">
        <f>VLOOKUP(C115,'[11]DfE No.'!C:E,3,FALSE)</f>
        <v>553</v>
      </c>
      <c r="B115" s="645">
        <v>124861</v>
      </c>
      <c r="C115" s="645">
        <v>9354600</v>
      </c>
      <c r="D115" s="646" t="s">
        <v>423</v>
      </c>
      <c r="E115" s="629" t="s">
        <v>712</v>
      </c>
      <c r="F115" s="647">
        <v>0</v>
      </c>
      <c r="G115" s="648">
        <v>1</v>
      </c>
      <c r="H115" s="648">
        <v>0</v>
      </c>
      <c r="I115" s="648">
        <v>0</v>
      </c>
      <c r="J115" s="648">
        <v>0</v>
      </c>
      <c r="K115" s="648">
        <v>5</v>
      </c>
      <c r="L115" s="648">
        <v>3</v>
      </c>
      <c r="M115" s="648">
        <v>2</v>
      </c>
      <c r="N115" s="648">
        <v>772</v>
      </c>
      <c r="O115" s="648">
        <v>0</v>
      </c>
      <c r="P115" s="648">
        <v>0</v>
      </c>
      <c r="Q115" s="648">
        <v>0</v>
      </c>
      <c r="R115" s="648">
        <v>772</v>
      </c>
      <c r="S115" s="648">
        <v>468</v>
      </c>
      <c r="T115" s="648">
        <v>304</v>
      </c>
      <c r="U115" s="648">
        <v>162</v>
      </c>
      <c r="V115" s="648">
        <v>149</v>
      </c>
      <c r="W115" s="648">
        <v>157</v>
      </c>
      <c r="X115" s="648">
        <v>154</v>
      </c>
      <c r="Y115" s="648">
        <v>150</v>
      </c>
      <c r="Z115" s="648">
        <v>0</v>
      </c>
      <c r="AA115" s="648">
        <v>772</v>
      </c>
      <c r="AB115" s="648">
        <v>154.4</v>
      </c>
      <c r="AC115" s="648">
        <v>0</v>
      </c>
      <c r="AD115" s="648">
        <v>0</v>
      </c>
      <c r="AE115" s="648">
        <v>61.000000000000014</v>
      </c>
      <c r="AF115" s="648">
        <v>101.86111111111111</v>
      </c>
      <c r="AG115" s="648">
        <v>0</v>
      </c>
      <c r="AH115" s="648">
        <v>0</v>
      </c>
      <c r="AI115" s="648">
        <v>0</v>
      </c>
      <c r="AJ115" s="648">
        <v>0</v>
      </c>
      <c r="AK115" s="648">
        <v>0</v>
      </c>
      <c r="AL115" s="648">
        <v>0</v>
      </c>
      <c r="AM115" s="648">
        <v>0</v>
      </c>
      <c r="AN115" s="648">
        <v>621.61038961038946</v>
      </c>
      <c r="AO115" s="648">
        <v>90.233766233766332</v>
      </c>
      <c r="AP115" s="648">
        <v>8.0207792207792288</v>
      </c>
      <c r="AQ115" s="648">
        <v>36.093506493506524</v>
      </c>
      <c r="AR115" s="648">
        <v>4.0103896103896064</v>
      </c>
      <c r="AS115" s="648">
        <v>12.031168831168843</v>
      </c>
      <c r="AT115" s="648">
        <v>0</v>
      </c>
      <c r="AU115" s="648">
        <v>0</v>
      </c>
      <c r="AV115" s="648">
        <v>0</v>
      </c>
      <c r="AW115" s="648">
        <v>0</v>
      </c>
      <c r="AX115" s="648">
        <v>7.9999999999999734</v>
      </c>
      <c r="AY115" s="648">
        <v>10.999999999999973</v>
      </c>
      <c r="AZ115" s="648">
        <v>13.999999999999972</v>
      </c>
      <c r="BA115" s="648">
        <v>2.1444444444444444</v>
      </c>
      <c r="BB115" s="648">
        <v>0</v>
      </c>
      <c r="BC115" s="648">
        <v>0</v>
      </c>
      <c r="BD115" s="648">
        <v>56.805194805194859</v>
      </c>
      <c r="BE115" s="648">
        <v>51.533834586466114</v>
      </c>
      <c r="BF115" s="648">
        <v>67.123188405797109</v>
      </c>
      <c r="BG115" s="648">
        <v>62.461538461538524</v>
      </c>
      <c r="BH115" s="648">
        <v>19.565217391304401</v>
      </c>
      <c r="BI115" s="648">
        <v>157.94352055272319</v>
      </c>
      <c r="BJ115" s="648">
        <v>0</v>
      </c>
      <c r="BK115" s="648">
        <v>0.74095979247730281</v>
      </c>
      <c r="BL115" s="648">
        <v>0</v>
      </c>
      <c r="BM115" s="648">
        <v>1.12817511390285</v>
      </c>
      <c r="BN115" s="648">
        <v>0</v>
      </c>
      <c r="BO115" s="648">
        <v>0</v>
      </c>
      <c r="BP115" s="648">
        <v>1</v>
      </c>
      <c r="BQ115" s="648"/>
      <c r="BR115" s="648"/>
      <c r="BS115" s="648"/>
    </row>
    <row r="116" spans="1:71" ht="15" x14ac:dyDescent="0.25">
      <c r="A116" s="645">
        <f>VLOOKUP(C116,'[11]DfE No.'!C:E,3,FALSE)</f>
        <v>233</v>
      </c>
      <c r="B116" s="645">
        <v>138117</v>
      </c>
      <c r="C116" s="645">
        <v>9352000</v>
      </c>
      <c r="D116" s="646" t="s">
        <v>553</v>
      </c>
      <c r="E116" s="629" t="s">
        <v>40</v>
      </c>
      <c r="F116" s="647" t="s">
        <v>710</v>
      </c>
      <c r="G116" s="648">
        <v>1</v>
      </c>
      <c r="H116" s="648">
        <v>0</v>
      </c>
      <c r="I116" s="648">
        <v>0</v>
      </c>
      <c r="J116" s="648">
        <v>7</v>
      </c>
      <c r="K116" s="648">
        <v>0</v>
      </c>
      <c r="L116" s="648">
        <v>0</v>
      </c>
      <c r="M116" s="648">
        <v>0</v>
      </c>
      <c r="N116" s="648">
        <v>150</v>
      </c>
      <c r="O116" s="648">
        <v>150</v>
      </c>
      <c r="P116" s="648">
        <v>25</v>
      </c>
      <c r="Q116" s="648">
        <v>125</v>
      </c>
      <c r="R116" s="648">
        <v>0</v>
      </c>
      <c r="S116" s="648">
        <v>0</v>
      </c>
      <c r="T116" s="648">
        <v>0</v>
      </c>
      <c r="U116" s="648">
        <v>0</v>
      </c>
      <c r="V116" s="648">
        <v>0</v>
      </c>
      <c r="W116" s="648">
        <v>0</v>
      </c>
      <c r="X116" s="648">
        <v>0</v>
      </c>
      <c r="Y116" s="648">
        <v>0</v>
      </c>
      <c r="Z116" s="648">
        <v>0</v>
      </c>
      <c r="AA116" s="648">
        <v>150</v>
      </c>
      <c r="AB116" s="648">
        <v>21.428571428571427</v>
      </c>
      <c r="AC116" s="648">
        <v>43.00000000000005</v>
      </c>
      <c r="AD116" s="648">
        <v>54.968944099378888</v>
      </c>
      <c r="AE116" s="648">
        <v>0</v>
      </c>
      <c r="AF116" s="648">
        <v>0</v>
      </c>
      <c r="AG116" s="648">
        <v>29.391891891891898</v>
      </c>
      <c r="AH116" s="648">
        <v>18.243243243243299</v>
      </c>
      <c r="AI116" s="648">
        <v>6.0810810810810754</v>
      </c>
      <c r="AJ116" s="648">
        <v>96.283783783783804</v>
      </c>
      <c r="AK116" s="648">
        <v>0</v>
      </c>
      <c r="AL116" s="648">
        <v>0</v>
      </c>
      <c r="AM116" s="648">
        <v>0</v>
      </c>
      <c r="AN116" s="648">
        <v>0</v>
      </c>
      <c r="AO116" s="648">
        <v>0</v>
      </c>
      <c r="AP116" s="648">
        <v>0</v>
      </c>
      <c r="AQ116" s="648">
        <v>0</v>
      </c>
      <c r="AR116" s="648">
        <v>0</v>
      </c>
      <c r="AS116" s="648">
        <v>0</v>
      </c>
      <c r="AT116" s="648">
        <v>0</v>
      </c>
      <c r="AU116" s="648">
        <v>3.6</v>
      </c>
      <c r="AV116" s="648">
        <v>6</v>
      </c>
      <c r="AW116" s="648">
        <v>7.2</v>
      </c>
      <c r="AX116" s="648">
        <v>0</v>
      </c>
      <c r="AY116" s="648">
        <v>0</v>
      </c>
      <c r="AZ116" s="648">
        <v>0</v>
      </c>
      <c r="BA116" s="648">
        <v>0.93167701863354035</v>
      </c>
      <c r="BB116" s="648">
        <v>59.782608695652129</v>
      </c>
      <c r="BC116" s="648">
        <v>71.739130434782552</v>
      </c>
      <c r="BD116" s="648">
        <v>0</v>
      </c>
      <c r="BE116" s="648">
        <v>0</v>
      </c>
      <c r="BF116" s="648">
        <v>0</v>
      </c>
      <c r="BG116" s="648">
        <v>0</v>
      </c>
      <c r="BH116" s="648">
        <v>0</v>
      </c>
      <c r="BI116" s="648">
        <v>0</v>
      </c>
      <c r="BJ116" s="648">
        <v>10.99999999999995</v>
      </c>
      <c r="BK116" s="648">
        <v>0</v>
      </c>
      <c r="BL116" s="648">
        <v>0.79200478006042296</v>
      </c>
      <c r="BM116" s="648">
        <v>0</v>
      </c>
      <c r="BN116" s="648">
        <v>0</v>
      </c>
      <c r="BO116" s="648">
        <v>1</v>
      </c>
      <c r="BP116" s="648">
        <v>0</v>
      </c>
      <c r="BQ116" s="648"/>
      <c r="BR116" s="648"/>
      <c r="BS116" s="648"/>
    </row>
    <row r="117" spans="1:71" ht="15" x14ac:dyDescent="0.25">
      <c r="A117" s="645">
        <f>VLOOKUP(C117,'[11]DfE No.'!C:E,3,FALSE)</f>
        <v>262</v>
      </c>
      <c r="B117" s="645">
        <v>139803</v>
      </c>
      <c r="C117" s="645">
        <v>9352001</v>
      </c>
      <c r="D117" s="646" t="s">
        <v>1258</v>
      </c>
      <c r="E117" s="629" t="s">
        <v>40</v>
      </c>
      <c r="F117" s="647" t="s">
        <v>710</v>
      </c>
      <c r="G117" s="648">
        <v>1</v>
      </c>
      <c r="H117" s="648">
        <v>0</v>
      </c>
      <c r="I117" s="648">
        <v>0</v>
      </c>
      <c r="J117" s="648">
        <v>7</v>
      </c>
      <c r="K117" s="648">
        <v>0</v>
      </c>
      <c r="L117" s="648">
        <v>0</v>
      </c>
      <c r="M117" s="648">
        <v>0</v>
      </c>
      <c r="N117" s="648">
        <v>578</v>
      </c>
      <c r="O117" s="648">
        <v>578</v>
      </c>
      <c r="P117" s="648">
        <v>80</v>
      </c>
      <c r="Q117" s="648">
        <v>498</v>
      </c>
      <c r="R117" s="648">
        <v>0</v>
      </c>
      <c r="S117" s="648">
        <v>0</v>
      </c>
      <c r="T117" s="648">
        <v>0</v>
      </c>
      <c r="U117" s="648">
        <v>0</v>
      </c>
      <c r="V117" s="648">
        <v>0</v>
      </c>
      <c r="W117" s="648">
        <v>0</v>
      </c>
      <c r="X117" s="648">
        <v>0</v>
      </c>
      <c r="Y117" s="648">
        <v>0</v>
      </c>
      <c r="Z117" s="648">
        <v>0</v>
      </c>
      <c r="AA117" s="648">
        <v>578</v>
      </c>
      <c r="AB117" s="648">
        <v>82.571428571428569</v>
      </c>
      <c r="AC117" s="648">
        <v>107</v>
      </c>
      <c r="AD117" s="648">
        <v>131.36363636363635</v>
      </c>
      <c r="AE117" s="648">
        <v>0</v>
      </c>
      <c r="AF117" s="648">
        <v>0</v>
      </c>
      <c r="AG117" s="648">
        <v>177.61458333333354</v>
      </c>
      <c r="AH117" s="648">
        <v>81.28125</v>
      </c>
      <c r="AI117" s="648">
        <v>42.14583333333335</v>
      </c>
      <c r="AJ117" s="648">
        <v>120.41666666666647</v>
      </c>
      <c r="AK117" s="648">
        <v>73.253472222222157</v>
      </c>
      <c r="AL117" s="648">
        <v>83.288194444444315</v>
      </c>
      <c r="AM117" s="648">
        <v>0</v>
      </c>
      <c r="AN117" s="648">
        <v>0</v>
      </c>
      <c r="AO117" s="648">
        <v>0</v>
      </c>
      <c r="AP117" s="648">
        <v>0</v>
      </c>
      <c r="AQ117" s="648">
        <v>0</v>
      </c>
      <c r="AR117" s="648">
        <v>0</v>
      </c>
      <c r="AS117" s="648">
        <v>0</v>
      </c>
      <c r="AT117" s="648">
        <v>0</v>
      </c>
      <c r="AU117" s="648">
        <v>7.048780487804871</v>
      </c>
      <c r="AV117" s="648">
        <v>11.747967479674784</v>
      </c>
      <c r="AW117" s="648">
        <v>18.796747967479657</v>
      </c>
      <c r="AX117" s="648">
        <v>0</v>
      </c>
      <c r="AY117" s="648">
        <v>0</v>
      </c>
      <c r="AZ117" s="648">
        <v>0</v>
      </c>
      <c r="BA117" s="648">
        <v>1.0104895104895104</v>
      </c>
      <c r="BB117" s="648">
        <v>180.80912863070535</v>
      </c>
      <c r="BC117" s="648">
        <v>209.8547717842323</v>
      </c>
      <c r="BD117" s="648">
        <v>0</v>
      </c>
      <c r="BE117" s="648">
        <v>0</v>
      </c>
      <c r="BF117" s="648">
        <v>0</v>
      </c>
      <c r="BG117" s="648">
        <v>0</v>
      </c>
      <c r="BH117" s="648">
        <v>0</v>
      </c>
      <c r="BI117" s="648">
        <v>0</v>
      </c>
      <c r="BJ117" s="648">
        <v>2.3199999999999825</v>
      </c>
      <c r="BK117" s="648">
        <v>0</v>
      </c>
      <c r="BL117" s="648">
        <v>0.480679572413793</v>
      </c>
      <c r="BM117" s="648">
        <v>0</v>
      </c>
      <c r="BN117" s="648">
        <v>0</v>
      </c>
      <c r="BO117" s="648">
        <v>1</v>
      </c>
      <c r="BP117" s="648">
        <v>0</v>
      </c>
      <c r="BQ117" s="648"/>
      <c r="BR117" s="648"/>
      <c r="BS117" s="648"/>
    </row>
    <row r="118" spans="1:71" ht="15" x14ac:dyDescent="0.25">
      <c r="A118" s="645">
        <f>VLOOKUP(C118,'[11]DfE No.'!C:E,3,FALSE)</f>
        <v>411</v>
      </c>
      <c r="B118" s="645">
        <v>136316</v>
      </c>
      <c r="C118" s="645">
        <v>9352003</v>
      </c>
      <c r="D118" s="646" t="s">
        <v>336</v>
      </c>
      <c r="E118" s="629" t="s">
        <v>40</v>
      </c>
      <c r="F118" s="647" t="s">
        <v>710</v>
      </c>
      <c r="G118" s="648">
        <v>1</v>
      </c>
      <c r="H118" s="648">
        <v>0</v>
      </c>
      <c r="I118" s="648">
        <v>0</v>
      </c>
      <c r="J118" s="648">
        <v>7</v>
      </c>
      <c r="K118" s="648">
        <v>0</v>
      </c>
      <c r="L118" s="648">
        <v>0</v>
      </c>
      <c r="M118" s="648">
        <v>0</v>
      </c>
      <c r="N118" s="648">
        <v>367</v>
      </c>
      <c r="O118" s="648">
        <v>367</v>
      </c>
      <c r="P118" s="648">
        <v>57</v>
      </c>
      <c r="Q118" s="648">
        <v>310</v>
      </c>
      <c r="R118" s="648">
        <v>0</v>
      </c>
      <c r="S118" s="648">
        <v>0</v>
      </c>
      <c r="T118" s="648">
        <v>0</v>
      </c>
      <c r="U118" s="648">
        <v>0</v>
      </c>
      <c r="V118" s="648">
        <v>0</v>
      </c>
      <c r="W118" s="648">
        <v>0</v>
      </c>
      <c r="X118" s="648">
        <v>0</v>
      </c>
      <c r="Y118" s="648">
        <v>0</v>
      </c>
      <c r="Z118" s="648">
        <v>0</v>
      </c>
      <c r="AA118" s="648">
        <v>367</v>
      </c>
      <c r="AB118" s="648">
        <v>52.428571428571431</v>
      </c>
      <c r="AC118" s="648">
        <v>65.999999999999858</v>
      </c>
      <c r="AD118" s="648">
        <v>65.999999999999858</v>
      </c>
      <c r="AE118" s="648">
        <v>0</v>
      </c>
      <c r="AF118" s="648">
        <v>0</v>
      </c>
      <c r="AG118" s="648">
        <v>267.99999999999983</v>
      </c>
      <c r="AH118" s="648">
        <v>99.000000000000156</v>
      </c>
      <c r="AI118" s="648">
        <v>0</v>
      </c>
      <c r="AJ118" s="648">
        <v>0</v>
      </c>
      <c r="AK118" s="648">
        <v>0</v>
      </c>
      <c r="AL118" s="648">
        <v>0</v>
      </c>
      <c r="AM118" s="648">
        <v>0</v>
      </c>
      <c r="AN118" s="648">
        <v>0</v>
      </c>
      <c r="AO118" s="648">
        <v>0</v>
      </c>
      <c r="AP118" s="648">
        <v>0</v>
      </c>
      <c r="AQ118" s="648">
        <v>0</v>
      </c>
      <c r="AR118" s="648">
        <v>0</v>
      </c>
      <c r="AS118" s="648">
        <v>0</v>
      </c>
      <c r="AT118" s="648">
        <v>0</v>
      </c>
      <c r="AU118" s="648">
        <v>3.5516129032258066</v>
      </c>
      <c r="AV118" s="648">
        <v>13.022580645161277</v>
      </c>
      <c r="AW118" s="648">
        <v>23.677419354838726</v>
      </c>
      <c r="AX118" s="648">
        <v>0</v>
      </c>
      <c r="AY118" s="648">
        <v>0</v>
      </c>
      <c r="AZ118" s="648">
        <v>0</v>
      </c>
      <c r="BA118" s="648">
        <v>4.2674418604651159</v>
      </c>
      <c r="BB118" s="648">
        <v>90.680272108843511</v>
      </c>
      <c r="BC118" s="648">
        <v>107.35374149659862</v>
      </c>
      <c r="BD118" s="648">
        <v>0</v>
      </c>
      <c r="BE118" s="648">
        <v>0</v>
      </c>
      <c r="BF118" s="648">
        <v>0</v>
      </c>
      <c r="BG118" s="648">
        <v>0</v>
      </c>
      <c r="BH118" s="648">
        <v>0</v>
      </c>
      <c r="BI118" s="648">
        <v>0</v>
      </c>
      <c r="BJ118" s="648">
        <v>1.9799999999999986</v>
      </c>
      <c r="BK118" s="648">
        <v>0</v>
      </c>
      <c r="BL118" s="648">
        <v>0.73347071913746598</v>
      </c>
      <c r="BM118" s="648">
        <v>0</v>
      </c>
      <c r="BN118" s="648">
        <v>0</v>
      </c>
      <c r="BO118" s="648">
        <v>1</v>
      </c>
      <c r="BP118" s="648">
        <v>0</v>
      </c>
      <c r="BQ118" s="648"/>
      <c r="BR118" s="648"/>
      <c r="BS118" s="648"/>
    </row>
    <row r="119" spans="1:71" ht="15" x14ac:dyDescent="0.25">
      <c r="A119" s="645">
        <f>VLOOKUP(C119,'[11]DfE No.'!C:E,3,FALSE)</f>
        <v>73</v>
      </c>
      <c r="B119" s="645">
        <v>139804</v>
      </c>
      <c r="C119" s="645">
        <v>9352006</v>
      </c>
      <c r="D119" s="646" t="s">
        <v>476</v>
      </c>
      <c r="E119" s="629" t="s">
        <v>40</v>
      </c>
      <c r="F119" s="647" t="s">
        <v>710</v>
      </c>
      <c r="G119" s="648">
        <v>1</v>
      </c>
      <c r="H119" s="648">
        <v>0</v>
      </c>
      <c r="I119" s="648">
        <v>0</v>
      </c>
      <c r="J119" s="648">
        <v>7</v>
      </c>
      <c r="K119" s="648">
        <v>0</v>
      </c>
      <c r="L119" s="648">
        <v>0</v>
      </c>
      <c r="M119" s="648">
        <v>0</v>
      </c>
      <c r="N119" s="648">
        <v>202</v>
      </c>
      <c r="O119" s="648">
        <v>202</v>
      </c>
      <c r="P119" s="648">
        <v>30</v>
      </c>
      <c r="Q119" s="648">
        <v>172</v>
      </c>
      <c r="R119" s="648">
        <v>0</v>
      </c>
      <c r="S119" s="648">
        <v>0</v>
      </c>
      <c r="T119" s="648">
        <v>0</v>
      </c>
      <c r="U119" s="648">
        <v>0</v>
      </c>
      <c r="V119" s="648">
        <v>0</v>
      </c>
      <c r="W119" s="648">
        <v>0</v>
      </c>
      <c r="X119" s="648">
        <v>0</v>
      </c>
      <c r="Y119" s="648">
        <v>0</v>
      </c>
      <c r="Z119" s="648">
        <v>0</v>
      </c>
      <c r="AA119" s="648">
        <v>202</v>
      </c>
      <c r="AB119" s="648">
        <v>28.857142857142858</v>
      </c>
      <c r="AC119" s="648">
        <v>79.999999999999986</v>
      </c>
      <c r="AD119" s="648">
        <v>95.68421052631578</v>
      </c>
      <c r="AE119" s="648">
        <v>0</v>
      </c>
      <c r="AF119" s="648">
        <v>0</v>
      </c>
      <c r="AG119" s="648">
        <v>47.000000000000064</v>
      </c>
      <c r="AH119" s="648">
        <v>54.99999999999995</v>
      </c>
      <c r="AI119" s="648">
        <v>0</v>
      </c>
      <c r="AJ119" s="648">
        <v>15.999999999999998</v>
      </c>
      <c r="AK119" s="648">
        <v>25.000000000000046</v>
      </c>
      <c r="AL119" s="648">
        <v>57.999999999999972</v>
      </c>
      <c r="AM119" s="648">
        <v>0.99999999999999989</v>
      </c>
      <c r="AN119" s="648">
        <v>0</v>
      </c>
      <c r="AO119" s="648">
        <v>0</v>
      </c>
      <c r="AP119" s="648">
        <v>0</v>
      </c>
      <c r="AQ119" s="648">
        <v>0</v>
      </c>
      <c r="AR119" s="648">
        <v>0</v>
      </c>
      <c r="AS119" s="648">
        <v>0</v>
      </c>
      <c r="AT119" s="648">
        <v>0</v>
      </c>
      <c r="AU119" s="648">
        <v>1.1744186046511622</v>
      </c>
      <c r="AV119" s="648">
        <v>1.1744186046511622</v>
      </c>
      <c r="AW119" s="648">
        <v>3.5232558139534924</v>
      </c>
      <c r="AX119" s="648">
        <v>0</v>
      </c>
      <c r="AY119" s="648">
        <v>0</v>
      </c>
      <c r="AZ119" s="648">
        <v>0</v>
      </c>
      <c r="BA119" s="648">
        <v>1.9330143540669855</v>
      </c>
      <c r="BB119" s="648">
        <v>60.829268292682954</v>
      </c>
      <c r="BC119" s="648">
        <v>71.439024390243929</v>
      </c>
      <c r="BD119" s="648">
        <v>0</v>
      </c>
      <c r="BE119" s="648">
        <v>0</v>
      </c>
      <c r="BF119" s="648">
        <v>0</v>
      </c>
      <c r="BG119" s="648">
        <v>0</v>
      </c>
      <c r="BH119" s="648">
        <v>0</v>
      </c>
      <c r="BI119" s="648">
        <v>0</v>
      </c>
      <c r="BJ119" s="648">
        <v>2.8800000000000083</v>
      </c>
      <c r="BK119" s="648">
        <v>0</v>
      </c>
      <c r="BL119" s="648">
        <v>0.42501723691860499</v>
      </c>
      <c r="BM119" s="648">
        <v>0</v>
      </c>
      <c r="BN119" s="648">
        <v>0</v>
      </c>
      <c r="BO119" s="648">
        <v>1</v>
      </c>
      <c r="BP119" s="648">
        <v>0</v>
      </c>
      <c r="BQ119" s="648"/>
      <c r="BR119" s="648"/>
      <c r="BS119" s="648"/>
    </row>
    <row r="120" spans="1:71" ht="15" x14ac:dyDescent="0.25">
      <c r="A120" s="645">
        <f>VLOOKUP(C120,'[11]DfE No.'!C:E,3,FALSE)</f>
        <v>453</v>
      </c>
      <c r="B120" s="645">
        <v>140044</v>
      </c>
      <c r="C120" s="645">
        <v>9352010</v>
      </c>
      <c r="D120" s="646" t="s">
        <v>1259</v>
      </c>
      <c r="E120" s="629" t="s">
        <v>40</v>
      </c>
      <c r="F120" s="647" t="s">
        <v>710</v>
      </c>
      <c r="G120" s="648">
        <v>1</v>
      </c>
      <c r="H120" s="648">
        <v>0</v>
      </c>
      <c r="I120" s="648">
        <v>0</v>
      </c>
      <c r="J120" s="648">
        <v>7</v>
      </c>
      <c r="K120" s="648">
        <v>0</v>
      </c>
      <c r="L120" s="648">
        <v>0</v>
      </c>
      <c r="M120" s="648">
        <v>0</v>
      </c>
      <c r="N120" s="648">
        <v>381</v>
      </c>
      <c r="O120" s="648">
        <v>381</v>
      </c>
      <c r="P120" s="648">
        <v>49</v>
      </c>
      <c r="Q120" s="648">
        <v>332</v>
      </c>
      <c r="R120" s="648">
        <v>0</v>
      </c>
      <c r="S120" s="648">
        <v>0</v>
      </c>
      <c r="T120" s="648">
        <v>0</v>
      </c>
      <c r="U120" s="648">
        <v>0</v>
      </c>
      <c r="V120" s="648">
        <v>0</v>
      </c>
      <c r="W120" s="648">
        <v>0</v>
      </c>
      <c r="X120" s="648">
        <v>0</v>
      </c>
      <c r="Y120" s="648">
        <v>0</v>
      </c>
      <c r="Z120" s="648">
        <v>0</v>
      </c>
      <c r="AA120" s="648">
        <v>381</v>
      </c>
      <c r="AB120" s="648">
        <v>54.428571428571431</v>
      </c>
      <c r="AC120" s="648">
        <v>74.000000000000043</v>
      </c>
      <c r="AD120" s="648">
        <v>83.610972568578546</v>
      </c>
      <c r="AE120" s="648">
        <v>0</v>
      </c>
      <c r="AF120" s="648">
        <v>0</v>
      </c>
      <c r="AG120" s="648">
        <v>342.00000000000017</v>
      </c>
      <c r="AH120" s="648">
        <v>34.000000000000014</v>
      </c>
      <c r="AI120" s="648">
        <v>5.0000000000000027</v>
      </c>
      <c r="AJ120" s="648">
        <v>0</v>
      </c>
      <c r="AK120" s="648">
        <v>0</v>
      </c>
      <c r="AL120" s="648">
        <v>0</v>
      </c>
      <c r="AM120" s="648">
        <v>0</v>
      </c>
      <c r="AN120" s="648">
        <v>0</v>
      </c>
      <c r="AO120" s="648">
        <v>0</v>
      </c>
      <c r="AP120" s="648">
        <v>0</v>
      </c>
      <c r="AQ120" s="648">
        <v>0</v>
      </c>
      <c r="AR120" s="648">
        <v>0</v>
      </c>
      <c r="AS120" s="648">
        <v>0</v>
      </c>
      <c r="AT120" s="648">
        <v>0</v>
      </c>
      <c r="AU120" s="648">
        <v>14.918674698795181</v>
      </c>
      <c r="AV120" s="648">
        <v>26.394578313252996</v>
      </c>
      <c r="AW120" s="648">
        <v>37.870481927710848</v>
      </c>
      <c r="AX120" s="648">
        <v>0</v>
      </c>
      <c r="AY120" s="648">
        <v>0</v>
      </c>
      <c r="AZ120" s="648">
        <v>0</v>
      </c>
      <c r="BA120" s="648">
        <v>1.9002493765586035</v>
      </c>
      <c r="BB120" s="648">
        <v>108.21518987341786</v>
      </c>
      <c r="BC120" s="648">
        <v>124.18670886075965</v>
      </c>
      <c r="BD120" s="648">
        <v>0</v>
      </c>
      <c r="BE120" s="648">
        <v>0</v>
      </c>
      <c r="BF120" s="648">
        <v>0</v>
      </c>
      <c r="BG120" s="648">
        <v>0</v>
      </c>
      <c r="BH120" s="648">
        <v>0</v>
      </c>
      <c r="BI120" s="648">
        <v>0</v>
      </c>
      <c r="BJ120" s="648">
        <v>0</v>
      </c>
      <c r="BK120" s="648">
        <v>0</v>
      </c>
      <c r="BL120" s="648">
        <v>0.46631929161290298</v>
      </c>
      <c r="BM120" s="648">
        <v>0</v>
      </c>
      <c r="BN120" s="648">
        <v>0</v>
      </c>
      <c r="BO120" s="648">
        <v>1</v>
      </c>
      <c r="BP120" s="648">
        <v>0</v>
      </c>
      <c r="BQ120" s="648"/>
      <c r="BR120" s="648"/>
      <c r="BS120" s="648"/>
    </row>
    <row r="121" spans="1:71" ht="15" x14ac:dyDescent="0.25">
      <c r="A121" s="645">
        <f>VLOOKUP(C121,'[11]DfE No.'!C:E,3,FALSE)</f>
        <v>61</v>
      </c>
      <c r="B121" s="645">
        <v>140573</v>
      </c>
      <c r="C121" s="645">
        <v>9352014</v>
      </c>
      <c r="D121" s="646" t="s">
        <v>551</v>
      </c>
      <c r="E121" s="629" t="s">
        <v>40</v>
      </c>
      <c r="F121" s="647" t="s">
        <v>710</v>
      </c>
      <c r="G121" s="648">
        <v>1</v>
      </c>
      <c r="H121" s="648">
        <v>0</v>
      </c>
      <c r="I121" s="648">
        <v>0</v>
      </c>
      <c r="J121" s="648">
        <v>7</v>
      </c>
      <c r="K121" s="648">
        <v>0</v>
      </c>
      <c r="L121" s="648">
        <v>0</v>
      </c>
      <c r="M121" s="648">
        <v>0</v>
      </c>
      <c r="N121" s="648">
        <v>406</v>
      </c>
      <c r="O121" s="648">
        <v>406</v>
      </c>
      <c r="P121" s="648">
        <v>54</v>
      </c>
      <c r="Q121" s="648">
        <v>352</v>
      </c>
      <c r="R121" s="648">
        <v>0</v>
      </c>
      <c r="S121" s="648">
        <v>0</v>
      </c>
      <c r="T121" s="648">
        <v>0</v>
      </c>
      <c r="U121" s="648">
        <v>0</v>
      </c>
      <c r="V121" s="648">
        <v>0</v>
      </c>
      <c r="W121" s="648">
        <v>0</v>
      </c>
      <c r="X121" s="648">
        <v>0</v>
      </c>
      <c r="Y121" s="648">
        <v>0</v>
      </c>
      <c r="Z121" s="648">
        <v>0</v>
      </c>
      <c r="AA121" s="648">
        <v>406</v>
      </c>
      <c r="AB121" s="648">
        <v>58</v>
      </c>
      <c r="AC121" s="648">
        <v>170.99999999999991</v>
      </c>
      <c r="AD121" s="648">
        <v>195.96534653465346</v>
      </c>
      <c r="AE121" s="648">
        <v>0</v>
      </c>
      <c r="AF121" s="648">
        <v>0</v>
      </c>
      <c r="AG121" s="648">
        <v>26.000000000000014</v>
      </c>
      <c r="AH121" s="648">
        <v>89.000000000000199</v>
      </c>
      <c r="AI121" s="648">
        <v>9.0000000000000142</v>
      </c>
      <c r="AJ121" s="648">
        <v>66.000000000000071</v>
      </c>
      <c r="AK121" s="648">
        <v>111.99999999999991</v>
      </c>
      <c r="AL121" s="648">
        <v>96.999999999999815</v>
      </c>
      <c r="AM121" s="648">
        <v>6.9999999999999885</v>
      </c>
      <c r="AN121" s="648">
        <v>0</v>
      </c>
      <c r="AO121" s="648">
        <v>0</v>
      </c>
      <c r="AP121" s="648">
        <v>0</v>
      </c>
      <c r="AQ121" s="648">
        <v>0</v>
      </c>
      <c r="AR121" s="648">
        <v>0</v>
      </c>
      <c r="AS121" s="648">
        <v>0</v>
      </c>
      <c r="AT121" s="648">
        <v>0</v>
      </c>
      <c r="AU121" s="648">
        <v>8.0738636363636225</v>
      </c>
      <c r="AV121" s="648">
        <v>9.227272727272716</v>
      </c>
      <c r="AW121" s="648">
        <v>12.6875</v>
      </c>
      <c r="AX121" s="648">
        <v>0</v>
      </c>
      <c r="AY121" s="648">
        <v>0</v>
      </c>
      <c r="AZ121" s="648">
        <v>0</v>
      </c>
      <c r="BA121" s="648">
        <v>3.0148514851485149</v>
      </c>
      <c r="BB121" s="648">
        <v>108.62908011869445</v>
      </c>
      <c r="BC121" s="648">
        <v>125.29376854599415</v>
      </c>
      <c r="BD121" s="648">
        <v>0</v>
      </c>
      <c r="BE121" s="648">
        <v>0</v>
      </c>
      <c r="BF121" s="648">
        <v>0</v>
      </c>
      <c r="BG121" s="648">
        <v>0</v>
      </c>
      <c r="BH121" s="648">
        <v>0</v>
      </c>
      <c r="BI121" s="648">
        <v>0</v>
      </c>
      <c r="BJ121" s="648">
        <v>21.639999999999819</v>
      </c>
      <c r="BK121" s="648">
        <v>0</v>
      </c>
      <c r="BL121" s="648">
        <v>0.32993160323529402</v>
      </c>
      <c r="BM121" s="648">
        <v>0</v>
      </c>
      <c r="BN121" s="648">
        <v>0</v>
      </c>
      <c r="BO121" s="648">
        <v>1</v>
      </c>
      <c r="BP121" s="648">
        <v>0</v>
      </c>
      <c r="BQ121" s="648"/>
      <c r="BR121" s="648"/>
      <c r="BS121" s="648"/>
    </row>
    <row r="122" spans="1:71" ht="15" x14ac:dyDescent="0.25">
      <c r="A122" s="645">
        <f>VLOOKUP(C122,'[11]DfE No.'!C:E,3,FALSE)</f>
        <v>292</v>
      </c>
      <c r="B122" s="645">
        <v>140822</v>
      </c>
      <c r="C122" s="645">
        <v>9352017</v>
      </c>
      <c r="D122" s="646" t="s">
        <v>283</v>
      </c>
      <c r="E122" s="629" t="s">
        <v>40</v>
      </c>
      <c r="F122" s="647" t="s">
        <v>710</v>
      </c>
      <c r="G122" s="648">
        <v>1</v>
      </c>
      <c r="H122" s="648">
        <v>0</v>
      </c>
      <c r="I122" s="648">
        <v>0</v>
      </c>
      <c r="J122" s="648">
        <v>7</v>
      </c>
      <c r="K122" s="648">
        <v>0</v>
      </c>
      <c r="L122" s="648">
        <v>0</v>
      </c>
      <c r="M122" s="648">
        <v>0</v>
      </c>
      <c r="N122" s="648">
        <v>652</v>
      </c>
      <c r="O122" s="648">
        <v>652</v>
      </c>
      <c r="P122" s="648">
        <v>89</v>
      </c>
      <c r="Q122" s="648">
        <v>563</v>
      </c>
      <c r="R122" s="648">
        <v>0</v>
      </c>
      <c r="S122" s="648">
        <v>0</v>
      </c>
      <c r="T122" s="648">
        <v>0</v>
      </c>
      <c r="U122" s="648">
        <v>0</v>
      </c>
      <c r="V122" s="648">
        <v>0</v>
      </c>
      <c r="W122" s="648">
        <v>0</v>
      </c>
      <c r="X122" s="648">
        <v>0</v>
      </c>
      <c r="Y122" s="648">
        <v>0</v>
      </c>
      <c r="Z122" s="648">
        <v>0</v>
      </c>
      <c r="AA122" s="648">
        <v>652</v>
      </c>
      <c r="AB122" s="648">
        <v>93.142857142857139</v>
      </c>
      <c r="AC122" s="648">
        <v>62.000000000000007</v>
      </c>
      <c r="AD122" s="648">
        <v>88.727828746177366</v>
      </c>
      <c r="AE122" s="648">
        <v>0</v>
      </c>
      <c r="AF122" s="648">
        <v>0</v>
      </c>
      <c r="AG122" s="648">
        <v>576.88479262672831</v>
      </c>
      <c r="AH122" s="648">
        <v>41.062980030721967</v>
      </c>
      <c r="AI122" s="648">
        <v>14.021505376344072</v>
      </c>
      <c r="AJ122" s="648">
        <v>10.015360983102928</v>
      </c>
      <c r="AK122" s="648">
        <v>8.0122887864823547</v>
      </c>
      <c r="AL122" s="648">
        <v>0</v>
      </c>
      <c r="AM122" s="648">
        <v>2.0030721966205856</v>
      </c>
      <c r="AN122" s="648">
        <v>0</v>
      </c>
      <c r="AO122" s="648">
        <v>0</v>
      </c>
      <c r="AP122" s="648">
        <v>0</v>
      </c>
      <c r="AQ122" s="648">
        <v>0</v>
      </c>
      <c r="AR122" s="648">
        <v>0</v>
      </c>
      <c r="AS122" s="648">
        <v>0</v>
      </c>
      <c r="AT122" s="648">
        <v>0</v>
      </c>
      <c r="AU122" s="648">
        <v>23.161634103019544</v>
      </c>
      <c r="AV122" s="648">
        <v>42.849023090586179</v>
      </c>
      <c r="AW122" s="648">
        <v>62.536412078152736</v>
      </c>
      <c r="AX122" s="648">
        <v>0</v>
      </c>
      <c r="AY122" s="648">
        <v>0</v>
      </c>
      <c r="AZ122" s="648">
        <v>0</v>
      </c>
      <c r="BA122" s="648">
        <v>0.99694189602446481</v>
      </c>
      <c r="BB122" s="648">
        <v>189.40110905730145</v>
      </c>
      <c r="BC122" s="648">
        <v>219.34195933456579</v>
      </c>
      <c r="BD122" s="648">
        <v>0</v>
      </c>
      <c r="BE122" s="648">
        <v>0</v>
      </c>
      <c r="BF122" s="648">
        <v>0</v>
      </c>
      <c r="BG122" s="648">
        <v>0</v>
      </c>
      <c r="BH122" s="648">
        <v>0</v>
      </c>
      <c r="BI122" s="648">
        <v>0</v>
      </c>
      <c r="BJ122" s="648">
        <v>0</v>
      </c>
      <c r="BK122" s="648">
        <v>0</v>
      </c>
      <c r="BL122" s="648">
        <v>0.41439677106017198</v>
      </c>
      <c r="BM122" s="648">
        <v>0</v>
      </c>
      <c r="BN122" s="648">
        <v>0</v>
      </c>
      <c r="BO122" s="648">
        <v>1</v>
      </c>
      <c r="BP122" s="648">
        <v>0</v>
      </c>
      <c r="BQ122" s="648">
        <v>25</v>
      </c>
      <c r="BR122" s="648"/>
      <c r="BS122" s="648"/>
    </row>
    <row r="123" spans="1:71" ht="15" x14ac:dyDescent="0.25">
      <c r="A123" s="645">
        <f>VLOOKUP(C123,'[11]DfE No.'!C:E,3,FALSE)</f>
        <v>484</v>
      </c>
      <c r="B123" s="645">
        <v>142993</v>
      </c>
      <c r="C123" s="645">
        <v>9352022</v>
      </c>
      <c r="D123" s="646" t="s">
        <v>550</v>
      </c>
      <c r="E123" s="629" t="s">
        <v>40</v>
      </c>
      <c r="F123" s="647" t="s">
        <v>710</v>
      </c>
      <c r="G123" s="648">
        <v>1</v>
      </c>
      <c r="H123" s="648">
        <v>0</v>
      </c>
      <c r="I123" s="648">
        <v>0</v>
      </c>
      <c r="J123" s="648">
        <v>7</v>
      </c>
      <c r="K123" s="648">
        <v>0</v>
      </c>
      <c r="L123" s="648">
        <v>0</v>
      </c>
      <c r="M123" s="648">
        <v>0</v>
      </c>
      <c r="N123" s="648">
        <v>221</v>
      </c>
      <c r="O123" s="648">
        <v>221</v>
      </c>
      <c r="P123" s="648">
        <v>29</v>
      </c>
      <c r="Q123" s="648">
        <v>192</v>
      </c>
      <c r="R123" s="648">
        <v>0</v>
      </c>
      <c r="S123" s="648">
        <v>0</v>
      </c>
      <c r="T123" s="648">
        <v>0</v>
      </c>
      <c r="U123" s="648">
        <v>0</v>
      </c>
      <c r="V123" s="648">
        <v>0</v>
      </c>
      <c r="W123" s="648">
        <v>0</v>
      </c>
      <c r="X123" s="648">
        <v>0</v>
      </c>
      <c r="Y123" s="648">
        <v>0</v>
      </c>
      <c r="Z123" s="648">
        <v>0</v>
      </c>
      <c r="AA123" s="648">
        <v>221</v>
      </c>
      <c r="AB123" s="648">
        <v>31.571428571428573</v>
      </c>
      <c r="AC123" s="648">
        <v>25.999999999999908</v>
      </c>
      <c r="AD123" s="648">
        <v>42.139830508474574</v>
      </c>
      <c r="AE123" s="648">
        <v>0</v>
      </c>
      <c r="AF123" s="648">
        <v>0</v>
      </c>
      <c r="AG123" s="648">
        <v>203</v>
      </c>
      <c r="AH123" s="648">
        <v>16.000000000000007</v>
      </c>
      <c r="AI123" s="648">
        <v>0</v>
      </c>
      <c r="AJ123" s="648">
        <v>2</v>
      </c>
      <c r="AK123" s="648">
        <v>0</v>
      </c>
      <c r="AL123" s="648">
        <v>0</v>
      </c>
      <c r="AM123" s="648">
        <v>0</v>
      </c>
      <c r="AN123" s="648">
        <v>0</v>
      </c>
      <c r="AO123" s="648">
        <v>0</v>
      </c>
      <c r="AP123" s="648">
        <v>0</v>
      </c>
      <c r="AQ123" s="648">
        <v>0</v>
      </c>
      <c r="AR123" s="648">
        <v>0</v>
      </c>
      <c r="AS123" s="648">
        <v>0</v>
      </c>
      <c r="AT123" s="648">
        <v>0</v>
      </c>
      <c r="AU123" s="648">
        <v>11.510416666666659</v>
      </c>
      <c r="AV123" s="648">
        <v>33.380208333333407</v>
      </c>
      <c r="AW123" s="648">
        <v>57.552083333333414</v>
      </c>
      <c r="AX123" s="648">
        <v>0</v>
      </c>
      <c r="AY123" s="648">
        <v>0</v>
      </c>
      <c r="AZ123" s="648">
        <v>0</v>
      </c>
      <c r="BA123" s="648">
        <v>0</v>
      </c>
      <c r="BB123" s="648">
        <v>53.58139534883712</v>
      </c>
      <c r="BC123" s="648">
        <v>61.674418604651066</v>
      </c>
      <c r="BD123" s="648">
        <v>0</v>
      </c>
      <c r="BE123" s="648">
        <v>0</v>
      </c>
      <c r="BF123" s="648">
        <v>0</v>
      </c>
      <c r="BG123" s="648">
        <v>0</v>
      </c>
      <c r="BH123" s="648">
        <v>0</v>
      </c>
      <c r="BI123" s="648">
        <v>0</v>
      </c>
      <c r="BJ123" s="648">
        <v>0</v>
      </c>
      <c r="BK123" s="648">
        <v>0</v>
      </c>
      <c r="BL123" s="648">
        <v>0.69247198787878805</v>
      </c>
      <c r="BM123" s="648">
        <v>0</v>
      </c>
      <c r="BN123" s="648">
        <v>0</v>
      </c>
      <c r="BO123" s="648">
        <v>1</v>
      </c>
      <c r="BP123" s="648">
        <v>0</v>
      </c>
      <c r="BQ123" s="648"/>
      <c r="BR123" s="648"/>
      <c r="BS123" s="648"/>
    </row>
    <row r="124" spans="1:71" ht="15" x14ac:dyDescent="0.25">
      <c r="A124" s="645">
        <f>VLOOKUP(C124,'[11]DfE No.'!C:E,3,FALSE)</f>
        <v>77</v>
      </c>
      <c r="B124" s="645">
        <v>140823</v>
      </c>
      <c r="C124" s="645">
        <v>9352025</v>
      </c>
      <c r="D124" s="646" t="s">
        <v>187</v>
      </c>
      <c r="E124" s="629" t="s">
        <v>40</v>
      </c>
      <c r="F124" s="647" t="s">
        <v>710</v>
      </c>
      <c r="G124" s="648">
        <v>1</v>
      </c>
      <c r="H124" s="648">
        <v>0</v>
      </c>
      <c r="I124" s="648">
        <v>0</v>
      </c>
      <c r="J124" s="648">
        <v>7</v>
      </c>
      <c r="K124" s="648">
        <v>0</v>
      </c>
      <c r="L124" s="648">
        <v>0</v>
      </c>
      <c r="M124" s="648">
        <v>0</v>
      </c>
      <c r="N124" s="648">
        <v>296</v>
      </c>
      <c r="O124" s="648">
        <v>296</v>
      </c>
      <c r="P124" s="648">
        <v>45</v>
      </c>
      <c r="Q124" s="648">
        <v>251</v>
      </c>
      <c r="R124" s="648">
        <v>0</v>
      </c>
      <c r="S124" s="648">
        <v>0</v>
      </c>
      <c r="T124" s="648">
        <v>0</v>
      </c>
      <c r="U124" s="648">
        <v>0</v>
      </c>
      <c r="V124" s="648">
        <v>0</v>
      </c>
      <c r="W124" s="648">
        <v>0</v>
      </c>
      <c r="X124" s="648">
        <v>0</v>
      </c>
      <c r="Y124" s="648">
        <v>0</v>
      </c>
      <c r="Z124" s="648">
        <v>0</v>
      </c>
      <c r="AA124" s="648">
        <v>296</v>
      </c>
      <c r="AB124" s="648">
        <v>42.285714285714285</v>
      </c>
      <c r="AC124" s="648">
        <v>63.00000000000005</v>
      </c>
      <c r="AD124" s="648">
        <v>73.754152823920265</v>
      </c>
      <c r="AE124" s="648">
        <v>0</v>
      </c>
      <c r="AF124" s="648">
        <v>0</v>
      </c>
      <c r="AG124" s="648">
        <v>166.12244897959172</v>
      </c>
      <c r="AH124" s="648">
        <v>23.156462585034014</v>
      </c>
      <c r="AI124" s="648">
        <v>1.0068027210884363</v>
      </c>
      <c r="AJ124" s="648">
        <v>94.63945578231305</v>
      </c>
      <c r="AK124" s="648">
        <v>4.0272108843537273</v>
      </c>
      <c r="AL124" s="648">
        <v>5.0340136054421656</v>
      </c>
      <c r="AM124" s="648">
        <v>2.0136054421768694</v>
      </c>
      <c r="AN124" s="648">
        <v>0</v>
      </c>
      <c r="AO124" s="648">
        <v>0</v>
      </c>
      <c r="AP124" s="648">
        <v>0</v>
      </c>
      <c r="AQ124" s="648">
        <v>0</v>
      </c>
      <c r="AR124" s="648">
        <v>0</v>
      </c>
      <c r="AS124" s="648">
        <v>0</v>
      </c>
      <c r="AT124" s="648">
        <v>0</v>
      </c>
      <c r="AU124" s="648">
        <v>1.1792828685258965</v>
      </c>
      <c r="AV124" s="648">
        <v>1.1792828685258965</v>
      </c>
      <c r="AW124" s="648">
        <v>2.358565737051793</v>
      </c>
      <c r="AX124" s="648">
        <v>0</v>
      </c>
      <c r="AY124" s="648">
        <v>0</v>
      </c>
      <c r="AZ124" s="648">
        <v>0</v>
      </c>
      <c r="BA124" s="648">
        <v>0</v>
      </c>
      <c r="BB124" s="648">
        <v>85.34</v>
      </c>
      <c r="BC124" s="648">
        <v>100.64</v>
      </c>
      <c r="BD124" s="648">
        <v>0</v>
      </c>
      <c r="BE124" s="648">
        <v>0</v>
      </c>
      <c r="BF124" s="648">
        <v>0</v>
      </c>
      <c r="BG124" s="648">
        <v>0</v>
      </c>
      <c r="BH124" s="648">
        <v>0</v>
      </c>
      <c r="BI124" s="648">
        <v>0</v>
      </c>
      <c r="BJ124" s="648">
        <v>0</v>
      </c>
      <c r="BK124" s="648">
        <v>0</v>
      </c>
      <c r="BL124" s="648">
        <v>0.72784963046044804</v>
      </c>
      <c r="BM124" s="648">
        <v>0</v>
      </c>
      <c r="BN124" s="648">
        <v>0</v>
      </c>
      <c r="BO124" s="648">
        <v>1</v>
      </c>
      <c r="BP124" s="648">
        <v>0</v>
      </c>
      <c r="BQ124" s="648"/>
      <c r="BR124" s="648"/>
      <c r="BS124" s="648"/>
    </row>
    <row r="125" spans="1:71" ht="15" x14ac:dyDescent="0.25">
      <c r="A125" s="645">
        <f>VLOOKUP(C125,'[11]DfE No.'!C:E,3,FALSE)</f>
        <v>267</v>
      </c>
      <c r="B125" s="645">
        <v>140887</v>
      </c>
      <c r="C125" s="645">
        <v>9352027</v>
      </c>
      <c r="D125" s="646" t="s">
        <v>1260</v>
      </c>
      <c r="E125" s="629" t="s">
        <v>40</v>
      </c>
      <c r="F125" s="647" t="s">
        <v>710</v>
      </c>
      <c r="G125" s="648">
        <v>1</v>
      </c>
      <c r="H125" s="648">
        <v>0</v>
      </c>
      <c r="I125" s="648">
        <v>0</v>
      </c>
      <c r="J125" s="648">
        <v>7</v>
      </c>
      <c r="K125" s="648">
        <v>0</v>
      </c>
      <c r="L125" s="648">
        <v>0</v>
      </c>
      <c r="M125" s="648">
        <v>0</v>
      </c>
      <c r="N125" s="648">
        <v>534</v>
      </c>
      <c r="O125" s="648">
        <v>534</v>
      </c>
      <c r="P125" s="648">
        <v>75</v>
      </c>
      <c r="Q125" s="648">
        <v>459</v>
      </c>
      <c r="R125" s="648">
        <v>0</v>
      </c>
      <c r="S125" s="648">
        <v>0</v>
      </c>
      <c r="T125" s="648">
        <v>0</v>
      </c>
      <c r="U125" s="648">
        <v>0</v>
      </c>
      <c r="V125" s="648">
        <v>0</v>
      </c>
      <c r="W125" s="648">
        <v>0</v>
      </c>
      <c r="X125" s="648">
        <v>0</v>
      </c>
      <c r="Y125" s="648">
        <v>0</v>
      </c>
      <c r="Z125" s="648">
        <v>0</v>
      </c>
      <c r="AA125" s="648">
        <v>534</v>
      </c>
      <c r="AB125" s="648">
        <v>76.285714285714292</v>
      </c>
      <c r="AC125" s="648">
        <v>124.99999999999983</v>
      </c>
      <c r="AD125" s="648">
        <v>155.87027027027028</v>
      </c>
      <c r="AE125" s="648">
        <v>0</v>
      </c>
      <c r="AF125" s="648">
        <v>0</v>
      </c>
      <c r="AG125" s="648">
        <v>65.244360902255877</v>
      </c>
      <c r="AH125" s="648">
        <v>12.045112781954883</v>
      </c>
      <c r="AI125" s="648">
        <v>151.56766917293211</v>
      </c>
      <c r="AJ125" s="648">
        <v>115.43233082706789</v>
      </c>
      <c r="AK125" s="648">
        <v>163.6127819548872</v>
      </c>
      <c r="AL125" s="648">
        <v>19.071428571428562</v>
      </c>
      <c r="AM125" s="648">
        <v>7.0263157894736814</v>
      </c>
      <c r="AN125" s="648">
        <v>0</v>
      </c>
      <c r="AO125" s="648">
        <v>0</v>
      </c>
      <c r="AP125" s="648">
        <v>0</v>
      </c>
      <c r="AQ125" s="648">
        <v>0</v>
      </c>
      <c r="AR125" s="648">
        <v>0</v>
      </c>
      <c r="AS125" s="648">
        <v>0</v>
      </c>
      <c r="AT125" s="648">
        <v>0</v>
      </c>
      <c r="AU125" s="648">
        <v>86.091503267973991</v>
      </c>
      <c r="AV125" s="648">
        <v>151.24183006535964</v>
      </c>
      <c r="AW125" s="648">
        <v>198.94117647058815</v>
      </c>
      <c r="AX125" s="648">
        <v>0</v>
      </c>
      <c r="AY125" s="648">
        <v>0</v>
      </c>
      <c r="AZ125" s="648">
        <v>0</v>
      </c>
      <c r="BA125" s="648">
        <v>1.9243243243243244</v>
      </c>
      <c r="BB125" s="648">
        <v>212.42975206611575</v>
      </c>
      <c r="BC125" s="648">
        <v>247.14049586776866</v>
      </c>
      <c r="BD125" s="648">
        <v>0</v>
      </c>
      <c r="BE125" s="648">
        <v>0</v>
      </c>
      <c r="BF125" s="648">
        <v>0</v>
      </c>
      <c r="BG125" s="648">
        <v>0</v>
      </c>
      <c r="BH125" s="648">
        <v>0</v>
      </c>
      <c r="BI125" s="648">
        <v>0</v>
      </c>
      <c r="BJ125" s="648">
        <v>42.098836772982878</v>
      </c>
      <c r="BK125" s="648">
        <v>0</v>
      </c>
      <c r="BL125" s="648">
        <v>0.52009069796874996</v>
      </c>
      <c r="BM125" s="648">
        <v>0</v>
      </c>
      <c r="BN125" s="648">
        <v>0</v>
      </c>
      <c r="BO125" s="648">
        <v>1</v>
      </c>
      <c r="BP125" s="648">
        <v>0</v>
      </c>
      <c r="BQ125" s="648"/>
      <c r="BR125" s="648"/>
      <c r="BS125" s="648"/>
    </row>
    <row r="126" spans="1:71" ht="15" x14ac:dyDescent="0.25">
      <c r="A126" s="645">
        <f>VLOOKUP(C126,'[11]DfE No.'!C:E,3,FALSE)</f>
        <v>423</v>
      </c>
      <c r="B126" s="645">
        <v>140998</v>
      </c>
      <c r="C126" s="645">
        <v>9352029</v>
      </c>
      <c r="D126" s="646" t="s">
        <v>346</v>
      </c>
      <c r="E126" s="629" t="s">
        <v>40</v>
      </c>
      <c r="F126" s="647" t="s">
        <v>710</v>
      </c>
      <c r="G126" s="648">
        <v>1</v>
      </c>
      <c r="H126" s="648">
        <v>0</v>
      </c>
      <c r="I126" s="648">
        <v>0</v>
      </c>
      <c r="J126" s="648">
        <v>5</v>
      </c>
      <c r="K126" s="648">
        <v>0</v>
      </c>
      <c r="L126" s="648">
        <v>0</v>
      </c>
      <c r="M126" s="648">
        <v>0</v>
      </c>
      <c r="N126" s="648">
        <v>277</v>
      </c>
      <c r="O126" s="648">
        <v>277</v>
      </c>
      <c r="P126" s="648">
        <v>52</v>
      </c>
      <c r="Q126" s="648">
        <v>225</v>
      </c>
      <c r="R126" s="648">
        <v>0</v>
      </c>
      <c r="S126" s="648">
        <v>0</v>
      </c>
      <c r="T126" s="648">
        <v>0</v>
      </c>
      <c r="U126" s="648">
        <v>0</v>
      </c>
      <c r="V126" s="648">
        <v>0</v>
      </c>
      <c r="W126" s="648">
        <v>0</v>
      </c>
      <c r="X126" s="648">
        <v>0</v>
      </c>
      <c r="Y126" s="648">
        <v>0</v>
      </c>
      <c r="Z126" s="648">
        <v>0</v>
      </c>
      <c r="AA126" s="648">
        <v>277</v>
      </c>
      <c r="AB126" s="648">
        <v>55.4</v>
      </c>
      <c r="AC126" s="648">
        <v>63.999999999999936</v>
      </c>
      <c r="AD126" s="648">
        <v>66.053846153846152</v>
      </c>
      <c r="AE126" s="648">
        <v>0</v>
      </c>
      <c r="AF126" s="648">
        <v>0</v>
      </c>
      <c r="AG126" s="648">
        <v>114.41304347826099</v>
      </c>
      <c r="AH126" s="648">
        <v>116.42028985507254</v>
      </c>
      <c r="AI126" s="648">
        <v>5.0181159420289836</v>
      </c>
      <c r="AJ126" s="648">
        <v>41.14855072463763</v>
      </c>
      <c r="AK126" s="648">
        <v>0</v>
      </c>
      <c r="AL126" s="648">
        <v>0</v>
      </c>
      <c r="AM126" s="648">
        <v>0</v>
      </c>
      <c r="AN126" s="648">
        <v>0</v>
      </c>
      <c r="AO126" s="648">
        <v>0</v>
      </c>
      <c r="AP126" s="648">
        <v>0</v>
      </c>
      <c r="AQ126" s="648">
        <v>0</v>
      </c>
      <c r="AR126" s="648">
        <v>0</v>
      </c>
      <c r="AS126" s="648">
        <v>0</v>
      </c>
      <c r="AT126" s="648">
        <v>0</v>
      </c>
      <c r="AU126" s="648">
        <v>8.6177777777777749</v>
      </c>
      <c r="AV126" s="648">
        <v>16.004444444444452</v>
      </c>
      <c r="AW126" s="648">
        <v>20.928888888888899</v>
      </c>
      <c r="AX126" s="648">
        <v>0</v>
      </c>
      <c r="AY126" s="648">
        <v>0</v>
      </c>
      <c r="AZ126" s="648">
        <v>0</v>
      </c>
      <c r="BA126" s="648">
        <v>0</v>
      </c>
      <c r="BB126" s="648">
        <v>71.543778801843374</v>
      </c>
      <c r="BC126" s="648">
        <v>88.078341013824954</v>
      </c>
      <c r="BD126" s="648">
        <v>0</v>
      </c>
      <c r="BE126" s="648">
        <v>0</v>
      </c>
      <c r="BF126" s="648">
        <v>0</v>
      </c>
      <c r="BG126" s="648">
        <v>0</v>
      </c>
      <c r="BH126" s="648">
        <v>0</v>
      </c>
      <c r="BI126" s="648">
        <v>0</v>
      </c>
      <c r="BJ126" s="648">
        <v>20.380000000000113</v>
      </c>
      <c r="BK126" s="648">
        <v>0</v>
      </c>
      <c r="BL126" s="648">
        <v>0.69937966237623805</v>
      </c>
      <c r="BM126" s="648">
        <v>0</v>
      </c>
      <c r="BN126" s="648">
        <v>0</v>
      </c>
      <c r="BO126" s="648">
        <v>1</v>
      </c>
      <c r="BP126" s="648">
        <v>0</v>
      </c>
      <c r="BQ126" s="648"/>
      <c r="BR126" s="648"/>
      <c r="BS126" s="648"/>
    </row>
    <row r="127" spans="1:71" ht="15" x14ac:dyDescent="0.25">
      <c r="A127" s="645">
        <f>VLOOKUP(C127,'[11]DfE No.'!C:E,3,FALSE)</f>
        <v>521</v>
      </c>
      <c r="B127" s="645">
        <v>142995</v>
      </c>
      <c r="C127" s="645">
        <v>9352030</v>
      </c>
      <c r="D127" s="646" t="s">
        <v>1408</v>
      </c>
      <c r="E127" s="629" t="s">
        <v>40</v>
      </c>
      <c r="F127" s="647" t="s">
        <v>710</v>
      </c>
      <c r="G127" s="648">
        <v>1</v>
      </c>
      <c r="H127" s="648">
        <v>0</v>
      </c>
      <c r="I127" s="648">
        <v>0</v>
      </c>
      <c r="J127" s="648">
        <v>7</v>
      </c>
      <c r="K127" s="648">
        <v>0</v>
      </c>
      <c r="L127" s="648">
        <v>0</v>
      </c>
      <c r="M127" s="648">
        <v>0</v>
      </c>
      <c r="N127" s="648">
        <v>168</v>
      </c>
      <c r="O127" s="648">
        <v>168</v>
      </c>
      <c r="P127" s="648">
        <v>27</v>
      </c>
      <c r="Q127" s="648">
        <v>141</v>
      </c>
      <c r="R127" s="648">
        <v>0</v>
      </c>
      <c r="S127" s="648">
        <v>0</v>
      </c>
      <c r="T127" s="648">
        <v>0</v>
      </c>
      <c r="U127" s="648">
        <v>0</v>
      </c>
      <c r="V127" s="648">
        <v>0</v>
      </c>
      <c r="W127" s="648">
        <v>0</v>
      </c>
      <c r="X127" s="648">
        <v>0</v>
      </c>
      <c r="Y127" s="648">
        <v>0</v>
      </c>
      <c r="Z127" s="648">
        <v>0</v>
      </c>
      <c r="AA127" s="648">
        <v>168</v>
      </c>
      <c r="AB127" s="648">
        <v>24</v>
      </c>
      <c r="AC127" s="648">
        <v>15.000000000000004</v>
      </c>
      <c r="AD127" s="648">
        <v>21.253012048192769</v>
      </c>
      <c r="AE127" s="648">
        <v>0</v>
      </c>
      <c r="AF127" s="648">
        <v>0</v>
      </c>
      <c r="AG127" s="648">
        <v>163.99999999999997</v>
      </c>
      <c r="AH127" s="648">
        <v>3.0000000000000075</v>
      </c>
      <c r="AI127" s="648">
        <v>0.99999999999999967</v>
      </c>
      <c r="AJ127" s="648">
        <v>0</v>
      </c>
      <c r="AK127" s="648">
        <v>0</v>
      </c>
      <c r="AL127" s="648">
        <v>0</v>
      </c>
      <c r="AM127" s="648">
        <v>0</v>
      </c>
      <c r="AN127" s="648">
        <v>0</v>
      </c>
      <c r="AO127" s="648">
        <v>0</v>
      </c>
      <c r="AP127" s="648">
        <v>0</v>
      </c>
      <c r="AQ127" s="648">
        <v>0</v>
      </c>
      <c r="AR127" s="648">
        <v>0</v>
      </c>
      <c r="AS127" s="648">
        <v>0</v>
      </c>
      <c r="AT127" s="648">
        <v>0</v>
      </c>
      <c r="AU127" s="648">
        <v>1.1914893617021272</v>
      </c>
      <c r="AV127" s="648">
        <v>1.1914893617021272</v>
      </c>
      <c r="AW127" s="648">
        <v>2.382978723404261</v>
      </c>
      <c r="AX127" s="648">
        <v>0</v>
      </c>
      <c r="AY127" s="648">
        <v>0</v>
      </c>
      <c r="AZ127" s="648">
        <v>0</v>
      </c>
      <c r="BA127" s="648">
        <v>2.024096385542169</v>
      </c>
      <c r="BB127" s="648">
        <v>39.397058823529363</v>
      </c>
      <c r="BC127" s="648">
        <v>46.941176470588182</v>
      </c>
      <c r="BD127" s="648">
        <v>0</v>
      </c>
      <c r="BE127" s="648">
        <v>0</v>
      </c>
      <c r="BF127" s="648">
        <v>0</v>
      </c>
      <c r="BG127" s="648">
        <v>0</v>
      </c>
      <c r="BH127" s="648">
        <v>0</v>
      </c>
      <c r="BI127" s="648">
        <v>0</v>
      </c>
      <c r="BJ127" s="648">
        <v>0</v>
      </c>
      <c r="BK127" s="648">
        <v>0</v>
      </c>
      <c r="BL127" s="648">
        <v>3.5882407489011001</v>
      </c>
      <c r="BM127" s="648">
        <v>0</v>
      </c>
      <c r="BN127" s="648">
        <v>0</v>
      </c>
      <c r="BO127" s="648">
        <v>1</v>
      </c>
      <c r="BP127" s="648">
        <v>0</v>
      </c>
      <c r="BQ127" s="648"/>
      <c r="BR127" s="648"/>
      <c r="BS127" s="648"/>
    </row>
    <row r="128" spans="1:71" ht="15" x14ac:dyDescent="0.25">
      <c r="A128" s="645">
        <f>VLOOKUP(C128,'[11]DfE No.'!C:E,3,FALSE)</f>
        <v>522</v>
      </c>
      <c r="B128" s="645">
        <v>142566</v>
      </c>
      <c r="C128" s="645">
        <v>9352031</v>
      </c>
      <c r="D128" s="646" t="s">
        <v>547</v>
      </c>
      <c r="E128" s="629" t="s">
        <v>40</v>
      </c>
      <c r="F128" s="647" t="s">
        <v>710</v>
      </c>
      <c r="G128" s="648">
        <v>1</v>
      </c>
      <c r="H128" s="648">
        <v>0</v>
      </c>
      <c r="I128" s="648">
        <v>0</v>
      </c>
      <c r="J128" s="648">
        <v>7</v>
      </c>
      <c r="K128" s="648">
        <v>0</v>
      </c>
      <c r="L128" s="648">
        <v>0</v>
      </c>
      <c r="M128" s="648">
        <v>0</v>
      </c>
      <c r="N128" s="648">
        <v>140</v>
      </c>
      <c r="O128" s="648">
        <v>140</v>
      </c>
      <c r="P128" s="648">
        <v>14</v>
      </c>
      <c r="Q128" s="648">
        <v>126</v>
      </c>
      <c r="R128" s="648">
        <v>0</v>
      </c>
      <c r="S128" s="648">
        <v>0</v>
      </c>
      <c r="T128" s="648">
        <v>0</v>
      </c>
      <c r="U128" s="648">
        <v>0</v>
      </c>
      <c r="V128" s="648">
        <v>0</v>
      </c>
      <c r="W128" s="648">
        <v>0</v>
      </c>
      <c r="X128" s="648">
        <v>0</v>
      </c>
      <c r="Y128" s="648">
        <v>0</v>
      </c>
      <c r="Z128" s="648">
        <v>0</v>
      </c>
      <c r="AA128" s="648">
        <v>140</v>
      </c>
      <c r="AB128" s="648">
        <v>20</v>
      </c>
      <c r="AC128" s="648">
        <v>42.999999999999979</v>
      </c>
      <c r="AD128" s="648">
        <v>42.999999999999979</v>
      </c>
      <c r="AE128" s="648">
        <v>0</v>
      </c>
      <c r="AF128" s="648">
        <v>0</v>
      </c>
      <c r="AG128" s="648">
        <v>137.00000000000006</v>
      </c>
      <c r="AH128" s="648">
        <v>2.999999999999996</v>
      </c>
      <c r="AI128" s="648">
        <v>0</v>
      </c>
      <c r="AJ128" s="648">
        <v>0</v>
      </c>
      <c r="AK128" s="648">
        <v>0</v>
      </c>
      <c r="AL128" s="648">
        <v>0</v>
      </c>
      <c r="AM128" s="648">
        <v>0</v>
      </c>
      <c r="AN128" s="648">
        <v>0</v>
      </c>
      <c r="AO128" s="648">
        <v>0</v>
      </c>
      <c r="AP128" s="648">
        <v>0</v>
      </c>
      <c r="AQ128" s="648">
        <v>0</v>
      </c>
      <c r="AR128" s="648">
        <v>0</v>
      </c>
      <c r="AS128" s="648">
        <v>0</v>
      </c>
      <c r="AT128" s="648">
        <v>0</v>
      </c>
      <c r="AU128" s="648">
        <v>1.1111111111111116</v>
      </c>
      <c r="AV128" s="648">
        <v>2.2222222222222259</v>
      </c>
      <c r="AW128" s="648">
        <v>2.2222222222222259</v>
      </c>
      <c r="AX128" s="648">
        <v>0</v>
      </c>
      <c r="AY128" s="648">
        <v>0</v>
      </c>
      <c r="AZ128" s="648">
        <v>0</v>
      </c>
      <c r="BA128" s="648">
        <v>0</v>
      </c>
      <c r="BB128" s="648">
        <v>40.576271186440707</v>
      </c>
      <c r="BC128" s="648">
        <v>45.084745762711897</v>
      </c>
      <c r="BD128" s="648">
        <v>0</v>
      </c>
      <c r="BE128" s="648">
        <v>0</v>
      </c>
      <c r="BF128" s="648">
        <v>0</v>
      </c>
      <c r="BG128" s="648">
        <v>0</v>
      </c>
      <c r="BH128" s="648">
        <v>0</v>
      </c>
      <c r="BI128" s="648">
        <v>0</v>
      </c>
      <c r="BJ128" s="648">
        <v>8.5999999999999392</v>
      </c>
      <c r="BK128" s="648">
        <v>0</v>
      </c>
      <c r="BL128" s="648">
        <v>1.47652001712329</v>
      </c>
      <c r="BM128" s="648">
        <v>0</v>
      </c>
      <c r="BN128" s="648">
        <v>0</v>
      </c>
      <c r="BO128" s="648">
        <v>1</v>
      </c>
      <c r="BP128" s="648">
        <v>0</v>
      </c>
      <c r="BQ128" s="648"/>
      <c r="BR128" s="648"/>
      <c r="BS128" s="648"/>
    </row>
    <row r="129" spans="1:71" ht="15" x14ac:dyDescent="0.25">
      <c r="A129" s="645">
        <f>VLOOKUP(C129,'[11]DfE No.'!C:E,3,FALSE)</f>
        <v>454</v>
      </c>
      <c r="B129" s="645">
        <v>138161</v>
      </c>
      <c r="C129" s="645">
        <v>9352036</v>
      </c>
      <c r="D129" s="646" t="s">
        <v>546</v>
      </c>
      <c r="E129" s="629" t="s">
        <v>40</v>
      </c>
      <c r="F129" s="647" t="s">
        <v>710</v>
      </c>
      <c r="G129" s="648">
        <v>1</v>
      </c>
      <c r="H129" s="648">
        <v>0</v>
      </c>
      <c r="I129" s="648">
        <v>0</v>
      </c>
      <c r="J129" s="648">
        <v>7</v>
      </c>
      <c r="K129" s="648">
        <v>0</v>
      </c>
      <c r="L129" s="648">
        <v>0</v>
      </c>
      <c r="M129" s="648">
        <v>0</v>
      </c>
      <c r="N129" s="648">
        <v>405</v>
      </c>
      <c r="O129" s="648">
        <v>405</v>
      </c>
      <c r="P129" s="648">
        <v>53</v>
      </c>
      <c r="Q129" s="648">
        <v>352</v>
      </c>
      <c r="R129" s="648">
        <v>0</v>
      </c>
      <c r="S129" s="648">
        <v>0</v>
      </c>
      <c r="T129" s="648">
        <v>0</v>
      </c>
      <c r="U129" s="648">
        <v>0</v>
      </c>
      <c r="V129" s="648">
        <v>0</v>
      </c>
      <c r="W129" s="648">
        <v>0</v>
      </c>
      <c r="X129" s="648">
        <v>0</v>
      </c>
      <c r="Y129" s="648">
        <v>0</v>
      </c>
      <c r="Z129" s="648">
        <v>0</v>
      </c>
      <c r="AA129" s="648">
        <v>405</v>
      </c>
      <c r="AB129" s="648">
        <v>57.857142857142854</v>
      </c>
      <c r="AC129" s="648">
        <v>76.999999999999815</v>
      </c>
      <c r="AD129" s="648">
        <v>97.554744525547449</v>
      </c>
      <c r="AE129" s="648">
        <v>0</v>
      </c>
      <c r="AF129" s="648">
        <v>0</v>
      </c>
      <c r="AG129" s="648">
        <v>208.51485148514857</v>
      </c>
      <c r="AH129" s="648">
        <v>125.3094059405939</v>
      </c>
      <c r="AI129" s="648">
        <v>71.175742574257541</v>
      </c>
      <c r="AJ129" s="648">
        <v>0</v>
      </c>
      <c r="AK129" s="648">
        <v>0</v>
      </c>
      <c r="AL129" s="648">
        <v>0</v>
      </c>
      <c r="AM129" s="648">
        <v>0</v>
      </c>
      <c r="AN129" s="648">
        <v>0</v>
      </c>
      <c r="AO129" s="648">
        <v>0</v>
      </c>
      <c r="AP129" s="648">
        <v>0</v>
      </c>
      <c r="AQ129" s="648">
        <v>0</v>
      </c>
      <c r="AR129" s="648">
        <v>0</v>
      </c>
      <c r="AS129" s="648">
        <v>0</v>
      </c>
      <c r="AT129" s="648">
        <v>0</v>
      </c>
      <c r="AU129" s="648">
        <v>8.1</v>
      </c>
      <c r="AV129" s="648">
        <v>21.985714285714291</v>
      </c>
      <c r="AW129" s="648">
        <v>31.242857142857122</v>
      </c>
      <c r="AX129" s="648">
        <v>0</v>
      </c>
      <c r="AY129" s="648">
        <v>0</v>
      </c>
      <c r="AZ129" s="648">
        <v>0</v>
      </c>
      <c r="BA129" s="648">
        <v>0</v>
      </c>
      <c r="BB129" s="648">
        <v>108.85549132947985</v>
      </c>
      <c r="BC129" s="648">
        <v>125.24566473988448</v>
      </c>
      <c r="BD129" s="648">
        <v>0</v>
      </c>
      <c r="BE129" s="648">
        <v>0</v>
      </c>
      <c r="BF129" s="648">
        <v>0</v>
      </c>
      <c r="BG129" s="648">
        <v>0</v>
      </c>
      <c r="BH129" s="648">
        <v>0</v>
      </c>
      <c r="BI129" s="648">
        <v>0</v>
      </c>
      <c r="BJ129" s="648">
        <v>0</v>
      </c>
      <c r="BK129" s="648">
        <v>0</v>
      </c>
      <c r="BL129" s="648">
        <v>0.43418985628930801</v>
      </c>
      <c r="BM129" s="648">
        <v>0</v>
      </c>
      <c r="BN129" s="648">
        <v>0</v>
      </c>
      <c r="BO129" s="648">
        <v>1</v>
      </c>
      <c r="BP129" s="648">
        <v>0</v>
      </c>
      <c r="BQ129" s="648"/>
      <c r="BR129" s="648"/>
      <c r="BS129" s="648"/>
    </row>
    <row r="130" spans="1:71" ht="15" x14ac:dyDescent="0.25">
      <c r="A130" s="645">
        <f>VLOOKUP(C130,'[11]DfE No.'!C:E,3,FALSE)</f>
        <v>450</v>
      </c>
      <c r="B130" s="645">
        <v>141546</v>
      </c>
      <c r="C130" s="645">
        <v>9352040</v>
      </c>
      <c r="D130" s="646" t="s">
        <v>545</v>
      </c>
      <c r="E130" s="629" t="s">
        <v>40</v>
      </c>
      <c r="F130" s="647" t="s">
        <v>710</v>
      </c>
      <c r="G130" s="648">
        <v>1</v>
      </c>
      <c r="H130" s="648">
        <v>0</v>
      </c>
      <c r="I130" s="648">
        <v>0</v>
      </c>
      <c r="J130" s="648">
        <v>7</v>
      </c>
      <c r="K130" s="648">
        <v>0</v>
      </c>
      <c r="L130" s="648">
        <v>0</v>
      </c>
      <c r="M130" s="648">
        <v>0</v>
      </c>
      <c r="N130" s="648">
        <v>372</v>
      </c>
      <c r="O130" s="648">
        <v>372</v>
      </c>
      <c r="P130" s="648">
        <v>57</v>
      </c>
      <c r="Q130" s="648">
        <v>315</v>
      </c>
      <c r="R130" s="648">
        <v>0</v>
      </c>
      <c r="S130" s="648">
        <v>0</v>
      </c>
      <c r="T130" s="648">
        <v>0</v>
      </c>
      <c r="U130" s="648">
        <v>0</v>
      </c>
      <c r="V130" s="648">
        <v>0</v>
      </c>
      <c r="W130" s="648">
        <v>0</v>
      </c>
      <c r="X130" s="648">
        <v>0</v>
      </c>
      <c r="Y130" s="648">
        <v>0</v>
      </c>
      <c r="Z130" s="648">
        <v>0</v>
      </c>
      <c r="AA130" s="648">
        <v>372</v>
      </c>
      <c r="AB130" s="648">
        <v>53.142857142857146</v>
      </c>
      <c r="AC130" s="648">
        <v>55.999999999999943</v>
      </c>
      <c r="AD130" s="648">
        <v>60</v>
      </c>
      <c r="AE130" s="648">
        <v>0</v>
      </c>
      <c r="AF130" s="648">
        <v>0</v>
      </c>
      <c r="AG130" s="648">
        <v>233.62803234501345</v>
      </c>
      <c r="AH130" s="648">
        <v>76.20485175202144</v>
      </c>
      <c r="AI130" s="648">
        <v>62.167115902965122</v>
      </c>
      <c r="AJ130" s="648">
        <v>0</v>
      </c>
      <c r="AK130" s="648">
        <v>0</v>
      </c>
      <c r="AL130" s="648">
        <v>0</v>
      </c>
      <c r="AM130" s="648">
        <v>0</v>
      </c>
      <c r="AN130" s="648">
        <v>0</v>
      </c>
      <c r="AO130" s="648">
        <v>0</v>
      </c>
      <c r="AP130" s="648">
        <v>0</v>
      </c>
      <c r="AQ130" s="648">
        <v>0</v>
      </c>
      <c r="AR130" s="648">
        <v>0</v>
      </c>
      <c r="AS130" s="648">
        <v>0</v>
      </c>
      <c r="AT130" s="648">
        <v>0</v>
      </c>
      <c r="AU130" s="648">
        <v>7.0857142857142685</v>
      </c>
      <c r="AV130" s="648">
        <v>14.171428571428573</v>
      </c>
      <c r="AW130" s="648">
        <v>18.895238095238099</v>
      </c>
      <c r="AX130" s="648">
        <v>0</v>
      </c>
      <c r="AY130" s="648">
        <v>0</v>
      </c>
      <c r="AZ130" s="648">
        <v>0</v>
      </c>
      <c r="BA130" s="648">
        <v>1</v>
      </c>
      <c r="BB130" s="648">
        <v>93.483870967741908</v>
      </c>
      <c r="BC130" s="648">
        <v>110.39999999999998</v>
      </c>
      <c r="BD130" s="648">
        <v>0</v>
      </c>
      <c r="BE130" s="648">
        <v>0</v>
      </c>
      <c r="BF130" s="648">
        <v>0</v>
      </c>
      <c r="BG130" s="648">
        <v>0</v>
      </c>
      <c r="BH130" s="648">
        <v>0</v>
      </c>
      <c r="BI130" s="648">
        <v>0</v>
      </c>
      <c r="BJ130" s="648">
        <v>0</v>
      </c>
      <c r="BK130" s="648">
        <v>0</v>
      </c>
      <c r="BL130" s="648">
        <v>0.38662265190615802</v>
      </c>
      <c r="BM130" s="648">
        <v>0</v>
      </c>
      <c r="BN130" s="648">
        <v>0</v>
      </c>
      <c r="BO130" s="648">
        <v>1</v>
      </c>
      <c r="BP130" s="648">
        <v>0</v>
      </c>
      <c r="BQ130" s="648"/>
      <c r="BR130" s="648"/>
      <c r="BS130" s="648"/>
    </row>
    <row r="131" spans="1:71" ht="15" x14ac:dyDescent="0.25">
      <c r="A131" s="645">
        <f>VLOOKUP(C131,'[11]DfE No.'!C:E,3,FALSE)</f>
        <v>52</v>
      </c>
      <c r="B131" s="645">
        <v>141172</v>
      </c>
      <c r="C131" s="645">
        <v>9352043</v>
      </c>
      <c r="D131" s="646" t="s">
        <v>1261</v>
      </c>
      <c r="E131" s="629" t="s">
        <v>40</v>
      </c>
      <c r="F131" s="647" t="s">
        <v>710</v>
      </c>
      <c r="G131" s="648">
        <v>1</v>
      </c>
      <c r="H131" s="648">
        <v>0</v>
      </c>
      <c r="I131" s="648">
        <v>0</v>
      </c>
      <c r="J131" s="648">
        <v>7</v>
      </c>
      <c r="K131" s="648">
        <v>0</v>
      </c>
      <c r="L131" s="648">
        <v>0</v>
      </c>
      <c r="M131" s="648">
        <v>0</v>
      </c>
      <c r="N131" s="648">
        <v>231</v>
      </c>
      <c r="O131" s="648">
        <v>231</v>
      </c>
      <c r="P131" s="648">
        <v>38</v>
      </c>
      <c r="Q131" s="648">
        <v>193</v>
      </c>
      <c r="R131" s="648">
        <v>0</v>
      </c>
      <c r="S131" s="648">
        <v>0</v>
      </c>
      <c r="T131" s="648">
        <v>0</v>
      </c>
      <c r="U131" s="648">
        <v>0</v>
      </c>
      <c r="V131" s="648">
        <v>0</v>
      </c>
      <c r="W131" s="648">
        <v>0</v>
      </c>
      <c r="X131" s="648">
        <v>0</v>
      </c>
      <c r="Y131" s="648">
        <v>0</v>
      </c>
      <c r="Z131" s="648">
        <v>0</v>
      </c>
      <c r="AA131" s="648">
        <v>231</v>
      </c>
      <c r="AB131" s="648">
        <v>33</v>
      </c>
      <c r="AC131" s="648">
        <v>94.999999999999943</v>
      </c>
      <c r="AD131" s="648">
        <v>105.47945205479452</v>
      </c>
      <c r="AE131" s="648">
        <v>0</v>
      </c>
      <c r="AF131" s="648">
        <v>0</v>
      </c>
      <c r="AG131" s="648">
        <v>76</v>
      </c>
      <c r="AH131" s="648">
        <v>1.0000000000000002</v>
      </c>
      <c r="AI131" s="648">
        <v>79.999999999999915</v>
      </c>
      <c r="AJ131" s="648">
        <v>69.999999999999986</v>
      </c>
      <c r="AK131" s="648">
        <v>0</v>
      </c>
      <c r="AL131" s="648">
        <v>2.0000000000000004</v>
      </c>
      <c r="AM131" s="648">
        <v>2.0000000000000004</v>
      </c>
      <c r="AN131" s="648">
        <v>0</v>
      </c>
      <c r="AO131" s="648">
        <v>0</v>
      </c>
      <c r="AP131" s="648">
        <v>0</v>
      </c>
      <c r="AQ131" s="648">
        <v>0</v>
      </c>
      <c r="AR131" s="648">
        <v>0</v>
      </c>
      <c r="AS131" s="648">
        <v>0</v>
      </c>
      <c r="AT131" s="648">
        <v>0</v>
      </c>
      <c r="AU131" s="648">
        <v>1.2031249999999991</v>
      </c>
      <c r="AV131" s="648">
        <v>4.8124999999999929</v>
      </c>
      <c r="AW131" s="648">
        <v>6.0156250000000071</v>
      </c>
      <c r="AX131" s="648">
        <v>0</v>
      </c>
      <c r="AY131" s="648">
        <v>0</v>
      </c>
      <c r="AZ131" s="648">
        <v>0</v>
      </c>
      <c r="BA131" s="648">
        <v>1.0547945205479452</v>
      </c>
      <c r="BB131" s="648">
        <v>87.357894736842027</v>
      </c>
      <c r="BC131" s="648">
        <v>104.557894736842</v>
      </c>
      <c r="BD131" s="648">
        <v>0</v>
      </c>
      <c r="BE131" s="648">
        <v>0</v>
      </c>
      <c r="BF131" s="648">
        <v>0</v>
      </c>
      <c r="BG131" s="648">
        <v>0</v>
      </c>
      <c r="BH131" s="648">
        <v>0</v>
      </c>
      <c r="BI131" s="648">
        <v>0</v>
      </c>
      <c r="BJ131" s="648">
        <v>0.2008695652173908</v>
      </c>
      <c r="BK131" s="648">
        <v>0</v>
      </c>
      <c r="BL131" s="648">
        <v>1.9135479824999999</v>
      </c>
      <c r="BM131" s="648">
        <v>0</v>
      </c>
      <c r="BN131" s="648">
        <v>0</v>
      </c>
      <c r="BO131" s="648">
        <v>1</v>
      </c>
      <c r="BP131" s="648">
        <v>0</v>
      </c>
      <c r="BQ131" s="648"/>
      <c r="BR131" s="648"/>
      <c r="BS131" s="648"/>
    </row>
    <row r="132" spans="1:71" ht="15" x14ac:dyDescent="0.25">
      <c r="A132" s="645">
        <f>VLOOKUP(C132,'[11]DfE No.'!C:E,3,FALSE)</f>
        <v>447</v>
      </c>
      <c r="B132" s="645">
        <v>141371</v>
      </c>
      <c r="C132" s="645">
        <v>9352047</v>
      </c>
      <c r="D132" s="646" t="s">
        <v>543</v>
      </c>
      <c r="E132" s="629" t="s">
        <v>40</v>
      </c>
      <c r="F132" s="647" t="s">
        <v>710</v>
      </c>
      <c r="G132" s="648">
        <v>1</v>
      </c>
      <c r="H132" s="648">
        <v>0</v>
      </c>
      <c r="I132" s="648">
        <v>0</v>
      </c>
      <c r="J132" s="648">
        <v>7</v>
      </c>
      <c r="K132" s="648">
        <v>0</v>
      </c>
      <c r="L132" s="648">
        <v>0</v>
      </c>
      <c r="M132" s="648">
        <v>0</v>
      </c>
      <c r="N132" s="648">
        <v>294</v>
      </c>
      <c r="O132" s="648">
        <v>294</v>
      </c>
      <c r="P132" s="648">
        <v>48</v>
      </c>
      <c r="Q132" s="648">
        <v>246</v>
      </c>
      <c r="R132" s="648">
        <v>0</v>
      </c>
      <c r="S132" s="648">
        <v>0</v>
      </c>
      <c r="T132" s="648">
        <v>0</v>
      </c>
      <c r="U132" s="648">
        <v>0</v>
      </c>
      <c r="V132" s="648">
        <v>0</v>
      </c>
      <c r="W132" s="648">
        <v>0</v>
      </c>
      <c r="X132" s="648">
        <v>0</v>
      </c>
      <c r="Y132" s="648">
        <v>0</v>
      </c>
      <c r="Z132" s="648">
        <v>0</v>
      </c>
      <c r="AA132" s="648">
        <v>294</v>
      </c>
      <c r="AB132" s="648">
        <v>42</v>
      </c>
      <c r="AC132" s="648">
        <v>49.999999999999893</v>
      </c>
      <c r="AD132" s="648">
        <v>56.205882352941174</v>
      </c>
      <c r="AE132" s="648">
        <v>0</v>
      </c>
      <c r="AF132" s="648">
        <v>0</v>
      </c>
      <c r="AG132" s="648">
        <v>264.70103092783506</v>
      </c>
      <c r="AH132" s="648">
        <v>23.237113402061851</v>
      </c>
      <c r="AI132" s="648">
        <v>6.0618556701030846</v>
      </c>
      <c r="AJ132" s="648">
        <v>0</v>
      </c>
      <c r="AK132" s="648">
        <v>0</v>
      </c>
      <c r="AL132" s="648">
        <v>0</v>
      </c>
      <c r="AM132" s="648">
        <v>0</v>
      </c>
      <c r="AN132" s="648">
        <v>0</v>
      </c>
      <c r="AO132" s="648">
        <v>0</v>
      </c>
      <c r="AP132" s="648">
        <v>0</v>
      </c>
      <c r="AQ132" s="648">
        <v>0</v>
      </c>
      <c r="AR132" s="648">
        <v>0</v>
      </c>
      <c r="AS132" s="648">
        <v>0</v>
      </c>
      <c r="AT132" s="648">
        <v>0</v>
      </c>
      <c r="AU132" s="648">
        <v>8.3658536585365777</v>
      </c>
      <c r="AV132" s="648">
        <v>16.731707317073184</v>
      </c>
      <c r="AW132" s="648">
        <v>19.121951219512205</v>
      </c>
      <c r="AX132" s="648">
        <v>0</v>
      </c>
      <c r="AY132" s="648">
        <v>0</v>
      </c>
      <c r="AZ132" s="648">
        <v>0</v>
      </c>
      <c r="BA132" s="648">
        <v>4.3235294117647056</v>
      </c>
      <c r="BB132" s="648">
        <v>81.322314049586723</v>
      </c>
      <c r="BC132" s="648">
        <v>97.190082644628035</v>
      </c>
      <c r="BD132" s="648">
        <v>0</v>
      </c>
      <c r="BE132" s="648">
        <v>0</v>
      </c>
      <c r="BF132" s="648">
        <v>0</v>
      </c>
      <c r="BG132" s="648">
        <v>0</v>
      </c>
      <c r="BH132" s="648">
        <v>0</v>
      </c>
      <c r="BI132" s="648">
        <v>0</v>
      </c>
      <c r="BJ132" s="648">
        <v>0</v>
      </c>
      <c r="BK132" s="648">
        <v>0</v>
      </c>
      <c r="BL132" s="648">
        <v>0.61242297493796505</v>
      </c>
      <c r="BM132" s="648">
        <v>0</v>
      </c>
      <c r="BN132" s="648">
        <v>0</v>
      </c>
      <c r="BO132" s="648">
        <v>1</v>
      </c>
      <c r="BP132" s="648">
        <v>0</v>
      </c>
      <c r="BQ132" s="648"/>
      <c r="BR132" s="648"/>
      <c r="BS132" s="648"/>
    </row>
    <row r="133" spans="1:71" ht="15" x14ac:dyDescent="0.25">
      <c r="A133" s="645">
        <f>VLOOKUP(C133,'[11]DfE No.'!C:E,3,FALSE)</f>
        <v>251</v>
      </c>
      <c r="B133" s="645">
        <v>141372</v>
      </c>
      <c r="C133" s="645">
        <v>9352048</v>
      </c>
      <c r="D133" s="646" t="s">
        <v>260</v>
      </c>
      <c r="E133" s="629" t="s">
        <v>40</v>
      </c>
      <c r="F133" s="647" t="s">
        <v>710</v>
      </c>
      <c r="G133" s="648">
        <v>1</v>
      </c>
      <c r="H133" s="648">
        <v>0</v>
      </c>
      <c r="I133" s="648">
        <v>0</v>
      </c>
      <c r="J133" s="648">
        <v>3</v>
      </c>
      <c r="K133" s="648">
        <v>0</v>
      </c>
      <c r="L133" s="648">
        <v>0</v>
      </c>
      <c r="M133" s="648">
        <v>0</v>
      </c>
      <c r="N133" s="648">
        <v>210</v>
      </c>
      <c r="O133" s="648">
        <v>210</v>
      </c>
      <c r="P133" s="648">
        <v>60</v>
      </c>
      <c r="Q133" s="648">
        <v>150</v>
      </c>
      <c r="R133" s="648">
        <v>0</v>
      </c>
      <c r="S133" s="648">
        <v>0</v>
      </c>
      <c r="T133" s="648">
        <v>0</v>
      </c>
      <c r="U133" s="648">
        <v>0</v>
      </c>
      <c r="V133" s="648">
        <v>0</v>
      </c>
      <c r="W133" s="648">
        <v>0</v>
      </c>
      <c r="X133" s="648">
        <v>0</v>
      </c>
      <c r="Y133" s="648">
        <v>0</v>
      </c>
      <c r="Z133" s="648">
        <v>0</v>
      </c>
      <c r="AA133" s="648">
        <v>210</v>
      </c>
      <c r="AB133" s="648">
        <v>70</v>
      </c>
      <c r="AC133" s="648">
        <v>32.999999999999972</v>
      </c>
      <c r="AD133" s="648">
        <v>32.999999999999972</v>
      </c>
      <c r="AE133" s="648">
        <v>0</v>
      </c>
      <c r="AF133" s="648">
        <v>0</v>
      </c>
      <c r="AG133" s="648">
        <v>91.999999999999972</v>
      </c>
      <c r="AH133" s="648">
        <v>8</v>
      </c>
      <c r="AI133" s="648">
        <v>0.99999999999999956</v>
      </c>
      <c r="AJ133" s="648">
        <v>35.000000000000071</v>
      </c>
      <c r="AK133" s="648">
        <v>72.000000000000043</v>
      </c>
      <c r="AL133" s="648">
        <v>1.9999999999999991</v>
      </c>
      <c r="AM133" s="648">
        <v>0</v>
      </c>
      <c r="AN133" s="648">
        <v>0</v>
      </c>
      <c r="AO133" s="648">
        <v>0</v>
      </c>
      <c r="AP133" s="648">
        <v>0</v>
      </c>
      <c r="AQ133" s="648">
        <v>0</v>
      </c>
      <c r="AR133" s="648">
        <v>0</v>
      </c>
      <c r="AS133" s="648">
        <v>0</v>
      </c>
      <c r="AT133" s="648">
        <v>0</v>
      </c>
      <c r="AU133" s="648">
        <v>18.200000000000006</v>
      </c>
      <c r="AV133" s="648">
        <v>37.799999999999997</v>
      </c>
      <c r="AW133" s="648">
        <v>37.799999999999997</v>
      </c>
      <c r="AX133" s="648">
        <v>0</v>
      </c>
      <c r="AY133" s="648">
        <v>0</v>
      </c>
      <c r="AZ133" s="648">
        <v>0</v>
      </c>
      <c r="BA133" s="648">
        <v>0</v>
      </c>
      <c r="BB133" s="648">
        <v>43.581081081081152</v>
      </c>
      <c r="BC133" s="648">
        <v>61.013513513513615</v>
      </c>
      <c r="BD133" s="648">
        <v>0</v>
      </c>
      <c r="BE133" s="648">
        <v>0</v>
      </c>
      <c r="BF133" s="648">
        <v>0</v>
      </c>
      <c r="BG133" s="648">
        <v>0</v>
      </c>
      <c r="BH133" s="648">
        <v>0</v>
      </c>
      <c r="BI133" s="648">
        <v>0</v>
      </c>
      <c r="BJ133" s="648">
        <v>0</v>
      </c>
      <c r="BK133" s="648">
        <v>0</v>
      </c>
      <c r="BL133" s="648">
        <v>0.41165951677852403</v>
      </c>
      <c r="BM133" s="648">
        <v>0</v>
      </c>
      <c r="BN133" s="648">
        <v>0</v>
      </c>
      <c r="BO133" s="648">
        <v>1</v>
      </c>
      <c r="BP133" s="648">
        <v>0</v>
      </c>
      <c r="BQ133" s="648">
        <v>12</v>
      </c>
      <c r="BR133" s="648"/>
      <c r="BS133" s="648"/>
    </row>
    <row r="134" spans="1:71" ht="15" x14ac:dyDescent="0.25">
      <c r="A134" s="645">
        <f>VLOOKUP(C134,'[11]DfE No.'!C:E,3,FALSE)</f>
        <v>252</v>
      </c>
      <c r="B134" s="645">
        <v>141373</v>
      </c>
      <c r="C134" s="645">
        <v>9352050</v>
      </c>
      <c r="D134" s="646" t="s">
        <v>261</v>
      </c>
      <c r="E134" s="629" t="s">
        <v>40</v>
      </c>
      <c r="F134" s="647" t="s">
        <v>710</v>
      </c>
      <c r="G134" s="648">
        <v>1</v>
      </c>
      <c r="H134" s="648">
        <v>0</v>
      </c>
      <c r="I134" s="648">
        <v>0</v>
      </c>
      <c r="J134" s="648">
        <v>4</v>
      </c>
      <c r="K134" s="648">
        <v>0</v>
      </c>
      <c r="L134" s="648">
        <v>0</v>
      </c>
      <c r="M134" s="648">
        <v>0</v>
      </c>
      <c r="N134" s="648">
        <v>316</v>
      </c>
      <c r="O134" s="648">
        <v>316</v>
      </c>
      <c r="P134" s="648">
        <v>0</v>
      </c>
      <c r="Q134" s="648">
        <v>316</v>
      </c>
      <c r="R134" s="648">
        <v>0</v>
      </c>
      <c r="S134" s="648">
        <v>0</v>
      </c>
      <c r="T134" s="648">
        <v>0</v>
      </c>
      <c r="U134" s="648">
        <v>0</v>
      </c>
      <c r="V134" s="648">
        <v>0</v>
      </c>
      <c r="W134" s="648">
        <v>0</v>
      </c>
      <c r="X134" s="648">
        <v>0</v>
      </c>
      <c r="Y134" s="648">
        <v>0</v>
      </c>
      <c r="Z134" s="648">
        <v>0</v>
      </c>
      <c r="AA134" s="648">
        <v>316</v>
      </c>
      <c r="AB134" s="648">
        <v>79</v>
      </c>
      <c r="AC134" s="648">
        <v>73.999999999999872</v>
      </c>
      <c r="AD134" s="648">
        <v>106.77133105802046</v>
      </c>
      <c r="AE134" s="648">
        <v>0</v>
      </c>
      <c r="AF134" s="648">
        <v>0</v>
      </c>
      <c r="AG134" s="648">
        <v>158.99999999999989</v>
      </c>
      <c r="AH134" s="648">
        <v>5.0000000000000062</v>
      </c>
      <c r="AI134" s="648">
        <v>8.999999999999984</v>
      </c>
      <c r="AJ134" s="648">
        <v>32.999999999999858</v>
      </c>
      <c r="AK134" s="648">
        <v>109.00000000000016</v>
      </c>
      <c r="AL134" s="648">
        <v>1.0000000000000011</v>
      </c>
      <c r="AM134" s="648">
        <v>0</v>
      </c>
      <c r="AN134" s="648">
        <v>0</v>
      </c>
      <c r="AO134" s="648">
        <v>0</v>
      </c>
      <c r="AP134" s="648">
        <v>0</v>
      </c>
      <c r="AQ134" s="648">
        <v>0</v>
      </c>
      <c r="AR134" s="648">
        <v>0</v>
      </c>
      <c r="AS134" s="648">
        <v>0</v>
      </c>
      <c r="AT134" s="648">
        <v>0</v>
      </c>
      <c r="AU134" s="648">
        <v>1.9999999999999991</v>
      </c>
      <c r="AV134" s="648">
        <v>3</v>
      </c>
      <c r="AW134" s="648">
        <v>12</v>
      </c>
      <c r="AX134" s="648">
        <v>0</v>
      </c>
      <c r="AY134" s="648">
        <v>0</v>
      </c>
      <c r="AZ134" s="648">
        <v>0</v>
      </c>
      <c r="BA134" s="648">
        <v>0</v>
      </c>
      <c r="BB134" s="648">
        <v>93.245901639344353</v>
      </c>
      <c r="BC134" s="648">
        <v>93.245901639344353</v>
      </c>
      <c r="BD134" s="648">
        <v>0</v>
      </c>
      <c r="BE134" s="648">
        <v>0</v>
      </c>
      <c r="BF134" s="648">
        <v>0</v>
      </c>
      <c r="BG134" s="648">
        <v>0</v>
      </c>
      <c r="BH134" s="648">
        <v>0</v>
      </c>
      <c r="BI134" s="648">
        <v>0</v>
      </c>
      <c r="BJ134" s="648">
        <v>0</v>
      </c>
      <c r="BK134" s="648">
        <v>0</v>
      </c>
      <c r="BL134" s="648">
        <v>0.40468186175115201</v>
      </c>
      <c r="BM134" s="648">
        <v>0</v>
      </c>
      <c r="BN134" s="648">
        <v>0</v>
      </c>
      <c r="BO134" s="648">
        <v>1</v>
      </c>
      <c r="BP134" s="648">
        <v>0</v>
      </c>
      <c r="BQ134" s="648">
        <v>18</v>
      </c>
      <c r="BR134" s="648"/>
      <c r="BS134" s="648"/>
    </row>
    <row r="135" spans="1:71" ht="15" x14ac:dyDescent="0.25">
      <c r="A135" s="645">
        <f>VLOOKUP(C135,'[11]DfE No.'!C:E,3,FALSE)</f>
        <v>440</v>
      </c>
      <c r="B135" s="645">
        <v>141406</v>
      </c>
      <c r="C135" s="645">
        <v>9352051</v>
      </c>
      <c r="D135" s="646" t="s">
        <v>541</v>
      </c>
      <c r="E135" s="629" t="s">
        <v>40</v>
      </c>
      <c r="F135" s="647" t="s">
        <v>710</v>
      </c>
      <c r="G135" s="648">
        <v>1</v>
      </c>
      <c r="H135" s="648">
        <v>0</v>
      </c>
      <c r="I135" s="648">
        <v>0</v>
      </c>
      <c r="J135" s="648">
        <v>7</v>
      </c>
      <c r="K135" s="648">
        <v>0</v>
      </c>
      <c r="L135" s="648">
        <v>0</v>
      </c>
      <c r="M135" s="648">
        <v>0</v>
      </c>
      <c r="N135" s="648">
        <v>203</v>
      </c>
      <c r="O135" s="648">
        <v>203</v>
      </c>
      <c r="P135" s="648">
        <v>30</v>
      </c>
      <c r="Q135" s="648">
        <v>173</v>
      </c>
      <c r="R135" s="648">
        <v>0</v>
      </c>
      <c r="S135" s="648">
        <v>0</v>
      </c>
      <c r="T135" s="648">
        <v>0</v>
      </c>
      <c r="U135" s="648">
        <v>0</v>
      </c>
      <c r="V135" s="648">
        <v>0</v>
      </c>
      <c r="W135" s="648">
        <v>0</v>
      </c>
      <c r="X135" s="648">
        <v>0</v>
      </c>
      <c r="Y135" s="648">
        <v>0</v>
      </c>
      <c r="Z135" s="648">
        <v>0</v>
      </c>
      <c r="AA135" s="648">
        <v>203</v>
      </c>
      <c r="AB135" s="648">
        <v>29</v>
      </c>
      <c r="AC135" s="648">
        <v>29.000000000000025</v>
      </c>
      <c r="AD135" s="648">
        <v>45.701570680628272</v>
      </c>
      <c r="AE135" s="648">
        <v>0</v>
      </c>
      <c r="AF135" s="648">
        <v>0</v>
      </c>
      <c r="AG135" s="648">
        <v>93.999999999999957</v>
      </c>
      <c r="AH135" s="648">
        <v>108.0000000000001</v>
      </c>
      <c r="AI135" s="648">
        <v>1.0000000000000007</v>
      </c>
      <c r="AJ135" s="648">
        <v>0</v>
      </c>
      <c r="AK135" s="648">
        <v>0</v>
      </c>
      <c r="AL135" s="648">
        <v>0</v>
      </c>
      <c r="AM135" s="648">
        <v>0</v>
      </c>
      <c r="AN135" s="648">
        <v>0</v>
      </c>
      <c r="AO135" s="648">
        <v>0</v>
      </c>
      <c r="AP135" s="648">
        <v>0</v>
      </c>
      <c r="AQ135" s="648">
        <v>0</v>
      </c>
      <c r="AR135" s="648">
        <v>0</v>
      </c>
      <c r="AS135" s="648">
        <v>0</v>
      </c>
      <c r="AT135" s="648">
        <v>0</v>
      </c>
      <c r="AU135" s="648">
        <v>1.1734104046242777</v>
      </c>
      <c r="AV135" s="648">
        <v>2.3468208092485554</v>
      </c>
      <c r="AW135" s="648">
        <v>2.3468208092485554</v>
      </c>
      <c r="AX135" s="648">
        <v>0</v>
      </c>
      <c r="AY135" s="648">
        <v>0</v>
      </c>
      <c r="AZ135" s="648">
        <v>0</v>
      </c>
      <c r="BA135" s="648">
        <v>0</v>
      </c>
      <c r="BB135" s="648">
        <v>48.688622754491014</v>
      </c>
      <c r="BC135" s="648">
        <v>57.131736526946106</v>
      </c>
      <c r="BD135" s="648">
        <v>0</v>
      </c>
      <c r="BE135" s="648">
        <v>0</v>
      </c>
      <c r="BF135" s="648">
        <v>0</v>
      </c>
      <c r="BG135" s="648">
        <v>0</v>
      </c>
      <c r="BH135" s="648">
        <v>0</v>
      </c>
      <c r="BI135" s="648">
        <v>0</v>
      </c>
      <c r="BJ135" s="648">
        <v>0</v>
      </c>
      <c r="BK135" s="648">
        <v>0</v>
      </c>
      <c r="BL135" s="648">
        <v>1.84596971672131</v>
      </c>
      <c r="BM135" s="648">
        <v>0</v>
      </c>
      <c r="BN135" s="648">
        <v>0</v>
      </c>
      <c r="BO135" s="648">
        <v>1</v>
      </c>
      <c r="BP135" s="648">
        <v>0</v>
      </c>
      <c r="BQ135" s="648"/>
      <c r="BR135" s="648"/>
      <c r="BS135" s="648"/>
    </row>
    <row r="136" spans="1:71" ht="15" x14ac:dyDescent="0.25">
      <c r="A136" s="645">
        <f>VLOOKUP(C136,'[11]DfE No.'!C:E,3,FALSE)</f>
        <v>92</v>
      </c>
      <c r="B136" s="645">
        <v>141702</v>
      </c>
      <c r="C136" s="645">
        <v>9352052</v>
      </c>
      <c r="D136" s="646" t="s">
        <v>199</v>
      </c>
      <c r="E136" s="629" t="s">
        <v>40</v>
      </c>
      <c r="F136" s="647" t="s">
        <v>710</v>
      </c>
      <c r="G136" s="648">
        <v>1</v>
      </c>
      <c r="H136" s="648">
        <v>0</v>
      </c>
      <c r="I136" s="648">
        <v>0</v>
      </c>
      <c r="J136" s="648">
        <v>7</v>
      </c>
      <c r="K136" s="648">
        <v>0</v>
      </c>
      <c r="L136" s="648">
        <v>0</v>
      </c>
      <c r="M136" s="648">
        <v>0</v>
      </c>
      <c r="N136" s="648">
        <v>191</v>
      </c>
      <c r="O136" s="648">
        <v>191</v>
      </c>
      <c r="P136" s="648">
        <v>26</v>
      </c>
      <c r="Q136" s="648">
        <v>165</v>
      </c>
      <c r="R136" s="648">
        <v>0</v>
      </c>
      <c r="S136" s="648">
        <v>0</v>
      </c>
      <c r="T136" s="648">
        <v>0</v>
      </c>
      <c r="U136" s="648">
        <v>0</v>
      </c>
      <c r="V136" s="648">
        <v>0</v>
      </c>
      <c r="W136" s="648">
        <v>0</v>
      </c>
      <c r="X136" s="648">
        <v>0</v>
      </c>
      <c r="Y136" s="648">
        <v>0</v>
      </c>
      <c r="Z136" s="648">
        <v>0</v>
      </c>
      <c r="AA136" s="648">
        <v>191</v>
      </c>
      <c r="AB136" s="648">
        <v>27.285714285714285</v>
      </c>
      <c r="AC136" s="648">
        <v>31.000000000000007</v>
      </c>
      <c r="AD136" s="648">
        <v>42.670212765957444</v>
      </c>
      <c r="AE136" s="648">
        <v>0</v>
      </c>
      <c r="AF136" s="648">
        <v>0</v>
      </c>
      <c r="AG136" s="648">
        <v>187.00000000000006</v>
      </c>
      <c r="AH136" s="648">
        <v>2.0000000000000049</v>
      </c>
      <c r="AI136" s="648">
        <v>1.0000000000000004</v>
      </c>
      <c r="AJ136" s="648">
        <v>1.0000000000000004</v>
      </c>
      <c r="AK136" s="648">
        <v>0</v>
      </c>
      <c r="AL136" s="648">
        <v>0</v>
      </c>
      <c r="AM136" s="648">
        <v>0</v>
      </c>
      <c r="AN136" s="648">
        <v>0</v>
      </c>
      <c r="AO136" s="648">
        <v>0</v>
      </c>
      <c r="AP136" s="648">
        <v>0</v>
      </c>
      <c r="AQ136" s="648">
        <v>0</v>
      </c>
      <c r="AR136" s="648">
        <v>0</v>
      </c>
      <c r="AS136" s="648">
        <v>0</v>
      </c>
      <c r="AT136" s="648">
        <v>0</v>
      </c>
      <c r="AU136" s="648">
        <v>0</v>
      </c>
      <c r="AV136" s="648">
        <v>0</v>
      </c>
      <c r="AW136" s="648">
        <v>0</v>
      </c>
      <c r="AX136" s="648">
        <v>0</v>
      </c>
      <c r="AY136" s="648">
        <v>0</v>
      </c>
      <c r="AZ136" s="648">
        <v>0</v>
      </c>
      <c r="BA136" s="648">
        <v>0</v>
      </c>
      <c r="BB136" s="648">
        <v>42.281249999999993</v>
      </c>
      <c r="BC136" s="648">
        <v>48.943749999999994</v>
      </c>
      <c r="BD136" s="648">
        <v>0</v>
      </c>
      <c r="BE136" s="648">
        <v>0</v>
      </c>
      <c r="BF136" s="648">
        <v>0</v>
      </c>
      <c r="BG136" s="648">
        <v>0</v>
      </c>
      <c r="BH136" s="648">
        <v>0</v>
      </c>
      <c r="BI136" s="648">
        <v>0</v>
      </c>
      <c r="BJ136" s="648">
        <v>0</v>
      </c>
      <c r="BK136" s="648">
        <v>0</v>
      </c>
      <c r="BL136" s="648">
        <v>1.69279359683258</v>
      </c>
      <c r="BM136" s="648">
        <v>0</v>
      </c>
      <c r="BN136" s="648">
        <v>0</v>
      </c>
      <c r="BO136" s="648">
        <v>1</v>
      </c>
      <c r="BP136" s="648">
        <v>0</v>
      </c>
      <c r="BQ136" s="648"/>
      <c r="BR136" s="648"/>
      <c r="BS136" s="648"/>
    </row>
    <row r="137" spans="1:71" ht="15" x14ac:dyDescent="0.25">
      <c r="A137" s="645">
        <f>VLOOKUP(C137,'[11]DfE No.'!C:E,3,FALSE)</f>
        <v>59</v>
      </c>
      <c r="B137" s="645">
        <v>141736</v>
      </c>
      <c r="C137" s="645">
        <v>9352053</v>
      </c>
      <c r="D137" s="646" t="s">
        <v>161</v>
      </c>
      <c r="E137" s="629" t="s">
        <v>40</v>
      </c>
      <c r="F137" s="647" t="s">
        <v>710</v>
      </c>
      <c r="G137" s="648">
        <v>1</v>
      </c>
      <c r="H137" s="648">
        <v>0</v>
      </c>
      <c r="I137" s="648">
        <v>0</v>
      </c>
      <c r="J137" s="648">
        <v>7</v>
      </c>
      <c r="K137" s="648">
        <v>0</v>
      </c>
      <c r="L137" s="648">
        <v>0</v>
      </c>
      <c r="M137" s="648">
        <v>0</v>
      </c>
      <c r="N137" s="648">
        <v>372</v>
      </c>
      <c r="O137" s="648">
        <v>372</v>
      </c>
      <c r="P137" s="648">
        <v>39</v>
      </c>
      <c r="Q137" s="648">
        <v>333</v>
      </c>
      <c r="R137" s="648">
        <v>0</v>
      </c>
      <c r="S137" s="648">
        <v>0</v>
      </c>
      <c r="T137" s="648">
        <v>0</v>
      </c>
      <c r="U137" s="648">
        <v>0</v>
      </c>
      <c r="V137" s="648">
        <v>0</v>
      </c>
      <c r="W137" s="648">
        <v>0</v>
      </c>
      <c r="X137" s="648">
        <v>0</v>
      </c>
      <c r="Y137" s="648">
        <v>0</v>
      </c>
      <c r="Z137" s="648">
        <v>0</v>
      </c>
      <c r="AA137" s="648">
        <v>372</v>
      </c>
      <c r="AB137" s="648">
        <v>53.142857142857146</v>
      </c>
      <c r="AC137" s="648">
        <v>99.000000000000185</v>
      </c>
      <c r="AD137" s="648">
        <v>109.41176470588236</v>
      </c>
      <c r="AE137" s="648">
        <v>0</v>
      </c>
      <c r="AF137" s="648">
        <v>0</v>
      </c>
      <c r="AG137" s="648">
        <v>170.37398373983723</v>
      </c>
      <c r="AH137" s="648">
        <v>32.260162601626021</v>
      </c>
      <c r="AI137" s="648">
        <v>8.0650406504064964</v>
      </c>
      <c r="AJ137" s="648">
        <v>123.99999999999987</v>
      </c>
      <c r="AK137" s="648">
        <v>4.0325203252032482</v>
      </c>
      <c r="AL137" s="648">
        <v>30.243902439024396</v>
      </c>
      <c r="AM137" s="648">
        <v>3.0243902439024399</v>
      </c>
      <c r="AN137" s="648">
        <v>0</v>
      </c>
      <c r="AO137" s="648">
        <v>0</v>
      </c>
      <c r="AP137" s="648">
        <v>0</v>
      </c>
      <c r="AQ137" s="648">
        <v>0</v>
      </c>
      <c r="AR137" s="648">
        <v>0</v>
      </c>
      <c r="AS137" s="648">
        <v>0</v>
      </c>
      <c r="AT137" s="648">
        <v>0</v>
      </c>
      <c r="AU137" s="648">
        <v>2.2545454545454544</v>
      </c>
      <c r="AV137" s="648">
        <v>4.5090909090909017</v>
      </c>
      <c r="AW137" s="648">
        <v>6.7636363636363699</v>
      </c>
      <c r="AX137" s="648">
        <v>0</v>
      </c>
      <c r="AY137" s="648">
        <v>0</v>
      </c>
      <c r="AZ137" s="648">
        <v>0</v>
      </c>
      <c r="BA137" s="648">
        <v>1.9028132992327367</v>
      </c>
      <c r="BB137" s="648">
        <v>108.98181818181808</v>
      </c>
      <c r="BC137" s="648">
        <v>121.74545454545444</v>
      </c>
      <c r="BD137" s="648">
        <v>0</v>
      </c>
      <c r="BE137" s="648">
        <v>0</v>
      </c>
      <c r="BF137" s="648">
        <v>0</v>
      </c>
      <c r="BG137" s="648">
        <v>0</v>
      </c>
      <c r="BH137" s="648">
        <v>0</v>
      </c>
      <c r="BI137" s="648">
        <v>0</v>
      </c>
      <c r="BJ137" s="648">
        <v>0</v>
      </c>
      <c r="BK137" s="648">
        <v>0</v>
      </c>
      <c r="BL137" s="648">
        <v>0.51928174603658594</v>
      </c>
      <c r="BM137" s="648">
        <v>0</v>
      </c>
      <c r="BN137" s="648">
        <v>0</v>
      </c>
      <c r="BO137" s="648">
        <v>1</v>
      </c>
      <c r="BP137" s="648">
        <v>0</v>
      </c>
      <c r="BQ137" s="648"/>
      <c r="BR137" s="648"/>
      <c r="BS137" s="648"/>
    </row>
    <row r="138" spans="1:71" ht="15" x14ac:dyDescent="0.25">
      <c r="A138" s="645">
        <f>VLOOKUP(C138,'[11]DfE No.'!C:E,3,FALSE)</f>
        <v>465</v>
      </c>
      <c r="B138" s="645">
        <v>139485</v>
      </c>
      <c r="C138" s="645">
        <v>9352054</v>
      </c>
      <c r="D138" s="646" t="s">
        <v>1262</v>
      </c>
      <c r="E138" s="629" t="s">
        <v>40</v>
      </c>
      <c r="F138" s="647" t="s">
        <v>710</v>
      </c>
      <c r="G138" s="648">
        <v>1</v>
      </c>
      <c r="H138" s="648">
        <v>0</v>
      </c>
      <c r="I138" s="648">
        <v>0</v>
      </c>
      <c r="J138" s="648">
        <v>7</v>
      </c>
      <c r="K138" s="648">
        <v>0</v>
      </c>
      <c r="L138" s="648">
        <v>0</v>
      </c>
      <c r="M138" s="648">
        <v>0</v>
      </c>
      <c r="N138" s="648">
        <v>199</v>
      </c>
      <c r="O138" s="648">
        <v>199</v>
      </c>
      <c r="P138" s="648">
        <v>23</v>
      </c>
      <c r="Q138" s="648">
        <v>176</v>
      </c>
      <c r="R138" s="648">
        <v>0</v>
      </c>
      <c r="S138" s="648">
        <v>0</v>
      </c>
      <c r="T138" s="648">
        <v>0</v>
      </c>
      <c r="U138" s="648">
        <v>0</v>
      </c>
      <c r="V138" s="648">
        <v>0</v>
      </c>
      <c r="W138" s="648">
        <v>0</v>
      </c>
      <c r="X138" s="648">
        <v>0</v>
      </c>
      <c r="Y138" s="648">
        <v>0</v>
      </c>
      <c r="Z138" s="648">
        <v>0</v>
      </c>
      <c r="AA138" s="648">
        <v>199</v>
      </c>
      <c r="AB138" s="648">
        <v>28.428571428571427</v>
      </c>
      <c r="AC138" s="648">
        <v>9.9999999999999929</v>
      </c>
      <c r="AD138" s="648">
        <v>16.264423076923077</v>
      </c>
      <c r="AE138" s="648">
        <v>0</v>
      </c>
      <c r="AF138" s="648">
        <v>0</v>
      </c>
      <c r="AG138" s="648">
        <v>194.99999999999997</v>
      </c>
      <c r="AH138" s="648">
        <v>0.99999999999999933</v>
      </c>
      <c r="AI138" s="648">
        <v>2.9999999999999978</v>
      </c>
      <c r="AJ138" s="648">
        <v>0</v>
      </c>
      <c r="AK138" s="648">
        <v>0</v>
      </c>
      <c r="AL138" s="648">
        <v>0</v>
      </c>
      <c r="AM138" s="648">
        <v>0</v>
      </c>
      <c r="AN138" s="648">
        <v>0</v>
      </c>
      <c r="AO138" s="648">
        <v>0</v>
      </c>
      <c r="AP138" s="648">
        <v>0</v>
      </c>
      <c r="AQ138" s="648">
        <v>0</v>
      </c>
      <c r="AR138" s="648">
        <v>0</v>
      </c>
      <c r="AS138" s="648">
        <v>0</v>
      </c>
      <c r="AT138" s="648">
        <v>0</v>
      </c>
      <c r="AU138" s="648">
        <v>0</v>
      </c>
      <c r="AV138" s="648">
        <v>1.1502890173410407</v>
      </c>
      <c r="AW138" s="648">
        <v>2.3005780346820814</v>
      </c>
      <c r="AX138" s="648">
        <v>0</v>
      </c>
      <c r="AY138" s="648">
        <v>0</v>
      </c>
      <c r="AZ138" s="648">
        <v>0</v>
      </c>
      <c r="BA138" s="648">
        <v>0</v>
      </c>
      <c r="BB138" s="648">
        <v>40.228571428571506</v>
      </c>
      <c r="BC138" s="648">
        <v>45.485714285714373</v>
      </c>
      <c r="BD138" s="648">
        <v>0</v>
      </c>
      <c r="BE138" s="648">
        <v>0</v>
      </c>
      <c r="BF138" s="648">
        <v>0</v>
      </c>
      <c r="BG138" s="648">
        <v>0</v>
      </c>
      <c r="BH138" s="648">
        <v>0</v>
      </c>
      <c r="BI138" s="648">
        <v>0</v>
      </c>
      <c r="BJ138" s="648">
        <v>0</v>
      </c>
      <c r="BK138" s="648">
        <v>0</v>
      </c>
      <c r="BL138" s="648">
        <v>1.59605640710059</v>
      </c>
      <c r="BM138" s="648">
        <v>0</v>
      </c>
      <c r="BN138" s="648">
        <v>0</v>
      </c>
      <c r="BO138" s="648">
        <v>1</v>
      </c>
      <c r="BP138" s="648">
        <v>0</v>
      </c>
      <c r="BQ138" s="648"/>
      <c r="BR138" s="648"/>
      <c r="BS138" s="648"/>
    </row>
    <row r="139" spans="1:71" ht="15" x14ac:dyDescent="0.25">
      <c r="A139" s="645">
        <f>VLOOKUP(C139,'[11]DfE No.'!C:E,3,FALSE)</f>
        <v>63</v>
      </c>
      <c r="B139" s="645">
        <v>141983</v>
      </c>
      <c r="C139" s="645">
        <v>9352056</v>
      </c>
      <c r="D139" s="646" t="s">
        <v>1263</v>
      </c>
      <c r="E139" s="629" t="s">
        <v>40</v>
      </c>
      <c r="F139" s="647" t="s">
        <v>710</v>
      </c>
      <c r="G139" s="648">
        <v>1</v>
      </c>
      <c r="H139" s="648">
        <v>0</v>
      </c>
      <c r="I139" s="648">
        <v>0</v>
      </c>
      <c r="J139" s="648">
        <v>7</v>
      </c>
      <c r="K139" s="648">
        <v>0</v>
      </c>
      <c r="L139" s="648">
        <v>0</v>
      </c>
      <c r="M139" s="648">
        <v>0</v>
      </c>
      <c r="N139" s="648">
        <v>179</v>
      </c>
      <c r="O139" s="648">
        <v>179</v>
      </c>
      <c r="P139" s="648">
        <v>18</v>
      </c>
      <c r="Q139" s="648">
        <v>161</v>
      </c>
      <c r="R139" s="648">
        <v>0</v>
      </c>
      <c r="S139" s="648">
        <v>0</v>
      </c>
      <c r="T139" s="648">
        <v>0</v>
      </c>
      <c r="U139" s="648">
        <v>0</v>
      </c>
      <c r="V139" s="648">
        <v>0</v>
      </c>
      <c r="W139" s="648">
        <v>0</v>
      </c>
      <c r="X139" s="648">
        <v>0</v>
      </c>
      <c r="Y139" s="648">
        <v>0</v>
      </c>
      <c r="Z139" s="648">
        <v>0</v>
      </c>
      <c r="AA139" s="648">
        <v>179</v>
      </c>
      <c r="AB139" s="648">
        <v>25.571428571428573</v>
      </c>
      <c r="AC139" s="648">
        <v>63.000000000000036</v>
      </c>
      <c r="AD139" s="648">
        <v>68.469945355191257</v>
      </c>
      <c r="AE139" s="648">
        <v>0</v>
      </c>
      <c r="AF139" s="648">
        <v>0</v>
      </c>
      <c r="AG139" s="648">
        <v>23.000000000000032</v>
      </c>
      <c r="AH139" s="648">
        <v>54.999999999999964</v>
      </c>
      <c r="AI139" s="648">
        <v>6</v>
      </c>
      <c r="AJ139" s="648">
        <v>30.999999999999922</v>
      </c>
      <c r="AK139" s="648">
        <v>23.000000000000032</v>
      </c>
      <c r="AL139" s="648">
        <v>34.999999999999957</v>
      </c>
      <c r="AM139" s="648">
        <v>6</v>
      </c>
      <c r="AN139" s="648">
        <v>0</v>
      </c>
      <c r="AO139" s="648">
        <v>0</v>
      </c>
      <c r="AP139" s="648">
        <v>0</v>
      </c>
      <c r="AQ139" s="648">
        <v>0</v>
      </c>
      <c r="AR139" s="648">
        <v>0</v>
      </c>
      <c r="AS139" s="648">
        <v>0</v>
      </c>
      <c r="AT139" s="648">
        <v>0</v>
      </c>
      <c r="AU139" s="648">
        <v>1.1118012422360244</v>
      </c>
      <c r="AV139" s="648">
        <v>4.4472049689440976</v>
      </c>
      <c r="AW139" s="648">
        <v>10.00621118012422</v>
      </c>
      <c r="AX139" s="648">
        <v>0</v>
      </c>
      <c r="AY139" s="648">
        <v>0</v>
      </c>
      <c r="AZ139" s="648">
        <v>0</v>
      </c>
      <c r="BA139" s="648">
        <v>0.97814207650273222</v>
      </c>
      <c r="BB139" s="648">
        <v>61.283870967742004</v>
      </c>
      <c r="BC139" s="648">
        <v>68.135483870967818</v>
      </c>
      <c r="BD139" s="648">
        <v>0</v>
      </c>
      <c r="BE139" s="648">
        <v>0</v>
      </c>
      <c r="BF139" s="648">
        <v>0</v>
      </c>
      <c r="BG139" s="648">
        <v>0</v>
      </c>
      <c r="BH139" s="648">
        <v>0</v>
      </c>
      <c r="BI139" s="648">
        <v>0</v>
      </c>
      <c r="BJ139" s="648">
        <v>9.3723595505618427</v>
      </c>
      <c r="BK139" s="648">
        <v>0</v>
      </c>
      <c r="BL139" s="648">
        <v>0.38607596900000002</v>
      </c>
      <c r="BM139" s="648">
        <v>0</v>
      </c>
      <c r="BN139" s="648">
        <v>0</v>
      </c>
      <c r="BO139" s="648">
        <v>1</v>
      </c>
      <c r="BP139" s="648">
        <v>0</v>
      </c>
      <c r="BQ139" s="648"/>
      <c r="BR139" s="648"/>
      <c r="BS139" s="648"/>
    </row>
    <row r="140" spans="1:71" ht="15" x14ac:dyDescent="0.25">
      <c r="A140" s="645">
        <f>VLOOKUP(C140,'[11]DfE No.'!C:E,3,FALSE)</f>
        <v>70</v>
      </c>
      <c r="B140" s="645">
        <v>141984</v>
      </c>
      <c r="C140" s="645">
        <v>9352057</v>
      </c>
      <c r="D140" s="646" t="s">
        <v>1264</v>
      </c>
      <c r="E140" s="629" t="s">
        <v>40</v>
      </c>
      <c r="F140" s="647" t="s">
        <v>710</v>
      </c>
      <c r="G140" s="648">
        <v>1</v>
      </c>
      <c r="H140" s="648">
        <v>0</v>
      </c>
      <c r="I140" s="648">
        <v>0</v>
      </c>
      <c r="J140" s="648">
        <v>7</v>
      </c>
      <c r="K140" s="648">
        <v>0</v>
      </c>
      <c r="L140" s="648">
        <v>0</v>
      </c>
      <c r="M140" s="648">
        <v>0</v>
      </c>
      <c r="N140" s="648">
        <v>397</v>
      </c>
      <c r="O140" s="648">
        <v>397</v>
      </c>
      <c r="P140" s="648">
        <v>57</v>
      </c>
      <c r="Q140" s="648">
        <v>340</v>
      </c>
      <c r="R140" s="648">
        <v>0</v>
      </c>
      <c r="S140" s="648">
        <v>0</v>
      </c>
      <c r="T140" s="648">
        <v>0</v>
      </c>
      <c r="U140" s="648">
        <v>0</v>
      </c>
      <c r="V140" s="648">
        <v>0</v>
      </c>
      <c r="W140" s="648">
        <v>0</v>
      </c>
      <c r="X140" s="648">
        <v>0</v>
      </c>
      <c r="Y140" s="648">
        <v>0</v>
      </c>
      <c r="Z140" s="648">
        <v>0</v>
      </c>
      <c r="AA140" s="648">
        <v>397</v>
      </c>
      <c r="AB140" s="648">
        <v>56.714285714285715</v>
      </c>
      <c r="AC140" s="648">
        <v>158.9999999999998</v>
      </c>
      <c r="AD140" s="648">
        <v>197.02233250620347</v>
      </c>
      <c r="AE140" s="648">
        <v>0</v>
      </c>
      <c r="AF140" s="648">
        <v>0</v>
      </c>
      <c r="AG140" s="648">
        <v>36.274111675126896</v>
      </c>
      <c r="AH140" s="648">
        <v>18.137055837563466</v>
      </c>
      <c r="AI140" s="648">
        <v>109.82994923857852</v>
      </c>
      <c r="AJ140" s="648">
        <v>24.182741116751252</v>
      </c>
      <c r="AK140" s="648">
        <v>0</v>
      </c>
      <c r="AL140" s="648">
        <v>141.06598984771588</v>
      </c>
      <c r="AM140" s="648">
        <v>67.510152284264038</v>
      </c>
      <c r="AN140" s="648">
        <v>0</v>
      </c>
      <c r="AO140" s="648">
        <v>0</v>
      </c>
      <c r="AP140" s="648">
        <v>0</v>
      </c>
      <c r="AQ140" s="648">
        <v>0</v>
      </c>
      <c r="AR140" s="648">
        <v>0</v>
      </c>
      <c r="AS140" s="648">
        <v>0</v>
      </c>
      <c r="AT140" s="648">
        <v>0</v>
      </c>
      <c r="AU140" s="648">
        <v>4.6705882352941011</v>
      </c>
      <c r="AV140" s="648">
        <v>8.1735294117646884</v>
      </c>
      <c r="AW140" s="648">
        <v>10.508823529411758</v>
      </c>
      <c r="AX140" s="648">
        <v>0</v>
      </c>
      <c r="AY140" s="648">
        <v>0</v>
      </c>
      <c r="AZ140" s="648">
        <v>0</v>
      </c>
      <c r="BA140" s="648">
        <v>2.9553349875930519</v>
      </c>
      <c r="BB140" s="648">
        <v>104.37689969604878</v>
      </c>
      <c r="BC140" s="648">
        <v>121.87537993920991</v>
      </c>
      <c r="BD140" s="648">
        <v>0</v>
      </c>
      <c r="BE140" s="648">
        <v>0</v>
      </c>
      <c r="BF140" s="648">
        <v>0</v>
      </c>
      <c r="BG140" s="648">
        <v>0</v>
      </c>
      <c r="BH140" s="648">
        <v>0</v>
      </c>
      <c r="BI140" s="648">
        <v>0</v>
      </c>
      <c r="BJ140" s="648">
        <v>4.1800000000000184</v>
      </c>
      <c r="BK140" s="648">
        <v>0</v>
      </c>
      <c r="BL140" s="648">
        <v>0.330554320209059</v>
      </c>
      <c r="BM140" s="648">
        <v>0</v>
      </c>
      <c r="BN140" s="648">
        <v>0</v>
      </c>
      <c r="BO140" s="648">
        <v>1</v>
      </c>
      <c r="BP140" s="648">
        <v>0</v>
      </c>
      <c r="BQ140" s="648"/>
      <c r="BR140" s="648"/>
      <c r="BS140" s="648"/>
    </row>
    <row r="141" spans="1:71" ht="15" x14ac:dyDescent="0.25">
      <c r="A141" s="645">
        <f>VLOOKUP(C141,'[11]DfE No.'!C:E,3,FALSE)</f>
        <v>1</v>
      </c>
      <c r="B141" s="645">
        <v>144211</v>
      </c>
      <c r="C141" s="645">
        <v>9352058</v>
      </c>
      <c r="D141" s="646" t="s">
        <v>1265</v>
      </c>
      <c r="E141" s="629" t="s">
        <v>40</v>
      </c>
      <c r="F141" s="647" t="s">
        <v>710</v>
      </c>
      <c r="G141" s="648">
        <v>1</v>
      </c>
      <c r="H141" s="648">
        <v>0</v>
      </c>
      <c r="I141" s="648">
        <v>0</v>
      </c>
      <c r="J141" s="648">
        <v>7</v>
      </c>
      <c r="K141" s="648">
        <v>0</v>
      </c>
      <c r="L141" s="648">
        <v>0</v>
      </c>
      <c r="M141" s="648">
        <v>0</v>
      </c>
      <c r="N141" s="648">
        <v>105</v>
      </c>
      <c r="O141" s="648">
        <v>105</v>
      </c>
      <c r="P141" s="648">
        <v>15</v>
      </c>
      <c r="Q141" s="648">
        <v>90</v>
      </c>
      <c r="R141" s="648">
        <v>0</v>
      </c>
      <c r="S141" s="648">
        <v>0</v>
      </c>
      <c r="T141" s="648">
        <v>0</v>
      </c>
      <c r="U141" s="648">
        <v>0</v>
      </c>
      <c r="V141" s="648">
        <v>0</v>
      </c>
      <c r="W141" s="648">
        <v>0</v>
      </c>
      <c r="X141" s="648">
        <v>0</v>
      </c>
      <c r="Y141" s="648">
        <v>0</v>
      </c>
      <c r="Z141" s="648">
        <v>0</v>
      </c>
      <c r="AA141" s="648">
        <v>105</v>
      </c>
      <c r="AB141" s="648">
        <v>15</v>
      </c>
      <c r="AC141" s="648">
        <v>15.999999999999961</v>
      </c>
      <c r="AD141" s="648">
        <v>15.999999999999961</v>
      </c>
      <c r="AE141" s="648">
        <v>0</v>
      </c>
      <c r="AF141" s="648">
        <v>0</v>
      </c>
      <c r="AG141" s="648">
        <v>104.00000000000006</v>
      </c>
      <c r="AH141" s="648">
        <v>0.99999999999999956</v>
      </c>
      <c r="AI141" s="648">
        <v>0</v>
      </c>
      <c r="AJ141" s="648">
        <v>0</v>
      </c>
      <c r="AK141" s="648">
        <v>0</v>
      </c>
      <c r="AL141" s="648">
        <v>0</v>
      </c>
      <c r="AM141" s="648">
        <v>0</v>
      </c>
      <c r="AN141" s="648">
        <v>0</v>
      </c>
      <c r="AO141" s="648">
        <v>0</v>
      </c>
      <c r="AP141" s="648">
        <v>0</v>
      </c>
      <c r="AQ141" s="648">
        <v>0</v>
      </c>
      <c r="AR141" s="648">
        <v>0</v>
      </c>
      <c r="AS141" s="648">
        <v>0</v>
      </c>
      <c r="AT141" s="648">
        <v>0</v>
      </c>
      <c r="AU141" s="648">
        <v>0</v>
      </c>
      <c r="AV141" s="648">
        <v>0</v>
      </c>
      <c r="AW141" s="648">
        <v>1.1666666666666654</v>
      </c>
      <c r="AX141" s="648">
        <v>0</v>
      </c>
      <c r="AY141" s="648">
        <v>0</v>
      </c>
      <c r="AZ141" s="648">
        <v>0</v>
      </c>
      <c r="BA141" s="648">
        <v>0</v>
      </c>
      <c r="BB141" s="648">
        <v>29.659090909090949</v>
      </c>
      <c r="BC141" s="648">
        <v>34.602272727272769</v>
      </c>
      <c r="BD141" s="648">
        <v>0</v>
      </c>
      <c r="BE141" s="648">
        <v>0</v>
      </c>
      <c r="BF141" s="648">
        <v>0</v>
      </c>
      <c r="BG141" s="648">
        <v>0</v>
      </c>
      <c r="BH141" s="648">
        <v>0</v>
      </c>
      <c r="BI141" s="648">
        <v>0</v>
      </c>
      <c r="BJ141" s="648">
        <v>0</v>
      </c>
      <c r="BK141" s="648">
        <v>0</v>
      </c>
      <c r="BL141" s="648">
        <v>2.49205458272727</v>
      </c>
      <c r="BM141" s="648">
        <v>0</v>
      </c>
      <c r="BN141" s="648">
        <v>1</v>
      </c>
      <c r="BO141" s="648">
        <v>1</v>
      </c>
      <c r="BP141" s="648">
        <v>0</v>
      </c>
      <c r="BQ141" s="648"/>
      <c r="BR141" s="648"/>
      <c r="BS141" s="648"/>
    </row>
    <row r="142" spans="1:71" ht="15" x14ac:dyDescent="0.25">
      <c r="A142" s="645">
        <f>VLOOKUP(C142,'[11]DfE No.'!C:E,3,FALSE)</f>
        <v>295</v>
      </c>
      <c r="B142" s="645">
        <v>141985</v>
      </c>
      <c r="C142" s="645">
        <v>9352059</v>
      </c>
      <c r="D142" s="646" t="s">
        <v>536</v>
      </c>
      <c r="E142" s="629" t="s">
        <v>40</v>
      </c>
      <c r="F142" s="647" t="s">
        <v>710</v>
      </c>
      <c r="G142" s="648">
        <v>1</v>
      </c>
      <c r="H142" s="648">
        <v>0</v>
      </c>
      <c r="I142" s="648">
        <v>0</v>
      </c>
      <c r="J142" s="648">
        <v>7</v>
      </c>
      <c r="K142" s="648">
        <v>0</v>
      </c>
      <c r="L142" s="648">
        <v>0</v>
      </c>
      <c r="M142" s="648">
        <v>0</v>
      </c>
      <c r="N142" s="648">
        <v>360</v>
      </c>
      <c r="O142" s="648">
        <v>360</v>
      </c>
      <c r="P142" s="648">
        <v>36</v>
      </c>
      <c r="Q142" s="648">
        <v>324</v>
      </c>
      <c r="R142" s="648">
        <v>0</v>
      </c>
      <c r="S142" s="648">
        <v>0</v>
      </c>
      <c r="T142" s="648">
        <v>0</v>
      </c>
      <c r="U142" s="648">
        <v>0</v>
      </c>
      <c r="V142" s="648">
        <v>0</v>
      </c>
      <c r="W142" s="648">
        <v>0</v>
      </c>
      <c r="X142" s="648">
        <v>0</v>
      </c>
      <c r="Y142" s="648">
        <v>0</v>
      </c>
      <c r="Z142" s="648">
        <v>0</v>
      </c>
      <c r="AA142" s="648">
        <v>360</v>
      </c>
      <c r="AB142" s="648">
        <v>51.428571428571431</v>
      </c>
      <c r="AC142" s="648">
        <v>73.000000000000085</v>
      </c>
      <c r="AD142" s="648">
        <v>85.581395348837205</v>
      </c>
      <c r="AE142" s="648">
        <v>0</v>
      </c>
      <c r="AF142" s="648">
        <v>0</v>
      </c>
      <c r="AG142" s="648">
        <v>92.000000000000156</v>
      </c>
      <c r="AH142" s="648">
        <v>73.000000000000085</v>
      </c>
      <c r="AI142" s="648">
        <v>101.99999999999987</v>
      </c>
      <c r="AJ142" s="648">
        <v>51.999999999999837</v>
      </c>
      <c r="AK142" s="648">
        <v>34.999999999999993</v>
      </c>
      <c r="AL142" s="648">
        <v>6.0000000000000124</v>
      </c>
      <c r="AM142" s="648">
        <v>0</v>
      </c>
      <c r="AN142" s="648">
        <v>0</v>
      </c>
      <c r="AO142" s="648">
        <v>0</v>
      </c>
      <c r="AP142" s="648">
        <v>0</v>
      </c>
      <c r="AQ142" s="648">
        <v>0</v>
      </c>
      <c r="AR142" s="648">
        <v>0</v>
      </c>
      <c r="AS142" s="648">
        <v>0</v>
      </c>
      <c r="AT142" s="648">
        <v>0</v>
      </c>
      <c r="AU142" s="648">
        <v>3.3333333333333339</v>
      </c>
      <c r="AV142" s="648">
        <v>10.000000000000009</v>
      </c>
      <c r="AW142" s="648">
        <v>13.33333333333332</v>
      </c>
      <c r="AX142" s="648">
        <v>0</v>
      </c>
      <c r="AY142" s="648">
        <v>0</v>
      </c>
      <c r="AZ142" s="648">
        <v>0</v>
      </c>
      <c r="BA142" s="648">
        <v>0</v>
      </c>
      <c r="BB142" s="648">
        <v>78.949367088607474</v>
      </c>
      <c r="BC142" s="648">
        <v>87.721518987341639</v>
      </c>
      <c r="BD142" s="648">
        <v>0</v>
      </c>
      <c r="BE142" s="648">
        <v>0</v>
      </c>
      <c r="BF142" s="648">
        <v>0</v>
      </c>
      <c r="BG142" s="648">
        <v>0</v>
      </c>
      <c r="BH142" s="648">
        <v>0</v>
      </c>
      <c r="BI142" s="648">
        <v>0</v>
      </c>
      <c r="BJ142" s="648">
        <v>0.39999999999999758</v>
      </c>
      <c r="BK142" s="648">
        <v>0</v>
      </c>
      <c r="BL142" s="648">
        <v>0.451984618639799</v>
      </c>
      <c r="BM142" s="648">
        <v>0</v>
      </c>
      <c r="BN142" s="648">
        <v>0</v>
      </c>
      <c r="BO142" s="648">
        <v>1</v>
      </c>
      <c r="BP142" s="648">
        <v>0</v>
      </c>
      <c r="BQ142" s="648"/>
      <c r="BR142" s="648"/>
      <c r="BS142" s="648"/>
    </row>
    <row r="143" spans="1:71" ht="15" x14ac:dyDescent="0.25">
      <c r="A143" s="645">
        <f>VLOOKUP(C143,'[11]DfE No.'!C:E,3,FALSE)</f>
        <v>402</v>
      </c>
      <c r="B143" s="645">
        <v>143359</v>
      </c>
      <c r="C143" s="645">
        <v>9352060</v>
      </c>
      <c r="D143" s="646" t="s">
        <v>1266</v>
      </c>
      <c r="E143" s="629" t="s">
        <v>40</v>
      </c>
      <c r="F143" s="647" t="s">
        <v>710</v>
      </c>
      <c r="G143" s="648">
        <v>1</v>
      </c>
      <c r="H143" s="648">
        <v>0</v>
      </c>
      <c r="I143" s="648">
        <v>0</v>
      </c>
      <c r="J143" s="648">
        <v>7</v>
      </c>
      <c r="K143" s="648">
        <v>0</v>
      </c>
      <c r="L143" s="648">
        <v>0</v>
      </c>
      <c r="M143" s="648">
        <v>0</v>
      </c>
      <c r="N143" s="648">
        <v>162</v>
      </c>
      <c r="O143" s="648">
        <v>162</v>
      </c>
      <c r="P143" s="648">
        <v>22</v>
      </c>
      <c r="Q143" s="648">
        <v>140</v>
      </c>
      <c r="R143" s="648">
        <v>0</v>
      </c>
      <c r="S143" s="648">
        <v>0</v>
      </c>
      <c r="T143" s="648">
        <v>0</v>
      </c>
      <c r="U143" s="648">
        <v>0</v>
      </c>
      <c r="V143" s="648">
        <v>0</v>
      </c>
      <c r="W143" s="648">
        <v>0</v>
      </c>
      <c r="X143" s="648">
        <v>0</v>
      </c>
      <c r="Y143" s="648">
        <v>0</v>
      </c>
      <c r="Z143" s="648">
        <v>0</v>
      </c>
      <c r="AA143" s="648">
        <v>162</v>
      </c>
      <c r="AB143" s="648">
        <v>23.142857142857142</v>
      </c>
      <c r="AC143" s="648">
        <v>20.000000000000036</v>
      </c>
      <c r="AD143" s="648">
        <v>23.563636363636363</v>
      </c>
      <c r="AE143" s="648">
        <v>0</v>
      </c>
      <c r="AF143" s="648">
        <v>0</v>
      </c>
      <c r="AG143" s="648">
        <v>159.99999999999994</v>
      </c>
      <c r="AH143" s="648">
        <v>2.0000000000000031</v>
      </c>
      <c r="AI143" s="648">
        <v>0</v>
      </c>
      <c r="AJ143" s="648">
        <v>0</v>
      </c>
      <c r="AK143" s="648">
        <v>0</v>
      </c>
      <c r="AL143" s="648">
        <v>0</v>
      </c>
      <c r="AM143" s="648">
        <v>0</v>
      </c>
      <c r="AN143" s="648">
        <v>0</v>
      </c>
      <c r="AO143" s="648">
        <v>0</v>
      </c>
      <c r="AP143" s="648">
        <v>0</v>
      </c>
      <c r="AQ143" s="648">
        <v>0</v>
      </c>
      <c r="AR143" s="648">
        <v>0</v>
      </c>
      <c r="AS143" s="648">
        <v>0</v>
      </c>
      <c r="AT143" s="648">
        <v>0</v>
      </c>
      <c r="AU143" s="648">
        <v>0</v>
      </c>
      <c r="AV143" s="648">
        <v>0</v>
      </c>
      <c r="AW143" s="648">
        <v>0</v>
      </c>
      <c r="AX143" s="648">
        <v>0</v>
      </c>
      <c r="AY143" s="648">
        <v>0</v>
      </c>
      <c r="AZ143" s="648">
        <v>0</v>
      </c>
      <c r="BA143" s="648">
        <v>1.9636363636363636</v>
      </c>
      <c r="BB143" s="648">
        <v>39.000000000000064</v>
      </c>
      <c r="BC143" s="648">
        <v>45.128571428571504</v>
      </c>
      <c r="BD143" s="648">
        <v>0</v>
      </c>
      <c r="BE143" s="648">
        <v>0</v>
      </c>
      <c r="BF143" s="648">
        <v>0</v>
      </c>
      <c r="BG143" s="648">
        <v>0</v>
      </c>
      <c r="BH143" s="648">
        <v>0</v>
      </c>
      <c r="BI143" s="648">
        <v>0</v>
      </c>
      <c r="BJ143" s="648">
        <v>0.28000000000000091</v>
      </c>
      <c r="BK143" s="648">
        <v>0</v>
      </c>
      <c r="BL143" s="648">
        <v>2.6505355625806502</v>
      </c>
      <c r="BM143" s="648">
        <v>0</v>
      </c>
      <c r="BN143" s="648">
        <v>0</v>
      </c>
      <c r="BO143" s="648">
        <v>1</v>
      </c>
      <c r="BP143" s="648">
        <v>0</v>
      </c>
      <c r="BQ143" s="648"/>
      <c r="BR143" s="648"/>
      <c r="BS143" s="648"/>
    </row>
    <row r="144" spans="1:71" ht="15" x14ac:dyDescent="0.25">
      <c r="A144" s="645">
        <f>VLOOKUP(C144,'[11]DfE No.'!C:E,3,FALSE)</f>
        <v>6</v>
      </c>
      <c r="B144" s="645">
        <v>143492</v>
      </c>
      <c r="C144" s="645">
        <v>9352063</v>
      </c>
      <c r="D144" s="646" t="s">
        <v>97</v>
      </c>
      <c r="E144" s="629" t="s">
        <v>40</v>
      </c>
      <c r="F144" s="647" t="s">
        <v>710</v>
      </c>
      <c r="G144" s="648">
        <v>1</v>
      </c>
      <c r="H144" s="648">
        <v>0</v>
      </c>
      <c r="I144" s="648">
        <v>0</v>
      </c>
      <c r="J144" s="648">
        <v>7</v>
      </c>
      <c r="K144" s="648">
        <v>0</v>
      </c>
      <c r="L144" s="648">
        <v>0</v>
      </c>
      <c r="M144" s="648">
        <v>0</v>
      </c>
      <c r="N144" s="648">
        <v>358</v>
      </c>
      <c r="O144" s="648">
        <v>358</v>
      </c>
      <c r="P144" s="648">
        <v>40</v>
      </c>
      <c r="Q144" s="648">
        <v>318</v>
      </c>
      <c r="R144" s="648">
        <v>0</v>
      </c>
      <c r="S144" s="648">
        <v>0</v>
      </c>
      <c r="T144" s="648">
        <v>0</v>
      </c>
      <c r="U144" s="648">
        <v>0</v>
      </c>
      <c r="V144" s="648">
        <v>0</v>
      </c>
      <c r="W144" s="648">
        <v>0</v>
      </c>
      <c r="X144" s="648">
        <v>0</v>
      </c>
      <c r="Y144" s="648">
        <v>0</v>
      </c>
      <c r="Z144" s="648">
        <v>0</v>
      </c>
      <c r="AA144" s="648">
        <v>358</v>
      </c>
      <c r="AB144" s="648">
        <v>51.142857142857146</v>
      </c>
      <c r="AC144" s="648">
        <v>54.000000000000135</v>
      </c>
      <c r="AD144" s="648">
        <v>77.782729805013929</v>
      </c>
      <c r="AE144" s="648">
        <v>0</v>
      </c>
      <c r="AF144" s="648">
        <v>0</v>
      </c>
      <c r="AG144" s="648">
        <v>246.99999999999989</v>
      </c>
      <c r="AH144" s="648">
        <v>77.000000000000156</v>
      </c>
      <c r="AI144" s="648">
        <v>0</v>
      </c>
      <c r="AJ144" s="648">
        <v>1.000000000000002</v>
      </c>
      <c r="AK144" s="648">
        <v>0</v>
      </c>
      <c r="AL144" s="648">
        <v>33.000000000000007</v>
      </c>
      <c r="AM144" s="648">
        <v>0</v>
      </c>
      <c r="AN144" s="648">
        <v>0</v>
      </c>
      <c r="AO144" s="648">
        <v>0</v>
      </c>
      <c r="AP144" s="648">
        <v>0</v>
      </c>
      <c r="AQ144" s="648">
        <v>0</v>
      </c>
      <c r="AR144" s="648">
        <v>0</v>
      </c>
      <c r="AS144" s="648">
        <v>0</v>
      </c>
      <c r="AT144" s="648">
        <v>0</v>
      </c>
      <c r="AU144" s="648">
        <v>1.125786163522011</v>
      </c>
      <c r="AV144" s="648">
        <v>1.125786163522011</v>
      </c>
      <c r="AW144" s="648">
        <v>2.2515723270440255</v>
      </c>
      <c r="AX144" s="648">
        <v>0</v>
      </c>
      <c r="AY144" s="648">
        <v>0</v>
      </c>
      <c r="AZ144" s="648">
        <v>0</v>
      </c>
      <c r="BA144" s="648">
        <v>0.99721448467966578</v>
      </c>
      <c r="BB144" s="648">
        <v>70</v>
      </c>
      <c r="BC144" s="648">
        <v>78.80503144654088</v>
      </c>
      <c r="BD144" s="648">
        <v>0</v>
      </c>
      <c r="BE144" s="648">
        <v>0</v>
      </c>
      <c r="BF144" s="648">
        <v>0</v>
      </c>
      <c r="BG144" s="648">
        <v>0</v>
      </c>
      <c r="BH144" s="648">
        <v>0</v>
      </c>
      <c r="BI144" s="648">
        <v>0</v>
      </c>
      <c r="BJ144" s="648">
        <v>0</v>
      </c>
      <c r="BK144" s="648">
        <v>0</v>
      </c>
      <c r="BL144" s="648">
        <v>0.48651650736040603</v>
      </c>
      <c r="BM144" s="648">
        <v>0</v>
      </c>
      <c r="BN144" s="648">
        <v>0</v>
      </c>
      <c r="BO144" s="648">
        <v>1</v>
      </c>
      <c r="BP144" s="648">
        <v>0</v>
      </c>
      <c r="BQ144" s="648"/>
      <c r="BR144" s="648"/>
      <c r="BS144" s="648"/>
    </row>
    <row r="145" spans="1:71" ht="15" x14ac:dyDescent="0.25">
      <c r="A145" s="645">
        <f>VLOOKUP(C145,'[11]DfE No.'!C:E,3,FALSE)</f>
        <v>7</v>
      </c>
      <c r="B145" s="645">
        <v>143491</v>
      </c>
      <c r="C145" s="645">
        <v>9352064</v>
      </c>
      <c r="D145" s="646" t="s">
        <v>99</v>
      </c>
      <c r="E145" s="629" t="s">
        <v>40</v>
      </c>
      <c r="F145" s="647" t="s">
        <v>710</v>
      </c>
      <c r="G145" s="648">
        <v>1</v>
      </c>
      <c r="H145" s="648">
        <v>0</v>
      </c>
      <c r="I145" s="648">
        <v>0</v>
      </c>
      <c r="J145" s="648">
        <v>3</v>
      </c>
      <c r="K145" s="648">
        <v>0</v>
      </c>
      <c r="L145" s="648">
        <v>0</v>
      </c>
      <c r="M145" s="648">
        <v>0</v>
      </c>
      <c r="N145" s="648">
        <v>59</v>
      </c>
      <c r="O145" s="648">
        <v>59</v>
      </c>
      <c r="P145" s="648">
        <v>19</v>
      </c>
      <c r="Q145" s="648">
        <v>40</v>
      </c>
      <c r="R145" s="648">
        <v>0</v>
      </c>
      <c r="S145" s="648">
        <v>0</v>
      </c>
      <c r="T145" s="648">
        <v>0</v>
      </c>
      <c r="U145" s="648">
        <v>0</v>
      </c>
      <c r="V145" s="648">
        <v>0</v>
      </c>
      <c r="W145" s="648">
        <v>0</v>
      </c>
      <c r="X145" s="648">
        <v>0</v>
      </c>
      <c r="Y145" s="648">
        <v>0</v>
      </c>
      <c r="Z145" s="648">
        <v>0</v>
      </c>
      <c r="AA145" s="648">
        <v>59</v>
      </c>
      <c r="AB145" s="648">
        <v>19.666666666666668</v>
      </c>
      <c r="AC145" s="648">
        <v>12.999999999999973</v>
      </c>
      <c r="AD145" s="648">
        <v>16.857142857142858</v>
      </c>
      <c r="AE145" s="648">
        <v>0</v>
      </c>
      <c r="AF145" s="648">
        <v>0</v>
      </c>
      <c r="AG145" s="648">
        <v>45.000000000000014</v>
      </c>
      <c r="AH145" s="648">
        <v>10.000000000000011</v>
      </c>
      <c r="AI145" s="648">
        <v>0</v>
      </c>
      <c r="AJ145" s="648">
        <v>0</v>
      </c>
      <c r="AK145" s="648">
        <v>0</v>
      </c>
      <c r="AL145" s="648">
        <v>3.9999999999999982</v>
      </c>
      <c r="AM145" s="648">
        <v>0</v>
      </c>
      <c r="AN145" s="648">
        <v>0</v>
      </c>
      <c r="AO145" s="648">
        <v>0</v>
      </c>
      <c r="AP145" s="648">
        <v>0</v>
      </c>
      <c r="AQ145" s="648">
        <v>0</v>
      </c>
      <c r="AR145" s="648">
        <v>0</v>
      </c>
      <c r="AS145" s="648">
        <v>0</v>
      </c>
      <c r="AT145" s="648">
        <v>0</v>
      </c>
      <c r="AU145" s="648">
        <v>0</v>
      </c>
      <c r="AV145" s="648">
        <v>0</v>
      </c>
      <c r="AW145" s="648">
        <v>0</v>
      </c>
      <c r="AX145" s="648">
        <v>0</v>
      </c>
      <c r="AY145" s="648">
        <v>0</v>
      </c>
      <c r="AZ145" s="648">
        <v>0</v>
      </c>
      <c r="BA145" s="648">
        <v>0</v>
      </c>
      <c r="BB145" s="648">
        <v>8.2051282051282008</v>
      </c>
      <c r="BC145" s="648">
        <v>12.102564102564095</v>
      </c>
      <c r="BD145" s="648">
        <v>0</v>
      </c>
      <c r="BE145" s="648">
        <v>0</v>
      </c>
      <c r="BF145" s="648">
        <v>0</v>
      </c>
      <c r="BG145" s="648">
        <v>0</v>
      </c>
      <c r="BH145" s="648">
        <v>0</v>
      </c>
      <c r="BI145" s="648">
        <v>0</v>
      </c>
      <c r="BJ145" s="648">
        <v>0</v>
      </c>
      <c r="BK145" s="648">
        <v>0</v>
      </c>
      <c r="BL145" s="648">
        <v>0.60775269268292698</v>
      </c>
      <c r="BM145" s="648">
        <v>0</v>
      </c>
      <c r="BN145" s="648">
        <v>0</v>
      </c>
      <c r="BO145" s="648">
        <v>1</v>
      </c>
      <c r="BP145" s="648">
        <v>0</v>
      </c>
      <c r="BQ145" s="648"/>
      <c r="BR145" s="648"/>
      <c r="BS145" s="648"/>
    </row>
    <row r="146" spans="1:71" ht="15" x14ac:dyDescent="0.25">
      <c r="A146" s="645">
        <f>VLOOKUP(C146,'[11]DfE No.'!C:E,3,FALSE)</f>
        <v>64</v>
      </c>
      <c r="B146" s="645">
        <v>142016</v>
      </c>
      <c r="C146" s="645">
        <v>9352065</v>
      </c>
      <c r="D146" s="646" t="s">
        <v>532</v>
      </c>
      <c r="E146" s="629" t="s">
        <v>40</v>
      </c>
      <c r="F146" s="647" t="s">
        <v>710</v>
      </c>
      <c r="G146" s="648">
        <v>1</v>
      </c>
      <c r="H146" s="648">
        <v>0</v>
      </c>
      <c r="I146" s="648">
        <v>0</v>
      </c>
      <c r="J146" s="648">
        <v>7</v>
      </c>
      <c r="K146" s="648">
        <v>0</v>
      </c>
      <c r="L146" s="648">
        <v>0</v>
      </c>
      <c r="M146" s="648">
        <v>0</v>
      </c>
      <c r="N146" s="648">
        <v>402</v>
      </c>
      <c r="O146" s="648">
        <v>402</v>
      </c>
      <c r="P146" s="648">
        <v>54</v>
      </c>
      <c r="Q146" s="648">
        <v>348</v>
      </c>
      <c r="R146" s="648">
        <v>0</v>
      </c>
      <c r="S146" s="648">
        <v>0</v>
      </c>
      <c r="T146" s="648">
        <v>0</v>
      </c>
      <c r="U146" s="648">
        <v>0</v>
      </c>
      <c r="V146" s="648">
        <v>0</v>
      </c>
      <c r="W146" s="648">
        <v>0</v>
      </c>
      <c r="X146" s="648">
        <v>0</v>
      </c>
      <c r="Y146" s="648">
        <v>0</v>
      </c>
      <c r="Z146" s="648">
        <v>0</v>
      </c>
      <c r="AA146" s="648">
        <v>402</v>
      </c>
      <c r="AB146" s="648">
        <v>57.428571428571431</v>
      </c>
      <c r="AC146" s="648">
        <v>155.99999999999986</v>
      </c>
      <c r="AD146" s="648">
        <v>177.78869778869779</v>
      </c>
      <c r="AE146" s="648">
        <v>0</v>
      </c>
      <c r="AF146" s="648">
        <v>0</v>
      </c>
      <c r="AG146" s="648">
        <v>57.99999999999995</v>
      </c>
      <c r="AH146" s="648">
        <v>10.000000000000014</v>
      </c>
      <c r="AI146" s="648">
        <v>78.999999999999844</v>
      </c>
      <c r="AJ146" s="648">
        <v>30.000000000000004</v>
      </c>
      <c r="AK146" s="648">
        <v>3.0000000000000004</v>
      </c>
      <c r="AL146" s="648">
        <v>169.00000000000011</v>
      </c>
      <c r="AM146" s="648">
        <v>53.000000000000206</v>
      </c>
      <c r="AN146" s="648">
        <v>0</v>
      </c>
      <c r="AO146" s="648">
        <v>0</v>
      </c>
      <c r="AP146" s="648">
        <v>0</v>
      </c>
      <c r="AQ146" s="648">
        <v>0</v>
      </c>
      <c r="AR146" s="648">
        <v>0</v>
      </c>
      <c r="AS146" s="648">
        <v>0</v>
      </c>
      <c r="AT146" s="648">
        <v>0</v>
      </c>
      <c r="AU146" s="648">
        <v>6.9310344827586094</v>
      </c>
      <c r="AV146" s="648">
        <v>12.706896551724158</v>
      </c>
      <c r="AW146" s="648">
        <v>16.172413793103463</v>
      </c>
      <c r="AX146" s="648">
        <v>0</v>
      </c>
      <c r="AY146" s="648">
        <v>0</v>
      </c>
      <c r="AZ146" s="648">
        <v>0</v>
      </c>
      <c r="BA146" s="648">
        <v>2.9631449631449631</v>
      </c>
      <c r="BB146" s="648">
        <v>124.5798816568046</v>
      </c>
      <c r="BC146" s="648">
        <v>143.91124260355014</v>
      </c>
      <c r="BD146" s="648">
        <v>0</v>
      </c>
      <c r="BE146" s="648">
        <v>0</v>
      </c>
      <c r="BF146" s="648">
        <v>0</v>
      </c>
      <c r="BG146" s="648">
        <v>0</v>
      </c>
      <c r="BH146" s="648">
        <v>0</v>
      </c>
      <c r="BI146" s="648">
        <v>0</v>
      </c>
      <c r="BJ146" s="648">
        <v>0</v>
      </c>
      <c r="BK146" s="648">
        <v>0</v>
      </c>
      <c r="BL146" s="648">
        <v>0.35335767557471298</v>
      </c>
      <c r="BM146" s="648">
        <v>0</v>
      </c>
      <c r="BN146" s="648">
        <v>0</v>
      </c>
      <c r="BO146" s="648">
        <v>1</v>
      </c>
      <c r="BP146" s="648">
        <v>0</v>
      </c>
      <c r="BQ146" s="648"/>
      <c r="BR146" s="648"/>
      <c r="BS146" s="648"/>
    </row>
    <row r="147" spans="1:71" ht="15" x14ac:dyDescent="0.25">
      <c r="A147" s="645">
        <f>VLOOKUP(C147,'[11]DfE No.'!C:E,3,FALSE)</f>
        <v>15</v>
      </c>
      <c r="B147" s="645">
        <v>144443</v>
      </c>
      <c r="C147" s="645">
        <v>9352067</v>
      </c>
      <c r="D147" s="646" t="s">
        <v>114</v>
      </c>
      <c r="E147" s="629" t="s">
        <v>40</v>
      </c>
      <c r="F147" s="647" t="s">
        <v>710</v>
      </c>
      <c r="G147" s="648">
        <v>1</v>
      </c>
      <c r="H147" s="648">
        <v>0</v>
      </c>
      <c r="I147" s="648">
        <v>0</v>
      </c>
      <c r="J147" s="648">
        <v>7</v>
      </c>
      <c r="K147" s="648">
        <v>0</v>
      </c>
      <c r="L147" s="648">
        <v>0</v>
      </c>
      <c r="M147" s="648">
        <v>0</v>
      </c>
      <c r="N147" s="648">
        <v>204</v>
      </c>
      <c r="O147" s="648">
        <v>204</v>
      </c>
      <c r="P147" s="648">
        <v>23</v>
      </c>
      <c r="Q147" s="648">
        <v>181</v>
      </c>
      <c r="R147" s="648">
        <v>0</v>
      </c>
      <c r="S147" s="648">
        <v>0</v>
      </c>
      <c r="T147" s="648">
        <v>0</v>
      </c>
      <c r="U147" s="648">
        <v>0</v>
      </c>
      <c r="V147" s="648">
        <v>0</v>
      </c>
      <c r="W147" s="648">
        <v>0</v>
      </c>
      <c r="X147" s="648">
        <v>0</v>
      </c>
      <c r="Y147" s="648">
        <v>0</v>
      </c>
      <c r="Z147" s="648">
        <v>0</v>
      </c>
      <c r="AA147" s="648">
        <v>204</v>
      </c>
      <c r="AB147" s="648">
        <v>29.142857142857142</v>
      </c>
      <c r="AC147" s="648">
        <v>48.000000000000036</v>
      </c>
      <c r="AD147" s="648">
        <v>65.744075829383888</v>
      </c>
      <c r="AE147" s="648">
        <v>0</v>
      </c>
      <c r="AF147" s="648">
        <v>0</v>
      </c>
      <c r="AG147" s="648">
        <v>116.71641791044775</v>
      </c>
      <c r="AH147" s="648">
        <v>84.238805970149329</v>
      </c>
      <c r="AI147" s="648">
        <v>0</v>
      </c>
      <c r="AJ147" s="648">
        <v>0</v>
      </c>
      <c r="AK147" s="648">
        <v>0</v>
      </c>
      <c r="AL147" s="648">
        <v>3.0447761194029934</v>
      </c>
      <c r="AM147" s="648">
        <v>0</v>
      </c>
      <c r="AN147" s="648">
        <v>0</v>
      </c>
      <c r="AO147" s="648">
        <v>0</v>
      </c>
      <c r="AP147" s="648">
        <v>0</v>
      </c>
      <c r="AQ147" s="648">
        <v>0</v>
      </c>
      <c r="AR147" s="648">
        <v>0</v>
      </c>
      <c r="AS147" s="648">
        <v>0</v>
      </c>
      <c r="AT147" s="648">
        <v>0</v>
      </c>
      <c r="AU147" s="648">
        <v>3.3812154696132568</v>
      </c>
      <c r="AV147" s="648">
        <v>10.14364640883977</v>
      </c>
      <c r="AW147" s="648">
        <v>11.270718232044201</v>
      </c>
      <c r="AX147" s="648">
        <v>0</v>
      </c>
      <c r="AY147" s="648">
        <v>0</v>
      </c>
      <c r="AZ147" s="648">
        <v>0</v>
      </c>
      <c r="BA147" s="648">
        <v>3.8672985781990525</v>
      </c>
      <c r="BB147" s="648">
        <v>68.141176470588221</v>
      </c>
      <c r="BC147" s="648">
        <v>76.799999999999983</v>
      </c>
      <c r="BD147" s="648">
        <v>0</v>
      </c>
      <c r="BE147" s="648">
        <v>0</v>
      </c>
      <c r="BF147" s="648">
        <v>0</v>
      </c>
      <c r="BG147" s="648">
        <v>0</v>
      </c>
      <c r="BH147" s="648">
        <v>0</v>
      </c>
      <c r="BI147" s="648">
        <v>0</v>
      </c>
      <c r="BJ147" s="648">
        <v>9.8683743842364127</v>
      </c>
      <c r="BK147" s="648">
        <v>0</v>
      </c>
      <c r="BL147" s="648">
        <v>0.62063438567164197</v>
      </c>
      <c r="BM147" s="648">
        <v>0</v>
      </c>
      <c r="BN147" s="648">
        <v>0</v>
      </c>
      <c r="BO147" s="648">
        <v>1</v>
      </c>
      <c r="BP147" s="648">
        <v>0</v>
      </c>
      <c r="BQ147" s="648"/>
      <c r="BR147" s="648"/>
      <c r="BS147" s="648"/>
    </row>
    <row r="148" spans="1:71" ht="15" x14ac:dyDescent="0.25">
      <c r="A148" s="645">
        <f>VLOOKUP(C148,'[11]DfE No.'!C:E,3,FALSE)</f>
        <v>219</v>
      </c>
      <c r="B148" s="645">
        <v>146021</v>
      </c>
      <c r="C148" s="645">
        <v>9352069</v>
      </c>
      <c r="D148" s="646" t="s">
        <v>238</v>
      </c>
      <c r="E148" s="629" t="s">
        <v>40</v>
      </c>
      <c r="F148" s="647" t="s">
        <v>710</v>
      </c>
      <c r="G148" s="648">
        <v>1</v>
      </c>
      <c r="H148" s="648">
        <v>0</v>
      </c>
      <c r="I148" s="648">
        <v>0</v>
      </c>
      <c r="J148" s="648">
        <v>7</v>
      </c>
      <c r="K148" s="648">
        <v>0</v>
      </c>
      <c r="L148" s="648">
        <v>0</v>
      </c>
      <c r="M148" s="648">
        <v>0</v>
      </c>
      <c r="N148" s="648">
        <v>434</v>
      </c>
      <c r="O148" s="648">
        <v>434</v>
      </c>
      <c r="P148" s="648">
        <v>74</v>
      </c>
      <c r="Q148" s="648">
        <v>360</v>
      </c>
      <c r="R148" s="648">
        <v>0</v>
      </c>
      <c r="S148" s="648">
        <v>0</v>
      </c>
      <c r="T148" s="648">
        <v>0</v>
      </c>
      <c r="U148" s="648">
        <v>0</v>
      </c>
      <c r="V148" s="648">
        <v>0</v>
      </c>
      <c r="W148" s="648">
        <v>0</v>
      </c>
      <c r="X148" s="648">
        <v>0</v>
      </c>
      <c r="Y148" s="648">
        <v>0</v>
      </c>
      <c r="Z148" s="648">
        <v>0</v>
      </c>
      <c r="AA148" s="648">
        <v>434</v>
      </c>
      <c r="AB148" s="648">
        <v>62</v>
      </c>
      <c r="AC148" s="648">
        <v>50.999999999999915</v>
      </c>
      <c r="AD148" s="648">
        <v>70.461176470588242</v>
      </c>
      <c r="AE148" s="648">
        <v>0</v>
      </c>
      <c r="AF148" s="648">
        <v>0</v>
      </c>
      <c r="AG148" s="648">
        <v>412.90277777777783</v>
      </c>
      <c r="AH148" s="648">
        <v>1.0046296296296275</v>
      </c>
      <c r="AI148" s="648">
        <v>1.0046296296296275</v>
      </c>
      <c r="AJ148" s="648">
        <v>6.027777777777783</v>
      </c>
      <c r="AK148" s="648">
        <v>13.060185185185189</v>
      </c>
      <c r="AL148" s="648">
        <v>0</v>
      </c>
      <c r="AM148" s="648">
        <v>0</v>
      </c>
      <c r="AN148" s="648">
        <v>0</v>
      </c>
      <c r="AO148" s="648">
        <v>0</v>
      </c>
      <c r="AP148" s="648">
        <v>0</v>
      </c>
      <c r="AQ148" s="648">
        <v>0</v>
      </c>
      <c r="AR148" s="648">
        <v>0</v>
      </c>
      <c r="AS148" s="648">
        <v>0</v>
      </c>
      <c r="AT148" s="648">
        <v>0</v>
      </c>
      <c r="AU148" s="648">
        <v>0</v>
      </c>
      <c r="AV148" s="648">
        <v>0</v>
      </c>
      <c r="AW148" s="648">
        <v>2.4111111111111132</v>
      </c>
      <c r="AX148" s="648">
        <v>0</v>
      </c>
      <c r="AY148" s="648">
        <v>0</v>
      </c>
      <c r="AZ148" s="648">
        <v>0</v>
      </c>
      <c r="BA148" s="648">
        <v>4.0847058823529405</v>
      </c>
      <c r="BB148" s="648">
        <v>82.000000000000085</v>
      </c>
      <c r="BC148" s="648">
        <v>98.855555555555668</v>
      </c>
      <c r="BD148" s="648">
        <v>0</v>
      </c>
      <c r="BE148" s="648">
        <v>0</v>
      </c>
      <c r="BF148" s="648">
        <v>0</v>
      </c>
      <c r="BG148" s="648">
        <v>0</v>
      </c>
      <c r="BH148" s="648">
        <v>0</v>
      </c>
      <c r="BI148" s="648">
        <v>0</v>
      </c>
      <c r="BJ148" s="648">
        <v>0</v>
      </c>
      <c r="BK148" s="648">
        <v>0</v>
      </c>
      <c r="BL148" s="648">
        <v>2.0592743030905099</v>
      </c>
      <c r="BM148" s="648">
        <v>0</v>
      </c>
      <c r="BN148" s="648">
        <v>0</v>
      </c>
      <c r="BO148" s="648">
        <v>1</v>
      </c>
      <c r="BP148" s="648">
        <v>0</v>
      </c>
      <c r="BQ148" s="648"/>
      <c r="BR148" s="648"/>
      <c r="BS148" s="648"/>
    </row>
    <row r="149" spans="1:71" ht="15" x14ac:dyDescent="0.25">
      <c r="A149" s="645">
        <f>VLOOKUP(C149,'[11]DfE No.'!C:E,3,FALSE)</f>
        <v>30</v>
      </c>
      <c r="B149" s="645">
        <v>141550</v>
      </c>
      <c r="C149" s="645">
        <v>9352073</v>
      </c>
      <c r="D149" s="646" t="s">
        <v>531</v>
      </c>
      <c r="E149" s="629" t="s">
        <v>40</v>
      </c>
      <c r="F149" s="647" t="s">
        <v>710</v>
      </c>
      <c r="G149" s="648">
        <v>1</v>
      </c>
      <c r="H149" s="648">
        <v>0</v>
      </c>
      <c r="I149" s="648">
        <v>0</v>
      </c>
      <c r="J149" s="648">
        <v>7</v>
      </c>
      <c r="K149" s="648">
        <v>0</v>
      </c>
      <c r="L149" s="648">
        <v>0</v>
      </c>
      <c r="M149" s="648">
        <v>0</v>
      </c>
      <c r="N149" s="648">
        <v>81</v>
      </c>
      <c r="O149" s="648">
        <v>81</v>
      </c>
      <c r="P149" s="648">
        <v>11</v>
      </c>
      <c r="Q149" s="648">
        <v>70</v>
      </c>
      <c r="R149" s="648">
        <v>0</v>
      </c>
      <c r="S149" s="648">
        <v>0</v>
      </c>
      <c r="T149" s="648">
        <v>0</v>
      </c>
      <c r="U149" s="648">
        <v>0</v>
      </c>
      <c r="V149" s="648">
        <v>0</v>
      </c>
      <c r="W149" s="648">
        <v>0</v>
      </c>
      <c r="X149" s="648">
        <v>0</v>
      </c>
      <c r="Y149" s="648">
        <v>0</v>
      </c>
      <c r="Z149" s="648">
        <v>0</v>
      </c>
      <c r="AA149" s="648">
        <v>81</v>
      </c>
      <c r="AB149" s="648">
        <v>11.571428571428571</v>
      </c>
      <c r="AC149" s="648">
        <v>6.0000000000000018</v>
      </c>
      <c r="AD149" s="648">
        <v>6.0000000000000018</v>
      </c>
      <c r="AE149" s="648">
        <v>0</v>
      </c>
      <c r="AF149" s="648">
        <v>0</v>
      </c>
      <c r="AG149" s="648">
        <v>81</v>
      </c>
      <c r="AH149" s="648">
        <v>0</v>
      </c>
      <c r="AI149" s="648">
        <v>0</v>
      </c>
      <c r="AJ149" s="648">
        <v>0</v>
      </c>
      <c r="AK149" s="648">
        <v>0</v>
      </c>
      <c r="AL149" s="648">
        <v>0</v>
      </c>
      <c r="AM149" s="648">
        <v>0</v>
      </c>
      <c r="AN149" s="648">
        <v>0</v>
      </c>
      <c r="AO149" s="648">
        <v>0</v>
      </c>
      <c r="AP149" s="648">
        <v>0</v>
      </c>
      <c r="AQ149" s="648">
        <v>0</v>
      </c>
      <c r="AR149" s="648">
        <v>0</v>
      </c>
      <c r="AS149" s="648">
        <v>0</v>
      </c>
      <c r="AT149" s="648">
        <v>0</v>
      </c>
      <c r="AU149" s="648">
        <v>0</v>
      </c>
      <c r="AV149" s="648">
        <v>0</v>
      </c>
      <c r="AW149" s="648">
        <v>0</v>
      </c>
      <c r="AX149" s="648">
        <v>0</v>
      </c>
      <c r="AY149" s="648">
        <v>0</v>
      </c>
      <c r="AZ149" s="648">
        <v>0</v>
      </c>
      <c r="BA149" s="648">
        <v>1.0125</v>
      </c>
      <c r="BB149" s="648">
        <v>16.23188405797098</v>
      </c>
      <c r="BC149" s="648">
        <v>18.782608695652133</v>
      </c>
      <c r="BD149" s="648">
        <v>0</v>
      </c>
      <c r="BE149" s="648">
        <v>0</v>
      </c>
      <c r="BF149" s="648">
        <v>0</v>
      </c>
      <c r="BG149" s="648">
        <v>0</v>
      </c>
      <c r="BH149" s="648">
        <v>0</v>
      </c>
      <c r="BI149" s="648">
        <v>0</v>
      </c>
      <c r="BJ149" s="648">
        <v>1.1400000000000021</v>
      </c>
      <c r="BK149" s="648">
        <v>0</v>
      </c>
      <c r="BL149" s="648">
        <v>2.2186744558441598</v>
      </c>
      <c r="BM149" s="648">
        <v>0</v>
      </c>
      <c r="BN149" s="648">
        <v>1</v>
      </c>
      <c r="BO149" s="648">
        <v>1</v>
      </c>
      <c r="BP149" s="648">
        <v>0</v>
      </c>
      <c r="BQ149" s="648"/>
      <c r="BR149" s="648"/>
      <c r="BS149" s="648"/>
    </row>
    <row r="150" spans="1:71" ht="15" x14ac:dyDescent="0.25">
      <c r="A150" s="645">
        <f>VLOOKUP(C150,'[11]DfE No.'!C:E,3,FALSE)</f>
        <v>228</v>
      </c>
      <c r="B150" s="645">
        <v>147261</v>
      </c>
      <c r="C150" s="645">
        <v>9352074</v>
      </c>
      <c r="D150" s="646" t="s">
        <v>1836</v>
      </c>
      <c r="E150" s="629" t="s">
        <v>40</v>
      </c>
      <c r="F150" s="647" t="s">
        <v>710</v>
      </c>
      <c r="G150" s="648">
        <v>1</v>
      </c>
      <c r="H150" s="648">
        <v>0</v>
      </c>
      <c r="I150" s="648">
        <v>0</v>
      </c>
      <c r="J150" s="648">
        <v>5</v>
      </c>
      <c r="K150" s="648">
        <v>0</v>
      </c>
      <c r="L150" s="648">
        <v>0</v>
      </c>
      <c r="M150" s="648">
        <v>0</v>
      </c>
      <c r="N150" s="648">
        <v>216</v>
      </c>
      <c r="O150" s="648">
        <v>216</v>
      </c>
      <c r="P150" s="648">
        <v>0</v>
      </c>
      <c r="Q150" s="648">
        <v>216</v>
      </c>
      <c r="R150" s="648">
        <v>0</v>
      </c>
      <c r="S150" s="648">
        <v>0</v>
      </c>
      <c r="T150" s="648">
        <v>0</v>
      </c>
      <c r="U150" s="648">
        <v>0</v>
      </c>
      <c r="V150" s="648">
        <v>0</v>
      </c>
      <c r="W150" s="648">
        <v>0</v>
      </c>
      <c r="X150" s="648">
        <v>0</v>
      </c>
      <c r="Y150" s="648">
        <v>0</v>
      </c>
      <c r="Z150" s="648">
        <v>0</v>
      </c>
      <c r="AA150" s="648">
        <v>216</v>
      </c>
      <c r="AB150" s="648">
        <v>43.2</v>
      </c>
      <c r="AC150" s="648">
        <v>63.999999999999936</v>
      </c>
      <c r="AD150" s="648">
        <v>107.04424778761062</v>
      </c>
      <c r="AE150" s="648">
        <v>0</v>
      </c>
      <c r="AF150" s="648">
        <v>0</v>
      </c>
      <c r="AG150" s="648">
        <v>61.999999999999986</v>
      </c>
      <c r="AH150" s="648">
        <v>33.00000000000005</v>
      </c>
      <c r="AI150" s="648">
        <v>79.000000000000057</v>
      </c>
      <c r="AJ150" s="648">
        <v>38.000000000000021</v>
      </c>
      <c r="AK150" s="648">
        <v>3.999999999999996</v>
      </c>
      <c r="AL150" s="648">
        <v>0</v>
      </c>
      <c r="AM150" s="648">
        <v>0</v>
      </c>
      <c r="AN150" s="648">
        <v>0</v>
      </c>
      <c r="AO150" s="648">
        <v>0</v>
      </c>
      <c r="AP150" s="648">
        <v>0</v>
      </c>
      <c r="AQ150" s="648">
        <v>0</v>
      </c>
      <c r="AR150" s="648">
        <v>0</v>
      </c>
      <c r="AS150" s="648">
        <v>0</v>
      </c>
      <c r="AT150" s="648">
        <v>0</v>
      </c>
      <c r="AU150" s="648">
        <v>2.0000000000000004</v>
      </c>
      <c r="AV150" s="648">
        <v>4.9999999999999893</v>
      </c>
      <c r="AW150" s="648">
        <v>10.999999999999995</v>
      </c>
      <c r="AX150" s="648">
        <v>0</v>
      </c>
      <c r="AY150" s="648">
        <v>0</v>
      </c>
      <c r="AZ150" s="648">
        <v>0</v>
      </c>
      <c r="BA150" s="648">
        <v>0</v>
      </c>
      <c r="BB150" s="648">
        <v>89.379310344827616</v>
      </c>
      <c r="BC150" s="648">
        <v>89.379310344827616</v>
      </c>
      <c r="BD150" s="648">
        <v>0</v>
      </c>
      <c r="BE150" s="648">
        <v>0</v>
      </c>
      <c r="BF150" s="648">
        <v>0</v>
      </c>
      <c r="BG150" s="648">
        <v>0</v>
      </c>
      <c r="BH150" s="648">
        <v>0</v>
      </c>
      <c r="BI150" s="648">
        <v>0</v>
      </c>
      <c r="BJ150" s="648">
        <v>13.039999999999921</v>
      </c>
      <c r="BK150" s="648">
        <v>0</v>
      </c>
      <c r="BL150" s="648">
        <v>0.54395660819672098</v>
      </c>
      <c r="BM150" s="648">
        <v>0</v>
      </c>
      <c r="BN150" s="648">
        <v>0</v>
      </c>
      <c r="BO150" s="648">
        <v>1</v>
      </c>
      <c r="BP150" s="648">
        <v>0</v>
      </c>
      <c r="BQ150" s="648">
        <v>12</v>
      </c>
      <c r="BR150" s="648"/>
      <c r="BS150" s="648"/>
    </row>
    <row r="151" spans="1:71" ht="15" x14ac:dyDescent="0.25">
      <c r="A151" s="645">
        <f>VLOOKUP(C151,'[11]DfE No.'!C:E,3,FALSE)</f>
        <v>234</v>
      </c>
      <c r="B151" s="645">
        <v>147239</v>
      </c>
      <c r="C151" s="645">
        <v>9352075</v>
      </c>
      <c r="D151" s="646" t="s">
        <v>1837</v>
      </c>
      <c r="E151" s="629" t="s">
        <v>40</v>
      </c>
      <c r="F151" s="647" t="s">
        <v>710</v>
      </c>
      <c r="G151" s="648">
        <v>1</v>
      </c>
      <c r="H151" s="648">
        <v>0</v>
      </c>
      <c r="I151" s="648">
        <v>0</v>
      </c>
      <c r="J151" s="648">
        <v>3</v>
      </c>
      <c r="K151" s="648">
        <v>0</v>
      </c>
      <c r="L151" s="648">
        <v>0</v>
      </c>
      <c r="M151" s="648">
        <v>0</v>
      </c>
      <c r="N151" s="648">
        <v>128</v>
      </c>
      <c r="O151" s="648">
        <v>128</v>
      </c>
      <c r="P151" s="648">
        <v>40</v>
      </c>
      <c r="Q151" s="648">
        <v>88</v>
      </c>
      <c r="R151" s="648">
        <v>0</v>
      </c>
      <c r="S151" s="648">
        <v>0</v>
      </c>
      <c r="T151" s="648">
        <v>0</v>
      </c>
      <c r="U151" s="648">
        <v>0</v>
      </c>
      <c r="V151" s="648">
        <v>0</v>
      </c>
      <c r="W151" s="648">
        <v>0</v>
      </c>
      <c r="X151" s="648">
        <v>0</v>
      </c>
      <c r="Y151" s="648">
        <v>0</v>
      </c>
      <c r="Z151" s="648">
        <v>0</v>
      </c>
      <c r="AA151" s="648">
        <v>128</v>
      </c>
      <c r="AB151" s="648">
        <v>42.666666666666664</v>
      </c>
      <c r="AC151" s="648">
        <v>38</v>
      </c>
      <c r="AD151" s="648">
        <v>39.458646616541351</v>
      </c>
      <c r="AE151" s="648">
        <v>0</v>
      </c>
      <c r="AF151" s="648">
        <v>0</v>
      </c>
      <c r="AG151" s="648">
        <v>26</v>
      </c>
      <c r="AH151" s="648">
        <v>14</v>
      </c>
      <c r="AI151" s="648">
        <v>66</v>
      </c>
      <c r="AJ151" s="648">
        <v>21</v>
      </c>
      <c r="AK151" s="648">
        <v>1</v>
      </c>
      <c r="AL151" s="648">
        <v>0</v>
      </c>
      <c r="AM151" s="648">
        <v>0</v>
      </c>
      <c r="AN151" s="648">
        <v>0</v>
      </c>
      <c r="AO151" s="648">
        <v>0</v>
      </c>
      <c r="AP151" s="648">
        <v>0</v>
      </c>
      <c r="AQ151" s="648">
        <v>0</v>
      </c>
      <c r="AR151" s="648">
        <v>0</v>
      </c>
      <c r="AS151" s="648">
        <v>0</v>
      </c>
      <c r="AT151" s="648">
        <v>0</v>
      </c>
      <c r="AU151" s="648">
        <v>10.181818181818176</v>
      </c>
      <c r="AV151" s="648">
        <v>21.81818181818176</v>
      </c>
      <c r="AW151" s="648">
        <v>21.81818181818176</v>
      </c>
      <c r="AX151" s="648">
        <v>0</v>
      </c>
      <c r="AY151" s="648">
        <v>0</v>
      </c>
      <c r="AZ151" s="648">
        <v>0</v>
      </c>
      <c r="BA151" s="648">
        <v>0</v>
      </c>
      <c r="BB151" s="648">
        <v>33.999999999999972</v>
      </c>
      <c r="BC151" s="648">
        <v>49.454545454545411</v>
      </c>
      <c r="BD151" s="648">
        <v>0</v>
      </c>
      <c r="BE151" s="648">
        <v>0</v>
      </c>
      <c r="BF151" s="648">
        <v>0</v>
      </c>
      <c r="BG151" s="648">
        <v>0</v>
      </c>
      <c r="BH151" s="648">
        <v>0</v>
      </c>
      <c r="BI151" s="648">
        <v>0</v>
      </c>
      <c r="BJ151" s="648">
        <v>0</v>
      </c>
      <c r="BK151" s="648">
        <v>0</v>
      </c>
      <c r="BL151" s="648">
        <v>0.42979754415584398</v>
      </c>
      <c r="BM151" s="648">
        <v>0</v>
      </c>
      <c r="BN151" s="648">
        <v>0</v>
      </c>
      <c r="BO151" s="648">
        <v>1</v>
      </c>
      <c r="BP151" s="648">
        <v>0</v>
      </c>
      <c r="BQ151" s="648">
        <v>18</v>
      </c>
      <c r="BR151" s="648"/>
      <c r="BS151" s="648"/>
    </row>
    <row r="152" spans="1:71" ht="15" x14ac:dyDescent="0.25">
      <c r="A152" s="645">
        <f>VLOOKUP(C152,'[11]DfE No.'!C:E,3,FALSE)</f>
        <v>8</v>
      </c>
      <c r="B152" s="645">
        <v>142017</v>
      </c>
      <c r="C152" s="645">
        <v>9352078</v>
      </c>
      <c r="D152" s="646" t="s">
        <v>478</v>
      </c>
      <c r="E152" s="629" t="s">
        <v>40</v>
      </c>
      <c r="F152" s="647" t="s">
        <v>710</v>
      </c>
      <c r="G152" s="648">
        <v>1</v>
      </c>
      <c r="H152" s="648">
        <v>0</v>
      </c>
      <c r="I152" s="648">
        <v>0</v>
      </c>
      <c r="J152" s="648">
        <v>7</v>
      </c>
      <c r="K152" s="648">
        <v>0</v>
      </c>
      <c r="L152" s="648">
        <v>0</v>
      </c>
      <c r="M152" s="648">
        <v>0</v>
      </c>
      <c r="N152" s="648">
        <v>213</v>
      </c>
      <c r="O152" s="648">
        <v>213</v>
      </c>
      <c r="P152" s="648">
        <v>22</v>
      </c>
      <c r="Q152" s="648">
        <v>191</v>
      </c>
      <c r="R152" s="648">
        <v>0</v>
      </c>
      <c r="S152" s="648">
        <v>0</v>
      </c>
      <c r="T152" s="648">
        <v>0</v>
      </c>
      <c r="U152" s="648">
        <v>0</v>
      </c>
      <c r="V152" s="648">
        <v>0</v>
      </c>
      <c r="W152" s="648">
        <v>0</v>
      </c>
      <c r="X152" s="648">
        <v>0</v>
      </c>
      <c r="Y152" s="648">
        <v>0</v>
      </c>
      <c r="Z152" s="648">
        <v>0</v>
      </c>
      <c r="AA152" s="648">
        <v>213</v>
      </c>
      <c r="AB152" s="648">
        <v>30.428571428571427</v>
      </c>
      <c r="AC152" s="648">
        <v>80.999999999999986</v>
      </c>
      <c r="AD152" s="648">
        <v>90.079295154185019</v>
      </c>
      <c r="AE152" s="648">
        <v>0</v>
      </c>
      <c r="AF152" s="648">
        <v>0</v>
      </c>
      <c r="AG152" s="648">
        <v>117.55188679245279</v>
      </c>
      <c r="AH152" s="648">
        <v>22.103773584905579</v>
      </c>
      <c r="AI152" s="648">
        <v>1.0047169811320751</v>
      </c>
      <c r="AJ152" s="648">
        <v>2.0094339622641502</v>
      </c>
      <c r="AK152" s="648">
        <v>0</v>
      </c>
      <c r="AL152" s="648">
        <v>70.330188679245282</v>
      </c>
      <c r="AM152" s="648">
        <v>0</v>
      </c>
      <c r="AN152" s="648">
        <v>0</v>
      </c>
      <c r="AO152" s="648">
        <v>0</v>
      </c>
      <c r="AP152" s="648">
        <v>0</v>
      </c>
      <c r="AQ152" s="648">
        <v>0</v>
      </c>
      <c r="AR152" s="648">
        <v>0</v>
      </c>
      <c r="AS152" s="648">
        <v>0</v>
      </c>
      <c r="AT152" s="648">
        <v>0</v>
      </c>
      <c r="AU152" s="648">
        <v>0</v>
      </c>
      <c r="AV152" s="648">
        <v>2.2303664921466022</v>
      </c>
      <c r="AW152" s="648">
        <v>3.345549738219892</v>
      </c>
      <c r="AX152" s="648">
        <v>0</v>
      </c>
      <c r="AY152" s="648">
        <v>0</v>
      </c>
      <c r="AZ152" s="648">
        <v>0</v>
      </c>
      <c r="BA152" s="648">
        <v>0</v>
      </c>
      <c r="BB152" s="648">
        <v>71.117021276595764</v>
      </c>
      <c r="BC152" s="648">
        <v>79.308510638297889</v>
      </c>
      <c r="BD152" s="648">
        <v>0</v>
      </c>
      <c r="BE152" s="648">
        <v>0</v>
      </c>
      <c r="BF152" s="648">
        <v>0</v>
      </c>
      <c r="BG152" s="648">
        <v>0</v>
      </c>
      <c r="BH152" s="648">
        <v>0</v>
      </c>
      <c r="BI152" s="648">
        <v>0</v>
      </c>
      <c r="BJ152" s="648">
        <v>12.219999999999926</v>
      </c>
      <c r="BK152" s="648">
        <v>0</v>
      </c>
      <c r="BL152" s="648">
        <v>0.53211293541666704</v>
      </c>
      <c r="BM152" s="648">
        <v>0</v>
      </c>
      <c r="BN152" s="648">
        <v>0</v>
      </c>
      <c r="BO152" s="648">
        <v>1</v>
      </c>
      <c r="BP152" s="648">
        <v>0</v>
      </c>
      <c r="BQ152" s="648"/>
      <c r="BR152" s="648"/>
      <c r="BS152" s="648"/>
    </row>
    <row r="153" spans="1:71" ht="15" x14ac:dyDescent="0.25">
      <c r="A153" s="645">
        <f>VLOOKUP(C153,'[11]DfE No.'!C:E,3,FALSE)</f>
        <v>41</v>
      </c>
      <c r="B153" s="645">
        <v>144444</v>
      </c>
      <c r="C153" s="645">
        <v>9352080</v>
      </c>
      <c r="D153" s="646" t="s">
        <v>143</v>
      </c>
      <c r="E153" s="629" t="s">
        <v>40</v>
      </c>
      <c r="F153" s="647" t="s">
        <v>710</v>
      </c>
      <c r="G153" s="648">
        <v>1</v>
      </c>
      <c r="H153" s="648">
        <v>0</v>
      </c>
      <c r="I153" s="648">
        <v>0</v>
      </c>
      <c r="J153" s="648">
        <v>7</v>
      </c>
      <c r="K153" s="648">
        <v>0</v>
      </c>
      <c r="L153" s="648">
        <v>0</v>
      </c>
      <c r="M153" s="648">
        <v>0</v>
      </c>
      <c r="N153" s="648">
        <v>276</v>
      </c>
      <c r="O153" s="648">
        <v>276</v>
      </c>
      <c r="P153" s="648">
        <v>40</v>
      </c>
      <c r="Q153" s="648">
        <v>236</v>
      </c>
      <c r="R153" s="648">
        <v>0</v>
      </c>
      <c r="S153" s="648">
        <v>0</v>
      </c>
      <c r="T153" s="648">
        <v>0</v>
      </c>
      <c r="U153" s="648">
        <v>0</v>
      </c>
      <c r="V153" s="648">
        <v>0</v>
      </c>
      <c r="W153" s="648">
        <v>0</v>
      </c>
      <c r="X153" s="648">
        <v>0</v>
      </c>
      <c r="Y153" s="648">
        <v>0</v>
      </c>
      <c r="Z153" s="648">
        <v>0</v>
      </c>
      <c r="AA153" s="648">
        <v>276</v>
      </c>
      <c r="AB153" s="648">
        <v>39.428571428571431</v>
      </c>
      <c r="AC153" s="648">
        <v>48.000000000000036</v>
      </c>
      <c r="AD153" s="648">
        <v>50.615916955017305</v>
      </c>
      <c r="AE153" s="648">
        <v>0</v>
      </c>
      <c r="AF153" s="648">
        <v>0</v>
      </c>
      <c r="AG153" s="648">
        <v>225.81818181818178</v>
      </c>
      <c r="AH153" s="648">
        <v>50.18181818181823</v>
      </c>
      <c r="AI153" s="648">
        <v>0</v>
      </c>
      <c r="AJ153" s="648">
        <v>0</v>
      </c>
      <c r="AK153" s="648">
        <v>0</v>
      </c>
      <c r="AL153" s="648">
        <v>0</v>
      </c>
      <c r="AM153" s="648">
        <v>0</v>
      </c>
      <c r="AN153" s="648">
        <v>0</v>
      </c>
      <c r="AO153" s="648">
        <v>0</v>
      </c>
      <c r="AP153" s="648">
        <v>0</v>
      </c>
      <c r="AQ153" s="648">
        <v>0</v>
      </c>
      <c r="AR153" s="648">
        <v>0</v>
      </c>
      <c r="AS153" s="648">
        <v>0</v>
      </c>
      <c r="AT153" s="648">
        <v>0</v>
      </c>
      <c r="AU153" s="648">
        <v>2.3389830508474576</v>
      </c>
      <c r="AV153" s="648">
        <v>4.6779661016949197</v>
      </c>
      <c r="AW153" s="648">
        <v>4.6779661016949197</v>
      </c>
      <c r="AX153" s="648">
        <v>0</v>
      </c>
      <c r="AY153" s="648">
        <v>0</v>
      </c>
      <c r="AZ153" s="648">
        <v>0</v>
      </c>
      <c r="BA153" s="648">
        <v>4.7750865051903117</v>
      </c>
      <c r="BB153" s="648">
        <v>70.493506493506572</v>
      </c>
      <c r="BC153" s="648">
        <v>82.441558441558527</v>
      </c>
      <c r="BD153" s="648">
        <v>0</v>
      </c>
      <c r="BE153" s="648">
        <v>0</v>
      </c>
      <c r="BF153" s="648">
        <v>0</v>
      </c>
      <c r="BG153" s="648">
        <v>0</v>
      </c>
      <c r="BH153" s="648">
        <v>0</v>
      </c>
      <c r="BI153" s="648">
        <v>0</v>
      </c>
      <c r="BJ153" s="648">
        <v>0</v>
      </c>
      <c r="BK153" s="648">
        <v>0</v>
      </c>
      <c r="BL153" s="648">
        <v>1.13246957740964</v>
      </c>
      <c r="BM153" s="648">
        <v>0</v>
      </c>
      <c r="BN153" s="648">
        <v>0</v>
      </c>
      <c r="BO153" s="648">
        <v>1</v>
      </c>
      <c r="BP153" s="648">
        <v>0</v>
      </c>
      <c r="BQ153" s="648"/>
      <c r="BR153" s="648"/>
      <c r="BS153" s="648"/>
    </row>
    <row r="154" spans="1:71" ht="15" x14ac:dyDescent="0.25">
      <c r="A154" s="645">
        <f>VLOOKUP(C154,'[11]DfE No.'!C:E,3,FALSE)</f>
        <v>242</v>
      </c>
      <c r="B154" s="645">
        <v>144850</v>
      </c>
      <c r="C154" s="645">
        <v>9352083</v>
      </c>
      <c r="D154" s="646" t="s">
        <v>254</v>
      </c>
      <c r="E154" s="629" t="s">
        <v>40</v>
      </c>
      <c r="F154" s="647" t="s">
        <v>710</v>
      </c>
      <c r="G154" s="648">
        <v>1</v>
      </c>
      <c r="H154" s="648">
        <v>0</v>
      </c>
      <c r="I154" s="648">
        <v>0</v>
      </c>
      <c r="J154" s="648">
        <v>7</v>
      </c>
      <c r="K154" s="648">
        <v>0</v>
      </c>
      <c r="L154" s="648">
        <v>0</v>
      </c>
      <c r="M154" s="648">
        <v>0</v>
      </c>
      <c r="N154" s="648">
        <v>107</v>
      </c>
      <c r="O154" s="648">
        <v>107</v>
      </c>
      <c r="P154" s="648">
        <v>15</v>
      </c>
      <c r="Q154" s="648">
        <v>92</v>
      </c>
      <c r="R154" s="648">
        <v>0</v>
      </c>
      <c r="S154" s="648">
        <v>0</v>
      </c>
      <c r="T154" s="648">
        <v>0</v>
      </c>
      <c r="U154" s="648">
        <v>0</v>
      </c>
      <c r="V154" s="648">
        <v>0</v>
      </c>
      <c r="W154" s="648">
        <v>0</v>
      </c>
      <c r="X154" s="648">
        <v>0</v>
      </c>
      <c r="Y154" s="648">
        <v>0</v>
      </c>
      <c r="Z154" s="648">
        <v>0</v>
      </c>
      <c r="AA154" s="648">
        <v>107</v>
      </c>
      <c r="AB154" s="648">
        <v>15.285714285714286</v>
      </c>
      <c r="AC154" s="648">
        <v>6.9999999999999947</v>
      </c>
      <c r="AD154" s="648">
        <v>6.9999999999999947</v>
      </c>
      <c r="AE154" s="648">
        <v>0</v>
      </c>
      <c r="AF154" s="648">
        <v>0</v>
      </c>
      <c r="AG154" s="648">
        <v>105.99056603773583</v>
      </c>
      <c r="AH154" s="648">
        <v>0</v>
      </c>
      <c r="AI154" s="648">
        <v>0</v>
      </c>
      <c r="AJ154" s="648">
        <v>0</v>
      </c>
      <c r="AK154" s="648">
        <v>1.0094339622641506</v>
      </c>
      <c r="AL154" s="648">
        <v>0</v>
      </c>
      <c r="AM154" s="648">
        <v>0</v>
      </c>
      <c r="AN154" s="648">
        <v>0</v>
      </c>
      <c r="AO154" s="648">
        <v>0</v>
      </c>
      <c r="AP154" s="648">
        <v>0</v>
      </c>
      <c r="AQ154" s="648">
        <v>0</v>
      </c>
      <c r="AR154" s="648">
        <v>0</v>
      </c>
      <c r="AS154" s="648">
        <v>0</v>
      </c>
      <c r="AT154" s="648">
        <v>0</v>
      </c>
      <c r="AU154" s="648">
        <v>0</v>
      </c>
      <c r="AV154" s="648">
        <v>0</v>
      </c>
      <c r="AW154" s="648">
        <v>0</v>
      </c>
      <c r="AX154" s="648">
        <v>0</v>
      </c>
      <c r="AY154" s="648">
        <v>0</v>
      </c>
      <c r="AZ154" s="648">
        <v>0</v>
      </c>
      <c r="BA154" s="648">
        <v>0</v>
      </c>
      <c r="BB154" s="648">
        <v>23</v>
      </c>
      <c r="BC154" s="648">
        <v>26.75</v>
      </c>
      <c r="BD154" s="648">
        <v>0</v>
      </c>
      <c r="BE154" s="648">
        <v>0</v>
      </c>
      <c r="BF154" s="648">
        <v>0</v>
      </c>
      <c r="BG154" s="648">
        <v>0</v>
      </c>
      <c r="BH154" s="648">
        <v>0</v>
      </c>
      <c r="BI154" s="648">
        <v>0</v>
      </c>
      <c r="BJ154" s="648">
        <v>0</v>
      </c>
      <c r="BK154" s="648">
        <v>0</v>
      </c>
      <c r="BL154" s="648">
        <v>1.9923513679012299</v>
      </c>
      <c r="BM154" s="648">
        <v>0</v>
      </c>
      <c r="BN154" s="648">
        <v>0</v>
      </c>
      <c r="BO154" s="648">
        <v>1</v>
      </c>
      <c r="BP154" s="648">
        <v>0</v>
      </c>
      <c r="BQ154" s="648"/>
      <c r="BR154" s="648"/>
      <c r="BS154" s="648"/>
    </row>
    <row r="155" spans="1:71" ht="15" x14ac:dyDescent="0.25">
      <c r="A155" s="645">
        <f>VLOOKUP(C155,'[11]DfE No.'!C:E,3,FALSE)</f>
        <v>44</v>
      </c>
      <c r="B155" s="645">
        <v>144442</v>
      </c>
      <c r="C155" s="645">
        <v>9352086</v>
      </c>
      <c r="D155" s="646" t="s">
        <v>147</v>
      </c>
      <c r="E155" s="629" t="s">
        <v>40</v>
      </c>
      <c r="F155" s="647" t="s">
        <v>710</v>
      </c>
      <c r="G155" s="648">
        <v>1</v>
      </c>
      <c r="H155" s="648">
        <v>0</v>
      </c>
      <c r="I155" s="648">
        <v>0</v>
      </c>
      <c r="J155" s="648">
        <v>7</v>
      </c>
      <c r="K155" s="648">
        <v>0</v>
      </c>
      <c r="L155" s="648">
        <v>0</v>
      </c>
      <c r="M155" s="648">
        <v>0</v>
      </c>
      <c r="N155" s="648">
        <v>90</v>
      </c>
      <c r="O155" s="648">
        <v>90</v>
      </c>
      <c r="P155" s="648">
        <v>10</v>
      </c>
      <c r="Q155" s="648">
        <v>80</v>
      </c>
      <c r="R155" s="648">
        <v>0</v>
      </c>
      <c r="S155" s="648">
        <v>0</v>
      </c>
      <c r="T155" s="648">
        <v>0</v>
      </c>
      <c r="U155" s="648">
        <v>0</v>
      </c>
      <c r="V155" s="648">
        <v>0</v>
      </c>
      <c r="W155" s="648">
        <v>0</v>
      </c>
      <c r="X155" s="648">
        <v>0</v>
      </c>
      <c r="Y155" s="648">
        <v>0</v>
      </c>
      <c r="Z155" s="648">
        <v>0</v>
      </c>
      <c r="AA155" s="648">
        <v>90</v>
      </c>
      <c r="AB155" s="648">
        <v>12.857142857142858</v>
      </c>
      <c r="AC155" s="648">
        <v>11.99999999999997</v>
      </c>
      <c r="AD155" s="648">
        <v>15</v>
      </c>
      <c r="AE155" s="648">
        <v>0</v>
      </c>
      <c r="AF155" s="648">
        <v>0</v>
      </c>
      <c r="AG155" s="648">
        <v>74.999999999999972</v>
      </c>
      <c r="AH155" s="648">
        <v>15.000000000000028</v>
      </c>
      <c r="AI155" s="648">
        <v>0</v>
      </c>
      <c r="AJ155" s="648">
        <v>0</v>
      </c>
      <c r="AK155" s="648">
        <v>0</v>
      </c>
      <c r="AL155" s="648">
        <v>0</v>
      </c>
      <c r="AM155" s="648">
        <v>0</v>
      </c>
      <c r="AN155" s="648">
        <v>0</v>
      </c>
      <c r="AO155" s="648">
        <v>0</v>
      </c>
      <c r="AP155" s="648">
        <v>0</v>
      </c>
      <c r="AQ155" s="648">
        <v>0</v>
      </c>
      <c r="AR155" s="648">
        <v>0</v>
      </c>
      <c r="AS155" s="648">
        <v>0</v>
      </c>
      <c r="AT155" s="648">
        <v>0</v>
      </c>
      <c r="AU155" s="648">
        <v>0</v>
      </c>
      <c r="AV155" s="648">
        <v>0</v>
      </c>
      <c r="AW155" s="648">
        <v>0</v>
      </c>
      <c r="AX155" s="648">
        <v>0</v>
      </c>
      <c r="AY155" s="648">
        <v>0</v>
      </c>
      <c r="AZ155" s="648">
        <v>0</v>
      </c>
      <c r="BA155" s="648">
        <v>0</v>
      </c>
      <c r="BB155" s="648">
        <v>22.564102564102559</v>
      </c>
      <c r="BC155" s="648">
        <v>25.38461538461538</v>
      </c>
      <c r="BD155" s="648">
        <v>0</v>
      </c>
      <c r="BE155" s="648">
        <v>0</v>
      </c>
      <c r="BF155" s="648">
        <v>0</v>
      </c>
      <c r="BG155" s="648">
        <v>0</v>
      </c>
      <c r="BH155" s="648">
        <v>0</v>
      </c>
      <c r="BI155" s="648">
        <v>0</v>
      </c>
      <c r="BJ155" s="648">
        <v>0</v>
      </c>
      <c r="BK155" s="648">
        <v>0</v>
      </c>
      <c r="BL155" s="648">
        <v>1.00384334361702</v>
      </c>
      <c r="BM155" s="648">
        <v>0</v>
      </c>
      <c r="BN155" s="648">
        <v>0</v>
      </c>
      <c r="BO155" s="648">
        <v>1</v>
      </c>
      <c r="BP155" s="648">
        <v>0</v>
      </c>
      <c r="BQ155" s="648"/>
      <c r="BR155" s="648"/>
      <c r="BS155" s="648"/>
    </row>
    <row r="156" spans="1:71" ht="15" x14ac:dyDescent="0.25">
      <c r="A156" s="645">
        <f>VLOOKUP(C156,'[11]DfE No.'!C:E,3,FALSE)</f>
        <v>45</v>
      </c>
      <c r="B156" s="645">
        <v>143074</v>
      </c>
      <c r="C156" s="645">
        <v>9352087</v>
      </c>
      <c r="D156" s="646" t="s">
        <v>530</v>
      </c>
      <c r="E156" s="629" t="s">
        <v>40</v>
      </c>
      <c r="F156" s="647" t="s">
        <v>710</v>
      </c>
      <c r="G156" s="648">
        <v>1</v>
      </c>
      <c r="H156" s="648">
        <v>0</v>
      </c>
      <c r="I156" s="648">
        <v>0</v>
      </c>
      <c r="J156" s="648">
        <v>7</v>
      </c>
      <c r="K156" s="648">
        <v>0</v>
      </c>
      <c r="L156" s="648">
        <v>0</v>
      </c>
      <c r="M156" s="648">
        <v>0</v>
      </c>
      <c r="N156" s="648">
        <v>74</v>
      </c>
      <c r="O156" s="648">
        <v>74</v>
      </c>
      <c r="P156" s="648">
        <v>6</v>
      </c>
      <c r="Q156" s="648">
        <v>68</v>
      </c>
      <c r="R156" s="648">
        <v>0</v>
      </c>
      <c r="S156" s="648">
        <v>0</v>
      </c>
      <c r="T156" s="648">
        <v>0</v>
      </c>
      <c r="U156" s="648">
        <v>0</v>
      </c>
      <c r="V156" s="648">
        <v>0</v>
      </c>
      <c r="W156" s="648">
        <v>0</v>
      </c>
      <c r="X156" s="648">
        <v>0</v>
      </c>
      <c r="Y156" s="648">
        <v>0</v>
      </c>
      <c r="Z156" s="648">
        <v>0</v>
      </c>
      <c r="AA156" s="648">
        <v>74</v>
      </c>
      <c r="AB156" s="648">
        <v>10.571428571428571</v>
      </c>
      <c r="AC156" s="648">
        <v>11.999999999999988</v>
      </c>
      <c r="AD156" s="648">
        <v>11.999999999999988</v>
      </c>
      <c r="AE156" s="648">
        <v>0</v>
      </c>
      <c r="AF156" s="648">
        <v>0</v>
      </c>
      <c r="AG156" s="648">
        <v>72</v>
      </c>
      <c r="AH156" s="648">
        <v>0.999999999999999</v>
      </c>
      <c r="AI156" s="648">
        <v>0</v>
      </c>
      <c r="AJ156" s="648">
        <v>0</v>
      </c>
      <c r="AK156" s="648">
        <v>0</v>
      </c>
      <c r="AL156" s="648">
        <v>0.999999999999999</v>
      </c>
      <c r="AM156" s="648">
        <v>0</v>
      </c>
      <c r="AN156" s="648">
        <v>0</v>
      </c>
      <c r="AO156" s="648">
        <v>0</v>
      </c>
      <c r="AP156" s="648">
        <v>0</v>
      </c>
      <c r="AQ156" s="648">
        <v>0</v>
      </c>
      <c r="AR156" s="648">
        <v>0</v>
      </c>
      <c r="AS156" s="648">
        <v>0</v>
      </c>
      <c r="AT156" s="648">
        <v>0</v>
      </c>
      <c r="AU156" s="648">
        <v>0</v>
      </c>
      <c r="AV156" s="648">
        <v>0</v>
      </c>
      <c r="AW156" s="648">
        <v>1.15625</v>
      </c>
      <c r="AX156" s="648">
        <v>0</v>
      </c>
      <c r="AY156" s="648">
        <v>0</v>
      </c>
      <c r="AZ156" s="648">
        <v>0</v>
      </c>
      <c r="BA156" s="648">
        <v>0</v>
      </c>
      <c r="BB156" s="648">
        <v>18.645161290322594</v>
      </c>
      <c r="BC156" s="648">
        <v>20.290322580645174</v>
      </c>
      <c r="BD156" s="648">
        <v>0</v>
      </c>
      <c r="BE156" s="648">
        <v>0</v>
      </c>
      <c r="BF156" s="648">
        <v>0</v>
      </c>
      <c r="BG156" s="648">
        <v>0</v>
      </c>
      <c r="BH156" s="648">
        <v>0</v>
      </c>
      <c r="BI156" s="648">
        <v>0</v>
      </c>
      <c r="BJ156" s="648">
        <v>5.5599999999999907</v>
      </c>
      <c r="BK156" s="648">
        <v>0</v>
      </c>
      <c r="BL156" s="648">
        <v>2.6378785195652199</v>
      </c>
      <c r="BM156" s="648">
        <v>0</v>
      </c>
      <c r="BN156" s="648">
        <v>1</v>
      </c>
      <c r="BO156" s="648">
        <v>1</v>
      </c>
      <c r="BP156" s="648">
        <v>0</v>
      </c>
      <c r="BQ156" s="648"/>
      <c r="BR156" s="648"/>
      <c r="BS156" s="648"/>
    </row>
    <row r="157" spans="1:71" ht="15" x14ac:dyDescent="0.25">
      <c r="A157" s="645">
        <f>VLOOKUP(C157,'[11]DfE No.'!C:E,3,FALSE)</f>
        <v>48</v>
      </c>
      <c r="B157" s="645">
        <v>144445</v>
      </c>
      <c r="C157" s="645">
        <v>9352088</v>
      </c>
      <c r="D157" s="646" t="s">
        <v>151</v>
      </c>
      <c r="E157" s="629" t="s">
        <v>40</v>
      </c>
      <c r="F157" s="647" t="s">
        <v>710</v>
      </c>
      <c r="G157" s="648">
        <v>1</v>
      </c>
      <c r="H157" s="648">
        <v>0</v>
      </c>
      <c r="I157" s="648">
        <v>0</v>
      </c>
      <c r="J157" s="648">
        <v>7</v>
      </c>
      <c r="K157" s="648">
        <v>0</v>
      </c>
      <c r="L157" s="648">
        <v>0</v>
      </c>
      <c r="M157" s="648">
        <v>0</v>
      </c>
      <c r="N157" s="648">
        <v>97</v>
      </c>
      <c r="O157" s="648">
        <v>97</v>
      </c>
      <c r="P157" s="648">
        <v>15</v>
      </c>
      <c r="Q157" s="648">
        <v>82</v>
      </c>
      <c r="R157" s="648">
        <v>0</v>
      </c>
      <c r="S157" s="648">
        <v>0</v>
      </c>
      <c r="T157" s="648">
        <v>0</v>
      </c>
      <c r="U157" s="648">
        <v>0</v>
      </c>
      <c r="V157" s="648">
        <v>0</v>
      </c>
      <c r="W157" s="648">
        <v>0</v>
      </c>
      <c r="X157" s="648">
        <v>0</v>
      </c>
      <c r="Y157" s="648">
        <v>0</v>
      </c>
      <c r="Z157" s="648">
        <v>0</v>
      </c>
      <c r="AA157" s="648">
        <v>97</v>
      </c>
      <c r="AB157" s="648">
        <v>13.857142857142858</v>
      </c>
      <c r="AC157" s="648">
        <v>9.0000000000000036</v>
      </c>
      <c r="AD157" s="648">
        <v>9.6039603960396036</v>
      </c>
      <c r="AE157" s="648">
        <v>0</v>
      </c>
      <c r="AF157" s="648">
        <v>0</v>
      </c>
      <c r="AG157" s="648">
        <v>86</v>
      </c>
      <c r="AH157" s="648">
        <v>9.0000000000000036</v>
      </c>
      <c r="AI157" s="648">
        <v>0</v>
      </c>
      <c r="AJ157" s="648">
        <v>0</v>
      </c>
      <c r="AK157" s="648">
        <v>0</v>
      </c>
      <c r="AL157" s="648">
        <v>1.9999999999999973</v>
      </c>
      <c r="AM157" s="648">
        <v>0</v>
      </c>
      <c r="AN157" s="648">
        <v>0</v>
      </c>
      <c r="AO157" s="648">
        <v>0</v>
      </c>
      <c r="AP157" s="648">
        <v>0</v>
      </c>
      <c r="AQ157" s="648">
        <v>0</v>
      </c>
      <c r="AR157" s="648">
        <v>0</v>
      </c>
      <c r="AS157" s="648">
        <v>0</v>
      </c>
      <c r="AT157" s="648">
        <v>0</v>
      </c>
      <c r="AU157" s="648">
        <v>0</v>
      </c>
      <c r="AV157" s="648">
        <v>0</v>
      </c>
      <c r="AW157" s="648">
        <v>0</v>
      </c>
      <c r="AX157" s="648">
        <v>0</v>
      </c>
      <c r="AY157" s="648">
        <v>0</v>
      </c>
      <c r="AZ157" s="648">
        <v>0</v>
      </c>
      <c r="BA157" s="648">
        <v>0</v>
      </c>
      <c r="BB157" s="648">
        <v>21.000000000000018</v>
      </c>
      <c r="BC157" s="648">
        <v>24.84146341463417</v>
      </c>
      <c r="BD157" s="648">
        <v>0</v>
      </c>
      <c r="BE157" s="648">
        <v>0</v>
      </c>
      <c r="BF157" s="648">
        <v>0</v>
      </c>
      <c r="BG157" s="648">
        <v>0</v>
      </c>
      <c r="BH157" s="648">
        <v>0</v>
      </c>
      <c r="BI157" s="648">
        <v>0</v>
      </c>
      <c r="BJ157" s="648">
        <v>0</v>
      </c>
      <c r="BK157" s="648">
        <v>0</v>
      </c>
      <c r="BL157" s="648">
        <v>2.7208938094594601</v>
      </c>
      <c r="BM157" s="648">
        <v>0</v>
      </c>
      <c r="BN157" s="648">
        <v>1</v>
      </c>
      <c r="BO157" s="648">
        <v>1</v>
      </c>
      <c r="BP157" s="648">
        <v>0</v>
      </c>
      <c r="BQ157" s="648"/>
      <c r="BR157" s="648"/>
      <c r="BS157" s="648"/>
    </row>
    <row r="158" spans="1:71" ht="15" x14ac:dyDescent="0.25">
      <c r="A158" s="645">
        <f>VLOOKUP(C158,'[11]DfE No.'!C:E,3,FALSE)</f>
        <v>312</v>
      </c>
      <c r="B158" s="645">
        <v>142018</v>
      </c>
      <c r="C158" s="645">
        <v>9352090</v>
      </c>
      <c r="D158" s="646" t="s">
        <v>529</v>
      </c>
      <c r="E158" s="629" t="s">
        <v>40</v>
      </c>
      <c r="F158" s="647" t="s">
        <v>710</v>
      </c>
      <c r="G158" s="648">
        <v>1</v>
      </c>
      <c r="H158" s="648">
        <v>0</v>
      </c>
      <c r="I158" s="648">
        <v>0</v>
      </c>
      <c r="J158" s="648">
        <v>7</v>
      </c>
      <c r="K158" s="648">
        <v>0</v>
      </c>
      <c r="L158" s="648">
        <v>0</v>
      </c>
      <c r="M158" s="648">
        <v>0</v>
      </c>
      <c r="N158" s="648">
        <v>98</v>
      </c>
      <c r="O158" s="648">
        <v>98</v>
      </c>
      <c r="P158" s="648">
        <v>19</v>
      </c>
      <c r="Q158" s="648">
        <v>79</v>
      </c>
      <c r="R158" s="648">
        <v>0</v>
      </c>
      <c r="S158" s="648">
        <v>0</v>
      </c>
      <c r="T158" s="648">
        <v>0</v>
      </c>
      <c r="U158" s="648">
        <v>0</v>
      </c>
      <c r="V158" s="648">
        <v>0</v>
      </c>
      <c r="W158" s="648">
        <v>0</v>
      </c>
      <c r="X158" s="648">
        <v>0</v>
      </c>
      <c r="Y158" s="648">
        <v>0</v>
      </c>
      <c r="Z158" s="648">
        <v>0</v>
      </c>
      <c r="AA158" s="648">
        <v>98</v>
      </c>
      <c r="AB158" s="648">
        <v>14</v>
      </c>
      <c r="AC158" s="648">
        <v>11.000000000000032</v>
      </c>
      <c r="AD158" s="648">
        <v>18.719101123595504</v>
      </c>
      <c r="AE158" s="648">
        <v>0</v>
      </c>
      <c r="AF158" s="648">
        <v>0</v>
      </c>
      <c r="AG158" s="648">
        <v>89.833333333333357</v>
      </c>
      <c r="AH158" s="648">
        <v>3.0625</v>
      </c>
      <c r="AI158" s="648">
        <v>0</v>
      </c>
      <c r="AJ158" s="648">
        <v>1.0208333333333366</v>
      </c>
      <c r="AK158" s="648">
        <v>3.0625</v>
      </c>
      <c r="AL158" s="648">
        <v>1.0208333333333366</v>
      </c>
      <c r="AM158" s="648">
        <v>0</v>
      </c>
      <c r="AN158" s="648">
        <v>0</v>
      </c>
      <c r="AO158" s="648">
        <v>0</v>
      </c>
      <c r="AP158" s="648">
        <v>0</v>
      </c>
      <c r="AQ158" s="648">
        <v>0</v>
      </c>
      <c r="AR158" s="648">
        <v>0</v>
      </c>
      <c r="AS158" s="648">
        <v>0</v>
      </c>
      <c r="AT158" s="648">
        <v>0</v>
      </c>
      <c r="AU158" s="648">
        <v>1.2405063291139273</v>
      </c>
      <c r="AV158" s="648">
        <v>1.2405063291139273</v>
      </c>
      <c r="AW158" s="648">
        <v>3.7215189873417724</v>
      </c>
      <c r="AX158" s="648">
        <v>0</v>
      </c>
      <c r="AY158" s="648">
        <v>0</v>
      </c>
      <c r="AZ158" s="648">
        <v>0</v>
      </c>
      <c r="BA158" s="648">
        <v>0</v>
      </c>
      <c r="BB158" s="648">
        <v>20.847222222222232</v>
      </c>
      <c r="BC158" s="648">
        <v>25.861111111111121</v>
      </c>
      <c r="BD158" s="648">
        <v>0</v>
      </c>
      <c r="BE158" s="648">
        <v>0</v>
      </c>
      <c r="BF158" s="648">
        <v>0</v>
      </c>
      <c r="BG158" s="648">
        <v>0</v>
      </c>
      <c r="BH158" s="648">
        <v>0</v>
      </c>
      <c r="BI158" s="648">
        <v>0</v>
      </c>
      <c r="BJ158" s="648">
        <v>10.120000000000001</v>
      </c>
      <c r="BK158" s="648">
        <v>0</v>
      </c>
      <c r="BL158" s="648">
        <v>0.75923542481202999</v>
      </c>
      <c r="BM158" s="648">
        <v>0</v>
      </c>
      <c r="BN158" s="648">
        <v>0</v>
      </c>
      <c r="BO158" s="648">
        <v>1</v>
      </c>
      <c r="BP158" s="648">
        <v>0</v>
      </c>
      <c r="BQ158" s="648"/>
      <c r="BR158" s="648"/>
      <c r="BS158" s="648"/>
    </row>
    <row r="159" spans="1:71" ht="15" x14ac:dyDescent="0.25">
      <c r="A159" s="645">
        <f>VLOOKUP(C159,'[11]DfE No.'!C:E,3,FALSE)</f>
        <v>57</v>
      </c>
      <c r="B159" s="645">
        <v>141554</v>
      </c>
      <c r="C159" s="645">
        <v>9352091</v>
      </c>
      <c r="D159" s="646" t="s">
        <v>159</v>
      </c>
      <c r="E159" s="629" t="s">
        <v>40</v>
      </c>
      <c r="F159" s="647" t="s">
        <v>710</v>
      </c>
      <c r="G159" s="648">
        <v>1</v>
      </c>
      <c r="H159" s="648">
        <v>0</v>
      </c>
      <c r="I159" s="648">
        <v>0</v>
      </c>
      <c r="J159" s="648">
        <v>7</v>
      </c>
      <c r="K159" s="648">
        <v>0</v>
      </c>
      <c r="L159" s="648">
        <v>0</v>
      </c>
      <c r="M159" s="648">
        <v>0</v>
      </c>
      <c r="N159" s="648">
        <v>278</v>
      </c>
      <c r="O159" s="648">
        <v>278</v>
      </c>
      <c r="P159" s="648">
        <v>43</v>
      </c>
      <c r="Q159" s="648">
        <v>235</v>
      </c>
      <c r="R159" s="648">
        <v>0</v>
      </c>
      <c r="S159" s="648">
        <v>0</v>
      </c>
      <c r="T159" s="648">
        <v>0</v>
      </c>
      <c r="U159" s="648">
        <v>0</v>
      </c>
      <c r="V159" s="648">
        <v>0</v>
      </c>
      <c r="W159" s="648">
        <v>0</v>
      </c>
      <c r="X159" s="648">
        <v>0</v>
      </c>
      <c r="Y159" s="648">
        <v>0</v>
      </c>
      <c r="Z159" s="648">
        <v>0</v>
      </c>
      <c r="AA159" s="648">
        <v>278</v>
      </c>
      <c r="AB159" s="648">
        <v>39.714285714285715</v>
      </c>
      <c r="AC159" s="648">
        <v>52.999999999999865</v>
      </c>
      <c r="AD159" s="648">
        <v>87.215686274509807</v>
      </c>
      <c r="AE159" s="648">
        <v>0</v>
      </c>
      <c r="AF159" s="648">
        <v>0</v>
      </c>
      <c r="AG159" s="648">
        <v>194</v>
      </c>
      <c r="AH159" s="648">
        <v>84</v>
      </c>
      <c r="AI159" s="648">
        <v>0</v>
      </c>
      <c r="AJ159" s="648">
        <v>0</v>
      </c>
      <c r="AK159" s="648">
        <v>0</v>
      </c>
      <c r="AL159" s="648">
        <v>0</v>
      </c>
      <c r="AM159" s="648">
        <v>0</v>
      </c>
      <c r="AN159" s="648">
        <v>0</v>
      </c>
      <c r="AO159" s="648">
        <v>0</v>
      </c>
      <c r="AP159" s="648">
        <v>0</v>
      </c>
      <c r="AQ159" s="648">
        <v>0</v>
      </c>
      <c r="AR159" s="648">
        <v>0</v>
      </c>
      <c r="AS159" s="648">
        <v>0</v>
      </c>
      <c r="AT159" s="648">
        <v>0</v>
      </c>
      <c r="AU159" s="648">
        <v>0</v>
      </c>
      <c r="AV159" s="648">
        <v>2.3659574468085105</v>
      </c>
      <c r="AW159" s="648">
        <v>3.5489361702127629</v>
      </c>
      <c r="AX159" s="648">
        <v>0</v>
      </c>
      <c r="AY159" s="648">
        <v>0</v>
      </c>
      <c r="AZ159" s="648">
        <v>0</v>
      </c>
      <c r="BA159" s="648">
        <v>0</v>
      </c>
      <c r="BB159" s="648">
        <v>78.673913043478223</v>
      </c>
      <c r="BC159" s="648">
        <v>93.069565217391258</v>
      </c>
      <c r="BD159" s="648">
        <v>0</v>
      </c>
      <c r="BE159" s="648">
        <v>0</v>
      </c>
      <c r="BF159" s="648">
        <v>0</v>
      </c>
      <c r="BG159" s="648">
        <v>0</v>
      </c>
      <c r="BH159" s="648">
        <v>0</v>
      </c>
      <c r="BI159" s="648">
        <v>0</v>
      </c>
      <c r="BJ159" s="648">
        <v>10.320000000000006</v>
      </c>
      <c r="BK159" s="648">
        <v>0</v>
      </c>
      <c r="BL159" s="648">
        <v>1.2233526111959301</v>
      </c>
      <c r="BM159" s="648">
        <v>0</v>
      </c>
      <c r="BN159" s="648">
        <v>0</v>
      </c>
      <c r="BO159" s="648">
        <v>1</v>
      </c>
      <c r="BP159" s="648">
        <v>0</v>
      </c>
      <c r="BQ159" s="648"/>
      <c r="BR159" s="648"/>
      <c r="BS159" s="648"/>
    </row>
    <row r="160" spans="1:71" ht="15" x14ac:dyDescent="0.25">
      <c r="A160" s="645">
        <f>VLOOKUP(C160,'[11]DfE No.'!C:E,3,FALSE)</f>
        <v>515</v>
      </c>
      <c r="B160" s="645">
        <v>142025</v>
      </c>
      <c r="C160" s="645">
        <v>9352093</v>
      </c>
      <c r="D160" s="646" t="s">
        <v>415</v>
      </c>
      <c r="E160" s="629" t="s">
        <v>40</v>
      </c>
      <c r="F160" s="647" t="s">
        <v>710</v>
      </c>
      <c r="G160" s="648">
        <v>1</v>
      </c>
      <c r="H160" s="648">
        <v>0</v>
      </c>
      <c r="I160" s="648">
        <v>0</v>
      </c>
      <c r="J160" s="648">
        <v>7</v>
      </c>
      <c r="K160" s="648">
        <v>0</v>
      </c>
      <c r="L160" s="648">
        <v>0</v>
      </c>
      <c r="M160" s="648">
        <v>0</v>
      </c>
      <c r="N160" s="648">
        <v>323</v>
      </c>
      <c r="O160" s="648">
        <v>323</v>
      </c>
      <c r="P160" s="648">
        <v>44</v>
      </c>
      <c r="Q160" s="648">
        <v>279</v>
      </c>
      <c r="R160" s="648">
        <v>0</v>
      </c>
      <c r="S160" s="648">
        <v>0</v>
      </c>
      <c r="T160" s="648">
        <v>0</v>
      </c>
      <c r="U160" s="648">
        <v>0</v>
      </c>
      <c r="V160" s="648">
        <v>0</v>
      </c>
      <c r="W160" s="648">
        <v>0</v>
      </c>
      <c r="X160" s="648">
        <v>0</v>
      </c>
      <c r="Y160" s="648">
        <v>0</v>
      </c>
      <c r="Z160" s="648">
        <v>0</v>
      </c>
      <c r="AA160" s="648">
        <v>323</v>
      </c>
      <c r="AB160" s="648">
        <v>46.142857142857146</v>
      </c>
      <c r="AC160" s="648">
        <v>35.999999999999957</v>
      </c>
      <c r="AD160" s="648">
        <v>63.217125382262999</v>
      </c>
      <c r="AE160" s="648">
        <v>0</v>
      </c>
      <c r="AF160" s="648">
        <v>0</v>
      </c>
      <c r="AG160" s="648">
        <v>321.00000000000006</v>
      </c>
      <c r="AH160" s="648">
        <v>0</v>
      </c>
      <c r="AI160" s="648">
        <v>0</v>
      </c>
      <c r="AJ160" s="648">
        <v>2.0000000000000018</v>
      </c>
      <c r="AK160" s="648">
        <v>0</v>
      </c>
      <c r="AL160" s="648">
        <v>0</v>
      </c>
      <c r="AM160" s="648">
        <v>0</v>
      </c>
      <c r="AN160" s="648">
        <v>0</v>
      </c>
      <c r="AO160" s="648">
        <v>0</v>
      </c>
      <c r="AP160" s="648">
        <v>0</v>
      </c>
      <c r="AQ160" s="648">
        <v>0</v>
      </c>
      <c r="AR160" s="648">
        <v>0</v>
      </c>
      <c r="AS160" s="648">
        <v>0</v>
      </c>
      <c r="AT160" s="648">
        <v>0</v>
      </c>
      <c r="AU160" s="648">
        <v>6.9462365591397779</v>
      </c>
      <c r="AV160" s="648">
        <v>23.15412186379929</v>
      </c>
      <c r="AW160" s="648">
        <v>34.731182795698892</v>
      </c>
      <c r="AX160" s="648">
        <v>0</v>
      </c>
      <c r="AY160" s="648">
        <v>0</v>
      </c>
      <c r="AZ160" s="648">
        <v>0</v>
      </c>
      <c r="BA160" s="648">
        <v>0</v>
      </c>
      <c r="BB160" s="648">
        <v>120.02264150943395</v>
      </c>
      <c r="BC160" s="648">
        <v>138.95094339622639</v>
      </c>
      <c r="BD160" s="648">
        <v>0</v>
      </c>
      <c r="BE160" s="648">
        <v>0</v>
      </c>
      <c r="BF160" s="648">
        <v>0</v>
      </c>
      <c r="BG160" s="648">
        <v>0</v>
      </c>
      <c r="BH160" s="648">
        <v>0</v>
      </c>
      <c r="BI160" s="648">
        <v>0</v>
      </c>
      <c r="BJ160" s="648">
        <v>8.6200000000000063</v>
      </c>
      <c r="BK160" s="648">
        <v>0</v>
      </c>
      <c r="BL160" s="648">
        <v>1.4811676843465</v>
      </c>
      <c r="BM160" s="648">
        <v>0</v>
      </c>
      <c r="BN160" s="648">
        <v>0</v>
      </c>
      <c r="BO160" s="648">
        <v>1</v>
      </c>
      <c r="BP160" s="648">
        <v>0</v>
      </c>
      <c r="BQ160" s="648"/>
      <c r="BR160" s="648"/>
      <c r="BS160" s="648"/>
    </row>
    <row r="161" spans="1:71" ht="15" x14ac:dyDescent="0.25">
      <c r="A161" s="645">
        <f>VLOOKUP(C161,'[11]DfE No.'!C:E,3,FALSE)</f>
        <v>81</v>
      </c>
      <c r="B161" s="645">
        <v>143069</v>
      </c>
      <c r="C161" s="645">
        <v>9352096</v>
      </c>
      <c r="D161" s="646" t="s">
        <v>191</v>
      </c>
      <c r="E161" s="629" t="s">
        <v>40</v>
      </c>
      <c r="F161" s="647" t="s">
        <v>710</v>
      </c>
      <c r="G161" s="648">
        <v>1</v>
      </c>
      <c r="H161" s="648">
        <v>0</v>
      </c>
      <c r="I161" s="648">
        <v>0</v>
      </c>
      <c r="J161" s="648">
        <v>7</v>
      </c>
      <c r="K161" s="648">
        <v>0</v>
      </c>
      <c r="L161" s="648">
        <v>0</v>
      </c>
      <c r="M161" s="648">
        <v>0</v>
      </c>
      <c r="N161" s="648">
        <v>75</v>
      </c>
      <c r="O161" s="648">
        <v>75</v>
      </c>
      <c r="P161" s="648">
        <v>11</v>
      </c>
      <c r="Q161" s="648">
        <v>64</v>
      </c>
      <c r="R161" s="648">
        <v>0</v>
      </c>
      <c r="S161" s="648">
        <v>0</v>
      </c>
      <c r="T161" s="648">
        <v>0</v>
      </c>
      <c r="U161" s="648">
        <v>0</v>
      </c>
      <c r="V161" s="648">
        <v>0</v>
      </c>
      <c r="W161" s="648">
        <v>0</v>
      </c>
      <c r="X161" s="648">
        <v>0</v>
      </c>
      <c r="Y161" s="648">
        <v>0</v>
      </c>
      <c r="Z161" s="648">
        <v>0</v>
      </c>
      <c r="AA161" s="648">
        <v>75</v>
      </c>
      <c r="AB161" s="648">
        <v>10.714285714285714</v>
      </c>
      <c r="AC161" s="648">
        <v>12</v>
      </c>
      <c r="AD161" s="648">
        <v>15.84507042253521</v>
      </c>
      <c r="AE161" s="648">
        <v>0</v>
      </c>
      <c r="AF161" s="648">
        <v>0</v>
      </c>
      <c r="AG161" s="648">
        <v>75</v>
      </c>
      <c r="AH161" s="648">
        <v>0</v>
      </c>
      <c r="AI161" s="648">
        <v>0</v>
      </c>
      <c r="AJ161" s="648">
        <v>0</v>
      </c>
      <c r="AK161" s="648">
        <v>0</v>
      </c>
      <c r="AL161" s="648">
        <v>0</v>
      </c>
      <c r="AM161" s="648">
        <v>0</v>
      </c>
      <c r="AN161" s="648">
        <v>0</v>
      </c>
      <c r="AO161" s="648">
        <v>0</v>
      </c>
      <c r="AP161" s="648">
        <v>0</v>
      </c>
      <c r="AQ161" s="648">
        <v>0</v>
      </c>
      <c r="AR161" s="648">
        <v>0</v>
      </c>
      <c r="AS161" s="648">
        <v>0</v>
      </c>
      <c r="AT161" s="648">
        <v>0</v>
      </c>
      <c r="AU161" s="648">
        <v>0</v>
      </c>
      <c r="AV161" s="648">
        <v>0</v>
      </c>
      <c r="AW161" s="648">
        <v>0</v>
      </c>
      <c r="AX161" s="648">
        <v>0</v>
      </c>
      <c r="AY161" s="648">
        <v>0</v>
      </c>
      <c r="AZ161" s="648">
        <v>0</v>
      </c>
      <c r="BA161" s="648">
        <v>0</v>
      </c>
      <c r="BB161" s="648">
        <v>15.448275862068993</v>
      </c>
      <c r="BC161" s="648">
        <v>18.1034482758621</v>
      </c>
      <c r="BD161" s="648">
        <v>0</v>
      </c>
      <c r="BE161" s="648">
        <v>0</v>
      </c>
      <c r="BF161" s="648">
        <v>0</v>
      </c>
      <c r="BG161" s="648">
        <v>0</v>
      </c>
      <c r="BH161" s="648">
        <v>0</v>
      </c>
      <c r="BI161" s="648">
        <v>0</v>
      </c>
      <c r="BJ161" s="648">
        <v>5.6351351351351253</v>
      </c>
      <c r="BK161" s="648">
        <v>0</v>
      </c>
      <c r="BL161" s="648">
        <v>2.5866971620253199</v>
      </c>
      <c r="BM161" s="648">
        <v>0</v>
      </c>
      <c r="BN161" s="648">
        <v>1</v>
      </c>
      <c r="BO161" s="648">
        <v>1</v>
      </c>
      <c r="BP161" s="648">
        <v>0</v>
      </c>
      <c r="BQ161" s="648"/>
      <c r="BR161" s="648"/>
      <c r="BS161" s="648"/>
    </row>
    <row r="162" spans="1:71" ht="15" x14ac:dyDescent="0.25">
      <c r="A162" s="645">
        <f>VLOOKUP(C162,'[11]DfE No.'!C:E,3,FALSE)</f>
        <v>471</v>
      </c>
      <c r="B162" s="645">
        <v>143361</v>
      </c>
      <c r="C162" s="645">
        <v>9352097</v>
      </c>
      <c r="D162" s="646" t="s">
        <v>1267</v>
      </c>
      <c r="E162" s="629" t="s">
        <v>40</v>
      </c>
      <c r="F162" s="647" t="s">
        <v>710</v>
      </c>
      <c r="G162" s="648">
        <v>1</v>
      </c>
      <c r="H162" s="648">
        <v>0</v>
      </c>
      <c r="I162" s="648">
        <v>0</v>
      </c>
      <c r="J162" s="648">
        <v>7</v>
      </c>
      <c r="K162" s="648">
        <v>0</v>
      </c>
      <c r="L162" s="648">
        <v>0</v>
      </c>
      <c r="M162" s="648">
        <v>0</v>
      </c>
      <c r="N162" s="648">
        <v>111</v>
      </c>
      <c r="O162" s="648">
        <v>111</v>
      </c>
      <c r="P162" s="648">
        <v>21</v>
      </c>
      <c r="Q162" s="648">
        <v>90</v>
      </c>
      <c r="R162" s="648">
        <v>0</v>
      </c>
      <c r="S162" s="648">
        <v>0</v>
      </c>
      <c r="T162" s="648">
        <v>0</v>
      </c>
      <c r="U162" s="648">
        <v>0</v>
      </c>
      <c r="V162" s="648">
        <v>0</v>
      </c>
      <c r="W162" s="648">
        <v>0</v>
      </c>
      <c r="X162" s="648">
        <v>0</v>
      </c>
      <c r="Y162" s="648">
        <v>0</v>
      </c>
      <c r="Z162" s="648">
        <v>0</v>
      </c>
      <c r="AA162" s="648">
        <v>111</v>
      </c>
      <c r="AB162" s="648">
        <v>15.857142857142858</v>
      </c>
      <c r="AC162" s="648">
        <v>15.999999999999984</v>
      </c>
      <c r="AD162" s="648">
        <v>15.999999999999984</v>
      </c>
      <c r="AE162" s="648">
        <v>0</v>
      </c>
      <c r="AF162" s="648">
        <v>0</v>
      </c>
      <c r="AG162" s="648">
        <v>109.9909090909091</v>
      </c>
      <c r="AH162" s="648">
        <v>0</v>
      </c>
      <c r="AI162" s="648">
        <v>1.009090909090909</v>
      </c>
      <c r="AJ162" s="648">
        <v>0</v>
      </c>
      <c r="AK162" s="648">
        <v>0</v>
      </c>
      <c r="AL162" s="648">
        <v>0</v>
      </c>
      <c r="AM162" s="648">
        <v>0</v>
      </c>
      <c r="AN162" s="648">
        <v>0</v>
      </c>
      <c r="AO162" s="648">
        <v>0</v>
      </c>
      <c r="AP162" s="648">
        <v>0</v>
      </c>
      <c r="AQ162" s="648">
        <v>0</v>
      </c>
      <c r="AR162" s="648">
        <v>0</v>
      </c>
      <c r="AS162" s="648">
        <v>0</v>
      </c>
      <c r="AT162" s="648">
        <v>0</v>
      </c>
      <c r="AU162" s="648">
        <v>0</v>
      </c>
      <c r="AV162" s="648">
        <v>0</v>
      </c>
      <c r="AW162" s="648">
        <v>0</v>
      </c>
      <c r="AX162" s="648">
        <v>0</v>
      </c>
      <c r="AY162" s="648">
        <v>0</v>
      </c>
      <c r="AZ162" s="648">
        <v>0</v>
      </c>
      <c r="BA162" s="648">
        <v>0</v>
      </c>
      <c r="BB162" s="648">
        <v>27.999999999999989</v>
      </c>
      <c r="BC162" s="648">
        <v>34.533333333333324</v>
      </c>
      <c r="BD162" s="648">
        <v>0</v>
      </c>
      <c r="BE162" s="648">
        <v>0</v>
      </c>
      <c r="BF162" s="648">
        <v>0</v>
      </c>
      <c r="BG162" s="648">
        <v>0</v>
      </c>
      <c r="BH162" s="648">
        <v>0</v>
      </c>
      <c r="BI162" s="648">
        <v>0</v>
      </c>
      <c r="BJ162" s="648">
        <v>0</v>
      </c>
      <c r="BK162" s="648">
        <v>0</v>
      </c>
      <c r="BL162" s="648">
        <v>1.67408973302752</v>
      </c>
      <c r="BM162" s="648">
        <v>0</v>
      </c>
      <c r="BN162" s="648">
        <v>0</v>
      </c>
      <c r="BO162" s="648">
        <v>1</v>
      </c>
      <c r="BP162" s="648">
        <v>0</v>
      </c>
      <c r="BQ162" s="648"/>
      <c r="BR162" s="648"/>
      <c r="BS162" s="648"/>
    </row>
    <row r="163" spans="1:71" ht="15" x14ac:dyDescent="0.25">
      <c r="A163" s="645">
        <f>VLOOKUP(C163,'[11]DfE No.'!C:E,3,FALSE)</f>
        <v>82</v>
      </c>
      <c r="B163" s="645">
        <v>143806</v>
      </c>
      <c r="C163" s="645">
        <v>9352098</v>
      </c>
      <c r="D163" s="646" t="s">
        <v>193</v>
      </c>
      <c r="E163" s="629" t="s">
        <v>40</v>
      </c>
      <c r="F163" s="647" t="s">
        <v>710</v>
      </c>
      <c r="G163" s="648">
        <v>1</v>
      </c>
      <c r="H163" s="648">
        <v>0</v>
      </c>
      <c r="I163" s="648">
        <v>0</v>
      </c>
      <c r="J163" s="648">
        <v>7</v>
      </c>
      <c r="K163" s="648">
        <v>0</v>
      </c>
      <c r="L163" s="648">
        <v>0</v>
      </c>
      <c r="M163" s="648">
        <v>0</v>
      </c>
      <c r="N163" s="648">
        <v>37</v>
      </c>
      <c r="O163" s="648">
        <v>37</v>
      </c>
      <c r="P163" s="648">
        <v>3</v>
      </c>
      <c r="Q163" s="648">
        <v>34</v>
      </c>
      <c r="R163" s="648">
        <v>0</v>
      </c>
      <c r="S163" s="648">
        <v>0</v>
      </c>
      <c r="T163" s="648">
        <v>0</v>
      </c>
      <c r="U163" s="648">
        <v>0</v>
      </c>
      <c r="V163" s="648">
        <v>0</v>
      </c>
      <c r="W163" s="648">
        <v>0</v>
      </c>
      <c r="X163" s="648">
        <v>0</v>
      </c>
      <c r="Y163" s="648">
        <v>0</v>
      </c>
      <c r="Z163" s="648">
        <v>0</v>
      </c>
      <c r="AA163" s="648">
        <v>37</v>
      </c>
      <c r="AB163" s="648">
        <v>5.2857142857142856</v>
      </c>
      <c r="AC163" s="648">
        <v>2.0000000000000018</v>
      </c>
      <c r="AD163" s="648">
        <v>9</v>
      </c>
      <c r="AE163" s="648">
        <v>0</v>
      </c>
      <c r="AF163" s="648">
        <v>0</v>
      </c>
      <c r="AG163" s="648">
        <v>35.000000000000007</v>
      </c>
      <c r="AH163" s="648">
        <v>2.0000000000000018</v>
      </c>
      <c r="AI163" s="648">
        <v>0</v>
      </c>
      <c r="AJ163" s="648">
        <v>0</v>
      </c>
      <c r="AK163" s="648">
        <v>0</v>
      </c>
      <c r="AL163" s="648">
        <v>0</v>
      </c>
      <c r="AM163" s="648">
        <v>0</v>
      </c>
      <c r="AN163" s="648">
        <v>0</v>
      </c>
      <c r="AO163" s="648">
        <v>0</v>
      </c>
      <c r="AP163" s="648">
        <v>0</v>
      </c>
      <c r="AQ163" s="648">
        <v>0</v>
      </c>
      <c r="AR163" s="648">
        <v>0</v>
      </c>
      <c r="AS163" s="648">
        <v>0</v>
      </c>
      <c r="AT163" s="648">
        <v>0</v>
      </c>
      <c r="AU163" s="648">
        <v>0</v>
      </c>
      <c r="AV163" s="648">
        <v>0</v>
      </c>
      <c r="AW163" s="648">
        <v>0</v>
      </c>
      <c r="AX163" s="648">
        <v>0</v>
      </c>
      <c r="AY163" s="648">
        <v>0</v>
      </c>
      <c r="AZ163" s="648">
        <v>0</v>
      </c>
      <c r="BA163" s="648">
        <v>0</v>
      </c>
      <c r="BB163" s="648">
        <v>11.333333333333321</v>
      </c>
      <c r="BC163" s="648">
        <v>12.33333333333332</v>
      </c>
      <c r="BD163" s="648">
        <v>0</v>
      </c>
      <c r="BE163" s="648">
        <v>0</v>
      </c>
      <c r="BF163" s="648">
        <v>0</v>
      </c>
      <c r="BG163" s="648">
        <v>0</v>
      </c>
      <c r="BH163" s="648">
        <v>0</v>
      </c>
      <c r="BI163" s="648">
        <v>0</v>
      </c>
      <c r="BJ163" s="648">
        <v>3.779999999999994</v>
      </c>
      <c r="BK163" s="648">
        <v>0</v>
      </c>
      <c r="BL163" s="648">
        <v>2.6576741551724101</v>
      </c>
      <c r="BM163" s="648">
        <v>0</v>
      </c>
      <c r="BN163" s="648">
        <v>1</v>
      </c>
      <c r="BO163" s="648">
        <v>1</v>
      </c>
      <c r="BP163" s="648">
        <v>0</v>
      </c>
      <c r="BQ163" s="648"/>
      <c r="BR163" s="648"/>
      <c r="BS163" s="648"/>
    </row>
    <row r="164" spans="1:71" ht="15" x14ac:dyDescent="0.25">
      <c r="A164" s="645">
        <f>VLOOKUP(C164,'[11]DfE No.'!C:E,3,FALSE)</f>
        <v>511</v>
      </c>
      <c r="B164" s="645">
        <v>142026</v>
      </c>
      <c r="C164" s="645">
        <v>9352099</v>
      </c>
      <c r="D164" s="646" t="s">
        <v>1268</v>
      </c>
      <c r="E164" s="629" t="s">
        <v>40</v>
      </c>
      <c r="F164" s="647" t="s">
        <v>710</v>
      </c>
      <c r="G164" s="648">
        <v>1</v>
      </c>
      <c r="H164" s="648">
        <v>0</v>
      </c>
      <c r="I164" s="648">
        <v>0</v>
      </c>
      <c r="J164" s="648">
        <v>7</v>
      </c>
      <c r="K164" s="648">
        <v>0</v>
      </c>
      <c r="L164" s="648">
        <v>0</v>
      </c>
      <c r="M164" s="648">
        <v>0</v>
      </c>
      <c r="N164" s="648">
        <v>213</v>
      </c>
      <c r="O164" s="648">
        <v>213</v>
      </c>
      <c r="P164" s="648">
        <v>37</v>
      </c>
      <c r="Q164" s="648">
        <v>176</v>
      </c>
      <c r="R164" s="648">
        <v>0</v>
      </c>
      <c r="S164" s="648">
        <v>0</v>
      </c>
      <c r="T164" s="648">
        <v>0</v>
      </c>
      <c r="U164" s="648">
        <v>0</v>
      </c>
      <c r="V164" s="648">
        <v>0</v>
      </c>
      <c r="W164" s="648">
        <v>0</v>
      </c>
      <c r="X164" s="648">
        <v>0</v>
      </c>
      <c r="Y164" s="648">
        <v>0</v>
      </c>
      <c r="Z164" s="648">
        <v>0</v>
      </c>
      <c r="AA164" s="648">
        <v>213</v>
      </c>
      <c r="AB164" s="648">
        <v>30.428571428571427</v>
      </c>
      <c r="AC164" s="648">
        <v>52.999999999999957</v>
      </c>
      <c r="AD164" s="648">
        <v>71.972602739726028</v>
      </c>
      <c r="AE164" s="648">
        <v>0</v>
      </c>
      <c r="AF164" s="648">
        <v>0</v>
      </c>
      <c r="AG164" s="648">
        <v>93.999999999999929</v>
      </c>
      <c r="AH164" s="648">
        <v>50.000000000000064</v>
      </c>
      <c r="AI164" s="648">
        <v>32.000000000000092</v>
      </c>
      <c r="AJ164" s="648">
        <v>6.9999999999999964</v>
      </c>
      <c r="AK164" s="648">
        <v>29.999999999999954</v>
      </c>
      <c r="AL164" s="648">
        <v>0</v>
      </c>
      <c r="AM164" s="648">
        <v>0</v>
      </c>
      <c r="AN164" s="648">
        <v>0</v>
      </c>
      <c r="AO164" s="648">
        <v>0</v>
      </c>
      <c r="AP164" s="648">
        <v>0</v>
      </c>
      <c r="AQ164" s="648">
        <v>0</v>
      </c>
      <c r="AR164" s="648">
        <v>0</v>
      </c>
      <c r="AS164" s="648">
        <v>0</v>
      </c>
      <c r="AT164" s="648">
        <v>0</v>
      </c>
      <c r="AU164" s="648">
        <v>7.2613636363636385</v>
      </c>
      <c r="AV164" s="648">
        <v>12.102272727272723</v>
      </c>
      <c r="AW164" s="648">
        <v>14.522727272727277</v>
      </c>
      <c r="AX164" s="648">
        <v>0</v>
      </c>
      <c r="AY164" s="648">
        <v>0</v>
      </c>
      <c r="AZ164" s="648">
        <v>0</v>
      </c>
      <c r="BA164" s="648">
        <v>1.9452054794520546</v>
      </c>
      <c r="BB164" s="648">
        <v>52.071005917159681</v>
      </c>
      <c r="BC164" s="648">
        <v>63.017751479289835</v>
      </c>
      <c r="BD164" s="648">
        <v>0</v>
      </c>
      <c r="BE164" s="648">
        <v>0</v>
      </c>
      <c r="BF164" s="648">
        <v>0</v>
      </c>
      <c r="BG164" s="648">
        <v>0</v>
      </c>
      <c r="BH164" s="648">
        <v>0</v>
      </c>
      <c r="BI164" s="648">
        <v>0</v>
      </c>
      <c r="BJ164" s="648">
        <v>1.2199999999999926</v>
      </c>
      <c r="BK164" s="648">
        <v>0</v>
      </c>
      <c r="BL164" s="648">
        <v>0.36557923194444403</v>
      </c>
      <c r="BM164" s="648">
        <v>0</v>
      </c>
      <c r="BN164" s="648">
        <v>0</v>
      </c>
      <c r="BO164" s="648">
        <v>1</v>
      </c>
      <c r="BP164" s="648">
        <v>0</v>
      </c>
      <c r="BQ164" s="648"/>
      <c r="BR164" s="648"/>
      <c r="BS164" s="648"/>
    </row>
    <row r="165" spans="1:71" ht="15" x14ac:dyDescent="0.25">
      <c r="A165" s="645">
        <f>VLOOKUP(C165,'[11]DfE No.'!C:E,3,FALSE)</f>
        <v>84</v>
      </c>
      <c r="B165" s="645">
        <v>146173</v>
      </c>
      <c r="C165" s="645">
        <v>9352100</v>
      </c>
      <c r="D165" s="646" t="s">
        <v>195</v>
      </c>
      <c r="E165" s="629" t="s">
        <v>40</v>
      </c>
      <c r="F165" s="647" t="s">
        <v>710</v>
      </c>
      <c r="G165" s="648">
        <v>1</v>
      </c>
      <c r="H165" s="648">
        <v>0</v>
      </c>
      <c r="I165" s="648">
        <v>0</v>
      </c>
      <c r="J165" s="648">
        <v>7</v>
      </c>
      <c r="K165" s="648">
        <v>0</v>
      </c>
      <c r="L165" s="648">
        <v>0</v>
      </c>
      <c r="M165" s="648">
        <v>0</v>
      </c>
      <c r="N165" s="648">
        <v>67</v>
      </c>
      <c r="O165" s="648">
        <v>67</v>
      </c>
      <c r="P165" s="648">
        <v>5</v>
      </c>
      <c r="Q165" s="648">
        <v>62</v>
      </c>
      <c r="R165" s="648">
        <v>0</v>
      </c>
      <c r="S165" s="648">
        <v>0</v>
      </c>
      <c r="T165" s="648">
        <v>0</v>
      </c>
      <c r="U165" s="648">
        <v>0</v>
      </c>
      <c r="V165" s="648">
        <v>0</v>
      </c>
      <c r="W165" s="648">
        <v>0</v>
      </c>
      <c r="X165" s="648">
        <v>0</v>
      </c>
      <c r="Y165" s="648">
        <v>0</v>
      </c>
      <c r="Z165" s="648">
        <v>0</v>
      </c>
      <c r="AA165" s="648">
        <v>67</v>
      </c>
      <c r="AB165" s="648">
        <v>9.5714285714285712</v>
      </c>
      <c r="AC165" s="648">
        <v>5.0000000000000009</v>
      </c>
      <c r="AD165" s="648">
        <v>10.220338983050848</v>
      </c>
      <c r="AE165" s="648">
        <v>0</v>
      </c>
      <c r="AF165" s="648">
        <v>0</v>
      </c>
      <c r="AG165" s="648">
        <v>67</v>
      </c>
      <c r="AH165" s="648">
        <v>0</v>
      </c>
      <c r="AI165" s="648">
        <v>0</v>
      </c>
      <c r="AJ165" s="648">
        <v>0</v>
      </c>
      <c r="AK165" s="648">
        <v>0</v>
      </c>
      <c r="AL165" s="648">
        <v>0</v>
      </c>
      <c r="AM165" s="648">
        <v>0</v>
      </c>
      <c r="AN165" s="648">
        <v>0</v>
      </c>
      <c r="AO165" s="648">
        <v>0</v>
      </c>
      <c r="AP165" s="648">
        <v>0</v>
      </c>
      <c r="AQ165" s="648">
        <v>0</v>
      </c>
      <c r="AR165" s="648">
        <v>0</v>
      </c>
      <c r="AS165" s="648">
        <v>0</v>
      </c>
      <c r="AT165" s="648">
        <v>0</v>
      </c>
      <c r="AU165" s="648">
        <v>0</v>
      </c>
      <c r="AV165" s="648">
        <v>1.0806451612903214</v>
      </c>
      <c r="AW165" s="648">
        <v>1.0806451612903214</v>
      </c>
      <c r="AX165" s="648">
        <v>0</v>
      </c>
      <c r="AY165" s="648">
        <v>0</v>
      </c>
      <c r="AZ165" s="648">
        <v>0</v>
      </c>
      <c r="BA165" s="648">
        <v>0</v>
      </c>
      <c r="BB165" s="648">
        <v>21.344262295081954</v>
      </c>
      <c r="BC165" s="648">
        <v>23.065573770491788</v>
      </c>
      <c r="BD165" s="648">
        <v>0</v>
      </c>
      <c r="BE165" s="648">
        <v>0</v>
      </c>
      <c r="BF165" s="648">
        <v>0</v>
      </c>
      <c r="BG165" s="648">
        <v>0</v>
      </c>
      <c r="BH165" s="648">
        <v>0</v>
      </c>
      <c r="BI165" s="648">
        <v>0</v>
      </c>
      <c r="BJ165" s="648">
        <v>5.9800000000000288</v>
      </c>
      <c r="BK165" s="648">
        <v>0</v>
      </c>
      <c r="BL165" s="648">
        <v>1.66734628095238</v>
      </c>
      <c r="BM165" s="648">
        <v>0</v>
      </c>
      <c r="BN165" s="648">
        <v>0</v>
      </c>
      <c r="BO165" s="648">
        <v>1</v>
      </c>
      <c r="BP165" s="648">
        <v>0</v>
      </c>
      <c r="BQ165" s="648"/>
      <c r="BR165" s="648"/>
      <c r="BS165" s="648"/>
    </row>
    <row r="166" spans="1:71" ht="15" x14ac:dyDescent="0.25">
      <c r="A166" s="645">
        <f>VLOOKUP(C166,'[11]DfE No.'!C:E,3,FALSE)</f>
        <v>474</v>
      </c>
      <c r="B166" s="645">
        <v>142027</v>
      </c>
      <c r="C166" s="645">
        <v>9352103</v>
      </c>
      <c r="D166" s="646" t="s">
        <v>525</v>
      </c>
      <c r="E166" s="629" t="s">
        <v>40</v>
      </c>
      <c r="F166" s="647" t="s">
        <v>710</v>
      </c>
      <c r="G166" s="648">
        <v>1</v>
      </c>
      <c r="H166" s="648">
        <v>0</v>
      </c>
      <c r="I166" s="648">
        <v>0</v>
      </c>
      <c r="J166" s="648">
        <v>7</v>
      </c>
      <c r="K166" s="648">
        <v>0</v>
      </c>
      <c r="L166" s="648">
        <v>0</v>
      </c>
      <c r="M166" s="648">
        <v>0</v>
      </c>
      <c r="N166" s="648">
        <v>512</v>
      </c>
      <c r="O166" s="648">
        <v>512</v>
      </c>
      <c r="P166" s="648">
        <v>83</v>
      </c>
      <c r="Q166" s="648">
        <v>429</v>
      </c>
      <c r="R166" s="648">
        <v>0</v>
      </c>
      <c r="S166" s="648">
        <v>0</v>
      </c>
      <c r="T166" s="648">
        <v>0</v>
      </c>
      <c r="U166" s="648">
        <v>0</v>
      </c>
      <c r="V166" s="648">
        <v>0</v>
      </c>
      <c r="W166" s="648">
        <v>0</v>
      </c>
      <c r="X166" s="648">
        <v>0</v>
      </c>
      <c r="Y166" s="648">
        <v>0</v>
      </c>
      <c r="Z166" s="648">
        <v>0</v>
      </c>
      <c r="AA166" s="648">
        <v>512</v>
      </c>
      <c r="AB166" s="648">
        <v>73.142857142857139</v>
      </c>
      <c r="AC166" s="648">
        <v>77</v>
      </c>
      <c r="AD166" s="648">
        <v>111.13178294573643</v>
      </c>
      <c r="AE166" s="648">
        <v>0</v>
      </c>
      <c r="AF166" s="648">
        <v>0</v>
      </c>
      <c r="AG166" s="648">
        <v>374</v>
      </c>
      <c r="AH166" s="648">
        <v>1</v>
      </c>
      <c r="AI166" s="648">
        <v>0</v>
      </c>
      <c r="AJ166" s="648">
        <v>137</v>
      </c>
      <c r="AK166" s="648">
        <v>0</v>
      </c>
      <c r="AL166" s="648">
        <v>0</v>
      </c>
      <c r="AM166" s="648">
        <v>0</v>
      </c>
      <c r="AN166" s="648">
        <v>0</v>
      </c>
      <c r="AO166" s="648">
        <v>0</v>
      </c>
      <c r="AP166" s="648">
        <v>0</v>
      </c>
      <c r="AQ166" s="648">
        <v>0</v>
      </c>
      <c r="AR166" s="648">
        <v>0</v>
      </c>
      <c r="AS166" s="648">
        <v>0</v>
      </c>
      <c r="AT166" s="648">
        <v>0</v>
      </c>
      <c r="AU166" s="648">
        <v>10.741258741258752</v>
      </c>
      <c r="AV166" s="648">
        <v>29.83682983682985</v>
      </c>
      <c r="AW166" s="648">
        <v>39.384615384615373</v>
      </c>
      <c r="AX166" s="648">
        <v>0</v>
      </c>
      <c r="AY166" s="648">
        <v>0</v>
      </c>
      <c r="AZ166" s="648">
        <v>0</v>
      </c>
      <c r="BA166" s="648">
        <v>0.99224806201550386</v>
      </c>
      <c r="BB166" s="648">
        <v>144.78750000000002</v>
      </c>
      <c r="BC166" s="648">
        <v>172.80000000000004</v>
      </c>
      <c r="BD166" s="648">
        <v>0</v>
      </c>
      <c r="BE166" s="648">
        <v>0</v>
      </c>
      <c r="BF166" s="648">
        <v>0</v>
      </c>
      <c r="BG166" s="648">
        <v>0</v>
      </c>
      <c r="BH166" s="648">
        <v>0</v>
      </c>
      <c r="BI166" s="648">
        <v>0</v>
      </c>
      <c r="BJ166" s="648">
        <v>8.2800000000000011</v>
      </c>
      <c r="BK166" s="648">
        <v>0</v>
      </c>
      <c r="BL166" s="648">
        <v>0.51827185430107503</v>
      </c>
      <c r="BM166" s="648">
        <v>0</v>
      </c>
      <c r="BN166" s="648">
        <v>0</v>
      </c>
      <c r="BO166" s="648">
        <v>1</v>
      </c>
      <c r="BP166" s="648">
        <v>0</v>
      </c>
      <c r="BQ166" s="648"/>
      <c r="BR166" s="648"/>
      <c r="BS166" s="648"/>
    </row>
    <row r="167" spans="1:71" ht="15" x14ac:dyDescent="0.25">
      <c r="A167" s="645">
        <f>VLOOKUP(C167,'[11]DfE No.'!C:E,3,FALSE)</f>
        <v>62</v>
      </c>
      <c r="B167" s="645">
        <v>142187</v>
      </c>
      <c r="C167" s="645">
        <v>9352104</v>
      </c>
      <c r="D167" s="646" t="s">
        <v>524</v>
      </c>
      <c r="E167" s="629" t="s">
        <v>40</v>
      </c>
      <c r="F167" s="647" t="s">
        <v>710</v>
      </c>
      <c r="G167" s="648">
        <v>1</v>
      </c>
      <c r="H167" s="648">
        <v>0</v>
      </c>
      <c r="I167" s="648">
        <v>0</v>
      </c>
      <c r="J167" s="648">
        <v>7</v>
      </c>
      <c r="K167" s="648">
        <v>0</v>
      </c>
      <c r="L167" s="648">
        <v>0</v>
      </c>
      <c r="M167" s="648">
        <v>0</v>
      </c>
      <c r="N167" s="648">
        <v>308</v>
      </c>
      <c r="O167" s="648">
        <v>308</v>
      </c>
      <c r="P167" s="648">
        <v>45</v>
      </c>
      <c r="Q167" s="648">
        <v>263</v>
      </c>
      <c r="R167" s="648">
        <v>0</v>
      </c>
      <c r="S167" s="648">
        <v>0</v>
      </c>
      <c r="T167" s="648">
        <v>0</v>
      </c>
      <c r="U167" s="648">
        <v>0</v>
      </c>
      <c r="V167" s="648">
        <v>0</v>
      </c>
      <c r="W167" s="648">
        <v>0</v>
      </c>
      <c r="X167" s="648">
        <v>0</v>
      </c>
      <c r="Y167" s="648">
        <v>0</v>
      </c>
      <c r="Z167" s="648">
        <v>0</v>
      </c>
      <c r="AA167" s="648">
        <v>308</v>
      </c>
      <c r="AB167" s="648">
        <v>44</v>
      </c>
      <c r="AC167" s="648">
        <v>64.000000000000071</v>
      </c>
      <c r="AD167" s="648">
        <v>71.535483870967738</v>
      </c>
      <c r="AE167" s="648">
        <v>0</v>
      </c>
      <c r="AF167" s="648">
        <v>0</v>
      </c>
      <c r="AG167" s="648">
        <v>190.61889250814349</v>
      </c>
      <c r="AH167" s="648">
        <v>9.0293159609120472</v>
      </c>
      <c r="AI167" s="648">
        <v>26.084690553745915</v>
      </c>
      <c r="AJ167" s="648">
        <v>4.0130293159609263</v>
      </c>
      <c r="AK167" s="648">
        <v>0</v>
      </c>
      <c r="AL167" s="648">
        <v>73.237785016286665</v>
      </c>
      <c r="AM167" s="648">
        <v>5.0162866449511512</v>
      </c>
      <c r="AN167" s="648">
        <v>0</v>
      </c>
      <c r="AO167" s="648">
        <v>0</v>
      </c>
      <c r="AP167" s="648">
        <v>0</v>
      </c>
      <c r="AQ167" s="648">
        <v>0</v>
      </c>
      <c r="AR167" s="648">
        <v>0</v>
      </c>
      <c r="AS167" s="648">
        <v>0</v>
      </c>
      <c r="AT167" s="648">
        <v>0</v>
      </c>
      <c r="AU167" s="648">
        <v>2.3422053231939177</v>
      </c>
      <c r="AV167" s="648">
        <v>2.3422053231939177</v>
      </c>
      <c r="AW167" s="648">
        <v>3.513307984790881</v>
      </c>
      <c r="AX167" s="648">
        <v>0</v>
      </c>
      <c r="AY167" s="648">
        <v>0</v>
      </c>
      <c r="AZ167" s="648">
        <v>0</v>
      </c>
      <c r="BA167" s="648">
        <v>0.99354838709677418</v>
      </c>
      <c r="BB167" s="648">
        <v>72.09652509652507</v>
      </c>
      <c r="BC167" s="648">
        <v>84.432432432432407</v>
      </c>
      <c r="BD167" s="648">
        <v>0</v>
      </c>
      <c r="BE167" s="648">
        <v>0</v>
      </c>
      <c r="BF167" s="648">
        <v>0</v>
      </c>
      <c r="BG167" s="648">
        <v>0</v>
      </c>
      <c r="BH167" s="648">
        <v>0</v>
      </c>
      <c r="BI167" s="648">
        <v>0</v>
      </c>
      <c r="BJ167" s="648">
        <v>0</v>
      </c>
      <c r="BK167" s="648">
        <v>0</v>
      </c>
      <c r="BL167" s="648">
        <v>0.74764069518987297</v>
      </c>
      <c r="BM167" s="648">
        <v>0</v>
      </c>
      <c r="BN167" s="648">
        <v>0</v>
      </c>
      <c r="BO167" s="648">
        <v>1</v>
      </c>
      <c r="BP167" s="648">
        <v>0</v>
      </c>
      <c r="BQ167" s="648"/>
      <c r="BR167" s="648"/>
      <c r="BS167" s="648"/>
    </row>
    <row r="168" spans="1:71" ht="15" x14ac:dyDescent="0.25">
      <c r="A168" s="645">
        <f>VLOOKUP(C168,'[11]DfE No.'!C:E,3,FALSE)</f>
        <v>96</v>
      </c>
      <c r="B168" s="645">
        <v>146494</v>
      </c>
      <c r="C168" s="645">
        <v>9352106</v>
      </c>
      <c r="D168" s="646" t="s">
        <v>203</v>
      </c>
      <c r="E168" s="629" t="s">
        <v>40</v>
      </c>
      <c r="F168" s="647" t="s">
        <v>710</v>
      </c>
      <c r="G168" s="648">
        <v>1</v>
      </c>
      <c r="H168" s="648">
        <v>0</v>
      </c>
      <c r="I168" s="648">
        <v>0</v>
      </c>
      <c r="J168" s="648">
        <v>7</v>
      </c>
      <c r="K168" s="648">
        <v>0</v>
      </c>
      <c r="L168" s="648">
        <v>0</v>
      </c>
      <c r="M168" s="648">
        <v>0</v>
      </c>
      <c r="N168" s="648">
        <v>272</v>
      </c>
      <c r="O168" s="648">
        <v>272</v>
      </c>
      <c r="P168" s="648">
        <v>27</v>
      </c>
      <c r="Q168" s="648">
        <v>245</v>
      </c>
      <c r="R168" s="648">
        <v>0</v>
      </c>
      <c r="S168" s="648">
        <v>0</v>
      </c>
      <c r="T168" s="648">
        <v>0</v>
      </c>
      <c r="U168" s="648">
        <v>0</v>
      </c>
      <c r="V168" s="648">
        <v>0</v>
      </c>
      <c r="W168" s="648">
        <v>0</v>
      </c>
      <c r="X168" s="648">
        <v>0</v>
      </c>
      <c r="Y168" s="648">
        <v>0</v>
      </c>
      <c r="Z168" s="648">
        <v>0</v>
      </c>
      <c r="AA168" s="648">
        <v>272</v>
      </c>
      <c r="AB168" s="648">
        <v>38.857142857142854</v>
      </c>
      <c r="AC168" s="648">
        <v>57.000000000000064</v>
      </c>
      <c r="AD168" s="648">
        <v>67.517730496453893</v>
      </c>
      <c r="AE168" s="648">
        <v>0</v>
      </c>
      <c r="AF168" s="648">
        <v>0</v>
      </c>
      <c r="AG168" s="648">
        <v>264.97416974169744</v>
      </c>
      <c r="AH168" s="648">
        <v>6.0221402214022079</v>
      </c>
      <c r="AI168" s="648">
        <v>0</v>
      </c>
      <c r="AJ168" s="648">
        <v>0</v>
      </c>
      <c r="AK168" s="648">
        <v>0</v>
      </c>
      <c r="AL168" s="648">
        <v>1.0036900369003681</v>
      </c>
      <c r="AM168" s="648">
        <v>0</v>
      </c>
      <c r="AN168" s="648">
        <v>0</v>
      </c>
      <c r="AO168" s="648">
        <v>0</v>
      </c>
      <c r="AP168" s="648">
        <v>0</v>
      </c>
      <c r="AQ168" s="648">
        <v>0</v>
      </c>
      <c r="AR168" s="648">
        <v>0</v>
      </c>
      <c r="AS168" s="648">
        <v>0</v>
      </c>
      <c r="AT168" s="648">
        <v>0</v>
      </c>
      <c r="AU168" s="648">
        <v>3.3306122448979667</v>
      </c>
      <c r="AV168" s="648">
        <v>5.551020408163259</v>
      </c>
      <c r="AW168" s="648">
        <v>6.6612244897959059</v>
      </c>
      <c r="AX168" s="648">
        <v>0</v>
      </c>
      <c r="AY168" s="648">
        <v>0</v>
      </c>
      <c r="AZ168" s="648">
        <v>0</v>
      </c>
      <c r="BA168" s="648">
        <v>0.96453900709219853</v>
      </c>
      <c r="BB168" s="648">
        <v>98.401639344262264</v>
      </c>
      <c r="BC168" s="648">
        <v>109.24590163934423</v>
      </c>
      <c r="BD168" s="648">
        <v>0</v>
      </c>
      <c r="BE168" s="648">
        <v>0</v>
      </c>
      <c r="BF168" s="648">
        <v>0</v>
      </c>
      <c r="BG168" s="648">
        <v>0</v>
      </c>
      <c r="BH168" s="648">
        <v>0</v>
      </c>
      <c r="BI168" s="648">
        <v>0</v>
      </c>
      <c r="BJ168" s="648">
        <v>7.6800000000000139</v>
      </c>
      <c r="BK168" s="648">
        <v>0</v>
      </c>
      <c r="BL168" s="648">
        <v>0.93470523666666705</v>
      </c>
      <c r="BM168" s="648">
        <v>0</v>
      </c>
      <c r="BN168" s="648">
        <v>0</v>
      </c>
      <c r="BO168" s="648">
        <v>1</v>
      </c>
      <c r="BP168" s="648">
        <v>0</v>
      </c>
      <c r="BQ168" s="648"/>
      <c r="BR168" s="648"/>
      <c r="BS168" s="648"/>
    </row>
    <row r="169" spans="1:71" ht="15" x14ac:dyDescent="0.25">
      <c r="A169" s="645">
        <f>VLOOKUP(C169,'[11]DfE No.'!C:E,3,FALSE)</f>
        <v>98</v>
      </c>
      <c r="B169" s="645">
        <v>145694</v>
      </c>
      <c r="C169" s="645">
        <v>9352109</v>
      </c>
      <c r="D169" s="646" t="s">
        <v>207</v>
      </c>
      <c r="E169" s="629" t="s">
        <v>40</v>
      </c>
      <c r="F169" s="647" t="s">
        <v>710</v>
      </c>
      <c r="G169" s="648">
        <v>1</v>
      </c>
      <c r="H169" s="648">
        <v>0</v>
      </c>
      <c r="I169" s="648">
        <v>0</v>
      </c>
      <c r="J169" s="648">
        <v>7</v>
      </c>
      <c r="K169" s="648">
        <v>0</v>
      </c>
      <c r="L169" s="648">
        <v>0</v>
      </c>
      <c r="M169" s="648">
        <v>0</v>
      </c>
      <c r="N169" s="648">
        <v>56</v>
      </c>
      <c r="O169" s="648">
        <v>56</v>
      </c>
      <c r="P169" s="648">
        <v>6</v>
      </c>
      <c r="Q169" s="648">
        <v>50</v>
      </c>
      <c r="R169" s="648">
        <v>0</v>
      </c>
      <c r="S169" s="648">
        <v>0</v>
      </c>
      <c r="T169" s="648">
        <v>0</v>
      </c>
      <c r="U169" s="648">
        <v>0</v>
      </c>
      <c r="V169" s="648">
        <v>0</v>
      </c>
      <c r="W169" s="648">
        <v>0</v>
      </c>
      <c r="X169" s="648">
        <v>0</v>
      </c>
      <c r="Y169" s="648">
        <v>0</v>
      </c>
      <c r="Z169" s="648">
        <v>0</v>
      </c>
      <c r="AA169" s="648">
        <v>56</v>
      </c>
      <c r="AB169" s="648">
        <v>8</v>
      </c>
      <c r="AC169" s="648">
        <v>3.9999999999999982</v>
      </c>
      <c r="AD169" s="648">
        <v>5.7931034482758621</v>
      </c>
      <c r="AE169" s="648">
        <v>0</v>
      </c>
      <c r="AF169" s="648">
        <v>0</v>
      </c>
      <c r="AG169" s="648">
        <v>53.999999999999986</v>
      </c>
      <c r="AH169" s="648">
        <v>0</v>
      </c>
      <c r="AI169" s="648">
        <v>0</v>
      </c>
      <c r="AJ169" s="648">
        <v>1.0000000000000024</v>
      </c>
      <c r="AK169" s="648">
        <v>1.0000000000000024</v>
      </c>
      <c r="AL169" s="648">
        <v>0</v>
      </c>
      <c r="AM169" s="648">
        <v>0</v>
      </c>
      <c r="AN169" s="648">
        <v>0</v>
      </c>
      <c r="AO169" s="648">
        <v>0</v>
      </c>
      <c r="AP169" s="648">
        <v>0</v>
      </c>
      <c r="AQ169" s="648">
        <v>0</v>
      </c>
      <c r="AR169" s="648">
        <v>0</v>
      </c>
      <c r="AS169" s="648">
        <v>0</v>
      </c>
      <c r="AT169" s="648">
        <v>0</v>
      </c>
      <c r="AU169" s="648">
        <v>1.1200000000000001</v>
      </c>
      <c r="AV169" s="648">
        <v>1.1200000000000001</v>
      </c>
      <c r="AW169" s="648">
        <v>1.1200000000000001</v>
      </c>
      <c r="AX169" s="648">
        <v>0</v>
      </c>
      <c r="AY169" s="648">
        <v>0</v>
      </c>
      <c r="AZ169" s="648">
        <v>0</v>
      </c>
      <c r="BA169" s="648">
        <v>0.96551724137931028</v>
      </c>
      <c r="BB169" s="648">
        <v>13.265306122448999</v>
      </c>
      <c r="BC169" s="648">
        <v>14.857142857142879</v>
      </c>
      <c r="BD169" s="648">
        <v>0</v>
      </c>
      <c r="BE169" s="648">
        <v>0</v>
      </c>
      <c r="BF169" s="648">
        <v>0</v>
      </c>
      <c r="BG169" s="648">
        <v>0</v>
      </c>
      <c r="BH169" s="648">
        <v>0</v>
      </c>
      <c r="BI169" s="648">
        <v>0</v>
      </c>
      <c r="BJ169" s="648">
        <v>0</v>
      </c>
      <c r="BK169" s="648">
        <v>0</v>
      </c>
      <c r="BL169" s="648">
        <v>2.1139605583333299</v>
      </c>
      <c r="BM169" s="648">
        <v>0</v>
      </c>
      <c r="BN169" s="648">
        <v>1</v>
      </c>
      <c r="BO169" s="648">
        <v>1</v>
      </c>
      <c r="BP169" s="648">
        <v>0</v>
      </c>
      <c r="BQ169" s="648"/>
      <c r="BR169" s="648"/>
      <c r="BS169" s="648"/>
    </row>
    <row r="170" spans="1:71" ht="15" x14ac:dyDescent="0.25">
      <c r="A170" s="645">
        <f>VLOOKUP(C170,'[11]DfE No.'!C:E,3,FALSE)</f>
        <v>60</v>
      </c>
      <c r="B170" s="645">
        <v>142580</v>
      </c>
      <c r="C170" s="645">
        <v>9352113</v>
      </c>
      <c r="D170" s="646" t="s">
        <v>1269</v>
      </c>
      <c r="E170" s="629" t="s">
        <v>40</v>
      </c>
      <c r="F170" s="647" t="s">
        <v>710</v>
      </c>
      <c r="G170" s="648">
        <v>1</v>
      </c>
      <c r="H170" s="648">
        <v>0</v>
      </c>
      <c r="I170" s="648">
        <v>0</v>
      </c>
      <c r="J170" s="648">
        <v>7</v>
      </c>
      <c r="K170" s="648">
        <v>0</v>
      </c>
      <c r="L170" s="648">
        <v>0</v>
      </c>
      <c r="M170" s="648">
        <v>0</v>
      </c>
      <c r="N170" s="648">
        <v>358</v>
      </c>
      <c r="O170" s="648">
        <v>358</v>
      </c>
      <c r="P170" s="648">
        <v>31</v>
      </c>
      <c r="Q170" s="648">
        <v>327</v>
      </c>
      <c r="R170" s="648">
        <v>0</v>
      </c>
      <c r="S170" s="648">
        <v>0</v>
      </c>
      <c r="T170" s="648">
        <v>0</v>
      </c>
      <c r="U170" s="648">
        <v>0</v>
      </c>
      <c r="V170" s="648">
        <v>0</v>
      </c>
      <c r="W170" s="648">
        <v>0</v>
      </c>
      <c r="X170" s="648">
        <v>0</v>
      </c>
      <c r="Y170" s="648">
        <v>0</v>
      </c>
      <c r="Z170" s="648">
        <v>0</v>
      </c>
      <c r="AA170" s="648">
        <v>358</v>
      </c>
      <c r="AB170" s="648">
        <v>51.142857142857146</v>
      </c>
      <c r="AC170" s="648">
        <v>98.000000000000171</v>
      </c>
      <c r="AD170" s="648">
        <v>102.28571428571428</v>
      </c>
      <c r="AE170" s="648">
        <v>0</v>
      </c>
      <c r="AF170" s="648">
        <v>0</v>
      </c>
      <c r="AG170" s="648">
        <v>164.37746478873248</v>
      </c>
      <c r="AH170" s="648">
        <v>55.46478873239446</v>
      </c>
      <c r="AI170" s="648">
        <v>2.0169014084507046</v>
      </c>
      <c r="AJ170" s="648">
        <v>80.676056338028047</v>
      </c>
      <c r="AK170" s="648">
        <v>16.135211267605644</v>
      </c>
      <c r="AL170" s="648">
        <v>33.278873239436606</v>
      </c>
      <c r="AM170" s="648">
        <v>6.0507042253521037</v>
      </c>
      <c r="AN170" s="648">
        <v>0</v>
      </c>
      <c r="AO170" s="648">
        <v>0</v>
      </c>
      <c r="AP170" s="648">
        <v>0</v>
      </c>
      <c r="AQ170" s="648">
        <v>0</v>
      </c>
      <c r="AR170" s="648">
        <v>0</v>
      </c>
      <c r="AS170" s="648">
        <v>0</v>
      </c>
      <c r="AT170" s="648">
        <v>0</v>
      </c>
      <c r="AU170" s="648">
        <v>1.1474358974358991</v>
      </c>
      <c r="AV170" s="648">
        <v>2.2948717948717947</v>
      </c>
      <c r="AW170" s="648">
        <v>6.8846153846153735</v>
      </c>
      <c r="AX170" s="648">
        <v>0</v>
      </c>
      <c r="AY170" s="648">
        <v>0</v>
      </c>
      <c r="AZ170" s="648">
        <v>0</v>
      </c>
      <c r="BA170" s="648">
        <v>2.894878706199461</v>
      </c>
      <c r="BB170" s="648">
        <v>118.81677018633549</v>
      </c>
      <c r="BC170" s="648">
        <v>130.080745341615</v>
      </c>
      <c r="BD170" s="648">
        <v>0</v>
      </c>
      <c r="BE170" s="648">
        <v>0</v>
      </c>
      <c r="BF170" s="648">
        <v>0</v>
      </c>
      <c r="BG170" s="648">
        <v>0</v>
      </c>
      <c r="BH170" s="648">
        <v>0</v>
      </c>
      <c r="BI170" s="648">
        <v>0</v>
      </c>
      <c r="BJ170" s="648">
        <v>10.520000000000001</v>
      </c>
      <c r="BK170" s="648">
        <v>0</v>
      </c>
      <c r="BL170" s="648">
        <v>0.38685748682170501</v>
      </c>
      <c r="BM170" s="648">
        <v>0</v>
      </c>
      <c r="BN170" s="648">
        <v>0</v>
      </c>
      <c r="BO170" s="648">
        <v>1</v>
      </c>
      <c r="BP170" s="648">
        <v>0</v>
      </c>
      <c r="BQ170" s="648">
        <v>12</v>
      </c>
      <c r="BR170" s="648"/>
      <c r="BS170" s="648"/>
    </row>
    <row r="171" spans="1:71" ht="15" x14ac:dyDescent="0.25">
      <c r="A171" s="645">
        <f>VLOOKUP(C171,'[11]DfE No.'!C:E,3,FALSE)</f>
        <v>16</v>
      </c>
      <c r="B171" s="645">
        <v>142770</v>
      </c>
      <c r="C171" s="645">
        <v>9352116</v>
      </c>
      <c r="D171" s="646" t="s">
        <v>522</v>
      </c>
      <c r="E171" s="629" t="s">
        <v>40</v>
      </c>
      <c r="F171" s="647" t="s">
        <v>710</v>
      </c>
      <c r="G171" s="648">
        <v>1</v>
      </c>
      <c r="H171" s="648">
        <v>0</v>
      </c>
      <c r="I171" s="648">
        <v>0</v>
      </c>
      <c r="J171" s="648">
        <v>7</v>
      </c>
      <c r="K171" s="648">
        <v>0</v>
      </c>
      <c r="L171" s="648">
        <v>0</v>
      </c>
      <c r="M171" s="648">
        <v>0</v>
      </c>
      <c r="N171" s="648">
        <v>88</v>
      </c>
      <c r="O171" s="648">
        <v>88</v>
      </c>
      <c r="P171" s="648">
        <v>14</v>
      </c>
      <c r="Q171" s="648">
        <v>74</v>
      </c>
      <c r="R171" s="648">
        <v>0</v>
      </c>
      <c r="S171" s="648">
        <v>0</v>
      </c>
      <c r="T171" s="648">
        <v>0</v>
      </c>
      <c r="U171" s="648">
        <v>0</v>
      </c>
      <c r="V171" s="648">
        <v>0</v>
      </c>
      <c r="W171" s="648">
        <v>0</v>
      </c>
      <c r="X171" s="648">
        <v>0</v>
      </c>
      <c r="Y171" s="648">
        <v>0</v>
      </c>
      <c r="Z171" s="648">
        <v>0</v>
      </c>
      <c r="AA171" s="648">
        <v>88</v>
      </c>
      <c r="AB171" s="648">
        <v>12.571428571428571</v>
      </c>
      <c r="AC171" s="648">
        <v>19.000000000000007</v>
      </c>
      <c r="AD171" s="648">
        <v>21.488372093023255</v>
      </c>
      <c r="AE171" s="648">
        <v>0</v>
      </c>
      <c r="AF171" s="648">
        <v>0</v>
      </c>
      <c r="AG171" s="648">
        <v>69.793103448275858</v>
      </c>
      <c r="AH171" s="648">
        <v>18.206896551724146</v>
      </c>
      <c r="AI171" s="648">
        <v>0</v>
      </c>
      <c r="AJ171" s="648">
        <v>0</v>
      </c>
      <c r="AK171" s="648">
        <v>0</v>
      </c>
      <c r="AL171" s="648">
        <v>0</v>
      </c>
      <c r="AM171" s="648">
        <v>0</v>
      </c>
      <c r="AN171" s="648">
        <v>0</v>
      </c>
      <c r="AO171" s="648">
        <v>0</v>
      </c>
      <c r="AP171" s="648">
        <v>0</v>
      </c>
      <c r="AQ171" s="648">
        <v>0</v>
      </c>
      <c r="AR171" s="648">
        <v>0</v>
      </c>
      <c r="AS171" s="648">
        <v>0</v>
      </c>
      <c r="AT171" s="648">
        <v>0</v>
      </c>
      <c r="AU171" s="648">
        <v>0</v>
      </c>
      <c r="AV171" s="648">
        <v>0</v>
      </c>
      <c r="AW171" s="648">
        <v>0</v>
      </c>
      <c r="AX171" s="648">
        <v>0</v>
      </c>
      <c r="AY171" s="648">
        <v>0</v>
      </c>
      <c r="AZ171" s="648">
        <v>0</v>
      </c>
      <c r="BA171" s="648">
        <v>2.0465116279069768</v>
      </c>
      <c r="BB171" s="648">
        <v>27.36986301369862</v>
      </c>
      <c r="BC171" s="648">
        <v>32.547945205479444</v>
      </c>
      <c r="BD171" s="648">
        <v>0</v>
      </c>
      <c r="BE171" s="648">
        <v>0</v>
      </c>
      <c r="BF171" s="648">
        <v>0</v>
      </c>
      <c r="BG171" s="648">
        <v>0</v>
      </c>
      <c r="BH171" s="648">
        <v>0</v>
      </c>
      <c r="BI171" s="648">
        <v>0</v>
      </c>
      <c r="BJ171" s="648">
        <v>3.7199999999999762</v>
      </c>
      <c r="BK171" s="648">
        <v>0</v>
      </c>
      <c r="BL171" s="648">
        <v>0.33020649473684199</v>
      </c>
      <c r="BM171" s="648">
        <v>0</v>
      </c>
      <c r="BN171" s="648">
        <v>0</v>
      </c>
      <c r="BO171" s="648">
        <v>1</v>
      </c>
      <c r="BP171" s="648">
        <v>0</v>
      </c>
      <c r="BQ171" s="648"/>
      <c r="BR171" s="648"/>
      <c r="BS171" s="648"/>
    </row>
    <row r="172" spans="1:71" ht="15" x14ac:dyDescent="0.25">
      <c r="A172" s="645">
        <f>VLOOKUP(C172,'[11]DfE No.'!C:E,3,FALSE)</f>
        <v>9</v>
      </c>
      <c r="B172" s="645">
        <v>142786</v>
      </c>
      <c r="C172" s="645">
        <v>9352120</v>
      </c>
      <c r="D172" s="646" t="s">
        <v>102</v>
      </c>
      <c r="E172" s="629" t="s">
        <v>40</v>
      </c>
      <c r="F172" s="647" t="s">
        <v>710</v>
      </c>
      <c r="G172" s="648">
        <v>1</v>
      </c>
      <c r="H172" s="648">
        <v>0</v>
      </c>
      <c r="I172" s="648">
        <v>0</v>
      </c>
      <c r="J172" s="648">
        <v>7</v>
      </c>
      <c r="K172" s="648">
        <v>0</v>
      </c>
      <c r="L172" s="648">
        <v>0</v>
      </c>
      <c r="M172" s="648">
        <v>0</v>
      </c>
      <c r="N172" s="648">
        <v>90</v>
      </c>
      <c r="O172" s="648">
        <v>90</v>
      </c>
      <c r="P172" s="648">
        <v>10</v>
      </c>
      <c r="Q172" s="648">
        <v>80</v>
      </c>
      <c r="R172" s="648">
        <v>0</v>
      </c>
      <c r="S172" s="648">
        <v>0</v>
      </c>
      <c r="T172" s="648">
        <v>0</v>
      </c>
      <c r="U172" s="648">
        <v>0</v>
      </c>
      <c r="V172" s="648">
        <v>0</v>
      </c>
      <c r="W172" s="648">
        <v>0</v>
      </c>
      <c r="X172" s="648">
        <v>0</v>
      </c>
      <c r="Y172" s="648">
        <v>0</v>
      </c>
      <c r="Z172" s="648">
        <v>0</v>
      </c>
      <c r="AA172" s="648">
        <v>90</v>
      </c>
      <c r="AB172" s="648">
        <v>12.857142857142858</v>
      </c>
      <c r="AC172" s="648">
        <v>18.999999999999989</v>
      </c>
      <c r="AD172" s="648">
        <v>18.999999999999989</v>
      </c>
      <c r="AE172" s="648">
        <v>0</v>
      </c>
      <c r="AF172" s="648">
        <v>0</v>
      </c>
      <c r="AG172" s="648">
        <v>63.999999999999993</v>
      </c>
      <c r="AH172" s="648">
        <v>12.999999999999959</v>
      </c>
      <c r="AI172" s="648">
        <v>0</v>
      </c>
      <c r="AJ172" s="648">
        <v>0.99999999999999889</v>
      </c>
      <c r="AK172" s="648">
        <v>0</v>
      </c>
      <c r="AL172" s="648">
        <v>10.99999999999998</v>
      </c>
      <c r="AM172" s="648">
        <v>0.99999999999999889</v>
      </c>
      <c r="AN172" s="648">
        <v>0</v>
      </c>
      <c r="AO172" s="648">
        <v>0</v>
      </c>
      <c r="AP172" s="648">
        <v>0</v>
      </c>
      <c r="AQ172" s="648">
        <v>0</v>
      </c>
      <c r="AR172" s="648">
        <v>0</v>
      </c>
      <c r="AS172" s="648">
        <v>0</v>
      </c>
      <c r="AT172" s="648">
        <v>0</v>
      </c>
      <c r="AU172" s="648">
        <v>2.25</v>
      </c>
      <c r="AV172" s="648">
        <v>3.375</v>
      </c>
      <c r="AW172" s="648">
        <v>3.375</v>
      </c>
      <c r="AX172" s="648">
        <v>0</v>
      </c>
      <c r="AY172" s="648">
        <v>0</v>
      </c>
      <c r="AZ172" s="648">
        <v>0</v>
      </c>
      <c r="BA172" s="648">
        <v>0</v>
      </c>
      <c r="BB172" s="648">
        <v>27.027027027027039</v>
      </c>
      <c r="BC172" s="648">
        <v>30.405405405405421</v>
      </c>
      <c r="BD172" s="648">
        <v>0</v>
      </c>
      <c r="BE172" s="648">
        <v>0</v>
      </c>
      <c r="BF172" s="648">
        <v>0</v>
      </c>
      <c r="BG172" s="648">
        <v>0</v>
      </c>
      <c r="BH172" s="648">
        <v>0</v>
      </c>
      <c r="BI172" s="648">
        <v>0</v>
      </c>
      <c r="BJ172" s="648">
        <v>4.5999999999999899</v>
      </c>
      <c r="BK172" s="648">
        <v>0</v>
      </c>
      <c r="BL172" s="648">
        <v>0.51406248750000005</v>
      </c>
      <c r="BM172" s="648">
        <v>0</v>
      </c>
      <c r="BN172" s="648">
        <v>0</v>
      </c>
      <c r="BO172" s="648">
        <v>1</v>
      </c>
      <c r="BP172" s="648">
        <v>0</v>
      </c>
      <c r="BQ172" s="648"/>
      <c r="BR172" s="648"/>
      <c r="BS172" s="648"/>
    </row>
    <row r="173" spans="1:71" ht="15" x14ac:dyDescent="0.25">
      <c r="A173" s="645">
        <f>VLOOKUP(C173,'[11]DfE No.'!C:E,3,FALSE)</f>
        <v>109</v>
      </c>
      <c r="B173" s="645">
        <v>144446</v>
      </c>
      <c r="C173" s="645">
        <v>9352122</v>
      </c>
      <c r="D173" s="646" t="s">
        <v>213</v>
      </c>
      <c r="E173" s="629" t="s">
        <v>40</v>
      </c>
      <c r="F173" s="647" t="s">
        <v>710</v>
      </c>
      <c r="G173" s="648">
        <v>1</v>
      </c>
      <c r="H173" s="648">
        <v>0</v>
      </c>
      <c r="I173" s="648">
        <v>0</v>
      </c>
      <c r="J173" s="648">
        <v>7</v>
      </c>
      <c r="K173" s="648">
        <v>0</v>
      </c>
      <c r="L173" s="648">
        <v>0</v>
      </c>
      <c r="M173" s="648">
        <v>0</v>
      </c>
      <c r="N173" s="648">
        <v>86</v>
      </c>
      <c r="O173" s="648">
        <v>86</v>
      </c>
      <c r="P173" s="648">
        <v>11</v>
      </c>
      <c r="Q173" s="648">
        <v>75</v>
      </c>
      <c r="R173" s="648">
        <v>0</v>
      </c>
      <c r="S173" s="648">
        <v>0</v>
      </c>
      <c r="T173" s="648">
        <v>0</v>
      </c>
      <c r="U173" s="648">
        <v>0</v>
      </c>
      <c r="V173" s="648">
        <v>0</v>
      </c>
      <c r="W173" s="648">
        <v>0</v>
      </c>
      <c r="X173" s="648">
        <v>0</v>
      </c>
      <c r="Y173" s="648">
        <v>0</v>
      </c>
      <c r="Z173" s="648">
        <v>0</v>
      </c>
      <c r="AA173" s="648">
        <v>86</v>
      </c>
      <c r="AB173" s="648">
        <v>12.285714285714286</v>
      </c>
      <c r="AC173" s="648">
        <v>10.000000000000012</v>
      </c>
      <c r="AD173" s="648">
        <v>19.325842696629213</v>
      </c>
      <c r="AE173" s="648">
        <v>0</v>
      </c>
      <c r="AF173" s="648">
        <v>0</v>
      </c>
      <c r="AG173" s="648">
        <v>83.976470588235287</v>
      </c>
      <c r="AH173" s="648">
        <v>2.0235294117647071</v>
      </c>
      <c r="AI173" s="648">
        <v>0</v>
      </c>
      <c r="AJ173" s="648">
        <v>0</v>
      </c>
      <c r="AK173" s="648">
        <v>0</v>
      </c>
      <c r="AL173" s="648">
        <v>0</v>
      </c>
      <c r="AM173" s="648">
        <v>0</v>
      </c>
      <c r="AN173" s="648">
        <v>0</v>
      </c>
      <c r="AO173" s="648">
        <v>0</v>
      </c>
      <c r="AP173" s="648">
        <v>0</v>
      </c>
      <c r="AQ173" s="648">
        <v>0</v>
      </c>
      <c r="AR173" s="648">
        <v>0</v>
      </c>
      <c r="AS173" s="648">
        <v>0</v>
      </c>
      <c r="AT173" s="648">
        <v>0</v>
      </c>
      <c r="AU173" s="648">
        <v>0</v>
      </c>
      <c r="AV173" s="648">
        <v>0</v>
      </c>
      <c r="AW173" s="648">
        <v>0</v>
      </c>
      <c r="AX173" s="648">
        <v>0</v>
      </c>
      <c r="AY173" s="648">
        <v>0</v>
      </c>
      <c r="AZ173" s="648">
        <v>0</v>
      </c>
      <c r="BA173" s="648">
        <v>0.96629213483146059</v>
      </c>
      <c r="BB173" s="648">
        <v>24.999999999999975</v>
      </c>
      <c r="BC173" s="648">
        <v>28.666666666666636</v>
      </c>
      <c r="BD173" s="648">
        <v>0</v>
      </c>
      <c r="BE173" s="648">
        <v>0</v>
      </c>
      <c r="BF173" s="648">
        <v>0</v>
      </c>
      <c r="BG173" s="648">
        <v>0</v>
      </c>
      <c r="BH173" s="648">
        <v>0</v>
      </c>
      <c r="BI173" s="648">
        <v>0</v>
      </c>
      <c r="BJ173" s="648">
        <v>0.83999999999999897</v>
      </c>
      <c r="BK173" s="648">
        <v>0</v>
      </c>
      <c r="BL173" s="648">
        <v>2.1711952835443</v>
      </c>
      <c r="BM173" s="648">
        <v>0</v>
      </c>
      <c r="BN173" s="648">
        <v>1</v>
      </c>
      <c r="BO173" s="648">
        <v>1</v>
      </c>
      <c r="BP173" s="648">
        <v>0</v>
      </c>
      <c r="BQ173" s="648"/>
      <c r="BR173" s="648"/>
      <c r="BS173" s="648"/>
    </row>
    <row r="174" spans="1:71" ht="15" x14ac:dyDescent="0.25">
      <c r="A174" s="645">
        <f>VLOOKUP(C174,'[11]DfE No.'!C:E,3,FALSE)</f>
        <v>111</v>
      </c>
      <c r="B174" s="645">
        <v>141551</v>
      </c>
      <c r="C174" s="645">
        <v>9352123</v>
      </c>
      <c r="D174" s="646" t="s">
        <v>521</v>
      </c>
      <c r="E174" s="629" t="s">
        <v>40</v>
      </c>
      <c r="F174" s="647" t="s">
        <v>710</v>
      </c>
      <c r="G174" s="648">
        <v>1</v>
      </c>
      <c r="H174" s="648">
        <v>0</v>
      </c>
      <c r="I174" s="648">
        <v>0</v>
      </c>
      <c r="J174" s="648">
        <v>7</v>
      </c>
      <c r="K174" s="648">
        <v>0</v>
      </c>
      <c r="L174" s="648">
        <v>0</v>
      </c>
      <c r="M174" s="648">
        <v>0</v>
      </c>
      <c r="N174" s="648">
        <v>147</v>
      </c>
      <c r="O174" s="648">
        <v>147</v>
      </c>
      <c r="P174" s="648">
        <v>29</v>
      </c>
      <c r="Q174" s="648">
        <v>118</v>
      </c>
      <c r="R174" s="648">
        <v>0</v>
      </c>
      <c r="S174" s="648">
        <v>0</v>
      </c>
      <c r="T174" s="648">
        <v>0</v>
      </c>
      <c r="U174" s="648">
        <v>0</v>
      </c>
      <c r="V174" s="648">
        <v>0</v>
      </c>
      <c r="W174" s="648">
        <v>0</v>
      </c>
      <c r="X174" s="648">
        <v>0</v>
      </c>
      <c r="Y174" s="648">
        <v>0</v>
      </c>
      <c r="Z174" s="648">
        <v>0</v>
      </c>
      <c r="AA174" s="648">
        <v>147</v>
      </c>
      <c r="AB174" s="648">
        <v>21</v>
      </c>
      <c r="AC174" s="648">
        <v>26.000000000000043</v>
      </c>
      <c r="AD174" s="648">
        <v>30.205479452054792</v>
      </c>
      <c r="AE174" s="648">
        <v>0</v>
      </c>
      <c r="AF174" s="648">
        <v>0</v>
      </c>
      <c r="AG174" s="648">
        <v>147</v>
      </c>
      <c r="AH174" s="648">
        <v>0</v>
      </c>
      <c r="AI174" s="648">
        <v>0</v>
      </c>
      <c r="AJ174" s="648">
        <v>0</v>
      </c>
      <c r="AK174" s="648">
        <v>0</v>
      </c>
      <c r="AL174" s="648">
        <v>0</v>
      </c>
      <c r="AM174" s="648">
        <v>0</v>
      </c>
      <c r="AN174" s="648">
        <v>0</v>
      </c>
      <c r="AO174" s="648">
        <v>0</v>
      </c>
      <c r="AP174" s="648">
        <v>0</v>
      </c>
      <c r="AQ174" s="648">
        <v>0</v>
      </c>
      <c r="AR174" s="648">
        <v>0</v>
      </c>
      <c r="AS174" s="648">
        <v>0</v>
      </c>
      <c r="AT174" s="648">
        <v>0</v>
      </c>
      <c r="AU174" s="648">
        <v>0</v>
      </c>
      <c r="AV174" s="648">
        <v>1.2457627118644068</v>
      </c>
      <c r="AW174" s="648">
        <v>1.2457627118644068</v>
      </c>
      <c r="AX174" s="648">
        <v>0</v>
      </c>
      <c r="AY174" s="648">
        <v>0</v>
      </c>
      <c r="AZ174" s="648">
        <v>0</v>
      </c>
      <c r="BA174" s="648">
        <v>0</v>
      </c>
      <c r="BB174" s="648">
        <v>39.672413793103431</v>
      </c>
      <c r="BC174" s="648">
        <v>49.422413793103424</v>
      </c>
      <c r="BD174" s="648">
        <v>0</v>
      </c>
      <c r="BE174" s="648">
        <v>0</v>
      </c>
      <c r="BF174" s="648">
        <v>0</v>
      </c>
      <c r="BG174" s="648">
        <v>0</v>
      </c>
      <c r="BH174" s="648">
        <v>0</v>
      </c>
      <c r="BI174" s="648">
        <v>0</v>
      </c>
      <c r="BJ174" s="648">
        <v>0</v>
      </c>
      <c r="BK174" s="648">
        <v>0</v>
      </c>
      <c r="BL174" s="648">
        <v>1.9922404110132199</v>
      </c>
      <c r="BM174" s="648">
        <v>0</v>
      </c>
      <c r="BN174" s="648">
        <v>0</v>
      </c>
      <c r="BO174" s="648">
        <v>1</v>
      </c>
      <c r="BP174" s="648">
        <v>0</v>
      </c>
      <c r="BQ174" s="648"/>
      <c r="BR174" s="648"/>
      <c r="BS174" s="648"/>
    </row>
    <row r="175" spans="1:71" ht="15" x14ac:dyDescent="0.25">
      <c r="A175" s="645">
        <f>VLOOKUP(C175,'[11]DfE No.'!C:E,3,FALSE)</f>
        <v>115</v>
      </c>
      <c r="B175" s="645">
        <v>145460</v>
      </c>
      <c r="C175" s="645">
        <v>9352126</v>
      </c>
      <c r="D175" s="646" t="s">
        <v>219</v>
      </c>
      <c r="E175" s="629" t="s">
        <v>40</v>
      </c>
      <c r="F175" s="647" t="s">
        <v>710</v>
      </c>
      <c r="G175" s="648">
        <v>1</v>
      </c>
      <c r="H175" s="648">
        <v>0</v>
      </c>
      <c r="I175" s="648">
        <v>0</v>
      </c>
      <c r="J175" s="648">
        <v>7</v>
      </c>
      <c r="K175" s="648">
        <v>0</v>
      </c>
      <c r="L175" s="648">
        <v>0</v>
      </c>
      <c r="M175" s="648">
        <v>0</v>
      </c>
      <c r="N175" s="648">
        <v>101</v>
      </c>
      <c r="O175" s="648">
        <v>101</v>
      </c>
      <c r="P175" s="648">
        <v>13</v>
      </c>
      <c r="Q175" s="648">
        <v>88</v>
      </c>
      <c r="R175" s="648">
        <v>0</v>
      </c>
      <c r="S175" s="648">
        <v>0</v>
      </c>
      <c r="T175" s="648">
        <v>0</v>
      </c>
      <c r="U175" s="648">
        <v>0</v>
      </c>
      <c r="V175" s="648">
        <v>0</v>
      </c>
      <c r="W175" s="648">
        <v>0</v>
      </c>
      <c r="X175" s="648">
        <v>0</v>
      </c>
      <c r="Y175" s="648">
        <v>0</v>
      </c>
      <c r="Z175" s="648">
        <v>0</v>
      </c>
      <c r="AA175" s="648">
        <v>101</v>
      </c>
      <c r="AB175" s="648">
        <v>14.428571428571429</v>
      </c>
      <c r="AC175" s="648">
        <v>3</v>
      </c>
      <c r="AD175" s="648">
        <v>5.883495145631068</v>
      </c>
      <c r="AE175" s="648">
        <v>0</v>
      </c>
      <c r="AF175" s="648">
        <v>0</v>
      </c>
      <c r="AG175" s="648">
        <v>98.98</v>
      </c>
      <c r="AH175" s="648">
        <v>2.02</v>
      </c>
      <c r="AI175" s="648">
        <v>0</v>
      </c>
      <c r="AJ175" s="648">
        <v>0</v>
      </c>
      <c r="AK175" s="648">
        <v>0</v>
      </c>
      <c r="AL175" s="648">
        <v>0</v>
      </c>
      <c r="AM175" s="648">
        <v>0</v>
      </c>
      <c r="AN175" s="648">
        <v>0</v>
      </c>
      <c r="AO175" s="648">
        <v>0</v>
      </c>
      <c r="AP175" s="648">
        <v>0</v>
      </c>
      <c r="AQ175" s="648">
        <v>0</v>
      </c>
      <c r="AR175" s="648">
        <v>0</v>
      </c>
      <c r="AS175" s="648">
        <v>0</v>
      </c>
      <c r="AT175" s="648">
        <v>0</v>
      </c>
      <c r="AU175" s="648">
        <v>0</v>
      </c>
      <c r="AV175" s="648">
        <v>0</v>
      </c>
      <c r="AW175" s="648">
        <v>0</v>
      </c>
      <c r="AX175" s="648">
        <v>0</v>
      </c>
      <c r="AY175" s="648">
        <v>0</v>
      </c>
      <c r="AZ175" s="648">
        <v>0</v>
      </c>
      <c r="BA175" s="648">
        <v>0</v>
      </c>
      <c r="BB175" s="648">
        <v>13.999999999999993</v>
      </c>
      <c r="BC175" s="648">
        <v>16.068181818181809</v>
      </c>
      <c r="BD175" s="648">
        <v>0</v>
      </c>
      <c r="BE175" s="648">
        <v>0</v>
      </c>
      <c r="BF175" s="648">
        <v>0</v>
      </c>
      <c r="BG175" s="648">
        <v>0</v>
      </c>
      <c r="BH175" s="648">
        <v>0</v>
      </c>
      <c r="BI175" s="648">
        <v>0</v>
      </c>
      <c r="BJ175" s="648">
        <v>0</v>
      </c>
      <c r="BK175" s="648">
        <v>0</v>
      </c>
      <c r="BL175" s="648">
        <v>1.90776942765957</v>
      </c>
      <c r="BM175" s="648">
        <v>0</v>
      </c>
      <c r="BN175" s="648">
        <v>0</v>
      </c>
      <c r="BO175" s="648">
        <v>1</v>
      </c>
      <c r="BP175" s="648">
        <v>0</v>
      </c>
      <c r="BQ175" s="648"/>
      <c r="BR175" s="648"/>
      <c r="BS175" s="648"/>
    </row>
    <row r="176" spans="1:71" ht="15" x14ac:dyDescent="0.25">
      <c r="A176" s="645">
        <f>VLOOKUP(C176,'[11]DfE No.'!C:E,3,FALSE)</f>
        <v>208</v>
      </c>
      <c r="B176" s="645">
        <v>145835</v>
      </c>
      <c r="C176" s="645">
        <v>9352133</v>
      </c>
      <c r="D176" s="646" t="s">
        <v>234</v>
      </c>
      <c r="E176" s="629" t="s">
        <v>40</v>
      </c>
      <c r="F176" s="647" t="s">
        <v>710</v>
      </c>
      <c r="G176" s="648">
        <v>1</v>
      </c>
      <c r="H176" s="648">
        <v>0</v>
      </c>
      <c r="I176" s="648">
        <v>0</v>
      </c>
      <c r="J176" s="648">
        <v>7</v>
      </c>
      <c r="K176" s="648">
        <v>0</v>
      </c>
      <c r="L176" s="648">
        <v>0</v>
      </c>
      <c r="M176" s="648">
        <v>0</v>
      </c>
      <c r="N176" s="648">
        <v>208</v>
      </c>
      <c r="O176" s="648">
        <v>208</v>
      </c>
      <c r="P176" s="648">
        <v>30</v>
      </c>
      <c r="Q176" s="648">
        <v>178</v>
      </c>
      <c r="R176" s="648">
        <v>0</v>
      </c>
      <c r="S176" s="648">
        <v>0</v>
      </c>
      <c r="T176" s="648">
        <v>0</v>
      </c>
      <c r="U176" s="648">
        <v>0</v>
      </c>
      <c r="V176" s="648">
        <v>0</v>
      </c>
      <c r="W176" s="648">
        <v>0</v>
      </c>
      <c r="X176" s="648">
        <v>0</v>
      </c>
      <c r="Y176" s="648">
        <v>0</v>
      </c>
      <c r="Z176" s="648">
        <v>0</v>
      </c>
      <c r="AA176" s="648">
        <v>208</v>
      </c>
      <c r="AB176" s="648">
        <v>29.714285714285715</v>
      </c>
      <c r="AC176" s="648">
        <v>16.999999999999993</v>
      </c>
      <c r="AD176" s="648">
        <v>21.554404145077719</v>
      </c>
      <c r="AE176" s="648">
        <v>0</v>
      </c>
      <c r="AF176" s="648">
        <v>0</v>
      </c>
      <c r="AG176" s="648">
        <v>205.99999999999991</v>
      </c>
      <c r="AH176" s="648">
        <v>0</v>
      </c>
      <c r="AI176" s="648">
        <v>1.0000000000000004</v>
      </c>
      <c r="AJ176" s="648">
        <v>1.0000000000000004</v>
      </c>
      <c r="AK176" s="648">
        <v>0</v>
      </c>
      <c r="AL176" s="648">
        <v>0</v>
      </c>
      <c r="AM176" s="648">
        <v>0</v>
      </c>
      <c r="AN176" s="648">
        <v>0</v>
      </c>
      <c r="AO176" s="648">
        <v>0</v>
      </c>
      <c r="AP176" s="648">
        <v>0</v>
      </c>
      <c r="AQ176" s="648">
        <v>0</v>
      </c>
      <c r="AR176" s="648">
        <v>0</v>
      </c>
      <c r="AS176" s="648">
        <v>0</v>
      </c>
      <c r="AT176" s="648">
        <v>0</v>
      </c>
      <c r="AU176" s="648">
        <v>0</v>
      </c>
      <c r="AV176" s="648">
        <v>0</v>
      </c>
      <c r="AW176" s="648">
        <v>0</v>
      </c>
      <c r="AX176" s="648">
        <v>0</v>
      </c>
      <c r="AY176" s="648">
        <v>0</v>
      </c>
      <c r="AZ176" s="648">
        <v>0</v>
      </c>
      <c r="BA176" s="648">
        <v>0</v>
      </c>
      <c r="BB176" s="648">
        <v>45.771428571428544</v>
      </c>
      <c r="BC176" s="648">
        <v>53.485714285714259</v>
      </c>
      <c r="BD176" s="648">
        <v>0</v>
      </c>
      <c r="BE176" s="648">
        <v>0</v>
      </c>
      <c r="BF176" s="648">
        <v>0</v>
      </c>
      <c r="BG176" s="648">
        <v>0</v>
      </c>
      <c r="BH176" s="648">
        <v>0</v>
      </c>
      <c r="BI176" s="648">
        <v>0</v>
      </c>
      <c r="BJ176" s="648">
        <v>0.52000000000000046</v>
      </c>
      <c r="BK176" s="648">
        <v>0</v>
      </c>
      <c r="BL176" s="648">
        <v>1.5259209520491801</v>
      </c>
      <c r="BM176" s="648">
        <v>0</v>
      </c>
      <c r="BN176" s="648">
        <v>0</v>
      </c>
      <c r="BO176" s="648">
        <v>1</v>
      </c>
      <c r="BP176" s="648">
        <v>0</v>
      </c>
      <c r="BQ176" s="648"/>
      <c r="BR176" s="648"/>
      <c r="BS176" s="648"/>
    </row>
    <row r="177" spans="1:71" ht="15" x14ac:dyDescent="0.25">
      <c r="A177" s="645">
        <f>VLOOKUP(C177,'[11]DfE No.'!C:E,3,FALSE)</f>
        <v>23</v>
      </c>
      <c r="B177" s="645">
        <v>146875</v>
      </c>
      <c r="C177" s="645">
        <v>9352136</v>
      </c>
      <c r="D177" s="646" t="s">
        <v>1192</v>
      </c>
      <c r="E177" s="629" t="s">
        <v>40</v>
      </c>
      <c r="F177" s="647" t="s">
        <v>710</v>
      </c>
      <c r="G177" s="648">
        <v>1</v>
      </c>
      <c r="H177" s="648">
        <v>0</v>
      </c>
      <c r="I177" s="648">
        <v>0</v>
      </c>
      <c r="J177" s="648">
        <v>7</v>
      </c>
      <c r="K177" s="648">
        <v>0</v>
      </c>
      <c r="L177" s="648">
        <v>0</v>
      </c>
      <c r="M177" s="648">
        <v>0</v>
      </c>
      <c r="N177" s="648">
        <v>132</v>
      </c>
      <c r="O177" s="648">
        <v>132</v>
      </c>
      <c r="P177" s="648">
        <v>18</v>
      </c>
      <c r="Q177" s="648">
        <v>114</v>
      </c>
      <c r="R177" s="648">
        <v>0</v>
      </c>
      <c r="S177" s="648">
        <v>0</v>
      </c>
      <c r="T177" s="648">
        <v>0</v>
      </c>
      <c r="U177" s="648">
        <v>0</v>
      </c>
      <c r="V177" s="648">
        <v>0</v>
      </c>
      <c r="W177" s="648">
        <v>0</v>
      </c>
      <c r="X177" s="648">
        <v>0</v>
      </c>
      <c r="Y177" s="648">
        <v>0</v>
      </c>
      <c r="Z177" s="648">
        <v>0</v>
      </c>
      <c r="AA177" s="648">
        <v>132</v>
      </c>
      <c r="AB177" s="648">
        <v>18.857142857142858</v>
      </c>
      <c r="AC177" s="648">
        <v>6.0000000000000053</v>
      </c>
      <c r="AD177" s="648">
        <v>13.588235294117647</v>
      </c>
      <c r="AE177" s="648">
        <v>0</v>
      </c>
      <c r="AF177" s="648">
        <v>0</v>
      </c>
      <c r="AG177" s="648">
        <v>118.99999999999994</v>
      </c>
      <c r="AH177" s="648">
        <v>13.000000000000002</v>
      </c>
      <c r="AI177" s="648">
        <v>0</v>
      </c>
      <c r="AJ177" s="648">
        <v>0</v>
      </c>
      <c r="AK177" s="648">
        <v>0</v>
      </c>
      <c r="AL177" s="648">
        <v>0</v>
      </c>
      <c r="AM177" s="648">
        <v>0</v>
      </c>
      <c r="AN177" s="648">
        <v>0</v>
      </c>
      <c r="AO177" s="648">
        <v>0</v>
      </c>
      <c r="AP177" s="648">
        <v>0</v>
      </c>
      <c r="AQ177" s="648">
        <v>0</v>
      </c>
      <c r="AR177" s="648">
        <v>0</v>
      </c>
      <c r="AS177" s="648">
        <v>0</v>
      </c>
      <c r="AT177" s="648">
        <v>0</v>
      </c>
      <c r="AU177" s="648">
        <v>1.1578947368421046</v>
      </c>
      <c r="AV177" s="648">
        <v>1.1578947368421046</v>
      </c>
      <c r="AW177" s="648">
        <v>2.3157894736842093</v>
      </c>
      <c r="AX177" s="648">
        <v>0</v>
      </c>
      <c r="AY177" s="648">
        <v>0</v>
      </c>
      <c r="AZ177" s="648">
        <v>0</v>
      </c>
      <c r="BA177" s="648">
        <v>0.97058823529411764</v>
      </c>
      <c r="BB177" s="648">
        <v>32.571428571428598</v>
      </c>
      <c r="BC177" s="648">
        <v>37.714285714285744</v>
      </c>
      <c r="BD177" s="648">
        <v>0</v>
      </c>
      <c r="BE177" s="648">
        <v>0</v>
      </c>
      <c r="BF177" s="648">
        <v>0</v>
      </c>
      <c r="BG177" s="648">
        <v>0</v>
      </c>
      <c r="BH177" s="648">
        <v>0</v>
      </c>
      <c r="BI177" s="648">
        <v>0</v>
      </c>
      <c r="BJ177" s="648">
        <v>0</v>
      </c>
      <c r="BK177" s="648">
        <v>0</v>
      </c>
      <c r="BL177" s="648">
        <v>1.3755238581818201</v>
      </c>
      <c r="BM177" s="648">
        <v>0</v>
      </c>
      <c r="BN177" s="648">
        <v>0</v>
      </c>
      <c r="BO177" s="648">
        <v>1</v>
      </c>
      <c r="BP177" s="648">
        <v>0</v>
      </c>
      <c r="BQ177" s="648"/>
      <c r="BR177" s="648"/>
      <c r="BS177" s="648"/>
    </row>
    <row r="178" spans="1:71" ht="15" x14ac:dyDescent="0.25">
      <c r="A178" s="645">
        <f>VLOOKUP(C178,'[11]DfE No.'!C:E,3,FALSE)</f>
        <v>67</v>
      </c>
      <c r="B178" s="645">
        <v>141640</v>
      </c>
      <c r="C178" s="645">
        <v>9352145</v>
      </c>
      <c r="D178" s="646" t="s">
        <v>174</v>
      </c>
      <c r="E178" s="629" t="s">
        <v>40</v>
      </c>
      <c r="F178" s="647" t="s">
        <v>710</v>
      </c>
      <c r="G178" s="648">
        <v>1</v>
      </c>
      <c r="H178" s="648">
        <v>0</v>
      </c>
      <c r="I178" s="648">
        <v>0</v>
      </c>
      <c r="J178" s="648">
        <v>7</v>
      </c>
      <c r="K178" s="648">
        <v>0</v>
      </c>
      <c r="L178" s="648">
        <v>0</v>
      </c>
      <c r="M178" s="648">
        <v>0</v>
      </c>
      <c r="N178" s="648">
        <v>387</v>
      </c>
      <c r="O178" s="648">
        <v>387</v>
      </c>
      <c r="P178" s="648">
        <v>41</v>
      </c>
      <c r="Q178" s="648">
        <v>346</v>
      </c>
      <c r="R178" s="648">
        <v>0</v>
      </c>
      <c r="S178" s="648">
        <v>0</v>
      </c>
      <c r="T178" s="648">
        <v>0</v>
      </c>
      <c r="U178" s="648">
        <v>0</v>
      </c>
      <c r="V178" s="648">
        <v>0</v>
      </c>
      <c r="W178" s="648">
        <v>0</v>
      </c>
      <c r="X178" s="648">
        <v>0</v>
      </c>
      <c r="Y178" s="648">
        <v>0</v>
      </c>
      <c r="Z178" s="648">
        <v>0</v>
      </c>
      <c r="AA178" s="648">
        <v>387</v>
      </c>
      <c r="AB178" s="648">
        <v>55.285714285714285</v>
      </c>
      <c r="AC178" s="648">
        <v>56.999999999999865</v>
      </c>
      <c r="AD178" s="648">
        <v>68.012376237623755</v>
      </c>
      <c r="AE178" s="648">
        <v>0</v>
      </c>
      <c r="AF178" s="648">
        <v>0</v>
      </c>
      <c r="AG178" s="648">
        <v>208.53886010362694</v>
      </c>
      <c r="AH178" s="648">
        <v>44.113989637305515</v>
      </c>
      <c r="AI178" s="648">
        <v>56.145077720207304</v>
      </c>
      <c r="AJ178" s="648">
        <v>40.103626943005047</v>
      </c>
      <c r="AK178" s="648">
        <v>28.072538860103609</v>
      </c>
      <c r="AL178" s="648">
        <v>10.025906735751281</v>
      </c>
      <c r="AM178" s="648">
        <v>0</v>
      </c>
      <c r="AN178" s="648">
        <v>0</v>
      </c>
      <c r="AO178" s="648">
        <v>0</v>
      </c>
      <c r="AP178" s="648">
        <v>0</v>
      </c>
      <c r="AQ178" s="648">
        <v>0</v>
      </c>
      <c r="AR178" s="648">
        <v>0</v>
      </c>
      <c r="AS178" s="648">
        <v>0</v>
      </c>
      <c r="AT178" s="648">
        <v>0</v>
      </c>
      <c r="AU178" s="648">
        <v>0</v>
      </c>
      <c r="AV178" s="648">
        <v>0</v>
      </c>
      <c r="AW178" s="648">
        <v>0</v>
      </c>
      <c r="AX178" s="648">
        <v>0</v>
      </c>
      <c r="AY178" s="648">
        <v>0</v>
      </c>
      <c r="AZ178" s="648">
        <v>0</v>
      </c>
      <c r="BA178" s="648">
        <v>0.95792079207920788</v>
      </c>
      <c r="BB178" s="648">
        <v>93.540697674418482</v>
      </c>
      <c r="BC178" s="648">
        <v>104.62499999999986</v>
      </c>
      <c r="BD178" s="648">
        <v>0</v>
      </c>
      <c r="BE178" s="648">
        <v>0</v>
      </c>
      <c r="BF178" s="648">
        <v>0</v>
      </c>
      <c r="BG178" s="648">
        <v>0</v>
      </c>
      <c r="BH178" s="648">
        <v>0</v>
      </c>
      <c r="BI178" s="648">
        <v>0</v>
      </c>
      <c r="BJ178" s="648">
        <v>0</v>
      </c>
      <c r="BK178" s="648">
        <v>0</v>
      </c>
      <c r="BL178" s="648">
        <v>0.67013240896057302</v>
      </c>
      <c r="BM178" s="648">
        <v>0</v>
      </c>
      <c r="BN178" s="648">
        <v>0</v>
      </c>
      <c r="BO178" s="648">
        <v>1</v>
      </c>
      <c r="BP178" s="648">
        <v>0</v>
      </c>
      <c r="BQ178" s="648"/>
      <c r="BR178" s="648"/>
      <c r="BS178" s="648"/>
    </row>
    <row r="179" spans="1:71" ht="15" x14ac:dyDescent="0.25">
      <c r="A179" s="645">
        <f>VLOOKUP(C179,'[11]DfE No.'!C:E,3,FALSE)</f>
        <v>65</v>
      </c>
      <c r="B179" s="645">
        <v>145541</v>
      </c>
      <c r="C179" s="645">
        <v>9352147</v>
      </c>
      <c r="D179" s="646" t="s">
        <v>172</v>
      </c>
      <c r="E179" s="629" t="s">
        <v>40</v>
      </c>
      <c r="F179" s="647" t="s">
        <v>710</v>
      </c>
      <c r="G179" s="648">
        <v>1</v>
      </c>
      <c r="H179" s="648">
        <v>0</v>
      </c>
      <c r="I179" s="648">
        <v>0</v>
      </c>
      <c r="J179" s="648">
        <v>7</v>
      </c>
      <c r="K179" s="648">
        <v>0</v>
      </c>
      <c r="L179" s="648">
        <v>0</v>
      </c>
      <c r="M179" s="648">
        <v>0</v>
      </c>
      <c r="N179" s="648">
        <v>434</v>
      </c>
      <c r="O179" s="648">
        <v>434</v>
      </c>
      <c r="P179" s="648">
        <v>39</v>
      </c>
      <c r="Q179" s="648">
        <v>395</v>
      </c>
      <c r="R179" s="648">
        <v>0</v>
      </c>
      <c r="S179" s="648">
        <v>0</v>
      </c>
      <c r="T179" s="648">
        <v>0</v>
      </c>
      <c r="U179" s="648">
        <v>0</v>
      </c>
      <c r="V179" s="648">
        <v>0</v>
      </c>
      <c r="W179" s="648">
        <v>0</v>
      </c>
      <c r="X179" s="648">
        <v>0</v>
      </c>
      <c r="Y179" s="648">
        <v>0</v>
      </c>
      <c r="Z179" s="648">
        <v>0</v>
      </c>
      <c r="AA179" s="648">
        <v>434</v>
      </c>
      <c r="AB179" s="648">
        <v>62</v>
      </c>
      <c r="AC179" s="648">
        <v>200.00000000000017</v>
      </c>
      <c r="AD179" s="648">
        <v>208.28329809725159</v>
      </c>
      <c r="AE179" s="648">
        <v>0</v>
      </c>
      <c r="AF179" s="648">
        <v>0</v>
      </c>
      <c r="AG179" s="648">
        <v>72.333333333333471</v>
      </c>
      <c r="AH179" s="648">
        <v>13.060185185185189</v>
      </c>
      <c r="AI179" s="648">
        <v>103.47685185185189</v>
      </c>
      <c r="AJ179" s="648">
        <v>35.162037037037031</v>
      </c>
      <c r="AK179" s="648">
        <v>1.0046296296296275</v>
      </c>
      <c r="AL179" s="648">
        <v>156.72222222222217</v>
      </c>
      <c r="AM179" s="648">
        <v>52.240740740740584</v>
      </c>
      <c r="AN179" s="648">
        <v>0</v>
      </c>
      <c r="AO179" s="648">
        <v>0</v>
      </c>
      <c r="AP179" s="648">
        <v>0</v>
      </c>
      <c r="AQ179" s="648">
        <v>0</v>
      </c>
      <c r="AR179" s="648">
        <v>0</v>
      </c>
      <c r="AS179" s="648">
        <v>0</v>
      </c>
      <c r="AT179" s="648">
        <v>0</v>
      </c>
      <c r="AU179" s="648">
        <v>3.3045685279187804</v>
      </c>
      <c r="AV179" s="648">
        <v>8.812182741116759</v>
      </c>
      <c r="AW179" s="648">
        <v>15.421319796954327</v>
      </c>
      <c r="AX179" s="648">
        <v>0</v>
      </c>
      <c r="AY179" s="648">
        <v>0</v>
      </c>
      <c r="AZ179" s="648">
        <v>0</v>
      </c>
      <c r="BA179" s="648">
        <v>2.7526427061310783</v>
      </c>
      <c r="BB179" s="648">
        <v>147.60526315789483</v>
      </c>
      <c r="BC179" s="648">
        <v>162.17894736842115</v>
      </c>
      <c r="BD179" s="648">
        <v>0</v>
      </c>
      <c r="BE179" s="648">
        <v>0</v>
      </c>
      <c r="BF179" s="648">
        <v>0</v>
      </c>
      <c r="BG179" s="648">
        <v>0</v>
      </c>
      <c r="BH179" s="648">
        <v>0</v>
      </c>
      <c r="BI179" s="648">
        <v>0</v>
      </c>
      <c r="BJ179" s="648">
        <v>2.9600000000000199</v>
      </c>
      <c r="BK179" s="648">
        <v>0</v>
      </c>
      <c r="BL179" s="648">
        <v>0.35335767557471298</v>
      </c>
      <c r="BM179" s="648">
        <v>0</v>
      </c>
      <c r="BN179" s="648">
        <v>0</v>
      </c>
      <c r="BO179" s="648">
        <v>1</v>
      </c>
      <c r="BP179" s="648">
        <v>0</v>
      </c>
      <c r="BQ179" s="648"/>
      <c r="BR179" s="648"/>
      <c r="BS179" s="648"/>
    </row>
    <row r="180" spans="1:71" ht="15" x14ac:dyDescent="0.25">
      <c r="A180" s="645">
        <f>VLOOKUP(C180,'[11]DfE No.'!C:E,3,FALSE)</f>
        <v>13</v>
      </c>
      <c r="B180" s="645">
        <v>143050</v>
      </c>
      <c r="C180" s="645">
        <v>9352150</v>
      </c>
      <c r="D180" s="646" t="s">
        <v>520</v>
      </c>
      <c r="E180" s="629" t="s">
        <v>40</v>
      </c>
      <c r="F180" s="647" t="s">
        <v>710</v>
      </c>
      <c r="G180" s="648">
        <v>1</v>
      </c>
      <c r="H180" s="648">
        <v>0</v>
      </c>
      <c r="I180" s="648">
        <v>0</v>
      </c>
      <c r="J180" s="648">
        <v>7</v>
      </c>
      <c r="K180" s="648">
        <v>0</v>
      </c>
      <c r="L180" s="648">
        <v>0</v>
      </c>
      <c r="M180" s="648">
        <v>0</v>
      </c>
      <c r="N180" s="648">
        <v>90</v>
      </c>
      <c r="O180" s="648">
        <v>90</v>
      </c>
      <c r="P180" s="648">
        <v>11</v>
      </c>
      <c r="Q180" s="648">
        <v>79</v>
      </c>
      <c r="R180" s="648">
        <v>0</v>
      </c>
      <c r="S180" s="648">
        <v>0</v>
      </c>
      <c r="T180" s="648">
        <v>0</v>
      </c>
      <c r="U180" s="648">
        <v>0</v>
      </c>
      <c r="V180" s="648">
        <v>0</v>
      </c>
      <c r="W180" s="648">
        <v>0</v>
      </c>
      <c r="X180" s="648">
        <v>0</v>
      </c>
      <c r="Y180" s="648">
        <v>0</v>
      </c>
      <c r="Z180" s="648">
        <v>0</v>
      </c>
      <c r="AA180" s="648">
        <v>90</v>
      </c>
      <c r="AB180" s="648">
        <v>12.857142857142858</v>
      </c>
      <c r="AC180" s="648">
        <v>15.000000000000028</v>
      </c>
      <c r="AD180" s="648">
        <v>15.000000000000028</v>
      </c>
      <c r="AE180" s="648">
        <v>0</v>
      </c>
      <c r="AF180" s="648">
        <v>0</v>
      </c>
      <c r="AG180" s="648">
        <v>84.999999999999957</v>
      </c>
      <c r="AH180" s="648">
        <v>5.0000000000000044</v>
      </c>
      <c r="AI180" s="648">
        <v>0</v>
      </c>
      <c r="AJ180" s="648">
        <v>0</v>
      </c>
      <c r="AK180" s="648">
        <v>0</v>
      </c>
      <c r="AL180" s="648">
        <v>0</v>
      </c>
      <c r="AM180" s="648">
        <v>0</v>
      </c>
      <c r="AN180" s="648">
        <v>0</v>
      </c>
      <c r="AO180" s="648">
        <v>0</v>
      </c>
      <c r="AP180" s="648">
        <v>0</v>
      </c>
      <c r="AQ180" s="648">
        <v>0</v>
      </c>
      <c r="AR180" s="648">
        <v>0</v>
      </c>
      <c r="AS180" s="648">
        <v>0</v>
      </c>
      <c r="AT180" s="648">
        <v>0</v>
      </c>
      <c r="AU180" s="648">
        <v>0</v>
      </c>
      <c r="AV180" s="648">
        <v>0</v>
      </c>
      <c r="AW180" s="648">
        <v>0</v>
      </c>
      <c r="AX180" s="648">
        <v>0</v>
      </c>
      <c r="AY180" s="648">
        <v>0</v>
      </c>
      <c r="AZ180" s="648">
        <v>0</v>
      </c>
      <c r="BA180" s="648">
        <v>0</v>
      </c>
      <c r="BB180" s="648">
        <v>24.307692307692331</v>
      </c>
      <c r="BC180" s="648">
        <v>27.692307692307718</v>
      </c>
      <c r="BD180" s="648">
        <v>0</v>
      </c>
      <c r="BE180" s="648">
        <v>0</v>
      </c>
      <c r="BF180" s="648">
        <v>0</v>
      </c>
      <c r="BG180" s="648">
        <v>0</v>
      </c>
      <c r="BH180" s="648">
        <v>0</v>
      </c>
      <c r="BI180" s="648">
        <v>0</v>
      </c>
      <c r="BJ180" s="648">
        <v>4.5999999999999899</v>
      </c>
      <c r="BK180" s="648">
        <v>0</v>
      </c>
      <c r="BL180" s="648">
        <v>2.02729823333333</v>
      </c>
      <c r="BM180" s="648">
        <v>0</v>
      </c>
      <c r="BN180" s="648">
        <v>1</v>
      </c>
      <c r="BO180" s="648">
        <v>1</v>
      </c>
      <c r="BP180" s="648">
        <v>0</v>
      </c>
      <c r="BQ180" s="648"/>
      <c r="BR180" s="648"/>
      <c r="BS180" s="648"/>
    </row>
    <row r="181" spans="1:71" ht="15" x14ac:dyDescent="0.25">
      <c r="A181" s="645">
        <f>VLOOKUP(C181,'[11]DfE No.'!C:E,3,FALSE)</f>
        <v>74</v>
      </c>
      <c r="B181" s="645">
        <v>145695</v>
      </c>
      <c r="C181" s="645">
        <v>9352152</v>
      </c>
      <c r="D181" s="646" t="s">
        <v>626</v>
      </c>
      <c r="E181" s="629" t="s">
        <v>40</v>
      </c>
      <c r="F181" s="647" t="s">
        <v>710</v>
      </c>
      <c r="G181" s="648">
        <v>1</v>
      </c>
      <c r="H181" s="648">
        <v>0</v>
      </c>
      <c r="I181" s="648">
        <v>0</v>
      </c>
      <c r="J181" s="648">
        <v>7</v>
      </c>
      <c r="K181" s="648">
        <v>0</v>
      </c>
      <c r="L181" s="648">
        <v>0</v>
      </c>
      <c r="M181" s="648">
        <v>0</v>
      </c>
      <c r="N181" s="648">
        <v>418</v>
      </c>
      <c r="O181" s="648">
        <v>418</v>
      </c>
      <c r="P181" s="648">
        <v>60</v>
      </c>
      <c r="Q181" s="648">
        <v>358</v>
      </c>
      <c r="R181" s="648">
        <v>0</v>
      </c>
      <c r="S181" s="648">
        <v>0</v>
      </c>
      <c r="T181" s="648">
        <v>0</v>
      </c>
      <c r="U181" s="648">
        <v>0</v>
      </c>
      <c r="V181" s="648">
        <v>0</v>
      </c>
      <c r="W181" s="648">
        <v>0</v>
      </c>
      <c r="X181" s="648">
        <v>0</v>
      </c>
      <c r="Y181" s="648">
        <v>0</v>
      </c>
      <c r="Z181" s="648">
        <v>0</v>
      </c>
      <c r="AA181" s="648">
        <v>418</v>
      </c>
      <c r="AB181" s="648">
        <v>59.714285714285715</v>
      </c>
      <c r="AC181" s="648">
        <v>65.000000000000171</v>
      </c>
      <c r="AD181" s="648">
        <v>94.225419664268586</v>
      </c>
      <c r="AE181" s="648">
        <v>0</v>
      </c>
      <c r="AF181" s="648">
        <v>0</v>
      </c>
      <c r="AG181" s="648">
        <v>288.99999999999983</v>
      </c>
      <c r="AH181" s="648">
        <v>68.999999999999901</v>
      </c>
      <c r="AI181" s="648">
        <v>21.999999999999989</v>
      </c>
      <c r="AJ181" s="648">
        <v>7.0000000000000044</v>
      </c>
      <c r="AK181" s="648">
        <v>3.0000000000000013</v>
      </c>
      <c r="AL181" s="648">
        <v>25.999999999999982</v>
      </c>
      <c r="AM181" s="648">
        <v>1.9999999999999996</v>
      </c>
      <c r="AN181" s="648">
        <v>0</v>
      </c>
      <c r="AO181" s="648">
        <v>0</v>
      </c>
      <c r="AP181" s="648">
        <v>0</v>
      </c>
      <c r="AQ181" s="648">
        <v>0</v>
      </c>
      <c r="AR181" s="648">
        <v>0</v>
      </c>
      <c r="AS181" s="648">
        <v>0</v>
      </c>
      <c r="AT181" s="648">
        <v>0</v>
      </c>
      <c r="AU181" s="648">
        <v>0</v>
      </c>
      <c r="AV181" s="648">
        <v>3.5027932960893833</v>
      </c>
      <c r="AW181" s="648">
        <v>3.5027932960893833</v>
      </c>
      <c r="AX181" s="648">
        <v>0</v>
      </c>
      <c r="AY181" s="648">
        <v>0</v>
      </c>
      <c r="AZ181" s="648">
        <v>0</v>
      </c>
      <c r="BA181" s="648">
        <v>0</v>
      </c>
      <c r="BB181" s="648">
        <v>99.556179775280739</v>
      </c>
      <c r="BC181" s="648">
        <v>116.24157303370768</v>
      </c>
      <c r="BD181" s="648">
        <v>0</v>
      </c>
      <c r="BE181" s="648">
        <v>0</v>
      </c>
      <c r="BF181" s="648">
        <v>0</v>
      </c>
      <c r="BG181" s="648">
        <v>0</v>
      </c>
      <c r="BH181" s="648">
        <v>0</v>
      </c>
      <c r="BI181" s="648">
        <v>0</v>
      </c>
      <c r="BJ181" s="648">
        <v>0</v>
      </c>
      <c r="BK181" s="648">
        <v>0</v>
      </c>
      <c r="BL181" s="648">
        <v>0.73799226639344295</v>
      </c>
      <c r="BM181" s="648">
        <v>0</v>
      </c>
      <c r="BN181" s="648">
        <v>0</v>
      </c>
      <c r="BO181" s="648">
        <v>1</v>
      </c>
      <c r="BP181" s="648">
        <v>0</v>
      </c>
      <c r="BQ181" s="648"/>
      <c r="BR181" s="648"/>
      <c r="BS181" s="648"/>
    </row>
    <row r="182" spans="1:71" ht="15" x14ac:dyDescent="0.25">
      <c r="A182" s="645">
        <f>VLOOKUP(C182,'[11]DfE No.'!C:E,3,FALSE)</f>
        <v>264</v>
      </c>
      <c r="B182" s="645">
        <v>144212</v>
      </c>
      <c r="C182" s="645">
        <v>9352154</v>
      </c>
      <c r="D182" s="646" t="s">
        <v>268</v>
      </c>
      <c r="E182" s="629" t="s">
        <v>40</v>
      </c>
      <c r="F182" s="647" t="s">
        <v>710</v>
      </c>
      <c r="G182" s="648">
        <v>1</v>
      </c>
      <c r="H182" s="648">
        <v>0</v>
      </c>
      <c r="I182" s="648">
        <v>0</v>
      </c>
      <c r="J182" s="648">
        <v>7</v>
      </c>
      <c r="K182" s="648">
        <v>0</v>
      </c>
      <c r="L182" s="648">
        <v>0</v>
      </c>
      <c r="M182" s="648">
        <v>0</v>
      </c>
      <c r="N182" s="648">
        <v>335</v>
      </c>
      <c r="O182" s="648">
        <v>335</v>
      </c>
      <c r="P182" s="648">
        <v>42</v>
      </c>
      <c r="Q182" s="648">
        <v>293</v>
      </c>
      <c r="R182" s="648">
        <v>0</v>
      </c>
      <c r="S182" s="648">
        <v>0</v>
      </c>
      <c r="T182" s="648">
        <v>0</v>
      </c>
      <c r="U182" s="648">
        <v>0</v>
      </c>
      <c r="V182" s="648">
        <v>0</v>
      </c>
      <c r="W182" s="648">
        <v>0</v>
      </c>
      <c r="X182" s="648">
        <v>0</v>
      </c>
      <c r="Y182" s="648">
        <v>0</v>
      </c>
      <c r="Z182" s="648">
        <v>0</v>
      </c>
      <c r="AA182" s="648">
        <v>335</v>
      </c>
      <c r="AB182" s="648">
        <v>47.857142857142854</v>
      </c>
      <c r="AC182" s="648">
        <v>37.00000000000005</v>
      </c>
      <c r="AD182" s="648">
        <v>60.075987841945285</v>
      </c>
      <c r="AE182" s="648">
        <v>0</v>
      </c>
      <c r="AF182" s="648">
        <v>0</v>
      </c>
      <c r="AG182" s="648">
        <v>123.9999999999999</v>
      </c>
      <c r="AH182" s="648">
        <v>129.99999999999989</v>
      </c>
      <c r="AI182" s="648">
        <v>15.000000000000009</v>
      </c>
      <c r="AJ182" s="648">
        <v>59.000000000000128</v>
      </c>
      <c r="AK182" s="648">
        <v>5.9999999999999902</v>
      </c>
      <c r="AL182" s="648">
        <v>0</v>
      </c>
      <c r="AM182" s="648">
        <v>0.99999999999999944</v>
      </c>
      <c r="AN182" s="648">
        <v>0</v>
      </c>
      <c r="AO182" s="648">
        <v>0</v>
      </c>
      <c r="AP182" s="648">
        <v>0</v>
      </c>
      <c r="AQ182" s="648">
        <v>0</v>
      </c>
      <c r="AR182" s="648">
        <v>0</v>
      </c>
      <c r="AS182" s="648">
        <v>0</v>
      </c>
      <c r="AT182" s="648">
        <v>0</v>
      </c>
      <c r="AU182" s="648">
        <v>67.457337883959184</v>
      </c>
      <c r="AV182" s="648">
        <v>129.19795221843006</v>
      </c>
      <c r="AW182" s="648">
        <v>177.21843003412977</v>
      </c>
      <c r="AX182" s="648">
        <v>0</v>
      </c>
      <c r="AY182" s="648">
        <v>0</v>
      </c>
      <c r="AZ182" s="648">
        <v>0</v>
      </c>
      <c r="BA182" s="648">
        <v>0</v>
      </c>
      <c r="BB182" s="648">
        <v>85.788288288288356</v>
      </c>
      <c r="BC182" s="648">
        <v>98.085585585585662</v>
      </c>
      <c r="BD182" s="648">
        <v>0</v>
      </c>
      <c r="BE182" s="648">
        <v>0</v>
      </c>
      <c r="BF182" s="648">
        <v>0</v>
      </c>
      <c r="BG182" s="648">
        <v>0</v>
      </c>
      <c r="BH182" s="648">
        <v>0</v>
      </c>
      <c r="BI182" s="648">
        <v>0</v>
      </c>
      <c r="BJ182" s="648">
        <v>4.9748502994011963</v>
      </c>
      <c r="BK182" s="648">
        <v>0</v>
      </c>
      <c r="BL182" s="648">
        <v>0.35124250104821803</v>
      </c>
      <c r="BM182" s="648">
        <v>0</v>
      </c>
      <c r="BN182" s="648">
        <v>0</v>
      </c>
      <c r="BO182" s="648">
        <v>1</v>
      </c>
      <c r="BP182" s="648">
        <v>0</v>
      </c>
      <c r="BQ182" s="648"/>
      <c r="BR182" s="648"/>
      <c r="BS182" s="648"/>
    </row>
    <row r="183" spans="1:71" ht="15" x14ac:dyDescent="0.25">
      <c r="A183" s="645">
        <f>VLOOKUP(C183,'[11]DfE No.'!C:E,3,FALSE)</f>
        <v>469</v>
      </c>
      <c r="B183" s="645">
        <v>143147</v>
      </c>
      <c r="C183" s="645">
        <v>9352155</v>
      </c>
      <c r="D183" s="646" t="s">
        <v>519</v>
      </c>
      <c r="E183" s="629" t="s">
        <v>40</v>
      </c>
      <c r="F183" s="647" t="s">
        <v>710</v>
      </c>
      <c r="G183" s="648">
        <v>1</v>
      </c>
      <c r="H183" s="648">
        <v>0</v>
      </c>
      <c r="I183" s="648">
        <v>0</v>
      </c>
      <c r="J183" s="648">
        <v>7</v>
      </c>
      <c r="K183" s="648">
        <v>0</v>
      </c>
      <c r="L183" s="648">
        <v>0</v>
      </c>
      <c r="M183" s="648">
        <v>0</v>
      </c>
      <c r="N183" s="648">
        <v>181</v>
      </c>
      <c r="O183" s="648">
        <v>181</v>
      </c>
      <c r="P183" s="648">
        <v>30</v>
      </c>
      <c r="Q183" s="648">
        <v>151</v>
      </c>
      <c r="R183" s="648">
        <v>0</v>
      </c>
      <c r="S183" s="648">
        <v>0</v>
      </c>
      <c r="T183" s="648">
        <v>0</v>
      </c>
      <c r="U183" s="648">
        <v>0</v>
      </c>
      <c r="V183" s="648">
        <v>0</v>
      </c>
      <c r="W183" s="648">
        <v>0</v>
      </c>
      <c r="X183" s="648">
        <v>0</v>
      </c>
      <c r="Y183" s="648">
        <v>0</v>
      </c>
      <c r="Z183" s="648">
        <v>0</v>
      </c>
      <c r="AA183" s="648">
        <v>181</v>
      </c>
      <c r="AB183" s="648">
        <v>25.857142857142858</v>
      </c>
      <c r="AC183" s="648">
        <v>26</v>
      </c>
      <c r="AD183" s="648">
        <v>29.089285714285715</v>
      </c>
      <c r="AE183" s="648">
        <v>0</v>
      </c>
      <c r="AF183" s="648">
        <v>0</v>
      </c>
      <c r="AG183" s="648">
        <v>156.99999999999997</v>
      </c>
      <c r="AH183" s="648">
        <v>15.000000000000004</v>
      </c>
      <c r="AI183" s="648">
        <v>1.0000000000000002</v>
      </c>
      <c r="AJ183" s="648">
        <v>2.000000000000004</v>
      </c>
      <c r="AK183" s="648">
        <v>5.9999999999999947</v>
      </c>
      <c r="AL183" s="648">
        <v>0</v>
      </c>
      <c r="AM183" s="648">
        <v>0</v>
      </c>
      <c r="AN183" s="648">
        <v>0</v>
      </c>
      <c r="AO183" s="648">
        <v>0</v>
      </c>
      <c r="AP183" s="648">
        <v>0</v>
      </c>
      <c r="AQ183" s="648">
        <v>0</v>
      </c>
      <c r="AR183" s="648">
        <v>0</v>
      </c>
      <c r="AS183" s="648">
        <v>0</v>
      </c>
      <c r="AT183" s="648">
        <v>0</v>
      </c>
      <c r="AU183" s="648">
        <v>0</v>
      </c>
      <c r="AV183" s="648">
        <v>1.1986754966887416</v>
      </c>
      <c r="AW183" s="648">
        <v>1.1986754966887416</v>
      </c>
      <c r="AX183" s="648">
        <v>0</v>
      </c>
      <c r="AY183" s="648">
        <v>0</v>
      </c>
      <c r="AZ183" s="648">
        <v>0</v>
      </c>
      <c r="BA183" s="648">
        <v>3.2321428571428568</v>
      </c>
      <c r="BB183" s="648">
        <v>53.711409395973128</v>
      </c>
      <c r="BC183" s="648">
        <v>64.382550335570443</v>
      </c>
      <c r="BD183" s="648">
        <v>0</v>
      </c>
      <c r="BE183" s="648">
        <v>0</v>
      </c>
      <c r="BF183" s="648">
        <v>0</v>
      </c>
      <c r="BG183" s="648">
        <v>0</v>
      </c>
      <c r="BH183" s="648">
        <v>0</v>
      </c>
      <c r="BI183" s="648">
        <v>0</v>
      </c>
      <c r="BJ183" s="648">
        <v>5.139999999999997</v>
      </c>
      <c r="BK183" s="648">
        <v>0</v>
      </c>
      <c r="BL183" s="648">
        <v>1.8702030209090901</v>
      </c>
      <c r="BM183" s="648">
        <v>0</v>
      </c>
      <c r="BN183" s="648">
        <v>0</v>
      </c>
      <c r="BO183" s="648">
        <v>1</v>
      </c>
      <c r="BP183" s="648">
        <v>0</v>
      </c>
      <c r="BQ183" s="648"/>
      <c r="BR183" s="648"/>
      <c r="BS183" s="648"/>
    </row>
    <row r="184" spans="1:71" ht="15" x14ac:dyDescent="0.25">
      <c r="A184" s="645">
        <f>VLOOKUP(C184,'[11]DfE No.'!C:E,3,FALSE)</f>
        <v>283</v>
      </c>
      <c r="B184" s="645">
        <v>141819</v>
      </c>
      <c r="C184" s="645">
        <v>9352158</v>
      </c>
      <c r="D184" s="646" t="s">
        <v>276</v>
      </c>
      <c r="E184" s="629" t="s">
        <v>40</v>
      </c>
      <c r="F184" s="647" t="s">
        <v>710</v>
      </c>
      <c r="G184" s="648">
        <v>1</v>
      </c>
      <c r="H184" s="648">
        <v>0</v>
      </c>
      <c r="I184" s="648">
        <v>0</v>
      </c>
      <c r="J184" s="648">
        <v>7</v>
      </c>
      <c r="K184" s="648">
        <v>0</v>
      </c>
      <c r="L184" s="648">
        <v>0</v>
      </c>
      <c r="M184" s="648">
        <v>0</v>
      </c>
      <c r="N184" s="648">
        <v>414</v>
      </c>
      <c r="O184" s="648">
        <v>414</v>
      </c>
      <c r="P184" s="648">
        <v>59</v>
      </c>
      <c r="Q184" s="648">
        <v>355</v>
      </c>
      <c r="R184" s="648">
        <v>0</v>
      </c>
      <c r="S184" s="648">
        <v>0</v>
      </c>
      <c r="T184" s="648">
        <v>0</v>
      </c>
      <c r="U184" s="648">
        <v>0</v>
      </c>
      <c r="V184" s="648">
        <v>0</v>
      </c>
      <c r="W184" s="648">
        <v>0</v>
      </c>
      <c r="X184" s="648">
        <v>0</v>
      </c>
      <c r="Y184" s="648">
        <v>0</v>
      </c>
      <c r="Z184" s="648">
        <v>0</v>
      </c>
      <c r="AA184" s="648">
        <v>414</v>
      </c>
      <c r="AB184" s="648">
        <v>59.142857142857146</v>
      </c>
      <c r="AC184" s="648">
        <v>58.000000000000028</v>
      </c>
      <c r="AD184" s="648">
        <v>78.620192307692307</v>
      </c>
      <c r="AE184" s="648">
        <v>0</v>
      </c>
      <c r="AF184" s="648">
        <v>0</v>
      </c>
      <c r="AG184" s="648">
        <v>156.37772397094434</v>
      </c>
      <c r="AH184" s="648">
        <v>131.31719128329291</v>
      </c>
      <c r="AI184" s="648">
        <v>90.217917675544712</v>
      </c>
      <c r="AJ184" s="648">
        <v>17.041162227602921</v>
      </c>
      <c r="AK184" s="648">
        <v>14.03389830508476</v>
      </c>
      <c r="AL184" s="648">
        <v>3.0072639225181614</v>
      </c>
      <c r="AM184" s="648">
        <v>2.0048426150121079</v>
      </c>
      <c r="AN184" s="648">
        <v>0</v>
      </c>
      <c r="AO184" s="648">
        <v>0</v>
      </c>
      <c r="AP184" s="648">
        <v>0</v>
      </c>
      <c r="AQ184" s="648">
        <v>0</v>
      </c>
      <c r="AR184" s="648">
        <v>0</v>
      </c>
      <c r="AS184" s="648">
        <v>0</v>
      </c>
      <c r="AT184" s="648">
        <v>0</v>
      </c>
      <c r="AU184" s="648">
        <v>37.318309859154915</v>
      </c>
      <c r="AV184" s="648">
        <v>69.971830985915389</v>
      </c>
      <c r="AW184" s="648">
        <v>93.295774647887185</v>
      </c>
      <c r="AX184" s="648">
        <v>0</v>
      </c>
      <c r="AY184" s="648">
        <v>0</v>
      </c>
      <c r="AZ184" s="648">
        <v>0</v>
      </c>
      <c r="BA184" s="648">
        <v>0</v>
      </c>
      <c r="BB184" s="648">
        <v>115.68690095846637</v>
      </c>
      <c r="BC184" s="648">
        <v>134.91373801916922</v>
      </c>
      <c r="BD184" s="648">
        <v>0</v>
      </c>
      <c r="BE184" s="648">
        <v>0</v>
      </c>
      <c r="BF184" s="648">
        <v>0</v>
      </c>
      <c r="BG184" s="648">
        <v>0</v>
      </c>
      <c r="BH184" s="648">
        <v>0</v>
      </c>
      <c r="BI184" s="648">
        <v>0</v>
      </c>
      <c r="BJ184" s="648">
        <v>8.1599999999999859</v>
      </c>
      <c r="BK184" s="648">
        <v>0</v>
      </c>
      <c r="BL184" s="648">
        <v>0.32765518637532098</v>
      </c>
      <c r="BM184" s="648">
        <v>0</v>
      </c>
      <c r="BN184" s="648">
        <v>0</v>
      </c>
      <c r="BO184" s="648">
        <v>1</v>
      </c>
      <c r="BP184" s="648">
        <v>0</v>
      </c>
      <c r="BQ184" s="648"/>
      <c r="BR184" s="648"/>
      <c r="BS184" s="648"/>
    </row>
    <row r="185" spans="1:71" ht="15" x14ac:dyDescent="0.25">
      <c r="A185" s="645">
        <f>VLOOKUP(C185,'[11]DfE No.'!C:E,3,FALSE)</f>
        <v>256</v>
      </c>
      <c r="B185" s="645">
        <v>141591</v>
      </c>
      <c r="C185" s="645">
        <v>9352159</v>
      </c>
      <c r="D185" s="646" t="s">
        <v>263</v>
      </c>
      <c r="E185" s="629" t="s">
        <v>40</v>
      </c>
      <c r="F185" s="647" t="s">
        <v>710</v>
      </c>
      <c r="G185" s="648">
        <v>1</v>
      </c>
      <c r="H185" s="648">
        <v>0</v>
      </c>
      <c r="I185" s="648">
        <v>0</v>
      </c>
      <c r="J185" s="648">
        <v>7</v>
      </c>
      <c r="K185" s="648">
        <v>0</v>
      </c>
      <c r="L185" s="648">
        <v>0</v>
      </c>
      <c r="M185" s="648">
        <v>0</v>
      </c>
      <c r="N185" s="648">
        <v>376</v>
      </c>
      <c r="O185" s="648">
        <v>376</v>
      </c>
      <c r="P185" s="648">
        <v>49</v>
      </c>
      <c r="Q185" s="648">
        <v>327</v>
      </c>
      <c r="R185" s="648">
        <v>0</v>
      </c>
      <c r="S185" s="648">
        <v>0</v>
      </c>
      <c r="T185" s="648">
        <v>0</v>
      </c>
      <c r="U185" s="648">
        <v>0</v>
      </c>
      <c r="V185" s="648">
        <v>0</v>
      </c>
      <c r="W185" s="648">
        <v>0</v>
      </c>
      <c r="X185" s="648">
        <v>0</v>
      </c>
      <c r="Y185" s="648">
        <v>0</v>
      </c>
      <c r="Z185" s="648">
        <v>0</v>
      </c>
      <c r="AA185" s="648">
        <v>376</v>
      </c>
      <c r="AB185" s="648">
        <v>53.714285714285715</v>
      </c>
      <c r="AC185" s="648">
        <v>46.000000000000043</v>
      </c>
      <c r="AD185" s="648">
        <v>67.414141414141412</v>
      </c>
      <c r="AE185" s="648">
        <v>0</v>
      </c>
      <c r="AF185" s="648">
        <v>0</v>
      </c>
      <c r="AG185" s="648">
        <v>259.00000000000017</v>
      </c>
      <c r="AH185" s="648">
        <v>25.000000000000014</v>
      </c>
      <c r="AI185" s="648">
        <v>15</v>
      </c>
      <c r="AJ185" s="648">
        <v>30</v>
      </c>
      <c r="AK185" s="648">
        <v>39.999999999999908</v>
      </c>
      <c r="AL185" s="648">
        <v>6.9999999999999831</v>
      </c>
      <c r="AM185" s="648">
        <v>0</v>
      </c>
      <c r="AN185" s="648">
        <v>0</v>
      </c>
      <c r="AO185" s="648">
        <v>0</v>
      </c>
      <c r="AP185" s="648">
        <v>0</v>
      </c>
      <c r="AQ185" s="648">
        <v>0</v>
      </c>
      <c r="AR185" s="648">
        <v>0</v>
      </c>
      <c r="AS185" s="648">
        <v>0</v>
      </c>
      <c r="AT185" s="648">
        <v>0</v>
      </c>
      <c r="AU185" s="648">
        <v>29.896024464831815</v>
      </c>
      <c r="AV185" s="648">
        <v>47.143730886850193</v>
      </c>
      <c r="AW185" s="648">
        <v>52.89296636085637</v>
      </c>
      <c r="AX185" s="648">
        <v>0</v>
      </c>
      <c r="AY185" s="648">
        <v>0</v>
      </c>
      <c r="AZ185" s="648">
        <v>0</v>
      </c>
      <c r="BA185" s="648">
        <v>0</v>
      </c>
      <c r="BB185" s="648">
        <v>124.6755852842808</v>
      </c>
      <c r="BC185" s="648">
        <v>143.35785953177242</v>
      </c>
      <c r="BD185" s="648">
        <v>0</v>
      </c>
      <c r="BE185" s="648">
        <v>0</v>
      </c>
      <c r="BF185" s="648">
        <v>0</v>
      </c>
      <c r="BG185" s="648">
        <v>0</v>
      </c>
      <c r="BH185" s="648">
        <v>0</v>
      </c>
      <c r="BI185" s="648">
        <v>0</v>
      </c>
      <c r="BJ185" s="648">
        <v>8.4400000000000031</v>
      </c>
      <c r="BK185" s="648">
        <v>0</v>
      </c>
      <c r="BL185" s="648">
        <v>0.498648834536083</v>
      </c>
      <c r="BM185" s="648">
        <v>0</v>
      </c>
      <c r="BN185" s="648">
        <v>0</v>
      </c>
      <c r="BO185" s="648">
        <v>1</v>
      </c>
      <c r="BP185" s="648">
        <v>0</v>
      </c>
      <c r="BQ185" s="648"/>
      <c r="BR185" s="648"/>
      <c r="BS185" s="648"/>
    </row>
    <row r="186" spans="1:71" ht="15" x14ac:dyDescent="0.25">
      <c r="A186" s="645">
        <f>VLOOKUP(C186,'[11]DfE No.'!C:E,3,FALSE)</f>
        <v>279</v>
      </c>
      <c r="B186" s="645">
        <v>145540</v>
      </c>
      <c r="C186" s="645">
        <v>9352167</v>
      </c>
      <c r="D186" s="646" t="s">
        <v>1409</v>
      </c>
      <c r="E186" s="629" t="s">
        <v>40</v>
      </c>
      <c r="F186" s="647" t="s">
        <v>710</v>
      </c>
      <c r="G186" s="648">
        <v>1</v>
      </c>
      <c r="H186" s="648">
        <v>0</v>
      </c>
      <c r="I186" s="648">
        <v>0</v>
      </c>
      <c r="J186" s="648">
        <v>7</v>
      </c>
      <c r="K186" s="648">
        <v>0</v>
      </c>
      <c r="L186" s="648">
        <v>0</v>
      </c>
      <c r="M186" s="648">
        <v>0</v>
      </c>
      <c r="N186" s="648">
        <v>301</v>
      </c>
      <c r="O186" s="648">
        <v>301</v>
      </c>
      <c r="P186" s="648">
        <v>42</v>
      </c>
      <c r="Q186" s="648">
        <v>259</v>
      </c>
      <c r="R186" s="648">
        <v>0</v>
      </c>
      <c r="S186" s="648">
        <v>0</v>
      </c>
      <c r="T186" s="648">
        <v>0</v>
      </c>
      <c r="U186" s="648">
        <v>0</v>
      </c>
      <c r="V186" s="648">
        <v>0</v>
      </c>
      <c r="W186" s="648">
        <v>0</v>
      </c>
      <c r="X186" s="648">
        <v>0</v>
      </c>
      <c r="Y186" s="648">
        <v>0</v>
      </c>
      <c r="Z186" s="648">
        <v>0</v>
      </c>
      <c r="AA186" s="648">
        <v>301</v>
      </c>
      <c r="AB186" s="648">
        <v>43</v>
      </c>
      <c r="AC186" s="648">
        <v>43.000000000000043</v>
      </c>
      <c r="AD186" s="648">
        <v>59.807817589576551</v>
      </c>
      <c r="AE186" s="648">
        <v>0</v>
      </c>
      <c r="AF186" s="648">
        <v>0</v>
      </c>
      <c r="AG186" s="648">
        <v>230.53177257525081</v>
      </c>
      <c r="AH186" s="648">
        <v>27.180602006688961</v>
      </c>
      <c r="AI186" s="648">
        <v>5.0334448160535263</v>
      </c>
      <c r="AJ186" s="648">
        <v>18.12040133779265</v>
      </c>
      <c r="AK186" s="648">
        <v>16.10702341137123</v>
      </c>
      <c r="AL186" s="648">
        <v>4.0267558528428147</v>
      </c>
      <c r="AM186" s="648">
        <v>0</v>
      </c>
      <c r="AN186" s="648">
        <v>0</v>
      </c>
      <c r="AO186" s="648">
        <v>0</v>
      </c>
      <c r="AP186" s="648">
        <v>0</v>
      </c>
      <c r="AQ186" s="648">
        <v>0</v>
      </c>
      <c r="AR186" s="648">
        <v>0</v>
      </c>
      <c r="AS186" s="648">
        <v>0</v>
      </c>
      <c r="AT186" s="648">
        <v>0</v>
      </c>
      <c r="AU186" s="648">
        <v>19.833333333333346</v>
      </c>
      <c r="AV186" s="648">
        <v>39.666666666666636</v>
      </c>
      <c r="AW186" s="648">
        <v>53.666666666666714</v>
      </c>
      <c r="AX186" s="648">
        <v>0</v>
      </c>
      <c r="AY186" s="648">
        <v>0</v>
      </c>
      <c r="AZ186" s="648">
        <v>0</v>
      </c>
      <c r="BA186" s="648">
        <v>0</v>
      </c>
      <c r="BB186" s="648">
        <v>75.587982832618081</v>
      </c>
      <c r="BC186" s="648">
        <v>87.845493562231837</v>
      </c>
      <c r="BD186" s="648">
        <v>0</v>
      </c>
      <c r="BE186" s="648">
        <v>0</v>
      </c>
      <c r="BF186" s="648">
        <v>0</v>
      </c>
      <c r="BG186" s="648">
        <v>0</v>
      </c>
      <c r="BH186" s="648">
        <v>0</v>
      </c>
      <c r="BI186" s="648">
        <v>0</v>
      </c>
      <c r="BJ186" s="648">
        <v>1.9400000000000022</v>
      </c>
      <c r="BK186" s="648">
        <v>0</v>
      </c>
      <c r="BL186" s="648">
        <v>0.366486708851675</v>
      </c>
      <c r="BM186" s="648">
        <v>0</v>
      </c>
      <c r="BN186" s="648">
        <v>0</v>
      </c>
      <c r="BO186" s="648">
        <v>1</v>
      </c>
      <c r="BP186" s="648">
        <v>0</v>
      </c>
      <c r="BQ186" s="648"/>
      <c r="BR186" s="648"/>
      <c r="BS186" s="648"/>
    </row>
    <row r="187" spans="1:71" ht="15" x14ac:dyDescent="0.25">
      <c r="A187" s="645">
        <f>VLOOKUP(C187,'[11]DfE No.'!C:E,3,FALSE)</f>
        <v>294</v>
      </c>
      <c r="B187" s="645">
        <v>144329</v>
      </c>
      <c r="C187" s="645">
        <v>9352171</v>
      </c>
      <c r="D187" s="646" t="s">
        <v>285</v>
      </c>
      <c r="E187" s="629" t="s">
        <v>40</v>
      </c>
      <c r="F187" s="647" t="s">
        <v>710</v>
      </c>
      <c r="G187" s="648">
        <v>1</v>
      </c>
      <c r="H187" s="648">
        <v>0</v>
      </c>
      <c r="I187" s="648">
        <v>0</v>
      </c>
      <c r="J187" s="648">
        <v>4</v>
      </c>
      <c r="K187" s="648">
        <v>0</v>
      </c>
      <c r="L187" s="648">
        <v>0</v>
      </c>
      <c r="M187" s="648">
        <v>0</v>
      </c>
      <c r="N187" s="648">
        <v>348</v>
      </c>
      <c r="O187" s="648">
        <v>348</v>
      </c>
      <c r="P187" s="648">
        <v>0</v>
      </c>
      <c r="Q187" s="648">
        <v>348</v>
      </c>
      <c r="R187" s="648">
        <v>0</v>
      </c>
      <c r="S187" s="648">
        <v>0</v>
      </c>
      <c r="T187" s="648">
        <v>0</v>
      </c>
      <c r="U187" s="648">
        <v>0</v>
      </c>
      <c r="V187" s="648">
        <v>0</v>
      </c>
      <c r="W187" s="648">
        <v>0</v>
      </c>
      <c r="X187" s="648">
        <v>0</v>
      </c>
      <c r="Y187" s="648">
        <v>0</v>
      </c>
      <c r="Z187" s="648">
        <v>0</v>
      </c>
      <c r="AA187" s="648">
        <v>348</v>
      </c>
      <c r="AB187" s="648">
        <v>87</v>
      </c>
      <c r="AC187" s="648">
        <v>68.000000000000099</v>
      </c>
      <c r="AD187" s="648">
        <v>110.63583815028902</v>
      </c>
      <c r="AE187" s="648">
        <v>0</v>
      </c>
      <c r="AF187" s="648">
        <v>0</v>
      </c>
      <c r="AG187" s="648">
        <v>169.48703170028801</v>
      </c>
      <c r="AH187" s="648">
        <v>41.118155619596614</v>
      </c>
      <c r="AI187" s="648">
        <v>93.268011527377652</v>
      </c>
      <c r="AJ187" s="648">
        <v>33.095100864553302</v>
      </c>
      <c r="AK187" s="648">
        <v>11.031700288184425</v>
      </c>
      <c r="AL187" s="648">
        <v>0</v>
      </c>
      <c r="AM187" s="648">
        <v>0</v>
      </c>
      <c r="AN187" s="648">
        <v>0</v>
      </c>
      <c r="AO187" s="648">
        <v>0</v>
      </c>
      <c r="AP187" s="648">
        <v>0</v>
      </c>
      <c r="AQ187" s="648">
        <v>0</v>
      </c>
      <c r="AR187" s="648">
        <v>0</v>
      </c>
      <c r="AS187" s="648">
        <v>0</v>
      </c>
      <c r="AT187" s="648">
        <v>0</v>
      </c>
      <c r="AU187" s="648">
        <v>0.99999999999999833</v>
      </c>
      <c r="AV187" s="648">
        <v>4.999999999999992</v>
      </c>
      <c r="AW187" s="648">
        <v>19.000000000000004</v>
      </c>
      <c r="AX187" s="648">
        <v>0</v>
      </c>
      <c r="AY187" s="648">
        <v>0</v>
      </c>
      <c r="AZ187" s="648">
        <v>0</v>
      </c>
      <c r="BA187" s="648">
        <v>5.0289017341040463</v>
      </c>
      <c r="BB187" s="648">
        <v>128.32500000000002</v>
      </c>
      <c r="BC187" s="648">
        <v>128.32500000000002</v>
      </c>
      <c r="BD187" s="648">
        <v>0</v>
      </c>
      <c r="BE187" s="648">
        <v>0</v>
      </c>
      <c r="BF187" s="648">
        <v>0</v>
      </c>
      <c r="BG187" s="648">
        <v>0</v>
      </c>
      <c r="BH187" s="648">
        <v>0</v>
      </c>
      <c r="BI187" s="648">
        <v>0</v>
      </c>
      <c r="BJ187" s="648">
        <v>0</v>
      </c>
      <c r="BK187" s="648">
        <v>0</v>
      </c>
      <c r="BL187" s="648">
        <v>0.45151582285012298</v>
      </c>
      <c r="BM187" s="648">
        <v>0</v>
      </c>
      <c r="BN187" s="648">
        <v>0</v>
      </c>
      <c r="BO187" s="648">
        <v>1</v>
      </c>
      <c r="BP187" s="648">
        <v>0</v>
      </c>
      <c r="BQ187" s="648"/>
      <c r="BR187" s="648"/>
      <c r="BS187" s="648"/>
    </row>
    <row r="188" spans="1:71" ht="15" x14ac:dyDescent="0.25">
      <c r="A188" s="645">
        <f>VLOOKUP(C188,'[11]DfE No.'!C:E,3,FALSE)</f>
        <v>293</v>
      </c>
      <c r="B188" s="645">
        <v>144213</v>
      </c>
      <c r="C188" s="645">
        <v>9352172</v>
      </c>
      <c r="D188" s="646" t="s">
        <v>1270</v>
      </c>
      <c r="E188" s="629" t="s">
        <v>40</v>
      </c>
      <c r="F188" s="647" t="s">
        <v>710</v>
      </c>
      <c r="G188" s="648">
        <v>1</v>
      </c>
      <c r="H188" s="648">
        <v>0</v>
      </c>
      <c r="I188" s="648">
        <v>0</v>
      </c>
      <c r="J188" s="648">
        <v>3</v>
      </c>
      <c r="K188" s="648">
        <v>0</v>
      </c>
      <c r="L188" s="648">
        <v>0</v>
      </c>
      <c r="M188" s="648">
        <v>0</v>
      </c>
      <c r="N188" s="648">
        <v>262</v>
      </c>
      <c r="O188" s="648">
        <v>262</v>
      </c>
      <c r="P188" s="648">
        <v>90</v>
      </c>
      <c r="Q188" s="648">
        <v>172</v>
      </c>
      <c r="R188" s="648">
        <v>0</v>
      </c>
      <c r="S188" s="648">
        <v>0</v>
      </c>
      <c r="T188" s="648">
        <v>0</v>
      </c>
      <c r="U188" s="648">
        <v>0</v>
      </c>
      <c r="V188" s="648">
        <v>0</v>
      </c>
      <c r="W188" s="648">
        <v>0</v>
      </c>
      <c r="X188" s="648">
        <v>0</v>
      </c>
      <c r="Y188" s="648">
        <v>0</v>
      </c>
      <c r="Z188" s="648">
        <v>0</v>
      </c>
      <c r="AA188" s="648">
        <v>262</v>
      </c>
      <c r="AB188" s="648">
        <v>87.333333333333329</v>
      </c>
      <c r="AC188" s="648">
        <v>32.999999999999879</v>
      </c>
      <c r="AD188" s="648">
        <v>40.463320463320464</v>
      </c>
      <c r="AE188" s="648">
        <v>0</v>
      </c>
      <c r="AF188" s="648">
        <v>0</v>
      </c>
      <c r="AG188" s="648">
        <v>124.9999999999999</v>
      </c>
      <c r="AH188" s="648">
        <v>32.999999999999879</v>
      </c>
      <c r="AI188" s="648">
        <v>72.999999999999929</v>
      </c>
      <c r="AJ188" s="648">
        <v>27.00000000000005</v>
      </c>
      <c r="AK188" s="648">
        <v>4.0000000000000044</v>
      </c>
      <c r="AL188" s="648">
        <v>0</v>
      </c>
      <c r="AM188" s="648">
        <v>0</v>
      </c>
      <c r="AN188" s="648">
        <v>0</v>
      </c>
      <c r="AO188" s="648">
        <v>0</v>
      </c>
      <c r="AP188" s="648">
        <v>0</v>
      </c>
      <c r="AQ188" s="648">
        <v>0</v>
      </c>
      <c r="AR188" s="648">
        <v>0</v>
      </c>
      <c r="AS188" s="648">
        <v>0</v>
      </c>
      <c r="AT188" s="648">
        <v>0</v>
      </c>
      <c r="AU188" s="648">
        <v>24.372093023255818</v>
      </c>
      <c r="AV188" s="648">
        <v>42.651162790697782</v>
      </c>
      <c r="AW188" s="648">
        <v>42.651162790697782</v>
      </c>
      <c r="AX188" s="648">
        <v>0</v>
      </c>
      <c r="AY188" s="648">
        <v>0</v>
      </c>
      <c r="AZ188" s="648">
        <v>0</v>
      </c>
      <c r="BA188" s="648">
        <v>0</v>
      </c>
      <c r="BB188" s="648">
        <v>53.623529411764714</v>
      </c>
      <c r="BC188" s="648">
        <v>81.682352941176489</v>
      </c>
      <c r="BD188" s="648">
        <v>0</v>
      </c>
      <c r="BE188" s="648">
        <v>0</v>
      </c>
      <c r="BF188" s="648">
        <v>0</v>
      </c>
      <c r="BG188" s="648">
        <v>0</v>
      </c>
      <c r="BH188" s="648">
        <v>0</v>
      </c>
      <c r="BI188" s="648">
        <v>0</v>
      </c>
      <c r="BJ188" s="648">
        <v>0</v>
      </c>
      <c r="BK188" s="648">
        <v>0</v>
      </c>
      <c r="BL188" s="648">
        <v>0.457873309907121</v>
      </c>
      <c r="BM188" s="648">
        <v>0</v>
      </c>
      <c r="BN188" s="648">
        <v>0</v>
      </c>
      <c r="BO188" s="648">
        <v>1</v>
      </c>
      <c r="BP188" s="648">
        <v>0</v>
      </c>
      <c r="BQ188" s="648"/>
      <c r="BR188" s="648"/>
      <c r="BS188" s="648"/>
    </row>
    <row r="189" spans="1:71" ht="15" x14ac:dyDescent="0.25">
      <c r="A189" s="645">
        <f>VLOOKUP(C189,'[11]DfE No.'!C:E,3,FALSE)</f>
        <v>260</v>
      </c>
      <c r="B189" s="645">
        <v>144216</v>
      </c>
      <c r="C189" s="645">
        <v>9352185</v>
      </c>
      <c r="D189" s="646" t="s">
        <v>266</v>
      </c>
      <c r="E189" s="629" t="s">
        <v>40</v>
      </c>
      <c r="F189" s="647" t="s">
        <v>710</v>
      </c>
      <c r="G189" s="648">
        <v>1</v>
      </c>
      <c r="H189" s="648">
        <v>0</v>
      </c>
      <c r="I189" s="648">
        <v>0</v>
      </c>
      <c r="J189" s="648">
        <v>7</v>
      </c>
      <c r="K189" s="648">
        <v>0</v>
      </c>
      <c r="L189" s="648">
        <v>0</v>
      </c>
      <c r="M189" s="648">
        <v>0</v>
      </c>
      <c r="N189" s="648">
        <v>357</v>
      </c>
      <c r="O189" s="648">
        <v>357</v>
      </c>
      <c r="P189" s="648">
        <v>60</v>
      </c>
      <c r="Q189" s="648">
        <v>297</v>
      </c>
      <c r="R189" s="648">
        <v>0</v>
      </c>
      <c r="S189" s="648">
        <v>0</v>
      </c>
      <c r="T189" s="648">
        <v>0</v>
      </c>
      <c r="U189" s="648">
        <v>0</v>
      </c>
      <c r="V189" s="648">
        <v>0</v>
      </c>
      <c r="W189" s="648">
        <v>0</v>
      </c>
      <c r="X189" s="648">
        <v>0</v>
      </c>
      <c r="Y189" s="648">
        <v>0</v>
      </c>
      <c r="Z189" s="648">
        <v>0</v>
      </c>
      <c r="AA189" s="648">
        <v>357</v>
      </c>
      <c r="AB189" s="648">
        <v>51</v>
      </c>
      <c r="AC189" s="648">
        <v>127.00000000000018</v>
      </c>
      <c r="AD189" s="648">
        <v>163.40816326530611</v>
      </c>
      <c r="AE189" s="648">
        <v>0</v>
      </c>
      <c r="AF189" s="648">
        <v>0</v>
      </c>
      <c r="AG189" s="648">
        <v>68.191011235954988</v>
      </c>
      <c r="AH189" s="648">
        <v>14.039325842696623</v>
      </c>
      <c r="AI189" s="648">
        <v>33.092696629213506</v>
      </c>
      <c r="AJ189" s="648">
        <v>37.103932584269693</v>
      </c>
      <c r="AK189" s="648">
        <v>42.117977528090016</v>
      </c>
      <c r="AL189" s="648">
        <v>162.45505617977531</v>
      </c>
      <c r="AM189" s="648">
        <v>0</v>
      </c>
      <c r="AN189" s="648">
        <v>0</v>
      </c>
      <c r="AO189" s="648">
        <v>0</v>
      </c>
      <c r="AP189" s="648">
        <v>0</v>
      </c>
      <c r="AQ189" s="648">
        <v>0</v>
      </c>
      <c r="AR189" s="648">
        <v>0</v>
      </c>
      <c r="AS189" s="648">
        <v>0</v>
      </c>
      <c r="AT189" s="648">
        <v>0</v>
      </c>
      <c r="AU189" s="648">
        <v>7.2364864864864966</v>
      </c>
      <c r="AV189" s="648">
        <v>13.266891891891905</v>
      </c>
      <c r="AW189" s="648">
        <v>27.739864864864863</v>
      </c>
      <c r="AX189" s="648">
        <v>0</v>
      </c>
      <c r="AY189" s="648">
        <v>0</v>
      </c>
      <c r="AZ189" s="648">
        <v>0</v>
      </c>
      <c r="BA189" s="648">
        <v>0</v>
      </c>
      <c r="BB189" s="648">
        <v>85.631386861313956</v>
      </c>
      <c r="BC189" s="648">
        <v>102.93065693430668</v>
      </c>
      <c r="BD189" s="648">
        <v>0</v>
      </c>
      <c r="BE189" s="648">
        <v>0</v>
      </c>
      <c r="BF189" s="648">
        <v>0</v>
      </c>
      <c r="BG189" s="648">
        <v>0</v>
      </c>
      <c r="BH189" s="648">
        <v>0</v>
      </c>
      <c r="BI189" s="648">
        <v>0</v>
      </c>
      <c r="BJ189" s="648">
        <v>19.579999999999949</v>
      </c>
      <c r="BK189" s="648">
        <v>0</v>
      </c>
      <c r="BL189" s="648">
        <v>0.50939817530864195</v>
      </c>
      <c r="BM189" s="648">
        <v>0</v>
      </c>
      <c r="BN189" s="648">
        <v>0</v>
      </c>
      <c r="BO189" s="648">
        <v>1</v>
      </c>
      <c r="BP189" s="648">
        <v>0</v>
      </c>
      <c r="BQ189" s="648"/>
      <c r="BR189" s="648"/>
      <c r="BS189" s="648"/>
    </row>
    <row r="190" spans="1:71" ht="15" x14ac:dyDescent="0.25">
      <c r="A190" s="645">
        <f>VLOOKUP(C190,'[11]DfE No.'!C:E,3,FALSE)</f>
        <v>263</v>
      </c>
      <c r="B190" s="645">
        <v>144217</v>
      </c>
      <c r="C190" s="645">
        <v>9352186</v>
      </c>
      <c r="D190" s="646" t="s">
        <v>267</v>
      </c>
      <c r="E190" s="629" t="s">
        <v>40</v>
      </c>
      <c r="F190" s="647" t="s">
        <v>710</v>
      </c>
      <c r="G190" s="648">
        <v>1</v>
      </c>
      <c r="H190" s="648">
        <v>0</v>
      </c>
      <c r="I190" s="648">
        <v>0</v>
      </c>
      <c r="J190" s="648">
        <v>7</v>
      </c>
      <c r="K190" s="648">
        <v>0</v>
      </c>
      <c r="L190" s="648">
        <v>0</v>
      </c>
      <c r="M190" s="648">
        <v>0</v>
      </c>
      <c r="N190" s="648">
        <v>417</v>
      </c>
      <c r="O190" s="648">
        <v>417</v>
      </c>
      <c r="P190" s="648">
        <v>59</v>
      </c>
      <c r="Q190" s="648">
        <v>358</v>
      </c>
      <c r="R190" s="648">
        <v>0</v>
      </c>
      <c r="S190" s="648">
        <v>0</v>
      </c>
      <c r="T190" s="648">
        <v>0</v>
      </c>
      <c r="U190" s="648">
        <v>0</v>
      </c>
      <c r="V190" s="648">
        <v>0</v>
      </c>
      <c r="W190" s="648">
        <v>0</v>
      </c>
      <c r="X190" s="648">
        <v>0</v>
      </c>
      <c r="Y190" s="648">
        <v>0</v>
      </c>
      <c r="Z190" s="648">
        <v>0</v>
      </c>
      <c r="AA190" s="648">
        <v>417</v>
      </c>
      <c r="AB190" s="648">
        <v>59.571428571428569</v>
      </c>
      <c r="AC190" s="648">
        <v>65.999999999999986</v>
      </c>
      <c r="AD190" s="648">
        <v>80.77481840193704</v>
      </c>
      <c r="AE190" s="648">
        <v>0</v>
      </c>
      <c r="AF190" s="648">
        <v>0</v>
      </c>
      <c r="AG190" s="648">
        <v>170.99999999999994</v>
      </c>
      <c r="AH190" s="648">
        <v>0</v>
      </c>
      <c r="AI190" s="648">
        <v>131.00000000000003</v>
      </c>
      <c r="AJ190" s="648">
        <v>53.000000000000142</v>
      </c>
      <c r="AK190" s="648">
        <v>20.999999999999989</v>
      </c>
      <c r="AL190" s="648">
        <v>40.000000000000007</v>
      </c>
      <c r="AM190" s="648">
        <v>0.999999999999999</v>
      </c>
      <c r="AN190" s="648">
        <v>0</v>
      </c>
      <c r="AO190" s="648">
        <v>0</v>
      </c>
      <c r="AP190" s="648">
        <v>0</v>
      </c>
      <c r="AQ190" s="648">
        <v>0</v>
      </c>
      <c r="AR190" s="648">
        <v>0</v>
      </c>
      <c r="AS190" s="648">
        <v>0</v>
      </c>
      <c r="AT190" s="648">
        <v>0</v>
      </c>
      <c r="AU190" s="648">
        <v>12.812849162011164</v>
      </c>
      <c r="AV190" s="648">
        <v>17.472067039106136</v>
      </c>
      <c r="AW190" s="648">
        <v>27.955307262569832</v>
      </c>
      <c r="AX190" s="648">
        <v>0</v>
      </c>
      <c r="AY190" s="648">
        <v>0</v>
      </c>
      <c r="AZ190" s="648">
        <v>0</v>
      </c>
      <c r="BA190" s="648">
        <v>0</v>
      </c>
      <c r="BB190" s="648">
        <v>110.54390934844183</v>
      </c>
      <c r="BC190" s="648">
        <v>128.76203966005656</v>
      </c>
      <c r="BD190" s="648">
        <v>0</v>
      </c>
      <c r="BE190" s="648">
        <v>0</v>
      </c>
      <c r="BF190" s="648">
        <v>0</v>
      </c>
      <c r="BG190" s="648">
        <v>0</v>
      </c>
      <c r="BH190" s="648">
        <v>0</v>
      </c>
      <c r="BI190" s="648">
        <v>0</v>
      </c>
      <c r="BJ190" s="648">
        <v>0</v>
      </c>
      <c r="BK190" s="648">
        <v>0</v>
      </c>
      <c r="BL190" s="648">
        <v>0.449357349759615</v>
      </c>
      <c r="BM190" s="648">
        <v>0</v>
      </c>
      <c r="BN190" s="648">
        <v>0</v>
      </c>
      <c r="BO190" s="648">
        <v>1</v>
      </c>
      <c r="BP190" s="648">
        <v>0</v>
      </c>
      <c r="BQ190" s="648"/>
      <c r="BR190" s="648"/>
      <c r="BS190" s="648"/>
    </row>
    <row r="191" spans="1:71" ht="15" x14ac:dyDescent="0.25">
      <c r="A191" s="645">
        <f>VLOOKUP(C191,'[11]DfE No.'!C:E,3,FALSE)</f>
        <v>225</v>
      </c>
      <c r="B191" s="645">
        <v>143549</v>
      </c>
      <c r="C191" s="645">
        <v>9352187</v>
      </c>
      <c r="D191" s="646" t="s">
        <v>1271</v>
      </c>
      <c r="E191" s="629" t="s">
        <v>40</v>
      </c>
      <c r="F191" s="647" t="s">
        <v>710</v>
      </c>
      <c r="G191" s="648">
        <v>1</v>
      </c>
      <c r="H191" s="648">
        <v>0</v>
      </c>
      <c r="I191" s="648">
        <v>0</v>
      </c>
      <c r="J191" s="648">
        <v>7</v>
      </c>
      <c r="K191" s="648">
        <v>0</v>
      </c>
      <c r="L191" s="648">
        <v>0</v>
      </c>
      <c r="M191" s="648">
        <v>0</v>
      </c>
      <c r="N191" s="648">
        <v>115</v>
      </c>
      <c r="O191" s="648">
        <v>115</v>
      </c>
      <c r="P191" s="648">
        <v>12</v>
      </c>
      <c r="Q191" s="648">
        <v>103</v>
      </c>
      <c r="R191" s="648">
        <v>0</v>
      </c>
      <c r="S191" s="648">
        <v>0</v>
      </c>
      <c r="T191" s="648">
        <v>0</v>
      </c>
      <c r="U191" s="648">
        <v>0</v>
      </c>
      <c r="V191" s="648">
        <v>0</v>
      </c>
      <c r="W191" s="648">
        <v>0</v>
      </c>
      <c r="X191" s="648">
        <v>0</v>
      </c>
      <c r="Y191" s="648">
        <v>0</v>
      </c>
      <c r="Z191" s="648">
        <v>0</v>
      </c>
      <c r="AA191" s="648">
        <v>115</v>
      </c>
      <c r="AB191" s="648">
        <v>16.428571428571427</v>
      </c>
      <c r="AC191" s="648">
        <v>6.0000000000000044</v>
      </c>
      <c r="AD191" s="648">
        <v>13.69047619047619</v>
      </c>
      <c r="AE191" s="648">
        <v>0</v>
      </c>
      <c r="AF191" s="648">
        <v>0</v>
      </c>
      <c r="AG191" s="648">
        <v>115</v>
      </c>
      <c r="AH191" s="648">
        <v>0</v>
      </c>
      <c r="AI191" s="648">
        <v>0</v>
      </c>
      <c r="AJ191" s="648">
        <v>0</v>
      </c>
      <c r="AK191" s="648">
        <v>0</v>
      </c>
      <c r="AL191" s="648">
        <v>0</v>
      </c>
      <c r="AM191" s="648">
        <v>0</v>
      </c>
      <c r="AN191" s="648">
        <v>0</v>
      </c>
      <c r="AO191" s="648">
        <v>0</v>
      </c>
      <c r="AP191" s="648">
        <v>0</v>
      </c>
      <c r="AQ191" s="648">
        <v>0</v>
      </c>
      <c r="AR191" s="648">
        <v>0</v>
      </c>
      <c r="AS191" s="648">
        <v>0</v>
      </c>
      <c r="AT191" s="648">
        <v>0</v>
      </c>
      <c r="AU191" s="648">
        <v>2.2330097087378595</v>
      </c>
      <c r="AV191" s="648">
        <v>4.4660194174757297</v>
      </c>
      <c r="AW191" s="648">
        <v>5.5825242718446546</v>
      </c>
      <c r="AX191" s="648">
        <v>0</v>
      </c>
      <c r="AY191" s="648">
        <v>0</v>
      </c>
      <c r="AZ191" s="648">
        <v>0</v>
      </c>
      <c r="BA191" s="648">
        <v>0</v>
      </c>
      <c r="BB191" s="648">
        <v>24.936842105263185</v>
      </c>
      <c r="BC191" s="648">
        <v>27.842105263157922</v>
      </c>
      <c r="BD191" s="648">
        <v>0</v>
      </c>
      <c r="BE191" s="648">
        <v>0</v>
      </c>
      <c r="BF191" s="648">
        <v>0</v>
      </c>
      <c r="BG191" s="648">
        <v>0</v>
      </c>
      <c r="BH191" s="648">
        <v>0</v>
      </c>
      <c r="BI191" s="648">
        <v>0</v>
      </c>
      <c r="BJ191" s="648">
        <v>7.1000000000000458</v>
      </c>
      <c r="BK191" s="648">
        <v>0</v>
      </c>
      <c r="BL191" s="648">
        <v>1.5837028819444401</v>
      </c>
      <c r="BM191" s="648">
        <v>0</v>
      </c>
      <c r="BN191" s="648">
        <v>0</v>
      </c>
      <c r="BO191" s="648">
        <v>1</v>
      </c>
      <c r="BP191" s="648">
        <v>0</v>
      </c>
      <c r="BQ191" s="648"/>
      <c r="BR191" s="648"/>
      <c r="BS191" s="648"/>
    </row>
    <row r="192" spans="1:71" ht="15" x14ac:dyDescent="0.25">
      <c r="A192" s="645">
        <f>VLOOKUP(C192,'[11]DfE No.'!C:E,3,FALSE)</f>
        <v>270</v>
      </c>
      <c r="B192" s="645">
        <v>143550</v>
      </c>
      <c r="C192" s="645">
        <v>9352188</v>
      </c>
      <c r="D192" s="646" t="s">
        <v>1410</v>
      </c>
      <c r="E192" s="629" t="s">
        <v>40</v>
      </c>
      <c r="F192" s="647" t="s">
        <v>710</v>
      </c>
      <c r="G192" s="648">
        <v>1</v>
      </c>
      <c r="H192" s="648">
        <v>0</v>
      </c>
      <c r="I192" s="648">
        <v>0</v>
      </c>
      <c r="J192" s="648">
        <v>7</v>
      </c>
      <c r="K192" s="648">
        <v>0</v>
      </c>
      <c r="L192" s="648">
        <v>0</v>
      </c>
      <c r="M192" s="648">
        <v>0</v>
      </c>
      <c r="N192" s="648">
        <v>326</v>
      </c>
      <c r="O192" s="648">
        <v>326</v>
      </c>
      <c r="P192" s="648">
        <v>54</v>
      </c>
      <c r="Q192" s="648">
        <v>272</v>
      </c>
      <c r="R192" s="648">
        <v>0</v>
      </c>
      <c r="S192" s="648">
        <v>0</v>
      </c>
      <c r="T192" s="648">
        <v>0</v>
      </c>
      <c r="U192" s="648">
        <v>0</v>
      </c>
      <c r="V192" s="648">
        <v>0</v>
      </c>
      <c r="W192" s="648">
        <v>0</v>
      </c>
      <c r="X192" s="648">
        <v>0</v>
      </c>
      <c r="Y192" s="648">
        <v>0</v>
      </c>
      <c r="Z192" s="648">
        <v>0</v>
      </c>
      <c r="AA192" s="648">
        <v>326</v>
      </c>
      <c r="AB192" s="648">
        <v>46.571428571428569</v>
      </c>
      <c r="AC192" s="648">
        <v>123.99999999999993</v>
      </c>
      <c r="AD192" s="648">
        <v>137.15853658536585</v>
      </c>
      <c r="AE192" s="648">
        <v>0</v>
      </c>
      <c r="AF192" s="648">
        <v>0</v>
      </c>
      <c r="AG192" s="648">
        <v>68.999999999999858</v>
      </c>
      <c r="AH192" s="648">
        <v>13.999999999999995</v>
      </c>
      <c r="AI192" s="648">
        <v>20.999999999999993</v>
      </c>
      <c r="AJ192" s="648">
        <v>88.999999999999957</v>
      </c>
      <c r="AK192" s="648">
        <v>52.000000000000092</v>
      </c>
      <c r="AL192" s="648">
        <v>81.000000000000114</v>
      </c>
      <c r="AM192" s="648">
        <v>0</v>
      </c>
      <c r="AN192" s="648">
        <v>0</v>
      </c>
      <c r="AO192" s="648">
        <v>0</v>
      </c>
      <c r="AP192" s="648">
        <v>0</v>
      </c>
      <c r="AQ192" s="648">
        <v>0</v>
      </c>
      <c r="AR192" s="648">
        <v>0</v>
      </c>
      <c r="AS192" s="648">
        <v>0</v>
      </c>
      <c r="AT192" s="648">
        <v>0</v>
      </c>
      <c r="AU192" s="648">
        <v>25.16911764705883</v>
      </c>
      <c r="AV192" s="648">
        <v>44.345588235294159</v>
      </c>
      <c r="AW192" s="648">
        <v>65.919117647058769</v>
      </c>
      <c r="AX192" s="648">
        <v>0</v>
      </c>
      <c r="AY192" s="648">
        <v>0</v>
      </c>
      <c r="AZ192" s="648">
        <v>0</v>
      </c>
      <c r="BA192" s="648">
        <v>0</v>
      </c>
      <c r="BB192" s="648">
        <v>87.669421487603344</v>
      </c>
      <c r="BC192" s="648">
        <v>105.0743801652893</v>
      </c>
      <c r="BD192" s="648">
        <v>0</v>
      </c>
      <c r="BE192" s="648">
        <v>0</v>
      </c>
      <c r="BF192" s="648">
        <v>0</v>
      </c>
      <c r="BG192" s="648">
        <v>0</v>
      </c>
      <c r="BH192" s="648">
        <v>0</v>
      </c>
      <c r="BI192" s="648">
        <v>0</v>
      </c>
      <c r="BJ192" s="648">
        <v>20.439999999999841</v>
      </c>
      <c r="BK192" s="648">
        <v>0</v>
      </c>
      <c r="BL192" s="648">
        <v>0.52246877598736197</v>
      </c>
      <c r="BM192" s="648">
        <v>0</v>
      </c>
      <c r="BN192" s="648">
        <v>0</v>
      </c>
      <c r="BO192" s="648">
        <v>1</v>
      </c>
      <c r="BP192" s="648">
        <v>0</v>
      </c>
      <c r="BQ192" s="648"/>
      <c r="BR192" s="648"/>
      <c r="BS192" s="648"/>
    </row>
    <row r="193" spans="1:71" ht="15" x14ac:dyDescent="0.25">
      <c r="A193" s="645">
        <f>VLOOKUP(C193,'[11]DfE No.'!C:E,3,FALSE)</f>
        <v>121</v>
      </c>
      <c r="B193" s="645">
        <v>143671</v>
      </c>
      <c r="C193" s="645">
        <v>9352189</v>
      </c>
      <c r="D193" s="646" t="s">
        <v>1411</v>
      </c>
      <c r="E193" s="629" t="s">
        <v>40</v>
      </c>
      <c r="F193" s="647" t="s">
        <v>710</v>
      </c>
      <c r="G193" s="648">
        <v>1</v>
      </c>
      <c r="H193" s="648">
        <v>0</v>
      </c>
      <c r="I193" s="648">
        <v>0</v>
      </c>
      <c r="J193" s="648">
        <v>2</v>
      </c>
      <c r="K193" s="648">
        <v>0</v>
      </c>
      <c r="L193" s="648">
        <v>0</v>
      </c>
      <c r="M193" s="648">
        <v>0</v>
      </c>
      <c r="N193" s="648">
        <v>85.5</v>
      </c>
      <c r="O193" s="648">
        <v>85.5</v>
      </c>
      <c r="P193" s="648">
        <v>60.5</v>
      </c>
      <c r="Q193" s="648">
        <v>25</v>
      </c>
      <c r="R193" s="648">
        <v>0</v>
      </c>
      <c r="S193" s="648">
        <v>0</v>
      </c>
      <c r="T193" s="648">
        <v>0</v>
      </c>
      <c r="U193" s="648">
        <v>0</v>
      </c>
      <c r="V193" s="648">
        <v>0</v>
      </c>
      <c r="W193" s="648">
        <v>0</v>
      </c>
      <c r="X193" s="648">
        <v>0</v>
      </c>
      <c r="Y193" s="648">
        <v>0</v>
      </c>
      <c r="Z193" s="648">
        <v>0</v>
      </c>
      <c r="AA193" s="648">
        <v>85.5</v>
      </c>
      <c r="AB193" s="648">
        <v>42.75</v>
      </c>
      <c r="AC193" s="648">
        <v>22.632352941176457</v>
      </c>
      <c r="AD193" s="648">
        <v>22.632352941176457</v>
      </c>
      <c r="AE193" s="648">
        <v>0</v>
      </c>
      <c r="AF193" s="648">
        <v>0</v>
      </c>
      <c r="AG193" s="648">
        <v>32.884615384615422</v>
      </c>
      <c r="AH193" s="648">
        <v>35.515384615384583</v>
      </c>
      <c r="AI193" s="648">
        <v>1.3153846153846167</v>
      </c>
      <c r="AJ193" s="648">
        <v>3.9461538461538499</v>
      </c>
      <c r="AK193" s="648">
        <v>1.3153846153846167</v>
      </c>
      <c r="AL193" s="648">
        <v>7.8923076923076918</v>
      </c>
      <c r="AM193" s="648">
        <v>2.6307692307692334</v>
      </c>
      <c r="AN193" s="648">
        <v>0</v>
      </c>
      <c r="AO193" s="648">
        <v>0</v>
      </c>
      <c r="AP193" s="648">
        <v>0</v>
      </c>
      <c r="AQ193" s="648">
        <v>0</v>
      </c>
      <c r="AR193" s="648">
        <v>0</v>
      </c>
      <c r="AS193" s="648">
        <v>0</v>
      </c>
      <c r="AT193" s="648">
        <v>0</v>
      </c>
      <c r="AU193" s="648">
        <v>3.42</v>
      </c>
      <c r="AV193" s="648">
        <v>3.42</v>
      </c>
      <c r="AW193" s="648">
        <v>3.42</v>
      </c>
      <c r="AX193" s="648">
        <v>0</v>
      </c>
      <c r="AY193" s="648">
        <v>0</v>
      </c>
      <c r="AZ193" s="648">
        <v>0</v>
      </c>
      <c r="BA193" s="648">
        <v>0</v>
      </c>
      <c r="BB193" s="648">
        <v>6.25</v>
      </c>
      <c r="BC193" s="648">
        <v>21.375</v>
      </c>
      <c r="BD193" s="648">
        <v>0</v>
      </c>
      <c r="BE193" s="648">
        <v>0</v>
      </c>
      <c r="BF193" s="648">
        <v>0</v>
      </c>
      <c r="BG193" s="648">
        <v>0</v>
      </c>
      <c r="BH193" s="648">
        <v>0</v>
      </c>
      <c r="BI193" s="648">
        <v>0</v>
      </c>
      <c r="BJ193" s="648">
        <v>0</v>
      </c>
      <c r="BK193" s="648">
        <v>0</v>
      </c>
      <c r="BL193" s="648">
        <v>0.49467716708860798</v>
      </c>
      <c r="BM193" s="648">
        <v>0</v>
      </c>
      <c r="BN193" s="648">
        <v>0</v>
      </c>
      <c r="BO193" s="648">
        <v>1</v>
      </c>
      <c r="BP193" s="648">
        <v>0</v>
      </c>
      <c r="BQ193" s="648"/>
      <c r="BR193" s="648"/>
      <c r="BS193" s="648"/>
    </row>
    <row r="194" spans="1:71" ht="15" x14ac:dyDescent="0.25">
      <c r="A194" s="645">
        <f>VLOOKUP(C194,'[11]DfE No.'!C:E,3,FALSE)</f>
        <v>249</v>
      </c>
      <c r="B194" s="645">
        <v>146460</v>
      </c>
      <c r="C194" s="645">
        <v>9352194</v>
      </c>
      <c r="D194" s="646" t="s">
        <v>258</v>
      </c>
      <c r="E194" s="629" t="s">
        <v>40</v>
      </c>
      <c r="F194" s="647" t="s">
        <v>710</v>
      </c>
      <c r="G194" s="648">
        <v>1</v>
      </c>
      <c r="H194" s="648">
        <v>0</v>
      </c>
      <c r="I194" s="648">
        <v>0</v>
      </c>
      <c r="J194" s="648">
        <v>7</v>
      </c>
      <c r="K194" s="648">
        <v>0</v>
      </c>
      <c r="L194" s="648">
        <v>0</v>
      </c>
      <c r="M194" s="648">
        <v>0</v>
      </c>
      <c r="N194" s="648">
        <v>630</v>
      </c>
      <c r="O194" s="648">
        <v>630</v>
      </c>
      <c r="P194" s="648">
        <v>92</v>
      </c>
      <c r="Q194" s="648">
        <v>538</v>
      </c>
      <c r="R194" s="648">
        <v>0</v>
      </c>
      <c r="S194" s="648">
        <v>0</v>
      </c>
      <c r="T194" s="648">
        <v>0</v>
      </c>
      <c r="U194" s="648">
        <v>0</v>
      </c>
      <c r="V194" s="648">
        <v>0</v>
      </c>
      <c r="W194" s="648">
        <v>0</v>
      </c>
      <c r="X194" s="648">
        <v>0</v>
      </c>
      <c r="Y194" s="648">
        <v>0</v>
      </c>
      <c r="Z194" s="648">
        <v>0</v>
      </c>
      <c r="AA194" s="648">
        <v>630</v>
      </c>
      <c r="AB194" s="648">
        <v>90</v>
      </c>
      <c r="AC194" s="648">
        <v>27.999999999999972</v>
      </c>
      <c r="AD194" s="648">
        <v>31.39871382636656</v>
      </c>
      <c r="AE194" s="648">
        <v>0</v>
      </c>
      <c r="AF194" s="648">
        <v>0</v>
      </c>
      <c r="AG194" s="648">
        <v>573.99999999999989</v>
      </c>
      <c r="AH194" s="648">
        <v>1.9999999999999969</v>
      </c>
      <c r="AI194" s="648">
        <v>4.0000000000000009</v>
      </c>
      <c r="AJ194" s="648">
        <v>16.000000000000004</v>
      </c>
      <c r="AK194" s="648">
        <v>26.000000000000018</v>
      </c>
      <c r="AL194" s="648">
        <v>8.0000000000000018</v>
      </c>
      <c r="AM194" s="648">
        <v>0</v>
      </c>
      <c r="AN194" s="648">
        <v>0</v>
      </c>
      <c r="AO194" s="648">
        <v>0</v>
      </c>
      <c r="AP194" s="648">
        <v>0</v>
      </c>
      <c r="AQ194" s="648">
        <v>0</v>
      </c>
      <c r="AR194" s="648">
        <v>0</v>
      </c>
      <c r="AS194" s="648">
        <v>0</v>
      </c>
      <c r="AT194" s="648">
        <v>0</v>
      </c>
      <c r="AU194" s="648">
        <v>10.539033457249081</v>
      </c>
      <c r="AV194" s="648">
        <v>18.736059479553926</v>
      </c>
      <c r="AW194" s="648">
        <v>29.275092936802945</v>
      </c>
      <c r="AX194" s="648">
        <v>0</v>
      </c>
      <c r="AY194" s="648">
        <v>0</v>
      </c>
      <c r="AZ194" s="648">
        <v>0</v>
      </c>
      <c r="BA194" s="648">
        <v>2.0257234726688105</v>
      </c>
      <c r="BB194" s="648">
        <v>132.97735849056619</v>
      </c>
      <c r="BC194" s="648">
        <v>155.71698113207566</v>
      </c>
      <c r="BD194" s="648">
        <v>0</v>
      </c>
      <c r="BE194" s="648">
        <v>0</v>
      </c>
      <c r="BF194" s="648">
        <v>0</v>
      </c>
      <c r="BG194" s="648">
        <v>0</v>
      </c>
      <c r="BH194" s="648">
        <v>0</v>
      </c>
      <c r="BI194" s="648">
        <v>0</v>
      </c>
      <c r="BJ194" s="648">
        <v>0</v>
      </c>
      <c r="BK194" s="648">
        <v>0</v>
      </c>
      <c r="BL194" s="648">
        <v>0.83368956540642702</v>
      </c>
      <c r="BM194" s="648">
        <v>0</v>
      </c>
      <c r="BN194" s="648">
        <v>0</v>
      </c>
      <c r="BO194" s="648">
        <v>1</v>
      </c>
      <c r="BP194" s="648">
        <v>0</v>
      </c>
      <c r="BQ194" s="648"/>
      <c r="BR194" s="648"/>
      <c r="BS194" s="648"/>
    </row>
    <row r="195" spans="1:71" ht="15" x14ac:dyDescent="0.25">
      <c r="A195" s="645">
        <f>VLOOKUP(C195,'[11]DfE No.'!C:E,3,FALSE)</f>
        <v>119</v>
      </c>
      <c r="B195" s="645">
        <v>143830</v>
      </c>
      <c r="C195" s="645">
        <v>9352197</v>
      </c>
      <c r="D195" s="646" t="s">
        <v>1272</v>
      </c>
      <c r="E195" s="629" t="s">
        <v>40</v>
      </c>
      <c r="F195" s="647" t="s">
        <v>710</v>
      </c>
      <c r="G195" s="648">
        <v>1</v>
      </c>
      <c r="H195" s="648">
        <v>0</v>
      </c>
      <c r="I195" s="648">
        <v>0</v>
      </c>
      <c r="J195" s="648">
        <v>7</v>
      </c>
      <c r="K195" s="648">
        <v>0</v>
      </c>
      <c r="L195" s="648">
        <v>0</v>
      </c>
      <c r="M195" s="648">
        <v>0</v>
      </c>
      <c r="N195" s="648">
        <v>74</v>
      </c>
      <c r="O195" s="648">
        <v>74</v>
      </c>
      <c r="P195" s="648">
        <v>15</v>
      </c>
      <c r="Q195" s="648">
        <v>59</v>
      </c>
      <c r="R195" s="648">
        <v>0</v>
      </c>
      <c r="S195" s="648">
        <v>0</v>
      </c>
      <c r="T195" s="648">
        <v>0</v>
      </c>
      <c r="U195" s="648">
        <v>0</v>
      </c>
      <c r="V195" s="648">
        <v>0</v>
      </c>
      <c r="W195" s="648">
        <v>0</v>
      </c>
      <c r="X195" s="648">
        <v>0</v>
      </c>
      <c r="Y195" s="648">
        <v>0</v>
      </c>
      <c r="Z195" s="648">
        <v>0</v>
      </c>
      <c r="AA195" s="648">
        <v>74</v>
      </c>
      <c r="AB195" s="648">
        <v>10.571428571428571</v>
      </c>
      <c r="AC195" s="648">
        <v>17.999999999999982</v>
      </c>
      <c r="AD195" s="648">
        <v>20.985074626865671</v>
      </c>
      <c r="AE195" s="648">
        <v>0</v>
      </c>
      <c r="AF195" s="648">
        <v>0</v>
      </c>
      <c r="AG195" s="648">
        <v>74</v>
      </c>
      <c r="AH195" s="648">
        <v>0</v>
      </c>
      <c r="AI195" s="648">
        <v>0</v>
      </c>
      <c r="AJ195" s="648">
        <v>0</v>
      </c>
      <c r="AK195" s="648">
        <v>0</v>
      </c>
      <c r="AL195" s="648">
        <v>0</v>
      </c>
      <c r="AM195" s="648">
        <v>0</v>
      </c>
      <c r="AN195" s="648">
        <v>0</v>
      </c>
      <c r="AO195" s="648">
        <v>0</v>
      </c>
      <c r="AP195" s="648">
        <v>0</v>
      </c>
      <c r="AQ195" s="648">
        <v>0</v>
      </c>
      <c r="AR195" s="648">
        <v>0</v>
      </c>
      <c r="AS195" s="648">
        <v>0</v>
      </c>
      <c r="AT195" s="648">
        <v>0</v>
      </c>
      <c r="AU195" s="648">
        <v>0</v>
      </c>
      <c r="AV195" s="648">
        <v>0</v>
      </c>
      <c r="AW195" s="648">
        <v>0</v>
      </c>
      <c r="AX195" s="648">
        <v>0</v>
      </c>
      <c r="AY195" s="648">
        <v>0</v>
      </c>
      <c r="AZ195" s="648">
        <v>0</v>
      </c>
      <c r="BA195" s="648">
        <v>0</v>
      </c>
      <c r="BB195" s="648">
        <v>20.701754385964904</v>
      </c>
      <c r="BC195" s="648">
        <v>25.964912280701746</v>
      </c>
      <c r="BD195" s="648">
        <v>0</v>
      </c>
      <c r="BE195" s="648">
        <v>0</v>
      </c>
      <c r="BF195" s="648">
        <v>0</v>
      </c>
      <c r="BG195" s="648">
        <v>0</v>
      </c>
      <c r="BH195" s="648">
        <v>0</v>
      </c>
      <c r="BI195" s="648">
        <v>0</v>
      </c>
      <c r="BJ195" s="648">
        <v>0</v>
      </c>
      <c r="BK195" s="648">
        <v>0</v>
      </c>
      <c r="BL195" s="648">
        <v>2.76727091057692</v>
      </c>
      <c r="BM195" s="648">
        <v>0</v>
      </c>
      <c r="BN195" s="648">
        <v>1</v>
      </c>
      <c r="BO195" s="648">
        <v>1</v>
      </c>
      <c r="BP195" s="648">
        <v>0</v>
      </c>
      <c r="BQ195" s="648"/>
      <c r="BR195" s="648"/>
      <c r="BS195" s="648"/>
    </row>
    <row r="196" spans="1:71" ht="15" x14ac:dyDescent="0.25">
      <c r="A196" s="645">
        <f>VLOOKUP(C196,'[11]DfE No.'!C:E,3,FALSE)</f>
        <v>512</v>
      </c>
      <c r="B196" s="645">
        <v>143860</v>
      </c>
      <c r="C196" s="645">
        <v>9352198</v>
      </c>
      <c r="D196" s="646" t="s">
        <v>1273</v>
      </c>
      <c r="E196" s="629" t="s">
        <v>40</v>
      </c>
      <c r="F196" s="647" t="s">
        <v>710</v>
      </c>
      <c r="G196" s="648">
        <v>1</v>
      </c>
      <c r="H196" s="648">
        <v>0</v>
      </c>
      <c r="I196" s="648">
        <v>0</v>
      </c>
      <c r="J196" s="648">
        <v>7</v>
      </c>
      <c r="K196" s="648">
        <v>0</v>
      </c>
      <c r="L196" s="648">
        <v>0</v>
      </c>
      <c r="M196" s="648">
        <v>0</v>
      </c>
      <c r="N196" s="648">
        <v>376</v>
      </c>
      <c r="O196" s="648">
        <v>376</v>
      </c>
      <c r="P196" s="648">
        <v>41</v>
      </c>
      <c r="Q196" s="648">
        <v>335</v>
      </c>
      <c r="R196" s="648">
        <v>0</v>
      </c>
      <c r="S196" s="648">
        <v>0</v>
      </c>
      <c r="T196" s="648">
        <v>0</v>
      </c>
      <c r="U196" s="648">
        <v>0</v>
      </c>
      <c r="V196" s="648">
        <v>0</v>
      </c>
      <c r="W196" s="648">
        <v>0</v>
      </c>
      <c r="X196" s="648">
        <v>0</v>
      </c>
      <c r="Y196" s="648">
        <v>0</v>
      </c>
      <c r="Z196" s="648">
        <v>0</v>
      </c>
      <c r="AA196" s="648">
        <v>376</v>
      </c>
      <c r="AB196" s="648">
        <v>53.714285714285715</v>
      </c>
      <c r="AC196" s="648">
        <v>94</v>
      </c>
      <c r="AD196" s="648">
        <v>118.22680412371133</v>
      </c>
      <c r="AE196" s="648">
        <v>0</v>
      </c>
      <c r="AF196" s="648">
        <v>0</v>
      </c>
      <c r="AG196" s="648">
        <v>113.90884718498644</v>
      </c>
      <c r="AH196" s="648">
        <v>62.498659517426219</v>
      </c>
      <c r="AI196" s="648">
        <v>88.707774798927503</v>
      </c>
      <c r="AJ196" s="648">
        <v>15.12064343163537</v>
      </c>
      <c r="AK196" s="648">
        <v>95.764075067024166</v>
      </c>
      <c r="AL196" s="648">
        <v>0</v>
      </c>
      <c r="AM196" s="648">
        <v>0</v>
      </c>
      <c r="AN196" s="648">
        <v>0</v>
      </c>
      <c r="AO196" s="648">
        <v>0</v>
      </c>
      <c r="AP196" s="648">
        <v>0</v>
      </c>
      <c r="AQ196" s="648">
        <v>0</v>
      </c>
      <c r="AR196" s="648">
        <v>0</v>
      </c>
      <c r="AS196" s="648">
        <v>0</v>
      </c>
      <c r="AT196" s="648">
        <v>0</v>
      </c>
      <c r="AU196" s="648">
        <v>5.611940298507478</v>
      </c>
      <c r="AV196" s="648">
        <v>12.346268656716422</v>
      </c>
      <c r="AW196" s="648">
        <v>13.468656716417927</v>
      </c>
      <c r="AX196" s="648">
        <v>0</v>
      </c>
      <c r="AY196" s="648">
        <v>0</v>
      </c>
      <c r="AZ196" s="648">
        <v>0</v>
      </c>
      <c r="BA196" s="648">
        <v>0.96907216494845361</v>
      </c>
      <c r="BB196" s="648">
        <v>97.622699386502973</v>
      </c>
      <c r="BC196" s="648">
        <v>109.57055214723916</v>
      </c>
      <c r="BD196" s="648">
        <v>0</v>
      </c>
      <c r="BE196" s="648">
        <v>0</v>
      </c>
      <c r="BF196" s="648">
        <v>0</v>
      </c>
      <c r="BG196" s="648">
        <v>0</v>
      </c>
      <c r="BH196" s="648">
        <v>0</v>
      </c>
      <c r="BI196" s="648">
        <v>0</v>
      </c>
      <c r="BJ196" s="648">
        <v>0.43999999999998446</v>
      </c>
      <c r="BK196" s="648">
        <v>0</v>
      </c>
      <c r="BL196" s="648">
        <v>0.488117515923567</v>
      </c>
      <c r="BM196" s="648">
        <v>0</v>
      </c>
      <c r="BN196" s="648">
        <v>0</v>
      </c>
      <c r="BO196" s="648">
        <v>1</v>
      </c>
      <c r="BP196" s="648">
        <v>0</v>
      </c>
      <c r="BQ196" s="648"/>
      <c r="BR196" s="648"/>
      <c r="BS196" s="648"/>
    </row>
    <row r="197" spans="1:71" ht="15" x14ac:dyDescent="0.25">
      <c r="A197" s="645">
        <f>VLOOKUP(C197,'[11]DfE No.'!C:E,3,FALSE)</f>
        <v>483</v>
      </c>
      <c r="B197" s="645">
        <v>143861</v>
      </c>
      <c r="C197" s="645">
        <v>9352199</v>
      </c>
      <c r="D197" s="646" t="s">
        <v>1274</v>
      </c>
      <c r="E197" s="629" t="s">
        <v>40</v>
      </c>
      <c r="F197" s="647" t="s">
        <v>710</v>
      </c>
      <c r="G197" s="648">
        <v>1</v>
      </c>
      <c r="H197" s="648">
        <v>0</v>
      </c>
      <c r="I197" s="648">
        <v>0</v>
      </c>
      <c r="J197" s="648">
        <v>7</v>
      </c>
      <c r="K197" s="648">
        <v>0</v>
      </c>
      <c r="L197" s="648">
        <v>0</v>
      </c>
      <c r="M197" s="648">
        <v>0</v>
      </c>
      <c r="N197" s="648">
        <v>304</v>
      </c>
      <c r="O197" s="648">
        <v>304</v>
      </c>
      <c r="P197" s="648">
        <v>30</v>
      </c>
      <c r="Q197" s="648">
        <v>274</v>
      </c>
      <c r="R197" s="648">
        <v>0</v>
      </c>
      <c r="S197" s="648">
        <v>0</v>
      </c>
      <c r="T197" s="648">
        <v>0</v>
      </c>
      <c r="U197" s="648">
        <v>0</v>
      </c>
      <c r="V197" s="648">
        <v>0</v>
      </c>
      <c r="W197" s="648">
        <v>0</v>
      </c>
      <c r="X197" s="648">
        <v>0</v>
      </c>
      <c r="Y197" s="648">
        <v>0</v>
      </c>
      <c r="Z197" s="648">
        <v>0</v>
      </c>
      <c r="AA197" s="648">
        <v>304</v>
      </c>
      <c r="AB197" s="648">
        <v>43.428571428571431</v>
      </c>
      <c r="AC197" s="648">
        <v>62.99999999999995</v>
      </c>
      <c r="AD197" s="648">
        <v>71.818770226537211</v>
      </c>
      <c r="AE197" s="648">
        <v>0</v>
      </c>
      <c r="AF197" s="648">
        <v>0</v>
      </c>
      <c r="AG197" s="648">
        <v>254.83828382838274</v>
      </c>
      <c r="AH197" s="648">
        <v>48.158415841584031</v>
      </c>
      <c r="AI197" s="648">
        <v>1.0033003300330032</v>
      </c>
      <c r="AJ197" s="648">
        <v>0</v>
      </c>
      <c r="AK197" s="648">
        <v>0</v>
      </c>
      <c r="AL197" s="648">
        <v>0</v>
      </c>
      <c r="AM197" s="648">
        <v>0</v>
      </c>
      <c r="AN197" s="648">
        <v>0</v>
      </c>
      <c r="AO197" s="648">
        <v>0</v>
      </c>
      <c r="AP197" s="648">
        <v>0</v>
      </c>
      <c r="AQ197" s="648">
        <v>0</v>
      </c>
      <c r="AR197" s="648">
        <v>0</v>
      </c>
      <c r="AS197" s="648">
        <v>0</v>
      </c>
      <c r="AT197" s="648">
        <v>0</v>
      </c>
      <c r="AU197" s="648">
        <v>13.461254612546112</v>
      </c>
      <c r="AV197" s="648">
        <v>34.774907749077457</v>
      </c>
      <c r="AW197" s="648">
        <v>43.749077490774866</v>
      </c>
      <c r="AX197" s="648">
        <v>0</v>
      </c>
      <c r="AY197" s="648">
        <v>0</v>
      </c>
      <c r="AZ197" s="648">
        <v>0</v>
      </c>
      <c r="BA197" s="648">
        <v>2.9514563106796112</v>
      </c>
      <c r="BB197" s="648">
        <v>87.635627530364388</v>
      </c>
      <c r="BC197" s="648">
        <v>97.230769230769255</v>
      </c>
      <c r="BD197" s="648">
        <v>0</v>
      </c>
      <c r="BE197" s="648">
        <v>0</v>
      </c>
      <c r="BF197" s="648">
        <v>0</v>
      </c>
      <c r="BG197" s="648">
        <v>0</v>
      </c>
      <c r="BH197" s="648">
        <v>0</v>
      </c>
      <c r="BI197" s="648">
        <v>0</v>
      </c>
      <c r="BJ197" s="648">
        <v>18.882112211221088</v>
      </c>
      <c r="BK197" s="648">
        <v>0</v>
      </c>
      <c r="BL197" s="648">
        <v>0.47157010690690698</v>
      </c>
      <c r="BM197" s="648">
        <v>0</v>
      </c>
      <c r="BN197" s="648">
        <v>0</v>
      </c>
      <c r="BO197" s="648">
        <v>1</v>
      </c>
      <c r="BP197" s="648">
        <v>0</v>
      </c>
      <c r="BQ197" s="648"/>
      <c r="BR197" s="648"/>
      <c r="BS197" s="648"/>
    </row>
    <row r="198" spans="1:71" ht="15" x14ac:dyDescent="0.25">
      <c r="A198" s="645">
        <f>VLOOKUP(C198,'[11]DfE No.'!C:E,3,FALSE)</f>
        <v>473</v>
      </c>
      <c r="B198" s="645">
        <v>144275</v>
      </c>
      <c r="C198" s="645">
        <v>9352200</v>
      </c>
      <c r="D198" s="646" t="s">
        <v>1412</v>
      </c>
      <c r="E198" s="629" t="s">
        <v>40</v>
      </c>
      <c r="F198" s="647" t="s">
        <v>710</v>
      </c>
      <c r="G198" s="648">
        <v>1</v>
      </c>
      <c r="H198" s="648">
        <v>0</v>
      </c>
      <c r="I198" s="648">
        <v>0</v>
      </c>
      <c r="J198" s="648">
        <v>7</v>
      </c>
      <c r="K198" s="648">
        <v>0</v>
      </c>
      <c r="L198" s="648">
        <v>0</v>
      </c>
      <c r="M198" s="648">
        <v>0</v>
      </c>
      <c r="N198" s="648">
        <v>200</v>
      </c>
      <c r="O198" s="648">
        <v>200</v>
      </c>
      <c r="P198" s="648">
        <v>41</v>
      </c>
      <c r="Q198" s="648">
        <v>159</v>
      </c>
      <c r="R198" s="648">
        <v>0</v>
      </c>
      <c r="S198" s="648">
        <v>0</v>
      </c>
      <c r="T198" s="648">
        <v>0</v>
      </c>
      <c r="U198" s="648">
        <v>0</v>
      </c>
      <c r="V198" s="648">
        <v>0</v>
      </c>
      <c r="W198" s="648">
        <v>0</v>
      </c>
      <c r="X198" s="648">
        <v>0</v>
      </c>
      <c r="Y198" s="648">
        <v>0</v>
      </c>
      <c r="Z198" s="648">
        <v>0</v>
      </c>
      <c r="AA198" s="648">
        <v>200</v>
      </c>
      <c r="AB198" s="648">
        <v>28.571428571428573</v>
      </c>
      <c r="AC198" s="648">
        <v>37</v>
      </c>
      <c r="AD198" s="648">
        <v>50</v>
      </c>
      <c r="AE198" s="648">
        <v>0</v>
      </c>
      <c r="AF198" s="648">
        <v>0</v>
      </c>
      <c r="AG198" s="648">
        <v>193</v>
      </c>
      <c r="AH198" s="648">
        <v>1</v>
      </c>
      <c r="AI198" s="648">
        <v>0</v>
      </c>
      <c r="AJ198" s="648">
        <v>6</v>
      </c>
      <c r="AK198" s="648">
        <v>0</v>
      </c>
      <c r="AL198" s="648">
        <v>0</v>
      </c>
      <c r="AM198" s="648">
        <v>0</v>
      </c>
      <c r="AN198" s="648">
        <v>0</v>
      </c>
      <c r="AO198" s="648">
        <v>0</v>
      </c>
      <c r="AP198" s="648">
        <v>0</v>
      </c>
      <c r="AQ198" s="648">
        <v>0</v>
      </c>
      <c r="AR198" s="648">
        <v>0</v>
      </c>
      <c r="AS198" s="648">
        <v>0</v>
      </c>
      <c r="AT198" s="648">
        <v>0</v>
      </c>
      <c r="AU198" s="648">
        <v>3.7735849056603801</v>
      </c>
      <c r="AV198" s="648">
        <v>3.7735849056603801</v>
      </c>
      <c r="AW198" s="648">
        <v>5.0314465408805003</v>
      </c>
      <c r="AX198" s="648">
        <v>0</v>
      </c>
      <c r="AY198" s="648">
        <v>0</v>
      </c>
      <c r="AZ198" s="648">
        <v>0</v>
      </c>
      <c r="BA198" s="648">
        <v>0</v>
      </c>
      <c r="BB198" s="648">
        <v>69.307692307692321</v>
      </c>
      <c r="BC198" s="648">
        <v>87.179487179487197</v>
      </c>
      <c r="BD198" s="648">
        <v>0</v>
      </c>
      <c r="BE198" s="648">
        <v>0</v>
      </c>
      <c r="BF198" s="648">
        <v>0</v>
      </c>
      <c r="BG198" s="648">
        <v>0</v>
      </c>
      <c r="BH198" s="648">
        <v>0</v>
      </c>
      <c r="BI198" s="648">
        <v>0</v>
      </c>
      <c r="BJ198" s="648">
        <v>2.0000000000000018</v>
      </c>
      <c r="BK198" s="648">
        <v>0</v>
      </c>
      <c r="BL198" s="648">
        <v>1.5777453635593199</v>
      </c>
      <c r="BM198" s="648">
        <v>0</v>
      </c>
      <c r="BN198" s="648">
        <v>0</v>
      </c>
      <c r="BO198" s="648">
        <v>1</v>
      </c>
      <c r="BP198" s="648">
        <v>0</v>
      </c>
      <c r="BQ198" s="648"/>
      <c r="BR198" s="648"/>
      <c r="BS198" s="648"/>
    </row>
    <row r="199" spans="1:71" ht="15" x14ac:dyDescent="0.25">
      <c r="A199" s="645">
        <f>VLOOKUP(C199,'[11]DfE No.'!C:E,3,FALSE)</f>
        <v>452</v>
      </c>
      <c r="B199" s="645">
        <v>144276</v>
      </c>
      <c r="C199" s="645">
        <v>9352201</v>
      </c>
      <c r="D199" s="646" t="s">
        <v>1276</v>
      </c>
      <c r="E199" s="629" t="s">
        <v>40</v>
      </c>
      <c r="F199" s="647" t="s">
        <v>710</v>
      </c>
      <c r="G199" s="648">
        <v>1</v>
      </c>
      <c r="H199" s="648">
        <v>0</v>
      </c>
      <c r="I199" s="648">
        <v>0</v>
      </c>
      <c r="J199" s="648">
        <v>7</v>
      </c>
      <c r="K199" s="648">
        <v>0</v>
      </c>
      <c r="L199" s="648">
        <v>0</v>
      </c>
      <c r="M199" s="648">
        <v>0</v>
      </c>
      <c r="N199" s="648">
        <v>236</v>
      </c>
      <c r="O199" s="648">
        <v>236</v>
      </c>
      <c r="P199" s="648">
        <v>35</v>
      </c>
      <c r="Q199" s="648">
        <v>201</v>
      </c>
      <c r="R199" s="648">
        <v>0</v>
      </c>
      <c r="S199" s="648">
        <v>0</v>
      </c>
      <c r="T199" s="648">
        <v>0</v>
      </c>
      <c r="U199" s="648">
        <v>0</v>
      </c>
      <c r="V199" s="648">
        <v>0</v>
      </c>
      <c r="W199" s="648">
        <v>0</v>
      </c>
      <c r="X199" s="648">
        <v>0</v>
      </c>
      <c r="Y199" s="648">
        <v>0</v>
      </c>
      <c r="Z199" s="648">
        <v>0</v>
      </c>
      <c r="AA199" s="648">
        <v>236</v>
      </c>
      <c r="AB199" s="648">
        <v>33.714285714285715</v>
      </c>
      <c r="AC199" s="648">
        <v>57.000000000000107</v>
      </c>
      <c r="AD199" s="648">
        <v>76.634686346863461</v>
      </c>
      <c r="AE199" s="648">
        <v>0</v>
      </c>
      <c r="AF199" s="648">
        <v>0</v>
      </c>
      <c r="AG199" s="648">
        <v>154.99999999999994</v>
      </c>
      <c r="AH199" s="648">
        <v>33.999999999999886</v>
      </c>
      <c r="AI199" s="648">
        <v>46.999999999999915</v>
      </c>
      <c r="AJ199" s="648">
        <v>0</v>
      </c>
      <c r="AK199" s="648">
        <v>0</v>
      </c>
      <c r="AL199" s="648">
        <v>0</v>
      </c>
      <c r="AM199" s="648">
        <v>0</v>
      </c>
      <c r="AN199" s="648">
        <v>0</v>
      </c>
      <c r="AO199" s="648">
        <v>0</v>
      </c>
      <c r="AP199" s="648">
        <v>0</v>
      </c>
      <c r="AQ199" s="648">
        <v>0</v>
      </c>
      <c r="AR199" s="648">
        <v>0</v>
      </c>
      <c r="AS199" s="648">
        <v>0</v>
      </c>
      <c r="AT199" s="648">
        <v>0</v>
      </c>
      <c r="AU199" s="648">
        <v>11.741293532338302</v>
      </c>
      <c r="AV199" s="648">
        <v>16.437810945273622</v>
      </c>
      <c r="AW199" s="648">
        <v>29.353233830845696</v>
      </c>
      <c r="AX199" s="648">
        <v>0</v>
      </c>
      <c r="AY199" s="648">
        <v>0</v>
      </c>
      <c r="AZ199" s="648">
        <v>0</v>
      </c>
      <c r="BA199" s="648">
        <v>3.4833948339483394</v>
      </c>
      <c r="BB199" s="648">
        <v>79.778350515463842</v>
      </c>
      <c r="BC199" s="648">
        <v>93.670103092783421</v>
      </c>
      <c r="BD199" s="648">
        <v>0</v>
      </c>
      <c r="BE199" s="648">
        <v>0</v>
      </c>
      <c r="BF199" s="648">
        <v>0</v>
      </c>
      <c r="BG199" s="648">
        <v>0</v>
      </c>
      <c r="BH199" s="648">
        <v>0</v>
      </c>
      <c r="BI199" s="648">
        <v>0</v>
      </c>
      <c r="BJ199" s="648">
        <v>0</v>
      </c>
      <c r="BK199" s="648">
        <v>0</v>
      </c>
      <c r="BL199" s="648">
        <v>0.41218083236994202</v>
      </c>
      <c r="BM199" s="648">
        <v>0</v>
      </c>
      <c r="BN199" s="648">
        <v>0</v>
      </c>
      <c r="BO199" s="648">
        <v>1</v>
      </c>
      <c r="BP199" s="648">
        <v>0</v>
      </c>
      <c r="BQ199" s="648"/>
      <c r="BR199" s="648"/>
      <c r="BS199" s="648"/>
    </row>
    <row r="200" spans="1:71" ht="15" x14ac:dyDescent="0.25">
      <c r="A200" s="645">
        <f>VLOOKUP(C200,'[11]DfE No.'!C:E,3,FALSE)</f>
        <v>429</v>
      </c>
      <c r="B200" s="645">
        <v>144399</v>
      </c>
      <c r="C200" s="645">
        <v>9352202</v>
      </c>
      <c r="D200" s="646" t="s">
        <v>350</v>
      </c>
      <c r="E200" s="629" t="s">
        <v>40</v>
      </c>
      <c r="F200" s="647" t="s">
        <v>710</v>
      </c>
      <c r="G200" s="648">
        <v>1</v>
      </c>
      <c r="H200" s="648">
        <v>0</v>
      </c>
      <c r="I200" s="648">
        <v>0</v>
      </c>
      <c r="J200" s="648">
        <v>7</v>
      </c>
      <c r="K200" s="648">
        <v>0</v>
      </c>
      <c r="L200" s="648">
        <v>0</v>
      </c>
      <c r="M200" s="648">
        <v>0</v>
      </c>
      <c r="N200" s="648">
        <v>200</v>
      </c>
      <c r="O200" s="648">
        <v>200</v>
      </c>
      <c r="P200" s="648">
        <v>30</v>
      </c>
      <c r="Q200" s="648">
        <v>170</v>
      </c>
      <c r="R200" s="648">
        <v>0</v>
      </c>
      <c r="S200" s="648">
        <v>0</v>
      </c>
      <c r="T200" s="648">
        <v>0</v>
      </c>
      <c r="U200" s="648">
        <v>0</v>
      </c>
      <c r="V200" s="648">
        <v>0</v>
      </c>
      <c r="W200" s="648">
        <v>0</v>
      </c>
      <c r="X200" s="648">
        <v>0</v>
      </c>
      <c r="Y200" s="648">
        <v>0</v>
      </c>
      <c r="Z200" s="648">
        <v>0</v>
      </c>
      <c r="AA200" s="648">
        <v>200</v>
      </c>
      <c r="AB200" s="648">
        <v>28.571428571428573</v>
      </c>
      <c r="AC200" s="648">
        <v>18</v>
      </c>
      <c r="AD200" s="648">
        <v>30.270270270270274</v>
      </c>
      <c r="AE200" s="648">
        <v>0</v>
      </c>
      <c r="AF200" s="648">
        <v>0</v>
      </c>
      <c r="AG200" s="648">
        <v>199</v>
      </c>
      <c r="AH200" s="648">
        <v>1</v>
      </c>
      <c r="AI200" s="648">
        <v>0</v>
      </c>
      <c r="AJ200" s="648">
        <v>0</v>
      </c>
      <c r="AK200" s="648">
        <v>0</v>
      </c>
      <c r="AL200" s="648">
        <v>0</v>
      </c>
      <c r="AM200" s="648">
        <v>0</v>
      </c>
      <c r="AN200" s="648">
        <v>0</v>
      </c>
      <c r="AO200" s="648">
        <v>0</v>
      </c>
      <c r="AP200" s="648">
        <v>0</v>
      </c>
      <c r="AQ200" s="648">
        <v>0</v>
      </c>
      <c r="AR200" s="648">
        <v>0</v>
      </c>
      <c r="AS200" s="648">
        <v>0</v>
      </c>
      <c r="AT200" s="648">
        <v>0</v>
      </c>
      <c r="AU200" s="648">
        <v>1.1764705882352939</v>
      </c>
      <c r="AV200" s="648">
        <v>1.1764705882352939</v>
      </c>
      <c r="AW200" s="648">
        <v>1.1764705882352939</v>
      </c>
      <c r="AX200" s="648">
        <v>0</v>
      </c>
      <c r="AY200" s="648">
        <v>0</v>
      </c>
      <c r="AZ200" s="648">
        <v>0</v>
      </c>
      <c r="BA200" s="648">
        <v>1.0810810810810811</v>
      </c>
      <c r="BB200" s="648">
        <v>41.4375</v>
      </c>
      <c r="BC200" s="648">
        <v>48.75</v>
      </c>
      <c r="BD200" s="648">
        <v>0</v>
      </c>
      <c r="BE200" s="648">
        <v>0</v>
      </c>
      <c r="BF200" s="648">
        <v>0</v>
      </c>
      <c r="BG200" s="648">
        <v>0</v>
      </c>
      <c r="BH200" s="648">
        <v>0</v>
      </c>
      <c r="BI200" s="648">
        <v>0</v>
      </c>
      <c r="BJ200" s="648">
        <v>4.0000000000000009</v>
      </c>
      <c r="BK200" s="648">
        <v>0</v>
      </c>
      <c r="BL200" s="648">
        <v>2.2203511726256999</v>
      </c>
      <c r="BM200" s="648">
        <v>0</v>
      </c>
      <c r="BN200" s="648">
        <v>0</v>
      </c>
      <c r="BO200" s="648">
        <v>1</v>
      </c>
      <c r="BP200" s="648">
        <v>0</v>
      </c>
      <c r="BQ200" s="648"/>
      <c r="BR200" s="648"/>
      <c r="BS200" s="648"/>
    </row>
    <row r="201" spans="1:71" ht="15" x14ac:dyDescent="0.25">
      <c r="A201" s="645">
        <f>VLOOKUP(C201,'[11]DfE No.'!C:E,3,FALSE)</f>
        <v>217</v>
      </c>
      <c r="B201" s="645">
        <v>144625</v>
      </c>
      <c r="C201" s="645">
        <v>9352203</v>
      </c>
      <c r="D201" s="646" t="s">
        <v>1277</v>
      </c>
      <c r="E201" s="629" t="s">
        <v>40</v>
      </c>
      <c r="F201" s="647" t="s">
        <v>710</v>
      </c>
      <c r="G201" s="648">
        <v>1</v>
      </c>
      <c r="H201" s="648">
        <v>0</v>
      </c>
      <c r="I201" s="648">
        <v>0</v>
      </c>
      <c r="J201" s="648">
        <v>7</v>
      </c>
      <c r="K201" s="648">
        <v>0</v>
      </c>
      <c r="L201" s="648">
        <v>0</v>
      </c>
      <c r="M201" s="648">
        <v>0</v>
      </c>
      <c r="N201" s="648">
        <v>120</v>
      </c>
      <c r="O201" s="648">
        <v>120</v>
      </c>
      <c r="P201" s="648">
        <v>13</v>
      </c>
      <c r="Q201" s="648">
        <v>107</v>
      </c>
      <c r="R201" s="648">
        <v>0</v>
      </c>
      <c r="S201" s="648">
        <v>0</v>
      </c>
      <c r="T201" s="648">
        <v>0</v>
      </c>
      <c r="U201" s="648">
        <v>0</v>
      </c>
      <c r="V201" s="648">
        <v>0</v>
      </c>
      <c r="W201" s="648">
        <v>0</v>
      </c>
      <c r="X201" s="648">
        <v>0</v>
      </c>
      <c r="Y201" s="648">
        <v>0</v>
      </c>
      <c r="Z201" s="648">
        <v>0</v>
      </c>
      <c r="AA201" s="648">
        <v>120</v>
      </c>
      <c r="AB201" s="648">
        <v>17.142857142857142</v>
      </c>
      <c r="AC201" s="648">
        <v>17.000000000000039</v>
      </c>
      <c r="AD201" s="648">
        <v>20.16</v>
      </c>
      <c r="AE201" s="648">
        <v>0</v>
      </c>
      <c r="AF201" s="648">
        <v>0</v>
      </c>
      <c r="AG201" s="648">
        <v>104.00000000000004</v>
      </c>
      <c r="AH201" s="648">
        <v>0</v>
      </c>
      <c r="AI201" s="648">
        <v>6.9999999999999956</v>
      </c>
      <c r="AJ201" s="648">
        <v>6.9999999999999956</v>
      </c>
      <c r="AK201" s="648">
        <v>2.000000000000004</v>
      </c>
      <c r="AL201" s="648">
        <v>0</v>
      </c>
      <c r="AM201" s="648">
        <v>0</v>
      </c>
      <c r="AN201" s="648">
        <v>0</v>
      </c>
      <c r="AO201" s="648">
        <v>0</v>
      </c>
      <c r="AP201" s="648">
        <v>0</v>
      </c>
      <c r="AQ201" s="648">
        <v>0</v>
      </c>
      <c r="AR201" s="648">
        <v>0</v>
      </c>
      <c r="AS201" s="648">
        <v>0</v>
      </c>
      <c r="AT201" s="648">
        <v>0</v>
      </c>
      <c r="AU201" s="648">
        <v>1.1214953271028032</v>
      </c>
      <c r="AV201" s="648">
        <v>1.1214953271028032</v>
      </c>
      <c r="AW201" s="648">
        <v>1.1214953271028032</v>
      </c>
      <c r="AX201" s="648">
        <v>0</v>
      </c>
      <c r="AY201" s="648">
        <v>0</v>
      </c>
      <c r="AZ201" s="648">
        <v>0</v>
      </c>
      <c r="BA201" s="648">
        <v>0</v>
      </c>
      <c r="BB201" s="648">
        <v>29.552380952380929</v>
      </c>
      <c r="BC201" s="648">
        <v>33.142857142857117</v>
      </c>
      <c r="BD201" s="648">
        <v>0</v>
      </c>
      <c r="BE201" s="648">
        <v>0</v>
      </c>
      <c r="BF201" s="648">
        <v>0</v>
      </c>
      <c r="BG201" s="648">
        <v>0</v>
      </c>
      <c r="BH201" s="648">
        <v>0</v>
      </c>
      <c r="BI201" s="648">
        <v>0</v>
      </c>
      <c r="BJ201" s="648">
        <v>7.8000000000000007</v>
      </c>
      <c r="BK201" s="648">
        <v>0</v>
      </c>
      <c r="BL201" s="648">
        <v>1.94544720777778</v>
      </c>
      <c r="BM201" s="648">
        <v>0</v>
      </c>
      <c r="BN201" s="648">
        <v>0</v>
      </c>
      <c r="BO201" s="648">
        <v>1</v>
      </c>
      <c r="BP201" s="648">
        <v>0</v>
      </c>
      <c r="BQ201" s="648"/>
      <c r="BR201" s="648"/>
      <c r="BS201" s="648"/>
    </row>
    <row r="202" spans="1:71" ht="15" x14ac:dyDescent="0.25">
      <c r="A202" s="645">
        <f>VLOOKUP(C202,'[11]DfE No.'!C:E,3,FALSE)</f>
        <v>448</v>
      </c>
      <c r="B202" s="645">
        <v>144215</v>
      </c>
      <c r="C202" s="645">
        <v>9352204</v>
      </c>
      <c r="D202" s="646" t="s">
        <v>1278</v>
      </c>
      <c r="E202" s="629" t="s">
        <v>40</v>
      </c>
      <c r="F202" s="647" t="s">
        <v>710</v>
      </c>
      <c r="G202" s="648">
        <v>1</v>
      </c>
      <c r="H202" s="648">
        <v>0</v>
      </c>
      <c r="I202" s="648">
        <v>0</v>
      </c>
      <c r="J202" s="648">
        <v>7</v>
      </c>
      <c r="K202" s="648">
        <v>0</v>
      </c>
      <c r="L202" s="648">
        <v>0</v>
      </c>
      <c r="M202" s="648">
        <v>0</v>
      </c>
      <c r="N202" s="648">
        <v>76</v>
      </c>
      <c r="O202" s="648">
        <v>76</v>
      </c>
      <c r="P202" s="648">
        <v>14</v>
      </c>
      <c r="Q202" s="648">
        <v>62</v>
      </c>
      <c r="R202" s="648">
        <v>0</v>
      </c>
      <c r="S202" s="648">
        <v>0</v>
      </c>
      <c r="T202" s="648">
        <v>0</v>
      </c>
      <c r="U202" s="648">
        <v>0</v>
      </c>
      <c r="V202" s="648">
        <v>0</v>
      </c>
      <c r="W202" s="648">
        <v>0</v>
      </c>
      <c r="X202" s="648">
        <v>0</v>
      </c>
      <c r="Y202" s="648">
        <v>0</v>
      </c>
      <c r="Z202" s="648">
        <v>0</v>
      </c>
      <c r="AA202" s="648">
        <v>76</v>
      </c>
      <c r="AB202" s="648">
        <v>10.857142857142858</v>
      </c>
      <c r="AC202" s="648">
        <v>5.9999999999999973</v>
      </c>
      <c r="AD202" s="648">
        <v>8.5633802816901419</v>
      </c>
      <c r="AE202" s="648">
        <v>0</v>
      </c>
      <c r="AF202" s="648">
        <v>0</v>
      </c>
      <c r="AG202" s="648">
        <v>64.000000000000028</v>
      </c>
      <c r="AH202" s="648">
        <v>9.9999999999999947</v>
      </c>
      <c r="AI202" s="648">
        <v>0</v>
      </c>
      <c r="AJ202" s="648">
        <v>1.9999999999999991</v>
      </c>
      <c r="AK202" s="648">
        <v>0</v>
      </c>
      <c r="AL202" s="648">
        <v>0</v>
      </c>
      <c r="AM202" s="648">
        <v>0</v>
      </c>
      <c r="AN202" s="648">
        <v>0</v>
      </c>
      <c r="AO202" s="648">
        <v>0</v>
      </c>
      <c r="AP202" s="648">
        <v>0</v>
      </c>
      <c r="AQ202" s="648">
        <v>0</v>
      </c>
      <c r="AR202" s="648">
        <v>0</v>
      </c>
      <c r="AS202" s="648">
        <v>0</v>
      </c>
      <c r="AT202" s="648">
        <v>0</v>
      </c>
      <c r="AU202" s="648">
        <v>1.2258064516129019</v>
      </c>
      <c r="AV202" s="648">
        <v>1.2258064516129019</v>
      </c>
      <c r="AW202" s="648">
        <v>1.2258064516129019</v>
      </c>
      <c r="AX202" s="648">
        <v>0</v>
      </c>
      <c r="AY202" s="648">
        <v>0</v>
      </c>
      <c r="AZ202" s="648">
        <v>0</v>
      </c>
      <c r="BA202" s="648">
        <v>0</v>
      </c>
      <c r="BB202" s="648">
        <v>18.915254237288142</v>
      </c>
      <c r="BC202" s="648">
        <v>23.186440677966111</v>
      </c>
      <c r="BD202" s="648">
        <v>0</v>
      </c>
      <c r="BE202" s="648">
        <v>0</v>
      </c>
      <c r="BF202" s="648">
        <v>0</v>
      </c>
      <c r="BG202" s="648">
        <v>0</v>
      </c>
      <c r="BH202" s="648">
        <v>0</v>
      </c>
      <c r="BI202" s="648">
        <v>0</v>
      </c>
      <c r="BJ202" s="648">
        <v>1.4399999999999977</v>
      </c>
      <c r="BK202" s="648">
        <v>0</v>
      </c>
      <c r="BL202" s="648">
        <v>2.6367382453333299</v>
      </c>
      <c r="BM202" s="648">
        <v>0</v>
      </c>
      <c r="BN202" s="648">
        <v>1</v>
      </c>
      <c r="BO202" s="648">
        <v>1</v>
      </c>
      <c r="BP202" s="648">
        <v>0</v>
      </c>
      <c r="BQ202" s="648"/>
      <c r="BR202" s="648"/>
      <c r="BS202" s="648"/>
    </row>
    <row r="203" spans="1:71" ht="15" x14ac:dyDescent="0.25">
      <c r="A203" s="645">
        <f>VLOOKUP(C203,'[11]DfE No.'!C:E,3,FALSE)</f>
        <v>501</v>
      </c>
      <c r="B203" s="645">
        <v>144553</v>
      </c>
      <c r="C203" s="645">
        <v>9352205</v>
      </c>
      <c r="D203" s="646" t="s">
        <v>1279</v>
      </c>
      <c r="E203" s="629" t="s">
        <v>40</v>
      </c>
      <c r="F203" s="647" t="s">
        <v>710</v>
      </c>
      <c r="G203" s="648">
        <v>1</v>
      </c>
      <c r="H203" s="648">
        <v>0</v>
      </c>
      <c r="I203" s="648">
        <v>0</v>
      </c>
      <c r="J203" s="648">
        <v>7</v>
      </c>
      <c r="K203" s="648">
        <v>0</v>
      </c>
      <c r="L203" s="648">
        <v>0</v>
      </c>
      <c r="M203" s="648">
        <v>0</v>
      </c>
      <c r="N203" s="648">
        <v>55</v>
      </c>
      <c r="O203" s="648">
        <v>55</v>
      </c>
      <c r="P203" s="648">
        <v>8</v>
      </c>
      <c r="Q203" s="648">
        <v>47</v>
      </c>
      <c r="R203" s="648">
        <v>0</v>
      </c>
      <c r="S203" s="648">
        <v>0</v>
      </c>
      <c r="T203" s="648">
        <v>0</v>
      </c>
      <c r="U203" s="648">
        <v>0</v>
      </c>
      <c r="V203" s="648">
        <v>0</v>
      </c>
      <c r="W203" s="648">
        <v>0</v>
      </c>
      <c r="X203" s="648">
        <v>0</v>
      </c>
      <c r="Y203" s="648">
        <v>0</v>
      </c>
      <c r="Z203" s="648">
        <v>0</v>
      </c>
      <c r="AA203" s="648">
        <v>55</v>
      </c>
      <c r="AB203" s="648">
        <v>7.8571428571428568</v>
      </c>
      <c r="AC203" s="648">
        <v>11</v>
      </c>
      <c r="AD203" s="648">
        <v>13.524590163934427</v>
      </c>
      <c r="AE203" s="648">
        <v>0</v>
      </c>
      <c r="AF203" s="648">
        <v>0</v>
      </c>
      <c r="AG203" s="648">
        <v>55</v>
      </c>
      <c r="AH203" s="648">
        <v>0</v>
      </c>
      <c r="AI203" s="648">
        <v>0</v>
      </c>
      <c r="AJ203" s="648">
        <v>0</v>
      </c>
      <c r="AK203" s="648">
        <v>0</v>
      </c>
      <c r="AL203" s="648">
        <v>0</v>
      </c>
      <c r="AM203" s="648">
        <v>0</v>
      </c>
      <c r="AN203" s="648">
        <v>0</v>
      </c>
      <c r="AO203" s="648">
        <v>0</v>
      </c>
      <c r="AP203" s="648">
        <v>0</v>
      </c>
      <c r="AQ203" s="648">
        <v>0</v>
      </c>
      <c r="AR203" s="648">
        <v>0</v>
      </c>
      <c r="AS203" s="648">
        <v>0</v>
      </c>
      <c r="AT203" s="648">
        <v>0</v>
      </c>
      <c r="AU203" s="648">
        <v>0</v>
      </c>
      <c r="AV203" s="648">
        <v>0</v>
      </c>
      <c r="AW203" s="648">
        <v>0</v>
      </c>
      <c r="AX203" s="648">
        <v>0</v>
      </c>
      <c r="AY203" s="648">
        <v>0</v>
      </c>
      <c r="AZ203" s="648">
        <v>0</v>
      </c>
      <c r="BA203" s="648">
        <v>0</v>
      </c>
      <c r="BB203" s="648">
        <v>16.347826086956534</v>
      </c>
      <c r="BC203" s="648">
        <v>19.13043478260871</v>
      </c>
      <c r="BD203" s="648">
        <v>0</v>
      </c>
      <c r="BE203" s="648">
        <v>0</v>
      </c>
      <c r="BF203" s="648">
        <v>0</v>
      </c>
      <c r="BG203" s="648">
        <v>0</v>
      </c>
      <c r="BH203" s="648">
        <v>0</v>
      </c>
      <c r="BI203" s="648">
        <v>0</v>
      </c>
      <c r="BJ203" s="648">
        <v>3.6999999999999855</v>
      </c>
      <c r="BK203" s="648">
        <v>0</v>
      </c>
      <c r="BL203" s="648">
        <v>1.8698768372548999</v>
      </c>
      <c r="BM203" s="648">
        <v>0</v>
      </c>
      <c r="BN203" s="648">
        <v>0</v>
      </c>
      <c r="BO203" s="648">
        <v>1</v>
      </c>
      <c r="BP203" s="648">
        <v>0</v>
      </c>
      <c r="BQ203" s="648"/>
      <c r="BR203" s="648"/>
      <c r="BS203" s="648"/>
    </row>
    <row r="204" spans="1:71" ht="15" x14ac:dyDescent="0.25">
      <c r="A204" s="645">
        <f>VLOOKUP(C204,'[11]DfE No.'!C:E,3,FALSE)</f>
        <v>99</v>
      </c>
      <c r="B204" s="645">
        <v>144826</v>
      </c>
      <c r="C204" s="645">
        <v>9352206</v>
      </c>
      <c r="D204" s="646" t="s">
        <v>209</v>
      </c>
      <c r="E204" s="629" t="s">
        <v>40</v>
      </c>
      <c r="F204" s="647" t="s">
        <v>710</v>
      </c>
      <c r="G204" s="648">
        <v>1</v>
      </c>
      <c r="H204" s="648">
        <v>0</v>
      </c>
      <c r="I204" s="648">
        <v>0</v>
      </c>
      <c r="J204" s="648">
        <v>7</v>
      </c>
      <c r="K204" s="648">
        <v>0</v>
      </c>
      <c r="L204" s="648">
        <v>0</v>
      </c>
      <c r="M204" s="648">
        <v>0</v>
      </c>
      <c r="N204" s="648">
        <v>54</v>
      </c>
      <c r="O204" s="648">
        <v>54</v>
      </c>
      <c r="P204" s="648">
        <v>4</v>
      </c>
      <c r="Q204" s="648">
        <v>50</v>
      </c>
      <c r="R204" s="648">
        <v>0</v>
      </c>
      <c r="S204" s="648">
        <v>0</v>
      </c>
      <c r="T204" s="648">
        <v>0</v>
      </c>
      <c r="U204" s="648">
        <v>0</v>
      </c>
      <c r="V204" s="648">
        <v>0</v>
      </c>
      <c r="W204" s="648">
        <v>0</v>
      </c>
      <c r="X204" s="648">
        <v>0</v>
      </c>
      <c r="Y204" s="648">
        <v>0</v>
      </c>
      <c r="Z204" s="648">
        <v>0</v>
      </c>
      <c r="AA204" s="648">
        <v>54</v>
      </c>
      <c r="AB204" s="648">
        <v>7.7142857142857144</v>
      </c>
      <c r="AC204" s="648">
        <v>15.000000000000012</v>
      </c>
      <c r="AD204" s="648">
        <v>20.135593220338983</v>
      </c>
      <c r="AE204" s="648">
        <v>0</v>
      </c>
      <c r="AF204" s="648">
        <v>0</v>
      </c>
      <c r="AG204" s="648">
        <v>50.943396226415075</v>
      </c>
      <c r="AH204" s="648">
        <v>0</v>
      </c>
      <c r="AI204" s="648">
        <v>2.0377358490566051</v>
      </c>
      <c r="AJ204" s="648">
        <v>1.0188679245283025</v>
      </c>
      <c r="AK204" s="648">
        <v>0</v>
      </c>
      <c r="AL204" s="648">
        <v>0</v>
      </c>
      <c r="AM204" s="648">
        <v>0</v>
      </c>
      <c r="AN204" s="648">
        <v>0</v>
      </c>
      <c r="AO204" s="648">
        <v>0</v>
      </c>
      <c r="AP204" s="648">
        <v>0</v>
      </c>
      <c r="AQ204" s="648">
        <v>0</v>
      </c>
      <c r="AR204" s="648">
        <v>0</v>
      </c>
      <c r="AS204" s="648">
        <v>0</v>
      </c>
      <c r="AT204" s="648">
        <v>0</v>
      </c>
      <c r="AU204" s="648">
        <v>0</v>
      </c>
      <c r="AV204" s="648">
        <v>0</v>
      </c>
      <c r="AW204" s="648">
        <v>1.08</v>
      </c>
      <c r="AX204" s="648">
        <v>0</v>
      </c>
      <c r="AY204" s="648">
        <v>0</v>
      </c>
      <c r="AZ204" s="648">
        <v>0</v>
      </c>
      <c r="BA204" s="648">
        <v>0</v>
      </c>
      <c r="BB204" s="648">
        <v>13</v>
      </c>
      <c r="BC204" s="648">
        <v>14.040000000000001</v>
      </c>
      <c r="BD204" s="648">
        <v>0</v>
      </c>
      <c r="BE204" s="648">
        <v>0</v>
      </c>
      <c r="BF204" s="648">
        <v>0</v>
      </c>
      <c r="BG204" s="648">
        <v>0</v>
      </c>
      <c r="BH204" s="648">
        <v>0</v>
      </c>
      <c r="BI204" s="648">
        <v>0</v>
      </c>
      <c r="BJ204" s="648">
        <v>1.7600000000000007</v>
      </c>
      <c r="BK204" s="648">
        <v>0</v>
      </c>
      <c r="BL204" s="648">
        <v>1.2194464380000001</v>
      </c>
      <c r="BM204" s="648">
        <v>0</v>
      </c>
      <c r="BN204" s="648">
        <v>0</v>
      </c>
      <c r="BO204" s="648">
        <v>1</v>
      </c>
      <c r="BP204" s="648">
        <v>0</v>
      </c>
      <c r="BQ204" s="648"/>
      <c r="BR204" s="648"/>
      <c r="BS204" s="648"/>
    </row>
    <row r="205" spans="1:71" ht="15" x14ac:dyDescent="0.25">
      <c r="A205" s="645">
        <f>VLOOKUP(C205,'[11]DfE No.'!C:E,3,FALSE)</f>
        <v>14</v>
      </c>
      <c r="B205" s="645">
        <v>144827</v>
      </c>
      <c r="C205" s="645">
        <v>9352207</v>
      </c>
      <c r="D205" s="646" t="s">
        <v>1280</v>
      </c>
      <c r="E205" s="629" t="s">
        <v>40</v>
      </c>
      <c r="F205" s="647" t="s">
        <v>710</v>
      </c>
      <c r="G205" s="648">
        <v>1</v>
      </c>
      <c r="H205" s="648">
        <v>0</v>
      </c>
      <c r="I205" s="648">
        <v>0</v>
      </c>
      <c r="J205" s="648">
        <v>7</v>
      </c>
      <c r="K205" s="648">
        <v>0</v>
      </c>
      <c r="L205" s="648">
        <v>0</v>
      </c>
      <c r="M205" s="648">
        <v>0</v>
      </c>
      <c r="N205" s="648">
        <v>84</v>
      </c>
      <c r="O205" s="648">
        <v>84</v>
      </c>
      <c r="P205" s="648">
        <v>11</v>
      </c>
      <c r="Q205" s="648">
        <v>73</v>
      </c>
      <c r="R205" s="648">
        <v>0</v>
      </c>
      <c r="S205" s="648">
        <v>0</v>
      </c>
      <c r="T205" s="648">
        <v>0</v>
      </c>
      <c r="U205" s="648">
        <v>0</v>
      </c>
      <c r="V205" s="648">
        <v>0</v>
      </c>
      <c r="W205" s="648">
        <v>0</v>
      </c>
      <c r="X205" s="648">
        <v>0</v>
      </c>
      <c r="Y205" s="648">
        <v>0</v>
      </c>
      <c r="Z205" s="648">
        <v>0</v>
      </c>
      <c r="AA205" s="648">
        <v>84</v>
      </c>
      <c r="AB205" s="648">
        <v>12</v>
      </c>
      <c r="AC205" s="648">
        <v>26.000000000000039</v>
      </c>
      <c r="AD205" s="648">
        <v>26.372093023255815</v>
      </c>
      <c r="AE205" s="648">
        <v>0</v>
      </c>
      <c r="AF205" s="648">
        <v>0</v>
      </c>
      <c r="AG205" s="648">
        <v>80.999999999999972</v>
      </c>
      <c r="AH205" s="648">
        <v>0.99999999999999967</v>
      </c>
      <c r="AI205" s="648">
        <v>0</v>
      </c>
      <c r="AJ205" s="648">
        <v>0.99999999999999967</v>
      </c>
      <c r="AK205" s="648">
        <v>0</v>
      </c>
      <c r="AL205" s="648">
        <v>0.99999999999999967</v>
      </c>
      <c r="AM205" s="648">
        <v>0</v>
      </c>
      <c r="AN205" s="648">
        <v>0</v>
      </c>
      <c r="AO205" s="648">
        <v>0</v>
      </c>
      <c r="AP205" s="648">
        <v>0</v>
      </c>
      <c r="AQ205" s="648">
        <v>0</v>
      </c>
      <c r="AR205" s="648">
        <v>0</v>
      </c>
      <c r="AS205" s="648">
        <v>0</v>
      </c>
      <c r="AT205" s="648">
        <v>0</v>
      </c>
      <c r="AU205" s="648">
        <v>0</v>
      </c>
      <c r="AV205" s="648">
        <v>0</v>
      </c>
      <c r="AW205" s="648">
        <v>0</v>
      </c>
      <c r="AX205" s="648">
        <v>0</v>
      </c>
      <c r="AY205" s="648">
        <v>0</v>
      </c>
      <c r="AZ205" s="648">
        <v>0</v>
      </c>
      <c r="BA205" s="648">
        <v>0.97674418604651159</v>
      </c>
      <c r="BB205" s="648">
        <v>21.591549295774652</v>
      </c>
      <c r="BC205" s="648">
        <v>24.845070422535215</v>
      </c>
      <c r="BD205" s="648">
        <v>0</v>
      </c>
      <c r="BE205" s="648">
        <v>0</v>
      </c>
      <c r="BF205" s="648">
        <v>0</v>
      </c>
      <c r="BG205" s="648">
        <v>0</v>
      </c>
      <c r="BH205" s="648">
        <v>0</v>
      </c>
      <c r="BI205" s="648">
        <v>0</v>
      </c>
      <c r="BJ205" s="648">
        <v>2.9599999999999973</v>
      </c>
      <c r="BK205" s="648">
        <v>0</v>
      </c>
      <c r="BL205" s="648">
        <v>2.8452593913043498</v>
      </c>
      <c r="BM205" s="648">
        <v>0</v>
      </c>
      <c r="BN205" s="648">
        <v>1</v>
      </c>
      <c r="BO205" s="648">
        <v>1</v>
      </c>
      <c r="BP205" s="648">
        <v>0</v>
      </c>
      <c r="BQ205" s="648"/>
      <c r="BR205" s="648"/>
      <c r="BS205" s="648"/>
    </row>
    <row r="206" spans="1:71" ht="15" x14ac:dyDescent="0.25">
      <c r="A206" s="645">
        <f>VLOOKUP(C206,'[11]DfE No.'!C:E,3,FALSE)</f>
        <v>5</v>
      </c>
      <c r="B206" s="645">
        <v>144828</v>
      </c>
      <c r="C206" s="645">
        <v>9352208</v>
      </c>
      <c r="D206" s="646" t="s">
        <v>1281</v>
      </c>
      <c r="E206" s="629" t="s">
        <v>40</v>
      </c>
      <c r="F206" s="647" t="s">
        <v>710</v>
      </c>
      <c r="G206" s="648">
        <v>1</v>
      </c>
      <c r="H206" s="648">
        <v>0</v>
      </c>
      <c r="I206" s="648">
        <v>0</v>
      </c>
      <c r="J206" s="648">
        <v>7</v>
      </c>
      <c r="K206" s="648">
        <v>0</v>
      </c>
      <c r="L206" s="648">
        <v>0</v>
      </c>
      <c r="M206" s="648">
        <v>0</v>
      </c>
      <c r="N206" s="648">
        <v>94</v>
      </c>
      <c r="O206" s="648">
        <v>94</v>
      </c>
      <c r="P206" s="648">
        <v>10</v>
      </c>
      <c r="Q206" s="648">
        <v>84</v>
      </c>
      <c r="R206" s="648">
        <v>0</v>
      </c>
      <c r="S206" s="648">
        <v>0</v>
      </c>
      <c r="T206" s="648">
        <v>0</v>
      </c>
      <c r="U206" s="648">
        <v>0</v>
      </c>
      <c r="V206" s="648">
        <v>0</v>
      </c>
      <c r="W206" s="648">
        <v>0</v>
      </c>
      <c r="X206" s="648">
        <v>0</v>
      </c>
      <c r="Y206" s="648">
        <v>0</v>
      </c>
      <c r="Z206" s="648">
        <v>0</v>
      </c>
      <c r="AA206" s="648">
        <v>94</v>
      </c>
      <c r="AB206" s="648">
        <v>13.428571428571429</v>
      </c>
      <c r="AC206" s="648">
        <v>14.999999999999964</v>
      </c>
      <c r="AD206" s="648">
        <v>17.09090909090909</v>
      </c>
      <c r="AE206" s="648">
        <v>0</v>
      </c>
      <c r="AF206" s="648">
        <v>0</v>
      </c>
      <c r="AG206" s="648">
        <v>74.795698924731198</v>
      </c>
      <c r="AH206" s="648">
        <v>9.0967741935483861</v>
      </c>
      <c r="AI206" s="648">
        <v>4.0430107526881676</v>
      </c>
      <c r="AJ206" s="648">
        <v>4.0430107526881676</v>
      </c>
      <c r="AK206" s="648">
        <v>2.0215053763440838</v>
      </c>
      <c r="AL206" s="648">
        <v>0</v>
      </c>
      <c r="AM206" s="648">
        <v>0</v>
      </c>
      <c r="AN206" s="648">
        <v>0</v>
      </c>
      <c r="AO206" s="648">
        <v>0</v>
      </c>
      <c r="AP206" s="648">
        <v>0</v>
      </c>
      <c r="AQ206" s="648">
        <v>0</v>
      </c>
      <c r="AR206" s="648">
        <v>0</v>
      </c>
      <c r="AS206" s="648">
        <v>0</v>
      </c>
      <c r="AT206" s="648">
        <v>0</v>
      </c>
      <c r="AU206" s="648">
        <v>0</v>
      </c>
      <c r="AV206" s="648">
        <v>0</v>
      </c>
      <c r="AW206" s="648">
        <v>0</v>
      </c>
      <c r="AX206" s="648">
        <v>0</v>
      </c>
      <c r="AY206" s="648">
        <v>0</v>
      </c>
      <c r="AZ206" s="648">
        <v>0</v>
      </c>
      <c r="BA206" s="648">
        <v>0</v>
      </c>
      <c r="BB206" s="648">
        <v>26.181818181818208</v>
      </c>
      <c r="BC206" s="648">
        <v>29.298701298701328</v>
      </c>
      <c r="BD206" s="648">
        <v>0</v>
      </c>
      <c r="BE206" s="648">
        <v>0</v>
      </c>
      <c r="BF206" s="648">
        <v>0</v>
      </c>
      <c r="BG206" s="648">
        <v>0</v>
      </c>
      <c r="BH206" s="648">
        <v>0</v>
      </c>
      <c r="BI206" s="648">
        <v>0</v>
      </c>
      <c r="BJ206" s="648">
        <v>17.360000000000021</v>
      </c>
      <c r="BK206" s="648">
        <v>0</v>
      </c>
      <c r="BL206" s="648">
        <v>1.9174495</v>
      </c>
      <c r="BM206" s="648">
        <v>0</v>
      </c>
      <c r="BN206" s="648">
        <v>0</v>
      </c>
      <c r="BO206" s="648">
        <v>1</v>
      </c>
      <c r="BP206" s="648">
        <v>0</v>
      </c>
      <c r="BQ206" s="648"/>
      <c r="BR206" s="648"/>
      <c r="BS206" s="648"/>
    </row>
    <row r="207" spans="1:71" ht="15" x14ac:dyDescent="0.25">
      <c r="A207" s="645">
        <f>VLOOKUP(C207,'[11]DfE No.'!C:E,3,FALSE)</f>
        <v>442</v>
      </c>
      <c r="B207" s="645">
        <v>144218</v>
      </c>
      <c r="C207" s="645">
        <v>9352209</v>
      </c>
      <c r="D207" s="646" t="s">
        <v>1282</v>
      </c>
      <c r="E207" s="629" t="s">
        <v>40</v>
      </c>
      <c r="F207" s="647" t="s">
        <v>710</v>
      </c>
      <c r="G207" s="648">
        <v>1</v>
      </c>
      <c r="H207" s="648">
        <v>0</v>
      </c>
      <c r="I207" s="648">
        <v>0</v>
      </c>
      <c r="J207" s="648">
        <v>7</v>
      </c>
      <c r="K207" s="648">
        <v>0</v>
      </c>
      <c r="L207" s="648">
        <v>0</v>
      </c>
      <c r="M207" s="648">
        <v>0</v>
      </c>
      <c r="N207" s="648">
        <v>412</v>
      </c>
      <c r="O207" s="648">
        <v>412</v>
      </c>
      <c r="P207" s="648">
        <v>56</v>
      </c>
      <c r="Q207" s="648">
        <v>356</v>
      </c>
      <c r="R207" s="648">
        <v>0</v>
      </c>
      <c r="S207" s="648">
        <v>0</v>
      </c>
      <c r="T207" s="648">
        <v>0</v>
      </c>
      <c r="U207" s="648">
        <v>0</v>
      </c>
      <c r="V207" s="648">
        <v>0</v>
      </c>
      <c r="W207" s="648">
        <v>0</v>
      </c>
      <c r="X207" s="648">
        <v>0</v>
      </c>
      <c r="Y207" s="648">
        <v>0</v>
      </c>
      <c r="Z207" s="648">
        <v>0</v>
      </c>
      <c r="AA207" s="648">
        <v>412</v>
      </c>
      <c r="AB207" s="648">
        <v>58.857142857142854</v>
      </c>
      <c r="AC207" s="648">
        <v>72.999999999999801</v>
      </c>
      <c r="AD207" s="648">
        <v>74.078817733990149</v>
      </c>
      <c r="AE207" s="648">
        <v>0</v>
      </c>
      <c r="AF207" s="648">
        <v>0</v>
      </c>
      <c r="AG207" s="648">
        <v>301.00000000000011</v>
      </c>
      <c r="AH207" s="648">
        <v>34</v>
      </c>
      <c r="AI207" s="648">
        <v>5.0000000000000053</v>
      </c>
      <c r="AJ207" s="648">
        <v>67.000000000000014</v>
      </c>
      <c r="AK207" s="648">
        <v>5.0000000000000053</v>
      </c>
      <c r="AL207" s="648">
        <v>0</v>
      </c>
      <c r="AM207" s="648">
        <v>0</v>
      </c>
      <c r="AN207" s="648">
        <v>0</v>
      </c>
      <c r="AO207" s="648">
        <v>0</v>
      </c>
      <c r="AP207" s="648">
        <v>0</v>
      </c>
      <c r="AQ207" s="648">
        <v>0</v>
      </c>
      <c r="AR207" s="648">
        <v>0</v>
      </c>
      <c r="AS207" s="648">
        <v>0</v>
      </c>
      <c r="AT207" s="648">
        <v>0</v>
      </c>
      <c r="AU207" s="648">
        <v>3.4816901408450693</v>
      </c>
      <c r="AV207" s="648">
        <v>8.1239436619718184</v>
      </c>
      <c r="AW207" s="648">
        <v>9.284507042253507</v>
      </c>
      <c r="AX207" s="648">
        <v>0</v>
      </c>
      <c r="AY207" s="648">
        <v>0</v>
      </c>
      <c r="AZ207" s="648">
        <v>0</v>
      </c>
      <c r="BA207" s="648">
        <v>1.0147783251231528</v>
      </c>
      <c r="BB207" s="648">
        <v>124.18604651162805</v>
      </c>
      <c r="BC207" s="648">
        <v>143.72093023255832</v>
      </c>
      <c r="BD207" s="648">
        <v>0</v>
      </c>
      <c r="BE207" s="648">
        <v>0</v>
      </c>
      <c r="BF207" s="648">
        <v>0</v>
      </c>
      <c r="BG207" s="648">
        <v>0</v>
      </c>
      <c r="BH207" s="648">
        <v>0</v>
      </c>
      <c r="BI207" s="648">
        <v>0</v>
      </c>
      <c r="BJ207" s="648">
        <v>0.27999999999998693</v>
      </c>
      <c r="BK207" s="648">
        <v>0</v>
      </c>
      <c r="BL207" s="648">
        <v>0.73912011111111098</v>
      </c>
      <c r="BM207" s="648">
        <v>0</v>
      </c>
      <c r="BN207" s="648">
        <v>0</v>
      </c>
      <c r="BO207" s="648">
        <v>1</v>
      </c>
      <c r="BP207" s="648">
        <v>0</v>
      </c>
      <c r="BQ207" s="648"/>
      <c r="BR207" s="648"/>
      <c r="BS207" s="648"/>
    </row>
    <row r="208" spans="1:71" ht="15" x14ac:dyDescent="0.25">
      <c r="A208" s="645">
        <f>VLOOKUP(C208,'[11]DfE No.'!C:E,3,FALSE)</f>
        <v>521</v>
      </c>
      <c r="B208" s="645">
        <v>145031</v>
      </c>
      <c r="C208" s="645">
        <v>9352210</v>
      </c>
      <c r="D208" s="646" t="s">
        <v>1413</v>
      </c>
      <c r="E208" s="629" t="s">
        <v>40</v>
      </c>
      <c r="F208" s="647" t="s">
        <v>710</v>
      </c>
      <c r="G208" s="648">
        <v>1</v>
      </c>
      <c r="H208" s="648">
        <v>0</v>
      </c>
      <c r="I208" s="648">
        <v>0</v>
      </c>
      <c r="J208" s="648">
        <v>4</v>
      </c>
      <c r="K208" s="648">
        <v>0</v>
      </c>
      <c r="L208" s="648">
        <v>0</v>
      </c>
      <c r="M208" s="648">
        <v>0</v>
      </c>
      <c r="N208" s="648">
        <v>103.5</v>
      </c>
      <c r="O208" s="648">
        <v>103.5</v>
      </c>
      <c r="P208" s="648">
        <v>47.5</v>
      </c>
      <c r="Q208" s="648">
        <v>56</v>
      </c>
      <c r="R208" s="648">
        <v>0</v>
      </c>
      <c r="S208" s="648">
        <v>0</v>
      </c>
      <c r="T208" s="648">
        <v>0</v>
      </c>
      <c r="U208" s="648">
        <v>0</v>
      </c>
      <c r="V208" s="648">
        <v>0</v>
      </c>
      <c r="W208" s="648">
        <v>0</v>
      </c>
      <c r="X208" s="648">
        <v>0</v>
      </c>
      <c r="Y208" s="648">
        <v>0</v>
      </c>
      <c r="Z208" s="648">
        <v>0</v>
      </c>
      <c r="AA208" s="648">
        <v>103.5</v>
      </c>
      <c r="AB208" s="648">
        <v>25.875</v>
      </c>
      <c r="AC208" s="648">
        <v>9.6279069767441872</v>
      </c>
      <c r="AD208" s="648">
        <v>9.8571428571428559</v>
      </c>
      <c r="AE208" s="648">
        <v>0</v>
      </c>
      <c r="AF208" s="648">
        <v>0</v>
      </c>
      <c r="AG208" s="648">
        <v>103.5</v>
      </c>
      <c r="AH208" s="648">
        <v>0</v>
      </c>
      <c r="AI208" s="648">
        <v>0</v>
      </c>
      <c r="AJ208" s="648">
        <v>0</v>
      </c>
      <c r="AK208" s="648">
        <v>0</v>
      </c>
      <c r="AL208" s="648">
        <v>0</v>
      </c>
      <c r="AM208" s="648">
        <v>0</v>
      </c>
      <c r="AN208" s="648">
        <v>0</v>
      </c>
      <c r="AO208" s="648">
        <v>0</v>
      </c>
      <c r="AP208" s="648">
        <v>0</v>
      </c>
      <c r="AQ208" s="648">
        <v>0</v>
      </c>
      <c r="AR208" s="648">
        <v>0</v>
      </c>
      <c r="AS208" s="648">
        <v>0</v>
      </c>
      <c r="AT208" s="648">
        <v>0</v>
      </c>
      <c r="AU208" s="648">
        <v>9.2410714285714306</v>
      </c>
      <c r="AV208" s="648">
        <v>12.9375</v>
      </c>
      <c r="AW208" s="648">
        <v>14.785714285714299</v>
      </c>
      <c r="AX208" s="648">
        <v>0</v>
      </c>
      <c r="AY208" s="648">
        <v>0</v>
      </c>
      <c r="AZ208" s="648">
        <v>0</v>
      </c>
      <c r="BA208" s="648">
        <v>0</v>
      </c>
      <c r="BB208" s="648">
        <v>21</v>
      </c>
      <c r="BC208" s="648">
        <v>38.8125</v>
      </c>
      <c r="BD208" s="648">
        <v>0</v>
      </c>
      <c r="BE208" s="648">
        <v>0</v>
      </c>
      <c r="BF208" s="648">
        <v>0</v>
      </c>
      <c r="BG208" s="648">
        <v>0</v>
      </c>
      <c r="BH208" s="648">
        <v>0</v>
      </c>
      <c r="BI208" s="648">
        <v>0</v>
      </c>
      <c r="BJ208" s="648">
        <v>10.638837209302368</v>
      </c>
      <c r="BK208" s="648">
        <v>0</v>
      </c>
      <c r="BL208" s="648">
        <v>0.83414745384615396</v>
      </c>
      <c r="BM208" s="648">
        <v>0</v>
      </c>
      <c r="BN208" s="648">
        <v>0</v>
      </c>
      <c r="BO208" s="648">
        <v>1</v>
      </c>
      <c r="BP208" s="648">
        <v>0</v>
      </c>
      <c r="BQ208" s="648"/>
      <c r="BR208" s="648"/>
      <c r="BS208" s="648"/>
    </row>
    <row r="209" spans="1:71" ht="15" x14ac:dyDescent="0.25">
      <c r="A209" s="645">
        <f>VLOOKUP(C209,'[11]DfE No.'!C:E,3,FALSE)</f>
        <v>274</v>
      </c>
      <c r="B209" s="645">
        <v>145118</v>
      </c>
      <c r="C209" s="645">
        <v>9352211</v>
      </c>
      <c r="D209" s="646" t="s">
        <v>1283</v>
      </c>
      <c r="E209" s="629" t="s">
        <v>40</v>
      </c>
      <c r="F209" s="647" t="s">
        <v>710</v>
      </c>
      <c r="G209" s="648">
        <v>1</v>
      </c>
      <c r="H209" s="648">
        <v>0</v>
      </c>
      <c r="I209" s="648">
        <v>0</v>
      </c>
      <c r="J209" s="648">
        <v>7</v>
      </c>
      <c r="K209" s="648">
        <v>0</v>
      </c>
      <c r="L209" s="648">
        <v>0</v>
      </c>
      <c r="M209" s="648">
        <v>0</v>
      </c>
      <c r="N209" s="648">
        <v>309</v>
      </c>
      <c r="O209" s="648">
        <v>309</v>
      </c>
      <c r="P209" s="648">
        <v>39</v>
      </c>
      <c r="Q209" s="648">
        <v>270</v>
      </c>
      <c r="R209" s="648">
        <v>0</v>
      </c>
      <c r="S209" s="648">
        <v>0</v>
      </c>
      <c r="T209" s="648">
        <v>0</v>
      </c>
      <c r="U209" s="648">
        <v>0</v>
      </c>
      <c r="V209" s="648">
        <v>0</v>
      </c>
      <c r="W209" s="648">
        <v>0</v>
      </c>
      <c r="X209" s="648">
        <v>0</v>
      </c>
      <c r="Y209" s="648">
        <v>0</v>
      </c>
      <c r="Z209" s="648">
        <v>0</v>
      </c>
      <c r="AA209" s="648">
        <v>309</v>
      </c>
      <c r="AB209" s="648">
        <v>44.142857142857146</v>
      </c>
      <c r="AC209" s="648">
        <v>104.00000000000003</v>
      </c>
      <c r="AD209" s="648">
        <v>141.12537313432836</v>
      </c>
      <c r="AE209" s="648">
        <v>0</v>
      </c>
      <c r="AF209" s="648">
        <v>0</v>
      </c>
      <c r="AG209" s="648">
        <v>26.000000000000007</v>
      </c>
      <c r="AH209" s="648">
        <v>3.0000000000000004</v>
      </c>
      <c r="AI209" s="648">
        <v>8.9999999999999964</v>
      </c>
      <c r="AJ209" s="648">
        <v>77.000000000000043</v>
      </c>
      <c r="AK209" s="648">
        <v>177.99999999999997</v>
      </c>
      <c r="AL209" s="648">
        <v>15.999999999999998</v>
      </c>
      <c r="AM209" s="648">
        <v>0</v>
      </c>
      <c r="AN209" s="648">
        <v>0</v>
      </c>
      <c r="AO209" s="648">
        <v>0</v>
      </c>
      <c r="AP209" s="648">
        <v>0</v>
      </c>
      <c r="AQ209" s="648">
        <v>0</v>
      </c>
      <c r="AR209" s="648">
        <v>0</v>
      </c>
      <c r="AS209" s="648">
        <v>0</v>
      </c>
      <c r="AT209" s="648">
        <v>0</v>
      </c>
      <c r="AU209" s="648">
        <v>13.733333333333318</v>
      </c>
      <c r="AV209" s="648">
        <v>27.466666666666672</v>
      </c>
      <c r="AW209" s="648">
        <v>40.055555555555671</v>
      </c>
      <c r="AX209" s="648">
        <v>0</v>
      </c>
      <c r="AY209" s="648">
        <v>0</v>
      </c>
      <c r="AZ209" s="648">
        <v>0</v>
      </c>
      <c r="BA209" s="648">
        <v>0</v>
      </c>
      <c r="BB209" s="648">
        <v>98.931297709923669</v>
      </c>
      <c r="BC209" s="648">
        <v>113.22137404580153</v>
      </c>
      <c r="BD209" s="648">
        <v>0</v>
      </c>
      <c r="BE209" s="648">
        <v>0</v>
      </c>
      <c r="BF209" s="648">
        <v>0</v>
      </c>
      <c r="BG209" s="648">
        <v>0</v>
      </c>
      <c r="BH209" s="648">
        <v>0</v>
      </c>
      <c r="BI209" s="648">
        <v>0</v>
      </c>
      <c r="BJ209" s="648">
        <v>0</v>
      </c>
      <c r="BK209" s="648">
        <v>0</v>
      </c>
      <c r="BL209" s="648">
        <v>0.42906729560000001</v>
      </c>
      <c r="BM209" s="648">
        <v>0</v>
      </c>
      <c r="BN209" s="648">
        <v>0</v>
      </c>
      <c r="BO209" s="648">
        <v>1</v>
      </c>
      <c r="BP209" s="648">
        <v>0</v>
      </c>
      <c r="BQ209" s="648"/>
      <c r="BR209" s="648"/>
      <c r="BS209" s="648"/>
    </row>
    <row r="210" spans="1:71" ht="15" x14ac:dyDescent="0.25">
      <c r="A210" s="645">
        <f>VLOOKUP(C210,'[11]DfE No.'!C:E,3,FALSE)</f>
        <v>464</v>
      </c>
      <c r="B210" s="645">
        <v>145234</v>
      </c>
      <c r="C210" s="645">
        <v>9352212</v>
      </c>
      <c r="D210" s="646" t="s">
        <v>1414</v>
      </c>
      <c r="E210" s="629" t="s">
        <v>40</v>
      </c>
      <c r="F210" s="647" t="s">
        <v>710</v>
      </c>
      <c r="G210" s="648">
        <v>1</v>
      </c>
      <c r="H210" s="648">
        <v>0</v>
      </c>
      <c r="I210" s="648">
        <v>0</v>
      </c>
      <c r="J210" s="648">
        <v>7</v>
      </c>
      <c r="K210" s="648">
        <v>0</v>
      </c>
      <c r="L210" s="648">
        <v>0</v>
      </c>
      <c r="M210" s="648">
        <v>0</v>
      </c>
      <c r="N210" s="648">
        <v>138</v>
      </c>
      <c r="O210" s="648">
        <v>138</v>
      </c>
      <c r="P210" s="648">
        <v>15</v>
      </c>
      <c r="Q210" s="648">
        <v>123</v>
      </c>
      <c r="R210" s="648">
        <v>0</v>
      </c>
      <c r="S210" s="648">
        <v>0</v>
      </c>
      <c r="T210" s="648">
        <v>0</v>
      </c>
      <c r="U210" s="648">
        <v>0</v>
      </c>
      <c r="V210" s="648">
        <v>0</v>
      </c>
      <c r="W210" s="648">
        <v>0</v>
      </c>
      <c r="X210" s="648">
        <v>0</v>
      </c>
      <c r="Y210" s="648">
        <v>0</v>
      </c>
      <c r="Z210" s="648">
        <v>0</v>
      </c>
      <c r="AA210" s="648">
        <v>138</v>
      </c>
      <c r="AB210" s="648">
        <v>19.714285714285715</v>
      </c>
      <c r="AC210" s="648">
        <v>8.9999999999999964</v>
      </c>
      <c r="AD210" s="648">
        <v>20.195121951219512</v>
      </c>
      <c r="AE210" s="648">
        <v>0</v>
      </c>
      <c r="AF210" s="648">
        <v>0</v>
      </c>
      <c r="AG210" s="648">
        <v>137.00000000000003</v>
      </c>
      <c r="AH210" s="648">
        <v>0.99999999999999967</v>
      </c>
      <c r="AI210" s="648">
        <v>0</v>
      </c>
      <c r="AJ210" s="648">
        <v>0</v>
      </c>
      <c r="AK210" s="648">
        <v>0</v>
      </c>
      <c r="AL210" s="648">
        <v>0</v>
      </c>
      <c r="AM210" s="648">
        <v>0</v>
      </c>
      <c r="AN210" s="648">
        <v>0</v>
      </c>
      <c r="AO210" s="648">
        <v>0</v>
      </c>
      <c r="AP210" s="648">
        <v>0</v>
      </c>
      <c r="AQ210" s="648">
        <v>0</v>
      </c>
      <c r="AR210" s="648">
        <v>0</v>
      </c>
      <c r="AS210" s="648">
        <v>0</v>
      </c>
      <c r="AT210" s="648">
        <v>0</v>
      </c>
      <c r="AU210" s="648">
        <v>1.1219512195121955</v>
      </c>
      <c r="AV210" s="648">
        <v>1.1219512195121955</v>
      </c>
      <c r="AW210" s="648">
        <v>2.2439024390243882</v>
      </c>
      <c r="AX210" s="648">
        <v>0</v>
      </c>
      <c r="AY210" s="648">
        <v>0</v>
      </c>
      <c r="AZ210" s="648">
        <v>0</v>
      </c>
      <c r="BA210" s="648">
        <v>0.84146341463414642</v>
      </c>
      <c r="BB210" s="648">
        <v>40.652542372881335</v>
      </c>
      <c r="BC210" s="648">
        <v>45.610169491525404</v>
      </c>
      <c r="BD210" s="648">
        <v>0</v>
      </c>
      <c r="BE210" s="648">
        <v>0</v>
      </c>
      <c r="BF210" s="648">
        <v>0</v>
      </c>
      <c r="BG210" s="648">
        <v>0</v>
      </c>
      <c r="BH210" s="648">
        <v>0</v>
      </c>
      <c r="BI210" s="648">
        <v>0</v>
      </c>
      <c r="BJ210" s="648">
        <v>0</v>
      </c>
      <c r="BK210" s="648">
        <v>0</v>
      </c>
      <c r="BL210" s="648">
        <v>2.0952015376963402</v>
      </c>
      <c r="BM210" s="648">
        <v>0</v>
      </c>
      <c r="BN210" s="648">
        <v>1</v>
      </c>
      <c r="BO210" s="648">
        <v>1</v>
      </c>
      <c r="BP210" s="648">
        <v>0</v>
      </c>
      <c r="BQ210" s="648"/>
      <c r="BR210" s="648"/>
      <c r="BS210" s="648"/>
    </row>
    <row r="211" spans="1:71" ht="15" x14ac:dyDescent="0.25">
      <c r="A211" s="645">
        <f>VLOOKUP(C211,'[11]DfE No.'!C:E,3,FALSE)</f>
        <v>496</v>
      </c>
      <c r="B211" s="645">
        <v>145237</v>
      </c>
      <c r="C211" s="645">
        <v>9352213</v>
      </c>
      <c r="D211" s="646" t="s">
        <v>1415</v>
      </c>
      <c r="E211" s="629" t="s">
        <v>40</v>
      </c>
      <c r="F211" s="647" t="s">
        <v>710</v>
      </c>
      <c r="G211" s="648">
        <v>1</v>
      </c>
      <c r="H211" s="648">
        <v>0</v>
      </c>
      <c r="I211" s="648">
        <v>0</v>
      </c>
      <c r="J211" s="648">
        <v>7</v>
      </c>
      <c r="K211" s="648">
        <v>0</v>
      </c>
      <c r="L211" s="648">
        <v>0</v>
      </c>
      <c r="M211" s="648">
        <v>0</v>
      </c>
      <c r="N211" s="648">
        <v>186</v>
      </c>
      <c r="O211" s="648">
        <v>186</v>
      </c>
      <c r="P211" s="648">
        <v>28</v>
      </c>
      <c r="Q211" s="648">
        <v>158</v>
      </c>
      <c r="R211" s="648">
        <v>0</v>
      </c>
      <c r="S211" s="648">
        <v>0</v>
      </c>
      <c r="T211" s="648">
        <v>0</v>
      </c>
      <c r="U211" s="648">
        <v>0</v>
      </c>
      <c r="V211" s="648">
        <v>0</v>
      </c>
      <c r="W211" s="648">
        <v>0</v>
      </c>
      <c r="X211" s="648">
        <v>0</v>
      </c>
      <c r="Y211" s="648">
        <v>0</v>
      </c>
      <c r="Z211" s="648">
        <v>0</v>
      </c>
      <c r="AA211" s="648">
        <v>186</v>
      </c>
      <c r="AB211" s="648">
        <v>26.571428571428573</v>
      </c>
      <c r="AC211" s="648">
        <v>11.000000000000007</v>
      </c>
      <c r="AD211" s="648">
        <v>16.173913043478262</v>
      </c>
      <c r="AE211" s="648">
        <v>0</v>
      </c>
      <c r="AF211" s="648">
        <v>0</v>
      </c>
      <c r="AG211" s="648">
        <v>186</v>
      </c>
      <c r="AH211" s="648">
        <v>0</v>
      </c>
      <c r="AI211" s="648">
        <v>0</v>
      </c>
      <c r="AJ211" s="648">
        <v>0</v>
      </c>
      <c r="AK211" s="648">
        <v>0</v>
      </c>
      <c r="AL211" s="648">
        <v>0</v>
      </c>
      <c r="AM211" s="648">
        <v>0</v>
      </c>
      <c r="AN211" s="648">
        <v>0</v>
      </c>
      <c r="AO211" s="648">
        <v>0</v>
      </c>
      <c r="AP211" s="648">
        <v>0</v>
      </c>
      <c r="AQ211" s="648">
        <v>0</v>
      </c>
      <c r="AR211" s="648">
        <v>0</v>
      </c>
      <c r="AS211" s="648">
        <v>0</v>
      </c>
      <c r="AT211" s="648">
        <v>0</v>
      </c>
      <c r="AU211" s="648">
        <v>0</v>
      </c>
      <c r="AV211" s="648">
        <v>0</v>
      </c>
      <c r="AW211" s="648">
        <v>0</v>
      </c>
      <c r="AX211" s="648">
        <v>0</v>
      </c>
      <c r="AY211" s="648">
        <v>0</v>
      </c>
      <c r="AZ211" s="648">
        <v>0</v>
      </c>
      <c r="BA211" s="648">
        <v>2.0217391304347827</v>
      </c>
      <c r="BB211" s="648">
        <v>41.79354838709677</v>
      </c>
      <c r="BC211" s="648">
        <v>49.199999999999989</v>
      </c>
      <c r="BD211" s="648">
        <v>0</v>
      </c>
      <c r="BE211" s="648">
        <v>0</v>
      </c>
      <c r="BF211" s="648">
        <v>0</v>
      </c>
      <c r="BG211" s="648">
        <v>0</v>
      </c>
      <c r="BH211" s="648">
        <v>0</v>
      </c>
      <c r="BI211" s="648">
        <v>0</v>
      </c>
      <c r="BJ211" s="648">
        <v>0</v>
      </c>
      <c r="BK211" s="648">
        <v>0</v>
      </c>
      <c r="BL211" s="648">
        <v>2.11550924014084</v>
      </c>
      <c r="BM211" s="648">
        <v>0</v>
      </c>
      <c r="BN211" s="648">
        <v>0</v>
      </c>
      <c r="BO211" s="648">
        <v>1</v>
      </c>
      <c r="BP211" s="648">
        <v>0</v>
      </c>
      <c r="BQ211" s="648"/>
      <c r="BR211" s="648"/>
      <c r="BS211" s="648"/>
    </row>
    <row r="212" spans="1:71" ht="15" x14ac:dyDescent="0.25">
      <c r="A212" s="645">
        <f>VLOOKUP(C212,'[11]DfE No.'!C:E,3,FALSE)</f>
        <v>413</v>
      </c>
      <c r="B212" s="645">
        <v>145476</v>
      </c>
      <c r="C212" s="645">
        <v>9352214</v>
      </c>
      <c r="D212" s="646" t="s">
        <v>1416</v>
      </c>
      <c r="E212" s="629" t="s">
        <v>40</v>
      </c>
      <c r="F212" s="647" t="s">
        <v>710</v>
      </c>
      <c r="G212" s="648">
        <v>1</v>
      </c>
      <c r="H212" s="648">
        <v>0</v>
      </c>
      <c r="I212" s="648">
        <v>0</v>
      </c>
      <c r="J212" s="648">
        <v>7</v>
      </c>
      <c r="K212" s="648">
        <v>0</v>
      </c>
      <c r="L212" s="648">
        <v>0</v>
      </c>
      <c r="M212" s="648">
        <v>0</v>
      </c>
      <c r="N212" s="648">
        <v>273</v>
      </c>
      <c r="O212" s="648">
        <v>273</v>
      </c>
      <c r="P212" s="648">
        <v>34</v>
      </c>
      <c r="Q212" s="648">
        <v>239</v>
      </c>
      <c r="R212" s="648">
        <v>0</v>
      </c>
      <c r="S212" s="648">
        <v>0</v>
      </c>
      <c r="T212" s="648">
        <v>0</v>
      </c>
      <c r="U212" s="648">
        <v>0</v>
      </c>
      <c r="V212" s="648">
        <v>0</v>
      </c>
      <c r="W212" s="648">
        <v>0</v>
      </c>
      <c r="X212" s="648">
        <v>0</v>
      </c>
      <c r="Y212" s="648">
        <v>0</v>
      </c>
      <c r="Z212" s="648">
        <v>0</v>
      </c>
      <c r="AA212" s="648">
        <v>273</v>
      </c>
      <c r="AB212" s="648">
        <v>39</v>
      </c>
      <c r="AC212" s="648">
        <v>40.000000000000128</v>
      </c>
      <c r="AD212" s="648">
        <v>68.978647686832744</v>
      </c>
      <c r="AE212" s="648">
        <v>0</v>
      </c>
      <c r="AF212" s="648">
        <v>0</v>
      </c>
      <c r="AG212" s="648">
        <v>228.51111111111112</v>
      </c>
      <c r="AH212" s="648">
        <v>44.488888888888901</v>
      </c>
      <c r="AI212" s="648">
        <v>0</v>
      </c>
      <c r="AJ212" s="648">
        <v>0</v>
      </c>
      <c r="AK212" s="648">
        <v>0</v>
      </c>
      <c r="AL212" s="648">
        <v>0</v>
      </c>
      <c r="AM212" s="648">
        <v>0</v>
      </c>
      <c r="AN212" s="648">
        <v>0</v>
      </c>
      <c r="AO212" s="648">
        <v>0</v>
      </c>
      <c r="AP212" s="648">
        <v>0</v>
      </c>
      <c r="AQ212" s="648">
        <v>0</v>
      </c>
      <c r="AR212" s="648">
        <v>0</v>
      </c>
      <c r="AS212" s="648">
        <v>0</v>
      </c>
      <c r="AT212" s="648">
        <v>0</v>
      </c>
      <c r="AU212" s="648">
        <v>10.280334728033479</v>
      </c>
      <c r="AV212" s="648">
        <v>21.702928870292887</v>
      </c>
      <c r="AW212" s="648">
        <v>29.698744769874452</v>
      </c>
      <c r="AX212" s="648">
        <v>0</v>
      </c>
      <c r="AY212" s="648">
        <v>0</v>
      </c>
      <c r="AZ212" s="648">
        <v>0</v>
      </c>
      <c r="BA212" s="648">
        <v>0.97153024911032027</v>
      </c>
      <c r="BB212" s="648">
        <v>88.978354978354915</v>
      </c>
      <c r="BC212" s="648">
        <v>101.63636363636355</v>
      </c>
      <c r="BD212" s="648">
        <v>0</v>
      </c>
      <c r="BE212" s="648">
        <v>0</v>
      </c>
      <c r="BF212" s="648">
        <v>0</v>
      </c>
      <c r="BG212" s="648">
        <v>0</v>
      </c>
      <c r="BH212" s="648">
        <v>0</v>
      </c>
      <c r="BI212" s="648">
        <v>0</v>
      </c>
      <c r="BJ212" s="648">
        <v>0</v>
      </c>
      <c r="BK212" s="648">
        <v>0</v>
      </c>
      <c r="BL212" s="648">
        <v>0.44866357247706401</v>
      </c>
      <c r="BM212" s="648">
        <v>0</v>
      </c>
      <c r="BN212" s="648">
        <v>0</v>
      </c>
      <c r="BO212" s="648">
        <v>1</v>
      </c>
      <c r="BP212" s="648">
        <v>0</v>
      </c>
      <c r="BQ212" s="648"/>
      <c r="BR212" s="648"/>
      <c r="BS212" s="648"/>
    </row>
    <row r="213" spans="1:71" ht="15" x14ac:dyDescent="0.25">
      <c r="A213" s="645">
        <f>VLOOKUP(C213,'[11]DfE No.'!C:E,3,FALSE)</f>
        <v>68</v>
      </c>
      <c r="B213" s="645">
        <v>145559</v>
      </c>
      <c r="C213" s="645">
        <v>9352215</v>
      </c>
      <c r="D213" s="646" t="s">
        <v>176</v>
      </c>
      <c r="E213" s="629" t="s">
        <v>40</v>
      </c>
      <c r="F213" s="647" t="s">
        <v>710</v>
      </c>
      <c r="G213" s="648">
        <v>1</v>
      </c>
      <c r="H213" s="648">
        <v>0</v>
      </c>
      <c r="I213" s="648">
        <v>0</v>
      </c>
      <c r="J213" s="648">
        <v>7</v>
      </c>
      <c r="K213" s="648">
        <v>0</v>
      </c>
      <c r="L213" s="648">
        <v>0</v>
      </c>
      <c r="M213" s="648">
        <v>0</v>
      </c>
      <c r="N213" s="648">
        <v>483</v>
      </c>
      <c r="O213" s="648">
        <v>483</v>
      </c>
      <c r="P213" s="648">
        <v>66</v>
      </c>
      <c r="Q213" s="648">
        <v>417</v>
      </c>
      <c r="R213" s="648">
        <v>0</v>
      </c>
      <c r="S213" s="648">
        <v>0</v>
      </c>
      <c r="T213" s="648">
        <v>0</v>
      </c>
      <c r="U213" s="648">
        <v>0</v>
      </c>
      <c r="V213" s="648">
        <v>0</v>
      </c>
      <c r="W213" s="648">
        <v>0</v>
      </c>
      <c r="X213" s="648">
        <v>0</v>
      </c>
      <c r="Y213" s="648">
        <v>0</v>
      </c>
      <c r="Z213" s="648">
        <v>0</v>
      </c>
      <c r="AA213" s="648">
        <v>483</v>
      </c>
      <c r="AB213" s="648">
        <v>69</v>
      </c>
      <c r="AC213" s="648">
        <v>194.00000000000003</v>
      </c>
      <c r="AD213" s="648">
        <v>245.33333333333331</v>
      </c>
      <c r="AE213" s="648">
        <v>0</v>
      </c>
      <c r="AF213" s="648">
        <v>0</v>
      </c>
      <c r="AG213" s="648">
        <v>35.145530145530159</v>
      </c>
      <c r="AH213" s="648">
        <v>9.0374220374220329</v>
      </c>
      <c r="AI213" s="648">
        <v>23.095634095634086</v>
      </c>
      <c r="AJ213" s="648">
        <v>14.058212058212055</v>
      </c>
      <c r="AK213" s="648">
        <v>1.0041580041580047</v>
      </c>
      <c r="AL213" s="648">
        <v>279.15592515592516</v>
      </c>
      <c r="AM213" s="648">
        <v>121.50311850311873</v>
      </c>
      <c r="AN213" s="648">
        <v>0</v>
      </c>
      <c r="AO213" s="648">
        <v>0</v>
      </c>
      <c r="AP213" s="648">
        <v>0</v>
      </c>
      <c r="AQ213" s="648">
        <v>0</v>
      </c>
      <c r="AR213" s="648">
        <v>0</v>
      </c>
      <c r="AS213" s="648">
        <v>0</v>
      </c>
      <c r="AT213" s="648">
        <v>0</v>
      </c>
      <c r="AU213" s="648">
        <v>4.6442307692307709</v>
      </c>
      <c r="AV213" s="648">
        <v>6.9663461538461426</v>
      </c>
      <c r="AW213" s="648">
        <v>11.610576923076906</v>
      </c>
      <c r="AX213" s="648">
        <v>0</v>
      </c>
      <c r="AY213" s="648">
        <v>0</v>
      </c>
      <c r="AZ213" s="648">
        <v>0</v>
      </c>
      <c r="BA213" s="648">
        <v>5.75</v>
      </c>
      <c r="BB213" s="648">
        <v>132.86764705882348</v>
      </c>
      <c r="BC213" s="648">
        <v>153.89705882352933</v>
      </c>
      <c r="BD213" s="648">
        <v>0</v>
      </c>
      <c r="BE213" s="648">
        <v>0</v>
      </c>
      <c r="BF213" s="648">
        <v>0</v>
      </c>
      <c r="BG213" s="648">
        <v>0</v>
      </c>
      <c r="BH213" s="648">
        <v>0</v>
      </c>
      <c r="BI213" s="648">
        <v>0</v>
      </c>
      <c r="BJ213" s="648">
        <v>3.0199999999999898</v>
      </c>
      <c r="BK213" s="648">
        <v>0</v>
      </c>
      <c r="BL213" s="648">
        <v>0.51806382926470596</v>
      </c>
      <c r="BM213" s="648">
        <v>0</v>
      </c>
      <c r="BN213" s="648">
        <v>0</v>
      </c>
      <c r="BO213" s="648">
        <v>1</v>
      </c>
      <c r="BP213" s="648">
        <v>0</v>
      </c>
      <c r="BQ213" s="648"/>
      <c r="BR213" s="648"/>
      <c r="BS213" s="648"/>
    </row>
    <row r="214" spans="1:71" ht="15" x14ac:dyDescent="0.25">
      <c r="A214" s="645">
        <f>VLOOKUP(C214,'[11]DfE No.'!C:E,3,FALSE)</f>
        <v>476</v>
      </c>
      <c r="B214" s="645">
        <v>145277</v>
      </c>
      <c r="C214" s="645">
        <v>9352216</v>
      </c>
      <c r="D214" s="646" t="s">
        <v>1417</v>
      </c>
      <c r="E214" s="629" t="s">
        <v>40</v>
      </c>
      <c r="F214" s="647" t="s">
        <v>710</v>
      </c>
      <c r="G214" s="648">
        <v>1</v>
      </c>
      <c r="H214" s="648">
        <v>0</v>
      </c>
      <c r="I214" s="648">
        <v>0</v>
      </c>
      <c r="J214" s="648">
        <v>7</v>
      </c>
      <c r="K214" s="648">
        <v>0</v>
      </c>
      <c r="L214" s="648">
        <v>0</v>
      </c>
      <c r="M214" s="648">
        <v>0</v>
      </c>
      <c r="N214" s="648">
        <v>223</v>
      </c>
      <c r="O214" s="648">
        <v>223</v>
      </c>
      <c r="P214" s="648">
        <v>38</v>
      </c>
      <c r="Q214" s="648">
        <v>185</v>
      </c>
      <c r="R214" s="648">
        <v>0</v>
      </c>
      <c r="S214" s="648">
        <v>0</v>
      </c>
      <c r="T214" s="648">
        <v>0</v>
      </c>
      <c r="U214" s="648">
        <v>0</v>
      </c>
      <c r="V214" s="648">
        <v>0</v>
      </c>
      <c r="W214" s="648">
        <v>0</v>
      </c>
      <c r="X214" s="648">
        <v>0</v>
      </c>
      <c r="Y214" s="648">
        <v>0</v>
      </c>
      <c r="Z214" s="648">
        <v>0</v>
      </c>
      <c r="AA214" s="648">
        <v>223</v>
      </c>
      <c r="AB214" s="648">
        <v>31.857142857142858</v>
      </c>
      <c r="AC214" s="648">
        <v>20.999999999999989</v>
      </c>
      <c r="AD214" s="648">
        <v>33.148648648648653</v>
      </c>
      <c r="AE214" s="648">
        <v>0</v>
      </c>
      <c r="AF214" s="648">
        <v>0</v>
      </c>
      <c r="AG214" s="648">
        <v>220.99099099099098</v>
      </c>
      <c r="AH214" s="648">
        <v>1.0045045045045036</v>
      </c>
      <c r="AI214" s="648">
        <v>0</v>
      </c>
      <c r="AJ214" s="648">
        <v>1.0045045045045036</v>
      </c>
      <c r="AK214" s="648">
        <v>0</v>
      </c>
      <c r="AL214" s="648">
        <v>0</v>
      </c>
      <c r="AM214" s="648">
        <v>0</v>
      </c>
      <c r="AN214" s="648">
        <v>0</v>
      </c>
      <c r="AO214" s="648">
        <v>0</v>
      </c>
      <c r="AP214" s="648">
        <v>0</v>
      </c>
      <c r="AQ214" s="648">
        <v>0</v>
      </c>
      <c r="AR214" s="648">
        <v>0</v>
      </c>
      <c r="AS214" s="648">
        <v>0</v>
      </c>
      <c r="AT214" s="648">
        <v>0</v>
      </c>
      <c r="AU214" s="648">
        <v>1.2054054054054064</v>
      </c>
      <c r="AV214" s="648">
        <v>2.4108108108108084</v>
      </c>
      <c r="AW214" s="648">
        <v>4.8216216216216168</v>
      </c>
      <c r="AX214" s="648">
        <v>0</v>
      </c>
      <c r="AY214" s="648">
        <v>0</v>
      </c>
      <c r="AZ214" s="648">
        <v>0</v>
      </c>
      <c r="BA214" s="648">
        <v>3.0135135135135136</v>
      </c>
      <c r="BB214" s="648">
        <v>68.15789473684211</v>
      </c>
      <c r="BC214" s="648">
        <v>82.15789473684211</v>
      </c>
      <c r="BD214" s="648">
        <v>0</v>
      </c>
      <c r="BE214" s="648">
        <v>0</v>
      </c>
      <c r="BF214" s="648">
        <v>0</v>
      </c>
      <c r="BG214" s="648">
        <v>0</v>
      </c>
      <c r="BH214" s="648">
        <v>0</v>
      </c>
      <c r="BI214" s="648">
        <v>0</v>
      </c>
      <c r="BJ214" s="648">
        <v>0</v>
      </c>
      <c r="BK214" s="648">
        <v>0</v>
      </c>
      <c r="BL214" s="648">
        <v>1.28010192261905</v>
      </c>
      <c r="BM214" s="648">
        <v>0</v>
      </c>
      <c r="BN214" s="648">
        <v>0</v>
      </c>
      <c r="BO214" s="648">
        <v>1</v>
      </c>
      <c r="BP214" s="648">
        <v>0</v>
      </c>
      <c r="BQ214" s="648"/>
      <c r="BR214" s="648"/>
      <c r="BS214" s="648"/>
    </row>
    <row r="215" spans="1:71" ht="15" x14ac:dyDescent="0.25">
      <c r="A215" s="645">
        <f>VLOOKUP(C215,'[11]DfE No.'!C:E,3,FALSE)</f>
        <v>269</v>
      </c>
      <c r="B215" s="645">
        <v>145851</v>
      </c>
      <c r="C215" s="645">
        <v>9352217</v>
      </c>
      <c r="D215" s="646" t="s">
        <v>1418</v>
      </c>
      <c r="E215" s="629" t="s">
        <v>40</v>
      </c>
      <c r="F215" s="647" t="s">
        <v>710</v>
      </c>
      <c r="G215" s="648">
        <v>1</v>
      </c>
      <c r="H215" s="648">
        <v>0</v>
      </c>
      <c r="I215" s="648">
        <v>0</v>
      </c>
      <c r="J215" s="648">
        <v>7</v>
      </c>
      <c r="K215" s="648">
        <v>0</v>
      </c>
      <c r="L215" s="648">
        <v>0</v>
      </c>
      <c r="M215" s="648">
        <v>0</v>
      </c>
      <c r="N215" s="648">
        <v>362</v>
      </c>
      <c r="O215" s="648">
        <v>362</v>
      </c>
      <c r="P215" s="648">
        <v>52</v>
      </c>
      <c r="Q215" s="648">
        <v>310</v>
      </c>
      <c r="R215" s="648">
        <v>0</v>
      </c>
      <c r="S215" s="648">
        <v>0</v>
      </c>
      <c r="T215" s="648">
        <v>0</v>
      </c>
      <c r="U215" s="648">
        <v>0</v>
      </c>
      <c r="V215" s="648">
        <v>0</v>
      </c>
      <c r="W215" s="648">
        <v>0</v>
      </c>
      <c r="X215" s="648">
        <v>0</v>
      </c>
      <c r="Y215" s="648">
        <v>0</v>
      </c>
      <c r="Z215" s="648">
        <v>0</v>
      </c>
      <c r="AA215" s="648">
        <v>362</v>
      </c>
      <c r="AB215" s="648">
        <v>51.714285714285715</v>
      </c>
      <c r="AC215" s="648">
        <v>104</v>
      </c>
      <c r="AD215" s="648">
        <v>127.08510638297872</v>
      </c>
      <c r="AE215" s="648">
        <v>0</v>
      </c>
      <c r="AF215" s="648">
        <v>0</v>
      </c>
      <c r="AG215" s="648">
        <v>80.999999999999972</v>
      </c>
      <c r="AH215" s="648">
        <v>5.0000000000000009</v>
      </c>
      <c r="AI215" s="648">
        <v>53.999999999999986</v>
      </c>
      <c r="AJ215" s="648">
        <v>78.999999999999986</v>
      </c>
      <c r="AK215" s="648">
        <v>131</v>
      </c>
      <c r="AL215" s="648">
        <v>11.999999999999989</v>
      </c>
      <c r="AM215" s="648">
        <v>0</v>
      </c>
      <c r="AN215" s="648">
        <v>0</v>
      </c>
      <c r="AO215" s="648">
        <v>0</v>
      </c>
      <c r="AP215" s="648">
        <v>0</v>
      </c>
      <c r="AQ215" s="648">
        <v>0</v>
      </c>
      <c r="AR215" s="648">
        <v>0</v>
      </c>
      <c r="AS215" s="648">
        <v>0</v>
      </c>
      <c r="AT215" s="648">
        <v>0</v>
      </c>
      <c r="AU215" s="648">
        <v>5.8766233766233649</v>
      </c>
      <c r="AV215" s="648">
        <v>9.4025974025974115</v>
      </c>
      <c r="AW215" s="648">
        <v>11.753246753246765</v>
      </c>
      <c r="AX215" s="648">
        <v>0</v>
      </c>
      <c r="AY215" s="648">
        <v>0</v>
      </c>
      <c r="AZ215" s="648">
        <v>0</v>
      </c>
      <c r="BA215" s="648">
        <v>0</v>
      </c>
      <c r="BB215" s="648">
        <v>157.05298013245022</v>
      </c>
      <c r="BC215" s="648">
        <v>183.39735099337733</v>
      </c>
      <c r="BD215" s="648">
        <v>0</v>
      </c>
      <c r="BE215" s="648">
        <v>0</v>
      </c>
      <c r="BF215" s="648">
        <v>0</v>
      </c>
      <c r="BG215" s="648">
        <v>0</v>
      </c>
      <c r="BH215" s="648">
        <v>0</v>
      </c>
      <c r="BI215" s="648">
        <v>0</v>
      </c>
      <c r="BJ215" s="648">
        <v>1.3437119113573324</v>
      </c>
      <c r="BK215" s="648">
        <v>0</v>
      </c>
      <c r="BL215" s="648">
        <v>0.32475561463414598</v>
      </c>
      <c r="BM215" s="648">
        <v>0</v>
      </c>
      <c r="BN215" s="648">
        <v>0</v>
      </c>
      <c r="BO215" s="648">
        <v>1</v>
      </c>
      <c r="BP215" s="648">
        <v>0</v>
      </c>
      <c r="BQ215" s="648"/>
      <c r="BR215" s="648"/>
      <c r="BS215" s="648"/>
    </row>
    <row r="216" spans="1:71" ht="15" x14ac:dyDescent="0.25">
      <c r="A216" s="645">
        <f>VLOOKUP(C216,'[11]DfE No.'!C:E,3,FALSE)</f>
        <v>425</v>
      </c>
      <c r="B216" s="645">
        <v>145698</v>
      </c>
      <c r="C216" s="645">
        <v>9352220</v>
      </c>
      <c r="D216" s="646" t="s">
        <v>1419</v>
      </c>
      <c r="E216" s="629" t="s">
        <v>40</v>
      </c>
      <c r="F216" s="647" t="s">
        <v>710</v>
      </c>
      <c r="G216" s="648">
        <v>1</v>
      </c>
      <c r="H216" s="648">
        <v>0</v>
      </c>
      <c r="I216" s="648">
        <v>0</v>
      </c>
      <c r="J216" s="648">
        <v>7</v>
      </c>
      <c r="K216" s="648">
        <v>0</v>
      </c>
      <c r="L216" s="648">
        <v>0</v>
      </c>
      <c r="M216" s="648">
        <v>0</v>
      </c>
      <c r="N216" s="648">
        <v>404</v>
      </c>
      <c r="O216" s="648">
        <v>404</v>
      </c>
      <c r="P216" s="648">
        <v>55</v>
      </c>
      <c r="Q216" s="648">
        <v>349</v>
      </c>
      <c r="R216" s="648">
        <v>0</v>
      </c>
      <c r="S216" s="648">
        <v>0</v>
      </c>
      <c r="T216" s="648">
        <v>0</v>
      </c>
      <c r="U216" s="648">
        <v>0</v>
      </c>
      <c r="V216" s="648">
        <v>0</v>
      </c>
      <c r="W216" s="648">
        <v>0</v>
      </c>
      <c r="X216" s="648">
        <v>0</v>
      </c>
      <c r="Y216" s="648">
        <v>0</v>
      </c>
      <c r="Z216" s="648">
        <v>0</v>
      </c>
      <c r="AA216" s="648">
        <v>404</v>
      </c>
      <c r="AB216" s="648">
        <v>57.714285714285715</v>
      </c>
      <c r="AC216" s="648">
        <v>34.999999999999986</v>
      </c>
      <c r="AD216" s="648">
        <v>53.866666666666667</v>
      </c>
      <c r="AE216" s="648">
        <v>0</v>
      </c>
      <c r="AF216" s="648">
        <v>0</v>
      </c>
      <c r="AG216" s="648">
        <v>395.98014888337474</v>
      </c>
      <c r="AH216" s="648">
        <v>8.0198511166253219</v>
      </c>
      <c r="AI216" s="648">
        <v>0</v>
      </c>
      <c r="AJ216" s="648">
        <v>0</v>
      </c>
      <c r="AK216" s="648">
        <v>0</v>
      </c>
      <c r="AL216" s="648">
        <v>0</v>
      </c>
      <c r="AM216" s="648">
        <v>0</v>
      </c>
      <c r="AN216" s="648">
        <v>0</v>
      </c>
      <c r="AO216" s="648">
        <v>0</v>
      </c>
      <c r="AP216" s="648">
        <v>0</v>
      </c>
      <c r="AQ216" s="648">
        <v>0</v>
      </c>
      <c r="AR216" s="648">
        <v>0</v>
      </c>
      <c r="AS216" s="648">
        <v>0</v>
      </c>
      <c r="AT216" s="648">
        <v>0</v>
      </c>
      <c r="AU216" s="648">
        <v>10.418338108882503</v>
      </c>
      <c r="AV216" s="648">
        <v>11.575931232091678</v>
      </c>
      <c r="AW216" s="648">
        <v>18.521489971346696</v>
      </c>
      <c r="AX216" s="648">
        <v>0</v>
      </c>
      <c r="AY216" s="648">
        <v>0</v>
      </c>
      <c r="AZ216" s="648">
        <v>0</v>
      </c>
      <c r="BA216" s="648">
        <v>0.9975308641975309</v>
      </c>
      <c r="BB216" s="648">
        <v>101.48961424332339</v>
      </c>
      <c r="BC216" s="648">
        <v>117.48367952522248</v>
      </c>
      <c r="BD216" s="648">
        <v>0</v>
      </c>
      <c r="BE216" s="648">
        <v>0</v>
      </c>
      <c r="BF216" s="648">
        <v>0</v>
      </c>
      <c r="BG216" s="648">
        <v>0</v>
      </c>
      <c r="BH216" s="648">
        <v>0</v>
      </c>
      <c r="BI216" s="648">
        <v>0</v>
      </c>
      <c r="BJ216" s="648">
        <v>0</v>
      </c>
      <c r="BK216" s="648">
        <v>0</v>
      </c>
      <c r="BL216" s="648">
        <v>0.68833381305147101</v>
      </c>
      <c r="BM216" s="648">
        <v>0</v>
      </c>
      <c r="BN216" s="648">
        <v>0</v>
      </c>
      <c r="BO216" s="648">
        <v>1</v>
      </c>
      <c r="BP216" s="648">
        <v>0</v>
      </c>
      <c r="BQ216" s="648"/>
      <c r="BR216" s="648"/>
      <c r="BS216" s="648"/>
    </row>
    <row r="217" spans="1:71" ht="15" x14ac:dyDescent="0.25">
      <c r="A217" s="645">
        <f>VLOOKUP(C217,'[11]DfE No.'!C:E,3,FALSE)</f>
        <v>328</v>
      </c>
      <c r="B217" s="645">
        <v>145979</v>
      </c>
      <c r="C217" s="645">
        <v>9352221</v>
      </c>
      <c r="D217" s="646" t="s">
        <v>1420</v>
      </c>
      <c r="E217" s="629" t="s">
        <v>40</v>
      </c>
      <c r="F217" s="647" t="s">
        <v>710</v>
      </c>
      <c r="G217" s="648">
        <v>1</v>
      </c>
      <c r="H217" s="648">
        <v>0</v>
      </c>
      <c r="I217" s="648">
        <v>0</v>
      </c>
      <c r="J217" s="648">
        <v>7</v>
      </c>
      <c r="K217" s="648">
        <v>0</v>
      </c>
      <c r="L217" s="648">
        <v>0</v>
      </c>
      <c r="M217" s="648">
        <v>0</v>
      </c>
      <c r="N217" s="648">
        <v>44</v>
      </c>
      <c r="O217" s="648">
        <v>44</v>
      </c>
      <c r="P217" s="648">
        <v>9</v>
      </c>
      <c r="Q217" s="648">
        <v>35</v>
      </c>
      <c r="R217" s="648">
        <v>0</v>
      </c>
      <c r="S217" s="648">
        <v>0</v>
      </c>
      <c r="T217" s="648">
        <v>0</v>
      </c>
      <c r="U217" s="648">
        <v>0</v>
      </c>
      <c r="V217" s="648">
        <v>0</v>
      </c>
      <c r="W217" s="648">
        <v>0</v>
      </c>
      <c r="X217" s="648">
        <v>0</v>
      </c>
      <c r="Y217" s="648">
        <v>0</v>
      </c>
      <c r="Z217" s="648">
        <v>0</v>
      </c>
      <c r="AA217" s="648">
        <v>44</v>
      </c>
      <c r="AB217" s="648">
        <v>6.2857142857142856</v>
      </c>
      <c r="AC217" s="648">
        <v>2.0000000000000018</v>
      </c>
      <c r="AD217" s="648">
        <v>6.666666666666667</v>
      </c>
      <c r="AE217" s="648">
        <v>0</v>
      </c>
      <c r="AF217" s="648">
        <v>0</v>
      </c>
      <c r="AG217" s="648">
        <v>38.999999999999986</v>
      </c>
      <c r="AH217" s="648">
        <v>0</v>
      </c>
      <c r="AI217" s="648">
        <v>0</v>
      </c>
      <c r="AJ217" s="648">
        <v>0.99999999999999878</v>
      </c>
      <c r="AK217" s="648">
        <v>3.0000000000000009</v>
      </c>
      <c r="AL217" s="648">
        <v>0.99999999999999878</v>
      </c>
      <c r="AM217" s="648">
        <v>0</v>
      </c>
      <c r="AN217" s="648">
        <v>0</v>
      </c>
      <c r="AO217" s="648">
        <v>0</v>
      </c>
      <c r="AP217" s="648">
        <v>0</v>
      </c>
      <c r="AQ217" s="648">
        <v>0</v>
      </c>
      <c r="AR217" s="648">
        <v>0</v>
      </c>
      <c r="AS217" s="648">
        <v>0</v>
      </c>
      <c r="AT217" s="648">
        <v>0</v>
      </c>
      <c r="AU217" s="648">
        <v>1.2571428571428582</v>
      </c>
      <c r="AV217" s="648">
        <v>1.2571428571428582</v>
      </c>
      <c r="AW217" s="648">
        <v>1.2571428571428582</v>
      </c>
      <c r="AX217" s="648">
        <v>0</v>
      </c>
      <c r="AY217" s="648">
        <v>0</v>
      </c>
      <c r="AZ217" s="648">
        <v>0</v>
      </c>
      <c r="BA217" s="648">
        <v>1.3333333333333335</v>
      </c>
      <c r="BB217" s="648">
        <v>11.290322580645149</v>
      </c>
      <c r="BC217" s="648">
        <v>14.19354838709676</v>
      </c>
      <c r="BD217" s="648">
        <v>0</v>
      </c>
      <c r="BE217" s="648">
        <v>0</v>
      </c>
      <c r="BF217" s="648">
        <v>0</v>
      </c>
      <c r="BG217" s="648">
        <v>0</v>
      </c>
      <c r="BH217" s="648">
        <v>0</v>
      </c>
      <c r="BI217" s="648">
        <v>0</v>
      </c>
      <c r="BJ217" s="648">
        <v>2.3600000000000159</v>
      </c>
      <c r="BK217" s="648">
        <v>0</v>
      </c>
      <c r="BL217" s="648">
        <v>1.3618263851851899</v>
      </c>
      <c r="BM217" s="648">
        <v>0</v>
      </c>
      <c r="BN217" s="648">
        <v>0</v>
      </c>
      <c r="BO217" s="648">
        <v>1</v>
      </c>
      <c r="BP217" s="648">
        <v>0</v>
      </c>
      <c r="BQ217" s="648"/>
      <c r="BR217" s="648"/>
      <c r="BS217" s="648"/>
    </row>
    <row r="218" spans="1:71" ht="15" x14ac:dyDescent="0.25">
      <c r="A218" s="645">
        <f>VLOOKUP(C218,'[11]DfE No.'!C:E,3,FALSE)</f>
        <v>481</v>
      </c>
      <c r="B218" s="645">
        <v>146086</v>
      </c>
      <c r="C218" s="645">
        <v>9352222</v>
      </c>
      <c r="D218" s="646" t="s">
        <v>1421</v>
      </c>
      <c r="E218" s="629" t="s">
        <v>40</v>
      </c>
      <c r="F218" s="647" t="s">
        <v>710</v>
      </c>
      <c r="G218" s="648">
        <v>1</v>
      </c>
      <c r="H218" s="648">
        <v>0</v>
      </c>
      <c r="I218" s="648">
        <v>0</v>
      </c>
      <c r="J218" s="648">
        <v>7</v>
      </c>
      <c r="K218" s="648">
        <v>0</v>
      </c>
      <c r="L218" s="648">
        <v>0</v>
      </c>
      <c r="M218" s="648">
        <v>0</v>
      </c>
      <c r="N218" s="648">
        <v>197</v>
      </c>
      <c r="O218" s="648">
        <v>197</v>
      </c>
      <c r="P218" s="648">
        <v>30</v>
      </c>
      <c r="Q218" s="648">
        <v>167</v>
      </c>
      <c r="R218" s="648">
        <v>0</v>
      </c>
      <c r="S218" s="648">
        <v>0</v>
      </c>
      <c r="T218" s="648">
        <v>0</v>
      </c>
      <c r="U218" s="648">
        <v>0</v>
      </c>
      <c r="V218" s="648">
        <v>0</v>
      </c>
      <c r="W218" s="648">
        <v>0</v>
      </c>
      <c r="X218" s="648">
        <v>0</v>
      </c>
      <c r="Y218" s="648">
        <v>0</v>
      </c>
      <c r="Z218" s="648">
        <v>0</v>
      </c>
      <c r="AA218" s="648">
        <v>197</v>
      </c>
      <c r="AB218" s="648">
        <v>28.142857142857142</v>
      </c>
      <c r="AC218" s="648">
        <v>33.000000000000014</v>
      </c>
      <c r="AD218" s="648">
        <v>33.000000000000014</v>
      </c>
      <c r="AE218" s="648">
        <v>0</v>
      </c>
      <c r="AF218" s="648">
        <v>0</v>
      </c>
      <c r="AG218" s="648">
        <v>175.99999999999991</v>
      </c>
      <c r="AH218" s="648">
        <v>21.000000000000078</v>
      </c>
      <c r="AI218" s="648">
        <v>0</v>
      </c>
      <c r="AJ218" s="648">
        <v>0</v>
      </c>
      <c r="AK218" s="648">
        <v>0</v>
      </c>
      <c r="AL218" s="648">
        <v>0</v>
      </c>
      <c r="AM218" s="648">
        <v>0</v>
      </c>
      <c r="AN218" s="648">
        <v>0</v>
      </c>
      <c r="AO218" s="648">
        <v>0</v>
      </c>
      <c r="AP218" s="648">
        <v>0</v>
      </c>
      <c r="AQ218" s="648">
        <v>0</v>
      </c>
      <c r="AR218" s="648">
        <v>0</v>
      </c>
      <c r="AS218" s="648">
        <v>0</v>
      </c>
      <c r="AT218" s="648">
        <v>0</v>
      </c>
      <c r="AU218" s="648">
        <v>15.335329341317363</v>
      </c>
      <c r="AV218" s="648">
        <v>28.311377245508904</v>
      </c>
      <c r="AW218" s="648">
        <v>44.826347305389277</v>
      </c>
      <c r="AX218" s="648">
        <v>0</v>
      </c>
      <c r="AY218" s="648">
        <v>0</v>
      </c>
      <c r="AZ218" s="648">
        <v>0</v>
      </c>
      <c r="BA218" s="648">
        <v>0</v>
      </c>
      <c r="BB218" s="648">
        <v>62.625</v>
      </c>
      <c r="BC218" s="648">
        <v>73.875</v>
      </c>
      <c r="BD218" s="648">
        <v>0</v>
      </c>
      <c r="BE218" s="648">
        <v>0</v>
      </c>
      <c r="BF218" s="648">
        <v>0</v>
      </c>
      <c r="BG218" s="648">
        <v>0</v>
      </c>
      <c r="BH218" s="648">
        <v>0</v>
      </c>
      <c r="BI218" s="648">
        <v>0</v>
      </c>
      <c r="BJ218" s="648">
        <v>9.1800000000000797</v>
      </c>
      <c r="BK218" s="648">
        <v>0</v>
      </c>
      <c r="BL218" s="648">
        <v>0.38961368832487298</v>
      </c>
      <c r="BM218" s="648">
        <v>0</v>
      </c>
      <c r="BN218" s="648">
        <v>0</v>
      </c>
      <c r="BO218" s="648">
        <v>1</v>
      </c>
      <c r="BP218" s="648">
        <v>0</v>
      </c>
      <c r="BQ218" s="648"/>
      <c r="BR218" s="648"/>
      <c r="BS218" s="648"/>
    </row>
    <row r="219" spans="1:71" ht="15" x14ac:dyDescent="0.25">
      <c r="A219" s="645">
        <f>VLOOKUP(C219,'[11]DfE No.'!C:E,3,FALSE)</f>
        <v>322</v>
      </c>
      <c r="B219" s="645">
        <v>146271</v>
      </c>
      <c r="C219" s="645">
        <v>9352223</v>
      </c>
      <c r="D219" s="646" t="s">
        <v>300</v>
      </c>
      <c r="E219" s="629" t="s">
        <v>40</v>
      </c>
      <c r="F219" s="647" t="s">
        <v>710</v>
      </c>
      <c r="G219" s="648">
        <v>1</v>
      </c>
      <c r="H219" s="648">
        <v>0</v>
      </c>
      <c r="I219" s="648">
        <v>0</v>
      </c>
      <c r="J219" s="648">
        <v>7</v>
      </c>
      <c r="K219" s="648">
        <v>0</v>
      </c>
      <c r="L219" s="648">
        <v>0</v>
      </c>
      <c r="M219" s="648">
        <v>0</v>
      </c>
      <c r="N219" s="648">
        <v>147</v>
      </c>
      <c r="O219" s="648">
        <v>147</v>
      </c>
      <c r="P219" s="648">
        <v>18</v>
      </c>
      <c r="Q219" s="648">
        <v>129</v>
      </c>
      <c r="R219" s="648">
        <v>0</v>
      </c>
      <c r="S219" s="648">
        <v>0</v>
      </c>
      <c r="T219" s="648">
        <v>0</v>
      </c>
      <c r="U219" s="648">
        <v>0</v>
      </c>
      <c r="V219" s="648">
        <v>0</v>
      </c>
      <c r="W219" s="648">
        <v>0</v>
      </c>
      <c r="X219" s="648">
        <v>0</v>
      </c>
      <c r="Y219" s="648">
        <v>0</v>
      </c>
      <c r="Z219" s="648">
        <v>0</v>
      </c>
      <c r="AA219" s="648">
        <v>147</v>
      </c>
      <c r="AB219" s="648">
        <v>21</v>
      </c>
      <c r="AC219" s="648">
        <v>21.000000000000018</v>
      </c>
      <c r="AD219" s="648">
        <v>29.797297297297298</v>
      </c>
      <c r="AE219" s="648">
        <v>0</v>
      </c>
      <c r="AF219" s="648">
        <v>0</v>
      </c>
      <c r="AG219" s="648">
        <v>144.98630136986304</v>
      </c>
      <c r="AH219" s="648">
        <v>0</v>
      </c>
      <c r="AI219" s="648">
        <v>0</v>
      </c>
      <c r="AJ219" s="648">
        <v>1.0068493150684932</v>
      </c>
      <c r="AK219" s="648">
        <v>1.0068493150684932</v>
      </c>
      <c r="AL219" s="648">
        <v>0</v>
      </c>
      <c r="AM219" s="648">
        <v>0</v>
      </c>
      <c r="AN219" s="648">
        <v>0</v>
      </c>
      <c r="AO219" s="648">
        <v>0</v>
      </c>
      <c r="AP219" s="648">
        <v>0</v>
      </c>
      <c r="AQ219" s="648">
        <v>0</v>
      </c>
      <c r="AR219" s="648">
        <v>0</v>
      </c>
      <c r="AS219" s="648">
        <v>0</v>
      </c>
      <c r="AT219" s="648">
        <v>0</v>
      </c>
      <c r="AU219" s="648">
        <v>1.1395348837209296</v>
      </c>
      <c r="AV219" s="648">
        <v>1.1395348837209296</v>
      </c>
      <c r="AW219" s="648">
        <v>1.1395348837209296</v>
      </c>
      <c r="AX219" s="648">
        <v>0</v>
      </c>
      <c r="AY219" s="648">
        <v>0</v>
      </c>
      <c r="AZ219" s="648">
        <v>0</v>
      </c>
      <c r="BA219" s="648">
        <v>0</v>
      </c>
      <c r="BB219" s="648">
        <v>37.880952380952422</v>
      </c>
      <c r="BC219" s="648">
        <v>43.166666666666714</v>
      </c>
      <c r="BD219" s="648">
        <v>0</v>
      </c>
      <c r="BE219" s="648">
        <v>0</v>
      </c>
      <c r="BF219" s="648">
        <v>0</v>
      </c>
      <c r="BG219" s="648">
        <v>0</v>
      </c>
      <c r="BH219" s="648">
        <v>0</v>
      </c>
      <c r="BI219" s="648">
        <v>0</v>
      </c>
      <c r="BJ219" s="648">
        <v>0</v>
      </c>
      <c r="BK219" s="648">
        <v>0</v>
      </c>
      <c r="BL219" s="648">
        <v>1.8160779499999999</v>
      </c>
      <c r="BM219" s="648">
        <v>0</v>
      </c>
      <c r="BN219" s="648">
        <v>0</v>
      </c>
      <c r="BO219" s="648">
        <v>1</v>
      </c>
      <c r="BP219" s="648">
        <v>0</v>
      </c>
      <c r="BQ219" s="648"/>
      <c r="BR219" s="648"/>
      <c r="BS219" s="648"/>
    </row>
    <row r="220" spans="1:71" ht="15" x14ac:dyDescent="0.25">
      <c r="A220" s="645">
        <f>VLOOKUP(C220,'[11]DfE No.'!C:E,3,FALSE)</f>
        <v>417</v>
      </c>
      <c r="B220" s="645">
        <v>146280</v>
      </c>
      <c r="C220" s="645">
        <v>9352224</v>
      </c>
      <c r="D220" s="646" t="s">
        <v>341</v>
      </c>
      <c r="E220" s="629" t="s">
        <v>40</v>
      </c>
      <c r="F220" s="647" t="s">
        <v>710</v>
      </c>
      <c r="G220" s="648">
        <v>1</v>
      </c>
      <c r="H220" s="648">
        <v>0</v>
      </c>
      <c r="I220" s="648">
        <v>0</v>
      </c>
      <c r="J220" s="648">
        <v>7</v>
      </c>
      <c r="K220" s="648">
        <v>0</v>
      </c>
      <c r="L220" s="648">
        <v>0</v>
      </c>
      <c r="M220" s="648">
        <v>0</v>
      </c>
      <c r="N220" s="648">
        <v>148</v>
      </c>
      <c r="O220" s="648">
        <v>148</v>
      </c>
      <c r="P220" s="648">
        <v>18</v>
      </c>
      <c r="Q220" s="648">
        <v>130</v>
      </c>
      <c r="R220" s="648">
        <v>0</v>
      </c>
      <c r="S220" s="648">
        <v>0</v>
      </c>
      <c r="T220" s="648">
        <v>0</v>
      </c>
      <c r="U220" s="648">
        <v>0</v>
      </c>
      <c r="V220" s="648">
        <v>0</v>
      </c>
      <c r="W220" s="648">
        <v>0</v>
      </c>
      <c r="X220" s="648">
        <v>0</v>
      </c>
      <c r="Y220" s="648">
        <v>0</v>
      </c>
      <c r="Z220" s="648">
        <v>0</v>
      </c>
      <c r="AA220" s="648">
        <v>148</v>
      </c>
      <c r="AB220" s="648">
        <v>21.142857142857142</v>
      </c>
      <c r="AC220" s="648">
        <v>38.000000000000043</v>
      </c>
      <c r="AD220" s="648">
        <v>61.975000000000001</v>
      </c>
      <c r="AE220" s="648">
        <v>0</v>
      </c>
      <c r="AF220" s="648">
        <v>0</v>
      </c>
      <c r="AG220" s="648">
        <v>48.326530612244902</v>
      </c>
      <c r="AH220" s="648">
        <v>61.414965986394584</v>
      </c>
      <c r="AI220" s="648">
        <v>0</v>
      </c>
      <c r="AJ220" s="648">
        <v>38.258503401360514</v>
      </c>
      <c r="AK220" s="648">
        <v>0</v>
      </c>
      <c r="AL220" s="648">
        <v>0</v>
      </c>
      <c r="AM220" s="648">
        <v>0</v>
      </c>
      <c r="AN220" s="648">
        <v>0</v>
      </c>
      <c r="AO220" s="648">
        <v>0</v>
      </c>
      <c r="AP220" s="648">
        <v>0</v>
      </c>
      <c r="AQ220" s="648">
        <v>0</v>
      </c>
      <c r="AR220" s="648">
        <v>0</v>
      </c>
      <c r="AS220" s="648">
        <v>0</v>
      </c>
      <c r="AT220" s="648">
        <v>0</v>
      </c>
      <c r="AU220" s="648">
        <v>2.276923076923079</v>
      </c>
      <c r="AV220" s="648">
        <v>4.5538461538461581</v>
      </c>
      <c r="AW220" s="648">
        <v>6.8307692307692376</v>
      </c>
      <c r="AX220" s="648">
        <v>0</v>
      </c>
      <c r="AY220" s="648">
        <v>0</v>
      </c>
      <c r="AZ220" s="648">
        <v>0</v>
      </c>
      <c r="BA220" s="648">
        <v>0.92500000000000004</v>
      </c>
      <c r="BB220" s="648">
        <v>51.58730158730161</v>
      </c>
      <c r="BC220" s="648">
        <v>58.730158730158763</v>
      </c>
      <c r="BD220" s="648">
        <v>0</v>
      </c>
      <c r="BE220" s="648">
        <v>0</v>
      </c>
      <c r="BF220" s="648">
        <v>0</v>
      </c>
      <c r="BG220" s="648">
        <v>0</v>
      </c>
      <c r="BH220" s="648">
        <v>0</v>
      </c>
      <c r="BI220" s="648">
        <v>0</v>
      </c>
      <c r="BJ220" s="648">
        <v>0</v>
      </c>
      <c r="BK220" s="648">
        <v>0</v>
      </c>
      <c r="BL220" s="648">
        <v>0.82369353823529401</v>
      </c>
      <c r="BM220" s="648">
        <v>0</v>
      </c>
      <c r="BN220" s="648">
        <v>0</v>
      </c>
      <c r="BO220" s="648">
        <v>1</v>
      </c>
      <c r="BP220" s="648">
        <v>0</v>
      </c>
      <c r="BQ220" s="648"/>
      <c r="BR220" s="648"/>
      <c r="BS220" s="648"/>
    </row>
    <row r="221" spans="1:71" ht="15" x14ac:dyDescent="0.25">
      <c r="A221" s="645">
        <f>VLOOKUP(C221,'[11]DfE No.'!C:E,3,FALSE)</f>
        <v>250</v>
      </c>
      <c r="B221" s="645">
        <v>146323</v>
      </c>
      <c r="C221" s="645">
        <v>9352225</v>
      </c>
      <c r="D221" s="646" t="s">
        <v>259</v>
      </c>
      <c r="E221" s="629" t="s">
        <v>40</v>
      </c>
      <c r="F221" s="647" t="s">
        <v>710</v>
      </c>
      <c r="G221" s="648">
        <v>1</v>
      </c>
      <c r="H221" s="648">
        <v>0</v>
      </c>
      <c r="I221" s="648">
        <v>0</v>
      </c>
      <c r="J221" s="648">
        <v>7</v>
      </c>
      <c r="K221" s="648">
        <v>0</v>
      </c>
      <c r="L221" s="648">
        <v>0</v>
      </c>
      <c r="M221" s="648">
        <v>0</v>
      </c>
      <c r="N221" s="648">
        <v>623</v>
      </c>
      <c r="O221" s="648">
        <v>623</v>
      </c>
      <c r="P221" s="648">
        <v>88</v>
      </c>
      <c r="Q221" s="648">
        <v>535</v>
      </c>
      <c r="R221" s="648">
        <v>0</v>
      </c>
      <c r="S221" s="648">
        <v>0</v>
      </c>
      <c r="T221" s="648">
        <v>0</v>
      </c>
      <c r="U221" s="648">
        <v>0</v>
      </c>
      <c r="V221" s="648">
        <v>0</v>
      </c>
      <c r="W221" s="648">
        <v>0</v>
      </c>
      <c r="X221" s="648">
        <v>0</v>
      </c>
      <c r="Y221" s="648">
        <v>0</v>
      </c>
      <c r="Z221" s="648">
        <v>0</v>
      </c>
      <c r="AA221" s="648">
        <v>623</v>
      </c>
      <c r="AB221" s="648">
        <v>89</v>
      </c>
      <c r="AC221" s="648">
        <v>44.000000000000021</v>
      </c>
      <c r="AD221" s="648">
        <v>70.886217948717942</v>
      </c>
      <c r="AE221" s="648">
        <v>0</v>
      </c>
      <c r="AF221" s="648">
        <v>0</v>
      </c>
      <c r="AG221" s="648">
        <v>580.99999999999977</v>
      </c>
      <c r="AH221" s="648">
        <v>11.999999999999982</v>
      </c>
      <c r="AI221" s="648">
        <v>10.999999999999989</v>
      </c>
      <c r="AJ221" s="648">
        <v>7.0000000000000151</v>
      </c>
      <c r="AK221" s="648">
        <v>11.999999999999982</v>
      </c>
      <c r="AL221" s="648">
        <v>0</v>
      </c>
      <c r="AM221" s="648">
        <v>0</v>
      </c>
      <c r="AN221" s="648">
        <v>0</v>
      </c>
      <c r="AO221" s="648">
        <v>0</v>
      </c>
      <c r="AP221" s="648">
        <v>0</v>
      </c>
      <c r="AQ221" s="648">
        <v>0</v>
      </c>
      <c r="AR221" s="648">
        <v>0</v>
      </c>
      <c r="AS221" s="648">
        <v>0</v>
      </c>
      <c r="AT221" s="648">
        <v>0</v>
      </c>
      <c r="AU221" s="648">
        <v>15.138317757009316</v>
      </c>
      <c r="AV221" s="648">
        <v>36.099065420560777</v>
      </c>
      <c r="AW221" s="648">
        <v>51.237383177570088</v>
      </c>
      <c r="AX221" s="648">
        <v>0</v>
      </c>
      <c r="AY221" s="648">
        <v>0</v>
      </c>
      <c r="AZ221" s="648">
        <v>0</v>
      </c>
      <c r="BA221" s="648">
        <v>0</v>
      </c>
      <c r="BB221" s="648">
        <v>146.84261036468325</v>
      </c>
      <c r="BC221" s="648">
        <v>170.99616122840686</v>
      </c>
      <c r="BD221" s="648">
        <v>0</v>
      </c>
      <c r="BE221" s="648">
        <v>0</v>
      </c>
      <c r="BF221" s="648">
        <v>0</v>
      </c>
      <c r="BG221" s="648">
        <v>0</v>
      </c>
      <c r="BH221" s="648">
        <v>0</v>
      </c>
      <c r="BI221" s="648">
        <v>0</v>
      </c>
      <c r="BJ221" s="648">
        <v>0</v>
      </c>
      <c r="BK221" s="648">
        <v>0</v>
      </c>
      <c r="BL221" s="648">
        <v>0.47587754956822098</v>
      </c>
      <c r="BM221" s="648">
        <v>0</v>
      </c>
      <c r="BN221" s="648">
        <v>0</v>
      </c>
      <c r="BO221" s="648">
        <v>1</v>
      </c>
      <c r="BP221" s="648">
        <v>0</v>
      </c>
      <c r="BQ221" s="648"/>
      <c r="BR221" s="648"/>
      <c r="BS221" s="648"/>
    </row>
    <row r="222" spans="1:71" ht="15" x14ac:dyDescent="0.25">
      <c r="A222" s="645">
        <f>VLOOKUP(C222,'[11]DfE No.'!C:E,3,FALSE)</f>
        <v>231</v>
      </c>
      <c r="B222" s="645">
        <v>146532</v>
      </c>
      <c r="C222" s="645">
        <v>9352226</v>
      </c>
      <c r="D222" s="646" t="s">
        <v>246</v>
      </c>
      <c r="E222" s="629" t="s">
        <v>40</v>
      </c>
      <c r="F222" s="647" t="s">
        <v>710</v>
      </c>
      <c r="G222" s="648">
        <v>1</v>
      </c>
      <c r="H222" s="648">
        <v>0</v>
      </c>
      <c r="I222" s="648">
        <v>0</v>
      </c>
      <c r="J222" s="648">
        <v>7</v>
      </c>
      <c r="K222" s="648">
        <v>0</v>
      </c>
      <c r="L222" s="648">
        <v>0</v>
      </c>
      <c r="M222" s="648">
        <v>0</v>
      </c>
      <c r="N222" s="648">
        <v>175</v>
      </c>
      <c r="O222" s="648">
        <v>175</v>
      </c>
      <c r="P222" s="648">
        <v>20</v>
      </c>
      <c r="Q222" s="648">
        <v>155</v>
      </c>
      <c r="R222" s="648">
        <v>0</v>
      </c>
      <c r="S222" s="648">
        <v>0</v>
      </c>
      <c r="T222" s="648">
        <v>0</v>
      </c>
      <c r="U222" s="648">
        <v>0</v>
      </c>
      <c r="V222" s="648">
        <v>0</v>
      </c>
      <c r="W222" s="648">
        <v>0</v>
      </c>
      <c r="X222" s="648">
        <v>0</v>
      </c>
      <c r="Y222" s="648">
        <v>0</v>
      </c>
      <c r="Z222" s="648">
        <v>0</v>
      </c>
      <c r="AA222" s="648">
        <v>175</v>
      </c>
      <c r="AB222" s="648">
        <v>25</v>
      </c>
      <c r="AC222" s="648">
        <v>50.000000000000043</v>
      </c>
      <c r="AD222" s="648">
        <v>56.647398843930638</v>
      </c>
      <c r="AE222" s="648">
        <v>0</v>
      </c>
      <c r="AF222" s="648">
        <v>0</v>
      </c>
      <c r="AG222" s="648">
        <v>68.999999999999957</v>
      </c>
      <c r="AH222" s="648">
        <v>29.999999999999929</v>
      </c>
      <c r="AI222" s="648">
        <v>35</v>
      </c>
      <c r="AJ222" s="648">
        <v>40.99999999999995</v>
      </c>
      <c r="AK222" s="648">
        <v>0</v>
      </c>
      <c r="AL222" s="648">
        <v>0</v>
      </c>
      <c r="AM222" s="648">
        <v>0</v>
      </c>
      <c r="AN222" s="648">
        <v>0</v>
      </c>
      <c r="AO222" s="648">
        <v>0</v>
      </c>
      <c r="AP222" s="648">
        <v>0</v>
      </c>
      <c r="AQ222" s="648">
        <v>0</v>
      </c>
      <c r="AR222" s="648">
        <v>0</v>
      </c>
      <c r="AS222" s="648">
        <v>0</v>
      </c>
      <c r="AT222" s="648">
        <v>0</v>
      </c>
      <c r="AU222" s="648">
        <v>4.5161290322580605</v>
      </c>
      <c r="AV222" s="648">
        <v>10.161290322580653</v>
      </c>
      <c r="AW222" s="648">
        <v>12.419354838709683</v>
      </c>
      <c r="AX222" s="648">
        <v>0</v>
      </c>
      <c r="AY222" s="648">
        <v>0</v>
      </c>
      <c r="AZ222" s="648">
        <v>0</v>
      </c>
      <c r="BA222" s="648">
        <v>0</v>
      </c>
      <c r="BB222" s="648">
        <v>63.642384105960225</v>
      </c>
      <c r="BC222" s="648">
        <v>71.854304635761551</v>
      </c>
      <c r="BD222" s="648">
        <v>0</v>
      </c>
      <c r="BE222" s="648">
        <v>0</v>
      </c>
      <c r="BF222" s="648">
        <v>0</v>
      </c>
      <c r="BG222" s="648">
        <v>0</v>
      </c>
      <c r="BH222" s="648">
        <v>0</v>
      </c>
      <c r="BI222" s="648">
        <v>0</v>
      </c>
      <c r="BJ222" s="648">
        <v>0</v>
      </c>
      <c r="BK222" s="648">
        <v>0</v>
      </c>
      <c r="BL222" s="648">
        <v>0.51644842506887101</v>
      </c>
      <c r="BM222" s="648">
        <v>0</v>
      </c>
      <c r="BN222" s="648">
        <v>0</v>
      </c>
      <c r="BO222" s="648">
        <v>1</v>
      </c>
      <c r="BP222" s="648">
        <v>0</v>
      </c>
      <c r="BQ222" s="648"/>
      <c r="BR222" s="648"/>
      <c r="BS222" s="648"/>
    </row>
    <row r="223" spans="1:71" ht="15" x14ac:dyDescent="0.25">
      <c r="A223" s="645">
        <f>VLOOKUP(C223,'[11]DfE No.'!C:E,3,FALSE)</f>
        <v>42</v>
      </c>
      <c r="B223" s="645">
        <v>146961</v>
      </c>
      <c r="C223" s="645">
        <v>9352228</v>
      </c>
      <c r="D223" s="646" t="s">
        <v>1838</v>
      </c>
      <c r="E223" s="629" t="s">
        <v>40</v>
      </c>
      <c r="F223" s="647" t="s">
        <v>710</v>
      </c>
      <c r="G223" s="648">
        <v>1</v>
      </c>
      <c r="H223" s="648">
        <v>0</v>
      </c>
      <c r="I223" s="648">
        <v>0</v>
      </c>
      <c r="J223" s="648">
        <v>7</v>
      </c>
      <c r="K223" s="648">
        <v>0</v>
      </c>
      <c r="L223" s="648">
        <v>0</v>
      </c>
      <c r="M223" s="648">
        <v>0</v>
      </c>
      <c r="N223" s="648">
        <v>51</v>
      </c>
      <c r="O223" s="648">
        <v>51</v>
      </c>
      <c r="P223" s="648">
        <v>3</v>
      </c>
      <c r="Q223" s="648">
        <v>48</v>
      </c>
      <c r="R223" s="648">
        <v>0</v>
      </c>
      <c r="S223" s="648">
        <v>0</v>
      </c>
      <c r="T223" s="648">
        <v>0</v>
      </c>
      <c r="U223" s="648">
        <v>0</v>
      </c>
      <c r="V223" s="648">
        <v>0</v>
      </c>
      <c r="W223" s="648">
        <v>0</v>
      </c>
      <c r="X223" s="648">
        <v>0</v>
      </c>
      <c r="Y223" s="648">
        <v>0</v>
      </c>
      <c r="Z223" s="648">
        <v>0</v>
      </c>
      <c r="AA223" s="648">
        <v>51</v>
      </c>
      <c r="AB223" s="648">
        <v>7.2857142857142856</v>
      </c>
      <c r="AC223" s="648">
        <v>4.9999999999999991</v>
      </c>
      <c r="AD223" s="648">
        <v>12.75</v>
      </c>
      <c r="AE223" s="648">
        <v>0</v>
      </c>
      <c r="AF223" s="648">
        <v>0</v>
      </c>
      <c r="AG223" s="648">
        <v>51</v>
      </c>
      <c r="AH223" s="648">
        <v>0</v>
      </c>
      <c r="AI223" s="648">
        <v>0</v>
      </c>
      <c r="AJ223" s="648">
        <v>0</v>
      </c>
      <c r="AK223" s="648">
        <v>0</v>
      </c>
      <c r="AL223" s="648">
        <v>0</v>
      </c>
      <c r="AM223" s="648">
        <v>0</v>
      </c>
      <c r="AN223" s="648">
        <v>0</v>
      </c>
      <c r="AO223" s="648">
        <v>0</v>
      </c>
      <c r="AP223" s="648">
        <v>0</v>
      </c>
      <c r="AQ223" s="648">
        <v>0</v>
      </c>
      <c r="AR223" s="648">
        <v>0</v>
      </c>
      <c r="AS223" s="648">
        <v>0</v>
      </c>
      <c r="AT223" s="648">
        <v>0</v>
      </c>
      <c r="AU223" s="648">
        <v>0</v>
      </c>
      <c r="AV223" s="648">
        <v>0</v>
      </c>
      <c r="AW223" s="648">
        <v>0</v>
      </c>
      <c r="AX223" s="648">
        <v>0</v>
      </c>
      <c r="AY223" s="648">
        <v>0</v>
      </c>
      <c r="AZ223" s="648">
        <v>0</v>
      </c>
      <c r="BA223" s="648">
        <v>0</v>
      </c>
      <c r="BB223" s="648">
        <v>11.478260869565233</v>
      </c>
      <c r="BC223" s="648">
        <v>12.195652173913059</v>
      </c>
      <c r="BD223" s="648">
        <v>0</v>
      </c>
      <c r="BE223" s="648">
        <v>0</v>
      </c>
      <c r="BF223" s="648">
        <v>0</v>
      </c>
      <c r="BG223" s="648">
        <v>0</v>
      </c>
      <c r="BH223" s="648">
        <v>0</v>
      </c>
      <c r="BI223" s="648">
        <v>0</v>
      </c>
      <c r="BJ223" s="648">
        <v>2.9399999999999786</v>
      </c>
      <c r="BK223" s="648">
        <v>0</v>
      </c>
      <c r="BL223" s="648">
        <v>2.34848179285714</v>
      </c>
      <c r="BM223" s="648">
        <v>0</v>
      </c>
      <c r="BN223" s="648">
        <v>1</v>
      </c>
      <c r="BO223" s="648">
        <v>1</v>
      </c>
      <c r="BP223" s="648">
        <v>0</v>
      </c>
      <c r="BQ223" s="648"/>
      <c r="BR223" s="648"/>
      <c r="BS223" s="648"/>
    </row>
    <row r="224" spans="1:71" ht="15" x14ac:dyDescent="0.25">
      <c r="A224" s="645">
        <f>VLOOKUP(C224,'[11]DfE No.'!C:E,3,FALSE)</f>
        <v>303</v>
      </c>
      <c r="B224" s="645">
        <v>141849</v>
      </c>
      <c r="C224" s="645">
        <v>9352927</v>
      </c>
      <c r="D224" s="646" t="s">
        <v>288</v>
      </c>
      <c r="E224" s="629" t="s">
        <v>40</v>
      </c>
      <c r="F224" s="647" t="s">
        <v>710</v>
      </c>
      <c r="G224" s="648">
        <v>1</v>
      </c>
      <c r="H224" s="648">
        <v>0</v>
      </c>
      <c r="I224" s="648">
        <v>0</v>
      </c>
      <c r="J224" s="648">
        <v>7</v>
      </c>
      <c r="K224" s="648">
        <v>0</v>
      </c>
      <c r="L224" s="648">
        <v>0</v>
      </c>
      <c r="M224" s="648">
        <v>0</v>
      </c>
      <c r="N224" s="648">
        <v>291</v>
      </c>
      <c r="O224" s="648">
        <v>291</v>
      </c>
      <c r="P224" s="648">
        <v>36</v>
      </c>
      <c r="Q224" s="648">
        <v>255</v>
      </c>
      <c r="R224" s="648">
        <v>0</v>
      </c>
      <c r="S224" s="648">
        <v>0</v>
      </c>
      <c r="T224" s="648">
        <v>0</v>
      </c>
      <c r="U224" s="648">
        <v>0</v>
      </c>
      <c r="V224" s="648">
        <v>0</v>
      </c>
      <c r="W224" s="648">
        <v>0</v>
      </c>
      <c r="X224" s="648">
        <v>0</v>
      </c>
      <c r="Y224" s="648">
        <v>0</v>
      </c>
      <c r="Z224" s="648">
        <v>0</v>
      </c>
      <c r="AA224" s="648">
        <v>291</v>
      </c>
      <c r="AB224" s="648">
        <v>41.571428571428569</v>
      </c>
      <c r="AC224" s="648">
        <v>94.999999999999886</v>
      </c>
      <c r="AD224" s="648">
        <v>124.18471337579618</v>
      </c>
      <c r="AE224" s="648">
        <v>0</v>
      </c>
      <c r="AF224" s="648">
        <v>0</v>
      </c>
      <c r="AG224" s="648">
        <v>32.000000000000114</v>
      </c>
      <c r="AH224" s="648">
        <v>6.9999999999999956</v>
      </c>
      <c r="AI224" s="648">
        <v>14.999999999999995</v>
      </c>
      <c r="AJ224" s="648">
        <v>102.00000000000007</v>
      </c>
      <c r="AK224" s="648">
        <v>131.99999999999989</v>
      </c>
      <c r="AL224" s="648">
        <v>1.0000000000000007</v>
      </c>
      <c r="AM224" s="648">
        <v>2.0000000000000013</v>
      </c>
      <c r="AN224" s="648">
        <v>0</v>
      </c>
      <c r="AO224" s="648">
        <v>0</v>
      </c>
      <c r="AP224" s="648">
        <v>0</v>
      </c>
      <c r="AQ224" s="648">
        <v>0</v>
      </c>
      <c r="AR224" s="648">
        <v>0</v>
      </c>
      <c r="AS224" s="648">
        <v>0</v>
      </c>
      <c r="AT224" s="648">
        <v>0</v>
      </c>
      <c r="AU224" s="648">
        <v>6.8470588235294167</v>
      </c>
      <c r="AV224" s="648">
        <v>22.823529411764707</v>
      </c>
      <c r="AW224" s="648">
        <v>34.235294117646937</v>
      </c>
      <c r="AX224" s="648">
        <v>0</v>
      </c>
      <c r="AY224" s="648">
        <v>0</v>
      </c>
      <c r="AZ224" s="648">
        <v>0</v>
      </c>
      <c r="BA224" s="648">
        <v>0</v>
      </c>
      <c r="BB224" s="648">
        <v>104.69512195121953</v>
      </c>
      <c r="BC224" s="648">
        <v>119.47560975609758</v>
      </c>
      <c r="BD224" s="648">
        <v>0</v>
      </c>
      <c r="BE224" s="648">
        <v>0</v>
      </c>
      <c r="BF224" s="648">
        <v>0</v>
      </c>
      <c r="BG224" s="648">
        <v>0</v>
      </c>
      <c r="BH224" s="648">
        <v>0</v>
      </c>
      <c r="BI224" s="648">
        <v>0</v>
      </c>
      <c r="BJ224" s="648">
        <v>10.54000000000001</v>
      </c>
      <c r="BK224" s="648">
        <v>0</v>
      </c>
      <c r="BL224" s="648">
        <v>0.30773349865229099</v>
      </c>
      <c r="BM224" s="648">
        <v>0</v>
      </c>
      <c r="BN224" s="648">
        <v>0</v>
      </c>
      <c r="BO224" s="648">
        <v>1</v>
      </c>
      <c r="BP224" s="648">
        <v>0</v>
      </c>
      <c r="BQ224" s="648"/>
      <c r="BR224" s="648"/>
      <c r="BS224" s="648"/>
    </row>
    <row r="225" spans="1:71" ht="15" x14ac:dyDescent="0.25">
      <c r="A225" s="645">
        <f>VLOOKUP(C225,'[11]DfE No.'!C:E,3,FALSE)</f>
        <v>404</v>
      </c>
      <c r="B225" s="645">
        <v>143056</v>
      </c>
      <c r="C225" s="645">
        <v>9353002</v>
      </c>
      <c r="D225" s="646" t="s">
        <v>1423</v>
      </c>
      <c r="E225" s="629" t="s">
        <v>40</v>
      </c>
      <c r="F225" s="647" t="s">
        <v>710</v>
      </c>
      <c r="G225" s="648">
        <v>1</v>
      </c>
      <c r="H225" s="648">
        <v>0</v>
      </c>
      <c r="I225" s="648">
        <v>0</v>
      </c>
      <c r="J225" s="648">
        <v>7</v>
      </c>
      <c r="K225" s="648">
        <v>0</v>
      </c>
      <c r="L225" s="648">
        <v>0</v>
      </c>
      <c r="M225" s="648">
        <v>0</v>
      </c>
      <c r="N225" s="648">
        <v>58</v>
      </c>
      <c r="O225" s="648">
        <v>58</v>
      </c>
      <c r="P225" s="648">
        <v>8</v>
      </c>
      <c r="Q225" s="648">
        <v>50</v>
      </c>
      <c r="R225" s="648">
        <v>0</v>
      </c>
      <c r="S225" s="648">
        <v>0</v>
      </c>
      <c r="T225" s="648">
        <v>0</v>
      </c>
      <c r="U225" s="648">
        <v>0</v>
      </c>
      <c r="V225" s="648">
        <v>0</v>
      </c>
      <c r="W225" s="648">
        <v>0</v>
      </c>
      <c r="X225" s="648">
        <v>0</v>
      </c>
      <c r="Y225" s="648">
        <v>0</v>
      </c>
      <c r="Z225" s="648">
        <v>0</v>
      </c>
      <c r="AA225" s="648">
        <v>58</v>
      </c>
      <c r="AB225" s="648">
        <v>8.2857142857142865</v>
      </c>
      <c r="AC225" s="648">
        <v>4.9999999999999982</v>
      </c>
      <c r="AD225" s="648">
        <v>4.9999999999999982</v>
      </c>
      <c r="AE225" s="648">
        <v>0</v>
      </c>
      <c r="AF225" s="648">
        <v>0</v>
      </c>
      <c r="AG225" s="648">
        <v>58</v>
      </c>
      <c r="AH225" s="648">
        <v>0</v>
      </c>
      <c r="AI225" s="648">
        <v>0</v>
      </c>
      <c r="AJ225" s="648">
        <v>0</v>
      </c>
      <c r="AK225" s="648">
        <v>0</v>
      </c>
      <c r="AL225" s="648">
        <v>0</v>
      </c>
      <c r="AM225" s="648">
        <v>0</v>
      </c>
      <c r="AN225" s="648">
        <v>0</v>
      </c>
      <c r="AO225" s="648">
        <v>0</v>
      </c>
      <c r="AP225" s="648">
        <v>0</v>
      </c>
      <c r="AQ225" s="648">
        <v>0</v>
      </c>
      <c r="AR225" s="648">
        <v>0</v>
      </c>
      <c r="AS225" s="648">
        <v>0</v>
      </c>
      <c r="AT225" s="648">
        <v>0</v>
      </c>
      <c r="AU225" s="648">
        <v>2.3199999999999998</v>
      </c>
      <c r="AV225" s="648">
        <v>2.3199999999999998</v>
      </c>
      <c r="AW225" s="648">
        <v>2.3199999999999998</v>
      </c>
      <c r="AX225" s="648">
        <v>0</v>
      </c>
      <c r="AY225" s="648">
        <v>0</v>
      </c>
      <c r="AZ225" s="648">
        <v>0</v>
      </c>
      <c r="BA225" s="648">
        <v>0.98305084745762716</v>
      </c>
      <c r="BB225" s="648">
        <v>19.79166666666665</v>
      </c>
      <c r="BC225" s="648">
        <v>22.958333333333314</v>
      </c>
      <c r="BD225" s="648">
        <v>0</v>
      </c>
      <c r="BE225" s="648">
        <v>0</v>
      </c>
      <c r="BF225" s="648">
        <v>0</v>
      </c>
      <c r="BG225" s="648">
        <v>0</v>
      </c>
      <c r="BH225" s="648">
        <v>0</v>
      </c>
      <c r="BI225" s="648">
        <v>0</v>
      </c>
      <c r="BJ225" s="648">
        <v>3.5200000000000125</v>
      </c>
      <c r="BK225" s="648">
        <v>0</v>
      </c>
      <c r="BL225" s="648">
        <v>1.6940952250000001</v>
      </c>
      <c r="BM225" s="648">
        <v>0</v>
      </c>
      <c r="BN225" s="648">
        <v>0</v>
      </c>
      <c r="BO225" s="648">
        <v>1</v>
      </c>
      <c r="BP225" s="648">
        <v>0</v>
      </c>
      <c r="BQ225" s="648"/>
      <c r="BR225" s="648"/>
      <c r="BS225" s="648"/>
    </row>
    <row r="226" spans="1:71" ht="15" x14ac:dyDescent="0.25">
      <c r="A226" s="645">
        <f>VLOOKUP(C226,'[11]DfE No.'!C:E,3,FALSE)</f>
        <v>441</v>
      </c>
      <c r="B226" s="645">
        <v>142547</v>
      </c>
      <c r="C226" s="645">
        <v>9353025</v>
      </c>
      <c r="D226" s="646" t="s">
        <v>516</v>
      </c>
      <c r="E226" s="629" t="s">
        <v>40</v>
      </c>
      <c r="F226" s="647" t="s">
        <v>710</v>
      </c>
      <c r="G226" s="648">
        <v>1</v>
      </c>
      <c r="H226" s="648">
        <v>0</v>
      </c>
      <c r="I226" s="648">
        <v>0</v>
      </c>
      <c r="J226" s="648">
        <v>7</v>
      </c>
      <c r="K226" s="648">
        <v>0</v>
      </c>
      <c r="L226" s="648">
        <v>0</v>
      </c>
      <c r="M226" s="648">
        <v>0</v>
      </c>
      <c r="N226" s="648">
        <v>204</v>
      </c>
      <c r="O226" s="648">
        <v>204</v>
      </c>
      <c r="P226" s="648">
        <v>30</v>
      </c>
      <c r="Q226" s="648">
        <v>174</v>
      </c>
      <c r="R226" s="648">
        <v>0</v>
      </c>
      <c r="S226" s="648">
        <v>0</v>
      </c>
      <c r="T226" s="648">
        <v>0</v>
      </c>
      <c r="U226" s="648">
        <v>0</v>
      </c>
      <c r="V226" s="648">
        <v>0</v>
      </c>
      <c r="W226" s="648">
        <v>0</v>
      </c>
      <c r="X226" s="648">
        <v>0</v>
      </c>
      <c r="Y226" s="648">
        <v>0</v>
      </c>
      <c r="Z226" s="648">
        <v>0</v>
      </c>
      <c r="AA226" s="648">
        <v>204</v>
      </c>
      <c r="AB226" s="648">
        <v>29.142857142857142</v>
      </c>
      <c r="AC226" s="648">
        <v>8</v>
      </c>
      <c r="AD226" s="648">
        <v>9.6682464454976298</v>
      </c>
      <c r="AE226" s="648">
        <v>0</v>
      </c>
      <c r="AF226" s="648">
        <v>0</v>
      </c>
      <c r="AG226" s="648">
        <v>201.99014778325133</v>
      </c>
      <c r="AH226" s="648">
        <v>2.0098522167487678</v>
      </c>
      <c r="AI226" s="648">
        <v>0</v>
      </c>
      <c r="AJ226" s="648">
        <v>0</v>
      </c>
      <c r="AK226" s="648">
        <v>0</v>
      </c>
      <c r="AL226" s="648">
        <v>0</v>
      </c>
      <c r="AM226" s="648">
        <v>0</v>
      </c>
      <c r="AN226" s="648">
        <v>0</v>
      </c>
      <c r="AO226" s="648">
        <v>0</v>
      </c>
      <c r="AP226" s="648">
        <v>0</v>
      </c>
      <c r="AQ226" s="648">
        <v>0</v>
      </c>
      <c r="AR226" s="648">
        <v>0</v>
      </c>
      <c r="AS226" s="648">
        <v>0</v>
      </c>
      <c r="AT226" s="648">
        <v>0</v>
      </c>
      <c r="AU226" s="648">
        <v>0</v>
      </c>
      <c r="AV226" s="648">
        <v>1.1724137931034484</v>
      </c>
      <c r="AW226" s="648">
        <v>1.1724137931034484</v>
      </c>
      <c r="AX226" s="648">
        <v>0</v>
      </c>
      <c r="AY226" s="648">
        <v>0</v>
      </c>
      <c r="AZ226" s="648">
        <v>0</v>
      </c>
      <c r="BA226" s="648">
        <v>0</v>
      </c>
      <c r="BB226" s="648">
        <v>39.917647058823469</v>
      </c>
      <c r="BC226" s="648">
        <v>46.799999999999933</v>
      </c>
      <c r="BD226" s="648">
        <v>0</v>
      </c>
      <c r="BE226" s="648">
        <v>0</v>
      </c>
      <c r="BF226" s="648">
        <v>0</v>
      </c>
      <c r="BG226" s="648">
        <v>0</v>
      </c>
      <c r="BH226" s="648">
        <v>0</v>
      </c>
      <c r="BI226" s="648">
        <v>0</v>
      </c>
      <c r="BJ226" s="648">
        <v>0</v>
      </c>
      <c r="BK226" s="648">
        <v>0</v>
      </c>
      <c r="BL226" s="648">
        <v>1.85431554102564</v>
      </c>
      <c r="BM226" s="648">
        <v>0</v>
      </c>
      <c r="BN226" s="648">
        <v>0</v>
      </c>
      <c r="BO226" s="648">
        <v>1</v>
      </c>
      <c r="BP226" s="648">
        <v>0</v>
      </c>
      <c r="BQ226" s="648"/>
      <c r="BR226" s="648"/>
      <c r="BS226" s="648"/>
    </row>
    <row r="227" spans="1:71" ht="15" x14ac:dyDescent="0.25">
      <c r="A227" s="645">
        <f>VLOOKUP(C227,'[11]DfE No.'!C:E,3,FALSE)</f>
        <v>492</v>
      </c>
      <c r="B227" s="645">
        <v>142554</v>
      </c>
      <c r="C227" s="645">
        <v>9353054</v>
      </c>
      <c r="D227" s="646" t="s">
        <v>1285</v>
      </c>
      <c r="E227" s="629" t="s">
        <v>40</v>
      </c>
      <c r="F227" s="647" t="s">
        <v>710</v>
      </c>
      <c r="G227" s="648">
        <v>1</v>
      </c>
      <c r="H227" s="648">
        <v>0</v>
      </c>
      <c r="I227" s="648">
        <v>0</v>
      </c>
      <c r="J227" s="648">
        <v>7</v>
      </c>
      <c r="K227" s="648">
        <v>0</v>
      </c>
      <c r="L227" s="648">
        <v>0</v>
      </c>
      <c r="M227" s="648">
        <v>0</v>
      </c>
      <c r="N227" s="648">
        <v>117</v>
      </c>
      <c r="O227" s="648">
        <v>117</v>
      </c>
      <c r="P227" s="648">
        <v>19</v>
      </c>
      <c r="Q227" s="648">
        <v>98</v>
      </c>
      <c r="R227" s="648">
        <v>0</v>
      </c>
      <c r="S227" s="648">
        <v>0</v>
      </c>
      <c r="T227" s="648">
        <v>0</v>
      </c>
      <c r="U227" s="648">
        <v>0</v>
      </c>
      <c r="V227" s="648">
        <v>0</v>
      </c>
      <c r="W227" s="648">
        <v>0</v>
      </c>
      <c r="X227" s="648">
        <v>0</v>
      </c>
      <c r="Y227" s="648">
        <v>0</v>
      </c>
      <c r="Z227" s="648">
        <v>0</v>
      </c>
      <c r="AA227" s="648">
        <v>117</v>
      </c>
      <c r="AB227" s="648">
        <v>16.714285714285715</v>
      </c>
      <c r="AC227" s="648">
        <v>12.000000000000052</v>
      </c>
      <c r="AD227" s="648">
        <v>19.145454545454545</v>
      </c>
      <c r="AE227" s="648">
        <v>0</v>
      </c>
      <c r="AF227" s="648">
        <v>0</v>
      </c>
      <c r="AG227" s="648">
        <v>117</v>
      </c>
      <c r="AH227" s="648">
        <v>0</v>
      </c>
      <c r="AI227" s="648">
        <v>0</v>
      </c>
      <c r="AJ227" s="648">
        <v>0</v>
      </c>
      <c r="AK227" s="648">
        <v>0</v>
      </c>
      <c r="AL227" s="648">
        <v>0</v>
      </c>
      <c r="AM227" s="648">
        <v>0</v>
      </c>
      <c r="AN227" s="648">
        <v>0</v>
      </c>
      <c r="AO227" s="648">
        <v>0</v>
      </c>
      <c r="AP227" s="648">
        <v>0</v>
      </c>
      <c r="AQ227" s="648">
        <v>0</v>
      </c>
      <c r="AR227" s="648">
        <v>0</v>
      </c>
      <c r="AS227" s="648">
        <v>0</v>
      </c>
      <c r="AT227" s="648">
        <v>0</v>
      </c>
      <c r="AU227" s="648">
        <v>0</v>
      </c>
      <c r="AV227" s="648">
        <v>0</v>
      </c>
      <c r="AW227" s="648">
        <v>0</v>
      </c>
      <c r="AX227" s="648">
        <v>0</v>
      </c>
      <c r="AY227" s="648">
        <v>0</v>
      </c>
      <c r="AZ227" s="648">
        <v>0</v>
      </c>
      <c r="BA227" s="648">
        <v>1.0636363636363635</v>
      </c>
      <c r="BB227" s="648">
        <v>35.073684210526288</v>
      </c>
      <c r="BC227" s="648">
        <v>41.873684210526285</v>
      </c>
      <c r="BD227" s="648">
        <v>0</v>
      </c>
      <c r="BE227" s="648">
        <v>0</v>
      </c>
      <c r="BF227" s="648">
        <v>0</v>
      </c>
      <c r="BG227" s="648">
        <v>0</v>
      </c>
      <c r="BH227" s="648">
        <v>0</v>
      </c>
      <c r="BI227" s="648">
        <v>0</v>
      </c>
      <c r="BJ227" s="648">
        <v>0</v>
      </c>
      <c r="BK227" s="648">
        <v>0</v>
      </c>
      <c r="BL227" s="648">
        <v>2.1942524801526702</v>
      </c>
      <c r="BM227" s="648">
        <v>0</v>
      </c>
      <c r="BN227" s="648">
        <v>1</v>
      </c>
      <c r="BO227" s="648">
        <v>1</v>
      </c>
      <c r="BP227" s="648">
        <v>0</v>
      </c>
      <c r="BQ227" s="648"/>
      <c r="BR227" s="648"/>
      <c r="BS227" s="648"/>
    </row>
    <row r="228" spans="1:71" ht="15" x14ac:dyDescent="0.25">
      <c r="A228" s="645">
        <f>VLOOKUP(C228,'[11]DfE No.'!C:E,3,FALSE)</f>
        <v>514</v>
      </c>
      <c r="B228" s="645">
        <v>142562</v>
      </c>
      <c r="C228" s="645">
        <v>9353062</v>
      </c>
      <c r="D228" s="646" t="s">
        <v>1286</v>
      </c>
      <c r="E228" s="629" t="s">
        <v>40</v>
      </c>
      <c r="F228" s="647" t="s">
        <v>710</v>
      </c>
      <c r="G228" s="648">
        <v>1</v>
      </c>
      <c r="H228" s="648">
        <v>0</v>
      </c>
      <c r="I228" s="648">
        <v>0</v>
      </c>
      <c r="J228" s="648">
        <v>7</v>
      </c>
      <c r="K228" s="648">
        <v>0</v>
      </c>
      <c r="L228" s="648">
        <v>0</v>
      </c>
      <c r="M228" s="648">
        <v>0</v>
      </c>
      <c r="N228" s="648">
        <v>209</v>
      </c>
      <c r="O228" s="648">
        <v>209</v>
      </c>
      <c r="P228" s="648">
        <v>29</v>
      </c>
      <c r="Q228" s="648">
        <v>180</v>
      </c>
      <c r="R228" s="648">
        <v>0</v>
      </c>
      <c r="S228" s="648">
        <v>0</v>
      </c>
      <c r="T228" s="648">
        <v>0</v>
      </c>
      <c r="U228" s="648">
        <v>0</v>
      </c>
      <c r="V228" s="648">
        <v>0</v>
      </c>
      <c r="W228" s="648">
        <v>0</v>
      </c>
      <c r="X228" s="648">
        <v>0</v>
      </c>
      <c r="Y228" s="648">
        <v>0</v>
      </c>
      <c r="Z228" s="648">
        <v>0</v>
      </c>
      <c r="AA228" s="648">
        <v>209</v>
      </c>
      <c r="AB228" s="648">
        <v>29.857142857142858</v>
      </c>
      <c r="AC228" s="648">
        <v>23.999999999999901</v>
      </c>
      <c r="AD228" s="648">
        <v>27.798029556650246</v>
      </c>
      <c r="AE228" s="648">
        <v>0</v>
      </c>
      <c r="AF228" s="648">
        <v>0</v>
      </c>
      <c r="AG228" s="648">
        <v>209</v>
      </c>
      <c r="AH228" s="648">
        <v>0</v>
      </c>
      <c r="AI228" s="648">
        <v>0</v>
      </c>
      <c r="AJ228" s="648">
        <v>0</v>
      </c>
      <c r="AK228" s="648">
        <v>0</v>
      </c>
      <c r="AL228" s="648">
        <v>0</v>
      </c>
      <c r="AM228" s="648">
        <v>0</v>
      </c>
      <c r="AN228" s="648">
        <v>0</v>
      </c>
      <c r="AO228" s="648">
        <v>0</v>
      </c>
      <c r="AP228" s="648">
        <v>0</v>
      </c>
      <c r="AQ228" s="648">
        <v>0</v>
      </c>
      <c r="AR228" s="648">
        <v>0</v>
      </c>
      <c r="AS228" s="648">
        <v>0</v>
      </c>
      <c r="AT228" s="648">
        <v>0</v>
      </c>
      <c r="AU228" s="648">
        <v>1.1611111111111121</v>
      </c>
      <c r="AV228" s="648">
        <v>1.1611111111111121</v>
      </c>
      <c r="AW228" s="648">
        <v>1.1611111111111121</v>
      </c>
      <c r="AX228" s="648">
        <v>0</v>
      </c>
      <c r="AY228" s="648">
        <v>0</v>
      </c>
      <c r="AZ228" s="648">
        <v>0</v>
      </c>
      <c r="BA228" s="648">
        <v>2.0591133004926108</v>
      </c>
      <c r="BB228" s="648">
        <v>45.505617977528104</v>
      </c>
      <c r="BC228" s="648">
        <v>52.83707865168541</v>
      </c>
      <c r="BD228" s="648">
        <v>0</v>
      </c>
      <c r="BE228" s="648">
        <v>0</v>
      </c>
      <c r="BF228" s="648">
        <v>0</v>
      </c>
      <c r="BG228" s="648">
        <v>0</v>
      </c>
      <c r="BH228" s="648">
        <v>0</v>
      </c>
      <c r="BI228" s="648">
        <v>0</v>
      </c>
      <c r="BJ228" s="648">
        <v>0</v>
      </c>
      <c r="BK228" s="648">
        <v>0</v>
      </c>
      <c r="BL228" s="648">
        <v>1.6782178755319099</v>
      </c>
      <c r="BM228" s="648">
        <v>0</v>
      </c>
      <c r="BN228" s="648">
        <v>0</v>
      </c>
      <c r="BO228" s="648">
        <v>1</v>
      </c>
      <c r="BP228" s="648">
        <v>0</v>
      </c>
      <c r="BQ228" s="648"/>
      <c r="BR228" s="648"/>
      <c r="BS228" s="648"/>
    </row>
    <row r="229" spans="1:71" ht="15" x14ac:dyDescent="0.25">
      <c r="A229" s="645">
        <f>VLOOKUP(C229,'[11]DfE No.'!C:E,3,FALSE)</f>
        <v>20</v>
      </c>
      <c r="B229" s="645">
        <v>146148</v>
      </c>
      <c r="C229" s="645">
        <v>9353081</v>
      </c>
      <c r="D229" s="646" t="s">
        <v>1424</v>
      </c>
      <c r="E229" s="629" t="s">
        <v>40</v>
      </c>
      <c r="F229" s="647" t="s">
        <v>710</v>
      </c>
      <c r="G229" s="648">
        <v>1</v>
      </c>
      <c r="H229" s="648">
        <v>0</v>
      </c>
      <c r="I229" s="648">
        <v>0</v>
      </c>
      <c r="J229" s="648">
        <v>7</v>
      </c>
      <c r="K229" s="648">
        <v>0</v>
      </c>
      <c r="L229" s="648">
        <v>0</v>
      </c>
      <c r="M229" s="648">
        <v>0</v>
      </c>
      <c r="N229" s="648">
        <v>41</v>
      </c>
      <c r="O229" s="648">
        <v>41</v>
      </c>
      <c r="P229" s="648">
        <v>1</v>
      </c>
      <c r="Q229" s="648">
        <v>40</v>
      </c>
      <c r="R229" s="648">
        <v>0</v>
      </c>
      <c r="S229" s="648">
        <v>0</v>
      </c>
      <c r="T229" s="648">
        <v>0</v>
      </c>
      <c r="U229" s="648">
        <v>0</v>
      </c>
      <c r="V229" s="648">
        <v>0</v>
      </c>
      <c r="W229" s="648">
        <v>0</v>
      </c>
      <c r="X229" s="648">
        <v>0</v>
      </c>
      <c r="Y229" s="648">
        <v>0</v>
      </c>
      <c r="Z229" s="648">
        <v>0</v>
      </c>
      <c r="AA229" s="648">
        <v>41</v>
      </c>
      <c r="AB229" s="648">
        <v>5.8571428571428568</v>
      </c>
      <c r="AC229" s="648">
        <v>6.9999999999999929</v>
      </c>
      <c r="AD229" s="648">
        <v>10.695652173913043</v>
      </c>
      <c r="AE229" s="648">
        <v>0</v>
      </c>
      <c r="AF229" s="648">
        <v>0</v>
      </c>
      <c r="AG229" s="648">
        <v>40</v>
      </c>
      <c r="AH229" s="648">
        <v>0</v>
      </c>
      <c r="AI229" s="648">
        <v>0</v>
      </c>
      <c r="AJ229" s="648">
        <v>0</v>
      </c>
      <c r="AK229" s="648">
        <v>0.999999999999999</v>
      </c>
      <c r="AL229" s="648">
        <v>0</v>
      </c>
      <c r="AM229" s="648">
        <v>0</v>
      </c>
      <c r="AN229" s="648">
        <v>0</v>
      </c>
      <c r="AO229" s="648">
        <v>0</v>
      </c>
      <c r="AP229" s="648">
        <v>0</v>
      </c>
      <c r="AQ229" s="648">
        <v>0</v>
      </c>
      <c r="AR229" s="648">
        <v>0</v>
      </c>
      <c r="AS229" s="648">
        <v>0</v>
      </c>
      <c r="AT229" s="648">
        <v>0</v>
      </c>
      <c r="AU229" s="648">
        <v>0</v>
      </c>
      <c r="AV229" s="648">
        <v>0</v>
      </c>
      <c r="AW229" s="648">
        <v>0</v>
      </c>
      <c r="AX229" s="648">
        <v>0</v>
      </c>
      <c r="AY229" s="648">
        <v>0</v>
      </c>
      <c r="AZ229" s="648">
        <v>0</v>
      </c>
      <c r="BA229" s="648">
        <v>0</v>
      </c>
      <c r="BB229" s="648">
        <v>15</v>
      </c>
      <c r="BC229" s="648">
        <v>15.375</v>
      </c>
      <c r="BD229" s="648">
        <v>0</v>
      </c>
      <c r="BE229" s="648">
        <v>0</v>
      </c>
      <c r="BF229" s="648">
        <v>0</v>
      </c>
      <c r="BG229" s="648">
        <v>0</v>
      </c>
      <c r="BH229" s="648">
        <v>0</v>
      </c>
      <c r="BI229" s="648">
        <v>0</v>
      </c>
      <c r="BJ229" s="648">
        <v>2.5399999999999947</v>
      </c>
      <c r="BK229" s="648">
        <v>0</v>
      </c>
      <c r="BL229" s="648">
        <v>2.33379898974359</v>
      </c>
      <c r="BM229" s="648">
        <v>0</v>
      </c>
      <c r="BN229" s="648">
        <v>1</v>
      </c>
      <c r="BO229" s="648">
        <v>1</v>
      </c>
      <c r="BP229" s="648">
        <v>0</v>
      </c>
      <c r="BQ229" s="648"/>
      <c r="BR229" s="648"/>
      <c r="BS229" s="648"/>
    </row>
    <row r="230" spans="1:71" ht="15" x14ac:dyDescent="0.25">
      <c r="A230" s="645">
        <f>VLOOKUP(C230,'[11]DfE No.'!C:E,3,FALSE)</f>
        <v>26</v>
      </c>
      <c r="B230" s="645">
        <v>146234</v>
      </c>
      <c r="C230" s="645">
        <v>9353084</v>
      </c>
      <c r="D230" s="646" t="s">
        <v>1425</v>
      </c>
      <c r="E230" s="629" t="s">
        <v>40</v>
      </c>
      <c r="F230" s="647" t="s">
        <v>710</v>
      </c>
      <c r="G230" s="648">
        <v>1</v>
      </c>
      <c r="H230" s="648">
        <v>0</v>
      </c>
      <c r="I230" s="648">
        <v>0</v>
      </c>
      <c r="J230" s="648">
        <v>7</v>
      </c>
      <c r="K230" s="648">
        <v>0</v>
      </c>
      <c r="L230" s="648">
        <v>0</v>
      </c>
      <c r="M230" s="648">
        <v>0</v>
      </c>
      <c r="N230" s="648">
        <v>66</v>
      </c>
      <c r="O230" s="648">
        <v>66</v>
      </c>
      <c r="P230" s="648">
        <v>9</v>
      </c>
      <c r="Q230" s="648">
        <v>57</v>
      </c>
      <c r="R230" s="648">
        <v>0</v>
      </c>
      <c r="S230" s="648">
        <v>0</v>
      </c>
      <c r="T230" s="648">
        <v>0</v>
      </c>
      <c r="U230" s="648">
        <v>0</v>
      </c>
      <c r="V230" s="648">
        <v>0</v>
      </c>
      <c r="W230" s="648">
        <v>0</v>
      </c>
      <c r="X230" s="648">
        <v>0</v>
      </c>
      <c r="Y230" s="648">
        <v>0</v>
      </c>
      <c r="Z230" s="648">
        <v>0</v>
      </c>
      <c r="AA230" s="648">
        <v>66</v>
      </c>
      <c r="AB230" s="648">
        <v>9.4285714285714288</v>
      </c>
      <c r="AC230" s="648">
        <v>5.0000000000000027</v>
      </c>
      <c r="AD230" s="648">
        <v>22</v>
      </c>
      <c r="AE230" s="648">
        <v>0</v>
      </c>
      <c r="AF230" s="648">
        <v>0</v>
      </c>
      <c r="AG230" s="648">
        <v>66</v>
      </c>
      <c r="AH230" s="648">
        <v>0</v>
      </c>
      <c r="AI230" s="648">
        <v>0</v>
      </c>
      <c r="AJ230" s="648">
        <v>0</v>
      </c>
      <c r="AK230" s="648">
        <v>0</v>
      </c>
      <c r="AL230" s="648">
        <v>0</v>
      </c>
      <c r="AM230" s="648">
        <v>0</v>
      </c>
      <c r="AN230" s="648">
        <v>0</v>
      </c>
      <c r="AO230" s="648">
        <v>0</v>
      </c>
      <c r="AP230" s="648">
        <v>0</v>
      </c>
      <c r="AQ230" s="648">
        <v>0</v>
      </c>
      <c r="AR230" s="648">
        <v>0</v>
      </c>
      <c r="AS230" s="648">
        <v>0</v>
      </c>
      <c r="AT230" s="648">
        <v>0</v>
      </c>
      <c r="AU230" s="648">
        <v>1.1578947368421046</v>
      </c>
      <c r="AV230" s="648">
        <v>1.1578947368421046</v>
      </c>
      <c r="AW230" s="648">
        <v>1.1578947368421046</v>
      </c>
      <c r="AX230" s="648">
        <v>0</v>
      </c>
      <c r="AY230" s="648">
        <v>0</v>
      </c>
      <c r="AZ230" s="648">
        <v>0</v>
      </c>
      <c r="BA230" s="648">
        <v>0</v>
      </c>
      <c r="BB230" s="648">
        <v>23.47058823529412</v>
      </c>
      <c r="BC230" s="648">
        <v>27.176470588235297</v>
      </c>
      <c r="BD230" s="648">
        <v>0</v>
      </c>
      <c r="BE230" s="648">
        <v>0</v>
      </c>
      <c r="BF230" s="648">
        <v>0</v>
      </c>
      <c r="BG230" s="648">
        <v>0</v>
      </c>
      <c r="BH230" s="648">
        <v>0</v>
      </c>
      <c r="BI230" s="648">
        <v>0</v>
      </c>
      <c r="BJ230" s="648">
        <v>0</v>
      </c>
      <c r="BK230" s="648">
        <v>0</v>
      </c>
      <c r="BL230" s="648">
        <v>2.3938397246913601</v>
      </c>
      <c r="BM230" s="648">
        <v>0</v>
      </c>
      <c r="BN230" s="648">
        <v>1</v>
      </c>
      <c r="BO230" s="648">
        <v>1</v>
      </c>
      <c r="BP230" s="648">
        <v>0</v>
      </c>
      <c r="BQ230" s="648"/>
      <c r="BR230" s="648"/>
      <c r="BS230" s="648"/>
    </row>
    <row r="231" spans="1:71" ht="15" x14ac:dyDescent="0.25">
      <c r="A231" s="645">
        <f>VLOOKUP(C231,'[11]DfE No.'!C:E,3,FALSE)</f>
        <v>36</v>
      </c>
      <c r="B231" s="645">
        <v>145696</v>
      </c>
      <c r="C231" s="645">
        <v>9353089</v>
      </c>
      <c r="D231" s="646" t="s">
        <v>1426</v>
      </c>
      <c r="E231" s="629" t="s">
        <v>40</v>
      </c>
      <c r="F231" s="647" t="s">
        <v>710</v>
      </c>
      <c r="G231" s="648">
        <v>1</v>
      </c>
      <c r="H231" s="648">
        <v>0</v>
      </c>
      <c r="I231" s="648">
        <v>0</v>
      </c>
      <c r="J231" s="648">
        <v>7</v>
      </c>
      <c r="K231" s="648">
        <v>0</v>
      </c>
      <c r="L231" s="648">
        <v>0</v>
      </c>
      <c r="M231" s="648">
        <v>0</v>
      </c>
      <c r="N231" s="648">
        <v>129</v>
      </c>
      <c r="O231" s="648">
        <v>129</v>
      </c>
      <c r="P231" s="648">
        <v>13</v>
      </c>
      <c r="Q231" s="648">
        <v>116</v>
      </c>
      <c r="R231" s="648">
        <v>0</v>
      </c>
      <c r="S231" s="648">
        <v>0</v>
      </c>
      <c r="T231" s="648">
        <v>0</v>
      </c>
      <c r="U231" s="648">
        <v>0</v>
      </c>
      <c r="V231" s="648">
        <v>0</v>
      </c>
      <c r="W231" s="648">
        <v>0</v>
      </c>
      <c r="X231" s="648">
        <v>0</v>
      </c>
      <c r="Y231" s="648">
        <v>0</v>
      </c>
      <c r="Z231" s="648">
        <v>0</v>
      </c>
      <c r="AA231" s="648">
        <v>129</v>
      </c>
      <c r="AB231" s="648">
        <v>18.428571428571427</v>
      </c>
      <c r="AC231" s="648">
        <v>15.000000000000018</v>
      </c>
      <c r="AD231" s="648">
        <v>17.861538461538462</v>
      </c>
      <c r="AE231" s="648">
        <v>0</v>
      </c>
      <c r="AF231" s="648">
        <v>0</v>
      </c>
      <c r="AG231" s="648">
        <v>129</v>
      </c>
      <c r="AH231" s="648">
        <v>0</v>
      </c>
      <c r="AI231" s="648">
        <v>0</v>
      </c>
      <c r="AJ231" s="648">
        <v>0</v>
      </c>
      <c r="AK231" s="648">
        <v>0</v>
      </c>
      <c r="AL231" s="648">
        <v>0</v>
      </c>
      <c r="AM231" s="648">
        <v>0</v>
      </c>
      <c r="AN231" s="648">
        <v>0</v>
      </c>
      <c r="AO231" s="648">
        <v>0</v>
      </c>
      <c r="AP231" s="648">
        <v>0</v>
      </c>
      <c r="AQ231" s="648">
        <v>0</v>
      </c>
      <c r="AR231" s="648">
        <v>0</v>
      </c>
      <c r="AS231" s="648">
        <v>0</v>
      </c>
      <c r="AT231" s="648">
        <v>0</v>
      </c>
      <c r="AU231" s="648">
        <v>1.1120689655172409</v>
      </c>
      <c r="AV231" s="648">
        <v>1.1120689655172409</v>
      </c>
      <c r="AW231" s="648">
        <v>1.1120689655172409</v>
      </c>
      <c r="AX231" s="648">
        <v>0</v>
      </c>
      <c r="AY231" s="648">
        <v>0</v>
      </c>
      <c r="AZ231" s="648">
        <v>0</v>
      </c>
      <c r="BA231" s="648">
        <v>3.9692307692307693</v>
      </c>
      <c r="BB231" s="648">
        <v>37.649122807017548</v>
      </c>
      <c r="BC231" s="648">
        <v>41.868421052631582</v>
      </c>
      <c r="BD231" s="648">
        <v>0</v>
      </c>
      <c r="BE231" s="648">
        <v>0</v>
      </c>
      <c r="BF231" s="648">
        <v>0</v>
      </c>
      <c r="BG231" s="648">
        <v>0</v>
      </c>
      <c r="BH231" s="648">
        <v>0</v>
      </c>
      <c r="BI231" s="648">
        <v>0</v>
      </c>
      <c r="BJ231" s="648">
        <v>0</v>
      </c>
      <c r="BK231" s="648">
        <v>0</v>
      </c>
      <c r="BL231" s="648">
        <v>2.59732638909091</v>
      </c>
      <c r="BM231" s="648">
        <v>0</v>
      </c>
      <c r="BN231" s="648">
        <v>1</v>
      </c>
      <c r="BO231" s="648">
        <v>1</v>
      </c>
      <c r="BP231" s="648">
        <v>0</v>
      </c>
      <c r="BQ231" s="648"/>
      <c r="BR231" s="648"/>
      <c r="BS231" s="648"/>
    </row>
    <row r="232" spans="1:71" ht="15" x14ac:dyDescent="0.25">
      <c r="A232" s="645">
        <f>VLOOKUP(C232,'[11]DfE No.'!C:E,3,FALSE)</f>
        <v>449</v>
      </c>
      <c r="B232" s="645">
        <v>146175</v>
      </c>
      <c r="C232" s="645">
        <v>9353091</v>
      </c>
      <c r="D232" s="646" t="s">
        <v>1839</v>
      </c>
      <c r="E232" s="629" t="s">
        <v>40</v>
      </c>
      <c r="F232" s="647" t="s">
        <v>710</v>
      </c>
      <c r="G232" s="648">
        <v>1</v>
      </c>
      <c r="H232" s="648">
        <v>0</v>
      </c>
      <c r="I232" s="648">
        <v>0</v>
      </c>
      <c r="J232" s="648">
        <v>7</v>
      </c>
      <c r="K232" s="648">
        <v>0</v>
      </c>
      <c r="L232" s="648">
        <v>0</v>
      </c>
      <c r="M232" s="648">
        <v>0</v>
      </c>
      <c r="N232" s="648">
        <v>86</v>
      </c>
      <c r="O232" s="648">
        <v>86</v>
      </c>
      <c r="P232" s="648">
        <v>15</v>
      </c>
      <c r="Q232" s="648">
        <v>71</v>
      </c>
      <c r="R232" s="648">
        <v>0</v>
      </c>
      <c r="S232" s="648">
        <v>0</v>
      </c>
      <c r="T232" s="648">
        <v>0</v>
      </c>
      <c r="U232" s="648">
        <v>0</v>
      </c>
      <c r="V232" s="648">
        <v>0</v>
      </c>
      <c r="W232" s="648">
        <v>0</v>
      </c>
      <c r="X232" s="648">
        <v>0</v>
      </c>
      <c r="Y232" s="648">
        <v>0</v>
      </c>
      <c r="Z232" s="648">
        <v>0</v>
      </c>
      <c r="AA232" s="648">
        <v>86</v>
      </c>
      <c r="AB232" s="648">
        <v>12.285714285714286</v>
      </c>
      <c r="AC232" s="648">
        <v>31.000000000000021</v>
      </c>
      <c r="AD232" s="648">
        <v>31.000000000000021</v>
      </c>
      <c r="AE232" s="648">
        <v>0</v>
      </c>
      <c r="AF232" s="648">
        <v>0</v>
      </c>
      <c r="AG232" s="648">
        <v>84.000000000000028</v>
      </c>
      <c r="AH232" s="648">
        <v>1.0000000000000011</v>
      </c>
      <c r="AI232" s="648">
        <v>1.0000000000000011</v>
      </c>
      <c r="AJ232" s="648">
        <v>0</v>
      </c>
      <c r="AK232" s="648">
        <v>0</v>
      </c>
      <c r="AL232" s="648">
        <v>0</v>
      </c>
      <c r="AM232" s="648">
        <v>0</v>
      </c>
      <c r="AN232" s="648">
        <v>0</v>
      </c>
      <c r="AO232" s="648">
        <v>0</v>
      </c>
      <c r="AP232" s="648">
        <v>0</v>
      </c>
      <c r="AQ232" s="648">
        <v>0</v>
      </c>
      <c r="AR232" s="648">
        <v>0</v>
      </c>
      <c r="AS232" s="648">
        <v>0</v>
      </c>
      <c r="AT232" s="648">
        <v>0</v>
      </c>
      <c r="AU232" s="648">
        <v>0</v>
      </c>
      <c r="AV232" s="648">
        <v>0</v>
      </c>
      <c r="AW232" s="648">
        <v>0</v>
      </c>
      <c r="AX232" s="648">
        <v>0</v>
      </c>
      <c r="AY232" s="648">
        <v>0</v>
      </c>
      <c r="AZ232" s="648">
        <v>0</v>
      </c>
      <c r="BA232" s="648">
        <v>0</v>
      </c>
      <c r="BB232" s="648">
        <v>33.861538461538466</v>
      </c>
      <c r="BC232" s="648">
        <v>41.015384615384619</v>
      </c>
      <c r="BD232" s="648">
        <v>0</v>
      </c>
      <c r="BE232" s="648">
        <v>0</v>
      </c>
      <c r="BF232" s="648">
        <v>0</v>
      </c>
      <c r="BG232" s="648">
        <v>0</v>
      </c>
      <c r="BH232" s="648">
        <v>0</v>
      </c>
      <c r="BI232" s="648">
        <v>0</v>
      </c>
      <c r="BJ232" s="648">
        <v>10.840000000000002</v>
      </c>
      <c r="BK232" s="648">
        <v>0</v>
      </c>
      <c r="BL232" s="648">
        <v>1.7831952984374999</v>
      </c>
      <c r="BM232" s="648">
        <v>0</v>
      </c>
      <c r="BN232" s="648">
        <v>0</v>
      </c>
      <c r="BO232" s="648">
        <v>1</v>
      </c>
      <c r="BP232" s="648">
        <v>0</v>
      </c>
      <c r="BQ232" s="648"/>
      <c r="BR232" s="648"/>
      <c r="BS232" s="648"/>
    </row>
    <row r="233" spans="1:71" ht="15" x14ac:dyDescent="0.25">
      <c r="A233" s="645">
        <f>VLOOKUP(C233,'[11]DfE No.'!C:E,3,FALSE)</f>
        <v>243</v>
      </c>
      <c r="B233" s="645">
        <v>145539</v>
      </c>
      <c r="C233" s="645">
        <v>9353092</v>
      </c>
      <c r="D233" s="646" t="s">
        <v>1428</v>
      </c>
      <c r="E233" s="629" t="s">
        <v>40</v>
      </c>
      <c r="F233" s="647" t="s">
        <v>710</v>
      </c>
      <c r="G233" s="648">
        <v>1</v>
      </c>
      <c r="H233" s="648">
        <v>0</v>
      </c>
      <c r="I233" s="648">
        <v>0</v>
      </c>
      <c r="J233" s="648">
        <v>7</v>
      </c>
      <c r="K233" s="648">
        <v>0</v>
      </c>
      <c r="L233" s="648">
        <v>0</v>
      </c>
      <c r="M233" s="648">
        <v>0</v>
      </c>
      <c r="N233" s="648">
        <v>90</v>
      </c>
      <c r="O233" s="648">
        <v>90</v>
      </c>
      <c r="P233" s="648">
        <v>13</v>
      </c>
      <c r="Q233" s="648">
        <v>77</v>
      </c>
      <c r="R233" s="648">
        <v>0</v>
      </c>
      <c r="S233" s="648">
        <v>0</v>
      </c>
      <c r="T233" s="648">
        <v>0</v>
      </c>
      <c r="U233" s="648">
        <v>0</v>
      </c>
      <c r="V233" s="648">
        <v>0</v>
      </c>
      <c r="W233" s="648">
        <v>0</v>
      </c>
      <c r="X233" s="648">
        <v>0</v>
      </c>
      <c r="Y233" s="648">
        <v>0</v>
      </c>
      <c r="Z233" s="648">
        <v>0</v>
      </c>
      <c r="AA233" s="648">
        <v>90</v>
      </c>
      <c r="AB233" s="648">
        <v>12.857142857142858</v>
      </c>
      <c r="AC233" s="648">
        <v>5.0000000000000044</v>
      </c>
      <c r="AD233" s="648">
        <v>5.0000000000000044</v>
      </c>
      <c r="AE233" s="648">
        <v>0</v>
      </c>
      <c r="AF233" s="648">
        <v>0</v>
      </c>
      <c r="AG233" s="648">
        <v>78.876404494382072</v>
      </c>
      <c r="AH233" s="648">
        <v>2.022471910112364</v>
      </c>
      <c r="AI233" s="648">
        <v>4.0449438202247192</v>
      </c>
      <c r="AJ233" s="648">
        <v>2.022471910112364</v>
      </c>
      <c r="AK233" s="648">
        <v>1.011235955056182</v>
      </c>
      <c r="AL233" s="648">
        <v>2.022471910112364</v>
      </c>
      <c r="AM233" s="648">
        <v>0</v>
      </c>
      <c r="AN233" s="648">
        <v>0</v>
      </c>
      <c r="AO233" s="648">
        <v>0</v>
      </c>
      <c r="AP233" s="648">
        <v>0</v>
      </c>
      <c r="AQ233" s="648">
        <v>0</v>
      </c>
      <c r="AR233" s="648">
        <v>0</v>
      </c>
      <c r="AS233" s="648">
        <v>0</v>
      </c>
      <c r="AT233" s="648">
        <v>0</v>
      </c>
      <c r="AU233" s="648">
        <v>0</v>
      </c>
      <c r="AV233" s="648">
        <v>1.1688311688311701</v>
      </c>
      <c r="AW233" s="648">
        <v>1.1688311688311701</v>
      </c>
      <c r="AX233" s="648">
        <v>0</v>
      </c>
      <c r="AY233" s="648">
        <v>0</v>
      </c>
      <c r="AZ233" s="648">
        <v>0</v>
      </c>
      <c r="BA233" s="648">
        <v>0</v>
      </c>
      <c r="BB233" s="648">
        <v>12.157894736842085</v>
      </c>
      <c r="BC233" s="648">
        <v>14.210526315789451</v>
      </c>
      <c r="BD233" s="648">
        <v>0</v>
      </c>
      <c r="BE233" s="648">
        <v>0</v>
      </c>
      <c r="BF233" s="648">
        <v>0</v>
      </c>
      <c r="BG233" s="648">
        <v>0</v>
      </c>
      <c r="BH233" s="648">
        <v>0</v>
      </c>
      <c r="BI233" s="648">
        <v>0</v>
      </c>
      <c r="BJ233" s="648">
        <v>0</v>
      </c>
      <c r="BK233" s="648">
        <v>0</v>
      </c>
      <c r="BL233" s="648">
        <v>2.03634230142857</v>
      </c>
      <c r="BM233" s="648">
        <v>0</v>
      </c>
      <c r="BN233" s="648">
        <v>1</v>
      </c>
      <c r="BO233" s="648">
        <v>1</v>
      </c>
      <c r="BP233" s="648">
        <v>0</v>
      </c>
      <c r="BQ233" s="648"/>
      <c r="BR233" s="648"/>
      <c r="BS233" s="648"/>
    </row>
    <row r="234" spans="1:71" ht="15" x14ac:dyDescent="0.25">
      <c r="A234" s="645">
        <f>VLOOKUP(C234,'[11]DfE No.'!C:E,3,FALSE)</f>
        <v>80</v>
      </c>
      <c r="B234" s="645">
        <v>143807</v>
      </c>
      <c r="C234" s="645">
        <v>9353096</v>
      </c>
      <c r="D234" s="646" t="s">
        <v>1429</v>
      </c>
      <c r="E234" s="629" t="s">
        <v>40</v>
      </c>
      <c r="F234" s="647" t="s">
        <v>710</v>
      </c>
      <c r="G234" s="648">
        <v>1</v>
      </c>
      <c r="H234" s="648">
        <v>0</v>
      </c>
      <c r="I234" s="648">
        <v>0</v>
      </c>
      <c r="J234" s="648">
        <v>7</v>
      </c>
      <c r="K234" s="648">
        <v>0</v>
      </c>
      <c r="L234" s="648">
        <v>0</v>
      </c>
      <c r="M234" s="648">
        <v>0</v>
      </c>
      <c r="N234" s="648">
        <v>171</v>
      </c>
      <c r="O234" s="648">
        <v>171</v>
      </c>
      <c r="P234" s="648">
        <v>17</v>
      </c>
      <c r="Q234" s="648">
        <v>154</v>
      </c>
      <c r="R234" s="648">
        <v>0</v>
      </c>
      <c r="S234" s="648">
        <v>0</v>
      </c>
      <c r="T234" s="648">
        <v>0</v>
      </c>
      <c r="U234" s="648">
        <v>0</v>
      </c>
      <c r="V234" s="648">
        <v>0</v>
      </c>
      <c r="W234" s="648">
        <v>0</v>
      </c>
      <c r="X234" s="648">
        <v>0</v>
      </c>
      <c r="Y234" s="648">
        <v>0</v>
      </c>
      <c r="Z234" s="648">
        <v>0</v>
      </c>
      <c r="AA234" s="648">
        <v>171</v>
      </c>
      <c r="AB234" s="648">
        <v>24.428571428571427</v>
      </c>
      <c r="AC234" s="648">
        <v>7.0000000000000036</v>
      </c>
      <c r="AD234" s="648">
        <v>9.5530726256983236</v>
      </c>
      <c r="AE234" s="648">
        <v>0</v>
      </c>
      <c r="AF234" s="648">
        <v>0</v>
      </c>
      <c r="AG234" s="648">
        <v>166.00000000000006</v>
      </c>
      <c r="AH234" s="648">
        <v>1.0000000000000002</v>
      </c>
      <c r="AI234" s="648">
        <v>0</v>
      </c>
      <c r="AJ234" s="648">
        <v>4.0000000000000036</v>
      </c>
      <c r="AK234" s="648">
        <v>0</v>
      </c>
      <c r="AL234" s="648">
        <v>0</v>
      </c>
      <c r="AM234" s="648">
        <v>0</v>
      </c>
      <c r="AN234" s="648">
        <v>0</v>
      </c>
      <c r="AO234" s="648">
        <v>0</v>
      </c>
      <c r="AP234" s="648">
        <v>0</v>
      </c>
      <c r="AQ234" s="648">
        <v>0</v>
      </c>
      <c r="AR234" s="648">
        <v>0</v>
      </c>
      <c r="AS234" s="648">
        <v>0</v>
      </c>
      <c r="AT234" s="648">
        <v>0</v>
      </c>
      <c r="AU234" s="648">
        <v>1.1176470588235292</v>
      </c>
      <c r="AV234" s="648">
        <v>1.1176470588235292</v>
      </c>
      <c r="AW234" s="648">
        <v>1.1176470588235292</v>
      </c>
      <c r="AX234" s="648">
        <v>0</v>
      </c>
      <c r="AY234" s="648">
        <v>0</v>
      </c>
      <c r="AZ234" s="648">
        <v>0</v>
      </c>
      <c r="BA234" s="648">
        <v>0.95530726256983245</v>
      </c>
      <c r="BB234" s="648">
        <v>33.43421052631583</v>
      </c>
      <c r="BC234" s="648">
        <v>37.125000000000043</v>
      </c>
      <c r="BD234" s="648">
        <v>0</v>
      </c>
      <c r="BE234" s="648">
        <v>0</v>
      </c>
      <c r="BF234" s="648">
        <v>0</v>
      </c>
      <c r="BG234" s="648">
        <v>0</v>
      </c>
      <c r="BH234" s="648">
        <v>0</v>
      </c>
      <c r="BI234" s="648">
        <v>0</v>
      </c>
      <c r="BJ234" s="648">
        <v>0</v>
      </c>
      <c r="BK234" s="648">
        <v>0</v>
      </c>
      <c r="BL234" s="648">
        <v>1.87104673544304</v>
      </c>
      <c r="BM234" s="648">
        <v>0</v>
      </c>
      <c r="BN234" s="648">
        <v>0</v>
      </c>
      <c r="BO234" s="648">
        <v>1</v>
      </c>
      <c r="BP234" s="648">
        <v>0</v>
      </c>
      <c r="BQ234" s="648"/>
      <c r="BR234" s="648"/>
      <c r="BS234" s="648"/>
    </row>
    <row r="235" spans="1:71" ht="15" x14ac:dyDescent="0.25">
      <c r="A235" s="645">
        <f>VLOOKUP(C235,'[11]DfE No.'!C:E,3,FALSE)</f>
        <v>316</v>
      </c>
      <c r="B235" s="645">
        <v>142994</v>
      </c>
      <c r="C235" s="645">
        <v>9353097</v>
      </c>
      <c r="D235" s="646" t="s">
        <v>513</v>
      </c>
      <c r="E235" s="629" t="s">
        <v>40</v>
      </c>
      <c r="F235" s="647" t="s">
        <v>710</v>
      </c>
      <c r="G235" s="648">
        <v>1</v>
      </c>
      <c r="H235" s="648">
        <v>0</v>
      </c>
      <c r="I235" s="648">
        <v>0</v>
      </c>
      <c r="J235" s="648">
        <v>7</v>
      </c>
      <c r="K235" s="648">
        <v>0</v>
      </c>
      <c r="L235" s="648">
        <v>0</v>
      </c>
      <c r="M235" s="648">
        <v>0</v>
      </c>
      <c r="N235" s="648">
        <v>97</v>
      </c>
      <c r="O235" s="648">
        <v>97</v>
      </c>
      <c r="P235" s="648">
        <v>15</v>
      </c>
      <c r="Q235" s="648">
        <v>82</v>
      </c>
      <c r="R235" s="648">
        <v>0</v>
      </c>
      <c r="S235" s="648">
        <v>0</v>
      </c>
      <c r="T235" s="648">
        <v>0</v>
      </c>
      <c r="U235" s="648">
        <v>0</v>
      </c>
      <c r="V235" s="648">
        <v>0</v>
      </c>
      <c r="W235" s="648">
        <v>0</v>
      </c>
      <c r="X235" s="648">
        <v>0</v>
      </c>
      <c r="Y235" s="648">
        <v>0</v>
      </c>
      <c r="Z235" s="648">
        <v>0</v>
      </c>
      <c r="AA235" s="648">
        <v>97</v>
      </c>
      <c r="AB235" s="648">
        <v>13.857142857142858</v>
      </c>
      <c r="AC235" s="648">
        <v>3.0000000000000009</v>
      </c>
      <c r="AD235" s="648">
        <v>5</v>
      </c>
      <c r="AE235" s="648">
        <v>0</v>
      </c>
      <c r="AF235" s="648">
        <v>0</v>
      </c>
      <c r="AG235" s="648">
        <v>77.000000000000028</v>
      </c>
      <c r="AH235" s="648">
        <v>9.0000000000000036</v>
      </c>
      <c r="AI235" s="648">
        <v>7.9999999999999982</v>
      </c>
      <c r="AJ235" s="648">
        <v>1.9999999999999973</v>
      </c>
      <c r="AK235" s="648">
        <v>1.0000000000000036</v>
      </c>
      <c r="AL235" s="648">
        <v>0</v>
      </c>
      <c r="AM235" s="648">
        <v>0</v>
      </c>
      <c r="AN235" s="648">
        <v>0</v>
      </c>
      <c r="AO235" s="648">
        <v>0</v>
      </c>
      <c r="AP235" s="648">
        <v>0</v>
      </c>
      <c r="AQ235" s="648">
        <v>0</v>
      </c>
      <c r="AR235" s="648">
        <v>0</v>
      </c>
      <c r="AS235" s="648">
        <v>0</v>
      </c>
      <c r="AT235" s="648">
        <v>0</v>
      </c>
      <c r="AU235" s="648">
        <v>0</v>
      </c>
      <c r="AV235" s="648">
        <v>0</v>
      </c>
      <c r="AW235" s="648">
        <v>0</v>
      </c>
      <c r="AX235" s="648">
        <v>0</v>
      </c>
      <c r="AY235" s="648">
        <v>0</v>
      </c>
      <c r="AZ235" s="648">
        <v>0</v>
      </c>
      <c r="BA235" s="648">
        <v>0</v>
      </c>
      <c r="BB235" s="648">
        <v>16.197530864197542</v>
      </c>
      <c r="BC235" s="648">
        <v>19.160493827160508</v>
      </c>
      <c r="BD235" s="648">
        <v>0</v>
      </c>
      <c r="BE235" s="648">
        <v>0</v>
      </c>
      <c r="BF235" s="648">
        <v>0</v>
      </c>
      <c r="BG235" s="648">
        <v>0</v>
      </c>
      <c r="BH235" s="648">
        <v>0</v>
      </c>
      <c r="BI235" s="648">
        <v>0</v>
      </c>
      <c r="BJ235" s="648">
        <v>0</v>
      </c>
      <c r="BK235" s="648">
        <v>0</v>
      </c>
      <c r="BL235" s="648">
        <v>1.7620204816326499</v>
      </c>
      <c r="BM235" s="648">
        <v>0</v>
      </c>
      <c r="BN235" s="648">
        <v>0</v>
      </c>
      <c r="BO235" s="648">
        <v>1</v>
      </c>
      <c r="BP235" s="648">
        <v>0</v>
      </c>
      <c r="BQ235" s="648"/>
      <c r="BR235" s="648"/>
      <c r="BS235" s="648"/>
    </row>
    <row r="236" spans="1:71" ht="15" x14ac:dyDescent="0.25">
      <c r="A236" s="645">
        <f>VLOOKUP(C236,'[11]DfE No.'!C:E,3,FALSE)</f>
        <v>489</v>
      </c>
      <c r="B236" s="645">
        <v>143070</v>
      </c>
      <c r="C236" s="645">
        <v>9353098</v>
      </c>
      <c r="D236" s="646" t="s">
        <v>1430</v>
      </c>
      <c r="E236" s="629" t="s">
        <v>40</v>
      </c>
      <c r="F236" s="647" t="s">
        <v>710</v>
      </c>
      <c r="G236" s="648">
        <v>1</v>
      </c>
      <c r="H236" s="648">
        <v>0</v>
      </c>
      <c r="I236" s="648">
        <v>0</v>
      </c>
      <c r="J236" s="648">
        <v>7</v>
      </c>
      <c r="K236" s="648">
        <v>0</v>
      </c>
      <c r="L236" s="648">
        <v>0</v>
      </c>
      <c r="M236" s="648">
        <v>0</v>
      </c>
      <c r="N236" s="648">
        <v>91</v>
      </c>
      <c r="O236" s="648">
        <v>91</v>
      </c>
      <c r="P236" s="648">
        <v>12</v>
      </c>
      <c r="Q236" s="648">
        <v>79</v>
      </c>
      <c r="R236" s="648">
        <v>0</v>
      </c>
      <c r="S236" s="648">
        <v>0</v>
      </c>
      <c r="T236" s="648">
        <v>0</v>
      </c>
      <c r="U236" s="648">
        <v>0</v>
      </c>
      <c r="V236" s="648">
        <v>0</v>
      </c>
      <c r="W236" s="648">
        <v>0</v>
      </c>
      <c r="X236" s="648">
        <v>0</v>
      </c>
      <c r="Y236" s="648">
        <v>0</v>
      </c>
      <c r="Z236" s="648">
        <v>0</v>
      </c>
      <c r="AA236" s="648">
        <v>91</v>
      </c>
      <c r="AB236" s="648">
        <v>13</v>
      </c>
      <c r="AC236" s="648">
        <v>7.9999999999999991</v>
      </c>
      <c r="AD236" s="648">
        <v>12.269662921348313</v>
      </c>
      <c r="AE236" s="648">
        <v>0</v>
      </c>
      <c r="AF236" s="648">
        <v>0</v>
      </c>
      <c r="AG236" s="648">
        <v>86</v>
      </c>
      <c r="AH236" s="648">
        <v>2.0000000000000022</v>
      </c>
      <c r="AI236" s="648">
        <v>1.0000000000000011</v>
      </c>
      <c r="AJ236" s="648">
        <v>2.0000000000000022</v>
      </c>
      <c r="AK236" s="648">
        <v>0</v>
      </c>
      <c r="AL236" s="648">
        <v>0</v>
      </c>
      <c r="AM236" s="648">
        <v>0</v>
      </c>
      <c r="AN236" s="648">
        <v>0</v>
      </c>
      <c r="AO236" s="648">
        <v>0</v>
      </c>
      <c r="AP236" s="648">
        <v>0</v>
      </c>
      <c r="AQ236" s="648">
        <v>0</v>
      </c>
      <c r="AR236" s="648">
        <v>0</v>
      </c>
      <c r="AS236" s="648">
        <v>0</v>
      </c>
      <c r="AT236" s="648">
        <v>0</v>
      </c>
      <c r="AU236" s="648">
        <v>2.3037974683544276</v>
      </c>
      <c r="AV236" s="648">
        <v>2.3037974683544276</v>
      </c>
      <c r="AW236" s="648">
        <v>2.3037974683544276</v>
      </c>
      <c r="AX236" s="648">
        <v>0</v>
      </c>
      <c r="AY236" s="648">
        <v>0</v>
      </c>
      <c r="AZ236" s="648">
        <v>0</v>
      </c>
      <c r="BA236" s="648">
        <v>0</v>
      </c>
      <c r="BB236" s="648">
        <v>31.397435897435866</v>
      </c>
      <c r="BC236" s="648">
        <v>36.166666666666629</v>
      </c>
      <c r="BD236" s="648">
        <v>0</v>
      </c>
      <c r="BE236" s="648">
        <v>0</v>
      </c>
      <c r="BF236" s="648">
        <v>0</v>
      </c>
      <c r="BG236" s="648">
        <v>0</v>
      </c>
      <c r="BH236" s="648">
        <v>0</v>
      </c>
      <c r="BI236" s="648">
        <v>0</v>
      </c>
      <c r="BJ236" s="648">
        <v>3.5399999999999996</v>
      </c>
      <c r="BK236" s="648">
        <v>0</v>
      </c>
      <c r="BL236" s="648">
        <v>1.54402591282051</v>
      </c>
      <c r="BM236" s="648">
        <v>0</v>
      </c>
      <c r="BN236" s="648">
        <v>0</v>
      </c>
      <c r="BO236" s="648">
        <v>1</v>
      </c>
      <c r="BP236" s="648">
        <v>0</v>
      </c>
      <c r="BQ236" s="648"/>
      <c r="BR236" s="648"/>
      <c r="BS236" s="648"/>
    </row>
    <row r="237" spans="1:71" ht="15" x14ac:dyDescent="0.25">
      <c r="A237" s="645">
        <f>VLOOKUP(C237,'[11]DfE No.'!C:E,3,FALSE)</f>
        <v>86</v>
      </c>
      <c r="B237" s="645">
        <v>143071</v>
      </c>
      <c r="C237" s="645">
        <v>9353099</v>
      </c>
      <c r="D237" s="646" t="s">
        <v>1431</v>
      </c>
      <c r="E237" s="629" t="s">
        <v>40</v>
      </c>
      <c r="F237" s="647" t="s">
        <v>710</v>
      </c>
      <c r="G237" s="648">
        <v>1</v>
      </c>
      <c r="H237" s="648">
        <v>0</v>
      </c>
      <c r="I237" s="648">
        <v>0</v>
      </c>
      <c r="J237" s="648">
        <v>7</v>
      </c>
      <c r="K237" s="648">
        <v>0</v>
      </c>
      <c r="L237" s="648">
        <v>0</v>
      </c>
      <c r="M237" s="648">
        <v>0</v>
      </c>
      <c r="N237" s="648">
        <v>80</v>
      </c>
      <c r="O237" s="648">
        <v>80</v>
      </c>
      <c r="P237" s="648">
        <v>4</v>
      </c>
      <c r="Q237" s="648">
        <v>76</v>
      </c>
      <c r="R237" s="648">
        <v>0</v>
      </c>
      <c r="S237" s="648">
        <v>0</v>
      </c>
      <c r="T237" s="648">
        <v>0</v>
      </c>
      <c r="U237" s="648">
        <v>0</v>
      </c>
      <c r="V237" s="648">
        <v>0</v>
      </c>
      <c r="W237" s="648">
        <v>0</v>
      </c>
      <c r="X237" s="648">
        <v>0</v>
      </c>
      <c r="Y237" s="648">
        <v>0</v>
      </c>
      <c r="Z237" s="648">
        <v>0</v>
      </c>
      <c r="AA237" s="648">
        <v>80</v>
      </c>
      <c r="AB237" s="648">
        <v>11.428571428571429</v>
      </c>
      <c r="AC237" s="648">
        <v>1</v>
      </c>
      <c r="AD237" s="648">
        <v>3.8554216867469879</v>
      </c>
      <c r="AE237" s="648">
        <v>0</v>
      </c>
      <c r="AF237" s="648">
        <v>0</v>
      </c>
      <c r="AG237" s="648">
        <v>75</v>
      </c>
      <c r="AH237" s="648">
        <v>3</v>
      </c>
      <c r="AI237" s="648">
        <v>0</v>
      </c>
      <c r="AJ237" s="648">
        <v>2</v>
      </c>
      <c r="AK237" s="648">
        <v>0</v>
      </c>
      <c r="AL237" s="648">
        <v>0</v>
      </c>
      <c r="AM237" s="648">
        <v>0</v>
      </c>
      <c r="AN237" s="648">
        <v>0</v>
      </c>
      <c r="AO237" s="648">
        <v>0</v>
      </c>
      <c r="AP237" s="648">
        <v>0</v>
      </c>
      <c r="AQ237" s="648">
        <v>0</v>
      </c>
      <c r="AR237" s="648">
        <v>0</v>
      </c>
      <c r="AS237" s="648">
        <v>0</v>
      </c>
      <c r="AT237" s="648">
        <v>0</v>
      </c>
      <c r="AU237" s="648">
        <v>0</v>
      </c>
      <c r="AV237" s="648">
        <v>0</v>
      </c>
      <c r="AW237" s="648">
        <v>0</v>
      </c>
      <c r="AX237" s="648">
        <v>0</v>
      </c>
      <c r="AY237" s="648">
        <v>0</v>
      </c>
      <c r="AZ237" s="648">
        <v>0</v>
      </c>
      <c r="BA237" s="648">
        <v>0</v>
      </c>
      <c r="BB237" s="648">
        <v>18.48648648648647</v>
      </c>
      <c r="BC237" s="648">
        <v>19.459459459459442</v>
      </c>
      <c r="BD237" s="648">
        <v>0</v>
      </c>
      <c r="BE237" s="648">
        <v>0</v>
      </c>
      <c r="BF237" s="648">
        <v>0</v>
      </c>
      <c r="BG237" s="648">
        <v>0</v>
      </c>
      <c r="BH237" s="648">
        <v>0</v>
      </c>
      <c r="BI237" s="648">
        <v>0</v>
      </c>
      <c r="BJ237" s="648">
        <v>0</v>
      </c>
      <c r="BK237" s="648">
        <v>0</v>
      </c>
      <c r="BL237" s="648">
        <v>1.060858259</v>
      </c>
      <c r="BM237" s="648">
        <v>0</v>
      </c>
      <c r="BN237" s="648">
        <v>0</v>
      </c>
      <c r="BO237" s="648">
        <v>1</v>
      </c>
      <c r="BP237" s="648">
        <v>0</v>
      </c>
      <c r="BQ237" s="648"/>
      <c r="BR237" s="648"/>
      <c r="BS237" s="648"/>
    </row>
    <row r="238" spans="1:71" ht="15" x14ac:dyDescent="0.25">
      <c r="A238" s="645">
        <f>VLOOKUP(C238,'[11]DfE No.'!C:E,3,FALSE)</f>
        <v>93</v>
      </c>
      <c r="B238" s="645">
        <v>144849</v>
      </c>
      <c r="C238" s="645">
        <v>9353101</v>
      </c>
      <c r="D238" s="646" t="s">
        <v>1290</v>
      </c>
      <c r="E238" s="629" t="s">
        <v>40</v>
      </c>
      <c r="F238" s="647" t="s">
        <v>710</v>
      </c>
      <c r="G238" s="648">
        <v>1</v>
      </c>
      <c r="H238" s="648">
        <v>0</v>
      </c>
      <c r="I238" s="648">
        <v>0</v>
      </c>
      <c r="J238" s="648">
        <v>7</v>
      </c>
      <c r="K238" s="648">
        <v>0</v>
      </c>
      <c r="L238" s="648">
        <v>0</v>
      </c>
      <c r="M238" s="648">
        <v>0</v>
      </c>
      <c r="N238" s="648">
        <v>91</v>
      </c>
      <c r="O238" s="648">
        <v>91</v>
      </c>
      <c r="P238" s="648">
        <v>13</v>
      </c>
      <c r="Q238" s="648">
        <v>78</v>
      </c>
      <c r="R238" s="648">
        <v>0</v>
      </c>
      <c r="S238" s="648">
        <v>0</v>
      </c>
      <c r="T238" s="648">
        <v>0</v>
      </c>
      <c r="U238" s="648">
        <v>0</v>
      </c>
      <c r="V238" s="648">
        <v>0</v>
      </c>
      <c r="W238" s="648">
        <v>0</v>
      </c>
      <c r="X238" s="648">
        <v>0</v>
      </c>
      <c r="Y238" s="648">
        <v>0</v>
      </c>
      <c r="Z238" s="648">
        <v>0</v>
      </c>
      <c r="AA238" s="648">
        <v>91</v>
      </c>
      <c r="AB238" s="648">
        <v>13</v>
      </c>
      <c r="AC238" s="648">
        <v>12.000000000000012</v>
      </c>
      <c r="AD238" s="648">
        <v>17.425531914893618</v>
      </c>
      <c r="AE238" s="648">
        <v>0</v>
      </c>
      <c r="AF238" s="648">
        <v>0</v>
      </c>
      <c r="AG238" s="648">
        <v>81.999999999999986</v>
      </c>
      <c r="AH238" s="648">
        <v>6.9999999999999982</v>
      </c>
      <c r="AI238" s="648">
        <v>0</v>
      </c>
      <c r="AJ238" s="648">
        <v>0</v>
      </c>
      <c r="AK238" s="648">
        <v>0</v>
      </c>
      <c r="AL238" s="648">
        <v>2.0000000000000022</v>
      </c>
      <c r="AM238" s="648">
        <v>0</v>
      </c>
      <c r="AN238" s="648">
        <v>0</v>
      </c>
      <c r="AO238" s="648">
        <v>0</v>
      </c>
      <c r="AP238" s="648">
        <v>0</v>
      </c>
      <c r="AQ238" s="648">
        <v>0</v>
      </c>
      <c r="AR238" s="648">
        <v>0</v>
      </c>
      <c r="AS238" s="648">
        <v>0</v>
      </c>
      <c r="AT238" s="648">
        <v>0</v>
      </c>
      <c r="AU238" s="648">
        <v>0</v>
      </c>
      <c r="AV238" s="648">
        <v>0</v>
      </c>
      <c r="AW238" s="648">
        <v>0</v>
      </c>
      <c r="AX238" s="648">
        <v>0</v>
      </c>
      <c r="AY238" s="648">
        <v>0</v>
      </c>
      <c r="AZ238" s="648">
        <v>0</v>
      </c>
      <c r="BA238" s="648">
        <v>0</v>
      </c>
      <c r="BB238" s="648">
        <v>24.63157894736846</v>
      </c>
      <c r="BC238" s="648">
        <v>28.7368421052632</v>
      </c>
      <c r="BD238" s="648">
        <v>0</v>
      </c>
      <c r="BE238" s="648">
        <v>0</v>
      </c>
      <c r="BF238" s="648">
        <v>0</v>
      </c>
      <c r="BG238" s="648">
        <v>0</v>
      </c>
      <c r="BH238" s="648">
        <v>0</v>
      </c>
      <c r="BI238" s="648">
        <v>0</v>
      </c>
      <c r="BJ238" s="648">
        <v>0</v>
      </c>
      <c r="BK238" s="648">
        <v>0</v>
      </c>
      <c r="BL238" s="648">
        <v>1.85515415121951</v>
      </c>
      <c r="BM238" s="648">
        <v>0</v>
      </c>
      <c r="BN238" s="648">
        <v>0</v>
      </c>
      <c r="BO238" s="648">
        <v>1</v>
      </c>
      <c r="BP238" s="648">
        <v>0</v>
      </c>
      <c r="BQ238" s="648"/>
      <c r="BR238" s="648"/>
      <c r="BS238" s="648"/>
    </row>
    <row r="239" spans="1:71" ht="15" x14ac:dyDescent="0.25">
      <c r="A239" s="645">
        <f>VLOOKUP(C239,'[11]DfE No.'!C:E,3,FALSE)</f>
        <v>102</v>
      </c>
      <c r="B239" s="645">
        <v>145697</v>
      </c>
      <c r="C239" s="645">
        <v>9353102</v>
      </c>
      <c r="D239" s="646" t="s">
        <v>1432</v>
      </c>
      <c r="E239" s="629" t="s">
        <v>40</v>
      </c>
      <c r="F239" s="647" t="s">
        <v>710</v>
      </c>
      <c r="G239" s="648">
        <v>1</v>
      </c>
      <c r="H239" s="648">
        <v>0</v>
      </c>
      <c r="I239" s="648">
        <v>0</v>
      </c>
      <c r="J239" s="648">
        <v>7</v>
      </c>
      <c r="K239" s="648">
        <v>0</v>
      </c>
      <c r="L239" s="648">
        <v>0</v>
      </c>
      <c r="M239" s="648">
        <v>0</v>
      </c>
      <c r="N239" s="648">
        <v>99</v>
      </c>
      <c r="O239" s="648">
        <v>99</v>
      </c>
      <c r="P239" s="648">
        <v>12</v>
      </c>
      <c r="Q239" s="648">
        <v>87</v>
      </c>
      <c r="R239" s="648">
        <v>0</v>
      </c>
      <c r="S239" s="648">
        <v>0</v>
      </c>
      <c r="T239" s="648">
        <v>0</v>
      </c>
      <c r="U239" s="648">
        <v>0</v>
      </c>
      <c r="V239" s="648">
        <v>0</v>
      </c>
      <c r="W239" s="648">
        <v>0</v>
      </c>
      <c r="X239" s="648">
        <v>0</v>
      </c>
      <c r="Y239" s="648">
        <v>0</v>
      </c>
      <c r="Z239" s="648">
        <v>0</v>
      </c>
      <c r="AA239" s="648">
        <v>99</v>
      </c>
      <c r="AB239" s="648">
        <v>14.142857142857142</v>
      </c>
      <c r="AC239" s="648">
        <v>7.9999999999999991</v>
      </c>
      <c r="AD239" s="648">
        <v>20.842105263157894</v>
      </c>
      <c r="AE239" s="648">
        <v>0</v>
      </c>
      <c r="AF239" s="648">
        <v>0</v>
      </c>
      <c r="AG239" s="648">
        <v>98</v>
      </c>
      <c r="AH239" s="648">
        <v>0</v>
      </c>
      <c r="AI239" s="648">
        <v>0.99999999999999989</v>
      </c>
      <c r="AJ239" s="648">
        <v>0</v>
      </c>
      <c r="AK239" s="648">
        <v>0</v>
      </c>
      <c r="AL239" s="648">
        <v>0</v>
      </c>
      <c r="AM239" s="648">
        <v>0</v>
      </c>
      <c r="AN239" s="648">
        <v>0</v>
      </c>
      <c r="AO239" s="648">
        <v>0</v>
      </c>
      <c r="AP239" s="648">
        <v>0</v>
      </c>
      <c r="AQ239" s="648">
        <v>0</v>
      </c>
      <c r="AR239" s="648">
        <v>0</v>
      </c>
      <c r="AS239" s="648">
        <v>0</v>
      </c>
      <c r="AT239" s="648">
        <v>0</v>
      </c>
      <c r="AU239" s="648">
        <v>0</v>
      </c>
      <c r="AV239" s="648">
        <v>0</v>
      </c>
      <c r="AW239" s="648">
        <v>1.1379310344827567</v>
      </c>
      <c r="AX239" s="648">
        <v>0</v>
      </c>
      <c r="AY239" s="648">
        <v>0</v>
      </c>
      <c r="AZ239" s="648">
        <v>0</v>
      </c>
      <c r="BA239" s="648">
        <v>1.0421052631578946</v>
      </c>
      <c r="BB239" s="648">
        <v>32.372093023255822</v>
      </c>
      <c r="BC239" s="648">
        <v>36.83720930232559</v>
      </c>
      <c r="BD239" s="648">
        <v>0</v>
      </c>
      <c r="BE239" s="648">
        <v>0</v>
      </c>
      <c r="BF239" s="648">
        <v>0</v>
      </c>
      <c r="BG239" s="648">
        <v>0</v>
      </c>
      <c r="BH239" s="648">
        <v>0</v>
      </c>
      <c r="BI239" s="648">
        <v>0</v>
      </c>
      <c r="BJ239" s="648">
        <v>4.0599999999999987</v>
      </c>
      <c r="BK239" s="648">
        <v>0</v>
      </c>
      <c r="BL239" s="648">
        <v>1.8399847523364501</v>
      </c>
      <c r="BM239" s="648">
        <v>0</v>
      </c>
      <c r="BN239" s="648">
        <v>0</v>
      </c>
      <c r="BO239" s="648">
        <v>1</v>
      </c>
      <c r="BP239" s="648">
        <v>0</v>
      </c>
      <c r="BQ239" s="648"/>
      <c r="BR239" s="648"/>
      <c r="BS239" s="648"/>
    </row>
    <row r="240" spans="1:71" ht="15" x14ac:dyDescent="0.25">
      <c r="A240" s="645">
        <f>VLOOKUP(C240,'[11]DfE No.'!C:E,3,FALSE)</f>
        <v>325</v>
      </c>
      <c r="B240" s="645">
        <v>142595</v>
      </c>
      <c r="C240" s="645">
        <v>9353115</v>
      </c>
      <c r="D240" s="646" t="s">
        <v>512</v>
      </c>
      <c r="E240" s="629" t="s">
        <v>40</v>
      </c>
      <c r="F240" s="647" t="s">
        <v>710</v>
      </c>
      <c r="G240" s="648">
        <v>1</v>
      </c>
      <c r="H240" s="648">
        <v>0</v>
      </c>
      <c r="I240" s="648">
        <v>0</v>
      </c>
      <c r="J240" s="648">
        <v>7</v>
      </c>
      <c r="K240" s="648">
        <v>0</v>
      </c>
      <c r="L240" s="648">
        <v>0</v>
      </c>
      <c r="M240" s="648">
        <v>0</v>
      </c>
      <c r="N240" s="648">
        <v>104</v>
      </c>
      <c r="O240" s="648">
        <v>104</v>
      </c>
      <c r="P240" s="648">
        <v>15</v>
      </c>
      <c r="Q240" s="648">
        <v>89</v>
      </c>
      <c r="R240" s="648">
        <v>0</v>
      </c>
      <c r="S240" s="648">
        <v>0</v>
      </c>
      <c r="T240" s="648">
        <v>0</v>
      </c>
      <c r="U240" s="648">
        <v>0</v>
      </c>
      <c r="V240" s="648">
        <v>0</v>
      </c>
      <c r="W240" s="648">
        <v>0</v>
      </c>
      <c r="X240" s="648">
        <v>0</v>
      </c>
      <c r="Y240" s="648">
        <v>0</v>
      </c>
      <c r="Z240" s="648">
        <v>0</v>
      </c>
      <c r="AA240" s="648">
        <v>104</v>
      </c>
      <c r="AB240" s="648">
        <v>14.857142857142858</v>
      </c>
      <c r="AC240" s="648">
        <v>6.0000000000000009</v>
      </c>
      <c r="AD240" s="648">
        <v>10.196078431372548</v>
      </c>
      <c r="AE240" s="648">
        <v>0</v>
      </c>
      <c r="AF240" s="648">
        <v>0</v>
      </c>
      <c r="AG240" s="648">
        <v>86</v>
      </c>
      <c r="AH240" s="648">
        <v>7</v>
      </c>
      <c r="AI240" s="648">
        <v>6.0000000000000009</v>
      </c>
      <c r="AJ240" s="648">
        <v>1.9999999999999969</v>
      </c>
      <c r="AK240" s="648">
        <v>2.9999999999999951</v>
      </c>
      <c r="AL240" s="648">
        <v>0</v>
      </c>
      <c r="AM240" s="648">
        <v>0</v>
      </c>
      <c r="AN240" s="648">
        <v>0</v>
      </c>
      <c r="AO240" s="648">
        <v>0</v>
      </c>
      <c r="AP240" s="648">
        <v>0</v>
      </c>
      <c r="AQ240" s="648">
        <v>0</v>
      </c>
      <c r="AR240" s="648">
        <v>0</v>
      </c>
      <c r="AS240" s="648">
        <v>0</v>
      </c>
      <c r="AT240" s="648">
        <v>0</v>
      </c>
      <c r="AU240" s="648">
        <v>2.3370786516853981</v>
      </c>
      <c r="AV240" s="648">
        <v>3.5056179775280869</v>
      </c>
      <c r="AW240" s="648">
        <v>3.5056179775280869</v>
      </c>
      <c r="AX240" s="648">
        <v>0</v>
      </c>
      <c r="AY240" s="648">
        <v>0</v>
      </c>
      <c r="AZ240" s="648">
        <v>0</v>
      </c>
      <c r="BA240" s="648">
        <v>2.0392156862745097</v>
      </c>
      <c r="BB240" s="648">
        <v>22.505747126436798</v>
      </c>
      <c r="BC240" s="648">
        <v>26.298850574712663</v>
      </c>
      <c r="BD240" s="648">
        <v>0</v>
      </c>
      <c r="BE240" s="648">
        <v>0</v>
      </c>
      <c r="BF240" s="648">
        <v>0</v>
      </c>
      <c r="BG240" s="648">
        <v>0</v>
      </c>
      <c r="BH240" s="648">
        <v>0</v>
      </c>
      <c r="BI240" s="648">
        <v>0</v>
      </c>
      <c r="BJ240" s="648">
        <v>0</v>
      </c>
      <c r="BK240" s="648">
        <v>0</v>
      </c>
      <c r="BL240" s="648">
        <v>0.84894810909090901</v>
      </c>
      <c r="BM240" s="648">
        <v>0</v>
      </c>
      <c r="BN240" s="648">
        <v>0</v>
      </c>
      <c r="BO240" s="648">
        <v>1</v>
      </c>
      <c r="BP240" s="648">
        <v>0</v>
      </c>
      <c r="BQ240" s="648"/>
      <c r="BR240" s="648"/>
      <c r="BS240" s="648"/>
    </row>
    <row r="241" spans="1:71" ht="15" x14ac:dyDescent="0.25">
      <c r="A241" s="645">
        <f>VLOOKUP(C241,'[11]DfE No.'!C:E,3,FALSE)</f>
        <v>38</v>
      </c>
      <c r="B241" s="645">
        <v>143065</v>
      </c>
      <c r="C241" s="645">
        <v>9353116</v>
      </c>
      <c r="D241" s="646" t="s">
        <v>1433</v>
      </c>
      <c r="E241" s="629" t="s">
        <v>40</v>
      </c>
      <c r="F241" s="647" t="s">
        <v>710</v>
      </c>
      <c r="G241" s="648">
        <v>1</v>
      </c>
      <c r="H241" s="648">
        <v>0</v>
      </c>
      <c r="I241" s="648">
        <v>0</v>
      </c>
      <c r="J241" s="648">
        <v>7</v>
      </c>
      <c r="K241" s="648">
        <v>0</v>
      </c>
      <c r="L241" s="648">
        <v>0</v>
      </c>
      <c r="M241" s="648">
        <v>0</v>
      </c>
      <c r="N241" s="648">
        <v>132</v>
      </c>
      <c r="O241" s="648">
        <v>132</v>
      </c>
      <c r="P241" s="648">
        <v>13</v>
      </c>
      <c r="Q241" s="648">
        <v>119</v>
      </c>
      <c r="R241" s="648">
        <v>0</v>
      </c>
      <c r="S241" s="648">
        <v>0</v>
      </c>
      <c r="T241" s="648">
        <v>0</v>
      </c>
      <c r="U241" s="648">
        <v>0</v>
      </c>
      <c r="V241" s="648">
        <v>0</v>
      </c>
      <c r="W241" s="648">
        <v>0</v>
      </c>
      <c r="X241" s="648">
        <v>0</v>
      </c>
      <c r="Y241" s="648">
        <v>0</v>
      </c>
      <c r="Z241" s="648">
        <v>0</v>
      </c>
      <c r="AA241" s="648">
        <v>132</v>
      </c>
      <c r="AB241" s="648">
        <v>18.857142857142858</v>
      </c>
      <c r="AC241" s="648">
        <v>7.9999999999999991</v>
      </c>
      <c r="AD241" s="648">
        <v>12.902255639097744</v>
      </c>
      <c r="AE241" s="648">
        <v>0</v>
      </c>
      <c r="AF241" s="648">
        <v>0</v>
      </c>
      <c r="AG241" s="648">
        <v>132</v>
      </c>
      <c r="AH241" s="648">
        <v>0</v>
      </c>
      <c r="AI241" s="648">
        <v>0</v>
      </c>
      <c r="AJ241" s="648">
        <v>0</v>
      </c>
      <c r="AK241" s="648">
        <v>0</v>
      </c>
      <c r="AL241" s="648">
        <v>0</v>
      </c>
      <c r="AM241" s="648">
        <v>0</v>
      </c>
      <c r="AN241" s="648">
        <v>0</v>
      </c>
      <c r="AO241" s="648">
        <v>0</v>
      </c>
      <c r="AP241" s="648">
        <v>0</v>
      </c>
      <c r="AQ241" s="648">
        <v>0</v>
      </c>
      <c r="AR241" s="648">
        <v>0</v>
      </c>
      <c r="AS241" s="648">
        <v>0</v>
      </c>
      <c r="AT241" s="648">
        <v>0</v>
      </c>
      <c r="AU241" s="648">
        <v>0</v>
      </c>
      <c r="AV241" s="648">
        <v>1.1092436974789908</v>
      </c>
      <c r="AW241" s="648">
        <v>1.1092436974789908</v>
      </c>
      <c r="AX241" s="648">
        <v>0</v>
      </c>
      <c r="AY241" s="648">
        <v>0</v>
      </c>
      <c r="AZ241" s="648">
        <v>0</v>
      </c>
      <c r="BA241" s="648">
        <v>0</v>
      </c>
      <c r="BB241" s="648">
        <v>29.245762711864433</v>
      </c>
      <c r="BC241" s="648">
        <v>32.440677966101724</v>
      </c>
      <c r="BD241" s="648">
        <v>0</v>
      </c>
      <c r="BE241" s="648">
        <v>0</v>
      </c>
      <c r="BF241" s="648">
        <v>0</v>
      </c>
      <c r="BG241" s="648">
        <v>0</v>
      </c>
      <c r="BH241" s="648">
        <v>0</v>
      </c>
      <c r="BI241" s="648">
        <v>0</v>
      </c>
      <c r="BJ241" s="648">
        <v>7.0800000000000471</v>
      </c>
      <c r="BK241" s="648">
        <v>0</v>
      </c>
      <c r="BL241" s="648">
        <v>2.43653541654135</v>
      </c>
      <c r="BM241" s="648">
        <v>0</v>
      </c>
      <c r="BN241" s="648">
        <v>1</v>
      </c>
      <c r="BO241" s="648">
        <v>1</v>
      </c>
      <c r="BP241" s="648">
        <v>0</v>
      </c>
      <c r="BQ241" s="648"/>
      <c r="BR241" s="648"/>
      <c r="BS241" s="648"/>
    </row>
    <row r="242" spans="1:71" ht="15" x14ac:dyDescent="0.25">
      <c r="A242" s="645">
        <f>VLOOKUP(C242,'[11]DfE No.'!C:E,3,FALSE)</f>
        <v>240</v>
      </c>
      <c r="B242" s="645">
        <v>142597</v>
      </c>
      <c r="C242" s="645">
        <v>9353302</v>
      </c>
      <c r="D242" s="646" t="s">
        <v>1292</v>
      </c>
      <c r="E242" s="629" t="s">
        <v>40</v>
      </c>
      <c r="F242" s="647" t="s">
        <v>710</v>
      </c>
      <c r="G242" s="648">
        <v>1</v>
      </c>
      <c r="H242" s="648">
        <v>0</v>
      </c>
      <c r="I242" s="648">
        <v>0</v>
      </c>
      <c r="J242" s="648">
        <v>7</v>
      </c>
      <c r="K242" s="648">
        <v>0</v>
      </c>
      <c r="L242" s="648">
        <v>0</v>
      </c>
      <c r="M242" s="648">
        <v>0</v>
      </c>
      <c r="N242" s="648">
        <v>184</v>
      </c>
      <c r="O242" s="648">
        <v>184</v>
      </c>
      <c r="P242" s="648">
        <v>27</v>
      </c>
      <c r="Q242" s="648">
        <v>157</v>
      </c>
      <c r="R242" s="648">
        <v>0</v>
      </c>
      <c r="S242" s="648">
        <v>0</v>
      </c>
      <c r="T242" s="648">
        <v>0</v>
      </c>
      <c r="U242" s="648">
        <v>0</v>
      </c>
      <c r="V242" s="648">
        <v>0</v>
      </c>
      <c r="W242" s="648">
        <v>0</v>
      </c>
      <c r="X242" s="648">
        <v>0</v>
      </c>
      <c r="Y242" s="648">
        <v>0</v>
      </c>
      <c r="Z242" s="648">
        <v>0</v>
      </c>
      <c r="AA242" s="648">
        <v>184</v>
      </c>
      <c r="AB242" s="648">
        <v>26.285714285714285</v>
      </c>
      <c r="AC242" s="648">
        <v>23</v>
      </c>
      <c r="AD242" s="648">
        <v>34.91282051282051</v>
      </c>
      <c r="AE242" s="648">
        <v>0</v>
      </c>
      <c r="AF242" s="648">
        <v>0</v>
      </c>
      <c r="AG242" s="648">
        <v>127.99999999999991</v>
      </c>
      <c r="AH242" s="648">
        <v>53.000000000000085</v>
      </c>
      <c r="AI242" s="648">
        <v>0</v>
      </c>
      <c r="AJ242" s="648">
        <v>0</v>
      </c>
      <c r="AK242" s="648">
        <v>0</v>
      </c>
      <c r="AL242" s="648">
        <v>3.000000000000008</v>
      </c>
      <c r="AM242" s="648">
        <v>0</v>
      </c>
      <c r="AN242" s="648">
        <v>0</v>
      </c>
      <c r="AO242" s="648">
        <v>0</v>
      </c>
      <c r="AP242" s="648">
        <v>0</v>
      </c>
      <c r="AQ242" s="648">
        <v>0</v>
      </c>
      <c r="AR242" s="648">
        <v>0</v>
      </c>
      <c r="AS242" s="648">
        <v>0</v>
      </c>
      <c r="AT242" s="648">
        <v>0</v>
      </c>
      <c r="AU242" s="648">
        <v>1.1719745222929943</v>
      </c>
      <c r="AV242" s="648">
        <v>3.5159235668789863</v>
      </c>
      <c r="AW242" s="648">
        <v>4.6878980891719699</v>
      </c>
      <c r="AX242" s="648">
        <v>0</v>
      </c>
      <c r="AY242" s="648">
        <v>0</v>
      </c>
      <c r="AZ242" s="648">
        <v>0</v>
      </c>
      <c r="BA242" s="648">
        <v>0</v>
      </c>
      <c r="BB242" s="648">
        <v>44.554054054054085</v>
      </c>
      <c r="BC242" s="648">
        <v>52.216216216216253</v>
      </c>
      <c r="BD242" s="648">
        <v>0</v>
      </c>
      <c r="BE242" s="648">
        <v>0</v>
      </c>
      <c r="BF242" s="648">
        <v>0</v>
      </c>
      <c r="BG242" s="648">
        <v>0</v>
      </c>
      <c r="BH242" s="648">
        <v>0</v>
      </c>
      <c r="BI242" s="648">
        <v>0</v>
      </c>
      <c r="BJ242" s="648">
        <v>5.9600000000000017</v>
      </c>
      <c r="BK242" s="648">
        <v>0</v>
      </c>
      <c r="BL242" s="648">
        <v>0.41621478062015499</v>
      </c>
      <c r="BM242" s="648">
        <v>0</v>
      </c>
      <c r="BN242" s="648">
        <v>0</v>
      </c>
      <c r="BO242" s="648">
        <v>1</v>
      </c>
      <c r="BP242" s="648">
        <v>0</v>
      </c>
      <c r="BQ242" s="648"/>
      <c r="BR242" s="648"/>
      <c r="BS242" s="648"/>
    </row>
    <row r="243" spans="1:71" ht="15" x14ac:dyDescent="0.25">
      <c r="A243" s="645">
        <f>VLOOKUP(C243,'[11]DfE No.'!C:E,3,FALSE)</f>
        <v>437</v>
      </c>
      <c r="B243" s="645">
        <v>139149</v>
      </c>
      <c r="C243" s="645">
        <v>9353312</v>
      </c>
      <c r="D243" s="646" t="s">
        <v>1293</v>
      </c>
      <c r="E243" s="629" t="s">
        <v>40</v>
      </c>
      <c r="F243" s="647" t="s">
        <v>710</v>
      </c>
      <c r="G243" s="648">
        <v>1</v>
      </c>
      <c r="H243" s="648">
        <v>0</v>
      </c>
      <c r="I243" s="648">
        <v>0</v>
      </c>
      <c r="J243" s="648">
        <v>7</v>
      </c>
      <c r="K243" s="648">
        <v>0</v>
      </c>
      <c r="L243" s="648">
        <v>0</v>
      </c>
      <c r="M243" s="648">
        <v>0</v>
      </c>
      <c r="N243" s="648">
        <v>85</v>
      </c>
      <c r="O243" s="648">
        <v>85</v>
      </c>
      <c r="P243" s="648">
        <v>15</v>
      </c>
      <c r="Q243" s="648">
        <v>70</v>
      </c>
      <c r="R243" s="648">
        <v>0</v>
      </c>
      <c r="S243" s="648">
        <v>0</v>
      </c>
      <c r="T243" s="648">
        <v>0</v>
      </c>
      <c r="U243" s="648">
        <v>0</v>
      </c>
      <c r="V243" s="648">
        <v>0</v>
      </c>
      <c r="W243" s="648">
        <v>0</v>
      </c>
      <c r="X243" s="648">
        <v>0</v>
      </c>
      <c r="Y243" s="648">
        <v>0</v>
      </c>
      <c r="Z243" s="648">
        <v>0</v>
      </c>
      <c r="AA243" s="648">
        <v>85</v>
      </c>
      <c r="AB243" s="648">
        <v>12.142857142857142</v>
      </c>
      <c r="AC243" s="648">
        <v>10.99999999999997</v>
      </c>
      <c r="AD243" s="648">
        <v>11.265060240963857</v>
      </c>
      <c r="AE243" s="648">
        <v>0</v>
      </c>
      <c r="AF243" s="648">
        <v>0</v>
      </c>
      <c r="AG243" s="648">
        <v>68</v>
      </c>
      <c r="AH243" s="648">
        <v>2.9999999999999982</v>
      </c>
      <c r="AI243" s="648">
        <v>4.9999999999999991</v>
      </c>
      <c r="AJ243" s="648">
        <v>7.0000000000000009</v>
      </c>
      <c r="AK243" s="648">
        <v>0</v>
      </c>
      <c r="AL243" s="648">
        <v>2.0000000000000013</v>
      </c>
      <c r="AM243" s="648">
        <v>0</v>
      </c>
      <c r="AN243" s="648">
        <v>0</v>
      </c>
      <c r="AO243" s="648">
        <v>0</v>
      </c>
      <c r="AP243" s="648">
        <v>0</v>
      </c>
      <c r="AQ243" s="648">
        <v>0</v>
      </c>
      <c r="AR243" s="648">
        <v>0</v>
      </c>
      <c r="AS243" s="648">
        <v>0</v>
      </c>
      <c r="AT243" s="648">
        <v>0</v>
      </c>
      <c r="AU243" s="648">
        <v>0</v>
      </c>
      <c r="AV243" s="648">
        <v>0</v>
      </c>
      <c r="AW243" s="648">
        <v>0</v>
      </c>
      <c r="AX243" s="648">
        <v>0</v>
      </c>
      <c r="AY243" s="648">
        <v>0</v>
      </c>
      <c r="AZ243" s="648">
        <v>0</v>
      </c>
      <c r="BA243" s="648">
        <v>0</v>
      </c>
      <c r="BB243" s="648">
        <v>19.2753623188406</v>
      </c>
      <c r="BC243" s="648">
        <v>23.405797101449298</v>
      </c>
      <c r="BD243" s="648">
        <v>0</v>
      </c>
      <c r="BE243" s="648">
        <v>0</v>
      </c>
      <c r="BF243" s="648">
        <v>0</v>
      </c>
      <c r="BG243" s="648">
        <v>0</v>
      </c>
      <c r="BH243" s="648">
        <v>0</v>
      </c>
      <c r="BI243" s="648">
        <v>0</v>
      </c>
      <c r="BJ243" s="648">
        <v>0</v>
      </c>
      <c r="BK243" s="648">
        <v>0</v>
      </c>
      <c r="BL243" s="648">
        <v>3.2644198000000002</v>
      </c>
      <c r="BM243" s="648">
        <v>0</v>
      </c>
      <c r="BN243" s="648">
        <v>1</v>
      </c>
      <c r="BO243" s="648">
        <v>1</v>
      </c>
      <c r="BP243" s="648">
        <v>0</v>
      </c>
      <c r="BQ243" s="648"/>
      <c r="BR243" s="648"/>
      <c r="BS243" s="648"/>
    </row>
    <row r="244" spans="1:71" ht="15" x14ac:dyDescent="0.25">
      <c r="A244" s="645">
        <f>VLOOKUP(C244,'[11]DfE No.'!C:E,3,FALSE)</f>
        <v>472</v>
      </c>
      <c r="B244" s="645">
        <v>137419</v>
      </c>
      <c r="C244" s="645">
        <v>9353314</v>
      </c>
      <c r="D244" s="646" t="s">
        <v>1294</v>
      </c>
      <c r="E244" s="629" t="s">
        <v>40</v>
      </c>
      <c r="F244" s="647" t="s">
        <v>710</v>
      </c>
      <c r="G244" s="648">
        <v>1</v>
      </c>
      <c r="H244" s="648">
        <v>0</v>
      </c>
      <c r="I244" s="648">
        <v>0</v>
      </c>
      <c r="J244" s="648">
        <v>7</v>
      </c>
      <c r="K244" s="648">
        <v>0</v>
      </c>
      <c r="L244" s="648">
        <v>0</v>
      </c>
      <c r="M244" s="648">
        <v>0</v>
      </c>
      <c r="N244" s="648">
        <v>406</v>
      </c>
      <c r="O244" s="648">
        <v>406</v>
      </c>
      <c r="P244" s="648">
        <v>60</v>
      </c>
      <c r="Q244" s="648">
        <v>346</v>
      </c>
      <c r="R244" s="648">
        <v>0</v>
      </c>
      <c r="S244" s="648">
        <v>0</v>
      </c>
      <c r="T244" s="648">
        <v>0</v>
      </c>
      <c r="U244" s="648">
        <v>0</v>
      </c>
      <c r="V244" s="648">
        <v>0</v>
      </c>
      <c r="W244" s="648">
        <v>0</v>
      </c>
      <c r="X244" s="648">
        <v>0</v>
      </c>
      <c r="Y244" s="648">
        <v>0</v>
      </c>
      <c r="Z244" s="648">
        <v>0</v>
      </c>
      <c r="AA244" s="648">
        <v>406</v>
      </c>
      <c r="AB244" s="648">
        <v>58</v>
      </c>
      <c r="AC244" s="648">
        <v>58.00000000000005</v>
      </c>
      <c r="AD244" s="648">
        <v>78.863309352517987</v>
      </c>
      <c r="AE244" s="648">
        <v>0</v>
      </c>
      <c r="AF244" s="648">
        <v>0</v>
      </c>
      <c r="AG244" s="648">
        <v>358.88395061728409</v>
      </c>
      <c r="AH244" s="648">
        <v>0</v>
      </c>
      <c r="AI244" s="648">
        <v>0</v>
      </c>
      <c r="AJ244" s="648">
        <v>47.116049382715893</v>
      </c>
      <c r="AK244" s="648">
        <v>0</v>
      </c>
      <c r="AL244" s="648">
        <v>0</v>
      </c>
      <c r="AM244" s="648">
        <v>0</v>
      </c>
      <c r="AN244" s="648">
        <v>0</v>
      </c>
      <c r="AO244" s="648">
        <v>0</v>
      </c>
      <c r="AP244" s="648">
        <v>0</v>
      </c>
      <c r="AQ244" s="648">
        <v>0</v>
      </c>
      <c r="AR244" s="648">
        <v>0</v>
      </c>
      <c r="AS244" s="648">
        <v>0</v>
      </c>
      <c r="AT244" s="648">
        <v>0</v>
      </c>
      <c r="AU244" s="648">
        <v>0</v>
      </c>
      <c r="AV244" s="648">
        <v>2.3468208092485554</v>
      </c>
      <c r="AW244" s="648">
        <v>11.734104046242757</v>
      </c>
      <c r="AX244" s="648">
        <v>0</v>
      </c>
      <c r="AY244" s="648">
        <v>0</v>
      </c>
      <c r="AZ244" s="648">
        <v>0</v>
      </c>
      <c r="BA244" s="648">
        <v>2.920863309352518</v>
      </c>
      <c r="BB244" s="648">
        <v>135.34705882352932</v>
      </c>
      <c r="BC244" s="648">
        <v>158.81764705882341</v>
      </c>
      <c r="BD244" s="648">
        <v>0</v>
      </c>
      <c r="BE244" s="648">
        <v>0</v>
      </c>
      <c r="BF244" s="648">
        <v>0</v>
      </c>
      <c r="BG244" s="648">
        <v>0</v>
      </c>
      <c r="BH244" s="648">
        <v>0</v>
      </c>
      <c r="BI244" s="648">
        <v>0</v>
      </c>
      <c r="BJ244" s="648">
        <v>0</v>
      </c>
      <c r="BK244" s="648">
        <v>0</v>
      </c>
      <c r="BL244" s="648">
        <v>0.74597198481012705</v>
      </c>
      <c r="BM244" s="648">
        <v>0</v>
      </c>
      <c r="BN244" s="648">
        <v>0</v>
      </c>
      <c r="BO244" s="648">
        <v>1</v>
      </c>
      <c r="BP244" s="648">
        <v>0</v>
      </c>
      <c r="BQ244" s="648"/>
      <c r="BR244" s="648"/>
      <c r="BS244" s="648"/>
    </row>
    <row r="245" spans="1:71" ht="15" x14ac:dyDescent="0.25">
      <c r="A245" s="645">
        <f>VLOOKUP(C245,'[11]DfE No.'!C:E,3,FALSE)</f>
        <v>487</v>
      </c>
      <c r="B245" s="645">
        <v>139448</v>
      </c>
      <c r="C245" s="645">
        <v>9353318</v>
      </c>
      <c r="D245" s="646" t="s">
        <v>1434</v>
      </c>
      <c r="E245" s="629" t="s">
        <v>40</v>
      </c>
      <c r="F245" s="647" t="s">
        <v>710</v>
      </c>
      <c r="G245" s="648">
        <v>1</v>
      </c>
      <c r="H245" s="648">
        <v>0</v>
      </c>
      <c r="I245" s="648">
        <v>0</v>
      </c>
      <c r="J245" s="648">
        <v>7</v>
      </c>
      <c r="K245" s="648">
        <v>0</v>
      </c>
      <c r="L245" s="648">
        <v>0</v>
      </c>
      <c r="M245" s="648">
        <v>0</v>
      </c>
      <c r="N245" s="648">
        <v>308</v>
      </c>
      <c r="O245" s="648">
        <v>308</v>
      </c>
      <c r="P245" s="648">
        <v>43</v>
      </c>
      <c r="Q245" s="648">
        <v>265</v>
      </c>
      <c r="R245" s="648">
        <v>0</v>
      </c>
      <c r="S245" s="648">
        <v>0</v>
      </c>
      <c r="T245" s="648">
        <v>0</v>
      </c>
      <c r="U245" s="648">
        <v>0</v>
      </c>
      <c r="V245" s="648">
        <v>0</v>
      </c>
      <c r="W245" s="648">
        <v>0</v>
      </c>
      <c r="X245" s="648">
        <v>0</v>
      </c>
      <c r="Y245" s="648">
        <v>0</v>
      </c>
      <c r="Z245" s="648">
        <v>0</v>
      </c>
      <c r="AA245" s="648">
        <v>308</v>
      </c>
      <c r="AB245" s="648">
        <v>44</v>
      </c>
      <c r="AC245" s="648">
        <v>16.000000000000018</v>
      </c>
      <c r="AD245" s="648">
        <v>30.70096463022508</v>
      </c>
      <c r="AE245" s="648">
        <v>0</v>
      </c>
      <c r="AF245" s="648">
        <v>0</v>
      </c>
      <c r="AG245" s="648">
        <v>250.00000000000011</v>
      </c>
      <c r="AH245" s="648">
        <v>57.999999999999908</v>
      </c>
      <c r="AI245" s="648">
        <v>0</v>
      </c>
      <c r="AJ245" s="648">
        <v>0</v>
      </c>
      <c r="AK245" s="648">
        <v>0</v>
      </c>
      <c r="AL245" s="648">
        <v>0</v>
      </c>
      <c r="AM245" s="648">
        <v>0</v>
      </c>
      <c r="AN245" s="648">
        <v>0</v>
      </c>
      <c r="AO245" s="648">
        <v>0</v>
      </c>
      <c r="AP245" s="648">
        <v>0</v>
      </c>
      <c r="AQ245" s="648">
        <v>0</v>
      </c>
      <c r="AR245" s="648">
        <v>0</v>
      </c>
      <c r="AS245" s="648">
        <v>0</v>
      </c>
      <c r="AT245" s="648">
        <v>0</v>
      </c>
      <c r="AU245" s="648">
        <v>15.166666666666654</v>
      </c>
      <c r="AV245" s="648">
        <v>29.166666666666668</v>
      </c>
      <c r="AW245" s="648">
        <v>44.333333333333357</v>
      </c>
      <c r="AX245" s="648">
        <v>0</v>
      </c>
      <c r="AY245" s="648">
        <v>0</v>
      </c>
      <c r="AZ245" s="648">
        <v>0</v>
      </c>
      <c r="BA245" s="648">
        <v>0</v>
      </c>
      <c r="BB245" s="648">
        <v>68.083003952569214</v>
      </c>
      <c r="BC245" s="648">
        <v>79.130434782608745</v>
      </c>
      <c r="BD245" s="648">
        <v>0</v>
      </c>
      <c r="BE245" s="648">
        <v>0</v>
      </c>
      <c r="BF245" s="648">
        <v>0</v>
      </c>
      <c r="BG245" s="648">
        <v>0</v>
      </c>
      <c r="BH245" s="648">
        <v>0</v>
      </c>
      <c r="BI245" s="648">
        <v>0</v>
      </c>
      <c r="BJ245" s="648">
        <v>0</v>
      </c>
      <c r="BK245" s="648">
        <v>0</v>
      </c>
      <c r="BL245" s="648">
        <v>0.50963376084905698</v>
      </c>
      <c r="BM245" s="648">
        <v>0</v>
      </c>
      <c r="BN245" s="648">
        <v>0</v>
      </c>
      <c r="BO245" s="648">
        <v>1</v>
      </c>
      <c r="BP245" s="648">
        <v>0</v>
      </c>
      <c r="BQ245" s="648"/>
      <c r="BR245" s="648"/>
      <c r="BS245" s="648"/>
    </row>
    <row r="246" spans="1:71" ht="15" x14ac:dyDescent="0.25">
      <c r="A246" s="645">
        <f>VLOOKUP(C246,'[11]DfE No.'!C:E,3,FALSE)</f>
        <v>455</v>
      </c>
      <c r="B246" s="645">
        <v>143624</v>
      </c>
      <c r="C246" s="645">
        <v>9353320</v>
      </c>
      <c r="D246" s="646" t="s">
        <v>1296</v>
      </c>
      <c r="E246" s="629" t="s">
        <v>40</v>
      </c>
      <c r="F246" s="647" t="s">
        <v>710</v>
      </c>
      <c r="G246" s="648">
        <v>1</v>
      </c>
      <c r="H246" s="648">
        <v>0</v>
      </c>
      <c r="I246" s="648">
        <v>0</v>
      </c>
      <c r="J246" s="648">
        <v>7</v>
      </c>
      <c r="K246" s="648">
        <v>0</v>
      </c>
      <c r="L246" s="648">
        <v>0</v>
      </c>
      <c r="M246" s="648">
        <v>0</v>
      </c>
      <c r="N246" s="648">
        <v>278</v>
      </c>
      <c r="O246" s="648">
        <v>278</v>
      </c>
      <c r="P246" s="648">
        <v>45</v>
      </c>
      <c r="Q246" s="648">
        <v>233</v>
      </c>
      <c r="R246" s="648">
        <v>0</v>
      </c>
      <c r="S246" s="648">
        <v>0</v>
      </c>
      <c r="T246" s="648">
        <v>0</v>
      </c>
      <c r="U246" s="648">
        <v>0</v>
      </c>
      <c r="V246" s="648">
        <v>0</v>
      </c>
      <c r="W246" s="648">
        <v>0</v>
      </c>
      <c r="X246" s="648">
        <v>0</v>
      </c>
      <c r="Y246" s="648">
        <v>0</v>
      </c>
      <c r="Z246" s="648">
        <v>0</v>
      </c>
      <c r="AA246" s="648">
        <v>278</v>
      </c>
      <c r="AB246" s="648">
        <v>39.714285714285715</v>
      </c>
      <c r="AC246" s="648">
        <v>20.000000000000011</v>
      </c>
      <c r="AD246" s="648">
        <v>25.906810035842295</v>
      </c>
      <c r="AE246" s="648">
        <v>0</v>
      </c>
      <c r="AF246" s="648">
        <v>0</v>
      </c>
      <c r="AG246" s="648">
        <v>198.71480144404325</v>
      </c>
      <c r="AH246" s="648">
        <v>44.158844765342877</v>
      </c>
      <c r="AI246" s="648">
        <v>35.126353790613599</v>
      </c>
      <c r="AJ246" s="648">
        <v>0</v>
      </c>
      <c r="AK246" s="648">
        <v>0</v>
      </c>
      <c r="AL246" s="648">
        <v>0</v>
      </c>
      <c r="AM246" s="648">
        <v>0</v>
      </c>
      <c r="AN246" s="648">
        <v>0</v>
      </c>
      <c r="AO246" s="648">
        <v>0</v>
      </c>
      <c r="AP246" s="648">
        <v>0</v>
      </c>
      <c r="AQ246" s="648">
        <v>0</v>
      </c>
      <c r="AR246" s="648">
        <v>0</v>
      </c>
      <c r="AS246" s="648">
        <v>0</v>
      </c>
      <c r="AT246" s="648">
        <v>0</v>
      </c>
      <c r="AU246" s="648">
        <v>14.31759656652361</v>
      </c>
      <c r="AV246" s="648">
        <v>32.21459227467804</v>
      </c>
      <c r="AW246" s="648">
        <v>62.042918454935609</v>
      </c>
      <c r="AX246" s="648">
        <v>0</v>
      </c>
      <c r="AY246" s="648">
        <v>0</v>
      </c>
      <c r="AZ246" s="648">
        <v>0</v>
      </c>
      <c r="BA246" s="648">
        <v>0.99641577060931896</v>
      </c>
      <c r="BB246" s="648">
        <v>67.744493392070467</v>
      </c>
      <c r="BC246" s="648">
        <v>80.828193832599098</v>
      </c>
      <c r="BD246" s="648">
        <v>0</v>
      </c>
      <c r="BE246" s="648">
        <v>0</v>
      </c>
      <c r="BF246" s="648">
        <v>0</v>
      </c>
      <c r="BG246" s="648">
        <v>0</v>
      </c>
      <c r="BH246" s="648">
        <v>0</v>
      </c>
      <c r="BI246" s="648">
        <v>0</v>
      </c>
      <c r="BJ246" s="648">
        <v>0</v>
      </c>
      <c r="BK246" s="648">
        <v>0</v>
      </c>
      <c r="BL246" s="648">
        <v>0.38662265190615802</v>
      </c>
      <c r="BM246" s="648">
        <v>0</v>
      </c>
      <c r="BN246" s="648">
        <v>0</v>
      </c>
      <c r="BO246" s="648">
        <v>1</v>
      </c>
      <c r="BP246" s="648">
        <v>0</v>
      </c>
      <c r="BQ246" s="648"/>
      <c r="BR246" s="648"/>
      <c r="BS246" s="648"/>
    </row>
    <row r="247" spans="1:71" ht="15" x14ac:dyDescent="0.25">
      <c r="A247" s="645">
        <f>VLOOKUP(C247,'[11]DfE No.'!C:E,3,FALSE)</f>
        <v>31</v>
      </c>
      <c r="B247" s="645">
        <v>145692</v>
      </c>
      <c r="C247" s="645">
        <v>9353323</v>
      </c>
      <c r="D247" s="646" t="s">
        <v>1435</v>
      </c>
      <c r="E247" s="629" t="s">
        <v>40</v>
      </c>
      <c r="F247" s="647" t="s">
        <v>710</v>
      </c>
      <c r="G247" s="648">
        <v>1</v>
      </c>
      <c r="H247" s="648">
        <v>0</v>
      </c>
      <c r="I247" s="648">
        <v>0</v>
      </c>
      <c r="J247" s="648">
        <v>7</v>
      </c>
      <c r="K247" s="648">
        <v>0</v>
      </c>
      <c r="L247" s="648">
        <v>0</v>
      </c>
      <c r="M247" s="648">
        <v>0</v>
      </c>
      <c r="N247" s="648">
        <v>189</v>
      </c>
      <c r="O247" s="648">
        <v>189</v>
      </c>
      <c r="P247" s="648">
        <v>18</v>
      </c>
      <c r="Q247" s="648">
        <v>171</v>
      </c>
      <c r="R247" s="648">
        <v>0</v>
      </c>
      <c r="S247" s="648">
        <v>0</v>
      </c>
      <c r="T247" s="648">
        <v>0</v>
      </c>
      <c r="U247" s="648">
        <v>0</v>
      </c>
      <c r="V247" s="648">
        <v>0</v>
      </c>
      <c r="W247" s="648">
        <v>0</v>
      </c>
      <c r="X247" s="648">
        <v>0</v>
      </c>
      <c r="Y247" s="648">
        <v>0</v>
      </c>
      <c r="Z247" s="648">
        <v>0</v>
      </c>
      <c r="AA247" s="648">
        <v>189</v>
      </c>
      <c r="AB247" s="648">
        <v>27</v>
      </c>
      <c r="AC247" s="648">
        <v>24.999999999999947</v>
      </c>
      <c r="AD247" s="648">
        <v>31.5</v>
      </c>
      <c r="AE247" s="648">
        <v>0</v>
      </c>
      <c r="AF247" s="648">
        <v>0</v>
      </c>
      <c r="AG247" s="648">
        <v>180.91443850267373</v>
      </c>
      <c r="AH247" s="648">
        <v>5.0534759358288763</v>
      </c>
      <c r="AI247" s="648">
        <v>1.0106951871657754</v>
      </c>
      <c r="AJ247" s="648">
        <v>2.0213903743315509</v>
      </c>
      <c r="AK247" s="648">
        <v>0</v>
      </c>
      <c r="AL247" s="648">
        <v>0</v>
      </c>
      <c r="AM247" s="648">
        <v>0</v>
      </c>
      <c r="AN247" s="648">
        <v>0</v>
      </c>
      <c r="AO247" s="648">
        <v>0</v>
      </c>
      <c r="AP247" s="648">
        <v>0</v>
      </c>
      <c r="AQ247" s="648">
        <v>0</v>
      </c>
      <c r="AR247" s="648">
        <v>0</v>
      </c>
      <c r="AS247" s="648">
        <v>0</v>
      </c>
      <c r="AT247" s="648">
        <v>0</v>
      </c>
      <c r="AU247" s="648">
        <v>0</v>
      </c>
      <c r="AV247" s="648">
        <v>0</v>
      </c>
      <c r="AW247" s="648">
        <v>0</v>
      </c>
      <c r="AX247" s="648">
        <v>0</v>
      </c>
      <c r="AY247" s="648">
        <v>0</v>
      </c>
      <c r="AZ247" s="648">
        <v>0</v>
      </c>
      <c r="BA247" s="648">
        <v>0</v>
      </c>
      <c r="BB247" s="648">
        <v>45.878048780487759</v>
      </c>
      <c r="BC247" s="648">
        <v>50.707317073170685</v>
      </c>
      <c r="BD247" s="648">
        <v>0</v>
      </c>
      <c r="BE247" s="648">
        <v>0</v>
      </c>
      <c r="BF247" s="648">
        <v>0</v>
      </c>
      <c r="BG247" s="648">
        <v>0</v>
      </c>
      <c r="BH247" s="648">
        <v>0</v>
      </c>
      <c r="BI247" s="648">
        <v>0</v>
      </c>
      <c r="BJ247" s="648">
        <v>9.6599999999999788</v>
      </c>
      <c r="BK247" s="648">
        <v>0</v>
      </c>
      <c r="BL247" s="648">
        <v>2.2185926497075998</v>
      </c>
      <c r="BM247" s="648">
        <v>0</v>
      </c>
      <c r="BN247" s="648">
        <v>0</v>
      </c>
      <c r="BO247" s="648">
        <v>1</v>
      </c>
      <c r="BP247" s="648">
        <v>0</v>
      </c>
      <c r="BQ247" s="648"/>
      <c r="BR247" s="648"/>
      <c r="BS247" s="648"/>
    </row>
    <row r="248" spans="1:71" ht="15" x14ac:dyDescent="0.25">
      <c r="A248" s="645">
        <f>VLOOKUP(C248,'[11]DfE No.'!C:E,3,FALSE)</f>
        <v>344</v>
      </c>
      <c r="B248" s="645">
        <v>142598</v>
      </c>
      <c r="C248" s="645">
        <v>9353328</v>
      </c>
      <c r="D248" s="646" t="s">
        <v>1297</v>
      </c>
      <c r="E248" s="629" t="s">
        <v>40</v>
      </c>
      <c r="F248" s="647" t="s">
        <v>710</v>
      </c>
      <c r="G248" s="648">
        <v>1</v>
      </c>
      <c r="H248" s="648">
        <v>0</v>
      </c>
      <c r="I248" s="648">
        <v>0</v>
      </c>
      <c r="J248" s="648">
        <v>7</v>
      </c>
      <c r="K248" s="648">
        <v>0</v>
      </c>
      <c r="L248" s="648">
        <v>0</v>
      </c>
      <c r="M248" s="648">
        <v>0</v>
      </c>
      <c r="N248" s="648">
        <v>196</v>
      </c>
      <c r="O248" s="648">
        <v>196</v>
      </c>
      <c r="P248" s="648">
        <v>29</v>
      </c>
      <c r="Q248" s="648">
        <v>167</v>
      </c>
      <c r="R248" s="648">
        <v>0</v>
      </c>
      <c r="S248" s="648">
        <v>0</v>
      </c>
      <c r="T248" s="648">
        <v>0</v>
      </c>
      <c r="U248" s="648">
        <v>0</v>
      </c>
      <c r="V248" s="648">
        <v>0</v>
      </c>
      <c r="W248" s="648">
        <v>0</v>
      </c>
      <c r="X248" s="648">
        <v>0</v>
      </c>
      <c r="Y248" s="648">
        <v>0</v>
      </c>
      <c r="Z248" s="648">
        <v>0</v>
      </c>
      <c r="AA248" s="648">
        <v>196</v>
      </c>
      <c r="AB248" s="648">
        <v>28</v>
      </c>
      <c r="AC248" s="648">
        <v>9.9999999999999982</v>
      </c>
      <c r="AD248" s="648">
        <v>15.233160621761657</v>
      </c>
      <c r="AE248" s="648">
        <v>0</v>
      </c>
      <c r="AF248" s="648">
        <v>0</v>
      </c>
      <c r="AG248" s="648">
        <v>170.87179487179492</v>
      </c>
      <c r="AH248" s="648">
        <v>24.123076923076908</v>
      </c>
      <c r="AI248" s="648">
        <v>0</v>
      </c>
      <c r="AJ248" s="648">
        <v>1.0051282051282056</v>
      </c>
      <c r="AK248" s="648">
        <v>0</v>
      </c>
      <c r="AL248" s="648">
        <v>0</v>
      </c>
      <c r="AM248" s="648">
        <v>0</v>
      </c>
      <c r="AN248" s="648">
        <v>0</v>
      </c>
      <c r="AO248" s="648">
        <v>0</v>
      </c>
      <c r="AP248" s="648">
        <v>0</v>
      </c>
      <c r="AQ248" s="648">
        <v>0</v>
      </c>
      <c r="AR248" s="648">
        <v>0</v>
      </c>
      <c r="AS248" s="648">
        <v>0</v>
      </c>
      <c r="AT248" s="648">
        <v>0</v>
      </c>
      <c r="AU248" s="648">
        <v>1.1736526946107786</v>
      </c>
      <c r="AV248" s="648">
        <v>1.1736526946107786</v>
      </c>
      <c r="AW248" s="648">
        <v>3.5209580838323307</v>
      </c>
      <c r="AX248" s="648">
        <v>0</v>
      </c>
      <c r="AY248" s="648">
        <v>0</v>
      </c>
      <c r="AZ248" s="648">
        <v>0</v>
      </c>
      <c r="BA248" s="648">
        <v>1.0155440414507773</v>
      </c>
      <c r="BB248" s="648">
        <v>29.711656441717814</v>
      </c>
      <c r="BC248" s="648">
        <v>34.871165644171803</v>
      </c>
      <c r="BD248" s="648">
        <v>0</v>
      </c>
      <c r="BE248" s="648">
        <v>0</v>
      </c>
      <c r="BF248" s="648">
        <v>0</v>
      </c>
      <c r="BG248" s="648">
        <v>0</v>
      </c>
      <c r="BH248" s="648">
        <v>0</v>
      </c>
      <c r="BI248" s="648">
        <v>0</v>
      </c>
      <c r="BJ248" s="648">
        <v>0</v>
      </c>
      <c r="BK248" s="648">
        <v>0</v>
      </c>
      <c r="BL248" s="648">
        <v>0.59869071666666696</v>
      </c>
      <c r="BM248" s="648">
        <v>0</v>
      </c>
      <c r="BN248" s="648">
        <v>0</v>
      </c>
      <c r="BO248" s="648">
        <v>1</v>
      </c>
      <c r="BP248" s="648">
        <v>0</v>
      </c>
      <c r="BQ248" s="648"/>
      <c r="BR248" s="648"/>
      <c r="BS248" s="648"/>
    </row>
    <row r="249" spans="1:71" ht="15" x14ac:dyDescent="0.25">
      <c r="A249" s="645">
        <f>VLOOKUP(C249,'[11]DfE No.'!C:E,3,FALSE)</f>
        <v>56</v>
      </c>
      <c r="B249" s="645">
        <v>145693</v>
      </c>
      <c r="C249" s="645">
        <v>9353331</v>
      </c>
      <c r="D249" s="646" t="s">
        <v>1436</v>
      </c>
      <c r="E249" s="629" t="s">
        <v>40</v>
      </c>
      <c r="F249" s="647" t="s">
        <v>710</v>
      </c>
      <c r="G249" s="648">
        <v>1</v>
      </c>
      <c r="H249" s="648">
        <v>0</v>
      </c>
      <c r="I249" s="648">
        <v>0</v>
      </c>
      <c r="J249" s="648">
        <v>7</v>
      </c>
      <c r="K249" s="648">
        <v>0</v>
      </c>
      <c r="L249" s="648">
        <v>0</v>
      </c>
      <c r="M249" s="648">
        <v>0</v>
      </c>
      <c r="N249" s="648">
        <v>117</v>
      </c>
      <c r="O249" s="648">
        <v>117</v>
      </c>
      <c r="P249" s="648">
        <v>9</v>
      </c>
      <c r="Q249" s="648">
        <v>108</v>
      </c>
      <c r="R249" s="648">
        <v>0</v>
      </c>
      <c r="S249" s="648">
        <v>0</v>
      </c>
      <c r="T249" s="648">
        <v>0</v>
      </c>
      <c r="U249" s="648">
        <v>0</v>
      </c>
      <c r="V249" s="648">
        <v>0</v>
      </c>
      <c r="W249" s="648">
        <v>0</v>
      </c>
      <c r="X249" s="648">
        <v>0</v>
      </c>
      <c r="Y249" s="648">
        <v>0</v>
      </c>
      <c r="Z249" s="648">
        <v>0</v>
      </c>
      <c r="AA249" s="648">
        <v>117</v>
      </c>
      <c r="AB249" s="648">
        <v>16.714285714285715</v>
      </c>
      <c r="AC249" s="648">
        <v>8.9999999999999964</v>
      </c>
      <c r="AD249" s="648">
        <v>12</v>
      </c>
      <c r="AE249" s="648">
        <v>0</v>
      </c>
      <c r="AF249" s="648">
        <v>0</v>
      </c>
      <c r="AG249" s="648">
        <v>117</v>
      </c>
      <c r="AH249" s="648">
        <v>0</v>
      </c>
      <c r="AI249" s="648">
        <v>0</v>
      </c>
      <c r="AJ249" s="648">
        <v>0</v>
      </c>
      <c r="AK249" s="648">
        <v>0</v>
      </c>
      <c r="AL249" s="648">
        <v>0</v>
      </c>
      <c r="AM249" s="648">
        <v>0</v>
      </c>
      <c r="AN249" s="648">
        <v>0</v>
      </c>
      <c r="AO249" s="648">
        <v>0</v>
      </c>
      <c r="AP249" s="648">
        <v>0</v>
      </c>
      <c r="AQ249" s="648">
        <v>0</v>
      </c>
      <c r="AR249" s="648">
        <v>0</v>
      </c>
      <c r="AS249" s="648">
        <v>0</v>
      </c>
      <c r="AT249" s="648">
        <v>0</v>
      </c>
      <c r="AU249" s="648">
        <v>0</v>
      </c>
      <c r="AV249" s="648">
        <v>0</v>
      </c>
      <c r="AW249" s="648">
        <v>0</v>
      </c>
      <c r="AX249" s="648">
        <v>0</v>
      </c>
      <c r="AY249" s="648">
        <v>0</v>
      </c>
      <c r="AZ249" s="648">
        <v>0</v>
      </c>
      <c r="BA249" s="648">
        <v>2</v>
      </c>
      <c r="BB249" s="648">
        <v>30.566037735849026</v>
      </c>
      <c r="BC249" s="648">
        <v>33.113207547169779</v>
      </c>
      <c r="BD249" s="648">
        <v>0</v>
      </c>
      <c r="BE249" s="648">
        <v>0</v>
      </c>
      <c r="BF249" s="648">
        <v>0</v>
      </c>
      <c r="BG249" s="648">
        <v>0</v>
      </c>
      <c r="BH249" s="648">
        <v>0</v>
      </c>
      <c r="BI249" s="648">
        <v>0</v>
      </c>
      <c r="BJ249" s="648">
        <v>0</v>
      </c>
      <c r="BK249" s="648">
        <v>0</v>
      </c>
      <c r="BL249" s="648">
        <v>3.3180045467889898</v>
      </c>
      <c r="BM249" s="648">
        <v>0</v>
      </c>
      <c r="BN249" s="648">
        <v>1</v>
      </c>
      <c r="BO249" s="648">
        <v>1</v>
      </c>
      <c r="BP249" s="648">
        <v>0</v>
      </c>
      <c r="BQ249" s="648"/>
      <c r="BR249" s="648"/>
      <c r="BS249" s="648"/>
    </row>
    <row r="250" spans="1:71" ht="15" x14ac:dyDescent="0.25">
      <c r="A250" s="645">
        <f>VLOOKUP(C250,'[11]DfE No.'!C:E,3,FALSE)</f>
        <v>72</v>
      </c>
      <c r="B250" s="645">
        <v>142806</v>
      </c>
      <c r="C250" s="645">
        <v>9353335</v>
      </c>
      <c r="D250" s="646" t="s">
        <v>1298</v>
      </c>
      <c r="E250" s="629" t="s">
        <v>40</v>
      </c>
      <c r="F250" s="647" t="s">
        <v>710</v>
      </c>
      <c r="G250" s="648">
        <v>1</v>
      </c>
      <c r="H250" s="648">
        <v>0</v>
      </c>
      <c r="I250" s="648">
        <v>0</v>
      </c>
      <c r="J250" s="648">
        <v>7</v>
      </c>
      <c r="K250" s="648">
        <v>0</v>
      </c>
      <c r="L250" s="648">
        <v>0</v>
      </c>
      <c r="M250" s="648">
        <v>0</v>
      </c>
      <c r="N250" s="648">
        <v>205</v>
      </c>
      <c r="O250" s="648">
        <v>205</v>
      </c>
      <c r="P250" s="648">
        <v>27</v>
      </c>
      <c r="Q250" s="648">
        <v>178</v>
      </c>
      <c r="R250" s="648">
        <v>0</v>
      </c>
      <c r="S250" s="648">
        <v>0</v>
      </c>
      <c r="T250" s="648">
        <v>0</v>
      </c>
      <c r="U250" s="648">
        <v>0</v>
      </c>
      <c r="V250" s="648">
        <v>0</v>
      </c>
      <c r="W250" s="648">
        <v>0</v>
      </c>
      <c r="X250" s="648">
        <v>0</v>
      </c>
      <c r="Y250" s="648">
        <v>0</v>
      </c>
      <c r="Z250" s="648">
        <v>0</v>
      </c>
      <c r="AA250" s="648">
        <v>205</v>
      </c>
      <c r="AB250" s="648">
        <v>29.285714285714285</v>
      </c>
      <c r="AC250" s="648">
        <v>24.999999999999975</v>
      </c>
      <c r="AD250" s="648">
        <v>36.642512077294683</v>
      </c>
      <c r="AE250" s="648">
        <v>0</v>
      </c>
      <c r="AF250" s="648">
        <v>0</v>
      </c>
      <c r="AG250" s="648">
        <v>65.999999999999986</v>
      </c>
      <c r="AH250" s="648">
        <v>64.999999999999929</v>
      </c>
      <c r="AI250" s="648">
        <v>23.999999999999936</v>
      </c>
      <c r="AJ250" s="648">
        <v>16.000000000000007</v>
      </c>
      <c r="AK250" s="648">
        <v>8.9999999999999911</v>
      </c>
      <c r="AL250" s="648">
        <v>15.000000000000005</v>
      </c>
      <c r="AM250" s="648">
        <v>10.000000000000011</v>
      </c>
      <c r="AN250" s="648">
        <v>0</v>
      </c>
      <c r="AO250" s="648">
        <v>0</v>
      </c>
      <c r="AP250" s="648">
        <v>0</v>
      </c>
      <c r="AQ250" s="648">
        <v>0</v>
      </c>
      <c r="AR250" s="648">
        <v>0</v>
      </c>
      <c r="AS250" s="648">
        <v>0</v>
      </c>
      <c r="AT250" s="648">
        <v>0</v>
      </c>
      <c r="AU250" s="648">
        <v>5.8908045977011403</v>
      </c>
      <c r="AV250" s="648">
        <v>9.425287356321844</v>
      </c>
      <c r="AW250" s="648">
        <v>16.494252873563212</v>
      </c>
      <c r="AX250" s="648">
        <v>0</v>
      </c>
      <c r="AY250" s="648">
        <v>0</v>
      </c>
      <c r="AZ250" s="648">
        <v>0</v>
      </c>
      <c r="BA250" s="648">
        <v>3.9613526570048307</v>
      </c>
      <c r="BB250" s="648">
        <v>49.84</v>
      </c>
      <c r="BC250" s="648">
        <v>57.400000000000006</v>
      </c>
      <c r="BD250" s="648">
        <v>0</v>
      </c>
      <c r="BE250" s="648">
        <v>0</v>
      </c>
      <c r="BF250" s="648">
        <v>0</v>
      </c>
      <c r="BG250" s="648">
        <v>0</v>
      </c>
      <c r="BH250" s="648">
        <v>0</v>
      </c>
      <c r="BI250" s="648">
        <v>0</v>
      </c>
      <c r="BJ250" s="648">
        <v>0</v>
      </c>
      <c r="BK250" s="648">
        <v>0</v>
      </c>
      <c r="BL250" s="648">
        <v>0.40339881249999998</v>
      </c>
      <c r="BM250" s="648">
        <v>0</v>
      </c>
      <c r="BN250" s="648">
        <v>0</v>
      </c>
      <c r="BO250" s="648">
        <v>1</v>
      </c>
      <c r="BP250" s="648">
        <v>0</v>
      </c>
      <c r="BQ250" s="648"/>
      <c r="BR250" s="648"/>
      <c r="BS250" s="648"/>
    </row>
    <row r="251" spans="1:71" ht="15" x14ac:dyDescent="0.25">
      <c r="A251" s="645">
        <f>VLOOKUP(C251,'[11]DfE No.'!C:E,3,FALSE)</f>
        <v>288</v>
      </c>
      <c r="B251" s="645">
        <v>146229</v>
      </c>
      <c r="C251" s="645">
        <v>9353339</v>
      </c>
      <c r="D251" s="646" t="s">
        <v>1840</v>
      </c>
      <c r="E251" s="629" t="s">
        <v>40</v>
      </c>
      <c r="F251" s="647" t="s">
        <v>710</v>
      </c>
      <c r="G251" s="648">
        <v>1</v>
      </c>
      <c r="H251" s="648">
        <v>0</v>
      </c>
      <c r="I251" s="648">
        <v>0</v>
      </c>
      <c r="J251" s="648">
        <v>7</v>
      </c>
      <c r="K251" s="648">
        <v>0</v>
      </c>
      <c r="L251" s="648">
        <v>0</v>
      </c>
      <c r="M251" s="648">
        <v>0</v>
      </c>
      <c r="N251" s="648">
        <v>417</v>
      </c>
      <c r="O251" s="648">
        <v>417</v>
      </c>
      <c r="P251" s="648">
        <v>60</v>
      </c>
      <c r="Q251" s="648">
        <v>357</v>
      </c>
      <c r="R251" s="648">
        <v>0</v>
      </c>
      <c r="S251" s="648">
        <v>0</v>
      </c>
      <c r="T251" s="648">
        <v>0</v>
      </c>
      <c r="U251" s="648">
        <v>0</v>
      </c>
      <c r="V251" s="648">
        <v>0</v>
      </c>
      <c r="W251" s="648">
        <v>0</v>
      </c>
      <c r="X251" s="648">
        <v>0</v>
      </c>
      <c r="Y251" s="648">
        <v>0</v>
      </c>
      <c r="Z251" s="648">
        <v>0</v>
      </c>
      <c r="AA251" s="648">
        <v>417</v>
      </c>
      <c r="AB251" s="648">
        <v>59.571428571428569</v>
      </c>
      <c r="AC251" s="648">
        <v>65.000000000000057</v>
      </c>
      <c r="AD251" s="648">
        <v>75.637231503579955</v>
      </c>
      <c r="AE251" s="648">
        <v>0</v>
      </c>
      <c r="AF251" s="648">
        <v>0</v>
      </c>
      <c r="AG251" s="648">
        <v>137</v>
      </c>
      <c r="AH251" s="648">
        <v>58.000000000000185</v>
      </c>
      <c r="AI251" s="648">
        <v>43.000000000000071</v>
      </c>
      <c r="AJ251" s="648">
        <v>137.99999999999994</v>
      </c>
      <c r="AK251" s="648">
        <v>25.999999999999982</v>
      </c>
      <c r="AL251" s="648">
        <v>8.000000000000016</v>
      </c>
      <c r="AM251" s="648">
        <v>7.0000000000000098</v>
      </c>
      <c r="AN251" s="648">
        <v>0</v>
      </c>
      <c r="AO251" s="648">
        <v>0</v>
      </c>
      <c r="AP251" s="648">
        <v>0</v>
      </c>
      <c r="AQ251" s="648">
        <v>0</v>
      </c>
      <c r="AR251" s="648">
        <v>0</v>
      </c>
      <c r="AS251" s="648">
        <v>0</v>
      </c>
      <c r="AT251" s="648">
        <v>0</v>
      </c>
      <c r="AU251" s="648">
        <v>61.907563025209924</v>
      </c>
      <c r="AV251" s="648">
        <v>99.285714285714249</v>
      </c>
      <c r="AW251" s="648">
        <v>144.84033613445391</v>
      </c>
      <c r="AX251" s="648">
        <v>0</v>
      </c>
      <c r="AY251" s="648">
        <v>0</v>
      </c>
      <c r="AZ251" s="648">
        <v>0</v>
      </c>
      <c r="BA251" s="648">
        <v>0</v>
      </c>
      <c r="BB251" s="648">
        <v>166.52013422818783</v>
      </c>
      <c r="BC251" s="648">
        <v>194.50671140939588</v>
      </c>
      <c r="BD251" s="648">
        <v>0</v>
      </c>
      <c r="BE251" s="648">
        <v>0</v>
      </c>
      <c r="BF251" s="648">
        <v>0</v>
      </c>
      <c r="BG251" s="648">
        <v>0</v>
      </c>
      <c r="BH251" s="648">
        <v>0</v>
      </c>
      <c r="BI251" s="648">
        <v>0</v>
      </c>
      <c r="BJ251" s="648">
        <v>3.9800000000000058</v>
      </c>
      <c r="BK251" s="648">
        <v>0</v>
      </c>
      <c r="BL251" s="648">
        <v>0.39302935754189899</v>
      </c>
      <c r="BM251" s="648">
        <v>0</v>
      </c>
      <c r="BN251" s="648">
        <v>0</v>
      </c>
      <c r="BO251" s="648">
        <v>1</v>
      </c>
      <c r="BP251" s="648">
        <v>0</v>
      </c>
      <c r="BQ251" s="648"/>
      <c r="BR251" s="648"/>
      <c r="BS251" s="648"/>
    </row>
    <row r="252" spans="1:71" ht="15" x14ac:dyDescent="0.25">
      <c r="A252" s="645">
        <f>VLOOKUP(C252,'[11]DfE No.'!C:E,3,FALSE)</f>
        <v>289</v>
      </c>
      <c r="B252" s="645">
        <v>145382</v>
      </c>
      <c r="C252" s="645">
        <v>9353340</v>
      </c>
      <c r="D252" s="646" t="s">
        <v>281</v>
      </c>
      <c r="E252" s="629" t="s">
        <v>40</v>
      </c>
      <c r="F252" s="647" t="s">
        <v>710</v>
      </c>
      <c r="G252" s="648">
        <v>1</v>
      </c>
      <c r="H252" s="648">
        <v>0</v>
      </c>
      <c r="I252" s="648">
        <v>0</v>
      </c>
      <c r="J252" s="648">
        <v>7</v>
      </c>
      <c r="K252" s="648">
        <v>0</v>
      </c>
      <c r="L252" s="648">
        <v>0</v>
      </c>
      <c r="M252" s="648">
        <v>0</v>
      </c>
      <c r="N252" s="648">
        <v>210</v>
      </c>
      <c r="O252" s="648">
        <v>210</v>
      </c>
      <c r="P252" s="648">
        <v>30</v>
      </c>
      <c r="Q252" s="648">
        <v>180</v>
      </c>
      <c r="R252" s="648">
        <v>0</v>
      </c>
      <c r="S252" s="648">
        <v>0</v>
      </c>
      <c r="T252" s="648">
        <v>0</v>
      </c>
      <c r="U252" s="648">
        <v>0</v>
      </c>
      <c r="V252" s="648">
        <v>0</v>
      </c>
      <c r="W252" s="648">
        <v>0</v>
      </c>
      <c r="X252" s="648">
        <v>0</v>
      </c>
      <c r="Y252" s="648">
        <v>0</v>
      </c>
      <c r="Z252" s="648">
        <v>0</v>
      </c>
      <c r="AA252" s="648">
        <v>210</v>
      </c>
      <c r="AB252" s="648">
        <v>30</v>
      </c>
      <c r="AC252" s="648">
        <v>11.000000000000005</v>
      </c>
      <c r="AD252" s="648">
        <v>14.858490566037736</v>
      </c>
      <c r="AE252" s="648">
        <v>0</v>
      </c>
      <c r="AF252" s="648">
        <v>0</v>
      </c>
      <c r="AG252" s="648">
        <v>174.00000000000009</v>
      </c>
      <c r="AH252" s="648">
        <v>14.000000000000005</v>
      </c>
      <c r="AI252" s="648">
        <v>8</v>
      </c>
      <c r="AJ252" s="648">
        <v>3.0000000000000027</v>
      </c>
      <c r="AK252" s="648">
        <v>9.9999999999999964</v>
      </c>
      <c r="AL252" s="648">
        <v>0</v>
      </c>
      <c r="AM252" s="648">
        <v>0.99999999999999956</v>
      </c>
      <c r="AN252" s="648">
        <v>0</v>
      </c>
      <c r="AO252" s="648">
        <v>0</v>
      </c>
      <c r="AP252" s="648">
        <v>0</v>
      </c>
      <c r="AQ252" s="648">
        <v>0</v>
      </c>
      <c r="AR252" s="648">
        <v>0</v>
      </c>
      <c r="AS252" s="648">
        <v>0</v>
      </c>
      <c r="AT252" s="648">
        <v>0</v>
      </c>
      <c r="AU252" s="648">
        <v>12.833333333333332</v>
      </c>
      <c r="AV252" s="648">
        <v>29.166666666666693</v>
      </c>
      <c r="AW252" s="648">
        <v>40.833333333333243</v>
      </c>
      <c r="AX252" s="648">
        <v>0</v>
      </c>
      <c r="AY252" s="648">
        <v>0</v>
      </c>
      <c r="AZ252" s="648">
        <v>0</v>
      </c>
      <c r="BA252" s="648">
        <v>0</v>
      </c>
      <c r="BB252" s="648">
        <v>32.914285714285739</v>
      </c>
      <c r="BC252" s="648">
        <v>38.400000000000027</v>
      </c>
      <c r="BD252" s="648">
        <v>0</v>
      </c>
      <c r="BE252" s="648">
        <v>0</v>
      </c>
      <c r="BF252" s="648">
        <v>0</v>
      </c>
      <c r="BG252" s="648">
        <v>0</v>
      </c>
      <c r="BH252" s="648">
        <v>0</v>
      </c>
      <c r="BI252" s="648">
        <v>0</v>
      </c>
      <c r="BJ252" s="648">
        <v>0</v>
      </c>
      <c r="BK252" s="648">
        <v>0</v>
      </c>
      <c r="BL252" s="648">
        <v>0.33467998885941602</v>
      </c>
      <c r="BM252" s="648">
        <v>0</v>
      </c>
      <c r="BN252" s="648">
        <v>0</v>
      </c>
      <c r="BO252" s="648">
        <v>1</v>
      </c>
      <c r="BP252" s="648">
        <v>0</v>
      </c>
      <c r="BQ252" s="648"/>
      <c r="BR252" s="648"/>
      <c r="BS252" s="648"/>
    </row>
    <row r="253" spans="1:71" ht="15" x14ac:dyDescent="0.25">
      <c r="A253" s="645">
        <f>VLOOKUP(C253,'[11]DfE No.'!C:E,3,FALSE)</f>
        <v>291</v>
      </c>
      <c r="B253" s="645">
        <v>146977</v>
      </c>
      <c r="C253" s="645">
        <v>9353341</v>
      </c>
      <c r="D253" s="646" t="s">
        <v>282</v>
      </c>
      <c r="E253" s="629" t="s">
        <v>40</v>
      </c>
      <c r="F253" s="647" t="s">
        <v>710</v>
      </c>
      <c r="G253" s="648">
        <v>1</v>
      </c>
      <c r="H253" s="648">
        <v>0</v>
      </c>
      <c r="I253" s="648">
        <v>0</v>
      </c>
      <c r="J253" s="648">
        <v>7</v>
      </c>
      <c r="K253" s="648">
        <v>0</v>
      </c>
      <c r="L253" s="648">
        <v>0</v>
      </c>
      <c r="M253" s="648">
        <v>0</v>
      </c>
      <c r="N253" s="648">
        <v>207</v>
      </c>
      <c r="O253" s="648">
        <v>207</v>
      </c>
      <c r="P253" s="648">
        <v>28</v>
      </c>
      <c r="Q253" s="648">
        <v>179</v>
      </c>
      <c r="R253" s="648">
        <v>0</v>
      </c>
      <c r="S253" s="648">
        <v>0</v>
      </c>
      <c r="T253" s="648">
        <v>0</v>
      </c>
      <c r="U253" s="648">
        <v>0</v>
      </c>
      <c r="V253" s="648">
        <v>0</v>
      </c>
      <c r="W253" s="648">
        <v>0</v>
      </c>
      <c r="X253" s="648">
        <v>0</v>
      </c>
      <c r="Y253" s="648">
        <v>0</v>
      </c>
      <c r="Z253" s="648">
        <v>0</v>
      </c>
      <c r="AA253" s="648">
        <v>207</v>
      </c>
      <c r="AB253" s="648">
        <v>29.571428571428573</v>
      </c>
      <c r="AC253" s="648">
        <v>35.000000000000057</v>
      </c>
      <c r="AD253" s="648">
        <v>43.632352941176471</v>
      </c>
      <c r="AE253" s="648">
        <v>0</v>
      </c>
      <c r="AF253" s="648">
        <v>0</v>
      </c>
      <c r="AG253" s="648">
        <v>74</v>
      </c>
      <c r="AH253" s="648">
        <v>6.9999999999999911</v>
      </c>
      <c r="AI253" s="648">
        <v>5.9999999999999982</v>
      </c>
      <c r="AJ253" s="648">
        <v>44.000000000000014</v>
      </c>
      <c r="AK253" s="648">
        <v>73.000000000000028</v>
      </c>
      <c r="AL253" s="648">
        <v>2.9999999999999991</v>
      </c>
      <c r="AM253" s="648">
        <v>0</v>
      </c>
      <c r="AN253" s="648">
        <v>0</v>
      </c>
      <c r="AO253" s="648">
        <v>0</v>
      </c>
      <c r="AP253" s="648">
        <v>0</v>
      </c>
      <c r="AQ253" s="648">
        <v>0</v>
      </c>
      <c r="AR253" s="648">
        <v>0</v>
      </c>
      <c r="AS253" s="648">
        <v>0</v>
      </c>
      <c r="AT253" s="648">
        <v>0</v>
      </c>
      <c r="AU253" s="648">
        <v>1.1564245810055866</v>
      </c>
      <c r="AV253" s="648">
        <v>8.0949720670390963</v>
      </c>
      <c r="AW253" s="648">
        <v>11.564245810055867</v>
      </c>
      <c r="AX253" s="648">
        <v>0</v>
      </c>
      <c r="AY253" s="648">
        <v>0</v>
      </c>
      <c r="AZ253" s="648">
        <v>0</v>
      </c>
      <c r="BA253" s="648">
        <v>0</v>
      </c>
      <c r="BB253" s="648">
        <v>68.382022471910048</v>
      </c>
      <c r="BC253" s="648">
        <v>79.078651685393183</v>
      </c>
      <c r="BD253" s="648">
        <v>0</v>
      </c>
      <c r="BE253" s="648">
        <v>0</v>
      </c>
      <c r="BF253" s="648">
        <v>0</v>
      </c>
      <c r="BG253" s="648">
        <v>0</v>
      </c>
      <c r="BH253" s="648">
        <v>0</v>
      </c>
      <c r="BI253" s="648">
        <v>0</v>
      </c>
      <c r="BJ253" s="648">
        <v>0</v>
      </c>
      <c r="BK253" s="648">
        <v>0</v>
      </c>
      <c r="BL253" s="648">
        <v>0.28906353779069799</v>
      </c>
      <c r="BM253" s="648">
        <v>0</v>
      </c>
      <c r="BN253" s="648">
        <v>0</v>
      </c>
      <c r="BO253" s="648">
        <v>1</v>
      </c>
      <c r="BP253" s="648">
        <v>0</v>
      </c>
      <c r="BQ253" s="648"/>
      <c r="BR253" s="648"/>
      <c r="BS253" s="648"/>
    </row>
    <row r="254" spans="1:71" ht="15" x14ac:dyDescent="0.25">
      <c r="A254" s="645">
        <f>VLOOKUP(C254,'[11]DfE No.'!C:E,3,FALSE)</f>
        <v>253</v>
      </c>
      <c r="B254" s="645">
        <v>141842</v>
      </c>
      <c r="C254" s="645">
        <v>9353344</v>
      </c>
      <c r="D254" s="646" t="s">
        <v>504</v>
      </c>
      <c r="E254" s="629" t="s">
        <v>40</v>
      </c>
      <c r="F254" s="647" t="s">
        <v>710</v>
      </c>
      <c r="G254" s="648">
        <v>1</v>
      </c>
      <c r="H254" s="648">
        <v>0</v>
      </c>
      <c r="I254" s="648">
        <v>0</v>
      </c>
      <c r="J254" s="648">
        <v>7</v>
      </c>
      <c r="K254" s="648">
        <v>0</v>
      </c>
      <c r="L254" s="648">
        <v>0</v>
      </c>
      <c r="M254" s="648">
        <v>0</v>
      </c>
      <c r="N254" s="648">
        <v>398</v>
      </c>
      <c r="O254" s="648">
        <v>398</v>
      </c>
      <c r="P254" s="648">
        <v>59</v>
      </c>
      <c r="Q254" s="648">
        <v>339</v>
      </c>
      <c r="R254" s="648">
        <v>0</v>
      </c>
      <c r="S254" s="648">
        <v>0</v>
      </c>
      <c r="T254" s="648">
        <v>0</v>
      </c>
      <c r="U254" s="648">
        <v>0</v>
      </c>
      <c r="V254" s="648">
        <v>0</v>
      </c>
      <c r="W254" s="648">
        <v>0</v>
      </c>
      <c r="X254" s="648">
        <v>0</v>
      </c>
      <c r="Y254" s="648">
        <v>0</v>
      </c>
      <c r="Z254" s="648">
        <v>0</v>
      </c>
      <c r="AA254" s="648">
        <v>398</v>
      </c>
      <c r="AB254" s="648">
        <v>56.857142857142854</v>
      </c>
      <c r="AC254" s="648">
        <v>110.00000000000013</v>
      </c>
      <c r="AD254" s="648">
        <v>137.03291139240505</v>
      </c>
      <c r="AE254" s="648">
        <v>0</v>
      </c>
      <c r="AF254" s="648">
        <v>0</v>
      </c>
      <c r="AG254" s="648">
        <v>21.999999999999986</v>
      </c>
      <c r="AH254" s="648">
        <v>53.000000000000142</v>
      </c>
      <c r="AI254" s="648">
        <v>56.999999999999979</v>
      </c>
      <c r="AJ254" s="648">
        <v>27</v>
      </c>
      <c r="AK254" s="648">
        <v>210.99999999999991</v>
      </c>
      <c r="AL254" s="648">
        <v>27</v>
      </c>
      <c r="AM254" s="648">
        <v>0.99999999999999933</v>
      </c>
      <c r="AN254" s="648">
        <v>0</v>
      </c>
      <c r="AO254" s="648">
        <v>0</v>
      </c>
      <c r="AP254" s="648">
        <v>0</v>
      </c>
      <c r="AQ254" s="648">
        <v>0</v>
      </c>
      <c r="AR254" s="648">
        <v>0</v>
      </c>
      <c r="AS254" s="648">
        <v>0</v>
      </c>
      <c r="AT254" s="648">
        <v>0</v>
      </c>
      <c r="AU254" s="648">
        <v>11.740412979351026</v>
      </c>
      <c r="AV254" s="648">
        <v>28.176991150442454</v>
      </c>
      <c r="AW254" s="648">
        <v>43.439528023598676</v>
      </c>
      <c r="AX254" s="648">
        <v>0</v>
      </c>
      <c r="AY254" s="648">
        <v>0</v>
      </c>
      <c r="AZ254" s="648">
        <v>0</v>
      </c>
      <c r="BA254" s="648">
        <v>1.0075949367088608</v>
      </c>
      <c r="BB254" s="648">
        <v>120.85196374622369</v>
      </c>
      <c r="BC254" s="648">
        <v>141.8851963746225</v>
      </c>
      <c r="BD254" s="648">
        <v>0</v>
      </c>
      <c r="BE254" s="648">
        <v>0</v>
      </c>
      <c r="BF254" s="648">
        <v>0</v>
      </c>
      <c r="BG254" s="648">
        <v>0</v>
      </c>
      <c r="BH254" s="648">
        <v>0</v>
      </c>
      <c r="BI254" s="648">
        <v>0</v>
      </c>
      <c r="BJ254" s="648">
        <v>0</v>
      </c>
      <c r="BK254" s="648">
        <v>0</v>
      </c>
      <c r="BL254" s="648">
        <v>0.35187907683923703</v>
      </c>
      <c r="BM254" s="648">
        <v>0</v>
      </c>
      <c r="BN254" s="648">
        <v>0</v>
      </c>
      <c r="BO254" s="648">
        <v>1</v>
      </c>
      <c r="BP254" s="648">
        <v>0</v>
      </c>
      <c r="BQ254" s="648"/>
      <c r="BR254" s="648"/>
      <c r="BS254" s="648"/>
    </row>
    <row r="255" spans="1:71" ht="15" x14ac:dyDescent="0.25">
      <c r="A255" s="645">
        <f>VLOOKUP(C255,'[11]DfE No.'!C:E,3,FALSE)</f>
        <v>505</v>
      </c>
      <c r="B255" s="645">
        <v>143360</v>
      </c>
      <c r="C255" s="645">
        <v>9353345</v>
      </c>
      <c r="D255" s="646" t="s">
        <v>1299</v>
      </c>
      <c r="E255" s="629" t="s">
        <v>40</v>
      </c>
      <c r="F255" s="647" t="s">
        <v>710</v>
      </c>
      <c r="G255" s="648">
        <v>1</v>
      </c>
      <c r="H255" s="648">
        <v>0</v>
      </c>
      <c r="I255" s="648">
        <v>0</v>
      </c>
      <c r="J255" s="648">
        <v>7</v>
      </c>
      <c r="K255" s="648">
        <v>0</v>
      </c>
      <c r="L255" s="648">
        <v>0</v>
      </c>
      <c r="M255" s="648">
        <v>0</v>
      </c>
      <c r="N255" s="648">
        <v>427</v>
      </c>
      <c r="O255" s="648">
        <v>427</v>
      </c>
      <c r="P255" s="648">
        <v>60</v>
      </c>
      <c r="Q255" s="648">
        <v>367</v>
      </c>
      <c r="R255" s="648">
        <v>0</v>
      </c>
      <c r="S255" s="648">
        <v>0</v>
      </c>
      <c r="T255" s="648">
        <v>0</v>
      </c>
      <c r="U255" s="648">
        <v>0</v>
      </c>
      <c r="V255" s="648">
        <v>0</v>
      </c>
      <c r="W255" s="648">
        <v>0</v>
      </c>
      <c r="X255" s="648">
        <v>0</v>
      </c>
      <c r="Y255" s="648">
        <v>0</v>
      </c>
      <c r="Z255" s="648">
        <v>0</v>
      </c>
      <c r="AA255" s="648">
        <v>427</v>
      </c>
      <c r="AB255" s="648">
        <v>61</v>
      </c>
      <c r="AC255" s="648">
        <v>33.000000000000007</v>
      </c>
      <c r="AD255" s="648">
        <v>66.658371040723978</v>
      </c>
      <c r="AE255" s="648">
        <v>0</v>
      </c>
      <c r="AF255" s="648">
        <v>0</v>
      </c>
      <c r="AG255" s="648">
        <v>412.99999999999983</v>
      </c>
      <c r="AH255" s="648">
        <v>4</v>
      </c>
      <c r="AI255" s="648">
        <v>8.0000000000000089</v>
      </c>
      <c r="AJ255" s="648">
        <v>2</v>
      </c>
      <c r="AK255" s="648">
        <v>0</v>
      </c>
      <c r="AL255" s="648">
        <v>0</v>
      </c>
      <c r="AM255" s="648">
        <v>0</v>
      </c>
      <c r="AN255" s="648">
        <v>0</v>
      </c>
      <c r="AO255" s="648">
        <v>0</v>
      </c>
      <c r="AP255" s="648">
        <v>0</v>
      </c>
      <c r="AQ255" s="648">
        <v>0</v>
      </c>
      <c r="AR255" s="648">
        <v>0</v>
      </c>
      <c r="AS255" s="648">
        <v>0</v>
      </c>
      <c r="AT255" s="648">
        <v>0</v>
      </c>
      <c r="AU255" s="648">
        <v>2.3333333333333335</v>
      </c>
      <c r="AV255" s="648">
        <v>3.5</v>
      </c>
      <c r="AW255" s="648">
        <v>5.8333333333333126</v>
      </c>
      <c r="AX255" s="648">
        <v>0</v>
      </c>
      <c r="AY255" s="648">
        <v>0</v>
      </c>
      <c r="AZ255" s="648">
        <v>0</v>
      </c>
      <c r="BA255" s="648">
        <v>0.96606334841628971</v>
      </c>
      <c r="BB255" s="648">
        <v>94.545706371191145</v>
      </c>
      <c r="BC255" s="648">
        <v>110.0027700831025</v>
      </c>
      <c r="BD255" s="648">
        <v>0</v>
      </c>
      <c r="BE255" s="648">
        <v>0</v>
      </c>
      <c r="BF255" s="648">
        <v>0</v>
      </c>
      <c r="BG255" s="648">
        <v>0</v>
      </c>
      <c r="BH255" s="648">
        <v>0</v>
      </c>
      <c r="BI255" s="648">
        <v>0</v>
      </c>
      <c r="BJ255" s="648">
        <v>0</v>
      </c>
      <c r="BK255" s="648">
        <v>0</v>
      </c>
      <c r="BL255" s="648">
        <v>0.79046115485714297</v>
      </c>
      <c r="BM255" s="648">
        <v>0</v>
      </c>
      <c r="BN255" s="648">
        <v>0</v>
      </c>
      <c r="BO255" s="648">
        <v>1</v>
      </c>
      <c r="BP255" s="648">
        <v>0</v>
      </c>
      <c r="BQ255" s="648"/>
      <c r="BR255" s="648"/>
      <c r="BS255" s="648"/>
    </row>
    <row r="256" spans="1:71" ht="15" x14ac:dyDescent="0.25">
      <c r="A256" s="645">
        <f>VLOOKUP(C256,'[11]DfE No.'!C:E,3,FALSE)</f>
        <v>320</v>
      </c>
      <c r="B256" s="645">
        <v>145795</v>
      </c>
      <c r="C256" s="645">
        <v>9353346</v>
      </c>
      <c r="D256" s="646" t="s">
        <v>1437</v>
      </c>
      <c r="E256" s="629" t="s">
        <v>40</v>
      </c>
      <c r="F256" s="647" t="s">
        <v>710</v>
      </c>
      <c r="G256" s="648">
        <v>1</v>
      </c>
      <c r="H256" s="648">
        <v>0</v>
      </c>
      <c r="I256" s="648">
        <v>0</v>
      </c>
      <c r="J256" s="648">
        <v>7</v>
      </c>
      <c r="K256" s="648">
        <v>0</v>
      </c>
      <c r="L256" s="648">
        <v>0</v>
      </c>
      <c r="M256" s="648">
        <v>0</v>
      </c>
      <c r="N256" s="648">
        <v>290</v>
      </c>
      <c r="O256" s="648">
        <v>290</v>
      </c>
      <c r="P256" s="648">
        <v>38</v>
      </c>
      <c r="Q256" s="648">
        <v>252</v>
      </c>
      <c r="R256" s="648">
        <v>0</v>
      </c>
      <c r="S256" s="648">
        <v>0</v>
      </c>
      <c r="T256" s="648">
        <v>0</v>
      </c>
      <c r="U256" s="648">
        <v>0</v>
      </c>
      <c r="V256" s="648">
        <v>0</v>
      </c>
      <c r="W256" s="648">
        <v>0</v>
      </c>
      <c r="X256" s="648">
        <v>0</v>
      </c>
      <c r="Y256" s="648">
        <v>0</v>
      </c>
      <c r="Z256" s="648">
        <v>0</v>
      </c>
      <c r="AA256" s="648">
        <v>290</v>
      </c>
      <c r="AB256" s="648">
        <v>41.428571428571431</v>
      </c>
      <c r="AC256" s="648">
        <v>7.0000000000000115</v>
      </c>
      <c r="AD256" s="648">
        <v>20.927835051546388</v>
      </c>
      <c r="AE256" s="648">
        <v>0</v>
      </c>
      <c r="AF256" s="648">
        <v>0</v>
      </c>
      <c r="AG256" s="648">
        <v>290</v>
      </c>
      <c r="AH256" s="648">
        <v>0</v>
      </c>
      <c r="AI256" s="648">
        <v>0</v>
      </c>
      <c r="AJ256" s="648">
        <v>0</v>
      </c>
      <c r="AK256" s="648">
        <v>0</v>
      </c>
      <c r="AL256" s="648">
        <v>0</v>
      </c>
      <c r="AM256" s="648">
        <v>0</v>
      </c>
      <c r="AN256" s="648">
        <v>0</v>
      </c>
      <c r="AO256" s="648">
        <v>0</v>
      </c>
      <c r="AP256" s="648">
        <v>0</v>
      </c>
      <c r="AQ256" s="648">
        <v>0</v>
      </c>
      <c r="AR256" s="648">
        <v>0</v>
      </c>
      <c r="AS256" s="648">
        <v>0</v>
      </c>
      <c r="AT256" s="648">
        <v>0</v>
      </c>
      <c r="AU256" s="648">
        <v>2.3387096774193554</v>
      </c>
      <c r="AV256" s="648">
        <v>7.0161290322580721</v>
      </c>
      <c r="AW256" s="648">
        <v>8.1854838709677402</v>
      </c>
      <c r="AX256" s="648">
        <v>0</v>
      </c>
      <c r="AY256" s="648">
        <v>0</v>
      </c>
      <c r="AZ256" s="648">
        <v>0</v>
      </c>
      <c r="BA256" s="648">
        <v>1.993127147766323</v>
      </c>
      <c r="BB256" s="648">
        <v>90.435483870967872</v>
      </c>
      <c r="BC256" s="648">
        <v>104.07258064516144</v>
      </c>
      <c r="BD256" s="648">
        <v>0</v>
      </c>
      <c r="BE256" s="648">
        <v>0</v>
      </c>
      <c r="BF256" s="648">
        <v>0</v>
      </c>
      <c r="BG256" s="648">
        <v>0</v>
      </c>
      <c r="BH256" s="648">
        <v>0</v>
      </c>
      <c r="BI256" s="648">
        <v>0</v>
      </c>
      <c r="BJ256" s="648">
        <v>0</v>
      </c>
      <c r="BK256" s="648">
        <v>0</v>
      </c>
      <c r="BL256" s="648">
        <v>1.9502714061425099</v>
      </c>
      <c r="BM256" s="648">
        <v>0</v>
      </c>
      <c r="BN256" s="648">
        <v>0</v>
      </c>
      <c r="BO256" s="648">
        <v>1</v>
      </c>
      <c r="BP256" s="648">
        <v>0</v>
      </c>
      <c r="BQ256" s="648"/>
      <c r="BR256" s="648"/>
      <c r="BS256" s="648"/>
    </row>
    <row r="257" spans="1:71" ht="15" x14ac:dyDescent="0.25">
      <c r="A257" s="645">
        <f>VLOOKUP(C257,'[11]DfE No.'!C:E,3,FALSE)</f>
        <v>527</v>
      </c>
      <c r="B257" s="645">
        <v>137179</v>
      </c>
      <c r="C257" s="645">
        <v>9354029</v>
      </c>
      <c r="D257" s="646" t="s">
        <v>419</v>
      </c>
      <c r="E257" s="629" t="s">
        <v>713</v>
      </c>
      <c r="F257" s="647" t="s">
        <v>710</v>
      </c>
      <c r="G257" s="648">
        <v>1</v>
      </c>
      <c r="H257" s="648">
        <v>2</v>
      </c>
      <c r="I257" s="648">
        <v>2</v>
      </c>
      <c r="J257" s="648">
        <v>2</v>
      </c>
      <c r="K257" s="648">
        <v>2</v>
      </c>
      <c r="L257" s="648">
        <v>2</v>
      </c>
      <c r="M257" s="648">
        <v>0</v>
      </c>
      <c r="N257" s="648">
        <v>356</v>
      </c>
      <c r="O257" s="648">
        <v>174</v>
      </c>
      <c r="P257" s="648">
        <v>0</v>
      </c>
      <c r="Q257" s="648">
        <v>174</v>
      </c>
      <c r="R257" s="648">
        <v>182</v>
      </c>
      <c r="S257" s="648">
        <v>182</v>
      </c>
      <c r="T257" s="648">
        <v>0</v>
      </c>
      <c r="U257" s="648">
        <v>98</v>
      </c>
      <c r="V257" s="648">
        <v>84</v>
      </c>
      <c r="W257" s="648">
        <v>0</v>
      </c>
      <c r="X257" s="648">
        <v>0</v>
      </c>
      <c r="Y257" s="648">
        <v>0</v>
      </c>
      <c r="Z257" s="648">
        <v>0</v>
      </c>
      <c r="AA257" s="648">
        <v>356</v>
      </c>
      <c r="AB257" s="648">
        <v>89</v>
      </c>
      <c r="AC257" s="648">
        <v>18.000000000000007</v>
      </c>
      <c r="AD257" s="648">
        <v>39</v>
      </c>
      <c r="AE257" s="648">
        <v>20.999999999999929</v>
      </c>
      <c r="AF257" s="648">
        <v>26.143646408839778</v>
      </c>
      <c r="AG257" s="648">
        <v>154.99999999999991</v>
      </c>
      <c r="AH257" s="648">
        <v>14.999999999999993</v>
      </c>
      <c r="AI257" s="648">
        <v>0</v>
      </c>
      <c r="AJ257" s="648">
        <v>3.9999999999999933</v>
      </c>
      <c r="AK257" s="648">
        <v>0</v>
      </c>
      <c r="AL257" s="648">
        <v>0</v>
      </c>
      <c r="AM257" s="648">
        <v>0</v>
      </c>
      <c r="AN257" s="648">
        <v>159.00000000000006</v>
      </c>
      <c r="AO257" s="648">
        <v>14.999999999999996</v>
      </c>
      <c r="AP257" s="648">
        <v>0</v>
      </c>
      <c r="AQ257" s="648">
        <v>8.0000000000000089</v>
      </c>
      <c r="AR257" s="648">
        <v>0</v>
      </c>
      <c r="AS257" s="648">
        <v>0</v>
      </c>
      <c r="AT257" s="648">
        <v>0</v>
      </c>
      <c r="AU257" s="648">
        <v>1.0000000000000002</v>
      </c>
      <c r="AV257" s="648">
        <v>1.0000000000000002</v>
      </c>
      <c r="AW257" s="648">
        <v>1.0000000000000002</v>
      </c>
      <c r="AX257" s="648">
        <v>2.0000000000000022</v>
      </c>
      <c r="AY257" s="648">
        <v>3.0000000000000031</v>
      </c>
      <c r="AZ257" s="648">
        <v>4.0000000000000044</v>
      </c>
      <c r="BA257" s="648">
        <v>1.0028169014084507</v>
      </c>
      <c r="BB257" s="648">
        <v>30.835443037974731</v>
      </c>
      <c r="BC257" s="648">
        <v>30.835443037974731</v>
      </c>
      <c r="BD257" s="648">
        <v>39.200000000000003</v>
      </c>
      <c r="BE257" s="648">
        <v>23.000000000000018</v>
      </c>
      <c r="BF257" s="648">
        <v>0</v>
      </c>
      <c r="BG257" s="648">
        <v>0</v>
      </c>
      <c r="BH257" s="648">
        <v>0</v>
      </c>
      <c r="BI257" s="648">
        <v>39.91930681800001</v>
      </c>
      <c r="BJ257" s="648">
        <v>3.5599999999999952</v>
      </c>
      <c r="BK257" s="648">
        <v>9.0800000000000196</v>
      </c>
      <c r="BL257" s="648">
        <v>0</v>
      </c>
      <c r="BM257" s="648">
        <v>1.9404080783783799</v>
      </c>
      <c r="BN257" s="648">
        <v>0</v>
      </c>
      <c r="BO257" s="648">
        <v>0.4887640449438202</v>
      </c>
      <c r="BP257" s="648">
        <v>0.5112359550561798</v>
      </c>
      <c r="BQ257" s="648"/>
      <c r="BR257" s="648"/>
      <c r="BS257" s="648"/>
    </row>
    <row r="258" spans="1:71" ht="15" x14ac:dyDescent="0.25">
      <c r="A258" s="645">
        <f>VLOOKUP(C258,'[11]DfE No.'!C:E,3,FALSE)</f>
        <v>531</v>
      </c>
      <c r="B258" s="645">
        <v>137180</v>
      </c>
      <c r="C258" s="645">
        <v>9354030</v>
      </c>
      <c r="D258" s="646" t="s">
        <v>420</v>
      </c>
      <c r="E258" s="629" t="s">
        <v>713</v>
      </c>
      <c r="F258" s="647" t="s">
        <v>710</v>
      </c>
      <c r="G258" s="648">
        <v>1</v>
      </c>
      <c r="H258" s="648">
        <v>2</v>
      </c>
      <c r="I258" s="648">
        <v>2</v>
      </c>
      <c r="J258" s="648">
        <v>2</v>
      </c>
      <c r="K258" s="648">
        <v>2</v>
      </c>
      <c r="L258" s="648">
        <v>2</v>
      </c>
      <c r="M258" s="648">
        <v>0</v>
      </c>
      <c r="N258" s="648">
        <v>508</v>
      </c>
      <c r="O258" s="648">
        <v>255</v>
      </c>
      <c r="P258" s="648">
        <v>0</v>
      </c>
      <c r="Q258" s="648">
        <v>255</v>
      </c>
      <c r="R258" s="648">
        <v>253</v>
      </c>
      <c r="S258" s="648">
        <v>253</v>
      </c>
      <c r="T258" s="648">
        <v>0</v>
      </c>
      <c r="U258" s="648">
        <v>115</v>
      </c>
      <c r="V258" s="648">
        <v>138</v>
      </c>
      <c r="W258" s="648">
        <v>0</v>
      </c>
      <c r="X258" s="648">
        <v>0</v>
      </c>
      <c r="Y258" s="648">
        <v>0</v>
      </c>
      <c r="Z258" s="648">
        <v>0</v>
      </c>
      <c r="AA258" s="648">
        <v>508</v>
      </c>
      <c r="AB258" s="648">
        <v>127</v>
      </c>
      <c r="AC258" s="648">
        <v>27.999999999999886</v>
      </c>
      <c r="AD258" s="648">
        <v>42.857142857142861</v>
      </c>
      <c r="AE258" s="648">
        <v>33.000000000000092</v>
      </c>
      <c r="AF258" s="648">
        <v>49.588000000000001</v>
      </c>
      <c r="AG258" s="648">
        <v>201</v>
      </c>
      <c r="AH258" s="648">
        <v>40.99999999999995</v>
      </c>
      <c r="AI258" s="648">
        <v>2</v>
      </c>
      <c r="AJ258" s="648">
        <v>11.000000000000004</v>
      </c>
      <c r="AK258" s="648">
        <v>0</v>
      </c>
      <c r="AL258" s="648">
        <v>0</v>
      </c>
      <c r="AM258" s="648">
        <v>0</v>
      </c>
      <c r="AN258" s="648">
        <v>202.00000000000003</v>
      </c>
      <c r="AO258" s="648">
        <v>42.000000000000014</v>
      </c>
      <c r="AP258" s="648">
        <v>0</v>
      </c>
      <c r="AQ258" s="648">
        <v>9.0000000000000071</v>
      </c>
      <c r="AR258" s="648">
        <v>0</v>
      </c>
      <c r="AS258" s="648">
        <v>0</v>
      </c>
      <c r="AT258" s="648">
        <v>0</v>
      </c>
      <c r="AU258" s="648">
        <v>0</v>
      </c>
      <c r="AV258" s="648">
        <v>0</v>
      </c>
      <c r="AW258" s="648">
        <v>1</v>
      </c>
      <c r="AX258" s="648">
        <v>0</v>
      </c>
      <c r="AY258" s="648">
        <v>0</v>
      </c>
      <c r="AZ258" s="648">
        <v>0</v>
      </c>
      <c r="BA258" s="648">
        <v>1.0409836065573772</v>
      </c>
      <c r="BB258" s="648">
        <v>70.94758064516131</v>
      </c>
      <c r="BC258" s="648">
        <v>70.94758064516131</v>
      </c>
      <c r="BD258" s="648">
        <v>41.000000000000028</v>
      </c>
      <c r="BE258" s="648">
        <v>43.000000000000036</v>
      </c>
      <c r="BF258" s="648">
        <v>0</v>
      </c>
      <c r="BG258" s="648">
        <v>0</v>
      </c>
      <c r="BH258" s="648">
        <v>0</v>
      </c>
      <c r="BI258" s="648">
        <v>53.797899830000034</v>
      </c>
      <c r="BJ258" s="648">
        <v>0</v>
      </c>
      <c r="BK258" s="648">
        <v>0</v>
      </c>
      <c r="BL258" s="648">
        <v>0</v>
      </c>
      <c r="BM258" s="648">
        <v>2.2815083714285702</v>
      </c>
      <c r="BN258" s="648">
        <v>0</v>
      </c>
      <c r="BO258" s="648">
        <v>0.50196850393700787</v>
      </c>
      <c r="BP258" s="648">
        <v>0.49803149606299213</v>
      </c>
      <c r="BQ258" s="648"/>
      <c r="BR258" s="648"/>
      <c r="BS258" s="648"/>
    </row>
    <row r="259" spans="1:71" ht="15" x14ac:dyDescent="0.25">
      <c r="A259" s="645">
        <f>VLOOKUP(C259,'[11]DfE No.'!C:E,3,FALSE)</f>
        <v>551</v>
      </c>
      <c r="B259" s="645">
        <v>136990</v>
      </c>
      <c r="C259" s="645">
        <v>9354000</v>
      </c>
      <c r="D259" s="646" t="s">
        <v>1300</v>
      </c>
      <c r="E259" s="629" t="s">
        <v>712</v>
      </c>
      <c r="F259" s="647" t="s">
        <v>710</v>
      </c>
      <c r="G259" s="648">
        <v>1</v>
      </c>
      <c r="H259" s="648">
        <v>0</v>
      </c>
      <c r="I259" s="648">
        <v>0</v>
      </c>
      <c r="J259" s="648">
        <v>0</v>
      </c>
      <c r="K259" s="648">
        <v>3</v>
      </c>
      <c r="L259" s="648">
        <v>1</v>
      </c>
      <c r="M259" s="648">
        <v>2</v>
      </c>
      <c r="N259" s="648">
        <v>715</v>
      </c>
      <c r="O259" s="648">
        <v>0</v>
      </c>
      <c r="P259" s="648">
        <v>0</v>
      </c>
      <c r="Q259" s="648">
        <v>0</v>
      </c>
      <c r="R259" s="648">
        <v>715</v>
      </c>
      <c r="S259" s="648">
        <v>202</v>
      </c>
      <c r="T259" s="648">
        <v>513</v>
      </c>
      <c r="U259" s="648">
        <v>0</v>
      </c>
      <c r="V259" s="648">
        <v>0</v>
      </c>
      <c r="W259" s="648">
        <v>202</v>
      </c>
      <c r="X259" s="648">
        <v>249</v>
      </c>
      <c r="Y259" s="648">
        <v>264</v>
      </c>
      <c r="Z259" s="648">
        <v>0</v>
      </c>
      <c r="AA259" s="648">
        <v>715</v>
      </c>
      <c r="AB259" s="648">
        <v>238.33333333333334</v>
      </c>
      <c r="AC259" s="648">
        <v>0</v>
      </c>
      <c r="AD259" s="648">
        <v>0</v>
      </c>
      <c r="AE259" s="648">
        <v>51.999999999999979</v>
      </c>
      <c r="AF259" s="648">
        <v>96.822916666666657</v>
      </c>
      <c r="AG259" s="648">
        <v>0</v>
      </c>
      <c r="AH259" s="648">
        <v>0</v>
      </c>
      <c r="AI259" s="648">
        <v>0</v>
      </c>
      <c r="AJ259" s="648">
        <v>0</v>
      </c>
      <c r="AK259" s="648">
        <v>0</v>
      </c>
      <c r="AL259" s="648">
        <v>0</v>
      </c>
      <c r="AM259" s="648">
        <v>0</v>
      </c>
      <c r="AN259" s="648">
        <v>591.00000000000034</v>
      </c>
      <c r="AO259" s="648">
        <v>107.00000000000026</v>
      </c>
      <c r="AP259" s="648">
        <v>2.0000000000000018</v>
      </c>
      <c r="AQ259" s="648">
        <v>15.000000000000016</v>
      </c>
      <c r="AR259" s="648">
        <v>0</v>
      </c>
      <c r="AS259" s="648">
        <v>0</v>
      </c>
      <c r="AT259" s="648">
        <v>0</v>
      </c>
      <c r="AU259" s="648">
        <v>0</v>
      </c>
      <c r="AV259" s="648">
        <v>0</v>
      </c>
      <c r="AW259" s="648">
        <v>0</v>
      </c>
      <c r="AX259" s="648">
        <v>3.9999999999999969</v>
      </c>
      <c r="AY259" s="648">
        <v>4.9999999999999982</v>
      </c>
      <c r="AZ259" s="648">
        <v>4.9999999999999982</v>
      </c>
      <c r="BA259" s="648">
        <v>5.5859375</v>
      </c>
      <c r="BB259" s="648">
        <v>0</v>
      </c>
      <c r="BC259" s="648">
        <v>0</v>
      </c>
      <c r="BD259" s="648">
        <v>0</v>
      </c>
      <c r="BE259" s="648">
        <v>0</v>
      </c>
      <c r="BF259" s="648">
        <v>63.789473684210627</v>
      </c>
      <c r="BG259" s="648">
        <v>122.83999999999992</v>
      </c>
      <c r="BH259" s="648">
        <v>47.30000000000009</v>
      </c>
      <c r="BI259" s="648">
        <v>143.31368907816852</v>
      </c>
      <c r="BJ259" s="648">
        <v>0</v>
      </c>
      <c r="BK259" s="648">
        <v>0</v>
      </c>
      <c r="BL259" s="648">
        <v>0</v>
      </c>
      <c r="BM259" s="648">
        <v>1.85971746494845</v>
      </c>
      <c r="BN259" s="648">
        <v>0</v>
      </c>
      <c r="BO259" s="648">
        <v>0</v>
      </c>
      <c r="BP259" s="648">
        <v>1</v>
      </c>
      <c r="BQ259" s="648"/>
      <c r="BR259" s="648"/>
      <c r="BS259" s="648"/>
    </row>
    <row r="260" spans="1:71" ht="15" x14ac:dyDescent="0.25">
      <c r="A260" s="645">
        <f>VLOOKUP(C260,'[11]DfE No.'!C:E,3,FALSE)</f>
        <v>990</v>
      </c>
      <c r="B260" s="645">
        <v>136757</v>
      </c>
      <c r="C260" s="645">
        <v>9354001</v>
      </c>
      <c r="D260" s="646" t="s">
        <v>432</v>
      </c>
      <c r="E260" s="629" t="s">
        <v>712</v>
      </c>
      <c r="F260" s="647" t="s">
        <v>710</v>
      </c>
      <c r="G260" s="648">
        <v>1</v>
      </c>
      <c r="H260" s="648">
        <v>0</v>
      </c>
      <c r="I260" s="648">
        <v>0</v>
      </c>
      <c r="J260" s="648">
        <v>0</v>
      </c>
      <c r="K260" s="648">
        <v>5</v>
      </c>
      <c r="L260" s="648">
        <v>3</v>
      </c>
      <c r="M260" s="648">
        <v>2</v>
      </c>
      <c r="N260" s="648">
        <v>598</v>
      </c>
      <c r="O260" s="648">
        <v>0</v>
      </c>
      <c r="P260" s="648">
        <v>0</v>
      </c>
      <c r="Q260" s="648">
        <v>0</v>
      </c>
      <c r="R260" s="648">
        <v>598</v>
      </c>
      <c r="S260" s="648">
        <v>362</v>
      </c>
      <c r="T260" s="648">
        <v>236</v>
      </c>
      <c r="U260" s="648">
        <v>121</v>
      </c>
      <c r="V260" s="648">
        <v>121</v>
      </c>
      <c r="W260" s="648">
        <v>120</v>
      </c>
      <c r="X260" s="648">
        <v>120</v>
      </c>
      <c r="Y260" s="648">
        <v>116</v>
      </c>
      <c r="Z260" s="648">
        <v>0</v>
      </c>
      <c r="AA260" s="648">
        <v>598</v>
      </c>
      <c r="AB260" s="648">
        <v>119.6</v>
      </c>
      <c r="AC260" s="648">
        <v>0</v>
      </c>
      <c r="AD260" s="648">
        <v>0</v>
      </c>
      <c r="AE260" s="648">
        <v>52.999999999999993</v>
      </c>
      <c r="AF260" s="648">
        <v>104.91228070175438</v>
      </c>
      <c r="AG260" s="648">
        <v>0</v>
      </c>
      <c r="AH260" s="648">
        <v>0</v>
      </c>
      <c r="AI260" s="648">
        <v>0</v>
      </c>
      <c r="AJ260" s="648">
        <v>0</v>
      </c>
      <c r="AK260" s="648">
        <v>0</v>
      </c>
      <c r="AL260" s="648">
        <v>0</v>
      </c>
      <c r="AM260" s="648">
        <v>0</v>
      </c>
      <c r="AN260" s="648">
        <v>529.99999999999989</v>
      </c>
      <c r="AO260" s="648">
        <v>61.999999999999829</v>
      </c>
      <c r="AP260" s="648">
        <v>0</v>
      </c>
      <c r="AQ260" s="648">
        <v>3.0000000000000027</v>
      </c>
      <c r="AR260" s="648">
        <v>3.0000000000000027</v>
      </c>
      <c r="AS260" s="648">
        <v>0</v>
      </c>
      <c r="AT260" s="648">
        <v>0</v>
      </c>
      <c r="AU260" s="648">
        <v>0</v>
      </c>
      <c r="AV260" s="648">
        <v>0</v>
      </c>
      <c r="AW260" s="648">
        <v>0</v>
      </c>
      <c r="AX260" s="648">
        <v>0</v>
      </c>
      <c r="AY260" s="648">
        <v>0</v>
      </c>
      <c r="AZ260" s="648">
        <v>0</v>
      </c>
      <c r="BA260" s="648">
        <v>3.1473684210526316</v>
      </c>
      <c r="BB260" s="648">
        <v>0</v>
      </c>
      <c r="BC260" s="648">
        <v>0</v>
      </c>
      <c r="BD260" s="648">
        <v>38.966101694915288</v>
      </c>
      <c r="BE260" s="648">
        <v>38.316666666666706</v>
      </c>
      <c r="BF260" s="648">
        <v>35.044247787610679</v>
      </c>
      <c r="BG260" s="648">
        <v>62.608695652173964</v>
      </c>
      <c r="BH260" s="648">
        <v>26.126126126126099</v>
      </c>
      <c r="BI260" s="648">
        <v>126.03948118289532</v>
      </c>
      <c r="BJ260" s="648">
        <v>0</v>
      </c>
      <c r="BK260" s="648">
        <v>0</v>
      </c>
      <c r="BL260" s="648">
        <v>0</v>
      </c>
      <c r="BM260" s="648">
        <v>5.2111711648208496</v>
      </c>
      <c r="BN260" s="648">
        <v>1</v>
      </c>
      <c r="BO260" s="648">
        <v>0</v>
      </c>
      <c r="BP260" s="648">
        <v>1</v>
      </c>
      <c r="BQ260" s="648"/>
      <c r="BR260" s="648"/>
      <c r="BS260" s="648"/>
    </row>
    <row r="261" spans="1:71" ht="15" x14ac:dyDescent="0.25">
      <c r="A261" s="645">
        <f>VLOOKUP(C261,'[11]DfE No.'!C:E,3,FALSE)</f>
        <v>170</v>
      </c>
      <c r="B261" s="645">
        <v>137134</v>
      </c>
      <c r="C261" s="645">
        <v>9354002</v>
      </c>
      <c r="D261" s="646" t="s">
        <v>228</v>
      </c>
      <c r="E261" s="629" t="s">
        <v>712</v>
      </c>
      <c r="F261" s="647" t="s">
        <v>710</v>
      </c>
      <c r="G261" s="648">
        <v>1</v>
      </c>
      <c r="H261" s="648">
        <v>0</v>
      </c>
      <c r="I261" s="648">
        <v>0</v>
      </c>
      <c r="J261" s="648">
        <v>0</v>
      </c>
      <c r="K261" s="648">
        <v>5</v>
      </c>
      <c r="L261" s="648">
        <v>3</v>
      </c>
      <c r="M261" s="648">
        <v>2</v>
      </c>
      <c r="N261" s="648">
        <v>706</v>
      </c>
      <c r="O261" s="648">
        <v>0</v>
      </c>
      <c r="P261" s="648">
        <v>0</v>
      </c>
      <c r="Q261" s="648">
        <v>0</v>
      </c>
      <c r="R261" s="648">
        <v>706</v>
      </c>
      <c r="S261" s="648">
        <v>490</v>
      </c>
      <c r="T261" s="648">
        <v>216</v>
      </c>
      <c r="U261" s="648">
        <v>176</v>
      </c>
      <c r="V261" s="648">
        <v>179</v>
      </c>
      <c r="W261" s="648">
        <v>135</v>
      </c>
      <c r="X261" s="648">
        <v>125</v>
      </c>
      <c r="Y261" s="648">
        <v>91</v>
      </c>
      <c r="Z261" s="648">
        <v>0</v>
      </c>
      <c r="AA261" s="648">
        <v>706</v>
      </c>
      <c r="AB261" s="648">
        <v>141.19999999999999</v>
      </c>
      <c r="AC261" s="648">
        <v>0</v>
      </c>
      <c r="AD261" s="648">
        <v>0</v>
      </c>
      <c r="AE261" s="648">
        <v>237.9999999999998</v>
      </c>
      <c r="AF261" s="648">
        <v>343.51974723538706</v>
      </c>
      <c r="AG261" s="648">
        <v>0</v>
      </c>
      <c r="AH261" s="648">
        <v>0</v>
      </c>
      <c r="AI261" s="648">
        <v>0</v>
      </c>
      <c r="AJ261" s="648">
        <v>0</v>
      </c>
      <c r="AK261" s="648">
        <v>0</v>
      </c>
      <c r="AL261" s="648">
        <v>0</v>
      </c>
      <c r="AM261" s="648">
        <v>0</v>
      </c>
      <c r="AN261" s="648">
        <v>171.99999999999989</v>
      </c>
      <c r="AO261" s="648">
        <v>134.00000000000009</v>
      </c>
      <c r="AP261" s="648">
        <v>16.999999999999968</v>
      </c>
      <c r="AQ261" s="648">
        <v>148.00000000000017</v>
      </c>
      <c r="AR261" s="648">
        <v>72.999999999999972</v>
      </c>
      <c r="AS261" s="648">
        <v>147.00000000000006</v>
      </c>
      <c r="AT261" s="648">
        <v>14.999999999999966</v>
      </c>
      <c r="AU261" s="648">
        <v>0</v>
      </c>
      <c r="AV261" s="648">
        <v>0</v>
      </c>
      <c r="AW261" s="648">
        <v>0</v>
      </c>
      <c r="AX261" s="648">
        <v>3.0000000000000004</v>
      </c>
      <c r="AY261" s="648">
        <v>3.0000000000000004</v>
      </c>
      <c r="AZ261" s="648">
        <v>5.0000000000000009</v>
      </c>
      <c r="BA261" s="648">
        <v>12.268562401263823</v>
      </c>
      <c r="BB261" s="648">
        <v>0</v>
      </c>
      <c r="BC261" s="648">
        <v>0</v>
      </c>
      <c r="BD261" s="648">
        <v>60.34285714285717</v>
      </c>
      <c r="BE261" s="648">
        <v>67.125</v>
      </c>
      <c r="BF261" s="648">
        <v>75.68181818181823</v>
      </c>
      <c r="BG261" s="648">
        <v>79.831932773109259</v>
      </c>
      <c r="BH261" s="648">
        <v>38.373493975903635</v>
      </c>
      <c r="BI261" s="648">
        <v>202.25729545265369</v>
      </c>
      <c r="BJ261" s="648">
        <v>0</v>
      </c>
      <c r="BK261" s="648">
        <v>8.7123404255319219</v>
      </c>
      <c r="BL261" s="648">
        <v>0</v>
      </c>
      <c r="BM261" s="648">
        <v>1.2465939296992501</v>
      </c>
      <c r="BN261" s="648">
        <v>0</v>
      </c>
      <c r="BO261" s="648">
        <v>0</v>
      </c>
      <c r="BP261" s="648">
        <v>1</v>
      </c>
      <c r="BQ261" s="648"/>
      <c r="BR261" s="648"/>
      <c r="BS261" s="648"/>
    </row>
    <row r="262" spans="1:71" ht="15" x14ac:dyDescent="0.25">
      <c r="A262" s="645">
        <f>VLOOKUP(C262,'[11]DfE No.'!C:E,3,FALSE)</f>
        <v>350</v>
      </c>
      <c r="B262" s="645">
        <v>137321</v>
      </c>
      <c r="C262" s="645">
        <v>9354003</v>
      </c>
      <c r="D262" s="646" t="s">
        <v>315</v>
      </c>
      <c r="E262" s="629" t="s">
        <v>712</v>
      </c>
      <c r="F262" s="647" t="s">
        <v>710</v>
      </c>
      <c r="G262" s="648">
        <v>1</v>
      </c>
      <c r="H262" s="648">
        <v>0</v>
      </c>
      <c r="I262" s="648">
        <v>0</v>
      </c>
      <c r="J262" s="648">
        <v>0</v>
      </c>
      <c r="K262" s="648">
        <v>5</v>
      </c>
      <c r="L262" s="648">
        <v>3</v>
      </c>
      <c r="M262" s="648">
        <v>2</v>
      </c>
      <c r="N262" s="648">
        <v>1034</v>
      </c>
      <c r="O262" s="648">
        <v>0</v>
      </c>
      <c r="P262" s="648">
        <v>0</v>
      </c>
      <c r="Q262" s="648">
        <v>0</v>
      </c>
      <c r="R262" s="648">
        <v>1034</v>
      </c>
      <c r="S262" s="648">
        <v>610</v>
      </c>
      <c r="T262" s="648">
        <v>424</v>
      </c>
      <c r="U262" s="648">
        <v>201</v>
      </c>
      <c r="V262" s="648">
        <v>197</v>
      </c>
      <c r="W262" s="648">
        <v>212</v>
      </c>
      <c r="X262" s="648">
        <v>209</v>
      </c>
      <c r="Y262" s="648">
        <v>215</v>
      </c>
      <c r="Z262" s="648">
        <v>0</v>
      </c>
      <c r="AA262" s="648">
        <v>1034</v>
      </c>
      <c r="AB262" s="648">
        <v>206.8</v>
      </c>
      <c r="AC262" s="648">
        <v>0</v>
      </c>
      <c r="AD262" s="648">
        <v>0</v>
      </c>
      <c r="AE262" s="648">
        <v>183.00000000000009</v>
      </c>
      <c r="AF262" s="648">
        <v>289.08587786259545</v>
      </c>
      <c r="AG262" s="648">
        <v>0</v>
      </c>
      <c r="AH262" s="648">
        <v>0</v>
      </c>
      <c r="AI262" s="648">
        <v>0</v>
      </c>
      <c r="AJ262" s="648">
        <v>0</v>
      </c>
      <c r="AK262" s="648">
        <v>0</v>
      </c>
      <c r="AL262" s="648">
        <v>0</v>
      </c>
      <c r="AM262" s="648">
        <v>0</v>
      </c>
      <c r="AN262" s="648">
        <v>595.00000000000045</v>
      </c>
      <c r="AO262" s="648">
        <v>72.999999999999943</v>
      </c>
      <c r="AP262" s="648">
        <v>181.99999999999966</v>
      </c>
      <c r="AQ262" s="648">
        <v>179.99999999999986</v>
      </c>
      <c r="AR262" s="648">
        <v>2.9999999999999973</v>
      </c>
      <c r="AS262" s="648">
        <v>0.99999999999999989</v>
      </c>
      <c r="AT262" s="648">
        <v>0</v>
      </c>
      <c r="AU262" s="648">
        <v>0</v>
      </c>
      <c r="AV262" s="648">
        <v>0</v>
      </c>
      <c r="AW262" s="648">
        <v>0</v>
      </c>
      <c r="AX262" s="648">
        <v>9.087890625</v>
      </c>
      <c r="AY262" s="648">
        <v>20.1953125</v>
      </c>
      <c r="AZ262" s="648">
        <v>24.234375</v>
      </c>
      <c r="BA262" s="648">
        <v>5.9198473282442752</v>
      </c>
      <c r="BB262" s="648">
        <v>0</v>
      </c>
      <c r="BC262" s="648">
        <v>0</v>
      </c>
      <c r="BD262" s="648">
        <v>107.53500000000001</v>
      </c>
      <c r="BE262" s="648">
        <v>94.438144329896886</v>
      </c>
      <c r="BF262" s="648">
        <v>115.26213592233022</v>
      </c>
      <c r="BG262" s="648">
        <v>119.42857142857133</v>
      </c>
      <c r="BH262" s="648">
        <v>39.853658536585456</v>
      </c>
      <c r="BI262" s="648">
        <v>293.54496243491229</v>
      </c>
      <c r="BJ262" s="648">
        <v>0</v>
      </c>
      <c r="BK262" s="648">
        <v>0</v>
      </c>
      <c r="BL262" s="648">
        <v>0</v>
      </c>
      <c r="BM262" s="648">
        <v>4.3790897403401399</v>
      </c>
      <c r="BN262" s="648">
        <v>0</v>
      </c>
      <c r="BO262" s="648">
        <v>0</v>
      </c>
      <c r="BP262" s="648">
        <v>1</v>
      </c>
      <c r="BQ262" s="648"/>
      <c r="BR262" s="648"/>
      <c r="BS262" s="648"/>
    </row>
    <row r="263" spans="1:71" ht="15" x14ac:dyDescent="0.25">
      <c r="A263" s="645">
        <f>VLOOKUP(C263,'[11]DfE No.'!C:E,3,FALSE)</f>
        <v>556</v>
      </c>
      <c r="B263" s="645">
        <v>138162</v>
      </c>
      <c r="C263" s="645">
        <v>9354004</v>
      </c>
      <c r="D263" s="646" t="s">
        <v>426</v>
      </c>
      <c r="E263" s="629" t="s">
        <v>712</v>
      </c>
      <c r="F263" s="647" t="s">
        <v>710</v>
      </c>
      <c r="G263" s="648">
        <v>1</v>
      </c>
      <c r="H263" s="648">
        <v>0</v>
      </c>
      <c r="I263" s="648">
        <v>0</v>
      </c>
      <c r="J263" s="648">
        <v>0</v>
      </c>
      <c r="K263" s="648">
        <v>5</v>
      </c>
      <c r="L263" s="648">
        <v>3</v>
      </c>
      <c r="M263" s="648">
        <v>2</v>
      </c>
      <c r="N263" s="648">
        <v>646</v>
      </c>
      <c r="O263" s="648">
        <v>0</v>
      </c>
      <c r="P263" s="648">
        <v>0</v>
      </c>
      <c r="Q263" s="648">
        <v>0</v>
      </c>
      <c r="R263" s="648">
        <v>646</v>
      </c>
      <c r="S263" s="648">
        <v>417</v>
      </c>
      <c r="T263" s="648">
        <v>229</v>
      </c>
      <c r="U263" s="648">
        <v>150</v>
      </c>
      <c r="V263" s="648">
        <v>141</v>
      </c>
      <c r="W263" s="648">
        <v>126</v>
      </c>
      <c r="X263" s="648">
        <v>122</v>
      </c>
      <c r="Y263" s="648">
        <v>107</v>
      </c>
      <c r="Z263" s="648">
        <v>0</v>
      </c>
      <c r="AA263" s="648">
        <v>646</v>
      </c>
      <c r="AB263" s="648">
        <v>129.19999999999999</v>
      </c>
      <c r="AC263" s="648">
        <v>0</v>
      </c>
      <c r="AD263" s="648">
        <v>0</v>
      </c>
      <c r="AE263" s="648">
        <v>137.00000000000017</v>
      </c>
      <c r="AF263" s="648">
        <v>207.22749590834695</v>
      </c>
      <c r="AG263" s="648">
        <v>0</v>
      </c>
      <c r="AH263" s="648">
        <v>0</v>
      </c>
      <c r="AI263" s="648">
        <v>0</v>
      </c>
      <c r="AJ263" s="648">
        <v>0</v>
      </c>
      <c r="AK263" s="648">
        <v>0</v>
      </c>
      <c r="AL263" s="648">
        <v>0</v>
      </c>
      <c r="AM263" s="648">
        <v>0</v>
      </c>
      <c r="AN263" s="648">
        <v>393</v>
      </c>
      <c r="AO263" s="648">
        <v>130.9999999999998</v>
      </c>
      <c r="AP263" s="648">
        <v>121.00000000000026</v>
      </c>
      <c r="AQ263" s="648">
        <v>0.99999999999999922</v>
      </c>
      <c r="AR263" s="648">
        <v>0</v>
      </c>
      <c r="AS263" s="648">
        <v>0</v>
      </c>
      <c r="AT263" s="648">
        <v>0</v>
      </c>
      <c r="AU263" s="648">
        <v>0</v>
      </c>
      <c r="AV263" s="648">
        <v>0</v>
      </c>
      <c r="AW263" s="648">
        <v>0</v>
      </c>
      <c r="AX263" s="648">
        <v>11.068535825545148</v>
      </c>
      <c r="AY263" s="648">
        <v>17.105919003115265</v>
      </c>
      <c r="AZ263" s="648">
        <v>26.161993769470378</v>
      </c>
      <c r="BA263" s="648">
        <v>4.2291325695581019</v>
      </c>
      <c r="BB263" s="648">
        <v>0</v>
      </c>
      <c r="BC263" s="648">
        <v>0</v>
      </c>
      <c r="BD263" s="648">
        <v>73.986486486486442</v>
      </c>
      <c r="BE263" s="648">
        <v>60.282608695652172</v>
      </c>
      <c r="BF263" s="648">
        <v>71.542372881355988</v>
      </c>
      <c r="BG263" s="648">
        <v>87.794392523364479</v>
      </c>
      <c r="BH263" s="648">
        <v>24.858585858585823</v>
      </c>
      <c r="BI263" s="648">
        <v>194.61621465688467</v>
      </c>
      <c r="BJ263" s="648">
        <v>0</v>
      </c>
      <c r="BK263" s="648">
        <v>0</v>
      </c>
      <c r="BL263" s="648">
        <v>0</v>
      </c>
      <c r="BM263" s="648">
        <v>1.80319335200817</v>
      </c>
      <c r="BN263" s="648">
        <v>0</v>
      </c>
      <c r="BO263" s="648">
        <v>0</v>
      </c>
      <c r="BP263" s="648">
        <v>1</v>
      </c>
      <c r="BQ263" s="648"/>
      <c r="BR263" s="648"/>
      <c r="BS263" s="648"/>
    </row>
    <row r="264" spans="1:71" ht="15" x14ac:dyDescent="0.25">
      <c r="A264" s="645">
        <f>VLOOKUP(C264,'[11]DfE No.'!C:E,3,FALSE)</f>
        <v>373</v>
      </c>
      <c r="B264" s="645">
        <v>137674</v>
      </c>
      <c r="C264" s="645">
        <v>9354006</v>
      </c>
      <c r="D264" s="646" t="s">
        <v>325</v>
      </c>
      <c r="E264" s="629" t="s">
        <v>712</v>
      </c>
      <c r="F264" s="647" t="s">
        <v>710</v>
      </c>
      <c r="G264" s="648">
        <v>1</v>
      </c>
      <c r="H264" s="648">
        <v>0</v>
      </c>
      <c r="I264" s="648">
        <v>0</v>
      </c>
      <c r="J264" s="648">
        <v>0</v>
      </c>
      <c r="K264" s="648">
        <v>5</v>
      </c>
      <c r="L264" s="648">
        <v>3</v>
      </c>
      <c r="M264" s="648">
        <v>2</v>
      </c>
      <c r="N264" s="648">
        <v>501</v>
      </c>
      <c r="O264" s="648">
        <v>0</v>
      </c>
      <c r="P264" s="648">
        <v>0</v>
      </c>
      <c r="Q264" s="648">
        <v>0</v>
      </c>
      <c r="R264" s="648">
        <v>501</v>
      </c>
      <c r="S264" s="648">
        <v>299</v>
      </c>
      <c r="T264" s="648">
        <v>202</v>
      </c>
      <c r="U264" s="648">
        <v>124</v>
      </c>
      <c r="V264" s="648">
        <v>82</v>
      </c>
      <c r="W264" s="648">
        <v>93</v>
      </c>
      <c r="X264" s="648">
        <v>112</v>
      </c>
      <c r="Y264" s="648">
        <v>90</v>
      </c>
      <c r="Z264" s="648">
        <v>0</v>
      </c>
      <c r="AA264" s="648">
        <v>501</v>
      </c>
      <c r="AB264" s="648">
        <v>100.2</v>
      </c>
      <c r="AC264" s="648">
        <v>0</v>
      </c>
      <c r="AD264" s="648">
        <v>0</v>
      </c>
      <c r="AE264" s="648">
        <v>127.00000000000004</v>
      </c>
      <c r="AF264" s="648">
        <v>202.92219679633865</v>
      </c>
      <c r="AG264" s="648">
        <v>0</v>
      </c>
      <c r="AH264" s="648">
        <v>0</v>
      </c>
      <c r="AI264" s="648">
        <v>0</v>
      </c>
      <c r="AJ264" s="648">
        <v>0</v>
      </c>
      <c r="AK264" s="648">
        <v>0</v>
      </c>
      <c r="AL264" s="648">
        <v>0</v>
      </c>
      <c r="AM264" s="648">
        <v>0</v>
      </c>
      <c r="AN264" s="648">
        <v>191.00000000000009</v>
      </c>
      <c r="AO264" s="648">
        <v>5.999999999999992</v>
      </c>
      <c r="AP264" s="648">
        <v>16.999999999999993</v>
      </c>
      <c r="AQ264" s="648">
        <v>99.000000000000171</v>
      </c>
      <c r="AR264" s="648">
        <v>180.00000000000026</v>
      </c>
      <c r="AS264" s="648">
        <v>5</v>
      </c>
      <c r="AT264" s="648">
        <v>3.0000000000000004</v>
      </c>
      <c r="AU264" s="648">
        <v>0</v>
      </c>
      <c r="AV264" s="648">
        <v>0</v>
      </c>
      <c r="AW264" s="648">
        <v>0</v>
      </c>
      <c r="AX264" s="648">
        <v>8.016</v>
      </c>
      <c r="AY264" s="648">
        <v>9.0179999999999989</v>
      </c>
      <c r="AZ264" s="648">
        <v>10.02</v>
      </c>
      <c r="BA264" s="648">
        <v>1.1464530892448512</v>
      </c>
      <c r="BB264" s="648">
        <v>0</v>
      </c>
      <c r="BC264" s="648">
        <v>0</v>
      </c>
      <c r="BD264" s="648">
        <v>62</v>
      </c>
      <c r="BE264" s="648">
        <v>47.580246913580261</v>
      </c>
      <c r="BF264" s="648">
        <v>50.157303370786494</v>
      </c>
      <c r="BG264" s="648">
        <v>58.666666666666686</v>
      </c>
      <c r="BH264" s="648">
        <v>30.337078651685374</v>
      </c>
      <c r="BI264" s="648">
        <v>157.88334616169507</v>
      </c>
      <c r="BJ264" s="648">
        <v>0</v>
      </c>
      <c r="BK264" s="648">
        <v>0</v>
      </c>
      <c r="BL264" s="648">
        <v>0</v>
      </c>
      <c r="BM264" s="648">
        <v>0.94035175827439899</v>
      </c>
      <c r="BN264" s="648">
        <v>0</v>
      </c>
      <c r="BO264" s="648">
        <v>0</v>
      </c>
      <c r="BP264" s="648">
        <v>1</v>
      </c>
      <c r="BQ264" s="648"/>
      <c r="BR264" s="648"/>
      <c r="BS264" s="648"/>
    </row>
    <row r="265" spans="1:71" ht="15" x14ac:dyDescent="0.25">
      <c r="A265" s="645">
        <f>VLOOKUP(C265,'[11]DfE No.'!C:E,3,FALSE)</f>
        <v>365</v>
      </c>
      <c r="B265" s="645">
        <v>138373</v>
      </c>
      <c r="C265" s="645">
        <v>9354007</v>
      </c>
      <c r="D265" s="646" t="s">
        <v>502</v>
      </c>
      <c r="E265" s="629" t="s">
        <v>712</v>
      </c>
      <c r="F265" s="647" t="s">
        <v>710</v>
      </c>
      <c r="G265" s="648">
        <v>1</v>
      </c>
      <c r="H265" s="648">
        <v>0</v>
      </c>
      <c r="I265" s="648">
        <v>0</v>
      </c>
      <c r="J265" s="648">
        <v>0</v>
      </c>
      <c r="K265" s="648">
        <v>5</v>
      </c>
      <c r="L265" s="648">
        <v>3</v>
      </c>
      <c r="M265" s="648">
        <v>2</v>
      </c>
      <c r="N265" s="648">
        <v>884</v>
      </c>
      <c r="O265" s="648">
        <v>0</v>
      </c>
      <c r="P265" s="648">
        <v>0</v>
      </c>
      <c r="Q265" s="648">
        <v>0</v>
      </c>
      <c r="R265" s="648">
        <v>884</v>
      </c>
      <c r="S265" s="648">
        <v>539</v>
      </c>
      <c r="T265" s="648">
        <v>345</v>
      </c>
      <c r="U265" s="648">
        <v>180</v>
      </c>
      <c r="V265" s="648">
        <v>180</v>
      </c>
      <c r="W265" s="648">
        <v>179</v>
      </c>
      <c r="X265" s="648">
        <v>178</v>
      </c>
      <c r="Y265" s="648">
        <v>167</v>
      </c>
      <c r="Z265" s="648">
        <v>0</v>
      </c>
      <c r="AA265" s="648">
        <v>884</v>
      </c>
      <c r="AB265" s="648">
        <v>176.8</v>
      </c>
      <c r="AC265" s="648">
        <v>0</v>
      </c>
      <c r="AD265" s="648">
        <v>0</v>
      </c>
      <c r="AE265" s="648">
        <v>204.0000000000002</v>
      </c>
      <c r="AF265" s="648">
        <v>376.87439613526573</v>
      </c>
      <c r="AG265" s="648">
        <v>0</v>
      </c>
      <c r="AH265" s="648">
        <v>0</v>
      </c>
      <c r="AI265" s="648">
        <v>0</v>
      </c>
      <c r="AJ265" s="648">
        <v>0</v>
      </c>
      <c r="AK265" s="648">
        <v>0</v>
      </c>
      <c r="AL265" s="648">
        <v>0</v>
      </c>
      <c r="AM265" s="648">
        <v>0</v>
      </c>
      <c r="AN265" s="648">
        <v>158.17893544733832</v>
      </c>
      <c r="AO265" s="648">
        <v>131.14835787089447</v>
      </c>
      <c r="AP265" s="648">
        <v>159.1800679501695</v>
      </c>
      <c r="AQ265" s="648">
        <v>101.11438278595705</v>
      </c>
      <c r="AR265" s="648">
        <v>246.27859569648902</v>
      </c>
      <c r="AS265" s="648">
        <v>88.099660249150645</v>
      </c>
      <c r="AT265" s="648">
        <v>0</v>
      </c>
      <c r="AU265" s="648">
        <v>0</v>
      </c>
      <c r="AV265" s="648">
        <v>0</v>
      </c>
      <c r="AW265" s="648">
        <v>0</v>
      </c>
      <c r="AX265" s="648">
        <v>5.9999999999999982</v>
      </c>
      <c r="AY265" s="648">
        <v>13.000000000000021</v>
      </c>
      <c r="AZ265" s="648">
        <v>15.999999999999986</v>
      </c>
      <c r="BA265" s="648">
        <v>9.6086956521739122</v>
      </c>
      <c r="BB265" s="648">
        <v>0</v>
      </c>
      <c r="BC265" s="648">
        <v>0</v>
      </c>
      <c r="BD265" s="648">
        <v>80.338983050847418</v>
      </c>
      <c r="BE265" s="648">
        <v>92.571428571428527</v>
      </c>
      <c r="BF265" s="648">
        <v>88.482954545454575</v>
      </c>
      <c r="BG265" s="648">
        <v>116.17964071856287</v>
      </c>
      <c r="BH265" s="648">
        <v>54.975155279503113</v>
      </c>
      <c r="BI265" s="648">
        <v>272.82649187694517</v>
      </c>
      <c r="BJ265" s="648">
        <v>0</v>
      </c>
      <c r="BK265" s="648">
        <v>0</v>
      </c>
      <c r="BL265" s="648">
        <v>0</v>
      </c>
      <c r="BM265" s="648">
        <v>1.27125827065831</v>
      </c>
      <c r="BN265" s="648">
        <v>0</v>
      </c>
      <c r="BO265" s="648">
        <v>0</v>
      </c>
      <c r="BP265" s="648">
        <v>1</v>
      </c>
      <c r="BQ265" s="648"/>
      <c r="BR265" s="648"/>
      <c r="BS265" s="648"/>
    </row>
    <row r="266" spans="1:71" ht="15" x14ac:dyDescent="0.25">
      <c r="A266" s="645">
        <f>VLOOKUP(C266,'[11]DfE No.'!C:E,3,FALSE)</f>
        <v>559</v>
      </c>
      <c r="B266" s="645">
        <v>138506</v>
      </c>
      <c r="C266" s="645">
        <v>9354008</v>
      </c>
      <c r="D266" s="646" t="s">
        <v>501</v>
      </c>
      <c r="E266" s="629" t="s">
        <v>712</v>
      </c>
      <c r="F266" s="647" t="s">
        <v>710</v>
      </c>
      <c r="G266" s="648">
        <v>1</v>
      </c>
      <c r="H266" s="648">
        <v>0</v>
      </c>
      <c r="I266" s="648">
        <v>0</v>
      </c>
      <c r="J266" s="648">
        <v>0</v>
      </c>
      <c r="K266" s="648">
        <v>5</v>
      </c>
      <c r="L266" s="648">
        <v>3</v>
      </c>
      <c r="M266" s="648">
        <v>2</v>
      </c>
      <c r="N266" s="648">
        <v>652</v>
      </c>
      <c r="O266" s="648">
        <v>0</v>
      </c>
      <c r="P266" s="648">
        <v>0</v>
      </c>
      <c r="Q266" s="648">
        <v>0</v>
      </c>
      <c r="R266" s="648">
        <v>652</v>
      </c>
      <c r="S266" s="648">
        <v>397</v>
      </c>
      <c r="T266" s="648">
        <v>255</v>
      </c>
      <c r="U266" s="648">
        <v>138</v>
      </c>
      <c r="V266" s="648">
        <v>152</v>
      </c>
      <c r="W266" s="648">
        <v>107</v>
      </c>
      <c r="X266" s="648">
        <v>133</v>
      </c>
      <c r="Y266" s="648">
        <v>122</v>
      </c>
      <c r="Z266" s="648">
        <v>0</v>
      </c>
      <c r="AA266" s="648">
        <v>652</v>
      </c>
      <c r="AB266" s="648">
        <v>130.4</v>
      </c>
      <c r="AC266" s="648">
        <v>0</v>
      </c>
      <c r="AD266" s="648">
        <v>0</v>
      </c>
      <c r="AE266" s="648">
        <v>134.99999999999974</v>
      </c>
      <c r="AF266" s="648">
        <v>223.3021001615509</v>
      </c>
      <c r="AG266" s="648">
        <v>0</v>
      </c>
      <c r="AH266" s="648">
        <v>0</v>
      </c>
      <c r="AI266" s="648">
        <v>0</v>
      </c>
      <c r="AJ266" s="648">
        <v>0</v>
      </c>
      <c r="AK266" s="648">
        <v>0</v>
      </c>
      <c r="AL266" s="648">
        <v>0</v>
      </c>
      <c r="AM266" s="648">
        <v>0</v>
      </c>
      <c r="AN266" s="648">
        <v>337.99999999999994</v>
      </c>
      <c r="AO266" s="648">
        <v>93.999999999999801</v>
      </c>
      <c r="AP266" s="648">
        <v>101.0000000000002</v>
      </c>
      <c r="AQ266" s="648">
        <v>50.000000000000007</v>
      </c>
      <c r="AR266" s="648">
        <v>67.999999999999758</v>
      </c>
      <c r="AS266" s="648">
        <v>0</v>
      </c>
      <c r="AT266" s="648">
        <v>0.99999999999999767</v>
      </c>
      <c r="AU266" s="648">
        <v>0</v>
      </c>
      <c r="AV266" s="648">
        <v>0</v>
      </c>
      <c r="AW266" s="648">
        <v>0</v>
      </c>
      <c r="AX266" s="648">
        <v>5.007680491551457</v>
      </c>
      <c r="AY266" s="648">
        <v>8.0122887864823547</v>
      </c>
      <c r="AZ266" s="648">
        <v>11.016897081413182</v>
      </c>
      <c r="BA266" s="648">
        <v>9.479806138933764</v>
      </c>
      <c r="BB266" s="648">
        <v>0</v>
      </c>
      <c r="BC266" s="648">
        <v>0</v>
      </c>
      <c r="BD266" s="648">
        <v>59.867647058823572</v>
      </c>
      <c r="BE266" s="648">
        <v>61.848275862068981</v>
      </c>
      <c r="BF266" s="648">
        <v>52.471153846153804</v>
      </c>
      <c r="BG266" s="648">
        <v>79.590551181102398</v>
      </c>
      <c r="BH266" s="648">
        <v>35.152542372881356</v>
      </c>
      <c r="BI266" s="648">
        <v>181.78583804598773</v>
      </c>
      <c r="BJ266" s="648">
        <v>0</v>
      </c>
      <c r="BK266" s="648">
        <v>1.880000000000009</v>
      </c>
      <c r="BL266" s="648">
        <v>0</v>
      </c>
      <c r="BM266" s="648">
        <v>2.5877614101751498</v>
      </c>
      <c r="BN266" s="648">
        <v>0</v>
      </c>
      <c r="BO266" s="648">
        <v>0</v>
      </c>
      <c r="BP266" s="648">
        <v>1</v>
      </c>
      <c r="BQ266" s="648"/>
      <c r="BR266" s="648"/>
      <c r="BS266" s="648"/>
    </row>
    <row r="267" spans="1:71" ht="15" x14ac:dyDescent="0.25">
      <c r="A267" s="645">
        <f>VLOOKUP(C267,'[11]DfE No.'!C:E,3,FALSE)</f>
        <v>991</v>
      </c>
      <c r="B267" s="645">
        <v>138250</v>
      </c>
      <c r="C267" s="645">
        <v>9354009</v>
      </c>
      <c r="D267" s="646" t="s">
        <v>433</v>
      </c>
      <c r="E267" s="629" t="s">
        <v>712</v>
      </c>
      <c r="F267" s="647" t="s">
        <v>710</v>
      </c>
      <c r="G267" s="648">
        <v>1</v>
      </c>
      <c r="H267" s="648">
        <v>0</v>
      </c>
      <c r="I267" s="648">
        <v>0</v>
      </c>
      <c r="J267" s="648">
        <v>0</v>
      </c>
      <c r="K267" s="648">
        <v>5</v>
      </c>
      <c r="L267" s="648">
        <v>3</v>
      </c>
      <c r="M267" s="648">
        <v>2</v>
      </c>
      <c r="N267" s="648">
        <v>503</v>
      </c>
      <c r="O267" s="648">
        <v>0</v>
      </c>
      <c r="P267" s="648">
        <v>0</v>
      </c>
      <c r="Q267" s="648">
        <v>0</v>
      </c>
      <c r="R267" s="648">
        <v>503</v>
      </c>
      <c r="S267" s="648">
        <v>312</v>
      </c>
      <c r="T267" s="648">
        <v>191</v>
      </c>
      <c r="U267" s="648">
        <v>101</v>
      </c>
      <c r="V267" s="648">
        <v>110</v>
      </c>
      <c r="W267" s="648">
        <v>101</v>
      </c>
      <c r="X267" s="648">
        <v>106</v>
      </c>
      <c r="Y267" s="648">
        <v>85</v>
      </c>
      <c r="Z267" s="648">
        <v>0</v>
      </c>
      <c r="AA267" s="648">
        <v>503</v>
      </c>
      <c r="AB267" s="648">
        <v>100.6</v>
      </c>
      <c r="AC267" s="648">
        <v>0</v>
      </c>
      <c r="AD267" s="648">
        <v>0</v>
      </c>
      <c r="AE267" s="648">
        <v>53.999999999999901</v>
      </c>
      <c r="AF267" s="648">
        <v>111.5524193548387</v>
      </c>
      <c r="AG267" s="648">
        <v>0</v>
      </c>
      <c r="AH267" s="648">
        <v>0</v>
      </c>
      <c r="AI267" s="648">
        <v>0</v>
      </c>
      <c r="AJ267" s="648">
        <v>0</v>
      </c>
      <c r="AK267" s="648">
        <v>0</v>
      </c>
      <c r="AL267" s="648">
        <v>0</v>
      </c>
      <c r="AM267" s="648">
        <v>0</v>
      </c>
      <c r="AN267" s="648">
        <v>431.71656686626773</v>
      </c>
      <c r="AO267" s="648">
        <v>54.215568862275674</v>
      </c>
      <c r="AP267" s="648">
        <v>3.0119760479041924</v>
      </c>
      <c r="AQ267" s="648">
        <v>8.0319361277445172</v>
      </c>
      <c r="AR267" s="648">
        <v>0</v>
      </c>
      <c r="AS267" s="648">
        <v>6.023952095808375</v>
      </c>
      <c r="AT267" s="648">
        <v>0</v>
      </c>
      <c r="AU267" s="648">
        <v>0</v>
      </c>
      <c r="AV267" s="648">
        <v>0</v>
      </c>
      <c r="AW267" s="648">
        <v>0</v>
      </c>
      <c r="AX267" s="648">
        <v>0</v>
      </c>
      <c r="AY267" s="648">
        <v>0</v>
      </c>
      <c r="AZ267" s="648">
        <v>4.024</v>
      </c>
      <c r="BA267" s="648">
        <v>1.0141129032258065</v>
      </c>
      <c r="BB267" s="648">
        <v>0</v>
      </c>
      <c r="BC267" s="648">
        <v>0</v>
      </c>
      <c r="BD267" s="648">
        <v>49.98989898989899</v>
      </c>
      <c r="BE267" s="648">
        <v>50.458715596330251</v>
      </c>
      <c r="BF267" s="648">
        <v>47.949494949494969</v>
      </c>
      <c r="BG267" s="648">
        <v>55.572815533980567</v>
      </c>
      <c r="BH267" s="648">
        <v>15.178571428571464</v>
      </c>
      <c r="BI267" s="648">
        <v>134.03817928498123</v>
      </c>
      <c r="BJ267" s="648">
        <v>0</v>
      </c>
      <c r="BK267" s="648">
        <v>0</v>
      </c>
      <c r="BL267" s="648">
        <v>0</v>
      </c>
      <c r="BM267" s="648">
        <v>5.2545007645980197</v>
      </c>
      <c r="BN267" s="648">
        <v>1</v>
      </c>
      <c r="BO267" s="648">
        <v>0</v>
      </c>
      <c r="BP267" s="648">
        <v>1</v>
      </c>
      <c r="BQ267" s="648"/>
      <c r="BR267" s="648"/>
      <c r="BS267" s="648"/>
    </row>
    <row r="268" spans="1:71" ht="15" x14ac:dyDescent="0.25">
      <c r="A268" s="645">
        <f>VLOOKUP(C268,'[11]DfE No.'!C:E,3,FALSE)</f>
        <v>992</v>
      </c>
      <c r="B268" s="645">
        <v>138273</v>
      </c>
      <c r="C268" s="645">
        <v>9354010</v>
      </c>
      <c r="D268" s="646" t="s">
        <v>1841</v>
      </c>
      <c r="E268" s="629" t="s">
        <v>712</v>
      </c>
      <c r="F268" s="647" t="s">
        <v>710</v>
      </c>
      <c r="G268" s="648">
        <v>1</v>
      </c>
      <c r="H268" s="648">
        <v>0</v>
      </c>
      <c r="I268" s="648">
        <v>0</v>
      </c>
      <c r="J268" s="648">
        <v>0</v>
      </c>
      <c r="K268" s="648">
        <v>5</v>
      </c>
      <c r="L268" s="648">
        <v>3</v>
      </c>
      <c r="M268" s="648">
        <v>2</v>
      </c>
      <c r="N268" s="648">
        <v>463</v>
      </c>
      <c r="O268" s="648">
        <v>0</v>
      </c>
      <c r="P268" s="648">
        <v>0</v>
      </c>
      <c r="Q268" s="648">
        <v>0</v>
      </c>
      <c r="R268" s="648">
        <v>463</v>
      </c>
      <c r="S268" s="648">
        <v>261</v>
      </c>
      <c r="T268" s="648">
        <v>202</v>
      </c>
      <c r="U268" s="648">
        <v>91</v>
      </c>
      <c r="V268" s="648">
        <v>85</v>
      </c>
      <c r="W268" s="648">
        <v>85</v>
      </c>
      <c r="X268" s="648">
        <v>108</v>
      </c>
      <c r="Y268" s="648">
        <v>94</v>
      </c>
      <c r="Z268" s="648">
        <v>0</v>
      </c>
      <c r="AA268" s="648">
        <v>463</v>
      </c>
      <c r="AB268" s="648">
        <v>92.6</v>
      </c>
      <c r="AC268" s="648">
        <v>0</v>
      </c>
      <c r="AD268" s="648">
        <v>0</v>
      </c>
      <c r="AE268" s="648">
        <v>63.999999999999901</v>
      </c>
      <c r="AF268" s="648">
        <v>123.0759493670886</v>
      </c>
      <c r="AG268" s="648">
        <v>0</v>
      </c>
      <c r="AH268" s="648">
        <v>0</v>
      </c>
      <c r="AI268" s="648">
        <v>0</v>
      </c>
      <c r="AJ268" s="648">
        <v>0</v>
      </c>
      <c r="AK268" s="648">
        <v>0</v>
      </c>
      <c r="AL268" s="648">
        <v>0</v>
      </c>
      <c r="AM268" s="648">
        <v>0</v>
      </c>
      <c r="AN268" s="648">
        <v>407.00000000000006</v>
      </c>
      <c r="AO268" s="648">
        <v>11.999999999999986</v>
      </c>
      <c r="AP268" s="648">
        <v>23.000000000000018</v>
      </c>
      <c r="AQ268" s="648">
        <v>21.000000000000011</v>
      </c>
      <c r="AR268" s="648">
        <v>0</v>
      </c>
      <c r="AS268" s="648">
        <v>0</v>
      </c>
      <c r="AT268" s="648">
        <v>0</v>
      </c>
      <c r="AU268" s="648">
        <v>0</v>
      </c>
      <c r="AV268" s="648">
        <v>0</v>
      </c>
      <c r="AW268" s="648">
        <v>0</v>
      </c>
      <c r="AX268" s="648">
        <v>0</v>
      </c>
      <c r="AY268" s="648">
        <v>2.9999999999999987</v>
      </c>
      <c r="AZ268" s="648">
        <v>5.0000000000000133</v>
      </c>
      <c r="BA268" s="648">
        <v>3.9071729957805905</v>
      </c>
      <c r="BB268" s="648">
        <v>0</v>
      </c>
      <c r="BC268" s="648">
        <v>0</v>
      </c>
      <c r="BD268" s="648">
        <v>29.322222222222205</v>
      </c>
      <c r="BE268" s="648">
        <v>41.987951807228932</v>
      </c>
      <c r="BF268" s="648">
        <v>43.012048192771068</v>
      </c>
      <c r="BG268" s="648">
        <v>59.881188118811934</v>
      </c>
      <c r="BH268" s="648">
        <v>22.725274725274748</v>
      </c>
      <c r="BI268" s="648">
        <v>122.06533031747759</v>
      </c>
      <c r="BJ268" s="648">
        <v>0</v>
      </c>
      <c r="BK268" s="648">
        <v>16.219999999999985</v>
      </c>
      <c r="BL268" s="648">
        <v>0</v>
      </c>
      <c r="BM268" s="648">
        <v>5.0193949715017103</v>
      </c>
      <c r="BN268" s="648">
        <v>1</v>
      </c>
      <c r="BO268" s="648">
        <v>0</v>
      </c>
      <c r="BP268" s="648">
        <v>1</v>
      </c>
      <c r="BQ268" s="648"/>
      <c r="BR268" s="648"/>
      <c r="BS268" s="648"/>
    </row>
    <row r="269" spans="1:71" ht="15" x14ac:dyDescent="0.25">
      <c r="A269" s="645">
        <f>VLOOKUP(C269,'[11]DfE No.'!C:E,3,FALSE)</f>
        <v>993</v>
      </c>
      <c r="B269" s="645">
        <v>138274</v>
      </c>
      <c r="C269" s="645">
        <v>9354016</v>
      </c>
      <c r="D269" s="646" t="s">
        <v>1842</v>
      </c>
      <c r="E269" s="629" t="s">
        <v>712</v>
      </c>
      <c r="F269" s="647" t="s">
        <v>710</v>
      </c>
      <c r="G269" s="648">
        <v>1</v>
      </c>
      <c r="H269" s="648">
        <v>0</v>
      </c>
      <c r="I269" s="648">
        <v>0</v>
      </c>
      <c r="J269" s="648">
        <v>0</v>
      </c>
      <c r="K269" s="648">
        <v>5</v>
      </c>
      <c r="L269" s="648">
        <v>3</v>
      </c>
      <c r="M269" s="648">
        <v>2</v>
      </c>
      <c r="N269" s="648">
        <v>304</v>
      </c>
      <c r="O269" s="648">
        <v>0</v>
      </c>
      <c r="P269" s="648">
        <v>0</v>
      </c>
      <c r="Q269" s="648">
        <v>0</v>
      </c>
      <c r="R269" s="648">
        <v>304</v>
      </c>
      <c r="S269" s="648">
        <v>169</v>
      </c>
      <c r="T269" s="648">
        <v>135</v>
      </c>
      <c r="U269" s="648">
        <v>71</v>
      </c>
      <c r="V269" s="648">
        <v>44</v>
      </c>
      <c r="W269" s="648">
        <v>54</v>
      </c>
      <c r="X269" s="648">
        <v>61</v>
      </c>
      <c r="Y269" s="648">
        <v>74</v>
      </c>
      <c r="Z269" s="648">
        <v>0</v>
      </c>
      <c r="AA269" s="648">
        <v>304</v>
      </c>
      <c r="AB269" s="648">
        <v>60.8</v>
      </c>
      <c r="AC269" s="648">
        <v>0</v>
      </c>
      <c r="AD269" s="648">
        <v>0</v>
      </c>
      <c r="AE269" s="648">
        <v>93.000000000000014</v>
      </c>
      <c r="AF269" s="648">
        <v>139.67567567567568</v>
      </c>
      <c r="AG269" s="648">
        <v>0</v>
      </c>
      <c r="AH269" s="648">
        <v>0</v>
      </c>
      <c r="AI269" s="648">
        <v>0</v>
      </c>
      <c r="AJ269" s="648">
        <v>0</v>
      </c>
      <c r="AK269" s="648">
        <v>0</v>
      </c>
      <c r="AL269" s="648">
        <v>0</v>
      </c>
      <c r="AM269" s="648">
        <v>0</v>
      </c>
      <c r="AN269" s="648">
        <v>167.99999999999989</v>
      </c>
      <c r="AO269" s="648">
        <v>29.000000000000011</v>
      </c>
      <c r="AP269" s="648">
        <v>19</v>
      </c>
      <c r="AQ269" s="648">
        <v>30.000000000000004</v>
      </c>
      <c r="AR269" s="648">
        <v>3.9999999999999982</v>
      </c>
      <c r="AS269" s="648">
        <v>49.000000000000071</v>
      </c>
      <c r="AT269" s="648">
        <v>4.9999999999999902</v>
      </c>
      <c r="AU269" s="648">
        <v>0</v>
      </c>
      <c r="AV269" s="648">
        <v>0</v>
      </c>
      <c r="AW269" s="648">
        <v>0</v>
      </c>
      <c r="AX269" s="648">
        <v>0</v>
      </c>
      <c r="AY269" s="648">
        <v>0</v>
      </c>
      <c r="AZ269" s="648">
        <v>0</v>
      </c>
      <c r="BA269" s="648">
        <v>4.1081081081081088</v>
      </c>
      <c r="BB269" s="648">
        <v>0</v>
      </c>
      <c r="BC269" s="648">
        <v>0</v>
      </c>
      <c r="BD269" s="648">
        <v>32.000000000000021</v>
      </c>
      <c r="BE269" s="648">
        <v>19.8</v>
      </c>
      <c r="BF269" s="648">
        <v>33.230769230769212</v>
      </c>
      <c r="BG269" s="648">
        <v>45.491525423728831</v>
      </c>
      <c r="BH269" s="648">
        <v>29.6</v>
      </c>
      <c r="BI269" s="648">
        <v>103.97223442675099</v>
      </c>
      <c r="BJ269" s="648">
        <v>0</v>
      </c>
      <c r="BK269" s="648">
        <v>22.895313531353043</v>
      </c>
      <c r="BL269" s="648">
        <v>0</v>
      </c>
      <c r="BM269" s="648">
        <v>1.63758037015342</v>
      </c>
      <c r="BN269" s="648">
        <v>0</v>
      </c>
      <c r="BO269" s="648">
        <v>0</v>
      </c>
      <c r="BP269" s="648">
        <v>1</v>
      </c>
      <c r="BQ269" s="648"/>
      <c r="BR269" s="648"/>
      <c r="BS269" s="648"/>
    </row>
    <row r="270" spans="1:71" ht="15" x14ac:dyDescent="0.25">
      <c r="A270" s="645">
        <f>VLOOKUP(C270,'[11]DfE No.'!C:E,3,FALSE)</f>
        <v>361</v>
      </c>
      <c r="B270" s="645">
        <v>136918</v>
      </c>
      <c r="C270" s="645">
        <v>9354017</v>
      </c>
      <c r="D270" s="646" t="s">
        <v>318</v>
      </c>
      <c r="E270" s="629" t="s">
        <v>712</v>
      </c>
      <c r="F270" s="647" t="s">
        <v>710</v>
      </c>
      <c r="G270" s="648">
        <v>1</v>
      </c>
      <c r="H270" s="648">
        <v>0</v>
      </c>
      <c r="I270" s="648">
        <v>0</v>
      </c>
      <c r="J270" s="648">
        <v>0</v>
      </c>
      <c r="K270" s="648">
        <v>5</v>
      </c>
      <c r="L270" s="648">
        <v>3</v>
      </c>
      <c r="M270" s="648">
        <v>2</v>
      </c>
      <c r="N270" s="648">
        <v>751</v>
      </c>
      <c r="O270" s="648">
        <v>0</v>
      </c>
      <c r="P270" s="648">
        <v>0</v>
      </c>
      <c r="Q270" s="648">
        <v>0</v>
      </c>
      <c r="R270" s="648">
        <v>751</v>
      </c>
      <c r="S270" s="648">
        <v>440</v>
      </c>
      <c r="T270" s="648">
        <v>311</v>
      </c>
      <c r="U270" s="648">
        <v>158</v>
      </c>
      <c r="V270" s="648">
        <v>148</v>
      </c>
      <c r="W270" s="648">
        <v>134</v>
      </c>
      <c r="X270" s="648">
        <v>149</v>
      </c>
      <c r="Y270" s="648">
        <v>162</v>
      </c>
      <c r="Z270" s="648">
        <v>0</v>
      </c>
      <c r="AA270" s="648">
        <v>751</v>
      </c>
      <c r="AB270" s="648">
        <v>150.19999999999999</v>
      </c>
      <c r="AC270" s="648">
        <v>0</v>
      </c>
      <c r="AD270" s="648">
        <v>0</v>
      </c>
      <c r="AE270" s="648">
        <v>76.999999999999758</v>
      </c>
      <c r="AF270" s="648">
        <v>136.07330567081604</v>
      </c>
      <c r="AG270" s="648">
        <v>0</v>
      </c>
      <c r="AH270" s="648">
        <v>0</v>
      </c>
      <c r="AI270" s="648">
        <v>0</v>
      </c>
      <c r="AJ270" s="648">
        <v>0</v>
      </c>
      <c r="AK270" s="648">
        <v>0</v>
      </c>
      <c r="AL270" s="648">
        <v>0</v>
      </c>
      <c r="AM270" s="648">
        <v>0</v>
      </c>
      <c r="AN270" s="648">
        <v>638.85066666666694</v>
      </c>
      <c r="AO270" s="648">
        <v>103.13733333333309</v>
      </c>
      <c r="AP270" s="648">
        <v>0</v>
      </c>
      <c r="AQ270" s="648">
        <v>7.0093333333333314</v>
      </c>
      <c r="AR270" s="648">
        <v>1.001333333333331</v>
      </c>
      <c r="AS270" s="648">
        <v>1.001333333333331</v>
      </c>
      <c r="AT270" s="648">
        <v>0</v>
      </c>
      <c r="AU270" s="648">
        <v>0</v>
      </c>
      <c r="AV270" s="648">
        <v>0</v>
      </c>
      <c r="AW270" s="648">
        <v>0</v>
      </c>
      <c r="AX270" s="648">
        <v>1.9999999999999991</v>
      </c>
      <c r="AY270" s="648">
        <v>2.9999999999999987</v>
      </c>
      <c r="AZ270" s="648">
        <v>2.9999999999999987</v>
      </c>
      <c r="BA270" s="648">
        <v>4.1549100968188108</v>
      </c>
      <c r="BB270" s="648">
        <v>0</v>
      </c>
      <c r="BC270" s="648">
        <v>0</v>
      </c>
      <c r="BD270" s="648">
        <v>53.006451612903241</v>
      </c>
      <c r="BE270" s="648">
        <v>55.888111888111943</v>
      </c>
      <c r="BF270" s="648">
        <v>41.230769230769269</v>
      </c>
      <c r="BG270" s="648">
        <v>65.643356643356711</v>
      </c>
      <c r="BH270" s="648">
        <v>29.264516129032323</v>
      </c>
      <c r="BI270" s="648">
        <v>154.45881441476081</v>
      </c>
      <c r="BJ270" s="648">
        <v>0</v>
      </c>
      <c r="BK270" s="648">
        <v>0</v>
      </c>
      <c r="BL270" s="648">
        <v>0</v>
      </c>
      <c r="BM270" s="648">
        <v>5.4712497663594499</v>
      </c>
      <c r="BN270" s="648">
        <v>0</v>
      </c>
      <c r="BO270" s="648">
        <v>0</v>
      </c>
      <c r="BP270" s="648">
        <v>1</v>
      </c>
      <c r="BQ270" s="648"/>
      <c r="BR270" s="648"/>
      <c r="BS270" s="648"/>
    </row>
    <row r="271" spans="1:71" ht="15" x14ac:dyDescent="0.25">
      <c r="A271" s="645">
        <f>VLOOKUP(C271,'[11]DfE No.'!C:E,3,FALSE)</f>
        <v>555</v>
      </c>
      <c r="B271" s="645">
        <v>141639</v>
      </c>
      <c r="C271" s="645">
        <v>9354019</v>
      </c>
      <c r="D271" s="646" t="s">
        <v>425</v>
      </c>
      <c r="E271" s="629" t="s">
        <v>712</v>
      </c>
      <c r="F271" s="647" t="s">
        <v>710</v>
      </c>
      <c r="G271" s="648">
        <v>1</v>
      </c>
      <c r="H271" s="648">
        <v>0</v>
      </c>
      <c r="I271" s="648">
        <v>0</v>
      </c>
      <c r="J271" s="648">
        <v>0</v>
      </c>
      <c r="K271" s="648">
        <v>5</v>
      </c>
      <c r="L271" s="648">
        <v>3</v>
      </c>
      <c r="M271" s="648">
        <v>2</v>
      </c>
      <c r="N271" s="648">
        <v>1395</v>
      </c>
      <c r="O271" s="648">
        <v>0</v>
      </c>
      <c r="P271" s="648">
        <v>0</v>
      </c>
      <c r="Q271" s="648">
        <v>0</v>
      </c>
      <c r="R271" s="648">
        <v>1395</v>
      </c>
      <c r="S271" s="648">
        <v>847</v>
      </c>
      <c r="T271" s="648">
        <v>548</v>
      </c>
      <c r="U271" s="648">
        <v>284</v>
      </c>
      <c r="V271" s="648">
        <v>287</v>
      </c>
      <c r="W271" s="648">
        <v>276</v>
      </c>
      <c r="X271" s="648">
        <v>278</v>
      </c>
      <c r="Y271" s="648">
        <v>270</v>
      </c>
      <c r="Z271" s="648">
        <v>0</v>
      </c>
      <c r="AA271" s="648">
        <v>1395</v>
      </c>
      <c r="AB271" s="648">
        <v>279</v>
      </c>
      <c r="AC271" s="648">
        <v>0</v>
      </c>
      <c r="AD271" s="648">
        <v>0</v>
      </c>
      <c r="AE271" s="648">
        <v>162.00000000000065</v>
      </c>
      <c r="AF271" s="648">
        <v>302.85501858736058</v>
      </c>
      <c r="AG271" s="648">
        <v>0</v>
      </c>
      <c r="AH271" s="648">
        <v>0</v>
      </c>
      <c r="AI271" s="648">
        <v>0</v>
      </c>
      <c r="AJ271" s="648">
        <v>0</v>
      </c>
      <c r="AK271" s="648">
        <v>0</v>
      </c>
      <c r="AL271" s="648">
        <v>0</v>
      </c>
      <c r="AM271" s="648">
        <v>0</v>
      </c>
      <c r="AN271" s="648">
        <v>1066</v>
      </c>
      <c r="AO271" s="648">
        <v>173.0000000000004</v>
      </c>
      <c r="AP271" s="648">
        <v>18.999999999999982</v>
      </c>
      <c r="AQ271" s="648">
        <v>114.00000000000003</v>
      </c>
      <c r="AR271" s="648">
        <v>22.999999999999979</v>
      </c>
      <c r="AS271" s="648">
        <v>0</v>
      </c>
      <c r="AT271" s="648">
        <v>0</v>
      </c>
      <c r="AU271" s="648">
        <v>0</v>
      </c>
      <c r="AV271" s="648">
        <v>0</v>
      </c>
      <c r="AW271" s="648">
        <v>0</v>
      </c>
      <c r="AX271" s="648">
        <v>0</v>
      </c>
      <c r="AY271" s="648">
        <v>1.000717360114777</v>
      </c>
      <c r="AZ271" s="648">
        <v>1.000717360114777</v>
      </c>
      <c r="BA271" s="648">
        <v>6.2230483271375467</v>
      </c>
      <c r="BB271" s="648">
        <v>0</v>
      </c>
      <c r="BC271" s="648">
        <v>0</v>
      </c>
      <c r="BD271" s="648">
        <v>98.738351254480193</v>
      </c>
      <c r="BE271" s="648">
        <v>90.999999999999901</v>
      </c>
      <c r="BF271" s="648">
        <v>111.61764705882344</v>
      </c>
      <c r="BG271" s="648">
        <v>131.89781021897824</v>
      </c>
      <c r="BH271" s="648">
        <v>62.862595419847324</v>
      </c>
      <c r="BI271" s="648">
        <v>312.56368694684244</v>
      </c>
      <c r="BJ271" s="648">
        <v>0</v>
      </c>
      <c r="BK271" s="648">
        <v>0</v>
      </c>
      <c r="BL271" s="648">
        <v>0</v>
      </c>
      <c r="BM271" s="648">
        <v>2.6030543711938701</v>
      </c>
      <c r="BN271" s="648">
        <v>0</v>
      </c>
      <c r="BO271" s="648">
        <v>0</v>
      </c>
      <c r="BP271" s="648">
        <v>1</v>
      </c>
      <c r="BQ271" s="648"/>
      <c r="BR271" s="648"/>
      <c r="BS271" s="648"/>
    </row>
    <row r="272" spans="1:71" ht="15" x14ac:dyDescent="0.25">
      <c r="A272" s="645">
        <f>VLOOKUP(C272,'[11]DfE No.'!C:E,3,FALSE)</f>
        <v>169</v>
      </c>
      <c r="B272" s="645">
        <v>139403</v>
      </c>
      <c r="C272" s="645">
        <v>9354032</v>
      </c>
      <c r="D272" s="646" t="s">
        <v>475</v>
      </c>
      <c r="E272" s="629" t="s">
        <v>712</v>
      </c>
      <c r="F272" s="647" t="s">
        <v>710</v>
      </c>
      <c r="G272" s="648">
        <v>1</v>
      </c>
      <c r="H272" s="648">
        <v>0</v>
      </c>
      <c r="I272" s="648">
        <v>0</v>
      </c>
      <c r="J272" s="648">
        <v>0</v>
      </c>
      <c r="K272" s="648">
        <v>5</v>
      </c>
      <c r="L272" s="648">
        <v>3</v>
      </c>
      <c r="M272" s="648">
        <v>2</v>
      </c>
      <c r="N272" s="648">
        <v>860</v>
      </c>
      <c r="O272" s="648">
        <v>0</v>
      </c>
      <c r="P272" s="648">
        <v>0</v>
      </c>
      <c r="Q272" s="648">
        <v>0</v>
      </c>
      <c r="R272" s="648">
        <v>860</v>
      </c>
      <c r="S272" s="648">
        <v>488</v>
      </c>
      <c r="T272" s="648">
        <v>372</v>
      </c>
      <c r="U272" s="648">
        <v>175</v>
      </c>
      <c r="V272" s="648">
        <v>151</v>
      </c>
      <c r="W272" s="648">
        <v>162</v>
      </c>
      <c r="X272" s="648">
        <v>181</v>
      </c>
      <c r="Y272" s="648">
        <v>191</v>
      </c>
      <c r="Z272" s="648">
        <v>0</v>
      </c>
      <c r="AA272" s="648">
        <v>860</v>
      </c>
      <c r="AB272" s="648">
        <v>172</v>
      </c>
      <c r="AC272" s="648">
        <v>0</v>
      </c>
      <c r="AD272" s="648">
        <v>0</v>
      </c>
      <c r="AE272" s="648">
        <v>351.00000000000006</v>
      </c>
      <c r="AF272" s="648">
        <v>476.79266895761742</v>
      </c>
      <c r="AG272" s="648">
        <v>0</v>
      </c>
      <c r="AH272" s="648">
        <v>0</v>
      </c>
      <c r="AI272" s="648">
        <v>0</v>
      </c>
      <c r="AJ272" s="648">
        <v>0</v>
      </c>
      <c r="AK272" s="648">
        <v>0</v>
      </c>
      <c r="AL272" s="648">
        <v>0</v>
      </c>
      <c r="AM272" s="648">
        <v>0</v>
      </c>
      <c r="AN272" s="648">
        <v>141.99999999999963</v>
      </c>
      <c r="AO272" s="648">
        <v>31.000000000000021</v>
      </c>
      <c r="AP272" s="648">
        <v>147.0000000000004</v>
      </c>
      <c r="AQ272" s="648">
        <v>47.000000000000021</v>
      </c>
      <c r="AR272" s="648">
        <v>8.0000000000000018</v>
      </c>
      <c r="AS272" s="648">
        <v>363.00000000000006</v>
      </c>
      <c r="AT272" s="648">
        <v>121.99999999999994</v>
      </c>
      <c r="AU272" s="648">
        <v>0</v>
      </c>
      <c r="AV272" s="648">
        <v>0</v>
      </c>
      <c r="AW272" s="648">
        <v>0</v>
      </c>
      <c r="AX272" s="648">
        <v>3.999999999999996</v>
      </c>
      <c r="AY272" s="648">
        <v>7</v>
      </c>
      <c r="AZ272" s="648">
        <v>9.0000000000000284</v>
      </c>
      <c r="BA272" s="648">
        <v>5.9106529209621996</v>
      </c>
      <c r="BB272" s="648">
        <v>0</v>
      </c>
      <c r="BC272" s="648">
        <v>0</v>
      </c>
      <c r="BD272" s="648">
        <v>90.028901734104025</v>
      </c>
      <c r="BE272" s="648">
        <v>73.959183673469397</v>
      </c>
      <c r="BF272" s="648">
        <v>100.86792452830184</v>
      </c>
      <c r="BG272" s="648">
        <v>115.75581395348834</v>
      </c>
      <c r="BH272" s="648">
        <v>53.0555555555556</v>
      </c>
      <c r="BI272" s="648">
        <v>272.31021331270711</v>
      </c>
      <c r="BJ272" s="648">
        <v>0</v>
      </c>
      <c r="BK272" s="648">
        <v>0</v>
      </c>
      <c r="BL272" s="648">
        <v>0</v>
      </c>
      <c r="BM272" s="648">
        <v>1.0028621185997899</v>
      </c>
      <c r="BN272" s="648">
        <v>0</v>
      </c>
      <c r="BO272" s="648">
        <v>0</v>
      </c>
      <c r="BP272" s="648">
        <v>1</v>
      </c>
      <c r="BQ272" s="648"/>
      <c r="BR272" s="648"/>
      <c r="BS272" s="648"/>
    </row>
    <row r="273" spans="1:71" ht="15" x14ac:dyDescent="0.25">
      <c r="A273" s="645">
        <f>VLOOKUP(C273,'[11]DfE No.'!C:E,3,FALSE)</f>
        <v>561</v>
      </c>
      <c r="B273" s="645">
        <v>139867</v>
      </c>
      <c r="C273" s="645">
        <v>9354033</v>
      </c>
      <c r="D273" s="646" t="s">
        <v>469</v>
      </c>
      <c r="E273" s="629" t="s">
        <v>712</v>
      </c>
      <c r="F273" s="647" t="s">
        <v>710</v>
      </c>
      <c r="G273" s="648">
        <v>1</v>
      </c>
      <c r="H273" s="648">
        <v>0</v>
      </c>
      <c r="I273" s="648">
        <v>0</v>
      </c>
      <c r="J273" s="648">
        <v>0</v>
      </c>
      <c r="K273" s="648">
        <v>5</v>
      </c>
      <c r="L273" s="648">
        <v>3</v>
      </c>
      <c r="M273" s="648">
        <v>2</v>
      </c>
      <c r="N273" s="648">
        <v>1023</v>
      </c>
      <c r="O273" s="648">
        <v>0</v>
      </c>
      <c r="P273" s="648">
        <v>0</v>
      </c>
      <c r="Q273" s="648">
        <v>0</v>
      </c>
      <c r="R273" s="648">
        <v>1023</v>
      </c>
      <c r="S273" s="648">
        <v>609</v>
      </c>
      <c r="T273" s="648">
        <v>414</v>
      </c>
      <c r="U273" s="648">
        <v>220</v>
      </c>
      <c r="V273" s="648">
        <v>194</v>
      </c>
      <c r="W273" s="648">
        <v>195</v>
      </c>
      <c r="X273" s="648">
        <v>208</v>
      </c>
      <c r="Y273" s="648">
        <v>206</v>
      </c>
      <c r="Z273" s="648">
        <v>0</v>
      </c>
      <c r="AA273" s="648">
        <v>1023</v>
      </c>
      <c r="AB273" s="648">
        <v>204.6</v>
      </c>
      <c r="AC273" s="648">
        <v>0</v>
      </c>
      <c r="AD273" s="648">
        <v>0</v>
      </c>
      <c r="AE273" s="648">
        <v>134.99999999999977</v>
      </c>
      <c r="AF273" s="648">
        <v>248.69662921348313</v>
      </c>
      <c r="AG273" s="648">
        <v>0</v>
      </c>
      <c r="AH273" s="648">
        <v>0</v>
      </c>
      <c r="AI273" s="648">
        <v>0</v>
      </c>
      <c r="AJ273" s="648">
        <v>0</v>
      </c>
      <c r="AK273" s="648">
        <v>0</v>
      </c>
      <c r="AL273" s="648">
        <v>0</v>
      </c>
      <c r="AM273" s="648">
        <v>0</v>
      </c>
      <c r="AN273" s="648">
        <v>894.99999999999966</v>
      </c>
      <c r="AO273" s="648">
        <v>20.000000000000007</v>
      </c>
      <c r="AP273" s="648">
        <v>1.0000000000000004</v>
      </c>
      <c r="AQ273" s="648">
        <v>106.99999999999999</v>
      </c>
      <c r="AR273" s="648">
        <v>0</v>
      </c>
      <c r="AS273" s="648">
        <v>0</v>
      </c>
      <c r="AT273" s="648">
        <v>0</v>
      </c>
      <c r="AU273" s="648">
        <v>0</v>
      </c>
      <c r="AV273" s="648">
        <v>0</v>
      </c>
      <c r="AW273" s="648">
        <v>0</v>
      </c>
      <c r="AX273" s="648">
        <v>2.0000000000000009</v>
      </c>
      <c r="AY273" s="648">
        <v>2.999999999999996</v>
      </c>
      <c r="AZ273" s="648">
        <v>6.9999999999999973</v>
      </c>
      <c r="BA273" s="648">
        <v>8.3595505617977537</v>
      </c>
      <c r="BB273" s="648">
        <v>0</v>
      </c>
      <c r="BC273" s="648">
        <v>0</v>
      </c>
      <c r="BD273" s="648">
        <v>107.4885844748859</v>
      </c>
      <c r="BE273" s="648">
        <v>85.8854166666666</v>
      </c>
      <c r="BF273" s="648">
        <v>103.11518324607337</v>
      </c>
      <c r="BG273" s="648">
        <v>118.85714285714276</v>
      </c>
      <c r="BH273" s="648">
        <v>64.505050505050477</v>
      </c>
      <c r="BI273" s="648">
        <v>305.40296366376782</v>
      </c>
      <c r="BJ273" s="648">
        <v>0</v>
      </c>
      <c r="BK273" s="648">
        <v>0</v>
      </c>
      <c r="BL273" s="648">
        <v>0</v>
      </c>
      <c r="BM273" s="648">
        <v>6.4294252477981599</v>
      </c>
      <c r="BN273" s="648">
        <v>0</v>
      </c>
      <c r="BO273" s="648">
        <v>0</v>
      </c>
      <c r="BP273" s="648">
        <v>1</v>
      </c>
      <c r="BQ273" s="648"/>
      <c r="BR273" s="648"/>
      <c r="BS273" s="648"/>
    </row>
    <row r="274" spans="1:71" ht="15" x14ac:dyDescent="0.25">
      <c r="A274" s="645">
        <f>VLOOKUP(C274,'[11]DfE No.'!C:E,3,FALSE)</f>
        <v>371</v>
      </c>
      <c r="B274" s="645">
        <v>140032</v>
      </c>
      <c r="C274" s="645">
        <v>9354034</v>
      </c>
      <c r="D274" s="646" t="s">
        <v>500</v>
      </c>
      <c r="E274" s="629" t="s">
        <v>712</v>
      </c>
      <c r="F274" s="647" t="s">
        <v>710</v>
      </c>
      <c r="G274" s="648">
        <v>1</v>
      </c>
      <c r="H274" s="648">
        <v>0</v>
      </c>
      <c r="I274" s="648">
        <v>0</v>
      </c>
      <c r="J274" s="648">
        <v>0</v>
      </c>
      <c r="K274" s="648">
        <v>5</v>
      </c>
      <c r="L274" s="648">
        <v>3</v>
      </c>
      <c r="M274" s="648">
        <v>2</v>
      </c>
      <c r="N274" s="648">
        <v>672</v>
      </c>
      <c r="O274" s="648">
        <v>0</v>
      </c>
      <c r="P274" s="648">
        <v>0</v>
      </c>
      <c r="Q274" s="648">
        <v>0</v>
      </c>
      <c r="R274" s="648">
        <v>672</v>
      </c>
      <c r="S274" s="648">
        <v>417</v>
      </c>
      <c r="T274" s="648">
        <v>255</v>
      </c>
      <c r="U274" s="648">
        <v>159</v>
      </c>
      <c r="V274" s="648">
        <v>133</v>
      </c>
      <c r="W274" s="648">
        <v>125</v>
      </c>
      <c r="X274" s="648">
        <v>126</v>
      </c>
      <c r="Y274" s="648">
        <v>129</v>
      </c>
      <c r="Z274" s="648">
        <v>0</v>
      </c>
      <c r="AA274" s="648">
        <v>672</v>
      </c>
      <c r="AB274" s="648">
        <v>134.4</v>
      </c>
      <c r="AC274" s="648">
        <v>0</v>
      </c>
      <c r="AD274" s="648">
        <v>0</v>
      </c>
      <c r="AE274" s="648">
        <v>139.99999999999977</v>
      </c>
      <c r="AF274" s="648">
        <v>235.89380530973452</v>
      </c>
      <c r="AG274" s="648">
        <v>0</v>
      </c>
      <c r="AH274" s="648">
        <v>0</v>
      </c>
      <c r="AI274" s="648">
        <v>0</v>
      </c>
      <c r="AJ274" s="648">
        <v>0</v>
      </c>
      <c r="AK274" s="648">
        <v>0</v>
      </c>
      <c r="AL274" s="648">
        <v>0</v>
      </c>
      <c r="AM274" s="648">
        <v>0</v>
      </c>
      <c r="AN274" s="648">
        <v>134.99999999999991</v>
      </c>
      <c r="AO274" s="648">
        <v>33.000000000000028</v>
      </c>
      <c r="AP274" s="648">
        <v>180.99999999999994</v>
      </c>
      <c r="AQ274" s="648">
        <v>141.00000000000028</v>
      </c>
      <c r="AR274" s="648">
        <v>121.00000000000013</v>
      </c>
      <c r="AS274" s="648">
        <v>54.000000000000028</v>
      </c>
      <c r="AT274" s="648">
        <v>7.0000000000000231</v>
      </c>
      <c r="AU274" s="648">
        <v>0</v>
      </c>
      <c r="AV274" s="648">
        <v>0</v>
      </c>
      <c r="AW274" s="648">
        <v>0</v>
      </c>
      <c r="AX274" s="648">
        <v>25.000000000000032</v>
      </c>
      <c r="AY274" s="648">
        <v>50</v>
      </c>
      <c r="AZ274" s="648">
        <v>87.000000000000199</v>
      </c>
      <c r="BA274" s="648">
        <v>2.9734513274336285</v>
      </c>
      <c r="BB274" s="648">
        <v>0</v>
      </c>
      <c r="BC274" s="648">
        <v>0</v>
      </c>
      <c r="BD274" s="648">
        <v>90.243243243243313</v>
      </c>
      <c r="BE274" s="648">
        <v>82.178861788617937</v>
      </c>
      <c r="BF274" s="648">
        <v>64.220183486238497</v>
      </c>
      <c r="BG274" s="648">
        <v>80.37931034482763</v>
      </c>
      <c r="BH274" s="648">
        <v>32.25</v>
      </c>
      <c r="BI274" s="648">
        <v>218.60963468703196</v>
      </c>
      <c r="BJ274" s="648">
        <v>0</v>
      </c>
      <c r="BK274" s="648">
        <v>14.680000000000001</v>
      </c>
      <c r="BL274" s="648">
        <v>0</v>
      </c>
      <c r="BM274" s="648">
        <v>1.0112327617647101</v>
      </c>
      <c r="BN274" s="648">
        <v>0</v>
      </c>
      <c r="BO274" s="648">
        <v>0</v>
      </c>
      <c r="BP274" s="648">
        <v>1</v>
      </c>
      <c r="BQ274" s="648"/>
      <c r="BR274" s="648"/>
      <c r="BS274" s="648"/>
    </row>
    <row r="275" spans="1:71" ht="15" x14ac:dyDescent="0.25">
      <c r="A275" s="645">
        <f>VLOOKUP(C275,'[11]DfE No.'!C:E,3,FALSE)</f>
        <v>994</v>
      </c>
      <c r="B275" s="645">
        <v>140047</v>
      </c>
      <c r="C275" s="645">
        <v>9354035</v>
      </c>
      <c r="D275" s="646" t="s">
        <v>1843</v>
      </c>
      <c r="E275" s="629" t="s">
        <v>712</v>
      </c>
      <c r="F275" s="647" t="s">
        <v>710</v>
      </c>
      <c r="G275" s="648">
        <v>1</v>
      </c>
      <c r="H275" s="648">
        <v>0</v>
      </c>
      <c r="I275" s="648">
        <v>0</v>
      </c>
      <c r="J275" s="648">
        <v>0</v>
      </c>
      <c r="K275" s="648">
        <v>5</v>
      </c>
      <c r="L275" s="648">
        <v>3</v>
      </c>
      <c r="M275" s="648">
        <v>2</v>
      </c>
      <c r="N275" s="648">
        <v>302</v>
      </c>
      <c r="O275" s="648">
        <v>0</v>
      </c>
      <c r="P275" s="648">
        <v>0</v>
      </c>
      <c r="Q275" s="648">
        <v>0</v>
      </c>
      <c r="R275" s="648">
        <v>302</v>
      </c>
      <c r="S275" s="648">
        <v>201</v>
      </c>
      <c r="T275" s="648">
        <v>101</v>
      </c>
      <c r="U275" s="648">
        <v>65</v>
      </c>
      <c r="V275" s="648">
        <v>76</v>
      </c>
      <c r="W275" s="648">
        <v>60</v>
      </c>
      <c r="X275" s="648">
        <v>54</v>
      </c>
      <c r="Y275" s="648">
        <v>47</v>
      </c>
      <c r="Z275" s="648">
        <v>0</v>
      </c>
      <c r="AA275" s="648">
        <v>302</v>
      </c>
      <c r="AB275" s="648">
        <v>60.4</v>
      </c>
      <c r="AC275" s="648">
        <v>0</v>
      </c>
      <c r="AD275" s="648">
        <v>0</v>
      </c>
      <c r="AE275" s="648">
        <v>41.999999999999936</v>
      </c>
      <c r="AF275" s="648">
        <v>74.932330827067659</v>
      </c>
      <c r="AG275" s="648">
        <v>0</v>
      </c>
      <c r="AH275" s="648">
        <v>0</v>
      </c>
      <c r="AI275" s="648">
        <v>0</v>
      </c>
      <c r="AJ275" s="648">
        <v>0</v>
      </c>
      <c r="AK275" s="648">
        <v>0</v>
      </c>
      <c r="AL275" s="648">
        <v>0</v>
      </c>
      <c r="AM275" s="648">
        <v>0</v>
      </c>
      <c r="AN275" s="648">
        <v>281.99999999999994</v>
      </c>
      <c r="AO275" s="648">
        <v>0</v>
      </c>
      <c r="AP275" s="648">
        <v>5.0000000000000071</v>
      </c>
      <c r="AQ275" s="648">
        <v>12.999999999999989</v>
      </c>
      <c r="AR275" s="648">
        <v>0</v>
      </c>
      <c r="AS275" s="648">
        <v>1.9999999999999998</v>
      </c>
      <c r="AT275" s="648">
        <v>0</v>
      </c>
      <c r="AU275" s="648">
        <v>0</v>
      </c>
      <c r="AV275" s="648">
        <v>0</v>
      </c>
      <c r="AW275" s="648">
        <v>0</v>
      </c>
      <c r="AX275" s="648">
        <v>0</v>
      </c>
      <c r="AY275" s="648">
        <v>1.0000000000000013</v>
      </c>
      <c r="AZ275" s="648">
        <v>1.0000000000000013</v>
      </c>
      <c r="BA275" s="648">
        <v>0</v>
      </c>
      <c r="BB275" s="648">
        <v>0</v>
      </c>
      <c r="BC275" s="648">
        <v>0</v>
      </c>
      <c r="BD275" s="648">
        <v>28.770491803278681</v>
      </c>
      <c r="BE275" s="648">
        <v>33.777777777777743</v>
      </c>
      <c r="BF275" s="648">
        <v>33.559322033898304</v>
      </c>
      <c r="BG275" s="648">
        <v>36.679245283018872</v>
      </c>
      <c r="BH275" s="648">
        <v>14.209302325581403</v>
      </c>
      <c r="BI275" s="648">
        <v>91.344590893814484</v>
      </c>
      <c r="BJ275" s="648">
        <v>0</v>
      </c>
      <c r="BK275" s="648">
        <v>5.8800000000000061</v>
      </c>
      <c r="BL275" s="648">
        <v>0</v>
      </c>
      <c r="BM275" s="648">
        <v>5.5916813955182096</v>
      </c>
      <c r="BN275" s="648">
        <v>1</v>
      </c>
      <c r="BO275" s="648">
        <v>0</v>
      </c>
      <c r="BP275" s="648">
        <v>1</v>
      </c>
      <c r="BQ275" s="648"/>
      <c r="BR275" s="648"/>
      <c r="BS275" s="648"/>
    </row>
    <row r="276" spans="1:71" ht="15" x14ac:dyDescent="0.25">
      <c r="A276" s="645">
        <f>VLOOKUP(C276,'[11]DfE No.'!C:E,3,FALSE)</f>
        <v>166</v>
      </c>
      <c r="B276" s="645">
        <v>136271</v>
      </c>
      <c r="C276" s="645">
        <v>9354036</v>
      </c>
      <c r="D276" s="646" t="s">
        <v>499</v>
      </c>
      <c r="E276" s="629" t="s">
        <v>712</v>
      </c>
      <c r="F276" s="647" t="s">
        <v>710</v>
      </c>
      <c r="G276" s="648">
        <v>1</v>
      </c>
      <c r="H276" s="648">
        <v>0</v>
      </c>
      <c r="I276" s="648">
        <v>0</v>
      </c>
      <c r="J276" s="648">
        <v>0</v>
      </c>
      <c r="K276" s="648">
        <v>5</v>
      </c>
      <c r="L276" s="648">
        <v>3</v>
      </c>
      <c r="M276" s="648">
        <v>2</v>
      </c>
      <c r="N276" s="648">
        <v>812</v>
      </c>
      <c r="O276" s="648">
        <v>0</v>
      </c>
      <c r="P276" s="648">
        <v>0</v>
      </c>
      <c r="Q276" s="648">
        <v>0</v>
      </c>
      <c r="R276" s="648">
        <v>812</v>
      </c>
      <c r="S276" s="648">
        <v>485</v>
      </c>
      <c r="T276" s="648">
        <v>327</v>
      </c>
      <c r="U276" s="648">
        <v>169</v>
      </c>
      <c r="V276" s="648">
        <v>159</v>
      </c>
      <c r="W276" s="648">
        <v>157</v>
      </c>
      <c r="X276" s="648">
        <v>162</v>
      </c>
      <c r="Y276" s="648">
        <v>165</v>
      </c>
      <c r="Z276" s="648">
        <v>0</v>
      </c>
      <c r="AA276" s="648">
        <v>812</v>
      </c>
      <c r="AB276" s="648">
        <v>162.4</v>
      </c>
      <c r="AC276" s="648">
        <v>0</v>
      </c>
      <c r="AD276" s="648">
        <v>0</v>
      </c>
      <c r="AE276" s="648">
        <v>57.999999999999972</v>
      </c>
      <c r="AF276" s="648">
        <v>110.03262233375158</v>
      </c>
      <c r="AG276" s="648">
        <v>0</v>
      </c>
      <c r="AH276" s="648">
        <v>0</v>
      </c>
      <c r="AI276" s="648">
        <v>0</v>
      </c>
      <c r="AJ276" s="648">
        <v>0</v>
      </c>
      <c r="AK276" s="648">
        <v>0</v>
      </c>
      <c r="AL276" s="648">
        <v>0</v>
      </c>
      <c r="AM276" s="648">
        <v>0</v>
      </c>
      <c r="AN276" s="648">
        <v>806.00000000000034</v>
      </c>
      <c r="AO276" s="648">
        <v>2.0000000000000013</v>
      </c>
      <c r="AP276" s="648">
        <v>3.0000000000000022</v>
      </c>
      <c r="AQ276" s="648">
        <v>1.0000000000000007</v>
      </c>
      <c r="AR276" s="648">
        <v>0</v>
      </c>
      <c r="AS276" s="648">
        <v>0</v>
      </c>
      <c r="AT276" s="648">
        <v>0</v>
      </c>
      <c r="AU276" s="648">
        <v>0</v>
      </c>
      <c r="AV276" s="648">
        <v>0</v>
      </c>
      <c r="AW276" s="648">
        <v>0</v>
      </c>
      <c r="AX276" s="648">
        <v>0</v>
      </c>
      <c r="AY276" s="648">
        <v>0</v>
      </c>
      <c r="AZ276" s="648">
        <v>1.0000000000000007</v>
      </c>
      <c r="BA276" s="648">
        <v>7.1317440401505641</v>
      </c>
      <c r="BB276" s="648">
        <v>0</v>
      </c>
      <c r="BC276" s="648">
        <v>0</v>
      </c>
      <c r="BD276" s="648">
        <v>57.00000000000005</v>
      </c>
      <c r="BE276" s="648">
        <v>50.999999999999986</v>
      </c>
      <c r="BF276" s="648">
        <v>60.384615384615451</v>
      </c>
      <c r="BG276" s="648">
        <v>58.360248447204981</v>
      </c>
      <c r="BH276" s="648">
        <v>28.518518518518434</v>
      </c>
      <c r="BI276" s="648">
        <v>160.80224220186295</v>
      </c>
      <c r="BJ276" s="648">
        <v>0</v>
      </c>
      <c r="BK276" s="648">
        <v>0</v>
      </c>
      <c r="BL276" s="648">
        <v>0</v>
      </c>
      <c r="BM276" s="648">
        <v>4.5718136398268401</v>
      </c>
      <c r="BN276" s="648">
        <v>0</v>
      </c>
      <c r="BO276" s="648">
        <v>0</v>
      </c>
      <c r="BP276" s="648">
        <v>1</v>
      </c>
      <c r="BQ276" s="648"/>
      <c r="BR276" s="648"/>
      <c r="BS276" s="648"/>
    </row>
    <row r="277" spans="1:71" ht="15" x14ac:dyDescent="0.25">
      <c r="A277" s="645">
        <f>VLOOKUP(C277,'[11]DfE No.'!C:E,3,FALSE)</f>
        <v>165</v>
      </c>
      <c r="B277" s="645">
        <v>136782</v>
      </c>
      <c r="C277" s="645">
        <v>9354040</v>
      </c>
      <c r="D277" s="646" t="s">
        <v>225</v>
      </c>
      <c r="E277" s="629" t="s">
        <v>712</v>
      </c>
      <c r="F277" s="647" t="s">
        <v>710</v>
      </c>
      <c r="G277" s="648">
        <v>1</v>
      </c>
      <c r="H277" s="648">
        <v>0</v>
      </c>
      <c r="I277" s="648">
        <v>0</v>
      </c>
      <c r="J277" s="648">
        <v>0</v>
      </c>
      <c r="K277" s="648">
        <v>5</v>
      </c>
      <c r="L277" s="648">
        <v>3</v>
      </c>
      <c r="M277" s="648">
        <v>2</v>
      </c>
      <c r="N277" s="648">
        <v>896</v>
      </c>
      <c r="O277" s="648">
        <v>0</v>
      </c>
      <c r="P277" s="648">
        <v>0</v>
      </c>
      <c r="Q277" s="648">
        <v>0</v>
      </c>
      <c r="R277" s="648">
        <v>896</v>
      </c>
      <c r="S277" s="648">
        <v>546</v>
      </c>
      <c r="T277" s="648">
        <v>350</v>
      </c>
      <c r="U277" s="648">
        <v>178</v>
      </c>
      <c r="V277" s="648">
        <v>193</v>
      </c>
      <c r="W277" s="648">
        <v>175</v>
      </c>
      <c r="X277" s="648">
        <v>174</v>
      </c>
      <c r="Y277" s="648">
        <v>176</v>
      </c>
      <c r="Z277" s="648">
        <v>0</v>
      </c>
      <c r="AA277" s="648">
        <v>896</v>
      </c>
      <c r="AB277" s="648">
        <v>179.2</v>
      </c>
      <c r="AC277" s="648">
        <v>0</v>
      </c>
      <c r="AD277" s="648">
        <v>0</v>
      </c>
      <c r="AE277" s="648">
        <v>84</v>
      </c>
      <c r="AF277" s="648">
        <v>136.00926998841251</v>
      </c>
      <c r="AG277" s="648">
        <v>0</v>
      </c>
      <c r="AH277" s="648">
        <v>0</v>
      </c>
      <c r="AI277" s="648">
        <v>0</v>
      </c>
      <c r="AJ277" s="648">
        <v>0</v>
      </c>
      <c r="AK277" s="648">
        <v>0</v>
      </c>
      <c r="AL277" s="648">
        <v>0</v>
      </c>
      <c r="AM277" s="648">
        <v>0</v>
      </c>
      <c r="AN277" s="648">
        <v>880.98324022346355</v>
      </c>
      <c r="AO277" s="648">
        <v>13.014525139664833</v>
      </c>
      <c r="AP277" s="648">
        <v>2.0022346368715085</v>
      </c>
      <c r="AQ277" s="648">
        <v>0</v>
      </c>
      <c r="AR277" s="648">
        <v>0</v>
      </c>
      <c r="AS277" s="648">
        <v>0</v>
      </c>
      <c r="AT277" s="648">
        <v>0</v>
      </c>
      <c r="AU277" s="648">
        <v>0</v>
      </c>
      <c r="AV277" s="648">
        <v>0</v>
      </c>
      <c r="AW277" s="648">
        <v>0</v>
      </c>
      <c r="AX277" s="648">
        <v>1.0022371364653222</v>
      </c>
      <c r="AY277" s="648">
        <v>1.0022371364653222</v>
      </c>
      <c r="AZ277" s="648">
        <v>2.0044742729306444</v>
      </c>
      <c r="BA277" s="648">
        <v>7.2676709154113555</v>
      </c>
      <c r="BB277" s="648">
        <v>0</v>
      </c>
      <c r="BC277" s="648">
        <v>0</v>
      </c>
      <c r="BD277" s="648">
        <v>54.925714285714363</v>
      </c>
      <c r="BE277" s="648">
        <v>62.258064516128968</v>
      </c>
      <c r="BF277" s="648">
        <v>60.416666666666629</v>
      </c>
      <c r="BG277" s="648">
        <v>51.053892215568929</v>
      </c>
      <c r="BH277" s="648">
        <v>20.77018633540365</v>
      </c>
      <c r="BI277" s="648">
        <v>155.38407988014697</v>
      </c>
      <c r="BJ277" s="648">
        <v>0</v>
      </c>
      <c r="BK277" s="648">
        <v>0</v>
      </c>
      <c r="BL277" s="648">
        <v>0</v>
      </c>
      <c r="BM277" s="648">
        <v>5.6114038498727696</v>
      </c>
      <c r="BN277" s="648">
        <v>0</v>
      </c>
      <c r="BO277" s="648">
        <v>0</v>
      </c>
      <c r="BP277" s="648">
        <v>1</v>
      </c>
      <c r="BQ277" s="648"/>
      <c r="BR277" s="648"/>
      <c r="BS277" s="648"/>
    </row>
    <row r="278" spans="1:71" ht="15" x14ac:dyDescent="0.25">
      <c r="A278" s="645">
        <f>VLOOKUP(C278,'[11]DfE No.'!C:E,3,FALSE)</f>
        <v>557</v>
      </c>
      <c r="B278" s="645">
        <v>140669</v>
      </c>
      <c r="C278" s="645">
        <v>9354041</v>
      </c>
      <c r="D278" s="646" t="s">
        <v>498</v>
      </c>
      <c r="E278" s="629" t="s">
        <v>712</v>
      </c>
      <c r="F278" s="647" t="s">
        <v>710</v>
      </c>
      <c r="G278" s="648">
        <v>1</v>
      </c>
      <c r="H278" s="648">
        <v>0</v>
      </c>
      <c r="I278" s="648">
        <v>0</v>
      </c>
      <c r="J278" s="648">
        <v>0</v>
      </c>
      <c r="K278" s="648">
        <v>5</v>
      </c>
      <c r="L278" s="648">
        <v>3</v>
      </c>
      <c r="M278" s="648">
        <v>2</v>
      </c>
      <c r="N278" s="648">
        <v>719</v>
      </c>
      <c r="O278" s="648">
        <v>0</v>
      </c>
      <c r="P278" s="648">
        <v>0</v>
      </c>
      <c r="Q278" s="648">
        <v>0</v>
      </c>
      <c r="R278" s="648">
        <v>719</v>
      </c>
      <c r="S278" s="648">
        <v>469</v>
      </c>
      <c r="T278" s="648">
        <v>250</v>
      </c>
      <c r="U278" s="648">
        <v>169</v>
      </c>
      <c r="V278" s="648">
        <v>169</v>
      </c>
      <c r="W278" s="648">
        <v>131</v>
      </c>
      <c r="X278" s="648">
        <v>126</v>
      </c>
      <c r="Y278" s="648">
        <v>124</v>
      </c>
      <c r="Z278" s="648">
        <v>0</v>
      </c>
      <c r="AA278" s="648">
        <v>719</v>
      </c>
      <c r="AB278" s="648">
        <v>143.80000000000001</v>
      </c>
      <c r="AC278" s="648">
        <v>0</v>
      </c>
      <c r="AD278" s="648">
        <v>0</v>
      </c>
      <c r="AE278" s="648">
        <v>75.999999999999972</v>
      </c>
      <c r="AF278" s="648">
        <v>162.65561959654178</v>
      </c>
      <c r="AG278" s="648">
        <v>0</v>
      </c>
      <c r="AH278" s="648">
        <v>0</v>
      </c>
      <c r="AI278" s="648">
        <v>0</v>
      </c>
      <c r="AJ278" s="648">
        <v>0</v>
      </c>
      <c r="AK278" s="648">
        <v>0</v>
      </c>
      <c r="AL278" s="648">
        <v>0</v>
      </c>
      <c r="AM278" s="648">
        <v>0</v>
      </c>
      <c r="AN278" s="648">
        <v>641.99999999999977</v>
      </c>
      <c r="AO278" s="648">
        <v>74.999999999999716</v>
      </c>
      <c r="AP278" s="648">
        <v>0</v>
      </c>
      <c r="AQ278" s="648">
        <v>1.9999999999999996</v>
      </c>
      <c r="AR278" s="648">
        <v>0</v>
      </c>
      <c r="AS278" s="648">
        <v>0</v>
      </c>
      <c r="AT278" s="648">
        <v>0</v>
      </c>
      <c r="AU278" s="648">
        <v>0</v>
      </c>
      <c r="AV278" s="648">
        <v>0</v>
      </c>
      <c r="AW278" s="648">
        <v>0</v>
      </c>
      <c r="AX278" s="648">
        <v>8.033519553072626</v>
      </c>
      <c r="AY278" s="648">
        <v>21.087988826815653</v>
      </c>
      <c r="AZ278" s="648">
        <v>27.113128491620103</v>
      </c>
      <c r="BA278" s="648">
        <v>5.1801152737752156</v>
      </c>
      <c r="BB278" s="648">
        <v>0</v>
      </c>
      <c r="BC278" s="648">
        <v>0</v>
      </c>
      <c r="BD278" s="648">
        <v>51.212121212121204</v>
      </c>
      <c r="BE278" s="648">
        <v>80.378048780487816</v>
      </c>
      <c r="BF278" s="648">
        <v>66.5234375</v>
      </c>
      <c r="BG278" s="648">
        <v>70.736842105263179</v>
      </c>
      <c r="BH278" s="648">
        <v>22.643478260869575</v>
      </c>
      <c r="BI278" s="648">
        <v>179.37908560756475</v>
      </c>
      <c r="BJ278" s="648">
        <v>0</v>
      </c>
      <c r="BK278" s="648">
        <v>0</v>
      </c>
      <c r="BL278" s="648">
        <v>0</v>
      </c>
      <c r="BM278" s="648">
        <v>5.8932425883345001</v>
      </c>
      <c r="BN278" s="648">
        <v>0</v>
      </c>
      <c r="BO278" s="648">
        <v>0</v>
      </c>
      <c r="BP278" s="648">
        <v>1</v>
      </c>
      <c r="BQ278" s="648"/>
      <c r="BR278" s="648"/>
      <c r="BS278" s="648"/>
    </row>
    <row r="279" spans="1:71" ht="15" x14ac:dyDescent="0.25">
      <c r="A279" s="645">
        <f>VLOOKUP(C279,'[11]DfE No.'!C:E,3,FALSE)</f>
        <v>599</v>
      </c>
      <c r="B279" s="645">
        <v>140969</v>
      </c>
      <c r="C279" s="645">
        <v>9354042</v>
      </c>
      <c r="D279" s="646" t="s">
        <v>465</v>
      </c>
      <c r="E279" s="629" t="s">
        <v>712</v>
      </c>
      <c r="F279" s="647" t="s">
        <v>710</v>
      </c>
      <c r="G279" s="648">
        <v>1</v>
      </c>
      <c r="H279" s="648">
        <v>0</v>
      </c>
      <c r="I279" s="648">
        <v>0</v>
      </c>
      <c r="J279" s="648">
        <v>0</v>
      </c>
      <c r="K279" s="648">
        <v>5</v>
      </c>
      <c r="L279" s="648">
        <v>3</v>
      </c>
      <c r="M279" s="648">
        <v>2</v>
      </c>
      <c r="N279" s="648">
        <v>639</v>
      </c>
      <c r="O279" s="648">
        <v>0</v>
      </c>
      <c r="P279" s="648">
        <v>0</v>
      </c>
      <c r="Q279" s="648">
        <v>0</v>
      </c>
      <c r="R279" s="648">
        <v>639</v>
      </c>
      <c r="S279" s="648">
        <v>465</v>
      </c>
      <c r="T279" s="648">
        <v>174</v>
      </c>
      <c r="U279" s="648">
        <v>161</v>
      </c>
      <c r="V279" s="648">
        <v>173</v>
      </c>
      <c r="W279" s="648">
        <v>131</v>
      </c>
      <c r="X279" s="648">
        <v>97</v>
      </c>
      <c r="Y279" s="648">
        <v>77</v>
      </c>
      <c r="Z279" s="648">
        <v>0</v>
      </c>
      <c r="AA279" s="648">
        <v>639</v>
      </c>
      <c r="AB279" s="648">
        <v>127.8</v>
      </c>
      <c r="AC279" s="648">
        <v>0</v>
      </c>
      <c r="AD279" s="648">
        <v>0</v>
      </c>
      <c r="AE279" s="648">
        <v>52</v>
      </c>
      <c r="AF279" s="648">
        <v>102.4603448275862</v>
      </c>
      <c r="AG279" s="648">
        <v>0</v>
      </c>
      <c r="AH279" s="648">
        <v>0</v>
      </c>
      <c r="AI279" s="648">
        <v>0</v>
      </c>
      <c r="AJ279" s="648">
        <v>0</v>
      </c>
      <c r="AK279" s="648">
        <v>0</v>
      </c>
      <c r="AL279" s="648">
        <v>0</v>
      </c>
      <c r="AM279" s="648">
        <v>0</v>
      </c>
      <c r="AN279" s="648">
        <v>616.00000000000023</v>
      </c>
      <c r="AO279" s="648">
        <v>20.999999999999989</v>
      </c>
      <c r="AP279" s="648">
        <v>0</v>
      </c>
      <c r="AQ279" s="648">
        <v>2.0000000000000027</v>
      </c>
      <c r="AR279" s="648">
        <v>0</v>
      </c>
      <c r="AS279" s="648">
        <v>0</v>
      </c>
      <c r="AT279" s="648">
        <v>0</v>
      </c>
      <c r="AU279" s="648">
        <v>0</v>
      </c>
      <c r="AV279" s="648">
        <v>0</v>
      </c>
      <c r="AW279" s="648">
        <v>0</v>
      </c>
      <c r="AX279" s="648">
        <v>4.0315457413249236</v>
      </c>
      <c r="AY279" s="648">
        <v>7.0552050473186139</v>
      </c>
      <c r="AZ279" s="648">
        <v>9.0709779179810663</v>
      </c>
      <c r="BA279" s="648">
        <v>2.203448275862069</v>
      </c>
      <c r="BB279" s="648">
        <v>0</v>
      </c>
      <c r="BC279" s="648">
        <v>0</v>
      </c>
      <c r="BD279" s="648">
        <v>58.082278481012644</v>
      </c>
      <c r="BE279" s="648">
        <v>76.888888888888815</v>
      </c>
      <c r="BF279" s="648">
        <v>50.775193798449585</v>
      </c>
      <c r="BG279" s="648">
        <v>45.336956521739118</v>
      </c>
      <c r="BH279" s="648">
        <v>26.400000000000013</v>
      </c>
      <c r="BI279" s="648">
        <v>164.01215927519084</v>
      </c>
      <c r="BJ279" s="648">
        <v>0</v>
      </c>
      <c r="BK279" s="648">
        <v>0</v>
      </c>
      <c r="BL279" s="648">
        <v>0</v>
      </c>
      <c r="BM279" s="648">
        <v>2.6327468795990598</v>
      </c>
      <c r="BN279" s="648">
        <v>0</v>
      </c>
      <c r="BO279" s="648">
        <v>0</v>
      </c>
      <c r="BP279" s="648">
        <v>1</v>
      </c>
      <c r="BQ279" s="648"/>
      <c r="BR279" s="648"/>
      <c r="BS279" s="648"/>
    </row>
    <row r="280" spans="1:71" ht="15" x14ac:dyDescent="0.25">
      <c r="A280" s="645">
        <f>VLOOKUP(C280,'[11]DfE No.'!C:E,3,FALSE)</f>
        <v>167</v>
      </c>
      <c r="B280" s="645">
        <v>141236</v>
      </c>
      <c r="C280" s="645">
        <v>9354043</v>
      </c>
      <c r="D280" s="646" t="s">
        <v>497</v>
      </c>
      <c r="E280" s="629" t="s">
        <v>712</v>
      </c>
      <c r="F280" s="647" t="s">
        <v>710</v>
      </c>
      <c r="G280" s="648">
        <v>1</v>
      </c>
      <c r="H280" s="648">
        <v>0</v>
      </c>
      <c r="I280" s="648">
        <v>0</v>
      </c>
      <c r="J280" s="648">
        <v>0</v>
      </c>
      <c r="K280" s="648">
        <v>5</v>
      </c>
      <c r="L280" s="648">
        <v>3</v>
      </c>
      <c r="M280" s="648">
        <v>2</v>
      </c>
      <c r="N280" s="648">
        <v>429</v>
      </c>
      <c r="O280" s="648">
        <v>0</v>
      </c>
      <c r="P280" s="648">
        <v>0</v>
      </c>
      <c r="Q280" s="648">
        <v>0</v>
      </c>
      <c r="R280" s="648">
        <v>429</v>
      </c>
      <c r="S280" s="648">
        <v>260</v>
      </c>
      <c r="T280" s="648">
        <v>169</v>
      </c>
      <c r="U280" s="648">
        <v>85</v>
      </c>
      <c r="V280" s="648">
        <v>75</v>
      </c>
      <c r="W280" s="648">
        <v>100</v>
      </c>
      <c r="X280" s="648">
        <v>99</v>
      </c>
      <c r="Y280" s="648">
        <v>70</v>
      </c>
      <c r="Z280" s="648">
        <v>0</v>
      </c>
      <c r="AA280" s="648">
        <v>429</v>
      </c>
      <c r="AB280" s="648">
        <v>85.8</v>
      </c>
      <c r="AC280" s="648">
        <v>0</v>
      </c>
      <c r="AD280" s="648">
        <v>0</v>
      </c>
      <c r="AE280" s="648">
        <v>76.999999999999787</v>
      </c>
      <c r="AF280" s="648">
        <v>137.19289340101523</v>
      </c>
      <c r="AG280" s="648">
        <v>0</v>
      </c>
      <c r="AH280" s="648">
        <v>0</v>
      </c>
      <c r="AI280" s="648">
        <v>0</v>
      </c>
      <c r="AJ280" s="648">
        <v>0</v>
      </c>
      <c r="AK280" s="648">
        <v>0</v>
      </c>
      <c r="AL280" s="648">
        <v>0</v>
      </c>
      <c r="AM280" s="648">
        <v>0</v>
      </c>
      <c r="AN280" s="648">
        <v>350.00000000000006</v>
      </c>
      <c r="AO280" s="648">
        <v>78.000000000000071</v>
      </c>
      <c r="AP280" s="648">
        <v>0.99999999999999967</v>
      </c>
      <c r="AQ280" s="648">
        <v>0</v>
      </c>
      <c r="AR280" s="648">
        <v>0</v>
      </c>
      <c r="AS280" s="648">
        <v>0</v>
      </c>
      <c r="AT280" s="648">
        <v>0</v>
      </c>
      <c r="AU280" s="648">
        <v>0</v>
      </c>
      <c r="AV280" s="648">
        <v>0</v>
      </c>
      <c r="AW280" s="648">
        <v>0</v>
      </c>
      <c r="AX280" s="648">
        <v>0</v>
      </c>
      <c r="AY280" s="648">
        <v>0</v>
      </c>
      <c r="AZ280" s="648">
        <v>0.99999999999999967</v>
      </c>
      <c r="BA280" s="648">
        <v>6.532994923857868</v>
      </c>
      <c r="BB280" s="648">
        <v>0</v>
      </c>
      <c r="BC280" s="648">
        <v>0</v>
      </c>
      <c r="BD280" s="648">
        <v>39.464285714285694</v>
      </c>
      <c r="BE280" s="648">
        <v>33.445945945945951</v>
      </c>
      <c r="BF280" s="648">
        <v>38.5416666666667</v>
      </c>
      <c r="BG280" s="648">
        <v>61.484210526315749</v>
      </c>
      <c r="BH280" s="648">
        <v>24.347826086956541</v>
      </c>
      <c r="BI280" s="648">
        <v>122.97569354461075</v>
      </c>
      <c r="BJ280" s="648">
        <v>0</v>
      </c>
      <c r="BK280" s="648">
        <v>11.25999999999998</v>
      </c>
      <c r="BL280" s="648">
        <v>0</v>
      </c>
      <c r="BM280" s="648">
        <v>4.8573427911255402</v>
      </c>
      <c r="BN280" s="648">
        <v>1</v>
      </c>
      <c r="BO280" s="648">
        <v>0</v>
      </c>
      <c r="BP280" s="648">
        <v>1</v>
      </c>
      <c r="BQ280" s="648"/>
      <c r="BR280" s="648"/>
      <c r="BS280" s="648"/>
    </row>
    <row r="281" spans="1:71" ht="15" x14ac:dyDescent="0.25">
      <c r="A281" s="645">
        <f>VLOOKUP(C281,'[11]DfE No.'!C:E,3,FALSE)</f>
        <v>171</v>
      </c>
      <c r="B281" s="645">
        <v>142759</v>
      </c>
      <c r="C281" s="645">
        <v>9354045</v>
      </c>
      <c r="D281" s="646" t="s">
        <v>496</v>
      </c>
      <c r="E281" s="629" t="s">
        <v>712</v>
      </c>
      <c r="F281" s="647" t="s">
        <v>710</v>
      </c>
      <c r="G281" s="648">
        <v>1</v>
      </c>
      <c r="H281" s="648">
        <v>0</v>
      </c>
      <c r="I281" s="648">
        <v>0</v>
      </c>
      <c r="J281" s="648">
        <v>0</v>
      </c>
      <c r="K281" s="648">
        <v>5</v>
      </c>
      <c r="L281" s="648">
        <v>3</v>
      </c>
      <c r="M281" s="648">
        <v>2</v>
      </c>
      <c r="N281" s="648">
        <v>1030</v>
      </c>
      <c r="O281" s="648">
        <v>0</v>
      </c>
      <c r="P281" s="648">
        <v>0</v>
      </c>
      <c r="Q281" s="648">
        <v>0</v>
      </c>
      <c r="R281" s="648">
        <v>1030</v>
      </c>
      <c r="S281" s="648">
        <v>735</v>
      </c>
      <c r="T281" s="648">
        <v>295</v>
      </c>
      <c r="U281" s="648">
        <v>261</v>
      </c>
      <c r="V281" s="648">
        <v>253</v>
      </c>
      <c r="W281" s="648">
        <v>221</v>
      </c>
      <c r="X281" s="648">
        <v>150</v>
      </c>
      <c r="Y281" s="648">
        <v>145</v>
      </c>
      <c r="Z281" s="648">
        <v>0</v>
      </c>
      <c r="AA281" s="648">
        <v>1030</v>
      </c>
      <c r="AB281" s="648">
        <v>206</v>
      </c>
      <c r="AC281" s="648">
        <v>0</v>
      </c>
      <c r="AD281" s="648">
        <v>0</v>
      </c>
      <c r="AE281" s="648">
        <v>229.99999999999957</v>
      </c>
      <c r="AF281" s="648">
        <v>337.47065101387403</v>
      </c>
      <c r="AG281" s="648">
        <v>0</v>
      </c>
      <c r="AH281" s="648">
        <v>0</v>
      </c>
      <c r="AI281" s="648">
        <v>0</v>
      </c>
      <c r="AJ281" s="648">
        <v>0</v>
      </c>
      <c r="AK281" s="648">
        <v>0</v>
      </c>
      <c r="AL281" s="648">
        <v>0</v>
      </c>
      <c r="AM281" s="648">
        <v>0</v>
      </c>
      <c r="AN281" s="648">
        <v>541</v>
      </c>
      <c r="AO281" s="648">
        <v>116.00000000000004</v>
      </c>
      <c r="AP281" s="648">
        <v>88</v>
      </c>
      <c r="AQ281" s="648">
        <v>37.999999999999957</v>
      </c>
      <c r="AR281" s="648">
        <v>1.999999999999996</v>
      </c>
      <c r="AS281" s="648">
        <v>199.00000000000037</v>
      </c>
      <c r="AT281" s="648">
        <v>46.000000000000021</v>
      </c>
      <c r="AU281" s="648">
        <v>0</v>
      </c>
      <c r="AV281" s="648">
        <v>0</v>
      </c>
      <c r="AW281" s="648">
        <v>0</v>
      </c>
      <c r="AX281" s="648">
        <v>0</v>
      </c>
      <c r="AY281" s="648">
        <v>2.9999999999999991</v>
      </c>
      <c r="AZ281" s="648">
        <v>2.9999999999999991</v>
      </c>
      <c r="BA281" s="648">
        <v>2.1985058697972253</v>
      </c>
      <c r="BB281" s="648">
        <v>0</v>
      </c>
      <c r="BC281" s="648">
        <v>0</v>
      </c>
      <c r="BD281" s="648">
        <v>84.64864864864856</v>
      </c>
      <c r="BE281" s="648">
        <v>99</v>
      </c>
      <c r="BF281" s="648">
        <v>86.169724770642219</v>
      </c>
      <c r="BG281" s="648">
        <v>65.878378378378343</v>
      </c>
      <c r="BH281" s="648">
        <v>28.794326241134762</v>
      </c>
      <c r="BI281" s="648">
        <v>228.01720132961225</v>
      </c>
      <c r="BJ281" s="648">
        <v>0</v>
      </c>
      <c r="BK281" s="648">
        <v>0</v>
      </c>
      <c r="BL281" s="648">
        <v>0</v>
      </c>
      <c r="BM281" s="648">
        <v>1.22834433472222</v>
      </c>
      <c r="BN281" s="648">
        <v>0</v>
      </c>
      <c r="BO281" s="648">
        <v>0</v>
      </c>
      <c r="BP281" s="648">
        <v>1</v>
      </c>
      <c r="BQ281" s="648"/>
      <c r="BR281" s="648"/>
      <c r="BS281" s="648"/>
    </row>
    <row r="282" spans="1:71" ht="15" x14ac:dyDescent="0.25">
      <c r="A282" s="645">
        <f>VLOOKUP(C282,'[11]DfE No.'!C:E,3,FALSE)</f>
        <v>558</v>
      </c>
      <c r="B282" s="645">
        <v>145055</v>
      </c>
      <c r="C282" s="645">
        <v>9354048</v>
      </c>
      <c r="D282" s="646" t="s">
        <v>428</v>
      </c>
      <c r="E282" s="629" t="s">
        <v>712</v>
      </c>
      <c r="F282" s="647" t="s">
        <v>710</v>
      </c>
      <c r="G282" s="648">
        <v>1</v>
      </c>
      <c r="H282" s="648">
        <v>0</v>
      </c>
      <c r="I282" s="648">
        <v>0</v>
      </c>
      <c r="J282" s="648">
        <v>0</v>
      </c>
      <c r="K282" s="648">
        <v>5</v>
      </c>
      <c r="L282" s="648">
        <v>3</v>
      </c>
      <c r="M282" s="648">
        <v>2</v>
      </c>
      <c r="N282" s="648">
        <v>751</v>
      </c>
      <c r="O282" s="648">
        <v>0</v>
      </c>
      <c r="P282" s="648">
        <v>0</v>
      </c>
      <c r="Q282" s="648">
        <v>0</v>
      </c>
      <c r="R282" s="648">
        <v>751</v>
      </c>
      <c r="S282" s="648">
        <v>442</v>
      </c>
      <c r="T282" s="648">
        <v>309</v>
      </c>
      <c r="U282" s="648">
        <v>160</v>
      </c>
      <c r="V282" s="648">
        <v>149</v>
      </c>
      <c r="W282" s="648">
        <v>133</v>
      </c>
      <c r="X282" s="648">
        <v>157</v>
      </c>
      <c r="Y282" s="648">
        <v>152</v>
      </c>
      <c r="Z282" s="648">
        <v>0</v>
      </c>
      <c r="AA282" s="648">
        <v>751</v>
      </c>
      <c r="AB282" s="648">
        <v>150.19999999999999</v>
      </c>
      <c r="AC282" s="648">
        <v>0</v>
      </c>
      <c r="AD282" s="648">
        <v>0</v>
      </c>
      <c r="AE282" s="648">
        <v>92.000000000000057</v>
      </c>
      <c r="AF282" s="648">
        <v>213.6908344733242</v>
      </c>
      <c r="AG282" s="648">
        <v>0</v>
      </c>
      <c r="AH282" s="648">
        <v>0</v>
      </c>
      <c r="AI282" s="648">
        <v>0</v>
      </c>
      <c r="AJ282" s="648">
        <v>0</v>
      </c>
      <c r="AK282" s="648">
        <v>0</v>
      </c>
      <c r="AL282" s="648">
        <v>0</v>
      </c>
      <c r="AM282" s="648">
        <v>0</v>
      </c>
      <c r="AN282" s="648">
        <v>545</v>
      </c>
      <c r="AO282" s="648">
        <v>92.000000000000057</v>
      </c>
      <c r="AP282" s="648">
        <v>51.999999999999993</v>
      </c>
      <c r="AQ282" s="648">
        <v>61.999999999999993</v>
      </c>
      <c r="AR282" s="648">
        <v>0</v>
      </c>
      <c r="AS282" s="648">
        <v>0</v>
      </c>
      <c r="AT282" s="648">
        <v>0</v>
      </c>
      <c r="AU282" s="648">
        <v>0</v>
      </c>
      <c r="AV282" s="648">
        <v>0</v>
      </c>
      <c r="AW282" s="648">
        <v>0</v>
      </c>
      <c r="AX282" s="648">
        <v>0</v>
      </c>
      <c r="AY282" s="648">
        <v>2.0080213903743314</v>
      </c>
      <c r="AZ282" s="648">
        <v>4.0160427807486627</v>
      </c>
      <c r="BA282" s="648">
        <v>3.0820793433652529</v>
      </c>
      <c r="BB282" s="648">
        <v>0</v>
      </c>
      <c r="BC282" s="648">
        <v>0</v>
      </c>
      <c r="BD282" s="648">
        <v>63.396226415094397</v>
      </c>
      <c r="BE282" s="648">
        <v>66.897959183673521</v>
      </c>
      <c r="BF282" s="648">
        <v>53.612403100775133</v>
      </c>
      <c r="BG282" s="648">
        <v>88.694805194805198</v>
      </c>
      <c r="BH282" s="648">
        <v>63.506849315068457</v>
      </c>
      <c r="BI282" s="648">
        <v>220.66213973140447</v>
      </c>
      <c r="BJ282" s="648">
        <v>0</v>
      </c>
      <c r="BK282" s="648">
        <v>0</v>
      </c>
      <c r="BL282" s="648">
        <v>0</v>
      </c>
      <c r="BM282" s="648">
        <v>3.0784943134628699</v>
      </c>
      <c r="BN282" s="648">
        <v>0</v>
      </c>
      <c r="BO282" s="648">
        <v>0</v>
      </c>
      <c r="BP282" s="648">
        <v>1</v>
      </c>
      <c r="BQ282" s="648"/>
      <c r="BR282" s="648"/>
      <c r="BS282" s="648"/>
    </row>
    <row r="283" spans="1:71" ht="15" x14ac:dyDescent="0.25">
      <c r="A283" s="645">
        <f>VLOOKUP(C283,'[11]DfE No.'!C:E,3,FALSE)</f>
        <v>175</v>
      </c>
      <c r="B283" s="645">
        <v>137901</v>
      </c>
      <c r="C283" s="645">
        <v>9354051</v>
      </c>
      <c r="D283" s="646" t="s">
        <v>495</v>
      </c>
      <c r="E283" s="629" t="s">
        <v>712</v>
      </c>
      <c r="F283" s="647" t="s">
        <v>710</v>
      </c>
      <c r="G283" s="648">
        <v>1</v>
      </c>
      <c r="H283" s="648">
        <v>0</v>
      </c>
      <c r="I283" s="648">
        <v>0</v>
      </c>
      <c r="J283" s="648">
        <v>0</v>
      </c>
      <c r="K283" s="648">
        <v>5</v>
      </c>
      <c r="L283" s="648">
        <v>3</v>
      </c>
      <c r="M283" s="648">
        <v>2</v>
      </c>
      <c r="N283" s="648">
        <v>318</v>
      </c>
      <c r="O283" s="648">
        <v>0</v>
      </c>
      <c r="P283" s="648">
        <v>0</v>
      </c>
      <c r="Q283" s="648">
        <v>0</v>
      </c>
      <c r="R283" s="648">
        <v>318</v>
      </c>
      <c r="S283" s="648">
        <v>206</v>
      </c>
      <c r="T283" s="648">
        <v>112</v>
      </c>
      <c r="U283" s="648">
        <v>66</v>
      </c>
      <c r="V283" s="648">
        <v>77</v>
      </c>
      <c r="W283" s="648">
        <v>63</v>
      </c>
      <c r="X283" s="648">
        <v>49</v>
      </c>
      <c r="Y283" s="648">
        <v>63</v>
      </c>
      <c r="Z283" s="648">
        <v>0</v>
      </c>
      <c r="AA283" s="648">
        <v>318</v>
      </c>
      <c r="AB283" s="648">
        <v>63.6</v>
      </c>
      <c r="AC283" s="648">
        <v>0</v>
      </c>
      <c r="AD283" s="648">
        <v>0</v>
      </c>
      <c r="AE283" s="648">
        <v>27.999999999999996</v>
      </c>
      <c r="AF283" s="648">
        <v>68.066889632107021</v>
      </c>
      <c r="AG283" s="648">
        <v>0</v>
      </c>
      <c r="AH283" s="648">
        <v>0</v>
      </c>
      <c r="AI283" s="648">
        <v>0</v>
      </c>
      <c r="AJ283" s="648">
        <v>0</v>
      </c>
      <c r="AK283" s="648">
        <v>0</v>
      </c>
      <c r="AL283" s="648">
        <v>0</v>
      </c>
      <c r="AM283" s="648">
        <v>0</v>
      </c>
      <c r="AN283" s="648">
        <v>317.00000000000011</v>
      </c>
      <c r="AO283" s="648">
        <v>0.99999999999999856</v>
      </c>
      <c r="AP283" s="648">
        <v>0</v>
      </c>
      <c r="AQ283" s="648">
        <v>0</v>
      </c>
      <c r="AR283" s="648">
        <v>0</v>
      </c>
      <c r="AS283" s="648">
        <v>0</v>
      </c>
      <c r="AT283" s="648">
        <v>0</v>
      </c>
      <c r="AU283" s="648">
        <v>0</v>
      </c>
      <c r="AV283" s="648">
        <v>0</v>
      </c>
      <c r="AW283" s="648">
        <v>0</v>
      </c>
      <c r="AX283" s="648">
        <v>2.0000000000000004</v>
      </c>
      <c r="AY283" s="648">
        <v>2.0000000000000004</v>
      </c>
      <c r="AZ283" s="648">
        <v>2.0000000000000004</v>
      </c>
      <c r="BA283" s="648">
        <v>12.762541806020067</v>
      </c>
      <c r="BB283" s="648">
        <v>0</v>
      </c>
      <c r="BC283" s="648">
        <v>0</v>
      </c>
      <c r="BD283" s="648">
        <v>25.299999999999979</v>
      </c>
      <c r="BE283" s="648">
        <v>33.753424657534275</v>
      </c>
      <c r="BF283" s="648">
        <v>18.899999999999999</v>
      </c>
      <c r="BG283" s="648">
        <v>18.765957446808493</v>
      </c>
      <c r="BH283" s="648">
        <v>14.22580645161289</v>
      </c>
      <c r="BI283" s="648">
        <v>71.995314079219128</v>
      </c>
      <c r="BJ283" s="648">
        <v>0</v>
      </c>
      <c r="BK283" s="648">
        <v>0</v>
      </c>
      <c r="BL283" s="648">
        <v>0</v>
      </c>
      <c r="BM283" s="648">
        <v>4.7900568767584097</v>
      </c>
      <c r="BN283" s="648">
        <v>1</v>
      </c>
      <c r="BO283" s="648">
        <v>0</v>
      </c>
      <c r="BP283" s="648">
        <v>1</v>
      </c>
      <c r="BQ283" s="648"/>
      <c r="BR283" s="648"/>
      <c r="BS283" s="648"/>
    </row>
    <row r="284" spans="1:71" ht="15" x14ac:dyDescent="0.25">
      <c r="A284" s="645">
        <f>VLOOKUP(C284,'[11]DfE No.'!C:E,3,FALSE)</f>
        <v>155</v>
      </c>
      <c r="B284" s="645">
        <v>137055</v>
      </c>
      <c r="C284" s="645">
        <v>9354056</v>
      </c>
      <c r="D284" s="646" t="s">
        <v>221</v>
      </c>
      <c r="E284" s="629" t="s">
        <v>712</v>
      </c>
      <c r="F284" s="647" t="s">
        <v>710</v>
      </c>
      <c r="G284" s="648">
        <v>1</v>
      </c>
      <c r="H284" s="648">
        <v>0</v>
      </c>
      <c r="I284" s="648">
        <v>0</v>
      </c>
      <c r="J284" s="648">
        <v>0</v>
      </c>
      <c r="K284" s="648">
        <v>5</v>
      </c>
      <c r="L284" s="648">
        <v>3</v>
      </c>
      <c r="M284" s="648">
        <v>2</v>
      </c>
      <c r="N284" s="648">
        <v>1231</v>
      </c>
      <c r="O284" s="648">
        <v>0</v>
      </c>
      <c r="P284" s="648">
        <v>0</v>
      </c>
      <c r="Q284" s="648">
        <v>0</v>
      </c>
      <c r="R284" s="648">
        <v>1231</v>
      </c>
      <c r="S284" s="648">
        <v>745</v>
      </c>
      <c r="T284" s="648">
        <v>486</v>
      </c>
      <c r="U284" s="648">
        <v>248</v>
      </c>
      <c r="V284" s="648">
        <v>248</v>
      </c>
      <c r="W284" s="648">
        <v>249</v>
      </c>
      <c r="X284" s="648">
        <v>241</v>
      </c>
      <c r="Y284" s="648">
        <v>245</v>
      </c>
      <c r="Z284" s="648">
        <v>0</v>
      </c>
      <c r="AA284" s="648">
        <v>1231</v>
      </c>
      <c r="AB284" s="648">
        <v>246.2</v>
      </c>
      <c r="AC284" s="648">
        <v>0</v>
      </c>
      <c r="AD284" s="648">
        <v>0</v>
      </c>
      <c r="AE284" s="648">
        <v>153.99999999999986</v>
      </c>
      <c r="AF284" s="648">
        <v>255.87070376432078</v>
      </c>
      <c r="AG284" s="648">
        <v>0</v>
      </c>
      <c r="AH284" s="648">
        <v>0</v>
      </c>
      <c r="AI284" s="648">
        <v>0</v>
      </c>
      <c r="AJ284" s="648">
        <v>0</v>
      </c>
      <c r="AK284" s="648">
        <v>0</v>
      </c>
      <c r="AL284" s="648">
        <v>0</v>
      </c>
      <c r="AM284" s="648">
        <v>0</v>
      </c>
      <c r="AN284" s="648">
        <v>945.30374592833869</v>
      </c>
      <c r="AO284" s="648">
        <v>141.34446254071605</v>
      </c>
      <c r="AP284" s="648">
        <v>14.034201954397339</v>
      </c>
      <c r="AQ284" s="648">
        <v>41.100162866449473</v>
      </c>
      <c r="AR284" s="648">
        <v>5.0122149837133598</v>
      </c>
      <c r="AS284" s="648">
        <v>84.205211726384405</v>
      </c>
      <c r="AT284" s="648">
        <v>0</v>
      </c>
      <c r="AU284" s="648">
        <v>0</v>
      </c>
      <c r="AV284" s="648">
        <v>0</v>
      </c>
      <c r="AW284" s="648">
        <v>0</v>
      </c>
      <c r="AX284" s="648">
        <v>0</v>
      </c>
      <c r="AY284" s="648">
        <v>1.0008130081300817</v>
      </c>
      <c r="AZ284" s="648">
        <v>1.0008130081300817</v>
      </c>
      <c r="BA284" s="648">
        <v>14.103109656301145</v>
      </c>
      <c r="BB284" s="648">
        <v>0</v>
      </c>
      <c r="BC284" s="648">
        <v>0</v>
      </c>
      <c r="BD284" s="648">
        <v>74.906122448979687</v>
      </c>
      <c r="BE284" s="648">
        <v>88.426229508196641</v>
      </c>
      <c r="BF284" s="648">
        <v>92.222222222222129</v>
      </c>
      <c r="BG284" s="648">
        <v>117.41025641025637</v>
      </c>
      <c r="BH284" s="648">
        <v>38.155737704918081</v>
      </c>
      <c r="BI284" s="648">
        <v>252.62706389057996</v>
      </c>
      <c r="BJ284" s="648">
        <v>0</v>
      </c>
      <c r="BK284" s="648">
        <v>0</v>
      </c>
      <c r="BL284" s="648">
        <v>0</v>
      </c>
      <c r="BM284" s="648">
        <v>2.7709068955882401</v>
      </c>
      <c r="BN284" s="648">
        <v>0</v>
      </c>
      <c r="BO284" s="648">
        <v>0</v>
      </c>
      <c r="BP284" s="648">
        <v>1</v>
      </c>
      <c r="BQ284" s="648"/>
      <c r="BR284" s="648"/>
      <c r="BS284" s="648"/>
    </row>
    <row r="285" spans="1:71" ht="15" x14ac:dyDescent="0.25">
      <c r="A285" s="645">
        <f>VLOOKUP(C285,'[11]DfE No.'!C:E,3,FALSE)</f>
        <v>156</v>
      </c>
      <c r="B285" s="645">
        <v>136998</v>
      </c>
      <c r="C285" s="645">
        <v>9354075</v>
      </c>
      <c r="D285" s="646" t="s">
        <v>222</v>
      </c>
      <c r="E285" s="629" t="s">
        <v>712</v>
      </c>
      <c r="F285" s="647" t="s">
        <v>710</v>
      </c>
      <c r="G285" s="648">
        <v>1</v>
      </c>
      <c r="H285" s="648">
        <v>0</v>
      </c>
      <c r="I285" s="648">
        <v>0</v>
      </c>
      <c r="J285" s="648">
        <v>0</v>
      </c>
      <c r="K285" s="648">
        <v>5</v>
      </c>
      <c r="L285" s="648">
        <v>3</v>
      </c>
      <c r="M285" s="648">
        <v>2</v>
      </c>
      <c r="N285" s="648">
        <v>767</v>
      </c>
      <c r="O285" s="648">
        <v>0</v>
      </c>
      <c r="P285" s="648">
        <v>0</v>
      </c>
      <c r="Q285" s="648">
        <v>0</v>
      </c>
      <c r="R285" s="648">
        <v>767</v>
      </c>
      <c r="S285" s="648">
        <v>469</v>
      </c>
      <c r="T285" s="648">
        <v>298</v>
      </c>
      <c r="U285" s="648">
        <v>179</v>
      </c>
      <c r="V285" s="648">
        <v>150</v>
      </c>
      <c r="W285" s="648">
        <v>140</v>
      </c>
      <c r="X285" s="648">
        <v>138</v>
      </c>
      <c r="Y285" s="648">
        <v>160</v>
      </c>
      <c r="Z285" s="648">
        <v>0</v>
      </c>
      <c r="AA285" s="648">
        <v>767</v>
      </c>
      <c r="AB285" s="648">
        <v>153.4</v>
      </c>
      <c r="AC285" s="648">
        <v>0</v>
      </c>
      <c r="AD285" s="648">
        <v>0</v>
      </c>
      <c r="AE285" s="648">
        <v>111.99999999999972</v>
      </c>
      <c r="AF285" s="648">
        <v>180.530585106383</v>
      </c>
      <c r="AG285" s="648">
        <v>0</v>
      </c>
      <c r="AH285" s="648">
        <v>0</v>
      </c>
      <c r="AI285" s="648">
        <v>0</v>
      </c>
      <c r="AJ285" s="648">
        <v>0</v>
      </c>
      <c r="AK285" s="648">
        <v>0</v>
      </c>
      <c r="AL285" s="648">
        <v>0</v>
      </c>
      <c r="AM285" s="648">
        <v>0</v>
      </c>
      <c r="AN285" s="648">
        <v>640.83550913838121</v>
      </c>
      <c r="AO285" s="648">
        <v>108.14099216710207</v>
      </c>
      <c r="AP285" s="648">
        <v>4.0052219321148854</v>
      </c>
      <c r="AQ285" s="648">
        <v>4.0052219321148854</v>
      </c>
      <c r="AR285" s="648">
        <v>1.0013054830287231</v>
      </c>
      <c r="AS285" s="648">
        <v>9.0117493472584549</v>
      </c>
      <c r="AT285" s="648">
        <v>0</v>
      </c>
      <c r="AU285" s="648">
        <v>0</v>
      </c>
      <c r="AV285" s="648">
        <v>0</v>
      </c>
      <c r="AW285" s="648">
        <v>0</v>
      </c>
      <c r="AX285" s="648">
        <v>0</v>
      </c>
      <c r="AY285" s="648">
        <v>2.0000000000000018</v>
      </c>
      <c r="AZ285" s="648">
        <v>2.9999999999999982</v>
      </c>
      <c r="BA285" s="648">
        <v>3.0598404255319145</v>
      </c>
      <c r="BB285" s="648">
        <v>0</v>
      </c>
      <c r="BC285" s="648">
        <v>0</v>
      </c>
      <c r="BD285" s="648">
        <v>71.19318181818187</v>
      </c>
      <c r="BE285" s="648">
        <v>59.395973154362395</v>
      </c>
      <c r="BF285" s="648">
        <v>70</v>
      </c>
      <c r="BG285" s="648">
        <v>64.880597014925328</v>
      </c>
      <c r="BH285" s="648">
        <v>27.87096774193552</v>
      </c>
      <c r="BI285" s="648">
        <v>183.36407889137021</v>
      </c>
      <c r="BJ285" s="648">
        <v>0</v>
      </c>
      <c r="BK285" s="648">
        <v>0</v>
      </c>
      <c r="BL285" s="648">
        <v>0</v>
      </c>
      <c r="BM285" s="648">
        <v>5.5482002079023003</v>
      </c>
      <c r="BN285" s="648">
        <v>0</v>
      </c>
      <c r="BO285" s="648">
        <v>0</v>
      </c>
      <c r="BP285" s="648">
        <v>1</v>
      </c>
      <c r="BQ285" s="648"/>
      <c r="BR285" s="648"/>
      <c r="BS285" s="648"/>
    </row>
    <row r="286" spans="1:71" ht="15" x14ac:dyDescent="0.25">
      <c r="A286" s="645">
        <f>VLOOKUP(C286,'[11]DfE No.'!C:E,3,FALSE)</f>
        <v>378</v>
      </c>
      <c r="B286" s="645">
        <v>136834</v>
      </c>
      <c r="C286" s="645">
        <v>9354076</v>
      </c>
      <c r="D286" s="646" t="s">
        <v>328</v>
      </c>
      <c r="E286" s="629" t="s">
        <v>712</v>
      </c>
      <c r="F286" s="647" t="s">
        <v>710</v>
      </c>
      <c r="G286" s="648">
        <v>1</v>
      </c>
      <c r="H286" s="648">
        <v>0</v>
      </c>
      <c r="I286" s="648">
        <v>0</v>
      </c>
      <c r="J286" s="648">
        <v>0</v>
      </c>
      <c r="K286" s="648">
        <v>5</v>
      </c>
      <c r="L286" s="648">
        <v>3</v>
      </c>
      <c r="M286" s="648">
        <v>2</v>
      </c>
      <c r="N286" s="648">
        <v>1511</v>
      </c>
      <c r="O286" s="648">
        <v>0</v>
      </c>
      <c r="P286" s="648">
        <v>0</v>
      </c>
      <c r="Q286" s="648">
        <v>0</v>
      </c>
      <c r="R286" s="648">
        <v>1511</v>
      </c>
      <c r="S286" s="648">
        <v>915</v>
      </c>
      <c r="T286" s="648">
        <v>596</v>
      </c>
      <c r="U286" s="648">
        <v>309</v>
      </c>
      <c r="V286" s="648">
        <v>308</v>
      </c>
      <c r="W286" s="648">
        <v>298</v>
      </c>
      <c r="X286" s="648">
        <v>299</v>
      </c>
      <c r="Y286" s="648">
        <v>297</v>
      </c>
      <c r="Z286" s="648">
        <v>0</v>
      </c>
      <c r="AA286" s="648">
        <v>1511</v>
      </c>
      <c r="AB286" s="648">
        <v>302.2</v>
      </c>
      <c r="AC286" s="648">
        <v>0</v>
      </c>
      <c r="AD286" s="648">
        <v>0</v>
      </c>
      <c r="AE286" s="648">
        <v>159.99999999999937</v>
      </c>
      <c r="AF286" s="648">
        <v>285.72745625841185</v>
      </c>
      <c r="AG286" s="648">
        <v>0</v>
      </c>
      <c r="AH286" s="648">
        <v>0</v>
      </c>
      <c r="AI286" s="648">
        <v>0</v>
      </c>
      <c r="AJ286" s="648">
        <v>0</v>
      </c>
      <c r="AK286" s="648">
        <v>0</v>
      </c>
      <c r="AL286" s="648">
        <v>0</v>
      </c>
      <c r="AM286" s="648">
        <v>0</v>
      </c>
      <c r="AN286" s="648">
        <v>1371.9079470198681</v>
      </c>
      <c r="AO286" s="648">
        <v>115.07615894039735</v>
      </c>
      <c r="AP286" s="648">
        <v>14.009271523178812</v>
      </c>
      <c r="AQ286" s="648">
        <v>9.0059602649006596</v>
      </c>
      <c r="AR286" s="648">
        <v>1.0006622516556289</v>
      </c>
      <c r="AS286" s="648">
        <v>0</v>
      </c>
      <c r="AT286" s="648">
        <v>0</v>
      </c>
      <c r="AU286" s="648">
        <v>0</v>
      </c>
      <c r="AV286" s="648">
        <v>0</v>
      </c>
      <c r="AW286" s="648">
        <v>0</v>
      </c>
      <c r="AX286" s="648">
        <v>3.0079628400796281</v>
      </c>
      <c r="AY286" s="648">
        <v>6.0159256801592562</v>
      </c>
      <c r="AZ286" s="648">
        <v>6.0159256801592562</v>
      </c>
      <c r="BA286" s="648">
        <v>13.218707940780618</v>
      </c>
      <c r="BB286" s="648">
        <v>0</v>
      </c>
      <c r="BC286" s="648">
        <v>0</v>
      </c>
      <c r="BD286" s="648">
        <v>89.15409836065561</v>
      </c>
      <c r="BE286" s="648">
        <v>99.555555555555472</v>
      </c>
      <c r="BF286" s="648">
        <v>116.42293906810025</v>
      </c>
      <c r="BG286" s="648">
        <v>123.29896907216508</v>
      </c>
      <c r="BH286" s="648">
        <v>50.374558303887014</v>
      </c>
      <c r="BI286" s="648">
        <v>297.99145416741624</v>
      </c>
      <c r="BJ286" s="648">
        <v>0</v>
      </c>
      <c r="BK286" s="648">
        <v>0</v>
      </c>
      <c r="BL286" s="648">
        <v>0</v>
      </c>
      <c r="BM286" s="648">
        <v>4.7555124564963496</v>
      </c>
      <c r="BN286" s="648">
        <v>0</v>
      </c>
      <c r="BO286" s="648">
        <v>0</v>
      </c>
      <c r="BP286" s="648">
        <v>1</v>
      </c>
      <c r="BQ286" s="648"/>
      <c r="BR286" s="648"/>
      <c r="BS286" s="648"/>
    </row>
    <row r="287" spans="1:71" ht="15" x14ac:dyDescent="0.25">
      <c r="A287" s="645">
        <f>VLOOKUP(C287,'[11]DfE No.'!C:E,3,FALSE)</f>
        <v>366</v>
      </c>
      <c r="B287" s="645">
        <v>136827</v>
      </c>
      <c r="C287" s="645">
        <v>9354092</v>
      </c>
      <c r="D287" s="646" t="s">
        <v>320</v>
      </c>
      <c r="E287" s="629" t="s">
        <v>712</v>
      </c>
      <c r="F287" s="647" t="s">
        <v>710</v>
      </c>
      <c r="G287" s="648">
        <v>1</v>
      </c>
      <c r="H287" s="648">
        <v>0</v>
      </c>
      <c r="I287" s="648">
        <v>0</v>
      </c>
      <c r="J287" s="648">
        <v>0</v>
      </c>
      <c r="K287" s="648">
        <v>5</v>
      </c>
      <c r="L287" s="648">
        <v>3</v>
      </c>
      <c r="M287" s="648">
        <v>2</v>
      </c>
      <c r="N287" s="648">
        <v>1487</v>
      </c>
      <c r="O287" s="648">
        <v>0</v>
      </c>
      <c r="P287" s="648">
        <v>0</v>
      </c>
      <c r="Q287" s="648">
        <v>0</v>
      </c>
      <c r="R287" s="648">
        <v>1487</v>
      </c>
      <c r="S287" s="648">
        <v>887</v>
      </c>
      <c r="T287" s="648">
        <v>600</v>
      </c>
      <c r="U287" s="648">
        <v>297</v>
      </c>
      <c r="V287" s="648">
        <v>296</v>
      </c>
      <c r="W287" s="648">
        <v>294</v>
      </c>
      <c r="X287" s="648">
        <v>292</v>
      </c>
      <c r="Y287" s="648">
        <v>308</v>
      </c>
      <c r="Z287" s="648">
        <v>0</v>
      </c>
      <c r="AA287" s="648">
        <v>1487</v>
      </c>
      <c r="AB287" s="648">
        <v>297.39999999999998</v>
      </c>
      <c r="AC287" s="648">
        <v>0</v>
      </c>
      <c r="AD287" s="648">
        <v>0</v>
      </c>
      <c r="AE287" s="648">
        <v>121.00000000000006</v>
      </c>
      <c r="AF287" s="648">
        <v>284.80846774193549</v>
      </c>
      <c r="AG287" s="648">
        <v>0</v>
      </c>
      <c r="AH287" s="648">
        <v>0</v>
      </c>
      <c r="AI287" s="648">
        <v>0</v>
      </c>
      <c r="AJ287" s="648">
        <v>0</v>
      </c>
      <c r="AK287" s="648">
        <v>0</v>
      </c>
      <c r="AL287" s="648">
        <v>0</v>
      </c>
      <c r="AM287" s="648">
        <v>0</v>
      </c>
      <c r="AN287" s="648">
        <v>1243.3445718138914</v>
      </c>
      <c r="AO287" s="648">
        <v>82.221173297370214</v>
      </c>
      <c r="AP287" s="648">
        <v>34.091706001348591</v>
      </c>
      <c r="AQ287" s="648">
        <v>56.151045178691824</v>
      </c>
      <c r="AR287" s="648">
        <v>41.110586648685036</v>
      </c>
      <c r="AS287" s="648">
        <v>30.080917060013423</v>
      </c>
      <c r="AT287" s="648">
        <v>0</v>
      </c>
      <c r="AU287" s="648">
        <v>0</v>
      </c>
      <c r="AV287" s="648">
        <v>0</v>
      </c>
      <c r="AW287" s="648">
        <v>0</v>
      </c>
      <c r="AX287" s="648">
        <v>9.0425675675675663</v>
      </c>
      <c r="AY287" s="648">
        <v>19.089864864864808</v>
      </c>
      <c r="AZ287" s="648">
        <v>25.118243243243256</v>
      </c>
      <c r="BA287" s="648">
        <v>4.996639784946237</v>
      </c>
      <c r="BB287" s="648">
        <v>0</v>
      </c>
      <c r="BC287" s="648">
        <v>0</v>
      </c>
      <c r="BD287" s="648">
        <v>105.71186440677981</v>
      </c>
      <c r="BE287" s="648">
        <v>102.50176678445239</v>
      </c>
      <c r="BF287" s="648">
        <v>112.92041522491351</v>
      </c>
      <c r="BG287" s="648">
        <v>155.73333333333323</v>
      </c>
      <c r="BH287" s="648">
        <v>64.896321070234194</v>
      </c>
      <c r="BI287" s="648">
        <v>338.61251273034566</v>
      </c>
      <c r="BJ287" s="648">
        <v>0</v>
      </c>
      <c r="BK287" s="648">
        <v>0</v>
      </c>
      <c r="BL287" s="648">
        <v>0</v>
      </c>
      <c r="BM287" s="648">
        <v>0.94833872334254099</v>
      </c>
      <c r="BN287" s="648">
        <v>0</v>
      </c>
      <c r="BO287" s="648">
        <v>0</v>
      </c>
      <c r="BP287" s="648">
        <v>1</v>
      </c>
      <c r="BQ287" s="648"/>
      <c r="BR287" s="648"/>
      <c r="BS287" s="648"/>
    </row>
    <row r="288" spans="1:71" ht="15" x14ac:dyDescent="0.25">
      <c r="A288" s="645">
        <f>VLOOKUP(C288,'[11]DfE No.'!C:E,3,FALSE)</f>
        <v>375</v>
      </c>
      <c r="B288" s="645">
        <v>139288</v>
      </c>
      <c r="C288" s="645">
        <v>9354095</v>
      </c>
      <c r="D288" s="646" t="s">
        <v>494</v>
      </c>
      <c r="E288" s="629" t="s">
        <v>712</v>
      </c>
      <c r="F288" s="647" t="s">
        <v>710</v>
      </c>
      <c r="G288" s="648">
        <v>1</v>
      </c>
      <c r="H288" s="648">
        <v>0</v>
      </c>
      <c r="I288" s="648">
        <v>0</v>
      </c>
      <c r="J288" s="648">
        <v>0</v>
      </c>
      <c r="K288" s="648">
        <v>5</v>
      </c>
      <c r="L288" s="648">
        <v>3</v>
      </c>
      <c r="M288" s="648">
        <v>2</v>
      </c>
      <c r="N288" s="648">
        <v>1002</v>
      </c>
      <c r="O288" s="648">
        <v>0</v>
      </c>
      <c r="P288" s="648">
        <v>0</v>
      </c>
      <c r="Q288" s="648">
        <v>0</v>
      </c>
      <c r="R288" s="648">
        <v>1002</v>
      </c>
      <c r="S288" s="648">
        <v>617</v>
      </c>
      <c r="T288" s="648">
        <v>385</v>
      </c>
      <c r="U288" s="648">
        <v>219</v>
      </c>
      <c r="V288" s="648">
        <v>193</v>
      </c>
      <c r="W288" s="648">
        <v>205</v>
      </c>
      <c r="X288" s="648">
        <v>208</v>
      </c>
      <c r="Y288" s="648">
        <v>177</v>
      </c>
      <c r="Z288" s="648">
        <v>0</v>
      </c>
      <c r="AA288" s="648">
        <v>1002</v>
      </c>
      <c r="AB288" s="648">
        <v>200.4</v>
      </c>
      <c r="AC288" s="648">
        <v>0</v>
      </c>
      <c r="AD288" s="648">
        <v>0</v>
      </c>
      <c r="AE288" s="648">
        <v>203.00000000000048</v>
      </c>
      <c r="AF288" s="648">
        <v>324.3236763236763</v>
      </c>
      <c r="AG288" s="648">
        <v>0</v>
      </c>
      <c r="AH288" s="648">
        <v>0</v>
      </c>
      <c r="AI288" s="648">
        <v>0</v>
      </c>
      <c r="AJ288" s="648">
        <v>0</v>
      </c>
      <c r="AK288" s="648">
        <v>0</v>
      </c>
      <c r="AL288" s="648">
        <v>0</v>
      </c>
      <c r="AM288" s="648">
        <v>0</v>
      </c>
      <c r="AN288" s="648">
        <v>357.3566433566437</v>
      </c>
      <c r="AO288" s="648">
        <v>170.16983016983033</v>
      </c>
      <c r="AP288" s="648">
        <v>109.10889110889123</v>
      </c>
      <c r="AQ288" s="648">
        <v>235.23476523476546</v>
      </c>
      <c r="AR288" s="648">
        <v>128.12787212787228</v>
      </c>
      <c r="AS288" s="648">
        <v>2.0019980019980044</v>
      </c>
      <c r="AT288" s="648">
        <v>0</v>
      </c>
      <c r="AU288" s="648">
        <v>0</v>
      </c>
      <c r="AV288" s="648">
        <v>0</v>
      </c>
      <c r="AW288" s="648">
        <v>0</v>
      </c>
      <c r="AX288" s="648">
        <v>19.076152304609209</v>
      </c>
      <c r="AY288" s="648">
        <v>42.168336673346644</v>
      </c>
      <c r="AZ288" s="648">
        <v>72.288577154308612</v>
      </c>
      <c r="BA288" s="648">
        <v>9.0089910089910106</v>
      </c>
      <c r="BB288" s="648">
        <v>0</v>
      </c>
      <c r="BC288" s="648">
        <v>0</v>
      </c>
      <c r="BD288" s="648">
        <v>67.384615384615444</v>
      </c>
      <c r="BE288" s="648">
        <v>76.156756756756835</v>
      </c>
      <c r="BF288" s="648">
        <v>76.743589743589666</v>
      </c>
      <c r="BG288" s="648">
        <v>87.404255319148973</v>
      </c>
      <c r="BH288" s="648">
        <v>48.788461538461604</v>
      </c>
      <c r="BI288" s="648">
        <v>227.21147867469102</v>
      </c>
      <c r="BJ288" s="648">
        <v>0</v>
      </c>
      <c r="BK288" s="648">
        <v>0</v>
      </c>
      <c r="BL288" s="648">
        <v>0</v>
      </c>
      <c r="BM288" s="648">
        <v>1.26785222151067</v>
      </c>
      <c r="BN288" s="648">
        <v>0</v>
      </c>
      <c r="BO288" s="648">
        <v>0</v>
      </c>
      <c r="BP288" s="648">
        <v>1</v>
      </c>
      <c r="BQ288" s="648"/>
      <c r="BR288" s="648"/>
      <c r="BS288" s="648"/>
    </row>
    <row r="289" spans="1:71" ht="15" x14ac:dyDescent="0.25">
      <c r="A289" s="645">
        <f>VLOOKUP(C289,'[11]DfE No.'!C:E,3,FALSE)</f>
        <v>356</v>
      </c>
      <c r="B289" s="645">
        <v>144214</v>
      </c>
      <c r="C289" s="645">
        <v>9354096</v>
      </c>
      <c r="D289" s="646" t="s">
        <v>316</v>
      </c>
      <c r="E289" s="629" t="s">
        <v>712</v>
      </c>
      <c r="F289" s="647" t="s">
        <v>710</v>
      </c>
      <c r="G289" s="648">
        <v>1</v>
      </c>
      <c r="H289" s="648">
        <v>0</v>
      </c>
      <c r="I289" s="648">
        <v>0</v>
      </c>
      <c r="J289" s="648">
        <v>0</v>
      </c>
      <c r="K289" s="648">
        <v>5</v>
      </c>
      <c r="L289" s="648">
        <v>3</v>
      </c>
      <c r="M289" s="648">
        <v>2</v>
      </c>
      <c r="N289" s="648">
        <v>752</v>
      </c>
      <c r="O289" s="648">
        <v>0</v>
      </c>
      <c r="P289" s="648">
        <v>0</v>
      </c>
      <c r="Q289" s="648">
        <v>0</v>
      </c>
      <c r="R289" s="648">
        <v>752</v>
      </c>
      <c r="S289" s="648">
        <v>456</v>
      </c>
      <c r="T289" s="648">
        <v>296</v>
      </c>
      <c r="U289" s="648">
        <v>163</v>
      </c>
      <c r="V289" s="648">
        <v>150</v>
      </c>
      <c r="W289" s="648">
        <v>143</v>
      </c>
      <c r="X289" s="648">
        <v>148</v>
      </c>
      <c r="Y289" s="648">
        <v>148</v>
      </c>
      <c r="Z289" s="648">
        <v>0</v>
      </c>
      <c r="AA289" s="648">
        <v>752</v>
      </c>
      <c r="AB289" s="648">
        <v>150.4</v>
      </c>
      <c r="AC289" s="648">
        <v>0</v>
      </c>
      <c r="AD289" s="648">
        <v>0</v>
      </c>
      <c r="AE289" s="648">
        <v>75.999999999999957</v>
      </c>
      <c r="AF289" s="648">
        <v>144.5348189415042</v>
      </c>
      <c r="AG289" s="648">
        <v>0</v>
      </c>
      <c r="AH289" s="648">
        <v>0</v>
      </c>
      <c r="AI289" s="648">
        <v>0</v>
      </c>
      <c r="AJ289" s="648">
        <v>0</v>
      </c>
      <c r="AK289" s="648">
        <v>0</v>
      </c>
      <c r="AL289" s="648">
        <v>0</v>
      </c>
      <c r="AM289" s="648">
        <v>0</v>
      </c>
      <c r="AN289" s="648">
        <v>638</v>
      </c>
      <c r="AO289" s="648">
        <v>16.000000000000036</v>
      </c>
      <c r="AP289" s="648">
        <v>18.000000000000032</v>
      </c>
      <c r="AQ289" s="648">
        <v>37.000000000000021</v>
      </c>
      <c r="AR289" s="648">
        <v>43.000000000000007</v>
      </c>
      <c r="AS289" s="648">
        <v>0</v>
      </c>
      <c r="AT289" s="648">
        <v>0</v>
      </c>
      <c r="AU289" s="648">
        <v>0</v>
      </c>
      <c r="AV289" s="648">
        <v>0</v>
      </c>
      <c r="AW289" s="648">
        <v>0</v>
      </c>
      <c r="AX289" s="648">
        <v>1.0026666666666642</v>
      </c>
      <c r="AY289" s="648">
        <v>2.0053333333333359</v>
      </c>
      <c r="AZ289" s="648">
        <v>2.0053333333333359</v>
      </c>
      <c r="BA289" s="648">
        <v>7.3314763231197775</v>
      </c>
      <c r="BB289" s="648">
        <v>0</v>
      </c>
      <c r="BC289" s="648">
        <v>0</v>
      </c>
      <c r="BD289" s="648">
        <v>61.999999999999964</v>
      </c>
      <c r="BE289" s="648">
        <v>39.527027027026946</v>
      </c>
      <c r="BF289" s="648">
        <v>57.401408450704174</v>
      </c>
      <c r="BG289" s="648">
        <v>70.000000000000014</v>
      </c>
      <c r="BH289" s="648">
        <v>25.170068027210831</v>
      </c>
      <c r="BI289" s="648">
        <v>157.24270387961275</v>
      </c>
      <c r="BJ289" s="648">
        <v>0</v>
      </c>
      <c r="BK289" s="648">
        <v>0</v>
      </c>
      <c r="BL289" s="648">
        <v>0</v>
      </c>
      <c r="BM289" s="648">
        <v>2.9084726041121498</v>
      </c>
      <c r="BN289" s="648">
        <v>0</v>
      </c>
      <c r="BO289" s="648">
        <v>0</v>
      </c>
      <c r="BP289" s="648">
        <v>1</v>
      </c>
      <c r="BQ289" s="648"/>
      <c r="BR289" s="648"/>
      <c r="BS289" s="648"/>
    </row>
    <row r="290" spans="1:71" ht="15" x14ac:dyDescent="0.25">
      <c r="A290" s="645">
        <f>VLOOKUP(C290,'[11]DfE No.'!C:E,3,FALSE)</f>
        <v>357</v>
      </c>
      <c r="B290" s="645">
        <v>137218</v>
      </c>
      <c r="C290" s="645">
        <v>9354097</v>
      </c>
      <c r="D290" s="646" t="s">
        <v>317</v>
      </c>
      <c r="E290" s="629" t="s">
        <v>712</v>
      </c>
      <c r="F290" s="647" t="s">
        <v>710</v>
      </c>
      <c r="G290" s="648">
        <v>1</v>
      </c>
      <c r="H290" s="648">
        <v>0</v>
      </c>
      <c r="I290" s="648">
        <v>0</v>
      </c>
      <c r="J290" s="648">
        <v>0</v>
      </c>
      <c r="K290" s="648">
        <v>5</v>
      </c>
      <c r="L290" s="648">
        <v>3</v>
      </c>
      <c r="M290" s="648">
        <v>2</v>
      </c>
      <c r="N290" s="648">
        <v>917</v>
      </c>
      <c r="O290" s="648">
        <v>0</v>
      </c>
      <c r="P290" s="648">
        <v>0</v>
      </c>
      <c r="Q290" s="648">
        <v>0</v>
      </c>
      <c r="R290" s="648">
        <v>917</v>
      </c>
      <c r="S290" s="648">
        <v>542</v>
      </c>
      <c r="T290" s="648">
        <v>375</v>
      </c>
      <c r="U290" s="648">
        <v>184</v>
      </c>
      <c r="V290" s="648">
        <v>187</v>
      </c>
      <c r="W290" s="648">
        <v>171</v>
      </c>
      <c r="X290" s="648">
        <v>186</v>
      </c>
      <c r="Y290" s="648">
        <v>189</v>
      </c>
      <c r="Z290" s="648">
        <v>0</v>
      </c>
      <c r="AA290" s="648">
        <v>917</v>
      </c>
      <c r="AB290" s="648">
        <v>183.4</v>
      </c>
      <c r="AC290" s="648">
        <v>0</v>
      </c>
      <c r="AD290" s="648">
        <v>0</v>
      </c>
      <c r="AE290" s="648">
        <v>79</v>
      </c>
      <c r="AF290" s="648">
        <v>138.19160387513455</v>
      </c>
      <c r="AG290" s="648">
        <v>0</v>
      </c>
      <c r="AH290" s="648">
        <v>0</v>
      </c>
      <c r="AI290" s="648">
        <v>0</v>
      </c>
      <c r="AJ290" s="648">
        <v>0</v>
      </c>
      <c r="AK290" s="648">
        <v>0</v>
      </c>
      <c r="AL290" s="648">
        <v>0</v>
      </c>
      <c r="AM290" s="648">
        <v>0</v>
      </c>
      <c r="AN290" s="648">
        <v>822.99999999999966</v>
      </c>
      <c r="AO290" s="648">
        <v>25.999999999999975</v>
      </c>
      <c r="AP290" s="648">
        <v>21.999999999999957</v>
      </c>
      <c r="AQ290" s="648">
        <v>16.999999999999961</v>
      </c>
      <c r="AR290" s="648">
        <v>13.000000000000034</v>
      </c>
      <c r="AS290" s="648">
        <v>11.999999999999959</v>
      </c>
      <c r="AT290" s="648">
        <v>3.9999999999999987</v>
      </c>
      <c r="AU290" s="648">
        <v>0</v>
      </c>
      <c r="AV290" s="648">
        <v>0</v>
      </c>
      <c r="AW290" s="648">
        <v>0</v>
      </c>
      <c r="AX290" s="648">
        <v>1.0010917030567694</v>
      </c>
      <c r="AY290" s="648">
        <v>1.0010917030567694</v>
      </c>
      <c r="AZ290" s="648">
        <v>1.0010917030567694</v>
      </c>
      <c r="BA290" s="648">
        <v>2.9612486544671692</v>
      </c>
      <c r="BB290" s="648">
        <v>0</v>
      </c>
      <c r="BC290" s="648">
        <v>0</v>
      </c>
      <c r="BD290" s="648">
        <v>48.312849162011247</v>
      </c>
      <c r="BE290" s="648">
        <v>70.376344086021433</v>
      </c>
      <c r="BF290" s="648">
        <v>53.627218934911191</v>
      </c>
      <c r="BG290" s="648">
        <v>73.180327868852515</v>
      </c>
      <c r="BH290" s="648">
        <v>20.106382978723357</v>
      </c>
      <c r="BI290" s="648">
        <v>162.29921784981576</v>
      </c>
      <c r="BJ290" s="648">
        <v>0</v>
      </c>
      <c r="BK290" s="648">
        <v>0</v>
      </c>
      <c r="BL290" s="648">
        <v>0</v>
      </c>
      <c r="BM290" s="648">
        <v>3.4837929571759298</v>
      </c>
      <c r="BN290" s="648">
        <v>0</v>
      </c>
      <c r="BO290" s="648">
        <v>0</v>
      </c>
      <c r="BP290" s="648">
        <v>1</v>
      </c>
      <c r="BQ290" s="648"/>
      <c r="BR290" s="648"/>
      <c r="BS290" s="648"/>
    </row>
    <row r="291" spans="1:71" ht="15" x14ac:dyDescent="0.25">
      <c r="A291" s="645">
        <f>VLOOKUP(C291,'[11]DfE No.'!C:E,3,FALSE)</f>
        <v>362</v>
      </c>
      <c r="B291" s="645">
        <v>137208</v>
      </c>
      <c r="C291" s="645">
        <v>9354098</v>
      </c>
      <c r="D291" s="646" t="s">
        <v>493</v>
      </c>
      <c r="E291" s="629" t="s">
        <v>712</v>
      </c>
      <c r="F291" s="647" t="s">
        <v>710</v>
      </c>
      <c r="G291" s="648">
        <v>1</v>
      </c>
      <c r="H291" s="648">
        <v>0</v>
      </c>
      <c r="I291" s="648">
        <v>0</v>
      </c>
      <c r="J291" s="648">
        <v>0</v>
      </c>
      <c r="K291" s="648">
        <v>5</v>
      </c>
      <c r="L291" s="648">
        <v>3</v>
      </c>
      <c r="M291" s="648">
        <v>2</v>
      </c>
      <c r="N291" s="648">
        <v>578</v>
      </c>
      <c r="O291" s="648">
        <v>0</v>
      </c>
      <c r="P291" s="648">
        <v>0</v>
      </c>
      <c r="Q291" s="648">
        <v>0</v>
      </c>
      <c r="R291" s="648">
        <v>578</v>
      </c>
      <c r="S291" s="648">
        <v>352</v>
      </c>
      <c r="T291" s="648">
        <v>226</v>
      </c>
      <c r="U291" s="648">
        <v>117</v>
      </c>
      <c r="V291" s="648">
        <v>119</v>
      </c>
      <c r="W291" s="648">
        <v>116</v>
      </c>
      <c r="X291" s="648">
        <v>116</v>
      </c>
      <c r="Y291" s="648">
        <v>110</v>
      </c>
      <c r="Z291" s="648">
        <v>0</v>
      </c>
      <c r="AA291" s="648">
        <v>578</v>
      </c>
      <c r="AB291" s="648">
        <v>115.6</v>
      </c>
      <c r="AC291" s="648">
        <v>0</v>
      </c>
      <c r="AD291" s="648">
        <v>0</v>
      </c>
      <c r="AE291" s="648">
        <v>64.999999999999829</v>
      </c>
      <c r="AF291" s="648">
        <v>119.51515151515152</v>
      </c>
      <c r="AG291" s="648">
        <v>0</v>
      </c>
      <c r="AH291" s="648">
        <v>0</v>
      </c>
      <c r="AI291" s="648">
        <v>0</v>
      </c>
      <c r="AJ291" s="648">
        <v>0</v>
      </c>
      <c r="AK291" s="648">
        <v>0</v>
      </c>
      <c r="AL291" s="648">
        <v>0</v>
      </c>
      <c r="AM291" s="648">
        <v>0</v>
      </c>
      <c r="AN291" s="648">
        <v>404.70017331022518</v>
      </c>
      <c r="AO291" s="648">
        <v>15.025996533795473</v>
      </c>
      <c r="AP291" s="648">
        <v>69.119584055459214</v>
      </c>
      <c r="AQ291" s="648">
        <v>33.057192374350116</v>
      </c>
      <c r="AR291" s="648">
        <v>38.065857885615252</v>
      </c>
      <c r="AS291" s="648">
        <v>18.031195840554581</v>
      </c>
      <c r="AT291" s="648">
        <v>0</v>
      </c>
      <c r="AU291" s="648">
        <v>0</v>
      </c>
      <c r="AV291" s="648">
        <v>0</v>
      </c>
      <c r="AW291" s="648">
        <v>0</v>
      </c>
      <c r="AX291" s="648">
        <v>0.99999999999999789</v>
      </c>
      <c r="AY291" s="648">
        <v>2.0000000000000018</v>
      </c>
      <c r="AZ291" s="648">
        <v>2.9999999999999996</v>
      </c>
      <c r="BA291" s="648">
        <v>1.0303030303030303</v>
      </c>
      <c r="BB291" s="648">
        <v>0</v>
      </c>
      <c r="BC291" s="648">
        <v>0</v>
      </c>
      <c r="BD291" s="648">
        <v>47.000000000000036</v>
      </c>
      <c r="BE291" s="648">
        <v>43.08620689655168</v>
      </c>
      <c r="BF291" s="648">
        <v>44.141592920353936</v>
      </c>
      <c r="BG291" s="648">
        <v>63.178571428571409</v>
      </c>
      <c r="BH291" s="648">
        <v>27.5</v>
      </c>
      <c r="BI291" s="648">
        <v>141.18437730760525</v>
      </c>
      <c r="BJ291" s="648">
        <v>0</v>
      </c>
      <c r="BK291" s="648">
        <v>0.32000000000001211</v>
      </c>
      <c r="BL291" s="648">
        <v>0</v>
      </c>
      <c r="BM291" s="648">
        <v>3.4628689869791698</v>
      </c>
      <c r="BN291" s="648">
        <v>1</v>
      </c>
      <c r="BO291" s="648">
        <v>0</v>
      </c>
      <c r="BP291" s="648">
        <v>1</v>
      </c>
      <c r="BQ291" s="648"/>
      <c r="BR291" s="648"/>
      <c r="BS291" s="648"/>
    </row>
    <row r="292" spans="1:71" ht="15" x14ac:dyDescent="0.25">
      <c r="A292" s="645">
        <f>VLOOKUP(C292,'[11]DfE No.'!C:E,3,FALSE)</f>
        <v>376</v>
      </c>
      <c r="B292" s="645">
        <v>136969</v>
      </c>
      <c r="C292" s="645">
        <v>9354099</v>
      </c>
      <c r="D292" s="646" t="s">
        <v>327</v>
      </c>
      <c r="E292" s="629" t="s">
        <v>712</v>
      </c>
      <c r="F292" s="647" t="s">
        <v>710</v>
      </c>
      <c r="G292" s="648">
        <v>1</v>
      </c>
      <c r="H292" s="648">
        <v>0</v>
      </c>
      <c r="I292" s="648">
        <v>0</v>
      </c>
      <c r="J292" s="648">
        <v>0</v>
      </c>
      <c r="K292" s="648">
        <v>5</v>
      </c>
      <c r="L292" s="648">
        <v>3</v>
      </c>
      <c r="M292" s="648">
        <v>2</v>
      </c>
      <c r="N292" s="648">
        <v>1544</v>
      </c>
      <c r="O292" s="648">
        <v>0</v>
      </c>
      <c r="P292" s="648">
        <v>0</v>
      </c>
      <c r="Q292" s="648">
        <v>0</v>
      </c>
      <c r="R292" s="648">
        <v>1544</v>
      </c>
      <c r="S292" s="648">
        <v>922</v>
      </c>
      <c r="T292" s="648">
        <v>622</v>
      </c>
      <c r="U292" s="648">
        <v>308</v>
      </c>
      <c r="V292" s="648">
        <v>307</v>
      </c>
      <c r="W292" s="648">
        <v>307</v>
      </c>
      <c r="X292" s="648">
        <v>306</v>
      </c>
      <c r="Y292" s="648">
        <v>316</v>
      </c>
      <c r="Z292" s="648">
        <v>0</v>
      </c>
      <c r="AA292" s="648">
        <v>1544</v>
      </c>
      <c r="AB292" s="648">
        <v>308.8</v>
      </c>
      <c r="AC292" s="648">
        <v>0</v>
      </c>
      <c r="AD292" s="648">
        <v>0</v>
      </c>
      <c r="AE292" s="648">
        <v>104.00000000000004</v>
      </c>
      <c r="AF292" s="648">
        <v>196.43506921555704</v>
      </c>
      <c r="AG292" s="648">
        <v>0</v>
      </c>
      <c r="AH292" s="648">
        <v>0</v>
      </c>
      <c r="AI292" s="648">
        <v>0</v>
      </c>
      <c r="AJ292" s="648">
        <v>0</v>
      </c>
      <c r="AK292" s="648">
        <v>0</v>
      </c>
      <c r="AL292" s="648">
        <v>0</v>
      </c>
      <c r="AM292" s="648">
        <v>0</v>
      </c>
      <c r="AN292" s="648">
        <v>1455.9999999999995</v>
      </c>
      <c r="AO292" s="648">
        <v>20.00000000000005</v>
      </c>
      <c r="AP292" s="648">
        <v>28.999999999999968</v>
      </c>
      <c r="AQ292" s="648">
        <v>11.000000000000004</v>
      </c>
      <c r="AR292" s="648">
        <v>22.999999999999972</v>
      </c>
      <c r="AS292" s="648">
        <v>5.0000000000000044</v>
      </c>
      <c r="AT292" s="648">
        <v>0</v>
      </c>
      <c r="AU292" s="648">
        <v>0</v>
      </c>
      <c r="AV292" s="648">
        <v>0</v>
      </c>
      <c r="AW292" s="648">
        <v>0</v>
      </c>
      <c r="AX292" s="648">
        <v>1.0006480881399866</v>
      </c>
      <c r="AY292" s="648">
        <v>3.0019442644199539</v>
      </c>
      <c r="AZ292" s="648">
        <v>8.0051847051199037</v>
      </c>
      <c r="BA292" s="648">
        <v>10.17798286090969</v>
      </c>
      <c r="BB292" s="648">
        <v>0</v>
      </c>
      <c r="BC292" s="648">
        <v>0</v>
      </c>
      <c r="BD292" s="648">
        <v>80.786885245901615</v>
      </c>
      <c r="BE292" s="648">
        <v>102.66885245901648</v>
      </c>
      <c r="BF292" s="648">
        <v>108.83612040133777</v>
      </c>
      <c r="BG292" s="648">
        <v>144.67346938775523</v>
      </c>
      <c r="BH292" s="648">
        <v>59.313915857605089</v>
      </c>
      <c r="BI292" s="648">
        <v>309.371367363491</v>
      </c>
      <c r="BJ292" s="648">
        <v>0</v>
      </c>
      <c r="BK292" s="648">
        <v>0</v>
      </c>
      <c r="BL292" s="648">
        <v>0</v>
      </c>
      <c r="BM292" s="648">
        <v>1.86418332358318</v>
      </c>
      <c r="BN292" s="648">
        <v>0</v>
      </c>
      <c r="BO292" s="648">
        <v>0</v>
      </c>
      <c r="BP292" s="648">
        <v>1</v>
      </c>
      <c r="BQ292" s="648"/>
      <c r="BR292" s="648"/>
      <c r="BS292" s="648"/>
    </row>
    <row r="293" spans="1:71" ht="15" x14ac:dyDescent="0.25">
      <c r="A293" s="645">
        <f>VLOOKUP(C293,'[11]DfE No.'!C:E,3,FALSE)</f>
        <v>554</v>
      </c>
      <c r="B293" s="645">
        <v>136322</v>
      </c>
      <c r="C293" s="645">
        <v>9354102</v>
      </c>
      <c r="D293" s="646" t="s">
        <v>424</v>
      </c>
      <c r="E293" s="629" t="s">
        <v>712</v>
      </c>
      <c r="F293" s="647" t="s">
        <v>710</v>
      </c>
      <c r="G293" s="648">
        <v>1</v>
      </c>
      <c r="H293" s="648">
        <v>0</v>
      </c>
      <c r="I293" s="648">
        <v>0</v>
      </c>
      <c r="J293" s="648">
        <v>0</v>
      </c>
      <c r="K293" s="648">
        <v>5</v>
      </c>
      <c r="L293" s="648">
        <v>3</v>
      </c>
      <c r="M293" s="648">
        <v>2</v>
      </c>
      <c r="N293" s="648">
        <v>1157</v>
      </c>
      <c r="O293" s="648">
        <v>0</v>
      </c>
      <c r="P293" s="648">
        <v>0</v>
      </c>
      <c r="Q293" s="648">
        <v>0</v>
      </c>
      <c r="R293" s="648">
        <v>1157</v>
      </c>
      <c r="S293" s="648">
        <v>695</v>
      </c>
      <c r="T293" s="648">
        <v>462</v>
      </c>
      <c r="U293" s="648">
        <v>232</v>
      </c>
      <c r="V293" s="648">
        <v>235</v>
      </c>
      <c r="W293" s="648">
        <v>228</v>
      </c>
      <c r="X293" s="648">
        <v>233</v>
      </c>
      <c r="Y293" s="648">
        <v>229</v>
      </c>
      <c r="Z293" s="648">
        <v>0</v>
      </c>
      <c r="AA293" s="648">
        <v>1157</v>
      </c>
      <c r="AB293" s="648">
        <v>231.4</v>
      </c>
      <c r="AC293" s="648">
        <v>0</v>
      </c>
      <c r="AD293" s="648">
        <v>0</v>
      </c>
      <c r="AE293" s="648">
        <v>117.00000000000003</v>
      </c>
      <c r="AF293" s="648">
        <v>195.50693240901211</v>
      </c>
      <c r="AG293" s="648">
        <v>0</v>
      </c>
      <c r="AH293" s="648">
        <v>0</v>
      </c>
      <c r="AI293" s="648">
        <v>0</v>
      </c>
      <c r="AJ293" s="648">
        <v>0</v>
      </c>
      <c r="AK293" s="648">
        <v>0</v>
      </c>
      <c r="AL293" s="648">
        <v>0</v>
      </c>
      <c r="AM293" s="648">
        <v>0</v>
      </c>
      <c r="AN293" s="648">
        <v>1038.9999999999998</v>
      </c>
      <c r="AO293" s="648">
        <v>78.000000000000057</v>
      </c>
      <c r="AP293" s="648">
        <v>40.000000000000028</v>
      </c>
      <c r="AQ293" s="648">
        <v>0</v>
      </c>
      <c r="AR293" s="648">
        <v>0</v>
      </c>
      <c r="AS293" s="648">
        <v>0</v>
      </c>
      <c r="AT293" s="648">
        <v>0</v>
      </c>
      <c r="AU293" s="648">
        <v>0</v>
      </c>
      <c r="AV293" s="648">
        <v>0</v>
      </c>
      <c r="AW293" s="648">
        <v>0</v>
      </c>
      <c r="AX293" s="648">
        <v>5.0260642919200729</v>
      </c>
      <c r="AY293" s="648">
        <v>6.0312771503040814</v>
      </c>
      <c r="AZ293" s="648">
        <v>8.0417028670721145</v>
      </c>
      <c r="BA293" s="648">
        <v>12.031195840554593</v>
      </c>
      <c r="BB293" s="648">
        <v>0</v>
      </c>
      <c r="BC293" s="648">
        <v>0</v>
      </c>
      <c r="BD293" s="648">
        <v>93.614035087719401</v>
      </c>
      <c r="BE293" s="648">
        <v>78.333333333333258</v>
      </c>
      <c r="BF293" s="648">
        <v>74.972972972973011</v>
      </c>
      <c r="BG293" s="648">
        <v>113.95633187772916</v>
      </c>
      <c r="BH293" s="648">
        <v>40.175438596491212</v>
      </c>
      <c r="BI293" s="648">
        <v>248.62987902726024</v>
      </c>
      <c r="BJ293" s="648">
        <v>0</v>
      </c>
      <c r="BK293" s="648">
        <v>0</v>
      </c>
      <c r="BL293" s="648">
        <v>0</v>
      </c>
      <c r="BM293" s="648">
        <v>1.6937658011222001</v>
      </c>
      <c r="BN293" s="648">
        <v>0</v>
      </c>
      <c r="BO293" s="648">
        <v>0</v>
      </c>
      <c r="BP293" s="648">
        <v>1</v>
      </c>
      <c r="BQ293" s="648"/>
      <c r="BR293" s="648"/>
      <c r="BS293" s="648"/>
    </row>
    <row r="294" spans="1:71" ht="15" x14ac:dyDescent="0.25">
      <c r="A294" s="645">
        <f>VLOOKUP(C294,'[11]DfE No.'!C:E,3,FALSE)</f>
        <v>562</v>
      </c>
      <c r="B294" s="645">
        <v>143362</v>
      </c>
      <c r="C294" s="645">
        <v>9354103</v>
      </c>
      <c r="D294" s="646" t="s">
        <v>431</v>
      </c>
      <c r="E294" s="629" t="s">
        <v>712</v>
      </c>
      <c r="F294" s="647" t="s">
        <v>710</v>
      </c>
      <c r="G294" s="648">
        <v>1</v>
      </c>
      <c r="H294" s="648">
        <v>0</v>
      </c>
      <c r="I294" s="648">
        <v>0</v>
      </c>
      <c r="J294" s="648">
        <v>0</v>
      </c>
      <c r="K294" s="648">
        <v>5</v>
      </c>
      <c r="L294" s="648">
        <v>3</v>
      </c>
      <c r="M294" s="648">
        <v>2</v>
      </c>
      <c r="N294" s="648">
        <v>941</v>
      </c>
      <c r="O294" s="648">
        <v>0</v>
      </c>
      <c r="P294" s="648">
        <v>0</v>
      </c>
      <c r="Q294" s="648">
        <v>0</v>
      </c>
      <c r="R294" s="648">
        <v>941</v>
      </c>
      <c r="S294" s="648">
        <v>587</v>
      </c>
      <c r="T294" s="648">
        <v>354</v>
      </c>
      <c r="U294" s="648">
        <v>196</v>
      </c>
      <c r="V294" s="648">
        <v>179</v>
      </c>
      <c r="W294" s="648">
        <v>212</v>
      </c>
      <c r="X294" s="648">
        <v>176</v>
      </c>
      <c r="Y294" s="648">
        <v>178</v>
      </c>
      <c r="Z294" s="648">
        <v>0</v>
      </c>
      <c r="AA294" s="648">
        <v>941</v>
      </c>
      <c r="AB294" s="648">
        <v>188.2</v>
      </c>
      <c r="AC294" s="648">
        <v>0</v>
      </c>
      <c r="AD294" s="648">
        <v>0</v>
      </c>
      <c r="AE294" s="648">
        <v>109.99999999999973</v>
      </c>
      <c r="AF294" s="648">
        <v>227.10281385281385</v>
      </c>
      <c r="AG294" s="648">
        <v>0</v>
      </c>
      <c r="AH294" s="648">
        <v>0</v>
      </c>
      <c r="AI294" s="648">
        <v>0</v>
      </c>
      <c r="AJ294" s="648">
        <v>0</v>
      </c>
      <c r="AK294" s="648">
        <v>0</v>
      </c>
      <c r="AL294" s="648">
        <v>0</v>
      </c>
      <c r="AM294" s="648">
        <v>0</v>
      </c>
      <c r="AN294" s="648">
        <v>864.91914893617047</v>
      </c>
      <c r="AO294" s="648">
        <v>28.029787234042562</v>
      </c>
      <c r="AP294" s="648">
        <v>15.015957446808473</v>
      </c>
      <c r="AQ294" s="648">
        <v>33.035106382978718</v>
      </c>
      <c r="AR294" s="648">
        <v>0</v>
      </c>
      <c r="AS294" s="648">
        <v>0</v>
      </c>
      <c r="AT294" s="648">
        <v>0</v>
      </c>
      <c r="AU294" s="648">
        <v>0</v>
      </c>
      <c r="AV294" s="648">
        <v>0</v>
      </c>
      <c r="AW294" s="648">
        <v>0</v>
      </c>
      <c r="AX294" s="648">
        <v>2.9999999999999978</v>
      </c>
      <c r="AY294" s="648">
        <v>2.9999999999999978</v>
      </c>
      <c r="AZ294" s="648">
        <v>2.9999999999999978</v>
      </c>
      <c r="BA294" s="648">
        <v>6.1103896103896105</v>
      </c>
      <c r="BB294" s="648">
        <v>0</v>
      </c>
      <c r="BC294" s="648">
        <v>0</v>
      </c>
      <c r="BD294" s="648">
        <v>63.291666666666735</v>
      </c>
      <c r="BE294" s="648">
        <v>86.483146067415674</v>
      </c>
      <c r="BF294" s="648">
        <v>100.85436893203887</v>
      </c>
      <c r="BG294" s="648">
        <v>89.023255813953469</v>
      </c>
      <c r="BH294" s="648">
        <v>39.668571428571454</v>
      </c>
      <c r="BI294" s="648">
        <v>236.78924582443975</v>
      </c>
      <c r="BJ294" s="648">
        <v>0</v>
      </c>
      <c r="BK294" s="648">
        <v>0</v>
      </c>
      <c r="BL294" s="648">
        <v>0</v>
      </c>
      <c r="BM294" s="648">
        <v>2.92335050072165</v>
      </c>
      <c r="BN294" s="648">
        <v>0</v>
      </c>
      <c r="BO294" s="648">
        <v>0</v>
      </c>
      <c r="BP294" s="648">
        <v>1</v>
      </c>
      <c r="BQ294" s="648"/>
      <c r="BR294" s="648"/>
      <c r="BS294" s="648"/>
    </row>
    <row r="295" spans="1:71" ht="15" x14ac:dyDescent="0.25">
      <c r="A295" s="645">
        <f>VLOOKUP(C295,'[11]DfE No.'!C:E,3,FALSE)</f>
        <v>159</v>
      </c>
      <c r="B295" s="645">
        <v>136416</v>
      </c>
      <c r="C295" s="645">
        <v>9354504</v>
      </c>
      <c r="D295" s="646" t="s">
        <v>224</v>
      </c>
      <c r="E295" s="629" t="s">
        <v>712</v>
      </c>
      <c r="F295" s="647" t="s">
        <v>710</v>
      </c>
      <c r="G295" s="648">
        <v>1</v>
      </c>
      <c r="H295" s="648">
        <v>0</v>
      </c>
      <c r="I295" s="648">
        <v>0</v>
      </c>
      <c r="J295" s="648">
        <v>0</v>
      </c>
      <c r="K295" s="648">
        <v>5</v>
      </c>
      <c r="L295" s="648">
        <v>3</v>
      </c>
      <c r="M295" s="648">
        <v>2</v>
      </c>
      <c r="N295" s="648">
        <v>673</v>
      </c>
      <c r="O295" s="648">
        <v>0</v>
      </c>
      <c r="P295" s="648">
        <v>0</v>
      </c>
      <c r="Q295" s="648">
        <v>0</v>
      </c>
      <c r="R295" s="648">
        <v>673</v>
      </c>
      <c r="S295" s="648">
        <v>405</v>
      </c>
      <c r="T295" s="648">
        <v>268</v>
      </c>
      <c r="U295" s="648">
        <v>139</v>
      </c>
      <c r="V295" s="648">
        <v>135</v>
      </c>
      <c r="W295" s="648">
        <v>131</v>
      </c>
      <c r="X295" s="648">
        <v>130</v>
      </c>
      <c r="Y295" s="648">
        <v>138</v>
      </c>
      <c r="Z295" s="648">
        <v>0</v>
      </c>
      <c r="AA295" s="648">
        <v>673</v>
      </c>
      <c r="AB295" s="648">
        <v>134.6</v>
      </c>
      <c r="AC295" s="648">
        <v>0</v>
      </c>
      <c r="AD295" s="648">
        <v>0</v>
      </c>
      <c r="AE295" s="648">
        <v>33.999999999999972</v>
      </c>
      <c r="AF295" s="648">
        <v>82.754074074074083</v>
      </c>
      <c r="AG295" s="648">
        <v>0</v>
      </c>
      <c r="AH295" s="648">
        <v>0</v>
      </c>
      <c r="AI295" s="648">
        <v>0</v>
      </c>
      <c r="AJ295" s="648">
        <v>0</v>
      </c>
      <c r="AK295" s="648">
        <v>0</v>
      </c>
      <c r="AL295" s="648">
        <v>0</v>
      </c>
      <c r="AM295" s="648">
        <v>0</v>
      </c>
      <c r="AN295" s="648">
        <v>664</v>
      </c>
      <c r="AO295" s="648">
        <v>2.0000000000000018</v>
      </c>
      <c r="AP295" s="648">
        <v>1.0000000000000009</v>
      </c>
      <c r="AQ295" s="648">
        <v>4.0000000000000036</v>
      </c>
      <c r="AR295" s="648">
        <v>2.0000000000000018</v>
      </c>
      <c r="AS295" s="648">
        <v>0</v>
      </c>
      <c r="AT295" s="648">
        <v>0</v>
      </c>
      <c r="AU295" s="648">
        <v>0</v>
      </c>
      <c r="AV295" s="648">
        <v>0</v>
      </c>
      <c r="AW295" s="648">
        <v>0</v>
      </c>
      <c r="AX295" s="648">
        <v>0</v>
      </c>
      <c r="AY295" s="648">
        <v>0</v>
      </c>
      <c r="AZ295" s="648">
        <v>0</v>
      </c>
      <c r="BA295" s="648">
        <v>2.9911111111111111</v>
      </c>
      <c r="BB295" s="648">
        <v>0</v>
      </c>
      <c r="BC295" s="648">
        <v>0</v>
      </c>
      <c r="BD295" s="648">
        <v>46.671532846715294</v>
      </c>
      <c r="BE295" s="648">
        <v>45.692307692307629</v>
      </c>
      <c r="BF295" s="648">
        <v>50.304000000000002</v>
      </c>
      <c r="BG295" s="648">
        <v>57.777777777777715</v>
      </c>
      <c r="BH295" s="648">
        <v>17.25</v>
      </c>
      <c r="BI295" s="648">
        <v>133.36310393242144</v>
      </c>
      <c r="BJ295" s="648">
        <v>0</v>
      </c>
      <c r="BK295" s="648">
        <v>0</v>
      </c>
      <c r="BL295" s="648">
        <v>0</v>
      </c>
      <c r="BM295" s="648">
        <v>5.3869683823218999</v>
      </c>
      <c r="BN295" s="648">
        <v>0</v>
      </c>
      <c r="BO295" s="648">
        <v>0</v>
      </c>
      <c r="BP295" s="648">
        <v>1</v>
      </c>
      <c r="BQ295" s="648"/>
      <c r="BR295" s="648"/>
      <c r="BS295" s="648"/>
    </row>
    <row r="296" spans="1:71" ht="15" x14ac:dyDescent="0.25">
      <c r="A296" s="645">
        <f>VLOOKUP(C296,'[11]DfE No.'!C:E,3,FALSE)</f>
        <v>372</v>
      </c>
      <c r="B296" s="645">
        <v>137849</v>
      </c>
      <c r="C296" s="645">
        <v>9354603</v>
      </c>
      <c r="D296" s="646" t="s">
        <v>324</v>
      </c>
      <c r="E296" s="629" t="s">
        <v>712</v>
      </c>
      <c r="F296" s="647" t="s">
        <v>710</v>
      </c>
      <c r="G296" s="648">
        <v>1</v>
      </c>
      <c r="H296" s="648">
        <v>0</v>
      </c>
      <c r="I296" s="648">
        <v>0</v>
      </c>
      <c r="J296" s="648">
        <v>0</v>
      </c>
      <c r="K296" s="648">
        <v>5</v>
      </c>
      <c r="L296" s="648">
        <v>3</v>
      </c>
      <c r="M296" s="648">
        <v>2</v>
      </c>
      <c r="N296" s="648">
        <v>817</v>
      </c>
      <c r="O296" s="648">
        <v>0</v>
      </c>
      <c r="P296" s="648">
        <v>0</v>
      </c>
      <c r="Q296" s="648">
        <v>0</v>
      </c>
      <c r="R296" s="648">
        <v>817</v>
      </c>
      <c r="S296" s="648">
        <v>492</v>
      </c>
      <c r="T296" s="648">
        <v>325</v>
      </c>
      <c r="U296" s="648">
        <v>162</v>
      </c>
      <c r="V296" s="648">
        <v>163</v>
      </c>
      <c r="W296" s="648">
        <v>167</v>
      </c>
      <c r="X296" s="648">
        <v>163</v>
      </c>
      <c r="Y296" s="648">
        <v>162</v>
      </c>
      <c r="Z296" s="648">
        <v>0</v>
      </c>
      <c r="AA296" s="648">
        <v>817</v>
      </c>
      <c r="AB296" s="648">
        <v>163.4</v>
      </c>
      <c r="AC296" s="648">
        <v>0</v>
      </c>
      <c r="AD296" s="648">
        <v>0</v>
      </c>
      <c r="AE296" s="648">
        <v>79.999999999999972</v>
      </c>
      <c r="AF296" s="648">
        <v>148.81423401688784</v>
      </c>
      <c r="AG296" s="648">
        <v>0</v>
      </c>
      <c r="AH296" s="648">
        <v>0</v>
      </c>
      <c r="AI296" s="648">
        <v>0</v>
      </c>
      <c r="AJ296" s="648">
        <v>0</v>
      </c>
      <c r="AK296" s="648">
        <v>0</v>
      </c>
      <c r="AL296" s="648">
        <v>0</v>
      </c>
      <c r="AM296" s="648">
        <v>0</v>
      </c>
      <c r="AN296" s="648">
        <v>501.61397058823525</v>
      </c>
      <c r="AO296" s="648">
        <v>64.078431372549019</v>
      </c>
      <c r="AP296" s="648">
        <v>73.089460784313744</v>
      </c>
      <c r="AQ296" s="648">
        <v>87.10661764705921</v>
      </c>
      <c r="AR296" s="648">
        <v>67.082107843137251</v>
      </c>
      <c r="AS296" s="648">
        <v>24.029411764705923</v>
      </c>
      <c r="AT296" s="648">
        <v>0</v>
      </c>
      <c r="AU296" s="648">
        <v>0</v>
      </c>
      <c r="AV296" s="648">
        <v>0</v>
      </c>
      <c r="AW296" s="648">
        <v>0</v>
      </c>
      <c r="AX296" s="648">
        <v>10.000000000000037</v>
      </c>
      <c r="AY296" s="648">
        <v>16.000000000000028</v>
      </c>
      <c r="AZ296" s="648">
        <v>19.999999999999993</v>
      </c>
      <c r="BA296" s="648">
        <v>5.9131483715319666</v>
      </c>
      <c r="BB296" s="648">
        <v>0</v>
      </c>
      <c r="BC296" s="648">
        <v>0</v>
      </c>
      <c r="BD296" s="648">
        <v>56.037735849056673</v>
      </c>
      <c r="BE296" s="648">
        <v>48.79617834394908</v>
      </c>
      <c r="BF296" s="648">
        <v>52.979310344827617</v>
      </c>
      <c r="BG296" s="648">
        <v>60.86708860759488</v>
      </c>
      <c r="BH296" s="648">
        <v>13.587096774193551</v>
      </c>
      <c r="BI296" s="648">
        <v>140.75391366943623</v>
      </c>
      <c r="BJ296" s="648">
        <v>0</v>
      </c>
      <c r="BK296" s="648">
        <v>0</v>
      </c>
      <c r="BL296" s="648">
        <v>0</v>
      </c>
      <c r="BM296" s="648">
        <v>0.744872344840525</v>
      </c>
      <c r="BN296" s="648">
        <v>0</v>
      </c>
      <c r="BO296" s="648">
        <v>0</v>
      </c>
      <c r="BP296" s="648">
        <v>1</v>
      </c>
      <c r="BQ296" s="648"/>
      <c r="BR296" s="648"/>
      <c r="BS296" s="648"/>
    </row>
    <row r="297" spans="1:71" ht="15" x14ac:dyDescent="0.25">
      <c r="A297" s="645">
        <f>VLOOKUP(C297,'[11]DfE No.'!C:E,3,FALSE)</f>
        <v>157</v>
      </c>
      <c r="B297" s="645">
        <v>146909</v>
      </c>
      <c r="C297" s="645">
        <v>9354605</v>
      </c>
      <c r="D297" s="646" t="s">
        <v>223</v>
      </c>
      <c r="E297" s="629" t="s">
        <v>712</v>
      </c>
      <c r="F297" s="647" t="s">
        <v>710</v>
      </c>
      <c r="G297" s="648">
        <v>1</v>
      </c>
      <c r="H297" s="648">
        <v>0</v>
      </c>
      <c r="I297" s="648">
        <v>0</v>
      </c>
      <c r="J297" s="648">
        <v>0</v>
      </c>
      <c r="K297" s="648">
        <v>5</v>
      </c>
      <c r="L297" s="648">
        <v>3</v>
      </c>
      <c r="M297" s="648">
        <v>2</v>
      </c>
      <c r="N297" s="648">
        <v>750</v>
      </c>
      <c r="O297" s="648">
        <v>0</v>
      </c>
      <c r="P297" s="648">
        <v>0</v>
      </c>
      <c r="Q297" s="648">
        <v>0</v>
      </c>
      <c r="R297" s="648">
        <v>750</v>
      </c>
      <c r="S297" s="648">
        <v>423</v>
      </c>
      <c r="T297" s="648">
        <v>327</v>
      </c>
      <c r="U297" s="648">
        <v>112</v>
      </c>
      <c r="V297" s="648">
        <v>148</v>
      </c>
      <c r="W297" s="648">
        <v>163</v>
      </c>
      <c r="X297" s="648">
        <v>165</v>
      </c>
      <c r="Y297" s="648">
        <v>162</v>
      </c>
      <c r="Z297" s="648">
        <v>0</v>
      </c>
      <c r="AA297" s="648">
        <v>750</v>
      </c>
      <c r="AB297" s="648">
        <v>150</v>
      </c>
      <c r="AC297" s="648">
        <v>0</v>
      </c>
      <c r="AD297" s="648">
        <v>0</v>
      </c>
      <c r="AE297" s="648">
        <v>162.99999999999974</v>
      </c>
      <c r="AF297" s="648">
        <v>242.80575539568343</v>
      </c>
      <c r="AG297" s="648">
        <v>0</v>
      </c>
      <c r="AH297" s="648">
        <v>0</v>
      </c>
      <c r="AI297" s="648">
        <v>0</v>
      </c>
      <c r="AJ297" s="648">
        <v>0</v>
      </c>
      <c r="AK297" s="648">
        <v>0</v>
      </c>
      <c r="AL297" s="648">
        <v>0</v>
      </c>
      <c r="AM297" s="648">
        <v>0</v>
      </c>
      <c r="AN297" s="648">
        <v>371.00000000000023</v>
      </c>
      <c r="AO297" s="648">
        <v>111</v>
      </c>
      <c r="AP297" s="648">
        <v>74.000000000000014</v>
      </c>
      <c r="AQ297" s="648">
        <v>107.99999999999999</v>
      </c>
      <c r="AR297" s="648">
        <v>41.000000000000021</v>
      </c>
      <c r="AS297" s="648">
        <v>35.000000000000021</v>
      </c>
      <c r="AT297" s="648">
        <v>9.9999999999999751</v>
      </c>
      <c r="AU297" s="648">
        <v>0</v>
      </c>
      <c r="AV297" s="648">
        <v>0</v>
      </c>
      <c r="AW297" s="648">
        <v>0</v>
      </c>
      <c r="AX297" s="648">
        <v>2.0000000000000027</v>
      </c>
      <c r="AY297" s="648">
        <v>3</v>
      </c>
      <c r="AZ297" s="648">
        <v>3</v>
      </c>
      <c r="BA297" s="648">
        <v>18.884892086330936</v>
      </c>
      <c r="BB297" s="648">
        <v>0</v>
      </c>
      <c r="BC297" s="648">
        <v>0</v>
      </c>
      <c r="BD297" s="648">
        <v>46.056074766355138</v>
      </c>
      <c r="BE297" s="648">
        <v>61.666666666666721</v>
      </c>
      <c r="BF297" s="648">
        <v>70.735849056603712</v>
      </c>
      <c r="BG297" s="648">
        <v>85.094339622641584</v>
      </c>
      <c r="BH297" s="648">
        <v>41.254658385093215</v>
      </c>
      <c r="BI297" s="648">
        <v>192.10495866346153</v>
      </c>
      <c r="BJ297" s="648">
        <v>0</v>
      </c>
      <c r="BK297" s="648">
        <v>0</v>
      </c>
      <c r="BL297" s="648">
        <v>0</v>
      </c>
      <c r="BM297" s="648">
        <v>2.4795057132878999</v>
      </c>
      <c r="BN297" s="648">
        <v>0</v>
      </c>
      <c r="BO297" s="648">
        <v>0</v>
      </c>
      <c r="BP297" s="648">
        <v>1</v>
      </c>
      <c r="BQ297" s="648"/>
      <c r="BR297" s="648"/>
      <c r="BS297" s="648"/>
    </row>
    <row r="298" spans="1:71" ht="15" x14ac:dyDescent="0.25">
      <c r="A298" s="645">
        <f>VLOOKUP(C298,'[11]DfE No.'!C:E,3,FALSE)</f>
        <v>368</v>
      </c>
      <c r="B298" s="645">
        <v>136453</v>
      </c>
      <c r="C298" s="645">
        <v>9354606</v>
      </c>
      <c r="D298" s="646" t="s">
        <v>321</v>
      </c>
      <c r="E298" s="629" t="s">
        <v>712</v>
      </c>
      <c r="F298" s="647" t="s">
        <v>710</v>
      </c>
      <c r="G298" s="648">
        <v>1</v>
      </c>
      <c r="H298" s="648">
        <v>0</v>
      </c>
      <c r="I298" s="648">
        <v>0</v>
      </c>
      <c r="J298" s="648">
        <v>0</v>
      </c>
      <c r="K298" s="648">
        <v>5</v>
      </c>
      <c r="L298" s="648">
        <v>3</v>
      </c>
      <c r="M298" s="648">
        <v>2</v>
      </c>
      <c r="N298" s="648">
        <v>867</v>
      </c>
      <c r="O298" s="648">
        <v>0</v>
      </c>
      <c r="P298" s="648">
        <v>0</v>
      </c>
      <c r="Q298" s="648">
        <v>0</v>
      </c>
      <c r="R298" s="648">
        <v>867</v>
      </c>
      <c r="S298" s="648">
        <v>552</v>
      </c>
      <c r="T298" s="648">
        <v>315</v>
      </c>
      <c r="U298" s="648">
        <v>239</v>
      </c>
      <c r="V298" s="648">
        <v>152</v>
      </c>
      <c r="W298" s="648">
        <v>161</v>
      </c>
      <c r="X298" s="648">
        <v>151</v>
      </c>
      <c r="Y298" s="648">
        <v>164</v>
      </c>
      <c r="Z298" s="648">
        <v>0</v>
      </c>
      <c r="AA298" s="648">
        <v>867</v>
      </c>
      <c r="AB298" s="648">
        <v>173.4</v>
      </c>
      <c r="AC298" s="648">
        <v>0</v>
      </c>
      <c r="AD298" s="648">
        <v>0</v>
      </c>
      <c r="AE298" s="648">
        <v>250.99999999999983</v>
      </c>
      <c r="AF298" s="648">
        <v>376.76493011435832</v>
      </c>
      <c r="AG298" s="648">
        <v>0</v>
      </c>
      <c r="AH298" s="648">
        <v>0</v>
      </c>
      <c r="AI298" s="648">
        <v>0</v>
      </c>
      <c r="AJ298" s="648">
        <v>0</v>
      </c>
      <c r="AK298" s="648">
        <v>0</v>
      </c>
      <c r="AL298" s="648">
        <v>0</v>
      </c>
      <c r="AM298" s="648">
        <v>0</v>
      </c>
      <c r="AN298" s="648">
        <v>209.99999999999972</v>
      </c>
      <c r="AO298" s="648">
        <v>32.999999999999979</v>
      </c>
      <c r="AP298" s="648">
        <v>104.99999999999986</v>
      </c>
      <c r="AQ298" s="648">
        <v>164.0000000000004</v>
      </c>
      <c r="AR298" s="648">
        <v>252.99999999999966</v>
      </c>
      <c r="AS298" s="648">
        <v>101.99999999999963</v>
      </c>
      <c r="AT298" s="648">
        <v>0</v>
      </c>
      <c r="AU298" s="648">
        <v>0</v>
      </c>
      <c r="AV298" s="648">
        <v>0</v>
      </c>
      <c r="AW298" s="648">
        <v>0</v>
      </c>
      <c r="AX298" s="648">
        <v>11.02543352601152</v>
      </c>
      <c r="AY298" s="648">
        <v>26.060115606936421</v>
      </c>
      <c r="AZ298" s="648">
        <v>36.083236994219661</v>
      </c>
      <c r="BA298" s="648">
        <v>3.3049555273189326</v>
      </c>
      <c r="BB298" s="648">
        <v>0</v>
      </c>
      <c r="BC298" s="648">
        <v>0</v>
      </c>
      <c r="BD298" s="648">
        <v>110.928270042194</v>
      </c>
      <c r="BE298" s="648">
        <v>78.054054054053978</v>
      </c>
      <c r="BF298" s="648">
        <v>86.940000000000012</v>
      </c>
      <c r="BG298" s="648">
        <v>104.21126760563386</v>
      </c>
      <c r="BH298" s="648">
        <v>41.803921568627494</v>
      </c>
      <c r="BI298" s="648">
        <v>263.51996419486233</v>
      </c>
      <c r="BJ298" s="648">
        <v>0</v>
      </c>
      <c r="BK298" s="648">
        <v>0</v>
      </c>
      <c r="BL298" s="648">
        <v>0</v>
      </c>
      <c r="BM298" s="648">
        <v>1.37668907900078</v>
      </c>
      <c r="BN298" s="648">
        <v>0</v>
      </c>
      <c r="BO298" s="648">
        <v>0</v>
      </c>
      <c r="BP298" s="648">
        <v>1</v>
      </c>
      <c r="BQ298" s="648"/>
      <c r="BR298" s="648"/>
      <c r="BS298" s="648"/>
    </row>
    <row r="299" spans="1:71" ht="15" x14ac:dyDescent="0.25">
      <c r="A299" s="645">
        <f>VLOOKUP(C299,'[11]DfE No.'!C:E,3,FALSE)</f>
        <v>494</v>
      </c>
      <c r="B299" s="645">
        <v>147509</v>
      </c>
      <c r="C299" s="645">
        <v>9352105</v>
      </c>
      <c r="D299" s="646" t="s">
        <v>398</v>
      </c>
      <c r="E299" s="629" t="s">
        <v>40</v>
      </c>
      <c r="F299" s="647" t="s">
        <v>710</v>
      </c>
      <c r="G299" s="648">
        <v>1</v>
      </c>
      <c r="H299" s="648">
        <v>0</v>
      </c>
      <c r="I299" s="648">
        <v>0</v>
      </c>
      <c r="J299" s="648">
        <v>7</v>
      </c>
      <c r="K299" s="648">
        <v>0</v>
      </c>
      <c r="L299" s="648">
        <v>0</v>
      </c>
      <c r="M299" s="648">
        <v>0</v>
      </c>
      <c r="N299" s="648">
        <v>129</v>
      </c>
      <c r="O299" s="648">
        <v>129</v>
      </c>
      <c r="P299" s="648">
        <v>17</v>
      </c>
      <c r="Q299" s="648">
        <v>112</v>
      </c>
      <c r="R299" s="648">
        <v>0</v>
      </c>
      <c r="S299" s="648">
        <v>0</v>
      </c>
      <c r="T299" s="648">
        <v>0</v>
      </c>
      <c r="U299" s="648">
        <v>0</v>
      </c>
      <c r="V299" s="648">
        <v>0</v>
      </c>
      <c r="W299" s="648">
        <v>0</v>
      </c>
      <c r="X299" s="648">
        <v>0</v>
      </c>
      <c r="Y299" s="648">
        <v>0</v>
      </c>
      <c r="Z299" s="648">
        <v>0</v>
      </c>
      <c r="AA299" s="648">
        <v>129</v>
      </c>
      <c r="AB299" s="648">
        <v>18.428571428571427</v>
      </c>
      <c r="AC299" s="648">
        <v>1.9999999999999938</v>
      </c>
      <c r="AD299" s="648">
        <v>10.487804878048781</v>
      </c>
      <c r="AE299" s="648">
        <v>0</v>
      </c>
      <c r="AF299" s="648">
        <v>0</v>
      </c>
      <c r="AG299" s="648">
        <v>128</v>
      </c>
      <c r="AH299" s="648">
        <v>0.99999999999999944</v>
      </c>
      <c r="AI299" s="648">
        <v>0</v>
      </c>
      <c r="AJ299" s="648">
        <v>0</v>
      </c>
      <c r="AK299" s="648">
        <v>0</v>
      </c>
      <c r="AL299" s="648">
        <v>0</v>
      </c>
      <c r="AM299" s="648">
        <v>0</v>
      </c>
      <c r="AN299" s="648">
        <v>0</v>
      </c>
      <c r="AO299" s="648">
        <v>0</v>
      </c>
      <c r="AP299" s="648">
        <v>0</v>
      </c>
      <c r="AQ299" s="648">
        <v>0</v>
      </c>
      <c r="AR299" s="648">
        <v>0</v>
      </c>
      <c r="AS299" s="648">
        <v>0</v>
      </c>
      <c r="AT299" s="648">
        <v>0</v>
      </c>
      <c r="AU299" s="648">
        <v>0</v>
      </c>
      <c r="AV299" s="648">
        <v>2.3035714285714342</v>
      </c>
      <c r="AW299" s="648">
        <v>4.607142857142855</v>
      </c>
      <c r="AX299" s="648">
        <v>0</v>
      </c>
      <c r="AY299" s="648">
        <v>0</v>
      </c>
      <c r="AZ299" s="648">
        <v>0</v>
      </c>
      <c r="BA299" s="648">
        <v>0</v>
      </c>
      <c r="BB299" s="648">
        <v>27.450980392156829</v>
      </c>
      <c r="BC299" s="648">
        <v>31.617647058823493</v>
      </c>
      <c r="BD299" s="648">
        <v>0</v>
      </c>
      <c r="BE299" s="648">
        <v>0</v>
      </c>
      <c r="BF299" s="648">
        <v>0</v>
      </c>
      <c r="BG299" s="648">
        <v>0</v>
      </c>
      <c r="BH299" s="648">
        <v>0</v>
      </c>
      <c r="BI299" s="648">
        <v>0</v>
      </c>
      <c r="BJ299" s="648">
        <v>11.259999999999955</v>
      </c>
      <c r="BK299" s="648">
        <v>0</v>
      </c>
      <c r="BL299" s="648">
        <v>2.5634001510204101</v>
      </c>
      <c r="BM299" s="648">
        <v>0</v>
      </c>
      <c r="BN299" s="648">
        <v>1</v>
      </c>
      <c r="BO299" s="648">
        <v>1</v>
      </c>
      <c r="BP299" s="648">
        <v>0</v>
      </c>
      <c r="BQ299" s="648"/>
      <c r="BR299" s="648"/>
      <c r="BS299" s="648"/>
    </row>
    <row r="300" spans="1:71" ht="15" x14ac:dyDescent="0.25">
      <c r="A300" s="645">
        <f>VLOOKUP(C300,'[11]DfE No.'!C:E,3,FALSE)</f>
        <v>446</v>
      </c>
      <c r="B300" s="645">
        <v>147450</v>
      </c>
      <c r="C300" s="645">
        <v>9353028</v>
      </c>
      <c r="D300" s="646" t="s">
        <v>1844</v>
      </c>
      <c r="E300" s="629" t="s">
        <v>40</v>
      </c>
      <c r="F300" s="647" t="s">
        <v>710</v>
      </c>
      <c r="G300" s="648">
        <v>1</v>
      </c>
      <c r="H300" s="648">
        <v>0</v>
      </c>
      <c r="I300" s="648">
        <v>0</v>
      </c>
      <c r="J300" s="648">
        <v>7</v>
      </c>
      <c r="K300" s="648">
        <v>0</v>
      </c>
      <c r="L300" s="648">
        <v>0</v>
      </c>
      <c r="M300" s="648">
        <v>0</v>
      </c>
      <c r="N300" s="648">
        <v>98</v>
      </c>
      <c r="O300" s="648">
        <v>98</v>
      </c>
      <c r="P300" s="648">
        <v>13</v>
      </c>
      <c r="Q300" s="648">
        <v>85</v>
      </c>
      <c r="R300" s="648">
        <v>0</v>
      </c>
      <c r="S300" s="648">
        <v>0</v>
      </c>
      <c r="T300" s="648">
        <v>0</v>
      </c>
      <c r="U300" s="648">
        <v>0</v>
      </c>
      <c r="V300" s="648">
        <v>0</v>
      </c>
      <c r="W300" s="648">
        <v>0</v>
      </c>
      <c r="X300" s="648">
        <v>0</v>
      </c>
      <c r="Y300" s="648">
        <v>0</v>
      </c>
      <c r="Z300" s="648">
        <v>0</v>
      </c>
      <c r="AA300" s="648">
        <v>98</v>
      </c>
      <c r="AB300" s="648">
        <v>14</v>
      </c>
      <c r="AC300" s="648">
        <v>10.000000000000039</v>
      </c>
      <c r="AD300" s="648">
        <v>14.961832061068703</v>
      </c>
      <c r="AE300" s="648">
        <v>0</v>
      </c>
      <c r="AF300" s="648">
        <v>0</v>
      </c>
      <c r="AG300" s="648">
        <v>97.000000000000014</v>
      </c>
      <c r="AH300" s="648">
        <v>1.0000000000000038</v>
      </c>
      <c r="AI300" s="648">
        <v>0</v>
      </c>
      <c r="AJ300" s="648">
        <v>0</v>
      </c>
      <c r="AK300" s="648">
        <v>0</v>
      </c>
      <c r="AL300" s="648">
        <v>0</v>
      </c>
      <c r="AM300" s="648">
        <v>0</v>
      </c>
      <c r="AN300" s="648">
        <v>0</v>
      </c>
      <c r="AO300" s="648">
        <v>0</v>
      </c>
      <c r="AP300" s="648">
        <v>0</v>
      </c>
      <c r="AQ300" s="648">
        <v>0</v>
      </c>
      <c r="AR300" s="648">
        <v>0</v>
      </c>
      <c r="AS300" s="648">
        <v>0</v>
      </c>
      <c r="AT300" s="648">
        <v>0</v>
      </c>
      <c r="AU300" s="648">
        <v>0</v>
      </c>
      <c r="AV300" s="648">
        <v>0</v>
      </c>
      <c r="AW300" s="648">
        <v>0</v>
      </c>
      <c r="AX300" s="648">
        <v>0</v>
      </c>
      <c r="AY300" s="648">
        <v>0</v>
      </c>
      <c r="AZ300" s="648">
        <v>0</v>
      </c>
      <c r="BA300" s="648">
        <v>0</v>
      </c>
      <c r="BB300" s="648">
        <v>23.000000000000032</v>
      </c>
      <c r="BC300" s="648">
        <v>26.517647058823567</v>
      </c>
      <c r="BD300" s="648">
        <v>0</v>
      </c>
      <c r="BE300" s="648">
        <v>0</v>
      </c>
      <c r="BF300" s="648">
        <v>0</v>
      </c>
      <c r="BG300" s="648">
        <v>0</v>
      </c>
      <c r="BH300" s="648">
        <v>0</v>
      </c>
      <c r="BI300" s="648">
        <v>0</v>
      </c>
      <c r="BJ300" s="648">
        <v>0.12000000000000348</v>
      </c>
      <c r="BK300" s="648">
        <v>0</v>
      </c>
      <c r="BL300" s="648">
        <v>2.12877361544118</v>
      </c>
      <c r="BM300" s="648">
        <v>0</v>
      </c>
      <c r="BN300" s="648">
        <v>1</v>
      </c>
      <c r="BO300" s="648">
        <v>1</v>
      </c>
      <c r="BP300" s="648">
        <v>0</v>
      </c>
      <c r="BQ300" s="648"/>
      <c r="BR300" s="648"/>
      <c r="BS300" s="648"/>
    </row>
    <row r="301" spans="1:71" ht="15" x14ac:dyDescent="0.25">
      <c r="A301" s="645">
        <f>VLOOKUP(C301,'[11]DfE No.'!C:E,3,FALSE)</f>
        <v>110</v>
      </c>
      <c r="B301" s="645">
        <v>124746</v>
      </c>
      <c r="C301" s="645">
        <v>9353108</v>
      </c>
      <c r="D301" s="646" t="s">
        <v>1234</v>
      </c>
      <c r="E301" s="629" t="s">
        <v>40</v>
      </c>
      <c r="F301" s="647" t="s">
        <v>710</v>
      </c>
      <c r="G301" s="648">
        <v>1</v>
      </c>
      <c r="H301" s="648">
        <v>0</v>
      </c>
      <c r="I301" s="648">
        <v>0</v>
      </c>
      <c r="J301" s="648">
        <v>7</v>
      </c>
      <c r="K301" s="648">
        <v>0</v>
      </c>
      <c r="L301" s="648">
        <v>0</v>
      </c>
      <c r="M301" s="648">
        <v>0</v>
      </c>
      <c r="N301" s="648">
        <v>26</v>
      </c>
      <c r="O301" s="648">
        <v>26</v>
      </c>
      <c r="P301" s="648">
        <v>2</v>
      </c>
      <c r="Q301" s="648">
        <v>24</v>
      </c>
      <c r="R301" s="648">
        <v>0</v>
      </c>
      <c r="S301" s="648">
        <v>0</v>
      </c>
      <c r="T301" s="648">
        <v>0</v>
      </c>
      <c r="U301" s="648">
        <v>0</v>
      </c>
      <c r="V301" s="648">
        <v>0</v>
      </c>
      <c r="W301" s="648">
        <v>0</v>
      </c>
      <c r="X301" s="648">
        <v>0</v>
      </c>
      <c r="Y301" s="648">
        <v>0</v>
      </c>
      <c r="Z301" s="648">
        <v>0</v>
      </c>
      <c r="AA301" s="648">
        <v>26</v>
      </c>
      <c r="AB301" s="648">
        <v>3.7142857142857144</v>
      </c>
      <c r="AC301" s="648">
        <v>1.9999999999999993</v>
      </c>
      <c r="AD301" s="648">
        <v>3.25</v>
      </c>
      <c r="AE301" s="648">
        <v>0</v>
      </c>
      <c r="AF301" s="648">
        <v>0</v>
      </c>
      <c r="AG301" s="648">
        <v>26</v>
      </c>
      <c r="AH301" s="648">
        <v>0</v>
      </c>
      <c r="AI301" s="648">
        <v>0</v>
      </c>
      <c r="AJ301" s="648">
        <v>0</v>
      </c>
      <c r="AK301" s="648">
        <v>0</v>
      </c>
      <c r="AL301" s="648">
        <v>0</v>
      </c>
      <c r="AM301" s="648">
        <v>0</v>
      </c>
      <c r="AN301" s="648">
        <v>0</v>
      </c>
      <c r="AO301" s="648">
        <v>0</v>
      </c>
      <c r="AP301" s="648">
        <v>0</v>
      </c>
      <c r="AQ301" s="648">
        <v>0</v>
      </c>
      <c r="AR301" s="648">
        <v>0</v>
      </c>
      <c r="AS301" s="648">
        <v>0</v>
      </c>
      <c r="AT301" s="648">
        <v>0</v>
      </c>
      <c r="AU301" s="648">
        <v>0</v>
      </c>
      <c r="AV301" s="648">
        <v>0</v>
      </c>
      <c r="AW301" s="648">
        <v>0</v>
      </c>
      <c r="AX301" s="648">
        <v>0</v>
      </c>
      <c r="AY301" s="648">
        <v>0</v>
      </c>
      <c r="AZ301" s="648">
        <v>0</v>
      </c>
      <c r="BA301" s="648">
        <v>0</v>
      </c>
      <c r="BB301" s="648">
        <v>5.2173913043478244</v>
      </c>
      <c r="BC301" s="648">
        <v>5.6521739130434767</v>
      </c>
      <c r="BD301" s="648">
        <v>0</v>
      </c>
      <c r="BE301" s="648">
        <v>0</v>
      </c>
      <c r="BF301" s="648">
        <v>0</v>
      </c>
      <c r="BG301" s="648">
        <v>0</v>
      </c>
      <c r="BH301" s="648">
        <v>0</v>
      </c>
      <c r="BI301" s="648">
        <v>0</v>
      </c>
      <c r="BJ301" s="648">
        <v>0</v>
      </c>
      <c r="BK301" s="648">
        <v>0</v>
      </c>
      <c r="BL301" s="648">
        <v>1.5840310659090899</v>
      </c>
      <c r="BM301" s="648">
        <v>0</v>
      </c>
      <c r="BN301" s="648">
        <v>0</v>
      </c>
      <c r="BO301" s="648">
        <v>1</v>
      </c>
      <c r="BP301" s="648">
        <v>0</v>
      </c>
      <c r="BQ301" s="648"/>
      <c r="BR301" s="648"/>
      <c r="BS301" s="648"/>
    </row>
    <row r="302" spans="1:71" ht="15" x14ac:dyDescent="0.25">
      <c r="A302" s="136">
        <v>1001</v>
      </c>
      <c r="B302" s="649" t="s">
        <v>13</v>
      </c>
      <c r="C302" s="649" t="s">
        <v>13</v>
      </c>
      <c r="D302" s="650" t="s">
        <v>468</v>
      </c>
      <c r="E302" s="651" t="s">
        <v>711</v>
      </c>
      <c r="BB302" s="648"/>
      <c r="BC302" s="648"/>
      <c r="BD302" s="648"/>
      <c r="BE302" s="648"/>
      <c r="BF302" s="648"/>
      <c r="BG302" s="648"/>
      <c r="BH302" s="648"/>
      <c r="BI302" s="648"/>
      <c r="BJ302" s="648"/>
      <c r="BK302" s="648"/>
      <c r="BL302" s="648"/>
      <c r="BM302" s="648"/>
      <c r="BN302" s="648"/>
      <c r="BO302" s="648"/>
      <c r="BP302" s="648"/>
      <c r="BQ302" s="648"/>
      <c r="BR302" s="648"/>
      <c r="BS302" s="648"/>
    </row>
    <row r="303" spans="1:71" ht="15" x14ac:dyDescent="0.25">
      <c r="A303" s="652">
        <v>1002</v>
      </c>
      <c r="B303" s="649"/>
      <c r="C303" s="649"/>
      <c r="D303" s="650" t="s">
        <v>1343</v>
      </c>
      <c r="E303" s="651"/>
      <c r="BB303" s="648"/>
      <c r="BC303" s="648"/>
      <c r="BD303" s="648"/>
      <c r="BE303" s="648"/>
      <c r="BF303" s="648"/>
      <c r="BG303" s="648"/>
      <c r="BH303" s="648"/>
      <c r="BI303" s="648"/>
      <c r="BJ303" s="648"/>
      <c r="BK303" s="648"/>
      <c r="BL303" s="648"/>
      <c r="BM303" s="648"/>
      <c r="BN303" s="648"/>
      <c r="BO303" s="648"/>
      <c r="BP303" s="648"/>
      <c r="BQ303" s="648"/>
      <c r="BR303" s="648"/>
      <c r="BS303" s="648"/>
    </row>
    <row r="304" spans="1:71" ht="15" x14ac:dyDescent="0.25">
      <c r="A304" s="136">
        <v>195</v>
      </c>
      <c r="B304" s="649" t="s">
        <v>13</v>
      </c>
      <c r="C304" s="649" t="s">
        <v>13</v>
      </c>
      <c r="D304" s="650" t="s">
        <v>437</v>
      </c>
      <c r="E304" s="651" t="s">
        <v>711</v>
      </c>
      <c r="BB304" s="648"/>
      <c r="BC304" s="648"/>
      <c r="BD304" s="648"/>
      <c r="BE304" s="648"/>
      <c r="BF304" s="648"/>
      <c r="BG304" s="648"/>
      <c r="BH304" s="648"/>
      <c r="BI304" s="648"/>
      <c r="BJ304" s="648"/>
      <c r="BK304" s="648"/>
      <c r="BL304" s="648"/>
      <c r="BM304" s="648"/>
      <c r="BN304" s="648"/>
      <c r="BO304" s="648"/>
      <c r="BP304" s="648"/>
      <c r="BQ304" s="648"/>
      <c r="BR304" s="648"/>
      <c r="BS304" s="648"/>
    </row>
    <row r="305" spans="1:71" ht="15" x14ac:dyDescent="0.25">
      <c r="A305" s="136">
        <v>196</v>
      </c>
      <c r="B305" s="649" t="s">
        <v>13</v>
      </c>
      <c r="C305" s="649" t="s">
        <v>13</v>
      </c>
      <c r="D305" s="650" t="s">
        <v>438</v>
      </c>
      <c r="E305" s="651" t="s">
        <v>711</v>
      </c>
      <c r="BB305" s="648"/>
      <c r="BC305" s="648"/>
      <c r="BD305" s="648"/>
      <c r="BE305" s="648"/>
      <c r="BF305" s="648"/>
      <c r="BG305" s="648"/>
      <c r="BH305" s="648"/>
      <c r="BI305" s="648"/>
      <c r="BJ305" s="648"/>
      <c r="BK305" s="648"/>
      <c r="BL305" s="648"/>
      <c r="BM305" s="648"/>
      <c r="BN305" s="648"/>
      <c r="BO305" s="648"/>
      <c r="BP305" s="648"/>
      <c r="BQ305" s="648"/>
      <c r="BR305" s="648"/>
      <c r="BS305" s="648"/>
    </row>
    <row r="306" spans="1:71" ht="15" x14ac:dyDescent="0.25">
      <c r="A306" s="136">
        <v>393</v>
      </c>
      <c r="B306" s="649" t="s">
        <v>13</v>
      </c>
      <c r="C306" s="649" t="s">
        <v>13</v>
      </c>
      <c r="D306" s="650" t="s">
        <v>467</v>
      </c>
      <c r="E306" s="651" t="s">
        <v>711</v>
      </c>
      <c r="BB306" s="648"/>
      <c r="BC306" s="648"/>
      <c r="BD306" s="648"/>
      <c r="BE306" s="648"/>
      <c r="BF306" s="648"/>
      <c r="BG306" s="648"/>
      <c r="BH306" s="648"/>
      <c r="BI306" s="648"/>
      <c r="BJ306" s="648"/>
      <c r="BK306" s="648"/>
      <c r="BL306" s="648"/>
      <c r="BM306" s="648"/>
      <c r="BN306" s="648"/>
      <c r="BO306" s="648"/>
      <c r="BP306" s="648"/>
      <c r="BQ306" s="648"/>
      <c r="BR306" s="648"/>
      <c r="BS306" s="648"/>
    </row>
    <row r="307" spans="1:71" ht="15" x14ac:dyDescent="0.25">
      <c r="A307" s="136">
        <v>395</v>
      </c>
      <c r="B307" s="649" t="s">
        <v>13</v>
      </c>
      <c r="C307" s="649" t="s">
        <v>13</v>
      </c>
      <c r="D307" s="650" t="s">
        <v>439</v>
      </c>
      <c r="E307" s="651" t="s">
        <v>711</v>
      </c>
      <c r="BB307" s="648"/>
      <c r="BC307" s="648"/>
      <c r="BD307" s="648"/>
      <c r="BE307" s="648"/>
      <c r="BF307" s="648"/>
      <c r="BG307" s="648"/>
      <c r="BH307" s="648"/>
      <c r="BI307" s="648"/>
      <c r="BJ307" s="648"/>
      <c r="BK307" s="648"/>
      <c r="BL307" s="648"/>
      <c r="BM307" s="648"/>
      <c r="BN307" s="648"/>
      <c r="BO307" s="648"/>
      <c r="BP307" s="648"/>
      <c r="BQ307" s="648"/>
      <c r="BR307" s="648"/>
      <c r="BS307" s="648"/>
    </row>
    <row r="308" spans="1:71" ht="15" x14ac:dyDescent="0.25">
      <c r="A308" s="136">
        <v>396</v>
      </c>
      <c r="B308" s="649" t="s">
        <v>13</v>
      </c>
      <c r="C308" s="649" t="s">
        <v>13</v>
      </c>
      <c r="D308" s="650" t="s">
        <v>440</v>
      </c>
      <c r="E308" s="651" t="s">
        <v>711</v>
      </c>
      <c r="BB308" s="648"/>
      <c r="BC308" s="648"/>
      <c r="BD308" s="648"/>
      <c r="BE308" s="648"/>
      <c r="BF308" s="648"/>
      <c r="BG308" s="648"/>
      <c r="BH308" s="648"/>
      <c r="BI308" s="648"/>
      <c r="BJ308" s="648"/>
      <c r="BK308" s="648"/>
      <c r="BL308" s="648"/>
      <c r="BM308" s="648"/>
      <c r="BN308" s="648"/>
      <c r="BO308" s="648"/>
      <c r="BP308" s="648"/>
      <c r="BQ308" s="648"/>
      <c r="BR308" s="648"/>
      <c r="BS308" s="648"/>
    </row>
    <row r="309" spans="1:71" ht="15" x14ac:dyDescent="0.25">
      <c r="A309" s="136">
        <v>575</v>
      </c>
      <c r="B309" s="649" t="s">
        <v>13</v>
      </c>
      <c r="C309" s="649" t="s">
        <v>13</v>
      </c>
      <c r="D309" s="650" t="s">
        <v>441</v>
      </c>
      <c r="E309" s="651" t="s">
        <v>711</v>
      </c>
      <c r="BB309" s="648"/>
      <c r="BC309" s="648"/>
      <c r="BD309" s="648"/>
      <c r="BE309" s="648"/>
      <c r="BF309" s="648"/>
      <c r="BG309" s="648"/>
      <c r="BH309" s="648"/>
      <c r="BI309" s="648"/>
      <c r="BJ309" s="648"/>
      <c r="BK309" s="648"/>
      <c r="BL309" s="648"/>
      <c r="BM309" s="648"/>
      <c r="BN309" s="648"/>
      <c r="BO309" s="648"/>
      <c r="BP309" s="648"/>
      <c r="BQ309" s="648"/>
      <c r="BR309" s="648"/>
      <c r="BS309" s="648">
        <v>24</v>
      </c>
    </row>
    <row r="310" spans="1:71" ht="15" x14ac:dyDescent="0.25">
      <c r="A310" s="136">
        <v>576</v>
      </c>
      <c r="B310" s="649" t="s">
        <v>13</v>
      </c>
      <c r="C310" s="649" t="s">
        <v>13</v>
      </c>
      <c r="D310" s="650" t="s">
        <v>442</v>
      </c>
      <c r="E310" s="651" t="s">
        <v>711</v>
      </c>
      <c r="BB310" s="648"/>
      <c r="BC310" s="648"/>
      <c r="BD310" s="648"/>
      <c r="BE310" s="648"/>
      <c r="BF310" s="648"/>
      <c r="BG310" s="648"/>
      <c r="BH310" s="648"/>
      <c r="BI310" s="648"/>
      <c r="BJ310" s="648"/>
      <c r="BK310" s="648"/>
      <c r="BL310" s="648"/>
      <c r="BM310" s="648"/>
      <c r="BN310" s="648"/>
      <c r="BO310" s="648"/>
      <c r="BP310" s="648"/>
      <c r="BQ310" s="648"/>
      <c r="BR310" s="648"/>
      <c r="BS310" s="648"/>
    </row>
    <row r="311" spans="1:71" ht="15" x14ac:dyDescent="0.25">
      <c r="A311" s="136">
        <v>579</v>
      </c>
      <c r="B311" s="649" t="s">
        <v>13</v>
      </c>
      <c r="C311" s="649" t="s">
        <v>13</v>
      </c>
      <c r="D311" s="650" t="s">
        <v>443</v>
      </c>
      <c r="E311" s="651" t="s">
        <v>711</v>
      </c>
      <c r="BB311" s="648"/>
      <c r="BC311" s="648"/>
      <c r="BD311" s="648"/>
      <c r="BE311" s="648"/>
      <c r="BF311" s="648"/>
      <c r="BG311" s="648"/>
      <c r="BH311" s="648"/>
      <c r="BI311" s="648"/>
      <c r="BJ311" s="648"/>
      <c r="BK311" s="648"/>
      <c r="BL311" s="648"/>
      <c r="BM311" s="648"/>
      <c r="BN311" s="648"/>
      <c r="BO311" s="648"/>
      <c r="BP311" s="648"/>
      <c r="BQ311" s="648"/>
      <c r="BR311" s="648">
        <v>78</v>
      </c>
      <c r="BS311" s="648"/>
    </row>
    <row r="312" spans="1:71" ht="15" x14ac:dyDescent="0.25">
      <c r="A312" s="136">
        <v>176</v>
      </c>
      <c r="B312" s="649" t="s">
        <v>13</v>
      </c>
      <c r="C312" s="649" t="s">
        <v>13</v>
      </c>
      <c r="D312" s="650" t="s">
        <v>444</v>
      </c>
      <c r="E312" s="651" t="s">
        <v>445</v>
      </c>
      <c r="BB312" s="648"/>
      <c r="BC312" s="648"/>
      <c r="BD312" s="648"/>
      <c r="BE312" s="648"/>
      <c r="BF312" s="648"/>
      <c r="BG312" s="648"/>
      <c r="BH312" s="648"/>
      <c r="BI312" s="648"/>
      <c r="BJ312" s="648"/>
      <c r="BK312" s="648"/>
      <c r="BL312" s="648"/>
      <c r="BM312" s="648"/>
      <c r="BN312" s="648"/>
      <c r="BO312" s="648"/>
      <c r="BP312" s="648"/>
      <c r="BQ312" s="648"/>
      <c r="BR312" s="648"/>
      <c r="BS312" s="648"/>
    </row>
    <row r="313" spans="1:71" ht="15" x14ac:dyDescent="0.25">
      <c r="A313" s="136">
        <v>187</v>
      </c>
      <c r="B313" s="649" t="s">
        <v>13</v>
      </c>
      <c r="C313" s="649" t="s">
        <v>13</v>
      </c>
      <c r="D313" s="650" t="s">
        <v>466</v>
      </c>
      <c r="E313" s="651" t="s">
        <v>445</v>
      </c>
      <c r="BB313" s="648"/>
      <c r="BC313" s="648"/>
      <c r="BD313" s="648"/>
      <c r="BE313" s="648"/>
      <c r="BF313" s="648"/>
      <c r="BG313" s="648"/>
      <c r="BH313" s="648"/>
      <c r="BI313" s="648"/>
      <c r="BJ313" s="648"/>
      <c r="BK313" s="648"/>
      <c r="BL313" s="648"/>
      <c r="BM313" s="648"/>
      <c r="BN313" s="648"/>
      <c r="BO313" s="648"/>
      <c r="BP313" s="648"/>
      <c r="BQ313" s="648"/>
      <c r="BR313" s="648"/>
      <c r="BS313" s="648">
        <v>50</v>
      </c>
    </row>
    <row r="314" spans="1:71" ht="15" x14ac:dyDescent="0.25">
      <c r="A314" s="136">
        <v>189</v>
      </c>
      <c r="B314" s="649" t="s">
        <v>13</v>
      </c>
      <c r="C314" s="649" t="s">
        <v>13</v>
      </c>
      <c r="D314" s="650" t="s">
        <v>446</v>
      </c>
      <c r="E314" s="651" t="s">
        <v>445</v>
      </c>
      <c r="BB314" s="648"/>
      <c r="BC314" s="648"/>
      <c r="BD314" s="648"/>
      <c r="BE314" s="648"/>
      <c r="BF314" s="648"/>
      <c r="BG314" s="648"/>
      <c r="BH314" s="648"/>
      <c r="BI314" s="648"/>
      <c r="BJ314" s="648"/>
      <c r="BK314" s="648"/>
      <c r="BL314" s="648"/>
      <c r="BM314" s="648"/>
      <c r="BN314" s="648"/>
      <c r="BO314" s="648"/>
      <c r="BP314" s="648"/>
      <c r="BQ314" s="648"/>
      <c r="BR314" s="648"/>
      <c r="BS314" s="648">
        <v>12</v>
      </c>
    </row>
    <row r="315" spans="1:71" ht="15" x14ac:dyDescent="0.25">
      <c r="A315" s="136">
        <v>190</v>
      </c>
      <c r="B315" s="649" t="s">
        <v>13</v>
      </c>
      <c r="C315" s="649" t="s">
        <v>13</v>
      </c>
      <c r="D315" s="650" t="s">
        <v>447</v>
      </c>
      <c r="E315" s="651" t="s">
        <v>445</v>
      </c>
      <c r="BB315" s="648"/>
      <c r="BC315" s="648"/>
      <c r="BD315" s="648"/>
      <c r="BE315" s="648"/>
      <c r="BF315" s="648"/>
      <c r="BG315" s="648"/>
      <c r="BH315" s="648"/>
      <c r="BI315" s="648"/>
      <c r="BJ315" s="648"/>
      <c r="BK315" s="648"/>
      <c r="BL315" s="648"/>
      <c r="BM315" s="648"/>
      <c r="BN315" s="648"/>
      <c r="BO315" s="648"/>
      <c r="BP315" s="648"/>
      <c r="BQ315" s="648"/>
      <c r="BR315" s="648"/>
      <c r="BS315" s="648">
        <v>24</v>
      </c>
    </row>
    <row r="316" spans="1:71" ht="15" x14ac:dyDescent="0.25">
      <c r="A316" s="136">
        <v>351</v>
      </c>
      <c r="B316" s="649" t="s">
        <v>13</v>
      </c>
      <c r="C316" s="649" t="s">
        <v>13</v>
      </c>
      <c r="D316" s="650" t="s">
        <v>448</v>
      </c>
      <c r="E316" s="651" t="s">
        <v>445</v>
      </c>
      <c r="BB316" s="648"/>
      <c r="BC316" s="648"/>
      <c r="BD316" s="648"/>
      <c r="BE316" s="648"/>
      <c r="BF316" s="648"/>
      <c r="BG316" s="648"/>
      <c r="BH316" s="648"/>
      <c r="BI316" s="648"/>
      <c r="BJ316" s="648"/>
      <c r="BK316" s="648"/>
      <c r="BL316" s="648"/>
      <c r="BM316" s="648"/>
      <c r="BN316" s="648"/>
      <c r="BO316" s="648"/>
      <c r="BP316" s="648"/>
      <c r="BQ316" s="648"/>
      <c r="BR316" s="648"/>
      <c r="BS316" s="648"/>
    </row>
    <row r="317" spans="1:71" ht="15" x14ac:dyDescent="0.25">
      <c r="A317" s="136">
        <v>352</v>
      </c>
      <c r="B317" s="649" t="s">
        <v>13</v>
      </c>
      <c r="C317" s="649" t="s">
        <v>13</v>
      </c>
      <c r="D317" s="650" t="s">
        <v>449</v>
      </c>
      <c r="E317" s="651" t="s">
        <v>445</v>
      </c>
      <c r="BB317" s="648"/>
      <c r="BC317" s="648"/>
      <c r="BD317" s="648"/>
      <c r="BE317" s="648"/>
      <c r="BF317" s="648"/>
      <c r="BG317" s="648"/>
      <c r="BH317" s="648"/>
      <c r="BI317" s="648"/>
      <c r="BJ317" s="648"/>
      <c r="BK317" s="648"/>
      <c r="BL317" s="648"/>
      <c r="BM317" s="648"/>
      <c r="BN317" s="648"/>
      <c r="BO317" s="648"/>
      <c r="BP317" s="648"/>
      <c r="BQ317" s="648"/>
      <c r="BR317" s="648"/>
      <c r="BS317" s="648"/>
    </row>
    <row r="318" spans="1:71" ht="15" x14ac:dyDescent="0.25">
      <c r="A318" s="136">
        <v>353</v>
      </c>
      <c r="B318" s="649" t="s">
        <v>13</v>
      </c>
      <c r="C318" s="649" t="s">
        <v>13</v>
      </c>
      <c r="D318" s="650" t="s">
        <v>450</v>
      </c>
      <c r="E318" s="651" t="s">
        <v>445</v>
      </c>
      <c r="BB318" s="648"/>
      <c r="BC318" s="648"/>
      <c r="BD318" s="648"/>
      <c r="BE318" s="648"/>
      <c r="BF318" s="648"/>
      <c r="BG318" s="648"/>
      <c r="BH318" s="648"/>
      <c r="BI318" s="648"/>
      <c r="BJ318" s="648"/>
      <c r="BK318" s="648"/>
      <c r="BL318" s="648"/>
      <c r="BM318" s="648"/>
      <c r="BN318" s="648"/>
      <c r="BO318" s="648"/>
      <c r="BP318" s="648"/>
      <c r="BQ318" s="648"/>
      <c r="BR318" s="648"/>
      <c r="BS318" s="648"/>
    </row>
    <row r="319" spans="1:71" ht="15" x14ac:dyDescent="0.25">
      <c r="A319" s="136">
        <v>367</v>
      </c>
      <c r="B319" s="649" t="s">
        <v>13</v>
      </c>
      <c r="C319" s="649" t="s">
        <v>13</v>
      </c>
      <c r="D319" s="650" t="s">
        <v>451</v>
      </c>
      <c r="E319" s="651" t="s">
        <v>445</v>
      </c>
      <c r="BB319" s="648"/>
      <c r="BC319" s="648"/>
      <c r="BD319" s="648"/>
      <c r="BE319" s="648"/>
      <c r="BF319" s="648"/>
      <c r="BG319" s="648"/>
      <c r="BH319" s="648"/>
      <c r="BI319" s="648"/>
      <c r="BJ319" s="648"/>
      <c r="BK319" s="648"/>
      <c r="BL319" s="648"/>
      <c r="BM319" s="648"/>
      <c r="BN319" s="648"/>
      <c r="BO319" s="648"/>
      <c r="BP319" s="648"/>
      <c r="BQ319" s="648"/>
      <c r="BR319" s="648"/>
      <c r="BS319" s="648"/>
    </row>
    <row r="320" spans="1:71" ht="15" x14ac:dyDescent="0.25">
      <c r="A320" s="136">
        <v>389</v>
      </c>
      <c r="B320" s="649" t="s">
        <v>13</v>
      </c>
      <c r="C320" s="649" t="s">
        <v>13</v>
      </c>
      <c r="D320" s="650" t="s">
        <v>452</v>
      </c>
      <c r="E320" s="651" t="s">
        <v>445</v>
      </c>
      <c r="BB320" s="648"/>
      <c r="BC320" s="648"/>
      <c r="BD320" s="648"/>
      <c r="BE320" s="648"/>
      <c r="BF320" s="648"/>
      <c r="BG320" s="648"/>
      <c r="BH320" s="648"/>
      <c r="BI320" s="648"/>
      <c r="BJ320" s="648"/>
      <c r="BK320" s="648"/>
      <c r="BL320" s="648"/>
      <c r="BM320" s="648"/>
      <c r="BN320" s="648"/>
      <c r="BO320" s="648"/>
      <c r="BP320" s="648"/>
      <c r="BQ320" s="648"/>
      <c r="BR320" s="648"/>
      <c r="BS320" s="648"/>
    </row>
    <row r="321" spans="1:71" ht="15" x14ac:dyDescent="0.25">
      <c r="A321" s="136">
        <v>577</v>
      </c>
      <c r="B321" s="649" t="s">
        <v>13</v>
      </c>
      <c r="C321" s="649" t="s">
        <v>13</v>
      </c>
      <c r="D321" s="650" t="s">
        <v>453</v>
      </c>
      <c r="E321" s="651" t="s">
        <v>445</v>
      </c>
      <c r="BB321" s="648"/>
      <c r="BC321" s="648"/>
      <c r="BD321" s="648"/>
      <c r="BE321" s="648"/>
      <c r="BF321" s="648"/>
      <c r="BG321" s="648"/>
      <c r="BH321" s="648"/>
      <c r="BI321" s="648"/>
      <c r="BJ321" s="648"/>
      <c r="BK321" s="648"/>
      <c r="BL321" s="648"/>
      <c r="BM321" s="648"/>
      <c r="BN321" s="648"/>
      <c r="BO321" s="648"/>
      <c r="BP321" s="648"/>
      <c r="BQ321" s="648"/>
      <c r="BR321" s="648"/>
      <c r="BS321" s="648"/>
    </row>
    <row r="322" spans="1:71" ht="15" x14ac:dyDescent="0.25">
      <c r="A322" s="136">
        <v>580</v>
      </c>
      <c r="B322" s="649" t="s">
        <v>13</v>
      </c>
      <c r="C322" s="649" t="s">
        <v>13</v>
      </c>
      <c r="D322" s="650" t="s">
        <v>454</v>
      </c>
      <c r="E322" s="651" t="s">
        <v>445</v>
      </c>
      <c r="BB322" s="648"/>
      <c r="BC322" s="648"/>
      <c r="BD322" s="648"/>
      <c r="BE322" s="648"/>
      <c r="BF322" s="648"/>
      <c r="BG322" s="648"/>
      <c r="BH322" s="648"/>
      <c r="BI322" s="648"/>
      <c r="BJ322" s="648"/>
      <c r="BK322" s="648"/>
      <c r="BL322" s="648"/>
      <c r="BM322" s="648"/>
      <c r="BN322" s="648"/>
      <c r="BO322" s="648"/>
      <c r="BP322" s="648"/>
      <c r="BQ322" s="648"/>
      <c r="BR322" s="648"/>
      <c r="BS322" s="648"/>
    </row>
    <row r="323" spans="1:71" ht="15" x14ac:dyDescent="0.25">
      <c r="A323" s="136">
        <v>584</v>
      </c>
      <c r="B323" s="649" t="s">
        <v>13</v>
      </c>
      <c r="C323" s="649" t="s">
        <v>13</v>
      </c>
      <c r="D323" s="650" t="s">
        <v>455</v>
      </c>
      <c r="E323" s="651" t="s">
        <v>445</v>
      </c>
      <c r="BB323" s="648"/>
      <c r="BC323" s="648"/>
      <c r="BD323" s="648"/>
      <c r="BE323" s="648"/>
      <c r="BF323" s="648"/>
      <c r="BG323" s="648"/>
      <c r="BH323" s="648"/>
      <c r="BI323" s="648"/>
      <c r="BJ323" s="648"/>
      <c r="BK323" s="648"/>
      <c r="BL323" s="648"/>
      <c r="BM323" s="648"/>
      <c r="BN323" s="648"/>
      <c r="BO323" s="648"/>
      <c r="BP323" s="648"/>
      <c r="BQ323" s="648"/>
      <c r="BR323" s="648"/>
      <c r="BS323" s="648"/>
    </row>
    <row r="324" spans="1:71" ht="15" x14ac:dyDescent="0.25">
      <c r="A324" s="136">
        <v>597</v>
      </c>
      <c r="B324" s="649" t="s">
        <v>13</v>
      </c>
      <c r="C324" s="649" t="s">
        <v>13</v>
      </c>
      <c r="D324" s="650" t="s">
        <v>456</v>
      </c>
      <c r="E324" s="651" t="s">
        <v>445</v>
      </c>
      <c r="BB324" s="648"/>
      <c r="BC324" s="648"/>
      <c r="BD324" s="648"/>
      <c r="BE324" s="648"/>
      <c r="BF324" s="648"/>
      <c r="BG324" s="648"/>
      <c r="BH324" s="648"/>
      <c r="BI324" s="648"/>
      <c r="BJ324" s="648"/>
      <c r="BK324" s="648"/>
      <c r="BL324" s="648"/>
      <c r="BM324" s="648"/>
      <c r="BN324" s="648"/>
      <c r="BO324" s="648"/>
      <c r="BP324" s="648"/>
      <c r="BQ324" s="648"/>
      <c r="BR324" s="648"/>
      <c r="BS324" s="648"/>
    </row>
    <row r="325" spans="1:71" ht="15" x14ac:dyDescent="0.25">
      <c r="A325" s="136">
        <v>266</v>
      </c>
      <c r="B325" s="649" t="s">
        <v>13</v>
      </c>
      <c r="C325" s="649" t="s">
        <v>13</v>
      </c>
      <c r="D325" s="650" t="s">
        <v>458</v>
      </c>
      <c r="E325" s="651" t="s">
        <v>709</v>
      </c>
      <c r="BB325" s="648"/>
      <c r="BC325" s="648"/>
      <c r="BD325" s="648"/>
      <c r="BE325" s="648"/>
      <c r="BF325" s="648"/>
      <c r="BG325" s="648"/>
      <c r="BH325" s="648"/>
      <c r="BI325" s="648"/>
      <c r="BJ325" s="648"/>
      <c r="BK325" s="648"/>
      <c r="BL325" s="648"/>
      <c r="BM325" s="648"/>
      <c r="BN325" s="648"/>
      <c r="BO325" s="648"/>
      <c r="BP325" s="648"/>
      <c r="BQ325" s="648"/>
      <c r="BR325" s="648"/>
      <c r="BS325" s="648"/>
    </row>
  </sheetData>
  <autoFilter ref="A2:BS325" xr:uid="{444234A6-ED85-427F-9226-55778E0F1980}">
    <filterColumn colId="1" showButton="0"/>
  </autoFilter>
  <mergeCells count="1">
    <mergeCell ref="B2:C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tabColor rgb="FF92D050"/>
  </sheetPr>
  <dimension ref="A1:AA687"/>
  <sheetViews>
    <sheetView topLeftCell="A26" workbookViewId="0">
      <selection activeCell="G33" sqref="G33"/>
    </sheetView>
  </sheetViews>
  <sheetFormatPr defaultColWidth="9.33203125" defaultRowHeight="15" x14ac:dyDescent="0.25"/>
  <cols>
    <col min="1" max="1" width="3.33203125" style="472" customWidth="1"/>
    <col min="2" max="2" width="11" style="493" customWidth="1"/>
    <col min="3" max="3" width="66.83203125" style="493" customWidth="1"/>
    <col min="4" max="4" width="16.1640625" style="494" customWidth="1"/>
    <col min="5" max="5" width="15.1640625" style="495" customWidth="1"/>
    <col min="6" max="6" width="13.5" style="495" customWidth="1"/>
    <col min="7" max="12" width="12.5" style="495" customWidth="1"/>
    <col min="13" max="13" width="13.1640625" style="495" customWidth="1"/>
    <col min="14" max="15" width="13" style="495" customWidth="1"/>
    <col min="16" max="16" width="12.5" style="495" customWidth="1"/>
    <col min="17" max="17" width="16.1640625" style="495" bestFit="1" customWidth="1"/>
    <col min="18" max="19" width="14.83203125" style="495" bestFit="1" customWidth="1"/>
    <col min="20" max="20" width="15.5" style="496" customWidth="1"/>
    <col min="21" max="21" width="14.5" style="496" customWidth="1"/>
    <col min="22" max="23" width="15" style="472" customWidth="1"/>
    <col min="24" max="24" width="16.1640625" style="472" bestFit="1" customWidth="1"/>
    <col min="25" max="27" width="14.83203125" style="472" customWidth="1"/>
    <col min="28" max="16384" width="9.33203125" style="460"/>
  </cols>
  <sheetData>
    <row r="1" spans="1:27" ht="15" customHeight="1" x14ac:dyDescent="0.25">
      <c r="B1" s="939" t="s">
        <v>800</v>
      </c>
      <c r="C1" s="940"/>
      <c r="D1" s="940"/>
      <c r="E1" s="940"/>
      <c r="F1" s="940"/>
      <c r="G1" s="940"/>
      <c r="H1" s="940"/>
      <c r="I1" s="940"/>
      <c r="J1" s="941"/>
      <c r="K1" s="472"/>
      <c r="L1" s="472"/>
      <c r="M1" s="472"/>
      <c r="N1" s="472"/>
      <c r="O1" s="472"/>
      <c r="P1" s="472"/>
      <c r="Q1" s="472"/>
      <c r="R1" s="472"/>
      <c r="S1" s="472"/>
      <c r="T1" s="472"/>
      <c r="U1" s="472"/>
    </row>
    <row r="2" spans="1:27" ht="15.75" thickBot="1" x14ac:dyDescent="0.3">
      <c r="B2" s="942"/>
      <c r="C2" s="943"/>
      <c r="D2" s="943"/>
      <c r="E2" s="943"/>
      <c r="F2" s="943"/>
      <c r="G2" s="943"/>
      <c r="H2" s="943"/>
      <c r="I2" s="943"/>
      <c r="J2" s="944"/>
      <c r="K2" s="472"/>
      <c r="L2" s="472"/>
      <c r="M2" s="472"/>
      <c r="N2" s="472"/>
      <c r="O2" s="472"/>
      <c r="P2" s="472"/>
      <c r="Q2" s="472"/>
      <c r="R2" s="472"/>
      <c r="S2" s="472"/>
      <c r="T2" s="472"/>
      <c r="U2" s="472"/>
    </row>
    <row r="3" spans="1:27" x14ac:dyDescent="0.25">
      <c r="B3" s="473"/>
      <c r="C3" s="473"/>
      <c r="D3" s="473"/>
      <c r="E3" s="473"/>
      <c r="F3" s="473"/>
      <c r="G3" s="473"/>
      <c r="H3" s="473"/>
      <c r="I3" s="473"/>
      <c r="J3" s="473"/>
      <c r="K3" s="472"/>
      <c r="L3" s="472"/>
      <c r="M3" s="472"/>
      <c r="N3" s="472"/>
      <c r="O3" s="472"/>
      <c r="P3" s="472"/>
      <c r="Q3" s="472"/>
      <c r="R3" s="472"/>
      <c r="S3" s="472"/>
      <c r="T3" s="472"/>
      <c r="U3" s="472"/>
    </row>
    <row r="4" spans="1:27" x14ac:dyDescent="0.25">
      <c r="B4" s="473"/>
      <c r="C4" s="473"/>
      <c r="D4" s="473"/>
      <c r="E4" s="473"/>
      <c r="F4" s="474" t="s">
        <v>799</v>
      </c>
      <c r="G4" s="473"/>
      <c r="H4" s="473"/>
      <c r="I4" s="473"/>
      <c r="J4" s="473"/>
      <c r="K4" s="473"/>
      <c r="L4" s="473"/>
      <c r="M4" s="472"/>
      <c r="N4" s="472"/>
      <c r="O4" s="472"/>
      <c r="P4" s="472"/>
      <c r="Q4" s="472"/>
      <c r="R4" s="472"/>
      <c r="S4" s="472"/>
      <c r="T4" s="472"/>
      <c r="U4" s="472"/>
    </row>
    <row r="5" spans="1:27" x14ac:dyDescent="0.25">
      <c r="B5" s="472"/>
      <c r="C5" s="472"/>
      <c r="D5" s="472"/>
      <c r="E5" s="472"/>
      <c r="F5" s="472"/>
      <c r="G5" s="472"/>
      <c r="H5" s="472"/>
      <c r="I5" s="472"/>
      <c r="J5" s="472"/>
      <c r="K5" s="472"/>
      <c r="L5" s="472"/>
      <c r="M5" s="472"/>
      <c r="N5" s="472"/>
      <c r="O5" s="472"/>
      <c r="P5" s="472"/>
      <c r="Q5" s="472"/>
      <c r="R5" s="472"/>
      <c r="S5" s="472"/>
      <c r="T5" s="472"/>
      <c r="U5" s="472"/>
    </row>
    <row r="6" spans="1:27" ht="15" customHeight="1" x14ac:dyDescent="0.25">
      <c r="B6" s="475"/>
      <c r="C6" s="473"/>
      <c r="D6" s="945" t="s">
        <v>1448</v>
      </c>
      <c r="E6" s="945"/>
      <c r="F6" s="936" t="s">
        <v>798</v>
      </c>
      <c r="G6" s="937"/>
      <c r="H6" s="936" t="s">
        <v>1449</v>
      </c>
      <c r="I6" s="937"/>
      <c r="J6" s="936" t="s">
        <v>797</v>
      </c>
      <c r="K6" s="937"/>
      <c r="L6" s="936" t="s">
        <v>796</v>
      </c>
      <c r="M6" s="937"/>
      <c r="N6" s="936" t="s">
        <v>1450</v>
      </c>
      <c r="O6" s="937"/>
      <c r="P6" s="936" t="s">
        <v>795</v>
      </c>
      <c r="Q6" s="937"/>
      <c r="R6" s="936" t="s">
        <v>794</v>
      </c>
      <c r="S6" s="937"/>
      <c r="T6" s="938" t="s">
        <v>1451</v>
      </c>
      <c r="U6" s="938"/>
      <c r="V6" s="936" t="s">
        <v>793</v>
      </c>
      <c r="W6" s="937"/>
      <c r="X6" s="934" t="s">
        <v>1452</v>
      </c>
      <c r="Y6" s="935"/>
      <c r="Z6" s="934" t="s">
        <v>1453</v>
      </c>
      <c r="AA6" s="935"/>
    </row>
    <row r="7" spans="1:27" x14ac:dyDescent="0.25">
      <c r="B7" s="472"/>
      <c r="C7" s="472"/>
      <c r="D7" s="476" t="s">
        <v>40</v>
      </c>
      <c r="E7" s="477" t="s">
        <v>712</v>
      </c>
      <c r="F7" s="476" t="s">
        <v>40</v>
      </c>
      <c r="G7" s="477" t="s">
        <v>712</v>
      </c>
      <c r="H7" s="476" t="s">
        <v>40</v>
      </c>
      <c r="I7" s="477" t="s">
        <v>712</v>
      </c>
      <c r="J7" s="476" t="s">
        <v>40</v>
      </c>
      <c r="K7" s="477" t="s">
        <v>712</v>
      </c>
      <c r="L7" s="476" t="s">
        <v>40</v>
      </c>
      <c r="M7" s="477" t="s">
        <v>712</v>
      </c>
      <c r="N7" s="476" t="s">
        <v>40</v>
      </c>
      <c r="O7" s="477" t="s">
        <v>712</v>
      </c>
      <c r="P7" s="476" t="s">
        <v>40</v>
      </c>
      <c r="Q7" s="477" t="s">
        <v>712</v>
      </c>
      <c r="R7" s="476" t="s">
        <v>40</v>
      </c>
      <c r="S7" s="477" t="s">
        <v>712</v>
      </c>
      <c r="T7" s="476" t="s">
        <v>40</v>
      </c>
      <c r="U7" s="477" t="s">
        <v>712</v>
      </c>
      <c r="V7" s="477" t="s">
        <v>40</v>
      </c>
      <c r="W7" s="477" t="s">
        <v>712</v>
      </c>
      <c r="X7" s="476" t="s">
        <v>40</v>
      </c>
      <c r="Y7" s="476" t="s">
        <v>712</v>
      </c>
      <c r="Z7" s="476" t="s">
        <v>40</v>
      </c>
      <c r="AA7" s="476" t="s">
        <v>712</v>
      </c>
    </row>
    <row r="8" spans="1:27" x14ac:dyDescent="0.25">
      <c r="A8" s="478"/>
      <c r="B8" s="929" t="s">
        <v>792</v>
      </c>
      <c r="C8" s="929"/>
      <c r="D8" s="158">
        <v>24188.25</v>
      </c>
      <c r="E8" s="169"/>
      <c r="F8" s="162">
        <v>11</v>
      </c>
      <c r="G8" s="168"/>
      <c r="H8" s="161"/>
      <c r="I8" s="168"/>
      <c r="J8" s="162"/>
      <c r="K8" s="168"/>
      <c r="L8" s="162"/>
      <c r="M8" s="168"/>
      <c r="N8" s="162">
        <v>1.5</v>
      </c>
      <c r="O8" s="168"/>
      <c r="P8" s="162">
        <v>1.91</v>
      </c>
      <c r="Q8" s="168"/>
      <c r="R8" s="162">
        <v>12.18</v>
      </c>
      <c r="S8" s="168"/>
      <c r="T8" s="162"/>
      <c r="U8" s="168"/>
      <c r="V8" s="162"/>
      <c r="W8" s="168"/>
      <c r="X8" s="150">
        <v>26.59</v>
      </c>
      <c r="Y8" s="165"/>
      <c r="Z8" s="159">
        <v>643165.5675</v>
      </c>
      <c r="AA8" s="164"/>
    </row>
    <row r="9" spans="1:27" x14ac:dyDescent="0.25">
      <c r="A9" s="478"/>
      <c r="B9" s="929" t="s">
        <v>791</v>
      </c>
      <c r="C9" s="929"/>
      <c r="D9" s="169"/>
      <c r="E9" s="158">
        <v>5356</v>
      </c>
      <c r="F9" s="168"/>
      <c r="G9" s="162">
        <v>9.68</v>
      </c>
      <c r="H9" s="168"/>
      <c r="I9" s="161"/>
      <c r="J9" s="168"/>
      <c r="K9" s="162"/>
      <c r="L9" s="168"/>
      <c r="M9" s="162"/>
      <c r="N9" s="168"/>
      <c r="O9" s="162">
        <v>1.5</v>
      </c>
      <c r="P9" s="168"/>
      <c r="Q9" s="162">
        <v>1.91</v>
      </c>
      <c r="R9" s="168"/>
      <c r="S9" s="162">
        <v>12.18</v>
      </c>
      <c r="T9" s="168"/>
      <c r="U9" s="162"/>
      <c r="V9" s="168"/>
      <c r="W9" s="162"/>
      <c r="X9" s="165"/>
      <c r="Y9" s="150">
        <v>25.27</v>
      </c>
      <c r="Z9" s="164"/>
      <c r="AA9" s="159">
        <v>135346.12</v>
      </c>
    </row>
    <row r="10" spans="1:27" x14ac:dyDescent="0.25">
      <c r="A10" s="478"/>
      <c r="B10" s="928" t="s">
        <v>777</v>
      </c>
      <c r="C10" s="928"/>
      <c r="D10" s="158">
        <v>2371.2235992706842</v>
      </c>
      <c r="E10" s="158">
        <v>468.99999999999943</v>
      </c>
      <c r="F10" s="160"/>
      <c r="G10" s="160"/>
      <c r="H10" s="160"/>
      <c r="I10" s="160"/>
      <c r="J10" s="160"/>
      <c r="K10" s="160"/>
      <c r="L10" s="160"/>
      <c r="M10" s="160"/>
      <c r="N10" s="160"/>
      <c r="O10" s="160"/>
      <c r="P10" s="160"/>
      <c r="Q10" s="160"/>
      <c r="R10" s="160"/>
      <c r="S10" s="160"/>
      <c r="T10" s="160"/>
      <c r="U10" s="160"/>
      <c r="V10" s="160"/>
      <c r="W10" s="160"/>
      <c r="X10" s="150">
        <v>0</v>
      </c>
      <c r="Y10" s="150">
        <v>0</v>
      </c>
      <c r="Z10" s="159">
        <v>0</v>
      </c>
      <c r="AA10" s="159">
        <v>0</v>
      </c>
    </row>
    <row r="11" spans="1:27" x14ac:dyDescent="0.25">
      <c r="A11" s="478"/>
      <c r="B11" s="928" t="s">
        <v>1309</v>
      </c>
      <c r="C11" s="928"/>
      <c r="D11" s="158">
        <v>3838.6824653332851</v>
      </c>
      <c r="E11" s="158">
        <v>1056.4207997058927</v>
      </c>
      <c r="F11" s="160"/>
      <c r="G11" s="160"/>
      <c r="H11" s="160"/>
      <c r="I11" s="160"/>
      <c r="J11" s="160"/>
      <c r="K11" s="160"/>
      <c r="L11" s="160"/>
      <c r="M11" s="160"/>
      <c r="N11" s="160"/>
      <c r="O11" s="160"/>
      <c r="P11" s="160"/>
      <c r="Q11" s="160"/>
      <c r="R11" s="160"/>
      <c r="S11" s="160"/>
      <c r="T11" s="160"/>
      <c r="U11" s="160"/>
      <c r="V11" s="160"/>
      <c r="W11" s="160"/>
      <c r="X11" s="150">
        <v>0</v>
      </c>
      <c r="Y11" s="150">
        <v>0</v>
      </c>
      <c r="Z11" s="159">
        <v>0</v>
      </c>
      <c r="AA11" s="159">
        <v>0</v>
      </c>
    </row>
    <row r="12" spans="1:27" x14ac:dyDescent="0.25">
      <c r="A12" s="478"/>
      <c r="B12" s="946" t="s">
        <v>790</v>
      </c>
      <c r="C12" s="946"/>
      <c r="D12" s="158">
        <v>2093.1689814876336</v>
      </c>
      <c r="E12" s="158">
        <v>553.44207374546352</v>
      </c>
      <c r="F12" s="162"/>
      <c r="G12" s="162"/>
      <c r="H12" s="161"/>
      <c r="I12" s="161"/>
      <c r="J12" s="162"/>
      <c r="K12" s="162"/>
      <c r="L12" s="162"/>
      <c r="M12" s="162"/>
      <c r="N12" s="162"/>
      <c r="O12" s="162"/>
      <c r="P12" s="162"/>
      <c r="Q12" s="162"/>
      <c r="R12" s="162"/>
      <c r="S12" s="162"/>
      <c r="T12" s="162"/>
      <c r="U12" s="162"/>
      <c r="V12" s="162"/>
      <c r="W12" s="162"/>
      <c r="X12" s="150">
        <v>0</v>
      </c>
      <c r="Y12" s="150">
        <v>0</v>
      </c>
      <c r="Z12" s="159">
        <v>0</v>
      </c>
      <c r="AA12" s="159">
        <v>0</v>
      </c>
    </row>
    <row r="13" spans="1:27" x14ac:dyDescent="0.25">
      <c r="A13" s="478"/>
      <c r="B13" s="929" t="s">
        <v>789</v>
      </c>
      <c r="C13" s="929"/>
      <c r="D13" s="158">
        <v>1192.9321169353916</v>
      </c>
      <c r="E13" s="158">
        <v>275.13150239590914</v>
      </c>
      <c r="F13" s="162"/>
      <c r="G13" s="162"/>
      <c r="H13" s="161"/>
      <c r="I13" s="161"/>
      <c r="J13" s="162"/>
      <c r="K13" s="162"/>
      <c r="L13" s="162"/>
      <c r="M13" s="162"/>
      <c r="N13" s="162"/>
      <c r="O13" s="162"/>
      <c r="P13" s="162"/>
      <c r="Q13" s="162"/>
      <c r="R13" s="162"/>
      <c r="S13" s="162"/>
      <c r="T13" s="162"/>
      <c r="U13" s="162"/>
      <c r="V13" s="162"/>
      <c r="W13" s="162"/>
      <c r="X13" s="150">
        <v>0</v>
      </c>
      <c r="Y13" s="150">
        <v>0</v>
      </c>
      <c r="Z13" s="159">
        <v>0</v>
      </c>
      <c r="AA13" s="159">
        <v>0</v>
      </c>
    </row>
    <row r="14" spans="1:27" x14ac:dyDescent="0.25">
      <c r="A14" s="478"/>
      <c r="B14" s="929" t="s">
        <v>788</v>
      </c>
      <c r="C14" s="929"/>
      <c r="D14" s="158">
        <v>1244.9175081963679</v>
      </c>
      <c r="E14" s="158">
        <v>213.2277908532144</v>
      </c>
      <c r="F14" s="162"/>
      <c r="G14" s="162"/>
      <c r="H14" s="161"/>
      <c r="I14" s="161"/>
      <c r="J14" s="162"/>
      <c r="K14" s="162"/>
      <c r="L14" s="162"/>
      <c r="M14" s="162"/>
      <c r="N14" s="162"/>
      <c r="O14" s="162"/>
      <c r="P14" s="162"/>
      <c r="Q14" s="162"/>
      <c r="R14" s="162"/>
      <c r="S14" s="162"/>
      <c r="T14" s="162"/>
      <c r="U14" s="162"/>
      <c r="V14" s="162"/>
      <c r="W14" s="162"/>
      <c r="X14" s="150">
        <v>0</v>
      </c>
      <c r="Y14" s="150">
        <v>0</v>
      </c>
      <c r="Z14" s="159">
        <v>0</v>
      </c>
      <c r="AA14" s="159">
        <v>0</v>
      </c>
    </row>
    <row r="15" spans="1:27" x14ac:dyDescent="0.25">
      <c r="A15" s="478"/>
      <c r="B15" s="929" t="s">
        <v>787</v>
      </c>
      <c r="C15" s="929"/>
      <c r="D15" s="158">
        <v>538.27589809771155</v>
      </c>
      <c r="E15" s="158">
        <v>58.053268765133183</v>
      </c>
      <c r="F15" s="162"/>
      <c r="G15" s="162"/>
      <c r="H15" s="161"/>
      <c r="I15" s="161"/>
      <c r="J15" s="162"/>
      <c r="K15" s="162"/>
      <c r="L15" s="162"/>
      <c r="M15" s="162"/>
      <c r="N15" s="162"/>
      <c r="O15" s="162"/>
      <c r="P15" s="162"/>
      <c r="Q15" s="162"/>
      <c r="R15" s="162"/>
      <c r="S15" s="162"/>
      <c r="T15" s="162"/>
      <c r="U15" s="162"/>
      <c r="V15" s="162"/>
      <c r="W15" s="162"/>
      <c r="X15" s="150">
        <v>0</v>
      </c>
      <c r="Y15" s="150">
        <v>0</v>
      </c>
      <c r="Z15" s="159">
        <v>0</v>
      </c>
      <c r="AA15" s="159">
        <v>0</v>
      </c>
    </row>
    <row r="16" spans="1:27" x14ac:dyDescent="0.25">
      <c r="A16" s="478"/>
      <c r="B16" s="929" t="s">
        <v>786</v>
      </c>
      <c r="C16" s="929"/>
      <c r="D16" s="158">
        <v>113.0779713841079</v>
      </c>
      <c r="E16" s="158">
        <v>45.058702879041853</v>
      </c>
      <c r="F16" s="162"/>
      <c r="G16" s="162"/>
      <c r="H16" s="161"/>
      <c r="I16" s="161"/>
      <c r="J16" s="162"/>
      <c r="K16" s="162"/>
      <c r="L16" s="162"/>
      <c r="M16" s="162"/>
      <c r="N16" s="162"/>
      <c r="O16" s="162"/>
      <c r="P16" s="162"/>
      <c r="Q16" s="162"/>
      <c r="R16" s="162"/>
      <c r="S16" s="162"/>
      <c r="T16" s="162"/>
      <c r="U16" s="162"/>
      <c r="V16" s="162"/>
      <c r="W16" s="162"/>
      <c r="X16" s="150">
        <v>0</v>
      </c>
      <c r="Y16" s="150">
        <v>0</v>
      </c>
      <c r="Z16" s="159">
        <v>0</v>
      </c>
      <c r="AA16" s="159">
        <v>0</v>
      </c>
    </row>
    <row r="17" spans="1:27" x14ac:dyDescent="0.25">
      <c r="A17" s="478"/>
      <c r="B17" s="929" t="s">
        <v>785</v>
      </c>
      <c r="C17" s="929"/>
      <c r="D17" s="158">
        <v>21.01754385964913</v>
      </c>
      <c r="E17" s="158">
        <v>6.0072639225181632</v>
      </c>
      <c r="F17" s="162"/>
      <c r="G17" s="162"/>
      <c r="H17" s="161"/>
      <c r="I17" s="161"/>
      <c r="J17" s="162"/>
      <c r="K17" s="162"/>
      <c r="L17" s="162"/>
      <c r="M17" s="162"/>
      <c r="N17" s="162"/>
      <c r="O17" s="162"/>
      <c r="P17" s="162"/>
      <c r="Q17" s="162"/>
      <c r="R17" s="162"/>
      <c r="S17" s="162"/>
      <c r="T17" s="162"/>
      <c r="U17" s="162"/>
      <c r="V17" s="162"/>
      <c r="W17" s="162"/>
      <c r="X17" s="150">
        <v>0</v>
      </c>
      <c r="Y17" s="150">
        <v>0</v>
      </c>
      <c r="Z17" s="159">
        <v>0</v>
      </c>
      <c r="AA17" s="159">
        <v>0</v>
      </c>
    </row>
    <row r="18" spans="1:27" x14ac:dyDescent="0.25">
      <c r="A18" s="478"/>
      <c r="B18" s="928" t="s">
        <v>784</v>
      </c>
      <c r="C18" s="928"/>
      <c r="D18" s="158">
        <v>59.895648420805699</v>
      </c>
      <c r="E18" s="158">
        <v>52.604933591967217</v>
      </c>
      <c r="F18" s="160"/>
      <c r="G18" s="162"/>
      <c r="H18" s="161"/>
      <c r="I18" s="161"/>
      <c r="J18" s="160"/>
      <c r="K18" s="160"/>
      <c r="L18" s="160"/>
      <c r="M18" s="160"/>
      <c r="N18" s="160"/>
      <c r="O18" s="160"/>
      <c r="P18" s="160"/>
      <c r="Q18" s="160"/>
      <c r="R18" s="160"/>
      <c r="S18" s="160"/>
      <c r="T18" s="160"/>
      <c r="U18" s="160"/>
      <c r="V18" s="160"/>
      <c r="W18" s="160"/>
      <c r="X18" s="150">
        <v>0</v>
      </c>
      <c r="Y18" s="150">
        <v>0</v>
      </c>
      <c r="Z18" s="159">
        <v>0</v>
      </c>
      <c r="AA18" s="159">
        <v>0</v>
      </c>
    </row>
    <row r="19" spans="1:27" x14ac:dyDescent="0.25">
      <c r="A19" s="478"/>
      <c r="B19" s="928" t="s">
        <v>1363</v>
      </c>
      <c r="C19" s="928"/>
      <c r="D19" s="158">
        <v>7821.4195912194991</v>
      </c>
      <c r="E19" s="167"/>
      <c r="F19" s="160"/>
      <c r="G19" s="166"/>
      <c r="H19" s="161"/>
      <c r="I19" s="166"/>
      <c r="J19" s="160"/>
      <c r="K19" s="166"/>
      <c r="L19" s="160"/>
      <c r="M19" s="166"/>
      <c r="N19" s="160"/>
      <c r="O19" s="166"/>
      <c r="P19" s="160"/>
      <c r="Q19" s="166"/>
      <c r="R19" s="160"/>
      <c r="S19" s="166"/>
      <c r="T19" s="160"/>
      <c r="U19" s="166"/>
      <c r="V19" s="160"/>
      <c r="W19" s="166"/>
      <c r="X19" s="150">
        <v>0</v>
      </c>
      <c r="Y19" s="165"/>
      <c r="Z19" s="159">
        <v>0</v>
      </c>
      <c r="AA19" s="164"/>
    </row>
    <row r="20" spans="1:27" x14ac:dyDescent="0.25">
      <c r="A20" s="478"/>
      <c r="B20" s="929" t="s">
        <v>783</v>
      </c>
      <c r="C20" s="929"/>
      <c r="D20" s="169"/>
      <c r="E20" s="158">
        <v>1253.4775575893277</v>
      </c>
      <c r="F20" s="168"/>
      <c r="G20" s="162"/>
      <c r="H20" s="168"/>
      <c r="I20" s="161"/>
      <c r="J20" s="168"/>
      <c r="K20" s="162"/>
      <c r="L20" s="168"/>
      <c r="M20" s="162"/>
      <c r="N20" s="168"/>
      <c r="O20" s="162"/>
      <c r="P20" s="168"/>
      <c r="Q20" s="162"/>
      <c r="R20" s="168"/>
      <c r="S20" s="162"/>
      <c r="T20" s="168"/>
      <c r="U20" s="162"/>
      <c r="V20" s="168"/>
      <c r="W20" s="162"/>
      <c r="X20" s="165"/>
      <c r="Y20" s="150">
        <v>0</v>
      </c>
      <c r="Z20" s="164"/>
      <c r="AA20" s="159">
        <v>0</v>
      </c>
    </row>
    <row r="21" spans="1:27" x14ac:dyDescent="0.25">
      <c r="A21" s="478"/>
      <c r="B21" s="930" t="s">
        <v>782</v>
      </c>
      <c r="C21" s="930"/>
      <c r="D21" s="158">
        <v>391.71600472843204</v>
      </c>
      <c r="E21" s="167"/>
      <c r="F21" s="160"/>
      <c r="G21" s="166"/>
      <c r="H21" s="161"/>
      <c r="I21" s="166"/>
      <c r="J21" s="160"/>
      <c r="K21" s="166"/>
      <c r="L21" s="160"/>
      <c r="M21" s="166"/>
      <c r="N21" s="160"/>
      <c r="O21" s="166"/>
      <c r="P21" s="160"/>
      <c r="Q21" s="166"/>
      <c r="R21" s="160"/>
      <c r="S21" s="166"/>
      <c r="T21" s="160"/>
      <c r="U21" s="166"/>
      <c r="V21" s="160"/>
      <c r="W21" s="166"/>
      <c r="X21" s="150">
        <v>0</v>
      </c>
      <c r="Y21" s="165"/>
      <c r="Z21" s="159">
        <v>0</v>
      </c>
      <c r="AA21" s="164"/>
    </row>
    <row r="22" spans="1:27" x14ac:dyDescent="0.25">
      <c r="A22" s="478"/>
      <c r="B22" s="930" t="s">
        <v>781</v>
      </c>
      <c r="C22" s="930"/>
      <c r="D22" s="167"/>
      <c r="E22" s="158">
        <v>16.016087942610053</v>
      </c>
      <c r="F22" s="166"/>
      <c r="G22" s="160"/>
      <c r="H22" s="166"/>
      <c r="I22" s="161"/>
      <c r="J22" s="166"/>
      <c r="K22" s="160"/>
      <c r="L22" s="166"/>
      <c r="M22" s="160"/>
      <c r="N22" s="166"/>
      <c r="O22" s="160"/>
      <c r="P22" s="166"/>
      <c r="Q22" s="160"/>
      <c r="R22" s="166"/>
      <c r="S22" s="160"/>
      <c r="T22" s="166"/>
      <c r="U22" s="160"/>
      <c r="V22" s="166"/>
      <c r="W22" s="160"/>
      <c r="X22" s="165"/>
      <c r="Y22" s="150">
        <v>0</v>
      </c>
      <c r="Z22" s="164"/>
      <c r="AA22" s="159">
        <v>0</v>
      </c>
    </row>
    <row r="23" spans="1:27" x14ac:dyDescent="0.25">
      <c r="A23" s="478"/>
      <c r="B23" s="929" t="s">
        <v>780</v>
      </c>
      <c r="C23" s="929"/>
      <c r="D23" s="158">
        <v>212.39999999999992</v>
      </c>
      <c r="E23" s="158">
        <v>0</v>
      </c>
      <c r="F23" s="162"/>
      <c r="G23" s="162"/>
      <c r="H23" s="163"/>
      <c r="I23" s="161"/>
      <c r="J23" s="162"/>
      <c r="K23" s="162"/>
      <c r="L23" s="162"/>
      <c r="M23" s="162"/>
      <c r="N23" s="162"/>
      <c r="O23" s="162"/>
      <c r="P23" s="162"/>
      <c r="Q23" s="162"/>
      <c r="R23" s="162"/>
      <c r="S23" s="162"/>
      <c r="T23" s="162"/>
      <c r="U23" s="162"/>
      <c r="V23" s="162"/>
      <c r="W23" s="162"/>
      <c r="X23" s="150">
        <v>0</v>
      </c>
      <c r="Y23" s="150">
        <v>0</v>
      </c>
      <c r="Z23" s="159">
        <v>0</v>
      </c>
      <c r="AA23" s="159">
        <v>0</v>
      </c>
    </row>
    <row r="24" spans="1:27" x14ac:dyDescent="0.25">
      <c r="B24" s="931" t="s">
        <v>5</v>
      </c>
      <c r="C24" s="931"/>
      <c r="D24" s="158">
        <v>118</v>
      </c>
      <c r="E24" s="158">
        <v>5</v>
      </c>
      <c r="F24" s="160"/>
      <c r="G24" s="160"/>
      <c r="H24" s="161"/>
      <c r="I24" s="161"/>
      <c r="J24" s="160"/>
      <c r="K24" s="160"/>
      <c r="L24" s="160"/>
      <c r="M24" s="160"/>
      <c r="N24" s="160"/>
      <c r="O24" s="160"/>
      <c r="P24" s="160"/>
      <c r="Q24" s="160"/>
      <c r="R24" s="160"/>
      <c r="S24" s="160"/>
      <c r="T24" s="160"/>
      <c r="U24" s="160"/>
      <c r="V24" s="160"/>
      <c r="W24" s="160"/>
      <c r="X24" s="150">
        <v>0</v>
      </c>
      <c r="Y24" s="150">
        <v>0</v>
      </c>
      <c r="Z24" s="159">
        <v>0</v>
      </c>
      <c r="AA24" s="159">
        <v>0</v>
      </c>
    </row>
    <row r="25" spans="1:27" x14ac:dyDescent="0.25">
      <c r="B25" s="479" t="s">
        <v>1310</v>
      </c>
      <c r="C25" s="480"/>
      <c r="D25" s="480"/>
      <c r="E25" s="480"/>
      <c r="F25" s="932"/>
      <c r="G25" s="932"/>
      <c r="H25" s="932"/>
      <c r="I25" s="932"/>
      <c r="J25" s="932"/>
      <c r="K25" s="932"/>
      <c r="L25" s="932"/>
      <c r="M25" s="932"/>
      <c r="N25" s="932"/>
      <c r="O25" s="932"/>
      <c r="P25" s="932"/>
      <c r="Q25" s="932"/>
      <c r="R25" s="932"/>
      <c r="S25" s="932"/>
      <c r="T25" s="932"/>
      <c r="U25" s="932"/>
      <c r="V25" s="932"/>
      <c r="W25" s="932"/>
      <c r="X25" s="932"/>
      <c r="Y25" s="932"/>
      <c r="Z25" s="932"/>
      <c r="AA25" s="933"/>
    </row>
    <row r="26" spans="1:27" x14ac:dyDescent="0.25">
      <c r="B26" s="931" t="s">
        <v>779</v>
      </c>
      <c r="C26" s="931"/>
      <c r="D26" s="158">
        <v>18</v>
      </c>
      <c r="E26" s="158">
        <v>0</v>
      </c>
      <c r="F26" s="481"/>
      <c r="G26" s="481"/>
      <c r="H26" s="157"/>
      <c r="I26" s="157"/>
      <c r="J26" s="481"/>
      <c r="K26" s="481"/>
      <c r="L26" s="481"/>
      <c r="M26" s="481"/>
      <c r="N26" s="481"/>
      <c r="O26" s="481"/>
      <c r="P26" s="481"/>
      <c r="Q26" s="481"/>
      <c r="R26" s="481"/>
      <c r="S26" s="481"/>
      <c r="T26" s="481"/>
      <c r="U26" s="481"/>
      <c r="V26" s="481"/>
      <c r="W26" s="481"/>
      <c r="X26" s="156">
        <v>0</v>
      </c>
      <c r="Y26" s="156">
        <v>0</v>
      </c>
      <c r="Z26" s="155">
        <v>0</v>
      </c>
      <c r="AA26" s="155">
        <v>0</v>
      </c>
    </row>
    <row r="27" spans="1:27" ht="15" customHeight="1" x14ac:dyDescent="0.25">
      <c r="B27" s="482"/>
      <c r="C27" s="482"/>
      <c r="D27" s="482"/>
      <c r="E27" s="482"/>
      <c r="F27" s="154"/>
      <c r="G27" s="154"/>
      <c r="H27" s="483"/>
      <c r="I27" s="483"/>
      <c r="J27" s="154"/>
      <c r="K27" s="154"/>
      <c r="L27" s="483"/>
      <c r="M27" s="483"/>
      <c r="N27" s="483"/>
      <c r="O27" s="483"/>
      <c r="P27" s="483"/>
      <c r="Q27" s="483"/>
      <c r="R27" s="483"/>
      <c r="S27" s="483"/>
      <c r="T27" s="483"/>
      <c r="U27" s="483"/>
      <c r="V27" s="483"/>
      <c r="W27" s="483"/>
      <c r="X27" s="925" t="s">
        <v>1453</v>
      </c>
      <c r="Y27" s="925"/>
      <c r="Z27" s="484">
        <v>643165.5675</v>
      </c>
      <c r="AA27" s="484">
        <v>135346.12</v>
      </c>
    </row>
    <row r="28" spans="1:27" x14ac:dyDescent="0.25">
      <c r="B28" s="472"/>
      <c r="C28" s="472"/>
      <c r="D28" s="485" t="s">
        <v>778</v>
      </c>
      <c r="E28" s="472"/>
      <c r="F28" s="486"/>
      <c r="G28" s="486"/>
      <c r="H28" s="486"/>
      <c r="I28" s="486"/>
      <c r="J28" s="486"/>
      <c r="K28" s="486"/>
      <c r="L28" s="486"/>
      <c r="M28" s="486"/>
      <c r="N28" s="486"/>
      <c r="O28" s="486"/>
      <c r="P28" s="486"/>
      <c r="Q28" s="486"/>
      <c r="R28" s="486"/>
      <c r="S28" s="472"/>
      <c r="T28" s="472"/>
      <c r="U28" s="472"/>
    </row>
    <row r="29" spans="1:27" x14ac:dyDescent="0.25">
      <c r="A29" s="487"/>
      <c r="B29" s="487"/>
      <c r="C29" s="487"/>
      <c r="D29" s="487"/>
      <c r="E29" s="488">
        <v>778511.6875</v>
      </c>
      <c r="F29" s="488">
        <v>0</v>
      </c>
      <c r="G29" s="488">
        <v>0</v>
      </c>
      <c r="H29" s="488">
        <v>0</v>
      </c>
      <c r="I29" s="488">
        <v>0</v>
      </c>
      <c r="J29" s="488">
        <v>0</v>
      </c>
      <c r="K29" s="488">
        <v>0</v>
      </c>
      <c r="L29" s="488">
        <v>0</v>
      </c>
      <c r="M29" s="488">
        <v>0</v>
      </c>
      <c r="N29" s="488">
        <v>0</v>
      </c>
      <c r="O29" s="488">
        <v>0</v>
      </c>
      <c r="P29" s="488">
        <v>0</v>
      </c>
      <c r="Q29" s="488">
        <v>0</v>
      </c>
      <c r="R29" s="489">
        <v>0</v>
      </c>
      <c r="S29" s="488" t="e">
        <v>#REF!</v>
      </c>
      <c r="T29" s="488">
        <v>778511.6875</v>
      </c>
      <c r="U29" s="490" t="e">
        <v>#REF!</v>
      </c>
      <c r="V29" s="487"/>
      <c r="W29" s="487"/>
      <c r="X29" s="487"/>
      <c r="Y29" s="487"/>
      <c r="Z29" s="487"/>
      <c r="AA29" s="487"/>
    </row>
    <row r="30" spans="1:27" ht="45" x14ac:dyDescent="0.2">
      <c r="A30" s="491"/>
      <c r="B30" s="140" t="s">
        <v>705</v>
      </c>
      <c r="C30" s="153" t="s">
        <v>704</v>
      </c>
      <c r="D30" s="153" t="s">
        <v>766</v>
      </c>
      <c r="E30" s="153" t="s">
        <v>56</v>
      </c>
      <c r="F30" s="153" t="s">
        <v>777</v>
      </c>
      <c r="G30" s="153" t="s">
        <v>1309</v>
      </c>
      <c r="H30" s="152" t="s">
        <v>776</v>
      </c>
      <c r="I30" s="152" t="s">
        <v>775</v>
      </c>
      <c r="J30" s="152" t="s">
        <v>774</v>
      </c>
      <c r="K30" s="152" t="s">
        <v>773</v>
      </c>
      <c r="L30" s="152" t="s">
        <v>772</v>
      </c>
      <c r="M30" s="152" t="s">
        <v>771</v>
      </c>
      <c r="N30" s="152" t="s">
        <v>2</v>
      </c>
      <c r="O30" s="152" t="s">
        <v>770</v>
      </c>
      <c r="P30" s="152" t="s">
        <v>3</v>
      </c>
      <c r="Q30" s="152" t="s">
        <v>4</v>
      </c>
      <c r="R30" s="152" t="s">
        <v>59</v>
      </c>
      <c r="S30" s="152" t="s">
        <v>5</v>
      </c>
      <c r="T30" s="152" t="s">
        <v>769</v>
      </c>
      <c r="U30" s="152" t="s">
        <v>768</v>
      </c>
      <c r="V30" s="152" t="s">
        <v>44</v>
      </c>
      <c r="W30" s="491"/>
      <c r="X30" s="491"/>
      <c r="Y30" s="491"/>
      <c r="Z30" s="491"/>
      <c r="AA30" s="491"/>
    </row>
    <row r="31" spans="1:27" x14ac:dyDescent="0.25">
      <c r="B31" s="926" t="s">
        <v>44</v>
      </c>
      <c r="C31" s="927"/>
      <c r="D31" s="492"/>
      <c r="E31" s="151">
        <v>894009.00499999989</v>
      </c>
      <c r="F31" s="151">
        <v>0</v>
      </c>
      <c r="G31" s="151" t="e">
        <v>#REF!</v>
      </c>
      <c r="H31" s="151">
        <v>0</v>
      </c>
      <c r="I31" s="151">
        <v>0</v>
      </c>
      <c r="J31" s="151">
        <v>0</v>
      </c>
      <c r="K31" s="151">
        <v>0</v>
      </c>
      <c r="L31" s="151">
        <v>0</v>
      </c>
      <c r="M31" s="151">
        <v>0</v>
      </c>
      <c r="N31" s="151">
        <v>0</v>
      </c>
      <c r="O31" s="151">
        <v>0</v>
      </c>
      <c r="P31" s="151">
        <v>0</v>
      </c>
      <c r="Q31" s="151">
        <v>0</v>
      </c>
      <c r="R31" s="151">
        <v>0</v>
      </c>
      <c r="S31" s="151">
        <v>0</v>
      </c>
      <c r="T31" s="151">
        <v>0</v>
      </c>
      <c r="U31" s="151" t="e">
        <v>#REF!</v>
      </c>
      <c r="V31" s="151" t="e">
        <v>#REF!</v>
      </c>
    </row>
    <row r="32" spans="1:27" x14ac:dyDescent="0.25">
      <c r="B32" s="135">
        <v>9352002</v>
      </c>
      <c r="C32" s="135" t="s">
        <v>232</v>
      </c>
      <c r="D32" s="135" t="s">
        <v>93</v>
      </c>
      <c r="E32" s="150">
        <v>2995.74</v>
      </c>
      <c r="F32" s="150">
        <v>0</v>
      </c>
      <c r="G32" s="150" t="e">
        <v>#REF!</v>
      </c>
      <c r="H32" s="150">
        <v>0</v>
      </c>
      <c r="I32" s="150">
        <v>0</v>
      </c>
      <c r="J32" s="150">
        <v>0</v>
      </c>
      <c r="K32" s="150">
        <v>0</v>
      </c>
      <c r="L32" s="150">
        <v>0</v>
      </c>
      <c r="M32" s="150">
        <v>0</v>
      </c>
      <c r="N32" s="150">
        <v>0</v>
      </c>
      <c r="O32" s="150">
        <v>0</v>
      </c>
      <c r="P32" s="150">
        <v>0</v>
      </c>
      <c r="Q32" s="150">
        <v>0</v>
      </c>
      <c r="R32" s="150">
        <v>0</v>
      </c>
      <c r="S32" s="150">
        <v>0</v>
      </c>
      <c r="T32" s="150">
        <v>0</v>
      </c>
      <c r="U32" s="150" t="e">
        <v>#REF!</v>
      </c>
      <c r="V32" s="150" t="e">
        <v>#REF!</v>
      </c>
    </row>
    <row r="33" spans="2:22" x14ac:dyDescent="0.25">
      <c r="B33" s="135">
        <v>9352007</v>
      </c>
      <c r="C33" s="135" t="s">
        <v>354</v>
      </c>
      <c r="D33" s="135" t="s">
        <v>93</v>
      </c>
      <c r="E33" s="150">
        <v>8593.84</v>
      </c>
      <c r="F33" s="150">
        <v>0</v>
      </c>
      <c r="G33" s="150" t="e">
        <v>#REF!</v>
      </c>
      <c r="H33" s="150">
        <v>0</v>
      </c>
      <c r="I33" s="150">
        <v>0</v>
      </c>
      <c r="J33" s="150">
        <v>0</v>
      </c>
      <c r="K33" s="150">
        <v>0</v>
      </c>
      <c r="L33" s="150">
        <v>0</v>
      </c>
      <c r="M33" s="150">
        <v>0</v>
      </c>
      <c r="N33" s="150">
        <v>0</v>
      </c>
      <c r="O33" s="150">
        <v>0</v>
      </c>
      <c r="P33" s="150">
        <v>0</v>
      </c>
      <c r="Q33" s="150">
        <v>0</v>
      </c>
      <c r="R33" s="150">
        <v>0</v>
      </c>
      <c r="S33" s="150">
        <v>0</v>
      </c>
      <c r="T33" s="150">
        <v>0</v>
      </c>
      <c r="U33" s="150" t="e">
        <v>#REF!</v>
      </c>
      <c r="V33" s="150" t="e">
        <v>#REF!</v>
      </c>
    </row>
    <row r="34" spans="2:22" x14ac:dyDescent="0.25">
      <c r="B34" s="135">
        <v>9352009</v>
      </c>
      <c r="C34" s="135" t="s">
        <v>359</v>
      </c>
      <c r="D34" s="135" t="s">
        <v>93</v>
      </c>
      <c r="E34" s="150">
        <v>9259.56</v>
      </c>
      <c r="F34" s="150">
        <v>0</v>
      </c>
      <c r="G34" s="150" t="e">
        <v>#REF!</v>
      </c>
      <c r="H34" s="150">
        <v>0</v>
      </c>
      <c r="I34" s="150">
        <v>0</v>
      </c>
      <c r="J34" s="150">
        <v>0</v>
      </c>
      <c r="K34" s="150">
        <v>0</v>
      </c>
      <c r="L34" s="150">
        <v>0</v>
      </c>
      <c r="M34" s="150">
        <v>0</v>
      </c>
      <c r="N34" s="150">
        <v>0</v>
      </c>
      <c r="O34" s="150">
        <v>0</v>
      </c>
      <c r="P34" s="150">
        <v>0</v>
      </c>
      <c r="Q34" s="150">
        <v>0</v>
      </c>
      <c r="R34" s="150">
        <v>0</v>
      </c>
      <c r="S34" s="150">
        <v>0</v>
      </c>
      <c r="T34" s="150">
        <v>0</v>
      </c>
      <c r="U34" s="150" t="e">
        <v>#REF!</v>
      </c>
      <c r="V34" s="150" t="e">
        <v>#REF!</v>
      </c>
    </row>
    <row r="35" spans="2:22" x14ac:dyDescent="0.25">
      <c r="B35" s="135">
        <v>9352011</v>
      </c>
      <c r="C35" s="135" t="s">
        <v>367</v>
      </c>
      <c r="D35" s="135" t="s">
        <v>93</v>
      </c>
      <c r="E35" s="150">
        <v>6142.78</v>
      </c>
      <c r="F35" s="150">
        <v>0</v>
      </c>
      <c r="G35" s="150" t="e">
        <v>#REF!</v>
      </c>
      <c r="H35" s="150">
        <v>0</v>
      </c>
      <c r="I35" s="150">
        <v>0</v>
      </c>
      <c r="J35" s="150">
        <v>0</v>
      </c>
      <c r="K35" s="150">
        <v>0</v>
      </c>
      <c r="L35" s="150">
        <v>0</v>
      </c>
      <c r="M35" s="150">
        <v>0</v>
      </c>
      <c r="N35" s="150">
        <v>0</v>
      </c>
      <c r="O35" s="150">
        <v>0</v>
      </c>
      <c r="P35" s="150">
        <v>0</v>
      </c>
      <c r="Q35" s="150">
        <v>0</v>
      </c>
      <c r="R35" s="150">
        <v>0</v>
      </c>
      <c r="S35" s="150">
        <v>0</v>
      </c>
      <c r="T35" s="150">
        <v>0</v>
      </c>
      <c r="U35" s="150" t="e">
        <v>#REF!</v>
      </c>
      <c r="V35" s="150" t="e">
        <v>#REF!</v>
      </c>
    </row>
    <row r="36" spans="2:22" x14ac:dyDescent="0.25">
      <c r="B36" s="135">
        <v>9352012</v>
      </c>
      <c r="C36" s="135" t="s">
        <v>373</v>
      </c>
      <c r="D36" s="135" t="s">
        <v>93</v>
      </c>
      <c r="E36" s="150">
        <v>2541.8399999999997</v>
      </c>
      <c r="F36" s="150">
        <v>0</v>
      </c>
      <c r="G36" s="150" t="e">
        <v>#REF!</v>
      </c>
      <c r="H36" s="150">
        <v>0</v>
      </c>
      <c r="I36" s="150">
        <v>0</v>
      </c>
      <c r="J36" s="150">
        <v>0</v>
      </c>
      <c r="K36" s="150">
        <v>0</v>
      </c>
      <c r="L36" s="150">
        <v>0</v>
      </c>
      <c r="M36" s="150">
        <v>0</v>
      </c>
      <c r="N36" s="150">
        <v>0</v>
      </c>
      <c r="O36" s="150">
        <v>0</v>
      </c>
      <c r="P36" s="150">
        <v>0</v>
      </c>
      <c r="Q36" s="150">
        <v>0</v>
      </c>
      <c r="R36" s="150">
        <v>0</v>
      </c>
      <c r="S36" s="150">
        <v>0</v>
      </c>
      <c r="T36" s="150">
        <v>0</v>
      </c>
      <c r="U36" s="150" t="e">
        <v>#REF!</v>
      </c>
      <c r="V36" s="150" t="e">
        <v>#REF!</v>
      </c>
    </row>
    <row r="37" spans="2:22" x14ac:dyDescent="0.25">
      <c r="B37" s="135">
        <v>9352013</v>
      </c>
      <c r="C37" s="135" t="s">
        <v>377</v>
      </c>
      <c r="D37" s="135" t="s">
        <v>93</v>
      </c>
      <c r="E37" s="150">
        <v>8714.8799999999992</v>
      </c>
      <c r="F37" s="150">
        <v>0</v>
      </c>
      <c r="G37" s="150" t="e">
        <v>#REF!</v>
      </c>
      <c r="H37" s="150">
        <v>0</v>
      </c>
      <c r="I37" s="150">
        <v>0</v>
      </c>
      <c r="J37" s="150">
        <v>0</v>
      </c>
      <c r="K37" s="150">
        <v>0</v>
      </c>
      <c r="L37" s="150">
        <v>0</v>
      </c>
      <c r="M37" s="150">
        <v>0</v>
      </c>
      <c r="N37" s="150">
        <v>0</v>
      </c>
      <c r="O37" s="150">
        <v>0</v>
      </c>
      <c r="P37" s="150">
        <v>0</v>
      </c>
      <c r="Q37" s="150">
        <v>0</v>
      </c>
      <c r="R37" s="150">
        <v>0</v>
      </c>
      <c r="S37" s="150">
        <v>0</v>
      </c>
      <c r="T37" s="150">
        <v>0</v>
      </c>
      <c r="U37" s="150" t="e">
        <v>#REF!</v>
      </c>
      <c r="V37" s="150" t="e">
        <v>#REF!</v>
      </c>
    </row>
    <row r="38" spans="2:22" x14ac:dyDescent="0.25">
      <c r="B38" s="135">
        <v>9352015</v>
      </c>
      <c r="C38" s="135" t="s">
        <v>378</v>
      </c>
      <c r="D38" s="135" t="s">
        <v>93</v>
      </c>
      <c r="E38" s="150">
        <v>3298.3399999999997</v>
      </c>
      <c r="F38" s="150">
        <v>0</v>
      </c>
      <c r="G38" s="150" t="e">
        <v>#REF!</v>
      </c>
      <c r="H38" s="150">
        <v>0</v>
      </c>
      <c r="I38" s="150">
        <v>0</v>
      </c>
      <c r="J38" s="150">
        <v>0</v>
      </c>
      <c r="K38" s="150">
        <v>0</v>
      </c>
      <c r="L38" s="150">
        <v>0</v>
      </c>
      <c r="M38" s="150">
        <v>0</v>
      </c>
      <c r="N38" s="150">
        <v>0</v>
      </c>
      <c r="O38" s="150">
        <v>0</v>
      </c>
      <c r="P38" s="150">
        <v>0</v>
      </c>
      <c r="Q38" s="150">
        <v>0</v>
      </c>
      <c r="R38" s="150">
        <v>0</v>
      </c>
      <c r="S38" s="150">
        <v>0</v>
      </c>
      <c r="T38" s="150">
        <v>0</v>
      </c>
      <c r="U38" s="150" t="e">
        <v>#REF!</v>
      </c>
      <c r="V38" s="150" t="e">
        <v>#REF!</v>
      </c>
    </row>
    <row r="39" spans="2:22" x14ac:dyDescent="0.25">
      <c r="B39" s="135">
        <v>9352016</v>
      </c>
      <c r="C39" s="135" t="s">
        <v>658</v>
      </c>
      <c r="D39" s="135" t="s">
        <v>93</v>
      </c>
      <c r="E39" s="150">
        <v>4062.4049999999997</v>
      </c>
      <c r="F39" s="150">
        <v>0</v>
      </c>
      <c r="G39" s="150" t="e">
        <v>#REF!</v>
      </c>
      <c r="H39" s="150">
        <v>0</v>
      </c>
      <c r="I39" s="150">
        <v>0</v>
      </c>
      <c r="J39" s="150">
        <v>0</v>
      </c>
      <c r="K39" s="150">
        <v>0</v>
      </c>
      <c r="L39" s="150">
        <v>0</v>
      </c>
      <c r="M39" s="150">
        <v>0</v>
      </c>
      <c r="N39" s="150">
        <v>0</v>
      </c>
      <c r="O39" s="150">
        <v>0</v>
      </c>
      <c r="P39" s="150">
        <v>0</v>
      </c>
      <c r="Q39" s="150">
        <v>0</v>
      </c>
      <c r="R39" s="150">
        <v>0</v>
      </c>
      <c r="S39" s="150">
        <v>0</v>
      </c>
      <c r="T39" s="150">
        <v>0</v>
      </c>
      <c r="U39" s="150" t="e">
        <v>#REF!</v>
      </c>
      <c r="V39" s="150" t="e">
        <v>#REF!</v>
      </c>
    </row>
    <row r="40" spans="2:22" x14ac:dyDescent="0.25">
      <c r="B40" s="135">
        <v>9352020</v>
      </c>
      <c r="C40" s="135" t="s">
        <v>387</v>
      </c>
      <c r="D40" s="135" t="s">
        <v>93</v>
      </c>
      <c r="E40" s="150">
        <v>6112.5199999999995</v>
      </c>
      <c r="F40" s="150">
        <v>0</v>
      </c>
      <c r="G40" s="150" t="e">
        <v>#REF!</v>
      </c>
      <c r="H40" s="150">
        <v>0</v>
      </c>
      <c r="I40" s="150">
        <v>0</v>
      </c>
      <c r="J40" s="150">
        <v>0</v>
      </c>
      <c r="K40" s="150">
        <v>0</v>
      </c>
      <c r="L40" s="150">
        <v>0</v>
      </c>
      <c r="M40" s="150">
        <v>0</v>
      </c>
      <c r="N40" s="150">
        <v>0</v>
      </c>
      <c r="O40" s="150">
        <v>0</v>
      </c>
      <c r="P40" s="150">
        <v>0</v>
      </c>
      <c r="Q40" s="150">
        <v>0</v>
      </c>
      <c r="R40" s="150">
        <v>0</v>
      </c>
      <c r="S40" s="150">
        <v>0</v>
      </c>
      <c r="T40" s="150">
        <v>0</v>
      </c>
      <c r="U40" s="150" t="e">
        <v>#REF!</v>
      </c>
      <c r="V40" s="150" t="e">
        <v>#REF!</v>
      </c>
    </row>
    <row r="41" spans="2:22" x14ac:dyDescent="0.25">
      <c r="B41" s="135">
        <v>9352021</v>
      </c>
      <c r="C41" s="135" t="s">
        <v>390</v>
      </c>
      <c r="D41" s="135" t="s">
        <v>93</v>
      </c>
      <c r="E41" s="150">
        <v>6294.08</v>
      </c>
      <c r="F41" s="150">
        <v>0</v>
      </c>
      <c r="G41" s="150" t="e">
        <v>#REF!</v>
      </c>
      <c r="H41" s="150">
        <v>0</v>
      </c>
      <c r="I41" s="150">
        <v>0</v>
      </c>
      <c r="J41" s="150">
        <v>0</v>
      </c>
      <c r="K41" s="150">
        <v>0</v>
      </c>
      <c r="L41" s="150">
        <v>0</v>
      </c>
      <c r="M41" s="150">
        <v>0</v>
      </c>
      <c r="N41" s="150">
        <v>0</v>
      </c>
      <c r="O41" s="150">
        <v>0</v>
      </c>
      <c r="P41" s="150">
        <v>0</v>
      </c>
      <c r="Q41" s="150">
        <v>0</v>
      </c>
      <c r="R41" s="150">
        <v>0</v>
      </c>
      <c r="S41" s="150">
        <v>0</v>
      </c>
      <c r="T41" s="150">
        <v>0</v>
      </c>
      <c r="U41" s="150" t="e">
        <v>#REF!</v>
      </c>
      <c r="V41" s="150" t="e">
        <v>#REF!</v>
      </c>
    </row>
    <row r="42" spans="2:22" x14ac:dyDescent="0.25">
      <c r="B42" s="135">
        <v>9352026</v>
      </c>
      <c r="C42" s="135" t="s">
        <v>401</v>
      </c>
      <c r="D42" s="135" t="s">
        <v>93</v>
      </c>
      <c r="E42" s="150">
        <v>6021.74</v>
      </c>
      <c r="F42" s="150">
        <v>0</v>
      </c>
      <c r="G42" s="150" t="e">
        <v>#REF!</v>
      </c>
      <c r="H42" s="150">
        <v>0</v>
      </c>
      <c r="I42" s="150">
        <v>0</v>
      </c>
      <c r="J42" s="150">
        <v>0</v>
      </c>
      <c r="K42" s="150">
        <v>0</v>
      </c>
      <c r="L42" s="150">
        <v>0</v>
      </c>
      <c r="M42" s="150">
        <v>0</v>
      </c>
      <c r="N42" s="150">
        <v>0</v>
      </c>
      <c r="O42" s="150">
        <v>0</v>
      </c>
      <c r="P42" s="150">
        <v>0</v>
      </c>
      <c r="Q42" s="150">
        <v>0</v>
      </c>
      <c r="R42" s="150">
        <v>0</v>
      </c>
      <c r="S42" s="150">
        <v>0</v>
      </c>
      <c r="T42" s="150">
        <v>0</v>
      </c>
      <c r="U42" s="150" t="e">
        <v>#REF!</v>
      </c>
      <c r="V42" s="150" t="e">
        <v>#REF!</v>
      </c>
    </row>
    <row r="43" spans="2:22" x14ac:dyDescent="0.25">
      <c r="B43" s="135">
        <v>9352032</v>
      </c>
      <c r="C43" s="135" t="s">
        <v>339</v>
      </c>
      <c r="D43" s="135" t="s">
        <v>93</v>
      </c>
      <c r="E43" s="150">
        <v>10954.119999999999</v>
      </c>
      <c r="F43" s="150">
        <v>0</v>
      </c>
      <c r="G43" s="150" t="e">
        <v>#REF!</v>
      </c>
      <c r="H43" s="150">
        <v>0</v>
      </c>
      <c r="I43" s="150">
        <v>0</v>
      </c>
      <c r="J43" s="150">
        <v>0</v>
      </c>
      <c r="K43" s="150">
        <v>0</v>
      </c>
      <c r="L43" s="150">
        <v>0</v>
      </c>
      <c r="M43" s="150">
        <v>0</v>
      </c>
      <c r="N43" s="150">
        <v>0</v>
      </c>
      <c r="O43" s="150">
        <v>0</v>
      </c>
      <c r="P43" s="150">
        <v>0</v>
      </c>
      <c r="Q43" s="150">
        <v>0</v>
      </c>
      <c r="R43" s="150">
        <v>0</v>
      </c>
      <c r="S43" s="150">
        <v>0</v>
      </c>
      <c r="T43" s="150">
        <v>0</v>
      </c>
      <c r="U43" s="150" t="e">
        <v>#REF!</v>
      </c>
      <c r="V43" s="150" t="e">
        <v>#REF!</v>
      </c>
    </row>
    <row r="44" spans="2:22" x14ac:dyDescent="0.25">
      <c r="B44" s="135">
        <v>9352034</v>
      </c>
      <c r="C44" s="135" t="s">
        <v>347</v>
      </c>
      <c r="D44" s="135" t="s">
        <v>93</v>
      </c>
      <c r="E44" s="150">
        <v>9955.5399999999991</v>
      </c>
      <c r="F44" s="150">
        <v>0</v>
      </c>
      <c r="G44" s="150" t="e">
        <v>#REF!</v>
      </c>
      <c r="H44" s="150">
        <v>0</v>
      </c>
      <c r="I44" s="150">
        <v>0</v>
      </c>
      <c r="J44" s="150">
        <v>0</v>
      </c>
      <c r="K44" s="150">
        <v>0</v>
      </c>
      <c r="L44" s="150">
        <v>0</v>
      </c>
      <c r="M44" s="150">
        <v>0</v>
      </c>
      <c r="N44" s="150">
        <v>0</v>
      </c>
      <c r="O44" s="150">
        <v>0</v>
      </c>
      <c r="P44" s="150">
        <v>0</v>
      </c>
      <c r="Q44" s="150">
        <v>0</v>
      </c>
      <c r="R44" s="150">
        <v>0</v>
      </c>
      <c r="S44" s="150">
        <v>0</v>
      </c>
      <c r="T44" s="150">
        <v>0</v>
      </c>
      <c r="U44" s="150" t="e">
        <v>#REF!</v>
      </c>
      <c r="V44" s="150" t="e">
        <v>#REF!</v>
      </c>
    </row>
    <row r="45" spans="2:22" x14ac:dyDescent="0.25">
      <c r="B45" s="135">
        <v>9352035</v>
      </c>
      <c r="C45" s="135" t="s">
        <v>1188</v>
      </c>
      <c r="D45" s="135" t="s">
        <v>93</v>
      </c>
      <c r="E45" s="150">
        <v>5325.7599999999993</v>
      </c>
      <c r="F45" s="150">
        <v>0</v>
      </c>
      <c r="G45" s="150" t="e">
        <v>#REF!</v>
      </c>
      <c r="H45" s="150">
        <v>0</v>
      </c>
      <c r="I45" s="150">
        <v>0</v>
      </c>
      <c r="J45" s="150">
        <v>0</v>
      </c>
      <c r="K45" s="150">
        <v>0</v>
      </c>
      <c r="L45" s="150">
        <v>0</v>
      </c>
      <c r="M45" s="150">
        <v>0</v>
      </c>
      <c r="N45" s="150">
        <v>0</v>
      </c>
      <c r="O45" s="150">
        <v>0</v>
      </c>
      <c r="P45" s="150">
        <v>0</v>
      </c>
      <c r="Q45" s="150">
        <v>0</v>
      </c>
      <c r="R45" s="150">
        <v>0</v>
      </c>
      <c r="S45" s="150">
        <v>0</v>
      </c>
      <c r="T45" s="150">
        <v>0</v>
      </c>
      <c r="U45" s="150" t="e">
        <v>#REF!</v>
      </c>
      <c r="V45" s="150" t="e">
        <v>#REF!</v>
      </c>
    </row>
    <row r="46" spans="2:22" x14ac:dyDescent="0.25">
      <c r="B46" s="135">
        <v>9352042</v>
      </c>
      <c r="C46" s="135" t="s">
        <v>252</v>
      </c>
      <c r="D46" s="135" t="s">
        <v>93</v>
      </c>
      <c r="E46" s="150">
        <v>15402.339999999998</v>
      </c>
      <c r="F46" s="150">
        <v>0</v>
      </c>
      <c r="G46" s="150" t="e">
        <v>#REF!</v>
      </c>
      <c r="H46" s="150">
        <v>0</v>
      </c>
      <c r="I46" s="150">
        <v>0</v>
      </c>
      <c r="J46" s="150">
        <v>0</v>
      </c>
      <c r="K46" s="150">
        <v>0</v>
      </c>
      <c r="L46" s="150">
        <v>0</v>
      </c>
      <c r="M46" s="150">
        <v>0</v>
      </c>
      <c r="N46" s="150">
        <v>0</v>
      </c>
      <c r="O46" s="150">
        <v>0</v>
      </c>
      <c r="P46" s="150">
        <v>0</v>
      </c>
      <c r="Q46" s="150">
        <v>0</v>
      </c>
      <c r="R46" s="150">
        <v>0</v>
      </c>
      <c r="S46" s="150">
        <v>0</v>
      </c>
      <c r="T46" s="150">
        <v>0</v>
      </c>
      <c r="U46" s="150" t="e">
        <v>#REF!</v>
      </c>
      <c r="V46" s="150" t="e">
        <v>#REF!</v>
      </c>
    </row>
    <row r="47" spans="2:22" x14ac:dyDescent="0.25">
      <c r="B47" s="135">
        <v>9352045</v>
      </c>
      <c r="C47" s="135" t="s">
        <v>340</v>
      </c>
      <c r="D47" s="135" t="s">
        <v>93</v>
      </c>
      <c r="E47" s="150">
        <v>8805.66</v>
      </c>
      <c r="F47" s="150">
        <v>0</v>
      </c>
      <c r="G47" s="150" t="e">
        <v>#REF!</v>
      </c>
      <c r="H47" s="150">
        <v>0</v>
      </c>
      <c r="I47" s="150">
        <v>0</v>
      </c>
      <c r="J47" s="150">
        <v>0</v>
      </c>
      <c r="K47" s="150">
        <v>0</v>
      </c>
      <c r="L47" s="150">
        <v>0</v>
      </c>
      <c r="M47" s="150">
        <v>0</v>
      </c>
      <c r="N47" s="150">
        <v>0</v>
      </c>
      <c r="O47" s="150">
        <v>0</v>
      </c>
      <c r="P47" s="150">
        <v>0</v>
      </c>
      <c r="Q47" s="150">
        <v>0</v>
      </c>
      <c r="R47" s="150">
        <v>0</v>
      </c>
      <c r="S47" s="150">
        <v>0</v>
      </c>
      <c r="T47" s="150">
        <v>0</v>
      </c>
      <c r="U47" s="150" t="e">
        <v>#REF!</v>
      </c>
      <c r="V47" s="150" t="e">
        <v>#REF!</v>
      </c>
    </row>
    <row r="48" spans="2:22" x14ac:dyDescent="0.25">
      <c r="B48" s="135">
        <v>9352055</v>
      </c>
      <c r="C48" s="135" t="s">
        <v>393</v>
      </c>
      <c r="D48" s="135" t="s">
        <v>93</v>
      </c>
      <c r="E48" s="150">
        <v>6052</v>
      </c>
      <c r="F48" s="150">
        <v>0</v>
      </c>
      <c r="G48" s="150" t="e">
        <v>#REF!</v>
      </c>
      <c r="H48" s="150">
        <v>0</v>
      </c>
      <c r="I48" s="150">
        <v>0</v>
      </c>
      <c r="J48" s="150">
        <v>0</v>
      </c>
      <c r="K48" s="150">
        <v>0</v>
      </c>
      <c r="L48" s="150">
        <v>0</v>
      </c>
      <c r="M48" s="150">
        <v>0</v>
      </c>
      <c r="N48" s="150">
        <v>0</v>
      </c>
      <c r="O48" s="150">
        <v>0</v>
      </c>
      <c r="P48" s="150">
        <v>0</v>
      </c>
      <c r="Q48" s="150">
        <v>0</v>
      </c>
      <c r="R48" s="150">
        <v>0</v>
      </c>
      <c r="S48" s="150">
        <v>0</v>
      </c>
      <c r="T48" s="150">
        <v>0</v>
      </c>
      <c r="U48" s="150" t="e">
        <v>#REF!</v>
      </c>
      <c r="V48" s="150" t="e">
        <v>#REF!</v>
      </c>
    </row>
    <row r="49" spans="2:22" x14ac:dyDescent="0.25">
      <c r="B49" s="135">
        <v>9352066</v>
      </c>
      <c r="C49" s="135" t="s">
        <v>235</v>
      </c>
      <c r="D49" s="135" t="s">
        <v>93</v>
      </c>
      <c r="E49" s="150">
        <v>2965.48</v>
      </c>
      <c r="F49" s="150">
        <v>0</v>
      </c>
      <c r="G49" s="150" t="e">
        <v>#REF!</v>
      </c>
      <c r="H49" s="150">
        <v>0</v>
      </c>
      <c r="I49" s="150">
        <v>0</v>
      </c>
      <c r="J49" s="150">
        <v>0</v>
      </c>
      <c r="K49" s="150">
        <v>0</v>
      </c>
      <c r="L49" s="150">
        <v>0</v>
      </c>
      <c r="M49" s="150">
        <v>0</v>
      </c>
      <c r="N49" s="150">
        <v>0</v>
      </c>
      <c r="O49" s="150">
        <v>0</v>
      </c>
      <c r="P49" s="150">
        <v>0</v>
      </c>
      <c r="Q49" s="150">
        <v>0</v>
      </c>
      <c r="R49" s="150">
        <v>0</v>
      </c>
      <c r="S49" s="150">
        <v>0</v>
      </c>
      <c r="T49" s="150">
        <v>0</v>
      </c>
      <c r="U49" s="150" t="e">
        <v>#REF!</v>
      </c>
      <c r="V49" s="150" t="e">
        <v>#REF!</v>
      </c>
    </row>
    <row r="50" spans="2:22" x14ac:dyDescent="0.25">
      <c r="B50" s="135">
        <v>9352068</v>
      </c>
      <c r="C50" s="135" t="s">
        <v>120</v>
      </c>
      <c r="D50" s="135" t="s">
        <v>93</v>
      </c>
      <c r="E50" s="150">
        <v>12618.42</v>
      </c>
      <c r="F50" s="150">
        <v>0</v>
      </c>
      <c r="G50" s="150" t="e">
        <v>#REF!</v>
      </c>
      <c r="H50" s="150">
        <v>0</v>
      </c>
      <c r="I50" s="150">
        <v>0</v>
      </c>
      <c r="J50" s="150">
        <v>0</v>
      </c>
      <c r="K50" s="150">
        <v>0</v>
      </c>
      <c r="L50" s="150">
        <v>0</v>
      </c>
      <c r="M50" s="150">
        <v>0</v>
      </c>
      <c r="N50" s="150">
        <v>0</v>
      </c>
      <c r="O50" s="150">
        <v>0</v>
      </c>
      <c r="P50" s="150">
        <v>0</v>
      </c>
      <c r="Q50" s="150">
        <v>0</v>
      </c>
      <c r="R50" s="150">
        <v>0</v>
      </c>
      <c r="S50" s="150">
        <v>0</v>
      </c>
      <c r="T50" s="150">
        <v>0</v>
      </c>
      <c r="U50" s="150" t="e">
        <v>#REF!</v>
      </c>
      <c r="V50" s="150" t="e">
        <v>#REF!</v>
      </c>
    </row>
    <row r="51" spans="2:22" x14ac:dyDescent="0.25">
      <c r="B51" s="135">
        <v>9352070</v>
      </c>
      <c r="C51" s="135" t="s">
        <v>352</v>
      </c>
      <c r="D51" s="135" t="s">
        <v>93</v>
      </c>
      <c r="E51" s="150">
        <v>11771.14</v>
      </c>
      <c r="F51" s="150">
        <v>0</v>
      </c>
      <c r="G51" s="150" t="e">
        <v>#REF!</v>
      </c>
      <c r="H51" s="150">
        <v>0</v>
      </c>
      <c r="I51" s="150">
        <v>0</v>
      </c>
      <c r="J51" s="150">
        <v>0</v>
      </c>
      <c r="K51" s="150">
        <v>0</v>
      </c>
      <c r="L51" s="150">
        <v>0</v>
      </c>
      <c r="M51" s="150">
        <v>0</v>
      </c>
      <c r="N51" s="150">
        <v>0</v>
      </c>
      <c r="O51" s="150">
        <v>0</v>
      </c>
      <c r="P51" s="150">
        <v>0</v>
      </c>
      <c r="Q51" s="150">
        <v>0</v>
      </c>
      <c r="R51" s="150">
        <v>0</v>
      </c>
      <c r="S51" s="150">
        <v>0</v>
      </c>
      <c r="T51" s="150">
        <v>0</v>
      </c>
      <c r="U51" s="150" t="e">
        <v>#REF!</v>
      </c>
      <c r="V51" s="150" t="e">
        <v>#REF!</v>
      </c>
    </row>
    <row r="52" spans="2:22" x14ac:dyDescent="0.25">
      <c r="B52" s="135">
        <v>9352071</v>
      </c>
      <c r="C52" s="135" t="s">
        <v>239</v>
      </c>
      <c r="D52" s="135" t="s">
        <v>93</v>
      </c>
      <c r="E52" s="150">
        <v>2451.06</v>
      </c>
      <c r="F52" s="150">
        <v>0</v>
      </c>
      <c r="G52" s="150" t="e">
        <v>#REF!</v>
      </c>
      <c r="H52" s="150">
        <v>0</v>
      </c>
      <c r="I52" s="150">
        <v>0</v>
      </c>
      <c r="J52" s="150">
        <v>0</v>
      </c>
      <c r="K52" s="150">
        <v>0</v>
      </c>
      <c r="L52" s="150">
        <v>0</v>
      </c>
      <c r="M52" s="150">
        <v>0</v>
      </c>
      <c r="N52" s="150">
        <v>0</v>
      </c>
      <c r="O52" s="150">
        <v>0</v>
      </c>
      <c r="P52" s="150">
        <v>0</v>
      </c>
      <c r="Q52" s="150">
        <v>0</v>
      </c>
      <c r="R52" s="150">
        <v>0</v>
      </c>
      <c r="S52" s="150">
        <v>0</v>
      </c>
      <c r="T52" s="150">
        <v>0</v>
      </c>
      <c r="U52" s="150" t="e">
        <v>#REF!</v>
      </c>
      <c r="V52" s="150" t="e">
        <v>#REF!</v>
      </c>
    </row>
    <row r="53" spans="2:22" x14ac:dyDescent="0.25">
      <c r="B53" s="135">
        <v>9352072</v>
      </c>
      <c r="C53" s="135" t="s">
        <v>131</v>
      </c>
      <c r="D53" s="135" t="s">
        <v>93</v>
      </c>
      <c r="E53" s="150">
        <v>1724.82</v>
      </c>
      <c r="F53" s="150">
        <v>0</v>
      </c>
      <c r="G53" s="150" t="e">
        <v>#REF!</v>
      </c>
      <c r="H53" s="150">
        <v>0</v>
      </c>
      <c r="I53" s="150">
        <v>0</v>
      </c>
      <c r="J53" s="150">
        <v>0</v>
      </c>
      <c r="K53" s="150">
        <v>0</v>
      </c>
      <c r="L53" s="150">
        <v>0</v>
      </c>
      <c r="M53" s="150">
        <v>0</v>
      </c>
      <c r="N53" s="150">
        <v>0</v>
      </c>
      <c r="O53" s="150">
        <v>0</v>
      </c>
      <c r="P53" s="150">
        <v>0</v>
      </c>
      <c r="Q53" s="150">
        <v>0</v>
      </c>
      <c r="R53" s="150">
        <v>0</v>
      </c>
      <c r="S53" s="150">
        <v>0</v>
      </c>
      <c r="T53" s="150">
        <v>0</v>
      </c>
      <c r="U53" s="150" t="e">
        <v>#REF!</v>
      </c>
      <c r="V53" s="150" t="e">
        <v>#REF!</v>
      </c>
    </row>
    <row r="54" spans="2:22" x14ac:dyDescent="0.25">
      <c r="B54" s="135">
        <v>9352074</v>
      </c>
      <c r="C54" s="135" t="s">
        <v>243</v>
      </c>
      <c r="D54" s="135" t="s">
        <v>93</v>
      </c>
      <c r="E54" s="150">
        <v>6445.3799999999992</v>
      </c>
      <c r="F54" s="150">
        <v>0</v>
      </c>
      <c r="G54" s="150" t="e">
        <v>#REF!</v>
      </c>
      <c r="H54" s="150">
        <v>0</v>
      </c>
      <c r="I54" s="150">
        <v>0</v>
      </c>
      <c r="J54" s="150">
        <v>0</v>
      </c>
      <c r="K54" s="150">
        <v>0</v>
      </c>
      <c r="L54" s="150">
        <v>0</v>
      </c>
      <c r="M54" s="150">
        <v>0</v>
      </c>
      <c r="N54" s="150">
        <v>0</v>
      </c>
      <c r="O54" s="150">
        <v>0</v>
      </c>
      <c r="P54" s="150">
        <v>0</v>
      </c>
      <c r="Q54" s="150">
        <v>0</v>
      </c>
      <c r="R54" s="150">
        <v>0</v>
      </c>
      <c r="S54" s="150">
        <v>0</v>
      </c>
      <c r="T54" s="150">
        <v>0</v>
      </c>
      <c r="U54" s="150" t="e">
        <v>#REF!</v>
      </c>
      <c r="V54" s="150" t="e">
        <v>#REF!</v>
      </c>
    </row>
    <row r="55" spans="2:22" x14ac:dyDescent="0.25">
      <c r="B55" s="135">
        <v>9352075</v>
      </c>
      <c r="C55" s="135" t="s">
        <v>249</v>
      </c>
      <c r="D55" s="135" t="s">
        <v>93</v>
      </c>
      <c r="E55" s="150">
        <v>4024.58</v>
      </c>
      <c r="F55" s="150">
        <v>0</v>
      </c>
      <c r="G55" s="150" t="e">
        <v>#REF!</v>
      </c>
      <c r="H55" s="150">
        <v>0</v>
      </c>
      <c r="I55" s="150">
        <v>0</v>
      </c>
      <c r="J55" s="150">
        <v>0</v>
      </c>
      <c r="K55" s="150">
        <v>0</v>
      </c>
      <c r="L55" s="150">
        <v>0</v>
      </c>
      <c r="M55" s="150">
        <v>0</v>
      </c>
      <c r="N55" s="150">
        <v>0</v>
      </c>
      <c r="O55" s="150">
        <v>0</v>
      </c>
      <c r="P55" s="150">
        <v>0</v>
      </c>
      <c r="Q55" s="150">
        <v>0</v>
      </c>
      <c r="R55" s="150">
        <v>0</v>
      </c>
      <c r="S55" s="150">
        <v>0</v>
      </c>
      <c r="T55" s="150">
        <v>0</v>
      </c>
      <c r="U55" s="150" t="e">
        <v>#REF!</v>
      </c>
      <c r="V55" s="150" t="e">
        <v>#REF!</v>
      </c>
    </row>
    <row r="56" spans="2:22" x14ac:dyDescent="0.25">
      <c r="B56" s="135">
        <v>9352076</v>
      </c>
      <c r="C56" s="135" t="s">
        <v>245</v>
      </c>
      <c r="D56" s="135" t="s">
        <v>93</v>
      </c>
      <c r="E56" s="150">
        <v>8049.16</v>
      </c>
      <c r="F56" s="150">
        <v>0</v>
      </c>
      <c r="G56" s="150" t="e">
        <v>#REF!</v>
      </c>
      <c r="H56" s="150">
        <v>0</v>
      </c>
      <c r="I56" s="150">
        <v>0</v>
      </c>
      <c r="J56" s="150">
        <v>0</v>
      </c>
      <c r="K56" s="150">
        <v>0</v>
      </c>
      <c r="L56" s="150">
        <v>0</v>
      </c>
      <c r="M56" s="150">
        <v>0</v>
      </c>
      <c r="N56" s="150">
        <v>0</v>
      </c>
      <c r="O56" s="150">
        <v>0</v>
      </c>
      <c r="P56" s="150">
        <v>0</v>
      </c>
      <c r="Q56" s="150">
        <v>0</v>
      </c>
      <c r="R56" s="150">
        <v>0</v>
      </c>
      <c r="S56" s="150">
        <v>0</v>
      </c>
      <c r="T56" s="150">
        <v>0</v>
      </c>
      <c r="U56" s="150" t="e">
        <v>#REF!</v>
      </c>
      <c r="V56" s="150" t="e">
        <v>#REF!</v>
      </c>
    </row>
    <row r="57" spans="2:22" x14ac:dyDescent="0.25">
      <c r="B57" s="135">
        <v>9352079</v>
      </c>
      <c r="C57" s="135" t="s">
        <v>250</v>
      </c>
      <c r="D57" s="135" t="s">
        <v>93</v>
      </c>
      <c r="E57" s="150">
        <v>4932.38</v>
      </c>
      <c r="F57" s="150">
        <v>0</v>
      </c>
      <c r="G57" s="150" t="e">
        <v>#REF!</v>
      </c>
      <c r="H57" s="150">
        <v>0</v>
      </c>
      <c r="I57" s="150">
        <v>0</v>
      </c>
      <c r="J57" s="150">
        <v>0</v>
      </c>
      <c r="K57" s="150">
        <v>0</v>
      </c>
      <c r="L57" s="150">
        <v>0</v>
      </c>
      <c r="M57" s="150">
        <v>0</v>
      </c>
      <c r="N57" s="150">
        <v>0</v>
      </c>
      <c r="O57" s="150">
        <v>0</v>
      </c>
      <c r="P57" s="150">
        <v>0</v>
      </c>
      <c r="Q57" s="150">
        <v>0</v>
      </c>
      <c r="R57" s="150">
        <v>0</v>
      </c>
      <c r="S57" s="150">
        <v>0</v>
      </c>
      <c r="T57" s="150">
        <v>0</v>
      </c>
      <c r="U57" s="150" t="e">
        <v>#REF!</v>
      </c>
      <c r="V57" s="150" t="e">
        <v>#REF!</v>
      </c>
    </row>
    <row r="58" spans="2:22" x14ac:dyDescent="0.25">
      <c r="B58" s="135">
        <v>9352081</v>
      </c>
      <c r="C58" s="135" t="s">
        <v>145</v>
      </c>
      <c r="D58" s="135" t="s">
        <v>93</v>
      </c>
      <c r="E58" s="150">
        <v>1573.52</v>
      </c>
      <c r="F58" s="150">
        <v>0</v>
      </c>
      <c r="G58" s="150" t="e">
        <v>#REF!</v>
      </c>
      <c r="H58" s="150">
        <v>0</v>
      </c>
      <c r="I58" s="150">
        <v>0</v>
      </c>
      <c r="J58" s="150">
        <v>0</v>
      </c>
      <c r="K58" s="150">
        <v>0</v>
      </c>
      <c r="L58" s="150">
        <v>0</v>
      </c>
      <c r="M58" s="150">
        <v>0</v>
      </c>
      <c r="N58" s="150">
        <v>0</v>
      </c>
      <c r="O58" s="150">
        <v>0</v>
      </c>
      <c r="P58" s="150">
        <v>0</v>
      </c>
      <c r="Q58" s="150">
        <v>0</v>
      </c>
      <c r="R58" s="150">
        <v>0</v>
      </c>
      <c r="S58" s="150">
        <v>0</v>
      </c>
      <c r="T58" s="150">
        <v>0</v>
      </c>
      <c r="U58" s="150" t="e">
        <v>#REF!</v>
      </c>
      <c r="V58" s="150" t="e">
        <v>#REF!</v>
      </c>
    </row>
    <row r="59" spans="2:22" x14ac:dyDescent="0.25">
      <c r="B59" s="135">
        <v>9352084</v>
      </c>
      <c r="C59" s="135" t="s">
        <v>256</v>
      </c>
      <c r="D59" s="135" t="s">
        <v>93</v>
      </c>
      <c r="E59" s="150">
        <v>5325.7599999999993</v>
      </c>
      <c r="F59" s="150">
        <v>0</v>
      </c>
      <c r="G59" s="150" t="e">
        <v>#REF!</v>
      </c>
      <c r="H59" s="150">
        <v>0</v>
      </c>
      <c r="I59" s="150">
        <v>0</v>
      </c>
      <c r="J59" s="150">
        <v>0</v>
      </c>
      <c r="K59" s="150">
        <v>0</v>
      </c>
      <c r="L59" s="150">
        <v>0</v>
      </c>
      <c r="M59" s="150">
        <v>0</v>
      </c>
      <c r="N59" s="150">
        <v>0</v>
      </c>
      <c r="O59" s="150">
        <v>0</v>
      </c>
      <c r="P59" s="150">
        <v>0</v>
      </c>
      <c r="Q59" s="150">
        <v>0</v>
      </c>
      <c r="R59" s="150">
        <v>0</v>
      </c>
      <c r="S59" s="150">
        <v>0</v>
      </c>
      <c r="T59" s="150">
        <v>0</v>
      </c>
      <c r="U59" s="150" t="e">
        <v>#REF!</v>
      </c>
      <c r="V59" s="150" t="e">
        <v>#REF!</v>
      </c>
    </row>
    <row r="60" spans="2:22" x14ac:dyDescent="0.25">
      <c r="B60" s="135">
        <v>9352085</v>
      </c>
      <c r="C60" s="135" t="s">
        <v>257</v>
      </c>
      <c r="D60" s="135" t="s">
        <v>93</v>
      </c>
      <c r="E60" s="150">
        <v>2451.06</v>
      </c>
      <c r="F60" s="150">
        <v>0</v>
      </c>
      <c r="G60" s="150" t="e">
        <v>#REF!</v>
      </c>
      <c r="H60" s="150">
        <v>0</v>
      </c>
      <c r="I60" s="150">
        <v>0</v>
      </c>
      <c r="J60" s="150">
        <v>0</v>
      </c>
      <c r="K60" s="150">
        <v>0</v>
      </c>
      <c r="L60" s="150">
        <v>0</v>
      </c>
      <c r="M60" s="150">
        <v>0</v>
      </c>
      <c r="N60" s="150">
        <v>0</v>
      </c>
      <c r="O60" s="150">
        <v>0</v>
      </c>
      <c r="P60" s="150">
        <v>0</v>
      </c>
      <c r="Q60" s="150">
        <v>0</v>
      </c>
      <c r="R60" s="150">
        <v>0</v>
      </c>
      <c r="S60" s="150">
        <v>0</v>
      </c>
      <c r="T60" s="150">
        <v>0</v>
      </c>
      <c r="U60" s="150" t="e">
        <v>#REF!</v>
      </c>
      <c r="V60" s="150" t="e">
        <v>#REF!</v>
      </c>
    </row>
    <row r="61" spans="2:22" x14ac:dyDescent="0.25">
      <c r="B61" s="135">
        <v>9352089</v>
      </c>
      <c r="C61" s="135" t="s">
        <v>1190</v>
      </c>
      <c r="D61" s="135" t="s">
        <v>93</v>
      </c>
      <c r="E61" s="150">
        <v>18125.739999999998</v>
      </c>
      <c r="F61" s="150">
        <v>0</v>
      </c>
      <c r="G61" s="150" t="e">
        <v>#REF!</v>
      </c>
      <c r="H61" s="150">
        <v>0</v>
      </c>
      <c r="I61" s="150">
        <v>0</v>
      </c>
      <c r="J61" s="150">
        <v>0</v>
      </c>
      <c r="K61" s="150">
        <v>0</v>
      </c>
      <c r="L61" s="150">
        <v>0</v>
      </c>
      <c r="M61" s="150">
        <v>0</v>
      </c>
      <c r="N61" s="150">
        <v>0</v>
      </c>
      <c r="O61" s="150">
        <v>0</v>
      </c>
      <c r="P61" s="150">
        <v>0</v>
      </c>
      <c r="Q61" s="150">
        <v>0</v>
      </c>
      <c r="R61" s="150">
        <v>0</v>
      </c>
      <c r="S61" s="150">
        <v>0</v>
      </c>
      <c r="T61" s="150">
        <v>0</v>
      </c>
      <c r="U61" s="150" t="e">
        <v>#REF!</v>
      </c>
      <c r="V61" s="150" t="e">
        <v>#REF!</v>
      </c>
    </row>
    <row r="62" spans="2:22" x14ac:dyDescent="0.25">
      <c r="B62" s="135">
        <v>9352092</v>
      </c>
      <c r="C62" s="135" t="s">
        <v>292</v>
      </c>
      <c r="D62" s="135" t="s">
        <v>93</v>
      </c>
      <c r="E62" s="150">
        <v>3237.8199999999997</v>
      </c>
      <c r="F62" s="150">
        <v>0</v>
      </c>
      <c r="G62" s="150" t="e">
        <v>#REF!</v>
      </c>
      <c r="H62" s="150">
        <v>0</v>
      </c>
      <c r="I62" s="150">
        <v>0</v>
      </c>
      <c r="J62" s="150">
        <v>0</v>
      </c>
      <c r="K62" s="150">
        <v>0</v>
      </c>
      <c r="L62" s="150">
        <v>0</v>
      </c>
      <c r="M62" s="150">
        <v>0</v>
      </c>
      <c r="N62" s="150">
        <v>0</v>
      </c>
      <c r="O62" s="150">
        <v>0</v>
      </c>
      <c r="P62" s="150">
        <v>0</v>
      </c>
      <c r="Q62" s="150">
        <v>0</v>
      </c>
      <c r="R62" s="150">
        <v>0</v>
      </c>
      <c r="S62" s="150">
        <v>0</v>
      </c>
      <c r="T62" s="150">
        <v>0</v>
      </c>
      <c r="U62" s="150" t="e">
        <v>#REF!</v>
      </c>
      <c r="V62" s="150" t="e">
        <v>#REF!</v>
      </c>
    </row>
    <row r="63" spans="2:22" x14ac:dyDescent="0.25">
      <c r="B63" s="135">
        <v>9352095</v>
      </c>
      <c r="C63" s="135" t="s">
        <v>295</v>
      </c>
      <c r="D63" s="135" t="s">
        <v>93</v>
      </c>
      <c r="E63" s="150">
        <v>5083.6799999999994</v>
      </c>
      <c r="F63" s="150">
        <v>0</v>
      </c>
      <c r="G63" s="150" t="e">
        <v>#REF!</v>
      </c>
      <c r="H63" s="150">
        <v>0</v>
      </c>
      <c r="I63" s="150">
        <v>0</v>
      </c>
      <c r="J63" s="150">
        <v>0</v>
      </c>
      <c r="K63" s="150">
        <v>0</v>
      </c>
      <c r="L63" s="150">
        <v>0</v>
      </c>
      <c r="M63" s="150">
        <v>0</v>
      </c>
      <c r="N63" s="150">
        <v>0</v>
      </c>
      <c r="O63" s="150">
        <v>0</v>
      </c>
      <c r="P63" s="150">
        <v>0</v>
      </c>
      <c r="Q63" s="150">
        <v>0</v>
      </c>
      <c r="R63" s="150">
        <v>0</v>
      </c>
      <c r="S63" s="150">
        <v>0</v>
      </c>
      <c r="T63" s="150">
        <v>0</v>
      </c>
      <c r="U63" s="150" t="e">
        <v>#REF!</v>
      </c>
      <c r="V63" s="150" t="e">
        <v>#REF!</v>
      </c>
    </row>
    <row r="64" spans="2:22" x14ac:dyDescent="0.25">
      <c r="B64" s="135">
        <v>9352101</v>
      </c>
      <c r="C64" s="135" t="s">
        <v>298</v>
      </c>
      <c r="D64" s="135" t="s">
        <v>93</v>
      </c>
      <c r="E64" s="150">
        <v>1694.56</v>
      </c>
      <c r="F64" s="150">
        <v>0</v>
      </c>
      <c r="G64" s="150" t="e">
        <v>#REF!</v>
      </c>
      <c r="H64" s="150">
        <v>0</v>
      </c>
      <c r="I64" s="150">
        <v>0</v>
      </c>
      <c r="J64" s="150">
        <v>0</v>
      </c>
      <c r="K64" s="150">
        <v>0</v>
      </c>
      <c r="L64" s="150">
        <v>0</v>
      </c>
      <c r="M64" s="150">
        <v>0</v>
      </c>
      <c r="N64" s="150">
        <v>0</v>
      </c>
      <c r="O64" s="150">
        <v>0</v>
      </c>
      <c r="P64" s="150">
        <v>0</v>
      </c>
      <c r="Q64" s="150">
        <v>0</v>
      </c>
      <c r="R64" s="150">
        <v>0</v>
      </c>
      <c r="S64" s="150">
        <v>0</v>
      </c>
      <c r="T64" s="150">
        <v>0</v>
      </c>
      <c r="U64" s="150" t="e">
        <v>#REF!</v>
      </c>
      <c r="V64" s="150" t="e">
        <v>#REF!</v>
      </c>
    </row>
    <row r="65" spans="2:22" x14ac:dyDescent="0.25">
      <c r="B65" s="135">
        <v>9352105</v>
      </c>
      <c r="C65" s="135" t="s">
        <v>398</v>
      </c>
      <c r="D65" s="135" t="s">
        <v>93</v>
      </c>
      <c r="E65" s="150">
        <v>3721.9799999999996</v>
      </c>
      <c r="F65" s="150">
        <v>0</v>
      </c>
      <c r="G65" s="150" t="e">
        <v>#REF!</v>
      </c>
      <c r="H65" s="150">
        <v>0</v>
      </c>
      <c r="I65" s="150">
        <v>0</v>
      </c>
      <c r="J65" s="150">
        <v>0</v>
      </c>
      <c r="K65" s="150">
        <v>0</v>
      </c>
      <c r="L65" s="150">
        <v>0</v>
      </c>
      <c r="M65" s="150">
        <v>0</v>
      </c>
      <c r="N65" s="150">
        <v>0</v>
      </c>
      <c r="O65" s="150">
        <v>0</v>
      </c>
      <c r="P65" s="150">
        <v>0</v>
      </c>
      <c r="Q65" s="150">
        <v>0</v>
      </c>
      <c r="R65" s="150">
        <v>0</v>
      </c>
      <c r="S65" s="150">
        <v>0</v>
      </c>
      <c r="T65" s="150">
        <v>0</v>
      </c>
      <c r="U65" s="150" t="e">
        <v>#REF!</v>
      </c>
      <c r="V65" s="150" t="e">
        <v>#REF!</v>
      </c>
    </row>
    <row r="66" spans="2:22" x14ac:dyDescent="0.25">
      <c r="B66" s="135">
        <v>9352108</v>
      </c>
      <c r="C66" s="135" t="s">
        <v>205</v>
      </c>
      <c r="D66" s="135" t="s">
        <v>93</v>
      </c>
      <c r="E66" s="150">
        <v>1270.9199999999998</v>
      </c>
      <c r="F66" s="150">
        <v>0</v>
      </c>
      <c r="G66" s="150" t="e">
        <v>#REF!</v>
      </c>
      <c r="H66" s="150">
        <v>0</v>
      </c>
      <c r="I66" s="150">
        <v>0</v>
      </c>
      <c r="J66" s="150">
        <v>0</v>
      </c>
      <c r="K66" s="150">
        <v>0</v>
      </c>
      <c r="L66" s="150">
        <v>0</v>
      </c>
      <c r="M66" s="150">
        <v>0</v>
      </c>
      <c r="N66" s="150">
        <v>0</v>
      </c>
      <c r="O66" s="150">
        <v>0</v>
      </c>
      <c r="P66" s="150">
        <v>0</v>
      </c>
      <c r="Q66" s="150">
        <v>0</v>
      </c>
      <c r="R66" s="150">
        <v>0</v>
      </c>
      <c r="S66" s="150">
        <v>0</v>
      </c>
      <c r="T66" s="150">
        <v>0</v>
      </c>
      <c r="U66" s="150" t="e">
        <v>#REF!</v>
      </c>
      <c r="V66" s="150" t="e">
        <v>#REF!</v>
      </c>
    </row>
    <row r="67" spans="2:22" x14ac:dyDescent="0.25">
      <c r="B67" s="135">
        <v>9352110</v>
      </c>
      <c r="C67" s="135" t="s">
        <v>301</v>
      </c>
      <c r="D67" s="135" t="s">
        <v>93</v>
      </c>
      <c r="E67" s="150">
        <v>2995.74</v>
      </c>
      <c r="F67" s="150">
        <v>0</v>
      </c>
      <c r="G67" s="150" t="e">
        <v>#REF!</v>
      </c>
      <c r="H67" s="150">
        <v>0</v>
      </c>
      <c r="I67" s="150">
        <v>0</v>
      </c>
      <c r="J67" s="150">
        <v>0</v>
      </c>
      <c r="K67" s="150">
        <v>0</v>
      </c>
      <c r="L67" s="150">
        <v>0</v>
      </c>
      <c r="M67" s="150">
        <v>0</v>
      </c>
      <c r="N67" s="150">
        <v>0</v>
      </c>
      <c r="O67" s="150">
        <v>0</v>
      </c>
      <c r="P67" s="150">
        <v>0</v>
      </c>
      <c r="Q67" s="150">
        <v>0</v>
      </c>
      <c r="R67" s="150">
        <v>0</v>
      </c>
      <c r="S67" s="150">
        <v>0</v>
      </c>
      <c r="T67" s="150">
        <v>0</v>
      </c>
      <c r="U67" s="150" t="e">
        <v>#REF!</v>
      </c>
      <c r="V67" s="150" t="e">
        <v>#REF!</v>
      </c>
    </row>
    <row r="68" spans="2:22" x14ac:dyDescent="0.25">
      <c r="B68" s="135">
        <v>9352114</v>
      </c>
      <c r="C68" s="135" t="s">
        <v>1191</v>
      </c>
      <c r="D68" s="135" t="s">
        <v>93</v>
      </c>
      <c r="E68" s="150">
        <v>6142.78</v>
      </c>
      <c r="F68" s="150">
        <v>0</v>
      </c>
      <c r="G68" s="150" t="e">
        <v>#REF!</v>
      </c>
      <c r="H68" s="150">
        <v>0</v>
      </c>
      <c r="I68" s="150">
        <v>0</v>
      </c>
      <c r="J68" s="150">
        <v>0</v>
      </c>
      <c r="K68" s="150">
        <v>0</v>
      </c>
      <c r="L68" s="150">
        <v>0</v>
      </c>
      <c r="M68" s="150">
        <v>0</v>
      </c>
      <c r="N68" s="150">
        <v>0</v>
      </c>
      <c r="O68" s="150">
        <v>0</v>
      </c>
      <c r="P68" s="150">
        <v>0</v>
      </c>
      <c r="Q68" s="150">
        <v>0</v>
      </c>
      <c r="R68" s="150">
        <v>0</v>
      </c>
      <c r="S68" s="150">
        <v>0</v>
      </c>
      <c r="T68" s="150">
        <v>0</v>
      </c>
      <c r="U68" s="150" t="e">
        <v>#REF!</v>
      </c>
      <c r="V68" s="150" t="e">
        <v>#REF!</v>
      </c>
    </row>
    <row r="69" spans="2:22" x14ac:dyDescent="0.25">
      <c r="B69" s="135">
        <v>9352117</v>
      </c>
      <c r="C69" s="135" t="s">
        <v>307</v>
      </c>
      <c r="D69" s="135" t="s">
        <v>93</v>
      </c>
      <c r="E69" s="150">
        <v>11740.88</v>
      </c>
      <c r="F69" s="150">
        <v>0</v>
      </c>
      <c r="G69" s="150" t="e">
        <v>#REF!</v>
      </c>
      <c r="H69" s="150">
        <v>0</v>
      </c>
      <c r="I69" s="150">
        <v>0</v>
      </c>
      <c r="J69" s="150">
        <v>0</v>
      </c>
      <c r="K69" s="150">
        <v>0</v>
      </c>
      <c r="L69" s="150">
        <v>0</v>
      </c>
      <c r="M69" s="150">
        <v>0</v>
      </c>
      <c r="N69" s="150">
        <v>0</v>
      </c>
      <c r="O69" s="150">
        <v>0</v>
      </c>
      <c r="P69" s="150">
        <v>0</v>
      </c>
      <c r="Q69" s="150">
        <v>0</v>
      </c>
      <c r="R69" s="150">
        <v>0</v>
      </c>
      <c r="S69" s="150">
        <v>0</v>
      </c>
      <c r="T69" s="150">
        <v>0</v>
      </c>
      <c r="U69" s="150" t="e">
        <v>#REF!</v>
      </c>
      <c r="V69" s="150" t="e">
        <v>#REF!</v>
      </c>
    </row>
    <row r="70" spans="2:22" x14ac:dyDescent="0.25">
      <c r="B70" s="135">
        <v>9352118</v>
      </c>
      <c r="C70" s="135" t="s">
        <v>306</v>
      </c>
      <c r="D70" s="135" t="s">
        <v>93</v>
      </c>
      <c r="E70" s="150">
        <v>6203.2999999999993</v>
      </c>
      <c r="F70" s="150">
        <v>0</v>
      </c>
      <c r="G70" s="150" t="e">
        <v>#REF!</v>
      </c>
      <c r="H70" s="150">
        <v>0</v>
      </c>
      <c r="I70" s="150">
        <v>0</v>
      </c>
      <c r="J70" s="150">
        <v>0</v>
      </c>
      <c r="K70" s="150">
        <v>0</v>
      </c>
      <c r="L70" s="150">
        <v>0</v>
      </c>
      <c r="M70" s="150">
        <v>0</v>
      </c>
      <c r="N70" s="150">
        <v>0</v>
      </c>
      <c r="O70" s="150">
        <v>0</v>
      </c>
      <c r="P70" s="150">
        <v>0</v>
      </c>
      <c r="Q70" s="150">
        <v>0</v>
      </c>
      <c r="R70" s="150">
        <v>0</v>
      </c>
      <c r="S70" s="150">
        <v>0</v>
      </c>
      <c r="T70" s="150">
        <v>0</v>
      </c>
      <c r="U70" s="150" t="e">
        <v>#REF!</v>
      </c>
      <c r="V70" s="150" t="e">
        <v>#REF!</v>
      </c>
    </row>
    <row r="71" spans="2:22" x14ac:dyDescent="0.25">
      <c r="B71" s="135">
        <v>9352121</v>
      </c>
      <c r="C71" s="135" t="s">
        <v>308</v>
      </c>
      <c r="D71" s="135" t="s">
        <v>93</v>
      </c>
      <c r="E71" s="150">
        <v>3026</v>
      </c>
      <c r="F71" s="150">
        <v>0</v>
      </c>
      <c r="G71" s="150" t="e">
        <v>#REF!</v>
      </c>
      <c r="H71" s="150">
        <v>0</v>
      </c>
      <c r="I71" s="150">
        <v>0</v>
      </c>
      <c r="J71" s="150">
        <v>0</v>
      </c>
      <c r="K71" s="150">
        <v>0</v>
      </c>
      <c r="L71" s="150">
        <v>0</v>
      </c>
      <c r="M71" s="150">
        <v>0</v>
      </c>
      <c r="N71" s="150">
        <v>0</v>
      </c>
      <c r="O71" s="150">
        <v>0</v>
      </c>
      <c r="P71" s="150">
        <v>0</v>
      </c>
      <c r="Q71" s="150">
        <v>0</v>
      </c>
      <c r="R71" s="150">
        <v>0</v>
      </c>
      <c r="S71" s="150">
        <v>0</v>
      </c>
      <c r="T71" s="150">
        <v>0</v>
      </c>
      <c r="U71" s="150" t="e">
        <v>#REF!</v>
      </c>
      <c r="V71" s="150" t="e">
        <v>#REF!</v>
      </c>
    </row>
    <row r="72" spans="2:22" x14ac:dyDescent="0.25">
      <c r="B72" s="135">
        <v>9352124</v>
      </c>
      <c r="C72" s="135" t="s">
        <v>310</v>
      </c>
      <c r="D72" s="135" t="s">
        <v>93</v>
      </c>
      <c r="E72" s="150">
        <v>2904.96</v>
      </c>
      <c r="F72" s="150">
        <v>0</v>
      </c>
      <c r="G72" s="150" t="e">
        <v>#REF!</v>
      </c>
      <c r="H72" s="150">
        <v>0</v>
      </c>
      <c r="I72" s="150">
        <v>0</v>
      </c>
      <c r="J72" s="150">
        <v>0</v>
      </c>
      <c r="K72" s="150">
        <v>0</v>
      </c>
      <c r="L72" s="150">
        <v>0</v>
      </c>
      <c r="M72" s="150">
        <v>0</v>
      </c>
      <c r="N72" s="150">
        <v>0</v>
      </c>
      <c r="O72" s="150">
        <v>0</v>
      </c>
      <c r="P72" s="150">
        <v>0</v>
      </c>
      <c r="Q72" s="150">
        <v>0</v>
      </c>
      <c r="R72" s="150">
        <v>0</v>
      </c>
      <c r="S72" s="150">
        <v>0</v>
      </c>
      <c r="T72" s="150">
        <v>0</v>
      </c>
      <c r="U72" s="150" t="e">
        <v>#REF!</v>
      </c>
      <c r="V72" s="150" t="e">
        <v>#REF!</v>
      </c>
    </row>
    <row r="73" spans="2:22" x14ac:dyDescent="0.25">
      <c r="B73" s="135">
        <v>9352125</v>
      </c>
      <c r="C73" s="135" t="s">
        <v>312</v>
      </c>
      <c r="D73" s="135" t="s">
        <v>93</v>
      </c>
      <c r="E73" s="150">
        <v>6233.5599999999995</v>
      </c>
      <c r="F73" s="150">
        <v>0</v>
      </c>
      <c r="G73" s="150" t="e">
        <v>#REF!</v>
      </c>
      <c r="H73" s="150">
        <v>0</v>
      </c>
      <c r="I73" s="150">
        <v>0</v>
      </c>
      <c r="J73" s="150">
        <v>0</v>
      </c>
      <c r="K73" s="150">
        <v>0</v>
      </c>
      <c r="L73" s="150">
        <v>0</v>
      </c>
      <c r="M73" s="150">
        <v>0</v>
      </c>
      <c r="N73" s="150">
        <v>0</v>
      </c>
      <c r="O73" s="150">
        <v>0</v>
      </c>
      <c r="P73" s="150">
        <v>0</v>
      </c>
      <c r="Q73" s="150">
        <v>0</v>
      </c>
      <c r="R73" s="150">
        <v>0</v>
      </c>
      <c r="S73" s="150">
        <v>0</v>
      </c>
      <c r="T73" s="150">
        <v>0</v>
      </c>
      <c r="U73" s="150" t="e">
        <v>#REF!</v>
      </c>
      <c r="V73" s="150" t="e">
        <v>#REF!</v>
      </c>
    </row>
    <row r="74" spans="2:22" x14ac:dyDescent="0.25">
      <c r="B74" s="135">
        <v>9352129</v>
      </c>
      <c r="C74" s="135" t="s">
        <v>403</v>
      </c>
      <c r="D74" s="135" t="s">
        <v>93</v>
      </c>
      <c r="E74" s="150">
        <v>4387.7</v>
      </c>
      <c r="F74" s="150">
        <v>0</v>
      </c>
      <c r="G74" s="150" t="e">
        <v>#REF!</v>
      </c>
      <c r="H74" s="150">
        <v>0</v>
      </c>
      <c r="I74" s="150">
        <v>0</v>
      </c>
      <c r="J74" s="150">
        <v>0</v>
      </c>
      <c r="K74" s="150">
        <v>0</v>
      </c>
      <c r="L74" s="150">
        <v>0</v>
      </c>
      <c r="M74" s="150">
        <v>0</v>
      </c>
      <c r="N74" s="150">
        <v>0</v>
      </c>
      <c r="O74" s="150">
        <v>0</v>
      </c>
      <c r="P74" s="150">
        <v>0</v>
      </c>
      <c r="Q74" s="150">
        <v>0</v>
      </c>
      <c r="R74" s="150">
        <v>0</v>
      </c>
      <c r="S74" s="150">
        <v>0</v>
      </c>
      <c r="T74" s="150">
        <v>0</v>
      </c>
      <c r="U74" s="150" t="e">
        <v>#REF!</v>
      </c>
      <c r="V74" s="150" t="e">
        <v>#REF!</v>
      </c>
    </row>
    <row r="75" spans="2:22" x14ac:dyDescent="0.25">
      <c r="B75" s="135">
        <v>9352131</v>
      </c>
      <c r="C75" s="135" t="s">
        <v>244</v>
      </c>
      <c r="D75" s="135" t="s">
        <v>93</v>
      </c>
      <c r="E75" s="150">
        <v>10439.699999999999</v>
      </c>
      <c r="F75" s="150">
        <v>0</v>
      </c>
      <c r="G75" s="150" t="e">
        <v>#REF!</v>
      </c>
      <c r="H75" s="150">
        <v>0</v>
      </c>
      <c r="I75" s="150">
        <v>0</v>
      </c>
      <c r="J75" s="150">
        <v>0</v>
      </c>
      <c r="K75" s="150">
        <v>0</v>
      </c>
      <c r="L75" s="150">
        <v>0</v>
      </c>
      <c r="M75" s="150">
        <v>0</v>
      </c>
      <c r="N75" s="150">
        <v>0</v>
      </c>
      <c r="O75" s="150">
        <v>0</v>
      </c>
      <c r="P75" s="150">
        <v>0</v>
      </c>
      <c r="Q75" s="150">
        <v>0</v>
      </c>
      <c r="R75" s="150">
        <v>0</v>
      </c>
      <c r="S75" s="150">
        <v>0</v>
      </c>
      <c r="T75" s="150">
        <v>0</v>
      </c>
      <c r="U75" s="150" t="e">
        <v>#REF!</v>
      </c>
      <c r="V75" s="150" t="e">
        <v>#REF!</v>
      </c>
    </row>
    <row r="76" spans="2:22" x14ac:dyDescent="0.25">
      <c r="B76" s="135">
        <v>9352132</v>
      </c>
      <c r="C76" s="135" t="s">
        <v>294</v>
      </c>
      <c r="D76" s="135" t="s">
        <v>93</v>
      </c>
      <c r="E76" s="150">
        <v>13707.779999999999</v>
      </c>
      <c r="F76" s="150">
        <v>0</v>
      </c>
      <c r="G76" s="150" t="e">
        <v>#REF!</v>
      </c>
      <c r="H76" s="150">
        <v>0</v>
      </c>
      <c r="I76" s="150">
        <v>0</v>
      </c>
      <c r="J76" s="150">
        <v>0</v>
      </c>
      <c r="K76" s="150">
        <v>0</v>
      </c>
      <c r="L76" s="150">
        <v>0</v>
      </c>
      <c r="M76" s="150">
        <v>0</v>
      </c>
      <c r="N76" s="150">
        <v>0</v>
      </c>
      <c r="O76" s="150">
        <v>0</v>
      </c>
      <c r="P76" s="150">
        <v>0</v>
      </c>
      <c r="Q76" s="150">
        <v>0</v>
      </c>
      <c r="R76" s="150">
        <v>0</v>
      </c>
      <c r="S76" s="150">
        <v>0</v>
      </c>
      <c r="T76" s="150">
        <v>0</v>
      </c>
      <c r="U76" s="150" t="e">
        <v>#REF!</v>
      </c>
      <c r="V76" s="150" t="e">
        <v>#REF!</v>
      </c>
    </row>
    <row r="77" spans="2:22" x14ac:dyDescent="0.25">
      <c r="B77" s="135">
        <v>9352134</v>
      </c>
      <c r="C77" s="135" t="s">
        <v>247</v>
      </c>
      <c r="D77" s="135" t="s">
        <v>93</v>
      </c>
      <c r="E77" s="150">
        <v>6021.74</v>
      </c>
      <c r="F77" s="150">
        <v>0</v>
      </c>
      <c r="G77" s="150" t="e">
        <v>#REF!</v>
      </c>
      <c r="H77" s="150">
        <v>0</v>
      </c>
      <c r="I77" s="150">
        <v>0</v>
      </c>
      <c r="J77" s="150">
        <v>0</v>
      </c>
      <c r="K77" s="150">
        <v>0</v>
      </c>
      <c r="L77" s="150">
        <v>0</v>
      </c>
      <c r="M77" s="150">
        <v>0</v>
      </c>
      <c r="N77" s="150">
        <v>0</v>
      </c>
      <c r="O77" s="150">
        <v>0</v>
      </c>
      <c r="P77" s="150">
        <v>0</v>
      </c>
      <c r="Q77" s="150">
        <v>0</v>
      </c>
      <c r="R77" s="150">
        <v>0</v>
      </c>
      <c r="S77" s="150">
        <v>0</v>
      </c>
      <c r="T77" s="150">
        <v>0</v>
      </c>
      <c r="U77" s="150" t="e">
        <v>#REF!</v>
      </c>
      <c r="V77" s="150" t="e">
        <v>#REF!</v>
      </c>
    </row>
    <row r="78" spans="2:22" x14ac:dyDescent="0.25">
      <c r="B78" s="135">
        <v>9352135</v>
      </c>
      <c r="C78" s="135" t="s">
        <v>313</v>
      </c>
      <c r="D78" s="135" t="s">
        <v>93</v>
      </c>
      <c r="E78" s="150">
        <v>12104</v>
      </c>
      <c r="F78" s="150">
        <v>0</v>
      </c>
      <c r="G78" s="150" t="e">
        <v>#REF!</v>
      </c>
      <c r="H78" s="150">
        <v>0</v>
      </c>
      <c r="I78" s="150">
        <v>0</v>
      </c>
      <c r="J78" s="150">
        <v>0</v>
      </c>
      <c r="K78" s="150">
        <v>0</v>
      </c>
      <c r="L78" s="150">
        <v>0</v>
      </c>
      <c r="M78" s="150">
        <v>0</v>
      </c>
      <c r="N78" s="150">
        <v>0</v>
      </c>
      <c r="O78" s="150">
        <v>0</v>
      </c>
      <c r="P78" s="150">
        <v>0</v>
      </c>
      <c r="Q78" s="150">
        <v>0</v>
      </c>
      <c r="R78" s="150">
        <v>0</v>
      </c>
      <c r="S78" s="150">
        <v>0</v>
      </c>
      <c r="T78" s="150">
        <v>0</v>
      </c>
      <c r="U78" s="150" t="e">
        <v>#REF!</v>
      </c>
      <c r="V78" s="150" t="e">
        <v>#REF!</v>
      </c>
    </row>
    <row r="79" spans="2:22" x14ac:dyDescent="0.25">
      <c r="B79" s="135">
        <v>9352136</v>
      </c>
      <c r="C79" s="135" t="s">
        <v>1192</v>
      </c>
      <c r="D79" s="135" t="s">
        <v>93</v>
      </c>
      <c r="E79" s="150">
        <v>4206.1399999999994</v>
      </c>
      <c r="F79" s="150">
        <v>0</v>
      </c>
      <c r="G79" s="150" t="e">
        <v>#REF!</v>
      </c>
      <c r="H79" s="150">
        <v>0</v>
      </c>
      <c r="I79" s="150">
        <v>0</v>
      </c>
      <c r="J79" s="150">
        <v>0</v>
      </c>
      <c r="K79" s="150">
        <v>0</v>
      </c>
      <c r="L79" s="150">
        <v>0</v>
      </c>
      <c r="M79" s="150">
        <v>0</v>
      </c>
      <c r="N79" s="150">
        <v>0</v>
      </c>
      <c r="O79" s="150">
        <v>0</v>
      </c>
      <c r="P79" s="150">
        <v>0</v>
      </c>
      <c r="Q79" s="150">
        <v>0</v>
      </c>
      <c r="R79" s="150">
        <v>0</v>
      </c>
      <c r="S79" s="150">
        <v>0</v>
      </c>
      <c r="T79" s="150">
        <v>0</v>
      </c>
      <c r="U79" s="150" t="e">
        <v>#REF!</v>
      </c>
      <c r="V79" s="150" t="e">
        <v>#REF!</v>
      </c>
    </row>
    <row r="80" spans="2:22" x14ac:dyDescent="0.25">
      <c r="B80" s="135">
        <v>9352138</v>
      </c>
      <c r="C80" s="135" t="s">
        <v>1193</v>
      </c>
      <c r="D80" s="135" t="s">
        <v>93</v>
      </c>
      <c r="E80" s="150">
        <v>12225.039999999999</v>
      </c>
      <c r="F80" s="150">
        <v>0</v>
      </c>
      <c r="G80" s="150" t="e">
        <v>#REF!</v>
      </c>
      <c r="H80" s="150">
        <v>0</v>
      </c>
      <c r="I80" s="150">
        <v>0</v>
      </c>
      <c r="J80" s="150">
        <v>0</v>
      </c>
      <c r="K80" s="150">
        <v>0</v>
      </c>
      <c r="L80" s="150">
        <v>0</v>
      </c>
      <c r="M80" s="150">
        <v>0</v>
      </c>
      <c r="N80" s="150">
        <v>0</v>
      </c>
      <c r="O80" s="150">
        <v>0</v>
      </c>
      <c r="P80" s="150">
        <v>0</v>
      </c>
      <c r="Q80" s="150">
        <v>0</v>
      </c>
      <c r="R80" s="150">
        <v>0</v>
      </c>
      <c r="S80" s="150">
        <v>0</v>
      </c>
      <c r="T80" s="150">
        <v>0</v>
      </c>
      <c r="U80" s="150" t="e">
        <v>#REF!</v>
      </c>
      <c r="V80" s="150" t="e">
        <v>#REF!</v>
      </c>
    </row>
    <row r="81" spans="2:22" x14ac:dyDescent="0.25">
      <c r="B81" s="135">
        <v>9352157</v>
      </c>
      <c r="C81" s="135" t="s">
        <v>273</v>
      </c>
      <c r="D81" s="135" t="s">
        <v>93</v>
      </c>
      <c r="E81" s="150">
        <v>8079.4199999999992</v>
      </c>
      <c r="F81" s="150">
        <v>0</v>
      </c>
      <c r="G81" s="150" t="e">
        <v>#REF!</v>
      </c>
      <c r="H81" s="150">
        <v>0</v>
      </c>
      <c r="I81" s="150">
        <v>0</v>
      </c>
      <c r="J81" s="150">
        <v>0</v>
      </c>
      <c r="K81" s="150">
        <v>0</v>
      </c>
      <c r="L81" s="150">
        <v>0</v>
      </c>
      <c r="M81" s="150">
        <v>0</v>
      </c>
      <c r="N81" s="150">
        <v>0</v>
      </c>
      <c r="O81" s="150">
        <v>0</v>
      </c>
      <c r="P81" s="150">
        <v>0</v>
      </c>
      <c r="Q81" s="150">
        <v>0</v>
      </c>
      <c r="R81" s="150">
        <v>0</v>
      </c>
      <c r="S81" s="150">
        <v>0</v>
      </c>
      <c r="T81" s="150">
        <v>0</v>
      </c>
      <c r="U81" s="150" t="e">
        <v>#REF!</v>
      </c>
      <c r="V81" s="150" t="e">
        <v>#REF!</v>
      </c>
    </row>
    <row r="82" spans="2:22" x14ac:dyDescent="0.25">
      <c r="B82" s="135">
        <v>9352162</v>
      </c>
      <c r="C82" s="135" t="s">
        <v>1194</v>
      </c>
      <c r="D82" s="135" t="s">
        <v>93</v>
      </c>
      <c r="E82" s="150">
        <v>12376.339999999998</v>
      </c>
      <c r="F82" s="150">
        <v>0</v>
      </c>
      <c r="G82" s="150" t="e">
        <v>#REF!</v>
      </c>
      <c r="H82" s="150">
        <v>0</v>
      </c>
      <c r="I82" s="150">
        <v>0</v>
      </c>
      <c r="J82" s="150">
        <v>0</v>
      </c>
      <c r="K82" s="150">
        <v>0</v>
      </c>
      <c r="L82" s="150">
        <v>0</v>
      </c>
      <c r="M82" s="150">
        <v>0</v>
      </c>
      <c r="N82" s="150">
        <v>0</v>
      </c>
      <c r="O82" s="150">
        <v>0</v>
      </c>
      <c r="P82" s="150">
        <v>0</v>
      </c>
      <c r="Q82" s="150">
        <v>0</v>
      </c>
      <c r="R82" s="150">
        <v>0</v>
      </c>
      <c r="S82" s="150">
        <v>0</v>
      </c>
      <c r="T82" s="150">
        <v>0</v>
      </c>
      <c r="U82" s="150" t="e">
        <v>#REF!</v>
      </c>
      <c r="V82" s="150" t="e">
        <v>#REF!</v>
      </c>
    </row>
    <row r="83" spans="2:22" x14ac:dyDescent="0.25">
      <c r="B83" s="135">
        <v>9352166</v>
      </c>
      <c r="C83" s="135" t="s">
        <v>264</v>
      </c>
      <c r="D83" s="135" t="s">
        <v>93</v>
      </c>
      <c r="E83" s="150">
        <v>12648.679999999998</v>
      </c>
      <c r="F83" s="150">
        <v>0</v>
      </c>
      <c r="G83" s="150" t="e">
        <v>#REF!</v>
      </c>
      <c r="H83" s="150">
        <v>0</v>
      </c>
      <c r="I83" s="150">
        <v>0</v>
      </c>
      <c r="J83" s="150">
        <v>0</v>
      </c>
      <c r="K83" s="150">
        <v>0</v>
      </c>
      <c r="L83" s="150">
        <v>0</v>
      </c>
      <c r="M83" s="150">
        <v>0</v>
      </c>
      <c r="N83" s="150">
        <v>0</v>
      </c>
      <c r="O83" s="150">
        <v>0</v>
      </c>
      <c r="P83" s="150">
        <v>0</v>
      </c>
      <c r="Q83" s="150">
        <v>0</v>
      </c>
      <c r="R83" s="150">
        <v>0</v>
      </c>
      <c r="S83" s="150">
        <v>0</v>
      </c>
      <c r="T83" s="150">
        <v>0</v>
      </c>
      <c r="U83" s="150" t="e">
        <v>#REF!</v>
      </c>
      <c r="V83" s="150" t="e">
        <v>#REF!</v>
      </c>
    </row>
    <row r="84" spans="2:22" x14ac:dyDescent="0.25">
      <c r="B84" s="135">
        <v>9352176</v>
      </c>
      <c r="C84" s="135" t="s">
        <v>287</v>
      </c>
      <c r="D84" s="135" t="s">
        <v>93</v>
      </c>
      <c r="E84" s="150">
        <v>16733.78</v>
      </c>
      <c r="F84" s="150">
        <v>0</v>
      </c>
      <c r="G84" s="150" t="e">
        <v>#REF!</v>
      </c>
      <c r="H84" s="150">
        <v>0</v>
      </c>
      <c r="I84" s="150">
        <v>0</v>
      </c>
      <c r="J84" s="150">
        <v>0</v>
      </c>
      <c r="K84" s="150">
        <v>0</v>
      </c>
      <c r="L84" s="150">
        <v>0</v>
      </c>
      <c r="M84" s="150">
        <v>0</v>
      </c>
      <c r="N84" s="150">
        <v>0</v>
      </c>
      <c r="O84" s="150">
        <v>0</v>
      </c>
      <c r="P84" s="150">
        <v>0</v>
      </c>
      <c r="Q84" s="150">
        <v>0</v>
      </c>
      <c r="R84" s="150">
        <v>0</v>
      </c>
      <c r="S84" s="150">
        <v>0</v>
      </c>
      <c r="T84" s="150">
        <v>0</v>
      </c>
      <c r="U84" s="150" t="e">
        <v>#REF!</v>
      </c>
      <c r="V84" s="150" t="e">
        <v>#REF!</v>
      </c>
    </row>
    <row r="85" spans="2:22" x14ac:dyDescent="0.25">
      <c r="B85" s="135">
        <v>9352184</v>
      </c>
      <c r="C85" s="135" t="s">
        <v>265</v>
      </c>
      <c r="D85" s="135" t="s">
        <v>93</v>
      </c>
      <c r="E85" s="150">
        <v>12588.16</v>
      </c>
      <c r="F85" s="150">
        <v>0</v>
      </c>
      <c r="G85" s="150" t="e">
        <v>#REF!</v>
      </c>
      <c r="H85" s="150">
        <v>0</v>
      </c>
      <c r="I85" s="150">
        <v>0</v>
      </c>
      <c r="J85" s="150">
        <v>0</v>
      </c>
      <c r="K85" s="150">
        <v>0</v>
      </c>
      <c r="L85" s="150">
        <v>0</v>
      </c>
      <c r="M85" s="150">
        <v>0</v>
      </c>
      <c r="N85" s="150">
        <v>0</v>
      </c>
      <c r="O85" s="150">
        <v>0</v>
      </c>
      <c r="P85" s="150">
        <v>0</v>
      </c>
      <c r="Q85" s="150">
        <v>0</v>
      </c>
      <c r="R85" s="150">
        <v>0</v>
      </c>
      <c r="S85" s="150">
        <v>0</v>
      </c>
      <c r="T85" s="150">
        <v>0</v>
      </c>
      <c r="U85" s="150" t="e">
        <v>#REF!</v>
      </c>
      <c r="V85" s="150" t="e">
        <v>#REF!</v>
      </c>
    </row>
    <row r="86" spans="2:22" x14ac:dyDescent="0.25">
      <c r="B86" s="135">
        <v>9352916</v>
      </c>
      <c r="C86" s="135" t="s">
        <v>388</v>
      </c>
      <c r="D86" s="135" t="s">
        <v>93</v>
      </c>
      <c r="E86" s="150">
        <v>9471.3799999999992</v>
      </c>
      <c r="F86" s="150">
        <v>0</v>
      </c>
      <c r="G86" s="150" t="e">
        <v>#REF!</v>
      </c>
      <c r="H86" s="150">
        <v>0</v>
      </c>
      <c r="I86" s="150">
        <v>0</v>
      </c>
      <c r="J86" s="150">
        <v>0</v>
      </c>
      <c r="K86" s="150">
        <v>0</v>
      </c>
      <c r="L86" s="150">
        <v>0</v>
      </c>
      <c r="M86" s="150">
        <v>0</v>
      </c>
      <c r="N86" s="150">
        <v>0</v>
      </c>
      <c r="O86" s="150">
        <v>0</v>
      </c>
      <c r="P86" s="150">
        <v>0</v>
      </c>
      <c r="Q86" s="150">
        <v>0</v>
      </c>
      <c r="R86" s="150">
        <v>0</v>
      </c>
      <c r="S86" s="150">
        <v>0</v>
      </c>
      <c r="T86" s="150">
        <v>0</v>
      </c>
      <c r="U86" s="150" t="e">
        <v>#REF!</v>
      </c>
      <c r="V86" s="150" t="e">
        <v>#REF!</v>
      </c>
    </row>
    <row r="87" spans="2:22" x14ac:dyDescent="0.25">
      <c r="B87" s="135">
        <v>9352918</v>
      </c>
      <c r="C87" s="135" t="s">
        <v>303</v>
      </c>
      <c r="D87" s="135" t="s">
        <v>93</v>
      </c>
      <c r="E87" s="150">
        <v>2904.96</v>
      </c>
      <c r="F87" s="150">
        <v>0</v>
      </c>
      <c r="G87" s="150" t="e">
        <v>#REF!</v>
      </c>
      <c r="H87" s="150">
        <v>0</v>
      </c>
      <c r="I87" s="150">
        <v>0</v>
      </c>
      <c r="J87" s="150">
        <v>0</v>
      </c>
      <c r="K87" s="150">
        <v>0</v>
      </c>
      <c r="L87" s="150">
        <v>0</v>
      </c>
      <c r="M87" s="150">
        <v>0</v>
      </c>
      <c r="N87" s="150">
        <v>0</v>
      </c>
      <c r="O87" s="150">
        <v>0</v>
      </c>
      <c r="P87" s="150">
        <v>0</v>
      </c>
      <c r="Q87" s="150">
        <v>0</v>
      </c>
      <c r="R87" s="150">
        <v>0</v>
      </c>
      <c r="S87" s="150">
        <v>0</v>
      </c>
      <c r="T87" s="150">
        <v>0</v>
      </c>
      <c r="U87" s="150" t="e">
        <v>#REF!</v>
      </c>
      <c r="V87" s="150" t="e">
        <v>#REF!</v>
      </c>
    </row>
    <row r="88" spans="2:22" x14ac:dyDescent="0.25">
      <c r="B88" s="135">
        <v>9352919</v>
      </c>
      <c r="C88" s="135" t="s">
        <v>185</v>
      </c>
      <c r="D88" s="135" t="s">
        <v>93</v>
      </c>
      <c r="E88" s="150">
        <v>8260.98</v>
      </c>
      <c r="F88" s="150">
        <v>0</v>
      </c>
      <c r="G88" s="150" t="e">
        <v>#REF!</v>
      </c>
      <c r="H88" s="150">
        <v>0</v>
      </c>
      <c r="I88" s="150">
        <v>0</v>
      </c>
      <c r="J88" s="150">
        <v>0</v>
      </c>
      <c r="K88" s="150">
        <v>0</v>
      </c>
      <c r="L88" s="150">
        <v>0</v>
      </c>
      <c r="M88" s="150">
        <v>0</v>
      </c>
      <c r="N88" s="150">
        <v>0</v>
      </c>
      <c r="O88" s="150">
        <v>0</v>
      </c>
      <c r="P88" s="150">
        <v>0</v>
      </c>
      <c r="Q88" s="150">
        <v>0</v>
      </c>
      <c r="R88" s="150">
        <v>0</v>
      </c>
      <c r="S88" s="150">
        <v>0</v>
      </c>
      <c r="T88" s="150">
        <v>0</v>
      </c>
      <c r="U88" s="150" t="e">
        <v>#REF!</v>
      </c>
      <c r="V88" s="150" t="e">
        <v>#REF!</v>
      </c>
    </row>
    <row r="89" spans="2:22" x14ac:dyDescent="0.25">
      <c r="B89" s="135">
        <v>9352921</v>
      </c>
      <c r="C89" s="135" t="s">
        <v>374</v>
      </c>
      <c r="D89" s="135" t="s">
        <v>93</v>
      </c>
      <c r="E89" s="150">
        <v>6687.4599999999991</v>
      </c>
      <c r="F89" s="150">
        <v>0</v>
      </c>
      <c r="G89" s="150" t="e">
        <v>#REF!</v>
      </c>
      <c r="H89" s="150">
        <v>0</v>
      </c>
      <c r="I89" s="150">
        <v>0</v>
      </c>
      <c r="J89" s="150">
        <v>0</v>
      </c>
      <c r="K89" s="150">
        <v>0</v>
      </c>
      <c r="L89" s="150">
        <v>0</v>
      </c>
      <c r="M89" s="150">
        <v>0</v>
      </c>
      <c r="N89" s="150">
        <v>0</v>
      </c>
      <c r="O89" s="150">
        <v>0</v>
      </c>
      <c r="P89" s="150">
        <v>0</v>
      </c>
      <c r="Q89" s="150">
        <v>0</v>
      </c>
      <c r="R89" s="150">
        <v>0</v>
      </c>
      <c r="S89" s="150">
        <v>0</v>
      </c>
      <c r="T89" s="150">
        <v>0</v>
      </c>
      <c r="U89" s="150" t="e">
        <v>#REF!</v>
      </c>
      <c r="V89" s="150" t="e">
        <v>#REF!</v>
      </c>
    </row>
    <row r="90" spans="2:22" x14ac:dyDescent="0.25">
      <c r="B90" s="135">
        <v>9352922</v>
      </c>
      <c r="C90" s="135" t="s">
        <v>275</v>
      </c>
      <c r="D90" s="135" t="s">
        <v>93</v>
      </c>
      <c r="E90" s="150">
        <v>18095.48</v>
      </c>
      <c r="F90" s="150">
        <v>0</v>
      </c>
      <c r="G90" s="150" t="e">
        <v>#REF!</v>
      </c>
      <c r="H90" s="150">
        <v>0</v>
      </c>
      <c r="I90" s="150">
        <v>0</v>
      </c>
      <c r="J90" s="150">
        <v>0</v>
      </c>
      <c r="K90" s="150">
        <v>0</v>
      </c>
      <c r="L90" s="150">
        <v>0</v>
      </c>
      <c r="M90" s="150">
        <v>0</v>
      </c>
      <c r="N90" s="150">
        <v>0</v>
      </c>
      <c r="O90" s="150">
        <v>0</v>
      </c>
      <c r="P90" s="150">
        <v>0</v>
      </c>
      <c r="Q90" s="150">
        <v>0</v>
      </c>
      <c r="R90" s="150">
        <v>0</v>
      </c>
      <c r="S90" s="150">
        <v>0</v>
      </c>
      <c r="T90" s="150">
        <v>0</v>
      </c>
      <c r="U90" s="150" t="e">
        <v>#REF!</v>
      </c>
      <c r="V90" s="150" t="e">
        <v>#REF!</v>
      </c>
    </row>
    <row r="91" spans="2:22" x14ac:dyDescent="0.25">
      <c r="B91" s="135">
        <v>9352923</v>
      </c>
      <c r="C91" s="135" t="s">
        <v>405</v>
      </c>
      <c r="D91" s="135" t="s">
        <v>93</v>
      </c>
      <c r="E91" s="150">
        <v>9108.26</v>
      </c>
      <c r="F91" s="150">
        <v>0</v>
      </c>
      <c r="G91" s="150" t="e">
        <v>#REF!</v>
      </c>
      <c r="H91" s="150">
        <v>0</v>
      </c>
      <c r="I91" s="150">
        <v>0</v>
      </c>
      <c r="J91" s="150">
        <v>0</v>
      </c>
      <c r="K91" s="150">
        <v>0</v>
      </c>
      <c r="L91" s="150">
        <v>0</v>
      </c>
      <c r="M91" s="150">
        <v>0</v>
      </c>
      <c r="N91" s="150">
        <v>0</v>
      </c>
      <c r="O91" s="150">
        <v>0</v>
      </c>
      <c r="P91" s="150">
        <v>0</v>
      </c>
      <c r="Q91" s="150">
        <v>0</v>
      </c>
      <c r="R91" s="150">
        <v>0</v>
      </c>
      <c r="S91" s="150">
        <v>0</v>
      </c>
      <c r="T91" s="150">
        <v>0</v>
      </c>
      <c r="U91" s="150" t="e">
        <v>#REF!</v>
      </c>
      <c r="V91" s="150" t="e">
        <v>#REF!</v>
      </c>
    </row>
    <row r="92" spans="2:22" x14ac:dyDescent="0.25">
      <c r="B92" s="135">
        <v>9352924</v>
      </c>
      <c r="C92" s="135" t="s">
        <v>293</v>
      </c>
      <c r="D92" s="135" t="s">
        <v>93</v>
      </c>
      <c r="E92" s="150">
        <v>6384.86</v>
      </c>
      <c r="F92" s="150">
        <v>0</v>
      </c>
      <c r="G92" s="150" t="e">
        <v>#REF!</v>
      </c>
      <c r="H92" s="150">
        <v>0</v>
      </c>
      <c r="I92" s="150">
        <v>0</v>
      </c>
      <c r="J92" s="150">
        <v>0</v>
      </c>
      <c r="K92" s="150">
        <v>0</v>
      </c>
      <c r="L92" s="150">
        <v>0</v>
      </c>
      <c r="M92" s="150">
        <v>0</v>
      </c>
      <c r="N92" s="150">
        <v>0</v>
      </c>
      <c r="O92" s="150">
        <v>0</v>
      </c>
      <c r="P92" s="150">
        <v>0</v>
      </c>
      <c r="Q92" s="150">
        <v>0</v>
      </c>
      <c r="R92" s="150">
        <v>0</v>
      </c>
      <c r="S92" s="150">
        <v>0</v>
      </c>
      <c r="T92" s="150">
        <v>0</v>
      </c>
      <c r="U92" s="150" t="e">
        <v>#REF!</v>
      </c>
      <c r="V92" s="150" t="e">
        <v>#REF!</v>
      </c>
    </row>
    <row r="93" spans="2:22" x14ac:dyDescent="0.25">
      <c r="B93" s="135">
        <v>9352925</v>
      </c>
      <c r="C93" s="135" t="s">
        <v>342</v>
      </c>
      <c r="D93" s="135" t="s">
        <v>93</v>
      </c>
      <c r="E93" s="150">
        <v>12497.38</v>
      </c>
      <c r="F93" s="150">
        <v>0</v>
      </c>
      <c r="G93" s="150" t="e">
        <v>#REF!</v>
      </c>
      <c r="H93" s="150">
        <v>0</v>
      </c>
      <c r="I93" s="150">
        <v>0</v>
      </c>
      <c r="J93" s="150">
        <v>0</v>
      </c>
      <c r="K93" s="150">
        <v>0</v>
      </c>
      <c r="L93" s="150">
        <v>0</v>
      </c>
      <c r="M93" s="150">
        <v>0</v>
      </c>
      <c r="N93" s="150">
        <v>0</v>
      </c>
      <c r="O93" s="150">
        <v>0</v>
      </c>
      <c r="P93" s="150">
        <v>0</v>
      </c>
      <c r="Q93" s="150">
        <v>0</v>
      </c>
      <c r="R93" s="150">
        <v>0</v>
      </c>
      <c r="S93" s="150">
        <v>0</v>
      </c>
      <c r="T93" s="150">
        <v>0</v>
      </c>
      <c r="U93" s="150" t="e">
        <v>#REF!</v>
      </c>
      <c r="V93" s="150" t="e">
        <v>#REF!</v>
      </c>
    </row>
    <row r="94" spans="2:22" x14ac:dyDescent="0.25">
      <c r="B94" s="135">
        <v>9352928</v>
      </c>
      <c r="C94" s="135" t="s">
        <v>311</v>
      </c>
      <c r="D94" s="135" t="s">
        <v>93</v>
      </c>
      <c r="E94" s="150">
        <v>2904.96</v>
      </c>
      <c r="F94" s="150">
        <v>0</v>
      </c>
      <c r="G94" s="150" t="e">
        <v>#REF!</v>
      </c>
      <c r="H94" s="150">
        <v>0</v>
      </c>
      <c r="I94" s="150">
        <v>0</v>
      </c>
      <c r="J94" s="150">
        <v>0</v>
      </c>
      <c r="K94" s="150">
        <v>0</v>
      </c>
      <c r="L94" s="150">
        <v>0</v>
      </c>
      <c r="M94" s="150">
        <v>0</v>
      </c>
      <c r="N94" s="150">
        <v>0</v>
      </c>
      <c r="O94" s="150">
        <v>0</v>
      </c>
      <c r="P94" s="150">
        <v>0</v>
      </c>
      <c r="Q94" s="150">
        <v>0</v>
      </c>
      <c r="R94" s="150">
        <v>0</v>
      </c>
      <c r="S94" s="150">
        <v>0</v>
      </c>
      <c r="T94" s="150">
        <v>0</v>
      </c>
      <c r="U94" s="150" t="e">
        <v>#REF!</v>
      </c>
      <c r="V94" s="150" t="e">
        <v>#REF!</v>
      </c>
    </row>
    <row r="95" spans="2:22" x14ac:dyDescent="0.25">
      <c r="B95" s="135">
        <v>9352929</v>
      </c>
      <c r="C95" s="135" t="s">
        <v>1195</v>
      </c>
      <c r="D95" s="135" t="s">
        <v>93</v>
      </c>
      <c r="E95" s="150">
        <v>12678.939999999999</v>
      </c>
      <c r="F95" s="150">
        <v>0</v>
      </c>
      <c r="G95" s="150" t="e">
        <v>#REF!</v>
      </c>
      <c r="H95" s="150">
        <v>0</v>
      </c>
      <c r="I95" s="150">
        <v>0</v>
      </c>
      <c r="J95" s="150">
        <v>0</v>
      </c>
      <c r="K95" s="150">
        <v>0</v>
      </c>
      <c r="L95" s="150">
        <v>0</v>
      </c>
      <c r="M95" s="150">
        <v>0</v>
      </c>
      <c r="N95" s="150">
        <v>0</v>
      </c>
      <c r="O95" s="150">
        <v>0</v>
      </c>
      <c r="P95" s="150">
        <v>0</v>
      </c>
      <c r="Q95" s="150">
        <v>0</v>
      </c>
      <c r="R95" s="150">
        <v>0</v>
      </c>
      <c r="S95" s="150">
        <v>0</v>
      </c>
      <c r="T95" s="150">
        <v>0</v>
      </c>
      <c r="U95" s="150" t="e">
        <v>#REF!</v>
      </c>
      <c r="V95" s="150" t="e">
        <v>#REF!</v>
      </c>
    </row>
    <row r="96" spans="2:22" x14ac:dyDescent="0.25">
      <c r="B96" s="135">
        <v>9352931</v>
      </c>
      <c r="C96" s="135" t="s">
        <v>251</v>
      </c>
      <c r="D96" s="135" t="s">
        <v>93</v>
      </c>
      <c r="E96" s="150">
        <v>2269.5</v>
      </c>
      <c r="F96" s="150">
        <v>0</v>
      </c>
      <c r="G96" s="150" t="e">
        <v>#REF!</v>
      </c>
      <c r="H96" s="150">
        <v>0</v>
      </c>
      <c r="I96" s="150">
        <v>0</v>
      </c>
      <c r="J96" s="150">
        <v>0</v>
      </c>
      <c r="K96" s="150">
        <v>0</v>
      </c>
      <c r="L96" s="150">
        <v>0</v>
      </c>
      <c r="M96" s="150">
        <v>0</v>
      </c>
      <c r="N96" s="150">
        <v>0</v>
      </c>
      <c r="O96" s="150">
        <v>0</v>
      </c>
      <c r="P96" s="150">
        <v>0</v>
      </c>
      <c r="Q96" s="150">
        <v>0</v>
      </c>
      <c r="R96" s="150">
        <v>0</v>
      </c>
      <c r="S96" s="150">
        <v>0</v>
      </c>
      <c r="T96" s="150">
        <v>0</v>
      </c>
      <c r="U96" s="150" t="e">
        <v>#REF!</v>
      </c>
      <c r="V96" s="150" t="e">
        <v>#REF!</v>
      </c>
    </row>
    <row r="97" spans="2:22" x14ac:dyDescent="0.25">
      <c r="B97" s="135">
        <v>9353000</v>
      </c>
      <c r="C97" s="135" t="s">
        <v>1196</v>
      </c>
      <c r="D97" s="135" t="s">
        <v>93</v>
      </c>
      <c r="E97" s="150">
        <v>5234.9799999999996</v>
      </c>
      <c r="F97" s="150">
        <v>0</v>
      </c>
      <c r="G97" s="150" t="e">
        <v>#REF!</v>
      </c>
      <c r="H97" s="150">
        <v>0</v>
      </c>
      <c r="I97" s="150">
        <v>0</v>
      </c>
      <c r="J97" s="150">
        <v>0</v>
      </c>
      <c r="K97" s="150">
        <v>0</v>
      </c>
      <c r="L97" s="150">
        <v>0</v>
      </c>
      <c r="M97" s="150">
        <v>0</v>
      </c>
      <c r="N97" s="150">
        <v>0</v>
      </c>
      <c r="O97" s="150">
        <v>0</v>
      </c>
      <c r="P97" s="150">
        <v>0</v>
      </c>
      <c r="Q97" s="150">
        <v>0</v>
      </c>
      <c r="R97" s="150">
        <v>0</v>
      </c>
      <c r="S97" s="150">
        <v>0</v>
      </c>
      <c r="T97" s="150">
        <v>0</v>
      </c>
      <c r="U97" s="150" t="e">
        <v>#REF!</v>
      </c>
      <c r="V97" s="150" t="e">
        <v>#REF!</v>
      </c>
    </row>
    <row r="98" spans="2:22" x14ac:dyDescent="0.25">
      <c r="B98" s="135">
        <v>9353003</v>
      </c>
      <c r="C98" s="135" t="s">
        <v>1197</v>
      </c>
      <c r="D98" s="135" t="s">
        <v>93</v>
      </c>
      <c r="E98" s="150">
        <v>4781.08</v>
      </c>
      <c r="F98" s="150">
        <v>0</v>
      </c>
      <c r="G98" s="150" t="e">
        <v>#REF!</v>
      </c>
      <c r="H98" s="150">
        <v>0</v>
      </c>
      <c r="I98" s="150">
        <v>0</v>
      </c>
      <c r="J98" s="150">
        <v>0</v>
      </c>
      <c r="K98" s="150">
        <v>0</v>
      </c>
      <c r="L98" s="150">
        <v>0</v>
      </c>
      <c r="M98" s="150">
        <v>0</v>
      </c>
      <c r="N98" s="150">
        <v>0</v>
      </c>
      <c r="O98" s="150">
        <v>0</v>
      </c>
      <c r="P98" s="150">
        <v>0</v>
      </c>
      <c r="Q98" s="150">
        <v>0</v>
      </c>
      <c r="R98" s="150">
        <v>0</v>
      </c>
      <c r="S98" s="150">
        <v>0</v>
      </c>
      <c r="T98" s="150">
        <v>0</v>
      </c>
      <c r="U98" s="150" t="e">
        <v>#REF!</v>
      </c>
      <c r="V98" s="150" t="e">
        <v>#REF!</v>
      </c>
    </row>
    <row r="99" spans="2:22" x14ac:dyDescent="0.25">
      <c r="B99" s="135">
        <v>9353004</v>
      </c>
      <c r="C99" s="135" t="s">
        <v>1198</v>
      </c>
      <c r="D99" s="135" t="s">
        <v>93</v>
      </c>
      <c r="E99" s="150">
        <v>2723.3999999999996</v>
      </c>
      <c r="F99" s="150">
        <v>0</v>
      </c>
      <c r="G99" s="150" t="e">
        <v>#REF!</v>
      </c>
      <c r="H99" s="150">
        <v>0</v>
      </c>
      <c r="I99" s="150">
        <v>0</v>
      </c>
      <c r="J99" s="150">
        <v>0</v>
      </c>
      <c r="K99" s="150">
        <v>0</v>
      </c>
      <c r="L99" s="150">
        <v>0</v>
      </c>
      <c r="M99" s="150">
        <v>0</v>
      </c>
      <c r="N99" s="150">
        <v>0</v>
      </c>
      <c r="O99" s="150">
        <v>0</v>
      </c>
      <c r="P99" s="150">
        <v>0</v>
      </c>
      <c r="Q99" s="150">
        <v>0</v>
      </c>
      <c r="R99" s="150">
        <v>0</v>
      </c>
      <c r="S99" s="150">
        <v>0</v>
      </c>
      <c r="T99" s="150">
        <v>0</v>
      </c>
      <c r="U99" s="150" t="e">
        <v>#REF!</v>
      </c>
      <c r="V99" s="150" t="e">
        <v>#REF!</v>
      </c>
    </row>
    <row r="100" spans="2:22" x14ac:dyDescent="0.25">
      <c r="B100" s="135">
        <v>9353005</v>
      </c>
      <c r="C100" s="135" t="s">
        <v>1199</v>
      </c>
      <c r="D100" s="135" t="s">
        <v>93</v>
      </c>
      <c r="E100" s="150">
        <v>4508.74</v>
      </c>
      <c r="F100" s="150">
        <v>0</v>
      </c>
      <c r="G100" s="150" t="e">
        <v>#REF!</v>
      </c>
      <c r="H100" s="150">
        <v>0</v>
      </c>
      <c r="I100" s="150">
        <v>0</v>
      </c>
      <c r="J100" s="150">
        <v>0</v>
      </c>
      <c r="K100" s="150">
        <v>0</v>
      </c>
      <c r="L100" s="150">
        <v>0</v>
      </c>
      <c r="M100" s="150">
        <v>0</v>
      </c>
      <c r="N100" s="150">
        <v>0</v>
      </c>
      <c r="O100" s="150">
        <v>0</v>
      </c>
      <c r="P100" s="150">
        <v>0</v>
      </c>
      <c r="Q100" s="150">
        <v>0</v>
      </c>
      <c r="R100" s="150">
        <v>0</v>
      </c>
      <c r="S100" s="150">
        <v>0</v>
      </c>
      <c r="T100" s="150">
        <v>0</v>
      </c>
      <c r="U100" s="150" t="e">
        <v>#REF!</v>
      </c>
      <c r="V100" s="150" t="e">
        <v>#REF!</v>
      </c>
    </row>
    <row r="101" spans="2:22" x14ac:dyDescent="0.25">
      <c r="B101" s="135">
        <v>9353006</v>
      </c>
      <c r="C101" s="135" t="s">
        <v>1200</v>
      </c>
      <c r="D101" s="135" t="s">
        <v>93</v>
      </c>
      <c r="E101" s="150">
        <v>5749.4</v>
      </c>
      <c r="F101" s="150">
        <v>0</v>
      </c>
      <c r="G101" s="150" t="e">
        <v>#REF!</v>
      </c>
      <c r="H101" s="150">
        <v>0</v>
      </c>
      <c r="I101" s="150">
        <v>0</v>
      </c>
      <c r="J101" s="150">
        <v>0</v>
      </c>
      <c r="K101" s="150">
        <v>0</v>
      </c>
      <c r="L101" s="150">
        <v>0</v>
      </c>
      <c r="M101" s="150">
        <v>0</v>
      </c>
      <c r="N101" s="150">
        <v>0</v>
      </c>
      <c r="O101" s="150">
        <v>0</v>
      </c>
      <c r="P101" s="150">
        <v>0</v>
      </c>
      <c r="Q101" s="150">
        <v>0</v>
      </c>
      <c r="R101" s="150">
        <v>0</v>
      </c>
      <c r="S101" s="150">
        <v>0</v>
      </c>
      <c r="T101" s="150">
        <v>0</v>
      </c>
      <c r="U101" s="150" t="e">
        <v>#REF!</v>
      </c>
      <c r="V101" s="150" t="e">
        <v>#REF!</v>
      </c>
    </row>
    <row r="102" spans="2:22" x14ac:dyDescent="0.25">
      <c r="B102" s="135">
        <v>9353009</v>
      </c>
      <c r="C102" s="135" t="s">
        <v>1201</v>
      </c>
      <c r="D102" s="135" t="s">
        <v>93</v>
      </c>
      <c r="E102" s="150">
        <v>5779.66</v>
      </c>
      <c r="F102" s="150">
        <v>0</v>
      </c>
      <c r="G102" s="150" t="e">
        <v>#REF!</v>
      </c>
      <c r="H102" s="150">
        <v>0</v>
      </c>
      <c r="I102" s="150">
        <v>0</v>
      </c>
      <c r="J102" s="150">
        <v>0</v>
      </c>
      <c r="K102" s="150">
        <v>0</v>
      </c>
      <c r="L102" s="150">
        <v>0</v>
      </c>
      <c r="M102" s="150">
        <v>0</v>
      </c>
      <c r="N102" s="150">
        <v>0</v>
      </c>
      <c r="O102" s="150">
        <v>0</v>
      </c>
      <c r="P102" s="150">
        <v>0</v>
      </c>
      <c r="Q102" s="150">
        <v>0</v>
      </c>
      <c r="R102" s="150">
        <v>0</v>
      </c>
      <c r="S102" s="150">
        <v>0</v>
      </c>
      <c r="T102" s="150">
        <v>0</v>
      </c>
      <c r="U102" s="150" t="e">
        <v>#REF!</v>
      </c>
      <c r="V102" s="150" t="e">
        <v>#REF!</v>
      </c>
    </row>
    <row r="103" spans="2:22" x14ac:dyDescent="0.25">
      <c r="B103" s="135">
        <v>9353010</v>
      </c>
      <c r="C103" s="135" t="s">
        <v>1202</v>
      </c>
      <c r="D103" s="135" t="s">
        <v>93</v>
      </c>
      <c r="E103" s="150">
        <v>2481.3199999999997</v>
      </c>
      <c r="F103" s="150">
        <v>0</v>
      </c>
      <c r="G103" s="150" t="e">
        <v>#REF!</v>
      </c>
      <c r="H103" s="150">
        <v>0</v>
      </c>
      <c r="I103" s="150">
        <v>0</v>
      </c>
      <c r="J103" s="150">
        <v>0</v>
      </c>
      <c r="K103" s="150">
        <v>0</v>
      </c>
      <c r="L103" s="150">
        <v>0</v>
      </c>
      <c r="M103" s="150">
        <v>0</v>
      </c>
      <c r="N103" s="150">
        <v>0</v>
      </c>
      <c r="O103" s="150">
        <v>0</v>
      </c>
      <c r="P103" s="150">
        <v>0</v>
      </c>
      <c r="Q103" s="150">
        <v>0</v>
      </c>
      <c r="R103" s="150">
        <v>0</v>
      </c>
      <c r="S103" s="150">
        <v>0</v>
      </c>
      <c r="T103" s="150">
        <v>0</v>
      </c>
      <c r="U103" s="150" t="e">
        <v>#REF!</v>
      </c>
      <c r="V103" s="150" t="e">
        <v>#REF!</v>
      </c>
    </row>
    <row r="104" spans="2:22" x14ac:dyDescent="0.25">
      <c r="B104" s="135">
        <v>9353013</v>
      </c>
      <c r="C104" s="135" t="s">
        <v>1203</v>
      </c>
      <c r="D104" s="135" t="s">
        <v>93</v>
      </c>
      <c r="E104" s="150">
        <v>2420.7999999999997</v>
      </c>
      <c r="F104" s="150">
        <v>0</v>
      </c>
      <c r="G104" s="150" t="e">
        <v>#REF!</v>
      </c>
      <c r="H104" s="150">
        <v>0</v>
      </c>
      <c r="I104" s="150">
        <v>0</v>
      </c>
      <c r="J104" s="150">
        <v>0</v>
      </c>
      <c r="K104" s="150">
        <v>0</v>
      </c>
      <c r="L104" s="150">
        <v>0</v>
      </c>
      <c r="M104" s="150">
        <v>0</v>
      </c>
      <c r="N104" s="150">
        <v>0</v>
      </c>
      <c r="O104" s="150">
        <v>0</v>
      </c>
      <c r="P104" s="150">
        <v>0</v>
      </c>
      <c r="Q104" s="150">
        <v>0</v>
      </c>
      <c r="R104" s="150">
        <v>0</v>
      </c>
      <c r="S104" s="150">
        <v>0</v>
      </c>
      <c r="T104" s="150">
        <v>0</v>
      </c>
      <c r="U104" s="150" t="e">
        <v>#REF!</v>
      </c>
      <c r="V104" s="150" t="e">
        <v>#REF!</v>
      </c>
    </row>
    <row r="105" spans="2:22" x14ac:dyDescent="0.25">
      <c r="B105" s="135">
        <v>9353020</v>
      </c>
      <c r="C105" s="135" t="s">
        <v>1204</v>
      </c>
      <c r="D105" s="135" t="s">
        <v>93</v>
      </c>
      <c r="E105" s="150">
        <v>2118.1999999999998</v>
      </c>
      <c r="F105" s="150">
        <v>0</v>
      </c>
      <c r="G105" s="150" t="e">
        <v>#REF!</v>
      </c>
      <c r="H105" s="150">
        <v>0</v>
      </c>
      <c r="I105" s="150">
        <v>0</v>
      </c>
      <c r="J105" s="150">
        <v>0</v>
      </c>
      <c r="K105" s="150">
        <v>0</v>
      </c>
      <c r="L105" s="150">
        <v>0</v>
      </c>
      <c r="M105" s="150">
        <v>0</v>
      </c>
      <c r="N105" s="150">
        <v>0</v>
      </c>
      <c r="O105" s="150">
        <v>0</v>
      </c>
      <c r="P105" s="150">
        <v>0</v>
      </c>
      <c r="Q105" s="150">
        <v>0</v>
      </c>
      <c r="R105" s="150">
        <v>0</v>
      </c>
      <c r="S105" s="150">
        <v>0</v>
      </c>
      <c r="T105" s="150">
        <v>0</v>
      </c>
      <c r="U105" s="150" t="e">
        <v>#REF!</v>
      </c>
      <c r="V105" s="150" t="e">
        <v>#REF!</v>
      </c>
    </row>
    <row r="106" spans="2:22" x14ac:dyDescent="0.25">
      <c r="B106" s="135">
        <v>9353026</v>
      </c>
      <c r="C106" s="135" t="s">
        <v>1205</v>
      </c>
      <c r="D106" s="135" t="s">
        <v>93</v>
      </c>
      <c r="E106" s="150">
        <v>3237.8199999999997</v>
      </c>
      <c r="F106" s="150">
        <v>0</v>
      </c>
      <c r="G106" s="150" t="e">
        <v>#REF!</v>
      </c>
      <c r="H106" s="150">
        <v>0</v>
      </c>
      <c r="I106" s="150">
        <v>0</v>
      </c>
      <c r="J106" s="150">
        <v>0</v>
      </c>
      <c r="K106" s="150">
        <v>0</v>
      </c>
      <c r="L106" s="150">
        <v>0</v>
      </c>
      <c r="M106" s="150">
        <v>0</v>
      </c>
      <c r="N106" s="150">
        <v>0</v>
      </c>
      <c r="O106" s="150">
        <v>0</v>
      </c>
      <c r="P106" s="150">
        <v>0</v>
      </c>
      <c r="Q106" s="150">
        <v>0</v>
      </c>
      <c r="R106" s="150">
        <v>0</v>
      </c>
      <c r="S106" s="150">
        <v>0</v>
      </c>
      <c r="T106" s="150">
        <v>0</v>
      </c>
      <c r="U106" s="150" t="e">
        <v>#REF!</v>
      </c>
      <c r="V106" s="150" t="e">
        <v>#REF!</v>
      </c>
    </row>
    <row r="107" spans="2:22" x14ac:dyDescent="0.25">
      <c r="B107" s="135">
        <v>9353027</v>
      </c>
      <c r="C107" s="135" t="s">
        <v>1206</v>
      </c>
      <c r="D107" s="135" t="s">
        <v>93</v>
      </c>
      <c r="E107" s="150">
        <v>5144.2</v>
      </c>
      <c r="F107" s="150">
        <v>0</v>
      </c>
      <c r="G107" s="150" t="e">
        <v>#REF!</v>
      </c>
      <c r="H107" s="150">
        <v>0</v>
      </c>
      <c r="I107" s="150">
        <v>0</v>
      </c>
      <c r="J107" s="150">
        <v>0</v>
      </c>
      <c r="K107" s="150">
        <v>0</v>
      </c>
      <c r="L107" s="150">
        <v>0</v>
      </c>
      <c r="M107" s="150">
        <v>0</v>
      </c>
      <c r="N107" s="150">
        <v>0</v>
      </c>
      <c r="O107" s="150">
        <v>0</v>
      </c>
      <c r="P107" s="150">
        <v>0</v>
      </c>
      <c r="Q107" s="150">
        <v>0</v>
      </c>
      <c r="R107" s="150">
        <v>0</v>
      </c>
      <c r="S107" s="150">
        <v>0</v>
      </c>
      <c r="T107" s="150">
        <v>0</v>
      </c>
      <c r="U107" s="150" t="e">
        <v>#REF!</v>
      </c>
      <c r="V107" s="150" t="e">
        <v>#REF!</v>
      </c>
    </row>
    <row r="108" spans="2:22" x14ac:dyDescent="0.25">
      <c r="B108" s="135">
        <v>9353028</v>
      </c>
      <c r="C108" s="135" t="s">
        <v>1207</v>
      </c>
      <c r="D108" s="135" t="s">
        <v>93</v>
      </c>
      <c r="E108" s="150">
        <v>4085.1</v>
      </c>
      <c r="F108" s="150">
        <v>0</v>
      </c>
      <c r="G108" s="150" t="e">
        <v>#REF!</v>
      </c>
      <c r="H108" s="150">
        <v>0</v>
      </c>
      <c r="I108" s="150">
        <v>0</v>
      </c>
      <c r="J108" s="150">
        <v>0</v>
      </c>
      <c r="K108" s="150">
        <v>0</v>
      </c>
      <c r="L108" s="150">
        <v>0</v>
      </c>
      <c r="M108" s="150">
        <v>0</v>
      </c>
      <c r="N108" s="150">
        <v>0</v>
      </c>
      <c r="O108" s="150">
        <v>0</v>
      </c>
      <c r="P108" s="150">
        <v>0</v>
      </c>
      <c r="Q108" s="150">
        <v>0</v>
      </c>
      <c r="R108" s="150">
        <v>0</v>
      </c>
      <c r="S108" s="150">
        <v>0</v>
      </c>
      <c r="T108" s="150">
        <v>0</v>
      </c>
      <c r="U108" s="150" t="e">
        <v>#REF!</v>
      </c>
      <c r="V108" s="150" t="e">
        <v>#REF!</v>
      </c>
    </row>
    <row r="109" spans="2:22" x14ac:dyDescent="0.25">
      <c r="B109" s="135">
        <v>9353036</v>
      </c>
      <c r="C109" s="135" t="s">
        <v>1208</v>
      </c>
      <c r="D109" s="135" t="s">
        <v>93</v>
      </c>
      <c r="E109" s="150">
        <v>5113.9399999999996</v>
      </c>
      <c r="F109" s="150">
        <v>0</v>
      </c>
      <c r="G109" s="150" t="e">
        <v>#REF!</v>
      </c>
      <c r="H109" s="150">
        <v>0</v>
      </c>
      <c r="I109" s="150">
        <v>0</v>
      </c>
      <c r="J109" s="150">
        <v>0</v>
      </c>
      <c r="K109" s="150">
        <v>0</v>
      </c>
      <c r="L109" s="150">
        <v>0</v>
      </c>
      <c r="M109" s="150">
        <v>0</v>
      </c>
      <c r="N109" s="150">
        <v>0</v>
      </c>
      <c r="O109" s="150">
        <v>0</v>
      </c>
      <c r="P109" s="150">
        <v>0</v>
      </c>
      <c r="Q109" s="150">
        <v>0</v>
      </c>
      <c r="R109" s="150">
        <v>0</v>
      </c>
      <c r="S109" s="150">
        <v>0</v>
      </c>
      <c r="T109" s="150">
        <v>0</v>
      </c>
      <c r="U109" s="150" t="e">
        <v>#REF!</v>
      </c>
      <c r="V109" s="150" t="e">
        <v>#REF!</v>
      </c>
    </row>
    <row r="110" spans="2:22" x14ac:dyDescent="0.25">
      <c r="B110" s="135">
        <v>9353037</v>
      </c>
      <c r="C110" s="135" t="s">
        <v>1209</v>
      </c>
      <c r="D110" s="135" t="s">
        <v>93</v>
      </c>
      <c r="E110" s="150">
        <v>2632.62</v>
      </c>
      <c r="F110" s="150">
        <v>0</v>
      </c>
      <c r="G110" s="150" t="e">
        <v>#REF!</v>
      </c>
      <c r="H110" s="150">
        <v>0</v>
      </c>
      <c r="I110" s="150">
        <v>0</v>
      </c>
      <c r="J110" s="150">
        <v>0</v>
      </c>
      <c r="K110" s="150">
        <v>0</v>
      </c>
      <c r="L110" s="150">
        <v>0</v>
      </c>
      <c r="M110" s="150">
        <v>0</v>
      </c>
      <c r="N110" s="150">
        <v>0</v>
      </c>
      <c r="O110" s="150">
        <v>0</v>
      </c>
      <c r="P110" s="150">
        <v>0</v>
      </c>
      <c r="Q110" s="150">
        <v>0</v>
      </c>
      <c r="R110" s="150">
        <v>0</v>
      </c>
      <c r="S110" s="150">
        <v>0</v>
      </c>
      <c r="T110" s="150">
        <v>0</v>
      </c>
      <c r="U110" s="150" t="e">
        <v>#REF!</v>
      </c>
      <c r="V110" s="150" t="e">
        <v>#REF!</v>
      </c>
    </row>
    <row r="111" spans="2:22" x14ac:dyDescent="0.25">
      <c r="B111" s="135">
        <v>9353042</v>
      </c>
      <c r="C111" s="135" t="s">
        <v>1210</v>
      </c>
      <c r="D111" s="135" t="s">
        <v>93</v>
      </c>
      <c r="E111" s="150">
        <v>2087.94</v>
      </c>
      <c r="F111" s="150">
        <v>0</v>
      </c>
      <c r="G111" s="150" t="e">
        <v>#REF!</v>
      </c>
      <c r="H111" s="150">
        <v>0</v>
      </c>
      <c r="I111" s="150">
        <v>0</v>
      </c>
      <c r="J111" s="150">
        <v>0</v>
      </c>
      <c r="K111" s="150">
        <v>0</v>
      </c>
      <c r="L111" s="150">
        <v>0</v>
      </c>
      <c r="M111" s="150">
        <v>0</v>
      </c>
      <c r="N111" s="150">
        <v>0</v>
      </c>
      <c r="O111" s="150">
        <v>0</v>
      </c>
      <c r="P111" s="150">
        <v>0</v>
      </c>
      <c r="Q111" s="150">
        <v>0</v>
      </c>
      <c r="R111" s="150">
        <v>0</v>
      </c>
      <c r="S111" s="150">
        <v>0</v>
      </c>
      <c r="T111" s="150">
        <v>0</v>
      </c>
      <c r="U111" s="150" t="e">
        <v>#REF!</v>
      </c>
      <c r="V111" s="150" t="e">
        <v>#REF!</v>
      </c>
    </row>
    <row r="112" spans="2:22" x14ac:dyDescent="0.25">
      <c r="B112" s="135">
        <v>9353043</v>
      </c>
      <c r="C112" s="135" t="s">
        <v>1211</v>
      </c>
      <c r="D112" s="135" t="s">
        <v>93</v>
      </c>
      <c r="E112" s="150">
        <v>5234.9799999999996</v>
      </c>
      <c r="F112" s="150">
        <v>0</v>
      </c>
      <c r="G112" s="150" t="e">
        <v>#REF!</v>
      </c>
      <c r="H112" s="150">
        <v>0</v>
      </c>
      <c r="I112" s="150">
        <v>0</v>
      </c>
      <c r="J112" s="150">
        <v>0</v>
      </c>
      <c r="K112" s="150">
        <v>0</v>
      </c>
      <c r="L112" s="150">
        <v>0</v>
      </c>
      <c r="M112" s="150">
        <v>0</v>
      </c>
      <c r="N112" s="150">
        <v>0</v>
      </c>
      <c r="O112" s="150">
        <v>0</v>
      </c>
      <c r="P112" s="150">
        <v>0</v>
      </c>
      <c r="Q112" s="150">
        <v>0</v>
      </c>
      <c r="R112" s="150">
        <v>0</v>
      </c>
      <c r="S112" s="150">
        <v>0</v>
      </c>
      <c r="T112" s="150">
        <v>0</v>
      </c>
      <c r="U112" s="150" t="e">
        <v>#REF!</v>
      </c>
      <c r="V112" s="150" t="e">
        <v>#REF!</v>
      </c>
    </row>
    <row r="113" spans="2:22" x14ac:dyDescent="0.25">
      <c r="B113" s="135">
        <v>9353048</v>
      </c>
      <c r="C113" s="135" t="s">
        <v>1212</v>
      </c>
      <c r="D113" s="135" t="s">
        <v>93</v>
      </c>
      <c r="E113" s="150">
        <v>5749.4</v>
      </c>
      <c r="F113" s="150">
        <v>0</v>
      </c>
      <c r="G113" s="150" t="e">
        <v>#REF!</v>
      </c>
      <c r="H113" s="150">
        <v>0</v>
      </c>
      <c r="I113" s="150">
        <v>0</v>
      </c>
      <c r="J113" s="150">
        <v>0</v>
      </c>
      <c r="K113" s="150">
        <v>0</v>
      </c>
      <c r="L113" s="150">
        <v>0</v>
      </c>
      <c r="M113" s="150">
        <v>0</v>
      </c>
      <c r="N113" s="150">
        <v>0</v>
      </c>
      <c r="O113" s="150">
        <v>0</v>
      </c>
      <c r="P113" s="150">
        <v>0</v>
      </c>
      <c r="Q113" s="150">
        <v>0</v>
      </c>
      <c r="R113" s="150">
        <v>0</v>
      </c>
      <c r="S113" s="150">
        <v>0</v>
      </c>
      <c r="T113" s="150">
        <v>0</v>
      </c>
      <c r="U113" s="150" t="e">
        <v>#REF!</v>
      </c>
      <c r="V113" s="150" t="e">
        <v>#REF!</v>
      </c>
    </row>
    <row r="114" spans="2:22" x14ac:dyDescent="0.25">
      <c r="B114" s="135">
        <v>9353049</v>
      </c>
      <c r="C114" s="135" t="s">
        <v>1213</v>
      </c>
      <c r="D114" s="135" t="s">
        <v>93</v>
      </c>
      <c r="E114" s="150">
        <v>6112.5199999999995</v>
      </c>
      <c r="F114" s="150">
        <v>0</v>
      </c>
      <c r="G114" s="150" t="e">
        <v>#REF!</v>
      </c>
      <c r="H114" s="150">
        <v>0</v>
      </c>
      <c r="I114" s="150">
        <v>0</v>
      </c>
      <c r="J114" s="150">
        <v>0</v>
      </c>
      <c r="K114" s="150">
        <v>0</v>
      </c>
      <c r="L114" s="150">
        <v>0</v>
      </c>
      <c r="M114" s="150">
        <v>0</v>
      </c>
      <c r="N114" s="150">
        <v>0</v>
      </c>
      <c r="O114" s="150">
        <v>0</v>
      </c>
      <c r="P114" s="150">
        <v>0</v>
      </c>
      <c r="Q114" s="150">
        <v>0</v>
      </c>
      <c r="R114" s="150">
        <v>0</v>
      </c>
      <c r="S114" s="150">
        <v>0</v>
      </c>
      <c r="T114" s="150">
        <v>0</v>
      </c>
      <c r="U114" s="150" t="e">
        <v>#REF!</v>
      </c>
      <c r="V114" s="150" t="e">
        <v>#REF!</v>
      </c>
    </row>
    <row r="115" spans="2:22" x14ac:dyDescent="0.25">
      <c r="B115" s="135">
        <v>9353056</v>
      </c>
      <c r="C115" s="135" t="s">
        <v>1214</v>
      </c>
      <c r="D115" s="135" t="s">
        <v>93</v>
      </c>
      <c r="E115" s="150">
        <v>5083.6799999999994</v>
      </c>
      <c r="F115" s="150">
        <v>0</v>
      </c>
      <c r="G115" s="150" t="e">
        <v>#REF!</v>
      </c>
      <c r="H115" s="150">
        <v>0</v>
      </c>
      <c r="I115" s="150">
        <v>0</v>
      </c>
      <c r="J115" s="150">
        <v>0</v>
      </c>
      <c r="K115" s="150">
        <v>0</v>
      </c>
      <c r="L115" s="150">
        <v>0</v>
      </c>
      <c r="M115" s="150">
        <v>0</v>
      </c>
      <c r="N115" s="150">
        <v>0</v>
      </c>
      <c r="O115" s="150">
        <v>0</v>
      </c>
      <c r="P115" s="150">
        <v>0</v>
      </c>
      <c r="Q115" s="150">
        <v>0</v>
      </c>
      <c r="R115" s="150">
        <v>0</v>
      </c>
      <c r="S115" s="150">
        <v>0</v>
      </c>
      <c r="T115" s="150">
        <v>0</v>
      </c>
      <c r="U115" s="150" t="e">
        <v>#REF!</v>
      </c>
      <c r="V115" s="150" t="e">
        <v>#REF!</v>
      </c>
    </row>
    <row r="116" spans="2:22" x14ac:dyDescent="0.25">
      <c r="B116" s="135">
        <v>9353064</v>
      </c>
      <c r="C116" s="135" t="s">
        <v>1215</v>
      </c>
      <c r="D116" s="135" t="s">
        <v>93</v>
      </c>
      <c r="E116" s="150">
        <v>4145.62</v>
      </c>
      <c r="F116" s="150">
        <v>0</v>
      </c>
      <c r="G116" s="150" t="e">
        <v>#REF!</v>
      </c>
      <c r="H116" s="150">
        <v>0</v>
      </c>
      <c r="I116" s="150">
        <v>0</v>
      </c>
      <c r="J116" s="150">
        <v>0</v>
      </c>
      <c r="K116" s="150">
        <v>0</v>
      </c>
      <c r="L116" s="150">
        <v>0</v>
      </c>
      <c r="M116" s="150">
        <v>0</v>
      </c>
      <c r="N116" s="150">
        <v>0</v>
      </c>
      <c r="O116" s="150">
        <v>0</v>
      </c>
      <c r="P116" s="150">
        <v>0</v>
      </c>
      <c r="Q116" s="150">
        <v>0</v>
      </c>
      <c r="R116" s="150">
        <v>0</v>
      </c>
      <c r="S116" s="150">
        <v>0</v>
      </c>
      <c r="T116" s="150">
        <v>0</v>
      </c>
      <c r="U116" s="150" t="e">
        <v>#REF!</v>
      </c>
      <c r="V116" s="150" t="e">
        <v>#REF!</v>
      </c>
    </row>
    <row r="117" spans="2:22" x14ac:dyDescent="0.25">
      <c r="B117" s="135">
        <v>9353066</v>
      </c>
      <c r="C117" s="135" t="s">
        <v>1216</v>
      </c>
      <c r="D117" s="135" t="s">
        <v>93</v>
      </c>
      <c r="E117" s="150">
        <v>1543.26</v>
      </c>
      <c r="F117" s="150">
        <v>0</v>
      </c>
      <c r="G117" s="150" t="e">
        <v>#REF!</v>
      </c>
      <c r="H117" s="150">
        <v>0</v>
      </c>
      <c r="I117" s="150">
        <v>0</v>
      </c>
      <c r="J117" s="150">
        <v>0</v>
      </c>
      <c r="K117" s="150">
        <v>0</v>
      </c>
      <c r="L117" s="150">
        <v>0</v>
      </c>
      <c r="M117" s="150">
        <v>0</v>
      </c>
      <c r="N117" s="150">
        <v>0</v>
      </c>
      <c r="O117" s="150">
        <v>0</v>
      </c>
      <c r="P117" s="150">
        <v>0</v>
      </c>
      <c r="Q117" s="150">
        <v>0</v>
      </c>
      <c r="R117" s="150">
        <v>0</v>
      </c>
      <c r="S117" s="150">
        <v>0</v>
      </c>
      <c r="T117" s="150">
        <v>0</v>
      </c>
      <c r="U117" s="150" t="e">
        <v>#REF!</v>
      </c>
      <c r="V117" s="150" t="e">
        <v>#REF!</v>
      </c>
    </row>
    <row r="118" spans="2:22" x14ac:dyDescent="0.25">
      <c r="B118" s="135">
        <v>9353074</v>
      </c>
      <c r="C118" s="135" t="s">
        <v>1217</v>
      </c>
      <c r="D118" s="135" t="s">
        <v>93</v>
      </c>
      <c r="E118" s="150">
        <v>1482.74</v>
      </c>
      <c r="F118" s="150">
        <v>0</v>
      </c>
      <c r="G118" s="150" t="e">
        <v>#REF!</v>
      </c>
      <c r="H118" s="150">
        <v>0</v>
      </c>
      <c r="I118" s="150">
        <v>0</v>
      </c>
      <c r="J118" s="150">
        <v>0</v>
      </c>
      <c r="K118" s="150">
        <v>0</v>
      </c>
      <c r="L118" s="150">
        <v>0</v>
      </c>
      <c r="M118" s="150">
        <v>0</v>
      </c>
      <c r="N118" s="150">
        <v>0</v>
      </c>
      <c r="O118" s="150">
        <v>0</v>
      </c>
      <c r="P118" s="150">
        <v>0</v>
      </c>
      <c r="Q118" s="150">
        <v>0</v>
      </c>
      <c r="R118" s="150">
        <v>0</v>
      </c>
      <c r="S118" s="150">
        <v>0</v>
      </c>
      <c r="T118" s="150">
        <v>0</v>
      </c>
      <c r="U118" s="150" t="e">
        <v>#REF!</v>
      </c>
      <c r="V118" s="150" t="e">
        <v>#REF!</v>
      </c>
    </row>
    <row r="119" spans="2:22" x14ac:dyDescent="0.25">
      <c r="B119" s="135">
        <v>9353075</v>
      </c>
      <c r="C119" s="135" t="s">
        <v>1218</v>
      </c>
      <c r="D119" s="135" t="s">
        <v>93</v>
      </c>
      <c r="E119" s="150">
        <v>1361.6999999999998</v>
      </c>
      <c r="F119" s="150">
        <v>0</v>
      </c>
      <c r="G119" s="150" t="e">
        <v>#REF!</v>
      </c>
      <c r="H119" s="150">
        <v>0</v>
      </c>
      <c r="I119" s="150">
        <v>0</v>
      </c>
      <c r="J119" s="150">
        <v>0</v>
      </c>
      <c r="K119" s="150">
        <v>0</v>
      </c>
      <c r="L119" s="150">
        <v>0</v>
      </c>
      <c r="M119" s="150">
        <v>0</v>
      </c>
      <c r="N119" s="150">
        <v>0</v>
      </c>
      <c r="O119" s="150">
        <v>0</v>
      </c>
      <c r="P119" s="150">
        <v>0</v>
      </c>
      <c r="Q119" s="150">
        <v>0</v>
      </c>
      <c r="R119" s="150">
        <v>0</v>
      </c>
      <c r="S119" s="150">
        <v>0</v>
      </c>
      <c r="T119" s="150">
        <v>0</v>
      </c>
      <c r="U119" s="150" t="e">
        <v>#REF!</v>
      </c>
      <c r="V119" s="150" t="e">
        <v>#REF!</v>
      </c>
    </row>
    <row r="120" spans="2:22" x14ac:dyDescent="0.25">
      <c r="B120" s="135">
        <v>9353076</v>
      </c>
      <c r="C120" s="135" t="s">
        <v>1219</v>
      </c>
      <c r="D120" s="135" t="s">
        <v>93</v>
      </c>
      <c r="E120" s="150">
        <v>3056.2599999999998</v>
      </c>
      <c r="F120" s="150">
        <v>0</v>
      </c>
      <c r="G120" s="150" t="e">
        <v>#REF!</v>
      </c>
      <c r="H120" s="150">
        <v>0</v>
      </c>
      <c r="I120" s="150">
        <v>0</v>
      </c>
      <c r="J120" s="150">
        <v>0</v>
      </c>
      <c r="K120" s="150">
        <v>0</v>
      </c>
      <c r="L120" s="150">
        <v>0</v>
      </c>
      <c r="M120" s="150">
        <v>0</v>
      </c>
      <c r="N120" s="150">
        <v>0</v>
      </c>
      <c r="O120" s="150">
        <v>0</v>
      </c>
      <c r="P120" s="150">
        <v>0</v>
      </c>
      <c r="Q120" s="150">
        <v>0</v>
      </c>
      <c r="R120" s="150">
        <v>0</v>
      </c>
      <c r="S120" s="150">
        <v>0</v>
      </c>
      <c r="T120" s="150">
        <v>0</v>
      </c>
      <c r="U120" s="150" t="e">
        <v>#REF!</v>
      </c>
      <c r="V120" s="150" t="e">
        <v>#REF!</v>
      </c>
    </row>
    <row r="121" spans="2:22" x14ac:dyDescent="0.25">
      <c r="B121" s="135">
        <v>9353078</v>
      </c>
      <c r="C121" s="135" t="s">
        <v>1220</v>
      </c>
      <c r="D121" s="135" t="s">
        <v>93</v>
      </c>
      <c r="E121" s="150">
        <v>6354.5999999999995</v>
      </c>
      <c r="F121" s="150">
        <v>0</v>
      </c>
      <c r="G121" s="150" t="e">
        <v>#REF!</v>
      </c>
      <c r="H121" s="150">
        <v>0</v>
      </c>
      <c r="I121" s="150">
        <v>0</v>
      </c>
      <c r="J121" s="150">
        <v>0</v>
      </c>
      <c r="K121" s="150">
        <v>0</v>
      </c>
      <c r="L121" s="150">
        <v>0</v>
      </c>
      <c r="M121" s="150">
        <v>0</v>
      </c>
      <c r="N121" s="150">
        <v>0</v>
      </c>
      <c r="O121" s="150">
        <v>0</v>
      </c>
      <c r="P121" s="150">
        <v>0</v>
      </c>
      <c r="Q121" s="150">
        <v>0</v>
      </c>
      <c r="R121" s="150">
        <v>0</v>
      </c>
      <c r="S121" s="150">
        <v>0</v>
      </c>
      <c r="T121" s="150">
        <v>0</v>
      </c>
      <c r="U121" s="150" t="e">
        <v>#REF!</v>
      </c>
      <c r="V121" s="150" t="e">
        <v>#REF!</v>
      </c>
    </row>
    <row r="122" spans="2:22" x14ac:dyDescent="0.25">
      <c r="B122" s="135">
        <v>9353083</v>
      </c>
      <c r="C122" s="135" t="s">
        <v>1222</v>
      </c>
      <c r="D122" s="135" t="s">
        <v>93</v>
      </c>
      <c r="E122" s="150">
        <v>3479.8999999999996</v>
      </c>
      <c r="F122" s="150">
        <v>0</v>
      </c>
      <c r="G122" s="150" t="e">
        <v>#REF!</v>
      </c>
      <c r="H122" s="150">
        <v>0</v>
      </c>
      <c r="I122" s="150">
        <v>0</v>
      </c>
      <c r="J122" s="150">
        <v>0</v>
      </c>
      <c r="K122" s="150">
        <v>0</v>
      </c>
      <c r="L122" s="150">
        <v>0</v>
      </c>
      <c r="M122" s="150">
        <v>0</v>
      </c>
      <c r="N122" s="150">
        <v>0</v>
      </c>
      <c r="O122" s="150">
        <v>0</v>
      </c>
      <c r="P122" s="150">
        <v>0</v>
      </c>
      <c r="Q122" s="150">
        <v>0</v>
      </c>
      <c r="R122" s="150">
        <v>0</v>
      </c>
      <c r="S122" s="150">
        <v>0</v>
      </c>
      <c r="T122" s="150">
        <v>0</v>
      </c>
      <c r="U122" s="150" t="e">
        <v>#REF!</v>
      </c>
      <c r="V122" s="150" t="e">
        <v>#REF!</v>
      </c>
    </row>
    <row r="123" spans="2:22" x14ac:dyDescent="0.25">
      <c r="B123" s="135">
        <v>9353085</v>
      </c>
      <c r="C123" s="135" t="s">
        <v>1224</v>
      </c>
      <c r="D123" s="135" t="s">
        <v>93</v>
      </c>
      <c r="E123" s="150">
        <v>5930.96</v>
      </c>
      <c r="F123" s="150">
        <v>0</v>
      </c>
      <c r="G123" s="150" t="e">
        <v>#REF!</v>
      </c>
      <c r="H123" s="150">
        <v>0</v>
      </c>
      <c r="I123" s="150">
        <v>0</v>
      </c>
      <c r="J123" s="150">
        <v>0</v>
      </c>
      <c r="K123" s="150">
        <v>0</v>
      </c>
      <c r="L123" s="150">
        <v>0</v>
      </c>
      <c r="M123" s="150">
        <v>0</v>
      </c>
      <c r="N123" s="150">
        <v>0</v>
      </c>
      <c r="O123" s="150">
        <v>0</v>
      </c>
      <c r="P123" s="150">
        <v>0</v>
      </c>
      <c r="Q123" s="150">
        <v>0</v>
      </c>
      <c r="R123" s="150">
        <v>0</v>
      </c>
      <c r="S123" s="150">
        <v>0</v>
      </c>
      <c r="T123" s="150">
        <v>0</v>
      </c>
      <c r="U123" s="150" t="e">
        <v>#REF!</v>
      </c>
      <c r="V123" s="150" t="e">
        <v>#REF!</v>
      </c>
    </row>
    <row r="124" spans="2:22" x14ac:dyDescent="0.25">
      <c r="B124" s="135">
        <v>9353090</v>
      </c>
      <c r="C124" s="135" t="s">
        <v>1226</v>
      </c>
      <c r="D124" s="135" t="s">
        <v>93</v>
      </c>
      <c r="E124" s="150">
        <v>3964.06</v>
      </c>
      <c r="F124" s="150">
        <v>0</v>
      </c>
      <c r="G124" s="150" t="e">
        <v>#REF!</v>
      </c>
      <c r="H124" s="150">
        <v>0</v>
      </c>
      <c r="I124" s="150">
        <v>0</v>
      </c>
      <c r="J124" s="150">
        <v>0</v>
      </c>
      <c r="K124" s="150">
        <v>0</v>
      </c>
      <c r="L124" s="150">
        <v>0</v>
      </c>
      <c r="M124" s="150">
        <v>0</v>
      </c>
      <c r="N124" s="150">
        <v>0</v>
      </c>
      <c r="O124" s="150">
        <v>0</v>
      </c>
      <c r="P124" s="150">
        <v>0</v>
      </c>
      <c r="Q124" s="150">
        <v>0</v>
      </c>
      <c r="R124" s="150">
        <v>0</v>
      </c>
      <c r="S124" s="150">
        <v>0</v>
      </c>
      <c r="T124" s="150">
        <v>0</v>
      </c>
      <c r="U124" s="150" t="e">
        <v>#REF!</v>
      </c>
      <c r="V124" s="150" t="e">
        <v>#REF!</v>
      </c>
    </row>
    <row r="125" spans="2:22" x14ac:dyDescent="0.25">
      <c r="B125" s="135">
        <v>9353093</v>
      </c>
      <c r="C125" s="135" t="s">
        <v>1229</v>
      </c>
      <c r="D125" s="135" t="s">
        <v>93</v>
      </c>
      <c r="E125" s="150">
        <v>4902.12</v>
      </c>
      <c r="F125" s="150">
        <v>0</v>
      </c>
      <c r="G125" s="150" t="e">
        <v>#REF!</v>
      </c>
      <c r="H125" s="150">
        <v>0</v>
      </c>
      <c r="I125" s="150">
        <v>0</v>
      </c>
      <c r="J125" s="150">
        <v>0</v>
      </c>
      <c r="K125" s="150">
        <v>0</v>
      </c>
      <c r="L125" s="150">
        <v>0</v>
      </c>
      <c r="M125" s="150">
        <v>0</v>
      </c>
      <c r="N125" s="150">
        <v>0</v>
      </c>
      <c r="O125" s="150">
        <v>0</v>
      </c>
      <c r="P125" s="150">
        <v>0</v>
      </c>
      <c r="Q125" s="150">
        <v>0</v>
      </c>
      <c r="R125" s="150">
        <v>0</v>
      </c>
      <c r="S125" s="150">
        <v>0</v>
      </c>
      <c r="T125" s="150">
        <v>0</v>
      </c>
      <c r="U125" s="150" t="e">
        <v>#REF!</v>
      </c>
      <c r="V125" s="150" t="e">
        <v>#REF!</v>
      </c>
    </row>
    <row r="126" spans="2:22" x14ac:dyDescent="0.25">
      <c r="B126" s="135">
        <v>9353104</v>
      </c>
      <c r="C126" s="135" t="s">
        <v>1232</v>
      </c>
      <c r="D126" s="135" t="s">
        <v>93</v>
      </c>
      <c r="E126" s="150">
        <v>2511.58</v>
      </c>
      <c r="F126" s="150">
        <v>0</v>
      </c>
      <c r="G126" s="150" t="e">
        <v>#REF!</v>
      </c>
      <c r="H126" s="150">
        <v>0</v>
      </c>
      <c r="I126" s="150">
        <v>0</v>
      </c>
      <c r="J126" s="150">
        <v>0</v>
      </c>
      <c r="K126" s="150">
        <v>0</v>
      </c>
      <c r="L126" s="150">
        <v>0</v>
      </c>
      <c r="M126" s="150">
        <v>0</v>
      </c>
      <c r="N126" s="150">
        <v>0</v>
      </c>
      <c r="O126" s="150">
        <v>0</v>
      </c>
      <c r="P126" s="150">
        <v>0</v>
      </c>
      <c r="Q126" s="150">
        <v>0</v>
      </c>
      <c r="R126" s="150">
        <v>0</v>
      </c>
      <c r="S126" s="150">
        <v>0</v>
      </c>
      <c r="T126" s="150">
        <v>0</v>
      </c>
      <c r="U126" s="150" t="e">
        <v>#REF!</v>
      </c>
      <c r="V126" s="150" t="e">
        <v>#REF!</v>
      </c>
    </row>
    <row r="127" spans="2:22" x14ac:dyDescent="0.25">
      <c r="B127" s="135">
        <v>9353105</v>
      </c>
      <c r="C127" s="135" t="s">
        <v>1233</v>
      </c>
      <c r="D127" s="135" t="s">
        <v>93</v>
      </c>
      <c r="E127" s="150">
        <v>2330.02</v>
      </c>
      <c r="F127" s="150">
        <v>0</v>
      </c>
      <c r="G127" s="150" t="e">
        <v>#REF!</v>
      </c>
      <c r="H127" s="150">
        <v>0</v>
      </c>
      <c r="I127" s="150">
        <v>0</v>
      </c>
      <c r="J127" s="150">
        <v>0</v>
      </c>
      <c r="K127" s="150">
        <v>0</v>
      </c>
      <c r="L127" s="150">
        <v>0</v>
      </c>
      <c r="M127" s="150">
        <v>0</v>
      </c>
      <c r="N127" s="150">
        <v>0</v>
      </c>
      <c r="O127" s="150">
        <v>0</v>
      </c>
      <c r="P127" s="150">
        <v>0</v>
      </c>
      <c r="Q127" s="150">
        <v>0</v>
      </c>
      <c r="R127" s="150">
        <v>0</v>
      </c>
      <c r="S127" s="150">
        <v>0</v>
      </c>
      <c r="T127" s="150">
        <v>0</v>
      </c>
      <c r="U127" s="150" t="e">
        <v>#REF!</v>
      </c>
      <c r="V127" s="150" t="e">
        <v>#REF!</v>
      </c>
    </row>
    <row r="128" spans="2:22" x14ac:dyDescent="0.25">
      <c r="B128" s="135">
        <v>9353108</v>
      </c>
      <c r="C128" s="135" t="s">
        <v>1234</v>
      </c>
      <c r="D128" s="135" t="s">
        <v>93</v>
      </c>
      <c r="E128" s="150">
        <v>1361.6999999999998</v>
      </c>
      <c r="F128" s="150">
        <v>0</v>
      </c>
      <c r="G128" s="150" t="e">
        <v>#REF!</v>
      </c>
      <c r="H128" s="150">
        <v>0</v>
      </c>
      <c r="I128" s="150">
        <v>0</v>
      </c>
      <c r="J128" s="150">
        <v>0</v>
      </c>
      <c r="K128" s="150">
        <v>0</v>
      </c>
      <c r="L128" s="150">
        <v>0</v>
      </c>
      <c r="M128" s="150">
        <v>0</v>
      </c>
      <c r="N128" s="150">
        <v>0</v>
      </c>
      <c r="O128" s="150">
        <v>0</v>
      </c>
      <c r="P128" s="150">
        <v>0</v>
      </c>
      <c r="Q128" s="150">
        <v>0</v>
      </c>
      <c r="R128" s="150">
        <v>0</v>
      </c>
      <c r="S128" s="150">
        <v>0</v>
      </c>
      <c r="T128" s="150">
        <v>0</v>
      </c>
      <c r="U128" s="150" t="e">
        <v>#REF!</v>
      </c>
      <c r="V128" s="150" t="e">
        <v>#REF!</v>
      </c>
    </row>
    <row r="129" spans="2:22" x14ac:dyDescent="0.25">
      <c r="B129" s="135">
        <v>9353109</v>
      </c>
      <c r="C129" s="135" t="s">
        <v>1235</v>
      </c>
      <c r="D129" s="135" t="s">
        <v>93</v>
      </c>
      <c r="E129" s="150">
        <v>1936.6399999999999</v>
      </c>
      <c r="F129" s="150">
        <v>0</v>
      </c>
      <c r="G129" s="150" t="e">
        <v>#REF!</v>
      </c>
      <c r="H129" s="150">
        <v>0</v>
      </c>
      <c r="I129" s="150">
        <v>0</v>
      </c>
      <c r="J129" s="150">
        <v>0</v>
      </c>
      <c r="K129" s="150">
        <v>0</v>
      </c>
      <c r="L129" s="150">
        <v>0</v>
      </c>
      <c r="M129" s="150">
        <v>0</v>
      </c>
      <c r="N129" s="150">
        <v>0</v>
      </c>
      <c r="O129" s="150">
        <v>0</v>
      </c>
      <c r="P129" s="150">
        <v>0</v>
      </c>
      <c r="Q129" s="150">
        <v>0</v>
      </c>
      <c r="R129" s="150">
        <v>0</v>
      </c>
      <c r="S129" s="150">
        <v>0</v>
      </c>
      <c r="T129" s="150">
        <v>0</v>
      </c>
      <c r="U129" s="150" t="e">
        <v>#REF!</v>
      </c>
      <c r="V129" s="150" t="e">
        <v>#REF!</v>
      </c>
    </row>
    <row r="130" spans="2:22" x14ac:dyDescent="0.25">
      <c r="B130" s="135">
        <v>9353111</v>
      </c>
      <c r="C130" s="135" t="s">
        <v>1236</v>
      </c>
      <c r="D130" s="135" t="s">
        <v>93</v>
      </c>
      <c r="E130" s="150">
        <v>10197.619999999999</v>
      </c>
      <c r="F130" s="150">
        <v>0</v>
      </c>
      <c r="G130" s="150" t="e">
        <v>#REF!</v>
      </c>
      <c r="H130" s="150">
        <v>0</v>
      </c>
      <c r="I130" s="150">
        <v>0</v>
      </c>
      <c r="J130" s="150">
        <v>0</v>
      </c>
      <c r="K130" s="150">
        <v>0</v>
      </c>
      <c r="L130" s="150">
        <v>0</v>
      </c>
      <c r="M130" s="150">
        <v>0</v>
      </c>
      <c r="N130" s="150">
        <v>0</v>
      </c>
      <c r="O130" s="150">
        <v>0</v>
      </c>
      <c r="P130" s="150">
        <v>0</v>
      </c>
      <c r="Q130" s="150">
        <v>0</v>
      </c>
      <c r="R130" s="150">
        <v>0</v>
      </c>
      <c r="S130" s="150">
        <v>0</v>
      </c>
      <c r="T130" s="150">
        <v>0</v>
      </c>
      <c r="U130" s="150" t="e">
        <v>#REF!</v>
      </c>
      <c r="V130" s="150" t="e">
        <v>#REF!</v>
      </c>
    </row>
    <row r="131" spans="2:22" x14ac:dyDescent="0.25">
      <c r="B131" s="135">
        <v>9353112</v>
      </c>
      <c r="C131" s="135" t="s">
        <v>1237</v>
      </c>
      <c r="D131" s="135" t="s">
        <v>93</v>
      </c>
      <c r="E131" s="150">
        <v>8200.4599999999991</v>
      </c>
      <c r="F131" s="150">
        <v>0</v>
      </c>
      <c r="G131" s="150" t="e">
        <v>#REF!</v>
      </c>
      <c r="H131" s="150">
        <v>0</v>
      </c>
      <c r="I131" s="150">
        <v>0</v>
      </c>
      <c r="J131" s="150">
        <v>0</v>
      </c>
      <c r="K131" s="150">
        <v>0</v>
      </c>
      <c r="L131" s="150">
        <v>0</v>
      </c>
      <c r="M131" s="150">
        <v>0</v>
      </c>
      <c r="N131" s="150">
        <v>0</v>
      </c>
      <c r="O131" s="150">
        <v>0</v>
      </c>
      <c r="P131" s="150">
        <v>0</v>
      </c>
      <c r="Q131" s="150">
        <v>0</v>
      </c>
      <c r="R131" s="150">
        <v>0</v>
      </c>
      <c r="S131" s="150">
        <v>0</v>
      </c>
      <c r="T131" s="150">
        <v>0</v>
      </c>
      <c r="U131" s="150" t="e">
        <v>#REF!</v>
      </c>
      <c r="V131" s="150" t="e">
        <v>#REF!</v>
      </c>
    </row>
    <row r="132" spans="2:22" x14ac:dyDescent="0.25">
      <c r="B132" s="135">
        <v>9353113</v>
      </c>
      <c r="C132" s="135" t="s">
        <v>1238</v>
      </c>
      <c r="D132" s="135" t="s">
        <v>93</v>
      </c>
      <c r="E132" s="150">
        <v>1573.52</v>
      </c>
      <c r="F132" s="150">
        <v>0</v>
      </c>
      <c r="G132" s="150" t="e">
        <v>#REF!</v>
      </c>
      <c r="H132" s="150">
        <v>0</v>
      </c>
      <c r="I132" s="150">
        <v>0</v>
      </c>
      <c r="J132" s="150">
        <v>0</v>
      </c>
      <c r="K132" s="150">
        <v>0</v>
      </c>
      <c r="L132" s="150">
        <v>0</v>
      </c>
      <c r="M132" s="150">
        <v>0</v>
      </c>
      <c r="N132" s="150">
        <v>0</v>
      </c>
      <c r="O132" s="150">
        <v>0</v>
      </c>
      <c r="P132" s="150">
        <v>0</v>
      </c>
      <c r="Q132" s="150">
        <v>0</v>
      </c>
      <c r="R132" s="150">
        <v>0</v>
      </c>
      <c r="S132" s="150">
        <v>0</v>
      </c>
      <c r="T132" s="150">
        <v>0</v>
      </c>
      <c r="U132" s="150" t="e">
        <v>#REF!</v>
      </c>
      <c r="V132" s="150" t="e">
        <v>#REF!</v>
      </c>
    </row>
    <row r="133" spans="2:22" x14ac:dyDescent="0.25">
      <c r="B133" s="135">
        <v>9353114</v>
      </c>
      <c r="C133" s="135" t="s">
        <v>1239</v>
      </c>
      <c r="D133" s="135" t="s">
        <v>93</v>
      </c>
      <c r="E133" s="150">
        <v>6052</v>
      </c>
      <c r="F133" s="150">
        <v>0</v>
      </c>
      <c r="G133" s="150" t="e">
        <v>#REF!</v>
      </c>
      <c r="H133" s="150">
        <v>0</v>
      </c>
      <c r="I133" s="150">
        <v>0</v>
      </c>
      <c r="J133" s="150">
        <v>0</v>
      </c>
      <c r="K133" s="150">
        <v>0</v>
      </c>
      <c r="L133" s="150">
        <v>0</v>
      </c>
      <c r="M133" s="150">
        <v>0</v>
      </c>
      <c r="N133" s="150">
        <v>0</v>
      </c>
      <c r="O133" s="150">
        <v>0</v>
      </c>
      <c r="P133" s="150">
        <v>0</v>
      </c>
      <c r="Q133" s="150">
        <v>0</v>
      </c>
      <c r="R133" s="150">
        <v>0</v>
      </c>
      <c r="S133" s="150">
        <v>0</v>
      </c>
      <c r="T133" s="150">
        <v>0</v>
      </c>
      <c r="U133" s="150" t="e">
        <v>#REF!</v>
      </c>
      <c r="V133" s="150" t="e">
        <v>#REF!</v>
      </c>
    </row>
    <row r="134" spans="2:22" x14ac:dyDescent="0.25">
      <c r="B134" s="135">
        <v>9353117</v>
      </c>
      <c r="C134" s="135" t="s">
        <v>1240</v>
      </c>
      <c r="D134" s="135" t="s">
        <v>93</v>
      </c>
      <c r="E134" s="150">
        <v>1785.34</v>
      </c>
      <c r="F134" s="150">
        <v>0</v>
      </c>
      <c r="G134" s="150" t="e">
        <v>#REF!</v>
      </c>
      <c r="H134" s="150">
        <v>0</v>
      </c>
      <c r="I134" s="150">
        <v>0</v>
      </c>
      <c r="J134" s="150">
        <v>0</v>
      </c>
      <c r="K134" s="150">
        <v>0</v>
      </c>
      <c r="L134" s="150">
        <v>0</v>
      </c>
      <c r="M134" s="150">
        <v>0</v>
      </c>
      <c r="N134" s="150">
        <v>0</v>
      </c>
      <c r="O134" s="150">
        <v>0</v>
      </c>
      <c r="P134" s="150">
        <v>0</v>
      </c>
      <c r="Q134" s="150">
        <v>0</v>
      </c>
      <c r="R134" s="150">
        <v>0</v>
      </c>
      <c r="S134" s="150">
        <v>0</v>
      </c>
      <c r="T134" s="150">
        <v>0</v>
      </c>
      <c r="U134" s="150" t="e">
        <v>#REF!</v>
      </c>
      <c r="V134" s="150" t="e">
        <v>#REF!</v>
      </c>
    </row>
    <row r="135" spans="2:22" x14ac:dyDescent="0.25">
      <c r="B135" s="135">
        <v>9353124</v>
      </c>
      <c r="C135" s="135" t="s">
        <v>1241</v>
      </c>
      <c r="D135" s="135" t="s">
        <v>93</v>
      </c>
      <c r="E135" s="150">
        <v>6566.4199999999992</v>
      </c>
      <c r="F135" s="150">
        <v>0</v>
      </c>
      <c r="G135" s="150" t="e">
        <v>#REF!</v>
      </c>
      <c r="H135" s="150">
        <v>0</v>
      </c>
      <c r="I135" s="150">
        <v>0</v>
      </c>
      <c r="J135" s="150">
        <v>0</v>
      </c>
      <c r="K135" s="150">
        <v>0</v>
      </c>
      <c r="L135" s="150">
        <v>0</v>
      </c>
      <c r="M135" s="150">
        <v>0</v>
      </c>
      <c r="N135" s="150">
        <v>0</v>
      </c>
      <c r="O135" s="150">
        <v>0</v>
      </c>
      <c r="P135" s="150">
        <v>0</v>
      </c>
      <c r="Q135" s="150">
        <v>0</v>
      </c>
      <c r="R135" s="150">
        <v>0</v>
      </c>
      <c r="S135" s="150">
        <v>0</v>
      </c>
      <c r="T135" s="150">
        <v>0</v>
      </c>
      <c r="U135" s="150" t="e">
        <v>#REF!</v>
      </c>
      <c r="V135" s="150" t="e">
        <v>#REF!</v>
      </c>
    </row>
    <row r="136" spans="2:22" x14ac:dyDescent="0.25">
      <c r="B136" s="135">
        <v>9353125</v>
      </c>
      <c r="C136" s="135" t="s">
        <v>1242</v>
      </c>
      <c r="D136" s="135" t="s">
        <v>93</v>
      </c>
      <c r="E136" s="150">
        <v>5356.0199999999995</v>
      </c>
      <c r="F136" s="150">
        <v>0</v>
      </c>
      <c r="G136" s="150" t="e">
        <v>#REF!</v>
      </c>
      <c r="H136" s="150">
        <v>0</v>
      </c>
      <c r="I136" s="150">
        <v>0</v>
      </c>
      <c r="J136" s="150">
        <v>0</v>
      </c>
      <c r="K136" s="150">
        <v>0</v>
      </c>
      <c r="L136" s="150">
        <v>0</v>
      </c>
      <c r="M136" s="150">
        <v>0</v>
      </c>
      <c r="N136" s="150">
        <v>0</v>
      </c>
      <c r="O136" s="150">
        <v>0</v>
      </c>
      <c r="P136" s="150">
        <v>0</v>
      </c>
      <c r="Q136" s="150">
        <v>0</v>
      </c>
      <c r="R136" s="150">
        <v>0</v>
      </c>
      <c r="S136" s="150">
        <v>0</v>
      </c>
      <c r="T136" s="150">
        <v>0</v>
      </c>
      <c r="U136" s="150" t="e">
        <v>#REF!</v>
      </c>
      <c r="V136" s="150" t="e">
        <v>#REF!</v>
      </c>
    </row>
    <row r="137" spans="2:22" x14ac:dyDescent="0.25">
      <c r="B137" s="135">
        <v>9353308</v>
      </c>
      <c r="C137" s="135" t="s">
        <v>1244</v>
      </c>
      <c r="D137" s="135" t="s">
        <v>93</v>
      </c>
      <c r="E137" s="150">
        <v>8139.94</v>
      </c>
      <c r="F137" s="150">
        <v>0</v>
      </c>
      <c r="G137" s="150" t="e">
        <v>#REF!</v>
      </c>
      <c r="H137" s="150">
        <v>0</v>
      </c>
      <c r="I137" s="150">
        <v>0</v>
      </c>
      <c r="J137" s="150">
        <v>0</v>
      </c>
      <c r="K137" s="150">
        <v>0</v>
      </c>
      <c r="L137" s="150">
        <v>0</v>
      </c>
      <c r="M137" s="150">
        <v>0</v>
      </c>
      <c r="N137" s="150">
        <v>0</v>
      </c>
      <c r="O137" s="150">
        <v>0</v>
      </c>
      <c r="P137" s="150">
        <v>0</v>
      </c>
      <c r="Q137" s="150">
        <v>0</v>
      </c>
      <c r="R137" s="150">
        <v>0</v>
      </c>
      <c r="S137" s="150">
        <v>0</v>
      </c>
      <c r="T137" s="150">
        <v>0</v>
      </c>
      <c r="U137" s="150" t="e">
        <v>#REF!</v>
      </c>
      <c r="V137" s="150" t="e">
        <v>#REF!</v>
      </c>
    </row>
    <row r="138" spans="2:22" x14ac:dyDescent="0.25">
      <c r="B138" s="135">
        <v>9353310</v>
      </c>
      <c r="C138" s="135" t="s">
        <v>410</v>
      </c>
      <c r="D138" s="135" t="s">
        <v>93</v>
      </c>
      <c r="E138" s="150">
        <v>4660.04</v>
      </c>
      <c r="F138" s="150">
        <v>0</v>
      </c>
      <c r="G138" s="150" t="e">
        <v>#REF!</v>
      </c>
      <c r="H138" s="150">
        <v>0</v>
      </c>
      <c r="I138" s="150">
        <v>0</v>
      </c>
      <c r="J138" s="150">
        <v>0</v>
      </c>
      <c r="K138" s="150">
        <v>0</v>
      </c>
      <c r="L138" s="150">
        <v>0</v>
      </c>
      <c r="M138" s="150">
        <v>0</v>
      </c>
      <c r="N138" s="150">
        <v>0</v>
      </c>
      <c r="O138" s="150">
        <v>0</v>
      </c>
      <c r="P138" s="150">
        <v>0</v>
      </c>
      <c r="Q138" s="150">
        <v>0</v>
      </c>
      <c r="R138" s="150">
        <v>0</v>
      </c>
      <c r="S138" s="150">
        <v>0</v>
      </c>
      <c r="T138" s="150">
        <v>0</v>
      </c>
      <c r="U138" s="150" t="e">
        <v>#REF!</v>
      </c>
      <c r="V138" s="150" t="e">
        <v>#REF!</v>
      </c>
    </row>
    <row r="139" spans="2:22" x14ac:dyDescent="0.25">
      <c r="B139" s="135">
        <v>9353311</v>
      </c>
      <c r="C139" s="135" t="s">
        <v>522</v>
      </c>
      <c r="D139" s="135" t="s">
        <v>93</v>
      </c>
      <c r="E139" s="150">
        <v>11619.84</v>
      </c>
      <c r="F139" s="150">
        <v>0</v>
      </c>
      <c r="G139" s="150" t="e">
        <v>#REF!</v>
      </c>
      <c r="H139" s="150">
        <v>0</v>
      </c>
      <c r="I139" s="150">
        <v>0</v>
      </c>
      <c r="J139" s="150">
        <v>0</v>
      </c>
      <c r="K139" s="150">
        <v>0</v>
      </c>
      <c r="L139" s="150">
        <v>0</v>
      </c>
      <c r="M139" s="150">
        <v>0</v>
      </c>
      <c r="N139" s="150">
        <v>0</v>
      </c>
      <c r="O139" s="150">
        <v>0</v>
      </c>
      <c r="P139" s="150">
        <v>0</v>
      </c>
      <c r="Q139" s="150">
        <v>0</v>
      </c>
      <c r="R139" s="150">
        <v>0</v>
      </c>
      <c r="S139" s="150">
        <v>0</v>
      </c>
      <c r="T139" s="150">
        <v>0</v>
      </c>
      <c r="U139" s="150" t="e">
        <v>#REF!</v>
      </c>
      <c r="V139" s="150" t="e">
        <v>#REF!</v>
      </c>
    </row>
    <row r="140" spans="2:22" x14ac:dyDescent="0.25">
      <c r="B140" s="135">
        <v>9353322</v>
      </c>
      <c r="C140" s="135" t="s">
        <v>1245</v>
      </c>
      <c r="D140" s="135" t="s">
        <v>93</v>
      </c>
      <c r="E140" s="150">
        <v>3086.52</v>
      </c>
      <c r="F140" s="150">
        <v>0</v>
      </c>
      <c r="G140" s="150" t="e">
        <v>#REF!</v>
      </c>
      <c r="H140" s="150">
        <v>0</v>
      </c>
      <c r="I140" s="150">
        <v>0</v>
      </c>
      <c r="J140" s="150">
        <v>0</v>
      </c>
      <c r="K140" s="150">
        <v>0</v>
      </c>
      <c r="L140" s="150">
        <v>0</v>
      </c>
      <c r="M140" s="150">
        <v>0</v>
      </c>
      <c r="N140" s="150">
        <v>0</v>
      </c>
      <c r="O140" s="150">
        <v>0</v>
      </c>
      <c r="P140" s="150">
        <v>0</v>
      </c>
      <c r="Q140" s="150">
        <v>0</v>
      </c>
      <c r="R140" s="150">
        <v>0</v>
      </c>
      <c r="S140" s="150">
        <v>0</v>
      </c>
      <c r="T140" s="150">
        <v>0</v>
      </c>
      <c r="U140" s="150" t="e">
        <v>#REF!</v>
      </c>
      <c r="V140" s="150" t="e">
        <v>#REF!</v>
      </c>
    </row>
    <row r="141" spans="2:22" x14ac:dyDescent="0.25">
      <c r="B141" s="135">
        <v>9353327</v>
      </c>
      <c r="C141" s="135" t="s">
        <v>1247</v>
      </c>
      <c r="D141" s="135" t="s">
        <v>93</v>
      </c>
      <c r="E141" s="150">
        <v>5840.1799999999994</v>
      </c>
      <c r="F141" s="150">
        <v>0</v>
      </c>
      <c r="G141" s="150" t="e">
        <v>#REF!</v>
      </c>
      <c r="H141" s="150">
        <v>0</v>
      </c>
      <c r="I141" s="150">
        <v>0</v>
      </c>
      <c r="J141" s="150">
        <v>0</v>
      </c>
      <c r="K141" s="150">
        <v>0</v>
      </c>
      <c r="L141" s="150">
        <v>0</v>
      </c>
      <c r="M141" s="150">
        <v>0</v>
      </c>
      <c r="N141" s="150">
        <v>0</v>
      </c>
      <c r="O141" s="150">
        <v>0</v>
      </c>
      <c r="P141" s="150">
        <v>0</v>
      </c>
      <c r="Q141" s="150">
        <v>0</v>
      </c>
      <c r="R141" s="150">
        <v>0</v>
      </c>
      <c r="S141" s="150">
        <v>0</v>
      </c>
      <c r="T141" s="150">
        <v>0</v>
      </c>
      <c r="U141" s="150" t="e">
        <v>#REF!</v>
      </c>
      <c r="V141" s="150" t="e">
        <v>#REF!</v>
      </c>
    </row>
    <row r="142" spans="2:22" x14ac:dyDescent="0.25">
      <c r="B142" s="135">
        <v>9353329</v>
      </c>
      <c r="C142" s="135" t="s">
        <v>1248</v>
      </c>
      <c r="D142" s="135" t="s">
        <v>93</v>
      </c>
      <c r="E142" s="150">
        <v>5658.62</v>
      </c>
      <c r="F142" s="150">
        <v>0</v>
      </c>
      <c r="G142" s="150" t="e">
        <v>#REF!</v>
      </c>
      <c r="H142" s="150">
        <v>0</v>
      </c>
      <c r="I142" s="150">
        <v>0</v>
      </c>
      <c r="J142" s="150">
        <v>0</v>
      </c>
      <c r="K142" s="150">
        <v>0</v>
      </c>
      <c r="L142" s="150">
        <v>0</v>
      </c>
      <c r="M142" s="150">
        <v>0</v>
      </c>
      <c r="N142" s="150">
        <v>0</v>
      </c>
      <c r="O142" s="150">
        <v>0</v>
      </c>
      <c r="P142" s="150">
        <v>0</v>
      </c>
      <c r="Q142" s="150">
        <v>0</v>
      </c>
      <c r="R142" s="150">
        <v>0</v>
      </c>
      <c r="S142" s="150">
        <v>0</v>
      </c>
      <c r="T142" s="150">
        <v>0</v>
      </c>
      <c r="U142" s="150" t="e">
        <v>#REF!</v>
      </c>
      <c r="V142" s="150" t="e">
        <v>#REF!</v>
      </c>
    </row>
    <row r="143" spans="2:22" x14ac:dyDescent="0.25">
      <c r="B143" s="135">
        <v>9353330</v>
      </c>
      <c r="C143" s="135" t="s">
        <v>1249</v>
      </c>
      <c r="D143" s="135" t="s">
        <v>93</v>
      </c>
      <c r="E143" s="150">
        <v>9168.7799999999988</v>
      </c>
      <c r="F143" s="150">
        <v>0</v>
      </c>
      <c r="G143" s="150" t="e">
        <v>#REF!</v>
      </c>
      <c r="H143" s="150">
        <v>0</v>
      </c>
      <c r="I143" s="150">
        <v>0</v>
      </c>
      <c r="J143" s="150">
        <v>0</v>
      </c>
      <c r="K143" s="150">
        <v>0</v>
      </c>
      <c r="L143" s="150">
        <v>0</v>
      </c>
      <c r="M143" s="150">
        <v>0</v>
      </c>
      <c r="N143" s="150">
        <v>0</v>
      </c>
      <c r="O143" s="150">
        <v>0</v>
      </c>
      <c r="P143" s="150">
        <v>0</v>
      </c>
      <c r="Q143" s="150">
        <v>0</v>
      </c>
      <c r="R143" s="150">
        <v>0</v>
      </c>
      <c r="S143" s="150">
        <v>0</v>
      </c>
      <c r="T143" s="150">
        <v>0</v>
      </c>
      <c r="U143" s="150" t="e">
        <v>#REF!</v>
      </c>
      <c r="V143" s="150" t="e">
        <v>#REF!</v>
      </c>
    </row>
    <row r="144" spans="2:22" x14ac:dyDescent="0.25">
      <c r="B144" s="135">
        <v>9353332</v>
      </c>
      <c r="C144" s="135" t="s">
        <v>1251</v>
      </c>
      <c r="D144" s="135" t="s">
        <v>93</v>
      </c>
      <c r="E144" s="150">
        <v>1785.34</v>
      </c>
      <c r="F144" s="150">
        <v>0</v>
      </c>
      <c r="G144" s="150" t="e">
        <v>#REF!</v>
      </c>
      <c r="H144" s="150">
        <v>0</v>
      </c>
      <c r="I144" s="150">
        <v>0</v>
      </c>
      <c r="J144" s="150">
        <v>0</v>
      </c>
      <c r="K144" s="150">
        <v>0</v>
      </c>
      <c r="L144" s="150">
        <v>0</v>
      </c>
      <c r="M144" s="150">
        <v>0</v>
      </c>
      <c r="N144" s="150">
        <v>0</v>
      </c>
      <c r="O144" s="150">
        <v>0</v>
      </c>
      <c r="P144" s="150">
        <v>0</v>
      </c>
      <c r="Q144" s="150">
        <v>0</v>
      </c>
      <c r="R144" s="150">
        <v>0</v>
      </c>
      <c r="S144" s="150">
        <v>0</v>
      </c>
      <c r="T144" s="150">
        <v>0</v>
      </c>
      <c r="U144" s="150" t="e">
        <v>#REF!</v>
      </c>
      <c r="V144" s="150" t="e">
        <v>#REF!</v>
      </c>
    </row>
    <row r="145" spans="2:22" x14ac:dyDescent="0.25">
      <c r="B145" s="135">
        <v>9353337</v>
      </c>
      <c r="C145" s="135" t="s">
        <v>1252</v>
      </c>
      <c r="D145" s="135" t="s">
        <v>93</v>
      </c>
      <c r="E145" s="150">
        <v>6354.5999999999995</v>
      </c>
      <c r="F145" s="150">
        <v>0</v>
      </c>
      <c r="G145" s="150" t="e">
        <v>#REF!</v>
      </c>
      <c r="H145" s="150">
        <v>0</v>
      </c>
      <c r="I145" s="150">
        <v>0</v>
      </c>
      <c r="J145" s="150">
        <v>0</v>
      </c>
      <c r="K145" s="150">
        <v>0</v>
      </c>
      <c r="L145" s="150">
        <v>0</v>
      </c>
      <c r="M145" s="150">
        <v>0</v>
      </c>
      <c r="N145" s="150">
        <v>0</v>
      </c>
      <c r="O145" s="150">
        <v>0</v>
      </c>
      <c r="P145" s="150">
        <v>0</v>
      </c>
      <c r="Q145" s="150">
        <v>0</v>
      </c>
      <c r="R145" s="150">
        <v>0</v>
      </c>
      <c r="S145" s="150">
        <v>0</v>
      </c>
      <c r="T145" s="150">
        <v>0</v>
      </c>
      <c r="U145" s="150" t="e">
        <v>#REF!</v>
      </c>
      <c r="V145" s="150" t="e">
        <v>#REF!</v>
      </c>
    </row>
    <row r="146" spans="2:22" x14ac:dyDescent="0.25">
      <c r="B146" s="135">
        <v>9353338</v>
      </c>
      <c r="C146" s="135" t="s">
        <v>1253</v>
      </c>
      <c r="D146" s="135" t="s">
        <v>93</v>
      </c>
      <c r="E146" s="150">
        <v>11861.92</v>
      </c>
      <c r="F146" s="150">
        <v>0</v>
      </c>
      <c r="G146" s="150" t="e">
        <v>#REF!</v>
      </c>
      <c r="H146" s="150">
        <v>0</v>
      </c>
      <c r="I146" s="150">
        <v>0</v>
      </c>
      <c r="J146" s="150">
        <v>0</v>
      </c>
      <c r="K146" s="150">
        <v>0</v>
      </c>
      <c r="L146" s="150">
        <v>0</v>
      </c>
      <c r="M146" s="150">
        <v>0</v>
      </c>
      <c r="N146" s="150">
        <v>0</v>
      </c>
      <c r="O146" s="150">
        <v>0</v>
      </c>
      <c r="P146" s="150">
        <v>0</v>
      </c>
      <c r="Q146" s="150">
        <v>0</v>
      </c>
      <c r="R146" s="150">
        <v>0</v>
      </c>
      <c r="S146" s="150">
        <v>0</v>
      </c>
      <c r="T146" s="150">
        <v>0</v>
      </c>
      <c r="U146" s="150" t="e">
        <v>#REF!</v>
      </c>
      <c r="V146" s="150" t="e">
        <v>#REF!</v>
      </c>
    </row>
    <row r="147" spans="2:22" x14ac:dyDescent="0.25">
      <c r="B147" s="135">
        <v>9353339</v>
      </c>
      <c r="C147" s="135" t="s">
        <v>1254</v>
      </c>
      <c r="D147" s="135" t="s">
        <v>93</v>
      </c>
      <c r="E147" s="150">
        <v>12678.939999999999</v>
      </c>
      <c r="F147" s="150">
        <v>0</v>
      </c>
      <c r="G147" s="150" t="e">
        <v>#REF!</v>
      </c>
      <c r="H147" s="150">
        <v>0</v>
      </c>
      <c r="I147" s="150">
        <v>0</v>
      </c>
      <c r="J147" s="150">
        <v>0</v>
      </c>
      <c r="K147" s="150">
        <v>0</v>
      </c>
      <c r="L147" s="150">
        <v>0</v>
      </c>
      <c r="M147" s="150">
        <v>0</v>
      </c>
      <c r="N147" s="150">
        <v>0</v>
      </c>
      <c r="O147" s="150">
        <v>0</v>
      </c>
      <c r="P147" s="150">
        <v>0</v>
      </c>
      <c r="Q147" s="150">
        <v>0</v>
      </c>
      <c r="R147" s="150">
        <v>0</v>
      </c>
      <c r="S147" s="150">
        <v>0</v>
      </c>
      <c r="T147" s="150">
        <v>0</v>
      </c>
      <c r="U147" s="150" t="e">
        <v>#REF!</v>
      </c>
      <c r="V147" s="150" t="e">
        <v>#REF!</v>
      </c>
    </row>
    <row r="148" spans="2:22" x14ac:dyDescent="0.25">
      <c r="B148" s="135">
        <v>9353341</v>
      </c>
      <c r="C148" s="135" t="s">
        <v>1255</v>
      </c>
      <c r="D148" s="135" t="s">
        <v>93</v>
      </c>
      <c r="E148" s="150">
        <v>6203.2999999999993</v>
      </c>
      <c r="F148" s="150">
        <v>0</v>
      </c>
      <c r="G148" s="150" t="e">
        <v>#REF!</v>
      </c>
      <c r="H148" s="150">
        <v>0</v>
      </c>
      <c r="I148" s="150">
        <v>0</v>
      </c>
      <c r="J148" s="150">
        <v>0</v>
      </c>
      <c r="K148" s="150">
        <v>0</v>
      </c>
      <c r="L148" s="150">
        <v>0</v>
      </c>
      <c r="M148" s="150">
        <v>0</v>
      </c>
      <c r="N148" s="150">
        <v>0</v>
      </c>
      <c r="O148" s="150">
        <v>0</v>
      </c>
      <c r="P148" s="150">
        <v>0</v>
      </c>
      <c r="Q148" s="150">
        <v>0</v>
      </c>
      <c r="R148" s="150">
        <v>0</v>
      </c>
      <c r="S148" s="150">
        <v>0</v>
      </c>
      <c r="T148" s="150">
        <v>0</v>
      </c>
      <c r="U148" s="150" t="e">
        <v>#REF!</v>
      </c>
      <c r="V148" s="150" t="e">
        <v>#REF!</v>
      </c>
    </row>
    <row r="149" spans="2:22" x14ac:dyDescent="0.25">
      <c r="B149" s="135">
        <v>9353342</v>
      </c>
      <c r="C149" s="135" t="s">
        <v>1256</v>
      </c>
      <c r="D149" s="135" t="s">
        <v>93</v>
      </c>
      <c r="E149" s="150">
        <v>6475.6399999999994</v>
      </c>
      <c r="F149" s="150">
        <v>0</v>
      </c>
      <c r="G149" s="150" t="e">
        <v>#REF!</v>
      </c>
      <c r="H149" s="150">
        <v>0</v>
      </c>
      <c r="I149" s="150">
        <v>0</v>
      </c>
      <c r="J149" s="150">
        <v>0</v>
      </c>
      <c r="K149" s="150">
        <v>0</v>
      </c>
      <c r="L149" s="150">
        <v>0</v>
      </c>
      <c r="M149" s="150">
        <v>0</v>
      </c>
      <c r="N149" s="150">
        <v>0</v>
      </c>
      <c r="O149" s="150">
        <v>0</v>
      </c>
      <c r="P149" s="150">
        <v>0</v>
      </c>
      <c r="Q149" s="150">
        <v>0</v>
      </c>
      <c r="R149" s="150">
        <v>0</v>
      </c>
      <c r="S149" s="150">
        <v>0</v>
      </c>
      <c r="T149" s="150">
        <v>0</v>
      </c>
      <c r="U149" s="150" t="e">
        <v>#REF!</v>
      </c>
      <c r="V149" s="150" t="e">
        <v>#REF!</v>
      </c>
    </row>
    <row r="150" spans="2:22" x14ac:dyDescent="0.25">
      <c r="B150" s="135">
        <v>9354024</v>
      </c>
      <c r="C150" s="135" t="s">
        <v>430</v>
      </c>
      <c r="D150" s="135" t="s">
        <v>94</v>
      </c>
      <c r="E150" s="150">
        <v>43302.06</v>
      </c>
      <c r="F150" s="150">
        <v>0</v>
      </c>
      <c r="G150" s="150" t="e">
        <v>#REF!</v>
      </c>
      <c r="H150" s="150">
        <v>0</v>
      </c>
      <c r="I150" s="150">
        <v>0</v>
      </c>
      <c r="J150" s="150">
        <v>0</v>
      </c>
      <c r="K150" s="150">
        <v>0</v>
      </c>
      <c r="L150" s="150">
        <v>0</v>
      </c>
      <c r="M150" s="150">
        <v>0</v>
      </c>
      <c r="N150" s="150">
        <v>0</v>
      </c>
      <c r="O150" s="150">
        <v>0</v>
      </c>
      <c r="P150" s="150">
        <v>0</v>
      </c>
      <c r="Q150" s="150">
        <v>0</v>
      </c>
      <c r="R150" s="150">
        <v>0</v>
      </c>
      <c r="S150" s="150">
        <v>0</v>
      </c>
      <c r="T150" s="150">
        <v>0</v>
      </c>
      <c r="U150" s="150" t="e">
        <v>#REF!</v>
      </c>
      <c r="V150" s="150" t="e">
        <v>#REF!</v>
      </c>
    </row>
    <row r="151" spans="2:22" x14ac:dyDescent="0.25">
      <c r="B151" s="135">
        <v>9354090</v>
      </c>
      <c r="C151" s="135" t="s">
        <v>322</v>
      </c>
      <c r="D151" s="135" t="s">
        <v>94</v>
      </c>
      <c r="E151" s="150">
        <v>37976.299999999996</v>
      </c>
      <c r="F151" s="150">
        <v>0</v>
      </c>
      <c r="G151" s="150" t="e">
        <v>#REF!</v>
      </c>
      <c r="H151" s="150">
        <v>0</v>
      </c>
      <c r="I151" s="150">
        <v>0</v>
      </c>
      <c r="J151" s="150">
        <v>0</v>
      </c>
      <c r="K151" s="150">
        <v>0</v>
      </c>
      <c r="L151" s="150">
        <v>0</v>
      </c>
      <c r="M151" s="150">
        <v>0</v>
      </c>
      <c r="N151" s="150">
        <v>0</v>
      </c>
      <c r="O151" s="150">
        <v>0</v>
      </c>
      <c r="P151" s="150">
        <v>0</v>
      </c>
      <c r="Q151" s="150">
        <v>0</v>
      </c>
      <c r="R151" s="150">
        <v>0</v>
      </c>
      <c r="S151" s="150">
        <v>0</v>
      </c>
      <c r="T151" s="150">
        <v>0</v>
      </c>
      <c r="U151" s="150" t="e">
        <v>#REF!</v>
      </c>
      <c r="V151" s="150" t="e">
        <v>#REF!</v>
      </c>
    </row>
    <row r="152" spans="2:22" x14ac:dyDescent="0.25">
      <c r="B152" s="135">
        <v>9354500</v>
      </c>
      <c r="C152" s="135" t="s">
        <v>1257</v>
      </c>
      <c r="D152" s="135" t="s">
        <v>94</v>
      </c>
      <c r="E152" s="150">
        <v>34284.579999999994</v>
      </c>
      <c r="F152" s="150">
        <v>0</v>
      </c>
      <c r="G152" s="150" t="e">
        <v>#REF!</v>
      </c>
      <c r="H152" s="150">
        <v>0</v>
      </c>
      <c r="I152" s="150">
        <v>0</v>
      </c>
      <c r="J152" s="150">
        <v>0</v>
      </c>
      <c r="K152" s="150">
        <v>0</v>
      </c>
      <c r="L152" s="150">
        <v>0</v>
      </c>
      <c r="M152" s="150">
        <v>0</v>
      </c>
      <c r="N152" s="150">
        <v>0</v>
      </c>
      <c r="O152" s="150">
        <v>0</v>
      </c>
      <c r="P152" s="150">
        <v>0</v>
      </c>
      <c r="Q152" s="150">
        <v>0</v>
      </c>
      <c r="R152" s="150">
        <v>0</v>
      </c>
      <c r="S152" s="150">
        <v>0</v>
      </c>
      <c r="T152" s="150">
        <v>0</v>
      </c>
      <c r="U152" s="150" t="e">
        <v>#REF!</v>
      </c>
      <c r="V152" s="150" t="e">
        <v>#REF!</v>
      </c>
    </row>
    <row r="153" spans="2:22" x14ac:dyDescent="0.25">
      <c r="B153" s="135">
        <v>9354600</v>
      </c>
      <c r="C153" s="135" t="s">
        <v>423</v>
      </c>
      <c r="D153" s="135" t="s">
        <v>94</v>
      </c>
      <c r="E153" s="150">
        <v>21484.6</v>
      </c>
      <c r="F153" s="150">
        <v>0</v>
      </c>
      <c r="G153" s="150" t="e">
        <v>#REF!</v>
      </c>
      <c r="H153" s="150">
        <v>0</v>
      </c>
      <c r="I153" s="150">
        <v>0</v>
      </c>
      <c r="J153" s="150">
        <v>0</v>
      </c>
      <c r="K153" s="150">
        <v>0</v>
      </c>
      <c r="L153" s="150">
        <v>0</v>
      </c>
      <c r="M153" s="150">
        <v>0</v>
      </c>
      <c r="N153" s="150">
        <v>0</v>
      </c>
      <c r="O153" s="150">
        <v>0</v>
      </c>
      <c r="P153" s="150">
        <v>0</v>
      </c>
      <c r="Q153" s="150">
        <v>0</v>
      </c>
      <c r="R153" s="150">
        <v>0</v>
      </c>
      <c r="S153" s="150">
        <v>0</v>
      </c>
      <c r="T153" s="150">
        <v>0</v>
      </c>
      <c r="U153" s="150" t="e">
        <v>#REF!</v>
      </c>
      <c r="V153" s="150" t="e">
        <v>#REF!</v>
      </c>
    </row>
    <row r="154" spans="2:22" x14ac:dyDescent="0.25">
      <c r="B154" s="135">
        <v>9354605</v>
      </c>
      <c r="C154" s="135" t="s">
        <v>554</v>
      </c>
      <c r="D154" s="135" t="s">
        <v>94</v>
      </c>
      <c r="E154" s="150">
        <v>25025.019999999997</v>
      </c>
      <c r="F154" s="150">
        <v>0</v>
      </c>
      <c r="G154" s="150" t="e">
        <v>#REF!</v>
      </c>
      <c r="H154" s="150">
        <v>0</v>
      </c>
      <c r="I154" s="150">
        <v>0</v>
      </c>
      <c r="J154" s="150">
        <v>0</v>
      </c>
      <c r="K154" s="150">
        <v>0</v>
      </c>
      <c r="L154" s="150">
        <v>0</v>
      </c>
      <c r="M154" s="150">
        <v>0</v>
      </c>
      <c r="N154" s="150">
        <v>0</v>
      </c>
      <c r="O154" s="150">
        <v>0</v>
      </c>
      <c r="P154" s="150">
        <v>0</v>
      </c>
      <c r="Q154" s="150">
        <v>0</v>
      </c>
      <c r="R154" s="150">
        <v>0</v>
      </c>
      <c r="S154" s="150">
        <v>0</v>
      </c>
      <c r="T154" s="150">
        <v>0</v>
      </c>
      <c r="U154" s="150" t="e">
        <v>#REF!</v>
      </c>
      <c r="V154" s="150" t="e">
        <v>#REF!</v>
      </c>
    </row>
    <row r="155" spans="2:22" x14ac:dyDescent="0.25">
      <c r="B155" s="135">
        <v>9352000</v>
      </c>
      <c r="C155" s="135" t="s">
        <v>553</v>
      </c>
      <c r="D155" s="135" t="s">
        <v>93</v>
      </c>
      <c r="E155" s="150">
        <v>0</v>
      </c>
      <c r="F155" s="150">
        <v>0</v>
      </c>
      <c r="G155" s="150">
        <v>0</v>
      </c>
      <c r="H155" s="150">
        <v>0</v>
      </c>
      <c r="I155" s="150">
        <v>0</v>
      </c>
      <c r="J155" s="150">
        <v>0</v>
      </c>
      <c r="K155" s="150">
        <v>0</v>
      </c>
      <c r="L155" s="150">
        <v>0</v>
      </c>
      <c r="M155" s="150">
        <v>0</v>
      </c>
      <c r="N155" s="150">
        <v>0</v>
      </c>
      <c r="O155" s="150">
        <v>0</v>
      </c>
      <c r="P155" s="150">
        <v>0</v>
      </c>
      <c r="Q155" s="150">
        <v>0</v>
      </c>
      <c r="R155" s="150">
        <v>0</v>
      </c>
      <c r="S155" s="150">
        <v>0</v>
      </c>
      <c r="T155" s="150">
        <v>0</v>
      </c>
      <c r="U155" s="150">
        <v>0</v>
      </c>
      <c r="V155" s="150">
        <v>0</v>
      </c>
    </row>
    <row r="156" spans="2:22" x14ac:dyDescent="0.25">
      <c r="B156" s="135">
        <v>9352001</v>
      </c>
      <c r="C156" s="135" t="s">
        <v>1258</v>
      </c>
      <c r="D156" s="135" t="s">
        <v>93</v>
      </c>
      <c r="E156" s="150">
        <v>0</v>
      </c>
      <c r="F156" s="150">
        <v>0</v>
      </c>
      <c r="G156" s="150">
        <v>0</v>
      </c>
      <c r="H156" s="150">
        <v>0</v>
      </c>
      <c r="I156" s="150">
        <v>0</v>
      </c>
      <c r="J156" s="150">
        <v>0</v>
      </c>
      <c r="K156" s="150">
        <v>0</v>
      </c>
      <c r="L156" s="150">
        <v>0</v>
      </c>
      <c r="M156" s="150">
        <v>0</v>
      </c>
      <c r="N156" s="150">
        <v>0</v>
      </c>
      <c r="O156" s="150">
        <v>0</v>
      </c>
      <c r="P156" s="150">
        <v>0</v>
      </c>
      <c r="Q156" s="150">
        <v>0</v>
      </c>
      <c r="R156" s="150">
        <v>0</v>
      </c>
      <c r="S156" s="150">
        <v>0</v>
      </c>
      <c r="T156" s="150">
        <v>0</v>
      </c>
      <c r="U156" s="150">
        <v>0</v>
      </c>
      <c r="V156" s="150">
        <v>0</v>
      </c>
    </row>
    <row r="157" spans="2:22" x14ac:dyDescent="0.25">
      <c r="B157" s="135">
        <v>9352003</v>
      </c>
      <c r="C157" s="135" t="s">
        <v>336</v>
      </c>
      <c r="D157" s="135" t="s">
        <v>93</v>
      </c>
      <c r="E157" s="150">
        <v>0</v>
      </c>
      <c r="F157" s="150">
        <v>0</v>
      </c>
      <c r="G157" s="150">
        <v>0</v>
      </c>
      <c r="H157" s="150">
        <v>0</v>
      </c>
      <c r="I157" s="150">
        <v>0</v>
      </c>
      <c r="J157" s="150">
        <v>0</v>
      </c>
      <c r="K157" s="150">
        <v>0</v>
      </c>
      <c r="L157" s="150">
        <v>0</v>
      </c>
      <c r="M157" s="150">
        <v>0</v>
      </c>
      <c r="N157" s="150">
        <v>0</v>
      </c>
      <c r="O157" s="150">
        <v>0</v>
      </c>
      <c r="P157" s="150">
        <v>0</v>
      </c>
      <c r="Q157" s="150">
        <v>0</v>
      </c>
      <c r="R157" s="150">
        <v>0</v>
      </c>
      <c r="S157" s="150">
        <v>0</v>
      </c>
      <c r="T157" s="150">
        <v>0</v>
      </c>
      <c r="U157" s="150">
        <v>0</v>
      </c>
      <c r="V157" s="150">
        <v>0</v>
      </c>
    </row>
    <row r="158" spans="2:22" x14ac:dyDescent="0.25">
      <c r="B158" s="135">
        <v>9352006</v>
      </c>
      <c r="C158" s="135" t="s">
        <v>476</v>
      </c>
      <c r="D158" s="135" t="s">
        <v>93</v>
      </c>
      <c r="E158" s="150">
        <v>0</v>
      </c>
      <c r="F158" s="150">
        <v>0</v>
      </c>
      <c r="G158" s="150">
        <v>0</v>
      </c>
      <c r="H158" s="150">
        <v>0</v>
      </c>
      <c r="I158" s="150">
        <v>0</v>
      </c>
      <c r="J158" s="150">
        <v>0</v>
      </c>
      <c r="K158" s="150">
        <v>0</v>
      </c>
      <c r="L158" s="150">
        <v>0</v>
      </c>
      <c r="M158" s="150">
        <v>0</v>
      </c>
      <c r="N158" s="150">
        <v>0</v>
      </c>
      <c r="O158" s="150">
        <v>0</v>
      </c>
      <c r="P158" s="150">
        <v>0</v>
      </c>
      <c r="Q158" s="150">
        <v>0</v>
      </c>
      <c r="R158" s="150">
        <v>0</v>
      </c>
      <c r="S158" s="150">
        <v>0</v>
      </c>
      <c r="T158" s="150">
        <v>0</v>
      </c>
      <c r="U158" s="150">
        <v>0</v>
      </c>
      <c r="V158" s="150">
        <v>0</v>
      </c>
    </row>
    <row r="159" spans="2:22" x14ac:dyDescent="0.25">
      <c r="B159" s="135">
        <v>9352010</v>
      </c>
      <c r="C159" s="135" t="s">
        <v>1259</v>
      </c>
      <c r="D159" s="135" t="s">
        <v>93</v>
      </c>
      <c r="E159" s="150">
        <v>0</v>
      </c>
      <c r="F159" s="150">
        <v>0</v>
      </c>
      <c r="G159" s="150">
        <v>0</v>
      </c>
      <c r="H159" s="150">
        <v>0</v>
      </c>
      <c r="I159" s="150">
        <v>0</v>
      </c>
      <c r="J159" s="150">
        <v>0</v>
      </c>
      <c r="K159" s="150">
        <v>0</v>
      </c>
      <c r="L159" s="150">
        <v>0</v>
      </c>
      <c r="M159" s="150">
        <v>0</v>
      </c>
      <c r="N159" s="150">
        <v>0</v>
      </c>
      <c r="O159" s="150">
        <v>0</v>
      </c>
      <c r="P159" s="150">
        <v>0</v>
      </c>
      <c r="Q159" s="150">
        <v>0</v>
      </c>
      <c r="R159" s="150">
        <v>0</v>
      </c>
      <c r="S159" s="150">
        <v>0</v>
      </c>
      <c r="T159" s="150">
        <v>0</v>
      </c>
      <c r="U159" s="150">
        <v>0</v>
      </c>
      <c r="V159" s="150">
        <v>0</v>
      </c>
    </row>
    <row r="160" spans="2:22" x14ac:dyDescent="0.25">
      <c r="B160" s="135">
        <v>9352014</v>
      </c>
      <c r="C160" s="135" t="s">
        <v>551</v>
      </c>
      <c r="D160" s="135" t="s">
        <v>93</v>
      </c>
      <c r="E160" s="150">
        <v>0</v>
      </c>
      <c r="F160" s="150">
        <v>0</v>
      </c>
      <c r="G160" s="150">
        <v>0</v>
      </c>
      <c r="H160" s="150">
        <v>0</v>
      </c>
      <c r="I160" s="150">
        <v>0</v>
      </c>
      <c r="J160" s="150">
        <v>0</v>
      </c>
      <c r="K160" s="150">
        <v>0</v>
      </c>
      <c r="L160" s="150">
        <v>0</v>
      </c>
      <c r="M160" s="150">
        <v>0</v>
      </c>
      <c r="N160" s="150">
        <v>0</v>
      </c>
      <c r="O160" s="150">
        <v>0</v>
      </c>
      <c r="P160" s="150">
        <v>0</v>
      </c>
      <c r="Q160" s="150">
        <v>0</v>
      </c>
      <c r="R160" s="150">
        <v>0</v>
      </c>
      <c r="S160" s="150">
        <v>0</v>
      </c>
      <c r="T160" s="150">
        <v>0</v>
      </c>
      <c r="U160" s="150">
        <v>0</v>
      </c>
      <c r="V160" s="150">
        <v>0</v>
      </c>
    </row>
    <row r="161" spans="2:22" x14ac:dyDescent="0.25">
      <c r="B161" s="135">
        <v>9352017</v>
      </c>
      <c r="C161" s="135" t="s">
        <v>283</v>
      </c>
      <c r="D161" s="135" t="s">
        <v>93</v>
      </c>
      <c r="E161" s="150">
        <v>0</v>
      </c>
      <c r="F161" s="150">
        <v>0</v>
      </c>
      <c r="G161" s="150">
        <v>0</v>
      </c>
      <c r="H161" s="150">
        <v>0</v>
      </c>
      <c r="I161" s="150">
        <v>0</v>
      </c>
      <c r="J161" s="150">
        <v>0</v>
      </c>
      <c r="K161" s="150">
        <v>0</v>
      </c>
      <c r="L161" s="150">
        <v>0</v>
      </c>
      <c r="M161" s="150">
        <v>0</v>
      </c>
      <c r="N161" s="150">
        <v>0</v>
      </c>
      <c r="O161" s="150">
        <v>0</v>
      </c>
      <c r="P161" s="150">
        <v>0</v>
      </c>
      <c r="Q161" s="150">
        <v>0</v>
      </c>
      <c r="R161" s="150">
        <v>0</v>
      </c>
      <c r="S161" s="150">
        <v>0</v>
      </c>
      <c r="T161" s="150">
        <v>0</v>
      </c>
      <c r="U161" s="150">
        <v>0</v>
      </c>
      <c r="V161" s="150">
        <v>0</v>
      </c>
    </row>
    <row r="162" spans="2:22" x14ac:dyDescent="0.25">
      <c r="B162" s="135">
        <v>9352022</v>
      </c>
      <c r="C162" s="135" t="s">
        <v>1407</v>
      </c>
      <c r="D162" s="135" t="s">
        <v>93</v>
      </c>
      <c r="E162" s="150">
        <v>0</v>
      </c>
      <c r="F162" s="150">
        <v>0</v>
      </c>
      <c r="G162" s="150">
        <v>0</v>
      </c>
      <c r="H162" s="150">
        <v>0</v>
      </c>
      <c r="I162" s="150">
        <v>0</v>
      </c>
      <c r="J162" s="150">
        <v>0</v>
      </c>
      <c r="K162" s="150">
        <v>0</v>
      </c>
      <c r="L162" s="150">
        <v>0</v>
      </c>
      <c r="M162" s="150">
        <v>0</v>
      </c>
      <c r="N162" s="150">
        <v>0</v>
      </c>
      <c r="O162" s="150">
        <v>0</v>
      </c>
      <c r="P162" s="150">
        <v>0</v>
      </c>
      <c r="Q162" s="150">
        <v>0</v>
      </c>
      <c r="R162" s="150">
        <v>0</v>
      </c>
      <c r="S162" s="150">
        <v>0</v>
      </c>
      <c r="T162" s="150">
        <v>0</v>
      </c>
      <c r="U162" s="150">
        <v>0</v>
      </c>
      <c r="V162" s="150">
        <v>0</v>
      </c>
    </row>
    <row r="163" spans="2:22" x14ac:dyDescent="0.25">
      <c r="B163" s="135">
        <v>9352025</v>
      </c>
      <c r="C163" s="135" t="s">
        <v>187</v>
      </c>
      <c r="D163" s="135" t="s">
        <v>93</v>
      </c>
      <c r="E163" s="150">
        <v>0</v>
      </c>
      <c r="F163" s="150">
        <v>0</v>
      </c>
      <c r="G163" s="150">
        <v>0</v>
      </c>
      <c r="H163" s="150">
        <v>0</v>
      </c>
      <c r="I163" s="150">
        <v>0</v>
      </c>
      <c r="J163" s="150">
        <v>0</v>
      </c>
      <c r="K163" s="150">
        <v>0</v>
      </c>
      <c r="L163" s="150">
        <v>0</v>
      </c>
      <c r="M163" s="150">
        <v>0</v>
      </c>
      <c r="N163" s="150">
        <v>0</v>
      </c>
      <c r="O163" s="150">
        <v>0</v>
      </c>
      <c r="P163" s="150">
        <v>0</v>
      </c>
      <c r="Q163" s="150">
        <v>0</v>
      </c>
      <c r="R163" s="150">
        <v>0</v>
      </c>
      <c r="S163" s="150">
        <v>0</v>
      </c>
      <c r="T163" s="150">
        <v>0</v>
      </c>
      <c r="U163" s="150">
        <v>0</v>
      </c>
      <c r="V163" s="150">
        <v>0</v>
      </c>
    </row>
    <row r="164" spans="2:22" x14ac:dyDescent="0.25">
      <c r="B164" s="135">
        <v>9352027</v>
      </c>
      <c r="C164" s="135" t="s">
        <v>1260</v>
      </c>
      <c r="D164" s="135" t="s">
        <v>93</v>
      </c>
      <c r="E164" s="150">
        <v>0</v>
      </c>
      <c r="F164" s="150">
        <v>0</v>
      </c>
      <c r="G164" s="150">
        <v>0</v>
      </c>
      <c r="H164" s="150">
        <v>0</v>
      </c>
      <c r="I164" s="150">
        <v>0</v>
      </c>
      <c r="J164" s="150">
        <v>0</v>
      </c>
      <c r="K164" s="150">
        <v>0</v>
      </c>
      <c r="L164" s="150">
        <v>0</v>
      </c>
      <c r="M164" s="150">
        <v>0</v>
      </c>
      <c r="N164" s="150">
        <v>0</v>
      </c>
      <c r="O164" s="150">
        <v>0</v>
      </c>
      <c r="P164" s="150">
        <v>0</v>
      </c>
      <c r="Q164" s="150">
        <v>0</v>
      </c>
      <c r="R164" s="150">
        <v>0</v>
      </c>
      <c r="S164" s="150">
        <v>0</v>
      </c>
      <c r="T164" s="150">
        <v>0</v>
      </c>
      <c r="U164" s="150">
        <v>0</v>
      </c>
      <c r="V164" s="150">
        <v>0</v>
      </c>
    </row>
    <row r="165" spans="2:22" x14ac:dyDescent="0.25">
      <c r="B165" s="135">
        <v>9352029</v>
      </c>
      <c r="C165" s="135" t="s">
        <v>346</v>
      </c>
      <c r="D165" s="135" t="s">
        <v>93</v>
      </c>
      <c r="E165" s="150">
        <v>0</v>
      </c>
      <c r="F165" s="150">
        <v>0</v>
      </c>
      <c r="G165" s="150">
        <v>0</v>
      </c>
      <c r="H165" s="150">
        <v>0</v>
      </c>
      <c r="I165" s="150">
        <v>0</v>
      </c>
      <c r="J165" s="150">
        <v>0</v>
      </c>
      <c r="K165" s="150">
        <v>0</v>
      </c>
      <c r="L165" s="150">
        <v>0</v>
      </c>
      <c r="M165" s="150">
        <v>0</v>
      </c>
      <c r="N165" s="150">
        <v>0</v>
      </c>
      <c r="O165" s="150">
        <v>0</v>
      </c>
      <c r="P165" s="150">
        <v>0</v>
      </c>
      <c r="Q165" s="150">
        <v>0</v>
      </c>
      <c r="R165" s="150">
        <v>0</v>
      </c>
      <c r="S165" s="150">
        <v>0</v>
      </c>
      <c r="T165" s="150">
        <v>0</v>
      </c>
      <c r="U165" s="150">
        <v>0</v>
      </c>
      <c r="V165" s="150">
        <v>0</v>
      </c>
    </row>
    <row r="166" spans="2:22" x14ac:dyDescent="0.25">
      <c r="B166" s="135">
        <v>9352030</v>
      </c>
      <c r="C166" s="135" t="s">
        <v>1408</v>
      </c>
      <c r="D166" s="135" t="s">
        <v>93</v>
      </c>
      <c r="E166" s="150">
        <v>0</v>
      </c>
      <c r="F166" s="150">
        <v>0</v>
      </c>
      <c r="G166" s="150">
        <v>0</v>
      </c>
      <c r="H166" s="150">
        <v>0</v>
      </c>
      <c r="I166" s="150">
        <v>0</v>
      </c>
      <c r="J166" s="150">
        <v>0</v>
      </c>
      <c r="K166" s="150">
        <v>0</v>
      </c>
      <c r="L166" s="150">
        <v>0</v>
      </c>
      <c r="M166" s="150">
        <v>0</v>
      </c>
      <c r="N166" s="150">
        <v>0</v>
      </c>
      <c r="O166" s="150">
        <v>0</v>
      </c>
      <c r="P166" s="150">
        <v>0</v>
      </c>
      <c r="Q166" s="150">
        <v>0</v>
      </c>
      <c r="R166" s="150">
        <v>0</v>
      </c>
      <c r="S166" s="150">
        <v>0</v>
      </c>
      <c r="T166" s="150">
        <v>0</v>
      </c>
      <c r="U166" s="150">
        <v>0</v>
      </c>
      <c r="V166" s="150">
        <v>0</v>
      </c>
    </row>
    <row r="167" spans="2:22" x14ac:dyDescent="0.25">
      <c r="B167" s="135">
        <v>9352031</v>
      </c>
      <c r="C167" s="135" t="s">
        <v>547</v>
      </c>
      <c r="D167" s="135" t="s">
        <v>93</v>
      </c>
      <c r="E167" s="150">
        <v>0</v>
      </c>
      <c r="F167" s="150">
        <v>0</v>
      </c>
      <c r="G167" s="150">
        <v>0</v>
      </c>
      <c r="H167" s="150">
        <v>0</v>
      </c>
      <c r="I167" s="150">
        <v>0</v>
      </c>
      <c r="J167" s="150">
        <v>0</v>
      </c>
      <c r="K167" s="150">
        <v>0</v>
      </c>
      <c r="L167" s="150">
        <v>0</v>
      </c>
      <c r="M167" s="150">
        <v>0</v>
      </c>
      <c r="N167" s="150">
        <v>0</v>
      </c>
      <c r="O167" s="150">
        <v>0</v>
      </c>
      <c r="P167" s="150">
        <v>0</v>
      </c>
      <c r="Q167" s="150">
        <v>0</v>
      </c>
      <c r="R167" s="150">
        <v>0</v>
      </c>
      <c r="S167" s="150">
        <v>0</v>
      </c>
      <c r="T167" s="150">
        <v>0</v>
      </c>
      <c r="U167" s="150">
        <v>0</v>
      </c>
      <c r="V167" s="150">
        <v>0</v>
      </c>
    </row>
    <row r="168" spans="2:22" x14ac:dyDescent="0.25">
      <c r="B168" s="135">
        <v>9352036</v>
      </c>
      <c r="C168" s="135" t="s">
        <v>546</v>
      </c>
      <c r="D168" s="135" t="s">
        <v>93</v>
      </c>
      <c r="E168" s="150">
        <v>0</v>
      </c>
      <c r="F168" s="150">
        <v>0</v>
      </c>
      <c r="G168" s="150">
        <v>0</v>
      </c>
      <c r="H168" s="150">
        <v>0</v>
      </c>
      <c r="I168" s="150">
        <v>0</v>
      </c>
      <c r="J168" s="150">
        <v>0</v>
      </c>
      <c r="K168" s="150">
        <v>0</v>
      </c>
      <c r="L168" s="150">
        <v>0</v>
      </c>
      <c r="M168" s="150">
        <v>0</v>
      </c>
      <c r="N168" s="150">
        <v>0</v>
      </c>
      <c r="O168" s="150">
        <v>0</v>
      </c>
      <c r="P168" s="150">
        <v>0</v>
      </c>
      <c r="Q168" s="150">
        <v>0</v>
      </c>
      <c r="R168" s="150">
        <v>0</v>
      </c>
      <c r="S168" s="150">
        <v>0</v>
      </c>
      <c r="T168" s="150">
        <v>0</v>
      </c>
      <c r="U168" s="150">
        <v>0</v>
      </c>
      <c r="V168" s="150">
        <v>0</v>
      </c>
    </row>
    <row r="169" spans="2:22" x14ac:dyDescent="0.25">
      <c r="B169" s="135">
        <v>9352040</v>
      </c>
      <c r="C169" s="135" t="s">
        <v>545</v>
      </c>
      <c r="D169" s="135" t="s">
        <v>93</v>
      </c>
      <c r="E169" s="150">
        <v>0</v>
      </c>
      <c r="F169" s="150">
        <v>0</v>
      </c>
      <c r="G169" s="150">
        <v>0</v>
      </c>
      <c r="H169" s="150">
        <v>0</v>
      </c>
      <c r="I169" s="150">
        <v>0</v>
      </c>
      <c r="J169" s="150">
        <v>0</v>
      </c>
      <c r="K169" s="150">
        <v>0</v>
      </c>
      <c r="L169" s="150">
        <v>0</v>
      </c>
      <c r="M169" s="150">
        <v>0</v>
      </c>
      <c r="N169" s="150">
        <v>0</v>
      </c>
      <c r="O169" s="150">
        <v>0</v>
      </c>
      <c r="P169" s="150">
        <v>0</v>
      </c>
      <c r="Q169" s="150">
        <v>0</v>
      </c>
      <c r="R169" s="150">
        <v>0</v>
      </c>
      <c r="S169" s="150">
        <v>0</v>
      </c>
      <c r="T169" s="150">
        <v>0</v>
      </c>
      <c r="U169" s="150">
        <v>0</v>
      </c>
      <c r="V169" s="150">
        <v>0</v>
      </c>
    </row>
    <row r="170" spans="2:22" x14ac:dyDescent="0.25">
      <c r="B170" s="135">
        <v>9352043</v>
      </c>
      <c r="C170" s="135" t="s">
        <v>1261</v>
      </c>
      <c r="D170" s="135" t="s">
        <v>93</v>
      </c>
      <c r="E170" s="150">
        <v>0</v>
      </c>
      <c r="F170" s="150">
        <v>0</v>
      </c>
      <c r="G170" s="150">
        <v>0</v>
      </c>
      <c r="H170" s="150">
        <v>0</v>
      </c>
      <c r="I170" s="150">
        <v>0</v>
      </c>
      <c r="J170" s="150">
        <v>0</v>
      </c>
      <c r="K170" s="150">
        <v>0</v>
      </c>
      <c r="L170" s="150">
        <v>0</v>
      </c>
      <c r="M170" s="150">
        <v>0</v>
      </c>
      <c r="N170" s="150">
        <v>0</v>
      </c>
      <c r="O170" s="150">
        <v>0</v>
      </c>
      <c r="P170" s="150">
        <v>0</v>
      </c>
      <c r="Q170" s="150">
        <v>0</v>
      </c>
      <c r="R170" s="150">
        <v>0</v>
      </c>
      <c r="S170" s="150">
        <v>0</v>
      </c>
      <c r="T170" s="150">
        <v>0</v>
      </c>
      <c r="U170" s="150">
        <v>0</v>
      </c>
      <c r="V170" s="150">
        <v>0</v>
      </c>
    </row>
    <row r="171" spans="2:22" x14ac:dyDescent="0.25">
      <c r="B171" s="135">
        <v>9352047</v>
      </c>
      <c r="C171" s="135" t="s">
        <v>543</v>
      </c>
      <c r="D171" s="135" t="s">
        <v>93</v>
      </c>
      <c r="E171" s="150">
        <v>0</v>
      </c>
      <c r="F171" s="150">
        <v>0</v>
      </c>
      <c r="G171" s="150">
        <v>0</v>
      </c>
      <c r="H171" s="150">
        <v>0</v>
      </c>
      <c r="I171" s="150">
        <v>0</v>
      </c>
      <c r="J171" s="150">
        <v>0</v>
      </c>
      <c r="K171" s="150">
        <v>0</v>
      </c>
      <c r="L171" s="150">
        <v>0</v>
      </c>
      <c r="M171" s="150">
        <v>0</v>
      </c>
      <c r="N171" s="150">
        <v>0</v>
      </c>
      <c r="O171" s="150">
        <v>0</v>
      </c>
      <c r="P171" s="150">
        <v>0</v>
      </c>
      <c r="Q171" s="150">
        <v>0</v>
      </c>
      <c r="R171" s="150">
        <v>0</v>
      </c>
      <c r="S171" s="150">
        <v>0</v>
      </c>
      <c r="T171" s="150">
        <v>0</v>
      </c>
      <c r="U171" s="150">
        <v>0</v>
      </c>
      <c r="V171" s="150">
        <v>0</v>
      </c>
    </row>
    <row r="172" spans="2:22" x14ac:dyDescent="0.25">
      <c r="B172" s="135">
        <v>9352048</v>
      </c>
      <c r="C172" s="135" t="s">
        <v>260</v>
      </c>
      <c r="D172" s="135" t="s">
        <v>93</v>
      </c>
      <c r="E172" s="150">
        <v>0</v>
      </c>
      <c r="F172" s="150">
        <v>0</v>
      </c>
      <c r="G172" s="150">
        <v>0</v>
      </c>
      <c r="H172" s="150">
        <v>0</v>
      </c>
      <c r="I172" s="150">
        <v>0</v>
      </c>
      <c r="J172" s="150">
        <v>0</v>
      </c>
      <c r="K172" s="150">
        <v>0</v>
      </c>
      <c r="L172" s="150">
        <v>0</v>
      </c>
      <c r="M172" s="150">
        <v>0</v>
      </c>
      <c r="N172" s="150">
        <v>0</v>
      </c>
      <c r="O172" s="150">
        <v>0</v>
      </c>
      <c r="P172" s="150">
        <v>0</v>
      </c>
      <c r="Q172" s="150">
        <v>0</v>
      </c>
      <c r="R172" s="150">
        <v>0</v>
      </c>
      <c r="S172" s="150">
        <v>0</v>
      </c>
      <c r="T172" s="150">
        <v>0</v>
      </c>
      <c r="U172" s="150">
        <v>0</v>
      </c>
      <c r="V172" s="150">
        <v>0</v>
      </c>
    </row>
    <row r="173" spans="2:22" x14ac:dyDescent="0.25">
      <c r="B173" s="135">
        <v>9352050</v>
      </c>
      <c r="C173" s="135" t="s">
        <v>261</v>
      </c>
      <c r="D173" s="135" t="s">
        <v>93</v>
      </c>
      <c r="E173" s="150">
        <v>0</v>
      </c>
      <c r="F173" s="150">
        <v>0</v>
      </c>
      <c r="G173" s="150">
        <v>0</v>
      </c>
      <c r="H173" s="150">
        <v>0</v>
      </c>
      <c r="I173" s="150">
        <v>0</v>
      </c>
      <c r="J173" s="150">
        <v>0</v>
      </c>
      <c r="K173" s="150">
        <v>0</v>
      </c>
      <c r="L173" s="150">
        <v>0</v>
      </c>
      <c r="M173" s="150">
        <v>0</v>
      </c>
      <c r="N173" s="150">
        <v>0</v>
      </c>
      <c r="O173" s="150">
        <v>0</v>
      </c>
      <c r="P173" s="150">
        <v>0</v>
      </c>
      <c r="Q173" s="150">
        <v>0</v>
      </c>
      <c r="R173" s="150">
        <v>0</v>
      </c>
      <c r="S173" s="150">
        <v>0</v>
      </c>
      <c r="T173" s="150">
        <v>0</v>
      </c>
      <c r="U173" s="150">
        <v>0</v>
      </c>
      <c r="V173" s="150">
        <v>0</v>
      </c>
    </row>
    <row r="174" spans="2:22" x14ac:dyDescent="0.25">
      <c r="B174" s="135">
        <v>9352051</v>
      </c>
      <c r="C174" s="135" t="s">
        <v>541</v>
      </c>
      <c r="D174" s="135" t="s">
        <v>93</v>
      </c>
      <c r="E174" s="150">
        <v>0</v>
      </c>
      <c r="F174" s="150">
        <v>0</v>
      </c>
      <c r="G174" s="150">
        <v>0</v>
      </c>
      <c r="H174" s="150">
        <v>0</v>
      </c>
      <c r="I174" s="150">
        <v>0</v>
      </c>
      <c r="J174" s="150">
        <v>0</v>
      </c>
      <c r="K174" s="150">
        <v>0</v>
      </c>
      <c r="L174" s="150">
        <v>0</v>
      </c>
      <c r="M174" s="150">
        <v>0</v>
      </c>
      <c r="N174" s="150">
        <v>0</v>
      </c>
      <c r="O174" s="150">
        <v>0</v>
      </c>
      <c r="P174" s="150">
        <v>0</v>
      </c>
      <c r="Q174" s="150">
        <v>0</v>
      </c>
      <c r="R174" s="150">
        <v>0</v>
      </c>
      <c r="S174" s="150">
        <v>0</v>
      </c>
      <c r="T174" s="150">
        <v>0</v>
      </c>
      <c r="U174" s="150">
        <v>0</v>
      </c>
      <c r="V174" s="150">
        <v>0</v>
      </c>
    </row>
    <row r="175" spans="2:22" x14ac:dyDescent="0.25">
      <c r="B175" s="135">
        <v>9352052</v>
      </c>
      <c r="C175" s="135" t="s">
        <v>199</v>
      </c>
      <c r="D175" s="135" t="s">
        <v>93</v>
      </c>
      <c r="E175" s="150">
        <v>0</v>
      </c>
      <c r="F175" s="150">
        <v>0</v>
      </c>
      <c r="G175" s="150">
        <v>0</v>
      </c>
      <c r="H175" s="150">
        <v>0</v>
      </c>
      <c r="I175" s="150">
        <v>0</v>
      </c>
      <c r="J175" s="150">
        <v>0</v>
      </c>
      <c r="K175" s="150">
        <v>0</v>
      </c>
      <c r="L175" s="150">
        <v>0</v>
      </c>
      <c r="M175" s="150">
        <v>0</v>
      </c>
      <c r="N175" s="150">
        <v>0</v>
      </c>
      <c r="O175" s="150">
        <v>0</v>
      </c>
      <c r="P175" s="150">
        <v>0</v>
      </c>
      <c r="Q175" s="150">
        <v>0</v>
      </c>
      <c r="R175" s="150">
        <v>0</v>
      </c>
      <c r="S175" s="150">
        <v>0</v>
      </c>
      <c r="T175" s="150">
        <v>0</v>
      </c>
      <c r="U175" s="150">
        <v>0</v>
      </c>
      <c r="V175" s="150">
        <v>0</v>
      </c>
    </row>
    <row r="176" spans="2:22" x14ac:dyDescent="0.25">
      <c r="B176" s="135">
        <v>9352053</v>
      </c>
      <c r="C176" s="135" t="s">
        <v>161</v>
      </c>
      <c r="D176" s="135" t="s">
        <v>93</v>
      </c>
      <c r="E176" s="150">
        <v>0</v>
      </c>
      <c r="F176" s="150">
        <v>0</v>
      </c>
      <c r="G176" s="150">
        <v>0</v>
      </c>
      <c r="H176" s="150">
        <v>0</v>
      </c>
      <c r="I176" s="150">
        <v>0</v>
      </c>
      <c r="J176" s="150">
        <v>0</v>
      </c>
      <c r="K176" s="150">
        <v>0</v>
      </c>
      <c r="L176" s="150">
        <v>0</v>
      </c>
      <c r="M176" s="150">
        <v>0</v>
      </c>
      <c r="N176" s="150">
        <v>0</v>
      </c>
      <c r="O176" s="150">
        <v>0</v>
      </c>
      <c r="P176" s="150">
        <v>0</v>
      </c>
      <c r="Q176" s="150">
        <v>0</v>
      </c>
      <c r="R176" s="150">
        <v>0</v>
      </c>
      <c r="S176" s="150">
        <v>0</v>
      </c>
      <c r="T176" s="150">
        <v>0</v>
      </c>
      <c r="U176" s="150">
        <v>0</v>
      </c>
      <c r="V176" s="150">
        <v>0</v>
      </c>
    </row>
    <row r="177" spans="2:22" x14ac:dyDescent="0.25">
      <c r="B177" s="135">
        <v>9352054</v>
      </c>
      <c r="C177" s="135" t="s">
        <v>1262</v>
      </c>
      <c r="D177" s="135" t="s">
        <v>93</v>
      </c>
      <c r="E177" s="150">
        <v>0</v>
      </c>
      <c r="F177" s="150">
        <v>0</v>
      </c>
      <c r="G177" s="150">
        <v>0</v>
      </c>
      <c r="H177" s="150">
        <v>0</v>
      </c>
      <c r="I177" s="150">
        <v>0</v>
      </c>
      <c r="J177" s="150">
        <v>0</v>
      </c>
      <c r="K177" s="150">
        <v>0</v>
      </c>
      <c r="L177" s="150">
        <v>0</v>
      </c>
      <c r="M177" s="150">
        <v>0</v>
      </c>
      <c r="N177" s="150">
        <v>0</v>
      </c>
      <c r="O177" s="150">
        <v>0</v>
      </c>
      <c r="P177" s="150">
        <v>0</v>
      </c>
      <c r="Q177" s="150">
        <v>0</v>
      </c>
      <c r="R177" s="150">
        <v>0</v>
      </c>
      <c r="S177" s="150">
        <v>0</v>
      </c>
      <c r="T177" s="150">
        <v>0</v>
      </c>
      <c r="U177" s="150">
        <v>0</v>
      </c>
      <c r="V177" s="150">
        <v>0</v>
      </c>
    </row>
    <row r="178" spans="2:22" x14ac:dyDescent="0.25">
      <c r="B178" s="135">
        <v>9352056</v>
      </c>
      <c r="C178" s="135" t="s">
        <v>1263</v>
      </c>
      <c r="D178" s="135" t="s">
        <v>93</v>
      </c>
      <c r="E178" s="150">
        <v>0</v>
      </c>
      <c r="F178" s="150">
        <v>0</v>
      </c>
      <c r="G178" s="150">
        <v>0</v>
      </c>
      <c r="H178" s="150">
        <v>0</v>
      </c>
      <c r="I178" s="150">
        <v>0</v>
      </c>
      <c r="J178" s="150">
        <v>0</v>
      </c>
      <c r="K178" s="150">
        <v>0</v>
      </c>
      <c r="L178" s="150">
        <v>0</v>
      </c>
      <c r="M178" s="150">
        <v>0</v>
      </c>
      <c r="N178" s="150">
        <v>0</v>
      </c>
      <c r="O178" s="150">
        <v>0</v>
      </c>
      <c r="P178" s="150">
        <v>0</v>
      </c>
      <c r="Q178" s="150">
        <v>0</v>
      </c>
      <c r="R178" s="150">
        <v>0</v>
      </c>
      <c r="S178" s="150">
        <v>0</v>
      </c>
      <c r="T178" s="150">
        <v>0</v>
      </c>
      <c r="U178" s="150">
        <v>0</v>
      </c>
      <c r="V178" s="150">
        <v>0</v>
      </c>
    </row>
    <row r="179" spans="2:22" x14ac:dyDescent="0.25">
      <c r="B179" s="135">
        <v>9352057</v>
      </c>
      <c r="C179" s="135" t="s">
        <v>1264</v>
      </c>
      <c r="D179" s="135" t="s">
        <v>93</v>
      </c>
      <c r="E179" s="150">
        <v>0</v>
      </c>
      <c r="F179" s="150">
        <v>0</v>
      </c>
      <c r="G179" s="150">
        <v>0</v>
      </c>
      <c r="H179" s="150">
        <v>0</v>
      </c>
      <c r="I179" s="150">
        <v>0</v>
      </c>
      <c r="J179" s="150">
        <v>0</v>
      </c>
      <c r="K179" s="150">
        <v>0</v>
      </c>
      <c r="L179" s="150">
        <v>0</v>
      </c>
      <c r="M179" s="150">
        <v>0</v>
      </c>
      <c r="N179" s="150">
        <v>0</v>
      </c>
      <c r="O179" s="150">
        <v>0</v>
      </c>
      <c r="P179" s="150">
        <v>0</v>
      </c>
      <c r="Q179" s="150">
        <v>0</v>
      </c>
      <c r="R179" s="150">
        <v>0</v>
      </c>
      <c r="S179" s="150">
        <v>0</v>
      </c>
      <c r="T179" s="150">
        <v>0</v>
      </c>
      <c r="U179" s="150">
        <v>0</v>
      </c>
      <c r="V179" s="150">
        <v>0</v>
      </c>
    </row>
    <row r="180" spans="2:22" x14ac:dyDescent="0.25">
      <c r="B180" s="135">
        <v>9352058</v>
      </c>
      <c r="C180" s="135" t="s">
        <v>1265</v>
      </c>
      <c r="D180" s="135" t="s">
        <v>93</v>
      </c>
      <c r="E180" s="150">
        <v>0</v>
      </c>
      <c r="F180" s="150">
        <v>0</v>
      </c>
      <c r="G180" s="150">
        <v>0</v>
      </c>
      <c r="H180" s="150">
        <v>0</v>
      </c>
      <c r="I180" s="150">
        <v>0</v>
      </c>
      <c r="J180" s="150">
        <v>0</v>
      </c>
      <c r="K180" s="150">
        <v>0</v>
      </c>
      <c r="L180" s="150">
        <v>0</v>
      </c>
      <c r="M180" s="150">
        <v>0</v>
      </c>
      <c r="N180" s="150">
        <v>0</v>
      </c>
      <c r="O180" s="150">
        <v>0</v>
      </c>
      <c r="P180" s="150">
        <v>0</v>
      </c>
      <c r="Q180" s="150">
        <v>0</v>
      </c>
      <c r="R180" s="150">
        <v>0</v>
      </c>
      <c r="S180" s="150">
        <v>0</v>
      </c>
      <c r="T180" s="150">
        <v>0</v>
      </c>
      <c r="U180" s="150">
        <v>0</v>
      </c>
      <c r="V180" s="150">
        <v>0</v>
      </c>
    </row>
    <row r="181" spans="2:22" x14ac:dyDescent="0.25">
      <c r="B181" s="135">
        <v>9352059</v>
      </c>
      <c r="C181" s="135" t="s">
        <v>536</v>
      </c>
      <c r="D181" s="135" t="s">
        <v>93</v>
      </c>
      <c r="E181" s="150">
        <v>0</v>
      </c>
      <c r="F181" s="150">
        <v>0</v>
      </c>
      <c r="G181" s="150">
        <v>0</v>
      </c>
      <c r="H181" s="150">
        <v>0</v>
      </c>
      <c r="I181" s="150">
        <v>0</v>
      </c>
      <c r="J181" s="150">
        <v>0</v>
      </c>
      <c r="K181" s="150">
        <v>0</v>
      </c>
      <c r="L181" s="150">
        <v>0</v>
      </c>
      <c r="M181" s="150">
        <v>0</v>
      </c>
      <c r="N181" s="150">
        <v>0</v>
      </c>
      <c r="O181" s="150">
        <v>0</v>
      </c>
      <c r="P181" s="150">
        <v>0</v>
      </c>
      <c r="Q181" s="150">
        <v>0</v>
      </c>
      <c r="R181" s="150">
        <v>0</v>
      </c>
      <c r="S181" s="150">
        <v>0</v>
      </c>
      <c r="T181" s="150">
        <v>0</v>
      </c>
      <c r="U181" s="150">
        <v>0</v>
      </c>
      <c r="V181" s="150">
        <v>0</v>
      </c>
    </row>
    <row r="182" spans="2:22" x14ac:dyDescent="0.25">
      <c r="B182" s="135">
        <v>9352060</v>
      </c>
      <c r="C182" s="135" t="s">
        <v>1266</v>
      </c>
      <c r="D182" s="135" t="s">
        <v>93</v>
      </c>
      <c r="E182" s="150">
        <v>0</v>
      </c>
      <c r="F182" s="150">
        <v>0</v>
      </c>
      <c r="G182" s="150">
        <v>0</v>
      </c>
      <c r="H182" s="150">
        <v>0</v>
      </c>
      <c r="I182" s="150">
        <v>0</v>
      </c>
      <c r="J182" s="150">
        <v>0</v>
      </c>
      <c r="K182" s="150">
        <v>0</v>
      </c>
      <c r="L182" s="150">
        <v>0</v>
      </c>
      <c r="M182" s="150">
        <v>0</v>
      </c>
      <c r="N182" s="150">
        <v>0</v>
      </c>
      <c r="O182" s="150">
        <v>0</v>
      </c>
      <c r="P182" s="150">
        <v>0</v>
      </c>
      <c r="Q182" s="150">
        <v>0</v>
      </c>
      <c r="R182" s="150">
        <v>0</v>
      </c>
      <c r="S182" s="150">
        <v>0</v>
      </c>
      <c r="T182" s="150">
        <v>0</v>
      </c>
      <c r="U182" s="150">
        <v>0</v>
      </c>
      <c r="V182" s="150">
        <v>0</v>
      </c>
    </row>
    <row r="183" spans="2:22" x14ac:dyDescent="0.25">
      <c r="B183" s="135">
        <v>9352063</v>
      </c>
      <c r="C183" s="135" t="s">
        <v>97</v>
      </c>
      <c r="D183" s="135" t="s">
        <v>93</v>
      </c>
      <c r="E183" s="150">
        <v>0</v>
      </c>
      <c r="F183" s="150">
        <v>0</v>
      </c>
      <c r="G183" s="150">
        <v>0</v>
      </c>
      <c r="H183" s="150">
        <v>0</v>
      </c>
      <c r="I183" s="150">
        <v>0</v>
      </c>
      <c r="J183" s="150">
        <v>0</v>
      </c>
      <c r="K183" s="150">
        <v>0</v>
      </c>
      <c r="L183" s="150">
        <v>0</v>
      </c>
      <c r="M183" s="150">
        <v>0</v>
      </c>
      <c r="N183" s="150">
        <v>0</v>
      </c>
      <c r="O183" s="150">
        <v>0</v>
      </c>
      <c r="P183" s="150">
        <v>0</v>
      </c>
      <c r="Q183" s="150">
        <v>0</v>
      </c>
      <c r="R183" s="150">
        <v>0</v>
      </c>
      <c r="S183" s="150">
        <v>0</v>
      </c>
      <c r="T183" s="150">
        <v>0</v>
      </c>
      <c r="U183" s="150">
        <v>0</v>
      </c>
      <c r="V183" s="150">
        <v>0</v>
      </c>
    </row>
    <row r="184" spans="2:22" x14ac:dyDescent="0.25">
      <c r="B184" s="135">
        <v>9352064</v>
      </c>
      <c r="C184" s="135" t="s">
        <v>99</v>
      </c>
      <c r="D184" s="135" t="s">
        <v>93</v>
      </c>
      <c r="E184" s="150">
        <v>0</v>
      </c>
      <c r="F184" s="150">
        <v>0</v>
      </c>
      <c r="G184" s="150">
        <v>0</v>
      </c>
      <c r="H184" s="150">
        <v>0</v>
      </c>
      <c r="I184" s="150">
        <v>0</v>
      </c>
      <c r="J184" s="150">
        <v>0</v>
      </c>
      <c r="K184" s="150">
        <v>0</v>
      </c>
      <c r="L184" s="150">
        <v>0</v>
      </c>
      <c r="M184" s="150">
        <v>0</v>
      </c>
      <c r="N184" s="150">
        <v>0</v>
      </c>
      <c r="O184" s="150">
        <v>0</v>
      </c>
      <c r="P184" s="150">
        <v>0</v>
      </c>
      <c r="Q184" s="150">
        <v>0</v>
      </c>
      <c r="R184" s="150">
        <v>0</v>
      </c>
      <c r="S184" s="150">
        <v>0</v>
      </c>
      <c r="T184" s="150">
        <v>0</v>
      </c>
      <c r="U184" s="150">
        <v>0</v>
      </c>
      <c r="V184" s="150">
        <v>0</v>
      </c>
    </row>
    <row r="185" spans="2:22" x14ac:dyDescent="0.25">
      <c r="B185" s="135">
        <v>9352065</v>
      </c>
      <c r="C185" s="135" t="s">
        <v>532</v>
      </c>
      <c r="D185" s="135" t="s">
        <v>93</v>
      </c>
      <c r="E185" s="150">
        <v>0</v>
      </c>
      <c r="F185" s="150">
        <v>0</v>
      </c>
      <c r="G185" s="150">
        <v>0</v>
      </c>
      <c r="H185" s="150">
        <v>0</v>
      </c>
      <c r="I185" s="150">
        <v>0</v>
      </c>
      <c r="J185" s="150">
        <v>0</v>
      </c>
      <c r="K185" s="150">
        <v>0</v>
      </c>
      <c r="L185" s="150">
        <v>0</v>
      </c>
      <c r="M185" s="150">
        <v>0</v>
      </c>
      <c r="N185" s="150">
        <v>0</v>
      </c>
      <c r="O185" s="150">
        <v>0</v>
      </c>
      <c r="P185" s="150">
        <v>0</v>
      </c>
      <c r="Q185" s="150">
        <v>0</v>
      </c>
      <c r="R185" s="150">
        <v>0</v>
      </c>
      <c r="S185" s="150">
        <v>0</v>
      </c>
      <c r="T185" s="150">
        <v>0</v>
      </c>
      <c r="U185" s="150">
        <v>0</v>
      </c>
      <c r="V185" s="150">
        <v>0</v>
      </c>
    </row>
    <row r="186" spans="2:22" x14ac:dyDescent="0.25">
      <c r="B186" s="135">
        <v>9352067</v>
      </c>
      <c r="C186" s="135" t="s">
        <v>114</v>
      </c>
      <c r="D186" s="135" t="s">
        <v>93</v>
      </c>
      <c r="E186" s="150">
        <v>0</v>
      </c>
      <c r="F186" s="150">
        <v>0</v>
      </c>
      <c r="G186" s="150">
        <v>0</v>
      </c>
      <c r="H186" s="150">
        <v>0</v>
      </c>
      <c r="I186" s="150">
        <v>0</v>
      </c>
      <c r="J186" s="150">
        <v>0</v>
      </c>
      <c r="K186" s="150">
        <v>0</v>
      </c>
      <c r="L186" s="150">
        <v>0</v>
      </c>
      <c r="M186" s="150">
        <v>0</v>
      </c>
      <c r="N186" s="150">
        <v>0</v>
      </c>
      <c r="O186" s="150">
        <v>0</v>
      </c>
      <c r="P186" s="150">
        <v>0</v>
      </c>
      <c r="Q186" s="150">
        <v>0</v>
      </c>
      <c r="R186" s="150">
        <v>0</v>
      </c>
      <c r="S186" s="150">
        <v>0</v>
      </c>
      <c r="T186" s="150">
        <v>0</v>
      </c>
      <c r="U186" s="150">
        <v>0</v>
      </c>
      <c r="V186" s="150">
        <v>0</v>
      </c>
    </row>
    <row r="187" spans="2:22" x14ac:dyDescent="0.25">
      <c r="B187" s="135">
        <v>9352069</v>
      </c>
      <c r="C187" s="135" t="s">
        <v>238</v>
      </c>
      <c r="D187" s="135" t="s">
        <v>93</v>
      </c>
      <c r="E187" s="150">
        <v>0</v>
      </c>
      <c r="F187" s="150">
        <v>0</v>
      </c>
      <c r="G187" s="150">
        <v>0</v>
      </c>
      <c r="H187" s="150">
        <v>0</v>
      </c>
      <c r="I187" s="150">
        <v>0</v>
      </c>
      <c r="J187" s="150">
        <v>0</v>
      </c>
      <c r="K187" s="150">
        <v>0</v>
      </c>
      <c r="L187" s="150">
        <v>0</v>
      </c>
      <c r="M187" s="150">
        <v>0</v>
      </c>
      <c r="N187" s="150">
        <v>0</v>
      </c>
      <c r="O187" s="150">
        <v>0</v>
      </c>
      <c r="P187" s="150">
        <v>0</v>
      </c>
      <c r="Q187" s="150">
        <v>0</v>
      </c>
      <c r="R187" s="150">
        <v>0</v>
      </c>
      <c r="S187" s="150">
        <v>0</v>
      </c>
      <c r="T187" s="150">
        <v>0</v>
      </c>
      <c r="U187" s="150">
        <v>0</v>
      </c>
      <c r="V187" s="150">
        <v>0</v>
      </c>
    </row>
    <row r="188" spans="2:22" x14ac:dyDescent="0.25">
      <c r="B188" s="135">
        <v>9352073</v>
      </c>
      <c r="C188" s="135" t="s">
        <v>531</v>
      </c>
      <c r="D188" s="135" t="s">
        <v>93</v>
      </c>
      <c r="E188" s="150">
        <v>0</v>
      </c>
      <c r="F188" s="150">
        <v>0</v>
      </c>
      <c r="G188" s="150">
        <v>0</v>
      </c>
      <c r="H188" s="150">
        <v>0</v>
      </c>
      <c r="I188" s="150">
        <v>0</v>
      </c>
      <c r="J188" s="150">
        <v>0</v>
      </c>
      <c r="K188" s="150">
        <v>0</v>
      </c>
      <c r="L188" s="150">
        <v>0</v>
      </c>
      <c r="M188" s="150">
        <v>0</v>
      </c>
      <c r="N188" s="150">
        <v>0</v>
      </c>
      <c r="O188" s="150">
        <v>0</v>
      </c>
      <c r="P188" s="150">
        <v>0</v>
      </c>
      <c r="Q188" s="150">
        <v>0</v>
      </c>
      <c r="R188" s="150">
        <v>0</v>
      </c>
      <c r="S188" s="150">
        <v>0</v>
      </c>
      <c r="T188" s="150">
        <v>0</v>
      </c>
      <c r="U188" s="150">
        <v>0</v>
      </c>
      <c r="V188" s="150">
        <v>0</v>
      </c>
    </row>
    <row r="189" spans="2:22" x14ac:dyDescent="0.25">
      <c r="B189" s="135">
        <v>9352078</v>
      </c>
      <c r="C189" s="135" t="s">
        <v>478</v>
      </c>
      <c r="D189" s="135" t="s">
        <v>93</v>
      </c>
      <c r="E189" s="150">
        <v>0</v>
      </c>
      <c r="F189" s="150">
        <v>0</v>
      </c>
      <c r="G189" s="150">
        <v>0</v>
      </c>
      <c r="H189" s="150">
        <v>0</v>
      </c>
      <c r="I189" s="150">
        <v>0</v>
      </c>
      <c r="J189" s="150">
        <v>0</v>
      </c>
      <c r="K189" s="150">
        <v>0</v>
      </c>
      <c r="L189" s="150">
        <v>0</v>
      </c>
      <c r="M189" s="150">
        <v>0</v>
      </c>
      <c r="N189" s="150">
        <v>0</v>
      </c>
      <c r="O189" s="150">
        <v>0</v>
      </c>
      <c r="P189" s="150">
        <v>0</v>
      </c>
      <c r="Q189" s="150">
        <v>0</v>
      </c>
      <c r="R189" s="150">
        <v>0</v>
      </c>
      <c r="S189" s="150">
        <v>0</v>
      </c>
      <c r="T189" s="150">
        <v>0</v>
      </c>
      <c r="U189" s="150">
        <v>0</v>
      </c>
      <c r="V189" s="150">
        <v>0</v>
      </c>
    </row>
    <row r="190" spans="2:22" x14ac:dyDescent="0.25">
      <c r="B190" s="135">
        <v>9352080</v>
      </c>
      <c r="C190" s="135" t="s">
        <v>143</v>
      </c>
      <c r="D190" s="135" t="s">
        <v>93</v>
      </c>
      <c r="E190" s="150">
        <v>0</v>
      </c>
      <c r="F190" s="150">
        <v>0</v>
      </c>
      <c r="G190" s="150">
        <v>0</v>
      </c>
      <c r="H190" s="150">
        <v>0</v>
      </c>
      <c r="I190" s="150">
        <v>0</v>
      </c>
      <c r="J190" s="150">
        <v>0</v>
      </c>
      <c r="K190" s="150">
        <v>0</v>
      </c>
      <c r="L190" s="150">
        <v>0</v>
      </c>
      <c r="M190" s="150">
        <v>0</v>
      </c>
      <c r="N190" s="150">
        <v>0</v>
      </c>
      <c r="O190" s="150">
        <v>0</v>
      </c>
      <c r="P190" s="150">
        <v>0</v>
      </c>
      <c r="Q190" s="150">
        <v>0</v>
      </c>
      <c r="R190" s="150">
        <v>0</v>
      </c>
      <c r="S190" s="150">
        <v>0</v>
      </c>
      <c r="T190" s="150">
        <v>0</v>
      </c>
      <c r="U190" s="150">
        <v>0</v>
      </c>
      <c r="V190" s="150">
        <v>0</v>
      </c>
    </row>
    <row r="191" spans="2:22" x14ac:dyDescent="0.25">
      <c r="B191" s="135">
        <v>9352083</v>
      </c>
      <c r="C191" s="135" t="s">
        <v>254</v>
      </c>
      <c r="D191" s="135" t="s">
        <v>93</v>
      </c>
      <c r="E191" s="150">
        <v>0</v>
      </c>
      <c r="F191" s="150">
        <v>0</v>
      </c>
      <c r="G191" s="150">
        <v>0</v>
      </c>
      <c r="H191" s="150">
        <v>0</v>
      </c>
      <c r="I191" s="150">
        <v>0</v>
      </c>
      <c r="J191" s="150">
        <v>0</v>
      </c>
      <c r="K191" s="150">
        <v>0</v>
      </c>
      <c r="L191" s="150">
        <v>0</v>
      </c>
      <c r="M191" s="150">
        <v>0</v>
      </c>
      <c r="N191" s="150">
        <v>0</v>
      </c>
      <c r="O191" s="150">
        <v>0</v>
      </c>
      <c r="P191" s="150">
        <v>0</v>
      </c>
      <c r="Q191" s="150">
        <v>0</v>
      </c>
      <c r="R191" s="150">
        <v>0</v>
      </c>
      <c r="S191" s="150">
        <v>0</v>
      </c>
      <c r="T191" s="150">
        <v>0</v>
      </c>
      <c r="U191" s="150">
        <v>0</v>
      </c>
      <c r="V191" s="150">
        <v>0</v>
      </c>
    </row>
    <row r="192" spans="2:22" x14ac:dyDescent="0.25">
      <c r="B192" s="135">
        <v>9352086</v>
      </c>
      <c r="C192" s="135" t="s">
        <v>147</v>
      </c>
      <c r="D192" s="135" t="s">
        <v>93</v>
      </c>
      <c r="E192" s="150">
        <v>0</v>
      </c>
      <c r="F192" s="150">
        <v>0</v>
      </c>
      <c r="G192" s="150">
        <v>0</v>
      </c>
      <c r="H192" s="150">
        <v>0</v>
      </c>
      <c r="I192" s="150">
        <v>0</v>
      </c>
      <c r="J192" s="150">
        <v>0</v>
      </c>
      <c r="K192" s="150">
        <v>0</v>
      </c>
      <c r="L192" s="150">
        <v>0</v>
      </c>
      <c r="M192" s="150">
        <v>0</v>
      </c>
      <c r="N192" s="150">
        <v>0</v>
      </c>
      <c r="O192" s="150">
        <v>0</v>
      </c>
      <c r="P192" s="150">
        <v>0</v>
      </c>
      <c r="Q192" s="150">
        <v>0</v>
      </c>
      <c r="R192" s="150">
        <v>0</v>
      </c>
      <c r="S192" s="150">
        <v>0</v>
      </c>
      <c r="T192" s="150">
        <v>0</v>
      </c>
      <c r="U192" s="150">
        <v>0</v>
      </c>
      <c r="V192" s="150">
        <v>0</v>
      </c>
    </row>
    <row r="193" spans="2:22" x14ac:dyDescent="0.25">
      <c r="B193" s="135">
        <v>9352087</v>
      </c>
      <c r="C193" s="135" t="s">
        <v>530</v>
      </c>
      <c r="D193" s="135" t="s">
        <v>93</v>
      </c>
      <c r="E193" s="150">
        <v>0</v>
      </c>
      <c r="F193" s="150">
        <v>0</v>
      </c>
      <c r="G193" s="150">
        <v>0</v>
      </c>
      <c r="H193" s="150">
        <v>0</v>
      </c>
      <c r="I193" s="150">
        <v>0</v>
      </c>
      <c r="J193" s="150">
        <v>0</v>
      </c>
      <c r="K193" s="150">
        <v>0</v>
      </c>
      <c r="L193" s="150">
        <v>0</v>
      </c>
      <c r="M193" s="150">
        <v>0</v>
      </c>
      <c r="N193" s="150">
        <v>0</v>
      </c>
      <c r="O193" s="150">
        <v>0</v>
      </c>
      <c r="P193" s="150">
        <v>0</v>
      </c>
      <c r="Q193" s="150">
        <v>0</v>
      </c>
      <c r="R193" s="150">
        <v>0</v>
      </c>
      <c r="S193" s="150">
        <v>0</v>
      </c>
      <c r="T193" s="150">
        <v>0</v>
      </c>
      <c r="U193" s="150">
        <v>0</v>
      </c>
      <c r="V193" s="150">
        <v>0</v>
      </c>
    </row>
    <row r="194" spans="2:22" x14ac:dyDescent="0.25">
      <c r="B194" s="135">
        <v>9352088</v>
      </c>
      <c r="C194" s="135" t="s">
        <v>151</v>
      </c>
      <c r="D194" s="135" t="s">
        <v>93</v>
      </c>
      <c r="E194" s="150">
        <v>0</v>
      </c>
      <c r="F194" s="150">
        <v>0</v>
      </c>
      <c r="G194" s="150">
        <v>0</v>
      </c>
      <c r="H194" s="150">
        <v>0</v>
      </c>
      <c r="I194" s="150">
        <v>0</v>
      </c>
      <c r="J194" s="150">
        <v>0</v>
      </c>
      <c r="K194" s="150">
        <v>0</v>
      </c>
      <c r="L194" s="150">
        <v>0</v>
      </c>
      <c r="M194" s="150">
        <v>0</v>
      </c>
      <c r="N194" s="150">
        <v>0</v>
      </c>
      <c r="O194" s="150">
        <v>0</v>
      </c>
      <c r="P194" s="150">
        <v>0</v>
      </c>
      <c r="Q194" s="150">
        <v>0</v>
      </c>
      <c r="R194" s="150">
        <v>0</v>
      </c>
      <c r="S194" s="150">
        <v>0</v>
      </c>
      <c r="T194" s="150">
        <v>0</v>
      </c>
      <c r="U194" s="150">
        <v>0</v>
      </c>
      <c r="V194" s="150">
        <v>0</v>
      </c>
    </row>
    <row r="195" spans="2:22" x14ac:dyDescent="0.25">
      <c r="B195" s="135">
        <v>9352090</v>
      </c>
      <c r="C195" s="135" t="s">
        <v>529</v>
      </c>
      <c r="D195" s="135" t="s">
        <v>93</v>
      </c>
      <c r="E195" s="150">
        <v>0</v>
      </c>
      <c r="F195" s="150">
        <v>0</v>
      </c>
      <c r="G195" s="150">
        <v>0</v>
      </c>
      <c r="H195" s="150">
        <v>0</v>
      </c>
      <c r="I195" s="150">
        <v>0</v>
      </c>
      <c r="J195" s="150">
        <v>0</v>
      </c>
      <c r="K195" s="150">
        <v>0</v>
      </c>
      <c r="L195" s="150">
        <v>0</v>
      </c>
      <c r="M195" s="150">
        <v>0</v>
      </c>
      <c r="N195" s="150">
        <v>0</v>
      </c>
      <c r="O195" s="150">
        <v>0</v>
      </c>
      <c r="P195" s="150">
        <v>0</v>
      </c>
      <c r="Q195" s="150">
        <v>0</v>
      </c>
      <c r="R195" s="150">
        <v>0</v>
      </c>
      <c r="S195" s="150">
        <v>0</v>
      </c>
      <c r="T195" s="150">
        <v>0</v>
      </c>
      <c r="U195" s="150">
        <v>0</v>
      </c>
      <c r="V195" s="150">
        <v>0</v>
      </c>
    </row>
    <row r="196" spans="2:22" x14ac:dyDescent="0.25">
      <c r="B196" s="135">
        <v>9352091</v>
      </c>
      <c r="C196" s="135" t="s">
        <v>159</v>
      </c>
      <c r="D196" s="135" t="s">
        <v>93</v>
      </c>
      <c r="E196" s="150">
        <v>0</v>
      </c>
      <c r="F196" s="150">
        <v>0</v>
      </c>
      <c r="G196" s="150">
        <v>0</v>
      </c>
      <c r="H196" s="150">
        <v>0</v>
      </c>
      <c r="I196" s="150">
        <v>0</v>
      </c>
      <c r="J196" s="150">
        <v>0</v>
      </c>
      <c r="K196" s="150">
        <v>0</v>
      </c>
      <c r="L196" s="150">
        <v>0</v>
      </c>
      <c r="M196" s="150">
        <v>0</v>
      </c>
      <c r="N196" s="150">
        <v>0</v>
      </c>
      <c r="O196" s="150">
        <v>0</v>
      </c>
      <c r="P196" s="150">
        <v>0</v>
      </c>
      <c r="Q196" s="150">
        <v>0</v>
      </c>
      <c r="R196" s="150">
        <v>0</v>
      </c>
      <c r="S196" s="150">
        <v>0</v>
      </c>
      <c r="T196" s="150">
        <v>0</v>
      </c>
      <c r="U196" s="150">
        <v>0</v>
      </c>
      <c r="V196" s="150">
        <v>0</v>
      </c>
    </row>
    <row r="197" spans="2:22" x14ac:dyDescent="0.25">
      <c r="B197" s="135">
        <v>9352093</v>
      </c>
      <c r="C197" s="135" t="s">
        <v>415</v>
      </c>
      <c r="D197" s="135" t="s">
        <v>93</v>
      </c>
      <c r="E197" s="150">
        <v>0</v>
      </c>
      <c r="F197" s="150">
        <v>0</v>
      </c>
      <c r="G197" s="150">
        <v>0</v>
      </c>
      <c r="H197" s="150">
        <v>0</v>
      </c>
      <c r="I197" s="150">
        <v>0</v>
      </c>
      <c r="J197" s="150">
        <v>0</v>
      </c>
      <c r="K197" s="150">
        <v>0</v>
      </c>
      <c r="L197" s="150">
        <v>0</v>
      </c>
      <c r="M197" s="150">
        <v>0</v>
      </c>
      <c r="N197" s="150">
        <v>0</v>
      </c>
      <c r="O197" s="150">
        <v>0</v>
      </c>
      <c r="P197" s="150">
        <v>0</v>
      </c>
      <c r="Q197" s="150">
        <v>0</v>
      </c>
      <c r="R197" s="150">
        <v>0</v>
      </c>
      <c r="S197" s="150">
        <v>0</v>
      </c>
      <c r="T197" s="150">
        <v>0</v>
      </c>
      <c r="U197" s="150">
        <v>0</v>
      </c>
      <c r="V197" s="150">
        <v>0</v>
      </c>
    </row>
    <row r="198" spans="2:22" x14ac:dyDescent="0.25">
      <c r="B198" s="135">
        <v>9352096</v>
      </c>
      <c r="C198" s="135" t="s">
        <v>191</v>
      </c>
      <c r="D198" s="135" t="s">
        <v>93</v>
      </c>
      <c r="E198" s="150">
        <v>0</v>
      </c>
      <c r="F198" s="150">
        <v>0</v>
      </c>
      <c r="G198" s="150">
        <v>0</v>
      </c>
      <c r="H198" s="150">
        <v>0</v>
      </c>
      <c r="I198" s="150">
        <v>0</v>
      </c>
      <c r="J198" s="150">
        <v>0</v>
      </c>
      <c r="K198" s="150">
        <v>0</v>
      </c>
      <c r="L198" s="150">
        <v>0</v>
      </c>
      <c r="M198" s="150">
        <v>0</v>
      </c>
      <c r="N198" s="150">
        <v>0</v>
      </c>
      <c r="O198" s="150">
        <v>0</v>
      </c>
      <c r="P198" s="150">
        <v>0</v>
      </c>
      <c r="Q198" s="150">
        <v>0</v>
      </c>
      <c r="R198" s="150">
        <v>0</v>
      </c>
      <c r="S198" s="150">
        <v>0</v>
      </c>
      <c r="T198" s="150">
        <v>0</v>
      </c>
      <c r="U198" s="150">
        <v>0</v>
      </c>
      <c r="V198" s="150">
        <v>0</v>
      </c>
    </row>
    <row r="199" spans="2:22" x14ac:dyDescent="0.25">
      <c r="B199" s="135">
        <v>9352097</v>
      </c>
      <c r="C199" s="135" t="s">
        <v>1267</v>
      </c>
      <c r="D199" s="135" t="s">
        <v>93</v>
      </c>
      <c r="E199" s="150">
        <v>0</v>
      </c>
      <c r="F199" s="150">
        <v>0</v>
      </c>
      <c r="G199" s="150">
        <v>0</v>
      </c>
      <c r="H199" s="150">
        <v>0</v>
      </c>
      <c r="I199" s="150">
        <v>0</v>
      </c>
      <c r="J199" s="150">
        <v>0</v>
      </c>
      <c r="K199" s="150">
        <v>0</v>
      </c>
      <c r="L199" s="150">
        <v>0</v>
      </c>
      <c r="M199" s="150">
        <v>0</v>
      </c>
      <c r="N199" s="150">
        <v>0</v>
      </c>
      <c r="O199" s="150">
        <v>0</v>
      </c>
      <c r="P199" s="150">
        <v>0</v>
      </c>
      <c r="Q199" s="150">
        <v>0</v>
      </c>
      <c r="R199" s="150">
        <v>0</v>
      </c>
      <c r="S199" s="150">
        <v>0</v>
      </c>
      <c r="T199" s="150">
        <v>0</v>
      </c>
      <c r="U199" s="150">
        <v>0</v>
      </c>
      <c r="V199" s="150">
        <v>0</v>
      </c>
    </row>
    <row r="200" spans="2:22" x14ac:dyDescent="0.25">
      <c r="B200" s="135">
        <v>9352098</v>
      </c>
      <c r="C200" s="135" t="s">
        <v>193</v>
      </c>
      <c r="D200" s="135" t="s">
        <v>93</v>
      </c>
      <c r="E200" s="150">
        <v>0</v>
      </c>
      <c r="F200" s="150">
        <v>0</v>
      </c>
      <c r="G200" s="150">
        <v>0</v>
      </c>
      <c r="H200" s="150">
        <v>0</v>
      </c>
      <c r="I200" s="150">
        <v>0</v>
      </c>
      <c r="J200" s="150">
        <v>0</v>
      </c>
      <c r="K200" s="150">
        <v>0</v>
      </c>
      <c r="L200" s="150">
        <v>0</v>
      </c>
      <c r="M200" s="150">
        <v>0</v>
      </c>
      <c r="N200" s="150">
        <v>0</v>
      </c>
      <c r="O200" s="150">
        <v>0</v>
      </c>
      <c r="P200" s="150">
        <v>0</v>
      </c>
      <c r="Q200" s="150">
        <v>0</v>
      </c>
      <c r="R200" s="150">
        <v>0</v>
      </c>
      <c r="S200" s="150">
        <v>0</v>
      </c>
      <c r="T200" s="150">
        <v>0</v>
      </c>
      <c r="U200" s="150">
        <v>0</v>
      </c>
      <c r="V200" s="150">
        <v>0</v>
      </c>
    </row>
    <row r="201" spans="2:22" x14ac:dyDescent="0.25">
      <c r="B201" s="135">
        <v>9352099</v>
      </c>
      <c r="C201" s="135" t="s">
        <v>1268</v>
      </c>
      <c r="D201" s="135" t="s">
        <v>93</v>
      </c>
      <c r="E201" s="150">
        <v>0</v>
      </c>
      <c r="F201" s="150">
        <v>0</v>
      </c>
      <c r="G201" s="150">
        <v>0</v>
      </c>
      <c r="H201" s="150">
        <v>0</v>
      </c>
      <c r="I201" s="150">
        <v>0</v>
      </c>
      <c r="J201" s="150">
        <v>0</v>
      </c>
      <c r="K201" s="150">
        <v>0</v>
      </c>
      <c r="L201" s="150">
        <v>0</v>
      </c>
      <c r="M201" s="150">
        <v>0</v>
      </c>
      <c r="N201" s="150">
        <v>0</v>
      </c>
      <c r="O201" s="150">
        <v>0</v>
      </c>
      <c r="P201" s="150">
        <v>0</v>
      </c>
      <c r="Q201" s="150">
        <v>0</v>
      </c>
      <c r="R201" s="150">
        <v>0</v>
      </c>
      <c r="S201" s="150">
        <v>0</v>
      </c>
      <c r="T201" s="150">
        <v>0</v>
      </c>
      <c r="U201" s="150">
        <v>0</v>
      </c>
      <c r="V201" s="150">
        <v>0</v>
      </c>
    </row>
    <row r="202" spans="2:22" x14ac:dyDescent="0.25">
      <c r="B202" s="135">
        <v>9352100</v>
      </c>
      <c r="C202" s="135" t="s">
        <v>195</v>
      </c>
      <c r="D202" s="135" t="s">
        <v>93</v>
      </c>
      <c r="E202" s="150">
        <v>0</v>
      </c>
      <c r="F202" s="150">
        <v>0</v>
      </c>
      <c r="G202" s="150">
        <v>0</v>
      </c>
      <c r="H202" s="150">
        <v>0</v>
      </c>
      <c r="I202" s="150">
        <v>0</v>
      </c>
      <c r="J202" s="150">
        <v>0</v>
      </c>
      <c r="K202" s="150">
        <v>0</v>
      </c>
      <c r="L202" s="150">
        <v>0</v>
      </c>
      <c r="M202" s="150">
        <v>0</v>
      </c>
      <c r="N202" s="150">
        <v>0</v>
      </c>
      <c r="O202" s="150">
        <v>0</v>
      </c>
      <c r="P202" s="150">
        <v>0</v>
      </c>
      <c r="Q202" s="150">
        <v>0</v>
      </c>
      <c r="R202" s="150">
        <v>0</v>
      </c>
      <c r="S202" s="150">
        <v>0</v>
      </c>
      <c r="T202" s="150">
        <v>0</v>
      </c>
      <c r="U202" s="150">
        <v>0</v>
      </c>
      <c r="V202" s="150">
        <v>0</v>
      </c>
    </row>
    <row r="203" spans="2:22" x14ac:dyDescent="0.25">
      <c r="B203" s="135">
        <v>9352103</v>
      </c>
      <c r="C203" s="135" t="s">
        <v>525</v>
      </c>
      <c r="D203" s="135" t="s">
        <v>93</v>
      </c>
      <c r="E203" s="150">
        <v>0</v>
      </c>
      <c r="F203" s="150">
        <v>0</v>
      </c>
      <c r="G203" s="150">
        <v>0</v>
      </c>
      <c r="H203" s="150">
        <v>0</v>
      </c>
      <c r="I203" s="150">
        <v>0</v>
      </c>
      <c r="J203" s="150">
        <v>0</v>
      </c>
      <c r="K203" s="150">
        <v>0</v>
      </c>
      <c r="L203" s="150">
        <v>0</v>
      </c>
      <c r="M203" s="150">
        <v>0</v>
      </c>
      <c r="N203" s="150">
        <v>0</v>
      </c>
      <c r="O203" s="150">
        <v>0</v>
      </c>
      <c r="P203" s="150">
        <v>0</v>
      </c>
      <c r="Q203" s="150">
        <v>0</v>
      </c>
      <c r="R203" s="150">
        <v>0</v>
      </c>
      <c r="S203" s="150">
        <v>0</v>
      </c>
      <c r="T203" s="150">
        <v>0</v>
      </c>
      <c r="U203" s="150">
        <v>0</v>
      </c>
      <c r="V203" s="150">
        <v>0</v>
      </c>
    </row>
    <row r="204" spans="2:22" x14ac:dyDescent="0.25">
      <c r="B204" s="135">
        <v>9352104</v>
      </c>
      <c r="C204" s="135" t="s">
        <v>524</v>
      </c>
      <c r="D204" s="135" t="s">
        <v>93</v>
      </c>
      <c r="E204" s="150">
        <v>0</v>
      </c>
      <c r="F204" s="150">
        <v>0</v>
      </c>
      <c r="G204" s="150">
        <v>0</v>
      </c>
      <c r="H204" s="150">
        <v>0</v>
      </c>
      <c r="I204" s="150">
        <v>0</v>
      </c>
      <c r="J204" s="150">
        <v>0</v>
      </c>
      <c r="K204" s="150">
        <v>0</v>
      </c>
      <c r="L204" s="150">
        <v>0</v>
      </c>
      <c r="M204" s="150">
        <v>0</v>
      </c>
      <c r="N204" s="150">
        <v>0</v>
      </c>
      <c r="O204" s="150">
        <v>0</v>
      </c>
      <c r="P204" s="150">
        <v>0</v>
      </c>
      <c r="Q204" s="150">
        <v>0</v>
      </c>
      <c r="R204" s="150">
        <v>0</v>
      </c>
      <c r="S204" s="150">
        <v>0</v>
      </c>
      <c r="T204" s="150">
        <v>0</v>
      </c>
      <c r="U204" s="150">
        <v>0</v>
      </c>
      <c r="V204" s="150">
        <v>0</v>
      </c>
    </row>
    <row r="205" spans="2:22" x14ac:dyDescent="0.25">
      <c r="B205" s="135">
        <v>9352116</v>
      </c>
      <c r="C205" s="135" t="s">
        <v>522</v>
      </c>
      <c r="D205" s="135" t="s">
        <v>93</v>
      </c>
      <c r="E205" s="150">
        <v>0</v>
      </c>
      <c r="F205" s="150">
        <v>0</v>
      </c>
      <c r="G205" s="150">
        <v>0</v>
      </c>
      <c r="H205" s="150">
        <v>0</v>
      </c>
      <c r="I205" s="150">
        <v>0</v>
      </c>
      <c r="J205" s="150">
        <v>0</v>
      </c>
      <c r="K205" s="150">
        <v>0</v>
      </c>
      <c r="L205" s="150">
        <v>0</v>
      </c>
      <c r="M205" s="150">
        <v>0</v>
      </c>
      <c r="N205" s="150">
        <v>0</v>
      </c>
      <c r="O205" s="150">
        <v>0</v>
      </c>
      <c r="P205" s="150">
        <v>0</v>
      </c>
      <c r="Q205" s="150">
        <v>0</v>
      </c>
      <c r="R205" s="150">
        <v>0</v>
      </c>
      <c r="S205" s="150">
        <v>0</v>
      </c>
      <c r="T205" s="150">
        <v>0</v>
      </c>
      <c r="U205" s="150">
        <v>0</v>
      </c>
      <c r="V205" s="150">
        <v>0</v>
      </c>
    </row>
    <row r="206" spans="2:22" x14ac:dyDescent="0.25">
      <c r="B206" s="135">
        <v>9352120</v>
      </c>
      <c r="C206" s="135" t="s">
        <v>102</v>
      </c>
      <c r="D206" s="135" t="s">
        <v>93</v>
      </c>
      <c r="E206" s="150">
        <v>0</v>
      </c>
      <c r="F206" s="150">
        <v>0</v>
      </c>
      <c r="G206" s="150">
        <v>0</v>
      </c>
      <c r="H206" s="150">
        <v>0</v>
      </c>
      <c r="I206" s="150">
        <v>0</v>
      </c>
      <c r="J206" s="150">
        <v>0</v>
      </c>
      <c r="K206" s="150">
        <v>0</v>
      </c>
      <c r="L206" s="150">
        <v>0</v>
      </c>
      <c r="M206" s="150">
        <v>0</v>
      </c>
      <c r="N206" s="150">
        <v>0</v>
      </c>
      <c r="O206" s="150">
        <v>0</v>
      </c>
      <c r="P206" s="150">
        <v>0</v>
      </c>
      <c r="Q206" s="150">
        <v>0</v>
      </c>
      <c r="R206" s="150">
        <v>0</v>
      </c>
      <c r="S206" s="150">
        <v>0</v>
      </c>
      <c r="T206" s="150">
        <v>0</v>
      </c>
      <c r="U206" s="150">
        <v>0</v>
      </c>
      <c r="V206" s="150">
        <v>0</v>
      </c>
    </row>
    <row r="207" spans="2:22" x14ac:dyDescent="0.25">
      <c r="B207" s="135">
        <v>9352122</v>
      </c>
      <c r="C207" s="135" t="s">
        <v>213</v>
      </c>
      <c r="D207" s="135" t="s">
        <v>93</v>
      </c>
      <c r="E207" s="150">
        <v>0</v>
      </c>
      <c r="F207" s="150">
        <v>0</v>
      </c>
      <c r="G207" s="150">
        <v>0</v>
      </c>
      <c r="H207" s="150">
        <v>0</v>
      </c>
      <c r="I207" s="150">
        <v>0</v>
      </c>
      <c r="J207" s="150">
        <v>0</v>
      </c>
      <c r="K207" s="150">
        <v>0</v>
      </c>
      <c r="L207" s="150">
        <v>0</v>
      </c>
      <c r="M207" s="150">
        <v>0</v>
      </c>
      <c r="N207" s="150">
        <v>0</v>
      </c>
      <c r="O207" s="150">
        <v>0</v>
      </c>
      <c r="P207" s="150">
        <v>0</v>
      </c>
      <c r="Q207" s="150">
        <v>0</v>
      </c>
      <c r="R207" s="150">
        <v>0</v>
      </c>
      <c r="S207" s="150">
        <v>0</v>
      </c>
      <c r="T207" s="150">
        <v>0</v>
      </c>
      <c r="U207" s="150">
        <v>0</v>
      </c>
      <c r="V207" s="150">
        <v>0</v>
      </c>
    </row>
    <row r="208" spans="2:22" x14ac:dyDescent="0.25">
      <c r="B208" s="135">
        <v>9352123</v>
      </c>
      <c r="C208" s="135" t="s">
        <v>521</v>
      </c>
      <c r="D208" s="135" t="s">
        <v>93</v>
      </c>
      <c r="E208" s="150">
        <v>0</v>
      </c>
      <c r="F208" s="150">
        <v>0</v>
      </c>
      <c r="G208" s="150">
        <v>0</v>
      </c>
      <c r="H208" s="150">
        <v>0</v>
      </c>
      <c r="I208" s="150">
        <v>0</v>
      </c>
      <c r="J208" s="150">
        <v>0</v>
      </c>
      <c r="K208" s="150">
        <v>0</v>
      </c>
      <c r="L208" s="150">
        <v>0</v>
      </c>
      <c r="M208" s="150">
        <v>0</v>
      </c>
      <c r="N208" s="150">
        <v>0</v>
      </c>
      <c r="O208" s="150">
        <v>0</v>
      </c>
      <c r="P208" s="150">
        <v>0</v>
      </c>
      <c r="Q208" s="150">
        <v>0</v>
      </c>
      <c r="R208" s="150">
        <v>0</v>
      </c>
      <c r="S208" s="150">
        <v>0</v>
      </c>
      <c r="T208" s="150">
        <v>0</v>
      </c>
      <c r="U208" s="150">
        <v>0</v>
      </c>
      <c r="V208" s="150">
        <v>0</v>
      </c>
    </row>
    <row r="209" spans="2:22" x14ac:dyDescent="0.25">
      <c r="B209" s="135">
        <v>9352126</v>
      </c>
      <c r="C209" s="135" t="s">
        <v>219</v>
      </c>
      <c r="D209" s="135" t="s">
        <v>93</v>
      </c>
      <c r="E209" s="150">
        <v>0</v>
      </c>
      <c r="F209" s="150">
        <v>0</v>
      </c>
      <c r="G209" s="150">
        <v>0</v>
      </c>
      <c r="H209" s="150">
        <v>0</v>
      </c>
      <c r="I209" s="150">
        <v>0</v>
      </c>
      <c r="J209" s="150">
        <v>0</v>
      </c>
      <c r="K209" s="150">
        <v>0</v>
      </c>
      <c r="L209" s="150">
        <v>0</v>
      </c>
      <c r="M209" s="150">
        <v>0</v>
      </c>
      <c r="N209" s="150">
        <v>0</v>
      </c>
      <c r="O209" s="150">
        <v>0</v>
      </c>
      <c r="P209" s="150">
        <v>0</v>
      </c>
      <c r="Q209" s="150">
        <v>0</v>
      </c>
      <c r="R209" s="150">
        <v>0</v>
      </c>
      <c r="S209" s="150">
        <v>0</v>
      </c>
      <c r="T209" s="150">
        <v>0</v>
      </c>
      <c r="U209" s="150">
        <v>0</v>
      </c>
      <c r="V209" s="150">
        <v>0</v>
      </c>
    </row>
    <row r="210" spans="2:22" x14ac:dyDescent="0.25">
      <c r="B210" s="135">
        <v>9352133</v>
      </c>
      <c r="C210" s="135" t="s">
        <v>234</v>
      </c>
      <c r="D210" s="135" t="s">
        <v>93</v>
      </c>
      <c r="E210" s="150">
        <v>0</v>
      </c>
      <c r="F210" s="150">
        <v>0</v>
      </c>
      <c r="G210" s="150">
        <v>0</v>
      </c>
      <c r="H210" s="150">
        <v>0</v>
      </c>
      <c r="I210" s="150">
        <v>0</v>
      </c>
      <c r="J210" s="150">
        <v>0</v>
      </c>
      <c r="K210" s="150">
        <v>0</v>
      </c>
      <c r="L210" s="150">
        <v>0</v>
      </c>
      <c r="M210" s="150">
        <v>0</v>
      </c>
      <c r="N210" s="150">
        <v>0</v>
      </c>
      <c r="O210" s="150">
        <v>0</v>
      </c>
      <c r="P210" s="150">
        <v>0</v>
      </c>
      <c r="Q210" s="150">
        <v>0</v>
      </c>
      <c r="R210" s="150">
        <v>0</v>
      </c>
      <c r="S210" s="150">
        <v>0</v>
      </c>
      <c r="T210" s="150">
        <v>0</v>
      </c>
      <c r="U210" s="150">
        <v>0</v>
      </c>
      <c r="V210" s="150">
        <v>0</v>
      </c>
    </row>
    <row r="211" spans="2:22" x14ac:dyDescent="0.25">
      <c r="B211" s="135">
        <v>9352145</v>
      </c>
      <c r="C211" s="135" t="s">
        <v>174</v>
      </c>
      <c r="D211" s="135" t="s">
        <v>93</v>
      </c>
      <c r="E211" s="150">
        <v>0</v>
      </c>
      <c r="F211" s="150">
        <v>0</v>
      </c>
      <c r="G211" s="150">
        <v>0</v>
      </c>
      <c r="H211" s="150">
        <v>0</v>
      </c>
      <c r="I211" s="150">
        <v>0</v>
      </c>
      <c r="J211" s="150">
        <v>0</v>
      </c>
      <c r="K211" s="150">
        <v>0</v>
      </c>
      <c r="L211" s="150">
        <v>0</v>
      </c>
      <c r="M211" s="150">
        <v>0</v>
      </c>
      <c r="N211" s="150">
        <v>0</v>
      </c>
      <c r="O211" s="150">
        <v>0</v>
      </c>
      <c r="P211" s="150">
        <v>0</v>
      </c>
      <c r="Q211" s="150">
        <v>0</v>
      </c>
      <c r="R211" s="150">
        <v>0</v>
      </c>
      <c r="S211" s="150">
        <v>0</v>
      </c>
      <c r="T211" s="150">
        <v>0</v>
      </c>
      <c r="U211" s="150">
        <v>0</v>
      </c>
      <c r="V211" s="150">
        <v>0</v>
      </c>
    </row>
    <row r="212" spans="2:22" x14ac:dyDescent="0.25">
      <c r="B212" s="135">
        <v>9352147</v>
      </c>
      <c r="C212" s="135" t="s">
        <v>172</v>
      </c>
      <c r="D212" s="135" t="s">
        <v>93</v>
      </c>
      <c r="E212" s="150">
        <v>0</v>
      </c>
      <c r="F212" s="150">
        <v>0</v>
      </c>
      <c r="G212" s="150">
        <v>0</v>
      </c>
      <c r="H212" s="150">
        <v>0</v>
      </c>
      <c r="I212" s="150">
        <v>0</v>
      </c>
      <c r="J212" s="150">
        <v>0</v>
      </c>
      <c r="K212" s="150">
        <v>0</v>
      </c>
      <c r="L212" s="150">
        <v>0</v>
      </c>
      <c r="M212" s="150">
        <v>0</v>
      </c>
      <c r="N212" s="150">
        <v>0</v>
      </c>
      <c r="O212" s="150">
        <v>0</v>
      </c>
      <c r="P212" s="150">
        <v>0</v>
      </c>
      <c r="Q212" s="150">
        <v>0</v>
      </c>
      <c r="R212" s="150">
        <v>0</v>
      </c>
      <c r="S212" s="150">
        <v>0</v>
      </c>
      <c r="T212" s="150">
        <v>0</v>
      </c>
      <c r="U212" s="150">
        <v>0</v>
      </c>
      <c r="V212" s="150">
        <v>0</v>
      </c>
    </row>
    <row r="213" spans="2:22" x14ac:dyDescent="0.25">
      <c r="B213" s="135">
        <v>9352150</v>
      </c>
      <c r="C213" s="135" t="s">
        <v>520</v>
      </c>
      <c r="D213" s="135" t="s">
        <v>93</v>
      </c>
      <c r="E213" s="150">
        <v>0</v>
      </c>
      <c r="F213" s="150">
        <v>0</v>
      </c>
      <c r="G213" s="150">
        <v>0</v>
      </c>
      <c r="H213" s="150">
        <v>0</v>
      </c>
      <c r="I213" s="150">
        <v>0</v>
      </c>
      <c r="J213" s="150">
        <v>0</v>
      </c>
      <c r="K213" s="150">
        <v>0</v>
      </c>
      <c r="L213" s="150">
        <v>0</v>
      </c>
      <c r="M213" s="150">
        <v>0</v>
      </c>
      <c r="N213" s="150">
        <v>0</v>
      </c>
      <c r="O213" s="150">
        <v>0</v>
      </c>
      <c r="P213" s="150">
        <v>0</v>
      </c>
      <c r="Q213" s="150">
        <v>0</v>
      </c>
      <c r="R213" s="150">
        <v>0</v>
      </c>
      <c r="S213" s="150">
        <v>0</v>
      </c>
      <c r="T213" s="150">
        <v>0</v>
      </c>
      <c r="U213" s="150">
        <v>0</v>
      </c>
      <c r="V213" s="150">
        <v>0</v>
      </c>
    </row>
    <row r="214" spans="2:22" x14ac:dyDescent="0.25">
      <c r="B214" s="135">
        <v>9352152</v>
      </c>
      <c r="C214" s="135" t="s">
        <v>626</v>
      </c>
      <c r="D214" s="135" t="s">
        <v>93</v>
      </c>
      <c r="E214" s="150">
        <v>0</v>
      </c>
      <c r="F214" s="150">
        <v>0</v>
      </c>
      <c r="G214" s="150">
        <v>0</v>
      </c>
      <c r="H214" s="150">
        <v>0</v>
      </c>
      <c r="I214" s="150">
        <v>0</v>
      </c>
      <c r="J214" s="150">
        <v>0</v>
      </c>
      <c r="K214" s="150">
        <v>0</v>
      </c>
      <c r="L214" s="150">
        <v>0</v>
      </c>
      <c r="M214" s="150">
        <v>0</v>
      </c>
      <c r="N214" s="150">
        <v>0</v>
      </c>
      <c r="O214" s="150">
        <v>0</v>
      </c>
      <c r="P214" s="150">
        <v>0</v>
      </c>
      <c r="Q214" s="150">
        <v>0</v>
      </c>
      <c r="R214" s="150">
        <v>0</v>
      </c>
      <c r="S214" s="150">
        <v>0</v>
      </c>
      <c r="T214" s="150">
        <v>0</v>
      </c>
      <c r="U214" s="150">
        <v>0</v>
      </c>
      <c r="V214" s="150">
        <v>0</v>
      </c>
    </row>
    <row r="215" spans="2:22" x14ac:dyDescent="0.25">
      <c r="B215" s="135">
        <v>9352154</v>
      </c>
      <c r="C215" s="135" t="s">
        <v>268</v>
      </c>
      <c r="D215" s="135" t="s">
        <v>93</v>
      </c>
      <c r="E215" s="150">
        <v>0</v>
      </c>
      <c r="F215" s="150">
        <v>0</v>
      </c>
      <c r="G215" s="150">
        <v>0</v>
      </c>
      <c r="H215" s="150">
        <v>0</v>
      </c>
      <c r="I215" s="150">
        <v>0</v>
      </c>
      <c r="J215" s="150">
        <v>0</v>
      </c>
      <c r="K215" s="150">
        <v>0</v>
      </c>
      <c r="L215" s="150">
        <v>0</v>
      </c>
      <c r="M215" s="150">
        <v>0</v>
      </c>
      <c r="N215" s="150">
        <v>0</v>
      </c>
      <c r="O215" s="150">
        <v>0</v>
      </c>
      <c r="P215" s="150">
        <v>0</v>
      </c>
      <c r="Q215" s="150">
        <v>0</v>
      </c>
      <c r="R215" s="150">
        <v>0</v>
      </c>
      <c r="S215" s="150">
        <v>0</v>
      </c>
      <c r="T215" s="150">
        <v>0</v>
      </c>
      <c r="U215" s="150">
        <v>0</v>
      </c>
      <c r="V215" s="150">
        <v>0</v>
      </c>
    </row>
    <row r="216" spans="2:22" x14ac:dyDescent="0.25">
      <c r="B216" s="135">
        <v>9352155</v>
      </c>
      <c r="C216" s="135" t="s">
        <v>519</v>
      </c>
      <c r="D216" s="135" t="s">
        <v>93</v>
      </c>
      <c r="E216" s="150">
        <v>0</v>
      </c>
      <c r="F216" s="150">
        <v>0</v>
      </c>
      <c r="G216" s="150">
        <v>0</v>
      </c>
      <c r="H216" s="150">
        <v>0</v>
      </c>
      <c r="I216" s="150">
        <v>0</v>
      </c>
      <c r="J216" s="150">
        <v>0</v>
      </c>
      <c r="K216" s="150">
        <v>0</v>
      </c>
      <c r="L216" s="150">
        <v>0</v>
      </c>
      <c r="M216" s="150">
        <v>0</v>
      </c>
      <c r="N216" s="150">
        <v>0</v>
      </c>
      <c r="O216" s="150">
        <v>0</v>
      </c>
      <c r="P216" s="150">
        <v>0</v>
      </c>
      <c r="Q216" s="150">
        <v>0</v>
      </c>
      <c r="R216" s="150">
        <v>0</v>
      </c>
      <c r="S216" s="150">
        <v>0</v>
      </c>
      <c r="T216" s="150">
        <v>0</v>
      </c>
      <c r="U216" s="150">
        <v>0</v>
      </c>
      <c r="V216" s="150">
        <v>0</v>
      </c>
    </row>
    <row r="217" spans="2:22" x14ac:dyDescent="0.25">
      <c r="B217" s="135">
        <v>9352158</v>
      </c>
      <c r="C217" s="135" t="s">
        <v>276</v>
      </c>
      <c r="D217" s="135" t="s">
        <v>93</v>
      </c>
      <c r="E217" s="150">
        <v>0</v>
      </c>
      <c r="F217" s="150">
        <v>0</v>
      </c>
      <c r="G217" s="150">
        <v>0</v>
      </c>
      <c r="H217" s="150">
        <v>0</v>
      </c>
      <c r="I217" s="150">
        <v>0</v>
      </c>
      <c r="J217" s="150">
        <v>0</v>
      </c>
      <c r="K217" s="150">
        <v>0</v>
      </c>
      <c r="L217" s="150">
        <v>0</v>
      </c>
      <c r="M217" s="150">
        <v>0</v>
      </c>
      <c r="N217" s="150">
        <v>0</v>
      </c>
      <c r="O217" s="150">
        <v>0</v>
      </c>
      <c r="P217" s="150">
        <v>0</v>
      </c>
      <c r="Q217" s="150">
        <v>0</v>
      </c>
      <c r="R217" s="150">
        <v>0</v>
      </c>
      <c r="S217" s="150">
        <v>0</v>
      </c>
      <c r="T217" s="150">
        <v>0</v>
      </c>
      <c r="U217" s="150">
        <v>0</v>
      </c>
      <c r="V217" s="150">
        <v>0</v>
      </c>
    </row>
    <row r="218" spans="2:22" x14ac:dyDescent="0.25">
      <c r="B218" s="135">
        <v>9352159</v>
      </c>
      <c r="C218" s="135" t="s">
        <v>263</v>
      </c>
      <c r="D218" s="135" t="s">
        <v>93</v>
      </c>
      <c r="E218" s="150">
        <v>0</v>
      </c>
      <c r="F218" s="150">
        <v>0</v>
      </c>
      <c r="G218" s="150">
        <v>0</v>
      </c>
      <c r="H218" s="150">
        <v>0</v>
      </c>
      <c r="I218" s="150">
        <v>0</v>
      </c>
      <c r="J218" s="150">
        <v>0</v>
      </c>
      <c r="K218" s="150">
        <v>0</v>
      </c>
      <c r="L218" s="150">
        <v>0</v>
      </c>
      <c r="M218" s="150">
        <v>0</v>
      </c>
      <c r="N218" s="150">
        <v>0</v>
      </c>
      <c r="O218" s="150">
        <v>0</v>
      </c>
      <c r="P218" s="150">
        <v>0</v>
      </c>
      <c r="Q218" s="150">
        <v>0</v>
      </c>
      <c r="R218" s="150">
        <v>0</v>
      </c>
      <c r="S218" s="150">
        <v>0</v>
      </c>
      <c r="T218" s="150">
        <v>0</v>
      </c>
      <c r="U218" s="150">
        <v>0</v>
      </c>
      <c r="V218" s="150">
        <v>0</v>
      </c>
    </row>
    <row r="219" spans="2:22" x14ac:dyDescent="0.25">
      <c r="B219" s="135">
        <v>9352167</v>
      </c>
      <c r="C219" s="135" t="s">
        <v>1409</v>
      </c>
      <c r="D219" s="135" t="s">
        <v>93</v>
      </c>
      <c r="E219" s="150">
        <v>0</v>
      </c>
      <c r="F219" s="150">
        <v>0</v>
      </c>
      <c r="G219" s="150">
        <v>0</v>
      </c>
      <c r="H219" s="150">
        <v>0</v>
      </c>
      <c r="I219" s="150">
        <v>0</v>
      </c>
      <c r="J219" s="150">
        <v>0</v>
      </c>
      <c r="K219" s="150">
        <v>0</v>
      </c>
      <c r="L219" s="150">
        <v>0</v>
      </c>
      <c r="M219" s="150">
        <v>0</v>
      </c>
      <c r="N219" s="150">
        <v>0</v>
      </c>
      <c r="O219" s="150">
        <v>0</v>
      </c>
      <c r="P219" s="150">
        <v>0</v>
      </c>
      <c r="Q219" s="150">
        <v>0</v>
      </c>
      <c r="R219" s="150">
        <v>0</v>
      </c>
      <c r="S219" s="150">
        <v>0</v>
      </c>
      <c r="T219" s="150">
        <v>0</v>
      </c>
      <c r="U219" s="150">
        <v>0</v>
      </c>
      <c r="V219" s="150">
        <v>0</v>
      </c>
    </row>
    <row r="220" spans="2:22" x14ac:dyDescent="0.25">
      <c r="B220" s="135">
        <v>9352172</v>
      </c>
      <c r="C220" s="135" t="s">
        <v>1270</v>
      </c>
      <c r="D220" s="135" t="s">
        <v>93</v>
      </c>
      <c r="E220" s="150">
        <v>0</v>
      </c>
      <c r="F220" s="150">
        <v>0</v>
      </c>
      <c r="G220" s="150">
        <v>0</v>
      </c>
      <c r="H220" s="150">
        <v>0</v>
      </c>
      <c r="I220" s="150">
        <v>0</v>
      </c>
      <c r="J220" s="150">
        <v>0</v>
      </c>
      <c r="K220" s="150">
        <v>0</v>
      </c>
      <c r="L220" s="150">
        <v>0</v>
      </c>
      <c r="M220" s="150">
        <v>0</v>
      </c>
      <c r="N220" s="150">
        <v>0</v>
      </c>
      <c r="O220" s="150">
        <v>0</v>
      </c>
      <c r="P220" s="150">
        <v>0</v>
      </c>
      <c r="Q220" s="150">
        <v>0</v>
      </c>
      <c r="R220" s="150">
        <v>0</v>
      </c>
      <c r="S220" s="150">
        <v>0</v>
      </c>
      <c r="T220" s="150">
        <v>0</v>
      </c>
      <c r="U220" s="150">
        <v>0</v>
      </c>
      <c r="V220" s="150">
        <v>0</v>
      </c>
    </row>
    <row r="221" spans="2:22" x14ac:dyDescent="0.25">
      <c r="B221" s="135">
        <v>9352185</v>
      </c>
      <c r="C221" s="135" t="s">
        <v>266</v>
      </c>
      <c r="D221" s="135" t="s">
        <v>93</v>
      </c>
      <c r="E221" s="150">
        <v>0</v>
      </c>
      <c r="F221" s="150">
        <v>0</v>
      </c>
      <c r="G221" s="150">
        <v>0</v>
      </c>
      <c r="H221" s="150">
        <v>0</v>
      </c>
      <c r="I221" s="150">
        <v>0</v>
      </c>
      <c r="J221" s="150">
        <v>0</v>
      </c>
      <c r="K221" s="150">
        <v>0</v>
      </c>
      <c r="L221" s="150">
        <v>0</v>
      </c>
      <c r="M221" s="150">
        <v>0</v>
      </c>
      <c r="N221" s="150">
        <v>0</v>
      </c>
      <c r="O221" s="150">
        <v>0</v>
      </c>
      <c r="P221" s="150">
        <v>0</v>
      </c>
      <c r="Q221" s="150">
        <v>0</v>
      </c>
      <c r="R221" s="150">
        <v>0</v>
      </c>
      <c r="S221" s="150">
        <v>0</v>
      </c>
      <c r="T221" s="150">
        <v>0</v>
      </c>
      <c r="U221" s="150">
        <v>0</v>
      </c>
      <c r="V221" s="150">
        <v>0</v>
      </c>
    </row>
    <row r="222" spans="2:22" x14ac:dyDescent="0.25">
      <c r="B222" s="135">
        <v>9352186</v>
      </c>
      <c r="C222" s="135" t="s">
        <v>267</v>
      </c>
      <c r="D222" s="135" t="s">
        <v>93</v>
      </c>
      <c r="E222" s="150">
        <v>0</v>
      </c>
      <c r="F222" s="150">
        <v>0</v>
      </c>
      <c r="G222" s="150">
        <v>0</v>
      </c>
      <c r="H222" s="150">
        <v>0</v>
      </c>
      <c r="I222" s="150">
        <v>0</v>
      </c>
      <c r="J222" s="150">
        <v>0</v>
      </c>
      <c r="K222" s="150">
        <v>0</v>
      </c>
      <c r="L222" s="150">
        <v>0</v>
      </c>
      <c r="M222" s="150">
        <v>0</v>
      </c>
      <c r="N222" s="150">
        <v>0</v>
      </c>
      <c r="O222" s="150">
        <v>0</v>
      </c>
      <c r="P222" s="150">
        <v>0</v>
      </c>
      <c r="Q222" s="150">
        <v>0</v>
      </c>
      <c r="R222" s="150">
        <v>0</v>
      </c>
      <c r="S222" s="150">
        <v>0</v>
      </c>
      <c r="T222" s="150">
        <v>0</v>
      </c>
      <c r="U222" s="150">
        <v>0</v>
      </c>
      <c r="V222" s="150">
        <v>0</v>
      </c>
    </row>
    <row r="223" spans="2:22" x14ac:dyDescent="0.25">
      <c r="B223" s="135">
        <v>9352187</v>
      </c>
      <c r="C223" s="135" t="s">
        <v>1271</v>
      </c>
      <c r="D223" s="135" t="s">
        <v>93</v>
      </c>
      <c r="E223" s="150">
        <v>0</v>
      </c>
      <c r="F223" s="150">
        <v>0</v>
      </c>
      <c r="G223" s="150">
        <v>0</v>
      </c>
      <c r="H223" s="150">
        <v>0</v>
      </c>
      <c r="I223" s="150">
        <v>0</v>
      </c>
      <c r="J223" s="150">
        <v>0</v>
      </c>
      <c r="K223" s="150">
        <v>0</v>
      </c>
      <c r="L223" s="150">
        <v>0</v>
      </c>
      <c r="M223" s="150">
        <v>0</v>
      </c>
      <c r="N223" s="150">
        <v>0</v>
      </c>
      <c r="O223" s="150">
        <v>0</v>
      </c>
      <c r="P223" s="150">
        <v>0</v>
      </c>
      <c r="Q223" s="150">
        <v>0</v>
      </c>
      <c r="R223" s="150">
        <v>0</v>
      </c>
      <c r="S223" s="150">
        <v>0</v>
      </c>
      <c r="T223" s="150">
        <v>0</v>
      </c>
      <c r="U223" s="150">
        <v>0</v>
      </c>
      <c r="V223" s="150">
        <v>0</v>
      </c>
    </row>
    <row r="224" spans="2:22" x14ac:dyDescent="0.25">
      <c r="B224" s="135">
        <v>9352188</v>
      </c>
      <c r="C224" s="135" t="s">
        <v>1410</v>
      </c>
      <c r="D224" s="135" t="s">
        <v>93</v>
      </c>
      <c r="E224" s="150">
        <v>0</v>
      </c>
      <c r="F224" s="150">
        <v>0</v>
      </c>
      <c r="G224" s="150">
        <v>0</v>
      </c>
      <c r="H224" s="150">
        <v>0</v>
      </c>
      <c r="I224" s="150">
        <v>0</v>
      </c>
      <c r="J224" s="150">
        <v>0</v>
      </c>
      <c r="K224" s="150">
        <v>0</v>
      </c>
      <c r="L224" s="150">
        <v>0</v>
      </c>
      <c r="M224" s="150">
        <v>0</v>
      </c>
      <c r="N224" s="150">
        <v>0</v>
      </c>
      <c r="O224" s="150">
        <v>0</v>
      </c>
      <c r="P224" s="150">
        <v>0</v>
      </c>
      <c r="Q224" s="150">
        <v>0</v>
      </c>
      <c r="R224" s="150">
        <v>0</v>
      </c>
      <c r="S224" s="150">
        <v>0</v>
      </c>
      <c r="T224" s="150">
        <v>0</v>
      </c>
      <c r="U224" s="150">
        <v>0</v>
      </c>
      <c r="V224" s="150">
        <v>0</v>
      </c>
    </row>
    <row r="225" spans="2:22" x14ac:dyDescent="0.25">
      <c r="B225" s="135">
        <v>9352189</v>
      </c>
      <c r="C225" s="135" t="s">
        <v>1411</v>
      </c>
      <c r="D225" s="135" t="s">
        <v>93</v>
      </c>
      <c r="E225" s="150">
        <v>0</v>
      </c>
      <c r="F225" s="150">
        <v>0</v>
      </c>
      <c r="G225" s="150">
        <v>0</v>
      </c>
      <c r="H225" s="150">
        <v>0</v>
      </c>
      <c r="I225" s="150">
        <v>0</v>
      </c>
      <c r="J225" s="150">
        <v>0</v>
      </c>
      <c r="K225" s="150">
        <v>0</v>
      </c>
      <c r="L225" s="150">
        <v>0</v>
      </c>
      <c r="M225" s="150">
        <v>0</v>
      </c>
      <c r="N225" s="150">
        <v>0</v>
      </c>
      <c r="O225" s="150">
        <v>0</v>
      </c>
      <c r="P225" s="150">
        <v>0</v>
      </c>
      <c r="Q225" s="150">
        <v>0</v>
      </c>
      <c r="R225" s="150">
        <v>0</v>
      </c>
      <c r="S225" s="150">
        <v>0</v>
      </c>
      <c r="T225" s="150">
        <v>0</v>
      </c>
      <c r="U225" s="150">
        <v>0</v>
      </c>
      <c r="V225" s="150">
        <v>0</v>
      </c>
    </row>
    <row r="226" spans="2:22" x14ac:dyDescent="0.25">
      <c r="B226" s="135">
        <v>9352197</v>
      </c>
      <c r="C226" s="135" t="s">
        <v>1272</v>
      </c>
      <c r="D226" s="135" t="s">
        <v>93</v>
      </c>
      <c r="E226" s="150">
        <v>0</v>
      </c>
      <c r="F226" s="150">
        <v>0</v>
      </c>
      <c r="G226" s="150">
        <v>0</v>
      </c>
      <c r="H226" s="150">
        <v>0</v>
      </c>
      <c r="I226" s="150">
        <v>0</v>
      </c>
      <c r="J226" s="150">
        <v>0</v>
      </c>
      <c r="K226" s="150">
        <v>0</v>
      </c>
      <c r="L226" s="150">
        <v>0</v>
      </c>
      <c r="M226" s="150">
        <v>0</v>
      </c>
      <c r="N226" s="150">
        <v>0</v>
      </c>
      <c r="O226" s="150">
        <v>0</v>
      </c>
      <c r="P226" s="150">
        <v>0</v>
      </c>
      <c r="Q226" s="150">
        <v>0</v>
      </c>
      <c r="R226" s="150">
        <v>0</v>
      </c>
      <c r="S226" s="150">
        <v>0</v>
      </c>
      <c r="T226" s="150">
        <v>0</v>
      </c>
      <c r="U226" s="150">
        <v>0</v>
      </c>
      <c r="V226" s="150">
        <v>0</v>
      </c>
    </row>
    <row r="227" spans="2:22" x14ac:dyDescent="0.25">
      <c r="B227" s="135">
        <v>9352198</v>
      </c>
      <c r="C227" s="135" t="s">
        <v>1273</v>
      </c>
      <c r="D227" s="135" t="s">
        <v>93</v>
      </c>
      <c r="E227" s="150">
        <v>0</v>
      </c>
      <c r="F227" s="150">
        <v>0</v>
      </c>
      <c r="G227" s="150">
        <v>0</v>
      </c>
      <c r="H227" s="150">
        <v>0</v>
      </c>
      <c r="I227" s="150">
        <v>0</v>
      </c>
      <c r="J227" s="150">
        <v>0</v>
      </c>
      <c r="K227" s="150">
        <v>0</v>
      </c>
      <c r="L227" s="150">
        <v>0</v>
      </c>
      <c r="M227" s="150">
        <v>0</v>
      </c>
      <c r="N227" s="150">
        <v>0</v>
      </c>
      <c r="O227" s="150">
        <v>0</v>
      </c>
      <c r="P227" s="150">
        <v>0</v>
      </c>
      <c r="Q227" s="150">
        <v>0</v>
      </c>
      <c r="R227" s="150">
        <v>0</v>
      </c>
      <c r="S227" s="150">
        <v>0</v>
      </c>
      <c r="T227" s="150">
        <v>0</v>
      </c>
      <c r="U227" s="150">
        <v>0</v>
      </c>
      <c r="V227" s="150">
        <v>0</v>
      </c>
    </row>
    <row r="228" spans="2:22" x14ac:dyDescent="0.25">
      <c r="B228" s="135">
        <v>9352199</v>
      </c>
      <c r="C228" s="135" t="s">
        <v>1274</v>
      </c>
      <c r="D228" s="135" t="s">
        <v>93</v>
      </c>
      <c r="E228" s="150">
        <v>0</v>
      </c>
      <c r="F228" s="150">
        <v>0</v>
      </c>
      <c r="G228" s="150">
        <v>0</v>
      </c>
      <c r="H228" s="150">
        <v>0</v>
      </c>
      <c r="I228" s="150">
        <v>0</v>
      </c>
      <c r="J228" s="150">
        <v>0</v>
      </c>
      <c r="K228" s="150">
        <v>0</v>
      </c>
      <c r="L228" s="150">
        <v>0</v>
      </c>
      <c r="M228" s="150">
        <v>0</v>
      </c>
      <c r="N228" s="150">
        <v>0</v>
      </c>
      <c r="O228" s="150">
        <v>0</v>
      </c>
      <c r="P228" s="150">
        <v>0</v>
      </c>
      <c r="Q228" s="150">
        <v>0</v>
      </c>
      <c r="R228" s="150">
        <v>0</v>
      </c>
      <c r="S228" s="150">
        <v>0</v>
      </c>
      <c r="T228" s="150">
        <v>0</v>
      </c>
      <c r="U228" s="150">
        <v>0</v>
      </c>
      <c r="V228" s="150">
        <v>0</v>
      </c>
    </row>
    <row r="229" spans="2:22" x14ac:dyDescent="0.25">
      <c r="B229" s="135">
        <v>9352200</v>
      </c>
      <c r="C229" s="135" t="s">
        <v>1412</v>
      </c>
      <c r="D229" s="135" t="s">
        <v>93</v>
      </c>
      <c r="E229" s="150">
        <v>0</v>
      </c>
      <c r="F229" s="150">
        <v>0</v>
      </c>
      <c r="G229" s="150">
        <v>0</v>
      </c>
      <c r="H229" s="150">
        <v>0</v>
      </c>
      <c r="I229" s="150">
        <v>0</v>
      </c>
      <c r="J229" s="150">
        <v>0</v>
      </c>
      <c r="K229" s="150">
        <v>0</v>
      </c>
      <c r="L229" s="150">
        <v>0</v>
      </c>
      <c r="M229" s="150">
        <v>0</v>
      </c>
      <c r="N229" s="150">
        <v>0</v>
      </c>
      <c r="O229" s="150">
        <v>0</v>
      </c>
      <c r="P229" s="150">
        <v>0</v>
      </c>
      <c r="Q229" s="150">
        <v>0</v>
      </c>
      <c r="R229" s="150">
        <v>0</v>
      </c>
      <c r="S229" s="150">
        <v>0</v>
      </c>
      <c r="T229" s="150">
        <v>0</v>
      </c>
      <c r="U229" s="150">
        <v>0</v>
      </c>
      <c r="V229" s="150">
        <v>0</v>
      </c>
    </row>
    <row r="230" spans="2:22" x14ac:dyDescent="0.25">
      <c r="B230" s="135">
        <v>9352201</v>
      </c>
      <c r="C230" s="135" t="s">
        <v>1276</v>
      </c>
      <c r="D230" s="135" t="s">
        <v>93</v>
      </c>
      <c r="E230" s="150">
        <v>0</v>
      </c>
      <c r="F230" s="150">
        <v>0</v>
      </c>
      <c r="G230" s="150">
        <v>0</v>
      </c>
      <c r="H230" s="150">
        <v>0</v>
      </c>
      <c r="I230" s="150">
        <v>0</v>
      </c>
      <c r="J230" s="150">
        <v>0</v>
      </c>
      <c r="K230" s="150">
        <v>0</v>
      </c>
      <c r="L230" s="150">
        <v>0</v>
      </c>
      <c r="M230" s="150">
        <v>0</v>
      </c>
      <c r="N230" s="150">
        <v>0</v>
      </c>
      <c r="O230" s="150">
        <v>0</v>
      </c>
      <c r="P230" s="150">
        <v>0</v>
      </c>
      <c r="Q230" s="150">
        <v>0</v>
      </c>
      <c r="R230" s="150">
        <v>0</v>
      </c>
      <c r="S230" s="150">
        <v>0</v>
      </c>
      <c r="T230" s="150">
        <v>0</v>
      </c>
      <c r="U230" s="150">
        <v>0</v>
      </c>
      <c r="V230" s="150">
        <v>0</v>
      </c>
    </row>
    <row r="231" spans="2:22" x14ac:dyDescent="0.25">
      <c r="B231" s="135">
        <v>9352202</v>
      </c>
      <c r="C231" s="135" t="s">
        <v>350</v>
      </c>
      <c r="D231" s="135" t="s">
        <v>93</v>
      </c>
      <c r="E231" s="150">
        <v>0</v>
      </c>
      <c r="F231" s="150">
        <v>0</v>
      </c>
      <c r="G231" s="150">
        <v>0</v>
      </c>
      <c r="H231" s="150">
        <v>0</v>
      </c>
      <c r="I231" s="150">
        <v>0</v>
      </c>
      <c r="J231" s="150">
        <v>0</v>
      </c>
      <c r="K231" s="150">
        <v>0</v>
      </c>
      <c r="L231" s="150">
        <v>0</v>
      </c>
      <c r="M231" s="150">
        <v>0</v>
      </c>
      <c r="N231" s="150">
        <v>0</v>
      </c>
      <c r="O231" s="150">
        <v>0</v>
      </c>
      <c r="P231" s="150">
        <v>0</v>
      </c>
      <c r="Q231" s="150">
        <v>0</v>
      </c>
      <c r="R231" s="150">
        <v>0</v>
      </c>
      <c r="S231" s="150">
        <v>0</v>
      </c>
      <c r="T231" s="150">
        <v>0</v>
      </c>
      <c r="U231" s="150">
        <v>0</v>
      </c>
      <c r="V231" s="150">
        <v>0</v>
      </c>
    </row>
    <row r="232" spans="2:22" x14ac:dyDescent="0.25">
      <c r="B232" s="135">
        <v>9352203</v>
      </c>
      <c r="C232" s="135" t="s">
        <v>1277</v>
      </c>
      <c r="D232" s="135" t="s">
        <v>93</v>
      </c>
      <c r="E232" s="150">
        <v>0</v>
      </c>
      <c r="F232" s="150">
        <v>0</v>
      </c>
      <c r="G232" s="150">
        <v>0</v>
      </c>
      <c r="H232" s="150">
        <v>0</v>
      </c>
      <c r="I232" s="150">
        <v>0</v>
      </c>
      <c r="J232" s="150">
        <v>0</v>
      </c>
      <c r="K232" s="150">
        <v>0</v>
      </c>
      <c r="L232" s="150">
        <v>0</v>
      </c>
      <c r="M232" s="150">
        <v>0</v>
      </c>
      <c r="N232" s="150">
        <v>0</v>
      </c>
      <c r="O232" s="150">
        <v>0</v>
      </c>
      <c r="P232" s="150">
        <v>0</v>
      </c>
      <c r="Q232" s="150">
        <v>0</v>
      </c>
      <c r="R232" s="150">
        <v>0</v>
      </c>
      <c r="S232" s="150">
        <v>0</v>
      </c>
      <c r="T232" s="150">
        <v>0</v>
      </c>
      <c r="U232" s="150">
        <v>0</v>
      </c>
      <c r="V232" s="150">
        <v>0</v>
      </c>
    </row>
    <row r="233" spans="2:22" x14ac:dyDescent="0.25">
      <c r="B233" s="135">
        <v>9352204</v>
      </c>
      <c r="C233" s="135" t="s">
        <v>1278</v>
      </c>
      <c r="D233" s="135" t="s">
        <v>93</v>
      </c>
      <c r="E233" s="150">
        <v>0</v>
      </c>
      <c r="F233" s="150">
        <v>0</v>
      </c>
      <c r="G233" s="150">
        <v>0</v>
      </c>
      <c r="H233" s="150">
        <v>0</v>
      </c>
      <c r="I233" s="150">
        <v>0</v>
      </c>
      <c r="J233" s="150">
        <v>0</v>
      </c>
      <c r="K233" s="150">
        <v>0</v>
      </c>
      <c r="L233" s="150">
        <v>0</v>
      </c>
      <c r="M233" s="150">
        <v>0</v>
      </c>
      <c r="N233" s="150">
        <v>0</v>
      </c>
      <c r="O233" s="150">
        <v>0</v>
      </c>
      <c r="P233" s="150">
        <v>0</v>
      </c>
      <c r="Q233" s="150">
        <v>0</v>
      </c>
      <c r="R233" s="150">
        <v>0</v>
      </c>
      <c r="S233" s="150">
        <v>0</v>
      </c>
      <c r="T233" s="150">
        <v>0</v>
      </c>
      <c r="U233" s="150">
        <v>0</v>
      </c>
      <c r="V233" s="150">
        <v>0</v>
      </c>
    </row>
    <row r="234" spans="2:22" x14ac:dyDescent="0.25">
      <c r="B234" s="135">
        <v>9352205</v>
      </c>
      <c r="C234" s="135" t="s">
        <v>1279</v>
      </c>
      <c r="D234" s="135" t="s">
        <v>93</v>
      </c>
      <c r="E234" s="150">
        <v>0</v>
      </c>
      <c r="F234" s="150">
        <v>0</v>
      </c>
      <c r="G234" s="150">
        <v>0</v>
      </c>
      <c r="H234" s="150">
        <v>0</v>
      </c>
      <c r="I234" s="150">
        <v>0</v>
      </c>
      <c r="J234" s="150">
        <v>0</v>
      </c>
      <c r="K234" s="150">
        <v>0</v>
      </c>
      <c r="L234" s="150">
        <v>0</v>
      </c>
      <c r="M234" s="150">
        <v>0</v>
      </c>
      <c r="N234" s="150">
        <v>0</v>
      </c>
      <c r="O234" s="150">
        <v>0</v>
      </c>
      <c r="P234" s="150">
        <v>0</v>
      </c>
      <c r="Q234" s="150">
        <v>0</v>
      </c>
      <c r="R234" s="150">
        <v>0</v>
      </c>
      <c r="S234" s="150">
        <v>0</v>
      </c>
      <c r="T234" s="150">
        <v>0</v>
      </c>
      <c r="U234" s="150">
        <v>0</v>
      </c>
      <c r="V234" s="150">
        <v>0</v>
      </c>
    </row>
    <row r="235" spans="2:22" x14ac:dyDescent="0.25">
      <c r="B235" s="135">
        <v>9352206</v>
      </c>
      <c r="C235" s="135" t="s">
        <v>209</v>
      </c>
      <c r="D235" s="135" t="s">
        <v>93</v>
      </c>
      <c r="E235" s="150">
        <v>0</v>
      </c>
      <c r="F235" s="150">
        <v>0</v>
      </c>
      <c r="G235" s="150">
        <v>0</v>
      </c>
      <c r="H235" s="150">
        <v>0</v>
      </c>
      <c r="I235" s="150">
        <v>0</v>
      </c>
      <c r="J235" s="150">
        <v>0</v>
      </c>
      <c r="K235" s="150">
        <v>0</v>
      </c>
      <c r="L235" s="150">
        <v>0</v>
      </c>
      <c r="M235" s="150">
        <v>0</v>
      </c>
      <c r="N235" s="150">
        <v>0</v>
      </c>
      <c r="O235" s="150">
        <v>0</v>
      </c>
      <c r="P235" s="150">
        <v>0</v>
      </c>
      <c r="Q235" s="150">
        <v>0</v>
      </c>
      <c r="R235" s="150">
        <v>0</v>
      </c>
      <c r="S235" s="150">
        <v>0</v>
      </c>
      <c r="T235" s="150">
        <v>0</v>
      </c>
      <c r="U235" s="150">
        <v>0</v>
      </c>
      <c r="V235" s="150">
        <v>0</v>
      </c>
    </row>
    <row r="236" spans="2:22" x14ac:dyDescent="0.25">
      <c r="B236" s="135">
        <v>9352207</v>
      </c>
      <c r="C236" s="135" t="s">
        <v>1280</v>
      </c>
      <c r="D236" s="135" t="s">
        <v>93</v>
      </c>
      <c r="E236" s="150">
        <v>0</v>
      </c>
      <c r="F236" s="150">
        <v>0</v>
      </c>
      <c r="G236" s="150">
        <v>0</v>
      </c>
      <c r="H236" s="150">
        <v>0</v>
      </c>
      <c r="I236" s="150">
        <v>0</v>
      </c>
      <c r="J236" s="150">
        <v>0</v>
      </c>
      <c r="K236" s="150">
        <v>0</v>
      </c>
      <c r="L236" s="150">
        <v>0</v>
      </c>
      <c r="M236" s="150">
        <v>0</v>
      </c>
      <c r="N236" s="150">
        <v>0</v>
      </c>
      <c r="O236" s="150">
        <v>0</v>
      </c>
      <c r="P236" s="150">
        <v>0</v>
      </c>
      <c r="Q236" s="150">
        <v>0</v>
      </c>
      <c r="R236" s="150">
        <v>0</v>
      </c>
      <c r="S236" s="150">
        <v>0</v>
      </c>
      <c r="T236" s="150">
        <v>0</v>
      </c>
      <c r="U236" s="150">
        <v>0</v>
      </c>
      <c r="V236" s="150">
        <v>0</v>
      </c>
    </row>
    <row r="237" spans="2:22" x14ac:dyDescent="0.25">
      <c r="B237" s="135">
        <v>9352208</v>
      </c>
      <c r="C237" s="135" t="s">
        <v>1281</v>
      </c>
      <c r="D237" s="135" t="s">
        <v>93</v>
      </c>
      <c r="E237" s="150">
        <v>0</v>
      </c>
      <c r="F237" s="150">
        <v>0</v>
      </c>
      <c r="G237" s="150">
        <v>0</v>
      </c>
      <c r="H237" s="150">
        <v>0</v>
      </c>
      <c r="I237" s="150">
        <v>0</v>
      </c>
      <c r="J237" s="150">
        <v>0</v>
      </c>
      <c r="K237" s="150">
        <v>0</v>
      </c>
      <c r="L237" s="150">
        <v>0</v>
      </c>
      <c r="M237" s="150">
        <v>0</v>
      </c>
      <c r="N237" s="150">
        <v>0</v>
      </c>
      <c r="O237" s="150">
        <v>0</v>
      </c>
      <c r="P237" s="150">
        <v>0</v>
      </c>
      <c r="Q237" s="150">
        <v>0</v>
      </c>
      <c r="R237" s="150">
        <v>0</v>
      </c>
      <c r="S237" s="150">
        <v>0</v>
      </c>
      <c r="T237" s="150">
        <v>0</v>
      </c>
      <c r="U237" s="150">
        <v>0</v>
      </c>
      <c r="V237" s="150">
        <v>0</v>
      </c>
    </row>
    <row r="238" spans="2:22" x14ac:dyDescent="0.25">
      <c r="B238" s="135">
        <v>9352209</v>
      </c>
      <c r="C238" s="135" t="s">
        <v>1282</v>
      </c>
      <c r="D238" s="135" t="s">
        <v>93</v>
      </c>
      <c r="E238" s="150">
        <v>0</v>
      </c>
      <c r="F238" s="150">
        <v>0</v>
      </c>
      <c r="G238" s="150">
        <v>0</v>
      </c>
      <c r="H238" s="150">
        <v>0</v>
      </c>
      <c r="I238" s="150">
        <v>0</v>
      </c>
      <c r="J238" s="150">
        <v>0</v>
      </c>
      <c r="K238" s="150">
        <v>0</v>
      </c>
      <c r="L238" s="150">
        <v>0</v>
      </c>
      <c r="M238" s="150">
        <v>0</v>
      </c>
      <c r="N238" s="150">
        <v>0</v>
      </c>
      <c r="O238" s="150">
        <v>0</v>
      </c>
      <c r="P238" s="150">
        <v>0</v>
      </c>
      <c r="Q238" s="150">
        <v>0</v>
      </c>
      <c r="R238" s="150">
        <v>0</v>
      </c>
      <c r="S238" s="150">
        <v>0</v>
      </c>
      <c r="T238" s="150">
        <v>0</v>
      </c>
      <c r="U238" s="150">
        <v>0</v>
      </c>
      <c r="V238" s="150">
        <v>0</v>
      </c>
    </row>
    <row r="239" spans="2:22" x14ac:dyDescent="0.25">
      <c r="B239" s="135">
        <v>9352210</v>
      </c>
      <c r="C239" s="135" t="s">
        <v>1413</v>
      </c>
      <c r="D239" s="135" t="s">
        <v>93</v>
      </c>
      <c r="E239" s="150">
        <v>0</v>
      </c>
      <c r="F239" s="150">
        <v>0</v>
      </c>
      <c r="G239" s="150">
        <v>0</v>
      </c>
      <c r="H239" s="150">
        <v>0</v>
      </c>
      <c r="I239" s="150">
        <v>0</v>
      </c>
      <c r="J239" s="150">
        <v>0</v>
      </c>
      <c r="K239" s="150">
        <v>0</v>
      </c>
      <c r="L239" s="150">
        <v>0</v>
      </c>
      <c r="M239" s="150">
        <v>0</v>
      </c>
      <c r="N239" s="150">
        <v>0</v>
      </c>
      <c r="O239" s="150">
        <v>0</v>
      </c>
      <c r="P239" s="150">
        <v>0</v>
      </c>
      <c r="Q239" s="150">
        <v>0</v>
      </c>
      <c r="R239" s="150">
        <v>0</v>
      </c>
      <c r="S239" s="150">
        <v>0</v>
      </c>
      <c r="T239" s="150">
        <v>0</v>
      </c>
      <c r="U239" s="150">
        <v>0</v>
      </c>
      <c r="V239" s="150">
        <v>0</v>
      </c>
    </row>
    <row r="240" spans="2:22" x14ac:dyDescent="0.25">
      <c r="B240" s="135">
        <v>9352211</v>
      </c>
      <c r="C240" s="135" t="s">
        <v>1283</v>
      </c>
      <c r="D240" s="135" t="s">
        <v>93</v>
      </c>
      <c r="E240" s="150">
        <v>0</v>
      </c>
      <c r="F240" s="150">
        <v>0</v>
      </c>
      <c r="G240" s="150">
        <v>0</v>
      </c>
      <c r="H240" s="150">
        <v>0</v>
      </c>
      <c r="I240" s="150">
        <v>0</v>
      </c>
      <c r="J240" s="150">
        <v>0</v>
      </c>
      <c r="K240" s="150">
        <v>0</v>
      </c>
      <c r="L240" s="150">
        <v>0</v>
      </c>
      <c r="M240" s="150">
        <v>0</v>
      </c>
      <c r="N240" s="150">
        <v>0</v>
      </c>
      <c r="O240" s="150">
        <v>0</v>
      </c>
      <c r="P240" s="150">
        <v>0</v>
      </c>
      <c r="Q240" s="150">
        <v>0</v>
      </c>
      <c r="R240" s="150">
        <v>0</v>
      </c>
      <c r="S240" s="150">
        <v>0</v>
      </c>
      <c r="T240" s="150">
        <v>0</v>
      </c>
      <c r="U240" s="150">
        <v>0</v>
      </c>
      <c r="V240" s="150">
        <v>0</v>
      </c>
    </row>
    <row r="241" spans="2:22" x14ac:dyDescent="0.25">
      <c r="B241" s="135">
        <v>9352212</v>
      </c>
      <c r="C241" s="135" t="s">
        <v>1414</v>
      </c>
      <c r="D241" s="135" t="s">
        <v>93</v>
      </c>
      <c r="E241" s="150">
        <v>0</v>
      </c>
      <c r="F241" s="150">
        <v>0</v>
      </c>
      <c r="G241" s="150">
        <v>0</v>
      </c>
      <c r="H241" s="150">
        <v>0</v>
      </c>
      <c r="I241" s="150">
        <v>0</v>
      </c>
      <c r="J241" s="150">
        <v>0</v>
      </c>
      <c r="K241" s="150">
        <v>0</v>
      </c>
      <c r="L241" s="150">
        <v>0</v>
      </c>
      <c r="M241" s="150">
        <v>0</v>
      </c>
      <c r="N241" s="150">
        <v>0</v>
      </c>
      <c r="O241" s="150">
        <v>0</v>
      </c>
      <c r="P241" s="150">
        <v>0</v>
      </c>
      <c r="Q241" s="150">
        <v>0</v>
      </c>
      <c r="R241" s="150">
        <v>0</v>
      </c>
      <c r="S241" s="150">
        <v>0</v>
      </c>
      <c r="T241" s="150">
        <v>0</v>
      </c>
      <c r="U241" s="150">
        <v>0</v>
      </c>
      <c r="V241" s="150">
        <v>0</v>
      </c>
    </row>
    <row r="242" spans="2:22" x14ac:dyDescent="0.25">
      <c r="B242" s="135">
        <v>9352213</v>
      </c>
      <c r="C242" s="135" t="s">
        <v>1415</v>
      </c>
      <c r="D242" s="135" t="s">
        <v>93</v>
      </c>
      <c r="E242" s="150">
        <v>0</v>
      </c>
      <c r="F242" s="150">
        <v>0</v>
      </c>
      <c r="G242" s="150">
        <v>0</v>
      </c>
      <c r="H242" s="150">
        <v>0</v>
      </c>
      <c r="I242" s="150">
        <v>0</v>
      </c>
      <c r="J242" s="150">
        <v>0</v>
      </c>
      <c r="K242" s="150">
        <v>0</v>
      </c>
      <c r="L242" s="150">
        <v>0</v>
      </c>
      <c r="M242" s="150">
        <v>0</v>
      </c>
      <c r="N242" s="150">
        <v>0</v>
      </c>
      <c r="O242" s="150">
        <v>0</v>
      </c>
      <c r="P242" s="150">
        <v>0</v>
      </c>
      <c r="Q242" s="150">
        <v>0</v>
      </c>
      <c r="R242" s="150">
        <v>0</v>
      </c>
      <c r="S242" s="150">
        <v>0</v>
      </c>
      <c r="T242" s="150">
        <v>0</v>
      </c>
      <c r="U242" s="150">
        <v>0</v>
      </c>
      <c r="V242" s="150">
        <v>0</v>
      </c>
    </row>
    <row r="243" spans="2:22" x14ac:dyDescent="0.25">
      <c r="B243" s="135">
        <v>9352214</v>
      </c>
      <c r="C243" s="135" t="s">
        <v>1416</v>
      </c>
      <c r="D243" s="135" t="s">
        <v>93</v>
      </c>
      <c r="E243" s="150">
        <v>0</v>
      </c>
      <c r="F243" s="150">
        <v>0</v>
      </c>
      <c r="G243" s="150">
        <v>0</v>
      </c>
      <c r="H243" s="150">
        <v>0</v>
      </c>
      <c r="I243" s="150">
        <v>0</v>
      </c>
      <c r="J243" s="150">
        <v>0</v>
      </c>
      <c r="K243" s="150">
        <v>0</v>
      </c>
      <c r="L243" s="150">
        <v>0</v>
      </c>
      <c r="M243" s="150">
        <v>0</v>
      </c>
      <c r="N243" s="150">
        <v>0</v>
      </c>
      <c r="O243" s="150">
        <v>0</v>
      </c>
      <c r="P243" s="150">
        <v>0</v>
      </c>
      <c r="Q243" s="150">
        <v>0</v>
      </c>
      <c r="R243" s="150">
        <v>0</v>
      </c>
      <c r="S243" s="150">
        <v>0</v>
      </c>
      <c r="T243" s="150">
        <v>0</v>
      </c>
      <c r="U243" s="150">
        <v>0</v>
      </c>
      <c r="V243" s="150">
        <v>0</v>
      </c>
    </row>
    <row r="244" spans="2:22" x14ac:dyDescent="0.25">
      <c r="B244" s="135">
        <v>9352215</v>
      </c>
      <c r="C244" s="135" t="s">
        <v>176</v>
      </c>
      <c r="D244" s="135" t="s">
        <v>93</v>
      </c>
      <c r="E244" s="150">
        <v>0</v>
      </c>
      <c r="F244" s="150">
        <v>0</v>
      </c>
      <c r="G244" s="150">
        <v>0</v>
      </c>
      <c r="H244" s="150">
        <v>0</v>
      </c>
      <c r="I244" s="150">
        <v>0</v>
      </c>
      <c r="J244" s="150">
        <v>0</v>
      </c>
      <c r="K244" s="150">
        <v>0</v>
      </c>
      <c r="L244" s="150">
        <v>0</v>
      </c>
      <c r="M244" s="150">
        <v>0</v>
      </c>
      <c r="N244" s="150">
        <v>0</v>
      </c>
      <c r="O244" s="150">
        <v>0</v>
      </c>
      <c r="P244" s="150">
        <v>0</v>
      </c>
      <c r="Q244" s="150">
        <v>0</v>
      </c>
      <c r="R244" s="150">
        <v>0</v>
      </c>
      <c r="S244" s="150">
        <v>0</v>
      </c>
      <c r="T244" s="150">
        <v>0</v>
      </c>
      <c r="U244" s="150">
        <v>0</v>
      </c>
      <c r="V244" s="150">
        <v>0</v>
      </c>
    </row>
    <row r="245" spans="2:22" x14ac:dyDescent="0.25">
      <c r="B245" s="135">
        <v>9352216</v>
      </c>
      <c r="C245" s="135" t="s">
        <v>1417</v>
      </c>
      <c r="D245" s="135" t="s">
        <v>93</v>
      </c>
      <c r="E245" s="150">
        <v>0</v>
      </c>
      <c r="F245" s="150">
        <v>0</v>
      </c>
      <c r="G245" s="150">
        <v>0</v>
      </c>
      <c r="H245" s="150">
        <v>0</v>
      </c>
      <c r="I245" s="150">
        <v>0</v>
      </c>
      <c r="J245" s="150">
        <v>0</v>
      </c>
      <c r="K245" s="150">
        <v>0</v>
      </c>
      <c r="L245" s="150">
        <v>0</v>
      </c>
      <c r="M245" s="150">
        <v>0</v>
      </c>
      <c r="N245" s="150">
        <v>0</v>
      </c>
      <c r="O245" s="150">
        <v>0</v>
      </c>
      <c r="P245" s="150">
        <v>0</v>
      </c>
      <c r="Q245" s="150">
        <v>0</v>
      </c>
      <c r="R245" s="150">
        <v>0</v>
      </c>
      <c r="S245" s="150">
        <v>0</v>
      </c>
      <c r="T245" s="150">
        <v>0</v>
      </c>
      <c r="U245" s="150">
        <v>0</v>
      </c>
      <c r="V245" s="150">
        <v>0</v>
      </c>
    </row>
    <row r="246" spans="2:22" x14ac:dyDescent="0.25">
      <c r="B246" s="135">
        <v>9352217</v>
      </c>
      <c r="C246" s="135" t="s">
        <v>1418</v>
      </c>
      <c r="D246" s="135" t="s">
        <v>93</v>
      </c>
      <c r="E246" s="150">
        <v>0</v>
      </c>
      <c r="F246" s="150">
        <v>0</v>
      </c>
      <c r="G246" s="150">
        <v>0</v>
      </c>
      <c r="H246" s="150">
        <v>0</v>
      </c>
      <c r="I246" s="150">
        <v>0</v>
      </c>
      <c r="J246" s="150">
        <v>0</v>
      </c>
      <c r="K246" s="150">
        <v>0</v>
      </c>
      <c r="L246" s="150">
        <v>0</v>
      </c>
      <c r="M246" s="150">
        <v>0</v>
      </c>
      <c r="N246" s="150">
        <v>0</v>
      </c>
      <c r="O246" s="150">
        <v>0</v>
      </c>
      <c r="P246" s="150">
        <v>0</v>
      </c>
      <c r="Q246" s="150">
        <v>0</v>
      </c>
      <c r="R246" s="150">
        <v>0</v>
      </c>
      <c r="S246" s="150">
        <v>0</v>
      </c>
      <c r="T246" s="150">
        <v>0</v>
      </c>
      <c r="U246" s="150">
        <v>0</v>
      </c>
      <c r="V246" s="150">
        <v>0</v>
      </c>
    </row>
    <row r="247" spans="2:22" x14ac:dyDescent="0.25">
      <c r="B247" s="135">
        <v>9352220</v>
      </c>
      <c r="C247" s="135" t="s">
        <v>1419</v>
      </c>
      <c r="D247" s="135" t="s">
        <v>93</v>
      </c>
      <c r="E247" s="150">
        <v>0</v>
      </c>
      <c r="F247" s="150">
        <v>0</v>
      </c>
      <c r="G247" s="150">
        <v>0</v>
      </c>
      <c r="H247" s="150">
        <v>0</v>
      </c>
      <c r="I247" s="150">
        <v>0</v>
      </c>
      <c r="J247" s="150">
        <v>0</v>
      </c>
      <c r="K247" s="150">
        <v>0</v>
      </c>
      <c r="L247" s="150">
        <v>0</v>
      </c>
      <c r="M247" s="150">
        <v>0</v>
      </c>
      <c r="N247" s="150">
        <v>0</v>
      </c>
      <c r="O247" s="150">
        <v>0</v>
      </c>
      <c r="P247" s="150">
        <v>0</v>
      </c>
      <c r="Q247" s="150">
        <v>0</v>
      </c>
      <c r="R247" s="150">
        <v>0</v>
      </c>
      <c r="S247" s="150">
        <v>0</v>
      </c>
      <c r="T247" s="150">
        <v>0</v>
      </c>
      <c r="U247" s="150">
        <v>0</v>
      </c>
      <c r="V247" s="150">
        <v>0</v>
      </c>
    </row>
    <row r="248" spans="2:22" x14ac:dyDescent="0.25">
      <c r="B248" s="135">
        <v>9352221</v>
      </c>
      <c r="C248" s="135" t="s">
        <v>1420</v>
      </c>
      <c r="D248" s="135" t="s">
        <v>93</v>
      </c>
      <c r="E248" s="150">
        <v>0</v>
      </c>
      <c r="F248" s="150">
        <v>0</v>
      </c>
      <c r="G248" s="150">
        <v>0</v>
      </c>
      <c r="H248" s="150">
        <v>0</v>
      </c>
      <c r="I248" s="150">
        <v>0</v>
      </c>
      <c r="J248" s="150">
        <v>0</v>
      </c>
      <c r="K248" s="150">
        <v>0</v>
      </c>
      <c r="L248" s="150">
        <v>0</v>
      </c>
      <c r="M248" s="150">
        <v>0</v>
      </c>
      <c r="N248" s="150">
        <v>0</v>
      </c>
      <c r="O248" s="150">
        <v>0</v>
      </c>
      <c r="P248" s="150">
        <v>0</v>
      </c>
      <c r="Q248" s="150">
        <v>0</v>
      </c>
      <c r="R248" s="150">
        <v>0</v>
      </c>
      <c r="S248" s="150">
        <v>0</v>
      </c>
      <c r="T248" s="150">
        <v>0</v>
      </c>
      <c r="U248" s="150">
        <v>0</v>
      </c>
      <c r="V248" s="150">
        <v>0</v>
      </c>
    </row>
    <row r="249" spans="2:22" x14ac:dyDescent="0.25">
      <c r="B249" s="135">
        <v>9352222</v>
      </c>
      <c r="C249" s="135" t="s">
        <v>1421</v>
      </c>
      <c r="D249" s="135" t="s">
        <v>93</v>
      </c>
      <c r="E249" s="150">
        <v>0</v>
      </c>
      <c r="F249" s="150">
        <v>0</v>
      </c>
      <c r="G249" s="150">
        <v>0</v>
      </c>
      <c r="H249" s="150">
        <v>0</v>
      </c>
      <c r="I249" s="150">
        <v>0</v>
      </c>
      <c r="J249" s="150">
        <v>0</v>
      </c>
      <c r="K249" s="150">
        <v>0</v>
      </c>
      <c r="L249" s="150">
        <v>0</v>
      </c>
      <c r="M249" s="150">
        <v>0</v>
      </c>
      <c r="N249" s="150">
        <v>0</v>
      </c>
      <c r="O249" s="150">
        <v>0</v>
      </c>
      <c r="P249" s="150">
        <v>0</v>
      </c>
      <c r="Q249" s="150">
        <v>0</v>
      </c>
      <c r="R249" s="150">
        <v>0</v>
      </c>
      <c r="S249" s="150">
        <v>0</v>
      </c>
      <c r="T249" s="150">
        <v>0</v>
      </c>
      <c r="U249" s="150">
        <v>0</v>
      </c>
      <c r="V249" s="150">
        <v>0</v>
      </c>
    </row>
    <row r="250" spans="2:22" x14ac:dyDescent="0.25">
      <c r="B250" s="135">
        <v>9352223</v>
      </c>
      <c r="C250" s="135" t="s">
        <v>1422</v>
      </c>
      <c r="D250" s="135" t="s">
        <v>93</v>
      </c>
      <c r="E250" s="150">
        <v>0</v>
      </c>
      <c r="F250" s="150">
        <v>0</v>
      </c>
      <c r="G250" s="150">
        <v>0</v>
      </c>
      <c r="H250" s="150">
        <v>0</v>
      </c>
      <c r="I250" s="150">
        <v>0</v>
      </c>
      <c r="J250" s="150">
        <v>0</v>
      </c>
      <c r="K250" s="150">
        <v>0</v>
      </c>
      <c r="L250" s="150">
        <v>0</v>
      </c>
      <c r="M250" s="150">
        <v>0</v>
      </c>
      <c r="N250" s="150">
        <v>0</v>
      </c>
      <c r="O250" s="150">
        <v>0</v>
      </c>
      <c r="P250" s="150">
        <v>0</v>
      </c>
      <c r="Q250" s="150">
        <v>0</v>
      </c>
      <c r="R250" s="150">
        <v>0</v>
      </c>
      <c r="S250" s="150">
        <v>0</v>
      </c>
      <c r="T250" s="150">
        <v>0</v>
      </c>
      <c r="U250" s="150">
        <v>0</v>
      </c>
      <c r="V250" s="150">
        <v>0</v>
      </c>
    </row>
    <row r="251" spans="2:22" x14ac:dyDescent="0.25">
      <c r="B251" s="135">
        <v>9352224</v>
      </c>
      <c r="C251" s="135" t="s">
        <v>341</v>
      </c>
      <c r="D251" s="135" t="s">
        <v>93</v>
      </c>
      <c r="E251" s="150">
        <v>0</v>
      </c>
      <c r="F251" s="150">
        <v>0</v>
      </c>
      <c r="G251" s="150">
        <v>0</v>
      </c>
      <c r="H251" s="150">
        <v>0</v>
      </c>
      <c r="I251" s="150">
        <v>0</v>
      </c>
      <c r="J251" s="150">
        <v>0</v>
      </c>
      <c r="K251" s="150">
        <v>0</v>
      </c>
      <c r="L251" s="150">
        <v>0</v>
      </c>
      <c r="M251" s="150">
        <v>0</v>
      </c>
      <c r="N251" s="150">
        <v>0</v>
      </c>
      <c r="O251" s="150">
        <v>0</v>
      </c>
      <c r="P251" s="150">
        <v>0</v>
      </c>
      <c r="Q251" s="150">
        <v>0</v>
      </c>
      <c r="R251" s="150">
        <v>0</v>
      </c>
      <c r="S251" s="150">
        <v>0</v>
      </c>
      <c r="T251" s="150">
        <v>0</v>
      </c>
      <c r="U251" s="150">
        <v>0</v>
      </c>
      <c r="V251" s="150">
        <v>0</v>
      </c>
    </row>
    <row r="252" spans="2:22" x14ac:dyDescent="0.25">
      <c r="B252" s="135">
        <v>9352225</v>
      </c>
      <c r="C252" s="135" t="s">
        <v>259</v>
      </c>
      <c r="D252" s="135" t="s">
        <v>93</v>
      </c>
      <c r="E252" s="150">
        <v>0</v>
      </c>
      <c r="F252" s="150">
        <v>0</v>
      </c>
      <c r="G252" s="150">
        <v>0</v>
      </c>
      <c r="H252" s="150">
        <v>0</v>
      </c>
      <c r="I252" s="150">
        <v>0</v>
      </c>
      <c r="J252" s="150">
        <v>0</v>
      </c>
      <c r="K252" s="150">
        <v>0</v>
      </c>
      <c r="L252" s="150">
        <v>0</v>
      </c>
      <c r="M252" s="150">
        <v>0</v>
      </c>
      <c r="N252" s="150">
        <v>0</v>
      </c>
      <c r="O252" s="150">
        <v>0</v>
      </c>
      <c r="P252" s="150">
        <v>0</v>
      </c>
      <c r="Q252" s="150">
        <v>0</v>
      </c>
      <c r="R252" s="150">
        <v>0</v>
      </c>
      <c r="S252" s="150">
        <v>0</v>
      </c>
      <c r="T252" s="150">
        <v>0</v>
      </c>
      <c r="U252" s="150">
        <v>0</v>
      </c>
      <c r="V252" s="150">
        <v>0</v>
      </c>
    </row>
    <row r="253" spans="2:22" x14ac:dyDescent="0.25">
      <c r="B253" s="135">
        <v>9352927</v>
      </c>
      <c r="C253" s="135" t="s">
        <v>288</v>
      </c>
      <c r="D253" s="135" t="s">
        <v>93</v>
      </c>
      <c r="E253" s="150">
        <v>0</v>
      </c>
      <c r="F253" s="150">
        <v>0</v>
      </c>
      <c r="G253" s="150">
        <v>0</v>
      </c>
      <c r="H253" s="150">
        <v>0</v>
      </c>
      <c r="I253" s="150">
        <v>0</v>
      </c>
      <c r="J253" s="150">
        <v>0</v>
      </c>
      <c r="K253" s="150">
        <v>0</v>
      </c>
      <c r="L253" s="150">
        <v>0</v>
      </c>
      <c r="M253" s="150">
        <v>0</v>
      </c>
      <c r="N253" s="150">
        <v>0</v>
      </c>
      <c r="O253" s="150">
        <v>0</v>
      </c>
      <c r="P253" s="150">
        <v>0</v>
      </c>
      <c r="Q253" s="150">
        <v>0</v>
      </c>
      <c r="R253" s="150">
        <v>0</v>
      </c>
      <c r="S253" s="150">
        <v>0</v>
      </c>
      <c r="T253" s="150">
        <v>0</v>
      </c>
      <c r="U253" s="150">
        <v>0</v>
      </c>
      <c r="V253" s="150">
        <v>0</v>
      </c>
    </row>
    <row r="254" spans="2:22" x14ac:dyDescent="0.25">
      <c r="B254" s="135">
        <v>9353002</v>
      </c>
      <c r="C254" s="135" t="s">
        <v>1423</v>
      </c>
      <c r="D254" s="135" t="s">
        <v>93</v>
      </c>
      <c r="E254" s="150">
        <v>0</v>
      </c>
      <c r="F254" s="150">
        <v>0</v>
      </c>
      <c r="G254" s="150">
        <v>0</v>
      </c>
      <c r="H254" s="150">
        <v>0</v>
      </c>
      <c r="I254" s="150">
        <v>0</v>
      </c>
      <c r="J254" s="150">
        <v>0</v>
      </c>
      <c r="K254" s="150">
        <v>0</v>
      </c>
      <c r="L254" s="150">
        <v>0</v>
      </c>
      <c r="M254" s="150">
        <v>0</v>
      </c>
      <c r="N254" s="150">
        <v>0</v>
      </c>
      <c r="O254" s="150">
        <v>0</v>
      </c>
      <c r="P254" s="150">
        <v>0</v>
      </c>
      <c r="Q254" s="150">
        <v>0</v>
      </c>
      <c r="R254" s="150">
        <v>0</v>
      </c>
      <c r="S254" s="150">
        <v>0</v>
      </c>
      <c r="T254" s="150">
        <v>0</v>
      </c>
      <c r="U254" s="150">
        <v>0</v>
      </c>
      <c r="V254" s="150">
        <v>0</v>
      </c>
    </row>
    <row r="255" spans="2:22" x14ac:dyDescent="0.25">
      <c r="B255" s="135">
        <v>9353025</v>
      </c>
      <c r="C255" s="135" t="s">
        <v>516</v>
      </c>
      <c r="D255" s="135" t="s">
        <v>93</v>
      </c>
      <c r="E255" s="150">
        <v>0</v>
      </c>
      <c r="F255" s="150">
        <v>0</v>
      </c>
      <c r="G255" s="150">
        <v>0</v>
      </c>
      <c r="H255" s="150">
        <v>0</v>
      </c>
      <c r="I255" s="150">
        <v>0</v>
      </c>
      <c r="J255" s="150">
        <v>0</v>
      </c>
      <c r="K255" s="150">
        <v>0</v>
      </c>
      <c r="L255" s="150">
        <v>0</v>
      </c>
      <c r="M255" s="150">
        <v>0</v>
      </c>
      <c r="N255" s="150">
        <v>0</v>
      </c>
      <c r="O255" s="150">
        <v>0</v>
      </c>
      <c r="P255" s="150">
        <v>0</v>
      </c>
      <c r="Q255" s="150">
        <v>0</v>
      </c>
      <c r="R255" s="150">
        <v>0</v>
      </c>
      <c r="S255" s="150">
        <v>0</v>
      </c>
      <c r="T255" s="150">
        <v>0</v>
      </c>
      <c r="U255" s="150">
        <v>0</v>
      </c>
      <c r="V255" s="150">
        <v>0</v>
      </c>
    </row>
    <row r="256" spans="2:22" x14ac:dyDescent="0.25">
      <c r="B256" s="135">
        <v>9353054</v>
      </c>
      <c r="C256" s="135" t="s">
        <v>1285</v>
      </c>
      <c r="D256" s="135" t="s">
        <v>93</v>
      </c>
      <c r="E256" s="150">
        <v>0</v>
      </c>
      <c r="F256" s="150">
        <v>0</v>
      </c>
      <c r="G256" s="150">
        <v>0</v>
      </c>
      <c r="H256" s="150">
        <v>0</v>
      </c>
      <c r="I256" s="150">
        <v>0</v>
      </c>
      <c r="J256" s="150">
        <v>0</v>
      </c>
      <c r="K256" s="150">
        <v>0</v>
      </c>
      <c r="L256" s="150">
        <v>0</v>
      </c>
      <c r="M256" s="150">
        <v>0</v>
      </c>
      <c r="N256" s="150">
        <v>0</v>
      </c>
      <c r="O256" s="150">
        <v>0</v>
      </c>
      <c r="P256" s="150">
        <v>0</v>
      </c>
      <c r="Q256" s="150">
        <v>0</v>
      </c>
      <c r="R256" s="150">
        <v>0</v>
      </c>
      <c r="S256" s="150">
        <v>0</v>
      </c>
      <c r="T256" s="150">
        <v>0</v>
      </c>
      <c r="U256" s="150">
        <v>0</v>
      </c>
      <c r="V256" s="150">
        <v>0</v>
      </c>
    </row>
    <row r="257" spans="2:22" x14ac:dyDescent="0.25">
      <c r="B257" s="135">
        <v>9353062</v>
      </c>
      <c r="C257" s="135" t="s">
        <v>1286</v>
      </c>
      <c r="D257" s="135" t="s">
        <v>93</v>
      </c>
      <c r="E257" s="150">
        <v>0</v>
      </c>
      <c r="F257" s="150">
        <v>0</v>
      </c>
      <c r="G257" s="150">
        <v>0</v>
      </c>
      <c r="H257" s="150">
        <v>0</v>
      </c>
      <c r="I257" s="150">
        <v>0</v>
      </c>
      <c r="J257" s="150">
        <v>0</v>
      </c>
      <c r="K257" s="150">
        <v>0</v>
      </c>
      <c r="L257" s="150">
        <v>0</v>
      </c>
      <c r="M257" s="150">
        <v>0</v>
      </c>
      <c r="N257" s="150">
        <v>0</v>
      </c>
      <c r="O257" s="150">
        <v>0</v>
      </c>
      <c r="P257" s="150">
        <v>0</v>
      </c>
      <c r="Q257" s="150">
        <v>0</v>
      </c>
      <c r="R257" s="150">
        <v>0</v>
      </c>
      <c r="S257" s="150">
        <v>0</v>
      </c>
      <c r="T257" s="150">
        <v>0</v>
      </c>
      <c r="U257" s="150">
        <v>0</v>
      </c>
      <c r="V257" s="150">
        <v>0</v>
      </c>
    </row>
    <row r="258" spans="2:22" x14ac:dyDescent="0.25">
      <c r="B258" s="135">
        <v>9353081</v>
      </c>
      <c r="C258" s="135" t="s">
        <v>1424</v>
      </c>
      <c r="D258" s="135" t="s">
        <v>93</v>
      </c>
      <c r="E258" s="150">
        <v>0</v>
      </c>
      <c r="F258" s="150">
        <v>0</v>
      </c>
      <c r="G258" s="150">
        <v>0</v>
      </c>
      <c r="H258" s="150">
        <v>0</v>
      </c>
      <c r="I258" s="150">
        <v>0</v>
      </c>
      <c r="J258" s="150">
        <v>0</v>
      </c>
      <c r="K258" s="150">
        <v>0</v>
      </c>
      <c r="L258" s="150">
        <v>0</v>
      </c>
      <c r="M258" s="150">
        <v>0</v>
      </c>
      <c r="N258" s="150">
        <v>0</v>
      </c>
      <c r="O258" s="150">
        <v>0</v>
      </c>
      <c r="P258" s="150">
        <v>0</v>
      </c>
      <c r="Q258" s="150">
        <v>0</v>
      </c>
      <c r="R258" s="150">
        <v>0</v>
      </c>
      <c r="S258" s="150">
        <v>0</v>
      </c>
      <c r="T258" s="150">
        <v>0</v>
      </c>
      <c r="U258" s="150">
        <v>0</v>
      </c>
      <c r="V258" s="150">
        <v>0</v>
      </c>
    </row>
    <row r="259" spans="2:22" x14ac:dyDescent="0.25">
      <c r="B259" s="135">
        <v>9353084</v>
      </c>
      <c r="C259" s="135" t="s">
        <v>1425</v>
      </c>
      <c r="D259" s="135" t="s">
        <v>93</v>
      </c>
      <c r="E259" s="150">
        <v>0</v>
      </c>
      <c r="F259" s="150">
        <v>0</v>
      </c>
      <c r="G259" s="150">
        <v>0</v>
      </c>
      <c r="H259" s="150">
        <v>0</v>
      </c>
      <c r="I259" s="150">
        <v>0</v>
      </c>
      <c r="J259" s="150">
        <v>0</v>
      </c>
      <c r="K259" s="150">
        <v>0</v>
      </c>
      <c r="L259" s="150">
        <v>0</v>
      </c>
      <c r="M259" s="150">
        <v>0</v>
      </c>
      <c r="N259" s="150">
        <v>0</v>
      </c>
      <c r="O259" s="150">
        <v>0</v>
      </c>
      <c r="P259" s="150">
        <v>0</v>
      </c>
      <c r="Q259" s="150">
        <v>0</v>
      </c>
      <c r="R259" s="150">
        <v>0</v>
      </c>
      <c r="S259" s="150">
        <v>0</v>
      </c>
      <c r="T259" s="150">
        <v>0</v>
      </c>
      <c r="U259" s="150">
        <v>0</v>
      </c>
      <c r="V259" s="150">
        <v>0</v>
      </c>
    </row>
    <row r="260" spans="2:22" x14ac:dyDescent="0.25">
      <c r="B260" s="135">
        <v>9353089</v>
      </c>
      <c r="C260" s="135" t="s">
        <v>1426</v>
      </c>
      <c r="D260" s="135" t="s">
        <v>93</v>
      </c>
      <c r="E260" s="150">
        <v>0</v>
      </c>
      <c r="F260" s="150">
        <v>0</v>
      </c>
      <c r="G260" s="150">
        <v>0</v>
      </c>
      <c r="H260" s="150">
        <v>0</v>
      </c>
      <c r="I260" s="150">
        <v>0</v>
      </c>
      <c r="J260" s="150">
        <v>0</v>
      </c>
      <c r="K260" s="150">
        <v>0</v>
      </c>
      <c r="L260" s="150">
        <v>0</v>
      </c>
      <c r="M260" s="150">
        <v>0</v>
      </c>
      <c r="N260" s="150">
        <v>0</v>
      </c>
      <c r="O260" s="150">
        <v>0</v>
      </c>
      <c r="P260" s="150">
        <v>0</v>
      </c>
      <c r="Q260" s="150">
        <v>0</v>
      </c>
      <c r="R260" s="150">
        <v>0</v>
      </c>
      <c r="S260" s="150">
        <v>0</v>
      </c>
      <c r="T260" s="150">
        <v>0</v>
      </c>
      <c r="U260" s="150">
        <v>0</v>
      </c>
      <c r="V260" s="150">
        <v>0</v>
      </c>
    </row>
    <row r="261" spans="2:22" x14ac:dyDescent="0.25">
      <c r="B261" s="135">
        <v>9353091</v>
      </c>
      <c r="C261" s="135" t="s">
        <v>1427</v>
      </c>
      <c r="D261" s="135" t="s">
        <v>93</v>
      </c>
      <c r="E261" s="150">
        <v>0</v>
      </c>
      <c r="F261" s="150">
        <v>0</v>
      </c>
      <c r="G261" s="150">
        <v>0</v>
      </c>
      <c r="H261" s="150">
        <v>0</v>
      </c>
      <c r="I261" s="150">
        <v>0</v>
      </c>
      <c r="J261" s="150">
        <v>0</v>
      </c>
      <c r="K261" s="150">
        <v>0</v>
      </c>
      <c r="L261" s="150">
        <v>0</v>
      </c>
      <c r="M261" s="150">
        <v>0</v>
      </c>
      <c r="N261" s="150">
        <v>0</v>
      </c>
      <c r="O261" s="150">
        <v>0</v>
      </c>
      <c r="P261" s="150">
        <v>0</v>
      </c>
      <c r="Q261" s="150">
        <v>0</v>
      </c>
      <c r="R261" s="150">
        <v>0</v>
      </c>
      <c r="S261" s="150">
        <v>0</v>
      </c>
      <c r="T261" s="150">
        <v>0</v>
      </c>
      <c r="U261" s="150">
        <v>0</v>
      </c>
      <c r="V261" s="150">
        <v>0</v>
      </c>
    </row>
    <row r="262" spans="2:22" x14ac:dyDescent="0.25">
      <c r="B262" s="135">
        <v>9353092</v>
      </c>
      <c r="C262" s="135" t="s">
        <v>1428</v>
      </c>
      <c r="D262" s="135" t="s">
        <v>93</v>
      </c>
      <c r="E262" s="150">
        <v>0</v>
      </c>
      <c r="F262" s="150">
        <v>0</v>
      </c>
      <c r="G262" s="150">
        <v>0</v>
      </c>
      <c r="H262" s="150">
        <v>0</v>
      </c>
      <c r="I262" s="150">
        <v>0</v>
      </c>
      <c r="J262" s="150">
        <v>0</v>
      </c>
      <c r="K262" s="150">
        <v>0</v>
      </c>
      <c r="L262" s="150">
        <v>0</v>
      </c>
      <c r="M262" s="150">
        <v>0</v>
      </c>
      <c r="N262" s="150">
        <v>0</v>
      </c>
      <c r="O262" s="150">
        <v>0</v>
      </c>
      <c r="P262" s="150">
        <v>0</v>
      </c>
      <c r="Q262" s="150">
        <v>0</v>
      </c>
      <c r="R262" s="150">
        <v>0</v>
      </c>
      <c r="S262" s="150">
        <v>0</v>
      </c>
      <c r="T262" s="150">
        <v>0</v>
      </c>
      <c r="U262" s="150">
        <v>0</v>
      </c>
      <c r="V262" s="150">
        <v>0</v>
      </c>
    </row>
    <row r="263" spans="2:22" x14ac:dyDescent="0.25">
      <c r="B263" s="135">
        <v>9353096</v>
      </c>
      <c r="C263" s="135" t="s">
        <v>1429</v>
      </c>
      <c r="D263" s="135" t="s">
        <v>93</v>
      </c>
      <c r="E263" s="150">
        <v>0</v>
      </c>
      <c r="F263" s="150">
        <v>0</v>
      </c>
      <c r="G263" s="150">
        <v>0</v>
      </c>
      <c r="H263" s="150">
        <v>0</v>
      </c>
      <c r="I263" s="150">
        <v>0</v>
      </c>
      <c r="J263" s="150">
        <v>0</v>
      </c>
      <c r="K263" s="150">
        <v>0</v>
      </c>
      <c r="L263" s="150">
        <v>0</v>
      </c>
      <c r="M263" s="150">
        <v>0</v>
      </c>
      <c r="N263" s="150">
        <v>0</v>
      </c>
      <c r="O263" s="150">
        <v>0</v>
      </c>
      <c r="P263" s="150">
        <v>0</v>
      </c>
      <c r="Q263" s="150">
        <v>0</v>
      </c>
      <c r="R263" s="150">
        <v>0</v>
      </c>
      <c r="S263" s="150">
        <v>0</v>
      </c>
      <c r="T263" s="150">
        <v>0</v>
      </c>
      <c r="U263" s="150">
        <v>0</v>
      </c>
      <c r="V263" s="150">
        <v>0</v>
      </c>
    </row>
    <row r="264" spans="2:22" x14ac:dyDescent="0.25">
      <c r="B264" s="135">
        <v>9353097</v>
      </c>
      <c r="C264" s="135" t="s">
        <v>513</v>
      </c>
      <c r="D264" s="135" t="s">
        <v>93</v>
      </c>
      <c r="E264" s="150">
        <v>0</v>
      </c>
      <c r="F264" s="150">
        <v>0</v>
      </c>
      <c r="G264" s="150">
        <v>0</v>
      </c>
      <c r="H264" s="150">
        <v>0</v>
      </c>
      <c r="I264" s="150">
        <v>0</v>
      </c>
      <c r="J264" s="150">
        <v>0</v>
      </c>
      <c r="K264" s="150">
        <v>0</v>
      </c>
      <c r="L264" s="150">
        <v>0</v>
      </c>
      <c r="M264" s="150">
        <v>0</v>
      </c>
      <c r="N264" s="150">
        <v>0</v>
      </c>
      <c r="O264" s="150">
        <v>0</v>
      </c>
      <c r="P264" s="150">
        <v>0</v>
      </c>
      <c r="Q264" s="150">
        <v>0</v>
      </c>
      <c r="R264" s="150">
        <v>0</v>
      </c>
      <c r="S264" s="150">
        <v>0</v>
      </c>
      <c r="T264" s="150">
        <v>0</v>
      </c>
      <c r="U264" s="150">
        <v>0</v>
      </c>
      <c r="V264" s="150">
        <v>0</v>
      </c>
    </row>
    <row r="265" spans="2:22" x14ac:dyDescent="0.25">
      <c r="B265" s="135">
        <v>9353098</v>
      </c>
      <c r="C265" s="135" t="s">
        <v>1430</v>
      </c>
      <c r="D265" s="135" t="s">
        <v>93</v>
      </c>
      <c r="E265" s="150">
        <v>0</v>
      </c>
      <c r="F265" s="150">
        <v>0</v>
      </c>
      <c r="G265" s="150">
        <v>0</v>
      </c>
      <c r="H265" s="150">
        <v>0</v>
      </c>
      <c r="I265" s="150">
        <v>0</v>
      </c>
      <c r="J265" s="150">
        <v>0</v>
      </c>
      <c r="K265" s="150">
        <v>0</v>
      </c>
      <c r="L265" s="150">
        <v>0</v>
      </c>
      <c r="M265" s="150">
        <v>0</v>
      </c>
      <c r="N265" s="150">
        <v>0</v>
      </c>
      <c r="O265" s="150">
        <v>0</v>
      </c>
      <c r="P265" s="150">
        <v>0</v>
      </c>
      <c r="Q265" s="150">
        <v>0</v>
      </c>
      <c r="R265" s="150">
        <v>0</v>
      </c>
      <c r="S265" s="150">
        <v>0</v>
      </c>
      <c r="T265" s="150">
        <v>0</v>
      </c>
      <c r="U265" s="150">
        <v>0</v>
      </c>
      <c r="V265" s="150">
        <v>0</v>
      </c>
    </row>
    <row r="266" spans="2:22" x14ac:dyDescent="0.25">
      <c r="B266" s="135">
        <v>9353099</v>
      </c>
      <c r="C266" s="135" t="s">
        <v>1431</v>
      </c>
      <c r="D266" s="135" t="s">
        <v>93</v>
      </c>
      <c r="E266" s="150">
        <v>0</v>
      </c>
      <c r="F266" s="150">
        <v>0</v>
      </c>
      <c r="G266" s="150">
        <v>0</v>
      </c>
      <c r="H266" s="150">
        <v>0</v>
      </c>
      <c r="I266" s="150">
        <v>0</v>
      </c>
      <c r="J266" s="150">
        <v>0</v>
      </c>
      <c r="K266" s="150">
        <v>0</v>
      </c>
      <c r="L266" s="150">
        <v>0</v>
      </c>
      <c r="M266" s="150">
        <v>0</v>
      </c>
      <c r="N266" s="150">
        <v>0</v>
      </c>
      <c r="O266" s="150">
        <v>0</v>
      </c>
      <c r="P266" s="150">
        <v>0</v>
      </c>
      <c r="Q266" s="150">
        <v>0</v>
      </c>
      <c r="R266" s="150">
        <v>0</v>
      </c>
      <c r="S266" s="150">
        <v>0</v>
      </c>
      <c r="T266" s="150">
        <v>0</v>
      </c>
      <c r="U266" s="150">
        <v>0</v>
      </c>
      <c r="V266" s="150">
        <v>0</v>
      </c>
    </row>
    <row r="267" spans="2:22" x14ac:dyDescent="0.25">
      <c r="B267" s="135">
        <v>9353101</v>
      </c>
      <c r="C267" s="135" t="s">
        <v>1290</v>
      </c>
      <c r="D267" s="135" t="s">
        <v>93</v>
      </c>
      <c r="E267" s="150">
        <v>0</v>
      </c>
      <c r="F267" s="150">
        <v>0</v>
      </c>
      <c r="G267" s="150">
        <v>0</v>
      </c>
      <c r="H267" s="150">
        <v>0</v>
      </c>
      <c r="I267" s="150">
        <v>0</v>
      </c>
      <c r="J267" s="150">
        <v>0</v>
      </c>
      <c r="K267" s="150">
        <v>0</v>
      </c>
      <c r="L267" s="150">
        <v>0</v>
      </c>
      <c r="M267" s="150">
        <v>0</v>
      </c>
      <c r="N267" s="150">
        <v>0</v>
      </c>
      <c r="O267" s="150">
        <v>0</v>
      </c>
      <c r="P267" s="150">
        <v>0</v>
      </c>
      <c r="Q267" s="150">
        <v>0</v>
      </c>
      <c r="R267" s="150">
        <v>0</v>
      </c>
      <c r="S267" s="150">
        <v>0</v>
      </c>
      <c r="T267" s="150">
        <v>0</v>
      </c>
      <c r="U267" s="150">
        <v>0</v>
      </c>
      <c r="V267" s="150">
        <v>0</v>
      </c>
    </row>
    <row r="268" spans="2:22" x14ac:dyDescent="0.25">
      <c r="B268" s="135">
        <v>9353102</v>
      </c>
      <c r="C268" s="135" t="s">
        <v>1432</v>
      </c>
      <c r="D268" s="135" t="s">
        <v>93</v>
      </c>
      <c r="E268" s="150">
        <v>0</v>
      </c>
      <c r="F268" s="150">
        <v>0</v>
      </c>
      <c r="G268" s="150">
        <v>0</v>
      </c>
      <c r="H268" s="150">
        <v>0</v>
      </c>
      <c r="I268" s="150">
        <v>0</v>
      </c>
      <c r="J268" s="150">
        <v>0</v>
      </c>
      <c r="K268" s="150">
        <v>0</v>
      </c>
      <c r="L268" s="150">
        <v>0</v>
      </c>
      <c r="M268" s="150">
        <v>0</v>
      </c>
      <c r="N268" s="150">
        <v>0</v>
      </c>
      <c r="O268" s="150">
        <v>0</v>
      </c>
      <c r="P268" s="150">
        <v>0</v>
      </c>
      <c r="Q268" s="150">
        <v>0</v>
      </c>
      <c r="R268" s="150">
        <v>0</v>
      </c>
      <c r="S268" s="150">
        <v>0</v>
      </c>
      <c r="T268" s="150">
        <v>0</v>
      </c>
      <c r="U268" s="150">
        <v>0</v>
      </c>
      <c r="V268" s="150">
        <v>0</v>
      </c>
    </row>
    <row r="269" spans="2:22" x14ac:dyDescent="0.25">
      <c r="B269" s="135">
        <v>9353115</v>
      </c>
      <c r="C269" s="135" t="s">
        <v>512</v>
      </c>
      <c r="D269" s="135" t="s">
        <v>93</v>
      </c>
      <c r="E269" s="150">
        <v>0</v>
      </c>
      <c r="F269" s="150">
        <v>0</v>
      </c>
      <c r="G269" s="150">
        <v>0</v>
      </c>
      <c r="H269" s="150">
        <v>0</v>
      </c>
      <c r="I269" s="150">
        <v>0</v>
      </c>
      <c r="J269" s="150">
        <v>0</v>
      </c>
      <c r="K269" s="150">
        <v>0</v>
      </c>
      <c r="L269" s="150">
        <v>0</v>
      </c>
      <c r="M269" s="150">
        <v>0</v>
      </c>
      <c r="N269" s="150">
        <v>0</v>
      </c>
      <c r="O269" s="150">
        <v>0</v>
      </c>
      <c r="P269" s="150">
        <v>0</v>
      </c>
      <c r="Q269" s="150">
        <v>0</v>
      </c>
      <c r="R269" s="150">
        <v>0</v>
      </c>
      <c r="S269" s="150">
        <v>0</v>
      </c>
      <c r="T269" s="150">
        <v>0</v>
      </c>
      <c r="U269" s="150">
        <v>0</v>
      </c>
      <c r="V269" s="150">
        <v>0</v>
      </c>
    </row>
    <row r="270" spans="2:22" x14ac:dyDescent="0.25">
      <c r="B270" s="135">
        <v>9353116</v>
      </c>
      <c r="C270" s="135" t="s">
        <v>1433</v>
      </c>
      <c r="D270" s="135" t="s">
        <v>93</v>
      </c>
      <c r="E270" s="150">
        <v>0</v>
      </c>
      <c r="F270" s="150">
        <v>0</v>
      </c>
      <c r="G270" s="150">
        <v>0</v>
      </c>
      <c r="H270" s="150">
        <v>0</v>
      </c>
      <c r="I270" s="150">
        <v>0</v>
      </c>
      <c r="J270" s="150">
        <v>0</v>
      </c>
      <c r="K270" s="150">
        <v>0</v>
      </c>
      <c r="L270" s="150">
        <v>0</v>
      </c>
      <c r="M270" s="150">
        <v>0</v>
      </c>
      <c r="N270" s="150">
        <v>0</v>
      </c>
      <c r="O270" s="150">
        <v>0</v>
      </c>
      <c r="P270" s="150">
        <v>0</v>
      </c>
      <c r="Q270" s="150">
        <v>0</v>
      </c>
      <c r="R270" s="150">
        <v>0</v>
      </c>
      <c r="S270" s="150">
        <v>0</v>
      </c>
      <c r="T270" s="150">
        <v>0</v>
      </c>
      <c r="U270" s="150">
        <v>0</v>
      </c>
      <c r="V270" s="150">
        <v>0</v>
      </c>
    </row>
    <row r="271" spans="2:22" x14ac:dyDescent="0.25">
      <c r="B271" s="135">
        <v>9353302</v>
      </c>
      <c r="C271" s="135" t="s">
        <v>1292</v>
      </c>
      <c r="D271" s="135" t="s">
        <v>93</v>
      </c>
      <c r="E271" s="150">
        <v>0</v>
      </c>
      <c r="F271" s="150">
        <v>0</v>
      </c>
      <c r="G271" s="150">
        <v>0</v>
      </c>
      <c r="H271" s="150">
        <v>0</v>
      </c>
      <c r="I271" s="150">
        <v>0</v>
      </c>
      <c r="J271" s="150">
        <v>0</v>
      </c>
      <c r="K271" s="150">
        <v>0</v>
      </c>
      <c r="L271" s="150">
        <v>0</v>
      </c>
      <c r="M271" s="150">
        <v>0</v>
      </c>
      <c r="N271" s="150">
        <v>0</v>
      </c>
      <c r="O271" s="150">
        <v>0</v>
      </c>
      <c r="P271" s="150">
        <v>0</v>
      </c>
      <c r="Q271" s="150">
        <v>0</v>
      </c>
      <c r="R271" s="150">
        <v>0</v>
      </c>
      <c r="S271" s="150">
        <v>0</v>
      </c>
      <c r="T271" s="150">
        <v>0</v>
      </c>
      <c r="U271" s="150">
        <v>0</v>
      </c>
      <c r="V271" s="150">
        <v>0</v>
      </c>
    </row>
    <row r="272" spans="2:22" x14ac:dyDescent="0.25">
      <c r="B272" s="135">
        <v>9353312</v>
      </c>
      <c r="C272" s="135" t="s">
        <v>1293</v>
      </c>
      <c r="D272" s="135" t="s">
        <v>93</v>
      </c>
      <c r="E272" s="150">
        <v>0</v>
      </c>
      <c r="F272" s="150">
        <v>0</v>
      </c>
      <c r="G272" s="150">
        <v>0</v>
      </c>
      <c r="H272" s="150">
        <v>0</v>
      </c>
      <c r="I272" s="150">
        <v>0</v>
      </c>
      <c r="J272" s="150">
        <v>0</v>
      </c>
      <c r="K272" s="150">
        <v>0</v>
      </c>
      <c r="L272" s="150">
        <v>0</v>
      </c>
      <c r="M272" s="150">
        <v>0</v>
      </c>
      <c r="N272" s="150">
        <v>0</v>
      </c>
      <c r="O272" s="150">
        <v>0</v>
      </c>
      <c r="P272" s="150">
        <v>0</v>
      </c>
      <c r="Q272" s="150">
        <v>0</v>
      </c>
      <c r="R272" s="150">
        <v>0</v>
      </c>
      <c r="S272" s="150">
        <v>0</v>
      </c>
      <c r="T272" s="150">
        <v>0</v>
      </c>
      <c r="U272" s="150">
        <v>0</v>
      </c>
      <c r="V272" s="150">
        <v>0</v>
      </c>
    </row>
    <row r="273" spans="2:22" x14ac:dyDescent="0.25">
      <c r="B273" s="135">
        <v>9353314</v>
      </c>
      <c r="C273" s="135" t="s">
        <v>1294</v>
      </c>
      <c r="D273" s="135" t="s">
        <v>93</v>
      </c>
      <c r="E273" s="150">
        <v>0</v>
      </c>
      <c r="F273" s="150">
        <v>0</v>
      </c>
      <c r="G273" s="150">
        <v>0</v>
      </c>
      <c r="H273" s="150">
        <v>0</v>
      </c>
      <c r="I273" s="150">
        <v>0</v>
      </c>
      <c r="J273" s="150">
        <v>0</v>
      </c>
      <c r="K273" s="150">
        <v>0</v>
      </c>
      <c r="L273" s="150">
        <v>0</v>
      </c>
      <c r="M273" s="150">
        <v>0</v>
      </c>
      <c r="N273" s="150">
        <v>0</v>
      </c>
      <c r="O273" s="150">
        <v>0</v>
      </c>
      <c r="P273" s="150">
        <v>0</v>
      </c>
      <c r="Q273" s="150">
        <v>0</v>
      </c>
      <c r="R273" s="150">
        <v>0</v>
      </c>
      <c r="S273" s="150">
        <v>0</v>
      </c>
      <c r="T273" s="150">
        <v>0</v>
      </c>
      <c r="U273" s="150">
        <v>0</v>
      </c>
      <c r="V273" s="150">
        <v>0</v>
      </c>
    </row>
    <row r="274" spans="2:22" x14ac:dyDescent="0.25">
      <c r="B274" s="135">
        <v>9353318</v>
      </c>
      <c r="C274" s="135" t="s">
        <v>1434</v>
      </c>
      <c r="D274" s="135" t="s">
        <v>93</v>
      </c>
      <c r="E274" s="150">
        <v>0</v>
      </c>
      <c r="F274" s="150">
        <v>0</v>
      </c>
      <c r="G274" s="150">
        <v>0</v>
      </c>
      <c r="H274" s="150">
        <v>0</v>
      </c>
      <c r="I274" s="150">
        <v>0</v>
      </c>
      <c r="J274" s="150">
        <v>0</v>
      </c>
      <c r="K274" s="150">
        <v>0</v>
      </c>
      <c r="L274" s="150">
        <v>0</v>
      </c>
      <c r="M274" s="150">
        <v>0</v>
      </c>
      <c r="N274" s="150">
        <v>0</v>
      </c>
      <c r="O274" s="150">
        <v>0</v>
      </c>
      <c r="P274" s="150">
        <v>0</v>
      </c>
      <c r="Q274" s="150">
        <v>0</v>
      </c>
      <c r="R274" s="150">
        <v>0</v>
      </c>
      <c r="S274" s="150">
        <v>0</v>
      </c>
      <c r="T274" s="150">
        <v>0</v>
      </c>
      <c r="U274" s="150">
        <v>0</v>
      </c>
      <c r="V274" s="150">
        <v>0</v>
      </c>
    </row>
    <row r="275" spans="2:22" x14ac:dyDescent="0.25">
      <c r="B275" s="135">
        <v>9353320</v>
      </c>
      <c r="C275" s="135" t="s">
        <v>1296</v>
      </c>
      <c r="D275" s="135" t="s">
        <v>93</v>
      </c>
      <c r="E275" s="150">
        <v>0</v>
      </c>
      <c r="F275" s="150">
        <v>0</v>
      </c>
      <c r="G275" s="150">
        <v>0</v>
      </c>
      <c r="H275" s="150">
        <v>0</v>
      </c>
      <c r="I275" s="150">
        <v>0</v>
      </c>
      <c r="J275" s="150">
        <v>0</v>
      </c>
      <c r="K275" s="150">
        <v>0</v>
      </c>
      <c r="L275" s="150">
        <v>0</v>
      </c>
      <c r="M275" s="150">
        <v>0</v>
      </c>
      <c r="N275" s="150">
        <v>0</v>
      </c>
      <c r="O275" s="150">
        <v>0</v>
      </c>
      <c r="P275" s="150">
        <v>0</v>
      </c>
      <c r="Q275" s="150">
        <v>0</v>
      </c>
      <c r="R275" s="150">
        <v>0</v>
      </c>
      <c r="S275" s="150">
        <v>0</v>
      </c>
      <c r="T275" s="150">
        <v>0</v>
      </c>
      <c r="U275" s="150">
        <v>0</v>
      </c>
      <c r="V275" s="150">
        <v>0</v>
      </c>
    </row>
    <row r="276" spans="2:22" x14ac:dyDescent="0.25">
      <c r="B276" s="135">
        <v>9353323</v>
      </c>
      <c r="C276" s="135" t="s">
        <v>1435</v>
      </c>
      <c r="D276" s="135" t="s">
        <v>93</v>
      </c>
      <c r="E276" s="150">
        <v>0</v>
      </c>
      <c r="F276" s="150">
        <v>0</v>
      </c>
      <c r="G276" s="150">
        <v>0</v>
      </c>
      <c r="H276" s="150">
        <v>0</v>
      </c>
      <c r="I276" s="150">
        <v>0</v>
      </c>
      <c r="J276" s="150">
        <v>0</v>
      </c>
      <c r="K276" s="150">
        <v>0</v>
      </c>
      <c r="L276" s="150">
        <v>0</v>
      </c>
      <c r="M276" s="150">
        <v>0</v>
      </c>
      <c r="N276" s="150">
        <v>0</v>
      </c>
      <c r="O276" s="150">
        <v>0</v>
      </c>
      <c r="P276" s="150">
        <v>0</v>
      </c>
      <c r="Q276" s="150">
        <v>0</v>
      </c>
      <c r="R276" s="150">
        <v>0</v>
      </c>
      <c r="S276" s="150">
        <v>0</v>
      </c>
      <c r="T276" s="150">
        <v>0</v>
      </c>
      <c r="U276" s="150">
        <v>0</v>
      </c>
      <c r="V276" s="150">
        <v>0</v>
      </c>
    </row>
    <row r="277" spans="2:22" x14ac:dyDescent="0.25">
      <c r="B277" s="135">
        <v>9353328</v>
      </c>
      <c r="C277" s="135" t="s">
        <v>1297</v>
      </c>
      <c r="D277" s="135" t="s">
        <v>93</v>
      </c>
      <c r="E277" s="150">
        <v>0</v>
      </c>
      <c r="F277" s="150">
        <v>0</v>
      </c>
      <c r="G277" s="150">
        <v>0</v>
      </c>
      <c r="H277" s="150">
        <v>0</v>
      </c>
      <c r="I277" s="150">
        <v>0</v>
      </c>
      <c r="J277" s="150">
        <v>0</v>
      </c>
      <c r="K277" s="150">
        <v>0</v>
      </c>
      <c r="L277" s="150">
        <v>0</v>
      </c>
      <c r="M277" s="150">
        <v>0</v>
      </c>
      <c r="N277" s="150">
        <v>0</v>
      </c>
      <c r="O277" s="150">
        <v>0</v>
      </c>
      <c r="P277" s="150">
        <v>0</v>
      </c>
      <c r="Q277" s="150">
        <v>0</v>
      </c>
      <c r="R277" s="150">
        <v>0</v>
      </c>
      <c r="S277" s="150">
        <v>0</v>
      </c>
      <c r="T277" s="150">
        <v>0</v>
      </c>
      <c r="U277" s="150">
        <v>0</v>
      </c>
      <c r="V277" s="150">
        <v>0</v>
      </c>
    </row>
    <row r="278" spans="2:22" x14ac:dyDescent="0.25">
      <c r="B278" s="135">
        <v>9353331</v>
      </c>
      <c r="C278" s="135" t="s">
        <v>1436</v>
      </c>
      <c r="D278" s="135" t="s">
        <v>93</v>
      </c>
      <c r="E278" s="150">
        <v>0</v>
      </c>
      <c r="F278" s="150">
        <v>0</v>
      </c>
      <c r="G278" s="150">
        <v>0</v>
      </c>
      <c r="H278" s="150">
        <v>0</v>
      </c>
      <c r="I278" s="150">
        <v>0</v>
      </c>
      <c r="J278" s="150">
        <v>0</v>
      </c>
      <c r="K278" s="150">
        <v>0</v>
      </c>
      <c r="L278" s="150">
        <v>0</v>
      </c>
      <c r="M278" s="150">
        <v>0</v>
      </c>
      <c r="N278" s="150">
        <v>0</v>
      </c>
      <c r="O278" s="150">
        <v>0</v>
      </c>
      <c r="P278" s="150">
        <v>0</v>
      </c>
      <c r="Q278" s="150">
        <v>0</v>
      </c>
      <c r="R278" s="150">
        <v>0</v>
      </c>
      <c r="S278" s="150">
        <v>0</v>
      </c>
      <c r="T278" s="150">
        <v>0</v>
      </c>
      <c r="U278" s="150">
        <v>0</v>
      </c>
      <c r="V278" s="150">
        <v>0</v>
      </c>
    </row>
    <row r="279" spans="2:22" x14ac:dyDescent="0.25">
      <c r="B279" s="135">
        <v>9353335</v>
      </c>
      <c r="C279" s="135" t="s">
        <v>1298</v>
      </c>
      <c r="D279" s="135" t="s">
        <v>93</v>
      </c>
      <c r="E279" s="150">
        <v>0</v>
      </c>
      <c r="F279" s="150">
        <v>0</v>
      </c>
      <c r="G279" s="150">
        <v>0</v>
      </c>
      <c r="H279" s="150">
        <v>0</v>
      </c>
      <c r="I279" s="150">
        <v>0</v>
      </c>
      <c r="J279" s="150">
        <v>0</v>
      </c>
      <c r="K279" s="150">
        <v>0</v>
      </c>
      <c r="L279" s="150">
        <v>0</v>
      </c>
      <c r="M279" s="150">
        <v>0</v>
      </c>
      <c r="N279" s="150">
        <v>0</v>
      </c>
      <c r="O279" s="150">
        <v>0</v>
      </c>
      <c r="P279" s="150">
        <v>0</v>
      </c>
      <c r="Q279" s="150">
        <v>0</v>
      </c>
      <c r="R279" s="150">
        <v>0</v>
      </c>
      <c r="S279" s="150">
        <v>0</v>
      </c>
      <c r="T279" s="150">
        <v>0</v>
      </c>
      <c r="U279" s="150">
        <v>0</v>
      </c>
      <c r="V279" s="150">
        <v>0</v>
      </c>
    </row>
    <row r="280" spans="2:22" x14ac:dyDescent="0.25">
      <c r="B280" s="135">
        <v>9353340</v>
      </c>
      <c r="C280" s="135" t="s">
        <v>281</v>
      </c>
      <c r="D280" s="135" t="s">
        <v>93</v>
      </c>
      <c r="E280" s="150">
        <v>0</v>
      </c>
      <c r="F280" s="150">
        <v>0</v>
      </c>
      <c r="G280" s="150">
        <v>0</v>
      </c>
      <c r="H280" s="150">
        <v>0</v>
      </c>
      <c r="I280" s="150">
        <v>0</v>
      </c>
      <c r="J280" s="150">
        <v>0</v>
      </c>
      <c r="K280" s="150">
        <v>0</v>
      </c>
      <c r="L280" s="150">
        <v>0</v>
      </c>
      <c r="M280" s="150">
        <v>0</v>
      </c>
      <c r="N280" s="150">
        <v>0</v>
      </c>
      <c r="O280" s="150">
        <v>0</v>
      </c>
      <c r="P280" s="150">
        <v>0</v>
      </c>
      <c r="Q280" s="150">
        <v>0</v>
      </c>
      <c r="R280" s="150">
        <v>0</v>
      </c>
      <c r="S280" s="150">
        <v>0</v>
      </c>
      <c r="T280" s="150">
        <v>0</v>
      </c>
      <c r="U280" s="150">
        <v>0</v>
      </c>
      <c r="V280" s="150">
        <v>0</v>
      </c>
    </row>
    <row r="281" spans="2:22" x14ac:dyDescent="0.25">
      <c r="B281" s="135">
        <v>9353344</v>
      </c>
      <c r="C281" s="135" t="s">
        <v>504</v>
      </c>
      <c r="D281" s="135" t="s">
        <v>93</v>
      </c>
      <c r="E281" s="150">
        <v>0</v>
      </c>
      <c r="F281" s="150">
        <v>0</v>
      </c>
      <c r="G281" s="150">
        <v>0</v>
      </c>
      <c r="H281" s="150">
        <v>0</v>
      </c>
      <c r="I281" s="150">
        <v>0</v>
      </c>
      <c r="J281" s="150">
        <v>0</v>
      </c>
      <c r="K281" s="150">
        <v>0</v>
      </c>
      <c r="L281" s="150">
        <v>0</v>
      </c>
      <c r="M281" s="150">
        <v>0</v>
      </c>
      <c r="N281" s="150">
        <v>0</v>
      </c>
      <c r="O281" s="150">
        <v>0</v>
      </c>
      <c r="P281" s="150">
        <v>0</v>
      </c>
      <c r="Q281" s="150">
        <v>0</v>
      </c>
      <c r="R281" s="150">
        <v>0</v>
      </c>
      <c r="S281" s="150">
        <v>0</v>
      </c>
      <c r="T281" s="150">
        <v>0</v>
      </c>
      <c r="U281" s="150">
        <v>0</v>
      </c>
      <c r="V281" s="150">
        <v>0</v>
      </c>
    </row>
    <row r="282" spans="2:22" x14ac:dyDescent="0.25">
      <c r="B282" s="135">
        <v>9353345</v>
      </c>
      <c r="C282" s="135" t="s">
        <v>1299</v>
      </c>
      <c r="D282" s="135" t="s">
        <v>93</v>
      </c>
      <c r="E282" s="150">
        <v>0</v>
      </c>
      <c r="F282" s="150">
        <v>0</v>
      </c>
      <c r="G282" s="150">
        <v>0</v>
      </c>
      <c r="H282" s="150">
        <v>0</v>
      </c>
      <c r="I282" s="150">
        <v>0</v>
      </c>
      <c r="J282" s="150">
        <v>0</v>
      </c>
      <c r="K282" s="150">
        <v>0</v>
      </c>
      <c r="L282" s="150">
        <v>0</v>
      </c>
      <c r="M282" s="150">
        <v>0</v>
      </c>
      <c r="N282" s="150">
        <v>0</v>
      </c>
      <c r="O282" s="150">
        <v>0</v>
      </c>
      <c r="P282" s="150">
        <v>0</v>
      </c>
      <c r="Q282" s="150">
        <v>0</v>
      </c>
      <c r="R282" s="150">
        <v>0</v>
      </c>
      <c r="S282" s="150">
        <v>0</v>
      </c>
      <c r="T282" s="150">
        <v>0</v>
      </c>
      <c r="U282" s="150">
        <v>0</v>
      </c>
      <c r="V282" s="150">
        <v>0</v>
      </c>
    </row>
    <row r="283" spans="2:22" x14ac:dyDescent="0.25">
      <c r="B283" s="135">
        <v>9353346</v>
      </c>
      <c r="C283" s="135" t="s">
        <v>1437</v>
      </c>
      <c r="D283" s="135" t="s">
        <v>93</v>
      </c>
      <c r="E283" s="150">
        <v>0</v>
      </c>
      <c r="F283" s="150">
        <v>0</v>
      </c>
      <c r="G283" s="150">
        <v>0</v>
      </c>
      <c r="H283" s="150">
        <v>0</v>
      </c>
      <c r="I283" s="150">
        <v>0</v>
      </c>
      <c r="J283" s="150">
        <v>0</v>
      </c>
      <c r="K283" s="150">
        <v>0</v>
      </c>
      <c r="L283" s="150">
        <v>0</v>
      </c>
      <c r="M283" s="150">
        <v>0</v>
      </c>
      <c r="N283" s="150">
        <v>0</v>
      </c>
      <c r="O283" s="150">
        <v>0</v>
      </c>
      <c r="P283" s="150">
        <v>0</v>
      </c>
      <c r="Q283" s="150">
        <v>0</v>
      </c>
      <c r="R283" s="150">
        <v>0</v>
      </c>
      <c r="S283" s="150">
        <v>0</v>
      </c>
      <c r="T283" s="150">
        <v>0</v>
      </c>
      <c r="U283" s="150">
        <v>0</v>
      </c>
      <c r="V283" s="150">
        <v>0</v>
      </c>
    </row>
    <row r="284" spans="2:22" x14ac:dyDescent="0.25">
      <c r="B284" s="135">
        <v>9354029</v>
      </c>
      <c r="C284" s="135" t="s">
        <v>419</v>
      </c>
      <c r="D284" s="135" t="s">
        <v>767</v>
      </c>
      <c r="E284" s="150">
        <v>0</v>
      </c>
      <c r="F284" s="150">
        <v>0</v>
      </c>
      <c r="G284" s="150">
        <v>0</v>
      </c>
      <c r="H284" s="150">
        <v>0</v>
      </c>
      <c r="I284" s="150">
        <v>0</v>
      </c>
      <c r="J284" s="150">
        <v>0</v>
      </c>
      <c r="K284" s="150">
        <v>0</v>
      </c>
      <c r="L284" s="150">
        <v>0</v>
      </c>
      <c r="M284" s="150">
        <v>0</v>
      </c>
      <c r="N284" s="150">
        <v>0</v>
      </c>
      <c r="O284" s="150">
        <v>0</v>
      </c>
      <c r="P284" s="150">
        <v>0</v>
      </c>
      <c r="Q284" s="150">
        <v>0</v>
      </c>
      <c r="R284" s="150">
        <v>0</v>
      </c>
      <c r="S284" s="150">
        <v>0</v>
      </c>
      <c r="T284" s="150">
        <v>0</v>
      </c>
      <c r="U284" s="150">
        <v>0</v>
      </c>
      <c r="V284" s="150">
        <v>0</v>
      </c>
    </row>
    <row r="285" spans="2:22" x14ac:dyDescent="0.25">
      <c r="B285" s="135">
        <v>9354030</v>
      </c>
      <c r="C285" s="135" t="s">
        <v>420</v>
      </c>
      <c r="D285" s="135" t="s">
        <v>767</v>
      </c>
      <c r="E285" s="150">
        <v>0</v>
      </c>
      <c r="F285" s="150">
        <v>0</v>
      </c>
      <c r="G285" s="150">
        <v>0</v>
      </c>
      <c r="H285" s="150">
        <v>0</v>
      </c>
      <c r="I285" s="150">
        <v>0</v>
      </c>
      <c r="J285" s="150">
        <v>0</v>
      </c>
      <c r="K285" s="150">
        <v>0</v>
      </c>
      <c r="L285" s="150">
        <v>0</v>
      </c>
      <c r="M285" s="150">
        <v>0</v>
      </c>
      <c r="N285" s="150">
        <v>0</v>
      </c>
      <c r="O285" s="150">
        <v>0</v>
      </c>
      <c r="P285" s="150">
        <v>0</v>
      </c>
      <c r="Q285" s="150">
        <v>0</v>
      </c>
      <c r="R285" s="150">
        <v>0</v>
      </c>
      <c r="S285" s="150">
        <v>0</v>
      </c>
      <c r="T285" s="150">
        <v>0</v>
      </c>
      <c r="U285" s="150">
        <v>0</v>
      </c>
      <c r="V285" s="150">
        <v>0</v>
      </c>
    </row>
    <row r="286" spans="2:22" x14ac:dyDescent="0.25">
      <c r="B286" s="135">
        <v>9354000</v>
      </c>
      <c r="C286" s="135" t="s">
        <v>1300</v>
      </c>
      <c r="D286" s="135" t="s">
        <v>94</v>
      </c>
      <c r="E286" s="150">
        <v>0</v>
      </c>
      <c r="F286" s="150">
        <v>0</v>
      </c>
      <c r="G286" s="150">
        <v>0</v>
      </c>
      <c r="H286" s="150">
        <v>0</v>
      </c>
      <c r="I286" s="150">
        <v>0</v>
      </c>
      <c r="J286" s="150">
        <v>0</v>
      </c>
      <c r="K286" s="150">
        <v>0</v>
      </c>
      <c r="L286" s="150">
        <v>0</v>
      </c>
      <c r="M286" s="150">
        <v>0</v>
      </c>
      <c r="N286" s="150">
        <v>0</v>
      </c>
      <c r="O286" s="150">
        <v>0</v>
      </c>
      <c r="P286" s="150">
        <v>0</v>
      </c>
      <c r="Q286" s="150">
        <v>0</v>
      </c>
      <c r="R286" s="150">
        <v>0</v>
      </c>
      <c r="S286" s="150">
        <v>0</v>
      </c>
      <c r="T286" s="150">
        <v>0</v>
      </c>
      <c r="U286" s="150">
        <v>0</v>
      </c>
      <c r="V286" s="150">
        <v>0</v>
      </c>
    </row>
    <row r="287" spans="2:22" x14ac:dyDescent="0.25">
      <c r="B287" s="135">
        <v>9354001</v>
      </c>
      <c r="C287" s="135" t="s">
        <v>432</v>
      </c>
      <c r="D287" s="135" t="s">
        <v>94</v>
      </c>
      <c r="E287" s="150">
        <v>0</v>
      </c>
      <c r="F287" s="150">
        <v>0</v>
      </c>
      <c r="G287" s="150">
        <v>0</v>
      </c>
      <c r="H287" s="150">
        <v>0</v>
      </c>
      <c r="I287" s="150">
        <v>0</v>
      </c>
      <c r="J287" s="150">
        <v>0</v>
      </c>
      <c r="K287" s="150">
        <v>0</v>
      </c>
      <c r="L287" s="150">
        <v>0</v>
      </c>
      <c r="M287" s="150">
        <v>0</v>
      </c>
      <c r="N287" s="150">
        <v>0</v>
      </c>
      <c r="O287" s="150">
        <v>0</v>
      </c>
      <c r="P287" s="150">
        <v>0</v>
      </c>
      <c r="Q287" s="150">
        <v>0</v>
      </c>
      <c r="R287" s="150">
        <v>0</v>
      </c>
      <c r="S287" s="150">
        <v>0</v>
      </c>
      <c r="T287" s="150">
        <v>0</v>
      </c>
      <c r="U287" s="150">
        <v>0</v>
      </c>
      <c r="V287" s="150">
        <v>0</v>
      </c>
    </row>
    <row r="288" spans="2:22" x14ac:dyDescent="0.25">
      <c r="B288" s="135">
        <v>9354002</v>
      </c>
      <c r="C288" s="135" t="s">
        <v>228</v>
      </c>
      <c r="D288" s="135" t="s">
        <v>94</v>
      </c>
      <c r="E288" s="150">
        <v>0</v>
      </c>
      <c r="F288" s="150">
        <v>0</v>
      </c>
      <c r="G288" s="150">
        <v>0</v>
      </c>
      <c r="H288" s="150">
        <v>0</v>
      </c>
      <c r="I288" s="150">
        <v>0</v>
      </c>
      <c r="J288" s="150">
        <v>0</v>
      </c>
      <c r="K288" s="150">
        <v>0</v>
      </c>
      <c r="L288" s="150">
        <v>0</v>
      </c>
      <c r="M288" s="150">
        <v>0</v>
      </c>
      <c r="N288" s="150">
        <v>0</v>
      </c>
      <c r="O288" s="150">
        <v>0</v>
      </c>
      <c r="P288" s="150">
        <v>0</v>
      </c>
      <c r="Q288" s="150">
        <v>0</v>
      </c>
      <c r="R288" s="150">
        <v>0</v>
      </c>
      <c r="S288" s="150">
        <v>0</v>
      </c>
      <c r="T288" s="150">
        <v>0</v>
      </c>
      <c r="U288" s="150">
        <v>0</v>
      </c>
      <c r="V288" s="150">
        <v>0</v>
      </c>
    </row>
    <row r="289" spans="2:22" x14ac:dyDescent="0.25">
      <c r="B289" s="135">
        <v>9354003</v>
      </c>
      <c r="C289" s="135" t="s">
        <v>315</v>
      </c>
      <c r="D289" s="135" t="s">
        <v>94</v>
      </c>
      <c r="E289" s="150">
        <v>0</v>
      </c>
      <c r="F289" s="150">
        <v>0</v>
      </c>
      <c r="G289" s="150">
        <v>0</v>
      </c>
      <c r="H289" s="150">
        <v>0</v>
      </c>
      <c r="I289" s="150">
        <v>0</v>
      </c>
      <c r="J289" s="150">
        <v>0</v>
      </c>
      <c r="K289" s="150">
        <v>0</v>
      </c>
      <c r="L289" s="150">
        <v>0</v>
      </c>
      <c r="M289" s="150">
        <v>0</v>
      </c>
      <c r="N289" s="150">
        <v>0</v>
      </c>
      <c r="O289" s="150">
        <v>0</v>
      </c>
      <c r="P289" s="150">
        <v>0</v>
      </c>
      <c r="Q289" s="150">
        <v>0</v>
      </c>
      <c r="R289" s="150">
        <v>0</v>
      </c>
      <c r="S289" s="150">
        <v>0</v>
      </c>
      <c r="T289" s="150">
        <v>0</v>
      </c>
      <c r="U289" s="150">
        <v>0</v>
      </c>
      <c r="V289" s="150">
        <v>0</v>
      </c>
    </row>
    <row r="290" spans="2:22" x14ac:dyDescent="0.25">
      <c r="B290" s="135">
        <v>9354004</v>
      </c>
      <c r="C290" s="135" t="s">
        <v>426</v>
      </c>
      <c r="D290" s="135" t="s">
        <v>94</v>
      </c>
      <c r="E290" s="150">
        <v>0</v>
      </c>
      <c r="F290" s="150">
        <v>0</v>
      </c>
      <c r="G290" s="150">
        <v>0</v>
      </c>
      <c r="H290" s="150">
        <v>0</v>
      </c>
      <c r="I290" s="150">
        <v>0</v>
      </c>
      <c r="J290" s="150">
        <v>0</v>
      </c>
      <c r="K290" s="150">
        <v>0</v>
      </c>
      <c r="L290" s="150">
        <v>0</v>
      </c>
      <c r="M290" s="150">
        <v>0</v>
      </c>
      <c r="N290" s="150">
        <v>0</v>
      </c>
      <c r="O290" s="150">
        <v>0</v>
      </c>
      <c r="P290" s="150">
        <v>0</v>
      </c>
      <c r="Q290" s="150">
        <v>0</v>
      </c>
      <c r="R290" s="150">
        <v>0</v>
      </c>
      <c r="S290" s="150">
        <v>0</v>
      </c>
      <c r="T290" s="150">
        <v>0</v>
      </c>
      <c r="U290" s="150">
        <v>0</v>
      </c>
      <c r="V290" s="150">
        <v>0</v>
      </c>
    </row>
    <row r="291" spans="2:22" x14ac:dyDescent="0.25">
      <c r="B291" s="135">
        <v>9354006</v>
      </c>
      <c r="C291" s="135" t="s">
        <v>325</v>
      </c>
      <c r="D291" s="135" t="s">
        <v>94</v>
      </c>
      <c r="E291" s="150">
        <v>0</v>
      </c>
      <c r="F291" s="150">
        <v>0</v>
      </c>
      <c r="G291" s="150">
        <v>0</v>
      </c>
      <c r="H291" s="150">
        <v>0</v>
      </c>
      <c r="I291" s="150">
        <v>0</v>
      </c>
      <c r="J291" s="150">
        <v>0</v>
      </c>
      <c r="K291" s="150">
        <v>0</v>
      </c>
      <c r="L291" s="150">
        <v>0</v>
      </c>
      <c r="M291" s="150">
        <v>0</v>
      </c>
      <c r="N291" s="150">
        <v>0</v>
      </c>
      <c r="O291" s="150">
        <v>0</v>
      </c>
      <c r="P291" s="150">
        <v>0</v>
      </c>
      <c r="Q291" s="150">
        <v>0</v>
      </c>
      <c r="R291" s="150">
        <v>0</v>
      </c>
      <c r="S291" s="150">
        <v>0</v>
      </c>
      <c r="T291" s="150">
        <v>0</v>
      </c>
      <c r="U291" s="150">
        <v>0</v>
      </c>
      <c r="V291" s="150">
        <v>0</v>
      </c>
    </row>
    <row r="292" spans="2:22" x14ac:dyDescent="0.25">
      <c r="B292" s="135">
        <v>9354007</v>
      </c>
      <c r="C292" s="135" t="s">
        <v>502</v>
      </c>
      <c r="D292" s="135" t="s">
        <v>94</v>
      </c>
      <c r="E292" s="150">
        <v>0</v>
      </c>
      <c r="F292" s="150">
        <v>0</v>
      </c>
      <c r="G292" s="150">
        <v>0</v>
      </c>
      <c r="H292" s="150">
        <v>0</v>
      </c>
      <c r="I292" s="150">
        <v>0</v>
      </c>
      <c r="J292" s="150">
        <v>0</v>
      </c>
      <c r="K292" s="150">
        <v>0</v>
      </c>
      <c r="L292" s="150">
        <v>0</v>
      </c>
      <c r="M292" s="150">
        <v>0</v>
      </c>
      <c r="N292" s="150">
        <v>0</v>
      </c>
      <c r="O292" s="150">
        <v>0</v>
      </c>
      <c r="P292" s="150">
        <v>0</v>
      </c>
      <c r="Q292" s="150">
        <v>0</v>
      </c>
      <c r="R292" s="150">
        <v>0</v>
      </c>
      <c r="S292" s="150">
        <v>0</v>
      </c>
      <c r="T292" s="150">
        <v>0</v>
      </c>
      <c r="U292" s="150">
        <v>0</v>
      </c>
      <c r="V292" s="150">
        <v>0</v>
      </c>
    </row>
    <row r="293" spans="2:22" x14ac:dyDescent="0.25">
      <c r="B293" s="135">
        <v>9354008</v>
      </c>
      <c r="C293" s="135" t="s">
        <v>501</v>
      </c>
      <c r="D293" s="135" t="s">
        <v>94</v>
      </c>
      <c r="E293" s="150">
        <v>0</v>
      </c>
      <c r="F293" s="150">
        <v>0</v>
      </c>
      <c r="G293" s="150">
        <v>0</v>
      </c>
      <c r="H293" s="150">
        <v>0</v>
      </c>
      <c r="I293" s="150">
        <v>0</v>
      </c>
      <c r="J293" s="150">
        <v>0</v>
      </c>
      <c r="K293" s="150">
        <v>0</v>
      </c>
      <c r="L293" s="150">
        <v>0</v>
      </c>
      <c r="M293" s="150">
        <v>0</v>
      </c>
      <c r="N293" s="150">
        <v>0</v>
      </c>
      <c r="O293" s="150">
        <v>0</v>
      </c>
      <c r="P293" s="150">
        <v>0</v>
      </c>
      <c r="Q293" s="150">
        <v>0</v>
      </c>
      <c r="R293" s="150">
        <v>0</v>
      </c>
      <c r="S293" s="150">
        <v>0</v>
      </c>
      <c r="T293" s="150">
        <v>0</v>
      </c>
      <c r="U293" s="150">
        <v>0</v>
      </c>
      <c r="V293" s="150">
        <v>0</v>
      </c>
    </row>
    <row r="294" spans="2:22" x14ac:dyDescent="0.25">
      <c r="B294" s="135">
        <v>9354009</v>
      </c>
      <c r="C294" s="135" t="s">
        <v>433</v>
      </c>
      <c r="D294" s="135" t="s">
        <v>94</v>
      </c>
      <c r="E294" s="150">
        <v>0</v>
      </c>
      <c r="F294" s="150">
        <v>0</v>
      </c>
      <c r="G294" s="150">
        <v>0</v>
      </c>
      <c r="H294" s="150">
        <v>0</v>
      </c>
      <c r="I294" s="150">
        <v>0</v>
      </c>
      <c r="J294" s="150">
        <v>0</v>
      </c>
      <c r="K294" s="150">
        <v>0</v>
      </c>
      <c r="L294" s="150">
        <v>0</v>
      </c>
      <c r="M294" s="150">
        <v>0</v>
      </c>
      <c r="N294" s="150">
        <v>0</v>
      </c>
      <c r="O294" s="150">
        <v>0</v>
      </c>
      <c r="P294" s="150">
        <v>0</v>
      </c>
      <c r="Q294" s="150">
        <v>0</v>
      </c>
      <c r="R294" s="150">
        <v>0</v>
      </c>
      <c r="S294" s="150">
        <v>0</v>
      </c>
      <c r="T294" s="150">
        <v>0</v>
      </c>
      <c r="U294" s="150">
        <v>0</v>
      </c>
      <c r="V294" s="150">
        <v>0</v>
      </c>
    </row>
    <row r="295" spans="2:22" x14ac:dyDescent="0.25">
      <c r="B295" s="135">
        <v>9354010</v>
      </c>
      <c r="C295" s="135" t="s">
        <v>434</v>
      </c>
      <c r="D295" s="135" t="s">
        <v>94</v>
      </c>
      <c r="E295" s="150">
        <v>0</v>
      </c>
      <c r="F295" s="150">
        <v>0</v>
      </c>
      <c r="G295" s="150">
        <v>0</v>
      </c>
      <c r="H295" s="150">
        <v>0</v>
      </c>
      <c r="I295" s="150">
        <v>0</v>
      </c>
      <c r="J295" s="150">
        <v>0</v>
      </c>
      <c r="K295" s="150">
        <v>0</v>
      </c>
      <c r="L295" s="150">
        <v>0</v>
      </c>
      <c r="M295" s="150">
        <v>0</v>
      </c>
      <c r="N295" s="150">
        <v>0</v>
      </c>
      <c r="O295" s="150">
        <v>0</v>
      </c>
      <c r="P295" s="150">
        <v>0</v>
      </c>
      <c r="Q295" s="150">
        <v>0</v>
      </c>
      <c r="R295" s="150">
        <v>0</v>
      </c>
      <c r="S295" s="150">
        <v>0</v>
      </c>
      <c r="T295" s="150">
        <v>0</v>
      </c>
      <c r="U295" s="150">
        <v>0</v>
      </c>
      <c r="V295" s="150">
        <v>0</v>
      </c>
    </row>
    <row r="296" spans="2:22" x14ac:dyDescent="0.25">
      <c r="B296" s="135">
        <v>9354016</v>
      </c>
      <c r="C296" s="135" t="s">
        <v>435</v>
      </c>
      <c r="D296" s="135" t="s">
        <v>94</v>
      </c>
      <c r="E296" s="150">
        <v>0</v>
      </c>
      <c r="F296" s="150">
        <v>0</v>
      </c>
      <c r="G296" s="150">
        <v>0</v>
      </c>
      <c r="H296" s="150">
        <v>0</v>
      </c>
      <c r="I296" s="150">
        <v>0</v>
      </c>
      <c r="J296" s="150">
        <v>0</v>
      </c>
      <c r="K296" s="150">
        <v>0</v>
      </c>
      <c r="L296" s="150">
        <v>0</v>
      </c>
      <c r="M296" s="150">
        <v>0</v>
      </c>
      <c r="N296" s="150">
        <v>0</v>
      </c>
      <c r="O296" s="150">
        <v>0</v>
      </c>
      <c r="P296" s="150">
        <v>0</v>
      </c>
      <c r="Q296" s="150">
        <v>0</v>
      </c>
      <c r="R296" s="150">
        <v>0</v>
      </c>
      <c r="S296" s="150">
        <v>0</v>
      </c>
      <c r="T296" s="150">
        <v>0</v>
      </c>
      <c r="U296" s="150">
        <v>0</v>
      </c>
      <c r="V296" s="150">
        <v>0</v>
      </c>
    </row>
    <row r="297" spans="2:22" x14ac:dyDescent="0.25">
      <c r="B297" s="135">
        <v>9354017</v>
      </c>
      <c r="C297" s="135" t="s">
        <v>318</v>
      </c>
      <c r="D297" s="135" t="s">
        <v>94</v>
      </c>
      <c r="E297" s="150">
        <v>0</v>
      </c>
      <c r="F297" s="150">
        <v>0</v>
      </c>
      <c r="G297" s="150">
        <v>0</v>
      </c>
      <c r="H297" s="150">
        <v>0</v>
      </c>
      <c r="I297" s="150">
        <v>0</v>
      </c>
      <c r="J297" s="150">
        <v>0</v>
      </c>
      <c r="K297" s="150">
        <v>0</v>
      </c>
      <c r="L297" s="150">
        <v>0</v>
      </c>
      <c r="M297" s="150">
        <v>0</v>
      </c>
      <c r="N297" s="150">
        <v>0</v>
      </c>
      <c r="O297" s="150">
        <v>0</v>
      </c>
      <c r="P297" s="150">
        <v>0</v>
      </c>
      <c r="Q297" s="150">
        <v>0</v>
      </c>
      <c r="R297" s="150">
        <v>0</v>
      </c>
      <c r="S297" s="150">
        <v>0</v>
      </c>
      <c r="T297" s="150">
        <v>0</v>
      </c>
      <c r="U297" s="150">
        <v>0</v>
      </c>
      <c r="V297" s="150">
        <v>0</v>
      </c>
    </row>
    <row r="298" spans="2:22" x14ac:dyDescent="0.25">
      <c r="B298" s="135">
        <v>9354019</v>
      </c>
      <c r="C298" s="135" t="s">
        <v>425</v>
      </c>
      <c r="D298" s="135" t="s">
        <v>94</v>
      </c>
      <c r="E298" s="150">
        <v>0</v>
      </c>
      <c r="F298" s="150">
        <v>0</v>
      </c>
      <c r="G298" s="150">
        <v>0</v>
      </c>
      <c r="H298" s="150">
        <v>0</v>
      </c>
      <c r="I298" s="150">
        <v>0</v>
      </c>
      <c r="J298" s="150">
        <v>0</v>
      </c>
      <c r="K298" s="150">
        <v>0</v>
      </c>
      <c r="L298" s="150">
        <v>0</v>
      </c>
      <c r="M298" s="150">
        <v>0</v>
      </c>
      <c r="N298" s="150">
        <v>0</v>
      </c>
      <c r="O298" s="150">
        <v>0</v>
      </c>
      <c r="P298" s="150">
        <v>0</v>
      </c>
      <c r="Q298" s="150">
        <v>0</v>
      </c>
      <c r="R298" s="150">
        <v>0</v>
      </c>
      <c r="S298" s="150">
        <v>0</v>
      </c>
      <c r="T298" s="150">
        <v>0</v>
      </c>
      <c r="U298" s="150">
        <v>0</v>
      </c>
      <c r="V298" s="150">
        <v>0</v>
      </c>
    </row>
    <row r="299" spans="2:22" x14ac:dyDescent="0.25">
      <c r="B299" s="135">
        <v>9354032</v>
      </c>
      <c r="C299" s="135" t="s">
        <v>475</v>
      </c>
      <c r="D299" s="135" t="s">
        <v>94</v>
      </c>
      <c r="E299" s="150">
        <v>0</v>
      </c>
      <c r="F299" s="150">
        <v>0</v>
      </c>
      <c r="G299" s="150">
        <v>0</v>
      </c>
      <c r="H299" s="150">
        <v>0</v>
      </c>
      <c r="I299" s="150">
        <v>0</v>
      </c>
      <c r="J299" s="150">
        <v>0</v>
      </c>
      <c r="K299" s="150">
        <v>0</v>
      </c>
      <c r="L299" s="150">
        <v>0</v>
      </c>
      <c r="M299" s="150">
        <v>0</v>
      </c>
      <c r="N299" s="150">
        <v>0</v>
      </c>
      <c r="O299" s="150">
        <v>0</v>
      </c>
      <c r="P299" s="150">
        <v>0</v>
      </c>
      <c r="Q299" s="150">
        <v>0</v>
      </c>
      <c r="R299" s="150">
        <v>0</v>
      </c>
      <c r="S299" s="150">
        <v>0</v>
      </c>
      <c r="T299" s="150">
        <v>0</v>
      </c>
      <c r="U299" s="150">
        <v>0</v>
      </c>
      <c r="V299" s="150">
        <v>0</v>
      </c>
    </row>
    <row r="300" spans="2:22" x14ac:dyDescent="0.25">
      <c r="B300" s="135">
        <v>9354033</v>
      </c>
      <c r="C300" s="135" t="s">
        <v>469</v>
      </c>
      <c r="D300" s="135" t="s">
        <v>94</v>
      </c>
      <c r="E300" s="150">
        <v>0</v>
      </c>
      <c r="F300" s="150">
        <v>0</v>
      </c>
      <c r="G300" s="150">
        <v>0</v>
      </c>
      <c r="H300" s="150">
        <v>0</v>
      </c>
      <c r="I300" s="150">
        <v>0</v>
      </c>
      <c r="J300" s="150">
        <v>0</v>
      </c>
      <c r="K300" s="150">
        <v>0</v>
      </c>
      <c r="L300" s="150">
        <v>0</v>
      </c>
      <c r="M300" s="150">
        <v>0</v>
      </c>
      <c r="N300" s="150">
        <v>0</v>
      </c>
      <c r="O300" s="150">
        <v>0</v>
      </c>
      <c r="P300" s="150">
        <v>0</v>
      </c>
      <c r="Q300" s="150">
        <v>0</v>
      </c>
      <c r="R300" s="150">
        <v>0</v>
      </c>
      <c r="S300" s="150">
        <v>0</v>
      </c>
      <c r="T300" s="150">
        <v>0</v>
      </c>
      <c r="U300" s="150">
        <v>0</v>
      </c>
      <c r="V300" s="150">
        <v>0</v>
      </c>
    </row>
    <row r="301" spans="2:22" x14ac:dyDescent="0.25">
      <c r="B301" s="135">
        <v>9354034</v>
      </c>
      <c r="C301" s="135" t="s">
        <v>500</v>
      </c>
      <c r="D301" s="135" t="s">
        <v>94</v>
      </c>
      <c r="E301" s="150">
        <v>0</v>
      </c>
      <c r="F301" s="150">
        <v>0</v>
      </c>
      <c r="G301" s="150">
        <v>0</v>
      </c>
      <c r="H301" s="150">
        <v>0</v>
      </c>
      <c r="I301" s="150">
        <v>0</v>
      </c>
      <c r="J301" s="150">
        <v>0</v>
      </c>
      <c r="K301" s="150">
        <v>0</v>
      </c>
      <c r="L301" s="150">
        <v>0</v>
      </c>
      <c r="M301" s="150">
        <v>0</v>
      </c>
      <c r="N301" s="150">
        <v>0</v>
      </c>
      <c r="O301" s="150">
        <v>0</v>
      </c>
      <c r="P301" s="150">
        <v>0</v>
      </c>
      <c r="Q301" s="150">
        <v>0</v>
      </c>
      <c r="R301" s="150">
        <v>0</v>
      </c>
      <c r="S301" s="150">
        <v>0</v>
      </c>
      <c r="T301" s="150">
        <v>0</v>
      </c>
      <c r="U301" s="150">
        <v>0</v>
      </c>
      <c r="V301" s="150">
        <v>0</v>
      </c>
    </row>
    <row r="302" spans="2:22" x14ac:dyDescent="0.25">
      <c r="B302" s="135">
        <v>9354035</v>
      </c>
      <c r="C302" s="135" t="s">
        <v>436</v>
      </c>
      <c r="D302" s="135" t="s">
        <v>94</v>
      </c>
      <c r="E302" s="150">
        <v>0</v>
      </c>
      <c r="F302" s="150">
        <v>0</v>
      </c>
      <c r="G302" s="150">
        <v>0</v>
      </c>
      <c r="H302" s="150">
        <v>0</v>
      </c>
      <c r="I302" s="150">
        <v>0</v>
      </c>
      <c r="J302" s="150">
        <v>0</v>
      </c>
      <c r="K302" s="150">
        <v>0</v>
      </c>
      <c r="L302" s="150">
        <v>0</v>
      </c>
      <c r="M302" s="150">
        <v>0</v>
      </c>
      <c r="N302" s="150">
        <v>0</v>
      </c>
      <c r="O302" s="150">
        <v>0</v>
      </c>
      <c r="P302" s="150">
        <v>0</v>
      </c>
      <c r="Q302" s="150">
        <v>0</v>
      </c>
      <c r="R302" s="150">
        <v>0</v>
      </c>
      <c r="S302" s="150">
        <v>0</v>
      </c>
      <c r="T302" s="150">
        <v>0</v>
      </c>
      <c r="U302" s="150">
        <v>0</v>
      </c>
      <c r="V302" s="150">
        <v>0</v>
      </c>
    </row>
    <row r="303" spans="2:22" x14ac:dyDescent="0.25">
      <c r="B303" s="135">
        <v>9354036</v>
      </c>
      <c r="C303" s="135" t="s">
        <v>499</v>
      </c>
      <c r="D303" s="135" t="s">
        <v>94</v>
      </c>
      <c r="E303" s="150">
        <v>0</v>
      </c>
      <c r="F303" s="150">
        <v>0</v>
      </c>
      <c r="G303" s="150">
        <v>0</v>
      </c>
      <c r="H303" s="150">
        <v>0</v>
      </c>
      <c r="I303" s="150">
        <v>0</v>
      </c>
      <c r="J303" s="150">
        <v>0</v>
      </c>
      <c r="K303" s="150">
        <v>0</v>
      </c>
      <c r="L303" s="150">
        <v>0</v>
      </c>
      <c r="M303" s="150">
        <v>0</v>
      </c>
      <c r="N303" s="150">
        <v>0</v>
      </c>
      <c r="O303" s="150">
        <v>0</v>
      </c>
      <c r="P303" s="150">
        <v>0</v>
      </c>
      <c r="Q303" s="150">
        <v>0</v>
      </c>
      <c r="R303" s="150">
        <v>0</v>
      </c>
      <c r="S303" s="150">
        <v>0</v>
      </c>
      <c r="T303" s="150">
        <v>0</v>
      </c>
      <c r="U303" s="150">
        <v>0</v>
      </c>
      <c r="V303" s="150">
        <v>0</v>
      </c>
    </row>
    <row r="304" spans="2:22" x14ac:dyDescent="0.25">
      <c r="B304" s="135">
        <v>9354040</v>
      </c>
      <c r="C304" s="135" t="s">
        <v>225</v>
      </c>
      <c r="D304" s="135" t="s">
        <v>94</v>
      </c>
      <c r="E304" s="150">
        <v>0</v>
      </c>
      <c r="F304" s="150">
        <v>0</v>
      </c>
      <c r="G304" s="150">
        <v>0</v>
      </c>
      <c r="H304" s="150">
        <v>0</v>
      </c>
      <c r="I304" s="150">
        <v>0</v>
      </c>
      <c r="J304" s="150">
        <v>0</v>
      </c>
      <c r="K304" s="150">
        <v>0</v>
      </c>
      <c r="L304" s="150">
        <v>0</v>
      </c>
      <c r="M304" s="150">
        <v>0</v>
      </c>
      <c r="N304" s="150">
        <v>0</v>
      </c>
      <c r="O304" s="150">
        <v>0</v>
      </c>
      <c r="P304" s="150">
        <v>0</v>
      </c>
      <c r="Q304" s="150">
        <v>0</v>
      </c>
      <c r="R304" s="150">
        <v>0</v>
      </c>
      <c r="S304" s="150">
        <v>0</v>
      </c>
      <c r="T304" s="150">
        <v>0</v>
      </c>
      <c r="U304" s="150">
        <v>0</v>
      </c>
      <c r="V304" s="150">
        <v>0</v>
      </c>
    </row>
    <row r="305" spans="2:22" x14ac:dyDescent="0.25">
      <c r="B305" s="135">
        <v>9354041</v>
      </c>
      <c r="C305" s="135" t="s">
        <v>498</v>
      </c>
      <c r="D305" s="135" t="s">
        <v>94</v>
      </c>
      <c r="E305" s="150">
        <v>0</v>
      </c>
      <c r="F305" s="150">
        <v>0</v>
      </c>
      <c r="G305" s="150">
        <v>0</v>
      </c>
      <c r="H305" s="150">
        <v>0</v>
      </c>
      <c r="I305" s="150">
        <v>0</v>
      </c>
      <c r="J305" s="150">
        <v>0</v>
      </c>
      <c r="K305" s="150">
        <v>0</v>
      </c>
      <c r="L305" s="150">
        <v>0</v>
      </c>
      <c r="M305" s="150">
        <v>0</v>
      </c>
      <c r="N305" s="150">
        <v>0</v>
      </c>
      <c r="O305" s="150">
        <v>0</v>
      </c>
      <c r="P305" s="150">
        <v>0</v>
      </c>
      <c r="Q305" s="150">
        <v>0</v>
      </c>
      <c r="R305" s="150">
        <v>0</v>
      </c>
      <c r="S305" s="150">
        <v>0</v>
      </c>
      <c r="T305" s="150">
        <v>0</v>
      </c>
      <c r="U305" s="150">
        <v>0</v>
      </c>
      <c r="V305" s="150">
        <v>0</v>
      </c>
    </row>
    <row r="306" spans="2:22" x14ac:dyDescent="0.25">
      <c r="B306" s="135">
        <v>9354042</v>
      </c>
      <c r="C306" s="135" t="s">
        <v>465</v>
      </c>
      <c r="D306" s="135" t="s">
        <v>94</v>
      </c>
      <c r="E306" s="150">
        <v>0</v>
      </c>
      <c r="F306" s="150">
        <v>0</v>
      </c>
      <c r="G306" s="150">
        <v>0</v>
      </c>
      <c r="H306" s="150">
        <v>0</v>
      </c>
      <c r="I306" s="150">
        <v>0</v>
      </c>
      <c r="J306" s="150">
        <v>0</v>
      </c>
      <c r="K306" s="150">
        <v>0</v>
      </c>
      <c r="L306" s="150">
        <v>0</v>
      </c>
      <c r="M306" s="150">
        <v>0</v>
      </c>
      <c r="N306" s="150">
        <v>0</v>
      </c>
      <c r="O306" s="150">
        <v>0</v>
      </c>
      <c r="P306" s="150">
        <v>0</v>
      </c>
      <c r="Q306" s="150">
        <v>0</v>
      </c>
      <c r="R306" s="150">
        <v>0</v>
      </c>
      <c r="S306" s="150">
        <v>0</v>
      </c>
      <c r="T306" s="150">
        <v>0</v>
      </c>
      <c r="U306" s="150">
        <v>0</v>
      </c>
      <c r="V306" s="150">
        <v>0</v>
      </c>
    </row>
    <row r="307" spans="2:22" x14ac:dyDescent="0.25">
      <c r="B307" s="135">
        <v>9354043</v>
      </c>
      <c r="C307" s="135" t="s">
        <v>1301</v>
      </c>
      <c r="D307" s="135" t="s">
        <v>94</v>
      </c>
      <c r="E307" s="150">
        <v>0</v>
      </c>
      <c r="F307" s="150">
        <v>0</v>
      </c>
      <c r="G307" s="150">
        <v>0</v>
      </c>
      <c r="H307" s="150">
        <v>0</v>
      </c>
      <c r="I307" s="150">
        <v>0</v>
      </c>
      <c r="J307" s="150">
        <v>0</v>
      </c>
      <c r="K307" s="150">
        <v>0</v>
      </c>
      <c r="L307" s="150">
        <v>0</v>
      </c>
      <c r="M307" s="150">
        <v>0</v>
      </c>
      <c r="N307" s="150">
        <v>0</v>
      </c>
      <c r="O307" s="150">
        <v>0</v>
      </c>
      <c r="P307" s="150">
        <v>0</v>
      </c>
      <c r="Q307" s="150">
        <v>0</v>
      </c>
      <c r="R307" s="150">
        <v>0</v>
      </c>
      <c r="S307" s="150">
        <v>0</v>
      </c>
      <c r="T307" s="150">
        <v>0</v>
      </c>
      <c r="U307" s="150">
        <v>0</v>
      </c>
      <c r="V307" s="150">
        <v>0</v>
      </c>
    </row>
    <row r="308" spans="2:22" x14ac:dyDescent="0.25">
      <c r="B308" s="135">
        <v>9354045</v>
      </c>
      <c r="C308" s="135" t="s">
        <v>496</v>
      </c>
      <c r="D308" s="135" t="s">
        <v>94</v>
      </c>
      <c r="E308" s="150">
        <v>0</v>
      </c>
      <c r="F308" s="150">
        <v>0</v>
      </c>
      <c r="G308" s="150">
        <v>0</v>
      </c>
      <c r="H308" s="150">
        <v>0</v>
      </c>
      <c r="I308" s="150">
        <v>0</v>
      </c>
      <c r="J308" s="150">
        <v>0</v>
      </c>
      <c r="K308" s="150">
        <v>0</v>
      </c>
      <c r="L308" s="150">
        <v>0</v>
      </c>
      <c r="M308" s="150">
        <v>0</v>
      </c>
      <c r="N308" s="150">
        <v>0</v>
      </c>
      <c r="O308" s="150">
        <v>0</v>
      </c>
      <c r="P308" s="150">
        <v>0</v>
      </c>
      <c r="Q308" s="150">
        <v>0</v>
      </c>
      <c r="R308" s="150">
        <v>0</v>
      </c>
      <c r="S308" s="150">
        <v>0</v>
      </c>
      <c r="T308" s="150">
        <v>0</v>
      </c>
      <c r="U308" s="150">
        <v>0</v>
      </c>
      <c r="V308" s="150">
        <v>0</v>
      </c>
    </row>
    <row r="309" spans="2:22" x14ac:dyDescent="0.25">
      <c r="B309" s="135">
        <v>9354048</v>
      </c>
      <c r="C309" s="135" t="s">
        <v>428</v>
      </c>
      <c r="D309" s="135" t="s">
        <v>94</v>
      </c>
      <c r="E309" s="150">
        <v>0</v>
      </c>
      <c r="F309" s="150">
        <v>0</v>
      </c>
      <c r="G309" s="150">
        <v>0</v>
      </c>
      <c r="H309" s="150">
        <v>0</v>
      </c>
      <c r="I309" s="150">
        <v>0</v>
      </c>
      <c r="J309" s="150">
        <v>0</v>
      </c>
      <c r="K309" s="150">
        <v>0</v>
      </c>
      <c r="L309" s="150">
        <v>0</v>
      </c>
      <c r="M309" s="150">
        <v>0</v>
      </c>
      <c r="N309" s="150">
        <v>0</v>
      </c>
      <c r="O309" s="150">
        <v>0</v>
      </c>
      <c r="P309" s="150">
        <v>0</v>
      </c>
      <c r="Q309" s="150">
        <v>0</v>
      </c>
      <c r="R309" s="150">
        <v>0</v>
      </c>
      <c r="S309" s="150">
        <v>0</v>
      </c>
      <c r="T309" s="150">
        <v>0</v>
      </c>
      <c r="U309" s="150">
        <v>0</v>
      </c>
      <c r="V309" s="150">
        <v>0</v>
      </c>
    </row>
    <row r="310" spans="2:22" x14ac:dyDescent="0.25">
      <c r="B310" s="135">
        <v>9354051</v>
      </c>
      <c r="C310" s="135" t="s">
        <v>495</v>
      </c>
      <c r="D310" s="135" t="s">
        <v>94</v>
      </c>
      <c r="E310" s="150">
        <v>0</v>
      </c>
      <c r="F310" s="150">
        <v>0</v>
      </c>
      <c r="G310" s="150">
        <v>0</v>
      </c>
      <c r="H310" s="150">
        <v>0</v>
      </c>
      <c r="I310" s="150">
        <v>0</v>
      </c>
      <c r="J310" s="150">
        <v>0</v>
      </c>
      <c r="K310" s="150">
        <v>0</v>
      </c>
      <c r="L310" s="150">
        <v>0</v>
      </c>
      <c r="M310" s="150">
        <v>0</v>
      </c>
      <c r="N310" s="150">
        <v>0</v>
      </c>
      <c r="O310" s="150">
        <v>0</v>
      </c>
      <c r="P310" s="150">
        <v>0</v>
      </c>
      <c r="Q310" s="150">
        <v>0</v>
      </c>
      <c r="R310" s="150">
        <v>0</v>
      </c>
      <c r="S310" s="150">
        <v>0</v>
      </c>
      <c r="T310" s="150">
        <v>0</v>
      </c>
      <c r="U310" s="150">
        <v>0</v>
      </c>
      <c r="V310" s="150">
        <v>0</v>
      </c>
    </row>
    <row r="311" spans="2:22" x14ac:dyDescent="0.25">
      <c r="B311" s="135">
        <v>9354056</v>
      </c>
      <c r="C311" s="135" t="s">
        <v>221</v>
      </c>
      <c r="D311" s="135" t="s">
        <v>94</v>
      </c>
      <c r="E311" s="150">
        <v>0</v>
      </c>
      <c r="F311" s="150">
        <v>0</v>
      </c>
      <c r="G311" s="150">
        <v>0</v>
      </c>
      <c r="H311" s="150">
        <v>0</v>
      </c>
      <c r="I311" s="150">
        <v>0</v>
      </c>
      <c r="J311" s="150">
        <v>0</v>
      </c>
      <c r="K311" s="150">
        <v>0</v>
      </c>
      <c r="L311" s="150">
        <v>0</v>
      </c>
      <c r="M311" s="150">
        <v>0</v>
      </c>
      <c r="N311" s="150">
        <v>0</v>
      </c>
      <c r="O311" s="150">
        <v>0</v>
      </c>
      <c r="P311" s="150">
        <v>0</v>
      </c>
      <c r="Q311" s="150">
        <v>0</v>
      </c>
      <c r="R311" s="150">
        <v>0</v>
      </c>
      <c r="S311" s="150">
        <v>0</v>
      </c>
      <c r="T311" s="150">
        <v>0</v>
      </c>
      <c r="U311" s="150">
        <v>0</v>
      </c>
      <c r="V311" s="150">
        <v>0</v>
      </c>
    </row>
    <row r="312" spans="2:22" x14ac:dyDescent="0.25">
      <c r="B312" s="135">
        <v>9354075</v>
      </c>
      <c r="C312" s="135" t="s">
        <v>222</v>
      </c>
      <c r="D312" s="135" t="s">
        <v>94</v>
      </c>
      <c r="E312" s="150">
        <v>0</v>
      </c>
      <c r="F312" s="150">
        <v>0</v>
      </c>
      <c r="G312" s="150">
        <v>0</v>
      </c>
      <c r="H312" s="150">
        <v>0</v>
      </c>
      <c r="I312" s="150">
        <v>0</v>
      </c>
      <c r="J312" s="150">
        <v>0</v>
      </c>
      <c r="K312" s="150">
        <v>0</v>
      </c>
      <c r="L312" s="150">
        <v>0</v>
      </c>
      <c r="M312" s="150">
        <v>0</v>
      </c>
      <c r="N312" s="150">
        <v>0</v>
      </c>
      <c r="O312" s="150">
        <v>0</v>
      </c>
      <c r="P312" s="150">
        <v>0</v>
      </c>
      <c r="Q312" s="150">
        <v>0</v>
      </c>
      <c r="R312" s="150">
        <v>0</v>
      </c>
      <c r="S312" s="150">
        <v>0</v>
      </c>
      <c r="T312" s="150">
        <v>0</v>
      </c>
      <c r="U312" s="150">
        <v>0</v>
      </c>
      <c r="V312" s="150">
        <v>0</v>
      </c>
    </row>
    <row r="313" spans="2:22" x14ac:dyDescent="0.25">
      <c r="B313" s="135">
        <v>9354076</v>
      </c>
      <c r="C313" s="135" t="s">
        <v>328</v>
      </c>
      <c r="D313" s="135" t="s">
        <v>94</v>
      </c>
      <c r="E313" s="150">
        <v>0</v>
      </c>
      <c r="F313" s="150">
        <v>0</v>
      </c>
      <c r="G313" s="150">
        <v>0</v>
      </c>
      <c r="H313" s="150">
        <v>0</v>
      </c>
      <c r="I313" s="150">
        <v>0</v>
      </c>
      <c r="J313" s="150">
        <v>0</v>
      </c>
      <c r="K313" s="150">
        <v>0</v>
      </c>
      <c r="L313" s="150">
        <v>0</v>
      </c>
      <c r="M313" s="150">
        <v>0</v>
      </c>
      <c r="N313" s="150">
        <v>0</v>
      </c>
      <c r="O313" s="150">
        <v>0</v>
      </c>
      <c r="P313" s="150">
        <v>0</v>
      </c>
      <c r="Q313" s="150">
        <v>0</v>
      </c>
      <c r="R313" s="150">
        <v>0</v>
      </c>
      <c r="S313" s="150">
        <v>0</v>
      </c>
      <c r="T313" s="150">
        <v>0</v>
      </c>
      <c r="U313" s="150">
        <v>0</v>
      </c>
      <c r="V313" s="150">
        <v>0</v>
      </c>
    </row>
    <row r="314" spans="2:22" x14ac:dyDescent="0.25">
      <c r="B314" s="135">
        <v>9354092</v>
      </c>
      <c r="C314" s="135" t="s">
        <v>320</v>
      </c>
      <c r="D314" s="135" t="s">
        <v>94</v>
      </c>
      <c r="E314" s="150">
        <v>0</v>
      </c>
      <c r="F314" s="150">
        <v>0</v>
      </c>
      <c r="G314" s="150">
        <v>0</v>
      </c>
      <c r="H314" s="150">
        <v>0</v>
      </c>
      <c r="I314" s="150">
        <v>0</v>
      </c>
      <c r="J314" s="150">
        <v>0</v>
      </c>
      <c r="K314" s="150">
        <v>0</v>
      </c>
      <c r="L314" s="150">
        <v>0</v>
      </c>
      <c r="M314" s="150">
        <v>0</v>
      </c>
      <c r="N314" s="150">
        <v>0</v>
      </c>
      <c r="O314" s="150">
        <v>0</v>
      </c>
      <c r="P314" s="150">
        <v>0</v>
      </c>
      <c r="Q314" s="150">
        <v>0</v>
      </c>
      <c r="R314" s="150">
        <v>0</v>
      </c>
      <c r="S314" s="150">
        <v>0</v>
      </c>
      <c r="T314" s="150">
        <v>0</v>
      </c>
      <c r="U314" s="150">
        <v>0</v>
      </c>
      <c r="V314" s="150">
        <v>0</v>
      </c>
    </row>
    <row r="315" spans="2:22" x14ac:dyDescent="0.25">
      <c r="B315" s="135">
        <v>9354095</v>
      </c>
      <c r="C315" s="135" t="s">
        <v>494</v>
      </c>
      <c r="D315" s="135" t="s">
        <v>94</v>
      </c>
      <c r="E315" s="150">
        <v>0</v>
      </c>
      <c r="F315" s="150">
        <v>0</v>
      </c>
      <c r="G315" s="150">
        <v>0</v>
      </c>
      <c r="H315" s="150">
        <v>0</v>
      </c>
      <c r="I315" s="150">
        <v>0</v>
      </c>
      <c r="J315" s="150">
        <v>0</v>
      </c>
      <c r="K315" s="150">
        <v>0</v>
      </c>
      <c r="L315" s="150">
        <v>0</v>
      </c>
      <c r="M315" s="150">
        <v>0</v>
      </c>
      <c r="N315" s="150">
        <v>0</v>
      </c>
      <c r="O315" s="150">
        <v>0</v>
      </c>
      <c r="P315" s="150">
        <v>0</v>
      </c>
      <c r="Q315" s="150">
        <v>0</v>
      </c>
      <c r="R315" s="150">
        <v>0</v>
      </c>
      <c r="S315" s="150">
        <v>0</v>
      </c>
      <c r="T315" s="150">
        <v>0</v>
      </c>
      <c r="U315" s="150">
        <v>0</v>
      </c>
      <c r="V315" s="150">
        <v>0</v>
      </c>
    </row>
    <row r="316" spans="2:22" x14ac:dyDescent="0.25">
      <c r="B316" s="135">
        <v>9354096</v>
      </c>
      <c r="C316" s="135" t="s">
        <v>316</v>
      </c>
      <c r="D316" s="135" t="s">
        <v>94</v>
      </c>
      <c r="E316" s="150">
        <v>0</v>
      </c>
      <c r="F316" s="150">
        <v>0</v>
      </c>
      <c r="G316" s="150">
        <v>0</v>
      </c>
      <c r="H316" s="150">
        <v>0</v>
      </c>
      <c r="I316" s="150">
        <v>0</v>
      </c>
      <c r="J316" s="150">
        <v>0</v>
      </c>
      <c r="K316" s="150">
        <v>0</v>
      </c>
      <c r="L316" s="150">
        <v>0</v>
      </c>
      <c r="M316" s="150">
        <v>0</v>
      </c>
      <c r="N316" s="150">
        <v>0</v>
      </c>
      <c r="O316" s="150">
        <v>0</v>
      </c>
      <c r="P316" s="150">
        <v>0</v>
      </c>
      <c r="Q316" s="150">
        <v>0</v>
      </c>
      <c r="R316" s="150">
        <v>0</v>
      </c>
      <c r="S316" s="150">
        <v>0</v>
      </c>
      <c r="T316" s="150">
        <v>0</v>
      </c>
      <c r="U316" s="150">
        <v>0</v>
      </c>
      <c r="V316" s="150">
        <v>0</v>
      </c>
    </row>
    <row r="317" spans="2:22" x14ac:dyDescent="0.25">
      <c r="B317" s="135">
        <v>9354097</v>
      </c>
      <c r="C317" s="135" t="s">
        <v>317</v>
      </c>
      <c r="D317" s="135" t="s">
        <v>94</v>
      </c>
      <c r="E317" s="150">
        <v>0</v>
      </c>
      <c r="F317" s="150">
        <v>0</v>
      </c>
      <c r="G317" s="150">
        <v>0</v>
      </c>
      <c r="H317" s="150">
        <v>0</v>
      </c>
      <c r="I317" s="150">
        <v>0</v>
      </c>
      <c r="J317" s="150">
        <v>0</v>
      </c>
      <c r="K317" s="150">
        <v>0</v>
      </c>
      <c r="L317" s="150">
        <v>0</v>
      </c>
      <c r="M317" s="150">
        <v>0</v>
      </c>
      <c r="N317" s="150">
        <v>0</v>
      </c>
      <c r="O317" s="150">
        <v>0</v>
      </c>
      <c r="P317" s="150">
        <v>0</v>
      </c>
      <c r="Q317" s="150">
        <v>0</v>
      </c>
      <c r="R317" s="150">
        <v>0</v>
      </c>
      <c r="S317" s="150">
        <v>0</v>
      </c>
      <c r="T317" s="150">
        <v>0</v>
      </c>
      <c r="U317" s="150">
        <v>0</v>
      </c>
      <c r="V317" s="150">
        <v>0</v>
      </c>
    </row>
    <row r="318" spans="2:22" x14ac:dyDescent="0.25">
      <c r="B318" s="135">
        <v>9354098</v>
      </c>
      <c r="C318" s="135" t="s">
        <v>493</v>
      </c>
      <c r="D318" s="135" t="s">
        <v>94</v>
      </c>
      <c r="E318" s="150">
        <v>0</v>
      </c>
      <c r="F318" s="150">
        <v>0</v>
      </c>
      <c r="G318" s="150">
        <v>0</v>
      </c>
      <c r="H318" s="150">
        <v>0</v>
      </c>
      <c r="I318" s="150">
        <v>0</v>
      </c>
      <c r="J318" s="150">
        <v>0</v>
      </c>
      <c r="K318" s="150">
        <v>0</v>
      </c>
      <c r="L318" s="150">
        <v>0</v>
      </c>
      <c r="M318" s="150">
        <v>0</v>
      </c>
      <c r="N318" s="150">
        <v>0</v>
      </c>
      <c r="O318" s="150">
        <v>0</v>
      </c>
      <c r="P318" s="150">
        <v>0</v>
      </c>
      <c r="Q318" s="150">
        <v>0</v>
      </c>
      <c r="R318" s="150">
        <v>0</v>
      </c>
      <c r="S318" s="150">
        <v>0</v>
      </c>
      <c r="T318" s="150">
        <v>0</v>
      </c>
      <c r="U318" s="150">
        <v>0</v>
      </c>
      <c r="V318" s="150">
        <v>0</v>
      </c>
    </row>
    <row r="319" spans="2:22" x14ac:dyDescent="0.25">
      <c r="B319" s="135">
        <v>9354099</v>
      </c>
      <c r="C319" s="135" t="s">
        <v>327</v>
      </c>
      <c r="D319" s="135" t="s">
        <v>94</v>
      </c>
      <c r="E319" s="150">
        <v>0</v>
      </c>
      <c r="F319" s="150">
        <v>0</v>
      </c>
      <c r="G319" s="150">
        <v>0</v>
      </c>
      <c r="H319" s="150">
        <v>0</v>
      </c>
      <c r="I319" s="150">
        <v>0</v>
      </c>
      <c r="J319" s="150">
        <v>0</v>
      </c>
      <c r="K319" s="150">
        <v>0</v>
      </c>
      <c r="L319" s="150">
        <v>0</v>
      </c>
      <c r="M319" s="150">
        <v>0</v>
      </c>
      <c r="N319" s="150">
        <v>0</v>
      </c>
      <c r="O319" s="150">
        <v>0</v>
      </c>
      <c r="P319" s="150">
        <v>0</v>
      </c>
      <c r="Q319" s="150">
        <v>0</v>
      </c>
      <c r="R319" s="150">
        <v>0</v>
      </c>
      <c r="S319" s="150">
        <v>0</v>
      </c>
      <c r="T319" s="150">
        <v>0</v>
      </c>
      <c r="U319" s="150">
        <v>0</v>
      </c>
      <c r="V319" s="150">
        <v>0</v>
      </c>
    </row>
    <row r="320" spans="2:22" x14ac:dyDescent="0.25">
      <c r="B320" s="135">
        <v>9354102</v>
      </c>
      <c r="C320" s="135" t="s">
        <v>424</v>
      </c>
      <c r="D320" s="135" t="s">
        <v>94</v>
      </c>
      <c r="E320" s="150">
        <v>0</v>
      </c>
      <c r="F320" s="150">
        <v>0</v>
      </c>
      <c r="G320" s="150">
        <v>0</v>
      </c>
      <c r="H320" s="150">
        <v>0</v>
      </c>
      <c r="I320" s="150">
        <v>0</v>
      </c>
      <c r="J320" s="150">
        <v>0</v>
      </c>
      <c r="K320" s="150">
        <v>0</v>
      </c>
      <c r="L320" s="150">
        <v>0</v>
      </c>
      <c r="M320" s="150">
        <v>0</v>
      </c>
      <c r="N320" s="150">
        <v>0</v>
      </c>
      <c r="O320" s="150">
        <v>0</v>
      </c>
      <c r="P320" s="150">
        <v>0</v>
      </c>
      <c r="Q320" s="150">
        <v>0</v>
      </c>
      <c r="R320" s="150">
        <v>0</v>
      </c>
      <c r="S320" s="150">
        <v>0</v>
      </c>
      <c r="T320" s="150">
        <v>0</v>
      </c>
      <c r="U320" s="150">
        <v>0</v>
      </c>
      <c r="V320" s="150">
        <v>0</v>
      </c>
    </row>
    <row r="321" spans="2:22" x14ac:dyDescent="0.25">
      <c r="B321" s="135">
        <v>9354103</v>
      </c>
      <c r="C321" s="135" t="s">
        <v>431</v>
      </c>
      <c r="D321" s="135" t="s">
        <v>94</v>
      </c>
      <c r="E321" s="150">
        <v>0</v>
      </c>
      <c r="F321" s="150">
        <v>0</v>
      </c>
      <c r="G321" s="150">
        <v>0</v>
      </c>
      <c r="H321" s="150">
        <v>0</v>
      </c>
      <c r="I321" s="150">
        <v>0</v>
      </c>
      <c r="J321" s="150">
        <v>0</v>
      </c>
      <c r="K321" s="150">
        <v>0</v>
      </c>
      <c r="L321" s="150">
        <v>0</v>
      </c>
      <c r="M321" s="150">
        <v>0</v>
      </c>
      <c r="N321" s="150">
        <v>0</v>
      </c>
      <c r="O321" s="150">
        <v>0</v>
      </c>
      <c r="P321" s="150">
        <v>0</v>
      </c>
      <c r="Q321" s="150">
        <v>0</v>
      </c>
      <c r="R321" s="150">
        <v>0</v>
      </c>
      <c r="S321" s="150">
        <v>0</v>
      </c>
      <c r="T321" s="150">
        <v>0</v>
      </c>
      <c r="U321" s="150">
        <v>0</v>
      </c>
      <c r="V321" s="150">
        <v>0</v>
      </c>
    </row>
    <row r="322" spans="2:22" x14ac:dyDescent="0.25">
      <c r="B322" s="135">
        <v>9354504</v>
      </c>
      <c r="C322" s="135" t="s">
        <v>224</v>
      </c>
      <c r="D322" s="135" t="s">
        <v>94</v>
      </c>
      <c r="E322" s="150">
        <v>0</v>
      </c>
      <c r="F322" s="150">
        <v>0</v>
      </c>
      <c r="G322" s="150">
        <v>0</v>
      </c>
      <c r="H322" s="150">
        <v>0</v>
      </c>
      <c r="I322" s="150">
        <v>0</v>
      </c>
      <c r="J322" s="150">
        <v>0</v>
      </c>
      <c r="K322" s="150">
        <v>0</v>
      </c>
      <c r="L322" s="150">
        <v>0</v>
      </c>
      <c r="M322" s="150">
        <v>0</v>
      </c>
      <c r="N322" s="150">
        <v>0</v>
      </c>
      <c r="O322" s="150">
        <v>0</v>
      </c>
      <c r="P322" s="150">
        <v>0</v>
      </c>
      <c r="Q322" s="150">
        <v>0</v>
      </c>
      <c r="R322" s="150">
        <v>0</v>
      </c>
      <c r="S322" s="150">
        <v>0</v>
      </c>
      <c r="T322" s="150">
        <v>0</v>
      </c>
      <c r="U322" s="150">
        <v>0</v>
      </c>
      <c r="V322" s="150">
        <v>0</v>
      </c>
    </row>
    <row r="323" spans="2:22" x14ac:dyDescent="0.25">
      <c r="B323" s="135">
        <v>9354603</v>
      </c>
      <c r="C323" s="135" t="s">
        <v>324</v>
      </c>
      <c r="D323" s="135" t="s">
        <v>94</v>
      </c>
      <c r="E323" s="150">
        <v>0</v>
      </c>
      <c r="F323" s="150">
        <v>0</v>
      </c>
      <c r="G323" s="150">
        <v>0</v>
      </c>
      <c r="H323" s="150">
        <v>0</v>
      </c>
      <c r="I323" s="150">
        <v>0</v>
      </c>
      <c r="J323" s="150">
        <v>0</v>
      </c>
      <c r="K323" s="150">
        <v>0</v>
      </c>
      <c r="L323" s="150">
        <v>0</v>
      </c>
      <c r="M323" s="150">
        <v>0</v>
      </c>
      <c r="N323" s="150">
        <v>0</v>
      </c>
      <c r="O323" s="150">
        <v>0</v>
      </c>
      <c r="P323" s="150">
        <v>0</v>
      </c>
      <c r="Q323" s="150">
        <v>0</v>
      </c>
      <c r="R323" s="150">
        <v>0</v>
      </c>
      <c r="S323" s="150">
        <v>0</v>
      </c>
      <c r="T323" s="150">
        <v>0</v>
      </c>
      <c r="U323" s="150">
        <v>0</v>
      </c>
      <c r="V323" s="150">
        <v>0</v>
      </c>
    </row>
    <row r="324" spans="2:22" x14ac:dyDescent="0.25">
      <c r="B324" s="135">
        <v>9354606</v>
      </c>
      <c r="C324" s="135" t="s">
        <v>321</v>
      </c>
      <c r="D324" s="135" t="s">
        <v>94</v>
      </c>
      <c r="E324" s="150">
        <v>0</v>
      </c>
      <c r="F324" s="150">
        <v>0</v>
      </c>
      <c r="G324" s="150">
        <v>0</v>
      </c>
      <c r="H324" s="150">
        <v>0</v>
      </c>
      <c r="I324" s="150">
        <v>0</v>
      </c>
      <c r="J324" s="150">
        <v>0</v>
      </c>
      <c r="K324" s="150">
        <v>0</v>
      </c>
      <c r="L324" s="150">
        <v>0</v>
      </c>
      <c r="M324" s="150">
        <v>0</v>
      </c>
      <c r="N324" s="150">
        <v>0</v>
      </c>
      <c r="O324" s="150">
        <v>0</v>
      </c>
      <c r="P324" s="150">
        <v>0</v>
      </c>
      <c r="Q324" s="150">
        <v>0</v>
      </c>
      <c r="R324" s="150">
        <v>0</v>
      </c>
      <c r="S324" s="150">
        <v>0</v>
      </c>
      <c r="T324" s="150">
        <v>0</v>
      </c>
      <c r="U324" s="150">
        <v>0</v>
      </c>
      <c r="V324" s="150">
        <v>0</v>
      </c>
    </row>
    <row r="325" spans="2:22" x14ac:dyDescent="0.25">
      <c r="B325" s="135">
        <v>9352113</v>
      </c>
      <c r="C325" s="135" t="s">
        <v>1269</v>
      </c>
      <c r="D325" s="135" t="s">
        <v>1454</v>
      </c>
      <c r="E325" s="150">
        <v>0</v>
      </c>
      <c r="F325" s="150">
        <v>0</v>
      </c>
      <c r="G325" s="150">
        <v>0</v>
      </c>
      <c r="H325" s="150">
        <v>0</v>
      </c>
      <c r="I325" s="150">
        <v>0</v>
      </c>
      <c r="J325" s="150">
        <v>0</v>
      </c>
      <c r="K325" s="150">
        <v>0</v>
      </c>
      <c r="L325" s="150">
        <v>0</v>
      </c>
      <c r="M325" s="150">
        <v>0</v>
      </c>
      <c r="N325" s="150">
        <v>0</v>
      </c>
      <c r="O325" s="150">
        <v>0</v>
      </c>
      <c r="P325" s="150">
        <v>0</v>
      </c>
      <c r="Q325" s="150">
        <v>0</v>
      </c>
      <c r="R325" s="150">
        <v>0</v>
      </c>
      <c r="S325" s="150">
        <v>0</v>
      </c>
      <c r="T325" s="150">
        <v>0</v>
      </c>
      <c r="U325" s="150">
        <v>0</v>
      </c>
      <c r="V325" s="150">
        <v>0</v>
      </c>
    </row>
    <row r="326" spans="2:22" x14ac:dyDescent="0.25">
      <c r="B326" s="135">
        <v>9352194</v>
      </c>
      <c r="C326" s="135" t="s">
        <v>258</v>
      </c>
      <c r="D326" s="135" t="s">
        <v>93</v>
      </c>
      <c r="E326" s="150">
        <v>0</v>
      </c>
      <c r="F326" s="150">
        <v>0</v>
      </c>
      <c r="G326" s="150">
        <v>0</v>
      </c>
      <c r="H326" s="150">
        <v>0</v>
      </c>
      <c r="I326" s="150">
        <v>0</v>
      </c>
      <c r="J326" s="150">
        <v>0</v>
      </c>
      <c r="K326" s="150">
        <v>0</v>
      </c>
      <c r="L326" s="150">
        <v>0</v>
      </c>
      <c r="M326" s="150">
        <v>0</v>
      </c>
      <c r="N326" s="150">
        <v>0</v>
      </c>
      <c r="O326" s="150">
        <v>0</v>
      </c>
      <c r="P326" s="150">
        <v>0</v>
      </c>
      <c r="Q326" s="150">
        <v>0</v>
      </c>
      <c r="R326" s="150">
        <v>0</v>
      </c>
      <c r="S326" s="150">
        <v>0</v>
      </c>
      <c r="T326" s="150">
        <v>0</v>
      </c>
      <c r="U326" s="150">
        <v>0</v>
      </c>
      <c r="V326" s="150">
        <v>0</v>
      </c>
    </row>
    <row r="327" spans="2:22" x14ac:dyDescent="0.25">
      <c r="B327" s="135">
        <v>9352109</v>
      </c>
      <c r="C327" s="135" t="s">
        <v>207</v>
      </c>
      <c r="D327" s="135" t="s">
        <v>93</v>
      </c>
      <c r="E327" s="150">
        <v>0</v>
      </c>
      <c r="F327" s="150">
        <v>0</v>
      </c>
      <c r="G327" s="150">
        <v>0</v>
      </c>
      <c r="H327" s="150">
        <v>0</v>
      </c>
      <c r="I327" s="150">
        <v>0</v>
      </c>
      <c r="J327" s="150">
        <v>0</v>
      </c>
      <c r="K327" s="150">
        <v>0</v>
      </c>
      <c r="L327" s="150">
        <v>0</v>
      </c>
      <c r="M327" s="150">
        <v>0</v>
      </c>
      <c r="N327" s="150">
        <v>0</v>
      </c>
      <c r="O327" s="150">
        <v>0</v>
      </c>
      <c r="P327" s="150">
        <v>0</v>
      </c>
      <c r="Q327" s="150">
        <v>0</v>
      </c>
      <c r="R327" s="150">
        <v>0</v>
      </c>
      <c r="S327" s="150">
        <v>0</v>
      </c>
      <c r="T327" s="150">
        <v>0</v>
      </c>
      <c r="U327" s="150">
        <v>0</v>
      </c>
      <c r="V327" s="150">
        <v>0</v>
      </c>
    </row>
    <row r="328" spans="2:22" x14ac:dyDescent="0.25">
      <c r="B328" s="135">
        <v>9352171</v>
      </c>
      <c r="C328" s="135" t="s">
        <v>285</v>
      </c>
      <c r="D328" s="135" t="s">
        <v>93</v>
      </c>
      <c r="E328" s="150">
        <v>0</v>
      </c>
      <c r="F328" s="150">
        <v>0</v>
      </c>
      <c r="G328" s="150">
        <v>0</v>
      </c>
      <c r="H328" s="150">
        <v>0</v>
      </c>
      <c r="I328" s="150">
        <v>0</v>
      </c>
      <c r="J328" s="150">
        <v>0</v>
      </c>
      <c r="K328" s="150">
        <v>0</v>
      </c>
      <c r="L328" s="150">
        <v>0</v>
      </c>
      <c r="M328" s="150">
        <v>0</v>
      </c>
      <c r="N328" s="150">
        <v>0</v>
      </c>
      <c r="O328" s="150">
        <v>0</v>
      </c>
      <c r="P328" s="150">
        <v>0</v>
      </c>
      <c r="Q328" s="150">
        <v>0</v>
      </c>
      <c r="R328" s="150">
        <v>0</v>
      </c>
      <c r="S328" s="150">
        <v>0</v>
      </c>
      <c r="T328" s="150">
        <v>0</v>
      </c>
      <c r="U328" s="150">
        <v>0</v>
      </c>
      <c r="V328" s="150">
        <v>0</v>
      </c>
    </row>
    <row r="329" spans="2:22" x14ac:dyDescent="0.25">
      <c r="B329" s="135">
        <v>9352137</v>
      </c>
      <c r="C329" s="135" t="s">
        <v>246</v>
      </c>
      <c r="D329" s="135" t="s">
        <v>93</v>
      </c>
      <c r="E329" s="150">
        <v>0</v>
      </c>
      <c r="F329" s="150">
        <v>0</v>
      </c>
      <c r="G329" s="150">
        <v>0</v>
      </c>
      <c r="H329" s="150">
        <v>0</v>
      </c>
      <c r="I329" s="150">
        <v>0</v>
      </c>
      <c r="J329" s="150">
        <v>0</v>
      </c>
      <c r="K329" s="150">
        <v>0</v>
      </c>
      <c r="L329" s="150">
        <v>0</v>
      </c>
      <c r="M329" s="150">
        <v>0</v>
      </c>
      <c r="N329" s="150">
        <v>0</v>
      </c>
      <c r="O329" s="150">
        <v>0</v>
      </c>
      <c r="P329" s="150">
        <v>0</v>
      </c>
      <c r="Q329" s="150">
        <v>0</v>
      </c>
      <c r="R329" s="150">
        <v>0</v>
      </c>
      <c r="S329" s="150">
        <v>0</v>
      </c>
      <c r="T329" s="150">
        <v>0</v>
      </c>
      <c r="U329" s="150">
        <v>0</v>
      </c>
      <c r="V329" s="150">
        <v>0</v>
      </c>
    </row>
    <row r="330" spans="2:22" x14ac:dyDescent="0.25">
      <c r="B330" s="135">
        <v>9352106</v>
      </c>
      <c r="C330" s="135" t="s">
        <v>203</v>
      </c>
      <c r="D330" s="135" t="s">
        <v>93</v>
      </c>
      <c r="E330" s="150">
        <v>0</v>
      </c>
      <c r="F330" s="150">
        <v>0</v>
      </c>
      <c r="G330" s="150">
        <v>0</v>
      </c>
      <c r="H330" s="150">
        <v>0</v>
      </c>
      <c r="I330" s="150">
        <v>0</v>
      </c>
      <c r="J330" s="150">
        <v>0</v>
      </c>
      <c r="K330" s="150">
        <v>0</v>
      </c>
      <c r="L330" s="150">
        <v>0</v>
      </c>
      <c r="M330" s="150">
        <v>0</v>
      </c>
      <c r="N330" s="150">
        <v>0</v>
      </c>
      <c r="O330" s="150">
        <v>0</v>
      </c>
      <c r="P330" s="150">
        <v>0</v>
      </c>
      <c r="Q330" s="150">
        <v>0</v>
      </c>
      <c r="R330" s="150">
        <v>0</v>
      </c>
      <c r="S330" s="150">
        <v>0</v>
      </c>
      <c r="T330" s="150">
        <v>0</v>
      </c>
      <c r="U330" s="150">
        <v>0</v>
      </c>
      <c r="V330" s="150">
        <v>0</v>
      </c>
    </row>
    <row r="331" spans="2:22" x14ac:dyDescent="0.25">
      <c r="B331" s="135" t="s">
        <v>13</v>
      </c>
      <c r="C331" s="135" t="s">
        <v>13</v>
      </c>
      <c r="D331" s="135" t="s">
        <v>13</v>
      </c>
      <c r="E331" s="150">
        <v>0</v>
      </c>
      <c r="F331" s="150">
        <v>0</v>
      </c>
      <c r="G331" s="150">
        <v>0</v>
      </c>
      <c r="H331" s="150">
        <v>0</v>
      </c>
      <c r="I331" s="150">
        <v>0</v>
      </c>
      <c r="J331" s="150">
        <v>0</v>
      </c>
      <c r="K331" s="150">
        <v>0</v>
      </c>
      <c r="L331" s="150">
        <v>0</v>
      </c>
      <c r="M331" s="150">
        <v>0</v>
      </c>
      <c r="N331" s="150">
        <v>0</v>
      </c>
      <c r="O331" s="150">
        <v>0</v>
      </c>
      <c r="P331" s="150">
        <v>0</v>
      </c>
      <c r="Q331" s="150">
        <v>0</v>
      </c>
      <c r="R331" s="150">
        <v>0</v>
      </c>
      <c r="S331" s="150">
        <v>0</v>
      </c>
      <c r="T331" s="150">
        <v>0</v>
      </c>
      <c r="U331" s="150">
        <v>0</v>
      </c>
      <c r="V331" s="150">
        <v>0</v>
      </c>
    </row>
    <row r="332" spans="2:22" x14ac:dyDescent="0.25">
      <c r="B332" s="135" t="s">
        <v>13</v>
      </c>
      <c r="C332" s="135" t="s">
        <v>13</v>
      </c>
      <c r="D332" s="135" t="s">
        <v>13</v>
      </c>
      <c r="E332" s="150">
        <v>0</v>
      </c>
      <c r="F332" s="150">
        <v>0</v>
      </c>
      <c r="G332" s="150">
        <v>0</v>
      </c>
      <c r="H332" s="150">
        <v>0</v>
      </c>
      <c r="I332" s="150">
        <v>0</v>
      </c>
      <c r="J332" s="150">
        <v>0</v>
      </c>
      <c r="K332" s="150">
        <v>0</v>
      </c>
      <c r="L332" s="150">
        <v>0</v>
      </c>
      <c r="M332" s="150">
        <v>0</v>
      </c>
      <c r="N332" s="150">
        <v>0</v>
      </c>
      <c r="O332" s="150">
        <v>0</v>
      </c>
      <c r="P332" s="150">
        <v>0</v>
      </c>
      <c r="Q332" s="150">
        <v>0</v>
      </c>
      <c r="R332" s="150">
        <v>0</v>
      </c>
      <c r="S332" s="150">
        <v>0</v>
      </c>
      <c r="T332" s="150">
        <v>0</v>
      </c>
      <c r="U332" s="150">
        <v>0</v>
      </c>
      <c r="V332" s="150">
        <v>0</v>
      </c>
    </row>
    <row r="333" spans="2:22" x14ac:dyDescent="0.25">
      <c r="B333" s="135" t="s">
        <v>13</v>
      </c>
      <c r="C333" s="135" t="s">
        <v>13</v>
      </c>
      <c r="D333" s="135" t="s">
        <v>13</v>
      </c>
      <c r="E333" s="150">
        <v>0</v>
      </c>
      <c r="F333" s="150">
        <v>0</v>
      </c>
      <c r="G333" s="150">
        <v>0</v>
      </c>
      <c r="H333" s="150">
        <v>0</v>
      </c>
      <c r="I333" s="150">
        <v>0</v>
      </c>
      <c r="J333" s="150">
        <v>0</v>
      </c>
      <c r="K333" s="150">
        <v>0</v>
      </c>
      <c r="L333" s="150">
        <v>0</v>
      </c>
      <c r="M333" s="150">
        <v>0</v>
      </c>
      <c r="N333" s="150">
        <v>0</v>
      </c>
      <c r="O333" s="150">
        <v>0</v>
      </c>
      <c r="P333" s="150">
        <v>0</v>
      </c>
      <c r="Q333" s="150">
        <v>0</v>
      </c>
      <c r="R333" s="150">
        <v>0</v>
      </c>
      <c r="S333" s="150">
        <v>0</v>
      </c>
      <c r="T333" s="150">
        <v>0</v>
      </c>
      <c r="U333" s="150">
        <v>0</v>
      </c>
      <c r="V333" s="150">
        <v>0</v>
      </c>
    </row>
    <row r="334" spans="2:22" x14ac:dyDescent="0.25">
      <c r="B334" s="135" t="s">
        <v>13</v>
      </c>
      <c r="C334" s="135" t="s">
        <v>13</v>
      </c>
      <c r="D334" s="135" t="s">
        <v>13</v>
      </c>
      <c r="E334" s="150">
        <v>0</v>
      </c>
      <c r="F334" s="150">
        <v>0</v>
      </c>
      <c r="G334" s="150">
        <v>0</v>
      </c>
      <c r="H334" s="150">
        <v>0</v>
      </c>
      <c r="I334" s="150">
        <v>0</v>
      </c>
      <c r="J334" s="150">
        <v>0</v>
      </c>
      <c r="K334" s="150">
        <v>0</v>
      </c>
      <c r="L334" s="150">
        <v>0</v>
      </c>
      <c r="M334" s="150">
        <v>0</v>
      </c>
      <c r="N334" s="150">
        <v>0</v>
      </c>
      <c r="O334" s="150">
        <v>0</v>
      </c>
      <c r="P334" s="150">
        <v>0</v>
      </c>
      <c r="Q334" s="150">
        <v>0</v>
      </c>
      <c r="R334" s="150">
        <v>0</v>
      </c>
      <c r="S334" s="150">
        <v>0</v>
      </c>
      <c r="T334" s="150">
        <v>0</v>
      </c>
      <c r="U334" s="150">
        <v>0</v>
      </c>
      <c r="V334" s="150">
        <v>0</v>
      </c>
    </row>
    <row r="335" spans="2:22" x14ac:dyDescent="0.25">
      <c r="B335" s="135" t="s">
        <v>13</v>
      </c>
      <c r="C335" s="135" t="s">
        <v>13</v>
      </c>
      <c r="D335" s="135" t="s">
        <v>13</v>
      </c>
      <c r="E335" s="150">
        <v>0</v>
      </c>
      <c r="F335" s="150">
        <v>0</v>
      </c>
      <c r="G335" s="150">
        <v>0</v>
      </c>
      <c r="H335" s="150">
        <v>0</v>
      </c>
      <c r="I335" s="150">
        <v>0</v>
      </c>
      <c r="J335" s="150">
        <v>0</v>
      </c>
      <c r="K335" s="150">
        <v>0</v>
      </c>
      <c r="L335" s="150">
        <v>0</v>
      </c>
      <c r="M335" s="150">
        <v>0</v>
      </c>
      <c r="N335" s="150">
        <v>0</v>
      </c>
      <c r="O335" s="150">
        <v>0</v>
      </c>
      <c r="P335" s="150">
        <v>0</v>
      </c>
      <c r="Q335" s="150">
        <v>0</v>
      </c>
      <c r="R335" s="150">
        <v>0</v>
      </c>
      <c r="S335" s="150">
        <v>0</v>
      </c>
      <c r="T335" s="150">
        <v>0</v>
      </c>
      <c r="U335" s="150">
        <v>0</v>
      </c>
      <c r="V335" s="150">
        <v>0</v>
      </c>
    </row>
    <row r="336" spans="2:22" x14ac:dyDescent="0.25">
      <c r="B336" s="135" t="s">
        <v>13</v>
      </c>
      <c r="C336" s="135" t="s">
        <v>13</v>
      </c>
      <c r="D336" s="135" t="s">
        <v>13</v>
      </c>
      <c r="E336" s="150">
        <v>0</v>
      </c>
      <c r="F336" s="150">
        <v>0</v>
      </c>
      <c r="G336" s="150">
        <v>0</v>
      </c>
      <c r="H336" s="150">
        <v>0</v>
      </c>
      <c r="I336" s="150">
        <v>0</v>
      </c>
      <c r="J336" s="150">
        <v>0</v>
      </c>
      <c r="K336" s="150">
        <v>0</v>
      </c>
      <c r="L336" s="150">
        <v>0</v>
      </c>
      <c r="M336" s="150">
        <v>0</v>
      </c>
      <c r="N336" s="150">
        <v>0</v>
      </c>
      <c r="O336" s="150">
        <v>0</v>
      </c>
      <c r="P336" s="150">
        <v>0</v>
      </c>
      <c r="Q336" s="150">
        <v>0</v>
      </c>
      <c r="R336" s="150">
        <v>0</v>
      </c>
      <c r="S336" s="150">
        <v>0</v>
      </c>
      <c r="T336" s="150">
        <v>0</v>
      </c>
      <c r="U336" s="150">
        <v>0</v>
      </c>
      <c r="V336" s="150">
        <v>0</v>
      </c>
    </row>
    <row r="337" spans="2:22" x14ac:dyDescent="0.25">
      <c r="B337" s="135" t="s">
        <v>13</v>
      </c>
      <c r="C337" s="135" t="s">
        <v>13</v>
      </c>
      <c r="D337" s="135" t="s">
        <v>13</v>
      </c>
      <c r="E337" s="150">
        <v>0</v>
      </c>
      <c r="F337" s="150">
        <v>0</v>
      </c>
      <c r="G337" s="150">
        <v>0</v>
      </c>
      <c r="H337" s="150">
        <v>0</v>
      </c>
      <c r="I337" s="150">
        <v>0</v>
      </c>
      <c r="J337" s="150">
        <v>0</v>
      </c>
      <c r="K337" s="150">
        <v>0</v>
      </c>
      <c r="L337" s="150">
        <v>0</v>
      </c>
      <c r="M337" s="150">
        <v>0</v>
      </c>
      <c r="N337" s="150">
        <v>0</v>
      </c>
      <c r="O337" s="150">
        <v>0</v>
      </c>
      <c r="P337" s="150">
        <v>0</v>
      </c>
      <c r="Q337" s="150">
        <v>0</v>
      </c>
      <c r="R337" s="150">
        <v>0</v>
      </c>
      <c r="S337" s="150">
        <v>0</v>
      </c>
      <c r="T337" s="150">
        <v>0</v>
      </c>
      <c r="U337" s="150">
        <v>0</v>
      </c>
      <c r="V337" s="150">
        <v>0</v>
      </c>
    </row>
    <row r="338" spans="2:22" x14ac:dyDescent="0.25">
      <c r="B338" s="135" t="s">
        <v>13</v>
      </c>
      <c r="C338" s="135" t="s">
        <v>13</v>
      </c>
      <c r="D338" s="135" t="s">
        <v>13</v>
      </c>
      <c r="E338" s="150">
        <v>0</v>
      </c>
      <c r="F338" s="150">
        <v>0</v>
      </c>
      <c r="G338" s="150">
        <v>0</v>
      </c>
      <c r="H338" s="150">
        <v>0</v>
      </c>
      <c r="I338" s="150">
        <v>0</v>
      </c>
      <c r="J338" s="150">
        <v>0</v>
      </c>
      <c r="K338" s="150">
        <v>0</v>
      </c>
      <c r="L338" s="150">
        <v>0</v>
      </c>
      <c r="M338" s="150">
        <v>0</v>
      </c>
      <c r="N338" s="150">
        <v>0</v>
      </c>
      <c r="O338" s="150">
        <v>0</v>
      </c>
      <c r="P338" s="150">
        <v>0</v>
      </c>
      <c r="Q338" s="150">
        <v>0</v>
      </c>
      <c r="R338" s="150">
        <v>0</v>
      </c>
      <c r="S338" s="150">
        <v>0</v>
      </c>
      <c r="T338" s="150">
        <v>0</v>
      </c>
      <c r="U338" s="150">
        <v>0</v>
      </c>
      <c r="V338" s="150">
        <v>0</v>
      </c>
    </row>
    <row r="339" spans="2:22" x14ac:dyDescent="0.25">
      <c r="B339" s="135" t="s">
        <v>13</v>
      </c>
      <c r="C339" s="135" t="s">
        <v>13</v>
      </c>
      <c r="D339" s="135" t="s">
        <v>13</v>
      </c>
      <c r="E339" s="150">
        <v>0</v>
      </c>
      <c r="F339" s="150">
        <v>0</v>
      </c>
      <c r="G339" s="150">
        <v>0</v>
      </c>
      <c r="H339" s="150">
        <v>0</v>
      </c>
      <c r="I339" s="150">
        <v>0</v>
      </c>
      <c r="J339" s="150">
        <v>0</v>
      </c>
      <c r="K339" s="150">
        <v>0</v>
      </c>
      <c r="L339" s="150">
        <v>0</v>
      </c>
      <c r="M339" s="150">
        <v>0</v>
      </c>
      <c r="N339" s="150">
        <v>0</v>
      </c>
      <c r="O339" s="150">
        <v>0</v>
      </c>
      <c r="P339" s="150">
        <v>0</v>
      </c>
      <c r="Q339" s="150">
        <v>0</v>
      </c>
      <c r="R339" s="150">
        <v>0</v>
      </c>
      <c r="S339" s="150">
        <v>0</v>
      </c>
      <c r="T339" s="150">
        <v>0</v>
      </c>
      <c r="U339" s="150">
        <v>0</v>
      </c>
      <c r="V339" s="150">
        <v>0</v>
      </c>
    </row>
    <row r="340" spans="2:22" x14ac:dyDescent="0.25">
      <c r="B340" s="135" t="s">
        <v>13</v>
      </c>
      <c r="C340" s="135" t="s">
        <v>13</v>
      </c>
      <c r="D340" s="135" t="s">
        <v>13</v>
      </c>
      <c r="E340" s="150">
        <v>0</v>
      </c>
      <c r="F340" s="150">
        <v>0</v>
      </c>
      <c r="G340" s="150">
        <v>0</v>
      </c>
      <c r="H340" s="150">
        <v>0</v>
      </c>
      <c r="I340" s="150">
        <v>0</v>
      </c>
      <c r="J340" s="150">
        <v>0</v>
      </c>
      <c r="K340" s="150">
        <v>0</v>
      </c>
      <c r="L340" s="150">
        <v>0</v>
      </c>
      <c r="M340" s="150">
        <v>0</v>
      </c>
      <c r="N340" s="150">
        <v>0</v>
      </c>
      <c r="O340" s="150">
        <v>0</v>
      </c>
      <c r="P340" s="150">
        <v>0</v>
      </c>
      <c r="Q340" s="150">
        <v>0</v>
      </c>
      <c r="R340" s="150">
        <v>0</v>
      </c>
      <c r="S340" s="150">
        <v>0</v>
      </c>
      <c r="T340" s="150">
        <v>0</v>
      </c>
      <c r="U340" s="150">
        <v>0</v>
      </c>
      <c r="V340" s="150">
        <v>0</v>
      </c>
    </row>
    <row r="341" spans="2:22" x14ac:dyDescent="0.25">
      <c r="B341" s="135" t="s">
        <v>13</v>
      </c>
      <c r="C341" s="135" t="s">
        <v>13</v>
      </c>
      <c r="D341" s="135" t="s">
        <v>13</v>
      </c>
      <c r="E341" s="150">
        <v>0</v>
      </c>
      <c r="F341" s="150">
        <v>0</v>
      </c>
      <c r="G341" s="150">
        <v>0</v>
      </c>
      <c r="H341" s="150">
        <v>0</v>
      </c>
      <c r="I341" s="150">
        <v>0</v>
      </c>
      <c r="J341" s="150">
        <v>0</v>
      </c>
      <c r="K341" s="150">
        <v>0</v>
      </c>
      <c r="L341" s="150">
        <v>0</v>
      </c>
      <c r="M341" s="150">
        <v>0</v>
      </c>
      <c r="N341" s="150">
        <v>0</v>
      </c>
      <c r="O341" s="150">
        <v>0</v>
      </c>
      <c r="P341" s="150">
        <v>0</v>
      </c>
      <c r="Q341" s="150">
        <v>0</v>
      </c>
      <c r="R341" s="150">
        <v>0</v>
      </c>
      <c r="S341" s="150">
        <v>0</v>
      </c>
      <c r="T341" s="150">
        <v>0</v>
      </c>
      <c r="U341" s="150">
        <v>0</v>
      </c>
      <c r="V341" s="150">
        <v>0</v>
      </c>
    </row>
    <row r="342" spans="2:22" x14ac:dyDescent="0.25">
      <c r="B342" s="135" t="s">
        <v>13</v>
      </c>
      <c r="C342" s="135" t="s">
        <v>13</v>
      </c>
      <c r="D342" s="135" t="s">
        <v>13</v>
      </c>
      <c r="E342" s="150">
        <v>0</v>
      </c>
      <c r="F342" s="150">
        <v>0</v>
      </c>
      <c r="G342" s="150">
        <v>0</v>
      </c>
      <c r="H342" s="150">
        <v>0</v>
      </c>
      <c r="I342" s="150">
        <v>0</v>
      </c>
      <c r="J342" s="150">
        <v>0</v>
      </c>
      <c r="K342" s="150">
        <v>0</v>
      </c>
      <c r="L342" s="150">
        <v>0</v>
      </c>
      <c r="M342" s="150">
        <v>0</v>
      </c>
      <c r="N342" s="150">
        <v>0</v>
      </c>
      <c r="O342" s="150">
        <v>0</v>
      </c>
      <c r="P342" s="150">
        <v>0</v>
      </c>
      <c r="Q342" s="150">
        <v>0</v>
      </c>
      <c r="R342" s="150">
        <v>0</v>
      </c>
      <c r="S342" s="150">
        <v>0</v>
      </c>
      <c r="T342" s="150">
        <v>0</v>
      </c>
      <c r="U342" s="150">
        <v>0</v>
      </c>
      <c r="V342" s="150">
        <v>0</v>
      </c>
    </row>
    <row r="343" spans="2:22" x14ac:dyDescent="0.25">
      <c r="B343" s="135" t="s">
        <v>13</v>
      </c>
      <c r="C343" s="135" t="s">
        <v>13</v>
      </c>
      <c r="D343" s="135" t="s">
        <v>13</v>
      </c>
      <c r="E343" s="150">
        <v>0</v>
      </c>
      <c r="F343" s="150">
        <v>0</v>
      </c>
      <c r="G343" s="150">
        <v>0</v>
      </c>
      <c r="H343" s="150">
        <v>0</v>
      </c>
      <c r="I343" s="150">
        <v>0</v>
      </c>
      <c r="J343" s="150">
        <v>0</v>
      </c>
      <c r="K343" s="150">
        <v>0</v>
      </c>
      <c r="L343" s="150">
        <v>0</v>
      </c>
      <c r="M343" s="150">
        <v>0</v>
      </c>
      <c r="N343" s="150">
        <v>0</v>
      </c>
      <c r="O343" s="150">
        <v>0</v>
      </c>
      <c r="P343" s="150">
        <v>0</v>
      </c>
      <c r="Q343" s="150">
        <v>0</v>
      </c>
      <c r="R343" s="150">
        <v>0</v>
      </c>
      <c r="S343" s="150">
        <v>0</v>
      </c>
      <c r="T343" s="150">
        <v>0</v>
      </c>
      <c r="U343" s="150">
        <v>0</v>
      </c>
      <c r="V343" s="150">
        <v>0</v>
      </c>
    </row>
    <row r="344" spans="2:22" x14ac:dyDescent="0.25">
      <c r="B344" s="135" t="s">
        <v>13</v>
      </c>
      <c r="C344" s="135" t="s">
        <v>13</v>
      </c>
      <c r="D344" s="135" t="s">
        <v>13</v>
      </c>
      <c r="E344" s="150">
        <v>0</v>
      </c>
      <c r="F344" s="150">
        <v>0</v>
      </c>
      <c r="G344" s="150">
        <v>0</v>
      </c>
      <c r="H344" s="150">
        <v>0</v>
      </c>
      <c r="I344" s="150">
        <v>0</v>
      </c>
      <c r="J344" s="150">
        <v>0</v>
      </c>
      <c r="K344" s="150">
        <v>0</v>
      </c>
      <c r="L344" s="150">
        <v>0</v>
      </c>
      <c r="M344" s="150">
        <v>0</v>
      </c>
      <c r="N344" s="150">
        <v>0</v>
      </c>
      <c r="O344" s="150">
        <v>0</v>
      </c>
      <c r="P344" s="150">
        <v>0</v>
      </c>
      <c r="Q344" s="150">
        <v>0</v>
      </c>
      <c r="R344" s="150">
        <v>0</v>
      </c>
      <c r="S344" s="150">
        <v>0</v>
      </c>
      <c r="T344" s="150">
        <v>0</v>
      </c>
      <c r="U344" s="150">
        <v>0</v>
      </c>
      <c r="V344" s="150">
        <v>0</v>
      </c>
    </row>
    <row r="345" spans="2:22" x14ac:dyDescent="0.25">
      <c r="B345" s="135" t="s">
        <v>13</v>
      </c>
      <c r="C345" s="135" t="s">
        <v>13</v>
      </c>
      <c r="D345" s="135" t="s">
        <v>13</v>
      </c>
      <c r="E345" s="150">
        <v>0</v>
      </c>
      <c r="F345" s="150">
        <v>0</v>
      </c>
      <c r="G345" s="150">
        <v>0</v>
      </c>
      <c r="H345" s="150">
        <v>0</v>
      </c>
      <c r="I345" s="150">
        <v>0</v>
      </c>
      <c r="J345" s="150">
        <v>0</v>
      </c>
      <c r="K345" s="150">
        <v>0</v>
      </c>
      <c r="L345" s="150">
        <v>0</v>
      </c>
      <c r="M345" s="150">
        <v>0</v>
      </c>
      <c r="N345" s="150">
        <v>0</v>
      </c>
      <c r="O345" s="150">
        <v>0</v>
      </c>
      <c r="P345" s="150">
        <v>0</v>
      </c>
      <c r="Q345" s="150">
        <v>0</v>
      </c>
      <c r="R345" s="150">
        <v>0</v>
      </c>
      <c r="S345" s="150">
        <v>0</v>
      </c>
      <c r="T345" s="150">
        <v>0</v>
      </c>
      <c r="U345" s="150">
        <v>0</v>
      </c>
      <c r="V345" s="150">
        <v>0</v>
      </c>
    </row>
    <row r="346" spans="2:22" x14ac:dyDescent="0.25">
      <c r="B346" s="135" t="s">
        <v>13</v>
      </c>
      <c r="C346" s="135" t="s">
        <v>13</v>
      </c>
      <c r="D346" s="135" t="s">
        <v>13</v>
      </c>
      <c r="E346" s="150">
        <v>0</v>
      </c>
      <c r="F346" s="150">
        <v>0</v>
      </c>
      <c r="G346" s="150">
        <v>0</v>
      </c>
      <c r="H346" s="150">
        <v>0</v>
      </c>
      <c r="I346" s="150">
        <v>0</v>
      </c>
      <c r="J346" s="150">
        <v>0</v>
      </c>
      <c r="K346" s="150">
        <v>0</v>
      </c>
      <c r="L346" s="150">
        <v>0</v>
      </c>
      <c r="M346" s="150">
        <v>0</v>
      </c>
      <c r="N346" s="150">
        <v>0</v>
      </c>
      <c r="O346" s="150">
        <v>0</v>
      </c>
      <c r="P346" s="150">
        <v>0</v>
      </c>
      <c r="Q346" s="150">
        <v>0</v>
      </c>
      <c r="R346" s="150">
        <v>0</v>
      </c>
      <c r="S346" s="150">
        <v>0</v>
      </c>
      <c r="T346" s="150">
        <v>0</v>
      </c>
      <c r="U346" s="150">
        <v>0</v>
      </c>
      <c r="V346" s="150">
        <v>0</v>
      </c>
    </row>
    <row r="347" spans="2:22" x14ac:dyDescent="0.25">
      <c r="B347" s="135" t="s">
        <v>13</v>
      </c>
      <c r="C347" s="135" t="s">
        <v>13</v>
      </c>
      <c r="D347" s="135" t="s">
        <v>13</v>
      </c>
      <c r="E347" s="150">
        <v>0</v>
      </c>
      <c r="F347" s="150">
        <v>0</v>
      </c>
      <c r="G347" s="150">
        <v>0</v>
      </c>
      <c r="H347" s="150">
        <v>0</v>
      </c>
      <c r="I347" s="150">
        <v>0</v>
      </c>
      <c r="J347" s="150">
        <v>0</v>
      </c>
      <c r="K347" s="150">
        <v>0</v>
      </c>
      <c r="L347" s="150">
        <v>0</v>
      </c>
      <c r="M347" s="150">
        <v>0</v>
      </c>
      <c r="N347" s="150">
        <v>0</v>
      </c>
      <c r="O347" s="150">
        <v>0</v>
      </c>
      <c r="P347" s="150">
        <v>0</v>
      </c>
      <c r="Q347" s="150">
        <v>0</v>
      </c>
      <c r="R347" s="150">
        <v>0</v>
      </c>
      <c r="S347" s="150">
        <v>0</v>
      </c>
      <c r="T347" s="150">
        <v>0</v>
      </c>
      <c r="U347" s="150">
        <v>0</v>
      </c>
      <c r="V347" s="150">
        <v>0</v>
      </c>
    </row>
    <row r="348" spans="2:22" x14ac:dyDescent="0.25">
      <c r="B348" s="135" t="s">
        <v>13</v>
      </c>
      <c r="C348" s="135" t="s">
        <v>13</v>
      </c>
      <c r="D348" s="135" t="s">
        <v>13</v>
      </c>
      <c r="E348" s="150">
        <v>0</v>
      </c>
      <c r="F348" s="150">
        <v>0</v>
      </c>
      <c r="G348" s="150">
        <v>0</v>
      </c>
      <c r="H348" s="150">
        <v>0</v>
      </c>
      <c r="I348" s="150">
        <v>0</v>
      </c>
      <c r="J348" s="150">
        <v>0</v>
      </c>
      <c r="K348" s="150">
        <v>0</v>
      </c>
      <c r="L348" s="150">
        <v>0</v>
      </c>
      <c r="M348" s="150">
        <v>0</v>
      </c>
      <c r="N348" s="150">
        <v>0</v>
      </c>
      <c r="O348" s="150">
        <v>0</v>
      </c>
      <c r="P348" s="150">
        <v>0</v>
      </c>
      <c r="Q348" s="150">
        <v>0</v>
      </c>
      <c r="R348" s="150">
        <v>0</v>
      </c>
      <c r="S348" s="150">
        <v>0</v>
      </c>
      <c r="T348" s="150">
        <v>0</v>
      </c>
      <c r="U348" s="150">
        <v>0</v>
      </c>
      <c r="V348" s="150">
        <v>0</v>
      </c>
    </row>
    <row r="349" spans="2:22" x14ac:dyDescent="0.25">
      <c r="B349" s="135" t="s">
        <v>13</v>
      </c>
      <c r="C349" s="135" t="s">
        <v>13</v>
      </c>
      <c r="D349" s="135" t="s">
        <v>13</v>
      </c>
      <c r="E349" s="150">
        <v>0</v>
      </c>
      <c r="F349" s="150">
        <v>0</v>
      </c>
      <c r="G349" s="150">
        <v>0</v>
      </c>
      <c r="H349" s="150">
        <v>0</v>
      </c>
      <c r="I349" s="150">
        <v>0</v>
      </c>
      <c r="J349" s="150">
        <v>0</v>
      </c>
      <c r="K349" s="150">
        <v>0</v>
      </c>
      <c r="L349" s="150">
        <v>0</v>
      </c>
      <c r="M349" s="150">
        <v>0</v>
      </c>
      <c r="N349" s="150">
        <v>0</v>
      </c>
      <c r="O349" s="150">
        <v>0</v>
      </c>
      <c r="P349" s="150">
        <v>0</v>
      </c>
      <c r="Q349" s="150">
        <v>0</v>
      </c>
      <c r="R349" s="150">
        <v>0</v>
      </c>
      <c r="S349" s="150">
        <v>0</v>
      </c>
      <c r="T349" s="150">
        <v>0</v>
      </c>
      <c r="U349" s="150">
        <v>0</v>
      </c>
      <c r="V349" s="150">
        <v>0</v>
      </c>
    </row>
    <row r="350" spans="2:22" x14ac:dyDescent="0.25">
      <c r="B350" s="135" t="s">
        <v>13</v>
      </c>
      <c r="C350" s="135" t="s">
        <v>13</v>
      </c>
      <c r="D350" s="135" t="s">
        <v>13</v>
      </c>
      <c r="E350" s="150">
        <v>0</v>
      </c>
      <c r="F350" s="150">
        <v>0</v>
      </c>
      <c r="G350" s="150">
        <v>0</v>
      </c>
      <c r="H350" s="150">
        <v>0</v>
      </c>
      <c r="I350" s="150">
        <v>0</v>
      </c>
      <c r="J350" s="150">
        <v>0</v>
      </c>
      <c r="K350" s="150">
        <v>0</v>
      </c>
      <c r="L350" s="150">
        <v>0</v>
      </c>
      <c r="M350" s="150">
        <v>0</v>
      </c>
      <c r="N350" s="150">
        <v>0</v>
      </c>
      <c r="O350" s="150">
        <v>0</v>
      </c>
      <c r="P350" s="150">
        <v>0</v>
      </c>
      <c r="Q350" s="150">
        <v>0</v>
      </c>
      <c r="R350" s="150">
        <v>0</v>
      </c>
      <c r="S350" s="150">
        <v>0</v>
      </c>
      <c r="T350" s="150">
        <v>0</v>
      </c>
      <c r="U350" s="150">
        <v>0</v>
      </c>
      <c r="V350" s="150">
        <v>0</v>
      </c>
    </row>
    <row r="351" spans="2:22" x14ac:dyDescent="0.25">
      <c r="B351" s="135" t="s">
        <v>13</v>
      </c>
      <c r="C351" s="135" t="s">
        <v>13</v>
      </c>
      <c r="D351" s="135" t="s">
        <v>13</v>
      </c>
      <c r="E351" s="150">
        <v>0</v>
      </c>
      <c r="F351" s="150">
        <v>0</v>
      </c>
      <c r="G351" s="150">
        <v>0</v>
      </c>
      <c r="H351" s="150">
        <v>0</v>
      </c>
      <c r="I351" s="150">
        <v>0</v>
      </c>
      <c r="J351" s="150">
        <v>0</v>
      </c>
      <c r="K351" s="150">
        <v>0</v>
      </c>
      <c r="L351" s="150">
        <v>0</v>
      </c>
      <c r="M351" s="150">
        <v>0</v>
      </c>
      <c r="N351" s="150">
        <v>0</v>
      </c>
      <c r="O351" s="150">
        <v>0</v>
      </c>
      <c r="P351" s="150">
        <v>0</v>
      </c>
      <c r="Q351" s="150">
        <v>0</v>
      </c>
      <c r="R351" s="150">
        <v>0</v>
      </c>
      <c r="S351" s="150">
        <v>0</v>
      </c>
      <c r="T351" s="150">
        <v>0</v>
      </c>
      <c r="U351" s="150">
        <v>0</v>
      </c>
      <c r="V351" s="150">
        <v>0</v>
      </c>
    </row>
    <row r="352" spans="2:22" x14ac:dyDescent="0.25">
      <c r="B352" s="135" t="s">
        <v>13</v>
      </c>
      <c r="C352" s="135" t="s">
        <v>13</v>
      </c>
      <c r="D352" s="135" t="s">
        <v>13</v>
      </c>
      <c r="E352" s="150">
        <v>0</v>
      </c>
      <c r="F352" s="150">
        <v>0</v>
      </c>
      <c r="G352" s="150">
        <v>0</v>
      </c>
      <c r="H352" s="150">
        <v>0</v>
      </c>
      <c r="I352" s="150">
        <v>0</v>
      </c>
      <c r="J352" s="150">
        <v>0</v>
      </c>
      <c r="K352" s="150">
        <v>0</v>
      </c>
      <c r="L352" s="150">
        <v>0</v>
      </c>
      <c r="M352" s="150">
        <v>0</v>
      </c>
      <c r="N352" s="150">
        <v>0</v>
      </c>
      <c r="O352" s="150">
        <v>0</v>
      </c>
      <c r="P352" s="150">
        <v>0</v>
      </c>
      <c r="Q352" s="150">
        <v>0</v>
      </c>
      <c r="R352" s="150">
        <v>0</v>
      </c>
      <c r="S352" s="150">
        <v>0</v>
      </c>
      <c r="T352" s="150">
        <v>0</v>
      </c>
      <c r="U352" s="150">
        <v>0</v>
      </c>
      <c r="V352" s="150">
        <v>0</v>
      </c>
    </row>
    <row r="353" spans="2:22" x14ac:dyDescent="0.25">
      <c r="B353" s="135" t="s">
        <v>13</v>
      </c>
      <c r="C353" s="135" t="s">
        <v>13</v>
      </c>
      <c r="D353" s="135" t="s">
        <v>13</v>
      </c>
      <c r="E353" s="150">
        <v>0</v>
      </c>
      <c r="F353" s="150">
        <v>0</v>
      </c>
      <c r="G353" s="150">
        <v>0</v>
      </c>
      <c r="H353" s="150">
        <v>0</v>
      </c>
      <c r="I353" s="150">
        <v>0</v>
      </c>
      <c r="J353" s="150">
        <v>0</v>
      </c>
      <c r="K353" s="150">
        <v>0</v>
      </c>
      <c r="L353" s="150">
        <v>0</v>
      </c>
      <c r="M353" s="150">
        <v>0</v>
      </c>
      <c r="N353" s="150">
        <v>0</v>
      </c>
      <c r="O353" s="150">
        <v>0</v>
      </c>
      <c r="P353" s="150">
        <v>0</v>
      </c>
      <c r="Q353" s="150">
        <v>0</v>
      </c>
      <c r="R353" s="150">
        <v>0</v>
      </c>
      <c r="S353" s="150">
        <v>0</v>
      </c>
      <c r="T353" s="150">
        <v>0</v>
      </c>
      <c r="U353" s="150">
        <v>0</v>
      </c>
      <c r="V353" s="150">
        <v>0</v>
      </c>
    </row>
    <row r="354" spans="2:22" x14ac:dyDescent="0.25">
      <c r="B354" s="135" t="s">
        <v>13</v>
      </c>
      <c r="C354" s="135" t="s">
        <v>13</v>
      </c>
      <c r="D354" s="135" t="s">
        <v>13</v>
      </c>
      <c r="E354" s="150">
        <v>0</v>
      </c>
      <c r="F354" s="150">
        <v>0</v>
      </c>
      <c r="G354" s="150">
        <v>0</v>
      </c>
      <c r="H354" s="150">
        <v>0</v>
      </c>
      <c r="I354" s="150">
        <v>0</v>
      </c>
      <c r="J354" s="150">
        <v>0</v>
      </c>
      <c r="K354" s="150">
        <v>0</v>
      </c>
      <c r="L354" s="150">
        <v>0</v>
      </c>
      <c r="M354" s="150">
        <v>0</v>
      </c>
      <c r="N354" s="150">
        <v>0</v>
      </c>
      <c r="O354" s="150">
        <v>0</v>
      </c>
      <c r="P354" s="150">
        <v>0</v>
      </c>
      <c r="Q354" s="150">
        <v>0</v>
      </c>
      <c r="R354" s="150">
        <v>0</v>
      </c>
      <c r="S354" s="150">
        <v>0</v>
      </c>
      <c r="T354" s="150">
        <v>0</v>
      </c>
      <c r="U354" s="150">
        <v>0</v>
      </c>
      <c r="V354" s="150">
        <v>0</v>
      </c>
    </row>
    <row r="355" spans="2:22" x14ac:dyDescent="0.25">
      <c r="B355" s="135" t="s">
        <v>13</v>
      </c>
      <c r="C355" s="135" t="s">
        <v>13</v>
      </c>
      <c r="D355" s="135" t="s">
        <v>13</v>
      </c>
      <c r="E355" s="150">
        <v>0</v>
      </c>
      <c r="F355" s="150">
        <v>0</v>
      </c>
      <c r="G355" s="150">
        <v>0</v>
      </c>
      <c r="H355" s="150">
        <v>0</v>
      </c>
      <c r="I355" s="150">
        <v>0</v>
      </c>
      <c r="J355" s="150">
        <v>0</v>
      </c>
      <c r="K355" s="150">
        <v>0</v>
      </c>
      <c r="L355" s="150">
        <v>0</v>
      </c>
      <c r="M355" s="150">
        <v>0</v>
      </c>
      <c r="N355" s="150">
        <v>0</v>
      </c>
      <c r="O355" s="150">
        <v>0</v>
      </c>
      <c r="P355" s="150">
        <v>0</v>
      </c>
      <c r="Q355" s="150">
        <v>0</v>
      </c>
      <c r="R355" s="150">
        <v>0</v>
      </c>
      <c r="S355" s="150">
        <v>0</v>
      </c>
      <c r="T355" s="150">
        <v>0</v>
      </c>
      <c r="U355" s="150">
        <v>0</v>
      </c>
      <c r="V355" s="150">
        <v>0</v>
      </c>
    </row>
    <row r="356" spans="2:22" x14ac:dyDescent="0.25">
      <c r="B356" s="135" t="s">
        <v>13</v>
      </c>
      <c r="C356" s="135" t="s">
        <v>13</v>
      </c>
      <c r="D356" s="135" t="s">
        <v>13</v>
      </c>
      <c r="E356" s="150">
        <v>0</v>
      </c>
      <c r="F356" s="150">
        <v>0</v>
      </c>
      <c r="G356" s="150">
        <v>0</v>
      </c>
      <c r="H356" s="150">
        <v>0</v>
      </c>
      <c r="I356" s="150">
        <v>0</v>
      </c>
      <c r="J356" s="150">
        <v>0</v>
      </c>
      <c r="K356" s="150">
        <v>0</v>
      </c>
      <c r="L356" s="150">
        <v>0</v>
      </c>
      <c r="M356" s="150">
        <v>0</v>
      </c>
      <c r="N356" s="150">
        <v>0</v>
      </c>
      <c r="O356" s="150">
        <v>0</v>
      </c>
      <c r="P356" s="150">
        <v>0</v>
      </c>
      <c r="Q356" s="150">
        <v>0</v>
      </c>
      <c r="R356" s="150">
        <v>0</v>
      </c>
      <c r="S356" s="150">
        <v>0</v>
      </c>
      <c r="T356" s="150">
        <v>0</v>
      </c>
      <c r="U356" s="150">
        <v>0</v>
      </c>
      <c r="V356" s="150">
        <v>0</v>
      </c>
    </row>
    <row r="357" spans="2:22" x14ac:dyDescent="0.25">
      <c r="B357" s="135" t="s">
        <v>13</v>
      </c>
      <c r="C357" s="135" t="s">
        <v>13</v>
      </c>
      <c r="D357" s="135" t="s">
        <v>13</v>
      </c>
      <c r="E357" s="150">
        <v>0</v>
      </c>
      <c r="F357" s="150">
        <v>0</v>
      </c>
      <c r="G357" s="150">
        <v>0</v>
      </c>
      <c r="H357" s="150">
        <v>0</v>
      </c>
      <c r="I357" s="150">
        <v>0</v>
      </c>
      <c r="J357" s="150">
        <v>0</v>
      </c>
      <c r="K357" s="150">
        <v>0</v>
      </c>
      <c r="L357" s="150">
        <v>0</v>
      </c>
      <c r="M357" s="150">
        <v>0</v>
      </c>
      <c r="N357" s="150">
        <v>0</v>
      </c>
      <c r="O357" s="150">
        <v>0</v>
      </c>
      <c r="P357" s="150">
        <v>0</v>
      </c>
      <c r="Q357" s="150">
        <v>0</v>
      </c>
      <c r="R357" s="150">
        <v>0</v>
      </c>
      <c r="S357" s="150">
        <v>0</v>
      </c>
      <c r="T357" s="150">
        <v>0</v>
      </c>
      <c r="U357" s="150">
        <v>0</v>
      </c>
      <c r="V357" s="150">
        <v>0</v>
      </c>
    </row>
    <row r="358" spans="2:22" x14ac:dyDescent="0.25">
      <c r="B358" s="135" t="s">
        <v>13</v>
      </c>
      <c r="C358" s="135" t="s">
        <v>13</v>
      </c>
      <c r="D358" s="135" t="s">
        <v>13</v>
      </c>
      <c r="E358" s="150">
        <v>0</v>
      </c>
      <c r="F358" s="150">
        <v>0</v>
      </c>
      <c r="G358" s="150">
        <v>0</v>
      </c>
      <c r="H358" s="150">
        <v>0</v>
      </c>
      <c r="I358" s="150">
        <v>0</v>
      </c>
      <c r="J358" s="150">
        <v>0</v>
      </c>
      <c r="K358" s="150">
        <v>0</v>
      </c>
      <c r="L358" s="150">
        <v>0</v>
      </c>
      <c r="M358" s="150">
        <v>0</v>
      </c>
      <c r="N358" s="150">
        <v>0</v>
      </c>
      <c r="O358" s="150">
        <v>0</v>
      </c>
      <c r="P358" s="150">
        <v>0</v>
      </c>
      <c r="Q358" s="150">
        <v>0</v>
      </c>
      <c r="R358" s="150">
        <v>0</v>
      </c>
      <c r="S358" s="150">
        <v>0</v>
      </c>
      <c r="T358" s="150">
        <v>0</v>
      </c>
      <c r="U358" s="150">
        <v>0</v>
      </c>
      <c r="V358" s="150">
        <v>0</v>
      </c>
    </row>
    <row r="359" spans="2:22" x14ac:dyDescent="0.25">
      <c r="B359" s="135" t="s">
        <v>13</v>
      </c>
      <c r="C359" s="135" t="s">
        <v>13</v>
      </c>
      <c r="D359" s="135" t="s">
        <v>13</v>
      </c>
      <c r="E359" s="150">
        <v>0</v>
      </c>
      <c r="F359" s="150">
        <v>0</v>
      </c>
      <c r="G359" s="150">
        <v>0</v>
      </c>
      <c r="H359" s="150">
        <v>0</v>
      </c>
      <c r="I359" s="150">
        <v>0</v>
      </c>
      <c r="J359" s="150">
        <v>0</v>
      </c>
      <c r="K359" s="150">
        <v>0</v>
      </c>
      <c r="L359" s="150">
        <v>0</v>
      </c>
      <c r="M359" s="150">
        <v>0</v>
      </c>
      <c r="N359" s="150">
        <v>0</v>
      </c>
      <c r="O359" s="150">
        <v>0</v>
      </c>
      <c r="P359" s="150">
        <v>0</v>
      </c>
      <c r="Q359" s="150">
        <v>0</v>
      </c>
      <c r="R359" s="150">
        <v>0</v>
      </c>
      <c r="S359" s="150">
        <v>0</v>
      </c>
      <c r="T359" s="150">
        <v>0</v>
      </c>
      <c r="U359" s="150">
        <v>0</v>
      </c>
      <c r="V359" s="150">
        <v>0</v>
      </c>
    </row>
    <row r="360" spans="2:22" x14ac:dyDescent="0.25">
      <c r="B360" s="135" t="s">
        <v>13</v>
      </c>
      <c r="C360" s="135" t="s">
        <v>13</v>
      </c>
      <c r="D360" s="135" t="s">
        <v>13</v>
      </c>
      <c r="E360" s="150">
        <v>0</v>
      </c>
      <c r="F360" s="150">
        <v>0</v>
      </c>
      <c r="G360" s="150">
        <v>0</v>
      </c>
      <c r="H360" s="150">
        <v>0</v>
      </c>
      <c r="I360" s="150">
        <v>0</v>
      </c>
      <c r="J360" s="150">
        <v>0</v>
      </c>
      <c r="K360" s="150">
        <v>0</v>
      </c>
      <c r="L360" s="150">
        <v>0</v>
      </c>
      <c r="M360" s="150">
        <v>0</v>
      </c>
      <c r="N360" s="150">
        <v>0</v>
      </c>
      <c r="O360" s="150">
        <v>0</v>
      </c>
      <c r="P360" s="150">
        <v>0</v>
      </c>
      <c r="Q360" s="150">
        <v>0</v>
      </c>
      <c r="R360" s="150">
        <v>0</v>
      </c>
      <c r="S360" s="150">
        <v>0</v>
      </c>
      <c r="T360" s="150">
        <v>0</v>
      </c>
      <c r="U360" s="150">
        <v>0</v>
      </c>
      <c r="V360" s="150">
        <v>0</v>
      </c>
    </row>
    <row r="361" spans="2:22" x14ac:dyDescent="0.25">
      <c r="B361" s="135" t="s">
        <v>13</v>
      </c>
      <c r="C361" s="135" t="s">
        <v>13</v>
      </c>
      <c r="D361" s="135" t="s">
        <v>13</v>
      </c>
      <c r="E361" s="150">
        <v>0</v>
      </c>
      <c r="F361" s="150">
        <v>0</v>
      </c>
      <c r="G361" s="150">
        <v>0</v>
      </c>
      <c r="H361" s="150">
        <v>0</v>
      </c>
      <c r="I361" s="150">
        <v>0</v>
      </c>
      <c r="J361" s="150">
        <v>0</v>
      </c>
      <c r="K361" s="150">
        <v>0</v>
      </c>
      <c r="L361" s="150">
        <v>0</v>
      </c>
      <c r="M361" s="150">
        <v>0</v>
      </c>
      <c r="N361" s="150">
        <v>0</v>
      </c>
      <c r="O361" s="150">
        <v>0</v>
      </c>
      <c r="P361" s="150">
        <v>0</v>
      </c>
      <c r="Q361" s="150">
        <v>0</v>
      </c>
      <c r="R361" s="150">
        <v>0</v>
      </c>
      <c r="S361" s="150">
        <v>0</v>
      </c>
      <c r="T361" s="150">
        <v>0</v>
      </c>
      <c r="U361" s="150">
        <v>0</v>
      </c>
      <c r="V361" s="150">
        <v>0</v>
      </c>
    </row>
    <row r="362" spans="2:22" x14ac:dyDescent="0.25">
      <c r="B362" s="135" t="s">
        <v>13</v>
      </c>
      <c r="C362" s="135" t="s">
        <v>13</v>
      </c>
      <c r="D362" s="135" t="s">
        <v>13</v>
      </c>
      <c r="E362" s="150">
        <v>0</v>
      </c>
      <c r="F362" s="150">
        <v>0</v>
      </c>
      <c r="G362" s="150">
        <v>0</v>
      </c>
      <c r="H362" s="150">
        <v>0</v>
      </c>
      <c r="I362" s="150">
        <v>0</v>
      </c>
      <c r="J362" s="150">
        <v>0</v>
      </c>
      <c r="K362" s="150">
        <v>0</v>
      </c>
      <c r="L362" s="150">
        <v>0</v>
      </c>
      <c r="M362" s="150">
        <v>0</v>
      </c>
      <c r="N362" s="150">
        <v>0</v>
      </c>
      <c r="O362" s="150">
        <v>0</v>
      </c>
      <c r="P362" s="150">
        <v>0</v>
      </c>
      <c r="Q362" s="150">
        <v>0</v>
      </c>
      <c r="R362" s="150">
        <v>0</v>
      </c>
      <c r="S362" s="150">
        <v>0</v>
      </c>
      <c r="T362" s="150">
        <v>0</v>
      </c>
      <c r="U362" s="150">
        <v>0</v>
      </c>
      <c r="V362" s="150">
        <v>0</v>
      </c>
    </row>
    <row r="363" spans="2:22" x14ac:dyDescent="0.25">
      <c r="B363" s="135" t="s">
        <v>13</v>
      </c>
      <c r="C363" s="135" t="s">
        <v>13</v>
      </c>
      <c r="D363" s="135" t="s">
        <v>13</v>
      </c>
      <c r="E363" s="150">
        <v>0</v>
      </c>
      <c r="F363" s="150">
        <v>0</v>
      </c>
      <c r="G363" s="150">
        <v>0</v>
      </c>
      <c r="H363" s="150">
        <v>0</v>
      </c>
      <c r="I363" s="150">
        <v>0</v>
      </c>
      <c r="J363" s="150">
        <v>0</v>
      </c>
      <c r="K363" s="150">
        <v>0</v>
      </c>
      <c r="L363" s="150">
        <v>0</v>
      </c>
      <c r="M363" s="150">
        <v>0</v>
      </c>
      <c r="N363" s="150">
        <v>0</v>
      </c>
      <c r="O363" s="150">
        <v>0</v>
      </c>
      <c r="P363" s="150">
        <v>0</v>
      </c>
      <c r="Q363" s="150">
        <v>0</v>
      </c>
      <c r="R363" s="150">
        <v>0</v>
      </c>
      <c r="S363" s="150">
        <v>0</v>
      </c>
      <c r="T363" s="150">
        <v>0</v>
      </c>
      <c r="U363" s="150">
        <v>0</v>
      </c>
      <c r="V363" s="150">
        <v>0</v>
      </c>
    </row>
    <row r="364" spans="2:22" x14ac:dyDescent="0.25">
      <c r="B364" s="135" t="s">
        <v>13</v>
      </c>
      <c r="C364" s="135" t="s">
        <v>13</v>
      </c>
      <c r="D364" s="135" t="s">
        <v>13</v>
      </c>
      <c r="E364" s="150">
        <v>0</v>
      </c>
      <c r="F364" s="150">
        <v>0</v>
      </c>
      <c r="G364" s="150">
        <v>0</v>
      </c>
      <c r="H364" s="150">
        <v>0</v>
      </c>
      <c r="I364" s="150">
        <v>0</v>
      </c>
      <c r="J364" s="150">
        <v>0</v>
      </c>
      <c r="K364" s="150">
        <v>0</v>
      </c>
      <c r="L364" s="150">
        <v>0</v>
      </c>
      <c r="M364" s="150">
        <v>0</v>
      </c>
      <c r="N364" s="150">
        <v>0</v>
      </c>
      <c r="O364" s="150">
        <v>0</v>
      </c>
      <c r="P364" s="150">
        <v>0</v>
      </c>
      <c r="Q364" s="150">
        <v>0</v>
      </c>
      <c r="R364" s="150">
        <v>0</v>
      </c>
      <c r="S364" s="150">
        <v>0</v>
      </c>
      <c r="T364" s="150">
        <v>0</v>
      </c>
      <c r="U364" s="150">
        <v>0</v>
      </c>
      <c r="V364" s="150">
        <v>0</v>
      </c>
    </row>
    <row r="365" spans="2:22" x14ac:dyDescent="0.25">
      <c r="B365" s="135" t="s">
        <v>13</v>
      </c>
      <c r="C365" s="135" t="s">
        <v>13</v>
      </c>
      <c r="D365" s="135" t="s">
        <v>13</v>
      </c>
      <c r="E365" s="150">
        <v>0</v>
      </c>
      <c r="F365" s="150">
        <v>0</v>
      </c>
      <c r="G365" s="150">
        <v>0</v>
      </c>
      <c r="H365" s="150">
        <v>0</v>
      </c>
      <c r="I365" s="150">
        <v>0</v>
      </c>
      <c r="J365" s="150">
        <v>0</v>
      </c>
      <c r="K365" s="150">
        <v>0</v>
      </c>
      <c r="L365" s="150">
        <v>0</v>
      </c>
      <c r="M365" s="150">
        <v>0</v>
      </c>
      <c r="N365" s="150">
        <v>0</v>
      </c>
      <c r="O365" s="150">
        <v>0</v>
      </c>
      <c r="P365" s="150">
        <v>0</v>
      </c>
      <c r="Q365" s="150">
        <v>0</v>
      </c>
      <c r="R365" s="150">
        <v>0</v>
      </c>
      <c r="S365" s="150">
        <v>0</v>
      </c>
      <c r="T365" s="150">
        <v>0</v>
      </c>
      <c r="U365" s="150">
        <v>0</v>
      </c>
      <c r="V365" s="150">
        <v>0</v>
      </c>
    </row>
    <row r="366" spans="2:22" x14ac:dyDescent="0.25">
      <c r="B366" s="135" t="s">
        <v>13</v>
      </c>
      <c r="C366" s="135" t="s">
        <v>13</v>
      </c>
      <c r="D366" s="135" t="s">
        <v>13</v>
      </c>
      <c r="E366" s="150">
        <v>0</v>
      </c>
      <c r="F366" s="150">
        <v>0</v>
      </c>
      <c r="G366" s="150">
        <v>0</v>
      </c>
      <c r="H366" s="150">
        <v>0</v>
      </c>
      <c r="I366" s="150">
        <v>0</v>
      </c>
      <c r="J366" s="150">
        <v>0</v>
      </c>
      <c r="K366" s="150">
        <v>0</v>
      </c>
      <c r="L366" s="150">
        <v>0</v>
      </c>
      <c r="M366" s="150">
        <v>0</v>
      </c>
      <c r="N366" s="150">
        <v>0</v>
      </c>
      <c r="O366" s="150">
        <v>0</v>
      </c>
      <c r="P366" s="150">
        <v>0</v>
      </c>
      <c r="Q366" s="150">
        <v>0</v>
      </c>
      <c r="R366" s="150">
        <v>0</v>
      </c>
      <c r="S366" s="150">
        <v>0</v>
      </c>
      <c r="T366" s="150">
        <v>0</v>
      </c>
      <c r="U366" s="150">
        <v>0</v>
      </c>
      <c r="V366" s="150">
        <v>0</v>
      </c>
    </row>
    <row r="367" spans="2:22" x14ac:dyDescent="0.25">
      <c r="B367" s="135" t="s">
        <v>13</v>
      </c>
      <c r="C367" s="135" t="s">
        <v>13</v>
      </c>
      <c r="D367" s="135" t="s">
        <v>13</v>
      </c>
      <c r="E367" s="150">
        <v>0</v>
      </c>
      <c r="F367" s="150">
        <v>0</v>
      </c>
      <c r="G367" s="150">
        <v>0</v>
      </c>
      <c r="H367" s="150">
        <v>0</v>
      </c>
      <c r="I367" s="150">
        <v>0</v>
      </c>
      <c r="J367" s="150">
        <v>0</v>
      </c>
      <c r="K367" s="150">
        <v>0</v>
      </c>
      <c r="L367" s="150">
        <v>0</v>
      </c>
      <c r="M367" s="150">
        <v>0</v>
      </c>
      <c r="N367" s="150">
        <v>0</v>
      </c>
      <c r="O367" s="150">
        <v>0</v>
      </c>
      <c r="P367" s="150">
        <v>0</v>
      </c>
      <c r="Q367" s="150">
        <v>0</v>
      </c>
      <c r="R367" s="150">
        <v>0</v>
      </c>
      <c r="S367" s="150">
        <v>0</v>
      </c>
      <c r="T367" s="150">
        <v>0</v>
      </c>
      <c r="U367" s="150">
        <v>0</v>
      </c>
      <c r="V367" s="150">
        <v>0</v>
      </c>
    </row>
    <row r="368" spans="2:22" x14ac:dyDescent="0.25">
      <c r="B368" s="135" t="s">
        <v>13</v>
      </c>
      <c r="C368" s="135" t="s">
        <v>13</v>
      </c>
      <c r="D368" s="135" t="s">
        <v>13</v>
      </c>
      <c r="E368" s="150">
        <v>0</v>
      </c>
      <c r="F368" s="150">
        <v>0</v>
      </c>
      <c r="G368" s="150">
        <v>0</v>
      </c>
      <c r="H368" s="150">
        <v>0</v>
      </c>
      <c r="I368" s="150">
        <v>0</v>
      </c>
      <c r="J368" s="150">
        <v>0</v>
      </c>
      <c r="K368" s="150">
        <v>0</v>
      </c>
      <c r="L368" s="150">
        <v>0</v>
      </c>
      <c r="M368" s="150">
        <v>0</v>
      </c>
      <c r="N368" s="150">
        <v>0</v>
      </c>
      <c r="O368" s="150">
        <v>0</v>
      </c>
      <c r="P368" s="150">
        <v>0</v>
      </c>
      <c r="Q368" s="150">
        <v>0</v>
      </c>
      <c r="R368" s="150">
        <v>0</v>
      </c>
      <c r="S368" s="150">
        <v>0</v>
      </c>
      <c r="T368" s="150">
        <v>0</v>
      </c>
      <c r="U368" s="150">
        <v>0</v>
      </c>
      <c r="V368" s="150">
        <v>0</v>
      </c>
    </row>
    <row r="369" spans="2:22" x14ac:dyDescent="0.25">
      <c r="B369" s="135" t="s">
        <v>13</v>
      </c>
      <c r="C369" s="135" t="s">
        <v>13</v>
      </c>
      <c r="D369" s="135" t="s">
        <v>13</v>
      </c>
      <c r="E369" s="150">
        <v>0</v>
      </c>
      <c r="F369" s="150">
        <v>0</v>
      </c>
      <c r="G369" s="150">
        <v>0</v>
      </c>
      <c r="H369" s="150">
        <v>0</v>
      </c>
      <c r="I369" s="150">
        <v>0</v>
      </c>
      <c r="J369" s="150">
        <v>0</v>
      </c>
      <c r="K369" s="150">
        <v>0</v>
      </c>
      <c r="L369" s="150">
        <v>0</v>
      </c>
      <c r="M369" s="150">
        <v>0</v>
      </c>
      <c r="N369" s="150">
        <v>0</v>
      </c>
      <c r="O369" s="150">
        <v>0</v>
      </c>
      <c r="P369" s="150">
        <v>0</v>
      </c>
      <c r="Q369" s="150">
        <v>0</v>
      </c>
      <c r="R369" s="150">
        <v>0</v>
      </c>
      <c r="S369" s="150">
        <v>0</v>
      </c>
      <c r="T369" s="150">
        <v>0</v>
      </c>
      <c r="U369" s="150">
        <v>0</v>
      </c>
      <c r="V369" s="150">
        <v>0</v>
      </c>
    </row>
    <row r="370" spans="2:22" x14ac:dyDescent="0.25">
      <c r="B370" s="135" t="s">
        <v>13</v>
      </c>
      <c r="C370" s="135" t="s">
        <v>13</v>
      </c>
      <c r="D370" s="135" t="s">
        <v>13</v>
      </c>
      <c r="E370" s="150">
        <v>0</v>
      </c>
      <c r="F370" s="150">
        <v>0</v>
      </c>
      <c r="G370" s="150">
        <v>0</v>
      </c>
      <c r="H370" s="150">
        <v>0</v>
      </c>
      <c r="I370" s="150">
        <v>0</v>
      </c>
      <c r="J370" s="150">
        <v>0</v>
      </c>
      <c r="K370" s="150">
        <v>0</v>
      </c>
      <c r="L370" s="150">
        <v>0</v>
      </c>
      <c r="M370" s="150">
        <v>0</v>
      </c>
      <c r="N370" s="150">
        <v>0</v>
      </c>
      <c r="O370" s="150">
        <v>0</v>
      </c>
      <c r="P370" s="150">
        <v>0</v>
      </c>
      <c r="Q370" s="150">
        <v>0</v>
      </c>
      <c r="R370" s="150">
        <v>0</v>
      </c>
      <c r="S370" s="150">
        <v>0</v>
      </c>
      <c r="T370" s="150">
        <v>0</v>
      </c>
      <c r="U370" s="150">
        <v>0</v>
      </c>
      <c r="V370" s="150">
        <v>0</v>
      </c>
    </row>
    <row r="371" spans="2:22" x14ac:dyDescent="0.25">
      <c r="B371" s="135" t="s">
        <v>13</v>
      </c>
      <c r="C371" s="135" t="s">
        <v>13</v>
      </c>
      <c r="D371" s="135" t="s">
        <v>13</v>
      </c>
      <c r="E371" s="150">
        <v>0</v>
      </c>
      <c r="F371" s="150">
        <v>0</v>
      </c>
      <c r="G371" s="150">
        <v>0</v>
      </c>
      <c r="H371" s="150">
        <v>0</v>
      </c>
      <c r="I371" s="150">
        <v>0</v>
      </c>
      <c r="J371" s="150">
        <v>0</v>
      </c>
      <c r="K371" s="150">
        <v>0</v>
      </c>
      <c r="L371" s="150">
        <v>0</v>
      </c>
      <c r="M371" s="150">
        <v>0</v>
      </c>
      <c r="N371" s="150">
        <v>0</v>
      </c>
      <c r="O371" s="150">
        <v>0</v>
      </c>
      <c r="P371" s="150">
        <v>0</v>
      </c>
      <c r="Q371" s="150">
        <v>0</v>
      </c>
      <c r="R371" s="150">
        <v>0</v>
      </c>
      <c r="S371" s="150">
        <v>0</v>
      </c>
      <c r="T371" s="150">
        <v>0</v>
      </c>
      <c r="U371" s="150">
        <v>0</v>
      </c>
      <c r="V371" s="150">
        <v>0</v>
      </c>
    </row>
    <row r="372" spans="2:22" x14ac:dyDescent="0.25">
      <c r="B372" s="135" t="s">
        <v>13</v>
      </c>
      <c r="C372" s="135" t="s">
        <v>13</v>
      </c>
      <c r="D372" s="135" t="s">
        <v>13</v>
      </c>
      <c r="E372" s="150">
        <v>0</v>
      </c>
      <c r="F372" s="150">
        <v>0</v>
      </c>
      <c r="G372" s="150">
        <v>0</v>
      </c>
      <c r="H372" s="150">
        <v>0</v>
      </c>
      <c r="I372" s="150">
        <v>0</v>
      </c>
      <c r="J372" s="150">
        <v>0</v>
      </c>
      <c r="K372" s="150">
        <v>0</v>
      </c>
      <c r="L372" s="150">
        <v>0</v>
      </c>
      <c r="M372" s="150">
        <v>0</v>
      </c>
      <c r="N372" s="150">
        <v>0</v>
      </c>
      <c r="O372" s="150">
        <v>0</v>
      </c>
      <c r="P372" s="150">
        <v>0</v>
      </c>
      <c r="Q372" s="150">
        <v>0</v>
      </c>
      <c r="R372" s="150">
        <v>0</v>
      </c>
      <c r="S372" s="150">
        <v>0</v>
      </c>
      <c r="T372" s="150">
        <v>0</v>
      </c>
      <c r="U372" s="150">
        <v>0</v>
      </c>
      <c r="V372" s="150">
        <v>0</v>
      </c>
    </row>
    <row r="373" spans="2:22" x14ac:dyDescent="0.25">
      <c r="B373" s="135" t="s">
        <v>13</v>
      </c>
      <c r="C373" s="135" t="s">
        <v>13</v>
      </c>
      <c r="D373" s="135" t="s">
        <v>13</v>
      </c>
      <c r="E373" s="150">
        <v>0</v>
      </c>
      <c r="F373" s="150">
        <v>0</v>
      </c>
      <c r="G373" s="150">
        <v>0</v>
      </c>
      <c r="H373" s="150">
        <v>0</v>
      </c>
      <c r="I373" s="150">
        <v>0</v>
      </c>
      <c r="J373" s="150">
        <v>0</v>
      </c>
      <c r="K373" s="150">
        <v>0</v>
      </c>
      <c r="L373" s="150">
        <v>0</v>
      </c>
      <c r="M373" s="150">
        <v>0</v>
      </c>
      <c r="N373" s="150">
        <v>0</v>
      </c>
      <c r="O373" s="150">
        <v>0</v>
      </c>
      <c r="P373" s="150">
        <v>0</v>
      </c>
      <c r="Q373" s="150">
        <v>0</v>
      </c>
      <c r="R373" s="150">
        <v>0</v>
      </c>
      <c r="S373" s="150">
        <v>0</v>
      </c>
      <c r="T373" s="150">
        <v>0</v>
      </c>
      <c r="U373" s="150">
        <v>0</v>
      </c>
      <c r="V373" s="150">
        <v>0</v>
      </c>
    </row>
    <row r="374" spans="2:22" x14ac:dyDescent="0.25">
      <c r="B374" s="135" t="s">
        <v>13</v>
      </c>
      <c r="C374" s="135" t="s">
        <v>13</v>
      </c>
      <c r="D374" s="135" t="s">
        <v>13</v>
      </c>
      <c r="E374" s="150">
        <v>0</v>
      </c>
      <c r="F374" s="150">
        <v>0</v>
      </c>
      <c r="G374" s="150">
        <v>0</v>
      </c>
      <c r="H374" s="150">
        <v>0</v>
      </c>
      <c r="I374" s="150">
        <v>0</v>
      </c>
      <c r="J374" s="150">
        <v>0</v>
      </c>
      <c r="K374" s="150">
        <v>0</v>
      </c>
      <c r="L374" s="150">
        <v>0</v>
      </c>
      <c r="M374" s="150">
        <v>0</v>
      </c>
      <c r="N374" s="150">
        <v>0</v>
      </c>
      <c r="O374" s="150">
        <v>0</v>
      </c>
      <c r="P374" s="150">
        <v>0</v>
      </c>
      <c r="Q374" s="150">
        <v>0</v>
      </c>
      <c r="R374" s="150">
        <v>0</v>
      </c>
      <c r="S374" s="150">
        <v>0</v>
      </c>
      <c r="T374" s="150">
        <v>0</v>
      </c>
      <c r="U374" s="150">
        <v>0</v>
      </c>
      <c r="V374" s="150">
        <v>0</v>
      </c>
    </row>
    <row r="375" spans="2:22" x14ac:dyDescent="0.25">
      <c r="B375" s="135" t="s">
        <v>13</v>
      </c>
      <c r="C375" s="135" t="s">
        <v>13</v>
      </c>
      <c r="D375" s="135" t="s">
        <v>13</v>
      </c>
      <c r="E375" s="150">
        <v>0</v>
      </c>
      <c r="F375" s="150">
        <v>0</v>
      </c>
      <c r="G375" s="150">
        <v>0</v>
      </c>
      <c r="H375" s="150">
        <v>0</v>
      </c>
      <c r="I375" s="150">
        <v>0</v>
      </c>
      <c r="J375" s="150">
        <v>0</v>
      </c>
      <c r="K375" s="150">
        <v>0</v>
      </c>
      <c r="L375" s="150">
        <v>0</v>
      </c>
      <c r="M375" s="150">
        <v>0</v>
      </c>
      <c r="N375" s="150">
        <v>0</v>
      </c>
      <c r="O375" s="150">
        <v>0</v>
      </c>
      <c r="P375" s="150">
        <v>0</v>
      </c>
      <c r="Q375" s="150">
        <v>0</v>
      </c>
      <c r="R375" s="150">
        <v>0</v>
      </c>
      <c r="S375" s="150">
        <v>0</v>
      </c>
      <c r="T375" s="150">
        <v>0</v>
      </c>
      <c r="U375" s="150">
        <v>0</v>
      </c>
      <c r="V375" s="150">
        <v>0</v>
      </c>
    </row>
    <row r="376" spans="2:22" x14ac:dyDescent="0.25">
      <c r="B376" s="135" t="s">
        <v>13</v>
      </c>
      <c r="C376" s="135" t="s">
        <v>13</v>
      </c>
      <c r="D376" s="135" t="s">
        <v>13</v>
      </c>
      <c r="E376" s="150">
        <v>0</v>
      </c>
      <c r="F376" s="150">
        <v>0</v>
      </c>
      <c r="G376" s="150">
        <v>0</v>
      </c>
      <c r="H376" s="150">
        <v>0</v>
      </c>
      <c r="I376" s="150">
        <v>0</v>
      </c>
      <c r="J376" s="150">
        <v>0</v>
      </c>
      <c r="K376" s="150">
        <v>0</v>
      </c>
      <c r="L376" s="150">
        <v>0</v>
      </c>
      <c r="M376" s="150">
        <v>0</v>
      </c>
      <c r="N376" s="150">
        <v>0</v>
      </c>
      <c r="O376" s="150">
        <v>0</v>
      </c>
      <c r="P376" s="150">
        <v>0</v>
      </c>
      <c r="Q376" s="150">
        <v>0</v>
      </c>
      <c r="R376" s="150">
        <v>0</v>
      </c>
      <c r="S376" s="150">
        <v>0</v>
      </c>
      <c r="T376" s="150">
        <v>0</v>
      </c>
      <c r="U376" s="150">
        <v>0</v>
      </c>
      <c r="V376" s="150">
        <v>0</v>
      </c>
    </row>
    <row r="377" spans="2:22" x14ac:dyDescent="0.25">
      <c r="B377" s="135" t="s">
        <v>13</v>
      </c>
      <c r="C377" s="135" t="s">
        <v>13</v>
      </c>
      <c r="D377" s="135" t="s">
        <v>13</v>
      </c>
      <c r="E377" s="150">
        <v>0</v>
      </c>
      <c r="F377" s="150">
        <v>0</v>
      </c>
      <c r="G377" s="150">
        <v>0</v>
      </c>
      <c r="H377" s="150">
        <v>0</v>
      </c>
      <c r="I377" s="150">
        <v>0</v>
      </c>
      <c r="J377" s="150">
        <v>0</v>
      </c>
      <c r="K377" s="150">
        <v>0</v>
      </c>
      <c r="L377" s="150">
        <v>0</v>
      </c>
      <c r="M377" s="150">
        <v>0</v>
      </c>
      <c r="N377" s="150">
        <v>0</v>
      </c>
      <c r="O377" s="150">
        <v>0</v>
      </c>
      <c r="P377" s="150">
        <v>0</v>
      </c>
      <c r="Q377" s="150">
        <v>0</v>
      </c>
      <c r="R377" s="150">
        <v>0</v>
      </c>
      <c r="S377" s="150">
        <v>0</v>
      </c>
      <c r="T377" s="150">
        <v>0</v>
      </c>
      <c r="U377" s="150">
        <v>0</v>
      </c>
      <c r="V377" s="150">
        <v>0</v>
      </c>
    </row>
    <row r="378" spans="2:22" x14ac:dyDescent="0.25">
      <c r="B378" s="135" t="s">
        <v>13</v>
      </c>
      <c r="C378" s="135" t="s">
        <v>13</v>
      </c>
      <c r="D378" s="135" t="s">
        <v>13</v>
      </c>
      <c r="E378" s="150">
        <v>0</v>
      </c>
      <c r="F378" s="150">
        <v>0</v>
      </c>
      <c r="G378" s="150">
        <v>0</v>
      </c>
      <c r="H378" s="150">
        <v>0</v>
      </c>
      <c r="I378" s="150">
        <v>0</v>
      </c>
      <c r="J378" s="150">
        <v>0</v>
      </c>
      <c r="K378" s="150">
        <v>0</v>
      </c>
      <c r="L378" s="150">
        <v>0</v>
      </c>
      <c r="M378" s="150">
        <v>0</v>
      </c>
      <c r="N378" s="150">
        <v>0</v>
      </c>
      <c r="O378" s="150">
        <v>0</v>
      </c>
      <c r="P378" s="150">
        <v>0</v>
      </c>
      <c r="Q378" s="150">
        <v>0</v>
      </c>
      <c r="R378" s="150">
        <v>0</v>
      </c>
      <c r="S378" s="150">
        <v>0</v>
      </c>
      <c r="T378" s="150">
        <v>0</v>
      </c>
      <c r="U378" s="150">
        <v>0</v>
      </c>
      <c r="V378" s="150">
        <v>0</v>
      </c>
    </row>
    <row r="379" spans="2:22" x14ac:dyDescent="0.25">
      <c r="B379" s="135" t="s">
        <v>13</v>
      </c>
      <c r="C379" s="135" t="s">
        <v>13</v>
      </c>
      <c r="D379" s="135" t="s">
        <v>13</v>
      </c>
      <c r="E379" s="150">
        <v>0</v>
      </c>
      <c r="F379" s="150">
        <v>0</v>
      </c>
      <c r="G379" s="150">
        <v>0</v>
      </c>
      <c r="H379" s="150">
        <v>0</v>
      </c>
      <c r="I379" s="150">
        <v>0</v>
      </c>
      <c r="J379" s="150">
        <v>0</v>
      </c>
      <c r="K379" s="150">
        <v>0</v>
      </c>
      <c r="L379" s="150">
        <v>0</v>
      </c>
      <c r="M379" s="150">
        <v>0</v>
      </c>
      <c r="N379" s="150">
        <v>0</v>
      </c>
      <c r="O379" s="150">
        <v>0</v>
      </c>
      <c r="P379" s="150">
        <v>0</v>
      </c>
      <c r="Q379" s="150">
        <v>0</v>
      </c>
      <c r="R379" s="150">
        <v>0</v>
      </c>
      <c r="S379" s="150">
        <v>0</v>
      </c>
      <c r="T379" s="150">
        <v>0</v>
      </c>
      <c r="U379" s="150">
        <v>0</v>
      </c>
      <c r="V379" s="150">
        <v>0</v>
      </c>
    </row>
    <row r="380" spans="2:22" x14ac:dyDescent="0.25">
      <c r="B380" s="135" t="s">
        <v>13</v>
      </c>
      <c r="C380" s="135" t="s">
        <v>13</v>
      </c>
      <c r="D380" s="135" t="s">
        <v>13</v>
      </c>
      <c r="E380" s="150">
        <v>0</v>
      </c>
      <c r="F380" s="150">
        <v>0</v>
      </c>
      <c r="G380" s="150">
        <v>0</v>
      </c>
      <c r="H380" s="150">
        <v>0</v>
      </c>
      <c r="I380" s="150">
        <v>0</v>
      </c>
      <c r="J380" s="150">
        <v>0</v>
      </c>
      <c r="K380" s="150">
        <v>0</v>
      </c>
      <c r="L380" s="150">
        <v>0</v>
      </c>
      <c r="M380" s="150">
        <v>0</v>
      </c>
      <c r="N380" s="150">
        <v>0</v>
      </c>
      <c r="O380" s="150">
        <v>0</v>
      </c>
      <c r="P380" s="150">
        <v>0</v>
      </c>
      <c r="Q380" s="150">
        <v>0</v>
      </c>
      <c r="R380" s="150">
        <v>0</v>
      </c>
      <c r="S380" s="150">
        <v>0</v>
      </c>
      <c r="T380" s="150">
        <v>0</v>
      </c>
      <c r="U380" s="150">
        <v>0</v>
      </c>
      <c r="V380" s="150">
        <v>0</v>
      </c>
    </row>
    <row r="381" spans="2:22" x14ac:dyDescent="0.25">
      <c r="B381" s="135" t="s">
        <v>13</v>
      </c>
      <c r="C381" s="135" t="s">
        <v>13</v>
      </c>
      <c r="D381" s="135" t="s">
        <v>13</v>
      </c>
      <c r="E381" s="150">
        <v>0</v>
      </c>
      <c r="F381" s="150">
        <v>0</v>
      </c>
      <c r="G381" s="150">
        <v>0</v>
      </c>
      <c r="H381" s="150">
        <v>0</v>
      </c>
      <c r="I381" s="150">
        <v>0</v>
      </c>
      <c r="J381" s="150">
        <v>0</v>
      </c>
      <c r="K381" s="150">
        <v>0</v>
      </c>
      <c r="L381" s="150">
        <v>0</v>
      </c>
      <c r="M381" s="150">
        <v>0</v>
      </c>
      <c r="N381" s="150">
        <v>0</v>
      </c>
      <c r="O381" s="150">
        <v>0</v>
      </c>
      <c r="P381" s="150">
        <v>0</v>
      </c>
      <c r="Q381" s="150">
        <v>0</v>
      </c>
      <c r="R381" s="150">
        <v>0</v>
      </c>
      <c r="S381" s="150">
        <v>0</v>
      </c>
      <c r="T381" s="150">
        <v>0</v>
      </c>
      <c r="U381" s="150">
        <v>0</v>
      </c>
      <c r="V381" s="150">
        <v>0</v>
      </c>
    </row>
    <row r="382" spans="2:22" x14ac:dyDescent="0.25">
      <c r="B382" s="135" t="s">
        <v>13</v>
      </c>
      <c r="C382" s="135" t="s">
        <v>13</v>
      </c>
      <c r="D382" s="135" t="s">
        <v>13</v>
      </c>
      <c r="E382" s="150">
        <v>0</v>
      </c>
      <c r="F382" s="150">
        <v>0</v>
      </c>
      <c r="G382" s="150">
        <v>0</v>
      </c>
      <c r="H382" s="150">
        <v>0</v>
      </c>
      <c r="I382" s="150">
        <v>0</v>
      </c>
      <c r="J382" s="150">
        <v>0</v>
      </c>
      <c r="K382" s="150">
        <v>0</v>
      </c>
      <c r="L382" s="150">
        <v>0</v>
      </c>
      <c r="M382" s="150">
        <v>0</v>
      </c>
      <c r="N382" s="150">
        <v>0</v>
      </c>
      <c r="O382" s="150">
        <v>0</v>
      </c>
      <c r="P382" s="150">
        <v>0</v>
      </c>
      <c r="Q382" s="150">
        <v>0</v>
      </c>
      <c r="R382" s="150">
        <v>0</v>
      </c>
      <c r="S382" s="150">
        <v>0</v>
      </c>
      <c r="T382" s="150">
        <v>0</v>
      </c>
      <c r="U382" s="150">
        <v>0</v>
      </c>
      <c r="V382" s="150">
        <v>0</v>
      </c>
    </row>
    <row r="383" spans="2:22" x14ac:dyDescent="0.25">
      <c r="B383" s="135" t="s">
        <v>13</v>
      </c>
      <c r="C383" s="135" t="s">
        <v>13</v>
      </c>
      <c r="D383" s="135" t="s">
        <v>13</v>
      </c>
      <c r="E383" s="150">
        <v>0</v>
      </c>
      <c r="F383" s="150">
        <v>0</v>
      </c>
      <c r="G383" s="150">
        <v>0</v>
      </c>
      <c r="H383" s="150">
        <v>0</v>
      </c>
      <c r="I383" s="150">
        <v>0</v>
      </c>
      <c r="J383" s="150">
        <v>0</v>
      </c>
      <c r="K383" s="150">
        <v>0</v>
      </c>
      <c r="L383" s="150">
        <v>0</v>
      </c>
      <c r="M383" s="150">
        <v>0</v>
      </c>
      <c r="N383" s="150">
        <v>0</v>
      </c>
      <c r="O383" s="150">
        <v>0</v>
      </c>
      <c r="P383" s="150">
        <v>0</v>
      </c>
      <c r="Q383" s="150">
        <v>0</v>
      </c>
      <c r="R383" s="150">
        <v>0</v>
      </c>
      <c r="S383" s="150">
        <v>0</v>
      </c>
      <c r="T383" s="150">
        <v>0</v>
      </c>
      <c r="U383" s="150">
        <v>0</v>
      </c>
      <c r="V383" s="150">
        <v>0</v>
      </c>
    </row>
    <row r="384" spans="2:22" x14ac:dyDescent="0.25">
      <c r="B384" s="135" t="s">
        <v>13</v>
      </c>
      <c r="C384" s="135" t="s">
        <v>13</v>
      </c>
      <c r="D384" s="135" t="s">
        <v>13</v>
      </c>
      <c r="E384" s="150">
        <v>0</v>
      </c>
      <c r="F384" s="150">
        <v>0</v>
      </c>
      <c r="G384" s="150">
        <v>0</v>
      </c>
      <c r="H384" s="150">
        <v>0</v>
      </c>
      <c r="I384" s="150">
        <v>0</v>
      </c>
      <c r="J384" s="150">
        <v>0</v>
      </c>
      <c r="K384" s="150">
        <v>0</v>
      </c>
      <c r="L384" s="150">
        <v>0</v>
      </c>
      <c r="M384" s="150">
        <v>0</v>
      </c>
      <c r="N384" s="150">
        <v>0</v>
      </c>
      <c r="O384" s="150">
        <v>0</v>
      </c>
      <c r="P384" s="150">
        <v>0</v>
      </c>
      <c r="Q384" s="150">
        <v>0</v>
      </c>
      <c r="R384" s="150">
        <v>0</v>
      </c>
      <c r="S384" s="150">
        <v>0</v>
      </c>
      <c r="T384" s="150">
        <v>0</v>
      </c>
      <c r="U384" s="150">
        <v>0</v>
      </c>
      <c r="V384" s="150">
        <v>0</v>
      </c>
    </row>
    <row r="385" spans="2:22" x14ac:dyDescent="0.25">
      <c r="B385" s="135" t="s">
        <v>13</v>
      </c>
      <c r="C385" s="135" t="s">
        <v>13</v>
      </c>
      <c r="D385" s="135" t="s">
        <v>13</v>
      </c>
      <c r="E385" s="150">
        <v>0</v>
      </c>
      <c r="F385" s="150">
        <v>0</v>
      </c>
      <c r="G385" s="150">
        <v>0</v>
      </c>
      <c r="H385" s="150">
        <v>0</v>
      </c>
      <c r="I385" s="150">
        <v>0</v>
      </c>
      <c r="J385" s="150">
        <v>0</v>
      </c>
      <c r="K385" s="150">
        <v>0</v>
      </c>
      <c r="L385" s="150">
        <v>0</v>
      </c>
      <c r="M385" s="150">
        <v>0</v>
      </c>
      <c r="N385" s="150">
        <v>0</v>
      </c>
      <c r="O385" s="150">
        <v>0</v>
      </c>
      <c r="P385" s="150">
        <v>0</v>
      </c>
      <c r="Q385" s="150">
        <v>0</v>
      </c>
      <c r="R385" s="150">
        <v>0</v>
      </c>
      <c r="S385" s="150">
        <v>0</v>
      </c>
      <c r="T385" s="150">
        <v>0</v>
      </c>
      <c r="U385" s="150">
        <v>0</v>
      </c>
      <c r="V385" s="150">
        <v>0</v>
      </c>
    </row>
    <row r="386" spans="2:22" x14ac:dyDescent="0.25">
      <c r="B386" s="135" t="s">
        <v>13</v>
      </c>
      <c r="C386" s="135" t="s">
        <v>13</v>
      </c>
      <c r="D386" s="135" t="s">
        <v>13</v>
      </c>
      <c r="E386" s="150">
        <v>0</v>
      </c>
      <c r="F386" s="150">
        <v>0</v>
      </c>
      <c r="G386" s="150">
        <v>0</v>
      </c>
      <c r="H386" s="150">
        <v>0</v>
      </c>
      <c r="I386" s="150">
        <v>0</v>
      </c>
      <c r="J386" s="150">
        <v>0</v>
      </c>
      <c r="K386" s="150">
        <v>0</v>
      </c>
      <c r="L386" s="150">
        <v>0</v>
      </c>
      <c r="M386" s="150">
        <v>0</v>
      </c>
      <c r="N386" s="150">
        <v>0</v>
      </c>
      <c r="O386" s="150">
        <v>0</v>
      </c>
      <c r="P386" s="150">
        <v>0</v>
      </c>
      <c r="Q386" s="150">
        <v>0</v>
      </c>
      <c r="R386" s="150">
        <v>0</v>
      </c>
      <c r="S386" s="150">
        <v>0</v>
      </c>
      <c r="T386" s="150">
        <v>0</v>
      </c>
      <c r="U386" s="150">
        <v>0</v>
      </c>
      <c r="V386" s="150">
        <v>0</v>
      </c>
    </row>
    <row r="387" spans="2:22" x14ac:dyDescent="0.25">
      <c r="B387" s="135" t="s">
        <v>13</v>
      </c>
      <c r="C387" s="135" t="s">
        <v>13</v>
      </c>
      <c r="D387" s="135" t="s">
        <v>13</v>
      </c>
      <c r="E387" s="150">
        <v>0</v>
      </c>
      <c r="F387" s="150">
        <v>0</v>
      </c>
      <c r="G387" s="150">
        <v>0</v>
      </c>
      <c r="H387" s="150">
        <v>0</v>
      </c>
      <c r="I387" s="150">
        <v>0</v>
      </c>
      <c r="J387" s="150">
        <v>0</v>
      </c>
      <c r="K387" s="150">
        <v>0</v>
      </c>
      <c r="L387" s="150">
        <v>0</v>
      </c>
      <c r="M387" s="150">
        <v>0</v>
      </c>
      <c r="N387" s="150">
        <v>0</v>
      </c>
      <c r="O387" s="150">
        <v>0</v>
      </c>
      <c r="P387" s="150">
        <v>0</v>
      </c>
      <c r="Q387" s="150">
        <v>0</v>
      </c>
      <c r="R387" s="150">
        <v>0</v>
      </c>
      <c r="S387" s="150">
        <v>0</v>
      </c>
      <c r="T387" s="150">
        <v>0</v>
      </c>
      <c r="U387" s="150">
        <v>0</v>
      </c>
      <c r="V387" s="150">
        <v>0</v>
      </c>
    </row>
    <row r="388" spans="2:22" x14ac:dyDescent="0.25">
      <c r="B388" s="135" t="s">
        <v>13</v>
      </c>
      <c r="C388" s="135" t="s">
        <v>13</v>
      </c>
      <c r="D388" s="135" t="s">
        <v>13</v>
      </c>
      <c r="E388" s="150">
        <v>0</v>
      </c>
      <c r="F388" s="150">
        <v>0</v>
      </c>
      <c r="G388" s="150">
        <v>0</v>
      </c>
      <c r="H388" s="150">
        <v>0</v>
      </c>
      <c r="I388" s="150">
        <v>0</v>
      </c>
      <c r="J388" s="150">
        <v>0</v>
      </c>
      <c r="K388" s="150">
        <v>0</v>
      </c>
      <c r="L388" s="150">
        <v>0</v>
      </c>
      <c r="M388" s="150">
        <v>0</v>
      </c>
      <c r="N388" s="150">
        <v>0</v>
      </c>
      <c r="O388" s="150">
        <v>0</v>
      </c>
      <c r="P388" s="150">
        <v>0</v>
      </c>
      <c r="Q388" s="150">
        <v>0</v>
      </c>
      <c r="R388" s="150">
        <v>0</v>
      </c>
      <c r="S388" s="150">
        <v>0</v>
      </c>
      <c r="T388" s="150">
        <v>0</v>
      </c>
      <c r="U388" s="150">
        <v>0</v>
      </c>
      <c r="V388" s="150">
        <v>0</v>
      </c>
    </row>
    <row r="389" spans="2:22" x14ac:dyDescent="0.25">
      <c r="B389" s="135" t="s">
        <v>13</v>
      </c>
      <c r="C389" s="135" t="s">
        <v>13</v>
      </c>
      <c r="D389" s="135" t="s">
        <v>13</v>
      </c>
      <c r="E389" s="150">
        <v>0</v>
      </c>
      <c r="F389" s="150">
        <v>0</v>
      </c>
      <c r="G389" s="150">
        <v>0</v>
      </c>
      <c r="H389" s="150">
        <v>0</v>
      </c>
      <c r="I389" s="150">
        <v>0</v>
      </c>
      <c r="J389" s="150">
        <v>0</v>
      </c>
      <c r="K389" s="150">
        <v>0</v>
      </c>
      <c r="L389" s="150">
        <v>0</v>
      </c>
      <c r="M389" s="150">
        <v>0</v>
      </c>
      <c r="N389" s="150">
        <v>0</v>
      </c>
      <c r="O389" s="150">
        <v>0</v>
      </c>
      <c r="P389" s="150">
        <v>0</v>
      </c>
      <c r="Q389" s="150">
        <v>0</v>
      </c>
      <c r="R389" s="150">
        <v>0</v>
      </c>
      <c r="S389" s="150">
        <v>0</v>
      </c>
      <c r="T389" s="150">
        <v>0</v>
      </c>
      <c r="U389" s="150">
        <v>0</v>
      </c>
      <c r="V389" s="150">
        <v>0</v>
      </c>
    </row>
    <row r="390" spans="2:22" x14ac:dyDescent="0.25">
      <c r="B390" s="135" t="s">
        <v>13</v>
      </c>
      <c r="C390" s="135" t="s">
        <v>13</v>
      </c>
      <c r="D390" s="135" t="s">
        <v>13</v>
      </c>
      <c r="E390" s="150">
        <v>0</v>
      </c>
      <c r="F390" s="150">
        <v>0</v>
      </c>
      <c r="G390" s="150">
        <v>0</v>
      </c>
      <c r="H390" s="150">
        <v>0</v>
      </c>
      <c r="I390" s="150">
        <v>0</v>
      </c>
      <c r="J390" s="150">
        <v>0</v>
      </c>
      <c r="K390" s="150">
        <v>0</v>
      </c>
      <c r="L390" s="150">
        <v>0</v>
      </c>
      <c r="M390" s="150">
        <v>0</v>
      </c>
      <c r="N390" s="150">
        <v>0</v>
      </c>
      <c r="O390" s="150">
        <v>0</v>
      </c>
      <c r="P390" s="150">
        <v>0</v>
      </c>
      <c r="Q390" s="150">
        <v>0</v>
      </c>
      <c r="R390" s="150">
        <v>0</v>
      </c>
      <c r="S390" s="150">
        <v>0</v>
      </c>
      <c r="T390" s="150">
        <v>0</v>
      </c>
      <c r="U390" s="150">
        <v>0</v>
      </c>
      <c r="V390" s="150">
        <v>0</v>
      </c>
    </row>
    <row r="391" spans="2:22" x14ac:dyDescent="0.25">
      <c r="B391" s="135" t="s">
        <v>13</v>
      </c>
      <c r="C391" s="135" t="s">
        <v>13</v>
      </c>
      <c r="D391" s="135" t="s">
        <v>13</v>
      </c>
      <c r="E391" s="150">
        <v>0</v>
      </c>
      <c r="F391" s="150">
        <v>0</v>
      </c>
      <c r="G391" s="150">
        <v>0</v>
      </c>
      <c r="H391" s="150">
        <v>0</v>
      </c>
      <c r="I391" s="150">
        <v>0</v>
      </c>
      <c r="J391" s="150">
        <v>0</v>
      </c>
      <c r="K391" s="150">
        <v>0</v>
      </c>
      <c r="L391" s="150">
        <v>0</v>
      </c>
      <c r="M391" s="150">
        <v>0</v>
      </c>
      <c r="N391" s="150">
        <v>0</v>
      </c>
      <c r="O391" s="150">
        <v>0</v>
      </c>
      <c r="P391" s="150">
        <v>0</v>
      </c>
      <c r="Q391" s="150">
        <v>0</v>
      </c>
      <c r="R391" s="150">
        <v>0</v>
      </c>
      <c r="S391" s="150">
        <v>0</v>
      </c>
      <c r="T391" s="150">
        <v>0</v>
      </c>
      <c r="U391" s="150">
        <v>0</v>
      </c>
      <c r="V391" s="150">
        <v>0</v>
      </c>
    </row>
    <row r="392" spans="2:22" x14ac:dyDescent="0.25">
      <c r="B392" s="135" t="s">
        <v>13</v>
      </c>
      <c r="C392" s="135" t="s">
        <v>13</v>
      </c>
      <c r="D392" s="135" t="s">
        <v>13</v>
      </c>
      <c r="E392" s="150">
        <v>0</v>
      </c>
      <c r="F392" s="150">
        <v>0</v>
      </c>
      <c r="G392" s="150">
        <v>0</v>
      </c>
      <c r="H392" s="150">
        <v>0</v>
      </c>
      <c r="I392" s="150">
        <v>0</v>
      </c>
      <c r="J392" s="150">
        <v>0</v>
      </c>
      <c r="K392" s="150">
        <v>0</v>
      </c>
      <c r="L392" s="150">
        <v>0</v>
      </c>
      <c r="M392" s="150">
        <v>0</v>
      </c>
      <c r="N392" s="150">
        <v>0</v>
      </c>
      <c r="O392" s="150">
        <v>0</v>
      </c>
      <c r="P392" s="150">
        <v>0</v>
      </c>
      <c r="Q392" s="150">
        <v>0</v>
      </c>
      <c r="R392" s="150">
        <v>0</v>
      </c>
      <c r="S392" s="150">
        <v>0</v>
      </c>
      <c r="T392" s="150">
        <v>0</v>
      </c>
      <c r="U392" s="150">
        <v>0</v>
      </c>
      <c r="V392" s="150">
        <v>0</v>
      </c>
    </row>
    <row r="393" spans="2:22" x14ac:dyDescent="0.25">
      <c r="B393" s="135" t="s">
        <v>13</v>
      </c>
      <c r="C393" s="135" t="s">
        <v>13</v>
      </c>
      <c r="D393" s="135" t="s">
        <v>13</v>
      </c>
      <c r="E393" s="150">
        <v>0</v>
      </c>
      <c r="F393" s="150">
        <v>0</v>
      </c>
      <c r="G393" s="150">
        <v>0</v>
      </c>
      <c r="H393" s="150">
        <v>0</v>
      </c>
      <c r="I393" s="150">
        <v>0</v>
      </c>
      <c r="J393" s="150">
        <v>0</v>
      </c>
      <c r="K393" s="150">
        <v>0</v>
      </c>
      <c r="L393" s="150">
        <v>0</v>
      </c>
      <c r="M393" s="150">
        <v>0</v>
      </c>
      <c r="N393" s="150">
        <v>0</v>
      </c>
      <c r="O393" s="150">
        <v>0</v>
      </c>
      <c r="P393" s="150">
        <v>0</v>
      </c>
      <c r="Q393" s="150">
        <v>0</v>
      </c>
      <c r="R393" s="150">
        <v>0</v>
      </c>
      <c r="S393" s="150">
        <v>0</v>
      </c>
      <c r="T393" s="150">
        <v>0</v>
      </c>
      <c r="U393" s="150">
        <v>0</v>
      </c>
      <c r="V393" s="150">
        <v>0</v>
      </c>
    </row>
    <row r="394" spans="2:22" x14ac:dyDescent="0.25">
      <c r="B394" s="135" t="s">
        <v>13</v>
      </c>
      <c r="C394" s="135" t="s">
        <v>13</v>
      </c>
      <c r="D394" s="135" t="s">
        <v>13</v>
      </c>
      <c r="E394" s="150">
        <v>0</v>
      </c>
      <c r="F394" s="150">
        <v>0</v>
      </c>
      <c r="G394" s="150">
        <v>0</v>
      </c>
      <c r="H394" s="150">
        <v>0</v>
      </c>
      <c r="I394" s="150">
        <v>0</v>
      </c>
      <c r="J394" s="150">
        <v>0</v>
      </c>
      <c r="K394" s="150">
        <v>0</v>
      </c>
      <c r="L394" s="150">
        <v>0</v>
      </c>
      <c r="M394" s="150">
        <v>0</v>
      </c>
      <c r="N394" s="150">
        <v>0</v>
      </c>
      <c r="O394" s="150">
        <v>0</v>
      </c>
      <c r="P394" s="150">
        <v>0</v>
      </c>
      <c r="Q394" s="150">
        <v>0</v>
      </c>
      <c r="R394" s="150">
        <v>0</v>
      </c>
      <c r="S394" s="150">
        <v>0</v>
      </c>
      <c r="T394" s="150">
        <v>0</v>
      </c>
      <c r="U394" s="150">
        <v>0</v>
      </c>
      <c r="V394" s="150">
        <v>0</v>
      </c>
    </row>
    <row r="395" spans="2:22" x14ac:dyDescent="0.25">
      <c r="B395" s="135" t="s">
        <v>13</v>
      </c>
      <c r="C395" s="135" t="s">
        <v>13</v>
      </c>
      <c r="D395" s="135" t="s">
        <v>13</v>
      </c>
      <c r="E395" s="150">
        <v>0</v>
      </c>
      <c r="F395" s="150">
        <v>0</v>
      </c>
      <c r="G395" s="150">
        <v>0</v>
      </c>
      <c r="H395" s="150">
        <v>0</v>
      </c>
      <c r="I395" s="150">
        <v>0</v>
      </c>
      <c r="J395" s="150">
        <v>0</v>
      </c>
      <c r="K395" s="150">
        <v>0</v>
      </c>
      <c r="L395" s="150">
        <v>0</v>
      </c>
      <c r="M395" s="150">
        <v>0</v>
      </c>
      <c r="N395" s="150">
        <v>0</v>
      </c>
      <c r="O395" s="150">
        <v>0</v>
      </c>
      <c r="P395" s="150">
        <v>0</v>
      </c>
      <c r="Q395" s="150">
        <v>0</v>
      </c>
      <c r="R395" s="150">
        <v>0</v>
      </c>
      <c r="S395" s="150">
        <v>0</v>
      </c>
      <c r="T395" s="150">
        <v>0</v>
      </c>
      <c r="U395" s="150">
        <v>0</v>
      </c>
      <c r="V395" s="150">
        <v>0</v>
      </c>
    </row>
    <row r="396" spans="2:22" x14ac:dyDescent="0.25">
      <c r="B396" s="135" t="s">
        <v>13</v>
      </c>
      <c r="C396" s="135" t="s">
        <v>13</v>
      </c>
      <c r="D396" s="135" t="s">
        <v>13</v>
      </c>
      <c r="E396" s="150">
        <v>0</v>
      </c>
      <c r="F396" s="150">
        <v>0</v>
      </c>
      <c r="G396" s="150">
        <v>0</v>
      </c>
      <c r="H396" s="150">
        <v>0</v>
      </c>
      <c r="I396" s="150">
        <v>0</v>
      </c>
      <c r="J396" s="150">
        <v>0</v>
      </c>
      <c r="K396" s="150">
        <v>0</v>
      </c>
      <c r="L396" s="150">
        <v>0</v>
      </c>
      <c r="M396" s="150">
        <v>0</v>
      </c>
      <c r="N396" s="150">
        <v>0</v>
      </c>
      <c r="O396" s="150">
        <v>0</v>
      </c>
      <c r="P396" s="150">
        <v>0</v>
      </c>
      <c r="Q396" s="150">
        <v>0</v>
      </c>
      <c r="R396" s="150">
        <v>0</v>
      </c>
      <c r="S396" s="150">
        <v>0</v>
      </c>
      <c r="T396" s="150">
        <v>0</v>
      </c>
      <c r="U396" s="150">
        <v>0</v>
      </c>
      <c r="V396" s="150">
        <v>0</v>
      </c>
    </row>
    <row r="397" spans="2:22" x14ac:dyDescent="0.25">
      <c r="B397" s="135" t="s">
        <v>13</v>
      </c>
      <c r="C397" s="135" t="s">
        <v>13</v>
      </c>
      <c r="D397" s="135" t="s">
        <v>13</v>
      </c>
      <c r="E397" s="150">
        <v>0</v>
      </c>
      <c r="F397" s="150">
        <v>0</v>
      </c>
      <c r="G397" s="150">
        <v>0</v>
      </c>
      <c r="H397" s="150">
        <v>0</v>
      </c>
      <c r="I397" s="150">
        <v>0</v>
      </c>
      <c r="J397" s="150">
        <v>0</v>
      </c>
      <c r="K397" s="150">
        <v>0</v>
      </c>
      <c r="L397" s="150">
        <v>0</v>
      </c>
      <c r="M397" s="150">
        <v>0</v>
      </c>
      <c r="N397" s="150">
        <v>0</v>
      </c>
      <c r="O397" s="150">
        <v>0</v>
      </c>
      <c r="P397" s="150">
        <v>0</v>
      </c>
      <c r="Q397" s="150">
        <v>0</v>
      </c>
      <c r="R397" s="150">
        <v>0</v>
      </c>
      <c r="S397" s="150">
        <v>0</v>
      </c>
      <c r="T397" s="150">
        <v>0</v>
      </c>
      <c r="U397" s="150">
        <v>0</v>
      </c>
      <c r="V397" s="150">
        <v>0</v>
      </c>
    </row>
    <row r="398" spans="2:22" x14ac:dyDescent="0.25">
      <c r="B398" s="135" t="s">
        <v>13</v>
      </c>
      <c r="C398" s="135" t="s">
        <v>13</v>
      </c>
      <c r="D398" s="135" t="s">
        <v>13</v>
      </c>
      <c r="E398" s="150">
        <v>0</v>
      </c>
      <c r="F398" s="150">
        <v>0</v>
      </c>
      <c r="G398" s="150">
        <v>0</v>
      </c>
      <c r="H398" s="150">
        <v>0</v>
      </c>
      <c r="I398" s="150">
        <v>0</v>
      </c>
      <c r="J398" s="150">
        <v>0</v>
      </c>
      <c r="K398" s="150">
        <v>0</v>
      </c>
      <c r="L398" s="150">
        <v>0</v>
      </c>
      <c r="M398" s="150">
        <v>0</v>
      </c>
      <c r="N398" s="150">
        <v>0</v>
      </c>
      <c r="O398" s="150">
        <v>0</v>
      </c>
      <c r="P398" s="150">
        <v>0</v>
      </c>
      <c r="Q398" s="150">
        <v>0</v>
      </c>
      <c r="R398" s="150">
        <v>0</v>
      </c>
      <c r="S398" s="150">
        <v>0</v>
      </c>
      <c r="T398" s="150">
        <v>0</v>
      </c>
      <c r="U398" s="150">
        <v>0</v>
      </c>
      <c r="V398" s="150">
        <v>0</v>
      </c>
    </row>
    <row r="399" spans="2:22" x14ac:dyDescent="0.25">
      <c r="B399" s="135" t="s">
        <v>13</v>
      </c>
      <c r="C399" s="135" t="s">
        <v>13</v>
      </c>
      <c r="D399" s="135" t="s">
        <v>13</v>
      </c>
      <c r="E399" s="150">
        <v>0</v>
      </c>
      <c r="F399" s="150">
        <v>0</v>
      </c>
      <c r="G399" s="150">
        <v>0</v>
      </c>
      <c r="H399" s="150">
        <v>0</v>
      </c>
      <c r="I399" s="150">
        <v>0</v>
      </c>
      <c r="J399" s="150">
        <v>0</v>
      </c>
      <c r="K399" s="150">
        <v>0</v>
      </c>
      <c r="L399" s="150">
        <v>0</v>
      </c>
      <c r="M399" s="150">
        <v>0</v>
      </c>
      <c r="N399" s="150">
        <v>0</v>
      </c>
      <c r="O399" s="150">
        <v>0</v>
      </c>
      <c r="P399" s="150">
        <v>0</v>
      </c>
      <c r="Q399" s="150">
        <v>0</v>
      </c>
      <c r="R399" s="150">
        <v>0</v>
      </c>
      <c r="S399" s="150">
        <v>0</v>
      </c>
      <c r="T399" s="150">
        <v>0</v>
      </c>
      <c r="U399" s="150">
        <v>0</v>
      </c>
      <c r="V399" s="150">
        <v>0</v>
      </c>
    </row>
    <row r="400" spans="2:22" x14ac:dyDescent="0.25">
      <c r="B400" s="135" t="s">
        <v>13</v>
      </c>
      <c r="C400" s="135" t="s">
        <v>13</v>
      </c>
      <c r="D400" s="135" t="s">
        <v>13</v>
      </c>
      <c r="E400" s="150">
        <v>0</v>
      </c>
      <c r="F400" s="150">
        <v>0</v>
      </c>
      <c r="G400" s="150">
        <v>0</v>
      </c>
      <c r="H400" s="150">
        <v>0</v>
      </c>
      <c r="I400" s="150">
        <v>0</v>
      </c>
      <c r="J400" s="150">
        <v>0</v>
      </c>
      <c r="K400" s="150">
        <v>0</v>
      </c>
      <c r="L400" s="150">
        <v>0</v>
      </c>
      <c r="M400" s="150">
        <v>0</v>
      </c>
      <c r="N400" s="150">
        <v>0</v>
      </c>
      <c r="O400" s="150">
        <v>0</v>
      </c>
      <c r="P400" s="150">
        <v>0</v>
      </c>
      <c r="Q400" s="150">
        <v>0</v>
      </c>
      <c r="R400" s="150">
        <v>0</v>
      </c>
      <c r="S400" s="150">
        <v>0</v>
      </c>
      <c r="T400" s="150">
        <v>0</v>
      </c>
      <c r="U400" s="150">
        <v>0</v>
      </c>
      <c r="V400" s="150">
        <v>0</v>
      </c>
    </row>
    <row r="401" spans="2:22" x14ac:dyDescent="0.25">
      <c r="B401" s="135" t="s">
        <v>13</v>
      </c>
      <c r="C401" s="135" t="s">
        <v>13</v>
      </c>
      <c r="D401" s="135" t="s">
        <v>13</v>
      </c>
      <c r="E401" s="150">
        <v>0</v>
      </c>
      <c r="F401" s="150">
        <v>0</v>
      </c>
      <c r="G401" s="150">
        <v>0</v>
      </c>
      <c r="H401" s="150">
        <v>0</v>
      </c>
      <c r="I401" s="150">
        <v>0</v>
      </c>
      <c r="J401" s="150">
        <v>0</v>
      </c>
      <c r="K401" s="150">
        <v>0</v>
      </c>
      <c r="L401" s="150">
        <v>0</v>
      </c>
      <c r="M401" s="150">
        <v>0</v>
      </c>
      <c r="N401" s="150">
        <v>0</v>
      </c>
      <c r="O401" s="150">
        <v>0</v>
      </c>
      <c r="P401" s="150">
        <v>0</v>
      </c>
      <c r="Q401" s="150">
        <v>0</v>
      </c>
      <c r="R401" s="150">
        <v>0</v>
      </c>
      <c r="S401" s="150">
        <v>0</v>
      </c>
      <c r="T401" s="150">
        <v>0</v>
      </c>
      <c r="U401" s="150">
        <v>0</v>
      </c>
      <c r="V401" s="150">
        <v>0</v>
      </c>
    </row>
    <row r="402" spans="2:22" x14ac:dyDescent="0.25">
      <c r="B402" s="135" t="s">
        <v>13</v>
      </c>
      <c r="C402" s="135" t="s">
        <v>13</v>
      </c>
      <c r="D402" s="135" t="s">
        <v>13</v>
      </c>
      <c r="E402" s="150">
        <v>0</v>
      </c>
      <c r="F402" s="150">
        <v>0</v>
      </c>
      <c r="G402" s="150">
        <v>0</v>
      </c>
      <c r="H402" s="150">
        <v>0</v>
      </c>
      <c r="I402" s="150">
        <v>0</v>
      </c>
      <c r="J402" s="150">
        <v>0</v>
      </c>
      <c r="K402" s="150">
        <v>0</v>
      </c>
      <c r="L402" s="150">
        <v>0</v>
      </c>
      <c r="M402" s="150">
        <v>0</v>
      </c>
      <c r="N402" s="150">
        <v>0</v>
      </c>
      <c r="O402" s="150">
        <v>0</v>
      </c>
      <c r="P402" s="150">
        <v>0</v>
      </c>
      <c r="Q402" s="150">
        <v>0</v>
      </c>
      <c r="R402" s="150">
        <v>0</v>
      </c>
      <c r="S402" s="150">
        <v>0</v>
      </c>
      <c r="T402" s="150">
        <v>0</v>
      </c>
      <c r="U402" s="150">
        <v>0</v>
      </c>
      <c r="V402" s="150">
        <v>0</v>
      </c>
    </row>
    <row r="403" spans="2:22" x14ac:dyDescent="0.25">
      <c r="B403" s="135" t="s">
        <v>13</v>
      </c>
      <c r="C403" s="135" t="s">
        <v>13</v>
      </c>
      <c r="D403" s="135" t="s">
        <v>13</v>
      </c>
      <c r="E403" s="150">
        <v>0</v>
      </c>
      <c r="F403" s="150">
        <v>0</v>
      </c>
      <c r="G403" s="150">
        <v>0</v>
      </c>
      <c r="H403" s="150">
        <v>0</v>
      </c>
      <c r="I403" s="150">
        <v>0</v>
      </c>
      <c r="J403" s="150">
        <v>0</v>
      </c>
      <c r="K403" s="150">
        <v>0</v>
      </c>
      <c r="L403" s="150">
        <v>0</v>
      </c>
      <c r="M403" s="150">
        <v>0</v>
      </c>
      <c r="N403" s="150">
        <v>0</v>
      </c>
      <c r="O403" s="150">
        <v>0</v>
      </c>
      <c r="P403" s="150">
        <v>0</v>
      </c>
      <c r="Q403" s="150">
        <v>0</v>
      </c>
      <c r="R403" s="150">
        <v>0</v>
      </c>
      <c r="S403" s="150">
        <v>0</v>
      </c>
      <c r="T403" s="150">
        <v>0</v>
      </c>
      <c r="U403" s="150">
        <v>0</v>
      </c>
      <c r="V403" s="150">
        <v>0</v>
      </c>
    </row>
    <row r="404" spans="2:22" x14ac:dyDescent="0.25">
      <c r="B404" s="135" t="s">
        <v>13</v>
      </c>
      <c r="C404" s="135" t="s">
        <v>13</v>
      </c>
      <c r="D404" s="135" t="s">
        <v>13</v>
      </c>
      <c r="E404" s="150">
        <v>0</v>
      </c>
      <c r="F404" s="150">
        <v>0</v>
      </c>
      <c r="G404" s="150">
        <v>0</v>
      </c>
      <c r="H404" s="150">
        <v>0</v>
      </c>
      <c r="I404" s="150">
        <v>0</v>
      </c>
      <c r="J404" s="150">
        <v>0</v>
      </c>
      <c r="K404" s="150">
        <v>0</v>
      </c>
      <c r="L404" s="150">
        <v>0</v>
      </c>
      <c r="M404" s="150">
        <v>0</v>
      </c>
      <c r="N404" s="150">
        <v>0</v>
      </c>
      <c r="O404" s="150">
        <v>0</v>
      </c>
      <c r="P404" s="150">
        <v>0</v>
      </c>
      <c r="Q404" s="150">
        <v>0</v>
      </c>
      <c r="R404" s="150">
        <v>0</v>
      </c>
      <c r="S404" s="150">
        <v>0</v>
      </c>
      <c r="T404" s="150">
        <v>0</v>
      </c>
      <c r="U404" s="150">
        <v>0</v>
      </c>
      <c r="V404" s="150">
        <v>0</v>
      </c>
    </row>
    <row r="405" spans="2:22" x14ac:dyDescent="0.25">
      <c r="B405" s="135" t="s">
        <v>13</v>
      </c>
      <c r="C405" s="135" t="s">
        <v>13</v>
      </c>
      <c r="D405" s="135" t="s">
        <v>13</v>
      </c>
      <c r="E405" s="150">
        <v>0</v>
      </c>
      <c r="F405" s="150">
        <v>0</v>
      </c>
      <c r="G405" s="150">
        <v>0</v>
      </c>
      <c r="H405" s="150">
        <v>0</v>
      </c>
      <c r="I405" s="150">
        <v>0</v>
      </c>
      <c r="J405" s="150">
        <v>0</v>
      </c>
      <c r="K405" s="150">
        <v>0</v>
      </c>
      <c r="L405" s="150">
        <v>0</v>
      </c>
      <c r="M405" s="150">
        <v>0</v>
      </c>
      <c r="N405" s="150">
        <v>0</v>
      </c>
      <c r="O405" s="150">
        <v>0</v>
      </c>
      <c r="P405" s="150">
        <v>0</v>
      </c>
      <c r="Q405" s="150">
        <v>0</v>
      </c>
      <c r="R405" s="150">
        <v>0</v>
      </c>
      <c r="S405" s="150">
        <v>0</v>
      </c>
      <c r="T405" s="150">
        <v>0</v>
      </c>
      <c r="U405" s="150">
        <v>0</v>
      </c>
      <c r="V405" s="150">
        <v>0</v>
      </c>
    </row>
    <row r="406" spans="2:22" x14ac:dyDescent="0.25">
      <c r="B406" s="135" t="s">
        <v>13</v>
      </c>
      <c r="C406" s="135" t="s">
        <v>13</v>
      </c>
      <c r="D406" s="135" t="s">
        <v>13</v>
      </c>
      <c r="E406" s="150">
        <v>0</v>
      </c>
      <c r="F406" s="150">
        <v>0</v>
      </c>
      <c r="G406" s="150">
        <v>0</v>
      </c>
      <c r="H406" s="150">
        <v>0</v>
      </c>
      <c r="I406" s="150">
        <v>0</v>
      </c>
      <c r="J406" s="150">
        <v>0</v>
      </c>
      <c r="K406" s="150">
        <v>0</v>
      </c>
      <c r="L406" s="150">
        <v>0</v>
      </c>
      <c r="M406" s="150">
        <v>0</v>
      </c>
      <c r="N406" s="150">
        <v>0</v>
      </c>
      <c r="O406" s="150">
        <v>0</v>
      </c>
      <c r="P406" s="150">
        <v>0</v>
      </c>
      <c r="Q406" s="150">
        <v>0</v>
      </c>
      <c r="R406" s="150">
        <v>0</v>
      </c>
      <c r="S406" s="150">
        <v>0</v>
      </c>
      <c r="T406" s="150">
        <v>0</v>
      </c>
      <c r="U406" s="150">
        <v>0</v>
      </c>
      <c r="V406" s="150">
        <v>0</v>
      </c>
    </row>
    <row r="407" spans="2:22" x14ac:dyDescent="0.25">
      <c r="B407" s="135" t="s">
        <v>13</v>
      </c>
      <c r="C407" s="135" t="s">
        <v>13</v>
      </c>
      <c r="D407" s="135" t="s">
        <v>13</v>
      </c>
      <c r="E407" s="150">
        <v>0</v>
      </c>
      <c r="F407" s="150">
        <v>0</v>
      </c>
      <c r="G407" s="150">
        <v>0</v>
      </c>
      <c r="H407" s="150">
        <v>0</v>
      </c>
      <c r="I407" s="150">
        <v>0</v>
      </c>
      <c r="J407" s="150">
        <v>0</v>
      </c>
      <c r="K407" s="150">
        <v>0</v>
      </c>
      <c r="L407" s="150">
        <v>0</v>
      </c>
      <c r="M407" s="150">
        <v>0</v>
      </c>
      <c r="N407" s="150">
        <v>0</v>
      </c>
      <c r="O407" s="150">
        <v>0</v>
      </c>
      <c r="P407" s="150">
        <v>0</v>
      </c>
      <c r="Q407" s="150">
        <v>0</v>
      </c>
      <c r="R407" s="150">
        <v>0</v>
      </c>
      <c r="S407" s="150">
        <v>0</v>
      </c>
      <c r="T407" s="150">
        <v>0</v>
      </c>
      <c r="U407" s="150">
        <v>0</v>
      </c>
      <c r="V407" s="150">
        <v>0</v>
      </c>
    </row>
    <row r="408" spans="2:22" x14ac:dyDescent="0.25">
      <c r="B408" s="135" t="s">
        <v>13</v>
      </c>
      <c r="C408" s="135" t="s">
        <v>13</v>
      </c>
      <c r="D408" s="135" t="s">
        <v>13</v>
      </c>
      <c r="E408" s="150">
        <v>0</v>
      </c>
      <c r="F408" s="150">
        <v>0</v>
      </c>
      <c r="G408" s="150">
        <v>0</v>
      </c>
      <c r="H408" s="150">
        <v>0</v>
      </c>
      <c r="I408" s="150">
        <v>0</v>
      </c>
      <c r="J408" s="150">
        <v>0</v>
      </c>
      <c r="K408" s="150">
        <v>0</v>
      </c>
      <c r="L408" s="150">
        <v>0</v>
      </c>
      <c r="M408" s="150">
        <v>0</v>
      </c>
      <c r="N408" s="150">
        <v>0</v>
      </c>
      <c r="O408" s="150">
        <v>0</v>
      </c>
      <c r="P408" s="150">
        <v>0</v>
      </c>
      <c r="Q408" s="150">
        <v>0</v>
      </c>
      <c r="R408" s="150">
        <v>0</v>
      </c>
      <c r="S408" s="150">
        <v>0</v>
      </c>
      <c r="T408" s="150">
        <v>0</v>
      </c>
      <c r="U408" s="150">
        <v>0</v>
      </c>
      <c r="V408" s="150">
        <v>0</v>
      </c>
    </row>
    <row r="409" spans="2:22" x14ac:dyDescent="0.25">
      <c r="B409" s="135" t="s">
        <v>13</v>
      </c>
      <c r="C409" s="135" t="s">
        <v>13</v>
      </c>
      <c r="D409" s="135" t="s">
        <v>13</v>
      </c>
      <c r="E409" s="150">
        <v>0</v>
      </c>
      <c r="F409" s="150">
        <v>0</v>
      </c>
      <c r="G409" s="150">
        <v>0</v>
      </c>
      <c r="H409" s="150">
        <v>0</v>
      </c>
      <c r="I409" s="150">
        <v>0</v>
      </c>
      <c r="J409" s="150">
        <v>0</v>
      </c>
      <c r="K409" s="150">
        <v>0</v>
      </c>
      <c r="L409" s="150">
        <v>0</v>
      </c>
      <c r="M409" s="150">
        <v>0</v>
      </c>
      <c r="N409" s="150">
        <v>0</v>
      </c>
      <c r="O409" s="150">
        <v>0</v>
      </c>
      <c r="P409" s="150">
        <v>0</v>
      </c>
      <c r="Q409" s="150">
        <v>0</v>
      </c>
      <c r="R409" s="150">
        <v>0</v>
      </c>
      <c r="S409" s="150">
        <v>0</v>
      </c>
      <c r="T409" s="150">
        <v>0</v>
      </c>
      <c r="U409" s="150">
        <v>0</v>
      </c>
      <c r="V409" s="150">
        <v>0</v>
      </c>
    </row>
    <row r="410" spans="2:22" x14ac:dyDescent="0.25">
      <c r="B410" s="135" t="s">
        <v>13</v>
      </c>
      <c r="C410" s="135" t="s">
        <v>13</v>
      </c>
      <c r="D410" s="135" t="s">
        <v>13</v>
      </c>
      <c r="E410" s="150">
        <v>0</v>
      </c>
      <c r="F410" s="150">
        <v>0</v>
      </c>
      <c r="G410" s="150">
        <v>0</v>
      </c>
      <c r="H410" s="150">
        <v>0</v>
      </c>
      <c r="I410" s="150">
        <v>0</v>
      </c>
      <c r="J410" s="150">
        <v>0</v>
      </c>
      <c r="K410" s="150">
        <v>0</v>
      </c>
      <c r="L410" s="150">
        <v>0</v>
      </c>
      <c r="M410" s="150">
        <v>0</v>
      </c>
      <c r="N410" s="150">
        <v>0</v>
      </c>
      <c r="O410" s="150">
        <v>0</v>
      </c>
      <c r="P410" s="150">
        <v>0</v>
      </c>
      <c r="Q410" s="150">
        <v>0</v>
      </c>
      <c r="R410" s="150">
        <v>0</v>
      </c>
      <c r="S410" s="150">
        <v>0</v>
      </c>
      <c r="T410" s="150">
        <v>0</v>
      </c>
      <c r="U410" s="150">
        <v>0</v>
      </c>
      <c r="V410" s="150">
        <v>0</v>
      </c>
    </row>
    <row r="411" spans="2:22" x14ac:dyDescent="0.25">
      <c r="B411" s="135" t="s">
        <v>13</v>
      </c>
      <c r="C411" s="135" t="s">
        <v>13</v>
      </c>
      <c r="D411" s="135" t="s">
        <v>13</v>
      </c>
      <c r="E411" s="150">
        <v>0</v>
      </c>
      <c r="F411" s="150">
        <v>0</v>
      </c>
      <c r="G411" s="150">
        <v>0</v>
      </c>
      <c r="H411" s="150">
        <v>0</v>
      </c>
      <c r="I411" s="150">
        <v>0</v>
      </c>
      <c r="J411" s="150">
        <v>0</v>
      </c>
      <c r="K411" s="150">
        <v>0</v>
      </c>
      <c r="L411" s="150">
        <v>0</v>
      </c>
      <c r="M411" s="150">
        <v>0</v>
      </c>
      <c r="N411" s="150">
        <v>0</v>
      </c>
      <c r="O411" s="150">
        <v>0</v>
      </c>
      <c r="P411" s="150">
        <v>0</v>
      </c>
      <c r="Q411" s="150">
        <v>0</v>
      </c>
      <c r="R411" s="150">
        <v>0</v>
      </c>
      <c r="S411" s="150">
        <v>0</v>
      </c>
      <c r="T411" s="150">
        <v>0</v>
      </c>
      <c r="U411" s="150">
        <v>0</v>
      </c>
      <c r="V411" s="150">
        <v>0</v>
      </c>
    </row>
    <row r="412" spans="2:22" x14ac:dyDescent="0.25">
      <c r="B412" s="135" t="s">
        <v>13</v>
      </c>
      <c r="C412" s="135" t="s">
        <v>13</v>
      </c>
      <c r="D412" s="135" t="s">
        <v>13</v>
      </c>
      <c r="E412" s="150">
        <v>0</v>
      </c>
      <c r="F412" s="150">
        <v>0</v>
      </c>
      <c r="G412" s="150">
        <v>0</v>
      </c>
      <c r="H412" s="150">
        <v>0</v>
      </c>
      <c r="I412" s="150">
        <v>0</v>
      </c>
      <c r="J412" s="150">
        <v>0</v>
      </c>
      <c r="K412" s="150">
        <v>0</v>
      </c>
      <c r="L412" s="150">
        <v>0</v>
      </c>
      <c r="M412" s="150">
        <v>0</v>
      </c>
      <c r="N412" s="150">
        <v>0</v>
      </c>
      <c r="O412" s="150">
        <v>0</v>
      </c>
      <c r="P412" s="150">
        <v>0</v>
      </c>
      <c r="Q412" s="150">
        <v>0</v>
      </c>
      <c r="R412" s="150">
        <v>0</v>
      </c>
      <c r="S412" s="150">
        <v>0</v>
      </c>
      <c r="T412" s="150">
        <v>0</v>
      </c>
      <c r="U412" s="150">
        <v>0</v>
      </c>
      <c r="V412" s="150">
        <v>0</v>
      </c>
    </row>
    <row r="413" spans="2:22" x14ac:dyDescent="0.25">
      <c r="B413" s="135" t="s">
        <v>13</v>
      </c>
      <c r="C413" s="135" t="s">
        <v>13</v>
      </c>
      <c r="D413" s="135" t="s">
        <v>13</v>
      </c>
      <c r="E413" s="150">
        <v>0</v>
      </c>
      <c r="F413" s="150">
        <v>0</v>
      </c>
      <c r="G413" s="150">
        <v>0</v>
      </c>
      <c r="H413" s="150">
        <v>0</v>
      </c>
      <c r="I413" s="150">
        <v>0</v>
      </c>
      <c r="J413" s="150">
        <v>0</v>
      </c>
      <c r="K413" s="150">
        <v>0</v>
      </c>
      <c r="L413" s="150">
        <v>0</v>
      </c>
      <c r="M413" s="150">
        <v>0</v>
      </c>
      <c r="N413" s="150">
        <v>0</v>
      </c>
      <c r="O413" s="150">
        <v>0</v>
      </c>
      <c r="P413" s="150">
        <v>0</v>
      </c>
      <c r="Q413" s="150">
        <v>0</v>
      </c>
      <c r="R413" s="150">
        <v>0</v>
      </c>
      <c r="S413" s="150">
        <v>0</v>
      </c>
      <c r="T413" s="150">
        <v>0</v>
      </c>
      <c r="U413" s="150">
        <v>0</v>
      </c>
      <c r="V413" s="150">
        <v>0</v>
      </c>
    </row>
    <row r="414" spans="2:22" x14ac:dyDescent="0.25">
      <c r="B414" s="135" t="s">
        <v>13</v>
      </c>
      <c r="C414" s="135" t="s">
        <v>13</v>
      </c>
      <c r="D414" s="135" t="s">
        <v>13</v>
      </c>
      <c r="E414" s="150">
        <v>0</v>
      </c>
      <c r="F414" s="150">
        <v>0</v>
      </c>
      <c r="G414" s="150">
        <v>0</v>
      </c>
      <c r="H414" s="150">
        <v>0</v>
      </c>
      <c r="I414" s="150">
        <v>0</v>
      </c>
      <c r="J414" s="150">
        <v>0</v>
      </c>
      <c r="K414" s="150">
        <v>0</v>
      </c>
      <c r="L414" s="150">
        <v>0</v>
      </c>
      <c r="M414" s="150">
        <v>0</v>
      </c>
      <c r="N414" s="150">
        <v>0</v>
      </c>
      <c r="O414" s="150">
        <v>0</v>
      </c>
      <c r="P414" s="150">
        <v>0</v>
      </c>
      <c r="Q414" s="150">
        <v>0</v>
      </c>
      <c r="R414" s="150">
        <v>0</v>
      </c>
      <c r="S414" s="150">
        <v>0</v>
      </c>
      <c r="T414" s="150">
        <v>0</v>
      </c>
      <c r="U414" s="150">
        <v>0</v>
      </c>
      <c r="V414" s="150">
        <v>0</v>
      </c>
    </row>
    <row r="415" spans="2:22" x14ac:dyDescent="0.25">
      <c r="B415" s="135" t="s">
        <v>13</v>
      </c>
      <c r="C415" s="135" t="s">
        <v>13</v>
      </c>
      <c r="D415" s="135" t="s">
        <v>13</v>
      </c>
      <c r="E415" s="150">
        <v>0</v>
      </c>
      <c r="F415" s="150">
        <v>0</v>
      </c>
      <c r="G415" s="150">
        <v>0</v>
      </c>
      <c r="H415" s="150">
        <v>0</v>
      </c>
      <c r="I415" s="150">
        <v>0</v>
      </c>
      <c r="J415" s="150">
        <v>0</v>
      </c>
      <c r="K415" s="150">
        <v>0</v>
      </c>
      <c r="L415" s="150">
        <v>0</v>
      </c>
      <c r="M415" s="150">
        <v>0</v>
      </c>
      <c r="N415" s="150">
        <v>0</v>
      </c>
      <c r="O415" s="150">
        <v>0</v>
      </c>
      <c r="P415" s="150">
        <v>0</v>
      </c>
      <c r="Q415" s="150">
        <v>0</v>
      </c>
      <c r="R415" s="150">
        <v>0</v>
      </c>
      <c r="S415" s="150">
        <v>0</v>
      </c>
      <c r="T415" s="150">
        <v>0</v>
      </c>
      <c r="U415" s="150">
        <v>0</v>
      </c>
      <c r="V415" s="150">
        <v>0</v>
      </c>
    </row>
    <row r="416" spans="2:22" x14ac:dyDescent="0.25">
      <c r="B416" s="135" t="s">
        <v>13</v>
      </c>
      <c r="C416" s="135" t="s">
        <v>13</v>
      </c>
      <c r="D416" s="135" t="s">
        <v>13</v>
      </c>
      <c r="E416" s="150">
        <v>0</v>
      </c>
      <c r="F416" s="150">
        <v>0</v>
      </c>
      <c r="G416" s="150">
        <v>0</v>
      </c>
      <c r="H416" s="150">
        <v>0</v>
      </c>
      <c r="I416" s="150">
        <v>0</v>
      </c>
      <c r="J416" s="150">
        <v>0</v>
      </c>
      <c r="K416" s="150">
        <v>0</v>
      </c>
      <c r="L416" s="150">
        <v>0</v>
      </c>
      <c r="M416" s="150">
        <v>0</v>
      </c>
      <c r="N416" s="150">
        <v>0</v>
      </c>
      <c r="O416" s="150">
        <v>0</v>
      </c>
      <c r="P416" s="150">
        <v>0</v>
      </c>
      <c r="Q416" s="150">
        <v>0</v>
      </c>
      <c r="R416" s="150">
        <v>0</v>
      </c>
      <c r="S416" s="150">
        <v>0</v>
      </c>
      <c r="T416" s="150">
        <v>0</v>
      </c>
      <c r="U416" s="150">
        <v>0</v>
      </c>
      <c r="V416" s="150">
        <v>0</v>
      </c>
    </row>
    <row r="417" spans="2:22" x14ac:dyDescent="0.25">
      <c r="B417" s="135" t="s">
        <v>13</v>
      </c>
      <c r="C417" s="135" t="s">
        <v>13</v>
      </c>
      <c r="D417" s="135" t="s">
        <v>13</v>
      </c>
      <c r="E417" s="150">
        <v>0</v>
      </c>
      <c r="F417" s="150">
        <v>0</v>
      </c>
      <c r="G417" s="150">
        <v>0</v>
      </c>
      <c r="H417" s="150">
        <v>0</v>
      </c>
      <c r="I417" s="150">
        <v>0</v>
      </c>
      <c r="J417" s="150">
        <v>0</v>
      </c>
      <c r="K417" s="150">
        <v>0</v>
      </c>
      <c r="L417" s="150">
        <v>0</v>
      </c>
      <c r="M417" s="150">
        <v>0</v>
      </c>
      <c r="N417" s="150">
        <v>0</v>
      </c>
      <c r="O417" s="150">
        <v>0</v>
      </c>
      <c r="P417" s="150">
        <v>0</v>
      </c>
      <c r="Q417" s="150">
        <v>0</v>
      </c>
      <c r="R417" s="150">
        <v>0</v>
      </c>
      <c r="S417" s="150">
        <v>0</v>
      </c>
      <c r="T417" s="150">
        <v>0</v>
      </c>
      <c r="U417" s="150">
        <v>0</v>
      </c>
      <c r="V417" s="150">
        <v>0</v>
      </c>
    </row>
    <row r="418" spans="2:22" x14ac:dyDescent="0.25">
      <c r="B418" s="135" t="s">
        <v>13</v>
      </c>
      <c r="C418" s="135" t="s">
        <v>13</v>
      </c>
      <c r="D418" s="135" t="s">
        <v>13</v>
      </c>
      <c r="E418" s="150">
        <v>0</v>
      </c>
      <c r="F418" s="150">
        <v>0</v>
      </c>
      <c r="G418" s="150">
        <v>0</v>
      </c>
      <c r="H418" s="150">
        <v>0</v>
      </c>
      <c r="I418" s="150">
        <v>0</v>
      </c>
      <c r="J418" s="150">
        <v>0</v>
      </c>
      <c r="K418" s="150">
        <v>0</v>
      </c>
      <c r="L418" s="150">
        <v>0</v>
      </c>
      <c r="M418" s="150">
        <v>0</v>
      </c>
      <c r="N418" s="150">
        <v>0</v>
      </c>
      <c r="O418" s="150">
        <v>0</v>
      </c>
      <c r="P418" s="150">
        <v>0</v>
      </c>
      <c r="Q418" s="150">
        <v>0</v>
      </c>
      <c r="R418" s="150">
        <v>0</v>
      </c>
      <c r="S418" s="150">
        <v>0</v>
      </c>
      <c r="T418" s="150">
        <v>0</v>
      </c>
      <c r="U418" s="150">
        <v>0</v>
      </c>
      <c r="V418" s="150">
        <v>0</v>
      </c>
    </row>
    <row r="419" spans="2:22" x14ac:dyDescent="0.25">
      <c r="B419" s="135" t="s">
        <v>13</v>
      </c>
      <c r="C419" s="135" t="s">
        <v>13</v>
      </c>
      <c r="D419" s="135" t="s">
        <v>13</v>
      </c>
      <c r="E419" s="150">
        <v>0</v>
      </c>
      <c r="F419" s="150">
        <v>0</v>
      </c>
      <c r="G419" s="150">
        <v>0</v>
      </c>
      <c r="H419" s="150">
        <v>0</v>
      </c>
      <c r="I419" s="150">
        <v>0</v>
      </c>
      <c r="J419" s="150">
        <v>0</v>
      </c>
      <c r="K419" s="150">
        <v>0</v>
      </c>
      <c r="L419" s="150">
        <v>0</v>
      </c>
      <c r="M419" s="150">
        <v>0</v>
      </c>
      <c r="N419" s="150">
        <v>0</v>
      </c>
      <c r="O419" s="150">
        <v>0</v>
      </c>
      <c r="P419" s="150">
        <v>0</v>
      </c>
      <c r="Q419" s="150">
        <v>0</v>
      </c>
      <c r="R419" s="150">
        <v>0</v>
      </c>
      <c r="S419" s="150">
        <v>0</v>
      </c>
      <c r="T419" s="150">
        <v>0</v>
      </c>
      <c r="U419" s="150">
        <v>0</v>
      </c>
      <c r="V419" s="150">
        <v>0</v>
      </c>
    </row>
    <row r="420" spans="2:22" x14ac:dyDescent="0.25">
      <c r="B420" s="135" t="s">
        <v>13</v>
      </c>
      <c r="C420" s="135" t="s">
        <v>13</v>
      </c>
      <c r="D420" s="135" t="s">
        <v>13</v>
      </c>
      <c r="E420" s="150">
        <v>0</v>
      </c>
      <c r="F420" s="150">
        <v>0</v>
      </c>
      <c r="G420" s="150">
        <v>0</v>
      </c>
      <c r="H420" s="150">
        <v>0</v>
      </c>
      <c r="I420" s="150">
        <v>0</v>
      </c>
      <c r="J420" s="150">
        <v>0</v>
      </c>
      <c r="K420" s="150">
        <v>0</v>
      </c>
      <c r="L420" s="150">
        <v>0</v>
      </c>
      <c r="M420" s="150">
        <v>0</v>
      </c>
      <c r="N420" s="150">
        <v>0</v>
      </c>
      <c r="O420" s="150">
        <v>0</v>
      </c>
      <c r="P420" s="150">
        <v>0</v>
      </c>
      <c r="Q420" s="150">
        <v>0</v>
      </c>
      <c r="R420" s="150">
        <v>0</v>
      </c>
      <c r="S420" s="150">
        <v>0</v>
      </c>
      <c r="T420" s="150">
        <v>0</v>
      </c>
      <c r="U420" s="150">
        <v>0</v>
      </c>
      <c r="V420" s="150">
        <v>0</v>
      </c>
    </row>
    <row r="421" spans="2:22" x14ac:dyDescent="0.25">
      <c r="B421" s="135" t="s">
        <v>13</v>
      </c>
      <c r="C421" s="135" t="s">
        <v>13</v>
      </c>
      <c r="D421" s="135" t="s">
        <v>13</v>
      </c>
      <c r="E421" s="150">
        <v>0</v>
      </c>
      <c r="F421" s="150">
        <v>0</v>
      </c>
      <c r="G421" s="150">
        <v>0</v>
      </c>
      <c r="H421" s="150">
        <v>0</v>
      </c>
      <c r="I421" s="150">
        <v>0</v>
      </c>
      <c r="J421" s="150">
        <v>0</v>
      </c>
      <c r="K421" s="150">
        <v>0</v>
      </c>
      <c r="L421" s="150">
        <v>0</v>
      </c>
      <c r="M421" s="150">
        <v>0</v>
      </c>
      <c r="N421" s="150">
        <v>0</v>
      </c>
      <c r="O421" s="150">
        <v>0</v>
      </c>
      <c r="P421" s="150">
        <v>0</v>
      </c>
      <c r="Q421" s="150">
        <v>0</v>
      </c>
      <c r="R421" s="150">
        <v>0</v>
      </c>
      <c r="S421" s="150">
        <v>0</v>
      </c>
      <c r="T421" s="150">
        <v>0</v>
      </c>
      <c r="U421" s="150">
        <v>0</v>
      </c>
      <c r="V421" s="150">
        <v>0</v>
      </c>
    </row>
    <row r="422" spans="2:22" x14ac:dyDescent="0.25">
      <c r="B422" s="135" t="s">
        <v>13</v>
      </c>
      <c r="C422" s="135" t="s">
        <v>13</v>
      </c>
      <c r="D422" s="135" t="s">
        <v>13</v>
      </c>
      <c r="E422" s="150">
        <v>0</v>
      </c>
      <c r="F422" s="150">
        <v>0</v>
      </c>
      <c r="G422" s="150">
        <v>0</v>
      </c>
      <c r="H422" s="150">
        <v>0</v>
      </c>
      <c r="I422" s="150">
        <v>0</v>
      </c>
      <c r="J422" s="150">
        <v>0</v>
      </c>
      <c r="K422" s="150">
        <v>0</v>
      </c>
      <c r="L422" s="150">
        <v>0</v>
      </c>
      <c r="M422" s="150">
        <v>0</v>
      </c>
      <c r="N422" s="150">
        <v>0</v>
      </c>
      <c r="O422" s="150">
        <v>0</v>
      </c>
      <c r="P422" s="150">
        <v>0</v>
      </c>
      <c r="Q422" s="150">
        <v>0</v>
      </c>
      <c r="R422" s="150">
        <v>0</v>
      </c>
      <c r="S422" s="150">
        <v>0</v>
      </c>
      <c r="T422" s="150">
        <v>0</v>
      </c>
      <c r="U422" s="150">
        <v>0</v>
      </c>
      <c r="V422" s="150">
        <v>0</v>
      </c>
    </row>
    <row r="423" spans="2:22" x14ac:dyDescent="0.25">
      <c r="B423" s="135" t="s">
        <v>13</v>
      </c>
      <c r="C423" s="135" t="s">
        <v>13</v>
      </c>
      <c r="D423" s="135" t="s">
        <v>13</v>
      </c>
      <c r="E423" s="150">
        <v>0</v>
      </c>
      <c r="F423" s="150">
        <v>0</v>
      </c>
      <c r="G423" s="150">
        <v>0</v>
      </c>
      <c r="H423" s="150">
        <v>0</v>
      </c>
      <c r="I423" s="150">
        <v>0</v>
      </c>
      <c r="J423" s="150">
        <v>0</v>
      </c>
      <c r="K423" s="150">
        <v>0</v>
      </c>
      <c r="L423" s="150">
        <v>0</v>
      </c>
      <c r="M423" s="150">
        <v>0</v>
      </c>
      <c r="N423" s="150">
        <v>0</v>
      </c>
      <c r="O423" s="150">
        <v>0</v>
      </c>
      <c r="P423" s="150">
        <v>0</v>
      </c>
      <c r="Q423" s="150">
        <v>0</v>
      </c>
      <c r="R423" s="150">
        <v>0</v>
      </c>
      <c r="S423" s="150">
        <v>0</v>
      </c>
      <c r="T423" s="150">
        <v>0</v>
      </c>
      <c r="U423" s="150">
        <v>0</v>
      </c>
      <c r="V423" s="150">
        <v>0</v>
      </c>
    </row>
    <row r="424" spans="2:22" x14ac:dyDescent="0.25">
      <c r="B424" s="135" t="s">
        <v>13</v>
      </c>
      <c r="C424" s="135" t="s">
        <v>13</v>
      </c>
      <c r="D424" s="135" t="s">
        <v>13</v>
      </c>
      <c r="E424" s="150">
        <v>0</v>
      </c>
      <c r="F424" s="150">
        <v>0</v>
      </c>
      <c r="G424" s="150">
        <v>0</v>
      </c>
      <c r="H424" s="150">
        <v>0</v>
      </c>
      <c r="I424" s="150">
        <v>0</v>
      </c>
      <c r="J424" s="150">
        <v>0</v>
      </c>
      <c r="K424" s="150">
        <v>0</v>
      </c>
      <c r="L424" s="150">
        <v>0</v>
      </c>
      <c r="M424" s="150">
        <v>0</v>
      </c>
      <c r="N424" s="150">
        <v>0</v>
      </c>
      <c r="O424" s="150">
        <v>0</v>
      </c>
      <c r="P424" s="150">
        <v>0</v>
      </c>
      <c r="Q424" s="150">
        <v>0</v>
      </c>
      <c r="R424" s="150">
        <v>0</v>
      </c>
      <c r="S424" s="150">
        <v>0</v>
      </c>
      <c r="T424" s="150">
        <v>0</v>
      </c>
      <c r="U424" s="150">
        <v>0</v>
      </c>
      <c r="V424" s="150">
        <v>0</v>
      </c>
    </row>
    <row r="425" spans="2:22" x14ac:dyDescent="0.25">
      <c r="B425" s="135" t="s">
        <v>13</v>
      </c>
      <c r="C425" s="135" t="s">
        <v>13</v>
      </c>
      <c r="D425" s="135" t="s">
        <v>13</v>
      </c>
      <c r="E425" s="150">
        <v>0</v>
      </c>
      <c r="F425" s="150">
        <v>0</v>
      </c>
      <c r="G425" s="150">
        <v>0</v>
      </c>
      <c r="H425" s="150">
        <v>0</v>
      </c>
      <c r="I425" s="150">
        <v>0</v>
      </c>
      <c r="J425" s="150">
        <v>0</v>
      </c>
      <c r="K425" s="150">
        <v>0</v>
      </c>
      <c r="L425" s="150">
        <v>0</v>
      </c>
      <c r="M425" s="150">
        <v>0</v>
      </c>
      <c r="N425" s="150">
        <v>0</v>
      </c>
      <c r="O425" s="150">
        <v>0</v>
      </c>
      <c r="P425" s="150">
        <v>0</v>
      </c>
      <c r="Q425" s="150">
        <v>0</v>
      </c>
      <c r="R425" s="150">
        <v>0</v>
      </c>
      <c r="S425" s="150">
        <v>0</v>
      </c>
      <c r="T425" s="150">
        <v>0</v>
      </c>
      <c r="U425" s="150">
        <v>0</v>
      </c>
      <c r="V425" s="150">
        <v>0</v>
      </c>
    </row>
    <row r="426" spans="2:22" x14ac:dyDescent="0.25">
      <c r="B426" s="135" t="s">
        <v>13</v>
      </c>
      <c r="C426" s="135" t="s">
        <v>13</v>
      </c>
      <c r="D426" s="135" t="s">
        <v>13</v>
      </c>
      <c r="E426" s="150">
        <v>0</v>
      </c>
      <c r="F426" s="150">
        <v>0</v>
      </c>
      <c r="G426" s="150">
        <v>0</v>
      </c>
      <c r="H426" s="150">
        <v>0</v>
      </c>
      <c r="I426" s="150">
        <v>0</v>
      </c>
      <c r="J426" s="150">
        <v>0</v>
      </c>
      <c r="K426" s="150">
        <v>0</v>
      </c>
      <c r="L426" s="150">
        <v>0</v>
      </c>
      <c r="M426" s="150">
        <v>0</v>
      </c>
      <c r="N426" s="150">
        <v>0</v>
      </c>
      <c r="O426" s="150">
        <v>0</v>
      </c>
      <c r="P426" s="150">
        <v>0</v>
      </c>
      <c r="Q426" s="150">
        <v>0</v>
      </c>
      <c r="R426" s="150">
        <v>0</v>
      </c>
      <c r="S426" s="150">
        <v>0</v>
      </c>
      <c r="T426" s="150">
        <v>0</v>
      </c>
      <c r="U426" s="150">
        <v>0</v>
      </c>
      <c r="V426" s="150">
        <v>0</v>
      </c>
    </row>
    <row r="427" spans="2:22" x14ac:dyDescent="0.25">
      <c r="B427" s="135" t="s">
        <v>13</v>
      </c>
      <c r="C427" s="135" t="s">
        <v>13</v>
      </c>
      <c r="D427" s="135" t="s">
        <v>13</v>
      </c>
      <c r="E427" s="150">
        <v>0</v>
      </c>
      <c r="F427" s="150">
        <v>0</v>
      </c>
      <c r="G427" s="150">
        <v>0</v>
      </c>
      <c r="H427" s="150">
        <v>0</v>
      </c>
      <c r="I427" s="150">
        <v>0</v>
      </c>
      <c r="J427" s="150">
        <v>0</v>
      </c>
      <c r="K427" s="150">
        <v>0</v>
      </c>
      <c r="L427" s="150">
        <v>0</v>
      </c>
      <c r="M427" s="150">
        <v>0</v>
      </c>
      <c r="N427" s="150">
        <v>0</v>
      </c>
      <c r="O427" s="150">
        <v>0</v>
      </c>
      <c r="P427" s="150">
        <v>0</v>
      </c>
      <c r="Q427" s="150">
        <v>0</v>
      </c>
      <c r="R427" s="150">
        <v>0</v>
      </c>
      <c r="S427" s="150">
        <v>0</v>
      </c>
      <c r="T427" s="150">
        <v>0</v>
      </c>
      <c r="U427" s="150">
        <v>0</v>
      </c>
      <c r="V427" s="150">
        <v>0</v>
      </c>
    </row>
    <row r="428" spans="2:22" x14ac:dyDescent="0.25">
      <c r="B428" s="135" t="s">
        <v>13</v>
      </c>
      <c r="C428" s="135" t="s">
        <v>13</v>
      </c>
      <c r="D428" s="135" t="s">
        <v>13</v>
      </c>
      <c r="E428" s="150">
        <v>0</v>
      </c>
      <c r="F428" s="150">
        <v>0</v>
      </c>
      <c r="G428" s="150">
        <v>0</v>
      </c>
      <c r="H428" s="150">
        <v>0</v>
      </c>
      <c r="I428" s="150">
        <v>0</v>
      </c>
      <c r="J428" s="150">
        <v>0</v>
      </c>
      <c r="K428" s="150">
        <v>0</v>
      </c>
      <c r="L428" s="150">
        <v>0</v>
      </c>
      <c r="M428" s="150">
        <v>0</v>
      </c>
      <c r="N428" s="150">
        <v>0</v>
      </c>
      <c r="O428" s="150">
        <v>0</v>
      </c>
      <c r="P428" s="150">
        <v>0</v>
      </c>
      <c r="Q428" s="150">
        <v>0</v>
      </c>
      <c r="R428" s="150">
        <v>0</v>
      </c>
      <c r="S428" s="150">
        <v>0</v>
      </c>
      <c r="T428" s="150">
        <v>0</v>
      </c>
      <c r="U428" s="150">
        <v>0</v>
      </c>
      <c r="V428" s="150">
        <v>0</v>
      </c>
    </row>
    <row r="429" spans="2:22" x14ac:dyDescent="0.25">
      <c r="B429" s="135" t="s">
        <v>13</v>
      </c>
      <c r="C429" s="135" t="s">
        <v>13</v>
      </c>
      <c r="D429" s="135" t="s">
        <v>13</v>
      </c>
      <c r="E429" s="150">
        <v>0</v>
      </c>
      <c r="F429" s="150">
        <v>0</v>
      </c>
      <c r="G429" s="150">
        <v>0</v>
      </c>
      <c r="H429" s="150">
        <v>0</v>
      </c>
      <c r="I429" s="150">
        <v>0</v>
      </c>
      <c r="J429" s="150">
        <v>0</v>
      </c>
      <c r="K429" s="150">
        <v>0</v>
      </c>
      <c r="L429" s="150">
        <v>0</v>
      </c>
      <c r="M429" s="150">
        <v>0</v>
      </c>
      <c r="N429" s="150">
        <v>0</v>
      </c>
      <c r="O429" s="150">
        <v>0</v>
      </c>
      <c r="P429" s="150">
        <v>0</v>
      </c>
      <c r="Q429" s="150">
        <v>0</v>
      </c>
      <c r="R429" s="150">
        <v>0</v>
      </c>
      <c r="S429" s="150">
        <v>0</v>
      </c>
      <c r="T429" s="150">
        <v>0</v>
      </c>
      <c r="U429" s="150">
        <v>0</v>
      </c>
      <c r="V429" s="150">
        <v>0</v>
      </c>
    </row>
    <row r="430" spans="2:22" x14ac:dyDescent="0.25">
      <c r="B430" s="135" t="s">
        <v>13</v>
      </c>
      <c r="C430" s="135" t="s">
        <v>13</v>
      </c>
      <c r="D430" s="135" t="s">
        <v>13</v>
      </c>
      <c r="E430" s="150">
        <v>0</v>
      </c>
      <c r="F430" s="150">
        <v>0</v>
      </c>
      <c r="G430" s="150">
        <v>0</v>
      </c>
      <c r="H430" s="150">
        <v>0</v>
      </c>
      <c r="I430" s="150">
        <v>0</v>
      </c>
      <c r="J430" s="150">
        <v>0</v>
      </c>
      <c r="K430" s="150">
        <v>0</v>
      </c>
      <c r="L430" s="150">
        <v>0</v>
      </c>
      <c r="M430" s="150">
        <v>0</v>
      </c>
      <c r="N430" s="150">
        <v>0</v>
      </c>
      <c r="O430" s="150">
        <v>0</v>
      </c>
      <c r="P430" s="150">
        <v>0</v>
      </c>
      <c r="Q430" s="150">
        <v>0</v>
      </c>
      <c r="R430" s="150">
        <v>0</v>
      </c>
      <c r="S430" s="150">
        <v>0</v>
      </c>
      <c r="T430" s="150">
        <v>0</v>
      </c>
      <c r="U430" s="150">
        <v>0</v>
      </c>
      <c r="V430" s="150">
        <v>0</v>
      </c>
    </row>
    <row r="431" spans="2:22" x14ac:dyDescent="0.25">
      <c r="B431" s="135" t="s">
        <v>13</v>
      </c>
      <c r="C431" s="135" t="s">
        <v>13</v>
      </c>
      <c r="D431" s="135" t="s">
        <v>13</v>
      </c>
      <c r="E431" s="150">
        <v>0</v>
      </c>
      <c r="F431" s="150">
        <v>0</v>
      </c>
      <c r="G431" s="150">
        <v>0</v>
      </c>
      <c r="H431" s="150">
        <v>0</v>
      </c>
      <c r="I431" s="150">
        <v>0</v>
      </c>
      <c r="J431" s="150">
        <v>0</v>
      </c>
      <c r="K431" s="150">
        <v>0</v>
      </c>
      <c r="L431" s="150">
        <v>0</v>
      </c>
      <c r="M431" s="150">
        <v>0</v>
      </c>
      <c r="N431" s="150">
        <v>0</v>
      </c>
      <c r="O431" s="150">
        <v>0</v>
      </c>
      <c r="P431" s="150">
        <v>0</v>
      </c>
      <c r="Q431" s="150">
        <v>0</v>
      </c>
      <c r="R431" s="150">
        <v>0</v>
      </c>
      <c r="S431" s="150">
        <v>0</v>
      </c>
      <c r="T431" s="150">
        <v>0</v>
      </c>
      <c r="U431" s="150">
        <v>0</v>
      </c>
      <c r="V431" s="150">
        <v>0</v>
      </c>
    </row>
    <row r="432" spans="2:22" x14ac:dyDescent="0.25">
      <c r="B432" s="135" t="s">
        <v>13</v>
      </c>
      <c r="C432" s="135" t="s">
        <v>13</v>
      </c>
      <c r="D432" s="135" t="s">
        <v>13</v>
      </c>
      <c r="E432" s="150">
        <v>0</v>
      </c>
      <c r="F432" s="150">
        <v>0</v>
      </c>
      <c r="G432" s="150">
        <v>0</v>
      </c>
      <c r="H432" s="150">
        <v>0</v>
      </c>
      <c r="I432" s="150">
        <v>0</v>
      </c>
      <c r="J432" s="150">
        <v>0</v>
      </c>
      <c r="K432" s="150">
        <v>0</v>
      </c>
      <c r="L432" s="150">
        <v>0</v>
      </c>
      <c r="M432" s="150">
        <v>0</v>
      </c>
      <c r="N432" s="150">
        <v>0</v>
      </c>
      <c r="O432" s="150">
        <v>0</v>
      </c>
      <c r="P432" s="150">
        <v>0</v>
      </c>
      <c r="Q432" s="150">
        <v>0</v>
      </c>
      <c r="R432" s="150">
        <v>0</v>
      </c>
      <c r="S432" s="150">
        <v>0</v>
      </c>
      <c r="T432" s="150">
        <v>0</v>
      </c>
      <c r="U432" s="150">
        <v>0</v>
      </c>
      <c r="V432" s="150">
        <v>0</v>
      </c>
    </row>
    <row r="433" spans="2:22" x14ac:dyDescent="0.25">
      <c r="B433" s="135" t="s">
        <v>13</v>
      </c>
      <c r="C433" s="135" t="s">
        <v>13</v>
      </c>
      <c r="D433" s="135" t="s">
        <v>13</v>
      </c>
      <c r="E433" s="150">
        <v>0</v>
      </c>
      <c r="F433" s="150">
        <v>0</v>
      </c>
      <c r="G433" s="150">
        <v>0</v>
      </c>
      <c r="H433" s="150">
        <v>0</v>
      </c>
      <c r="I433" s="150">
        <v>0</v>
      </c>
      <c r="J433" s="150">
        <v>0</v>
      </c>
      <c r="K433" s="150">
        <v>0</v>
      </c>
      <c r="L433" s="150">
        <v>0</v>
      </c>
      <c r="M433" s="150">
        <v>0</v>
      </c>
      <c r="N433" s="150">
        <v>0</v>
      </c>
      <c r="O433" s="150">
        <v>0</v>
      </c>
      <c r="P433" s="150">
        <v>0</v>
      </c>
      <c r="Q433" s="150">
        <v>0</v>
      </c>
      <c r="R433" s="150">
        <v>0</v>
      </c>
      <c r="S433" s="150">
        <v>0</v>
      </c>
      <c r="T433" s="150">
        <v>0</v>
      </c>
      <c r="U433" s="150">
        <v>0</v>
      </c>
      <c r="V433" s="150">
        <v>0</v>
      </c>
    </row>
    <row r="434" spans="2:22" x14ac:dyDescent="0.25">
      <c r="B434" s="135" t="s">
        <v>13</v>
      </c>
      <c r="C434" s="135" t="s">
        <v>13</v>
      </c>
      <c r="D434" s="135" t="s">
        <v>13</v>
      </c>
      <c r="E434" s="150">
        <v>0</v>
      </c>
      <c r="F434" s="150">
        <v>0</v>
      </c>
      <c r="G434" s="150">
        <v>0</v>
      </c>
      <c r="H434" s="150">
        <v>0</v>
      </c>
      <c r="I434" s="150">
        <v>0</v>
      </c>
      <c r="J434" s="150">
        <v>0</v>
      </c>
      <c r="K434" s="150">
        <v>0</v>
      </c>
      <c r="L434" s="150">
        <v>0</v>
      </c>
      <c r="M434" s="150">
        <v>0</v>
      </c>
      <c r="N434" s="150">
        <v>0</v>
      </c>
      <c r="O434" s="150">
        <v>0</v>
      </c>
      <c r="P434" s="150">
        <v>0</v>
      </c>
      <c r="Q434" s="150">
        <v>0</v>
      </c>
      <c r="R434" s="150">
        <v>0</v>
      </c>
      <c r="S434" s="150">
        <v>0</v>
      </c>
      <c r="T434" s="150">
        <v>0</v>
      </c>
      <c r="U434" s="150">
        <v>0</v>
      </c>
      <c r="V434" s="150">
        <v>0</v>
      </c>
    </row>
    <row r="435" spans="2:22" x14ac:dyDescent="0.25">
      <c r="B435" s="135" t="s">
        <v>13</v>
      </c>
      <c r="C435" s="135" t="s">
        <v>13</v>
      </c>
      <c r="D435" s="135" t="s">
        <v>13</v>
      </c>
      <c r="E435" s="150">
        <v>0</v>
      </c>
      <c r="F435" s="150">
        <v>0</v>
      </c>
      <c r="G435" s="150">
        <v>0</v>
      </c>
      <c r="H435" s="150">
        <v>0</v>
      </c>
      <c r="I435" s="150">
        <v>0</v>
      </c>
      <c r="J435" s="150">
        <v>0</v>
      </c>
      <c r="K435" s="150">
        <v>0</v>
      </c>
      <c r="L435" s="150">
        <v>0</v>
      </c>
      <c r="M435" s="150">
        <v>0</v>
      </c>
      <c r="N435" s="150">
        <v>0</v>
      </c>
      <c r="O435" s="150">
        <v>0</v>
      </c>
      <c r="P435" s="150">
        <v>0</v>
      </c>
      <c r="Q435" s="150">
        <v>0</v>
      </c>
      <c r="R435" s="150">
        <v>0</v>
      </c>
      <c r="S435" s="150">
        <v>0</v>
      </c>
      <c r="T435" s="150">
        <v>0</v>
      </c>
      <c r="U435" s="150">
        <v>0</v>
      </c>
      <c r="V435" s="150">
        <v>0</v>
      </c>
    </row>
    <row r="436" spans="2:22" x14ac:dyDescent="0.25">
      <c r="B436" s="135" t="s">
        <v>13</v>
      </c>
      <c r="C436" s="135" t="s">
        <v>13</v>
      </c>
      <c r="D436" s="135" t="s">
        <v>13</v>
      </c>
      <c r="E436" s="150">
        <v>0</v>
      </c>
      <c r="F436" s="150">
        <v>0</v>
      </c>
      <c r="G436" s="150">
        <v>0</v>
      </c>
      <c r="H436" s="150">
        <v>0</v>
      </c>
      <c r="I436" s="150">
        <v>0</v>
      </c>
      <c r="J436" s="150">
        <v>0</v>
      </c>
      <c r="K436" s="150">
        <v>0</v>
      </c>
      <c r="L436" s="150">
        <v>0</v>
      </c>
      <c r="M436" s="150">
        <v>0</v>
      </c>
      <c r="N436" s="150">
        <v>0</v>
      </c>
      <c r="O436" s="150">
        <v>0</v>
      </c>
      <c r="P436" s="150">
        <v>0</v>
      </c>
      <c r="Q436" s="150">
        <v>0</v>
      </c>
      <c r="R436" s="150">
        <v>0</v>
      </c>
      <c r="S436" s="150">
        <v>0</v>
      </c>
      <c r="T436" s="150">
        <v>0</v>
      </c>
      <c r="U436" s="150">
        <v>0</v>
      </c>
      <c r="V436" s="150">
        <v>0</v>
      </c>
    </row>
    <row r="437" spans="2:22" x14ac:dyDescent="0.25">
      <c r="B437" s="135" t="s">
        <v>13</v>
      </c>
      <c r="C437" s="135" t="s">
        <v>13</v>
      </c>
      <c r="D437" s="135" t="s">
        <v>13</v>
      </c>
      <c r="E437" s="150">
        <v>0</v>
      </c>
      <c r="F437" s="150">
        <v>0</v>
      </c>
      <c r="G437" s="150">
        <v>0</v>
      </c>
      <c r="H437" s="150">
        <v>0</v>
      </c>
      <c r="I437" s="150">
        <v>0</v>
      </c>
      <c r="J437" s="150">
        <v>0</v>
      </c>
      <c r="K437" s="150">
        <v>0</v>
      </c>
      <c r="L437" s="150">
        <v>0</v>
      </c>
      <c r="M437" s="150">
        <v>0</v>
      </c>
      <c r="N437" s="150">
        <v>0</v>
      </c>
      <c r="O437" s="150">
        <v>0</v>
      </c>
      <c r="P437" s="150">
        <v>0</v>
      </c>
      <c r="Q437" s="150">
        <v>0</v>
      </c>
      <c r="R437" s="150">
        <v>0</v>
      </c>
      <c r="S437" s="150">
        <v>0</v>
      </c>
      <c r="T437" s="150">
        <v>0</v>
      </c>
      <c r="U437" s="150">
        <v>0</v>
      </c>
      <c r="V437" s="150">
        <v>0</v>
      </c>
    </row>
    <row r="438" spans="2:22" x14ac:dyDescent="0.25">
      <c r="B438" s="135" t="s">
        <v>13</v>
      </c>
      <c r="C438" s="135" t="s">
        <v>13</v>
      </c>
      <c r="D438" s="135" t="s">
        <v>13</v>
      </c>
      <c r="E438" s="150">
        <v>0</v>
      </c>
      <c r="F438" s="150">
        <v>0</v>
      </c>
      <c r="G438" s="150">
        <v>0</v>
      </c>
      <c r="H438" s="150">
        <v>0</v>
      </c>
      <c r="I438" s="150">
        <v>0</v>
      </c>
      <c r="J438" s="150">
        <v>0</v>
      </c>
      <c r="K438" s="150">
        <v>0</v>
      </c>
      <c r="L438" s="150">
        <v>0</v>
      </c>
      <c r="M438" s="150">
        <v>0</v>
      </c>
      <c r="N438" s="150">
        <v>0</v>
      </c>
      <c r="O438" s="150">
        <v>0</v>
      </c>
      <c r="P438" s="150">
        <v>0</v>
      </c>
      <c r="Q438" s="150">
        <v>0</v>
      </c>
      <c r="R438" s="150">
        <v>0</v>
      </c>
      <c r="S438" s="150">
        <v>0</v>
      </c>
      <c r="T438" s="150">
        <v>0</v>
      </c>
      <c r="U438" s="150">
        <v>0</v>
      </c>
      <c r="V438" s="150">
        <v>0</v>
      </c>
    </row>
    <row r="439" spans="2:22" x14ac:dyDescent="0.25">
      <c r="B439" s="135" t="s">
        <v>13</v>
      </c>
      <c r="C439" s="135" t="s">
        <v>13</v>
      </c>
      <c r="D439" s="135" t="s">
        <v>13</v>
      </c>
      <c r="E439" s="150">
        <v>0</v>
      </c>
      <c r="F439" s="150">
        <v>0</v>
      </c>
      <c r="G439" s="150">
        <v>0</v>
      </c>
      <c r="H439" s="150">
        <v>0</v>
      </c>
      <c r="I439" s="150">
        <v>0</v>
      </c>
      <c r="J439" s="150">
        <v>0</v>
      </c>
      <c r="K439" s="150">
        <v>0</v>
      </c>
      <c r="L439" s="150">
        <v>0</v>
      </c>
      <c r="M439" s="150">
        <v>0</v>
      </c>
      <c r="N439" s="150">
        <v>0</v>
      </c>
      <c r="O439" s="150">
        <v>0</v>
      </c>
      <c r="P439" s="150">
        <v>0</v>
      </c>
      <c r="Q439" s="150">
        <v>0</v>
      </c>
      <c r="R439" s="150">
        <v>0</v>
      </c>
      <c r="S439" s="150">
        <v>0</v>
      </c>
      <c r="T439" s="150">
        <v>0</v>
      </c>
      <c r="U439" s="150">
        <v>0</v>
      </c>
      <c r="V439" s="150">
        <v>0</v>
      </c>
    </row>
    <row r="440" spans="2:22" x14ac:dyDescent="0.25">
      <c r="B440" s="135" t="s">
        <v>13</v>
      </c>
      <c r="C440" s="135" t="s">
        <v>13</v>
      </c>
      <c r="D440" s="135" t="s">
        <v>13</v>
      </c>
      <c r="E440" s="150">
        <v>0</v>
      </c>
      <c r="F440" s="150">
        <v>0</v>
      </c>
      <c r="G440" s="150">
        <v>0</v>
      </c>
      <c r="H440" s="150">
        <v>0</v>
      </c>
      <c r="I440" s="150">
        <v>0</v>
      </c>
      <c r="J440" s="150">
        <v>0</v>
      </c>
      <c r="K440" s="150">
        <v>0</v>
      </c>
      <c r="L440" s="150">
        <v>0</v>
      </c>
      <c r="M440" s="150">
        <v>0</v>
      </c>
      <c r="N440" s="150">
        <v>0</v>
      </c>
      <c r="O440" s="150">
        <v>0</v>
      </c>
      <c r="P440" s="150">
        <v>0</v>
      </c>
      <c r="Q440" s="150">
        <v>0</v>
      </c>
      <c r="R440" s="150">
        <v>0</v>
      </c>
      <c r="S440" s="150">
        <v>0</v>
      </c>
      <c r="T440" s="150">
        <v>0</v>
      </c>
      <c r="U440" s="150">
        <v>0</v>
      </c>
      <c r="V440" s="150">
        <v>0</v>
      </c>
    </row>
    <row r="441" spans="2:22" x14ac:dyDescent="0.25">
      <c r="B441" s="135" t="s">
        <v>13</v>
      </c>
      <c r="C441" s="135" t="s">
        <v>13</v>
      </c>
      <c r="D441" s="135" t="s">
        <v>13</v>
      </c>
      <c r="E441" s="150">
        <v>0</v>
      </c>
      <c r="F441" s="150">
        <v>0</v>
      </c>
      <c r="G441" s="150">
        <v>0</v>
      </c>
      <c r="H441" s="150">
        <v>0</v>
      </c>
      <c r="I441" s="150">
        <v>0</v>
      </c>
      <c r="J441" s="150">
        <v>0</v>
      </c>
      <c r="K441" s="150">
        <v>0</v>
      </c>
      <c r="L441" s="150">
        <v>0</v>
      </c>
      <c r="M441" s="150">
        <v>0</v>
      </c>
      <c r="N441" s="150">
        <v>0</v>
      </c>
      <c r="O441" s="150">
        <v>0</v>
      </c>
      <c r="P441" s="150">
        <v>0</v>
      </c>
      <c r="Q441" s="150">
        <v>0</v>
      </c>
      <c r="R441" s="150">
        <v>0</v>
      </c>
      <c r="S441" s="150">
        <v>0</v>
      </c>
      <c r="T441" s="150">
        <v>0</v>
      </c>
      <c r="U441" s="150">
        <v>0</v>
      </c>
      <c r="V441" s="150">
        <v>0</v>
      </c>
    </row>
    <row r="442" spans="2:22" x14ac:dyDescent="0.25">
      <c r="B442" s="135" t="s">
        <v>13</v>
      </c>
      <c r="C442" s="135" t="s">
        <v>13</v>
      </c>
      <c r="D442" s="135" t="s">
        <v>13</v>
      </c>
      <c r="E442" s="150">
        <v>0</v>
      </c>
      <c r="F442" s="150">
        <v>0</v>
      </c>
      <c r="G442" s="150">
        <v>0</v>
      </c>
      <c r="H442" s="150">
        <v>0</v>
      </c>
      <c r="I442" s="150">
        <v>0</v>
      </c>
      <c r="J442" s="150">
        <v>0</v>
      </c>
      <c r="K442" s="150">
        <v>0</v>
      </c>
      <c r="L442" s="150">
        <v>0</v>
      </c>
      <c r="M442" s="150">
        <v>0</v>
      </c>
      <c r="N442" s="150">
        <v>0</v>
      </c>
      <c r="O442" s="150">
        <v>0</v>
      </c>
      <c r="P442" s="150">
        <v>0</v>
      </c>
      <c r="Q442" s="150">
        <v>0</v>
      </c>
      <c r="R442" s="150">
        <v>0</v>
      </c>
      <c r="S442" s="150">
        <v>0</v>
      </c>
      <c r="T442" s="150">
        <v>0</v>
      </c>
      <c r="U442" s="150">
        <v>0</v>
      </c>
      <c r="V442" s="150">
        <v>0</v>
      </c>
    </row>
    <row r="443" spans="2:22" x14ac:dyDescent="0.25">
      <c r="B443" s="135" t="s">
        <v>13</v>
      </c>
      <c r="C443" s="135" t="s">
        <v>13</v>
      </c>
      <c r="D443" s="135" t="s">
        <v>13</v>
      </c>
      <c r="E443" s="150">
        <v>0</v>
      </c>
      <c r="F443" s="150">
        <v>0</v>
      </c>
      <c r="G443" s="150">
        <v>0</v>
      </c>
      <c r="H443" s="150">
        <v>0</v>
      </c>
      <c r="I443" s="150">
        <v>0</v>
      </c>
      <c r="J443" s="150">
        <v>0</v>
      </c>
      <c r="K443" s="150">
        <v>0</v>
      </c>
      <c r="L443" s="150">
        <v>0</v>
      </c>
      <c r="M443" s="150">
        <v>0</v>
      </c>
      <c r="N443" s="150">
        <v>0</v>
      </c>
      <c r="O443" s="150">
        <v>0</v>
      </c>
      <c r="P443" s="150">
        <v>0</v>
      </c>
      <c r="Q443" s="150">
        <v>0</v>
      </c>
      <c r="R443" s="150">
        <v>0</v>
      </c>
      <c r="S443" s="150">
        <v>0</v>
      </c>
      <c r="T443" s="150">
        <v>0</v>
      </c>
      <c r="U443" s="150">
        <v>0</v>
      </c>
      <c r="V443" s="150">
        <v>0</v>
      </c>
    </row>
    <row r="444" spans="2:22" x14ac:dyDescent="0.25">
      <c r="B444" s="135" t="s">
        <v>13</v>
      </c>
      <c r="C444" s="135" t="s">
        <v>13</v>
      </c>
      <c r="D444" s="135" t="s">
        <v>13</v>
      </c>
      <c r="E444" s="150">
        <v>0</v>
      </c>
      <c r="F444" s="150">
        <v>0</v>
      </c>
      <c r="G444" s="150">
        <v>0</v>
      </c>
      <c r="H444" s="150">
        <v>0</v>
      </c>
      <c r="I444" s="150">
        <v>0</v>
      </c>
      <c r="J444" s="150">
        <v>0</v>
      </c>
      <c r="K444" s="150">
        <v>0</v>
      </c>
      <c r="L444" s="150">
        <v>0</v>
      </c>
      <c r="M444" s="150">
        <v>0</v>
      </c>
      <c r="N444" s="150">
        <v>0</v>
      </c>
      <c r="O444" s="150">
        <v>0</v>
      </c>
      <c r="P444" s="150">
        <v>0</v>
      </c>
      <c r="Q444" s="150">
        <v>0</v>
      </c>
      <c r="R444" s="150">
        <v>0</v>
      </c>
      <c r="S444" s="150">
        <v>0</v>
      </c>
      <c r="T444" s="150">
        <v>0</v>
      </c>
      <c r="U444" s="150">
        <v>0</v>
      </c>
      <c r="V444" s="150">
        <v>0</v>
      </c>
    </row>
    <row r="445" spans="2:22" x14ac:dyDescent="0.25">
      <c r="B445" s="135" t="s">
        <v>13</v>
      </c>
      <c r="C445" s="135" t="s">
        <v>13</v>
      </c>
      <c r="D445" s="135" t="s">
        <v>13</v>
      </c>
      <c r="E445" s="150">
        <v>0</v>
      </c>
      <c r="F445" s="150">
        <v>0</v>
      </c>
      <c r="G445" s="150">
        <v>0</v>
      </c>
      <c r="H445" s="150">
        <v>0</v>
      </c>
      <c r="I445" s="150">
        <v>0</v>
      </c>
      <c r="J445" s="150">
        <v>0</v>
      </c>
      <c r="K445" s="150">
        <v>0</v>
      </c>
      <c r="L445" s="150">
        <v>0</v>
      </c>
      <c r="M445" s="150">
        <v>0</v>
      </c>
      <c r="N445" s="150">
        <v>0</v>
      </c>
      <c r="O445" s="150">
        <v>0</v>
      </c>
      <c r="P445" s="150">
        <v>0</v>
      </c>
      <c r="Q445" s="150">
        <v>0</v>
      </c>
      <c r="R445" s="150">
        <v>0</v>
      </c>
      <c r="S445" s="150">
        <v>0</v>
      </c>
      <c r="T445" s="150">
        <v>0</v>
      </c>
      <c r="U445" s="150">
        <v>0</v>
      </c>
      <c r="V445" s="150">
        <v>0</v>
      </c>
    </row>
    <row r="446" spans="2:22" x14ac:dyDescent="0.25">
      <c r="B446" s="135" t="s">
        <v>13</v>
      </c>
      <c r="C446" s="135" t="s">
        <v>13</v>
      </c>
      <c r="D446" s="135" t="s">
        <v>13</v>
      </c>
      <c r="E446" s="150">
        <v>0</v>
      </c>
      <c r="F446" s="150">
        <v>0</v>
      </c>
      <c r="G446" s="150">
        <v>0</v>
      </c>
      <c r="H446" s="150">
        <v>0</v>
      </c>
      <c r="I446" s="150">
        <v>0</v>
      </c>
      <c r="J446" s="150">
        <v>0</v>
      </c>
      <c r="K446" s="150">
        <v>0</v>
      </c>
      <c r="L446" s="150">
        <v>0</v>
      </c>
      <c r="M446" s="150">
        <v>0</v>
      </c>
      <c r="N446" s="150">
        <v>0</v>
      </c>
      <c r="O446" s="150">
        <v>0</v>
      </c>
      <c r="P446" s="150">
        <v>0</v>
      </c>
      <c r="Q446" s="150">
        <v>0</v>
      </c>
      <c r="R446" s="150">
        <v>0</v>
      </c>
      <c r="S446" s="150">
        <v>0</v>
      </c>
      <c r="T446" s="150">
        <v>0</v>
      </c>
      <c r="U446" s="150">
        <v>0</v>
      </c>
      <c r="V446" s="150">
        <v>0</v>
      </c>
    </row>
    <row r="447" spans="2:22" x14ac:dyDescent="0.25">
      <c r="B447" s="135" t="s">
        <v>13</v>
      </c>
      <c r="C447" s="135" t="s">
        <v>13</v>
      </c>
      <c r="D447" s="135" t="s">
        <v>13</v>
      </c>
      <c r="E447" s="150">
        <v>0</v>
      </c>
      <c r="F447" s="150">
        <v>0</v>
      </c>
      <c r="G447" s="150">
        <v>0</v>
      </c>
      <c r="H447" s="150">
        <v>0</v>
      </c>
      <c r="I447" s="150">
        <v>0</v>
      </c>
      <c r="J447" s="150">
        <v>0</v>
      </c>
      <c r="K447" s="150">
        <v>0</v>
      </c>
      <c r="L447" s="150">
        <v>0</v>
      </c>
      <c r="M447" s="150">
        <v>0</v>
      </c>
      <c r="N447" s="150">
        <v>0</v>
      </c>
      <c r="O447" s="150">
        <v>0</v>
      </c>
      <c r="P447" s="150">
        <v>0</v>
      </c>
      <c r="Q447" s="150">
        <v>0</v>
      </c>
      <c r="R447" s="150">
        <v>0</v>
      </c>
      <c r="S447" s="150">
        <v>0</v>
      </c>
      <c r="T447" s="150">
        <v>0</v>
      </c>
      <c r="U447" s="150">
        <v>0</v>
      </c>
      <c r="V447" s="150">
        <v>0</v>
      </c>
    </row>
    <row r="448" spans="2:22" x14ac:dyDescent="0.25">
      <c r="B448" s="135" t="s">
        <v>13</v>
      </c>
      <c r="C448" s="135" t="s">
        <v>13</v>
      </c>
      <c r="D448" s="135" t="s">
        <v>13</v>
      </c>
      <c r="E448" s="150">
        <v>0</v>
      </c>
      <c r="F448" s="150">
        <v>0</v>
      </c>
      <c r="G448" s="150">
        <v>0</v>
      </c>
      <c r="H448" s="150">
        <v>0</v>
      </c>
      <c r="I448" s="150">
        <v>0</v>
      </c>
      <c r="J448" s="150">
        <v>0</v>
      </c>
      <c r="K448" s="150">
        <v>0</v>
      </c>
      <c r="L448" s="150">
        <v>0</v>
      </c>
      <c r="M448" s="150">
        <v>0</v>
      </c>
      <c r="N448" s="150">
        <v>0</v>
      </c>
      <c r="O448" s="150">
        <v>0</v>
      </c>
      <c r="P448" s="150">
        <v>0</v>
      </c>
      <c r="Q448" s="150">
        <v>0</v>
      </c>
      <c r="R448" s="150">
        <v>0</v>
      </c>
      <c r="S448" s="150">
        <v>0</v>
      </c>
      <c r="T448" s="150">
        <v>0</v>
      </c>
      <c r="U448" s="150">
        <v>0</v>
      </c>
      <c r="V448" s="150">
        <v>0</v>
      </c>
    </row>
    <row r="449" spans="2:22" x14ac:dyDescent="0.25">
      <c r="B449" s="135" t="s">
        <v>13</v>
      </c>
      <c r="C449" s="135" t="s">
        <v>13</v>
      </c>
      <c r="D449" s="135" t="s">
        <v>13</v>
      </c>
      <c r="E449" s="150">
        <v>0</v>
      </c>
      <c r="F449" s="150">
        <v>0</v>
      </c>
      <c r="G449" s="150">
        <v>0</v>
      </c>
      <c r="H449" s="150">
        <v>0</v>
      </c>
      <c r="I449" s="150">
        <v>0</v>
      </c>
      <c r="J449" s="150">
        <v>0</v>
      </c>
      <c r="K449" s="150">
        <v>0</v>
      </c>
      <c r="L449" s="150">
        <v>0</v>
      </c>
      <c r="M449" s="150">
        <v>0</v>
      </c>
      <c r="N449" s="150">
        <v>0</v>
      </c>
      <c r="O449" s="150">
        <v>0</v>
      </c>
      <c r="P449" s="150">
        <v>0</v>
      </c>
      <c r="Q449" s="150">
        <v>0</v>
      </c>
      <c r="R449" s="150">
        <v>0</v>
      </c>
      <c r="S449" s="150">
        <v>0</v>
      </c>
      <c r="T449" s="150">
        <v>0</v>
      </c>
      <c r="U449" s="150">
        <v>0</v>
      </c>
      <c r="V449" s="150">
        <v>0</v>
      </c>
    </row>
    <row r="450" spans="2:22" x14ac:dyDescent="0.25">
      <c r="B450" s="135" t="s">
        <v>13</v>
      </c>
      <c r="C450" s="135" t="s">
        <v>13</v>
      </c>
      <c r="D450" s="135" t="s">
        <v>13</v>
      </c>
      <c r="E450" s="150">
        <v>0</v>
      </c>
      <c r="F450" s="150">
        <v>0</v>
      </c>
      <c r="G450" s="150">
        <v>0</v>
      </c>
      <c r="H450" s="150">
        <v>0</v>
      </c>
      <c r="I450" s="150">
        <v>0</v>
      </c>
      <c r="J450" s="150">
        <v>0</v>
      </c>
      <c r="K450" s="150">
        <v>0</v>
      </c>
      <c r="L450" s="150">
        <v>0</v>
      </c>
      <c r="M450" s="150">
        <v>0</v>
      </c>
      <c r="N450" s="150">
        <v>0</v>
      </c>
      <c r="O450" s="150">
        <v>0</v>
      </c>
      <c r="P450" s="150">
        <v>0</v>
      </c>
      <c r="Q450" s="150">
        <v>0</v>
      </c>
      <c r="R450" s="150">
        <v>0</v>
      </c>
      <c r="S450" s="150">
        <v>0</v>
      </c>
      <c r="T450" s="150">
        <v>0</v>
      </c>
      <c r="U450" s="150">
        <v>0</v>
      </c>
      <c r="V450" s="150">
        <v>0</v>
      </c>
    </row>
    <row r="451" spans="2:22" x14ac:dyDescent="0.25">
      <c r="B451" s="135" t="s">
        <v>13</v>
      </c>
      <c r="C451" s="135" t="s">
        <v>13</v>
      </c>
      <c r="D451" s="135" t="s">
        <v>13</v>
      </c>
      <c r="E451" s="150">
        <v>0</v>
      </c>
      <c r="F451" s="150">
        <v>0</v>
      </c>
      <c r="G451" s="150">
        <v>0</v>
      </c>
      <c r="H451" s="150">
        <v>0</v>
      </c>
      <c r="I451" s="150">
        <v>0</v>
      </c>
      <c r="J451" s="150">
        <v>0</v>
      </c>
      <c r="K451" s="150">
        <v>0</v>
      </c>
      <c r="L451" s="150">
        <v>0</v>
      </c>
      <c r="M451" s="150">
        <v>0</v>
      </c>
      <c r="N451" s="150">
        <v>0</v>
      </c>
      <c r="O451" s="150">
        <v>0</v>
      </c>
      <c r="P451" s="150">
        <v>0</v>
      </c>
      <c r="Q451" s="150">
        <v>0</v>
      </c>
      <c r="R451" s="150">
        <v>0</v>
      </c>
      <c r="S451" s="150">
        <v>0</v>
      </c>
      <c r="T451" s="150">
        <v>0</v>
      </c>
      <c r="U451" s="150">
        <v>0</v>
      </c>
      <c r="V451" s="150">
        <v>0</v>
      </c>
    </row>
    <row r="452" spans="2:22" x14ac:dyDescent="0.25">
      <c r="B452" s="135" t="s">
        <v>13</v>
      </c>
      <c r="C452" s="135" t="s">
        <v>13</v>
      </c>
      <c r="D452" s="135" t="s">
        <v>13</v>
      </c>
      <c r="E452" s="150">
        <v>0</v>
      </c>
      <c r="F452" s="150">
        <v>0</v>
      </c>
      <c r="G452" s="150">
        <v>0</v>
      </c>
      <c r="H452" s="150">
        <v>0</v>
      </c>
      <c r="I452" s="150">
        <v>0</v>
      </c>
      <c r="J452" s="150">
        <v>0</v>
      </c>
      <c r="K452" s="150">
        <v>0</v>
      </c>
      <c r="L452" s="150">
        <v>0</v>
      </c>
      <c r="M452" s="150">
        <v>0</v>
      </c>
      <c r="N452" s="150">
        <v>0</v>
      </c>
      <c r="O452" s="150">
        <v>0</v>
      </c>
      <c r="P452" s="150">
        <v>0</v>
      </c>
      <c r="Q452" s="150">
        <v>0</v>
      </c>
      <c r="R452" s="150">
        <v>0</v>
      </c>
      <c r="S452" s="150">
        <v>0</v>
      </c>
      <c r="T452" s="150">
        <v>0</v>
      </c>
      <c r="U452" s="150">
        <v>0</v>
      </c>
      <c r="V452" s="150">
        <v>0</v>
      </c>
    </row>
    <row r="453" spans="2:22" x14ac:dyDescent="0.25">
      <c r="B453" s="135" t="s">
        <v>13</v>
      </c>
      <c r="C453" s="135" t="s">
        <v>13</v>
      </c>
      <c r="D453" s="135" t="s">
        <v>13</v>
      </c>
      <c r="E453" s="150">
        <v>0</v>
      </c>
      <c r="F453" s="150">
        <v>0</v>
      </c>
      <c r="G453" s="150">
        <v>0</v>
      </c>
      <c r="H453" s="150">
        <v>0</v>
      </c>
      <c r="I453" s="150">
        <v>0</v>
      </c>
      <c r="J453" s="150">
        <v>0</v>
      </c>
      <c r="K453" s="150">
        <v>0</v>
      </c>
      <c r="L453" s="150">
        <v>0</v>
      </c>
      <c r="M453" s="150">
        <v>0</v>
      </c>
      <c r="N453" s="150">
        <v>0</v>
      </c>
      <c r="O453" s="150">
        <v>0</v>
      </c>
      <c r="P453" s="150">
        <v>0</v>
      </c>
      <c r="Q453" s="150">
        <v>0</v>
      </c>
      <c r="R453" s="150">
        <v>0</v>
      </c>
      <c r="S453" s="150">
        <v>0</v>
      </c>
      <c r="T453" s="150">
        <v>0</v>
      </c>
      <c r="U453" s="150">
        <v>0</v>
      </c>
      <c r="V453" s="150">
        <v>0</v>
      </c>
    </row>
    <row r="454" spans="2:22" x14ac:dyDescent="0.25">
      <c r="B454" s="135" t="s">
        <v>13</v>
      </c>
      <c r="C454" s="135" t="s">
        <v>13</v>
      </c>
      <c r="D454" s="135" t="s">
        <v>13</v>
      </c>
      <c r="E454" s="150">
        <v>0</v>
      </c>
      <c r="F454" s="150">
        <v>0</v>
      </c>
      <c r="G454" s="150">
        <v>0</v>
      </c>
      <c r="H454" s="150">
        <v>0</v>
      </c>
      <c r="I454" s="150">
        <v>0</v>
      </c>
      <c r="J454" s="150">
        <v>0</v>
      </c>
      <c r="K454" s="150">
        <v>0</v>
      </c>
      <c r="L454" s="150">
        <v>0</v>
      </c>
      <c r="M454" s="150">
        <v>0</v>
      </c>
      <c r="N454" s="150">
        <v>0</v>
      </c>
      <c r="O454" s="150">
        <v>0</v>
      </c>
      <c r="P454" s="150">
        <v>0</v>
      </c>
      <c r="Q454" s="150">
        <v>0</v>
      </c>
      <c r="R454" s="150">
        <v>0</v>
      </c>
      <c r="S454" s="150">
        <v>0</v>
      </c>
      <c r="T454" s="150">
        <v>0</v>
      </c>
      <c r="U454" s="150">
        <v>0</v>
      </c>
      <c r="V454" s="150">
        <v>0</v>
      </c>
    </row>
    <row r="455" spans="2:22" x14ac:dyDescent="0.25">
      <c r="B455" s="135" t="s">
        <v>13</v>
      </c>
      <c r="C455" s="135" t="s">
        <v>13</v>
      </c>
      <c r="D455" s="135" t="s">
        <v>13</v>
      </c>
      <c r="E455" s="150">
        <v>0</v>
      </c>
      <c r="F455" s="150">
        <v>0</v>
      </c>
      <c r="G455" s="150">
        <v>0</v>
      </c>
      <c r="H455" s="150">
        <v>0</v>
      </c>
      <c r="I455" s="150">
        <v>0</v>
      </c>
      <c r="J455" s="150">
        <v>0</v>
      </c>
      <c r="K455" s="150">
        <v>0</v>
      </c>
      <c r="L455" s="150">
        <v>0</v>
      </c>
      <c r="M455" s="150">
        <v>0</v>
      </c>
      <c r="N455" s="150">
        <v>0</v>
      </c>
      <c r="O455" s="150">
        <v>0</v>
      </c>
      <c r="P455" s="150">
        <v>0</v>
      </c>
      <c r="Q455" s="150">
        <v>0</v>
      </c>
      <c r="R455" s="150">
        <v>0</v>
      </c>
      <c r="S455" s="150">
        <v>0</v>
      </c>
      <c r="T455" s="150">
        <v>0</v>
      </c>
      <c r="U455" s="150">
        <v>0</v>
      </c>
      <c r="V455" s="150">
        <v>0</v>
      </c>
    </row>
    <row r="456" spans="2:22" x14ac:dyDescent="0.25">
      <c r="B456" s="135" t="s">
        <v>13</v>
      </c>
      <c r="C456" s="135" t="s">
        <v>13</v>
      </c>
      <c r="D456" s="135" t="s">
        <v>13</v>
      </c>
      <c r="E456" s="150">
        <v>0</v>
      </c>
      <c r="F456" s="150">
        <v>0</v>
      </c>
      <c r="G456" s="150">
        <v>0</v>
      </c>
      <c r="H456" s="150">
        <v>0</v>
      </c>
      <c r="I456" s="150">
        <v>0</v>
      </c>
      <c r="J456" s="150">
        <v>0</v>
      </c>
      <c r="K456" s="150">
        <v>0</v>
      </c>
      <c r="L456" s="150">
        <v>0</v>
      </c>
      <c r="M456" s="150">
        <v>0</v>
      </c>
      <c r="N456" s="150">
        <v>0</v>
      </c>
      <c r="O456" s="150">
        <v>0</v>
      </c>
      <c r="P456" s="150">
        <v>0</v>
      </c>
      <c r="Q456" s="150">
        <v>0</v>
      </c>
      <c r="R456" s="150">
        <v>0</v>
      </c>
      <c r="S456" s="150">
        <v>0</v>
      </c>
      <c r="T456" s="150">
        <v>0</v>
      </c>
      <c r="U456" s="150">
        <v>0</v>
      </c>
      <c r="V456" s="150">
        <v>0</v>
      </c>
    </row>
    <row r="457" spans="2:22" x14ac:dyDescent="0.25">
      <c r="B457" s="135" t="s">
        <v>13</v>
      </c>
      <c r="C457" s="135" t="s">
        <v>13</v>
      </c>
      <c r="D457" s="135" t="s">
        <v>13</v>
      </c>
      <c r="E457" s="150">
        <v>0</v>
      </c>
      <c r="F457" s="150">
        <v>0</v>
      </c>
      <c r="G457" s="150">
        <v>0</v>
      </c>
      <c r="H457" s="150">
        <v>0</v>
      </c>
      <c r="I457" s="150">
        <v>0</v>
      </c>
      <c r="J457" s="150">
        <v>0</v>
      </c>
      <c r="K457" s="150">
        <v>0</v>
      </c>
      <c r="L457" s="150">
        <v>0</v>
      </c>
      <c r="M457" s="150">
        <v>0</v>
      </c>
      <c r="N457" s="150">
        <v>0</v>
      </c>
      <c r="O457" s="150">
        <v>0</v>
      </c>
      <c r="P457" s="150">
        <v>0</v>
      </c>
      <c r="Q457" s="150">
        <v>0</v>
      </c>
      <c r="R457" s="150">
        <v>0</v>
      </c>
      <c r="S457" s="150">
        <v>0</v>
      </c>
      <c r="T457" s="150">
        <v>0</v>
      </c>
      <c r="U457" s="150">
        <v>0</v>
      </c>
      <c r="V457" s="150">
        <v>0</v>
      </c>
    </row>
    <row r="458" spans="2:22" x14ac:dyDescent="0.25">
      <c r="B458" s="135" t="s">
        <v>13</v>
      </c>
      <c r="C458" s="135" t="s">
        <v>13</v>
      </c>
      <c r="D458" s="135" t="s">
        <v>13</v>
      </c>
      <c r="E458" s="150">
        <v>0</v>
      </c>
      <c r="F458" s="150">
        <v>0</v>
      </c>
      <c r="G458" s="150">
        <v>0</v>
      </c>
      <c r="H458" s="150">
        <v>0</v>
      </c>
      <c r="I458" s="150">
        <v>0</v>
      </c>
      <c r="J458" s="150">
        <v>0</v>
      </c>
      <c r="K458" s="150">
        <v>0</v>
      </c>
      <c r="L458" s="150">
        <v>0</v>
      </c>
      <c r="M458" s="150">
        <v>0</v>
      </c>
      <c r="N458" s="150">
        <v>0</v>
      </c>
      <c r="O458" s="150">
        <v>0</v>
      </c>
      <c r="P458" s="150">
        <v>0</v>
      </c>
      <c r="Q458" s="150">
        <v>0</v>
      </c>
      <c r="R458" s="150">
        <v>0</v>
      </c>
      <c r="S458" s="150">
        <v>0</v>
      </c>
      <c r="T458" s="150">
        <v>0</v>
      </c>
      <c r="U458" s="150">
        <v>0</v>
      </c>
      <c r="V458" s="150">
        <v>0</v>
      </c>
    </row>
    <row r="459" spans="2:22" x14ac:dyDescent="0.25">
      <c r="B459" s="135" t="s">
        <v>13</v>
      </c>
      <c r="C459" s="135" t="s">
        <v>13</v>
      </c>
      <c r="D459" s="135" t="s">
        <v>13</v>
      </c>
      <c r="E459" s="150">
        <v>0</v>
      </c>
      <c r="F459" s="150">
        <v>0</v>
      </c>
      <c r="G459" s="150">
        <v>0</v>
      </c>
      <c r="H459" s="150">
        <v>0</v>
      </c>
      <c r="I459" s="150">
        <v>0</v>
      </c>
      <c r="J459" s="150">
        <v>0</v>
      </c>
      <c r="K459" s="150">
        <v>0</v>
      </c>
      <c r="L459" s="150">
        <v>0</v>
      </c>
      <c r="M459" s="150">
        <v>0</v>
      </c>
      <c r="N459" s="150">
        <v>0</v>
      </c>
      <c r="O459" s="150">
        <v>0</v>
      </c>
      <c r="P459" s="150">
        <v>0</v>
      </c>
      <c r="Q459" s="150">
        <v>0</v>
      </c>
      <c r="R459" s="150">
        <v>0</v>
      </c>
      <c r="S459" s="150">
        <v>0</v>
      </c>
      <c r="T459" s="150">
        <v>0</v>
      </c>
      <c r="U459" s="150">
        <v>0</v>
      </c>
      <c r="V459" s="150">
        <v>0</v>
      </c>
    </row>
    <row r="460" spans="2:22" x14ac:dyDescent="0.25">
      <c r="B460" s="135" t="s">
        <v>13</v>
      </c>
      <c r="C460" s="135" t="s">
        <v>13</v>
      </c>
      <c r="D460" s="135" t="s">
        <v>13</v>
      </c>
      <c r="E460" s="150">
        <v>0</v>
      </c>
      <c r="F460" s="150">
        <v>0</v>
      </c>
      <c r="G460" s="150">
        <v>0</v>
      </c>
      <c r="H460" s="150">
        <v>0</v>
      </c>
      <c r="I460" s="150">
        <v>0</v>
      </c>
      <c r="J460" s="150">
        <v>0</v>
      </c>
      <c r="K460" s="150">
        <v>0</v>
      </c>
      <c r="L460" s="150">
        <v>0</v>
      </c>
      <c r="M460" s="150">
        <v>0</v>
      </c>
      <c r="N460" s="150">
        <v>0</v>
      </c>
      <c r="O460" s="150">
        <v>0</v>
      </c>
      <c r="P460" s="150">
        <v>0</v>
      </c>
      <c r="Q460" s="150">
        <v>0</v>
      </c>
      <c r="R460" s="150">
        <v>0</v>
      </c>
      <c r="S460" s="150">
        <v>0</v>
      </c>
      <c r="T460" s="150">
        <v>0</v>
      </c>
      <c r="U460" s="150">
        <v>0</v>
      </c>
      <c r="V460" s="150">
        <v>0</v>
      </c>
    </row>
    <row r="461" spans="2:22" x14ac:dyDescent="0.25">
      <c r="B461" s="135" t="s">
        <v>13</v>
      </c>
      <c r="C461" s="135" t="s">
        <v>13</v>
      </c>
      <c r="D461" s="135" t="s">
        <v>13</v>
      </c>
      <c r="E461" s="150">
        <v>0</v>
      </c>
      <c r="F461" s="150">
        <v>0</v>
      </c>
      <c r="G461" s="150">
        <v>0</v>
      </c>
      <c r="H461" s="150">
        <v>0</v>
      </c>
      <c r="I461" s="150">
        <v>0</v>
      </c>
      <c r="J461" s="150">
        <v>0</v>
      </c>
      <c r="K461" s="150">
        <v>0</v>
      </c>
      <c r="L461" s="150">
        <v>0</v>
      </c>
      <c r="M461" s="150">
        <v>0</v>
      </c>
      <c r="N461" s="150">
        <v>0</v>
      </c>
      <c r="O461" s="150">
        <v>0</v>
      </c>
      <c r="P461" s="150">
        <v>0</v>
      </c>
      <c r="Q461" s="150">
        <v>0</v>
      </c>
      <c r="R461" s="150">
        <v>0</v>
      </c>
      <c r="S461" s="150">
        <v>0</v>
      </c>
      <c r="T461" s="150">
        <v>0</v>
      </c>
      <c r="U461" s="150">
        <v>0</v>
      </c>
      <c r="V461" s="150">
        <v>0</v>
      </c>
    </row>
    <row r="462" spans="2:22" x14ac:dyDescent="0.25">
      <c r="B462" s="135" t="s">
        <v>13</v>
      </c>
      <c r="C462" s="135" t="s">
        <v>13</v>
      </c>
      <c r="D462" s="135" t="s">
        <v>13</v>
      </c>
      <c r="E462" s="150">
        <v>0</v>
      </c>
      <c r="F462" s="150">
        <v>0</v>
      </c>
      <c r="G462" s="150">
        <v>0</v>
      </c>
      <c r="H462" s="150">
        <v>0</v>
      </c>
      <c r="I462" s="150">
        <v>0</v>
      </c>
      <c r="J462" s="150">
        <v>0</v>
      </c>
      <c r="K462" s="150">
        <v>0</v>
      </c>
      <c r="L462" s="150">
        <v>0</v>
      </c>
      <c r="M462" s="150">
        <v>0</v>
      </c>
      <c r="N462" s="150">
        <v>0</v>
      </c>
      <c r="O462" s="150">
        <v>0</v>
      </c>
      <c r="P462" s="150">
        <v>0</v>
      </c>
      <c r="Q462" s="150">
        <v>0</v>
      </c>
      <c r="R462" s="150">
        <v>0</v>
      </c>
      <c r="S462" s="150">
        <v>0</v>
      </c>
      <c r="T462" s="150">
        <v>0</v>
      </c>
      <c r="U462" s="150">
        <v>0</v>
      </c>
      <c r="V462" s="150">
        <v>0</v>
      </c>
    </row>
    <row r="463" spans="2:22" x14ac:dyDescent="0.25">
      <c r="B463" s="135" t="s">
        <v>13</v>
      </c>
      <c r="C463" s="135" t="s">
        <v>13</v>
      </c>
      <c r="D463" s="135" t="s">
        <v>13</v>
      </c>
      <c r="E463" s="150">
        <v>0</v>
      </c>
      <c r="F463" s="150">
        <v>0</v>
      </c>
      <c r="G463" s="150">
        <v>0</v>
      </c>
      <c r="H463" s="150">
        <v>0</v>
      </c>
      <c r="I463" s="150">
        <v>0</v>
      </c>
      <c r="J463" s="150">
        <v>0</v>
      </c>
      <c r="K463" s="150">
        <v>0</v>
      </c>
      <c r="L463" s="150">
        <v>0</v>
      </c>
      <c r="M463" s="150">
        <v>0</v>
      </c>
      <c r="N463" s="150">
        <v>0</v>
      </c>
      <c r="O463" s="150">
        <v>0</v>
      </c>
      <c r="P463" s="150">
        <v>0</v>
      </c>
      <c r="Q463" s="150">
        <v>0</v>
      </c>
      <c r="R463" s="150">
        <v>0</v>
      </c>
      <c r="S463" s="150">
        <v>0</v>
      </c>
      <c r="T463" s="150">
        <v>0</v>
      </c>
      <c r="U463" s="150">
        <v>0</v>
      </c>
      <c r="V463" s="150">
        <v>0</v>
      </c>
    </row>
    <row r="464" spans="2:22" x14ac:dyDescent="0.25">
      <c r="B464" s="135" t="s">
        <v>13</v>
      </c>
      <c r="C464" s="135" t="s">
        <v>13</v>
      </c>
      <c r="D464" s="135" t="s">
        <v>13</v>
      </c>
      <c r="E464" s="150">
        <v>0</v>
      </c>
      <c r="F464" s="150">
        <v>0</v>
      </c>
      <c r="G464" s="150">
        <v>0</v>
      </c>
      <c r="H464" s="150">
        <v>0</v>
      </c>
      <c r="I464" s="150">
        <v>0</v>
      </c>
      <c r="J464" s="150">
        <v>0</v>
      </c>
      <c r="K464" s="150">
        <v>0</v>
      </c>
      <c r="L464" s="150">
        <v>0</v>
      </c>
      <c r="M464" s="150">
        <v>0</v>
      </c>
      <c r="N464" s="150">
        <v>0</v>
      </c>
      <c r="O464" s="150">
        <v>0</v>
      </c>
      <c r="P464" s="150">
        <v>0</v>
      </c>
      <c r="Q464" s="150">
        <v>0</v>
      </c>
      <c r="R464" s="150">
        <v>0</v>
      </c>
      <c r="S464" s="150">
        <v>0</v>
      </c>
      <c r="T464" s="150">
        <v>0</v>
      </c>
      <c r="U464" s="150">
        <v>0</v>
      </c>
      <c r="V464" s="150">
        <v>0</v>
      </c>
    </row>
    <row r="465" spans="2:22" x14ac:dyDescent="0.25">
      <c r="B465" s="135" t="s">
        <v>13</v>
      </c>
      <c r="C465" s="135" t="s">
        <v>13</v>
      </c>
      <c r="D465" s="135" t="s">
        <v>13</v>
      </c>
      <c r="E465" s="150">
        <v>0</v>
      </c>
      <c r="F465" s="150">
        <v>0</v>
      </c>
      <c r="G465" s="150">
        <v>0</v>
      </c>
      <c r="H465" s="150">
        <v>0</v>
      </c>
      <c r="I465" s="150">
        <v>0</v>
      </c>
      <c r="J465" s="150">
        <v>0</v>
      </c>
      <c r="K465" s="150">
        <v>0</v>
      </c>
      <c r="L465" s="150">
        <v>0</v>
      </c>
      <c r="M465" s="150">
        <v>0</v>
      </c>
      <c r="N465" s="150">
        <v>0</v>
      </c>
      <c r="O465" s="150">
        <v>0</v>
      </c>
      <c r="P465" s="150">
        <v>0</v>
      </c>
      <c r="Q465" s="150">
        <v>0</v>
      </c>
      <c r="R465" s="150">
        <v>0</v>
      </c>
      <c r="S465" s="150">
        <v>0</v>
      </c>
      <c r="T465" s="150">
        <v>0</v>
      </c>
      <c r="U465" s="150">
        <v>0</v>
      </c>
      <c r="V465" s="150">
        <v>0</v>
      </c>
    </row>
    <row r="466" spans="2:22" x14ac:dyDescent="0.25">
      <c r="B466" s="135" t="s">
        <v>13</v>
      </c>
      <c r="C466" s="135" t="s">
        <v>13</v>
      </c>
      <c r="D466" s="135" t="s">
        <v>13</v>
      </c>
      <c r="E466" s="150">
        <v>0</v>
      </c>
      <c r="F466" s="150">
        <v>0</v>
      </c>
      <c r="G466" s="150">
        <v>0</v>
      </c>
      <c r="H466" s="150">
        <v>0</v>
      </c>
      <c r="I466" s="150">
        <v>0</v>
      </c>
      <c r="J466" s="150">
        <v>0</v>
      </c>
      <c r="K466" s="150">
        <v>0</v>
      </c>
      <c r="L466" s="150">
        <v>0</v>
      </c>
      <c r="M466" s="150">
        <v>0</v>
      </c>
      <c r="N466" s="150">
        <v>0</v>
      </c>
      <c r="O466" s="150">
        <v>0</v>
      </c>
      <c r="P466" s="150">
        <v>0</v>
      </c>
      <c r="Q466" s="150">
        <v>0</v>
      </c>
      <c r="R466" s="150">
        <v>0</v>
      </c>
      <c r="S466" s="150">
        <v>0</v>
      </c>
      <c r="T466" s="150">
        <v>0</v>
      </c>
      <c r="U466" s="150">
        <v>0</v>
      </c>
      <c r="V466" s="150">
        <v>0</v>
      </c>
    </row>
    <row r="467" spans="2:22" x14ac:dyDescent="0.25">
      <c r="B467" s="135" t="s">
        <v>13</v>
      </c>
      <c r="C467" s="135" t="s">
        <v>13</v>
      </c>
      <c r="D467" s="135" t="s">
        <v>13</v>
      </c>
      <c r="E467" s="150">
        <v>0</v>
      </c>
      <c r="F467" s="150">
        <v>0</v>
      </c>
      <c r="G467" s="150">
        <v>0</v>
      </c>
      <c r="H467" s="150">
        <v>0</v>
      </c>
      <c r="I467" s="150">
        <v>0</v>
      </c>
      <c r="J467" s="150">
        <v>0</v>
      </c>
      <c r="K467" s="150">
        <v>0</v>
      </c>
      <c r="L467" s="150">
        <v>0</v>
      </c>
      <c r="M467" s="150">
        <v>0</v>
      </c>
      <c r="N467" s="150">
        <v>0</v>
      </c>
      <c r="O467" s="150">
        <v>0</v>
      </c>
      <c r="P467" s="150">
        <v>0</v>
      </c>
      <c r="Q467" s="150">
        <v>0</v>
      </c>
      <c r="R467" s="150">
        <v>0</v>
      </c>
      <c r="S467" s="150">
        <v>0</v>
      </c>
      <c r="T467" s="150">
        <v>0</v>
      </c>
      <c r="U467" s="150">
        <v>0</v>
      </c>
      <c r="V467" s="150">
        <v>0</v>
      </c>
    </row>
    <row r="468" spans="2:22" x14ac:dyDescent="0.25">
      <c r="B468" s="135" t="s">
        <v>13</v>
      </c>
      <c r="C468" s="135" t="s">
        <v>13</v>
      </c>
      <c r="D468" s="135" t="s">
        <v>13</v>
      </c>
      <c r="E468" s="150">
        <v>0</v>
      </c>
      <c r="F468" s="150">
        <v>0</v>
      </c>
      <c r="G468" s="150">
        <v>0</v>
      </c>
      <c r="H468" s="150">
        <v>0</v>
      </c>
      <c r="I468" s="150">
        <v>0</v>
      </c>
      <c r="J468" s="150">
        <v>0</v>
      </c>
      <c r="K468" s="150">
        <v>0</v>
      </c>
      <c r="L468" s="150">
        <v>0</v>
      </c>
      <c r="M468" s="150">
        <v>0</v>
      </c>
      <c r="N468" s="150">
        <v>0</v>
      </c>
      <c r="O468" s="150">
        <v>0</v>
      </c>
      <c r="P468" s="150">
        <v>0</v>
      </c>
      <c r="Q468" s="150">
        <v>0</v>
      </c>
      <c r="R468" s="150">
        <v>0</v>
      </c>
      <c r="S468" s="150">
        <v>0</v>
      </c>
      <c r="T468" s="150">
        <v>0</v>
      </c>
      <c r="U468" s="150">
        <v>0</v>
      </c>
      <c r="V468" s="150">
        <v>0</v>
      </c>
    </row>
    <row r="469" spans="2:22" x14ac:dyDescent="0.25">
      <c r="B469" s="135" t="s">
        <v>13</v>
      </c>
      <c r="C469" s="135" t="s">
        <v>13</v>
      </c>
      <c r="D469" s="135" t="s">
        <v>13</v>
      </c>
      <c r="E469" s="150">
        <v>0</v>
      </c>
      <c r="F469" s="150">
        <v>0</v>
      </c>
      <c r="G469" s="150">
        <v>0</v>
      </c>
      <c r="H469" s="150">
        <v>0</v>
      </c>
      <c r="I469" s="150">
        <v>0</v>
      </c>
      <c r="J469" s="150">
        <v>0</v>
      </c>
      <c r="K469" s="150">
        <v>0</v>
      </c>
      <c r="L469" s="150">
        <v>0</v>
      </c>
      <c r="M469" s="150">
        <v>0</v>
      </c>
      <c r="N469" s="150">
        <v>0</v>
      </c>
      <c r="O469" s="150">
        <v>0</v>
      </c>
      <c r="P469" s="150">
        <v>0</v>
      </c>
      <c r="Q469" s="150">
        <v>0</v>
      </c>
      <c r="R469" s="150">
        <v>0</v>
      </c>
      <c r="S469" s="150">
        <v>0</v>
      </c>
      <c r="T469" s="150">
        <v>0</v>
      </c>
      <c r="U469" s="150">
        <v>0</v>
      </c>
      <c r="V469" s="150">
        <v>0</v>
      </c>
    </row>
    <row r="470" spans="2:22" x14ac:dyDescent="0.25">
      <c r="B470" s="135" t="s">
        <v>13</v>
      </c>
      <c r="C470" s="135" t="s">
        <v>13</v>
      </c>
      <c r="D470" s="135" t="s">
        <v>13</v>
      </c>
      <c r="E470" s="150">
        <v>0</v>
      </c>
      <c r="F470" s="150">
        <v>0</v>
      </c>
      <c r="G470" s="150">
        <v>0</v>
      </c>
      <c r="H470" s="150">
        <v>0</v>
      </c>
      <c r="I470" s="150">
        <v>0</v>
      </c>
      <c r="J470" s="150">
        <v>0</v>
      </c>
      <c r="K470" s="150">
        <v>0</v>
      </c>
      <c r="L470" s="150">
        <v>0</v>
      </c>
      <c r="M470" s="150">
        <v>0</v>
      </c>
      <c r="N470" s="150">
        <v>0</v>
      </c>
      <c r="O470" s="150">
        <v>0</v>
      </c>
      <c r="P470" s="150">
        <v>0</v>
      </c>
      <c r="Q470" s="150">
        <v>0</v>
      </c>
      <c r="R470" s="150">
        <v>0</v>
      </c>
      <c r="S470" s="150">
        <v>0</v>
      </c>
      <c r="T470" s="150">
        <v>0</v>
      </c>
      <c r="U470" s="150">
        <v>0</v>
      </c>
      <c r="V470" s="150">
        <v>0</v>
      </c>
    </row>
    <row r="471" spans="2:22" x14ac:dyDescent="0.25">
      <c r="B471" s="135" t="s">
        <v>13</v>
      </c>
      <c r="C471" s="135" t="s">
        <v>13</v>
      </c>
      <c r="D471" s="135" t="s">
        <v>13</v>
      </c>
      <c r="E471" s="150">
        <v>0</v>
      </c>
      <c r="F471" s="150">
        <v>0</v>
      </c>
      <c r="G471" s="150">
        <v>0</v>
      </c>
      <c r="H471" s="150">
        <v>0</v>
      </c>
      <c r="I471" s="150">
        <v>0</v>
      </c>
      <c r="J471" s="150">
        <v>0</v>
      </c>
      <c r="K471" s="150">
        <v>0</v>
      </c>
      <c r="L471" s="150">
        <v>0</v>
      </c>
      <c r="M471" s="150">
        <v>0</v>
      </c>
      <c r="N471" s="150">
        <v>0</v>
      </c>
      <c r="O471" s="150">
        <v>0</v>
      </c>
      <c r="P471" s="150">
        <v>0</v>
      </c>
      <c r="Q471" s="150">
        <v>0</v>
      </c>
      <c r="R471" s="150">
        <v>0</v>
      </c>
      <c r="S471" s="150">
        <v>0</v>
      </c>
      <c r="T471" s="150">
        <v>0</v>
      </c>
      <c r="U471" s="150">
        <v>0</v>
      </c>
      <c r="V471" s="150">
        <v>0</v>
      </c>
    </row>
    <row r="472" spans="2:22" x14ac:dyDescent="0.25">
      <c r="B472" s="135" t="s">
        <v>13</v>
      </c>
      <c r="C472" s="135" t="s">
        <v>13</v>
      </c>
      <c r="D472" s="135" t="s">
        <v>13</v>
      </c>
      <c r="E472" s="150">
        <v>0</v>
      </c>
      <c r="F472" s="150">
        <v>0</v>
      </c>
      <c r="G472" s="150">
        <v>0</v>
      </c>
      <c r="H472" s="150">
        <v>0</v>
      </c>
      <c r="I472" s="150">
        <v>0</v>
      </c>
      <c r="J472" s="150">
        <v>0</v>
      </c>
      <c r="K472" s="150">
        <v>0</v>
      </c>
      <c r="L472" s="150">
        <v>0</v>
      </c>
      <c r="M472" s="150">
        <v>0</v>
      </c>
      <c r="N472" s="150">
        <v>0</v>
      </c>
      <c r="O472" s="150">
        <v>0</v>
      </c>
      <c r="P472" s="150">
        <v>0</v>
      </c>
      <c r="Q472" s="150">
        <v>0</v>
      </c>
      <c r="R472" s="150">
        <v>0</v>
      </c>
      <c r="S472" s="150">
        <v>0</v>
      </c>
      <c r="T472" s="150">
        <v>0</v>
      </c>
      <c r="U472" s="150">
        <v>0</v>
      </c>
      <c r="V472" s="150">
        <v>0</v>
      </c>
    </row>
    <row r="473" spans="2:22" x14ac:dyDescent="0.25">
      <c r="B473" s="135" t="s">
        <v>13</v>
      </c>
      <c r="C473" s="135" t="s">
        <v>13</v>
      </c>
      <c r="D473" s="135" t="s">
        <v>13</v>
      </c>
      <c r="E473" s="150">
        <v>0</v>
      </c>
      <c r="F473" s="150">
        <v>0</v>
      </c>
      <c r="G473" s="150">
        <v>0</v>
      </c>
      <c r="H473" s="150">
        <v>0</v>
      </c>
      <c r="I473" s="150">
        <v>0</v>
      </c>
      <c r="J473" s="150">
        <v>0</v>
      </c>
      <c r="K473" s="150">
        <v>0</v>
      </c>
      <c r="L473" s="150">
        <v>0</v>
      </c>
      <c r="M473" s="150">
        <v>0</v>
      </c>
      <c r="N473" s="150">
        <v>0</v>
      </c>
      <c r="O473" s="150">
        <v>0</v>
      </c>
      <c r="P473" s="150">
        <v>0</v>
      </c>
      <c r="Q473" s="150">
        <v>0</v>
      </c>
      <c r="R473" s="150">
        <v>0</v>
      </c>
      <c r="S473" s="150">
        <v>0</v>
      </c>
      <c r="T473" s="150">
        <v>0</v>
      </c>
      <c r="U473" s="150">
        <v>0</v>
      </c>
      <c r="V473" s="150">
        <v>0</v>
      </c>
    </row>
    <row r="474" spans="2:22" x14ac:dyDescent="0.25">
      <c r="B474" s="135" t="s">
        <v>13</v>
      </c>
      <c r="C474" s="135" t="s">
        <v>13</v>
      </c>
      <c r="D474" s="135" t="s">
        <v>13</v>
      </c>
      <c r="E474" s="150">
        <v>0</v>
      </c>
      <c r="F474" s="150">
        <v>0</v>
      </c>
      <c r="G474" s="150">
        <v>0</v>
      </c>
      <c r="H474" s="150">
        <v>0</v>
      </c>
      <c r="I474" s="150">
        <v>0</v>
      </c>
      <c r="J474" s="150">
        <v>0</v>
      </c>
      <c r="K474" s="150">
        <v>0</v>
      </c>
      <c r="L474" s="150">
        <v>0</v>
      </c>
      <c r="M474" s="150">
        <v>0</v>
      </c>
      <c r="N474" s="150">
        <v>0</v>
      </c>
      <c r="O474" s="150">
        <v>0</v>
      </c>
      <c r="P474" s="150">
        <v>0</v>
      </c>
      <c r="Q474" s="150">
        <v>0</v>
      </c>
      <c r="R474" s="150">
        <v>0</v>
      </c>
      <c r="S474" s="150">
        <v>0</v>
      </c>
      <c r="T474" s="150">
        <v>0</v>
      </c>
      <c r="U474" s="150">
        <v>0</v>
      </c>
      <c r="V474" s="150">
        <v>0</v>
      </c>
    </row>
    <row r="475" spans="2:22" x14ac:dyDescent="0.25">
      <c r="B475" s="135" t="s">
        <v>13</v>
      </c>
      <c r="C475" s="135" t="s">
        <v>13</v>
      </c>
      <c r="D475" s="135" t="s">
        <v>13</v>
      </c>
      <c r="E475" s="150">
        <v>0</v>
      </c>
      <c r="F475" s="150">
        <v>0</v>
      </c>
      <c r="G475" s="150">
        <v>0</v>
      </c>
      <c r="H475" s="150">
        <v>0</v>
      </c>
      <c r="I475" s="150">
        <v>0</v>
      </c>
      <c r="J475" s="150">
        <v>0</v>
      </c>
      <c r="K475" s="150">
        <v>0</v>
      </c>
      <c r="L475" s="150">
        <v>0</v>
      </c>
      <c r="M475" s="150">
        <v>0</v>
      </c>
      <c r="N475" s="150">
        <v>0</v>
      </c>
      <c r="O475" s="150">
        <v>0</v>
      </c>
      <c r="P475" s="150">
        <v>0</v>
      </c>
      <c r="Q475" s="150">
        <v>0</v>
      </c>
      <c r="R475" s="150">
        <v>0</v>
      </c>
      <c r="S475" s="150">
        <v>0</v>
      </c>
      <c r="T475" s="150">
        <v>0</v>
      </c>
      <c r="U475" s="150">
        <v>0</v>
      </c>
      <c r="V475" s="150">
        <v>0</v>
      </c>
    </row>
    <row r="476" spans="2:22" x14ac:dyDescent="0.25">
      <c r="B476" s="135" t="s">
        <v>13</v>
      </c>
      <c r="C476" s="135" t="s">
        <v>13</v>
      </c>
      <c r="D476" s="135" t="s">
        <v>13</v>
      </c>
      <c r="E476" s="150">
        <v>0</v>
      </c>
      <c r="F476" s="150">
        <v>0</v>
      </c>
      <c r="G476" s="150">
        <v>0</v>
      </c>
      <c r="H476" s="150">
        <v>0</v>
      </c>
      <c r="I476" s="150">
        <v>0</v>
      </c>
      <c r="J476" s="150">
        <v>0</v>
      </c>
      <c r="K476" s="150">
        <v>0</v>
      </c>
      <c r="L476" s="150">
        <v>0</v>
      </c>
      <c r="M476" s="150">
        <v>0</v>
      </c>
      <c r="N476" s="150">
        <v>0</v>
      </c>
      <c r="O476" s="150">
        <v>0</v>
      </c>
      <c r="P476" s="150">
        <v>0</v>
      </c>
      <c r="Q476" s="150">
        <v>0</v>
      </c>
      <c r="R476" s="150">
        <v>0</v>
      </c>
      <c r="S476" s="150">
        <v>0</v>
      </c>
      <c r="T476" s="150">
        <v>0</v>
      </c>
      <c r="U476" s="150">
        <v>0</v>
      </c>
      <c r="V476" s="150">
        <v>0</v>
      </c>
    </row>
    <row r="477" spans="2:22" x14ac:dyDescent="0.25">
      <c r="B477" s="135" t="s">
        <v>13</v>
      </c>
      <c r="C477" s="135" t="s">
        <v>13</v>
      </c>
      <c r="D477" s="135" t="s">
        <v>13</v>
      </c>
      <c r="E477" s="150">
        <v>0</v>
      </c>
      <c r="F477" s="150">
        <v>0</v>
      </c>
      <c r="G477" s="150">
        <v>0</v>
      </c>
      <c r="H477" s="150">
        <v>0</v>
      </c>
      <c r="I477" s="150">
        <v>0</v>
      </c>
      <c r="J477" s="150">
        <v>0</v>
      </c>
      <c r="K477" s="150">
        <v>0</v>
      </c>
      <c r="L477" s="150">
        <v>0</v>
      </c>
      <c r="M477" s="150">
        <v>0</v>
      </c>
      <c r="N477" s="150">
        <v>0</v>
      </c>
      <c r="O477" s="150">
        <v>0</v>
      </c>
      <c r="P477" s="150">
        <v>0</v>
      </c>
      <c r="Q477" s="150">
        <v>0</v>
      </c>
      <c r="R477" s="150">
        <v>0</v>
      </c>
      <c r="S477" s="150">
        <v>0</v>
      </c>
      <c r="T477" s="150">
        <v>0</v>
      </c>
      <c r="U477" s="150">
        <v>0</v>
      </c>
      <c r="V477" s="150">
        <v>0</v>
      </c>
    </row>
    <row r="478" spans="2:22" x14ac:dyDescent="0.25">
      <c r="B478" s="135" t="s">
        <v>13</v>
      </c>
      <c r="C478" s="135" t="s">
        <v>13</v>
      </c>
      <c r="D478" s="135" t="s">
        <v>13</v>
      </c>
      <c r="E478" s="150">
        <v>0</v>
      </c>
      <c r="F478" s="150">
        <v>0</v>
      </c>
      <c r="G478" s="150">
        <v>0</v>
      </c>
      <c r="H478" s="150">
        <v>0</v>
      </c>
      <c r="I478" s="150">
        <v>0</v>
      </c>
      <c r="J478" s="150">
        <v>0</v>
      </c>
      <c r="K478" s="150">
        <v>0</v>
      </c>
      <c r="L478" s="150">
        <v>0</v>
      </c>
      <c r="M478" s="150">
        <v>0</v>
      </c>
      <c r="N478" s="150">
        <v>0</v>
      </c>
      <c r="O478" s="150">
        <v>0</v>
      </c>
      <c r="P478" s="150">
        <v>0</v>
      </c>
      <c r="Q478" s="150">
        <v>0</v>
      </c>
      <c r="R478" s="150">
        <v>0</v>
      </c>
      <c r="S478" s="150">
        <v>0</v>
      </c>
      <c r="T478" s="150">
        <v>0</v>
      </c>
      <c r="U478" s="150">
        <v>0</v>
      </c>
      <c r="V478" s="150">
        <v>0</v>
      </c>
    </row>
    <row r="479" spans="2:22" x14ac:dyDescent="0.25">
      <c r="B479" s="135" t="s">
        <v>13</v>
      </c>
      <c r="C479" s="135" t="s">
        <v>13</v>
      </c>
      <c r="D479" s="135" t="s">
        <v>13</v>
      </c>
      <c r="E479" s="150">
        <v>0</v>
      </c>
      <c r="F479" s="150">
        <v>0</v>
      </c>
      <c r="G479" s="150">
        <v>0</v>
      </c>
      <c r="H479" s="150">
        <v>0</v>
      </c>
      <c r="I479" s="150">
        <v>0</v>
      </c>
      <c r="J479" s="150">
        <v>0</v>
      </c>
      <c r="K479" s="150">
        <v>0</v>
      </c>
      <c r="L479" s="150">
        <v>0</v>
      </c>
      <c r="M479" s="150">
        <v>0</v>
      </c>
      <c r="N479" s="150">
        <v>0</v>
      </c>
      <c r="O479" s="150">
        <v>0</v>
      </c>
      <c r="P479" s="150">
        <v>0</v>
      </c>
      <c r="Q479" s="150">
        <v>0</v>
      </c>
      <c r="R479" s="150">
        <v>0</v>
      </c>
      <c r="S479" s="150">
        <v>0</v>
      </c>
      <c r="T479" s="150">
        <v>0</v>
      </c>
      <c r="U479" s="150">
        <v>0</v>
      </c>
      <c r="V479" s="150">
        <v>0</v>
      </c>
    </row>
    <row r="480" spans="2:22" x14ac:dyDescent="0.25">
      <c r="B480" s="135" t="s">
        <v>13</v>
      </c>
      <c r="C480" s="135" t="s">
        <v>13</v>
      </c>
      <c r="D480" s="135" t="s">
        <v>13</v>
      </c>
      <c r="E480" s="150">
        <v>0</v>
      </c>
      <c r="F480" s="150">
        <v>0</v>
      </c>
      <c r="G480" s="150">
        <v>0</v>
      </c>
      <c r="H480" s="150">
        <v>0</v>
      </c>
      <c r="I480" s="150">
        <v>0</v>
      </c>
      <c r="J480" s="150">
        <v>0</v>
      </c>
      <c r="K480" s="150">
        <v>0</v>
      </c>
      <c r="L480" s="150">
        <v>0</v>
      </c>
      <c r="M480" s="150">
        <v>0</v>
      </c>
      <c r="N480" s="150">
        <v>0</v>
      </c>
      <c r="O480" s="150">
        <v>0</v>
      </c>
      <c r="P480" s="150">
        <v>0</v>
      </c>
      <c r="Q480" s="150">
        <v>0</v>
      </c>
      <c r="R480" s="150">
        <v>0</v>
      </c>
      <c r="S480" s="150">
        <v>0</v>
      </c>
      <c r="T480" s="150">
        <v>0</v>
      </c>
      <c r="U480" s="150">
        <v>0</v>
      </c>
      <c r="V480" s="150">
        <v>0</v>
      </c>
    </row>
    <row r="481" spans="2:22" x14ac:dyDescent="0.25">
      <c r="B481" s="135" t="s">
        <v>13</v>
      </c>
      <c r="C481" s="135" t="s">
        <v>13</v>
      </c>
      <c r="D481" s="135" t="s">
        <v>13</v>
      </c>
      <c r="E481" s="150">
        <v>0</v>
      </c>
      <c r="F481" s="150">
        <v>0</v>
      </c>
      <c r="G481" s="150">
        <v>0</v>
      </c>
      <c r="H481" s="150">
        <v>0</v>
      </c>
      <c r="I481" s="150">
        <v>0</v>
      </c>
      <c r="J481" s="150">
        <v>0</v>
      </c>
      <c r="K481" s="150">
        <v>0</v>
      </c>
      <c r="L481" s="150">
        <v>0</v>
      </c>
      <c r="M481" s="150">
        <v>0</v>
      </c>
      <c r="N481" s="150">
        <v>0</v>
      </c>
      <c r="O481" s="150">
        <v>0</v>
      </c>
      <c r="P481" s="150">
        <v>0</v>
      </c>
      <c r="Q481" s="150">
        <v>0</v>
      </c>
      <c r="R481" s="150">
        <v>0</v>
      </c>
      <c r="S481" s="150">
        <v>0</v>
      </c>
      <c r="T481" s="150">
        <v>0</v>
      </c>
      <c r="U481" s="150">
        <v>0</v>
      </c>
      <c r="V481" s="150">
        <v>0</v>
      </c>
    </row>
    <row r="482" spans="2:22" x14ac:dyDescent="0.25">
      <c r="B482" s="135" t="s">
        <v>13</v>
      </c>
      <c r="C482" s="135" t="s">
        <v>13</v>
      </c>
      <c r="D482" s="135" t="s">
        <v>13</v>
      </c>
      <c r="E482" s="150">
        <v>0</v>
      </c>
      <c r="F482" s="150">
        <v>0</v>
      </c>
      <c r="G482" s="150">
        <v>0</v>
      </c>
      <c r="H482" s="150">
        <v>0</v>
      </c>
      <c r="I482" s="150">
        <v>0</v>
      </c>
      <c r="J482" s="150">
        <v>0</v>
      </c>
      <c r="K482" s="150">
        <v>0</v>
      </c>
      <c r="L482" s="150">
        <v>0</v>
      </c>
      <c r="M482" s="150">
        <v>0</v>
      </c>
      <c r="N482" s="150">
        <v>0</v>
      </c>
      <c r="O482" s="150">
        <v>0</v>
      </c>
      <c r="P482" s="150">
        <v>0</v>
      </c>
      <c r="Q482" s="150">
        <v>0</v>
      </c>
      <c r="R482" s="150">
        <v>0</v>
      </c>
      <c r="S482" s="150">
        <v>0</v>
      </c>
      <c r="T482" s="150">
        <v>0</v>
      </c>
      <c r="U482" s="150">
        <v>0</v>
      </c>
      <c r="V482" s="150">
        <v>0</v>
      </c>
    </row>
    <row r="483" spans="2:22" x14ac:dyDescent="0.25">
      <c r="B483" s="135" t="s">
        <v>13</v>
      </c>
      <c r="C483" s="135" t="s">
        <v>13</v>
      </c>
      <c r="D483" s="135" t="s">
        <v>13</v>
      </c>
      <c r="E483" s="150">
        <v>0</v>
      </c>
      <c r="F483" s="150">
        <v>0</v>
      </c>
      <c r="G483" s="150">
        <v>0</v>
      </c>
      <c r="H483" s="150">
        <v>0</v>
      </c>
      <c r="I483" s="150">
        <v>0</v>
      </c>
      <c r="J483" s="150">
        <v>0</v>
      </c>
      <c r="K483" s="150">
        <v>0</v>
      </c>
      <c r="L483" s="150">
        <v>0</v>
      </c>
      <c r="M483" s="150">
        <v>0</v>
      </c>
      <c r="N483" s="150">
        <v>0</v>
      </c>
      <c r="O483" s="150">
        <v>0</v>
      </c>
      <c r="P483" s="150">
        <v>0</v>
      </c>
      <c r="Q483" s="150">
        <v>0</v>
      </c>
      <c r="R483" s="150">
        <v>0</v>
      </c>
      <c r="S483" s="150">
        <v>0</v>
      </c>
      <c r="T483" s="150">
        <v>0</v>
      </c>
      <c r="U483" s="150">
        <v>0</v>
      </c>
      <c r="V483" s="150">
        <v>0</v>
      </c>
    </row>
    <row r="484" spans="2:22" x14ac:dyDescent="0.25">
      <c r="B484" s="135" t="s">
        <v>13</v>
      </c>
      <c r="C484" s="135" t="s">
        <v>13</v>
      </c>
      <c r="D484" s="135" t="s">
        <v>13</v>
      </c>
      <c r="E484" s="150">
        <v>0</v>
      </c>
      <c r="F484" s="150">
        <v>0</v>
      </c>
      <c r="G484" s="150">
        <v>0</v>
      </c>
      <c r="H484" s="150">
        <v>0</v>
      </c>
      <c r="I484" s="150">
        <v>0</v>
      </c>
      <c r="J484" s="150">
        <v>0</v>
      </c>
      <c r="K484" s="150">
        <v>0</v>
      </c>
      <c r="L484" s="150">
        <v>0</v>
      </c>
      <c r="M484" s="150">
        <v>0</v>
      </c>
      <c r="N484" s="150">
        <v>0</v>
      </c>
      <c r="O484" s="150">
        <v>0</v>
      </c>
      <c r="P484" s="150">
        <v>0</v>
      </c>
      <c r="Q484" s="150">
        <v>0</v>
      </c>
      <c r="R484" s="150">
        <v>0</v>
      </c>
      <c r="S484" s="150">
        <v>0</v>
      </c>
      <c r="T484" s="150">
        <v>0</v>
      </c>
      <c r="U484" s="150">
        <v>0</v>
      </c>
      <c r="V484" s="150">
        <v>0</v>
      </c>
    </row>
    <row r="485" spans="2:22" x14ac:dyDescent="0.25">
      <c r="B485" s="135" t="s">
        <v>13</v>
      </c>
      <c r="C485" s="135" t="s">
        <v>13</v>
      </c>
      <c r="D485" s="135" t="s">
        <v>13</v>
      </c>
      <c r="E485" s="150">
        <v>0</v>
      </c>
      <c r="F485" s="150">
        <v>0</v>
      </c>
      <c r="G485" s="150">
        <v>0</v>
      </c>
      <c r="H485" s="150">
        <v>0</v>
      </c>
      <c r="I485" s="150">
        <v>0</v>
      </c>
      <c r="J485" s="150">
        <v>0</v>
      </c>
      <c r="K485" s="150">
        <v>0</v>
      </c>
      <c r="L485" s="150">
        <v>0</v>
      </c>
      <c r="M485" s="150">
        <v>0</v>
      </c>
      <c r="N485" s="150">
        <v>0</v>
      </c>
      <c r="O485" s="150">
        <v>0</v>
      </c>
      <c r="P485" s="150">
        <v>0</v>
      </c>
      <c r="Q485" s="150">
        <v>0</v>
      </c>
      <c r="R485" s="150">
        <v>0</v>
      </c>
      <c r="S485" s="150">
        <v>0</v>
      </c>
      <c r="T485" s="150">
        <v>0</v>
      </c>
      <c r="U485" s="150">
        <v>0</v>
      </c>
      <c r="V485" s="150">
        <v>0</v>
      </c>
    </row>
    <row r="486" spans="2:22" x14ac:dyDescent="0.25">
      <c r="B486" s="135" t="s">
        <v>13</v>
      </c>
      <c r="C486" s="135" t="s">
        <v>13</v>
      </c>
      <c r="D486" s="135" t="s">
        <v>13</v>
      </c>
      <c r="E486" s="150">
        <v>0</v>
      </c>
      <c r="F486" s="150">
        <v>0</v>
      </c>
      <c r="G486" s="150">
        <v>0</v>
      </c>
      <c r="H486" s="150">
        <v>0</v>
      </c>
      <c r="I486" s="150">
        <v>0</v>
      </c>
      <c r="J486" s="150">
        <v>0</v>
      </c>
      <c r="K486" s="150">
        <v>0</v>
      </c>
      <c r="L486" s="150">
        <v>0</v>
      </c>
      <c r="M486" s="150">
        <v>0</v>
      </c>
      <c r="N486" s="150">
        <v>0</v>
      </c>
      <c r="O486" s="150">
        <v>0</v>
      </c>
      <c r="P486" s="150">
        <v>0</v>
      </c>
      <c r="Q486" s="150">
        <v>0</v>
      </c>
      <c r="R486" s="150">
        <v>0</v>
      </c>
      <c r="S486" s="150">
        <v>0</v>
      </c>
      <c r="T486" s="150">
        <v>0</v>
      </c>
      <c r="U486" s="150">
        <v>0</v>
      </c>
      <c r="V486" s="150">
        <v>0</v>
      </c>
    </row>
    <row r="487" spans="2:22" x14ac:dyDescent="0.25">
      <c r="B487" s="135" t="s">
        <v>13</v>
      </c>
      <c r="C487" s="135" t="s">
        <v>13</v>
      </c>
      <c r="D487" s="135" t="s">
        <v>13</v>
      </c>
      <c r="E487" s="150">
        <v>0</v>
      </c>
      <c r="F487" s="150">
        <v>0</v>
      </c>
      <c r="G487" s="150">
        <v>0</v>
      </c>
      <c r="H487" s="150">
        <v>0</v>
      </c>
      <c r="I487" s="150">
        <v>0</v>
      </c>
      <c r="J487" s="150">
        <v>0</v>
      </c>
      <c r="K487" s="150">
        <v>0</v>
      </c>
      <c r="L487" s="150">
        <v>0</v>
      </c>
      <c r="M487" s="150">
        <v>0</v>
      </c>
      <c r="N487" s="150">
        <v>0</v>
      </c>
      <c r="O487" s="150">
        <v>0</v>
      </c>
      <c r="P487" s="150">
        <v>0</v>
      </c>
      <c r="Q487" s="150">
        <v>0</v>
      </c>
      <c r="R487" s="150">
        <v>0</v>
      </c>
      <c r="S487" s="150">
        <v>0</v>
      </c>
      <c r="T487" s="150">
        <v>0</v>
      </c>
      <c r="U487" s="150">
        <v>0</v>
      </c>
      <c r="V487" s="150">
        <v>0</v>
      </c>
    </row>
    <row r="488" spans="2:22" x14ac:dyDescent="0.25">
      <c r="B488" s="135" t="s">
        <v>13</v>
      </c>
      <c r="C488" s="135" t="s">
        <v>13</v>
      </c>
      <c r="D488" s="135" t="s">
        <v>13</v>
      </c>
      <c r="E488" s="150">
        <v>0</v>
      </c>
      <c r="F488" s="150">
        <v>0</v>
      </c>
      <c r="G488" s="150">
        <v>0</v>
      </c>
      <c r="H488" s="150">
        <v>0</v>
      </c>
      <c r="I488" s="150">
        <v>0</v>
      </c>
      <c r="J488" s="150">
        <v>0</v>
      </c>
      <c r="K488" s="150">
        <v>0</v>
      </c>
      <c r="L488" s="150">
        <v>0</v>
      </c>
      <c r="M488" s="150">
        <v>0</v>
      </c>
      <c r="N488" s="150">
        <v>0</v>
      </c>
      <c r="O488" s="150">
        <v>0</v>
      </c>
      <c r="P488" s="150">
        <v>0</v>
      </c>
      <c r="Q488" s="150">
        <v>0</v>
      </c>
      <c r="R488" s="150">
        <v>0</v>
      </c>
      <c r="S488" s="150">
        <v>0</v>
      </c>
      <c r="T488" s="150">
        <v>0</v>
      </c>
      <c r="U488" s="150">
        <v>0</v>
      </c>
      <c r="V488" s="150">
        <v>0</v>
      </c>
    </row>
    <row r="489" spans="2:22" x14ac:dyDescent="0.25">
      <c r="B489" s="135" t="s">
        <v>13</v>
      </c>
      <c r="C489" s="135" t="s">
        <v>13</v>
      </c>
      <c r="D489" s="135" t="s">
        <v>13</v>
      </c>
      <c r="E489" s="150">
        <v>0</v>
      </c>
      <c r="F489" s="150">
        <v>0</v>
      </c>
      <c r="G489" s="150">
        <v>0</v>
      </c>
      <c r="H489" s="150">
        <v>0</v>
      </c>
      <c r="I489" s="150">
        <v>0</v>
      </c>
      <c r="J489" s="150">
        <v>0</v>
      </c>
      <c r="K489" s="150">
        <v>0</v>
      </c>
      <c r="L489" s="150">
        <v>0</v>
      </c>
      <c r="M489" s="150">
        <v>0</v>
      </c>
      <c r="N489" s="150">
        <v>0</v>
      </c>
      <c r="O489" s="150">
        <v>0</v>
      </c>
      <c r="P489" s="150">
        <v>0</v>
      </c>
      <c r="Q489" s="150">
        <v>0</v>
      </c>
      <c r="R489" s="150">
        <v>0</v>
      </c>
      <c r="S489" s="150">
        <v>0</v>
      </c>
      <c r="T489" s="150">
        <v>0</v>
      </c>
      <c r="U489" s="150">
        <v>0</v>
      </c>
      <c r="V489" s="150">
        <v>0</v>
      </c>
    </row>
    <row r="490" spans="2:22" x14ac:dyDescent="0.25">
      <c r="B490" s="135" t="s">
        <v>13</v>
      </c>
      <c r="C490" s="135" t="s">
        <v>13</v>
      </c>
      <c r="D490" s="135" t="s">
        <v>13</v>
      </c>
      <c r="E490" s="150">
        <v>0</v>
      </c>
      <c r="F490" s="150">
        <v>0</v>
      </c>
      <c r="G490" s="150">
        <v>0</v>
      </c>
      <c r="H490" s="150">
        <v>0</v>
      </c>
      <c r="I490" s="150">
        <v>0</v>
      </c>
      <c r="J490" s="150">
        <v>0</v>
      </c>
      <c r="K490" s="150">
        <v>0</v>
      </c>
      <c r="L490" s="150">
        <v>0</v>
      </c>
      <c r="M490" s="150">
        <v>0</v>
      </c>
      <c r="N490" s="150">
        <v>0</v>
      </c>
      <c r="O490" s="150">
        <v>0</v>
      </c>
      <c r="P490" s="150">
        <v>0</v>
      </c>
      <c r="Q490" s="150">
        <v>0</v>
      </c>
      <c r="R490" s="150">
        <v>0</v>
      </c>
      <c r="S490" s="150">
        <v>0</v>
      </c>
      <c r="T490" s="150">
        <v>0</v>
      </c>
      <c r="U490" s="150">
        <v>0</v>
      </c>
      <c r="V490" s="150">
        <v>0</v>
      </c>
    </row>
    <row r="491" spans="2:22" x14ac:dyDescent="0.25">
      <c r="B491" s="135" t="s">
        <v>13</v>
      </c>
      <c r="C491" s="135" t="s">
        <v>13</v>
      </c>
      <c r="D491" s="135" t="s">
        <v>13</v>
      </c>
      <c r="E491" s="150">
        <v>0</v>
      </c>
      <c r="F491" s="150">
        <v>0</v>
      </c>
      <c r="G491" s="150">
        <v>0</v>
      </c>
      <c r="H491" s="150">
        <v>0</v>
      </c>
      <c r="I491" s="150">
        <v>0</v>
      </c>
      <c r="J491" s="150">
        <v>0</v>
      </c>
      <c r="K491" s="150">
        <v>0</v>
      </c>
      <c r="L491" s="150">
        <v>0</v>
      </c>
      <c r="M491" s="150">
        <v>0</v>
      </c>
      <c r="N491" s="150">
        <v>0</v>
      </c>
      <c r="O491" s="150">
        <v>0</v>
      </c>
      <c r="P491" s="150">
        <v>0</v>
      </c>
      <c r="Q491" s="150">
        <v>0</v>
      </c>
      <c r="R491" s="150">
        <v>0</v>
      </c>
      <c r="S491" s="150">
        <v>0</v>
      </c>
      <c r="T491" s="150">
        <v>0</v>
      </c>
      <c r="U491" s="150">
        <v>0</v>
      </c>
      <c r="V491" s="150">
        <v>0</v>
      </c>
    </row>
    <row r="492" spans="2:22" x14ac:dyDescent="0.25">
      <c r="B492" s="135" t="s">
        <v>13</v>
      </c>
      <c r="C492" s="135" t="s">
        <v>13</v>
      </c>
      <c r="D492" s="135" t="s">
        <v>13</v>
      </c>
      <c r="E492" s="150">
        <v>0</v>
      </c>
      <c r="F492" s="150">
        <v>0</v>
      </c>
      <c r="G492" s="150">
        <v>0</v>
      </c>
      <c r="H492" s="150">
        <v>0</v>
      </c>
      <c r="I492" s="150">
        <v>0</v>
      </c>
      <c r="J492" s="150">
        <v>0</v>
      </c>
      <c r="K492" s="150">
        <v>0</v>
      </c>
      <c r="L492" s="150">
        <v>0</v>
      </c>
      <c r="M492" s="150">
        <v>0</v>
      </c>
      <c r="N492" s="150">
        <v>0</v>
      </c>
      <c r="O492" s="150">
        <v>0</v>
      </c>
      <c r="P492" s="150">
        <v>0</v>
      </c>
      <c r="Q492" s="150">
        <v>0</v>
      </c>
      <c r="R492" s="150">
        <v>0</v>
      </c>
      <c r="S492" s="150">
        <v>0</v>
      </c>
      <c r="T492" s="150">
        <v>0</v>
      </c>
      <c r="U492" s="150">
        <v>0</v>
      </c>
      <c r="V492" s="150">
        <v>0</v>
      </c>
    </row>
    <row r="493" spans="2:22" x14ac:dyDescent="0.25">
      <c r="B493" s="135" t="s">
        <v>13</v>
      </c>
      <c r="C493" s="135" t="s">
        <v>13</v>
      </c>
      <c r="D493" s="135" t="s">
        <v>13</v>
      </c>
      <c r="E493" s="150">
        <v>0</v>
      </c>
      <c r="F493" s="150">
        <v>0</v>
      </c>
      <c r="G493" s="150">
        <v>0</v>
      </c>
      <c r="H493" s="150">
        <v>0</v>
      </c>
      <c r="I493" s="150">
        <v>0</v>
      </c>
      <c r="J493" s="150">
        <v>0</v>
      </c>
      <c r="K493" s="150">
        <v>0</v>
      </c>
      <c r="L493" s="150">
        <v>0</v>
      </c>
      <c r="M493" s="150">
        <v>0</v>
      </c>
      <c r="N493" s="150">
        <v>0</v>
      </c>
      <c r="O493" s="150">
        <v>0</v>
      </c>
      <c r="P493" s="150">
        <v>0</v>
      </c>
      <c r="Q493" s="150">
        <v>0</v>
      </c>
      <c r="R493" s="150">
        <v>0</v>
      </c>
      <c r="S493" s="150">
        <v>0</v>
      </c>
      <c r="T493" s="150">
        <v>0</v>
      </c>
      <c r="U493" s="150">
        <v>0</v>
      </c>
      <c r="V493" s="150">
        <v>0</v>
      </c>
    </row>
    <row r="494" spans="2:22" x14ac:dyDescent="0.25">
      <c r="B494" s="135" t="s">
        <v>13</v>
      </c>
      <c r="C494" s="135" t="s">
        <v>13</v>
      </c>
      <c r="D494" s="135" t="s">
        <v>13</v>
      </c>
      <c r="E494" s="150">
        <v>0</v>
      </c>
      <c r="F494" s="150">
        <v>0</v>
      </c>
      <c r="G494" s="150">
        <v>0</v>
      </c>
      <c r="H494" s="150">
        <v>0</v>
      </c>
      <c r="I494" s="150">
        <v>0</v>
      </c>
      <c r="J494" s="150">
        <v>0</v>
      </c>
      <c r="K494" s="150">
        <v>0</v>
      </c>
      <c r="L494" s="150">
        <v>0</v>
      </c>
      <c r="M494" s="150">
        <v>0</v>
      </c>
      <c r="N494" s="150">
        <v>0</v>
      </c>
      <c r="O494" s="150">
        <v>0</v>
      </c>
      <c r="P494" s="150">
        <v>0</v>
      </c>
      <c r="Q494" s="150">
        <v>0</v>
      </c>
      <c r="R494" s="150">
        <v>0</v>
      </c>
      <c r="S494" s="150">
        <v>0</v>
      </c>
      <c r="T494" s="150">
        <v>0</v>
      </c>
      <c r="U494" s="150">
        <v>0</v>
      </c>
      <c r="V494" s="150">
        <v>0</v>
      </c>
    </row>
    <row r="495" spans="2:22" x14ac:dyDescent="0.25">
      <c r="B495" s="135" t="s">
        <v>13</v>
      </c>
      <c r="C495" s="135" t="s">
        <v>13</v>
      </c>
      <c r="D495" s="135" t="s">
        <v>13</v>
      </c>
      <c r="E495" s="150">
        <v>0</v>
      </c>
      <c r="F495" s="150">
        <v>0</v>
      </c>
      <c r="G495" s="150">
        <v>0</v>
      </c>
      <c r="H495" s="150">
        <v>0</v>
      </c>
      <c r="I495" s="150">
        <v>0</v>
      </c>
      <c r="J495" s="150">
        <v>0</v>
      </c>
      <c r="K495" s="150">
        <v>0</v>
      </c>
      <c r="L495" s="150">
        <v>0</v>
      </c>
      <c r="M495" s="150">
        <v>0</v>
      </c>
      <c r="N495" s="150">
        <v>0</v>
      </c>
      <c r="O495" s="150">
        <v>0</v>
      </c>
      <c r="P495" s="150">
        <v>0</v>
      </c>
      <c r="Q495" s="150">
        <v>0</v>
      </c>
      <c r="R495" s="150">
        <v>0</v>
      </c>
      <c r="S495" s="150">
        <v>0</v>
      </c>
      <c r="T495" s="150">
        <v>0</v>
      </c>
      <c r="U495" s="150">
        <v>0</v>
      </c>
      <c r="V495" s="150">
        <v>0</v>
      </c>
    </row>
    <row r="496" spans="2:22" x14ac:dyDescent="0.25">
      <c r="B496" s="135" t="s">
        <v>13</v>
      </c>
      <c r="C496" s="135" t="s">
        <v>13</v>
      </c>
      <c r="D496" s="135" t="s">
        <v>13</v>
      </c>
      <c r="E496" s="150">
        <v>0</v>
      </c>
      <c r="F496" s="150">
        <v>0</v>
      </c>
      <c r="G496" s="150">
        <v>0</v>
      </c>
      <c r="H496" s="150">
        <v>0</v>
      </c>
      <c r="I496" s="150">
        <v>0</v>
      </c>
      <c r="J496" s="150">
        <v>0</v>
      </c>
      <c r="K496" s="150">
        <v>0</v>
      </c>
      <c r="L496" s="150">
        <v>0</v>
      </c>
      <c r="M496" s="150">
        <v>0</v>
      </c>
      <c r="N496" s="150">
        <v>0</v>
      </c>
      <c r="O496" s="150">
        <v>0</v>
      </c>
      <c r="P496" s="150">
        <v>0</v>
      </c>
      <c r="Q496" s="150">
        <v>0</v>
      </c>
      <c r="R496" s="150">
        <v>0</v>
      </c>
      <c r="S496" s="150">
        <v>0</v>
      </c>
      <c r="T496" s="150">
        <v>0</v>
      </c>
      <c r="U496" s="150">
        <v>0</v>
      </c>
      <c r="V496" s="150">
        <v>0</v>
      </c>
    </row>
    <row r="497" spans="2:22" x14ac:dyDescent="0.25">
      <c r="B497" s="135" t="s">
        <v>13</v>
      </c>
      <c r="C497" s="135" t="s">
        <v>13</v>
      </c>
      <c r="D497" s="135" t="s">
        <v>13</v>
      </c>
      <c r="E497" s="150">
        <v>0</v>
      </c>
      <c r="F497" s="150">
        <v>0</v>
      </c>
      <c r="G497" s="150">
        <v>0</v>
      </c>
      <c r="H497" s="150">
        <v>0</v>
      </c>
      <c r="I497" s="150">
        <v>0</v>
      </c>
      <c r="J497" s="150">
        <v>0</v>
      </c>
      <c r="K497" s="150">
        <v>0</v>
      </c>
      <c r="L497" s="150">
        <v>0</v>
      </c>
      <c r="M497" s="150">
        <v>0</v>
      </c>
      <c r="N497" s="150">
        <v>0</v>
      </c>
      <c r="O497" s="150">
        <v>0</v>
      </c>
      <c r="P497" s="150">
        <v>0</v>
      </c>
      <c r="Q497" s="150">
        <v>0</v>
      </c>
      <c r="R497" s="150">
        <v>0</v>
      </c>
      <c r="S497" s="150">
        <v>0</v>
      </c>
      <c r="T497" s="150">
        <v>0</v>
      </c>
      <c r="U497" s="150">
        <v>0</v>
      </c>
      <c r="V497" s="150">
        <v>0</v>
      </c>
    </row>
    <row r="498" spans="2:22" x14ac:dyDescent="0.25">
      <c r="B498" s="135" t="s">
        <v>13</v>
      </c>
      <c r="C498" s="135" t="s">
        <v>13</v>
      </c>
      <c r="D498" s="135" t="s">
        <v>13</v>
      </c>
      <c r="E498" s="150">
        <v>0</v>
      </c>
      <c r="F498" s="150">
        <v>0</v>
      </c>
      <c r="G498" s="150">
        <v>0</v>
      </c>
      <c r="H498" s="150">
        <v>0</v>
      </c>
      <c r="I498" s="150">
        <v>0</v>
      </c>
      <c r="J498" s="150">
        <v>0</v>
      </c>
      <c r="K498" s="150">
        <v>0</v>
      </c>
      <c r="L498" s="150">
        <v>0</v>
      </c>
      <c r="M498" s="150">
        <v>0</v>
      </c>
      <c r="N498" s="150">
        <v>0</v>
      </c>
      <c r="O498" s="150">
        <v>0</v>
      </c>
      <c r="P498" s="150">
        <v>0</v>
      </c>
      <c r="Q498" s="150">
        <v>0</v>
      </c>
      <c r="R498" s="150">
        <v>0</v>
      </c>
      <c r="S498" s="150">
        <v>0</v>
      </c>
      <c r="T498" s="150">
        <v>0</v>
      </c>
      <c r="U498" s="150">
        <v>0</v>
      </c>
      <c r="V498" s="150">
        <v>0</v>
      </c>
    </row>
    <row r="499" spans="2:22" x14ac:dyDescent="0.25">
      <c r="B499" s="135" t="s">
        <v>13</v>
      </c>
      <c r="C499" s="135" t="s">
        <v>13</v>
      </c>
      <c r="D499" s="135" t="s">
        <v>13</v>
      </c>
      <c r="E499" s="150">
        <v>0</v>
      </c>
      <c r="F499" s="150">
        <v>0</v>
      </c>
      <c r="G499" s="150">
        <v>0</v>
      </c>
      <c r="H499" s="150">
        <v>0</v>
      </c>
      <c r="I499" s="150">
        <v>0</v>
      </c>
      <c r="J499" s="150">
        <v>0</v>
      </c>
      <c r="K499" s="150">
        <v>0</v>
      </c>
      <c r="L499" s="150">
        <v>0</v>
      </c>
      <c r="M499" s="150">
        <v>0</v>
      </c>
      <c r="N499" s="150">
        <v>0</v>
      </c>
      <c r="O499" s="150">
        <v>0</v>
      </c>
      <c r="P499" s="150">
        <v>0</v>
      </c>
      <c r="Q499" s="150">
        <v>0</v>
      </c>
      <c r="R499" s="150">
        <v>0</v>
      </c>
      <c r="S499" s="150">
        <v>0</v>
      </c>
      <c r="T499" s="150">
        <v>0</v>
      </c>
      <c r="U499" s="150">
        <v>0</v>
      </c>
      <c r="V499" s="150">
        <v>0</v>
      </c>
    </row>
    <row r="500" spans="2:22" x14ac:dyDescent="0.25">
      <c r="B500" s="135" t="s">
        <v>13</v>
      </c>
      <c r="C500" s="135" t="s">
        <v>13</v>
      </c>
      <c r="D500" s="135" t="s">
        <v>13</v>
      </c>
      <c r="E500" s="150">
        <v>0</v>
      </c>
      <c r="F500" s="150">
        <v>0</v>
      </c>
      <c r="G500" s="150">
        <v>0</v>
      </c>
      <c r="H500" s="150">
        <v>0</v>
      </c>
      <c r="I500" s="150">
        <v>0</v>
      </c>
      <c r="J500" s="150">
        <v>0</v>
      </c>
      <c r="K500" s="150">
        <v>0</v>
      </c>
      <c r="L500" s="150">
        <v>0</v>
      </c>
      <c r="M500" s="150">
        <v>0</v>
      </c>
      <c r="N500" s="150">
        <v>0</v>
      </c>
      <c r="O500" s="150">
        <v>0</v>
      </c>
      <c r="P500" s="150">
        <v>0</v>
      </c>
      <c r="Q500" s="150">
        <v>0</v>
      </c>
      <c r="R500" s="150">
        <v>0</v>
      </c>
      <c r="S500" s="150">
        <v>0</v>
      </c>
      <c r="T500" s="150">
        <v>0</v>
      </c>
      <c r="U500" s="150">
        <v>0</v>
      </c>
      <c r="V500" s="150">
        <v>0</v>
      </c>
    </row>
    <row r="501" spans="2:22" x14ac:dyDescent="0.25">
      <c r="B501" s="135" t="s">
        <v>13</v>
      </c>
      <c r="C501" s="135" t="s">
        <v>13</v>
      </c>
      <c r="D501" s="135" t="s">
        <v>13</v>
      </c>
      <c r="E501" s="150">
        <v>0</v>
      </c>
      <c r="F501" s="150">
        <v>0</v>
      </c>
      <c r="G501" s="150">
        <v>0</v>
      </c>
      <c r="H501" s="150">
        <v>0</v>
      </c>
      <c r="I501" s="150">
        <v>0</v>
      </c>
      <c r="J501" s="150">
        <v>0</v>
      </c>
      <c r="K501" s="150">
        <v>0</v>
      </c>
      <c r="L501" s="150">
        <v>0</v>
      </c>
      <c r="M501" s="150">
        <v>0</v>
      </c>
      <c r="N501" s="150">
        <v>0</v>
      </c>
      <c r="O501" s="150">
        <v>0</v>
      </c>
      <c r="P501" s="150">
        <v>0</v>
      </c>
      <c r="Q501" s="150">
        <v>0</v>
      </c>
      <c r="R501" s="150">
        <v>0</v>
      </c>
      <c r="S501" s="150">
        <v>0</v>
      </c>
      <c r="T501" s="150">
        <v>0</v>
      </c>
      <c r="U501" s="150">
        <v>0</v>
      </c>
      <c r="V501" s="150">
        <v>0</v>
      </c>
    </row>
    <row r="502" spans="2:22" x14ac:dyDescent="0.25">
      <c r="B502" s="135" t="s">
        <v>13</v>
      </c>
      <c r="C502" s="135" t="s">
        <v>13</v>
      </c>
      <c r="D502" s="135" t="s">
        <v>13</v>
      </c>
      <c r="E502" s="150">
        <v>0</v>
      </c>
      <c r="F502" s="150">
        <v>0</v>
      </c>
      <c r="G502" s="150">
        <v>0</v>
      </c>
      <c r="H502" s="150">
        <v>0</v>
      </c>
      <c r="I502" s="150">
        <v>0</v>
      </c>
      <c r="J502" s="150">
        <v>0</v>
      </c>
      <c r="K502" s="150">
        <v>0</v>
      </c>
      <c r="L502" s="150">
        <v>0</v>
      </c>
      <c r="M502" s="150">
        <v>0</v>
      </c>
      <c r="N502" s="150">
        <v>0</v>
      </c>
      <c r="O502" s="150">
        <v>0</v>
      </c>
      <c r="P502" s="150">
        <v>0</v>
      </c>
      <c r="Q502" s="150">
        <v>0</v>
      </c>
      <c r="R502" s="150">
        <v>0</v>
      </c>
      <c r="S502" s="150">
        <v>0</v>
      </c>
      <c r="T502" s="150">
        <v>0</v>
      </c>
      <c r="U502" s="150">
        <v>0</v>
      </c>
      <c r="V502" s="150">
        <v>0</v>
      </c>
    </row>
    <row r="503" spans="2:22" x14ac:dyDescent="0.25">
      <c r="B503" s="135" t="s">
        <v>13</v>
      </c>
      <c r="C503" s="135" t="s">
        <v>13</v>
      </c>
      <c r="D503" s="135" t="s">
        <v>13</v>
      </c>
      <c r="E503" s="150">
        <v>0</v>
      </c>
      <c r="F503" s="150">
        <v>0</v>
      </c>
      <c r="G503" s="150">
        <v>0</v>
      </c>
      <c r="H503" s="150">
        <v>0</v>
      </c>
      <c r="I503" s="150">
        <v>0</v>
      </c>
      <c r="J503" s="150">
        <v>0</v>
      </c>
      <c r="K503" s="150">
        <v>0</v>
      </c>
      <c r="L503" s="150">
        <v>0</v>
      </c>
      <c r="M503" s="150">
        <v>0</v>
      </c>
      <c r="N503" s="150">
        <v>0</v>
      </c>
      <c r="O503" s="150">
        <v>0</v>
      </c>
      <c r="P503" s="150">
        <v>0</v>
      </c>
      <c r="Q503" s="150">
        <v>0</v>
      </c>
      <c r="R503" s="150">
        <v>0</v>
      </c>
      <c r="S503" s="150">
        <v>0</v>
      </c>
      <c r="T503" s="150">
        <v>0</v>
      </c>
      <c r="U503" s="150">
        <v>0</v>
      </c>
      <c r="V503" s="150">
        <v>0</v>
      </c>
    </row>
    <row r="504" spans="2:22" x14ac:dyDescent="0.25">
      <c r="B504" s="135" t="s">
        <v>13</v>
      </c>
      <c r="C504" s="135" t="s">
        <v>13</v>
      </c>
      <c r="D504" s="135" t="s">
        <v>13</v>
      </c>
      <c r="E504" s="150">
        <v>0</v>
      </c>
      <c r="F504" s="150">
        <v>0</v>
      </c>
      <c r="G504" s="150">
        <v>0</v>
      </c>
      <c r="H504" s="150">
        <v>0</v>
      </c>
      <c r="I504" s="150">
        <v>0</v>
      </c>
      <c r="J504" s="150">
        <v>0</v>
      </c>
      <c r="K504" s="150">
        <v>0</v>
      </c>
      <c r="L504" s="150">
        <v>0</v>
      </c>
      <c r="M504" s="150">
        <v>0</v>
      </c>
      <c r="N504" s="150">
        <v>0</v>
      </c>
      <c r="O504" s="150">
        <v>0</v>
      </c>
      <c r="P504" s="150">
        <v>0</v>
      </c>
      <c r="Q504" s="150">
        <v>0</v>
      </c>
      <c r="R504" s="150">
        <v>0</v>
      </c>
      <c r="S504" s="150">
        <v>0</v>
      </c>
      <c r="T504" s="150">
        <v>0</v>
      </c>
      <c r="U504" s="150">
        <v>0</v>
      </c>
      <c r="V504" s="150">
        <v>0</v>
      </c>
    </row>
    <row r="505" spans="2:22" x14ac:dyDescent="0.25">
      <c r="B505" s="135" t="s">
        <v>13</v>
      </c>
      <c r="C505" s="135" t="s">
        <v>13</v>
      </c>
      <c r="D505" s="135" t="s">
        <v>13</v>
      </c>
      <c r="E505" s="150">
        <v>0</v>
      </c>
      <c r="F505" s="150">
        <v>0</v>
      </c>
      <c r="G505" s="150">
        <v>0</v>
      </c>
      <c r="H505" s="150">
        <v>0</v>
      </c>
      <c r="I505" s="150">
        <v>0</v>
      </c>
      <c r="J505" s="150">
        <v>0</v>
      </c>
      <c r="K505" s="150">
        <v>0</v>
      </c>
      <c r="L505" s="150">
        <v>0</v>
      </c>
      <c r="M505" s="150">
        <v>0</v>
      </c>
      <c r="N505" s="150">
        <v>0</v>
      </c>
      <c r="O505" s="150">
        <v>0</v>
      </c>
      <c r="P505" s="150">
        <v>0</v>
      </c>
      <c r="Q505" s="150">
        <v>0</v>
      </c>
      <c r="R505" s="150">
        <v>0</v>
      </c>
      <c r="S505" s="150">
        <v>0</v>
      </c>
      <c r="T505" s="150">
        <v>0</v>
      </c>
      <c r="U505" s="150">
        <v>0</v>
      </c>
      <c r="V505" s="150">
        <v>0</v>
      </c>
    </row>
    <row r="506" spans="2:22" x14ac:dyDescent="0.25">
      <c r="B506" s="135" t="s">
        <v>13</v>
      </c>
      <c r="C506" s="135" t="s">
        <v>13</v>
      </c>
      <c r="D506" s="135" t="s">
        <v>13</v>
      </c>
      <c r="E506" s="150">
        <v>0</v>
      </c>
      <c r="F506" s="150">
        <v>0</v>
      </c>
      <c r="G506" s="150">
        <v>0</v>
      </c>
      <c r="H506" s="150">
        <v>0</v>
      </c>
      <c r="I506" s="150">
        <v>0</v>
      </c>
      <c r="J506" s="150">
        <v>0</v>
      </c>
      <c r="K506" s="150">
        <v>0</v>
      </c>
      <c r="L506" s="150">
        <v>0</v>
      </c>
      <c r="M506" s="150">
        <v>0</v>
      </c>
      <c r="N506" s="150">
        <v>0</v>
      </c>
      <c r="O506" s="150">
        <v>0</v>
      </c>
      <c r="P506" s="150">
        <v>0</v>
      </c>
      <c r="Q506" s="150">
        <v>0</v>
      </c>
      <c r="R506" s="150">
        <v>0</v>
      </c>
      <c r="S506" s="150">
        <v>0</v>
      </c>
      <c r="T506" s="150">
        <v>0</v>
      </c>
      <c r="U506" s="150">
        <v>0</v>
      </c>
      <c r="V506" s="150">
        <v>0</v>
      </c>
    </row>
    <row r="507" spans="2:22" x14ac:dyDescent="0.25">
      <c r="B507" s="135" t="s">
        <v>13</v>
      </c>
      <c r="C507" s="135" t="s">
        <v>13</v>
      </c>
      <c r="D507" s="135" t="s">
        <v>13</v>
      </c>
      <c r="E507" s="150">
        <v>0</v>
      </c>
      <c r="F507" s="150">
        <v>0</v>
      </c>
      <c r="G507" s="150">
        <v>0</v>
      </c>
      <c r="H507" s="150">
        <v>0</v>
      </c>
      <c r="I507" s="150">
        <v>0</v>
      </c>
      <c r="J507" s="150">
        <v>0</v>
      </c>
      <c r="K507" s="150">
        <v>0</v>
      </c>
      <c r="L507" s="150">
        <v>0</v>
      </c>
      <c r="M507" s="150">
        <v>0</v>
      </c>
      <c r="N507" s="150">
        <v>0</v>
      </c>
      <c r="O507" s="150">
        <v>0</v>
      </c>
      <c r="P507" s="150">
        <v>0</v>
      </c>
      <c r="Q507" s="150">
        <v>0</v>
      </c>
      <c r="R507" s="150">
        <v>0</v>
      </c>
      <c r="S507" s="150">
        <v>0</v>
      </c>
      <c r="T507" s="150">
        <v>0</v>
      </c>
      <c r="U507" s="150">
        <v>0</v>
      </c>
      <c r="V507" s="150">
        <v>0</v>
      </c>
    </row>
    <row r="508" spans="2:22" x14ac:dyDescent="0.25">
      <c r="B508" s="135" t="s">
        <v>13</v>
      </c>
      <c r="C508" s="135" t="s">
        <v>13</v>
      </c>
      <c r="D508" s="135" t="s">
        <v>13</v>
      </c>
      <c r="E508" s="150">
        <v>0</v>
      </c>
      <c r="F508" s="150">
        <v>0</v>
      </c>
      <c r="G508" s="150">
        <v>0</v>
      </c>
      <c r="H508" s="150">
        <v>0</v>
      </c>
      <c r="I508" s="150">
        <v>0</v>
      </c>
      <c r="J508" s="150">
        <v>0</v>
      </c>
      <c r="K508" s="150">
        <v>0</v>
      </c>
      <c r="L508" s="150">
        <v>0</v>
      </c>
      <c r="M508" s="150">
        <v>0</v>
      </c>
      <c r="N508" s="150">
        <v>0</v>
      </c>
      <c r="O508" s="150">
        <v>0</v>
      </c>
      <c r="P508" s="150">
        <v>0</v>
      </c>
      <c r="Q508" s="150">
        <v>0</v>
      </c>
      <c r="R508" s="150">
        <v>0</v>
      </c>
      <c r="S508" s="150">
        <v>0</v>
      </c>
      <c r="T508" s="150">
        <v>0</v>
      </c>
      <c r="U508" s="150">
        <v>0</v>
      </c>
      <c r="V508" s="150">
        <v>0</v>
      </c>
    </row>
    <row r="509" spans="2:22" x14ac:dyDescent="0.25">
      <c r="B509" s="135" t="s">
        <v>13</v>
      </c>
      <c r="C509" s="135" t="s">
        <v>13</v>
      </c>
      <c r="D509" s="135" t="s">
        <v>13</v>
      </c>
      <c r="E509" s="150">
        <v>0</v>
      </c>
      <c r="F509" s="150">
        <v>0</v>
      </c>
      <c r="G509" s="150">
        <v>0</v>
      </c>
      <c r="H509" s="150">
        <v>0</v>
      </c>
      <c r="I509" s="150">
        <v>0</v>
      </c>
      <c r="J509" s="150">
        <v>0</v>
      </c>
      <c r="K509" s="150">
        <v>0</v>
      </c>
      <c r="L509" s="150">
        <v>0</v>
      </c>
      <c r="M509" s="150">
        <v>0</v>
      </c>
      <c r="N509" s="150">
        <v>0</v>
      </c>
      <c r="O509" s="150">
        <v>0</v>
      </c>
      <c r="P509" s="150">
        <v>0</v>
      </c>
      <c r="Q509" s="150">
        <v>0</v>
      </c>
      <c r="R509" s="150">
        <v>0</v>
      </c>
      <c r="S509" s="150">
        <v>0</v>
      </c>
      <c r="T509" s="150">
        <v>0</v>
      </c>
      <c r="U509" s="150">
        <v>0</v>
      </c>
      <c r="V509" s="150">
        <v>0</v>
      </c>
    </row>
    <row r="510" spans="2:22" x14ac:dyDescent="0.25">
      <c r="B510" s="135" t="s">
        <v>13</v>
      </c>
      <c r="C510" s="135" t="s">
        <v>13</v>
      </c>
      <c r="D510" s="135" t="s">
        <v>13</v>
      </c>
      <c r="E510" s="150">
        <v>0</v>
      </c>
      <c r="F510" s="150">
        <v>0</v>
      </c>
      <c r="G510" s="150">
        <v>0</v>
      </c>
      <c r="H510" s="150">
        <v>0</v>
      </c>
      <c r="I510" s="150">
        <v>0</v>
      </c>
      <c r="J510" s="150">
        <v>0</v>
      </c>
      <c r="K510" s="150">
        <v>0</v>
      </c>
      <c r="L510" s="150">
        <v>0</v>
      </c>
      <c r="M510" s="150">
        <v>0</v>
      </c>
      <c r="N510" s="150">
        <v>0</v>
      </c>
      <c r="O510" s="150">
        <v>0</v>
      </c>
      <c r="P510" s="150">
        <v>0</v>
      </c>
      <c r="Q510" s="150">
        <v>0</v>
      </c>
      <c r="R510" s="150">
        <v>0</v>
      </c>
      <c r="S510" s="150">
        <v>0</v>
      </c>
      <c r="T510" s="150">
        <v>0</v>
      </c>
      <c r="U510" s="150">
        <v>0</v>
      </c>
      <c r="V510" s="150">
        <v>0</v>
      </c>
    </row>
    <row r="511" spans="2:22" x14ac:dyDescent="0.25">
      <c r="B511" s="135" t="s">
        <v>13</v>
      </c>
      <c r="C511" s="135" t="s">
        <v>13</v>
      </c>
      <c r="D511" s="135" t="s">
        <v>13</v>
      </c>
      <c r="E511" s="150">
        <v>0</v>
      </c>
      <c r="F511" s="150">
        <v>0</v>
      </c>
      <c r="G511" s="150">
        <v>0</v>
      </c>
      <c r="H511" s="150">
        <v>0</v>
      </c>
      <c r="I511" s="150">
        <v>0</v>
      </c>
      <c r="J511" s="150">
        <v>0</v>
      </c>
      <c r="K511" s="150">
        <v>0</v>
      </c>
      <c r="L511" s="150">
        <v>0</v>
      </c>
      <c r="M511" s="150">
        <v>0</v>
      </c>
      <c r="N511" s="150">
        <v>0</v>
      </c>
      <c r="O511" s="150">
        <v>0</v>
      </c>
      <c r="P511" s="150">
        <v>0</v>
      </c>
      <c r="Q511" s="150">
        <v>0</v>
      </c>
      <c r="R511" s="150">
        <v>0</v>
      </c>
      <c r="S511" s="150">
        <v>0</v>
      </c>
      <c r="T511" s="150">
        <v>0</v>
      </c>
      <c r="U511" s="150">
        <v>0</v>
      </c>
      <c r="V511" s="150">
        <v>0</v>
      </c>
    </row>
    <row r="512" spans="2:22" x14ac:dyDescent="0.25">
      <c r="B512" s="135" t="s">
        <v>13</v>
      </c>
      <c r="C512" s="135" t="s">
        <v>13</v>
      </c>
      <c r="D512" s="135" t="s">
        <v>13</v>
      </c>
      <c r="E512" s="150">
        <v>0</v>
      </c>
      <c r="F512" s="150">
        <v>0</v>
      </c>
      <c r="G512" s="150">
        <v>0</v>
      </c>
      <c r="H512" s="150">
        <v>0</v>
      </c>
      <c r="I512" s="150">
        <v>0</v>
      </c>
      <c r="J512" s="150">
        <v>0</v>
      </c>
      <c r="K512" s="150">
        <v>0</v>
      </c>
      <c r="L512" s="150">
        <v>0</v>
      </c>
      <c r="M512" s="150">
        <v>0</v>
      </c>
      <c r="N512" s="150">
        <v>0</v>
      </c>
      <c r="O512" s="150">
        <v>0</v>
      </c>
      <c r="P512" s="150">
        <v>0</v>
      </c>
      <c r="Q512" s="150">
        <v>0</v>
      </c>
      <c r="R512" s="150">
        <v>0</v>
      </c>
      <c r="S512" s="150">
        <v>0</v>
      </c>
      <c r="T512" s="150">
        <v>0</v>
      </c>
      <c r="U512" s="150">
        <v>0</v>
      </c>
      <c r="V512" s="150">
        <v>0</v>
      </c>
    </row>
    <row r="513" spans="2:22" x14ac:dyDescent="0.25">
      <c r="B513" s="135" t="s">
        <v>13</v>
      </c>
      <c r="C513" s="135" t="s">
        <v>13</v>
      </c>
      <c r="D513" s="135" t="s">
        <v>13</v>
      </c>
      <c r="E513" s="150">
        <v>0</v>
      </c>
      <c r="F513" s="150">
        <v>0</v>
      </c>
      <c r="G513" s="150">
        <v>0</v>
      </c>
      <c r="H513" s="150">
        <v>0</v>
      </c>
      <c r="I513" s="150">
        <v>0</v>
      </c>
      <c r="J513" s="150">
        <v>0</v>
      </c>
      <c r="K513" s="150">
        <v>0</v>
      </c>
      <c r="L513" s="150">
        <v>0</v>
      </c>
      <c r="M513" s="150">
        <v>0</v>
      </c>
      <c r="N513" s="150">
        <v>0</v>
      </c>
      <c r="O513" s="150">
        <v>0</v>
      </c>
      <c r="P513" s="150">
        <v>0</v>
      </c>
      <c r="Q513" s="150">
        <v>0</v>
      </c>
      <c r="R513" s="150">
        <v>0</v>
      </c>
      <c r="S513" s="150">
        <v>0</v>
      </c>
      <c r="T513" s="150">
        <v>0</v>
      </c>
      <c r="U513" s="150">
        <v>0</v>
      </c>
      <c r="V513" s="150">
        <v>0</v>
      </c>
    </row>
    <row r="514" spans="2:22" x14ac:dyDescent="0.25">
      <c r="B514" s="135" t="s">
        <v>13</v>
      </c>
      <c r="C514" s="135" t="s">
        <v>13</v>
      </c>
      <c r="D514" s="135" t="s">
        <v>13</v>
      </c>
      <c r="E514" s="150">
        <v>0</v>
      </c>
      <c r="F514" s="150">
        <v>0</v>
      </c>
      <c r="G514" s="150">
        <v>0</v>
      </c>
      <c r="H514" s="150">
        <v>0</v>
      </c>
      <c r="I514" s="150">
        <v>0</v>
      </c>
      <c r="J514" s="150">
        <v>0</v>
      </c>
      <c r="K514" s="150">
        <v>0</v>
      </c>
      <c r="L514" s="150">
        <v>0</v>
      </c>
      <c r="M514" s="150">
        <v>0</v>
      </c>
      <c r="N514" s="150">
        <v>0</v>
      </c>
      <c r="O514" s="150">
        <v>0</v>
      </c>
      <c r="P514" s="150">
        <v>0</v>
      </c>
      <c r="Q514" s="150">
        <v>0</v>
      </c>
      <c r="R514" s="150">
        <v>0</v>
      </c>
      <c r="S514" s="150">
        <v>0</v>
      </c>
      <c r="T514" s="150">
        <v>0</v>
      </c>
      <c r="U514" s="150">
        <v>0</v>
      </c>
      <c r="V514" s="150">
        <v>0</v>
      </c>
    </row>
    <row r="515" spans="2:22" x14ac:dyDescent="0.25">
      <c r="B515" s="135" t="s">
        <v>13</v>
      </c>
      <c r="C515" s="135" t="s">
        <v>13</v>
      </c>
      <c r="D515" s="135" t="s">
        <v>13</v>
      </c>
      <c r="E515" s="150">
        <v>0</v>
      </c>
      <c r="F515" s="150">
        <v>0</v>
      </c>
      <c r="G515" s="150">
        <v>0</v>
      </c>
      <c r="H515" s="150">
        <v>0</v>
      </c>
      <c r="I515" s="150">
        <v>0</v>
      </c>
      <c r="J515" s="150">
        <v>0</v>
      </c>
      <c r="K515" s="150">
        <v>0</v>
      </c>
      <c r="L515" s="150">
        <v>0</v>
      </c>
      <c r="M515" s="150">
        <v>0</v>
      </c>
      <c r="N515" s="150">
        <v>0</v>
      </c>
      <c r="O515" s="150">
        <v>0</v>
      </c>
      <c r="P515" s="150">
        <v>0</v>
      </c>
      <c r="Q515" s="150">
        <v>0</v>
      </c>
      <c r="R515" s="150">
        <v>0</v>
      </c>
      <c r="S515" s="150">
        <v>0</v>
      </c>
      <c r="T515" s="150">
        <v>0</v>
      </c>
      <c r="U515" s="150">
        <v>0</v>
      </c>
      <c r="V515" s="150">
        <v>0</v>
      </c>
    </row>
    <row r="516" spans="2:22" x14ac:dyDescent="0.25">
      <c r="B516" s="135" t="s">
        <v>13</v>
      </c>
      <c r="C516" s="135" t="s">
        <v>13</v>
      </c>
      <c r="D516" s="135" t="s">
        <v>13</v>
      </c>
      <c r="E516" s="150">
        <v>0</v>
      </c>
      <c r="F516" s="150">
        <v>0</v>
      </c>
      <c r="G516" s="150">
        <v>0</v>
      </c>
      <c r="H516" s="150">
        <v>0</v>
      </c>
      <c r="I516" s="150">
        <v>0</v>
      </c>
      <c r="J516" s="150">
        <v>0</v>
      </c>
      <c r="K516" s="150">
        <v>0</v>
      </c>
      <c r="L516" s="150">
        <v>0</v>
      </c>
      <c r="M516" s="150">
        <v>0</v>
      </c>
      <c r="N516" s="150">
        <v>0</v>
      </c>
      <c r="O516" s="150">
        <v>0</v>
      </c>
      <c r="P516" s="150">
        <v>0</v>
      </c>
      <c r="Q516" s="150">
        <v>0</v>
      </c>
      <c r="R516" s="150">
        <v>0</v>
      </c>
      <c r="S516" s="150">
        <v>0</v>
      </c>
      <c r="T516" s="150">
        <v>0</v>
      </c>
      <c r="U516" s="150">
        <v>0</v>
      </c>
      <c r="V516" s="150">
        <v>0</v>
      </c>
    </row>
    <row r="517" spans="2:22" x14ac:dyDescent="0.25">
      <c r="B517" s="135" t="s">
        <v>13</v>
      </c>
      <c r="C517" s="135" t="s">
        <v>13</v>
      </c>
      <c r="D517" s="135" t="s">
        <v>13</v>
      </c>
      <c r="E517" s="150">
        <v>0</v>
      </c>
      <c r="F517" s="150">
        <v>0</v>
      </c>
      <c r="G517" s="150">
        <v>0</v>
      </c>
      <c r="H517" s="150">
        <v>0</v>
      </c>
      <c r="I517" s="150">
        <v>0</v>
      </c>
      <c r="J517" s="150">
        <v>0</v>
      </c>
      <c r="K517" s="150">
        <v>0</v>
      </c>
      <c r="L517" s="150">
        <v>0</v>
      </c>
      <c r="M517" s="150">
        <v>0</v>
      </c>
      <c r="N517" s="150">
        <v>0</v>
      </c>
      <c r="O517" s="150">
        <v>0</v>
      </c>
      <c r="P517" s="150">
        <v>0</v>
      </c>
      <c r="Q517" s="150">
        <v>0</v>
      </c>
      <c r="R517" s="150">
        <v>0</v>
      </c>
      <c r="S517" s="150">
        <v>0</v>
      </c>
      <c r="T517" s="150">
        <v>0</v>
      </c>
      <c r="U517" s="150">
        <v>0</v>
      </c>
      <c r="V517" s="150">
        <v>0</v>
      </c>
    </row>
    <row r="518" spans="2:22" x14ac:dyDescent="0.25">
      <c r="B518" s="135" t="s">
        <v>13</v>
      </c>
      <c r="C518" s="135" t="s">
        <v>13</v>
      </c>
      <c r="D518" s="135" t="s">
        <v>13</v>
      </c>
      <c r="E518" s="150">
        <v>0</v>
      </c>
      <c r="F518" s="150">
        <v>0</v>
      </c>
      <c r="G518" s="150">
        <v>0</v>
      </c>
      <c r="H518" s="150">
        <v>0</v>
      </c>
      <c r="I518" s="150">
        <v>0</v>
      </c>
      <c r="J518" s="150">
        <v>0</v>
      </c>
      <c r="K518" s="150">
        <v>0</v>
      </c>
      <c r="L518" s="150">
        <v>0</v>
      </c>
      <c r="M518" s="150">
        <v>0</v>
      </c>
      <c r="N518" s="150">
        <v>0</v>
      </c>
      <c r="O518" s="150">
        <v>0</v>
      </c>
      <c r="P518" s="150">
        <v>0</v>
      </c>
      <c r="Q518" s="150">
        <v>0</v>
      </c>
      <c r="R518" s="150">
        <v>0</v>
      </c>
      <c r="S518" s="150">
        <v>0</v>
      </c>
      <c r="T518" s="150">
        <v>0</v>
      </c>
      <c r="U518" s="150">
        <v>0</v>
      </c>
      <c r="V518" s="150">
        <v>0</v>
      </c>
    </row>
    <row r="519" spans="2:22" x14ac:dyDescent="0.25">
      <c r="B519" s="135" t="s">
        <v>13</v>
      </c>
      <c r="C519" s="135" t="s">
        <v>13</v>
      </c>
      <c r="D519" s="135" t="s">
        <v>13</v>
      </c>
      <c r="E519" s="150">
        <v>0</v>
      </c>
      <c r="F519" s="150">
        <v>0</v>
      </c>
      <c r="G519" s="150">
        <v>0</v>
      </c>
      <c r="H519" s="150">
        <v>0</v>
      </c>
      <c r="I519" s="150">
        <v>0</v>
      </c>
      <c r="J519" s="150">
        <v>0</v>
      </c>
      <c r="K519" s="150">
        <v>0</v>
      </c>
      <c r="L519" s="150">
        <v>0</v>
      </c>
      <c r="M519" s="150">
        <v>0</v>
      </c>
      <c r="N519" s="150">
        <v>0</v>
      </c>
      <c r="O519" s="150">
        <v>0</v>
      </c>
      <c r="P519" s="150">
        <v>0</v>
      </c>
      <c r="Q519" s="150">
        <v>0</v>
      </c>
      <c r="R519" s="150">
        <v>0</v>
      </c>
      <c r="S519" s="150">
        <v>0</v>
      </c>
      <c r="T519" s="150">
        <v>0</v>
      </c>
      <c r="U519" s="150">
        <v>0</v>
      </c>
      <c r="V519" s="150">
        <v>0</v>
      </c>
    </row>
    <row r="520" spans="2:22" x14ac:dyDescent="0.25">
      <c r="B520" s="135" t="s">
        <v>13</v>
      </c>
      <c r="C520" s="135" t="s">
        <v>13</v>
      </c>
      <c r="D520" s="135" t="s">
        <v>13</v>
      </c>
      <c r="E520" s="150">
        <v>0</v>
      </c>
      <c r="F520" s="150">
        <v>0</v>
      </c>
      <c r="G520" s="150">
        <v>0</v>
      </c>
      <c r="H520" s="150">
        <v>0</v>
      </c>
      <c r="I520" s="150">
        <v>0</v>
      </c>
      <c r="J520" s="150">
        <v>0</v>
      </c>
      <c r="K520" s="150">
        <v>0</v>
      </c>
      <c r="L520" s="150">
        <v>0</v>
      </c>
      <c r="M520" s="150">
        <v>0</v>
      </c>
      <c r="N520" s="150">
        <v>0</v>
      </c>
      <c r="O520" s="150">
        <v>0</v>
      </c>
      <c r="P520" s="150">
        <v>0</v>
      </c>
      <c r="Q520" s="150">
        <v>0</v>
      </c>
      <c r="R520" s="150">
        <v>0</v>
      </c>
      <c r="S520" s="150">
        <v>0</v>
      </c>
      <c r="T520" s="150">
        <v>0</v>
      </c>
      <c r="U520" s="150">
        <v>0</v>
      </c>
      <c r="V520" s="150">
        <v>0</v>
      </c>
    </row>
    <row r="521" spans="2:22" x14ac:dyDescent="0.25">
      <c r="B521" s="135" t="s">
        <v>13</v>
      </c>
      <c r="C521" s="135" t="s">
        <v>13</v>
      </c>
      <c r="D521" s="135" t="s">
        <v>13</v>
      </c>
      <c r="E521" s="150">
        <v>0</v>
      </c>
      <c r="F521" s="150">
        <v>0</v>
      </c>
      <c r="G521" s="150">
        <v>0</v>
      </c>
      <c r="H521" s="150">
        <v>0</v>
      </c>
      <c r="I521" s="150">
        <v>0</v>
      </c>
      <c r="J521" s="150">
        <v>0</v>
      </c>
      <c r="K521" s="150">
        <v>0</v>
      </c>
      <c r="L521" s="150">
        <v>0</v>
      </c>
      <c r="M521" s="150">
        <v>0</v>
      </c>
      <c r="N521" s="150">
        <v>0</v>
      </c>
      <c r="O521" s="150">
        <v>0</v>
      </c>
      <c r="P521" s="150">
        <v>0</v>
      </c>
      <c r="Q521" s="150">
        <v>0</v>
      </c>
      <c r="R521" s="150">
        <v>0</v>
      </c>
      <c r="S521" s="150">
        <v>0</v>
      </c>
      <c r="T521" s="150">
        <v>0</v>
      </c>
      <c r="U521" s="150">
        <v>0</v>
      </c>
      <c r="V521" s="150">
        <v>0</v>
      </c>
    </row>
    <row r="522" spans="2:22" x14ac:dyDescent="0.25">
      <c r="B522" s="135" t="s">
        <v>13</v>
      </c>
      <c r="C522" s="135" t="s">
        <v>13</v>
      </c>
      <c r="D522" s="135" t="s">
        <v>13</v>
      </c>
      <c r="E522" s="150">
        <v>0</v>
      </c>
      <c r="F522" s="150">
        <v>0</v>
      </c>
      <c r="G522" s="150">
        <v>0</v>
      </c>
      <c r="H522" s="150">
        <v>0</v>
      </c>
      <c r="I522" s="150">
        <v>0</v>
      </c>
      <c r="J522" s="150">
        <v>0</v>
      </c>
      <c r="K522" s="150">
        <v>0</v>
      </c>
      <c r="L522" s="150">
        <v>0</v>
      </c>
      <c r="M522" s="150">
        <v>0</v>
      </c>
      <c r="N522" s="150">
        <v>0</v>
      </c>
      <c r="O522" s="150">
        <v>0</v>
      </c>
      <c r="P522" s="150">
        <v>0</v>
      </c>
      <c r="Q522" s="150">
        <v>0</v>
      </c>
      <c r="R522" s="150">
        <v>0</v>
      </c>
      <c r="S522" s="150">
        <v>0</v>
      </c>
      <c r="T522" s="150">
        <v>0</v>
      </c>
      <c r="U522" s="150">
        <v>0</v>
      </c>
      <c r="V522" s="150">
        <v>0</v>
      </c>
    </row>
    <row r="523" spans="2:22" x14ac:dyDescent="0.25">
      <c r="B523" s="135" t="s">
        <v>13</v>
      </c>
      <c r="C523" s="135" t="s">
        <v>13</v>
      </c>
      <c r="D523" s="135" t="s">
        <v>13</v>
      </c>
      <c r="E523" s="150">
        <v>0</v>
      </c>
      <c r="F523" s="150">
        <v>0</v>
      </c>
      <c r="G523" s="150">
        <v>0</v>
      </c>
      <c r="H523" s="150">
        <v>0</v>
      </c>
      <c r="I523" s="150">
        <v>0</v>
      </c>
      <c r="J523" s="150">
        <v>0</v>
      </c>
      <c r="K523" s="150">
        <v>0</v>
      </c>
      <c r="L523" s="150">
        <v>0</v>
      </c>
      <c r="M523" s="150">
        <v>0</v>
      </c>
      <c r="N523" s="150">
        <v>0</v>
      </c>
      <c r="O523" s="150">
        <v>0</v>
      </c>
      <c r="P523" s="150">
        <v>0</v>
      </c>
      <c r="Q523" s="150">
        <v>0</v>
      </c>
      <c r="R523" s="150">
        <v>0</v>
      </c>
      <c r="S523" s="150">
        <v>0</v>
      </c>
      <c r="T523" s="150">
        <v>0</v>
      </c>
      <c r="U523" s="150">
        <v>0</v>
      </c>
      <c r="V523" s="150">
        <v>0</v>
      </c>
    </row>
    <row r="524" spans="2:22" x14ac:dyDescent="0.25">
      <c r="B524" s="135" t="s">
        <v>13</v>
      </c>
      <c r="C524" s="135" t="s">
        <v>13</v>
      </c>
      <c r="D524" s="135" t="s">
        <v>13</v>
      </c>
      <c r="E524" s="150">
        <v>0</v>
      </c>
      <c r="F524" s="150">
        <v>0</v>
      </c>
      <c r="G524" s="150">
        <v>0</v>
      </c>
      <c r="H524" s="150">
        <v>0</v>
      </c>
      <c r="I524" s="150">
        <v>0</v>
      </c>
      <c r="J524" s="150">
        <v>0</v>
      </c>
      <c r="K524" s="150">
        <v>0</v>
      </c>
      <c r="L524" s="150">
        <v>0</v>
      </c>
      <c r="M524" s="150">
        <v>0</v>
      </c>
      <c r="N524" s="150">
        <v>0</v>
      </c>
      <c r="O524" s="150">
        <v>0</v>
      </c>
      <c r="P524" s="150">
        <v>0</v>
      </c>
      <c r="Q524" s="150">
        <v>0</v>
      </c>
      <c r="R524" s="150">
        <v>0</v>
      </c>
      <c r="S524" s="150">
        <v>0</v>
      </c>
      <c r="T524" s="150">
        <v>0</v>
      </c>
      <c r="U524" s="150">
        <v>0</v>
      </c>
      <c r="V524" s="150">
        <v>0</v>
      </c>
    </row>
    <row r="525" spans="2:22" x14ac:dyDescent="0.25">
      <c r="B525" s="135" t="s">
        <v>13</v>
      </c>
      <c r="C525" s="135" t="s">
        <v>13</v>
      </c>
      <c r="D525" s="135" t="s">
        <v>13</v>
      </c>
      <c r="E525" s="150">
        <v>0</v>
      </c>
      <c r="F525" s="150">
        <v>0</v>
      </c>
      <c r="G525" s="150">
        <v>0</v>
      </c>
      <c r="H525" s="150">
        <v>0</v>
      </c>
      <c r="I525" s="150">
        <v>0</v>
      </c>
      <c r="J525" s="150">
        <v>0</v>
      </c>
      <c r="K525" s="150">
        <v>0</v>
      </c>
      <c r="L525" s="150">
        <v>0</v>
      </c>
      <c r="M525" s="150">
        <v>0</v>
      </c>
      <c r="N525" s="150">
        <v>0</v>
      </c>
      <c r="O525" s="150">
        <v>0</v>
      </c>
      <c r="P525" s="150">
        <v>0</v>
      </c>
      <c r="Q525" s="150">
        <v>0</v>
      </c>
      <c r="R525" s="150">
        <v>0</v>
      </c>
      <c r="S525" s="150">
        <v>0</v>
      </c>
      <c r="T525" s="150">
        <v>0</v>
      </c>
      <c r="U525" s="150">
        <v>0</v>
      </c>
      <c r="V525" s="150">
        <v>0</v>
      </c>
    </row>
    <row r="526" spans="2:22" x14ac:dyDescent="0.25">
      <c r="B526" s="135" t="s">
        <v>13</v>
      </c>
      <c r="C526" s="135" t="s">
        <v>13</v>
      </c>
      <c r="D526" s="135" t="s">
        <v>13</v>
      </c>
      <c r="E526" s="150">
        <v>0</v>
      </c>
      <c r="F526" s="150">
        <v>0</v>
      </c>
      <c r="G526" s="150">
        <v>0</v>
      </c>
      <c r="H526" s="150">
        <v>0</v>
      </c>
      <c r="I526" s="150">
        <v>0</v>
      </c>
      <c r="J526" s="150">
        <v>0</v>
      </c>
      <c r="K526" s="150">
        <v>0</v>
      </c>
      <c r="L526" s="150">
        <v>0</v>
      </c>
      <c r="M526" s="150">
        <v>0</v>
      </c>
      <c r="N526" s="150">
        <v>0</v>
      </c>
      <c r="O526" s="150">
        <v>0</v>
      </c>
      <c r="P526" s="150">
        <v>0</v>
      </c>
      <c r="Q526" s="150">
        <v>0</v>
      </c>
      <c r="R526" s="150">
        <v>0</v>
      </c>
      <c r="S526" s="150">
        <v>0</v>
      </c>
      <c r="T526" s="150">
        <v>0</v>
      </c>
      <c r="U526" s="150">
        <v>0</v>
      </c>
      <c r="V526" s="150">
        <v>0</v>
      </c>
    </row>
    <row r="527" spans="2:22" x14ac:dyDescent="0.25">
      <c r="B527" s="135" t="s">
        <v>13</v>
      </c>
      <c r="C527" s="135" t="s">
        <v>13</v>
      </c>
      <c r="D527" s="135" t="s">
        <v>13</v>
      </c>
      <c r="E527" s="150">
        <v>0</v>
      </c>
      <c r="F527" s="150">
        <v>0</v>
      </c>
      <c r="G527" s="150">
        <v>0</v>
      </c>
      <c r="H527" s="150">
        <v>0</v>
      </c>
      <c r="I527" s="150">
        <v>0</v>
      </c>
      <c r="J527" s="150">
        <v>0</v>
      </c>
      <c r="K527" s="150">
        <v>0</v>
      </c>
      <c r="L527" s="150">
        <v>0</v>
      </c>
      <c r="M527" s="150">
        <v>0</v>
      </c>
      <c r="N527" s="150">
        <v>0</v>
      </c>
      <c r="O527" s="150">
        <v>0</v>
      </c>
      <c r="P527" s="150">
        <v>0</v>
      </c>
      <c r="Q527" s="150">
        <v>0</v>
      </c>
      <c r="R527" s="150">
        <v>0</v>
      </c>
      <c r="S527" s="150">
        <v>0</v>
      </c>
      <c r="T527" s="150">
        <v>0</v>
      </c>
      <c r="U527" s="150">
        <v>0</v>
      </c>
      <c r="V527" s="150">
        <v>0</v>
      </c>
    </row>
    <row r="528" spans="2:22" x14ac:dyDescent="0.25">
      <c r="B528" s="135" t="s">
        <v>13</v>
      </c>
      <c r="C528" s="135" t="s">
        <v>13</v>
      </c>
      <c r="D528" s="135" t="s">
        <v>13</v>
      </c>
      <c r="E528" s="150">
        <v>0</v>
      </c>
      <c r="F528" s="150">
        <v>0</v>
      </c>
      <c r="G528" s="150">
        <v>0</v>
      </c>
      <c r="H528" s="150">
        <v>0</v>
      </c>
      <c r="I528" s="150">
        <v>0</v>
      </c>
      <c r="J528" s="150">
        <v>0</v>
      </c>
      <c r="K528" s="150">
        <v>0</v>
      </c>
      <c r="L528" s="150">
        <v>0</v>
      </c>
      <c r="M528" s="150">
        <v>0</v>
      </c>
      <c r="N528" s="150">
        <v>0</v>
      </c>
      <c r="O528" s="150">
        <v>0</v>
      </c>
      <c r="P528" s="150">
        <v>0</v>
      </c>
      <c r="Q528" s="150">
        <v>0</v>
      </c>
      <c r="R528" s="150">
        <v>0</v>
      </c>
      <c r="S528" s="150">
        <v>0</v>
      </c>
      <c r="T528" s="150">
        <v>0</v>
      </c>
      <c r="U528" s="150">
        <v>0</v>
      </c>
      <c r="V528" s="150">
        <v>0</v>
      </c>
    </row>
    <row r="529" spans="2:22" x14ac:dyDescent="0.25">
      <c r="B529" s="135" t="s">
        <v>13</v>
      </c>
      <c r="C529" s="135" t="s">
        <v>13</v>
      </c>
      <c r="D529" s="135" t="s">
        <v>13</v>
      </c>
      <c r="E529" s="150">
        <v>0</v>
      </c>
      <c r="F529" s="150">
        <v>0</v>
      </c>
      <c r="G529" s="150">
        <v>0</v>
      </c>
      <c r="H529" s="150">
        <v>0</v>
      </c>
      <c r="I529" s="150">
        <v>0</v>
      </c>
      <c r="J529" s="150">
        <v>0</v>
      </c>
      <c r="K529" s="150">
        <v>0</v>
      </c>
      <c r="L529" s="150">
        <v>0</v>
      </c>
      <c r="M529" s="150">
        <v>0</v>
      </c>
      <c r="N529" s="150">
        <v>0</v>
      </c>
      <c r="O529" s="150">
        <v>0</v>
      </c>
      <c r="P529" s="150">
        <v>0</v>
      </c>
      <c r="Q529" s="150">
        <v>0</v>
      </c>
      <c r="R529" s="150">
        <v>0</v>
      </c>
      <c r="S529" s="150">
        <v>0</v>
      </c>
      <c r="T529" s="150">
        <v>0</v>
      </c>
      <c r="U529" s="150">
        <v>0</v>
      </c>
      <c r="V529" s="150">
        <v>0</v>
      </c>
    </row>
    <row r="530" spans="2:22" x14ac:dyDescent="0.25">
      <c r="B530" s="135" t="s">
        <v>13</v>
      </c>
      <c r="C530" s="135" t="s">
        <v>13</v>
      </c>
      <c r="D530" s="135" t="s">
        <v>13</v>
      </c>
      <c r="E530" s="150">
        <v>0</v>
      </c>
      <c r="F530" s="150">
        <v>0</v>
      </c>
      <c r="G530" s="150">
        <v>0</v>
      </c>
      <c r="H530" s="150">
        <v>0</v>
      </c>
      <c r="I530" s="150">
        <v>0</v>
      </c>
      <c r="J530" s="150">
        <v>0</v>
      </c>
      <c r="K530" s="150">
        <v>0</v>
      </c>
      <c r="L530" s="150">
        <v>0</v>
      </c>
      <c r="M530" s="150">
        <v>0</v>
      </c>
      <c r="N530" s="150">
        <v>0</v>
      </c>
      <c r="O530" s="150">
        <v>0</v>
      </c>
      <c r="P530" s="150">
        <v>0</v>
      </c>
      <c r="Q530" s="150">
        <v>0</v>
      </c>
      <c r="R530" s="150">
        <v>0</v>
      </c>
      <c r="S530" s="150">
        <v>0</v>
      </c>
      <c r="T530" s="150">
        <v>0</v>
      </c>
      <c r="U530" s="150">
        <v>0</v>
      </c>
      <c r="V530" s="150">
        <v>0</v>
      </c>
    </row>
    <row r="531" spans="2:22" x14ac:dyDescent="0.25">
      <c r="B531" s="135" t="s">
        <v>13</v>
      </c>
      <c r="C531" s="135" t="s">
        <v>13</v>
      </c>
      <c r="D531" s="135" t="s">
        <v>13</v>
      </c>
      <c r="E531" s="150">
        <v>0</v>
      </c>
      <c r="F531" s="150">
        <v>0</v>
      </c>
      <c r="G531" s="150">
        <v>0</v>
      </c>
      <c r="H531" s="150">
        <v>0</v>
      </c>
      <c r="I531" s="150">
        <v>0</v>
      </c>
      <c r="J531" s="150">
        <v>0</v>
      </c>
      <c r="K531" s="150">
        <v>0</v>
      </c>
      <c r="L531" s="150">
        <v>0</v>
      </c>
      <c r="M531" s="150">
        <v>0</v>
      </c>
      <c r="N531" s="150">
        <v>0</v>
      </c>
      <c r="O531" s="150">
        <v>0</v>
      </c>
      <c r="P531" s="150">
        <v>0</v>
      </c>
      <c r="Q531" s="150">
        <v>0</v>
      </c>
      <c r="R531" s="150">
        <v>0</v>
      </c>
      <c r="S531" s="150">
        <v>0</v>
      </c>
      <c r="T531" s="150">
        <v>0</v>
      </c>
      <c r="U531" s="150">
        <v>0</v>
      </c>
      <c r="V531" s="150">
        <v>0</v>
      </c>
    </row>
    <row r="532" spans="2:22" x14ac:dyDescent="0.25">
      <c r="B532" s="135" t="s">
        <v>13</v>
      </c>
      <c r="C532" s="135" t="s">
        <v>13</v>
      </c>
      <c r="D532" s="135" t="s">
        <v>13</v>
      </c>
      <c r="E532" s="150">
        <v>0</v>
      </c>
      <c r="F532" s="150">
        <v>0</v>
      </c>
      <c r="G532" s="150">
        <v>0</v>
      </c>
      <c r="H532" s="150">
        <v>0</v>
      </c>
      <c r="I532" s="150">
        <v>0</v>
      </c>
      <c r="J532" s="150">
        <v>0</v>
      </c>
      <c r="K532" s="150">
        <v>0</v>
      </c>
      <c r="L532" s="150">
        <v>0</v>
      </c>
      <c r="M532" s="150">
        <v>0</v>
      </c>
      <c r="N532" s="150">
        <v>0</v>
      </c>
      <c r="O532" s="150">
        <v>0</v>
      </c>
      <c r="P532" s="150">
        <v>0</v>
      </c>
      <c r="Q532" s="150">
        <v>0</v>
      </c>
      <c r="R532" s="150">
        <v>0</v>
      </c>
      <c r="S532" s="150">
        <v>0</v>
      </c>
      <c r="T532" s="150">
        <v>0</v>
      </c>
      <c r="U532" s="150">
        <v>0</v>
      </c>
      <c r="V532" s="150">
        <v>0</v>
      </c>
    </row>
    <row r="533" spans="2:22" x14ac:dyDescent="0.25">
      <c r="B533" s="135" t="s">
        <v>13</v>
      </c>
      <c r="C533" s="135" t="s">
        <v>13</v>
      </c>
      <c r="D533" s="135" t="s">
        <v>13</v>
      </c>
      <c r="E533" s="150">
        <v>0</v>
      </c>
      <c r="F533" s="150">
        <v>0</v>
      </c>
      <c r="G533" s="150">
        <v>0</v>
      </c>
      <c r="H533" s="150">
        <v>0</v>
      </c>
      <c r="I533" s="150">
        <v>0</v>
      </c>
      <c r="J533" s="150">
        <v>0</v>
      </c>
      <c r="K533" s="150">
        <v>0</v>
      </c>
      <c r="L533" s="150">
        <v>0</v>
      </c>
      <c r="M533" s="150">
        <v>0</v>
      </c>
      <c r="N533" s="150">
        <v>0</v>
      </c>
      <c r="O533" s="150">
        <v>0</v>
      </c>
      <c r="P533" s="150">
        <v>0</v>
      </c>
      <c r="Q533" s="150">
        <v>0</v>
      </c>
      <c r="R533" s="150">
        <v>0</v>
      </c>
      <c r="S533" s="150">
        <v>0</v>
      </c>
      <c r="T533" s="150">
        <v>0</v>
      </c>
      <c r="U533" s="150">
        <v>0</v>
      </c>
      <c r="V533" s="150">
        <v>0</v>
      </c>
    </row>
    <row r="534" spans="2:22" x14ac:dyDescent="0.25">
      <c r="B534" s="135" t="s">
        <v>13</v>
      </c>
      <c r="C534" s="135" t="s">
        <v>13</v>
      </c>
      <c r="D534" s="135" t="s">
        <v>13</v>
      </c>
      <c r="E534" s="150">
        <v>0</v>
      </c>
      <c r="F534" s="150">
        <v>0</v>
      </c>
      <c r="G534" s="150">
        <v>0</v>
      </c>
      <c r="H534" s="150">
        <v>0</v>
      </c>
      <c r="I534" s="150">
        <v>0</v>
      </c>
      <c r="J534" s="150">
        <v>0</v>
      </c>
      <c r="K534" s="150">
        <v>0</v>
      </c>
      <c r="L534" s="150">
        <v>0</v>
      </c>
      <c r="M534" s="150">
        <v>0</v>
      </c>
      <c r="N534" s="150">
        <v>0</v>
      </c>
      <c r="O534" s="150">
        <v>0</v>
      </c>
      <c r="P534" s="150">
        <v>0</v>
      </c>
      <c r="Q534" s="150">
        <v>0</v>
      </c>
      <c r="R534" s="150">
        <v>0</v>
      </c>
      <c r="S534" s="150">
        <v>0</v>
      </c>
      <c r="T534" s="150">
        <v>0</v>
      </c>
      <c r="U534" s="150">
        <v>0</v>
      </c>
      <c r="V534" s="150">
        <v>0</v>
      </c>
    </row>
    <row r="535" spans="2:22" x14ac:dyDescent="0.25">
      <c r="B535" s="135" t="s">
        <v>13</v>
      </c>
      <c r="C535" s="135" t="s">
        <v>13</v>
      </c>
      <c r="D535" s="135" t="s">
        <v>13</v>
      </c>
      <c r="E535" s="150">
        <v>0</v>
      </c>
      <c r="F535" s="150">
        <v>0</v>
      </c>
      <c r="G535" s="150">
        <v>0</v>
      </c>
      <c r="H535" s="150">
        <v>0</v>
      </c>
      <c r="I535" s="150">
        <v>0</v>
      </c>
      <c r="J535" s="150">
        <v>0</v>
      </c>
      <c r="K535" s="150">
        <v>0</v>
      </c>
      <c r="L535" s="150">
        <v>0</v>
      </c>
      <c r="M535" s="150">
        <v>0</v>
      </c>
      <c r="N535" s="150">
        <v>0</v>
      </c>
      <c r="O535" s="150">
        <v>0</v>
      </c>
      <c r="P535" s="150">
        <v>0</v>
      </c>
      <c r="Q535" s="150">
        <v>0</v>
      </c>
      <c r="R535" s="150">
        <v>0</v>
      </c>
      <c r="S535" s="150">
        <v>0</v>
      </c>
      <c r="T535" s="150">
        <v>0</v>
      </c>
      <c r="U535" s="150">
        <v>0</v>
      </c>
      <c r="V535" s="150">
        <v>0</v>
      </c>
    </row>
    <row r="536" spans="2:22" x14ac:dyDescent="0.25">
      <c r="B536" s="135" t="s">
        <v>13</v>
      </c>
      <c r="C536" s="135" t="s">
        <v>13</v>
      </c>
      <c r="D536" s="135" t="s">
        <v>13</v>
      </c>
      <c r="E536" s="150">
        <v>0</v>
      </c>
      <c r="F536" s="150">
        <v>0</v>
      </c>
      <c r="G536" s="150">
        <v>0</v>
      </c>
      <c r="H536" s="150">
        <v>0</v>
      </c>
      <c r="I536" s="150">
        <v>0</v>
      </c>
      <c r="J536" s="150">
        <v>0</v>
      </c>
      <c r="K536" s="150">
        <v>0</v>
      </c>
      <c r="L536" s="150">
        <v>0</v>
      </c>
      <c r="M536" s="150">
        <v>0</v>
      </c>
      <c r="N536" s="150">
        <v>0</v>
      </c>
      <c r="O536" s="150">
        <v>0</v>
      </c>
      <c r="P536" s="150">
        <v>0</v>
      </c>
      <c r="Q536" s="150">
        <v>0</v>
      </c>
      <c r="R536" s="150">
        <v>0</v>
      </c>
      <c r="S536" s="150">
        <v>0</v>
      </c>
      <c r="T536" s="150">
        <v>0</v>
      </c>
      <c r="U536" s="150">
        <v>0</v>
      </c>
      <c r="V536" s="150">
        <v>0</v>
      </c>
    </row>
    <row r="537" spans="2:22" x14ac:dyDescent="0.25">
      <c r="B537" s="135" t="s">
        <v>13</v>
      </c>
      <c r="C537" s="135" t="s">
        <v>13</v>
      </c>
      <c r="D537" s="135" t="s">
        <v>13</v>
      </c>
      <c r="E537" s="150">
        <v>0</v>
      </c>
      <c r="F537" s="150">
        <v>0</v>
      </c>
      <c r="G537" s="150">
        <v>0</v>
      </c>
      <c r="H537" s="150">
        <v>0</v>
      </c>
      <c r="I537" s="150">
        <v>0</v>
      </c>
      <c r="J537" s="150">
        <v>0</v>
      </c>
      <c r="K537" s="150">
        <v>0</v>
      </c>
      <c r="L537" s="150">
        <v>0</v>
      </c>
      <c r="M537" s="150">
        <v>0</v>
      </c>
      <c r="N537" s="150">
        <v>0</v>
      </c>
      <c r="O537" s="150">
        <v>0</v>
      </c>
      <c r="P537" s="150">
        <v>0</v>
      </c>
      <c r="Q537" s="150">
        <v>0</v>
      </c>
      <c r="R537" s="150">
        <v>0</v>
      </c>
      <c r="S537" s="150">
        <v>0</v>
      </c>
      <c r="T537" s="150">
        <v>0</v>
      </c>
      <c r="U537" s="150">
        <v>0</v>
      </c>
      <c r="V537" s="150">
        <v>0</v>
      </c>
    </row>
    <row r="538" spans="2:22" x14ac:dyDescent="0.25">
      <c r="B538" s="135" t="s">
        <v>13</v>
      </c>
      <c r="C538" s="135" t="s">
        <v>13</v>
      </c>
      <c r="D538" s="135" t="s">
        <v>13</v>
      </c>
      <c r="E538" s="150">
        <v>0</v>
      </c>
      <c r="F538" s="150">
        <v>0</v>
      </c>
      <c r="G538" s="150">
        <v>0</v>
      </c>
      <c r="H538" s="150">
        <v>0</v>
      </c>
      <c r="I538" s="150">
        <v>0</v>
      </c>
      <c r="J538" s="150">
        <v>0</v>
      </c>
      <c r="K538" s="150">
        <v>0</v>
      </c>
      <c r="L538" s="150">
        <v>0</v>
      </c>
      <c r="M538" s="150">
        <v>0</v>
      </c>
      <c r="N538" s="150">
        <v>0</v>
      </c>
      <c r="O538" s="150">
        <v>0</v>
      </c>
      <c r="P538" s="150">
        <v>0</v>
      </c>
      <c r="Q538" s="150">
        <v>0</v>
      </c>
      <c r="R538" s="150">
        <v>0</v>
      </c>
      <c r="S538" s="150">
        <v>0</v>
      </c>
      <c r="T538" s="150">
        <v>0</v>
      </c>
      <c r="U538" s="150">
        <v>0</v>
      </c>
      <c r="V538" s="150">
        <v>0</v>
      </c>
    </row>
    <row r="539" spans="2:22" x14ac:dyDescent="0.25">
      <c r="B539" s="135" t="s">
        <v>13</v>
      </c>
      <c r="C539" s="135" t="s">
        <v>13</v>
      </c>
      <c r="D539" s="135" t="s">
        <v>13</v>
      </c>
      <c r="E539" s="150">
        <v>0</v>
      </c>
      <c r="F539" s="150">
        <v>0</v>
      </c>
      <c r="G539" s="150">
        <v>0</v>
      </c>
      <c r="H539" s="150">
        <v>0</v>
      </c>
      <c r="I539" s="150">
        <v>0</v>
      </c>
      <c r="J539" s="150">
        <v>0</v>
      </c>
      <c r="K539" s="150">
        <v>0</v>
      </c>
      <c r="L539" s="150">
        <v>0</v>
      </c>
      <c r="M539" s="150">
        <v>0</v>
      </c>
      <c r="N539" s="150">
        <v>0</v>
      </c>
      <c r="O539" s="150">
        <v>0</v>
      </c>
      <c r="P539" s="150">
        <v>0</v>
      </c>
      <c r="Q539" s="150">
        <v>0</v>
      </c>
      <c r="R539" s="150">
        <v>0</v>
      </c>
      <c r="S539" s="150">
        <v>0</v>
      </c>
      <c r="T539" s="150">
        <v>0</v>
      </c>
      <c r="U539" s="150">
        <v>0</v>
      </c>
      <c r="V539" s="150">
        <v>0</v>
      </c>
    </row>
    <row r="540" spans="2:22" x14ac:dyDescent="0.25">
      <c r="B540" s="135" t="s">
        <v>13</v>
      </c>
      <c r="C540" s="135" t="s">
        <v>13</v>
      </c>
      <c r="D540" s="135" t="s">
        <v>13</v>
      </c>
      <c r="E540" s="150">
        <v>0</v>
      </c>
      <c r="F540" s="150">
        <v>0</v>
      </c>
      <c r="G540" s="150">
        <v>0</v>
      </c>
      <c r="H540" s="150">
        <v>0</v>
      </c>
      <c r="I540" s="150">
        <v>0</v>
      </c>
      <c r="J540" s="150">
        <v>0</v>
      </c>
      <c r="K540" s="150">
        <v>0</v>
      </c>
      <c r="L540" s="150">
        <v>0</v>
      </c>
      <c r="M540" s="150">
        <v>0</v>
      </c>
      <c r="N540" s="150">
        <v>0</v>
      </c>
      <c r="O540" s="150">
        <v>0</v>
      </c>
      <c r="P540" s="150">
        <v>0</v>
      </c>
      <c r="Q540" s="150">
        <v>0</v>
      </c>
      <c r="R540" s="150">
        <v>0</v>
      </c>
      <c r="S540" s="150">
        <v>0</v>
      </c>
      <c r="T540" s="150">
        <v>0</v>
      </c>
      <c r="U540" s="150">
        <v>0</v>
      </c>
      <c r="V540" s="150">
        <v>0</v>
      </c>
    </row>
    <row r="541" spans="2:22" x14ac:dyDescent="0.25">
      <c r="B541" s="135" t="s">
        <v>13</v>
      </c>
      <c r="C541" s="135" t="s">
        <v>13</v>
      </c>
      <c r="D541" s="135" t="s">
        <v>13</v>
      </c>
      <c r="E541" s="150">
        <v>0</v>
      </c>
      <c r="F541" s="150">
        <v>0</v>
      </c>
      <c r="G541" s="150">
        <v>0</v>
      </c>
      <c r="H541" s="150">
        <v>0</v>
      </c>
      <c r="I541" s="150">
        <v>0</v>
      </c>
      <c r="J541" s="150">
        <v>0</v>
      </c>
      <c r="K541" s="150">
        <v>0</v>
      </c>
      <c r="L541" s="150">
        <v>0</v>
      </c>
      <c r="M541" s="150">
        <v>0</v>
      </c>
      <c r="N541" s="150">
        <v>0</v>
      </c>
      <c r="O541" s="150">
        <v>0</v>
      </c>
      <c r="P541" s="150">
        <v>0</v>
      </c>
      <c r="Q541" s="150">
        <v>0</v>
      </c>
      <c r="R541" s="150">
        <v>0</v>
      </c>
      <c r="S541" s="150">
        <v>0</v>
      </c>
      <c r="T541" s="150">
        <v>0</v>
      </c>
      <c r="U541" s="150">
        <v>0</v>
      </c>
      <c r="V541" s="150">
        <v>0</v>
      </c>
    </row>
    <row r="542" spans="2:22" x14ac:dyDescent="0.25">
      <c r="B542" s="135" t="s">
        <v>13</v>
      </c>
      <c r="C542" s="135" t="s">
        <v>13</v>
      </c>
      <c r="D542" s="135" t="s">
        <v>13</v>
      </c>
      <c r="E542" s="150">
        <v>0</v>
      </c>
      <c r="F542" s="150">
        <v>0</v>
      </c>
      <c r="G542" s="150">
        <v>0</v>
      </c>
      <c r="H542" s="150">
        <v>0</v>
      </c>
      <c r="I542" s="150">
        <v>0</v>
      </c>
      <c r="J542" s="150">
        <v>0</v>
      </c>
      <c r="K542" s="150">
        <v>0</v>
      </c>
      <c r="L542" s="150">
        <v>0</v>
      </c>
      <c r="M542" s="150">
        <v>0</v>
      </c>
      <c r="N542" s="150">
        <v>0</v>
      </c>
      <c r="O542" s="150">
        <v>0</v>
      </c>
      <c r="P542" s="150">
        <v>0</v>
      </c>
      <c r="Q542" s="150">
        <v>0</v>
      </c>
      <c r="R542" s="150">
        <v>0</v>
      </c>
      <c r="S542" s="150">
        <v>0</v>
      </c>
      <c r="T542" s="150">
        <v>0</v>
      </c>
      <c r="U542" s="150">
        <v>0</v>
      </c>
      <c r="V542" s="150">
        <v>0</v>
      </c>
    </row>
    <row r="543" spans="2:22" x14ac:dyDescent="0.25">
      <c r="B543" s="135" t="s">
        <v>13</v>
      </c>
      <c r="C543" s="135" t="s">
        <v>13</v>
      </c>
      <c r="D543" s="135" t="s">
        <v>13</v>
      </c>
      <c r="E543" s="150">
        <v>0</v>
      </c>
      <c r="F543" s="150">
        <v>0</v>
      </c>
      <c r="G543" s="150">
        <v>0</v>
      </c>
      <c r="H543" s="150">
        <v>0</v>
      </c>
      <c r="I543" s="150">
        <v>0</v>
      </c>
      <c r="J543" s="150">
        <v>0</v>
      </c>
      <c r="K543" s="150">
        <v>0</v>
      </c>
      <c r="L543" s="150">
        <v>0</v>
      </c>
      <c r="M543" s="150">
        <v>0</v>
      </c>
      <c r="N543" s="150">
        <v>0</v>
      </c>
      <c r="O543" s="150">
        <v>0</v>
      </c>
      <c r="P543" s="150">
        <v>0</v>
      </c>
      <c r="Q543" s="150">
        <v>0</v>
      </c>
      <c r="R543" s="150">
        <v>0</v>
      </c>
      <c r="S543" s="150">
        <v>0</v>
      </c>
      <c r="T543" s="150">
        <v>0</v>
      </c>
      <c r="U543" s="150">
        <v>0</v>
      </c>
      <c r="V543" s="150">
        <v>0</v>
      </c>
    </row>
    <row r="544" spans="2:22" x14ac:dyDescent="0.25">
      <c r="B544" s="135" t="s">
        <v>13</v>
      </c>
      <c r="C544" s="135" t="s">
        <v>13</v>
      </c>
      <c r="D544" s="135" t="s">
        <v>13</v>
      </c>
      <c r="E544" s="150">
        <v>0</v>
      </c>
      <c r="F544" s="150">
        <v>0</v>
      </c>
      <c r="G544" s="150">
        <v>0</v>
      </c>
      <c r="H544" s="150">
        <v>0</v>
      </c>
      <c r="I544" s="150">
        <v>0</v>
      </c>
      <c r="J544" s="150">
        <v>0</v>
      </c>
      <c r="K544" s="150">
        <v>0</v>
      </c>
      <c r="L544" s="150">
        <v>0</v>
      </c>
      <c r="M544" s="150">
        <v>0</v>
      </c>
      <c r="N544" s="150">
        <v>0</v>
      </c>
      <c r="O544" s="150">
        <v>0</v>
      </c>
      <c r="P544" s="150">
        <v>0</v>
      </c>
      <c r="Q544" s="150">
        <v>0</v>
      </c>
      <c r="R544" s="150">
        <v>0</v>
      </c>
      <c r="S544" s="150">
        <v>0</v>
      </c>
      <c r="T544" s="150">
        <v>0</v>
      </c>
      <c r="U544" s="150">
        <v>0</v>
      </c>
      <c r="V544" s="150">
        <v>0</v>
      </c>
    </row>
    <row r="545" spans="2:22" x14ac:dyDescent="0.25">
      <c r="B545" s="135" t="s">
        <v>13</v>
      </c>
      <c r="C545" s="135" t="s">
        <v>13</v>
      </c>
      <c r="D545" s="135" t="s">
        <v>13</v>
      </c>
      <c r="E545" s="150">
        <v>0</v>
      </c>
      <c r="F545" s="150">
        <v>0</v>
      </c>
      <c r="G545" s="150">
        <v>0</v>
      </c>
      <c r="H545" s="150">
        <v>0</v>
      </c>
      <c r="I545" s="150">
        <v>0</v>
      </c>
      <c r="J545" s="150">
        <v>0</v>
      </c>
      <c r="K545" s="150">
        <v>0</v>
      </c>
      <c r="L545" s="150">
        <v>0</v>
      </c>
      <c r="M545" s="150">
        <v>0</v>
      </c>
      <c r="N545" s="150">
        <v>0</v>
      </c>
      <c r="O545" s="150">
        <v>0</v>
      </c>
      <c r="P545" s="150">
        <v>0</v>
      </c>
      <c r="Q545" s="150">
        <v>0</v>
      </c>
      <c r="R545" s="150">
        <v>0</v>
      </c>
      <c r="S545" s="150">
        <v>0</v>
      </c>
      <c r="T545" s="150">
        <v>0</v>
      </c>
      <c r="U545" s="150">
        <v>0</v>
      </c>
      <c r="V545" s="150">
        <v>0</v>
      </c>
    </row>
    <row r="546" spans="2:22" x14ac:dyDescent="0.25">
      <c r="B546" s="135" t="s">
        <v>13</v>
      </c>
      <c r="C546" s="135" t="s">
        <v>13</v>
      </c>
      <c r="D546" s="135" t="s">
        <v>13</v>
      </c>
      <c r="E546" s="150">
        <v>0</v>
      </c>
      <c r="F546" s="150">
        <v>0</v>
      </c>
      <c r="G546" s="150">
        <v>0</v>
      </c>
      <c r="H546" s="150">
        <v>0</v>
      </c>
      <c r="I546" s="150">
        <v>0</v>
      </c>
      <c r="J546" s="150">
        <v>0</v>
      </c>
      <c r="K546" s="150">
        <v>0</v>
      </c>
      <c r="L546" s="150">
        <v>0</v>
      </c>
      <c r="M546" s="150">
        <v>0</v>
      </c>
      <c r="N546" s="150">
        <v>0</v>
      </c>
      <c r="O546" s="150">
        <v>0</v>
      </c>
      <c r="P546" s="150">
        <v>0</v>
      </c>
      <c r="Q546" s="150">
        <v>0</v>
      </c>
      <c r="R546" s="150">
        <v>0</v>
      </c>
      <c r="S546" s="150">
        <v>0</v>
      </c>
      <c r="T546" s="150">
        <v>0</v>
      </c>
      <c r="U546" s="150">
        <v>0</v>
      </c>
      <c r="V546" s="150">
        <v>0</v>
      </c>
    </row>
    <row r="547" spans="2:22" x14ac:dyDescent="0.25">
      <c r="B547" s="135" t="s">
        <v>13</v>
      </c>
      <c r="C547" s="135" t="s">
        <v>13</v>
      </c>
      <c r="D547" s="135" t="s">
        <v>13</v>
      </c>
      <c r="E547" s="150">
        <v>0</v>
      </c>
      <c r="F547" s="150">
        <v>0</v>
      </c>
      <c r="G547" s="150">
        <v>0</v>
      </c>
      <c r="H547" s="150">
        <v>0</v>
      </c>
      <c r="I547" s="150">
        <v>0</v>
      </c>
      <c r="J547" s="150">
        <v>0</v>
      </c>
      <c r="K547" s="150">
        <v>0</v>
      </c>
      <c r="L547" s="150">
        <v>0</v>
      </c>
      <c r="M547" s="150">
        <v>0</v>
      </c>
      <c r="N547" s="150">
        <v>0</v>
      </c>
      <c r="O547" s="150">
        <v>0</v>
      </c>
      <c r="P547" s="150">
        <v>0</v>
      </c>
      <c r="Q547" s="150">
        <v>0</v>
      </c>
      <c r="R547" s="150">
        <v>0</v>
      </c>
      <c r="S547" s="150">
        <v>0</v>
      </c>
      <c r="T547" s="150">
        <v>0</v>
      </c>
      <c r="U547" s="150">
        <v>0</v>
      </c>
      <c r="V547" s="150">
        <v>0</v>
      </c>
    </row>
    <row r="548" spans="2:22" x14ac:dyDescent="0.25">
      <c r="B548" s="135" t="s">
        <v>13</v>
      </c>
      <c r="C548" s="135" t="s">
        <v>13</v>
      </c>
      <c r="D548" s="135" t="s">
        <v>13</v>
      </c>
      <c r="E548" s="150">
        <v>0</v>
      </c>
      <c r="F548" s="150">
        <v>0</v>
      </c>
      <c r="G548" s="150">
        <v>0</v>
      </c>
      <c r="H548" s="150">
        <v>0</v>
      </c>
      <c r="I548" s="150">
        <v>0</v>
      </c>
      <c r="J548" s="150">
        <v>0</v>
      </c>
      <c r="K548" s="150">
        <v>0</v>
      </c>
      <c r="L548" s="150">
        <v>0</v>
      </c>
      <c r="M548" s="150">
        <v>0</v>
      </c>
      <c r="N548" s="150">
        <v>0</v>
      </c>
      <c r="O548" s="150">
        <v>0</v>
      </c>
      <c r="P548" s="150">
        <v>0</v>
      </c>
      <c r="Q548" s="150">
        <v>0</v>
      </c>
      <c r="R548" s="150">
        <v>0</v>
      </c>
      <c r="S548" s="150">
        <v>0</v>
      </c>
      <c r="T548" s="150">
        <v>0</v>
      </c>
      <c r="U548" s="150">
        <v>0</v>
      </c>
      <c r="V548" s="150">
        <v>0</v>
      </c>
    </row>
    <row r="549" spans="2:22" x14ac:dyDescent="0.25">
      <c r="B549" s="135" t="s">
        <v>13</v>
      </c>
      <c r="C549" s="135" t="s">
        <v>13</v>
      </c>
      <c r="D549" s="135" t="s">
        <v>13</v>
      </c>
      <c r="E549" s="150">
        <v>0</v>
      </c>
      <c r="F549" s="150">
        <v>0</v>
      </c>
      <c r="G549" s="150">
        <v>0</v>
      </c>
      <c r="H549" s="150">
        <v>0</v>
      </c>
      <c r="I549" s="150">
        <v>0</v>
      </c>
      <c r="J549" s="150">
        <v>0</v>
      </c>
      <c r="K549" s="150">
        <v>0</v>
      </c>
      <c r="L549" s="150">
        <v>0</v>
      </c>
      <c r="M549" s="150">
        <v>0</v>
      </c>
      <c r="N549" s="150">
        <v>0</v>
      </c>
      <c r="O549" s="150">
        <v>0</v>
      </c>
      <c r="P549" s="150">
        <v>0</v>
      </c>
      <c r="Q549" s="150">
        <v>0</v>
      </c>
      <c r="R549" s="150">
        <v>0</v>
      </c>
      <c r="S549" s="150">
        <v>0</v>
      </c>
      <c r="T549" s="150">
        <v>0</v>
      </c>
      <c r="U549" s="150">
        <v>0</v>
      </c>
      <c r="V549" s="150">
        <v>0</v>
      </c>
    </row>
    <row r="550" spans="2:22" x14ac:dyDescent="0.25">
      <c r="B550" s="135" t="s">
        <v>13</v>
      </c>
      <c r="C550" s="135" t="s">
        <v>13</v>
      </c>
      <c r="D550" s="135" t="s">
        <v>13</v>
      </c>
      <c r="E550" s="150">
        <v>0</v>
      </c>
      <c r="F550" s="150">
        <v>0</v>
      </c>
      <c r="G550" s="150">
        <v>0</v>
      </c>
      <c r="H550" s="150">
        <v>0</v>
      </c>
      <c r="I550" s="150">
        <v>0</v>
      </c>
      <c r="J550" s="150">
        <v>0</v>
      </c>
      <c r="K550" s="150">
        <v>0</v>
      </c>
      <c r="L550" s="150">
        <v>0</v>
      </c>
      <c r="M550" s="150">
        <v>0</v>
      </c>
      <c r="N550" s="150">
        <v>0</v>
      </c>
      <c r="O550" s="150">
        <v>0</v>
      </c>
      <c r="P550" s="150">
        <v>0</v>
      </c>
      <c r="Q550" s="150">
        <v>0</v>
      </c>
      <c r="R550" s="150">
        <v>0</v>
      </c>
      <c r="S550" s="150">
        <v>0</v>
      </c>
      <c r="T550" s="150">
        <v>0</v>
      </c>
      <c r="U550" s="150">
        <v>0</v>
      </c>
      <c r="V550" s="150">
        <v>0</v>
      </c>
    </row>
    <row r="551" spans="2:22" x14ac:dyDescent="0.25">
      <c r="B551" s="135" t="s">
        <v>13</v>
      </c>
      <c r="C551" s="135" t="s">
        <v>13</v>
      </c>
      <c r="D551" s="135" t="s">
        <v>13</v>
      </c>
      <c r="E551" s="150">
        <v>0</v>
      </c>
      <c r="F551" s="150">
        <v>0</v>
      </c>
      <c r="G551" s="150">
        <v>0</v>
      </c>
      <c r="H551" s="150">
        <v>0</v>
      </c>
      <c r="I551" s="150">
        <v>0</v>
      </c>
      <c r="J551" s="150">
        <v>0</v>
      </c>
      <c r="K551" s="150">
        <v>0</v>
      </c>
      <c r="L551" s="150">
        <v>0</v>
      </c>
      <c r="M551" s="150">
        <v>0</v>
      </c>
      <c r="N551" s="150">
        <v>0</v>
      </c>
      <c r="O551" s="150">
        <v>0</v>
      </c>
      <c r="P551" s="150">
        <v>0</v>
      </c>
      <c r="Q551" s="150">
        <v>0</v>
      </c>
      <c r="R551" s="150">
        <v>0</v>
      </c>
      <c r="S551" s="150">
        <v>0</v>
      </c>
      <c r="T551" s="150">
        <v>0</v>
      </c>
      <c r="U551" s="150">
        <v>0</v>
      </c>
      <c r="V551" s="150">
        <v>0</v>
      </c>
    </row>
    <row r="552" spans="2:22" x14ac:dyDescent="0.25">
      <c r="B552" s="135" t="s">
        <v>13</v>
      </c>
      <c r="C552" s="135" t="s">
        <v>13</v>
      </c>
      <c r="D552" s="135" t="s">
        <v>13</v>
      </c>
      <c r="E552" s="150">
        <v>0</v>
      </c>
      <c r="F552" s="150">
        <v>0</v>
      </c>
      <c r="G552" s="150">
        <v>0</v>
      </c>
      <c r="H552" s="150">
        <v>0</v>
      </c>
      <c r="I552" s="150">
        <v>0</v>
      </c>
      <c r="J552" s="150">
        <v>0</v>
      </c>
      <c r="K552" s="150">
        <v>0</v>
      </c>
      <c r="L552" s="150">
        <v>0</v>
      </c>
      <c r="M552" s="150">
        <v>0</v>
      </c>
      <c r="N552" s="150">
        <v>0</v>
      </c>
      <c r="O552" s="150">
        <v>0</v>
      </c>
      <c r="P552" s="150">
        <v>0</v>
      </c>
      <c r="Q552" s="150">
        <v>0</v>
      </c>
      <c r="R552" s="150">
        <v>0</v>
      </c>
      <c r="S552" s="150">
        <v>0</v>
      </c>
      <c r="T552" s="150">
        <v>0</v>
      </c>
      <c r="U552" s="150">
        <v>0</v>
      </c>
      <c r="V552" s="150">
        <v>0</v>
      </c>
    </row>
    <row r="553" spans="2:22" x14ac:dyDescent="0.25">
      <c r="B553" s="135" t="s">
        <v>13</v>
      </c>
      <c r="C553" s="135" t="s">
        <v>13</v>
      </c>
      <c r="D553" s="135" t="s">
        <v>13</v>
      </c>
      <c r="E553" s="150">
        <v>0</v>
      </c>
      <c r="F553" s="150">
        <v>0</v>
      </c>
      <c r="G553" s="150">
        <v>0</v>
      </c>
      <c r="H553" s="150">
        <v>0</v>
      </c>
      <c r="I553" s="150">
        <v>0</v>
      </c>
      <c r="J553" s="150">
        <v>0</v>
      </c>
      <c r="K553" s="150">
        <v>0</v>
      </c>
      <c r="L553" s="150">
        <v>0</v>
      </c>
      <c r="M553" s="150">
        <v>0</v>
      </c>
      <c r="N553" s="150">
        <v>0</v>
      </c>
      <c r="O553" s="150">
        <v>0</v>
      </c>
      <c r="P553" s="150">
        <v>0</v>
      </c>
      <c r="Q553" s="150">
        <v>0</v>
      </c>
      <c r="R553" s="150">
        <v>0</v>
      </c>
      <c r="S553" s="150">
        <v>0</v>
      </c>
      <c r="T553" s="150">
        <v>0</v>
      </c>
      <c r="U553" s="150">
        <v>0</v>
      </c>
      <c r="V553" s="150">
        <v>0</v>
      </c>
    </row>
    <row r="554" spans="2:22" x14ac:dyDescent="0.25">
      <c r="B554" s="135" t="s">
        <v>13</v>
      </c>
      <c r="C554" s="135" t="s">
        <v>13</v>
      </c>
      <c r="D554" s="135" t="s">
        <v>13</v>
      </c>
      <c r="E554" s="150">
        <v>0</v>
      </c>
      <c r="F554" s="150">
        <v>0</v>
      </c>
      <c r="G554" s="150">
        <v>0</v>
      </c>
      <c r="H554" s="150">
        <v>0</v>
      </c>
      <c r="I554" s="150">
        <v>0</v>
      </c>
      <c r="J554" s="150">
        <v>0</v>
      </c>
      <c r="K554" s="150">
        <v>0</v>
      </c>
      <c r="L554" s="150">
        <v>0</v>
      </c>
      <c r="M554" s="150">
        <v>0</v>
      </c>
      <c r="N554" s="150">
        <v>0</v>
      </c>
      <c r="O554" s="150">
        <v>0</v>
      </c>
      <c r="P554" s="150">
        <v>0</v>
      </c>
      <c r="Q554" s="150">
        <v>0</v>
      </c>
      <c r="R554" s="150">
        <v>0</v>
      </c>
      <c r="S554" s="150">
        <v>0</v>
      </c>
      <c r="T554" s="150">
        <v>0</v>
      </c>
      <c r="U554" s="150">
        <v>0</v>
      </c>
      <c r="V554" s="150">
        <v>0</v>
      </c>
    </row>
    <row r="555" spans="2:22" x14ac:dyDescent="0.25">
      <c r="B555" s="135" t="s">
        <v>13</v>
      </c>
      <c r="C555" s="135" t="s">
        <v>13</v>
      </c>
      <c r="D555" s="135" t="s">
        <v>13</v>
      </c>
      <c r="E555" s="150">
        <v>0</v>
      </c>
      <c r="F555" s="150">
        <v>0</v>
      </c>
      <c r="G555" s="150">
        <v>0</v>
      </c>
      <c r="H555" s="150">
        <v>0</v>
      </c>
      <c r="I555" s="150">
        <v>0</v>
      </c>
      <c r="J555" s="150">
        <v>0</v>
      </c>
      <c r="K555" s="150">
        <v>0</v>
      </c>
      <c r="L555" s="150">
        <v>0</v>
      </c>
      <c r="M555" s="150">
        <v>0</v>
      </c>
      <c r="N555" s="150">
        <v>0</v>
      </c>
      <c r="O555" s="150">
        <v>0</v>
      </c>
      <c r="P555" s="150">
        <v>0</v>
      </c>
      <c r="Q555" s="150">
        <v>0</v>
      </c>
      <c r="R555" s="150">
        <v>0</v>
      </c>
      <c r="S555" s="150">
        <v>0</v>
      </c>
      <c r="T555" s="150">
        <v>0</v>
      </c>
      <c r="U555" s="150">
        <v>0</v>
      </c>
      <c r="V555" s="150">
        <v>0</v>
      </c>
    </row>
    <row r="556" spans="2:22" x14ac:dyDescent="0.25">
      <c r="B556" s="135" t="s">
        <v>13</v>
      </c>
      <c r="C556" s="135" t="s">
        <v>13</v>
      </c>
      <c r="D556" s="135" t="s">
        <v>13</v>
      </c>
      <c r="E556" s="150">
        <v>0</v>
      </c>
      <c r="F556" s="150">
        <v>0</v>
      </c>
      <c r="G556" s="150">
        <v>0</v>
      </c>
      <c r="H556" s="150">
        <v>0</v>
      </c>
      <c r="I556" s="150">
        <v>0</v>
      </c>
      <c r="J556" s="150">
        <v>0</v>
      </c>
      <c r="K556" s="150">
        <v>0</v>
      </c>
      <c r="L556" s="150">
        <v>0</v>
      </c>
      <c r="M556" s="150">
        <v>0</v>
      </c>
      <c r="N556" s="150">
        <v>0</v>
      </c>
      <c r="O556" s="150">
        <v>0</v>
      </c>
      <c r="P556" s="150">
        <v>0</v>
      </c>
      <c r="Q556" s="150">
        <v>0</v>
      </c>
      <c r="R556" s="150">
        <v>0</v>
      </c>
      <c r="S556" s="150">
        <v>0</v>
      </c>
      <c r="T556" s="150">
        <v>0</v>
      </c>
      <c r="U556" s="150">
        <v>0</v>
      </c>
      <c r="V556" s="150">
        <v>0</v>
      </c>
    </row>
    <row r="557" spans="2:22" x14ac:dyDescent="0.25">
      <c r="B557" s="135" t="s">
        <v>13</v>
      </c>
      <c r="C557" s="135" t="s">
        <v>13</v>
      </c>
      <c r="D557" s="135" t="s">
        <v>13</v>
      </c>
      <c r="E557" s="150">
        <v>0</v>
      </c>
      <c r="F557" s="150">
        <v>0</v>
      </c>
      <c r="G557" s="150">
        <v>0</v>
      </c>
      <c r="H557" s="150">
        <v>0</v>
      </c>
      <c r="I557" s="150">
        <v>0</v>
      </c>
      <c r="J557" s="150">
        <v>0</v>
      </c>
      <c r="K557" s="150">
        <v>0</v>
      </c>
      <c r="L557" s="150">
        <v>0</v>
      </c>
      <c r="M557" s="150">
        <v>0</v>
      </c>
      <c r="N557" s="150">
        <v>0</v>
      </c>
      <c r="O557" s="150">
        <v>0</v>
      </c>
      <c r="P557" s="150">
        <v>0</v>
      </c>
      <c r="Q557" s="150">
        <v>0</v>
      </c>
      <c r="R557" s="150">
        <v>0</v>
      </c>
      <c r="S557" s="150">
        <v>0</v>
      </c>
      <c r="T557" s="150">
        <v>0</v>
      </c>
      <c r="U557" s="150">
        <v>0</v>
      </c>
      <c r="V557" s="150">
        <v>0</v>
      </c>
    </row>
    <row r="558" spans="2:22" x14ac:dyDescent="0.25">
      <c r="B558" s="135" t="s">
        <v>13</v>
      </c>
      <c r="C558" s="135" t="s">
        <v>13</v>
      </c>
      <c r="D558" s="135" t="s">
        <v>13</v>
      </c>
      <c r="E558" s="150">
        <v>0</v>
      </c>
      <c r="F558" s="150">
        <v>0</v>
      </c>
      <c r="G558" s="150">
        <v>0</v>
      </c>
      <c r="H558" s="150">
        <v>0</v>
      </c>
      <c r="I558" s="150">
        <v>0</v>
      </c>
      <c r="J558" s="150">
        <v>0</v>
      </c>
      <c r="K558" s="150">
        <v>0</v>
      </c>
      <c r="L558" s="150">
        <v>0</v>
      </c>
      <c r="M558" s="150">
        <v>0</v>
      </c>
      <c r="N558" s="150">
        <v>0</v>
      </c>
      <c r="O558" s="150">
        <v>0</v>
      </c>
      <c r="P558" s="150">
        <v>0</v>
      </c>
      <c r="Q558" s="150">
        <v>0</v>
      </c>
      <c r="R558" s="150">
        <v>0</v>
      </c>
      <c r="S558" s="150">
        <v>0</v>
      </c>
      <c r="T558" s="150">
        <v>0</v>
      </c>
      <c r="U558" s="150">
        <v>0</v>
      </c>
      <c r="V558" s="150">
        <v>0</v>
      </c>
    </row>
    <row r="559" spans="2:22" x14ac:dyDescent="0.25">
      <c r="B559" s="135" t="s">
        <v>13</v>
      </c>
      <c r="C559" s="135" t="s">
        <v>13</v>
      </c>
      <c r="D559" s="135" t="s">
        <v>13</v>
      </c>
      <c r="E559" s="150">
        <v>0</v>
      </c>
      <c r="F559" s="150">
        <v>0</v>
      </c>
      <c r="G559" s="150">
        <v>0</v>
      </c>
      <c r="H559" s="150">
        <v>0</v>
      </c>
      <c r="I559" s="150">
        <v>0</v>
      </c>
      <c r="J559" s="150">
        <v>0</v>
      </c>
      <c r="K559" s="150">
        <v>0</v>
      </c>
      <c r="L559" s="150">
        <v>0</v>
      </c>
      <c r="M559" s="150">
        <v>0</v>
      </c>
      <c r="N559" s="150">
        <v>0</v>
      </c>
      <c r="O559" s="150">
        <v>0</v>
      </c>
      <c r="P559" s="150">
        <v>0</v>
      </c>
      <c r="Q559" s="150">
        <v>0</v>
      </c>
      <c r="R559" s="150">
        <v>0</v>
      </c>
      <c r="S559" s="150">
        <v>0</v>
      </c>
      <c r="T559" s="150">
        <v>0</v>
      </c>
      <c r="U559" s="150">
        <v>0</v>
      </c>
      <c r="V559" s="150">
        <v>0</v>
      </c>
    </row>
    <row r="560" spans="2:22" x14ac:dyDescent="0.25">
      <c r="B560" s="135" t="s">
        <v>13</v>
      </c>
      <c r="C560" s="135" t="s">
        <v>13</v>
      </c>
      <c r="D560" s="135" t="s">
        <v>13</v>
      </c>
      <c r="E560" s="150">
        <v>0</v>
      </c>
      <c r="F560" s="150">
        <v>0</v>
      </c>
      <c r="G560" s="150">
        <v>0</v>
      </c>
      <c r="H560" s="150">
        <v>0</v>
      </c>
      <c r="I560" s="150">
        <v>0</v>
      </c>
      <c r="J560" s="150">
        <v>0</v>
      </c>
      <c r="K560" s="150">
        <v>0</v>
      </c>
      <c r="L560" s="150">
        <v>0</v>
      </c>
      <c r="M560" s="150">
        <v>0</v>
      </c>
      <c r="N560" s="150">
        <v>0</v>
      </c>
      <c r="O560" s="150">
        <v>0</v>
      </c>
      <c r="P560" s="150">
        <v>0</v>
      </c>
      <c r="Q560" s="150">
        <v>0</v>
      </c>
      <c r="R560" s="150">
        <v>0</v>
      </c>
      <c r="S560" s="150">
        <v>0</v>
      </c>
      <c r="T560" s="150">
        <v>0</v>
      </c>
      <c r="U560" s="150">
        <v>0</v>
      </c>
      <c r="V560" s="150">
        <v>0</v>
      </c>
    </row>
    <row r="561" spans="2:22" x14ac:dyDescent="0.25">
      <c r="B561" s="135" t="s">
        <v>13</v>
      </c>
      <c r="C561" s="135" t="s">
        <v>13</v>
      </c>
      <c r="D561" s="135" t="s">
        <v>13</v>
      </c>
      <c r="E561" s="150">
        <v>0</v>
      </c>
      <c r="F561" s="150">
        <v>0</v>
      </c>
      <c r="G561" s="150">
        <v>0</v>
      </c>
      <c r="H561" s="150">
        <v>0</v>
      </c>
      <c r="I561" s="150">
        <v>0</v>
      </c>
      <c r="J561" s="150">
        <v>0</v>
      </c>
      <c r="K561" s="150">
        <v>0</v>
      </c>
      <c r="L561" s="150">
        <v>0</v>
      </c>
      <c r="M561" s="150">
        <v>0</v>
      </c>
      <c r="N561" s="150">
        <v>0</v>
      </c>
      <c r="O561" s="150">
        <v>0</v>
      </c>
      <c r="P561" s="150">
        <v>0</v>
      </c>
      <c r="Q561" s="150">
        <v>0</v>
      </c>
      <c r="R561" s="150">
        <v>0</v>
      </c>
      <c r="S561" s="150">
        <v>0</v>
      </c>
      <c r="T561" s="150">
        <v>0</v>
      </c>
      <c r="U561" s="150">
        <v>0</v>
      </c>
      <c r="V561" s="150">
        <v>0</v>
      </c>
    </row>
    <row r="562" spans="2:22" x14ac:dyDescent="0.25">
      <c r="B562" s="135" t="s">
        <v>13</v>
      </c>
      <c r="C562" s="135" t="s">
        <v>13</v>
      </c>
      <c r="D562" s="135" t="s">
        <v>13</v>
      </c>
      <c r="E562" s="150">
        <v>0</v>
      </c>
      <c r="F562" s="150">
        <v>0</v>
      </c>
      <c r="G562" s="150">
        <v>0</v>
      </c>
      <c r="H562" s="150">
        <v>0</v>
      </c>
      <c r="I562" s="150">
        <v>0</v>
      </c>
      <c r="J562" s="150">
        <v>0</v>
      </c>
      <c r="K562" s="150">
        <v>0</v>
      </c>
      <c r="L562" s="150">
        <v>0</v>
      </c>
      <c r="M562" s="150">
        <v>0</v>
      </c>
      <c r="N562" s="150">
        <v>0</v>
      </c>
      <c r="O562" s="150">
        <v>0</v>
      </c>
      <c r="P562" s="150">
        <v>0</v>
      </c>
      <c r="Q562" s="150">
        <v>0</v>
      </c>
      <c r="R562" s="150">
        <v>0</v>
      </c>
      <c r="S562" s="150">
        <v>0</v>
      </c>
      <c r="T562" s="150">
        <v>0</v>
      </c>
      <c r="U562" s="150">
        <v>0</v>
      </c>
      <c r="V562" s="150">
        <v>0</v>
      </c>
    </row>
    <row r="563" spans="2:22" x14ac:dyDescent="0.25">
      <c r="B563" s="135" t="s">
        <v>13</v>
      </c>
      <c r="C563" s="135" t="s">
        <v>13</v>
      </c>
      <c r="D563" s="135" t="s">
        <v>13</v>
      </c>
      <c r="E563" s="150">
        <v>0</v>
      </c>
      <c r="F563" s="150">
        <v>0</v>
      </c>
      <c r="G563" s="150">
        <v>0</v>
      </c>
      <c r="H563" s="150">
        <v>0</v>
      </c>
      <c r="I563" s="150">
        <v>0</v>
      </c>
      <c r="J563" s="150">
        <v>0</v>
      </c>
      <c r="K563" s="150">
        <v>0</v>
      </c>
      <c r="L563" s="150">
        <v>0</v>
      </c>
      <c r="M563" s="150">
        <v>0</v>
      </c>
      <c r="N563" s="150">
        <v>0</v>
      </c>
      <c r="O563" s="150">
        <v>0</v>
      </c>
      <c r="P563" s="150">
        <v>0</v>
      </c>
      <c r="Q563" s="150">
        <v>0</v>
      </c>
      <c r="R563" s="150">
        <v>0</v>
      </c>
      <c r="S563" s="150">
        <v>0</v>
      </c>
      <c r="T563" s="150">
        <v>0</v>
      </c>
      <c r="U563" s="150">
        <v>0</v>
      </c>
      <c r="V563" s="150">
        <v>0</v>
      </c>
    </row>
    <row r="564" spans="2:22" x14ac:dyDescent="0.25">
      <c r="B564" s="135" t="s">
        <v>13</v>
      </c>
      <c r="C564" s="135" t="s">
        <v>13</v>
      </c>
      <c r="D564" s="135" t="s">
        <v>13</v>
      </c>
      <c r="E564" s="150">
        <v>0</v>
      </c>
      <c r="F564" s="150">
        <v>0</v>
      </c>
      <c r="G564" s="150">
        <v>0</v>
      </c>
      <c r="H564" s="150">
        <v>0</v>
      </c>
      <c r="I564" s="150">
        <v>0</v>
      </c>
      <c r="J564" s="150">
        <v>0</v>
      </c>
      <c r="K564" s="150">
        <v>0</v>
      </c>
      <c r="L564" s="150">
        <v>0</v>
      </c>
      <c r="M564" s="150">
        <v>0</v>
      </c>
      <c r="N564" s="150">
        <v>0</v>
      </c>
      <c r="O564" s="150">
        <v>0</v>
      </c>
      <c r="P564" s="150">
        <v>0</v>
      </c>
      <c r="Q564" s="150">
        <v>0</v>
      </c>
      <c r="R564" s="150">
        <v>0</v>
      </c>
      <c r="S564" s="150">
        <v>0</v>
      </c>
      <c r="T564" s="150">
        <v>0</v>
      </c>
      <c r="U564" s="150">
        <v>0</v>
      </c>
      <c r="V564" s="150">
        <v>0</v>
      </c>
    </row>
    <row r="565" spans="2:22" x14ac:dyDescent="0.25">
      <c r="B565" s="135" t="s">
        <v>13</v>
      </c>
      <c r="C565" s="135" t="s">
        <v>13</v>
      </c>
      <c r="D565" s="135" t="s">
        <v>13</v>
      </c>
      <c r="E565" s="150">
        <v>0</v>
      </c>
      <c r="F565" s="150">
        <v>0</v>
      </c>
      <c r="G565" s="150">
        <v>0</v>
      </c>
      <c r="H565" s="150">
        <v>0</v>
      </c>
      <c r="I565" s="150">
        <v>0</v>
      </c>
      <c r="J565" s="150">
        <v>0</v>
      </c>
      <c r="K565" s="150">
        <v>0</v>
      </c>
      <c r="L565" s="150">
        <v>0</v>
      </c>
      <c r="M565" s="150">
        <v>0</v>
      </c>
      <c r="N565" s="150">
        <v>0</v>
      </c>
      <c r="O565" s="150">
        <v>0</v>
      </c>
      <c r="P565" s="150">
        <v>0</v>
      </c>
      <c r="Q565" s="150">
        <v>0</v>
      </c>
      <c r="R565" s="150">
        <v>0</v>
      </c>
      <c r="S565" s="150">
        <v>0</v>
      </c>
      <c r="T565" s="150">
        <v>0</v>
      </c>
      <c r="U565" s="150">
        <v>0</v>
      </c>
      <c r="V565" s="150">
        <v>0</v>
      </c>
    </row>
    <row r="566" spans="2:22" x14ac:dyDescent="0.25">
      <c r="B566" s="135" t="s">
        <v>13</v>
      </c>
      <c r="C566" s="135" t="s">
        <v>13</v>
      </c>
      <c r="D566" s="135" t="s">
        <v>13</v>
      </c>
      <c r="E566" s="150">
        <v>0</v>
      </c>
      <c r="F566" s="150">
        <v>0</v>
      </c>
      <c r="G566" s="150">
        <v>0</v>
      </c>
      <c r="H566" s="150">
        <v>0</v>
      </c>
      <c r="I566" s="150">
        <v>0</v>
      </c>
      <c r="J566" s="150">
        <v>0</v>
      </c>
      <c r="K566" s="150">
        <v>0</v>
      </c>
      <c r="L566" s="150">
        <v>0</v>
      </c>
      <c r="M566" s="150">
        <v>0</v>
      </c>
      <c r="N566" s="150">
        <v>0</v>
      </c>
      <c r="O566" s="150">
        <v>0</v>
      </c>
      <c r="P566" s="150">
        <v>0</v>
      </c>
      <c r="Q566" s="150">
        <v>0</v>
      </c>
      <c r="R566" s="150">
        <v>0</v>
      </c>
      <c r="S566" s="150">
        <v>0</v>
      </c>
      <c r="T566" s="150">
        <v>0</v>
      </c>
      <c r="U566" s="150">
        <v>0</v>
      </c>
      <c r="V566" s="150">
        <v>0</v>
      </c>
    </row>
    <row r="567" spans="2:22" x14ac:dyDescent="0.25">
      <c r="B567" s="135" t="s">
        <v>13</v>
      </c>
      <c r="C567" s="135" t="s">
        <v>13</v>
      </c>
      <c r="D567" s="135" t="s">
        <v>13</v>
      </c>
      <c r="E567" s="150">
        <v>0</v>
      </c>
      <c r="F567" s="150">
        <v>0</v>
      </c>
      <c r="G567" s="150">
        <v>0</v>
      </c>
      <c r="H567" s="150">
        <v>0</v>
      </c>
      <c r="I567" s="150">
        <v>0</v>
      </c>
      <c r="J567" s="150">
        <v>0</v>
      </c>
      <c r="K567" s="150">
        <v>0</v>
      </c>
      <c r="L567" s="150">
        <v>0</v>
      </c>
      <c r="M567" s="150">
        <v>0</v>
      </c>
      <c r="N567" s="150">
        <v>0</v>
      </c>
      <c r="O567" s="150">
        <v>0</v>
      </c>
      <c r="P567" s="150">
        <v>0</v>
      </c>
      <c r="Q567" s="150">
        <v>0</v>
      </c>
      <c r="R567" s="150">
        <v>0</v>
      </c>
      <c r="S567" s="150">
        <v>0</v>
      </c>
      <c r="T567" s="150">
        <v>0</v>
      </c>
      <c r="U567" s="150">
        <v>0</v>
      </c>
      <c r="V567" s="150">
        <v>0</v>
      </c>
    </row>
    <row r="568" spans="2:22" x14ac:dyDescent="0.25">
      <c r="B568" s="135" t="s">
        <v>13</v>
      </c>
      <c r="C568" s="135" t="s">
        <v>13</v>
      </c>
      <c r="D568" s="135" t="s">
        <v>13</v>
      </c>
      <c r="E568" s="150">
        <v>0</v>
      </c>
      <c r="F568" s="150">
        <v>0</v>
      </c>
      <c r="G568" s="150">
        <v>0</v>
      </c>
      <c r="H568" s="150">
        <v>0</v>
      </c>
      <c r="I568" s="150">
        <v>0</v>
      </c>
      <c r="J568" s="150">
        <v>0</v>
      </c>
      <c r="K568" s="150">
        <v>0</v>
      </c>
      <c r="L568" s="150">
        <v>0</v>
      </c>
      <c r="M568" s="150">
        <v>0</v>
      </c>
      <c r="N568" s="150">
        <v>0</v>
      </c>
      <c r="O568" s="150">
        <v>0</v>
      </c>
      <c r="P568" s="150">
        <v>0</v>
      </c>
      <c r="Q568" s="150">
        <v>0</v>
      </c>
      <c r="R568" s="150">
        <v>0</v>
      </c>
      <c r="S568" s="150">
        <v>0</v>
      </c>
      <c r="T568" s="150">
        <v>0</v>
      </c>
      <c r="U568" s="150">
        <v>0</v>
      </c>
      <c r="V568" s="150">
        <v>0</v>
      </c>
    </row>
    <row r="569" spans="2:22" x14ac:dyDescent="0.25">
      <c r="B569" s="135" t="s">
        <v>13</v>
      </c>
      <c r="C569" s="135" t="s">
        <v>13</v>
      </c>
      <c r="D569" s="135" t="s">
        <v>13</v>
      </c>
      <c r="E569" s="150">
        <v>0</v>
      </c>
      <c r="F569" s="150">
        <v>0</v>
      </c>
      <c r="G569" s="150">
        <v>0</v>
      </c>
      <c r="H569" s="150">
        <v>0</v>
      </c>
      <c r="I569" s="150">
        <v>0</v>
      </c>
      <c r="J569" s="150">
        <v>0</v>
      </c>
      <c r="K569" s="150">
        <v>0</v>
      </c>
      <c r="L569" s="150">
        <v>0</v>
      </c>
      <c r="M569" s="150">
        <v>0</v>
      </c>
      <c r="N569" s="150">
        <v>0</v>
      </c>
      <c r="O569" s="150">
        <v>0</v>
      </c>
      <c r="P569" s="150">
        <v>0</v>
      </c>
      <c r="Q569" s="150">
        <v>0</v>
      </c>
      <c r="R569" s="150">
        <v>0</v>
      </c>
      <c r="S569" s="150">
        <v>0</v>
      </c>
      <c r="T569" s="150">
        <v>0</v>
      </c>
      <c r="U569" s="150">
        <v>0</v>
      </c>
      <c r="V569" s="150">
        <v>0</v>
      </c>
    </row>
    <row r="570" spans="2:22" x14ac:dyDescent="0.25">
      <c r="B570" s="135" t="s">
        <v>13</v>
      </c>
      <c r="C570" s="135" t="s">
        <v>13</v>
      </c>
      <c r="D570" s="135" t="s">
        <v>13</v>
      </c>
      <c r="E570" s="150">
        <v>0</v>
      </c>
      <c r="F570" s="150">
        <v>0</v>
      </c>
      <c r="G570" s="150">
        <v>0</v>
      </c>
      <c r="H570" s="150">
        <v>0</v>
      </c>
      <c r="I570" s="150">
        <v>0</v>
      </c>
      <c r="J570" s="150">
        <v>0</v>
      </c>
      <c r="K570" s="150">
        <v>0</v>
      </c>
      <c r="L570" s="150">
        <v>0</v>
      </c>
      <c r="M570" s="150">
        <v>0</v>
      </c>
      <c r="N570" s="150">
        <v>0</v>
      </c>
      <c r="O570" s="150">
        <v>0</v>
      </c>
      <c r="P570" s="150">
        <v>0</v>
      </c>
      <c r="Q570" s="150">
        <v>0</v>
      </c>
      <c r="R570" s="150">
        <v>0</v>
      </c>
      <c r="S570" s="150">
        <v>0</v>
      </c>
      <c r="T570" s="150">
        <v>0</v>
      </c>
      <c r="U570" s="150">
        <v>0</v>
      </c>
      <c r="V570" s="150">
        <v>0</v>
      </c>
    </row>
    <row r="571" spans="2:22" x14ac:dyDescent="0.25">
      <c r="B571" s="135" t="s">
        <v>13</v>
      </c>
      <c r="C571" s="135" t="s">
        <v>13</v>
      </c>
      <c r="D571" s="135" t="s">
        <v>13</v>
      </c>
      <c r="E571" s="150">
        <v>0</v>
      </c>
      <c r="F571" s="150">
        <v>0</v>
      </c>
      <c r="G571" s="150">
        <v>0</v>
      </c>
      <c r="H571" s="150">
        <v>0</v>
      </c>
      <c r="I571" s="150">
        <v>0</v>
      </c>
      <c r="J571" s="150">
        <v>0</v>
      </c>
      <c r="K571" s="150">
        <v>0</v>
      </c>
      <c r="L571" s="150">
        <v>0</v>
      </c>
      <c r="M571" s="150">
        <v>0</v>
      </c>
      <c r="N571" s="150">
        <v>0</v>
      </c>
      <c r="O571" s="150">
        <v>0</v>
      </c>
      <c r="P571" s="150">
        <v>0</v>
      </c>
      <c r="Q571" s="150">
        <v>0</v>
      </c>
      <c r="R571" s="150">
        <v>0</v>
      </c>
      <c r="S571" s="150">
        <v>0</v>
      </c>
      <c r="T571" s="150">
        <v>0</v>
      </c>
      <c r="U571" s="150">
        <v>0</v>
      </c>
      <c r="V571" s="150">
        <v>0</v>
      </c>
    </row>
    <row r="572" spans="2:22" x14ac:dyDescent="0.25">
      <c r="B572" s="135" t="s">
        <v>13</v>
      </c>
      <c r="C572" s="135" t="s">
        <v>13</v>
      </c>
      <c r="D572" s="135" t="s">
        <v>13</v>
      </c>
      <c r="E572" s="150">
        <v>0</v>
      </c>
      <c r="F572" s="150">
        <v>0</v>
      </c>
      <c r="G572" s="150">
        <v>0</v>
      </c>
      <c r="H572" s="150">
        <v>0</v>
      </c>
      <c r="I572" s="150">
        <v>0</v>
      </c>
      <c r="J572" s="150">
        <v>0</v>
      </c>
      <c r="K572" s="150">
        <v>0</v>
      </c>
      <c r="L572" s="150">
        <v>0</v>
      </c>
      <c r="M572" s="150">
        <v>0</v>
      </c>
      <c r="N572" s="150">
        <v>0</v>
      </c>
      <c r="O572" s="150">
        <v>0</v>
      </c>
      <c r="P572" s="150">
        <v>0</v>
      </c>
      <c r="Q572" s="150">
        <v>0</v>
      </c>
      <c r="R572" s="150">
        <v>0</v>
      </c>
      <c r="S572" s="150">
        <v>0</v>
      </c>
      <c r="T572" s="150">
        <v>0</v>
      </c>
      <c r="U572" s="150">
        <v>0</v>
      </c>
      <c r="V572" s="150">
        <v>0</v>
      </c>
    </row>
    <row r="573" spans="2:22" x14ac:dyDescent="0.25">
      <c r="B573" s="135" t="s">
        <v>13</v>
      </c>
      <c r="C573" s="135" t="s">
        <v>13</v>
      </c>
      <c r="D573" s="135" t="s">
        <v>13</v>
      </c>
      <c r="E573" s="150">
        <v>0</v>
      </c>
      <c r="F573" s="150">
        <v>0</v>
      </c>
      <c r="G573" s="150">
        <v>0</v>
      </c>
      <c r="H573" s="150">
        <v>0</v>
      </c>
      <c r="I573" s="150">
        <v>0</v>
      </c>
      <c r="J573" s="150">
        <v>0</v>
      </c>
      <c r="K573" s="150">
        <v>0</v>
      </c>
      <c r="L573" s="150">
        <v>0</v>
      </c>
      <c r="M573" s="150">
        <v>0</v>
      </c>
      <c r="N573" s="150">
        <v>0</v>
      </c>
      <c r="O573" s="150">
        <v>0</v>
      </c>
      <c r="P573" s="150">
        <v>0</v>
      </c>
      <c r="Q573" s="150">
        <v>0</v>
      </c>
      <c r="R573" s="150">
        <v>0</v>
      </c>
      <c r="S573" s="150">
        <v>0</v>
      </c>
      <c r="T573" s="150">
        <v>0</v>
      </c>
      <c r="U573" s="150">
        <v>0</v>
      </c>
      <c r="V573" s="150">
        <v>0</v>
      </c>
    </row>
    <row r="574" spans="2:22" x14ac:dyDescent="0.25">
      <c r="B574" s="135" t="s">
        <v>13</v>
      </c>
      <c r="C574" s="135" t="s">
        <v>13</v>
      </c>
      <c r="D574" s="135" t="s">
        <v>13</v>
      </c>
      <c r="E574" s="150">
        <v>0</v>
      </c>
      <c r="F574" s="150">
        <v>0</v>
      </c>
      <c r="G574" s="150">
        <v>0</v>
      </c>
      <c r="H574" s="150">
        <v>0</v>
      </c>
      <c r="I574" s="150">
        <v>0</v>
      </c>
      <c r="J574" s="150">
        <v>0</v>
      </c>
      <c r="K574" s="150">
        <v>0</v>
      </c>
      <c r="L574" s="150">
        <v>0</v>
      </c>
      <c r="M574" s="150">
        <v>0</v>
      </c>
      <c r="N574" s="150">
        <v>0</v>
      </c>
      <c r="O574" s="150">
        <v>0</v>
      </c>
      <c r="P574" s="150">
        <v>0</v>
      </c>
      <c r="Q574" s="150">
        <v>0</v>
      </c>
      <c r="R574" s="150">
        <v>0</v>
      </c>
      <c r="S574" s="150">
        <v>0</v>
      </c>
      <c r="T574" s="150">
        <v>0</v>
      </c>
      <c r="U574" s="150">
        <v>0</v>
      </c>
      <c r="V574" s="150">
        <v>0</v>
      </c>
    </row>
    <row r="575" spans="2:22" x14ac:dyDescent="0.25">
      <c r="B575" s="135" t="s">
        <v>13</v>
      </c>
      <c r="C575" s="135" t="s">
        <v>13</v>
      </c>
      <c r="D575" s="135" t="s">
        <v>13</v>
      </c>
      <c r="E575" s="150">
        <v>0</v>
      </c>
      <c r="F575" s="150">
        <v>0</v>
      </c>
      <c r="G575" s="150">
        <v>0</v>
      </c>
      <c r="H575" s="150">
        <v>0</v>
      </c>
      <c r="I575" s="150">
        <v>0</v>
      </c>
      <c r="J575" s="150">
        <v>0</v>
      </c>
      <c r="K575" s="150">
        <v>0</v>
      </c>
      <c r="L575" s="150">
        <v>0</v>
      </c>
      <c r="M575" s="150">
        <v>0</v>
      </c>
      <c r="N575" s="150">
        <v>0</v>
      </c>
      <c r="O575" s="150">
        <v>0</v>
      </c>
      <c r="P575" s="150">
        <v>0</v>
      </c>
      <c r="Q575" s="150">
        <v>0</v>
      </c>
      <c r="R575" s="150">
        <v>0</v>
      </c>
      <c r="S575" s="150">
        <v>0</v>
      </c>
      <c r="T575" s="150">
        <v>0</v>
      </c>
      <c r="U575" s="150">
        <v>0</v>
      </c>
      <c r="V575" s="150">
        <v>0</v>
      </c>
    </row>
    <row r="576" spans="2:22" x14ac:dyDescent="0.25">
      <c r="B576" s="135" t="s">
        <v>13</v>
      </c>
      <c r="C576" s="135" t="s">
        <v>13</v>
      </c>
      <c r="D576" s="135" t="s">
        <v>13</v>
      </c>
      <c r="E576" s="150">
        <v>0</v>
      </c>
      <c r="F576" s="150">
        <v>0</v>
      </c>
      <c r="G576" s="150">
        <v>0</v>
      </c>
      <c r="H576" s="150">
        <v>0</v>
      </c>
      <c r="I576" s="150">
        <v>0</v>
      </c>
      <c r="J576" s="150">
        <v>0</v>
      </c>
      <c r="K576" s="150">
        <v>0</v>
      </c>
      <c r="L576" s="150">
        <v>0</v>
      </c>
      <c r="M576" s="150">
        <v>0</v>
      </c>
      <c r="N576" s="150">
        <v>0</v>
      </c>
      <c r="O576" s="150">
        <v>0</v>
      </c>
      <c r="P576" s="150">
        <v>0</v>
      </c>
      <c r="Q576" s="150">
        <v>0</v>
      </c>
      <c r="R576" s="150">
        <v>0</v>
      </c>
      <c r="S576" s="150">
        <v>0</v>
      </c>
      <c r="T576" s="150">
        <v>0</v>
      </c>
      <c r="U576" s="150">
        <v>0</v>
      </c>
      <c r="V576" s="150">
        <v>0</v>
      </c>
    </row>
    <row r="577" spans="2:22" x14ac:dyDescent="0.25">
      <c r="B577" s="135" t="s">
        <v>13</v>
      </c>
      <c r="C577" s="135" t="s">
        <v>13</v>
      </c>
      <c r="D577" s="135" t="s">
        <v>13</v>
      </c>
      <c r="E577" s="150">
        <v>0</v>
      </c>
      <c r="F577" s="150">
        <v>0</v>
      </c>
      <c r="G577" s="150">
        <v>0</v>
      </c>
      <c r="H577" s="150">
        <v>0</v>
      </c>
      <c r="I577" s="150">
        <v>0</v>
      </c>
      <c r="J577" s="150">
        <v>0</v>
      </c>
      <c r="K577" s="150">
        <v>0</v>
      </c>
      <c r="L577" s="150">
        <v>0</v>
      </c>
      <c r="M577" s="150">
        <v>0</v>
      </c>
      <c r="N577" s="150">
        <v>0</v>
      </c>
      <c r="O577" s="150">
        <v>0</v>
      </c>
      <c r="P577" s="150">
        <v>0</v>
      </c>
      <c r="Q577" s="150">
        <v>0</v>
      </c>
      <c r="R577" s="150">
        <v>0</v>
      </c>
      <c r="S577" s="150">
        <v>0</v>
      </c>
      <c r="T577" s="150">
        <v>0</v>
      </c>
      <c r="U577" s="150">
        <v>0</v>
      </c>
      <c r="V577" s="150">
        <v>0</v>
      </c>
    </row>
    <row r="578" spans="2:22" x14ac:dyDescent="0.25">
      <c r="B578" s="135" t="s">
        <v>13</v>
      </c>
      <c r="C578" s="135" t="s">
        <v>13</v>
      </c>
      <c r="D578" s="135" t="s">
        <v>13</v>
      </c>
      <c r="E578" s="150">
        <v>0</v>
      </c>
      <c r="F578" s="150">
        <v>0</v>
      </c>
      <c r="G578" s="150">
        <v>0</v>
      </c>
      <c r="H578" s="150">
        <v>0</v>
      </c>
      <c r="I578" s="150">
        <v>0</v>
      </c>
      <c r="J578" s="150">
        <v>0</v>
      </c>
      <c r="K578" s="150">
        <v>0</v>
      </c>
      <c r="L578" s="150">
        <v>0</v>
      </c>
      <c r="M578" s="150">
        <v>0</v>
      </c>
      <c r="N578" s="150">
        <v>0</v>
      </c>
      <c r="O578" s="150">
        <v>0</v>
      </c>
      <c r="P578" s="150">
        <v>0</v>
      </c>
      <c r="Q578" s="150">
        <v>0</v>
      </c>
      <c r="R578" s="150">
        <v>0</v>
      </c>
      <c r="S578" s="150">
        <v>0</v>
      </c>
      <c r="T578" s="150">
        <v>0</v>
      </c>
      <c r="U578" s="150">
        <v>0</v>
      </c>
      <c r="V578" s="150">
        <v>0</v>
      </c>
    </row>
    <row r="579" spans="2:22" x14ac:dyDescent="0.25">
      <c r="B579" s="135" t="s">
        <v>13</v>
      </c>
      <c r="C579" s="135" t="s">
        <v>13</v>
      </c>
      <c r="D579" s="135" t="s">
        <v>13</v>
      </c>
      <c r="E579" s="150">
        <v>0</v>
      </c>
      <c r="F579" s="150">
        <v>0</v>
      </c>
      <c r="G579" s="150">
        <v>0</v>
      </c>
      <c r="H579" s="150">
        <v>0</v>
      </c>
      <c r="I579" s="150">
        <v>0</v>
      </c>
      <c r="J579" s="150">
        <v>0</v>
      </c>
      <c r="K579" s="150">
        <v>0</v>
      </c>
      <c r="L579" s="150">
        <v>0</v>
      </c>
      <c r="M579" s="150">
        <v>0</v>
      </c>
      <c r="N579" s="150">
        <v>0</v>
      </c>
      <c r="O579" s="150">
        <v>0</v>
      </c>
      <c r="P579" s="150">
        <v>0</v>
      </c>
      <c r="Q579" s="150">
        <v>0</v>
      </c>
      <c r="R579" s="150">
        <v>0</v>
      </c>
      <c r="S579" s="150">
        <v>0</v>
      </c>
      <c r="T579" s="150">
        <v>0</v>
      </c>
      <c r="U579" s="150">
        <v>0</v>
      </c>
      <c r="V579" s="150">
        <v>0</v>
      </c>
    </row>
    <row r="580" spans="2:22" x14ac:dyDescent="0.25">
      <c r="B580" s="135" t="s">
        <v>13</v>
      </c>
      <c r="C580" s="135" t="s">
        <v>13</v>
      </c>
      <c r="D580" s="135" t="s">
        <v>13</v>
      </c>
      <c r="E580" s="150">
        <v>0</v>
      </c>
      <c r="F580" s="150">
        <v>0</v>
      </c>
      <c r="G580" s="150">
        <v>0</v>
      </c>
      <c r="H580" s="150">
        <v>0</v>
      </c>
      <c r="I580" s="150">
        <v>0</v>
      </c>
      <c r="J580" s="150">
        <v>0</v>
      </c>
      <c r="K580" s="150">
        <v>0</v>
      </c>
      <c r="L580" s="150">
        <v>0</v>
      </c>
      <c r="M580" s="150">
        <v>0</v>
      </c>
      <c r="N580" s="150">
        <v>0</v>
      </c>
      <c r="O580" s="150">
        <v>0</v>
      </c>
      <c r="P580" s="150">
        <v>0</v>
      </c>
      <c r="Q580" s="150">
        <v>0</v>
      </c>
      <c r="R580" s="150">
        <v>0</v>
      </c>
      <c r="S580" s="150">
        <v>0</v>
      </c>
      <c r="T580" s="150">
        <v>0</v>
      </c>
      <c r="U580" s="150">
        <v>0</v>
      </c>
      <c r="V580" s="150">
        <v>0</v>
      </c>
    </row>
    <row r="581" spans="2:22" x14ac:dyDescent="0.25">
      <c r="B581" s="135" t="s">
        <v>13</v>
      </c>
      <c r="C581" s="135" t="s">
        <v>13</v>
      </c>
      <c r="D581" s="135" t="s">
        <v>13</v>
      </c>
      <c r="E581" s="150">
        <v>0</v>
      </c>
      <c r="F581" s="150">
        <v>0</v>
      </c>
      <c r="G581" s="150">
        <v>0</v>
      </c>
      <c r="H581" s="150">
        <v>0</v>
      </c>
      <c r="I581" s="150">
        <v>0</v>
      </c>
      <c r="J581" s="150">
        <v>0</v>
      </c>
      <c r="K581" s="150">
        <v>0</v>
      </c>
      <c r="L581" s="150">
        <v>0</v>
      </c>
      <c r="M581" s="150">
        <v>0</v>
      </c>
      <c r="N581" s="150">
        <v>0</v>
      </c>
      <c r="O581" s="150">
        <v>0</v>
      </c>
      <c r="P581" s="150">
        <v>0</v>
      </c>
      <c r="Q581" s="150">
        <v>0</v>
      </c>
      <c r="R581" s="150">
        <v>0</v>
      </c>
      <c r="S581" s="150">
        <v>0</v>
      </c>
      <c r="T581" s="150">
        <v>0</v>
      </c>
      <c r="U581" s="150">
        <v>0</v>
      </c>
      <c r="V581" s="150">
        <v>0</v>
      </c>
    </row>
    <row r="582" spans="2:22" x14ac:dyDescent="0.25">
      <c r="B582" s="135" t="s">
        <v>13</v>
      </c>
      <c r="C582" s="135" t="s">
        <v>13</v>
      </c>
      <c r="D582" s="135" t="s">
        <v>13</v>
      </c>
      <c r="E582" s="150">
        <v>0</v>
      </c>
      <c r="F582" s="150">
        <v>0</v>
      </c>
      <c r="G582" s="150">
        <v>0</v>
      </c>
      <c r="H582" s="150">
        <v>0</v>
      </c>
      <c r="I582" s="150">
        <v>0</v>
      </c>
      <c r="J582" s="150">
        <v>0</v>
      </c>
      <c r="K582" s="150">
        <v>0</v>
      </c>
      <c r="L582" s="150">
        <v>0</v>
      </c>
      <c r="M582" s="150">
        <v>0</v>
      </c>
      <c r="N582" s="150">
        <v>0</v>
      </c>
      <c r="O582" s="150">
        <v>0</v>
      </c>
      <c r="P582" s="150">
        <v>0</v>
      </c>
      <c r="Q582" s="150">
        <v>0</v>
      </c>
      <c r="R582" s="150">
        <v>0</v>
      </c>
      <c r="S582" s="150">
        <v>0</v>
      </c>
      <c r="T582" s="150">
        <v>0</v>
      </c>
      <c r="U582" s="150">
        <v>0</v>
      </c>
      <c r="V582" s="150">
        <v>0</v>
      </c>
    </row>
    <row r="583" spans="2:22" x14ac:dyDescent="0.25">
      <c r="B583" s="135" t="s">
        <v>13</v>
      </c>
      <c r="C583" s="135" t="s">
        <v>13</v>
      </c>
      <c r="D583" s="135" t="s">
        <v>13</v>
      </c>
      <c r="E583" s="150">
        <v>0</v>
      </c>
      <c r="F583" s="150">
        <v>0</v>
      </c>
      <c r="G583" s="150">
        <v>0</v>
      </c>
      <c r="H583" s="150">
        <v>0</v>
      </c>
      <c r="I583" s="150">
        <v>0</v>
      </c>
      <c r="J583" s="150">
        <v>0</v>
      </c>
      <c r="K583" s="150">
        <v>0</v>
      </c>
      <c r="L583" s="150">
        <v>0</v>
      </c>
      <c r="M583" s="150">
        <v>0</v>
      </c>
      <c r="N583" s="150">
        <v>0</v>
      </c>
      <c r="O583" s="150">
        <v>0</v>
      </c>
      <c r="P583" s="150">
        <v>0</v>
      </c>
      <c r="Q583" s="150">
        <v>0</v>
      </c>
      <c r="R583" s="150">
        <v>0</v>
      </c>
      <c r="S583" s="150">
        <v>0</v>
      </c>
      <c r="T583" s="150">
        <v>0</v>
      </c>
      <c r="U583" s="150">
        <v>0</v>
      </c>
      <c r="V583" s="150">
        <v>0</v>
      </c>
    </row>
    <row r="584" spans="2:22" x14ac:dyDescent="0.25">
      <c r="B584" s="135" t="s">
        <v>13</v>
      </c>
      <c r="C584" s="135" t="s">
        <v>13</v>
      </c>
      <c r="D584" s="135" t="s">
        <v>13</v>
      </c>
      <c r="E584" s="150">
        <v>0</v>
      </c>
      <c r="F584" s="150">
        <v>0</v>
      </c>
      <c r="G584" s="150">
        <v>0</v>
      </c>
      <c r="H584" s="150">
        <v>0</v>
      </c>
      <c r="I584" s="150">
        <v>0</v>
      </c>
      <c r="J584" s="150">
        <v>0</v>
      </c>
      <c r="K584" s="150">
        <v>0</v>
      </c>
      <c r="L584" s="150">
        <v>0</v>
      </c>
      <c r="M584" s="150">
        <v>0</v>
      </c>
      <c r="N584" s="150">
        <v>0</v>
      </c>
      <c r="O584" s="150">
        <v>0</v>
      </c>
      <c r="P584" s="150">
        <v>0</v>
      </c>
      <c r="Q584" s="150">
        <v>0</v>
      </c>
      <c r="R584" s="150">
        <v>0</v>
      </c>
      <c r="S584" s="150">
        <v>0</v>
      </c>
      <c r="T584" s="150">
        <v>0</v>
      </c>
      <c r="U584" s="150">
        <v>0</v>
      </c>
      <c r="V584" s="150">
        <v>0</v>
      </c>
    </row>
    <row r="585" spans="2:22" x14ac:dyDescent="0.25">
      <c r="B585" s="135" t="s">
        <v>13</v>
      </c>
      <c r="C585" s="135" t="s">
        <v>13</v>
      </c>
      <c r="D585" s="135" t="s">
        <v>13</v>
      </c>
      <c r="E585" s="150">
        <v>0</v>
      </c>
      <c r="F585" s="150">
        <v>0</v>
      </c>
      <c r="G585" s="150">
        <v>0</v>
      </c>
      <c r="H585" s="150">
        <v>0</v>
      </c>
      <c r="I585" s="150">
        <v>0</v>
      </c>
      <c r="J585" s="150">
        <v>0</v>
      </c>
      <c r="K585" s="150">
        <v>0</v>
      </c>
      <c r="L585" s="150">
        <v>0</v>
      </c>
      <c r="M585" s="150">
        <v>0</v>
      </c>
      <c r="N585" s="150">
        <v>0</v>
      </c>
      <c r="O585" s="150">
        <v>0</v>
      </c>
      <c r="P585" s="150">
        <v>0</v>
      </c>
      <c r="Q585" s="150">
        <v>0</v>
      </c>
      <c r="R585" s="150">
        <v>0</v>
      </c>
      <c r="S585" s="150">
        <v>0</v>
      </c>
      <c r="T585" s="150">
        <v>0</v>
      </c>
      <c r="U585" s="150">
        <v>0</v>
      </c>
      <c r="V585" s="150">
        <v>0</v>
      </c>
    </row>
    <row r="586" spans="2:22" x14ac:dyDescent="0.25">
      <c r="B586" s="135" t="s">
        <v>13</v>
      </c>
      <c r="C586" s="135" t="s">
        <v>13</v>
      </c>
      <c r="D586" s="135" t="s">
        <v>13</v>
      </c>
      <c r="E586" s="150">
        <v>0</v>
      </c>
      <c r="F586" s="150">
        <v>0</v>
      </c>
      <c r="G586" s="150">
        <v>0</v>
      </c>
      <c r="H586" s="150">
        <v>0</v>
      </c>
      <c r="I586" s="150">
        <v>0</v>
      </c>
      <c r="J586" s="150">
        <v>0</v>
      </c>
      <c r="K586" s="150">
        <v>0</v>
      </c>
      <c r="L586" s="150">
        <v>0</v>
      </c>
      <c r="M586" s="150">
        <v>0</v>
      </c>
      <c r="N586" s="150">
        <v>0</v>
      </c>
      <c r="O586" s="150">
        <v>0</v>
      </c>
      <c r="P586" s="150">
        <v>0</v>
      </c>
      <c r="Q586" s="150">
        <v>0</v>
      </c>
      <c r="R586" s="150">
        <v>0</v>
      </c>
      <c r="S586" s="150">
        <v>0</v>
      </c>
      <c r="T586" s="150">
        <v>0</v>
      </c>
      <c r="U586" s="150">
        <v>0</v>
      </c>
      <c r="V586" s="150">
        <v>0</v>
      </c>
    </row>
    <row r="587" spans="2:22" x14ac:dyDescent="0.25">
      <c r="B587" s="135" t="s">
        <v>13</v>
      </c>
      <c r="C587" s="135" t="s">
        <v>13</v>
      </c>
      <c r="D587" s="135" t="s">
        <v>13</v>
      </c>
      <c r="E587" s="150">
        <v>0</v>
      </c>
      <c r="F587" s="150">
        <v>0</v>
      </c>
      <c r="G587" s="150">
        <v>0</v>
      </c>
      <c r="H587" s="150">
        <v>0</v>
      </c>
      <c r="I587" s="150">
        <v>0</v>
      </c>
      <c r="J587" s="150">
        <v>0</v>
      </c>
      <c r="K587" s="150">
        <v>0</v>
      </c>
      <c r="L587" s="150">
        <v>0</v>
      </c>
      <c r="M587" s="150">
        <v>0</v>
      </c>
      <c r="N587" s="150">
        <v>0</v>
      </c>
      <c r="O587" s="150">
        <v>0</v>
      </c>
      <c r="P587" s="150">
        <v>0</v>
      </c>
      <c r="Q587" s="150">
        <v>0</v>
      </c>
      <c r="R587" s="150">
        <v>0</v>
      </c>
      <c r="S587" s="150">
        <v>0</v>
      </c>
      <c r="T587" s="150">
        <v>0</v>
      </c>
      <c r="U587" s="150">
        <v>0</v>
      </c>
      <c r="V587" s="150">
        <v>0</v>
      </c>
    </row>
    <row r="588" spans="2:22" x14ac:dyDescent="0.25">
      <c r="B588" s="135" t="s">
        <v>13</v>
      </c>
      <c r="C588" s="135" t="s">
        <v>13</v>
      </c>
      <c r="D588" s="135" t="s">
        <v>13</v>
      </c>
      <c r="E588" s="150">
        <v>0</v>
      </c>
      <c r="F588" s="150">
        <v>0</v>
      </c>
      <c r="G588" s="150">
        <v>0</v>
      </c>
      <c r="H588" s="150">
        <v>0</v>
      </c>
      <c r="I588" s="150">
        <v>0</v>
      </c>
      <c r="J588" s="150">
        <v>0</v>
      </c>
      <c r="K588" s="150">
        <v>0</v>
      </c>
      <c r="L588" s="150">
        <v>0</v>
      </c>
      <c r="M588" s="150">
        <v>0</v>
      </c>
      <c r="N588" s="150">
        <v>0</v>
      </c>
      <c r="O588" s="150">
        <v>0</v>
      </c>
      <c r="P588" s="150">
        <v>0</v>
      </c>
      <c r="Q588" s="150">
        <v>0</v>
      </c>
      <c r="R588" s="150">
        <v>0</v>
      </c>
      <c r="S588" s="150">
        <v>0</v>
      </c>
      <c r="T588" s="150">
        <v>0</v>
      </c>
      <c r="U588" s="150">
        <v>0</v>
      </c>
      <c r="V588" s="150">
        <v>0</v>
      </c>
    </row>
    <row r="589" spans="2:22" x14ac:dyDescent="0.25">
      <c r="B589" s="135" t="s">
        <v>13</v>
      </c>
      <c r="C589" s="135" t="s">
        <v>13</v>
      </c>
      <c r="D589" s="135" t="s">
        <v>13</v>
      </c>
      <c r="E589" s="150">
        <v>0</v>
      </c>
      <c r="F589" s="150">
        <v>0</v>
      </c>
      <c r="G589" s="150">
        <v>0</v>
      </c>
      <c r="H589" s="150">
        <v>0</v>
      </c>
      <c r="I589" s="150">
        <v>0</v>
      </c>
      <c r="J589" s="150">
        <v>0</v>
      </c>
      <c r="K589" s="150">
        <v>0</v>
      </c>
      <c r="L589" s="150">
        <v>0</v>
      </c>
      <c r="M589" s="150">
        <v>0</v>
      </c>
      <c r="N589" s="150">
        <v>0</v>
      </c>
      <c r="O589" s="150">
        <v>0</v>
      </c>
      <c r="P589" s="150">
        <v>0</v>
      </c>
      <c r="Q589" s="150">
        <v>0</v>
      </c>
      <c r="R589" s="150">
        <v>0</v>
      </c>
      <c r="S589" s="150">
        <v>0</v>
      </c>
      <c r="T589" s="150">
        <v>0</v>
      </c>
      <c r="U589" s="150">
        <v>0</v>
      </c>
      <c r="V589" s="150">
        <v>0</v>
      </c>
    </row>
    <row r="590" spans="2:22" x14ac:dyDescent="0.25">
      <c r="B590" s="135" t="s">
        <v>13</v>
      </c>
      <c r="C590" s="135" t="s">
        <v>13</v>
      </c>
      <c r="D590" s="135" t="s">
        <v>13</v>
      </c>
      <c r="E590" s="150">
        <v>0</v>
      </c>
      <c r="F590" s="150">
        <v>0</v>
      </c>
      <c r="G590" s="150">
        <v>0</v>
      </c>
      <c r="H590" s="150">
        <v>0</v>
      </c>
      <c r="I590" s="150">
        <v>0</v>
      </c>
      <c r="J590" s="150">
        <v>0</v>
      </c>
      <c r="K590" s="150">
        <v>0</v>
      </c>
      <c r="L590" s="150">
        <v>0</v>
      </c>
      <c r="M590" s="150">
        <v>0</v>
      </c>
      <c r="N590" s="150">
        <v>0</v>
      </c>
      <c r="O590" s="150">
        <v>0</v>
      </c>
      <c r="P590" s="150">
        <v>0</v>
      </c>
      <c r="Q590" s="150">
        <v>0</v>
      </c>
      <c r="R590" s="150">
        <v>0</v>
      </c>
      <c r="S590" s="150">
        <v>0</v>
      </c>
      <c r="T590" s="150">
        <v>0</v>
      </c>
      <c r="U590" s="150">
        <v>0</v>
      </c>
      <c r="V590" s="150">
        <v>0</v>
      </c>
    </row>
    <row r="591" spans="2:22" x14ac:dyDescent="0.25">
      <c r="B591" s="135" t="s">
        <v>13</v>
      </c>
      <c r="C591" s="135" t="s">
        <v>13</v>
      </c>
      <c r="D591" s="135" t="s">
        <v>13</v>
      </c>
      <c r="E591" s="150">
        <v>0</v>
      </c>
      <c r="F591" s="150">
        <v>0</v>
      </c>
      <c r="G591" s="150">
        <v>0</v>
      </c>
      <c r="H591" s="150">
        <v>0</v>
      </c>
      <c r="I591" s="150">
        <v>0</v>
      </c>
      <c r="J591" s="150">
        <v>0</v>
      </c>
      <c r="K591" s="150">
        <v>0</v>
      </c>
      <c r="L591" s="150">
        <v>0</v>
      </c>
      <c r="M591" s="150">
        <v>0</v>
      </c>
      <c r="N591" s="150">
        <v>0</v>
      </c>
      <c r="O591" s="150">
        <v>0</v>
      </c>
      <c r="P591" s="150">
        <v>0</v>
      </c>
      <c r="Q591" s="150">
        <v>0</v>
      </c>
      <c r="R591" s="150">
        <v>0</v>
      </c>
      <c r="S591" s="150">
        <v>0</v>
      </c>
      <c r="T591" s="150">
        <v>0</v>
      </c>
      <c r="U591" s="150">
        <v>0</v>
      </c>
      <c r="V591" s="150">
        <v>0</v>
      </c>
    </row>
    <row r="592" spans="2:22" x14ac:dyDescent="0.25">
      <c r="B592" s="135" t="s">
        <v>13</v>
      </c>
      <c r="C592" s="135" t="s">
        <v>13</v>
      </c>
      <c r="D592" s="135" t="s">
        <v>13</v>
      </c>
      <c r="E592" s="150">
        <v>0</v>
      </c>
      <c r="F592" s="150">
        <v>0</v>
      </c>
      <c r="G592" s="150">
        <v>0</v>
      </c>
      <c r="H592" s="150">
        <v>0</v>
      </c>
      <c r="I592" s="150">
        <v>0</v>
      </c>
      <c r="J592" s="150">
        <v>0</v>
      </c>
      <c r="K592" s="150">
        <v>0</v>
      </c>
      <c r="L592" s="150">
        <v>0</v>
      </c>
      <c r="M592" s="150">
        <v>0</v>
      </c>
      <c r="N592" s="150">
        <v>0</v>
      </c>
      <c r="O592" s="150">
        <v>0</v>
      </c>
      <c r="P592" s="150">
        <v>0</v>
      </c>
      <c r="Q592" s="150">
        <v>0</v>
      </c>
      <c r="R592" s="150">
        <v>0</v>
      </c>
      <c r="S592" s="150">
        <v>0</v>
      </c>
      <c r="T592" s="150">
        <v>0</v>
      </c>
      <c r="U592" s="150">
        <v>0</v>
      </c>
      <c r="V592" s="150">
        <v>0</v>
      </c>
    </row>
    <row r="593" spans="2:22" x14ac:dyDescent="0.25">
      <c r="B593" s="135" t="s">
        <v>13</v>
      </c>
      <c r="C593" s="135" t="s">
        <v>13</v>
      </c>
      <c r="D593" s="135" t="s">
        <v>13</v>
      </c>
      <c r="E593" s="150">
        <v>0</v>
      </c>
      <c r="F593" s="150">
        <v>0</v>
      </c>
      <c r="G593" s="150">
        <v>0</v>
      </c>
      <c r="H593" s="150">
        <v>0</v>
      </c>
      <c r="I593" s="150">
        <v>0</v>
      </c>
      <c r="J593" s="150">
        <v>0</v>
      </c>
      <c r="K593" s="150">
        <v>0</v>
      </c>
      <c r="L593" s="150">
        <v>0</v>
      </c>
      <c r="M593" s="150">
        <v>0</v>
      </c>
      <c r="N593" s="150">
        <v>0</v>
      </c>
      <c r="O593" s="150">
        <v>0</v>
      </c>
      <c r="P593" s="150">
        <v>0</v>
      </c>
      <c r="Q593" s="150">
        <v>0</v>
      </c>
      <c r="R593" s="150">
        <v>0</v>
      </c>
      <c r="S593" s="150">
        <v>0</v>
      </c>
      <c r="T593" s="150">
        <v>0</v>
      </c>
      <c r="U593" s="150">
        <v>0</v>
      </c>
      <c r="V593" s="150">
        <v>0</v>
      </c>
    </row>
    <row r="594" spans="2:22" x14ac:dyDescent="0.25">
      <c r="B594" s="135" t="s">
        <v>13</v>
      </c>
      <c r="C594" s="135" t="s">
        <v>13</v>
      </c>
      <c r="D594" s="135" t="s">
        <v>13</v>
      </c>
      <c r="E594" s="150">
        <v>0</v>
      </c>
      <c r="F594" s="150">
        <v>0</v>
      </c>
      <c r="G594" s="150">
        <v>0</v>
      </c>
      <c r="H594" s="150">
        <v>0</v>
      </c>
      <c r="I594" s="150">
        <v>0</v>
      </c>
      <c r="J594" s="150">
        <v>0</v>
      </c>
      <c r="K594" s="150">
        <v>0</v>
      </c>
      <c r="L594" s="150">
        <v>0</v>
      </c>
      <c r="M594" s="150">
        <v>0</v>
      </c>
      <c r="N594" s="150">
        <v>0</v>
      </c>
      <c r="O594" s="150">
        <v>0</v>
      </c>
      <c r="P594" s="150">
        <v>0</v>
      </c>
      <c r="Q594" s="150">
        <v>0</v>
      </c>
      <c r="R594" s="150">
        <v>0</v>
      </c>
      <c r="S594" s="150">
        <v>0</v>
      </c>
      <c r="T594" s="150">
        <v>0</v>
      </c>
      <c r="U594" s="150">
        <v>0</v>
      </c>
      <c r="V594" s="150">
        <v>0</v>
      </c>
    </row>
    <row r="595" spans="2:22" x14ac:dyDescent="0.25">
      <c r="B595" s="135" t="s">
        <v>13</v>
      </c>
      <c r="C595" s="135" t="s">
        <v>13</v>
      </c>
      <c r="D595" s="135" t="s">
        <v>13</v>
      </c>
      <c r="E595" s="150">
        <v>0</v>
      </c>
      <c r="F595" s="150">
        <v>0</v>
      </c>
      <c r="G595" s="150">
        <v>0</v>
      </c>
      <c r="H595" s="150">
        <v>0</v>
      </c>
      <c r="I595" s="150">
        <v>0</v>
      </c>
      <c r="J595" s="150">
        <v>0</v>
      </c>
      <c r="K595" s="150">
        <v>0</v>
      </c>
      <c r="L595" s="150">
        <v>0</v>
      </c>
      <c r="M595" s="150">
        <v>0</v>
      </c>
      <c r="N595" s="150">
        <v>0</v>
      </c>
      <c r="O595" s="150">
        <v>0</v>
      </c>
      <c r="P595" s="150">
        <v>0</v>
      </c>
      <c r="Q595" s="150">
        <v>0</v>
      </c>
      <c r="R595" s="150">
        <v>0</v>
      </c>
      <c r="S595" s="150">
        <v>0</v>
      </c>
      <c r="T595" s="150">
        <v>0</v>
      </c>
      <c r="U595" s="150">
        <v>0</v>
      </c>
      <c r="V595" s="150">
        <v>0</v>
      </c>
    </row>
    <row r="596" spans="2:22" x14ac:dyDescent="0.25">
      <c r="B596" s="135" t="s">
        <v>13</v>
      </c>
      <c r="C596" s="135" t="s">
        <v>13</v>
      </c>
      <c r="D596" s="135" t="s">
        <v>13</v>
      </c>
      <c r="E596" s="150">
        <v>0</v>
      </c>
      <c r="F596" s="150">
        <v>0</v>
      </c>
      <c r="G596" s="150">
        <v>0</v>
      </c>
      <c r="H596" s="150">
        <v>0</v>
      </c>
      <c r="I596" s="150">
        <v>0</v>
      </c>
      <c r="J596" s="150">
        <v>0</v>
      </c>
      <c r="K596" s="150">
        <v>0</v>
      </c>
      <c r="L596" s="150">
        <v>0</v>
      </c>
      <c r="M596" s="150">
        <v>0</v>
      </c>
      <c r="N596" s="150">
        <v>0</v>
      </c>
      <c r="O596" s="150">
        <v>0</v>
      </c>
      <c r="P596" s="150">
        <v>0</v>
      </c>
      <c r="Q596" s="150">
        <v>0</v>
      </c>
      <c r="R596" s="150">
        <v>0</v>
      </c>
      <c r="S596" s="150">
        <v>0</v>
      </c>
      <c r="T596" s="150">
        <v>0</v>
      </c>
      <c r="U596" s="150">
        <v>0</v>
      </c>
      <c r="V596" s="150">
        <v>0</v>
      </c>
    </row>
    <row r="597" spans="2:22" x14ac:dyDescent="0.25">
      <c r="B597" s="135" t="s">
        <v>13</v>
      </c>
      <c r="C597" s="135" t="s">
        <v>13</v>
      </c>
      <c r="D597" s="135" t="s">
        <v>13</v>
      </c>
      <c r="E597" s="150">
        <v>0</v>
      </c>
      <c r="F597" s="150">
        <v>0</v>
      </c>
      <c r="G597" s="150">
        <v>0</v>
      </c>
      <c r="H597" s="150">
        <v>0</v>
      </c>
      <c r="I597" s="150">
        <v>0</v>
      </c>
      <c r="J597" s="150">
        <v>0</v>
      </c>
      <c r="K597" s="150">
        <v>0</v>
      </c>
      <c r="L597" s="150">
        <v>0</v>
      </c>
      <c r="M597" s="150">
        <v>0</v>
      </c>
      <c r="N597" s="150">
        <v>0</v>
      </c>
      <c r="O597" s="150">
        <v>0</v>
      </c>
      <c r="P597" s="150">
        <v>0</v>
      </c>
      <c r="Q597" s="150">
        <v>0</v>
      </c>
      <c r="R597" s="150">
        <v>0</v>
      </c>
      <c r="S597" s="150">
        <v>0</v>
      </c>
      <c r="T597" s="150">
        <v>0</v>
      </c>
      <c r="U597" s="150">
        <v>0</v>
      </c>
      <c r="V597" s="150">
        <v>0</v>
      </c>
    </row>
    <row r="598" spans="2:22" x14ac:dyDescent="0.25">
      <c r="B598" s="135" t="s">
        <v>13</v>
      </c>
      <c r="C598" s="135" t="s">
        <v>13</v>
      </c>
      <c r="D598" s="135" t="s">
        <v>13</v>
      </c>
      <c r="E598" s="150">
        <v>0</v>
      </c>
      <c r="F598" s="150">
        <v>0</v>
      </c>
      <c r="G598" s="150">
        <v>0</v>
      </c>
      <c r="H598" s="150">
        <v>0</v>
      </c>
      <c r="I598" s="150">
        <v>0</v>
      </c>
      <c r="J598" s="150">
        <v>0</v>
      </c>
      <c r="K598" s="150">
        <v>0</v>
      </c>
      <c r="L598" s="150">
        <v>0</v>
      </c>
      <c r="M598" s="150">
        <v>0</v>
      </c>
      <c r="N598" s="150">
        <v>0</v>
      </c>
      <c r="O598" s="150">
        <v>0</v>
      </c>
      <c r="P598" s="150">
        <v>0</v>
      </c>
      <c r="Q598" s="150">
        <v>0</v>
      </c>
      <c r="R598" s="150">
        <v>0</v>
      </c>
      <c r="S598" s="150">
        <v>0</v>
      </c>
      <c r="T598" s="150">
        <v>0</v>
      </c>
      <c r="U598" s="150">
        <v>0</v>
      </c>
      <c r="V598" s="150">
        <v>0</v>
      </c>
    </row>
    <row r="599" spans="2:22" x14ac:dyDescent="0.25">
      <c r="B599" s="135" t="s">
        <v>13</v>
      </c>
      <c r="C599" s="135" t="s">
        <v>13</v>
      </c>
      <c r="D599" s="135" t="s">
        <v>13</v>
      </c>
      <c r="E599" s="150">
        <v>0</v>
      </c>
      <c r="F599" s="150">
        <v>0</v>
      </c>
      <c r="G599" s="150">
        <v>0</v>
      </c>
      <c r="H599" s="150">
        <v>0</v>
      </c>
      <c r="I599" s="150">
        <v>0</v>
      </c>
      <c r="J599" s="150">
        <v>0</v>
      </c>
      <c r="K599" s="150">
        <v>0</v>
      </c>
      <c r="L599" s="150">
        <v>0</v>
      </c>
      <c r="M599" s="150">
        <v>0</v>
      </c>
      <c r="N599" s="150">
        <v>0</v>
      </c>
      <c r="O599" s="150">
        <v>0</v>
      </c>
      <c r="P599" s="150">
        <v>0</v>
      </c>
      <c r="Q599" s="150">
        <v>0</v>
      </c>
      <c r="R599" s="150">
        <v>0</v>
      </c>
      <c r="S599" s="150">
        <v>0</v>
      </c>
      <c r="T599" s="150">
        <v>0</v>
      </c>
      <c r="U599" s="150">
        <v>0</v>
      </c>
      <c r="V599" s="150">
        <v>0</v>
      </c>
    </row>
    <row r="600" spans="2:22" x14ac:dyDescent="0.25">
      <c r="B600" s="135" t="s">
        <v>13</v>
      </c>
      <c r="C600" s="135" t="s">
        <v>13</v>
      </c>
      <c r="D600" s="135" t="s">
        <v>13</v>
      </c>
      <c r="E600" s="150">
        <v>0</v>
      </c>
      <c r="F600" s="150">
        <v>0</v>
      </c>
      <c r="G600" s="150">
        <v>0</v>
      </c>
      <c r="H600" s="150">
        <v>0</v>
      </c>
      <c r="I600" s="150">
        <v>0</v>
      </c>
      <c r="J600" s="150">
        <v>0</v>
      </c>
      <c r="K600" s="150">
        <v>0</v>
      </c>
      <c r="L600" s="150">
        <v>0</v>
      </c>
      <c r="M600" s="150">
        <v>0</v>
      </c>
      <c r="N600" s="150">
        <v>0</v>
      </c>
      <c r="O600" s="150">
        <v>0</v>
      </c>
      <c r="P600" s="150">
        <v>0</v>
      </c>
      <c r="Q600" s="150">
        <v>0</v>
      </c>
      <c r="R600" s="150">
        <v>0</v>
      </c>
      <c r="S600" s="150">
        <v>0</v>
      </c>
      <c r="T600" s="150">
        <v>0</v>
      </c>
      <c r="U600" s="150">
        <v>0</v>
      </c>
      <c r="V600" s="150">
        <v>0</v>
      </c>
    </row>
    <row r="601" spans="2:22" x14ac:dyDescent="0.25">
      <c r="B601" s="135" t="s">
        <v>13</v>
      </c>
      <c r="C601" s="135" t="s">
        <v>13</v>
      </c>
      <c r="D601" s="135" t="s">
        <v>13</v>
      </c>
      <c r="E601" s="150">
        <v>0</v>
      </c>
      <c r="F601" s="150">
        <v>0</v>
      </c>
      <c r="G601" s="150">
        <v>0</v>
      </c>
      <c r="H601" s="150">
        <v>0</v>
      </c>
      <c r="I601" s="150">
        <v>0</v>
      </c>
      <c r="J601" s="150">
        <v>0</v>
      </c>
      <c r="K601" s="150">
        <v>0</v>
      </c>
      <c r="L601" s="150">
        <v>0</v>
      </c>
      <c r="M601" s="150">
        <v>0</v>
      </c>
      <c r="N601" s="150">
        <v>0</v>
      </c>
      <c r="O601" s="150">
        <v>0</v>
      </c>
      <c r="P601" s="150">
        <v>0</v>
      </c>
      <c r="Q601" s="150">
        <v>0</v>
      </c>
      <c r="R601" s="150">
        <v>0</v>
      </c>
      <c r="S601" s="150">
        <v>0</v>
      </c>
      <c r="T601" s="150">
        <v>0</v>
      </c>
      <c r="U601" s="150">
        <v>0</v>
      </c>
      <c r="V601" s="150">
        <v>0</v>
      </c>
    </row>
    <row r="602" spans="2:22" x14ac:dyDescent="0.25">
      <c r="B602" s="135" t="s">
        <v>13</v>
      </c>
      <c r="C602" s="135" t="s">
        <v>13</v>
      </c>
      <c r="D602" s="135" t="s">
        <v>13</v>
      </c>
      <c r="E602" s="150">
        <v>0</v>
      </c>
      <c r="F602" s="150">
        <v>0</v>
      </c>
      <c r="G602" s="150">
        <v>0</v>
      </c>
      <c r="H602" s="150">
        <v>0</v>
      </c>
      <c r="I602" s="150">
        <v>0</v>
      </c>
      <c r="J602" s="150">
        <v>0</v>
      </c>
      <c r="K602" s="150">
        <v>0</v>
      </c>
      <c r="L602" s="150">
        <v>0</v>
      </c>
      <c r="M602" s="150">
        <v>0</v>
      </c>
      <c r="N602" s="150">
        <v>0</v>
      </c>
      <c r="O602" s="150">
        <v>0</v>
      </c>
      <c r="P602" s="150">
        <v>0</v>
      </c>
      <c r="Q602" s="150">
        <v>0</v>
      </c>
      <c r="R602" s="150">
        <v>0</v>
      </c>
      <c r="S602" s="150">
        <v>0</v>
      </c>
      <c r="T602" s="150">
        <v>0</v>
      </c>
      <c r="U602" s="150">
        <v>0</v>
      </c>
      <c r="V602" s="150">
        <v>0</v>
      </c>
    </row>
    <row r="603" spans="2:22" x14ac:dyDescent="0.25">
      <c r="B603" s="135" t="s">
        <v>13</v>
      </c>
      <c r="C603" s="135" t="s">
        <v>13</v>
      </c>
      <c r="D603" s="135" t="s">
        <v>13</v>
      </c>
      <c r="E603" s="150">
        <v>0</v>
      </c>
      <c r="F603" s="150">
        <v>0</v>
      </c>
      <c r="G603" s="150">
        <v>0</v>
      </c>
      <c r="H603" s="150">
        <v>0</v>
      </c>
      <c r="I603" s="150">
        <v>0</v>
      </c>
      <c r="J603" s="150">
        <v>0</v>
      </c>
      <c r="K603" s="150">
        <v>0</v>
      </c>
      <c r="L603" s="150">
        <v>0</v>
      </c>
      <c r="M603" s="150">
        <v>0</v>
      </c>
      <c r="N603" s="150">
        <v>0</v>
      </c>
      <c r="O603" s="150">
        <v>0</v>
      </c>
      <c r="P603" s="150">
        <v>0</v>
      </c>
      <c r="Q603" s="150">
        <v>0</v>
      </c>
      <c r="R603" s="150">
        <v>0</v>
      </c>
      <c r="S603" s="150">
        <v>0</v>
      </c>
      <c r="T603" s="150">
        <v>0</v>
      </c>
      <c r="U603" s="150">
        <v>0</v>
      </c>
      <c r="V603" s="150">
        <v>0</v>
      </c>
    </row>
    <row r="604" spans="2:22" x14ac:dyDescent="0.25">
      <c r="B604" s="135" t="s">
        <v>13</v>
      </c>
      <c r="C604" s="135" t="s">
        <v>13</v>
      </c>
      <c r="D604" s="135" t="s">
        <v>13</v>
      </c>
      <c r="E604" s="150">
        <v>0</v>
      </c>
      <c r="F604" s="150">
        <v>0</v>
      </c>
      <c r="G604" s="150">
        <v>0</v>
      </c>
      <c r="H604" s="150">
        <v>0</v>
      </c>
      <c r="I604" s="150">
        <v>0</v>
      </c>
      <c r="J604" s="150">
        <v>0</v>
      </c>
      <c r="K604" s="150">
        <v>0</v>
      </c>
      <c r="L604" s="150">
        <v>0</v>
      </c>
      <c r="M604" s="150">
        <v>0</v>
      </c>
      <c r="N604" s="150">
        <v>0</v>
      </c>
      <c r="O604" s="150">
        <v>0</v>
      </c>
      <c r="P604" s="150">
        <v>0</v>
      </c>
      <c r="Q604" s="150">
        <v>0</v>
      </c>
      <c r="R604" s="150">
        <v>0</v>
      </c>
      <c r="S604" s="150">
        <v>0</v>
      </c>
      <c r="T604" s="150">
        <v>0</v>
      </c>
      <c r="U604" s="150">
        <v>0</v>
      </c>
      <c r="V604" s="150">
        <v>0</v>
      </c>
    </row>
    <row r="605" spans="2:22" x14ac:dyDescent="0.25">
      <c r="B605" s="135" t="s">
        <v>13</v>
      </c>
      <c r="C605" s="135" t="s">
        <v>13</v>
      </c>
      <c r="D605" s="135" t="s">
        <v>13</v>
      </c>
      <c r="E605" s="150">
        <v>0</v>
      </c>
      <c r="F605" s="150">
        <v>0</v>
      </c>
      <c r="G605" s="150">
        <v>0</v>
      </c>
      <c r="H605" s="150">
        <v>0</v>
      </c>
      <c r="I605" s="150">
        <v>0</v>
      </c>
      <c r="J605" s="150">
        <v>0</v>
      </c>
      <c r="K605" s="150">
        <v>0</v>
      </c>
      <c r="L605" s="150">
        <v>0</v>
      </c>
      <c r="M605" s="150">
        <v>0</v>
      </c>
      <c r="N605" s="150">
        <v>0</v>
      </c>
      <c r="O605" s="150">
        <v>0</v>
      </c>
      <c r="P605" s="150">
        <v>0</v>
      </c>
      <c r="Q605" s="150">
        <v>0</v>
      </c>
      <c r="R605" s="150">
        <v>0</v>
      </c>
      <c r="S605" s="150">
        <v>0</v>
      </c>
      <c r="T605" s="150">
        <v>0</v>
      </c>
      <c r="U605" s="150">
        <v>0</v>
      </c>
      <c r="V605" s="150">
        <v>0</v>
      </c>
    </row>
    <row r="606" spans="2:22" x14ac:dyDescent="0.25">
      <c r="B606" s="135" t="s">
        <v>13</v>
      </c>
      <c r="C606" s="135" t="s">
        <v>13</v>
      </c>
      <c r="D606" s="135" t="s">
        <v>13</v>
      </c>
      <c r="E606" s="150">
        <v>0</v>
      </c>
      <c r="F606" s="150">
        <v>0</v>
      </c>
      <c r="G606" s="150">
        <v>0</v>
      </c>
      <c r="H606" s="150">
        <v>0</v>
      </c>
      <c r="I606" s="150">
        <v>0</v>
      </c>
      <c r="J606" s="150">
        <v>0</v>
      </c>
      <c r="K606" s="150">
        <v>0</v>
      </c>
      <c r="L606" s="150">
        <v>0</v>
      </c>
      <c r="M606" s="150">
        <v>0</v>
      </c>
      <c r="N606" s="150">
        <v>0</v>
      </c>
      <c r="O606" s="150">
        <v>0</v>
      </c>
      <c r="P606" s="150">
        <v>0</v>
      </c>
      <c r="Q606" s="150">
        <v>0</v>
      </c>
      <c r="R606" s="150">
        <v>0</v>
      </c>
      <c r="S606" s="150">
        <v>0</v>
      </c>
      <c r="T606" s="150">
        <v>0</v>
      </c>
      <c r="U606" s="150">
        <v>0</v>
      </c>
      <c r="V606" s="150">
        <v>0</v>
      </c>
    </row>
    <row r="607" spans="2:22" x14ac:dyDescent="0.25">
      <c r="B607" s="135" t="s">
        <v>13</v>
      </c>
      <c r="C607" s="135" t="s">
        <v>13</v>
      </c>
      <c r="D607" s="135" t="s">
        <v>13</v>
      </c>
      <c r="E607" s="150">
        <v>0</v>
      </c>
      <c r="F607" s="150">
        <v>0</v>
      </c>
      <c r="G607" s="150">
        <v>0</v>
      </c>
      <c r="H607" s="150">
        <v>0</v>
      </c>
      <c r="I607" s="150">
        <v>0</v>
      </c>
      <c r="J607" s="150">
        <v>0</v>
      </c>
      <c r="K607" s="150">
        <v>0</v>
      </c>
      <c r="L607" s="150">
        <v>0</v>
      </c>
      <c r="M607" s="150">
        <v>0</v>
      </c>
      <c r="N607" s="150">
        <v>0</v>
      </c>
      <c r="O607" s="150">
        <v>0</v>
      </c>
      <c r="P607" s="150">
        <v>0</v>
      </c>
      <c r="Q607" s="150">
        <v>0</v>
      </c>
      <c r="R607" s="150">
        <v>0</v>
      </c>
      <c r="S607" s="150">
        <v>0</v>
      </c>
      <c r="T607" s="150">
        <v>0</v>
      </c>
      <c r="U607" s="150">
        <v>0</v>
      </c>
      <c r="V607" s="150">
        <v>0</v>
      </c>
    </row>
    <row r="608" spans="2:22" x14ac:dyDescent="0.25">
      <c r="B608" s="135" t="s">
        <v>13</v>
      </c>
      <c r="C608" s="135" t="s">
        <v>13</v>
      </c>
      <c r="D608" s="135" t="s">
        <v>13</v>
      </c>
      <c r="E608" s="150">
        <v>0</v>
      </c>
      <c r="F608" s="150">
        <v>0</v>
      </c>
      <c r="G608" s="150">
        <v>0</v>
      </c>
      <c r="H608" s="150">
        <v>0</v>
      </c>
      <c r="I608" s="150">
        <v>0</v>
      </c>
      <c r="J608" s="150">
        <v>0</v>
      </c>
      <c r="K608" s="150">
        <v>0</v>
      </c>
      <c r="L608" s="150">
        <v>0</v>
      </c>
      <c r="M608" s="150">
        <v>0</v>
      </c>
      <c r="N608" s="150">
        <v>0</v>
      </c>
      <c r="O608" s="150">
        <v>0</v>
      </c>
      <c r="P608" s="150">
        <v>0</v>
      </c>
      <c r="Q608" s="150">
        <v>0</v>
      </c>
      <c r="R608" s="150">
        <v>0</v>
      </c>
      <c r="S608" s="150">
        <v>0</v>
      </c>
      <c r="T608" s="150">
        <v>0</v>
      </c>
      <c r="U608" s="150">
        <v>0</v>
      </c>
      <c r="V608" s="150">
        <v>0</v>
      </c>
    </row>
    <row r="609" spans="2:22" x14ac:dyDescent="0.25">
      <c r="B609" s="135" t="s">
        <v>13</v>
      </c>
      <c r="C609" s="135" t="s">
        <v>13</v>
      </c>
      <c r="D609" s="135" t="s">
        <v>13</v>
      </c>
      <c r="E609" s="150">
        <v>0</v>
      </c>
      <c r="F609" s="150">
        <v>0</v>
      </c>
      <c r="G609" s="150">
        <v>0</v>
      </c>
      <c r="H609" s="150">
        <v>0</v>
      </c>
      <c r="I609" s="150">
        <v>0</v>
      </c>
      <c r="J609" s="150">
        <v>0</v>
      </c>
      <c r="K609" s="150">
        <v>0</v>
      </c>
      <c r="L609" s="150">
        <v>0</v>
      </c>
      <c r="M609" s="150">
        <v>0</v>
      </c>
      <c r="N609" s="150">
        <v>0</v>
      </c>
      <c r="O609" s="150">
        <v>0</v>
      </c>
      <c r="P609" s="150">
        <v>0</v>
      </c>
      <c r="Q609" s="150">
        <v>0</v>
      </c>
      <c r="R609" s="150">
        <v>0</v>
      </c>
      <c r="S609" s="150">
        <v>0</v>
      </c>
      <c r="T609" s="150">
        <v>0</v>
      </c>
      <c r="U609" s="150">
        <v>0</v>
      </c>
      <c r="V609" s="150">
        <v>0</v>
      </c>
    </row>
    <row r="610" spans="2:22" x14ac:dyDescent="0.25">
      <c r="B610" s="135" t="s">
        <v>13</v>
      </c>
      <c r="C610" s="135" t="s">
        <v>13</v>
      </c>
      <c r="D610" s="135" t="s">
        <v>13</v>
      </c>
      <c r="E610" s="150">
        <v>0</v>
      </c>
      <c r="F610" s="150">
        <v>0</v>
      </c>
      <c r="G610" s="150">
        <v>0</v>
      </c>
      <c r="H610" s="150">
        <v>0</v>
      </c>
      <c r="I610" s="150">
        <v>0</v>
      </c>
      <c r="J610" s="150">
        <v>0</v>
      </c>
      <c r="K610" s="150">
        <v>0</v>
      </c>
      <c r="L610" s="150">
        <v>0</v>
      </c>
      <c r="M610" s="150">
        <v>0</v>
      </c>
      <c r="N610" s="150">
        <v>0</v>
      </c>
      <c r="O610" s="150">
        <v>0</v>
      </c>
      <c r="P610" s="150">
        <v>0</v>
      </c>
      <c r="Q610" s="150">
        <v>0</v>
      </c>
      <c r="R610" s="150">
        <v>0</v>
      </c>
      <c r="S610" s="150">
        <v>0</v>
      </c>
      <c r="T610" s="150">
        <v>0</v>
      </c>
      <c r="U610" s="150">
        <v>0</v>
      </c>
      <c r="V610" s="150">
        <v>0</v>
      </c>
    </row>
    <row r="611" spans="2:22" x14ac:dyDescent="0.25">
      <c r="B611" s="135" t="s">
        <v>13</v>
      </c>
      <c r="C611" s="135" t="s">
        <v>13</v>
      </c>
      <c r="D611" s="135" t="s">
        <v>13</v>
      </c>
      <c r="E611" s="150">
        <v>0</v>
      </c>
      <c r="F611" s="150">
        <v>0</v>
      </c>
      <c r="G611" s="150">
        <v>0</v>
      </c>
      <c r="H611" s="150">
        <v>0</v>
      </c>
      <c r="I611" s="150">
        <v>0</v>
      </c>
      <c r="J611" s="150">
        <v>0</v>
      </c>
      <c r="K611" s="150">
        <v>0</v>
      </c>
      <c r="L611" s="150">
        <v>0</v>
      </c>
      <c r="M611" s="150">
        <v>0</v>
      </c>
      <c r="N611" s="150">
        <v>0</v>
      </c>
      <c r="O611" s="150">
        <v>0</v>
      </c>
      <c r="P611" s="150">
        <v>0</v>
      </c>
      <c r="Q611" s="150">
        <v>0</v>
      </c>
      <c r="R611" s="150">
        <v>0</v>
      </c>
      <c r="S611" s="150">
        <v>0</v>
      </c>
      <c r="T611" s="150">
        <v>0</v>
      </c>
      <c r="U611" s="150">
        <v>0</v>
      </c>
      <c r="V611" s="150">
        <v>0</v>
      </c>
    </row>
    <row r="612" spans="2:22" x14ac:dyDescent="0.25">
      <c r="B612" s="135" t="s">
        <v>13</v>
      </c>
      <c r="C612" s="135" t="s">
        <v>13</v>
      </c>
      <c r="D612" s="135" t="s">
        <v>13</v>
      </c>
      <c r="E612" s="150">
        <v>0</v>
      </c>
      <c r="F612" s="150">
        <v>0</v>
      </c>
      <c r="G612" s="150">
        <v>0</v>
      </c>
      <c r="H612" s="150">
        <v>0</v>
      </c>
      <c r="I612" s="150">
        <v>0</v>
      </c>
      <c r="J612" s="150">
        <v>0</v>
      </c>
      <c r="K612" s="150">
        <v>0</v>
      </c>
      <c r="L612" s="150">
        <v>0</v>
      </c>
      <c r="M612" s="150">
        <v>0</v>
      </c>
      <c r="N612" s="150">
        <v>0</v>
      </c>
      <c r="O612" s="150">
        <v>0</v>
      </c>
      <c r="P612" s="150">
        <v>0</v>
      </c>
      <c r="Q612" s="150">
        <v>0</v>
      </c>
      <c r="R612" s="150">
        <v>0</v>
      </c>
      <c r="S612" s="150">
        <v>0</v>
      </c>
      <c r="T612" s="150">
        <v>0</v>
      </c>
      <c r="U612" s="150">
        <v>0</v>
      </c>
      <c r="V612" s="150">
        <v>0</v>
      </c>
    </row>
    <row r="613" spans="2:22" x14ac:dyDescent="0.25">
      <c r="B613" s="135" t="s">
        <v>13</v>
      </c>
      <c r="C613" s="135" t="s">
        <v>13</v>
      </c>
      <c r="D613" s="135" t="s">
        <v>13</v>
      </c>
      <c r="E613" s="150">
        <v>0</v>
      </c>
      <c r="F613" s="150">
        <v>0</v>
      </c>
      <c r="G613" s="150">
        <v>0</v>
      </c>
      <c r="H613" s="150">
        <v>0</v>
      </c>
      <c r="I613" s="150">
        <v>0</v>
      </c>
      <c r="J613" s="150">
        <v>0</v>
      </c>
      <c r="K613" s="150">
        <v>0</v>
      </c>
      <c r="L613" s="150">
        <v>0</v>
      </c>
      <c r="M613" s="150">
        <v>0</v>
      </c>
      <c r="N613" s="150">
        <v>0</v>
      </c>
      <c r="O613" s="150">
        <v>0</v>
      </c>
      <c r="P613" s="150">
        <v>0</v>
      </c>
      <c r="Q613" s="150">
        <v>0</v>
      </c>
      <c r="R613" s="150">
        <v>0</v>
      </c>
      <c r="S613" s="150">
        <v>0</v>
      </c>
      <c r="T613" s="150">
        <v>0</v>
      </c>
      <c r="U613" s="150">
        <v>0</v>
      </c>
      <c r="V613" s="150">
        <v>0</v>
      </c>
    </row>
    <row r="614" spans="2:22" x14ac:dyDescent="0.25">
      <c r="B614" s="135" t="s">
        <v>13</v>
      </c>
      <c r="C614" s="135" t="s">
        <v>13</v>
      </c>
      <c r="D614" s="135" t="s">
        <v>13</v>
      </c>
      <c r="E614" s="150">
        <v>0</v>
      </c>
      <c r="F614" s="150">
        <v>0</v>
      </c>
      <c r="G614" s="150">
        <v>0</v>
      </c>
      <c r="H614" s="150">
        <v>0</v>
      </c>
      <c r="I614" s="150">
        <v>0</v>
      </c>
      <c r="J614" s="150">
        <v>0</v>
      </c>
      <c r="K614" s="150">
        <v>0</v>
      </c>
      <c r="L614" s="150">
        <v>0</v>
      </c>
      <c r="M614" s="150">
        <v>0</v>
      </c>
      <c r="N614" s="150">
        <v>0</v>
      </c>
      <c r="O614" s="150">
        <v>0</v>
      </c>
      <c r="P614" s="150">
        <v>0</v>
      </c>
      <c r="Q614" s="150">
        <v>0</v>
      </c>
      <c r="R614" s="150">
        <v>0</v>
      </c>
      <c r="S614" s="150">
        <v>0</v>
      </c>
      <c r="T614" s="150">
        <v>0</v>
      </c>
      <c r="U614" s="150">
        <v>0</v>
      </c>
      <c r="V614" s="150">
        <v>0</v>
      </c>
    </row>
    <row r="615" spans="2:22" x14ac:dyDescent="0.25">
      <c r="B615" s="135" t="s">
        <v>13</v>
      </c>
      <c r="C615" s="135" t="s">
        <v>13</v>
      </c>
      <c r="D615" s="135" t="s">
        <v>13</v>
      </c>
      <c r="E615" s="150">
        <v>0</v>
      </c>
      <c r="F615" s="150">
        <v>0</v>
      </c>
      <c r="G615" s="150">
        <v>0</v>
      </c>
      <c r="H615" s="150">
        <v>0</v>
      </c>
      <c r="I615" s="150">
        <v>0</v>
      </c>
      <c r="J615" s="150">
        <v>0</v>
      </c>
      <c r="K615" s="150">
        <v>0</v>
      </c>
      <c r="L615" s="150">
        <v>0</v>
      </c>
      <c r="M615" s="150">
        <v>0</v>
      </c>
      <c r="N615" s="150">
        <v>0</v>
      </c>
      <c r="O615" s="150">
        <v>0</v>
      </c>
      <c r="P615" s="150">
        <v>0</v>
      </c>
      <c r="Q615" s="150">
        <v>0</v>
      </c>
      <c r="R615" s="150">
        <v>0</v>
      </c>
      <c r="S615" s="150">
        <v>0</v>
      </c>
      <c r="T615" s="150">
        <v>0</v>
      </c>
      <c r="U615" s="150">
        <v>0</v>
      </c>
      <c r="V615" s="150">
        <v>0</v>
      </c>
    </row>
    <row r="616" spans="2:22" x14ac:dyDescent="0.25">
      <c r="B616" s="135" t="s">
        <v>13</v>
      </c>
      <c r="C616" s="135" t="s">
        <v>13</v>
      </c>
      <c r="D616" s="135" t="s">
        <v>13</v>
      </c>
      <c r="E616" s="150">
        <v>0</v>
      </c>
      <c r="F616" s="150">
        <v>0</v>
      </c>
      <c r="G616" s="150">
        <v>0</v>
      </c>
      <c r="H616" s="150">
        <v>0</v>
      </c>
      <c r="I616" s="150">
        <v>0</v>
      </c>
      <c r="J616" s="150">
        <v>0</v>
      </c>
      <c r="K616" s="150">
        <v>0</v>
      </c>
      <c r="L616" s="150">
        <v>0</v>
      </c>
      <c r="M616" s="150">
        <v>0</v>
      </c>
      <c r="N616" s="150">
        <v>0</v>
      </c>
      <c r="O616" s="150">
        <v>0</v>
      </c>
      <c r="P616" s="150">
        <v>0</v>
      </c>
      <c r="Q616" s="150">
        <v>0</v>
      </c>
      <c r="R616" s="150">
        <v>0</v>
      </c>
      <c r="S616" s="150">
        <v>0</v>
      </c>
      <c r="T616" s="150">
        <v>0</v>
      </c>
      <c r="U616" s="150">
        <v>0</v>
      </c>
      <c r="V616" s="150">
        <v>0</v>
      </c>
    </row>
    <row r="617" spans="2:22" x14ac:dyDescent="0.25">
      <c r="B617" s="135" t="s">
        <v>13</v>
      </c>
      <c r="C617" s="135" t="s">
        <v>13</v>
      </c>
      <c r="D617" s="135" t="s">
        <v>13</v>
      </c>
      <c r="E617" s="150">
        <v>0</v>
      </c>
      <c r="F617" s="150">
        <v>0</v>
      </c>
      <c r="G617" s="150">
        <v>0</v>
      </c>
      <c r="H617" s="150">
        <v>0</v>
      </c>
      <c r="I617" s="150">
        <v>0</v>
      </c>
      <c r="J617" s="150">
        <v>0</v>
      </c>
      <c r="K617" s="150">
        <v>0</v>
      </c>
      <c r="L617" s="150">
        <v>0</v>
      </c>
      <c r="M617" s="150">
        <v>0</v>
      </c>
      <c r="N617" s="150">
        <v>0</v>
      </c>
      <c r="O617" s="150">
        <v>0</v>
      </c>
      <c r="P617" s="150">
        <v>0</v>
      </c>
      <c r="Q617" s="150">
        <v>0</v>
      </c>
      <c r="R617" s="150">
        <v>0</v>
      </c>
      <c r="S617" s="150">
        <v>0</v>
      </c>
      <c r="T617" s="150">
        <v>0</v>
      </c>
      <c r="U617" s="150">
        <v>0</v>
      </c>
      <c r="V617" s="150">
        <v>0</v>
      </c>
    </row>
    <row r="618" spans="2:22" x14ac:dyDescent="0.25">
      <c r="B618" s="135" t="s">
        <v>13</v>
      </c>
      <c r="C618" s="135" t="s">
        <v>13</v>
      </c>
      <c r="D618" s="135" t="s">
        <v>13</v>
      </c>
      <c r="E618" s="150">
        <v>0</v>
      </c>
      <c r="F618" s="150">
        <v>0</v>
      </c>
      <c r="G618" s="150">
        <v>0</v>
      </c>
      <c r="H618" s="150">
        <v>0</v>
      </c>
      <c r="I618" s="150">
        <v>0</v>
      </c>
      <c r="J618" s="150">
        <v>0</v>
      </c>
      <c r="K618" s="150">
        <v>0</v>
      </c>
      <c r="L618" s="150">
        <v>0</v>
      </c>
      <c r="M618" s="150">
        <v>0</v>
      </c>
      <c r="N618" s="150">
        <v>0</v>
      </c>
      <c r="O618" s="150">
        <v>0</v>
      </c>
      <c r="P618" s="150">
        <v>0</v>
      </c>
      <c r="Q618" s="150">
        <v>0</v>
      </c>
      <c r="R618" s="150">
        <v>0</v>
      </c>
      <c r="S618" s="150">
        <v>0</v>
      </c>
      <c r="T618" s="150">
        <v>0</v>
      </c>
      <c r="U618" s="150">
        <v>0</v>
      </c>
      <c r="V618" s="150">
        <v>0</v>
      </c>
    </row>
    <row r="619" spans="2:22" x14ac:dyDescent="0.25">
      <c r="B619" s="135" t="s">
        <v>13</v>
      </c>
      <c r="C619" s="135" t="s">
        <v>13</v>
      </c>
      <c r="D619" s="135" t="s">
        <v>13</v>
      </c>
      <c r="E619" s="150">
        <v>0</v>
      </c>
      <c r="F619" s="150">
        <v>0</v>
      </c>
      <c r="G619" s="150">
        <v>0</v>
      </c>
      <c r="H619" s="150">
        <v>0</v>
      </c>
      <c r="I619" s="150">
        <v>0</v>
      </c>
      <c r="J619" s="150">
        <v>0</v>
      </c>
      <c r="K619" s="150">
        <v>0</v>
      </c>
      <c r="L619" s="150">
        <v>0</v>
      </c>
      <c r="M619" s="150">
        <v>0</v>
      </c>
      <c r="N619" s="150">
        <v>0</v>
      </c>
      <c r="O619" s="150">
        <v>0</v>
      </c>
      <c r="P619" s="150">
        <v>0</v>
      </c>
      <c r="Q619" s="150">
        <v>0</v>
      </c>
      <c r="R619" s="150">
        <v>0</v>
      </c>
      <c r="S619" s="150">
        <v>0</v>
      </c>
      <c r="T619" s="150">
        <v>0</v>
      </c>
      <c r="U619" s="150">
        <v>0</v>
      </c>
      <c r="V619" s="150">
        <v>0</v>
      </c>
    </row>
    <row r="620" spans="2:22" x14ac:dyDescent="0.25">
      <c r="B620" s="135" t="s">
        <v>13</v>
      </c>
      <c r="C620" s="135" t="s">
        <v>13</v>
      </c>
      <c r="D620" s="135" t="s">
        <v>13</v>
      </c>
      <c r="E620" s="150">
        <v>0</v>
      </c>
      <c r="F620" s="150">
        <v>0</v>
      </c>
      <c r="G620" s="150">
        <v>0</v>
      </c>
      <c r="H620" s="150">
        <v>0</v>
      </c>
      <c r="I620" s="150">
        <v>0</v>
      </c>
      <c r="J620" s="150">
        <v>0</v>
      </c>
      <c r="K620" s="150">
        <v>0</v>
      </c>
      <c r="L620" s="150">
        <v>0</v>
      </c>
      <c r="M620" s="150">
        <v>0</v>
      </c>
      <c r="N620" s="150">
        <v>0</v>
      </c>
      <c r="O620" s="150">
        <v>0</v>
      </c>
      <c r="P620" s="150">
        <v>0</v>
      </c>
      <c r="Q620" s="150">
        <v>0</v>
      </c>
      <c r="R620" s="150">
        <v>0</v>
      </c>
      <c r="S620" s="150">
        <v>0</v>
      </c>
      <c r="T620" s="150">
        <v>0</v>
      </c>
      <c r="U620" s="150">
        <v>0</v>
      </c>
      <c r="V620" s="150">
        <v>0</v>
      </c>
    </row>
    <row r="621" spans="2:22" x14ac:dyDescent="0.25">
      <c r="B621" s="135" t="s">
        <v>13</v>
      </c>
      <c r="C621" s="135" t="s">
        <v>13</v>
      </c>
      <c r="D621" s="135" t="s">
        <v>13</v>
      </c>
      <c r="E621" s="150">
        <v>0</v>
      </c>
      <c r="F621" s="150">
        <v>0</v>
      </c>
      <c r="G621" s="150">
        <v>0</v>
      </c>
      <c r="H621" s="150">
        <v>0</v>
      </c>
      <c r="I621" s="150">
        <v>0</v>
      </c>
      <c r="J621" s="150">
        <v>0</v>
      </c>
      <c r="K621" s="150">
        <v>0</v>
      </c>
      <c r="L621" s="150">
        <v>0</v>
      </c>
      <c r="M621" s="150">
        <v>0</v>
      </c>
      <c r="N621" s="150">
        <v>0</v>
      </c>
      <c r="O621" s="150">
        <v>0</v>
      </c>
      <c r="P621" s="150">
        <v>0</v>
      </c>
      <c r="Q621" s="150">
        <v>0</v>
      </c>
      <c r="R621" s="150">
        <v>0</v>
      </c>
      <c r="S621" s="150">
        <v>0</v>
      </c>
      <c r="T621" s="150">
        <v>0</v>
      </c>
      <c r="U621" s="150">
        <v>0</v>
      </c>
      <c r="V621" s="150">
        <v>0</v>
      </c>
    </row>
    <row r="622" spans="2:22" x14ac:dyDescent="0.25">
      <c r="B622" s="135" t="s">
        <v>13</v>
      </c>
      <c r="C622" s="135" t="s">
        <v>13</v>
      </c>
      <c r="D622" s="135" t="s">
        <v>13</v>
      </c>
      <c r="E622" s="150">
        <v>0</v>
      </c>
      <c r="F622" s="150">
        <v>0</v>
      </c>
      <c r="G622" s="150">
        <v>0</v>
      </c>
      <c r="H622" s="150">
        <v>0</v>
      </c>
      <c r="I622" s="150">
        <v>0</v>
      </c>
      <c r="J622" s="150">
        <v>0</v>
      </c>
      <c r="K622" s="150">
        <v>0</v>
      </c>
      <c r="L622" s="150">
        <v>0</v>
      </c>
      <c r="M622" s="150">
        <v>0</v>
      </c>
      <c r="N622" s="150">
        <v>0</v>
      </c>
      <c r="O622" s="150">
        <v>0</v>
      </c>
      <c r="P622" s="150">
        <v>0</v>
      </c>
      <c r="Q622" s="150">
        <v>0</v>
      </c>
      <c r="R622" s="150">
        <v>0</v>
      </c>
      <c r="S622" s="150">
        <v>0</v>
      </c>
      <c r="T622" s="150">
        <v>0</v>
      </c>
      <c r="U622" s="150">
        <v>0</v>
      </c>
      <c r="V622" s="150">
        <v>0</v>
      </c>
    </row>
    <row r="623" spans="2:22" x14ac:dyDescent="0.25">
      <c r="B623" s="135" t="s">
        <v>13</v>
      </c>
      <c r="C623" s="135" t="s">
        <v>13</v>
      </c>
      <c r="D623" s="135" t="s">
        <v>13</v>
      </c>
      <c r="E623" s="150">
        <v>0</v>
      </c>
      <c r="F623" s="150">
        <v>0</v>
      </c>
      <c r="G623" s="150">
        <v>0</v>
      </c>
      <c r="H623" s="150">
        <v>0</v>
      </c>
      <c r="I623" s="150">
        <v>0</v>
      </c>
      <c r="J623" s="150">
        <v>0</v>
      </c>
      <c r="K623" s="150">
        <v>0</v>
      </c>
      <c r="L623" s="150">
        <v>0</v>
      </c>
      <c r="M623" s="150">
        <v>0</v>
      </c>
      <c r="N623" s="150">
        <v>0</v>
      </c>
      <c r="O623" s="150">
        <v>0</v>
      </c>
      <c r="P623" s="150">
        <v>0</v>
      </c>
      <c r="Q623" s="150">
        <v>0</v>
      </c>
      <c r="R623" s="150">
        <v>0</v>
      </c>
      <c r="S623" s="150">
        <v>0</v>
      </c>
      <c r="T623" s="150">
        <v>0</v>
      </c>
      <c r="U623" s="150">
        <v>0</v>
      </c>
      <c r="V623" s="150">
        <v>0</v>
      </c>
    </row>
    <row r="624" spans="2:22" x14ac:dyDescent="0.25">
      <c r="B624" s="135" t="s">
        <v>13</v>
      </c>
      <c r="C624" s="135" t="s">
        <v>13</v>
      </c>
      <c r="D624" s="135" t="s">
        <v>13</v>
      </c>
      <c r="E624" s="150">
        <v>0</v>
      </c>
      <c r="F624" s="150">
        <v>0</v>
      </c>
      <c r="G624" s="150">
        <v>0</v>
      </c>
      <c r="H624" s="150">
        <v>0</v>
      </c>
      <c r="I624" s="150">
        <v>0</v>
      </c>
      <c r="J624" s="150">
        <v>0</v>
      </c>
      <c r="K624" s="150">
        <v>0</v>
      </c>
      <c r="L624" s="150">
        <v>0</v>
      </c>
      <c r="M624" s="150">
        <v>0</v>
      </c>
      <c r="N624" s="150">
        <v>0</v>
      </c>
      <c r="O624" s="150">
        <v>0</v>
      </c>
      <c r="P624" s="150">
        <v>0</v>
      </c>
      <c r="Q624" s="150">
        <v>0</v>
      </c>
      <c r="R624" s="150">
        <v>0</v>
      </c>
      <c r="S624" s="150">
        <v>0</v>
      </c>
      <c r="T624" s="150">
        <v>0</v>
      </c>
      <c r="U624" s="150">
        <v>0</v>
      </c>
      <c r="V624" s="150">
        <v>0</v>
      </c>
    </row>
    <row r="625" spans="2:22" x14ac:dyDescent="0.25">
      <c r="B625" s="135" t="s">
        <v>13</v>
      </c>
      <c r="C625" s="135" t="s">
        <v>13</v>
      </c>
      <c r="D625" s="135" t="s">
        <v>13</v>
      </c>
      <c r="E625" s="150">
        <v>0</v>
      </c>
      <c r="F625" s="150">
        <v>0</v>
      </c>
      <c r="G625" s="150">
        <v>0</v>
      </c>
      <c r="H625" s="150">
        <v>0</v>
      </c>
      <c r="I625" s="150">
        <v>0</v>
      </c>
      <c r="J625" s="150">
        <v>0</v>
      </c>
      <c r="K625" s="150">
        <v>0</v>
      </c>
      <c r="L625" s="150">
        <v>0</v>
      </c>
      <c r="M625" s="150">
        <v>0</v>
      </c>
      <c r="N625" s="150">
        <v>0</v>
      </c>
      <c r="O625" s="150">
        <v>0</v>
      </c>
      <c r="P625" s="150">
        <v>0</v>
      </c>
      <c r="Q625" s="150">
        <v>0</v>
      </c>
      <c r="R625" s="150">
        <v>0</v>
      </c>
      <c r="S625" s="150">
        <v>0</v>
      </c>
      <c r="T625" s="150">
        <v>0</v>
      </c>
      <c r="U625" s="150">
        <v>0</v>
      </c>
      <c r="V625" s="150">
        <v>0</v>
      </c>
    </row>
    <row r="626" spans="2:22" x14ac:dyDescent="0.25">
      <c r="B626" s="135" t="s">
        <v>13</v>
      </c>
      <c r="C626" s="135" t="s">
        <v>13</v>
      </c>
      <c r="D626" s="135" t="s">
        <v>13</v>
      </c>
      <c r="E626" s="150">
        <v>0</v>
      </c>
      <c r="F626" s="150">
        <v>0</v>
      </c>
      <c r="G626" s="150">
        <v>0</v>
      </c>
      <c r="H626" s="150">
        <v>0</v>
      </c>
      <c r="I626" s="150">
        <v>0</v>
      </c>
      <c r="J626" s="150">
        <v>0</v>
      </c>
      <c r="K626" s="150">
        <v>0</v>
      </c>
      <c r="L626" s="150">
        <v>0</v>
      </c>
      <c r="M626" s="150">
        <v>0</v>
      </c>
      <c r="N626" s="150">
        <v>0</v>
      </c>
      <c r="O626" s="150">
        <v>0</v>
      </c>
      <c r="P626" s="150">
        <v>0</v>
      </c>
      <c r="Q626" s="150">
        <v>0</v>
      </c>
      <c r="R626" s="150">
        <v>0</v>
      </c>
      <c r="S626" s="150">
        <v>0</v>
      </c>
      <c r="T626" s="150">
        <v>0</v>
      </c>
      <c r="U626" s="150">
        <v>0</v>
      </c>
      <c r="V626" s="150">
        <v>0</v>
      </c>
    </row>
    <row r="627" spans="2:22" x14ac:dyDescent="0.25">
      <c r="B627" s="135" t="s">
        <v>13</v>
      </c>
      <c r="C627" s="135" t="s">
        <v>13</v>
      </c>
      <c r="D627" s="135" t="s">
        <v>13</v>
      </c>
      <c r="E627" s="150">
        <v>0</v>
      </c>
      <c r="F627" s="150">
        <v>0</v>
      </c>
      <c r="G627" s="150">
        <v>0</v>
      </c>
      <c r="H627" s="150">
        <v>0</v>
      </c>
      <c r="I627" s="150">
        <v>0</v>
      </c>
      <c r="J627" s="150">
        <v>0</v>
      </c>
      <c r="K627" s="150">
        <v>0</v>
      </c>
      <c r="L627" s="150">
        <v>0</v>
      </c>
      <c r="M627" s="150">
        <v>0</v>
      </c>
      <c r="N627" s="150">
        <v>0</v>
      </c>
      <c r="O627" s="150">
        <v>0</v>
      </c>
      <c r="P627" s="150">
        <v>0</v>
      </c>
      <c r="Q627" s="150">
        <v>0</v>
      </c>
      <c r="R627" s="150">
        <v>0</v>
      </c>
      <c r="S627" s="150">
        <v>0</v>
      </c>
      <c r="T627" s="150">
        <v>0</v>
      </c>
      <c r="U627" s="150">
        <v>0</v>
      </c>
      <c r="V627" s="150">
        <v>0</v>
      </c>
    </row>
    <row r="628" spans="2:22" x14ac:dyDescent="0.25">
      <c r="B628" s="135" t="s">
        <v>13</v>
      </c>
      <c r="C628" s="135" t="s">
        <v>13</v>
      </c>
      <c r="D628" s="135" t="s">
        <v>13</v>
      </c>
      <c r="E628" s="150">
        <v>0</v>
      </c>
      <c r="F628" s="150">
        <v>0</v>
      </c>
      <c r="G628" s="150">
        <v>0</v>
      </c>
      <c r="H628" s="150">
        <v>0</v>
      </c>
      <c r="I628" s="150">
        <v>0</v>
      </c>
      <c r="J628" s="150">
        <v>0</v>
      </c>
      <c r="K628" s="150">
        <v>0</v>
      </c>
      <c r="L628" s="150">
        <v>0</v>
      </c>
      <c r="M628" s="150">
        <v>0</v>
      </c>
      <c r="N628" s="150">
        <v>0</v>
      </c>
      <c r="O628" s="150">
        <v>0</v>
      </c>
      <c r="P628" s="150">
        <v>0</v>
      </c>
      <c r="Q628" s="150">
        <v>0</v>
      </c>
      <c r="R628" s="150">
        <v>0</v>
      </c>
      <c r="S628" s="150">
        <v>0</v>
      </c>
      <c r="T628" s="150">
        <v>0</v>
      </c>
      <c r="U628" s="150">
        <v>0</v>
      </c>
      <c r="V628" s="150">
        <v>0</v>
      </c>
    </row>
    <row r="629" spans="2:22" x14ac:dyDescent="0.25">
      <c r="B629" s="135" t="s">
        <v>13</v>
      </c>
      <c r="C629" s="135" t="s">
        <v>13</v>
      </c>
      <c r="D629" s="135" t="s">
        <v>13</v>
      </c>
      <c r="E629" s="150">
        <v>0</v>
      </c>
      <c r="F629" s="150">
        <v>0</v>
      </c>
      <c r="G629" s="150">
        <v>0</v>
      </c>
      <c r="H629" s="150">
        <v>0</v>
      </c>
      <c r="I629" s="150">
        <v>0</v>
      </c>
      <c r="J629" s="150">
        <v>0</v>
      </c>
      <c r="K629" s="150">
        <v>0</v>
      </c>
      <c r="L629" s="150">
        <v>0</v>
      </c>
      <c r="M629" s="150">
        <v>0</v>
      </c>
      <c r="N629" s="150">
        <v>0</v>
      </c>
      <c r="O629" s="150">
        <v>0</v>
      </c>
      <c r="P629" s="150">
        <v>0</v>
      </c>
      <c r="Q629" s="150">
        <v>0</v>
      </c>
      <c r="R629" s="150">
        <v>0</v>
      </c>
      <c r="S629" s="150">
        <v>0</v>
      </c>
      <c r="T629" s="150">
        <v>0</v>
      </c>
      <c r="U629" s="150">
        <v>0</v>
      </c>
      <c r="V629" s="150">
        <v>0</v>
      </c>
    </row>
    <row r="630" spans="2:22" x14ac:dyDescent="0.25">
      <c r="B630" s="135" t="s">
        <v>13</v>
      </c>
      <c r="C630" s="135" t="s">
        <v>13</v>
      </c>
      <c r="D630" s="135" t="s">
        <v>13</v>
      </c>
      <c r="E630" s="150">
        <v>0</v>
      </c>
      <c r="F630" s="150">
        <v>0</v>
      </c>
      <c r="G630" s="150">
        <v>0</v>
      </c>
      <c r="H630" s="150">
        <v>0</v>
      </c>
      <c r="I630" s="150">
        <v>0</v>
      </c>
      <c r="J630" s="150">
        <v>0</v>
      </c>
      <c r="K630" s="150">
        <v>0</v>
      </c>
      <c r="L630" s="150">
        <v>0</v>
      </c>
      <c r="M630" s="150">
        <v>0</v>
      </c>
      <c r="N630" s="150">
        <v>0</v>
      </c>
      <c r="O630" s="150">
        <v>0</v>
      </c>
      <c r="P630" s="150">
        <v>0</v>
      </c>
      <c r="Q630" s="150">
        <v>0</v>
      </c>
      <c r="R630" s="150">
        <v>0</v>
      </c>
      <c r="S630" s="150">
        <v>0</v>
      </c>
      <c r="T630" s="150">
        <v>0</v>
      </c>
      <c r="U630" s="150">
        <v>0</v>
      </c>
      <c r="V630" s="150">
        <v>0</v>
      </c>
    </row>
    <row r="631" spans="2:22" x14ac:dyDescent="0.25">
      <c r="B631" s="135" t="s">
        <v>13</v>
      </c>
      <c r="C631" s="135" t="s">
        <v>13</v>
      </c>
      <c r="D631" s="135" t="s">
        <v>13</v>
      </c>
      <c r="E631" s="150">
        <v>0</v>
      </c>
      <c r="F631" s="150">
        <v>0</v>
      </c>
      <c r="G631" s="150">
        <v>0</v>
      </c>
      <c r="H631" s="150">
        <v>0</v>
      </c>
      <c r="I631" s="150">
        <v>0</v>
      </c>
      <c r="J631" s="150">
        <v>0</v>
      </c>
      <c r="K631" s="150">
        <v>0</v>
      </c>
      <c r="L631" s="150">
        <v>0</v>
      </c>
      <c r="M631" s="150">
        <v>0</v>
      </c>
      <c r="N631" s="150">
        <v>0</v>
      </c>
      <c r="O631" s="150">
        <v>0</v>
      </c>
      <c r="P631" s="150">
        <v>0</v>
      </c>
      <c r="Q631" s="150">
        <v>0</v>
      </c>
      <c r="R631" s="150">
        <v>0</v>
      </c>
      <c r="S631" s="150">
        <v>0</v>
      </c>
      <c r="T631" s="150">
        <v>0</v>
      </c>
      <c r="U631" s="150">
        <v>0</v>
      </c>
      <c r="V631" s="150">
        <v>0</v>
      </c>
    </row>
    <row r="632" spans="2:22" x14ac:dyDescent="0.25">
      <c r="B632" s="135" t="s">
        <v>13</v>
      </c>
      <c r="C632" s="135" t="s">
        <v>13</v>
      </c>
      <c r="D632" s="135" t="s">
        <v>13</v>
      </c>
      <c r="E632" s="150">
        <v>0</v>
      </c>
      <c r="F632" s="150">
        <v>0</v>
      </c>
      <c r="G632" s="150">
        <v>0</v>
      </c>
      <c r="H632" s="150">
        <v>0</v>
      </c>
      <c r="I632" s="150">
        <v>0</v>
      </c>
      <c r="J632" s="150">
        <v>0</v>
      </c>
      <c r="K632" s="150">
        <v>0</v>
      </c>
      <c r="L632" s="150">
        <v>0</v>
      </c>
      <c r="M632" s="150">
        <v>0</v>
      </c>
      <c r="N632" s="150">
        <v>0</v>
      </c>
      <c r="O632" s="150">
        <v>0</v>
      </c>
      <c r="P632" s="150">
        <v>0</v>
      </c>
      <c r="Q632" s="150">
        <v>0</v>
      </c>
      <c r="R632" s="150">
        <v>0</v>
      </c>
      <c r="S632" s="150">
        <v>0</v>
      </c>
      <c r="T632" s="150">
        <v>0</v>
      </c>
      <c r="U632" s="150">
        <v>0</v>
      </c>
      <c r="V632" s="150">
        <v>0</v>
      </c>
    </row>
    <row r="633" spans="2:22" x14ac:dyDescent="0.25">
      <c r="B633" s="135" t="s">
        <v>13</v>
      </c>
      <c r="C633" s="135" t="s">
        <v>13</v>
      </c>
      <c r="D633" s="135" t="s">
        <v>13</v>
      </c>
      <c r="E633" s="150">
        <v>0</v>
      </c>
      <c r="F633" s="150">
        <v>0</v>
      </c>
      <c r="G633" s="150">
        <v>0</v>
      </c>
      <c r="H633" s="150">
        <v>0</v>
      </c>
      <c r="I633" s="150">
        <v>0</v>
      </c>
      <c r="J633" s="150">
        <v>0</v>
      </c>
      <c r="K633" s="150">
        <v>0</v>
      </c>
      <c r="L633" s="150">
        <v>0</v>
      </c>
      <c r="M633" s="150">
        <v>0</v>
      </c>
      <c r="N633" s="150">
        <v>0</v>
      </c>
      <c r="O633" s="150">
        <v>0</v>
      </c>
      <c r="P633" s="150">
        <v>0</v>
      </c>
      <c r="Q633" s="150">
        <v>0</v>
      </c>
      <c r="R633" s="150">
        <v>0</v>
      </c>
      <c r="S633" s="150">
        <v>0</v>
      </c>
      <c r="T633" s="150">
        <v>0</v>
      </c>
      <c r="U633" s="150">
        <v>0</v>
      </c>
      <c r="V633" s="150">
        <v>0</v>
      </c>
    </row>
    <row r="634" spans="2:22" x14ac:dyDescent="0.25">
      <c r="B634" s="135" t="s">
        <v>13</v>
      </c>
      <c r="C634" s="135" t="s">
        <v>13</v>
      </c>
      <c r="D634" s="135" t="s">
        <v>13</v>
      </c>
      <c r="E634" s="150">
        <v>0</v>
      </c>
      <c r="F634" s="150">
        <v>0</v>
      </c>
      <c r="G634" s="150">
        <v>0</v>
      </c>
      <c r="H634" s="150">
        <v>0</v>
      </c>
      <c r="I634" s="150">
        <v>0</v>
      </c>
      <c r="J634" s="150">
        <v>0</v>
      </c>
      <c r="K634" s="150">
        <v>0</v>
      </c>
      <c r="L634" s="150">
        <v>0</v>
      </c>
      <c r="M634" s="150">
        <v>0</v>
      </c>
      <c r="N634" s="150">
        <v>0</v>
      </c>
      <c r="O634" s="150">
        <v>0</v>
      </c>
      <c r="P634" s="150">
        <v>0</v>
      </c>
      <c r="Q634" s="150">
        <v>0</v>
      </c>
      <c r="R634" s="150">
        <v>0</v>
      </c>
      <c r="S634" s="150">
        <v>0</v>
      </c>
      <c r="T634" s="150">
        <v>0</v>
      </c>
      <c r="U634" s="150">
        <v>0</v>
      </c>
      <c r="V634" s="150">
        <v>0</v>
      </c>
    </row>
    <row r="635" spans="2:22" x14ac:dyDescent="0.25">
      <c r="B635" s="135" t="s">
        <v>13</v>
      </c>
      <c r="C635" s="135" t="s">
        <v>13</v>
      </c>
      <c r="D635" s="135" t="s">
        <v>13</v>
      </c>
      <c r="E635" s="150">
        <v>0</v>
      </c>
      <c r="F635" s="150">
        <v>0</v>
      </c>
      <c r="G635" s="150">
        <v>0</v>
      </c>
      <c r="H635" s="150">
        <v>0</v>
      </c>
      <c r="I635" s="150">
        <v>0</v>
      </c>
      <c r="J635" s="150">
        <v>0</v>
      </c>
      <c r="K635" s="150">
        <v>0</v>
      </c>
      <c r="L635" s="150">
        <v>0</v>
      </c>
      <c r="M635" s="150">
        <v>0</v>
      </c>
      <c r="N635" s="150">
        <v>0</v>
      </c>
      <c r="O635" s="150">
        <v>0</v>
      </c>
      <c r="P635" s="150">
        <v>0</v>
      </c>
      <c r="Q635" s="150">
        <v>0</v>
      </c>
      <c r="R635" s="150">
        <v>0</v>
      </c>
      <c r="S635" s="150">
        <v>0</v>
      </c>
      <c r="T635" s="150">
        <v>0</v>
      </c>
      <c r="U635" s="150">
        <v>0</v>
      </c>
      <c r="V635" s="150">
        <v>0</v>
      </c>
    </row>
    <row r="636" spans="2:22" x14ac:dyDescent="0.25">
      <c r="B636" s="135" t="s">
        <v>13</v>
      </c>
      <c r="C636" s="135" t="s">
        <v>13</v>
      </c>
      <c r="D636" s="135" t="s">
        <v>13</v>
      </c>
      <c r="E636" s="150">
        <v>0</v>
      </c>
      <c r="F636" s="150">
        <v>0</v>
      </c>
      <c r="G636" s="150">
        <v>0</v>
      </c>
      <c r="H636" s="150">
        <v>0</v>
      </c>
      <c r="I636" s="150">
        <v>0</v>
      </c>
      <c r="J636" s="150">
        <v>0</v>
      </c>
      <c r="K636" s="150">
        <v>0</v>
      </c>
      <c r="L636" s="150">
        <v>0</v>
      </c>
      <c r="M636" s="150">
        <v>0</v>
      </c>
      <c r="N636" s="150">
        <v>0</v>
      </c>
      <c r="O636" s="150">
        <v>0</v>
      </c>
      <c r="P636" s="150">
        <v>0</v>
      </c>
      <c r="Q636" s="150">
        <v>0</v>
      </c>
      <c r="R636" s="150">
        <v>0</v>
      </c>
      <c r="S636" s="150">
        <v>0</v>
      </c>
      <c r="T636" s="150">
        <v>0</v>
      </c>
      <c r="U636" s="150">
        <v>0</v>
      </c>
      <c r="V636" s="150">
        <v>0</v>
      </c>
    </row>
    <row r="637" spans="2:22" x14ac:dyDescent="0.25">
      <c r="B637" s="135" t="s">
        <v>13</v>
      </c>
      <c r="C637" s="135" t="s">
        <v>13</v>
      </c>
      <c r="D637" s="135" t="s">
        <v>13</v>
      </c>
      <c r="E637" s="150">
        <v>0</v>
      </c>
      <c r="F637" s="150">
        <v>0</v>
      </c>
      <c r="G637" s="150">
        <v>0</v>
      </c>
      <c r="H637" s="150">
        <v>0</v>
      </c>
      <c r="I637" s="150">
        <v>0</v>
      </c>
      <c r="J637" s="150">
        <v>0</v>
      </c>
      <c r="K637" s="150">
        <v>0</v>
      </c>
      <c r="L637" s="150">
        <v>0</v>
      </c>
      <c r="M637" s="150">
        <v>0</v>
      </c>
      <c r="N637" s="150">
        <v>0</v>
      </c>
      <c r="O637" s="150">
        <v>0</v>
      </c>
      <c r="P637" s="150">
        <v>0</v>
      </c>
      <c r="Q637" s="150">
        <v>0</v>
      </c>
      <c r="R637" s="150">
        <v>0</v>
      </c>
      <c r="S637" s="150">
        <v>0</v>
      </c>
      <c r="T637" s="150">
        <v>0</v>
      </c>
      <c r="U637" s="150">
        <v>0</v>
      </c>
      <c r="V637" s="150">
        <v>0</v>
      </c>
    </row>
    <row r="638" spans="2:22" x14ac:dyDescent="0.25">
      <c r="B638" s="135" t="s">
        <v>13</v>
      </c>
      <c r="C638" s="135" t="s">
        <v>13</v>
      </c>
      <c r="D638" s="135" t="s">
        <v>13</v>
      </c>
      <c r="E638" s="150">
        <v>0</v>
      </c>
      <c r="F638" s="150">
        <v>0</v>
      </c>
      <c r="G638" s="150">
        <v>0</v>
      </c>
      <c r="H638" s="150">
        <v>0</v>
      </c>
      <c r="I638" s="150">
        <v>0</v>
      </c>
      <c r="J638" s="150">
        <v>0</v>
      </c>
      <c r="K638" s="150">
        <v>0</v>
      </c>
      <c r="L638" s="150">
        <v>0</v>
      </c>
      <c r="M638" s="150">
        <v>0</v>
      </c>
      <c r="N638" s="150">
        <v>0</v>
      </c>
      <c r="O638" s="150">
        <v>0</v>
      </c>
      <c r="P638" s="150">
        <v>0</v>
      </c>
      <c r="Q638" s="150">
        <v>0</v>
      </c>
      <c r="R638" s="150">
        <v>0</v>
      </c>
      <c r="S638" s="150">
        <v>0</v>
      </c>
      <c r="T638" s="150">
        <v>0</v>
      </c>
      <c r="U638" s="150">
        <v>0</v>
      </c>
      <c r="V638" s="150">
        <v>0</v>
      </c>
    </row>
    <row r="639" spans="2:22" x14ac:dyDescent="0.25">
      <c r="B639" s="135" t="s">
        <v>13</v>
      </c>
      <c r="C639" s="135" t="s">
        <v>13</v>
      </c>
      <c r="D639" s="135" t="s">
        <v>13</v>
      </c>
      <c r="E639" s="150">
        <v>0</v>
      </c>
      <c r="F639" s="150">
        <v>0</v>
      </c>
      <c r="G639" s="150">
        <v>0</v>
      </c>
      <c r="H639" s="150">
        <v>0</v>
      </c>
      <c r="I639" s="150">
        <v>0</v>
      </c>
      <c r="J639" s="150">
        <v>0</v>
      </c>
      <c r="K639" s="150">
        <v>0</v>
      </c>
      <c r="L639" s="150">
        <v>0</v>
      </c>
      <c r="M639" s="150">
        <v>0</v>
      </c>
      <c r="N639" s="150">
        <v>0</v>
      </c>
      <c r="O639" s="150">
        <v>0</v>
      </c>
      <c r="P639" s="150">
        <v>0</v>
      </c>
      <c r="Q639" s="150">
        <v>0</v>
      </c>
      <c r="R639" s="150">
        <v>0</v>
      </c>
      <c r="S639" s="150">
        <v>0</v>
      </c>
      <c r="T639" s="150">
        <v>0</v>
      </c>
      <c r="U639" s="150">
        <v>0</v>
      </c>
      <c r="V639" s="150">
        <v>0</v>
      </c>
    </row>
    <row r="640" spans="2:22" x14ac:dyDescent="0.25">
      <c r="B640" s="135" t="s">
        <v>13</v>
      </c>
      <c r="C640" s="135" t="s">
        <v>13</v>
      </c>
      <c r="D640" s="135" t="s">
        <v>13</v>
      </c>
      <c r="E640" s="150">
        <v>0</v>
      </c>
      <c r="F640" s="150">
        <v>0</v>
      </c>
      <c r="G640" s="150">
        <v>0</v>
      </c>
      <c r="H640" s="150">
        <v>0</v>
      </c>
      <c r="I640" s="150">
        <v>0</v>
      </c>
      <c r="J640" s="150">
        <v>0</v>
      </c>
      <c r="K640" s="150">
        <v>0</v>
      </c>
      <c r="L640" s="150">
        <v>0</v>
      </c>
      <c r="M640" s="150">
        <v>0</v>
      </c>
      <c r="N640" s="150">
        <v>0</v>
      </c>
      <c r="O640" s="150">
        <v>0</v>
      </c>
      <c r="P640" s="150">
        <v>0</v>
      </c>
      <c r="Q640" s="150">
        <v>0</v>
      </c>
      <c r="R640" s="150">
        <v>0</v>
      </c>
      <c r="S640" s="150">
        <v>0</v>
      </c>
      <c r="T640" s="150">
        <v>0</v>
      </c>
      <c r="U640" s="150">
        <v>0</v>
      </c>
      <c r="V640" s="150">
        <v>0</v>
      </c>
    </row>
    <row r="641" spans="2:22" x14ac:dyDescent="0.25">
      <c r="B641" s="135" t="s">
        <v>13</v>
      </c>
      <c r="C641" s="135" t="s">
        <v>13</v>
      </c>
      <c r="D641" s="135" t="s">
        <v>13</v>
      </c>
      <c r="E641" s="150">
        <v>0</v>
      </c>
      <c r="F641" s="150">
        <v>0</v>
      </c>
      <c r="G641" s="150">
        <v>0</v>
      </c>
      <c r="H641" s="150">
        <v>0</v>
      </c>
      <c r="I641" s="150">
        <v>0</v>
      </c>
      <c r="J641" s="150">
        <v>0</v>
      </c>
      <c r="K641" s="150">
        <v>0</v>
      </c>
      <c r="L641" s="150">
        <v>0</v>
      </c>
      <c r="M641" s="150">
        <v>0</v>
      </c>
      <c r="N641" s="150">
        <v>0</v>
      </c>
      <c r="O641" s="150">
        <v>0</v>
      </c>
      <c r="P641" s="150">
        <v>0</v>
      </c>
      <c r="Q641" s="150">
        <v>0</v>
      </c>
      <c r="R641" s="150">
        <v>0</v>
      </c>
      <c r="S641" s="150">
        <v>0</v>
      </c>
      <c r="T641" s="150">
        <v>0</v>
      </c>
      <c r="U641" s="150">
        <v>0</v>
      </c>
      <c r="V641" s="150">
        <v>0</v>
      </c>
    </row>
    <row r="642" spans="2:22" x14ac:dyDescent="0.25">
      <c r="B642" s="135" t="s">
        <v>13</v>
      </c>
      <c r="C642" s="135" t="s">
        <v>13</v>
      </c>
      <c r="D642" s="135" t="s">
        <v>13</v>
      </c>
      <c r="E642" s="150">
        <v>0</v>
      </c>
      <c r="F642" s="150">
        <v>0</v>
      </c>
      <c r="G642" s="150">
        <v>0</v>
      </c>
      <c r="H642" s="150">
        <v>0</v>
      </c>
      <c r="I642" s="150">
        <v>0</v>
      </c>
      <c r="J642" s="150">
        <v>0</v>
      </c>
      <c r="K642" s="150">
        <v>0</v>
      </c>
      <c r="L642" s="150">
        <v>0</v>
      </c>
      <c r="M642" s="150">
        <v>0</v>
      </c>
      <c r="N642" s="150">
        <v>0</v>
      </c>
      <c r="O642" s="150">
        <v>0</v>
      </c>
      <c r="P642" s="150">
        <v>0</v>
      </c>
      <c r="Q642" s="150">
        <v>0</v>
      </c>
      <c r="R642" s="150">
        <v>0</v>
      </c>
      <c r="S642" s="150">
        <v>0</v>
      </c>
      <c r="T642" s="150">
        <v>0</v>
      </c>
      <c r="U642" s="150">
        <v>0</v>
      </c>
      <c r="V642" s="150">
        <v>0</v>
      </c>
    </row>
    <row r="643" spans="2:22" x14ac:dyDescent="0.25">
      <c r="B643" s="135" t="s">
        <v>13</v>
      </c>
      <c r="C643" s="135" t="s">
        <v>13</v>
      </c>
      <c r="D643" s="135" t="s">
        <v>13</v>
      </c>
      <c r="E643" s="150">
        <v>0</v>
      </c>
      <c r="F643" s="150">
        <v>0</v>
      </c>
      <c r="G643" s="150">
        <v>0</v>
      </c>
      <c r="H643" s="150">
        <v>0</v>
      </c>
      <c r="I643" s="150">
        <v>0</v>
      </c>
      <c r="J643" s="150">
        <v>0</v>
      </c>
      <c r="K643" s="150">
        <v>0</v>
      </c>
      <c r="L643" s="150">
        <v>0</v>
      </c>
      <c r="M643" s="150">
        <v>0</v>
      </c>
      <c r="N643" s="150">
        <v>0</v>
      </c>
      <c r="O643" s="150">
        <v>0</v>
      </c>
      <c r="P643" s="150">
        <v>0</v>
      </c>
      <c r="Q643" s="150">
        <v>0</v>
      </c>
      <c r="R643" s="150">
        <v>0</v>
      </c>
      <c r="S643" s="150">
        <v>0</v>
      </c>
      <c r="T643" s="150">
        <v>0</v>
      </c>
      <c r="U643" s="150">
        <v>0</v>
      </c>
      <c r="V643" s="150">
        <v>0</v>
      </c>
    </row>
    <row r="644" spans="2:22" x14ac:dyDescent="0.25">
      <c r="B644" s="135" t="s">
        <v>13</v>
      </c>
      <c r="C644" s="135" t="s">
        <v>13</v>
      </c>
      <c r="D644" s="135" t="s">
        <v>13</v>
      </c>
      <c r="E644" s="150">
        <v>0</v>
      </c>
      <c r="F644" s="150">
        <v>0</v>
      </c>
      <c r="G644" s="150">
        <v>0</v>
      </c>
      <c r="H644" s="150">
        <v>0</v>
      </c>
      <c r="I644" s="150">
        <v>0</v>
      </c>
      <c r="J644" s="150">
        <v>0</v>
      </c>
      <c r="K644" s="150">
        <v>0</v>
      </c>
      <c r="L644" s="150">
        <v>0</v>
      </c>
      <c r="M644" s="150">
        <v>0</v>
      </c>
      <c r="N644" s="150">
        <v>0</v>
      </c>
      <c r="O644" s="150">
        <v>0</v>
      </c>
      <c r="P644" s="150">
        <v>0</v>
      </c>
      <c r="Q644" s="150">
        <v>0</v>
      </c>
      <c r="R644" s="150">
        <v>0</v>
      </c>
      <c r="S644" s="150">
        <v>0</v>
      </c>
      <c r="T644" s="150">
        <v>0</v>
      </c>
      <c r="U644" s="150">
        <v>0</v>
      </c>
      <c r="V644" s="150">
        <v>0</v>
      </c>
    </row>
    <row r="645" spans="2:22" x14ac:dyDescent="0.25">
      <c r="B645" s="135" t="s">
        <v>13</v>
      </c>
      <c r="C645" s="135" t="s">
        <v>13</v>
      </c>
      <c r="D645" s="135" t="s">
        <v>13</v>
      </c>
      <c r="E645" s="150">
        <v>0</v>
      </c>
      <c r="F645" s="150">
        <v>0</v>
      </c>
      <c r="G645" s="150">
        <v>0</v>
      </c>
      <c r="H645" s="150">
        <v>0</v>
      </c>
      <c r="I645" s="150">
        <v>0</v>
      </c>
      <c r="J645" s="150">
        <v>0</v>
      </c>
      <c r="K645" s="150">
        <v>0</v>
      </c>
      <c r="L645" s="150">
        <v>0</v>
      </c>
      <c r="M645" s="150">
        <v>0</v>
      </c>
      <c r="N645" s="150">
        <v>0</v>
      </c>
      <c r="O645" s="150">
        <v>0</v>
      </c>
      <c r="P645" s="150">
        <v>0</v>
      </c>
      <c r="Q645" s="150">
        <v>0</v>
      </c>
      <c r="R645" s="150">
        <v>0</v>
      </c>
      <c r="S645" s="150">
        <v>0</v>
      </c>
      <c r="T645" s="150">
        <v>0</v>
      </c>
      <c r="U645" s="150">
        <v>0</v>
      </c>
      <c r="V645" s="150">
        <v>0</v>
      </c>
    </row>
    <row r="646" spans="2:22" x14ac:dyDescent="0.25">
      <c r="B646" s="135" t="s">
        <v>13</v>
      </c>
      <c r="C646" s="135" t="s">
        <v>13</v>
      </c>
      <c r="D646" s="135" t="s">
        <v>13</v>
      </c>
      <c r="E646" s="150">
        <v>0</v>
      </c>
      <c r="F646" s="150">
        <v>0</v>
      </c>
      <c r="G646" s="150">
        <v>0</v>
      </c>
      <c r="H646" s="150">
        <v>0</v>
      </c>
      <c r="I646" s="150">
        <v>0</v>
      </c>
      <c r="J646" s="150">
        <v>0</v>
      </c>
      <c r="K646" s="150">
        <v>0</v>
      </c>
      <c r="L646" s="150">
        <v>0</v>
      </c>
      <c r="M646" s="150">
        <v>0</v>
      </c>
      <c r="N646" s="150">
        <v>0</v>
      </c>
      <c r="O646" s="150">
        <v>0</v>
      </c>
      <c r="P646" s="150">
        <v>0</v>
      </c>
      <c r="Q646" s="150">
        <v>0</v>
      </c>
      <c r="R646" s="150">
        <v>0</v>
      </c>
      <c r="S646" s="150">
        <v>0</v>
      </c>
      <c r="T646" s="150">
        <v>0</v>
      </c>
      <c r="U646" s="150">
        <v>0</v>
      </c>
      <c r="V646" s="150">
        <v>0</v>
      </c>
    </row>
    <row r="647" spans="2:22" x14ac:dyDescent="0.25">
      <c r="B647" s="135" t="s">
        <v>13</v>
      </c>
      <c r="C647" s="135" t="s">
        <v>13</v>
      </c>
      <c r="D647" s="135" t="s">
        <v>13</v>
      </c>
      <c r="E647" s="150">
        <v>0</v>
      </c>
      <c r="F647" s="150">
        <v>0</v>
      </c>
      <c r="G647" s="150">
        <v>0</v>
      </c>
      <c r="H647" s="150">
        <v>0</v>
      </c>
      <c r="I647" s="150">
        <v>0</v>
      </c>
      <c r="J647" s="150">
        <v>0</v>
      </c>
      <c r="K647" s="150">
        <v>0</v>
      </c>
      <c r="L647" s="150">
        <v>0</v>
      </c>
      <c r="M647" s="150">
        <v>0</v>
      </c>
      <c r="N647" s="150">
        <v>0</v>
      </c>
      <c r="O647" s="150">
        <v>0</v>
      </c>
      <c r="P647" s="150">
        <v>0</v>
      </c>
      <c r="Q647" s="150">
        <v>0</v>
      </c>
      <c r="R647" s="150">
        <v>0</v>
      </c>
      <c r="S647" s="150">
        <v>0</v>
      </c>
      <c r="T647" s="150">
        <v>0</v>
      </c>
      <c r="U647" s="150">
        <v>0</v>
      </c>
      <c r="V647" s="150">
        <v>0</v>
      </c>
    </row>
    <row r="648" spans="2:22" x14ac:dyDescent="0.25">
      <c r="B648" s="135" t="s">
        <v>13</v>
      </c>
      <c r="C648" s="135" t="s">
        <v>13</v>
      </c>
      <c r="D648" s="135" t="s">
        <v>13</v>
      </c>
      <c r="E648" s="150">
        <v>0</v>
      </c>
      <c r="F648" s="150">
        <v>0</v>
      </c>
      <c r="G648" s="150">
        <v>0</v>
      </c>
      <c r="H648" s="150">
        <v>0</v>
      </c>
      <c r="I648" s="150">
        <v>0</v>
      </c>
      <c r="J648" s="150">
        <v>0</v>
      </c>
      <c r="K648" s="150">
        <v>0</v>
      </c>
      <c r="L648" s="150">
        <v>0</v>
      </c>
      <c r="M648" s="150">
        <v>0</v>
      </c>
      <c r="N648" s="150">
        <v>0</v>
      </c>
      <c r="O648" s="150">
        <v>0</v>
      </c>
      <c r="P648" s="150">
        <v>0</v>
      </c>
      <c r="Q648" s="150">
        <v>0</v>
      </c>
      <c r="R648" s="150">
        <v>0</v>
      </c>
      <c r="S648" s="150">
        <v>0</v>
      </c>
      <c r="T648" s="150">
        <v>0</v>
      </c>
      <c r="U648" s="150">
        <v>0</v>
      </c>
      <c r="V648" s="150">
        <v>0</v>
      </c>
    </row>
    <row r="649" spans="2:22" x14ac:dyDescent="0.25">
      <c r="B649" s="135" t="s">
        <v>13</v>
      </c>
      <c r="C649" s="135" t="s">
        <v>13</v>
      </c>
      <c r="D649" s="135" t="s">
        <v>13</v>
      </c>
      <c r="E649" s="150">
        <v>0</v>
      </c>
      <c r="F649" s="150">
        <v>0</v>
      </c>
      <c r="G649" s="150">
        <v>0</v>
      </c>
      <c r="H649" s="150">
        <v>0</v>
      </c>
      <c r="I649" s="150">
        <v>0</v>
      </c>
      <c r="J649" s="150">
        <v>0</v>
      </c>
      <c r="K649" s="150">
        <v>0</v>
      </c>
      <c r="L649" s="150">
        <v>0</v>
      </c>
      <c r="M649" s="150">
        <v>0</v>
      </c>
      <c r="N649" s="150">
        <v>0</v>
      </c>
      <c r="O649" s="150">
        <v>0</v>
      </c>
      <c r="P649" s="150">
        <v>0</v>
      </c>
      <c r="Q649" s="150">
        <v>0</v>
      </c>
      <c r="R649" s="150">
        <v>0</v>
      </c>
      <c r="S649" s="150">
        <v>0</v>
      </c>
      <c r="T649" s="150">
        <v>0</v>
      </c>
      <c r="U649" s="150">
        <v>0</v>
      </c>
      <c r="V649" s="150">
        <v>0</v>
      </c>
    </row>
    <row r="650" spans="2:22" x14ac:dyDescent="0.25">
      <c r="B650" s="135" t="s">
        <v>13</v>
      </c>
      <c r="C650" s="135" t="s">
        <v>13</v>
      </c>
      <c r="D650" s="135" t="s">
        <v>13</v>
      </c>
      <c r="E650" s="150">
        <v>0</v>
      </c>
      <c r="F650" s="150">
        <v>0</v>
      </c>
      <c r="G650" s="150">
        <v>0</v>
      </c>
      <c r="H650" s="150">
        <v>0</v>
      </c>
      <c r="I650" s="150">
        <v>0</v>
      </c>
      <c r="J650" s="150">
        <v>0</v>
      </c>
      <c r="K650" s="150">
        <v>0</v>
      </c>
      <c r="L650" s="150">
        <v>0</v>
      </c>
      <c r="M650" s="150">
        <v>0</v>
      </c>
      <c r="N650" s="150">
        <v>0</v>
      </c>
      <c r="O650" s="150">
        <v>0</v>
      </c>
      <c r="P650" s="150">
        <v>0</v>
      </c>
      <c r="Q650" s="150">
        <v>0</v>
      </c>
      <c r="R650" s="150">
        <v>0</v>
      </c>
      <c r="S650" s="150">
        <v>0</v>
      </c>
      <c r="T650" s="150">
        <v>0</v>
      </c>
      <c r="U650" s="150">
        <v>0</v>
      </c>
      <c r="V650" s="150">
        <v>0</v>
      </c>
    </row>
    <row r="651" spans="2:22" x14ac:dyDescent="0.25">
      <c r="B651" s="135" t="s">
        <v>13</v>
      </c>
      <c r="C651" s="135" t="s">
        <v>13</v>
      </c>
      <c r="D651" s="135" t="s">
        <v>13</v>
      </c>
      <c r="E651" s="150">
        <v>0</v>
      </c>
      <c r="F651" s="150">
        <v>0</v>
      </c>
      <c r="G651" s="150">
        <v>0</v>
      </c>
      <c r="H651" s="150">
        <v>0</v>
      </c>
      <c r="I651" s="150">
        <v>0</v>
      </c>
      <c r="J651" s="150">
        <v>0</v>
      </c>
      <c r="K651" s="150">
        <v>0</v>
      </c>
      <c r="L651" s="150">
        <v>0</v>
      </c>
      <c r="M651" s="150">
        <v>0</v>
      </c>
      <c r="N651" s="150">
        <v>0</v>
      </c>
      <c r="O651" s="150">
        <v>0</v>
      </c>
      <c r="P651" s="150">
        <v>0</v>
      </c>
      <c r="Q651" s="150">
        <v>0</v>
      </c>
      <c r="R651" s="150">
        <v>0</v>
      </c>
      <c r="S651" s="150">
        <v>0</v>
      </c>
      <c r="T651" s="150">
        <v>0</v>
      </c>
      <c r="U651" s="150">
        <v>0</v>
      </c>
      <c r="V651" s="150">
        <v>0</v>
      </c>
    </row>
    <row r="652" spans="2:22" x14ac:dyDescent="0.25">
      <c r="B652" s="135" t="s">
        <v>13</v>
      </c>
      <c r="C652" s="135" t="s">
        <v>13</v>
      </c>
      <c r="D652" s="135" t="s">
        <v>13</v>
      </c>
      <c r="E652" s="150">
        <v>0</v>
      </c>
      <c r="F652" s="150">
        <v>0</v>
      </c>
      <c r="G652" s="150">
        <v>0</v>
      </c>
      <c r="H652" s="150">
        <v>0</v>
      </c>
      <c r="I652" s="150">
        <v>0</v>
      </c>
      <c r="J652" s="150">
        <v>0</v>
      </c>
      <c r="K652" s="150">
        <v>0</v>
      </c>
      <c r="L652" s="150">
        <v>0</v>
      </c>
      <c r="M652" s="150">
        <v>0</v>
      </c>
      <c r="N652" s="150">
        <v>0</v>
      </c>
      <c r="O652" s="150">
        <v>0</v>
      </c>
      <c r="P652" s="150">
        <v>0</v>
      </c>
      <c r="Q652" s="150">
        <v>0</v>
      </c>
      <c r="R652" s="150">
        <v>0</v>
      </c>
      <c r="S652" s="150">
        <v>0</v>
      </c>
      <c r="T652" s="150">
        <v>0</v>
      </c>
      <c r="U652" s="150">
        <v>0</v>
      </c>
      <c r="V652" s="150">
        <v>0</v>
      </c>
    </row>
    <row r="653" spans="2:22" x14ac:dyDescent="0.25">
      <c r="B653" s="135" t="s">
        <v>13</v>
      </c>
      <c r="C653" s="135" t="s">
        <v>13</v>
      </c>
      <c r="D653" s="135" t="s">
        <v>13</v>
      </c>
      <c r="E653" s="150">
        <v>0</v>
      </c>
      <c r="F653" s="150">
        <v>0</v>
      </c>
      <c r="G653" s="150">
        <v>0</v>
      </c>
      <c r="H653" s="150">
        <v>0</v>
      </c>
      <c r="I653" s="150">
        <v>0</v>
      </c>
      <c r="J653" s="150">
        <v>0</v>
      </c>
      <c r="K653" s="150">
        <v>0</v>
      </c>
      <c r="L653" s="150">
        <v>0</v>
      </c>
      <c r="M653" s="150">
        <v>0</v>
      </c>
      <c r="N653" s="150">
        <v>0</v>
      </c>
      <c r="O653" s="150">
        <v>0</v>
      </c>
      <c r="P653" s="150">
        <v>0</v>
      </c>
      <c r="Q653" s="150">
        <v>0</v>
      </c>
      <c r="R653" s="150">
        <v>0</v>
      </c>
      <c r="S653" s="150">
        <v>0</v>
      </c>
      <c r="T653" s="150">
        <v>0</v>
      </c>
      <c r="U653" s="150">
        <v>0</v>
      </c>
      <c r="V653" s="150">
        <v>0</v>
      </c>
    </row>
    <row r="654" spans="2:22" x14ac:dyDescent="0.25">
      <c r="B654" s="135" t="s">
        <v>13</v>
      </c>
      <c r="C654" s="135" t="s">
        <v>13</v>
      </c>
      <c r="D654" s="135" t="s">
        <v>13</v>
      </c>
      <c r="E654" s="150">
        <v>0</v>
      </c>
      <c r="F654" s="150">
        <v>0</v>
      </c>
      <c r="G654" s="150">
        <v>0</v>
      </c>
      <c r="H654" s="150">
        <v>0</v>
      </c>
      <c r="I654" s="150">
        <v>0</v>
      </c>
      <c r="J654" s="150">
        <v>0</v>
      </c>
      <c r="K654" s="150">
        <v>0</v>
      </c>
      <c r="L654" s="150">
        <v>0</v>
      </c>
      <c r="M654" s="150">
        <v>0</v>
      </c>
      <c r="N654" s="150">
        <v>0</v>
      </c>
      <c r="O654" s="150">
        <v>0</v>
      </c>
      <c r="P654" s="150">
        <v>0</v>
      </c>
      <c r="Q654" s="150">
        <v>0</v>
      </c>
      <c r="R654" s="150">
        <v>0</v>
      </c>
      <c r="S654" s="150">
        <v>0</v>
      </c>
      <c r="T654" s="150">
        <v>0</v>
      </c>
      <c r="U654" s="150">
        <v>0</v>
      </c>
      <c r="V654" s="150">
        <v>0</v>
      </c>
    </row>
    <row r="655" spans="2:22" x14ac:dyDescent="0.25">
      <c r="B655" s="135" t="s">
        <v>13</v>
      </c>
      <c r="C655" s="135" t="s">
        <v>13</v>
      </c>
      <c r="D655" s="135" t="s">
        <v>13</v>
      </c>
      <c r="E655" s="150">
        <v>0</v>
      </c>
      <c r="F655" s="150">
        <v>0</v>
      </c>
      <c r="G655" s="150">
        <v>0</v>
      </c>
      <c r="H655" s="150">
        <v>0</v>
      </c>
      <c r="I655" s="150">
        <v>0</v>
      </c>
      <c r="J655" s="150">
        <v>0</v>
      </c>
      <c r="K655" s="150">
        <v>0</v>
      </c>
      <c r="L655" s="150">
        <v>0</v>
      </c>
      <c r="M655" s="150">
        <v>0</v>
      </c>
      <c r="N655" s="150">
        <v>0</v>
      </c>
      <c r="O655" s="150">
        <v>0</v>
      </c>
      <c r="P655" s="150">
        <v>0</v>
      </c>
      <c r="Q655" s="150">
        <v>0</v>
      </c>
      <c r="R655" s="150">
        <v>0</v>
      </c>
      <c r="S655" s="150">
        <v>0</v>
      </c>
      <c r="T655" s="150">
        <v>0</v>
      </c>
      <c r="U655" s="150">
        <v>0</v>
      </c>
      <c r="V655" s="150">
        <v>0</v>
      </c>
    </row>
    <row r="656" spans="2:22" x14ac:dyDescent="0.25">
      <c r="B656" s="135" t="s">
        <v>13</v>
      </c>
      <c r="C656" s="135" t="s">
        <v>13</v>
      </c>
      <c r="D656" s="135" t="s">
        <v>13</v>
      </c>
      <c r="E656" s="150">
        <v>0</v>
      </c>
      <c r="F656" s="150">
        <v>0</v>
      </c>
      <c r="G656" s="150">
        <v>0</v>
      </c>
      <c r="H656" s="150">
        <v>0</v>
      </c>
      <c r="I656" s="150">
        <v>0</v>
      </c>
      <c r="J656" s="150">
        <v>0</v>
      </c>
      <c r="K656" s="150">
        <v>0</v>
      </c>
      <c r="L656" s="150">
        <v>0</v>
      </c>
      <c r="M656" s="150">
        <v>0</v>
      </c>
      <c r="N656" s="150">
        <v>0</v>
      </c>
      <c r="O656" s="150">
        <v>0</v>
      </c>
      <c r="P656" s="150">
        <v>0</v>
      </c>
      <c r="Q656" s="150">
        <v>0</v>
      </c>
      <c r="R656" s="150">
        <v>0</v>
      </c>
      <c r="S656" s="150">
        <v>0</v>
      </c>
      <c r="T656" s="150">
        <v>0</v>
      </c>
      <c r="U656" s="150">
        <v>0</v>
      </c>
      <c r="V656" s="150">
        <v>0</v>
      </c>
    </row>
    <row r="657" spans="2:22" x14ac:dyDescent="0.25">
      <c r="B657" s="135" t="s">
        <v>13</v>
      </c>
      <c r="C657" s="135" t="s">
        <v>13</v>
      </c>
      <c r="D657" s="135" t="s">
        <v>13</v>
      </c>
      <c r="E657" s="150">
        <v>0</v>
      </c>
      <c r="F657" s="150">
        <v>0</v>
      </c>
      <c r="G657" s="150">
        <v>0</v>
      </c>
      <c r="H657" s="150">
        <v>0</v>
      </c>
      <c r="I657" s="150">
        <v>0</v>
      </c>
      <c r="J657" s="150">
        <v>0</v>
      </c>
      <c r="K657" s="150">
        <v>0</v>
      </c>
      <c r="L657" s="150">
        <v>0</v>
      </c>
      <c r="M657" s="150">
        <v>0</v>
      </c>
      <c r="N657" s="150">
        <v>0</v>
      </c>
      <c r="O657" s="150">
        <v>0</v>
      </c>
      <c r="P657" s="150">
        <v>0</v>
      </c>
      <c r="Q657" s="150">
        <v>0</v>
      </c>
      <c r="R657" s="150">
        <v>0</v>
      </c>
      <c r="S657" s="150">
        <v>0</v>
      </c>
      <c r="T657" s="150">
        <v>0</v>
      </c>
      <c r="U657" s="150">
        <v>0</v>
      </c>
      <c r="V657" s="150">
        <v>0</v>
      </c>
    </row>
    <row r="658" spans="2:22" x14ac:dyDescent="0.25">
      <c r="B658" s="135" t="s">
        <v>13</v>
      </c>
      <c r="C658" s="135" t="s">
        <v>13</v>
      </c>
      <c r="D658" s="135" t="s">
        <v>13</v>
      </c>
      <c r="E658" s="150">
        <v>0</v>
      </c>
      <c r="F658" s="150">
        <v>0</v>
      </c>
      <c r="G658" s="150">
        <v>0</v>
      </c>
      <c r="H658" s="150">
        <v>0</v>
      </c>
      <c r="I658" s="150">
        <v>0</v>
      </c>
      <c r="J658" s="150">
        <v>0</v>
      </c>
      <c r="K658" s="150">
        <v>0</v>
      </c>
      <c r="L658" s="150">
        <v>0</v>
      </c>
      <c r="M658" s="150">
        <v>0</v>
      </c>
      <c r="N658" s="150">
        <v>0</v>
      </c>
      <c r="O658" s="150">
        <v>0</v>
      </c>
      <c r="P658" s="150">
        <v>0</v>
      </c>
      <c r="Q658" s="150">
        <v>0</v>
      </c>
      <c r="R658" s="150">
        <v>0</v>
      </c>
      <c r="S658" s="150">
        <v>0</v>
      </c>
      <c r="T658" s="150">
        <v>0</v>
      </c>
      <c r="U658" s="150">
        <v>0</v>
      </c>
      <c r="V658" s="150">
        <v>0</v>
      </c>
    </row>
    <row r="659" spans="2:22" x14ac:dyDescent="0.25">
      <c r="B659" s="135" t="s">
        <v>13</v>
      </c>
      <c r="C659" s="135" t="s">
        <v>13</v>
      </c>
      <c r="D659" s="135" t="s">
        <v>13</v>
      </c>
      <c r="E659" s="150">
        <v>0</v>
      </c>
      <c r="F659" s="150">
        <v>0</v>
      </c>
      <c r="G659" s="150">
        <v>0</v>
      </c>
      <c r="H659" s="150">
        <v>0</v>
      </c>
      <c r="I659" s="150">
        <v>0</v>
      </c>
      <c r="J659" s="150">
        <v>0</v>
      </c>
      <c r="K659" s="150">
        <v>0</v>
      </c>
      <c r="L659" s="150">
        <v>0</v>
      </c>
      <c r="M659" s="150">
        <v>0</v>
      </c>
      <c r="N659" s="150">
        <v>0</v>
      </c>
      <c r="O659" s="150">
        <v>0</v>
      </c>
      <c r="P659" s="150">
        <v>0</v>
      </c>
      <c r="Q659" s="150">
        <v>0</v>
      </c>
      <c r="R659" s="150">
        <v>0</v>
      </c>
      <c r="S659" s="150">
        <v>0</v>
      </c>
      <c r="T659" s="150">
        <v>0</v>
      </c>
      <c r="U659" s="150">
        <v>0</v>
      </c>
      <c r="V659" s="150">
        <v>0</v>
      </c>
    </row>
    <row r="660" spans="2:22" x14ac:dyDescent="0.25">
      <c r="B660" s="135" t="s">
        <v>13</v>
      </c>
      <c r="C660" s="135" t="s">
        <v>13</v>
      </c>
      <c r="D660" s="135" t="s">
        <v>13</v>
      </c>
      <c r="E660" s="150">
        <v>0</v>
      </c>
      <c r="F660" s="150">
        <v>0</v>
      </c>
      <c r="G660" s="150">
        <v>0</v>
      </c>
      <c r="H660" s="150">
        <v>0</v>
      </c>
      <c r="I660" s="150">
        <v>0</v>
      </c>
      <c r="J660" s="150">
        <v>0</v>
      </c>
      <c r="K660" s="150">
        <v>0</v>
      </c>
      <c r="L660" s="150">
        <v>0</v>
      </c>
      <c r="M660" s="150">
        <v>0</v>
      </c>
      <c r="N660" s="150">
        <v>0</v>
      </c>
      <c r="O660" s="150">
        <v>0</v>
      </c>
      <c r="P660" s="150">
        <v>0</v>
      </c>
      <c r="Q660" s="150">
        <v>0</v>
      </c>
      <c r="R660" s="150">
        <v>0</v>
      </c>
      <c r="S660" s="150">
        <v>0</v>
      </c>
      <c r="T660" s="150">
        <v>0</v>
      </c>
      <c r="U660" s="150">
        <v>0</v>
      </c>
      <c r="V660" s="150">
        <v>0</v>
      </c>
    </row>
    <row r="661" spans="2:22" x14ac:dyDescent="0.25">
      <c r="B661" s="135" t="s">
        <v>13</v>
      </c>
      <c r="C661" s="135" t="s">
        <v>13</v>
      </c>
      <c r="D661" s="135" t="s">
        <v>13</v>
      </c>
      <c r="E661" s="150">
        <v>0</v>
      </c>
      <c r="F661" s="150">
        <v>0</v>
      </c>
      <c r="G661" s="150">
        <v>0</v>
      </c>
      <c r="H661" s="150">
        <v>0</v>
      </c>
      <c r="I661" s="150">
        <v>0</v>
      </c>
      <c r="J661" s="150">
        <v>0</v>
      </c>
      <c r="K661" s="150">
        <v>0</v>
      </c>
      <c r="L661" s="150">
        <v>0</v>
      </c>
      <c r="M661" s="150">
        <v>0</v>
      </c>
      <c r="N661" s="150">
        <v>0</v>
      </c>
      <c r="O661" s="150">
        <v>0</v>
      </c>
      <c r="P661" s="150">
        <v>0</v>
      </c>
      <c r="Q661" s="150">
        <v>0</v>
      </c>
      <c r="R661" s="150">
        <v>0</v>
      </c>
      <c r="S661" s="150">
        <v>0</v>
      </c>
      <c r="T661" s="150">
        <v>0</v>
      </c>
      <c r="U661" s="150">
        <v>0</v>
      </c>
      <c r="V661" s="150">
        <v>0</v>
      </c>
    </row>
    <row r="662" spans="2:22" x14ac:dyDescent="0.25">
      <c r="B662" s="135" t="s">
        <v>13</v>
      </c>
      <c r="C662" s="135" t="s">
        <v>13</v>
      </c>
      <c r="D662" s="135" t="s">
        <v>13</v>
      </c>
      <c r="E662" s="150">
        <v>0</v>
      </c>
      <c r="F662" s="150">
        <v>0</v>
      </c>
      <c r="G662" s="150">
        <v>0</v>
      </c>
      <c r="H662" s="150">
        <v>0</v>
      </c>
      <c r="I662" s="150">
        <v>0</v>
      </c>
      <c r="J662" s="150">
        <v>0</v>
      </c>
      <c r="K662" s="150">
        <v>0</v>
      </c>
      <c r="L662" s="150">
        <v>0</v>
      </c>
      <c r="M662" s="150">
        <v>0</v>
      </c>
      <c r="N662" s="150">
        <v>0</v>
      </c>
      <c r="O662" s="150">
        <v>0</v>
      </c>
      <c r="P662" s="150">
        <v>0</v>
      </c>
      <c r="Q662" s="150">
        <v>0</v>
      </c>
      <c r="R662" s="150">
        <v>0</v>
      </c>
      <c r="S662" s="150">
        <v>0</v>
      </c>
      <c r="T662" s="150">
        <v>0</v>
      </c>
      <c r="U662" s="150">
        <v>0</v>
      </c>
      <c r="V662" s="150">
        <v>0</v>
      </c>
    </row>
    <row r="663" spans="2:22" x14ac:dyDescent="0.25">
      <c r="B663" s="135" t="s">
        <v>13</v>
      </c>
      <c r="C663" s="135" t="s">
        <v>13</v>
      </c>
      <c r="D663" s="135" t="s">
        <v>13</v>
      </c>
      <c r="E663" s="150">
        <v>0</v>
      </c>
      <c r="F663" s="150">
        <v>0</v>
      </c>
      <c r="G663" s="150">
        <v>0</v>
      </c>
      <c r="H663" s="150">
        <v>0</v>
      </c>
      <c r="I663" s="150">
        <v>0</v>
      </c>
      <c r="J663" s="150">
        <v>0</v>
      </c>
      <c r="K663" s="150">
        <v>0</v>
      </c>
      <c r="L663" s="150">
        <v>0</v>
      </c>
      <c r="M663" s="150">
        <v>0</v>
      </c>
      <c r="N663" s="150">
        <v>0</v>
      </c>
      <c r="O663" s="150">
        <v>0</v>
      </c>
      <c r="P663" s="150">
        <v>0</v>
      </c>
      <c r="Q663" s="150">
        <v>0</v>
      </c>
      <c r="R663" s="150">
        <v>0</v>
      </c>
      <c r="S663" s="150">
        <v>0</v>
      </c>
      <c r="T663" s="150">
        <v>0</v>
      </c>
      <c r="U663" s="150">
        <v>0</v>
      </c>
      <c r="V663" s="150">
        <v>0</v>
      </c>
    </row>
    <row r="664" spans="2:22" x14ac:dyDescent="0.25">
      <c r="B664" s="135" t="s">
        <v>13</v>
      </c>
      <c r="C664" s="135" t="s">
        <v>13</v>
      </c>
      <c r="D664" s="135" t="s">
        <v>13</v>
      </c>
      <c r="E664" s="150">
        <v>0</v>
      </c>
      <c r="F664" s="150">
        <v>0</v>
      </c>
      <c r="G664" s="150">
        <v>0</v>
      </c>
      <c r="H664" s="150">
        <v>0</v>
      </c>
      <c r="I664" s="150">
        <v>0</v>
      </c>
      <c r="J664" s="150">
        <v>0</v>
      </c>
      <c r="K664" s="150">
        <v>0</v>
      </c>
      <c r="L664" s="150">
        <v>0</v>
      </c>
      <c r="M664" s="150">
        <v>0</v>
      </c>
      <c r="N664" s="150">
        <v>0</v>
      </c>
      <c r="O664" s="150">
        <v>0</v>
      </c>
      <c r="P664" s="150">
        <v>0</v>
      </c>
      <c r="Q664" s="150">
        <v>0</v>
      </c>
      <c r="R664" s="150">
        <v>0</v>
      </c>
      <c r="S664" s="150">
        <v>0</v>
      </c>
      <c r="T664" s="150">
        <v>0</v>
      </c>
      <c r="U664" s="150">
        <v>0</v>
      </c>
      <c r="V664" s="150">
        <v>0</v>
      </c>
    </row>
    <row r="665" spans="2:22" x14ac:dyDescent="0.25">
      <c r="B665" s="135" t="s">
        <v>13</v>
      </c>
      <c r="C665" s="135" t="s">
        <v>13</v>
      </c>
      <c r="D665" s="135" t="s">
        <v>13</v>
      </c>
      <c r="E665" s="150">
        <v>0</v>
      </c>
      <c r="F665" s="150">
        <v>0</v>
      </c>
      <c r="G665" s="150">
        <v>0</v>
      </c>
      <c r="H665" s="150">
        <v>0</v>
      </c>
      <c r="I665" s="150">
        <v>0</v>
      </c>
      <c r="J665" s="150">
        <v>0</v>
      </c>
      <c r="K665" s="150">
        <v>0</v>
      </c>
      <c r="L665" s="150">
        <v>0</v>
      </c>
      <c r="M665" s="150">
        <v>0</v>
      </c>
      <c r="N665" s="150">
        <v>0</v>
      </c>
      <c r="O665" s="150">
        <v>0</v>
      </c>
      <c r="P665" s="150">
        <v>0</v>
      </c>
      <c r="Q665" s="150">
        <v>0</v>
      </c>
      <c r="R665" s="150">
        <v>0</v>
      </c>
      <c r="S665" s="150">
        <v>0</v>
      </c>
      <c r="T665" s="150">
        <v>0</v>
      </c>
      <c r="U665" s="150">
        <v>0</v>
      </c>
      <c r="V665" s="150">
        <v>0</v>
      </c>
    </row>
    <row r="666" spans="2:22" x14ac:dyDescent="0.25">
      <c r="B666" s="135" t="s">
        <v>13</v>
      </c>
      <c r="C666" s="135" t="s">
        <v>13</v>
      </c>
      <c r="D666" s="135" t="s">
        <v>13</v>
      </c>
      <c r="E666" s="150">
        <v>0</v>
      </c>
      <c r="F666" s="150">
        <v>0</v>
      </c>
      <c r="G666" s="150">
        <v>0</v>
      </c>
      <c r="H666" s="150">
        <v>0</v>
      </c>
      <c r="I666" s="150">
        <v>0</v>
      </c>
      <c r="J666" s="150">
        <v>0</v>
      </c>
      <c r="K666" s="150">
        <v>0</v>
      </c>
      <c r="L666" s="150">
        <v>0</v>
      </c>
      <c r="M666" s="150">
        <v>0</v>
      </c>
      <c r="N666" s="150">
        <v>0</v>
      </c>
      <c r="O666" s="150">
        <v>0</v>
      </c>
      <c r="P666" s="150">
        <v>0</v>
      </c>
      <c r="Q666" s="150">
        <v>0</v>
      </c>
      <c r="R666" s="150">
        <v>0</v>
      </c>
      <c r="S666" s="150">
        <v>0</v>
      </c>
      <c r="T666" s="150">
        <v>0</v>
      </c>
      <c r="U666" s="150">
        <v>0</v>
      </c>
      <c r="V666" s="150">
        <v>0</v>
      </c>
    </row>
    <row r="667" spans="2:22" x14ac:dyDescent="0.25">
      <c r="B667" s="135" t="s">
        <v>13</v>
      </c>
      <c r="C667" s="135" t="s">
        <v>13</v>
      </c>
      <c r="D667" s="135" t="s">
        <v>13</v>
      </c>
      <c r="E667" s="150">
        <v>0</v>
      </c>
      <c r="F667" s="150">
        <v>0</v>
      </c>
      <c r="G667" s="150">
        <v>0</v>
      </c>
      <c r="H667" s="150">
        <v>0</v>
      </c>
      <c r="I667" s="150">
        <v>0</v>
      </c>
      <c r="J667" s="150">
        <v>0</v>
      </c>
      <c r="K667" s="150">
        <v>0</v>
      </c>
      <c r="L667" s="150">
        <v>0</v>
      </c>
      <c r="M667" s="150">
        <v>0</v>
      </c>
      <c r="N667" s="150">
        <v>0</v>
      </c>
      <c r="O667" s="150">
        <v>0</v>
      </c>
      <c r="P667" s="150">
        <v>0</v>
      </c>
      <c r="Q667" s="150">
        <v>0</v>
      </c>
      <c r="R667" s="150">
        <v>0</v>
      </c>
      <c r="S667" s="150">
        <v>0</v>
      </c>
      <c r="T667" s="150">
        <v>0</v>
      </c>
      <c r="U667" s="150">
        <v>0</v>
      </c>
      <c r="V667" s="150">
        <v>0</v>
      </c>
    </row>
    <row r="668" spans="2:22" x14ac:dyDescent="0.25">
      <c r="B668" s="135" t="s">
        <v>13</v>
      </c>
      <c r="C668" s="135" t="s">
        <v>13</v>
      </c>
      <c r="D668" s="135" t="s">
        <v>13</v>
      </c>
      <c r="E668" s="150">
        <v>0</v>
      </c>
      <c r="F668" s="150">
        <v>0</v>
      </c>
      <c r="G668" s="150">
        <v>0</v>
      </c>
      <c r="H668" s="150">
        <v>0</v>
      </c>
      <c r="I668" s="150">
        <v>0</v>
      </c>
      <c r="J668" s="150">
        <v>0</v>
      </c>
      <c r="K668" s="150">
        <v>0</v>
      </c>
      <c r="L668" s="150">
        <v>0</v>
      </c>
      <c r="M668" s="150">
        <v>0</v>
      </c>
      <c r="N668" s="150">
        <v>0</v>
      </c>
      <c r="O668" s="150">
        <v>0</v>
      </c>
      <c r="P668" s="150">
        <v>0</v>
      </c>
      <c r="Q668" s="150">
        <v>0</v>
      </c>
      <c r="R668" s="150">
        <v>0</v>
      </c>
      <c r="S668" s="150">
        <v>0</v>
      </c>
      <c r="T668" s="150">
        <v>0</v>
      </c>
      <c r="U668" s="150">
        <v>0</v>
      </c>
      <c r="V668" s="150">
        <v>0</v>
      </c>
    </row>
    <row r="669" spans="2:22" x14ac:dyDescent="0.25">
      <c r="B669" s="135" t="s">
        <v>13</v>
      </c>
      <c r="C669" s="135" t="s">
        <v>13</v>
      </c>
      <c r="D669" s="135" t="s">
        <v>13</v>
      </c>
      <c r="E669" s="150">
        <v>0</v>
      </c>
      <c r="F669" s="150">
        <v>0</v>
      </c>
      <c r="G669" s="150">
        <v>0</v>
      </c>
      <c r="H669" s="150">
        <v>0</v>
      </c>
      <c r="I669" s="150">
        <v>0</v>
      </c>
      <c r="J669" s="150">
        <v>0</v>
      </c>
      <c r="K669" s="150">
        <v>0</v>
      </c>
      <c r="L669" s="150">
        <v>0</v>
      </c>
      <c r="M669" s="150">
        <v>0</v>
      </c>
      <c r="N669" s="150">
        <v>0</v>
      </c>
      <c r="O669" s="150">
        <v>0</v>
      </c>
      <c r="P669" s="150">
        <v>0</v>
      </c>
      <c r="Q669" s="150">
        <v>0</v>
      </c>
      <c r="R669" s="150">
        <v>0</v>
      </c>
      <c r="S669" s="150">
        <v>0</v>
      </c>
      <c r="T669" s="150">
        <v>0</v>
      </c>
      <c r="U669" s="150">
        <v>0</v>
      </c>
      <c r="V669" s="150">
        <v>0</v>
      </c>
    </row>
    <row r="670" spans="2:22" x14ac:dyDescent="0.25">
      <c r="B670" s="135" t="s">
        <v>13</v>
      </c>
      <c r="C670" s="135" t="s">
        <v>13</v>
      </c>
      <c r="D670" s="135" t="s">
        <v>13</v>
      </c>
      <c r="E670" s="150">
        <v>0</v>
      </c>
      <c r="F670" s="150">
        <v>0</v>
      </c>
      <c r="G670" s="150">
        <v>0</v>
      </c>
      <c r="H670" s="150">
        <v>0</v>
      </c>
      <c r="I670" s="150">
        <v>0</v>
      </c>
      <c r="J670" s="150">
        <v>0</v>
      </c>
      <c r="K670" s="150">
        <v>0</v>
      </c>
      <c r="L670" s="150">
        <v>0</v>
      </c>
      <c r="M670" s="150">
        <v>0</v>
      </c>
      <c r="N670" s="150">
        <v>0</v>
      </c>
      <c r="O670" s="150">
        <v>0</v>
      </c>
      <c r="P670" s="150">
        <v>0</v>
      </c>
      <c r="Q670" s="150">
        <v>0</v>
      </c>
      <c r="R670" s="150">
        <v>0</v>
      </c>
      <c r="S670" s="150">
        <v>0</v>
      </c>
      <c r="T670" s="150">
        <v>0</v>
      </c>
      <c r="U670" s="150">
        <v>0</v>
      </c>
      <c r="V670" s="150">
        <v>0</v>
      </c>
    </row>
    <row r="671" spans="2:22" x14ac:dyDescent="0.25">
      <c r="B671" s="135" t="s">
        <v>13</v>
      </c>
      <c r="C671" s="135" t="s">
        <v>13</v>
      </c>
      <c r="D671" s="135" t="s">
        <v>13</v>
      </c>
      <c r="E671" s="150">
        <v>0</v>
      </c>
      <c r="F671" s="150">
        <v>0</v>
      </c>
      <c r="G671" s="150">
        <v>0</v>
      </c>
      <c r="H671" s="150">
        <v>0</v>
      </c>
      <c r="I671" s="150">
        <v>0</v>
      </c>
      <c r="J671" s="150">
        <v>0</v>
      </c>
      <c r="K671" s="150">
        <v>0</v>
      </c>
      <c r="L671" s="150">
        <v>0</v>
      </c>
      <c r="M671" s="150">
        <v>0</v>
      </c>
      <c r="N671" s="150">
        <v>0</v>
      </c>
      <c r="O671" s="150">
        <v>0</v>
      </c>
      <c r="P671" s="150">
        <v>0</v>
      </c>
      <c r="Q671" s="150">
        <v>0</v>
      </c>
      <c r="R671" s="150">
        <v>0</v>
      </c>
      <c r="S671" s="150">
        <v>0</v>
      </c>
      <c r="T671" s="150">
        <v>0</v>
      </c>
      <c r="U671" s="150">
        <v>0</v>
      </c>
      <c r="V671" s="150">
        <v>0</v>
      </c>
    </row>
    <row r="672" spans="2:22" x14ac:dyDescent="0.25">
      <c r="B672" s="135" t="s">
        <v>13</v>
      </c>
      <c r="C672" s="135" t="s">
        <v>13</v>
      </c>
      <c r="D672" s="135" t="s">
        <v>13</v>
      </c>
      <c r="E672" s="150">
        <v>0</v>
      </c>
      <c r="F672" s="150">
        <v>0</v>
      </c>
      <c r="G672" s="150">
        <v>0</v>
      </c>
      <c r="H672" s="150">
        <v>0</v>
      </c>
      <c r="I672" s="150">
        <v>0</v>
      </c>
      <c r="J672" s="150">
        <v>0</v>
      </c>
      <c r="K672" s="150">
        <v>0</v>
      </c>
      <c r="L672" s="150">
        <v>0</v>
      </c>
      <c r="M672" s="150">
        <v>0</v>
      </c>
      <c r="N672" s="150">
        <v>0</v>
      </c>
      <c r="O672" s="150">
        <v>0</v>
      </c>
      <c r="P672" s="150">
        <v>0</v>
      </c>
      <c r="Q672" s="150">
        <v>0</v>
      </c>
      <c r="R672" s="150">
        <v>0</v>
      </c>
      <c r="S672" s="150">
        <v>0</v>
      </c>
      <c r="T672" s="150">
        <v>0</v>
      </c>
      <c r="U672" s="150">
        <v>0</v>
      </c>
      <c r="V672" s="150">
        <v>0</v>
      </c>
    </row>
    <row r="673" spans="2:22" x14ac:dyDescent="0.25">
      <c r="B673" s="135" t="s">
        <v>13</v>
      </c>
      <c r="C673" s="135" t="s">
        <v>13</v>
      </c>
      <c r="D673" s="135" t="s">
        <v>13</v>
      </c>
      <c r="E673" s="150">
        <v>0</v>
      </c>
      <c r="F673" s="150">
        <v>0</v>
      </c>
      <c r="G673" s="150">
        <v>0</v>
      </c>
      <c r="H673" s="150">
        <v>0</v>
      </c>
      <c r="I673" s="150">
        <v>0</v>
      </c>
      <c r="J673" s="150">
        <v>0</v>
      </c>
      <c r="K673" s="150">
        <v>0</v>
      </c>
      <c r="L673" s="150">
        <v>0</v>
      </c>
      <c r="M673" s="150">
        <v>0</v>
      </c>
      <c r="N673" s="150">
        <v>0</v>
      </c>
      <c r="O673" s="150">
        <v>0</v>
      </c>
      <c r="P673" s="150">
        <v>0</v>
      </c>
      <c r="Q673" s="150">
        <v>0</v>
      </c>
      <c r="R673" s="150">
        <v>0</v>
      </c>
      <c r="S673" s="150">
        <v>0</v>
      </c>
      <c r="T673" s="150">
        <v>0</v>
      </c>
      <c r="U673" s="150">
        <v>0</v>
      </c>
      <c r="V673" s="150">
        <v>0</v>
      </c>
    </row>
    <row r="674" spans="2:22" x14ac:dyDescent="0.25">
      <c r="B674" s="135" t="s">
        <v>13</v>
      </c>
      <c r="C674" s="135" t="s">
        <v>13</v>
      </c>
      <c r="D674" s="135" t="s">
        <v>13</v>
      </c>
      <c r="E674" s="150">
        <v>0</v>
      </c>
      <c r="F674" s="150">
        <v>0</v>
      </c>
      <c r="G674" s="150">
        <v>0</v>
      </c>
      <c r="H674" s="150">
        <v>0</v>
      </c>
      <c r="I674" s="150">
        <v>0</v>
      </c>
      <c r="J674" s="150">
        <v>0</v>
      </c>
      <c r="K674" s="150">
        <v>0</v>
      </c>
      <c r="L674" s="150">
        <v>0</v>
      </c>
      <c r="M674" s="150">
        <v>0</v>
      </c>
      <c r="N674" s="150">
        <v>0</v>
      </c>
      <c r="O674" s="150">
        <v>0</v>
      </c>
      <c r="P674" s="150">
        <v>0</v>
      </c>
      <c r="Q674" s="150">
        <v>0</v>
      </c>
      <c r="R674" s="150">
        <v>0</v>
      </c>
      <c r="S674" s="150">
        <v>0</v>
      </c>
      <c r="T674" s="150">
        <v>0</v>
      </c>
      <c r="U674" s="150">
        <v>0</v>
      </c>
      <c r="V674" s="150">
        <v>0</v>
      </c>
    </row>
    <row r="675" spans="2:22" x14ac:dyDescent="0.25">
      <c r="B675" s="135" t="s">
        <v>13</v>
      </c>
      <c r="C675" s="135" t="s">
        <v>13</v>
      </c>
      <c r="D675" s="135" t="s">
        <v>13</v>
      </c>
      <c r="E675" s="150">
        <v>0</v>
      </c>
      <c r="F675" s="150">
        <v>0</v>
      </c>
      <c r="G675" s="150">
        <v>0</v>
      </c>
      <c r="H675" s="150">
        <v>0</v>
      </c>
      <c r="I675" s="150">
        <v>0</v>
      </c>
      <c r="J675" s="150">
        <v>0</v>
      </c>
      <c r="K675" s="150">
        <v>0</v>
      </c>
      <c r="L675" s="150">
        <v>0</v>
      </c>
      <c r="M675" s="150">
        <v>0</v>
      </c>
      <c r="N675" s="150">
        <v>0</v>
      </c>
      <c r="O675" s="150">
        <v>0</v>
      </c>
      <c r="P675" s="150">
        <v>0</v>
      </c>
      <c r="Q675" s="150">
        <v>0</v>
      </c>
      <c r="R675" s="150">
        <v>0</v>
      </c>
      <c r="S675" s="150">
        <v>0</v>
      </c>
      <c r="T675" s="150">
        <v>0</v>
      </c>
      <c r="U675" s="150">
        <v>0</v>
      </c>
      <c r="V675" s="150">
        <v>0</v>
      </c>
    </row>
    <row r="676" spans="2:22" x14ac:dyDescent="0.25">
      <c r="B676" s="135" t="s">
        <v>13</v>
      </c>
      <c r="C676" s="135" t="s">
        <v>13</v>
      </c>
      <c r="D676" s="135" t="s">
        <v>13</v>
      </c>
      <c r="E676" s="150">
        <v>0</v>
      </c>
      <c r="F676" s="150">
        <v>0</v>
      </c>
      <c r="G676" s="150">
        <v>0</v>
      </c>
      <c r="H676" s="150">
        <v>0</v>
      </c>
      <c r="I676" s="150">
        <v>0</v>
      </c>
      <c r="J676" s="150">
        <v>0</v>
      </c>
      <c r="K676" s="150">
        <v>0</v>
      </c>
      <c r="L676" s="150">
        <v>0</v>
      </c>
      <c r="M676" s="150">
        <v>0</v>
      </c>
      <c r="N676" s="150">
        <v>0</v>
      </c>
      <c r="O676" s="150">
        <v>0</v>
      </c>
      <c r="P676" s="150">
        <v>0</v>
      </c>
      <c r="Q676" s="150">
        <v>0</v>
      </c>
      <c r="R676" s="150">
        <v>0</v>
      </c>
      <c r="S676" s="150">
        <v>0</v>
      </c>
      <c r="T676" s="150">
        <v>0</v>
      </c>
      <c r="U676" s="150">
        <v>0</v>
      </c>
      <c r="V676" s="150">
        <v>0</v>
      </c>
    </row>
    <row r="677" spans="2:22" x14ac:dyDescent="0.25">
      <c r="B677" s="135" t="s">
        <v>13</v>
      </c>
      <c r="C677" s="135" t="s">
        <v>13</v>
      </c>
      <c r="D677" s="135" t="s">
        <v>13</v>
      </c>
      <c r="E677" s="150">
        <v>0</v>
      </c>
      <c r="F677" s="150">
        <v>0</v>
      </c>
      <c r="G677" s="150">
        <v>0</v>
      </c>
      <c r="H677" s="150">
        <v>0</v>
      </c>
      <c r="I677" s="150">
        <v>0</v>
      </c>
      <c r="J677" s="150">
        <v>0</v>
      </c>
      <c r="K677" s="150">
        <v>0</v>
      </c>
      <c r="L677" s="150">
        <v>0</v>
      </c>
      <c r="M677" s="150">
        <v>0</v>
      </c>
      <c r="N677" s="150">
        <v>0</v>
      </c>
      <c r="O677" s="150">
        <v>0</v>
      </c>
      <c r="P677" s="150">
        <v>0</v>
      </c>
      <c r="Q677" s="150">
        <v>0</v>
      </c>
      <c r="R677" s="150">
        <v>0</v>
      </c>
      <c r="S677" s="150">
        <v>0</v>
      </c>
      <c r="T677" s="150">
        <v>0</v>
      </c>
      <c r="U677" s="150">
        <v>0</v>
      </c>
      <c r="V677" s="150">
        <v>0</v>
      </c>
    </row>
    <row r="678" spans="2:22" x14ac:dyDescent="0.25">
      <c r="B678" s="135" t="s">
        <v>13</v>
      </c>
      <c r="C678" s="135" t="s">
        <v>13</v>
      </c>
      <c r="D678" s="135" t="s">
        <v>13</v>
      </c>
      <c r="E678" s="150">
        <v>0</v>
      </c>
      <c r="F678" s="150">
        <v>0</v>
      </c>
      <c r="G678" s="150">
        <v>0</v>
      </c>
      <c r="H678" s="150">
        <v>0</v>
      </c>
      <c r="I678" s="150">
        <v>0</v>
      </c>
      <c r="J678" s="150">
        <v>0</v>
      </c>
      <c r="K678" s="150">
        <v>0</v>
      </c>
      <c r="L678" s="150">
        <v>0</v>
      </c>
      <c r="M678" s="150">
        <v>0</v>
      </c>
      <c r="N678" s="150">
        <v>0</v>
      </c>
      <c r="O678" s="150">
        <v>0</v>
      </c>
      <c r="P678" s="150">
        <v>0</v>
      </c>
      <c r="Q678" s="150">
        <v>0</v>
      </c>
      <c r="R678" s="150">
        <v>0</v>
      </c>
      <c r="S678" s="150">
        <v>0</v>
      </c>
      <c r="T678" s="150">
        <v>0</v>
      </c>
      <c r="U678" s="150">
        <v>0</v>
      </c>
      <c r="V678" s="150">
        <v>0</v>
      </c>
    </row>
    <row r="679" spans="2:22" x14ac:dyDescent="0.25">
      <c r="B679" s="135" t="s">
        <v>13</v>
      </c>
      <c r="C679" s="135" t="s">
        <v>13</v>
      </c>
      <c r="D679" s="135" t="s">
        <v>13</v>
      </c>
      <c r="E679" s="150">
        <v>0</v>
      </c>
      <c r="F679" s="150">
        <v>0</v>
      </c>
      <c r="G679" s="150">
        <v>0</v>
      </c>
      <c r="H679" s="150">
        <v>0</v>
      </c>
      <c r="I679" s="150">
        <v>0</v>
      </c>
      <c r="J679" s="150">
        <v>0</v>
      </c>
      <c r="K679" s="150">
        <v>0</v>
      </c>
      <c r="L679" s="150">
        <v>0</v>
      </c>
      <c r="M679" s="150">
        <v>0</v>
      </c>
      <c r="N679" s="150">
        <v>0</v>
      </c>
      <c r="O679" s="150">
        <v>0</v>
      </c>
      <c r="P679" s="150">
        <v>0</v>
      </c>
      <c r="Q679" s="150">
        <v>0</v>
      </c>
      <c r="R679" s="150">
        <v>0</v>
      </c>
      <c r="S679" s="150">
        <v>0</v>
      </c>
      <c r="T679" s="150">
        <v>0</v>
      </c>
      <c r="U679" s="150">
        <v>0</v>
      </c>
      <c r="V679" s="150">
        <v>0</v>
      </c>
    </row>
    <row r="680" spans="2:22" x14ac:dyDescent="0.25">
      <c r="B680" s="135" t="s">
        <v>13</v>
      </c>
      <c r="C680" s="135" t="s">
        <v>13</v>
      </c>
      <c r="D680" s="135" t="s">
        <v>13</v>
      </c>
      <c r="E680" s="150">
        <v>0</v>
      </c>
      <c r="F680" s="150">
        <v>0</v>
      </c>
      <c r="G680" s="150">
        <v>0</v>
      </c>
      <c r="H680" s="150">
        <v>0</v>
      </c>
      <c r="I680" s="150">
        <v>0</v>
      </c>
      <c r="J680" s="150">
        <v>0</v>
      </c>
      <c r="K680" s="150">
        <v>0</v>
      </c>
      <c r="L680" s="150">
        <v>0</v>
      </c>
      <c r="M680" s="150">
        <v>0</v>
      </c>
      <c r="N680" s="150">
        <v>0</v>
      </c>
      <c r="O680" s="150">
        <v>0</v>
      </c>
      <c r="P680" s="150">
        <v>0</v>
      </c>
      <c r="Q680" s="150">
        <v>0</v>
      </c>
      <c r="R680" s="150">
        <v>0</v>
      </c>
      <c r="S680" s="150">
        <v>0</v>
      </c>
      <c r="T680" s="150">
        <v>0</v>
      </c>
      <c r="U680" s="150">
        <v>0</v>
      </c>
      <c r="V680" s="150">
        <v>0</v>
      </c>
    </row>
    <row r="681" spans="2:22" x14ac:dyDescent="0.25">
      <c r="B681" s="135" t="s">
        <v>13</v>
      </c>
      <c r="C681" s="135" t="s">
        <v>13</v>
      </c>
      <c r="D681" s="135" t="s">
        <v>13</v>
      </c>
      <c r="E681" s="150">
        <v>0</v>
      </c>
      <c r="F681" s="150">
        <v>0</v>
      </c>
      <c r="G681" s="150">
        <v>0</v>
      </c>
      <c r="H681" s="150">
        <v>0</v>
      </c>
      <c r="I681" s="150">
        <v>0</v>
      </c>
      <c r="J681" s="150">
        <v>0</v>
      </c>
      <c r="K681" s="150">
        <v>0</v>
      </c>
      <c r="L681" s="150">
        <v>0</v>
      </c>
      <c r="M681" s="150">
        <v>0</v>
      </c>
      <c r="N681" s="150">
        <v>0</v>
      </c>
      <c r="O681" s="150">
        <v>0</v>
      </c>
      <c r="P681" s="150">
        <v>0</v>
      </c>
      <c r="Q681" s="150">
        <v>0</v>
      </c>
      <c r="R681" s="150">
        <v>0</v>
      </c>
      <c r="S681" s="150">
        <v>0</v>
      </c>
      <c r="T681" s="150">
        <v>0</v>
      </c>
      <c r="U681" s="150">
        <v>0</v>
      </c>
      <c r="V681" s="150">
        <v>0</v>
      </c>
    </row>
    <row r="682" spans="2:22" x14ac:dyDescent="0.25">
      <c r="B682" s="135" t="s">
        <v>13</v>
      </c>
      <c r="C682" s="135" t="s">
        <v>13</v>
      </c>
      <c r="D682" s="135" t="s">
        <v>13</v>
      </c>
      <c r="E682" s="150">
        <v>0</v>
      </c>
      <c r="F682" s="150">
        <v>0</v>
      </c>
      <c r="G682" s="150">
        <v>0</v>
      </c>
      <c r="H682" s="150">
        <v>0</v>
      </c>
      <c r="I682" s="150">
        <v>0</v>
      </c>
      <c r="J682" s="150">
        <v>0</v>
      </c>
      <c r="K682" s="150">
        <v>0</v>
      </c>
      <c r="L682" s="150">
        <v>0</v>
      </c>
      <c r="M682" s="150">
        <v>0</v>
      </c>
      <c r="N682" s="150">
        <v>0</v>
      </c>
      <c r="O682" s="150">
        <v>0</v>
      </c>
      <c r="P682" s="150">
        <v>0</v>
      </c>
      <c r="Q682" s="150">
        <v>0</v>
      </c>
      <c r="R682" s="150">
        <v>0</v>
      </c>
      <c r="S682" s="150">
        <v>0</v>
      </c>
      <c r="T682" s="150">
        <v>0</v>
      </c>
      <c r="U682" s="150">
        <v>0</v>
      </c>
      <c r="V682" s="150">
        <v>0</v>
      </c>
    </row>
    <row r="683" spans="2:22" x14ac:dyDescent="0.25">
      <c r="B683" s="135" t="s">
        <v>13</v>
      </c>
      <c r="C683" s="135" t="s">
        <v>13</v>
      </c>
      <c r="D683" s="135" t="s">
        <v>13</v>
      </c>
      <c r="E683" s="150">
        <v>0</v>
      </c>
      <c r="F683" s="150">
        <v>0</v>
      </c>
      <c r="G683" s="150">
        <v>0</v>
      </c>
      <c r="H683" s="150">
        <v>0</v>
      </c>
      <c r="I683" s="150">
        <v>0</v>
      </c>
      <c r="J683" s="150">
        <v>0</v>
      </c>
      <c r="K683" s="150">
        <v>0</v>
      </c>
      <c r="L683" s="150">
        <v>0</v>
      </c>
      <c r="M683" s="150">
        <v>0</v>
      </c>
      <c r="N683" s="150">
        <v>0</v>
      </c>
      <c r="O683" s="150">
        <v>0</v>
      </c>
      <c r="P683" s="150">
        <v>0</v>
      </c>
      <c r="Q683" s="150">
        <v>0</v>
      </c>
      <c r="R683" s="150">
        <v>0</v>
      </c>
      <c r="S683" s="150">
        <v>0</v>
      </c>
      <c r="T683" s="150">
        <v>0</v>
      </c>
      <c r="U683" s="150">
        <v>0</v>
      </c>
      <c r="V683" s="150">
        <v>0</v>
      </c>
    </row>
    <row r="684" spans="2:22" x14ac:dyDescent="0.25">
      <c r="B684" s="135" t="s">
        <v>13</v>
      </c>
      <c r="C684" s="135" t="s">
        <v>13</v>
      </c>
      <c r="D684" s="135" t="s">
        <v>13</v>
      </c>
      <c r="E684" s="150">
        <v>0</v>
      </c>
      <c r="F684" s="150">
        <v>0</v>
      </c>
      <c r="G684" s="150">
        <v>0</v>
      </c>
      <c r="H684" s="150">
        <v>0</v>
      </c>
      <c r="I684" s="150">
        <v>0</v>
      </c>
      <c r="J684" s="150">
        <v>0</v>
      </c>
      <c r="K684" s="150">
        <v>0</v>
      </c>
      <c r="L684" s="150">
        <v>0</v>
      </c>
      <c r="M684" s="150">
        <v>0</v>
      </c>
      <c r="N684" s="150">
        <v>0</v>
      </c>
      <c r="O684" s="150">
        <v>0</v>
      </c>
      <c r="P684" s="150">
        <v>0</v>
      </c>
      <c r="Q684" s="150">
        <v>0</v>
      </c>
      <c r="R684" s="150">
        <v>0</v>
      </c>
      <c r="S684" s="150">
        <v>0</v>
      </c>
      <c r="T684" s="150">
        <v>0</v>
      </c>
      <c r="U684" s="150">
        <v>0</v>
      </c>
      <c r="V684" s="150">
        <v>0</v>
      </c>
    </row>
    <row r="685" spans="2:22" x14ac:dyDescent="0.25">
      <c r="B685" s="135" t="s">
        <v>13</v>
      </c>
      <c r="C685" s="135" t="s">
        <v>13</v>
      </c>
      <c r="D685" s="135" t="s">
        <v>13</v>
      </c>
      <c r="E685" s="150">
        <v>0</v>
      </c>
      <c r="F685" s="150">
        <v>0</v>
      </c>
      <c r="G685" s="150">
        <v>0</v>
      </c>
      <c r="H685" s="150">
        <v>0</v>
      </c>
      <c r="I685" s="150">
        <v>0</v>
      </c>
      <c r="J685" s="150">
        <v>0</v>
      </c>
      <c r="K685" s="150">
        <v>0</v>
      </c>
      <c r="L685" s="150">
        <v>0</v>
      </c>
      <c r="M685" s="150">
        <v>0</v>
      </c>
      <c r="N685" s="150">
        <v>0</v>
      </c>
      <c r="O685" s="150">
        <v>0</v>
      </c>
      <c r="P685" s="150">
        <v>0</v>
      </c>
      <c r="Q685" s="150">
        <v>0</v>
      </c>
      <c r="R685" s="150">
        <v>0</v>
      </c>
      <c r="S685" s="150">
        <v>0</v>
      </c>
      <c r="T685" s="150">
        <v>0</v>
      </c>
      <c r="U685" s="150">
        <v>0</v>
      </c>
      <c r="V685" s="150">
        <v>0</v>
      </c>
    </row>
    <row r="686" spans="2:22" x14ac:dyDescent="0.25">
      <c r="B686" s="135" t="s">
        <v>13</v>
      </c>
      <c r="C686" s="135" t="s">
        <v>13</v>
      </c>
      <c r="D686" s="135" t="s">
        <v>13</v>
      </c>
      <c r="E686" s="150">
        <v>0</v>
      </c>
      <c r="F686" s="150">
        <v>0</v>
      </c>
      <c r="G686" s="150">
        <v>0</v>
      </c>
      <c r="H686" s="150">
        <v>0</v>
      </c>
      <c r="I686" s="150">
        <v>0</v>
      </c>
      <c r="J686" s="150">
        <v>0</v>
      </c>
      <c r="K686" s="150">
        <v>0</v>
      </c>
      <c r="L686" s="150">
        <v>0</v>
      </c>
      <c r="M686" s="150">
        <v>0</v>
      </c>
      <c r="N686" s="150">
        <v>0</v>
      </c>
      <c r="O686" s="150">
        <v>0</v>
      </c>
      <c r="P686" s="150">
        <v>0</v>
      </c>
      <c r="Q686" s="150">
        <v>0</v>
      </c>
      <c r="R686" s="150">
        <v>0</v>
      </c>
      <c r="S686" s="150">
        <v>0</v>
      </c>
      <c r="T686" s="150">
        <v>0</v>
      </c>
      <c r="U686" s="150">
        <v>0</v>
      </c>
      <c r="V686" s="150">
        <v>0</v>
      </c>
    </row>
    <row r="687" spans="2:22" x14ac:dyDescent="0.25">
      <c r="B687" s="135" t="s">
        <v>13</v>
      </c>
      <c r="C687" s="135" t="s">
        <v>13</v>
      </c>
      <c r="D687" s="135" t="s">
        <v>13</v>
      </c>
      <c r="E687" s="150">
        <v>0</v>
      </c>
      <c r="F687" s="150">
        <v>0</v>
      </c>
      <c r="G687" s="150">
        <v>0</v>
      </c>
      <c r="H687" s="150">
        <v>0</v>
      </c>
      <c r="I687" s="150">
        <v>0</v>
      </c>
      <c r="J687" s="150">
        <v>0</v>
      </c>
      <c r="K687" s="150">
        <v>0</v>
      </c>
      <c r="L687" s="150">
        <v>0</v>
      </c>
      <c r="M687" s="150">
        <v>0</v>
      </c>
      <c r="N687" s="150">
        <v>0</v>
      </c>
      <c r="O687" s="150">
        <v>0</v>
      </c>
      <c r="P687" s="150">
        <v>0</v>
      </c>
      <c r="Q687" s="150">
        <v>0</v>
      </c>
      <c r="R687" s="150">
        <v>0</v>
      </c>
      <c r="S687" s="150">
        <v>0</v>
      </c>
      <c r="T687" s="150">
        <v>0</v>
      </c>
      <c r="U687" s="150">
        <v>0</v>
      </c>
      <c r="V687" s="150">
        <v>0</v>
      </c>
    </row>
  </sheetData>
  <mergeCells count="34">
    <mergeCell ref="B13:C13"/>
    <mergeCell ref="B14:C14"/>
    <mergeCell ref="B1:J2"/>
    <mergeCell ref="D6:E6"/>
    <mergeCell ref="F6:G6"/>
    <mergeCell ref="H6:I6"/>
    <mergeCell ref="J6:K6"/>
    <mergeCell ref="B12:C12"/>
    <mergeCell ref="Z6:AA6"/>
    <mergeCell ref="B8:C8"/>
    <mergeCell ref="B9:C9"/>
    <mergeCell ref="B10:C10"/>
    <mergeCell ref="B11:C11"/>
    <mergeCell ref="V6:W6"/>
    <mergeCell ref="X6:Y6"/>
    <mergeCell ref="N6:O6"/>
    <mergeCell ref="P6:Q6"/>
    <mergeCell ref="R6:S6"/>
    <mergeCell ref="T6:U6"/>
    <mergeCell ref="L6:M6"/>
    <mergeCell ref="B15:C15"/>
    <mergeCell ref="B16:C16"/>
    <mergeCell ref="B17:C17"/>
    <mergeCell ref="F25:AA25"/>
    <mergeCell ref="B26:C26"/>
    <mergeCell ref="B18:C18"/>
    <mergeCell ref="X27:Y27"/>
    <mergeCell ref="B31:C31"/>
    <mergeCell ref="B19:C19"/>
    <mergeCell ref="B20:C20"/>
    <mergeCell ref="B21:C21"/>
    <mergeCell ref="B22:C22"/>
    <mergeCell ref="B23:C23"/>
    <mergeCell ref="B24:C24"/>
  </mergeCells>
  <conditionalFormatting sqref="X26:Y26">
    <cfRule type="expression" dxfId="1" priority="1" stopIfTrue="1">
      <formula>X$26&gt;1</formula>
    </cfRule>
  </conditionalFormatting>
  <dataValidations count="2">
    <dataValidation type="decimal" operator="greaterThanOrEqual" allowBlank="1" showInputMessage="1" showErrorMessage="1" errorTitle="Error" error="Thisfigure cannot be negative. Please provide a positive unit value." sqref="F8:W24" xr:uid="{00000000-0002-0000-0800-000000000000}">
      <formula1>0</formula1>
    </dataValidation>
    <dataValidation type="decimal" allowBlank="1" showInputMessage="1" showErrorMessage="1" errorTitle="Error" error="Please enter a percentage between 0% and 100%" sqref="F26:W26" xr:uid="{00000000-0002-0000-0800-000001000000}">
      <formula1>0</formula1>
      <formula2>1</formula2>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2644-7334-4FEC-A1E9-7A6437E4BBE4}">
  <sheetPr>
    <tabColor rgb="FFFFC000"/>
  </sheetPr>
  <dimension ref="B1:AY687"/>
  <sheetViews>
    <sheetView workbookViewId="0">
      <selection activeCell="B12" sqref="B12:C12"/>
    </sheetView>
  </sheetViews>
  <sheetFormatPr defaultColWidth="11.6640625" defaultRowHeight="15" x14ac:dyDescent="0.25"/>
  <cols>
    <col min="1" max="1" width="3.6640625" style="652" customWidth="1"/>
    <col min="2" max="2" width="12.1640625" style="656" customWidth="1"/>
    <col min="3" max="3" width="73.6640625" style="656" customWidth="1"/>
    <col min="4" max="4" width="17.83203125" style="655" customWidth="1"/>
    <col min="5" max="5" width="16.6640625" style="654" customWidth="1"/>
    <col min="6" max="6" width="14.83203125" style="654" customWidth="1"/>
    <col min="7" max="12" width="13.6640625" style="654" customWidth="1"/>
    <col min="13" max="13" width="14.5" style="654" customWidth="1"/>
    <col min="14" max="15" width="14.33203125" style="654" customWidth="1"/>
    <col min="16" max="16" width="13.6640625" style="654" customWidth="1"/>
    <col min="17" max="17" width="17.83203125" style="654" bestFit="1" customWidth="1"/>
    <col min="18" max="19" width="16.33203125" style="654" bestFit="1" customWidth="1"/>
    <col min="20" max="20" width="17.1640625" style="653" customWidth="1"/>
    <col min="21" max="21" width="16" style="653" customWidth="1"/>
    <col min="22" max="23" width="16.5" style="652" customWidth="1"/>
    <col min="24" max="24" width="17.83203125" style="652" bestFit="1" customWidth="1"/>
    <col min="25" max="27" width="16.33203125" style="652" customWidth="1"/>
    <col min="28" max="28" width="12.6640625" style="652" bestFit="1" customWidth="1"/>
    <col min="29" max="29" width="36.6640625" style="652" customWidth="1"/>
    <col min="30" max="30" width="12.33203125" style="652" bestFit="1" customWidth="1"/>
    <col min="31" max="31" width="13.5" style="652" bestFit="1" customWidth="1"/>
    <col min="32" max="33" width="13.33203125" style="652" bestFit="1" customWidth="1"/>
    <col min="34" max="34" width="10.1640625" style="652" bestFit="1" customWidth="1"/>
    <col min="35" max="35" width="13.5" style="652" bestFit="1" customWidth="1"/>
    <col min="36" max="47" width="12" style="652" bestFit="1" customWidth="1"/>
    <col min="48" max="49" width="19.33203125" style="652" bestFit="1" customWidth="1"/>
    <col min="50" max="16384" width="11.6640625" style="652"/>
  </cols>
  <sheetData>
    <row r="1" spans="2:51" x14ac:dyDescent="0.25">
      <c r="B1" s="948" t="s">
        <v>800</v>
      </c>
      <c r="C1" s="949"/>
      <c r="D1" s="949"/>
      <c r="E1" s="949"/>
      <c r="F1" s="949"/>
      <c r="G1" s="949"/>
      <c r="H1" s="949"/>
      <c r="I1" s="949"/>
      <c r="J1" s="950"/>
      <c r="K1" s="652"/>
      <c r="L1" s="652"/>
      <c r="M1" s="652"/>
      <c r="N1" s="652"/>
      <c r="O1" s="652"/>
      <c r="P1" s="652"/>
      <c r="Q1" s="652"/>
      <c r="R1" s="652"/>
      <c r="S1" s="652"/>
      <c r="T1" s="652"/>
      <c r="U1" s="652"/>
    </row>
    <row r="2" spans="2:51" ht="15.75" thickBot="1" x14ac:dyDescent="0.3">
      <c r="B2" s="951"/>
      <c r="C2" s="952"/>
      <c r="D2" s="952"/>
      <c r="E2" s="952"/>
      <c r="F2" s="952"/>
      <c r="G2" s="952"/>
      <c r="H2" s="952"/>
      <c r="I2" s="952"/>
      <c r="J2" s="953"/>
      <c r="K2" s="652"/>
      <c r="L2" s="652"/>
      <c r="M2" s="652"/>
      <c r="N2" s="652"/>
      <c r="O2" s="652"/>
      <c r="P2" s="652"/>
      <c r="Q2" s="652"/>
      <c r="R2" s="652"/>
      <c r="S2" s="652"/>
      <c r="T2" s="652"/>
      <c r="U2" s="652"/>
      <c r="AB2" s="663"/>
      <c r="AC2" s="663"/>
      <c r="AD2" s="663"/>
      <c r="AE2" s="663"/>
      <c r="AF2" s="663"/>
      <c r="AG2" s="663"/>
      <c r="AH2" s="663"/>
      <c r="AI2" s="663"/>
      <c r="AJ2" s="663"/>
      <c r="AK2" s="663"/>
      <c r="AL2" s="663"/>
      <c r="AM2" s="663"/>
      <c r="AN2" s="663"/>
      <c r="AO2" s="663"/>
      <c r="AP2" s="663"/>
      <c r="AQ2" s="663"/>
      <c r="AR2" s="663"/>
      <c r="AS2" s="663"/>
      <c r="AT2" s="663"/>
      <c r="AU2" s="663"/>
      <c r="AV2" s="663"/>
      <c r="AW2" s="663"/>
    </row>
    <row r="3" spans="2:51" x14ac:dyDescent="0.25">
      <c r="B3" s="652"/>
      <c r="C3" s="652"/>
      <c r="D3" s="652"/>
      <c r="E3" s="652"/>
      <c r="F3" s="652"/>
      <c r="G3" s="652"/>
      <c r="H3" s="652"/>
      <c r="I3" s="652"/>
      <c r="J3" s="652"/>
      <c r="K3" s="652"/>
      <c r="L3" s="652"/>
      <c r="M3" s="652"/>
      <c r="N3" s="652"/>
      <c r="O3" s="652"/>
      <c r="P3" s="652"/>
      <c r="Q3" s="652"/>
      <c r="R3" s="652"/>
      <c r="S3" s="652"/>
      <c r="T3" s="652"/>
      <c r="U3" s="652"/>
      <c r="AB3" s="663"/>
      <c r="AC3" s="663"/>
      <c r="AD3" s="663"/>
      <c r="AE3" s="663"/>
      <c r="AF3" s="663"/>
      <c r="AG3" s="663"/>
      <c r="AH3" s="663"/>
      <c r="AI3" s="663"/>
      <c r="AJ3" s="663"/>
      <c r="AK3" s="663"/>
      <c r="AL3" s="663"/>
      <c r="AM3" s="663"/>
      <c r="AN3" s="663"/>
      <c r="AO3" s="663"/>
      <c r="AP3" s="663"/>
      <c r="AQ3" s="663"/>
      <c r="AR3" s="663"/>
      <c r="AS3" s="663"/>
      <c r="AT3" s="663"/>
      <c r="AU3" s="663"/>
      <c r="AV3" s="663"/>
      <c r="AW3" s="663"/>
    </row>
    <row r="4" spans="2:51" x14ac:dyDescent="0.25">
      <c r="B4" s="652"/>
      <c r="C4" s="652"/>
      <c r="D4" s="652"/>
      <c r="E4" s="652"/>
      <c r="F4" s="668" t="s">
        <v>799</v>
      </c>
      <c r="G4" s="652"/>
      <c r="H4" s="652"/>
      <c r="I4" s="652"/>
      <c r="J4" s="652"/>
      <c r="K4" s="652"/>
      <c r="L4" s="652"/>
      <c r="M4" s="652"/>
      <c r="N4" s="652"/>
      <c r="O4" s="652"/>
      <c r="P4" s="652"/>
      <c r="Q4" s="652"/>
      <c r="R4" s="652"/>
      <c r="S4" s="652"/>
      <c r="T4" s="652"/>
      <c r="U4" s="652"/>
      <c r="AD4" s="663"/>
      <c r="AE4" s="663"/>
      <c r="AF4" s="663"/>
      <c r="AG4" s="663"/>
      <c r="AH4" s="663"/>
      <c r="AI4" s="663"/>
      <c r="AJ4" s="663"/>
      <c r="AK4" s="663"/>
      <c r="AL4" s="663"/>
      <c r="AM4" s="663"/>
      <c r="AN4" s="663"/>
      <c r="AO4" s="663"/>
      <c r="AP4" s="663"/>
      <c r="AQ4" s="663"/>
      <c r="AR4" s="663"/>
      <c r="AS4" s="663"/>
      <c r="AT4" s="663"/>
      <c r="AU4" s="663"/>
      <c r="AV4" s="663"/>
      <c r="AW4" s="663"/>
      <c r="AX4" s="663"/>
      <c r="AY4" s="663"/>
    </row>
    <row r="5" spans="2:51" x14ac:dyDescent="0.25">
      <c r="B5" s="652"/>
      <c r="C5" s="652"/>
      <c r="D5" s="652"/>
      <c r="E5" s="652"/>
      <c r="F5" s="652"/>
      <c r="G5" s="652"/>
      <c r="H5" s="652"/>
      <c r="I5" s="652"/>
      <c r="J5" s="652"/>
      <c r="K5" s="652"/>
      <c r="L5" s="652"/>
      <c r="M5" s="652"/>
      <c r="N5" s="652"/>
      <c r="O5" s="652"/>
      <c r="P5" s="652"/>
      <c r="Q5" s="652"/>
      <c r="R5" s="652"/>
      <c r="S5" s="652"/>
      <c r="T5" s="652"/>
      <c r="U5" s="652"/>
    </row>
    <row r="6" spans="2:51" ht="73.5" customHeight="1" x14ac:dyDescent="0.25">
      <c r="B6" s="687"/>
      <c r="C6" s="652"/>
      <c r="D6" s="954" t="s">
        <v>1448</v>
      </c>
      <c r="E6" s="954"/>
      <c r="F6" s="955" t="s">
        <v>798</v>
      </c>
      <c r="G6" s="956"/>
      <c r="H6" s="955" t="s">
        <v>1449</v>
      </c>
      <c r="I6" s="956"/>
      <c r="J6" s="955" t="s">
        <v>797</v>
      </c>
      <c r="K6" s="956"/>
      <c r="L6" s="955" t="s">
        <v>796</v>
      </c>
      <c r="M6" s="956"/>
      <c r="N6" s="955" t="s">
        <v>1450</v>
      </c>
      <c r="O6" s="956"/>
      <c r="P6" s="955" t="s">
        <v>795</v>
      </c>
      <c r="Q6" s="956"/>
      <c r="R6" s="955" t="s">
        <v>794</v>
      </c>
      <c r="S6" s="956"/>
      <c r="T6" s="961" t="s">
        <v>1451</v>
      </c>
      <c r="U6" s="961"/>
      <c r="V6" s="955" t="s">
        <v>793</v>
      </c>
      <c r="W6" s="956"/>
      <c r="X6" s="957" t="s">
        <v>1452</v>
      </c>
      <c r="Y6" s="958"/>
      <c r="Z6" s="957" t="s">
        <v>1453</v>
      </c>
      <c r="AA6" s="958"/>
      <c r="AB6" s="660"/>
    </row>
    <row r="7" spans="2:51" x14ac:dyDescent="0.25">
      <c r="B7" s="652"/>
      <c r="C7" s="652"/>
      <c r="D7" s="685" t="s">
        <v>40</v>
      </c>
      <c r="E7" s="686" t="s">
        <v>712</v>
      </c>
      <c r="F7" s="685" t="s">
        <v>40</v>
      </c>
      <c r="G7" s="686" t="s">
        <v>712</v>
      </c>
      <c r="H7" s="685" t="s">
        <v>40</v>
      </c>
      <c r="I7" s="686" t="s">
        <v>712</v>
      </c>
      <c r="J7" s="685" t="s">
        <v>40</v>
      </c>
      <c r="K7" s="686" t="s">
        <v>712</v>
      </c>
      <c r="L7" s="685" t="s">
        <v>40</v>
      </c>
      <c r="M7" s="686" t="s">
        <v>712</v>
      </c>
      <c r="N7" s="685" t="s">
        <v>40</v>
      </c>
      <c r="O7" s="686" t="s">
        <v>712</v>
      </c>
      <c r="P7" s="685" t="s">
        <v>40</v>
      </c>
      <c r="Q7" s="686" t="s">
        <v>712</v>
      </c>
      <c r="R7" s="685" t="s">
        <v>40</v>
      </c>
      <c r="S7" s="686" t="s">
        <v>712</v>
      </c>
      <c r="T7" s="685" t="s">
        <v>40</v>
      </c>
      <c r="U7" s="686" t="s">
        <v>712</v>
      </c>
      <c r="V7" s="686" t="s">
        <v>40</v>
      </c>
      <c r="W7" s="686" t="s">
        <v>712</v>
      </c>
      <c r="X7" s="685" t="s">
        <v>40</v>
      </c>
      <c r="Y7" s="685" t="s">
        <v>712</v>
      </c>
      <c r="Z7" s="685" t="s">
        <v>40</v>
      </c>
      <c r="AA7" s="685" t="s">
        <v>712</v>
      </c>
      <c r="AB7" s="660"/>
    </row>
    <row r="8" spans="2:51" x14ac:dyDescent="0.25">
      <c r="B8" s="959" t="s">
        <v>792</v>
      </c>
      <c r="C8" s="959"/>
      <c r="D8" s="675">
        <v>23007</v>
      </c>
      <c r="E8" s="684"/>
      <c r="F8" s="162">
        <v>11</v>
      </c>
      <c r="G8" s="168"/>
      <c r="H8" s="161"/>
      <c r="I8" s="168"/>
      <c r="J8" s="162"/>
      <c r="K8" s="168"/>
      <c r="L8" s="162"/>
      <c r="M8" s="168"/>
      <c r="N8" s="162">
        <v>1.5</v>
      </c>
      <c r="O8" s="168"/>
      <c r="P8" s="162">
        <v>1.91</v>
      </c>
      <c r="Q8" s="168"/>
      <c r="R8" s="162">
        <v>12.18</v>
      </c>
      <c r="S8" s="168"/>
      <c r="T8" s="162"/>
      <c r="U8" s="168"/>
      <c r="V8" s="162"/>
      <c r="W8" s="168"/>
      <c r="X8" s="657">
        <v>26.59</v>
      </c>
      <c r="Y8" s="681"/>
      <c r="Z8" s="678">
        <v>611756.13</v>
      </c>
      <c r="AA8" s="680"/>
      <c r="AB8" s="669"/>
    </row>
    <row r="9" spans="2:51" x14ac:dyDescent="0.25">
      <c r="B9" s="959" t="s">
        <v>791</v>
      </c>
      <c r="C9" s="959"/>
      <c r="D9" s="684"/>
      <c r="E9" s="675">
        <v>4573</v>
      </c>
      <c r="F9" s="168"/>
      <c r="G9" s="162">
        <v>9.68</v>
      </c>
      <c r="H9" s="168"/>
      <c r="I9" s="161"/>
      <c r="J9" s="168"/>
      <c r="K9" s="162"/>
      <c r="L9" s="168"/>
      <c r="M9" s="162"/>
      <c r="N9" s="168"/>
      <c r="O9" s="162">
        <v>1.5</v>
      </c>
      <c r="P9" s="168"/>
      <c r="Q9" s="162">
        <v>1.91</v>
      </c>
      <c r="R9" s="168"/>
      <c r="S9" s="162">
        <v>12.18</v>
      </c>
      <c r="T9" s="168"/>
      <c r="U9" s="162"/>
      <c r="V9" s="168"/>
      <c r="W9" s="162"/>
      <c r="X9" s="681"/>
      <c r="Y9" s="657">
        <v>25.27</v>
      </c>
      <c r="Z9" s="680"/>
      <c r="AA9" s="678">
        <v>115559.70999999999</v>
      </c>
      <c r="AB9" s="669"/>
    </row>
    <row r="10" spans="2:51" ht="15" customHeight="1" x14ac:dyDescent="0.25">
      <c r="B10" s="960" t="s">
        <v>777</v>
      </c>
      <c r="C10" s="960"/>
      <c r="D10" s="675">
        <v>2664.9438202247202</v>
      </c>
      <c r="E10" s="675">
        <v>416.00000000000011</v>
      </c>
      <c r="F10" s="679"/>
      <c r="G10" s="679"/>
      <c r="H10" s="679"/>
      <c r="I10" s="679"/>
      <c r="J10" s="679"/>
      <c r="K10" s="679"/>
      <c r="L10" s="679"/>
      <c r="M10" s="679"/>
      <c r="N10" s="679"/>
      <c r="O10" s="679"/>
      <c r="P10" s="679"/>
      <c r="Q10" s="679"/>
      <c r="R10" s="679"/>
      <c r="S10" s="679"/>
      <c r="T10" s="679"/>
      <c r="U10" s="679"/>
      <c r="V10" s="679"/>
      <c r="W10" s="679"/>
      <c r="X10" s="657">
        <v>0</v>
      </c>
      <c r="Y10" s="657">
        <v>0</v>
      </c>
      <c r="Z10" s="678">
        <v>0</v>
      </c>
      <c r="AA10" s="678">
        <v>0</v>
      </c>
      <c r="AB10" s="669"/>
    </row>
    <row r="11" spans="2:51" x14ac:dyDescent="0.25">
      <c r="B11" s="960" t="s">
        <v>1309</v>
      </c>
      <c r="C11" s="960"/>
      <c r="D11" s="675">
        <v>3497.0547311666437</v>
      </c>
      <c r="E11" s="675">
        <v>804.78318169273234</v>
      </c>
      <c r="F11" s="679"/>
      <c r="G11" s="679"/>
      <c r="H11" s="679"/>
      <c r="I11" s="679"/>
      <c r="J11" s="679"/>
      <c r="K11" s="679"/>
      <c r="L11" s="679"/>
      <c r="M11" s="679"/>
      <c r="N11" s="679"/>
      <c r="O11" s="679"/>
      <c r="P11" s="679"/>
      <c r="Q11" s="679"/>
      <c r="R11" s="679"/>
      <c r="S11" s="679"/>
      <c r="T11" s="679"/>
      <c r="U11" s="679"/>
      <c r="V11" s="679"/>
      <c r="W11" s="679"/>
      <c r="X11" s="657">
        <v>0</v>
      </c>
      <c r="Y11" s="657">
        <v>0</v>
      </c>
      <c r="Z11" s="678">
        <v>0</v>
      </c>
      <c r="AA11" s="678">
        <v>0</v>
      </c>
      <c r="AB11" s="669"/>
    </row>
    <row r="12" spans="2:51" x14ac:dyDescent="0.25">
      <c r="B12" s="947" t="s">
        <v>790</v>
      </c>
      <c r="C12" s="947"/>
      <c r="D12" s="675">
        <v>1974.6849855767998</v>
      </c>
      <c r="E12" s="675">
        <v>458.24609400751558</v>
      </c>
      <c r="F12" s="162"/>
      <c r="G12" s="162"/>
      <c r="H12" s="161"/>
      <c r="I12" s="161"/>
      <c r="J12" s="162"/>
      <c r="K12" s="162"/>
      <c r="L12" s="162"/>
      <c r="M12" s="162"/>
      <c r="N12" s="162"/>
      <c r="O12" s="162"/>
      <c r="P12" s="162"/>
      <c r="Q12" s="162"/>
      <c r="R12" s="162"/>
      <c r="S12" s="162"/>
      <c r="T12" s="162"/>
      <c r="U12" s="162"/>
      <c r="V12" s="162"/>
      <c r="W12" s="162"/>
      <c r="X12" s="657">
        <v>0</v>
      </c>
      <c r="Y12" s="657">
        <v>0</v>
      </c>
      <c r="Z12" s="678">
        <v>0</v>
      </c>
      <c r="AA12" s="678">
        <v>0</v>
      </c>
      <c r="AB12" s="669"/>
    </row>
    <row r="13" spans="2:51" x14ac:dyDescent="0.25">
      <c r="B13" s="959" t="s">
        <v>789</v>
      </c>
      <c r="C13" s="959"/>
      <c r="D13" s="675">
        <v>996.14434281166223</v>
      </c>
      <c r="E13" s="675">
        <v>184.02513019974916</v>
      </c>
      <c r="F13" s="162"/>
      <c r="G13" s="162"/>
      <c r="H13" s="161"/>
      <c r="I13" s="161"/>
      <c r="J13" s="162"/>
      <c r="K13" s="162"/>
      <c r="L13" s="162"/>
      <c r="M13" s="162"/>
      <c r="N13" s="162"/>
      <c r="O13" s="162"/>
      <c r="P13" s="162"/>
      <c r="Q13" s="162"/>
      <c r="R13" s="162"/>
      <c r="S13" s="162"/>
      <c r="T13" s="162"/>
      <c r="U13" s="162"/>
      <c r="V13" s="162"/>
      <c r="W13" s="162"/>
      <c r="X13" s="657">
        <v>0</v>
      </c>
      <c r="Y13" s="657">
        <v>0</v>
      </c>
      <c r="Z13" s="678">
        <v>0</v>
      </c>
      <c r="AA13" s="678">
        <v>0</v>
      </c>
      <c r="AB13" s="669"/>
    </row>
    <row r="14" spans="2:51" x14ac:dyDescent="0.25">
      <c r="B14" s="959" t="s">
        <v>788</v>
      </c>
      <c r="C14" s="959"/>
      <c r="D14" s="675">
        <v>997.92823508288552</v>
      </c>
      <c r="E14" s="675">
        <v>108.09713230931513</v>
      </c>
      <c r="F14" s="162"/>
      <c r="G14" s="162"/>
      <c r="H14" s="161"/>
      <c r="I14" s="161"/>
      <c r="J14" s="162"/>
      <c r="K14" s="162"/>
      <c r="L14" s="162"/>
      <c r="M14" s="162"/>
      <c r="N14" s="162"/>
      <c r="O14" s="162"/>
      <c r="P14" s="162"/>
      <c r="Q14" s="162"/>
      <c r="R14" s="162"/>
      <c r="S14" s="162"/>
      <c r="T14" s="162"/>
      <c r="U14" s="162"/>
      <c r="V14" s="162"/>
      <c r="W14" s="162"/>
      <c r="X14" s="657">
        <v>0</v>
      </c>
      <c r="Y14" s="657">
        <v>0</v>
      </c>
      <c r="Z14" s="678">
        <v>0</v>
      </c>
      <c r="AA14" s="678">
        <v>0</v>
      </c>
      <c r="AB14" s="669"/>
    </row>
    <row r="15" spans="2:51" x14ac:dyDescent="0.25">
      <c r="B15" s="959" t="s">
        <v>787</v>
      </c>
      <c r="C15" s="959"/>
      <c r="D15" s="675">
        <v>437.29509226074231</v>
      </c>
      <c r="E15" s="675">
        <v>25.010389610389595</v>
      </c>
      <c r="F15" s="162"/>
      <c r="G15" s="162"/>
      <c r="H15" s="161"/>
      <c r="I15" s="161"/>
      <c r="J15" s="162"/>
      <c r="K15" s="162"/>
      <c r="L15" s="162"/>
      <c r="M15" s="162"/>
      <c r="N15" s="162"/>
      <c r="O15" s="162"/>
      <c r="P15" s="162"/>
      <c r="Q15" s="162"/>
      <c r="R15" s="162"/>
      <c r="S15" s="162"/>
      <c r="T15" s="162"/>
      <c r="U15" s="162"/>
      <c r="V15" s="162"/>
      <c r="W15" s="162"/>
      <c r="X15" s="657">
        <v>0</v>
      </c>
      <c r="Y15" s="657">
        <v>0</v>
      </c>
      <c r="Z15" s="678">
        <v>0</v>
      </c>
      <c r="AA15" s="678">
        <v>0</v>
      </c>
      <c r="AB15" s="669"/>
    </row>
    <row r="16" spans="2:51" x14ac:dyDescent="0.25">
      <c r="B16" s="959" t="s">
        <v>786</v>
      </c>
      <c r="C16" s="959"/>
      <c r="D16" s="675">
        <v>89.194761551766746</v>
      </c>
      <c r="E16" s="675">
        <v>15.033344320653985</v>
      </c>
      <c r="F16" s="162"/>
      <c r="G16" s="162"/>
      <c r="H16" s="161"/>
      <c r="I16" s="161"/>
      <c r="J16" s="162"/>
      <c r="K16" s="162"/>
      <c r="L16" s="162"/>
      <c r="M16" s="162"/>
      <c r="N16" s="162"/>
      <c r="O16" s="162"/>
      <c r="P16" s="162"/>
      <c r="Q16" s="162"/>
      <c r="R16" s="162"/>
      <c r="S16" s="162"/>
      <c r="T16" s="162"/>
      <c r="U16" s="162"/>
      <c r="V16" s="162"/>
      <c r="W16" s="162"/>
      <c r="X16" s="657">
        <v>0</v>
      </c>
      <c r="Y16" s="657">
        <v>0</v>
      </c>
      <c r="Z16" s="678">
        <v>0</v>
      </c>
      <c r="AA16" s="678">
        <v>0</v>
      </c>
      <c r="AB16" s="669"/>
    </row>
    <row r="17" spans="2:28" x14ac:dyDescent="0.25">
      <c r="B17" s="959" t="s">
        <v>785</v>
      </c>
      <c r="C17" s="959"/>
      <c r="D17" s="675">
        <v>22.080129313895057</v>
      </c>
      <c r="E17" s="675">
        <v>0</v>
      </c>
      <c r="F17" s="162"/>
      <c r="G17" s="162"/>
      <c r="H17" s="161"/>
      <c r="I17" s="161"/>
      <c r="J17" s="162"/>
      <c r="K17" s="162"/>
      <c r="L17" s="162"/>
      <c r="M17" s="162"/>
      <c r="N17" s="162"/>
      <c r="O17" s="162"/>
      <c r="P17" s="162"/>
      <c r="Q17" s="162"/>
      <c r="R17" s="162"/>
      <c r="S17" s="162"/>
      <c r="T17" s="162"/>
      <c r="U17" s="162"/>
      <c r="V17" s="162"/>
      <c r="W17" s="162"/>
      <c r="X17" s="657">
        <v>0</v>
      </c>
      <c r="Y17" s="657">
        <v>0</v>
      </c>
      <c r="Z17" s="678">
        <v>0</v>
      </c>
      <c r="AA17" s="678">
        <v>0</v>
      </c>
      <c r="AB17" s="669"/>
    </row>
    <row r="18" spans="2:28" x14ac:dyDescent="0.25">
      <c r="B18" s="960" t="s">
        <v>1851</v>
      </c>
      <c r="C18" s="960"/>
      <c r="D18" s="675">
        <v>71.612490839568707</v>
      </c>
      <c r="E18" s="675">
        <v>24.29823421317154</v>
      </c>
      <c r="F18" s="679"/>
      <c r="G18" s="162"/>
      <c r="H18" s="161"/>
      <c r="I18" s="161"/>
      <c r="J18" s="679"/>
      <c r="K18" s="679"/>
      <c r="L18" s="679"/>
      <c r="M18" s="679"/>
      <c r="N18" s="679"/>
      <c r="O18" s="679"/>
      <c r="P18" s="679"/>
      <c r="Q18" s="679"/>
      <c r="R18" s="679"/>
      <c r="S18" s="679"/>
      <c r="T18" s="679"/>
      <c r="U18" s="679"/>
      <c r="V18" s="679"/>
      <c r="W18" s="679"/>
      <c r="X18" s="657">
        <v>0</v>
      </c>
      <c r="Y18" s="657">
        <v>0</v>
      </c>
      <c r="Z18" s="678">
        <v>0</v>
      </c>
      <c r="AA18" s="678">
        <v>0</v>
      </c>
      <c r="AB18" s="669"/>
    </row>
    <row r="19" spans="2:28" ht="15" customHeight="1" x14ac:dyDescent="0.25">
      <c r="B19" s="960" t="s">
        <v>1363</v>
      </c>
      <c r="C19" s="960"/>
      <c r="D19" s="675">
        <v>6540.1534275966224</v>
      </c>
      <c r="E19" s="683"/>
      <c r="F19" s="679"/>
      <c r="G19" s="682"/>
      <c r="H19" s="161"/>
      <c r="I19" s="682"/>
      <c r="J19" s="679"/>
      <c r="K19" s="682"/>
      <c r="L19" s="679"/>
      <c r="M19" s="682"/>
      <c r="N19" s="679"/>
      <c r="O19" s="682"/>
      <c r="P19" s="679"/>
      <c r="Q19" s="682"/>
      <c r="R19" s="679"/>
      <c r="S19" s="682"/>
      <c r="T19" s="679"/>
      <c r="U19" s="682"/>
      <c r="V19" s="679"/>
      <c r="W19" s="682"/>
      <c r="X19" s="657">
        <v>0</v>
      </c>
      <c r="Y19" s="681"/>
      <c r="Z19" s="678">
        <v>0</v>
      </c>
      <c r="AA19" s="680"/>
      <c r="AB19" s="669"/>
    </row>
    <row r="20" spans="2:28" x14ac:dyDescent="0.25">
      <c r="B20" s="959" t="s">
        <v>783</v>
      </c>
      <c r="C20" s="959"/>
      <c r="D20" s="684"/>
      <c r="E20" s="675">
        <v>1038.3144107101225</v>
      </c>
      <c r="F20" s="168"/>
      <c r="G20" s="162"/>
      <c r="H20" s="168"/>
      <c r="I20" s="161"/>
      <c r="J20" s="168"/>
      <c r="K20" s="162"/>
      <c r="L20" s="168"/>
      <c r="M20" s="162"/>
      <c r="N20" s="168"/>
      <c r="O20" s="162"/>
      <c r="P20" s="168"/>
      <c r="Q20" s="162"/>
      <c r="R20" s="168"/>
      <c r="S20" s="162"/>
      <c r="T20" s="168"/>
      <c r="U20" s="162"/>
      <c r="V20" s="168"/>
      <c r="W20" s="162"/>
      <c r="X20" s="681"/>
      <c r="Y20" s="657">
        <v>0</v>
      </c>
      <c r="Z20" s="680"/>
      <c r="AA20" s="678">
        <v>0</v>
      </c>
      <c r="AB20" s="669"/>
    </row>
    <row r="21" spans="2:28" ht="15" customHeight="1" x14ac:dyDescent="0.25">
      <c r="B21" s="965" t="s">
        <v>1151</v>
      </c>
      <c r="C21" s="965"/>
      <c r="D21" s="675">
        <v>988.8617169986843</v>
      </c>
      <c r="E21" s="683"/>
      <c r="F21" s="679"/>
      <c r="G21" s="682"/>
      <c r="H21" s="161"/>
      <c r="I21" s="682"/>
      <c r="J21" s="679"/>
      <c r="K21" s="682"/>
      <c r="L21" s="679"/>
      <c r="M21" s="682"/>
      <c r="N21" s="679"/>
      <c r="O21" s="682"/>
      <c r="P21" s="679"/>
      <c r="Q21" s="682"/>
      <c r="R21" s="679"/>
      <c r="S21" s="682"/>
      <c r="T21" s="679"/>
      <c r="U21" s="682"/>
      <c r="V21" s="679"/>
      <c r="W21" s="682"/>
      <c r="X21" s="657">
        <v>0</v>
      </c>
      <c r="Y21" s="681"/>
      <c r="Z21" s="678">
        <v>0</v>
      </c>
      <c r="AA21" s="680"/>
      <c r="AB21" s="669"/>
    </row>
    <row r="22" spans="2:28" x14ac:dyDescent="0.25">
      <c r="B22" s="965" t="s">
        <v>1152</v>
      </c>
      <c r="C22" s="965"/>
      <c r="D22" s="683"/>
      <c r="E22" s="675">
        <v>46.029780564263241</v>
      </c>
      <c r="F22" s="682"/>
      <c r="G22" s="679"/>
      <c r="H22" s="682"/>
      <c r="I22" s="161"/>
      <c r="J22" s="682"/>
      <c r="K22" s="679"/>
      <c r="L22" s="682"/>
      <c r="M22" s="679"/>
      <c r="N22" s="682"/>
      <c r="O22" s="679"/>
      <c r="P22" s="682"/>
      <c r="Q22" s="679"/>
      <c r="R22" s="682"/>
      <c r="S22" s="679"/>
      <c r="T22" s="682"/>
      <c r="U22" s="679"/>
      <c r="V22" s="682"/>
      <c r="W22" s="679"/>
      <c r="X22" s="681"/>
      <c r="Y22" s="657">
        <v>0</v>
      </c>
      <c r="Z22" s="680"/>
      <c r="AA22" s="678">
        <v>0</v>
      </c>
      <c r="AB22" s="669"/>
    </row>
    <row r="23" spans="2:28" x14ac:dyDescent="0.25">
      <c r="B23" s="959" t="s">
        <v>780</v>
      </c>
      <c r="C23" s="959"/>
      <c r="D23" s="675">
        <v>249.85999999999999</v>
      </c>
      <c r="E23" s="675">
        <v>0.74095979247730281</v>
      </c>
      <c r="F23" s="162"/>
      <c r="G23" s="162"/>
      <c r="H23" s="163"/>
      <c r="I23" s="161"/>
      <c r="J23" s="162"/>
      <c r="K23" s="162"/>
      <c r="L23" s="162"/>
      <c r="M23" s="162"/>
      <c r="N23" s="162"/>
      <c r="O23" s="162"/>
      <c r="P23" s="162"/>
      <c r="Q23" s="162"/>
      <c r="R23" s="162"/>
      <c r="S23" s="162"/>
      <c r="T23" s="162"/>
      <c r="U23" s="162"/>
      <c r="V23" s="162"/>
      <c r="W23" s="162"/>
      <c r="X23" s="657">
        <v>0</v>
      </c>
      <c r="Y23" s="657">
        <v>0</v>
      </c>
      <c r="Z23" s="678">
        <v>0</v>
      </c>
      <c r="AA23" s="678">
        <v>0</v>
      </c>
      <c r="AB23" s="669"/>
    </row>
    <row r="24" spans="2:28" x14ac:dyDescent="0.25">
      <c r="B24" s="966" t="s">
        <v>5</v>
      </c>
      <c r="C24" s="966"/>
      <c r="D24" s="675">
        <v>112</v>
      </c>
      <c r="E24" s="675">
        <v>4</v>
      </c>
      <c r="F24" s="679"/>
      <c r="G24" s="679"/>
      <c r="H24" s="161"/>
      <c r="I24" s="161"/>
      <c r="J24" s="679"/>
      <c r="K24" s="679"/>
      <c r="L24" s="679"/>
      <c r="M24" s="679"/>
      <c r="N24" s="679"/>
      <c r="O24" s="679"/>
      <c r="P24" s="679"/>
      <c r="Q24" s="679"/>
      <c r="R24" s="679"/>
      <c r="S24" s="679"/>
      <c r="T24" s="679"/>
      <c r="U24" s="679"/>
      <c r="V24" s="679"/>
      <c r="W24" s="679"/>
      <c r="X24" s="657">
        <v>0</v>
      </c>
      <c r="Y24" s="657">
        <v>0</v>
      </c>
      <c r="Z24" s="678">
        <v>0</v>
      </c>
      <c r="AA24" s="678">
        <v>0</v>
      </c>
      <c r="AB24" s="669"/>
    </row>
    <row r="25" spans="2:28" x14ac:dyDescent="0.25">
      <c r="B25" s="677" t="s">
        <v>1850</v>
      </c>
      <c r="C25" s="676"/>
      <c r="D25" s="676"/>
      <c r="E25" s="676"/>
      <c r="F25" s="967"/>
      <c r="G25" s="967"/>
      <c r="H25" s="967"/>
      <c r="I25" s="967"/>
      <c r="J25" s="967"/>
      <c r="K25" s="967"/>
      <c r="L25" s="967"/>
      <c r="M25" s="967"/>
      <c r="N25" s="967"/>
      <c r="O25" s="967"/>
      <c r="P25" s="967"/>
      <c r="Q25" s="967"/>
      <c r="R25" s="967"/>
      <c r="S25" s="967"/>
      <c r="T25" s="967"/>
      <c r="U25" s="967"/>
      <c r="V25" s="967"/>
      <c r="W25" s="967"/>
      <c r="X25" s="967"/>
      <c r="Y25" s="967"/>
      <c r="Z25" s="967"/>
      <c r="AA25" s="968"/>
      <c r="AB25" s="669"/>
    </row>
    <row r="26" spans="2:28" x14ac:dyDescent="0.25">
      <c r="B26" s="966" t="s">
        <v>779</v>
      </c>
      <c r="C26" s="966"/>
      <c r="D26" s="675">
        <v>17</v>
      </c>
      <c r="E26" s="675">
        <v>0</v>
      </c>
      <c r="F26" s="674"/>
      <c r="G26" s="674"/>
      <c r="H26" s="157"/>
      <c r="I26" s="157"/>
      <c r="J26" s="674"/>
      <c r="K26" s="674"/>
      <c r="L26" s="674"/>
      <c r="M26" s="674"/>
      <c r="N26" s="674"/>
      <c r="O26" s="674"/>
      <c r="P26" s="674"/>
      <c r="Q26" s="674"/>
      <c r="R26" s="674"/>
      <c r="S26" s="674"/>
      <c r="T26" s="674"/>
      <c r="U26" s="674"/>
      <c r="V26" s="674"/>
      <c r="W26" s="674"/>
      <c r="X26" s="673">
        <v>0</v>
      </c>
      <c r="Y26" s="673">
        <v>0</v>
      </c>
      <c r="Z26" s="672">
        <v>0</v>
      </c>
      <c r="AA26" s="672">
        <v>0</v>
      </c>
      <c r="AB26" s="669"/>
    </row>
    <row r="27" spans="2:28" x14ac:dyDescent="0.25">
      <c r="D27" s="656"/>
      <c r="E27" s="656"/>
      <c r="F27" s="671"/>
      <c r="G27" s="671"/>
      <c r="H27" s="653"/>
      <c r="I27" s="653"/>
      <c r="J27" s="671"/>
      <c r="K27" s="671"/>
      <c r="L27" s="653"/>
      <c r="M27" s="653"/>
      <c r="N27" s="653"/>
      <c r="O27" s="653"/>
      <c r="P27" s="653"/>
      <c r="Q27" s="653"/>
      <c r="R27" s="653"/>
      <c r="S27" s="653"/>
      <c r="V27" s="653"/>
      <c r="W27" s="653"/>
      <c r="X27" s="962" t="s">
        <v>1453</v>
      </c>
      <c r="Y27" s="962"/>
      <c r="Z27" s="670">
        <v>611756.13</v>
      </c>
      <c r="AA27" s="670">
        <v>115559.70999999999</v>
      </c>
      <c r="AB27" s="669"/>
    </row>
    <row r="28" spans="2:28" x14ac:dyDescent="0.25">
      <c r="B28" s="652"/>
      <c r="C28" s="652"/>
      <c r="D28" s="668" t="s">
        <v>778</v>
      </c>
      <c r="E28" s="652"/>
      <c r="F28" s="667"/>
      <c r="G28" s="667"/>
      <c r="H28" s="667"/>
      <c r="I28" s="667"/>
      <c r="J28" s="667"/>
      <c r="K28" s="667"/>
      <c r="L28" s="667"/>
      <c r="M28" s="667"/>
      <c r="N28" s="667"/>
      <c r="O28" s="667"/>
      <c r="P28" s="667"/>
      <c r="Q28" s="667"/>
      <c r="R28" s="667"/>
      <c r="S28" s="652"/>
      <c r="T28" s="652"/>
      <c r="U28" s="652"/>
    </row>
    <row r="29" spans="2:28" s="663" customFormat="1" ht="15" customHeight="1" x14ac:dyDescent="0.25">
      <c r="E29" s="665">
        <v>727315.84</v>
      </c>
      <c r="F29" s="665">
        <v>0</v>
      </c>
      <c r="G29" s="665">
        <v>0</v>
      </c>
      <c r="H29" s="665">
        <v>0</v>
      </c>
      <c r="I29" s="665">
        <v>0</v>
      </c>
      <c r="J29" s="665">
        <v>0</v>
      </c>
      <c r="K29" s="665">
        <v>0</v>
      </c>
      <c r="L29" s="665">
        <v>0</v>
      </c>
      <c r="M29" s="665">
        <v>0</v>
      </c>
      <c r="N29" s="665">
        <v>0</v>
      </c>
      <c r="O29" s="665">
        <v>0</v>
      </c>
      <c r="P29" s="665">
        <v>0</v>
      </c>
      <c r="Q29" s="665">
        <v>0</v>
      </c>
      <c r="R29" s="666">
        <v>0</v>
      </c>
      <c r="S29" s="665">
        <v>0</v>
      </c>
      <c r="T29" s="665">
        <v>727315.84</v>
      </c>
      <c r="U29" s="664">
        <v>0</v>
      </c>
    </row>
    <row r="30" spans="2:28" s="660" customFormat="1" ht="30" x14ac:dyDescent="0.2">
      <c r="B30" s="616" t="s">
        <v>705</v>
      </c>
      <c r="C30" s="662" t="s">
        <v>704</v>
      </c>
      <c r="D30" s="662" t="s">
        <v>766</v>
      </c>
      <c r="E30" s="662" t="s">
        <v>56</v>
      </c>
      <c r="F30" s="662" t="s">
        <v>777</v>
      </c>
      <c r="G30" s="662" t="s">
        <v>1309</v>
      </c>
      <c r="H30" s="661" t="s">
        <v>776</v>
      </c>
      <c r="I30" s="661" t="s">
        <v>775</v>
      </c>
      <c r="J30" s="661" t="s">
        <v>774</v>
      </c>
      <c r="K30" s="661" t="s">
        <v>773</v>
      </c>
      <c r="L30" s="661" t="s">
        <v>772</v>
      </c>
      <c r="M30" s="661" t="s">
        <v>771</v>
      </c>
      <c r="N30" s="661" t="s">
        <v>2</v>
      </c>
      <c r="O30" s="661" t="s">
        <v>770</v>
      </c>
      <c r="P30" s="661" t="s">
        <v>3</v>
      </c>
      <c r="Q30" s="661" t="s">
        <v>4</v>
      </c>
      <c r="R30" s="661" t="s">
        <v>59</v>
      </c>
      <c r="S30" s="661" t="s">
        <v>5</v>
      </c>
      <c r="T30" s="661" t="s">
        <v>769</v>
      </c>
      <c r="U30" s="661" t="s">
        <v>768</v>
      </c>
      <c r="V30" s="661" t="s">
        <v>44</v>
      </c>
    </row>
    <row r="31" spans="2:28" x14ac:dyDescent="0.25">
      <c r="B31" s="963" t="s">
        <v>44</v>
      </c>
      <c r="C31" s="964"/>
      <c r="D31" s="659"/>
      <c r="E31" s="658">
        <v>727315.83999999973</v>
      </c>
      <c r="F31" s="658">
        <v>0</v>
      </c>
      <c r="G31" s="658">
        <v>0</v>
      </c>
      <c r="H31" s="658">
        <v>0</v>
      </c>
      <c r="I31" s="658">
        <v>0</v>
      </c>
      <c r="J31" s="658">
        <v>0</v>
      </c>
      <c r="K31" s="658">
        <v>0</v>
      </c>
      <c r="L31" s="658">
        <v>0</v>
      </c>
      <c r="M31" s="658">
        <v>0</v>
      </c>
      <c r="N31" s="658">
        <v>0</v>
      </c>
      <c r="O31" s="658">
        <v>0</v>
      </c>
      <c r="P31" s="658">
        <v>0</v>
      </c>
      <c r="Q31" s="658">
        <v>0</v>
      </c>
      <c r="R31" s="658">
        <v>0</v>
      </c>
      <c r="S31" s="658">
        <v>0</v>
      </c>
      <c r="T31" s="658">
        <v>0</v>
      </c>
      <c r="U31" s="658">
        <v>0</v>
      </c>
      <c r="V31" s="658">
        <v>727315.83999999973</v>
      </c>
    </row>
    <row r="32" spans="2:28" x14ac:dyDescent="0.25">
      <c r="B32" s="628">
        <v>9352002</v>
      </c>
      <c r="C32" s="628" t="s">
        <v>232</v>
      </c>
      <c r="D32" s="628" t="s">
        <v>93</v>
      </c>
      <c r="E32" s="657">
        <v>2632.41</v>
      </c>
      <c r="F32" s="657">
        <v>0</v>
      </c>
      <c r="G32" s="657">
        <v>0</v>
      </c>
      <c r="H32" s="657">
        <v>0</v>
      </c>
      <c r="I32" s="657">
        <v>0</v>
      </c>
      <c r="J32" s="657">
        <v>0</v>
      </c>
      <c r="K32" s="657">
        <v>0</v>
      </c>
      <c r="L32" s="657">
        <v>0</v>
      </c>
      <c r="M32" s="657">
        <v>0</v>
      </c>
      <c r="N32" s="657">
        <v>0</v>
      </c>
      <c r="O32" s="657">
        <v>0</v>
      </c>
      <c r="P32" s="657">
        <v>0</v>
      </c>
      <c r="Q32" s="657">
        <v>0</v>
      </c>
      <c r="R32" s="657">
        <v>0</v>
      </c>
      <c r="S32" s="657">
        <v>0</v>
      </c>
      <c r="T32" s="657">
        <v>0</v>
      </c>
      <c r="U32" s="657">
        <v>0</v>
      </c>
      <c r="V32" s="657">
        <v>2632.41</v>
      </c>
    </row>
    <row r="33" spans="2:22" x14ac:dyDescent="0.25">
      <c r="B33" s="628">
        <v>9352007</v>
      </c>
      <c r="C33" s="628" t="s">
        <v>354</v>
      </c>
      <c r="D33" s="628" t="s">
        <v>93</v>
      </c>
      <c r="E33" s="657">
        <v>7657.92</v>
      </c>
      <c r="F33" s="657">
        <v>0</v>
      </c>
      <c r="G33" s="657">
        <v>0</v>
      </c>
      <c r="H33" s="657">
        <v>0</v>
      </c>
      <c r="I33" s="657">
        <v>0</v>
      </c>
      <c r="J33" s="657">
        <v>0</v>
      </c>
      <c r="K33" s="657">
        <v>0</v>
      </c>
      <c r="L33" s="657">
        <v>0</v>
      </c>
      <c r="M33" s="657">
        <v>0</v>
      </c>
      <c r="N33" s="657">
        <v>0</v>
      </c>
      <c r="O33" s="657">
        <v>0</v>
      </c>
      <c r="P33" s="657">
        <v>0</v>
      </c>
      <c r="Q33" s="657">
        <v>0</v>
      </c>
      <c r="R33" s="657">
        <v>0</v>
      </c>
      <c r="S33" s="657">
        <v>0</v>
      </c>
      <c r="T33" s="657">
        <v>0</v>
      </c>
      <c r="U33" s="657">
        <v>0</v>
      </c>
      <c r="V33" s="657">
        <v>7657.92</v>
      </c>
    </row>
    <row r="34" spans="2:22" x14ac:dyDescent="0.25">
      <c r="B34" s="628">
        <v>9352009</v>
      </c>
      <c r="C34" s="628" t="s">
        <v>359</v>
      </c>
      <c r="D34" s="628" t="s">
        <v>93</v>
      </c>
      <c r="E34" s="657">
        <v>7790.87</v>
      </c>
      <c r="F34" s="657">
        <v>0</v>
      </c>
      <c r="G34" s="657">
        <v>0</v>
      </c>
      <c r="H34" s="657">
        <v>0</v>
      </c>
      <c r="I34" s="657">
        <v>0</v>
      </c>
      <c r="J34" s="657">
        <v>0</v>
      </c>
      <c r="K34" s="657">
        <v>0</v>
      </c>
      <c r="L34" s="657">
        <v>0</v>
      </c>
      <c r="M34" s="657">
        <v>0</v>
      </c>
      <c r="N34" s="657">
        <v>0</v>
      </c>
      <c r="O34" s="657">
        <v>0</v>
      </c>
      <c r="P34" s="657">
        <v>0</v>
      </c>
      <c r="Q34" s="657">
        <v>0</v>
      </c>
      <c r="R34" s="657">
        <v>0</v>
      </c>
      <c r="S34" s="657">
        <v>0</v>
      </c>
      <c r="T34" s="657">
        <v>0</v>
      </c>
      <c r="U34" s="657">
        <v>0</v>
      </c>
      <c r="V34" s="657">
        <v>7790.87</v>
      </c>
    </row>
    <row r="35" spans="2:22" x14ac:dyDescent="0.25">
      <c r="B35" s="628">
        <v>9352011</v>
      </c>
      <c r="C35" s="628" t="s">
        <v>367</v>
      </c>
      <c r="D35" s="628" t="s">
        <v>93</v>
      </c>
      <c r="E35" s="657">
        <v>5504.13</v>
      </c>
      <c r="F35" s="657">
        <v>0</v>
      </c>
      <c r="G35" s="657">
        <v>0</v>
      </c>
      <c r="H35" s="657">
        <v>0</v>
      </c>
      <c r="I35" s="657">
        <v>0</v>
      </c>
      <c r="J35" s="657">
        <v>0</v>
      </c>
      <c r="K35" s="657">
        <v>0</v>
      </c>
      <c r="L35" s="657">
        <v>0</v>
      </c>
      <c r="M35" s="657">
        <v>0</v>
      </c>
      <c r="N35" s="657">
        <v>0</v>
      </c>
      <c r="O35" s="657">
        <v>0</v>
      </c>
      <c r="P35" s="657">
        <v>0</v>
      </c>
      <c r="Q35" s="657">
        <v>0</v>
      </c>
      <c r="R35" s="657">
        <v>0</v>
      </c>
      <c r="S35" s="657">
        <v>0</v>
      </c>
      <c r="T35" s="657">
        <v>0</v>
      </c>
      <c r="U35" s="657">
        <v>0</v>
      </c>
      <c r="V35" s="657">
        <v>5504.13</v>
      </c>
    </row>
    <row r="36" spans="2:22" x14ac:dyDescent="0.25">
      <c r="B36" s="628">
        <v>9352012</v>
      </c>
      <c r="C36" s="628" t="s">
        <v>373</v>
      </c>
      <c r="D36" s="628" t="s">
        <v>93</v>
      </c>
      <c r="E36" s="657">
        <v>2020.84</v>
      </c>
      <c r="F36" s="657">
        <v>0</v>
      </c>
      <c r="G36" s="657">
        <v>0</v>
      </c>
      <c r="H36" s="657">
        <v>0</v>
      </c>
      <c r="I36" s="657">
        <v>0</v>
      </c>
      <c r="J36" s="657">
        <v>0</v>
      </c>
      <c r="K36" s="657">
        <v>0</v>
      </c>
      <c r="L36" s="657">
        <v>0</v>
      </c>
      <c r="M36" s="657">
        <v>0</v>
      </c>
      <c r="N36" s="657">
        <v>0</v>
      </c>
      <c r="O36" s="657">
        <v>0</v>
      </c>
      <c r="P36" s="657">
        <v>0</v>
      </c>
      <c r="Q36" s="657">
        <v>0</v>
      </c>
      <c r="R36" s="657">
        <v>0</v>
      </c>
      <c r="S36" s="657">
        <v>0</v>
      </c>
      <c r="T36" s="657">
        <v>0</v>
      </c>
      <c r="U36" s="657">
        <v>0</v>
      </c>
      <c r="V36" s="657">
        <v>2020.84</v>
      </c>
    </row>
    <row r="37" spans="2:22" x14ac:dyDescent="0.25">
      <c r="B37" s="628">
        <v>9352013</v>
      </c>
      <c r="C37" s="628" t="s">
        <v>377</v>
      </c>
      <c r="D37" s="628" t="s">
        <v>93</v>
      </c>
      <c r="E37" s="657">
        <v>7631.33</v>
      </c>
      <c r="F37" s="657">
        <v>0</v>
      </c>
      <c r="G37" s="657">
        <v>0</v>
      </c>
      <c r="H37" s="657">
        <v>0</v>
      </c>
      <c r="I37" s="657">
        <v>0</v>
      </c>
      <c r="J37" s="657">
        <v>0</v>
      </c>
      <c r="K37" s="657">
        <v>0</v>
      </c>
      <c r="L37" s="657">
        <v>0</v>
      </c>
      <c r="M37" s="657">
        <v>0</v>
      </c>
      <c r="N37" s="657">
        <v>0</v>
      </c>
      <c r="O37" s="657">
        <v>0</v>
      </c>
      <c r="P37" s="657">
        <v>0</v>
      </c>
      <c r="Q37" s="657">
        <v>0</v>
      </c>
      <c r="R37" s="657">
        <v>0</v>
      </c>
      <c r="S37" s="657">
        <v>0</v>
      </c>
      <c r="T37" s="657">
        <v>0</v>
      </c>
      <c r="U37" s="657">
        <v>0</v>
      </c>
      <c r="V37" s="657">
        <v>7631.33</v>
      </c>
    </row>
    <row r="38" spans="2:22" x14ac:dyDescent="0.25">
      <c r="B38" s="628">
        <v>9352015</v>
      </c>
      <c r="C38" s="628" t="s">
        <v>378</v>
      </c>
      <c r="D38" s="628" t="s">
        <v>93</v>
      </c>
      <c r="E38" s="657">
        <v>2898.31</v>
      </c>
      <c r="F38" s="657">
        <v>0</v>
      </c>
      <c r="G38" s="657">
        <v>0</v>
      </c>
      <c r="H38" s="657">
        <v>0</v>
      </c>
      <c r="I38" s="657">
        <v>0</v>
      </c>
      <c r="J38" s="657">
        <v>0</v>
      </c>
      <c r="K38" s="657">
        <v>0</v>
      </c>
      <c r="L38" s="657">
        <v>0</v>
      </c>
      <c r="M38" s="657">
        <v>0</v>
      </c>
      <c r="N38" s="657">
        <v>0</v>
      </c>
      <c r="O38" s="657">
        <v>0</v>
      </c>
      <c r="P38" s="657">
        <v>0</v>
      </c>
      <c r="Q38" s="657">
        <v>0</v>
      </c>
      <c r="R38" s="657">
        <v>0</v>
      </c>
      <c r="S38" s="657">
        <v>0</v>
      </c>
      <c r="T38" s="657">
        <v>0</v>
      </c>
      <c r="U38" s="657">
        <v>0</v>
      </c>
      <c r="V38" s="657">
        <v>2898.31</v>
      </c>
    </row>
    <row r="39" spans="2:22" x14ac:dyDescent="0.25">
      <c r="B39" s="628">
        <v>9352016</v>
      </c>
      <c r="C39" s="628" t="s">
        <v>658</v>
      </c>
      <c r="D39" s="628" t="s">
        <v>93</v>
      </c>
      <c r="E39" s="657">
        <v>3563.06</v>
      </c>
      <c r="F39" s="657">
        <v>0</v>
      </c>
      <c r="G39" s="657">
        <v>0</v>
      </c>
      <c r="H39" s="657">
        <v>0</v>
      </c>
      <c r="I39" s="657">
        <v>0</v>
      </c>
      <c r="J39" s="657">
        <v>0</v>
      </c>
      <c r="K39" s="657">
        <v>0</v>
      </c>
      <c r="L39" s="657">
        <v>0</v>
      </c>
      <c r="M39" s="657">
        <v>0</v>
      </c>
      <c r="N39" s="657">
        <v>0</v>
      </c>
      <c r="O39" s="657">
        <v>0</v>
      </c>
      <c r="P39" s="657">
        <v>0</v>
      </c>
      <c r="Q39" s="657">
        <v>0</v>
      </c>
      <c r="R39" s="657">
        <v>0</v>
      </c>
      <c r="S39" s="657">
        <v>0</v>
      </c>
      <c r="T39" s="657">
        <v>0</v>
      </c>
      <c r="U39" s="657">
        <v>0</v>
      </c>
      <c r="V39" s="657">
        <v>3563.06</v>
      </c>
    </row>
    <row r="40" spans="2:22" x14ac:dyDescent="0.25">
      <c r="B40" s="628">
        <v>9352020</v>
      </c>
      <c r="C40" s="628" t="s">
        <v>387</v>
      </c>
      <c r="D40" s="628" t="s">
        <v>93</v>
      </c>
      <c r="E40" s="657">
        <v>5477.54</v>
      </c>
      <c r="F40" s="657">
        <v>0</v>
      </c>
      <c r="G40" s="657">
        <v>0</v>
      </c>
      <c r="H40" s="657">
        <v>0</v>
      </c>
      <c r="I40" s="657">
        <v>0</v>
      </c>
      <c r="J40" s="657">
        <v>0</v>
      </c>
      <c r="K40" s="657">
        <v>0</v>
      </c>
      <c r="L40" s="657">
        <v>0</v>
      </c>
      <c r="M40" s="657">
        <v>0</v>
      </c>
      <c r="N40" s="657">
        <v>0</v>
      </c>
      <c r="O40" s="657">
        <v>0</v>
      </c>
      <c r="P40" s="657">
        <v>0</v>
      </c>
      <c r="Q40" s="657">
        <v>0</v>
      </c>
      <c r="R40" s="657">
        <v>0</v>
      </c>
      <c r="S40" s="657">
        <v>0</v>
      </c>
      <c r="T40" s="657">
        <v>0</v>
      </c>
      <c r="U40" s="657">
        <v>0</v>
      </c>
      <c r="V40" s="657">
        <v>5477.54</v>
      </c>
    </row>
    <row r="41" spans="2:22" x14ac:dyDescent="0.25">
      <c r="B41" s="628">
        <v>9352021</v>
      </c>
      <c r="C41" s="628" t="s">
        <v>390</v>
      </c>
      <c r="D41" s="628" t="s">
        <v>93</v>
      </c>
      <c r="E41" s="657">
        <v>5583.9</v>
      </c>
      <c r="F41" s="657">
        <v>0</v>
      </c>
      <c r="G41" s="657">
        <v>0</v>
      </c>
      <c r="H41" s="657">
        <v>0</v>
      </c>
      <c r="I41" s="657">
        <v>0</v>
      </c>
      <c r="J41" s="657">
        <v>0</v>
      </c>
      <c r="K41" s="657">
        <v>0</v>
      </c>
      <c r="L41" s="657">
        <v>0</v>
      </c>
      <c r="M41" s="657">
        <v>0</v>
      </c>
      <c r="N41" s="657">
        <v>0</v>
      </c>
      <c r="O41" s="657">
        <v>0</v>
      </c>
      <c r="P41" s="657">
        <v>0</v>
      </c>
      <c r="Q41" s="657">
        <v>0</v>
      </c>
      <c r="R41" s="657">
        <v>0</v>
      </c>
      <c r="S41" s="657">
        <v>0</v>
      </c>
      <c r="T41" s="657">
        <v>0</v>
      </c>
      <c r="U41" s="657">
        <v>0</v>
      </c>
      <c r="V41" s="657">
        <v>5583.9</v>
      </c>
    </row>
    <row r="42" spans="2:22" x14ac:dyDescent="0.25">
      <c r="B42" s="628">
        <v>9352026</v>
      </c>
      <c r="C42" s="628" t="s">
        <v>401</v>
      </c>
      <c r="D42" s="628" t="s">
        <v>93</v>
      </c>
      <c r="E42" s="657">
        <v>5291.41</v>
      </c>
      <c r="F42" s="657">
        <v>0</v>
      </c>
      <c r="G42" s="657">
        <v>0</v>
      </c>
      <c r="H42" s="657">
        <v>0</v>
      </c>
      <c r="I42" s="657">
        <v>0</v>
      </c>
      <c r="J42" s="657">
        <v>0</v>
      </c>
      <c r="K42" s="657">
        <v>0</v>
      </c>
      <c r="L42" s="657">
        <v>0</v>
      </c>
      <c r="M42" s="657">
        <v>0</v>
      </c>
      <c r="N42" s="657">
        <v>0</v>
      </c>
      <c r="O42" s="657">
        <v>0</v>
      </c>
      <c r="P42" s="657">
        <v>0</v>
      </c>
      <c r="Q42" s="657">
        <v>0</v>
      </c>
      <c r="R42" s="657">
        <v>0</v>
      </c>
      <c r="S42" s="657">
        <v>0</v>
      </c>
      <c r="T42" s="657">
        <v>0</v>
      </c>
      <c r="U42" s="657">
        <v>0</v>
      </c>
      <c r="V42" s="657">
        <v>5291.41</v>
      </c>
    </row>
    <row r="43" spans="2:22" x14ac:dyDescent="0.25">
      <c r="B43" s="628">
        <v>9352032</v>
      </c>
      <c r="C43" s="628" t="s">
        <v>339</v>
      </c>
      <c r="D43" s="628" t="s">
        <v>93</v>
      </c>
      <c r="E43" s="657">
        <v>9785.1200000000008</v>
      </c>
      <c r="F43" s="657">
        <v>0</v>
      </c>
      <c r="G43" s="657">
        <v>0</v>
      </c>
      <c r="H43" s="657">
        <v>0</v>
      </c>
      <c r="I43" s="657">
        <v>0</v>
      </c>
      <c r="J43" s="657">
        <v>0</v>
      </c>
      <c r="K43" s="657">
        <v>0</v>
      </c>
      <c r="L43" s="657">
        <v>0</v>
      </c>
      <c r="M43" s="657">
        <v>0</v>
      </c>
      <c r="N43" s="657">
        <v>0</v>
      </c>
      <c r="O43" s="657">
        <v>0</v>
      </c>
      <c r="P43" s="657">
        <v>0</v>
      </c>
      <c r="Q43" s="657">
        <v>0</v>
      </c>
      <c r="R43" s="657">
        <v>0</v>
      </c>
      <c r="S43" s="657">
        <v>0</v>
      </c>
      <c r="T43" s="657">
        <v>0</v>
      </c>
      <c r="U43" s="657">
        <v>0</v>
      </c>
      <c r="V43" s="657">
        <v>9785.1200000000008</v>
      </c>
    </row>
    <row r="44" spans="2:22" x14ac:dyDescent="0.25">
      <c r="B44" s="628">
        <v>9352034</v>
      </c>
      <c r="C44" s="628" t="s">
        <v>1834</v>
      </c>
      <c r="D44" s="628" t="s">
        <v>93</v>
      </c>
      <c r="E44" s="657">
        <v>8721.52</v>
      </c>
      <c r="F44" s="657">
        <v>0</v>
      </c>
      <c r="G44" s="657">
        <v>0</v>
      </c>
      <c r="H44" s="657">
        <v>0</v>
      </c>
      <c r="I44" s="657">
        <v>0</v>
      </c>
      <c r="J44" s="657">
        <v>0</v>
      </c>
      <c r="K44" s="657">
        <v>0</v>
      </c>
      <c r="L44" s="657">
        <v>0</v>
      </c>
      <c r="M44" s="657">
        <v>0</v>
      </c>
      <c r="N44" s="657">
        <v>0</v>
      </c>
      <c r="O44" s="657">
        <v>0</v>
      </c>
      <c r="P44" s="657">
        <v>0</v>
      </c>
      <c r="Q44" s="657">
        <v>0</v>
      </c>
      <c r="R44" s="657">
        <v>0</v>
      </c>
      <c r="S44" s="657">
        <v>0</v>
      </c>
      <c r="T44" s="657">
        <v>0</v>
      </c>
      <c r="U44" s="657">
        <v>0</v>
      </c>
      <c r="V44" s="657">
        <v>8721.52</v>
      </c>
    </row>
    <row r="45" spans="2:22" x14ac:dyDescent="0.25">
      <c r="B45" s="628">
        <v>9352035</v>
      </c>
      <c r="C45" s="628" t="s">
        <v>1188</v>
      </c>
      <c r="D45" s="628" t="s">
        <v>93</v>
      </c>
      <c r="E45" s="657">
        <v>4653.25</v>
      </c>
      <c r="F45" s="657">
        <v>0</v>
      </c>
      <c r="G45" s="657">
        <v>0</v>
      </c>
      <c r="H45" s="657">
        <v>0</v>
      </c>
      <c r="I45" s="657">
        <v>0</v>
      </c>
      <c r="J45" s="657">
        <v>0</v>
      </c>
      <c r="K45" s="657">
        <v>0</v>
      </c>
      <c r="L45" s="657">
        <v>0</v>
      </c>
      <c r="M45" s="657">
        <v>0</v>
      </c>
      <c r="N45" s="657">
        <v>0</v>
      </c>
      <c r="O45" s="657">
        <v>0</v>
      </c>
      <c r="P45" s="657">
        <v>0</v>
      </c>
      <c r="Q45" s="657">
        <v>0</v>
      </c>
      <c r="R45" s="657">
        <v>0</v>
      </c>
      <c r="S45" s="657">
        <v>0</v>
      </c>
      <c r="T45" s="657">
        <v>0</v>
      </c>
      <c r="U45" s="657">
        <v>0</v>
      </c>
      <c r="V45" s="657">
        <v>4653.25</v>
      </c>
    </row>
    <row r="46" spans="2:22" x14ac:dyDescent="0.25">
      <c r="B46" s="628">
        <v>9352042</v>
      </c>
      <c r="C46" s="628" t="s">
        <v>252</v>
      </c>
      <c r="D46" s="628" t="s">
        <v>93</v>
      </c>
      <c r="E46" s="657">
        <v>13215.23</v>
      </c>
      <c r="F46" s="657">
        <v>0</v>
      </c>
      <c r="G46" s="657">
        <v>0</v>
      </c>
      <c r="H46" s="657">
        <v>0</v>
      </c>
      <c r="I46" s="657">
        <v>0</v>
      </c>
      <c r="J46" s="657">
        <v>0</v>
      </c>
      <c r="K46" s="657">
        <v>0</v>
      </c>
      <c r="L46" s="657">
        <v>0</v>
      </c>
      <c r="M46" s="657">
        <v>0</v>
      </c>
      <c r="N46" s="657">
        <v>0</v>
      </c>
      <c r="O46" s="657">
        <v>0</v>
      </c>
      <c r="P46" s="657">
        <v>0</v>
      </c>
      <c r="Q46" s="657">
        <v>0</v>
      </c>
      <c r="R46" s="657">
        <v>0</v>
      </c>
      <c r="S46" s="657">
        <v>0</v>
      </c>
      <c r="T46" s="657">
        <v>0</v>
      </c>
      <c r="U46" s="657">
        <v>0</v>
      </c>
      <c r="V46" s="657">
        <v>13215.23</v>
      </c>
    </row>
    <row r="47" spans="2:22" x14ac:dyDescent="0.25">
      <c r="B47" s="628">
        <v>9352045</v>
      </c>
      <c r="C47" s="628" t="s">
        <v>340</v>
      </c>
      <c r="D47" s="628" t="s">
        <v>93</v>
      </c>
      <c r="E47" s="657">
        <v>7471.79</v>
      </c>
      <c r="F47" s="657">
        <v>0</v>
      </c>
      <c r="G47" s="657">
        <v>0</v>
      </c>
      <c r="H47" s="657">
        <v>0</v>
      </c>
      <c r="I47" s="657">
        <v>0</v>
      </c>
      <c r="J47" s="657">
        <v>0</v>
      </c>
      <c r="K47" s="657">
        <v>0</v>
      </c>
      <c r="L47" s="657">
        <v>0</v>
      </c>
      <c r="M47" s="657">
        <v>0</v>
      </c>
      <c r="N47" s="657">
        <v>0</v>
      </c>
      <c r="O47" s="657">
        <v>0</v>
      </c>
      <c r="P47" s="657">
        <v>0</v>
      </c>
      <c r="Q47" s="657">
        <v>0</v>
      </c>
      <c r="R47" s="657">
        <v>0</v>
      </c>
      <c r="S47" s="657">
        <v>0</v>
      </c>
      <c r="T47" s="657">
        <v>0</v>
      </c>
      <c r="U47" s="657">
        <v>0</v>
      </c>
      <c r="V47" s="657">
        <v>7471.79</v>
      </c>
    </row>
    <row r="48" spans="2:22" x14ac:dyDescent="0.25">
      <c r="B48" s="628">
        <v>9352055</v>
      </c>
      <c r="C48" s="628" t="s">
        <v>393</v>
      </c>
      <c r="D48" s="628" t="s">
        <v>93</v>
      </c>
      <c r="E48" s="657">
        <v>5211.6400000000003</v>
      </c>
      <c r="F48" s="657">
        <v>0</v>
      </c>
      <c r="G48" s="657">
        <v>0</v>
      </c>
      <c r="H48" s="657">
        <v>0</v>
      </c>
      <c r="I48" s="657">
        <v>0</v>
      </c>
      <c r="J48" s="657">
        <v>0</v>
      </c>
      <c r="K48" s="657">
        <v>0</v>
      </c>
      <c r="L48" s="657">
        <v>0</v>
      </c>
      <c r="M48" s="657">
        <v>0</v>
      </c>
      <c r="N48" s="657">
        <v>0</v>
      </c>
      <c r="O48" s="657">
        <v>0</v>
      </c>
      <c r="P48" s="657">
        <v>0</v>
      </c>
      <c r="Q48" s="657">
        <v>0</v>
      </c>
      <c r="R48" s="657">
        <v>0</v>
      </c>
      <c r="S48" s="657">
        <v>0</v>
      </c>
      <c r="T48" s="657">
        <v>0</v>
      </c>
      <c r="U48" s="657">
        <v>0</v>
      </c>
      <c r="V48" s="657">
        <v>5211.6400000000003</v>
      </c>
    </row>
    <row r="49" spans="2:22" x14ac:dyDescent="0.25">
      <c r="B49" s="628">
        <v>9352066</v>
      </c>
      <c r="C49" s="628" t="s">
        <v>235</v>
      </c>
      <c r="D49" s="628" t="s">
        <v>93</v>
      </c>
      <c r="E49" s="657">
        <v>2579.23</v>
      </c>
      <c r="F49" s="657">
        <v>0</v>
      </c>
      <c r="G49" s="657">
        <v>0</v>
      </c>
      <c r="H49" s="657">
        <v>0</v>
      </c>
      <c r="I49" s="657">
        <v>0</v>
      </c>
      <c r="J49" s="657">
        <v>0</v>
      </c>
      <c r="K49" s="657">
        <v>0</v>
      </c>
      <c r="L49" s="657">
        <v>0</v>
      </c>
      <c r="M49" s="657">
        <v>0</v>
      </c>
      <c r="N49" s="657">
        <v>0</v>
      </c>
      <c r="O49" s="657">
        <v>0</v>
      </c>
      <c r="P49" s="657">
        <v>0</v>
      </c>
      <c r="Q49" s="657">
        <v>0</v>
      </c>
      <c r="R49" s="657">
        <v>0</v>
      </c>
      <c r="S49" s="657">
        <v>0</v>
      </c>
      <c r="T49" s="657">
        <v>0</v>
      </c>
      <c r="U49" s="657">
        <v>0</v>
      </c>
      <c r="V49" s="657">
        <v>2579.23</v>
      </c>
    </row>
    <row r="50" spans="2:22" x14ac:dyDescent="0.25">
      <c r="B50" s="628">
        <v>9352068</v>
      </c>
      <c r="C50" s="628" t="s">
        <v>120</v>
      </c>
      <c r="D50" s="628" t="s">
        <v>93</v>
      </c>
      <c r="E50" s="657">
        <v>11114.62</v>
      </c>
      <c r="F50" s="657">
        <v>0</v>
      </c>
      <c r="G50" s="657">
        <v>0</v>
      </c>
      <c r="H50" s="657">
        <v>0</v>
      </c>
      <c r="I50" s="657">
        <v>0</v>
      </c>
      <c r="J50" s="657">
        <v>0</v>
      </c>
      <c r="K50" s="657">
        <v>0</v>
      </c>
      <c r="L50" s="657">
        <v>0</v>
      </c>
      <c r="M50" s="657">
        <v>0</v>
      </c>
      <c r="N50" s="657">
        <v>0</v>
      </c>
      <c r="O50" s="657">
        <v>0</v>
      </c>
      <c r="P50" s="657">
        <v>0</v>
      </c>
      <c r="Q50" s="657">
        <v>0</v>
      </c>
      <c r="R50" s="657">
        <v>0</v>
      </c>
      <c r="S50" s="657">
        <v>0</v>
      </c>
      <c r="T50" s="657">
        <v>0</v>
      </c>
      <c r="U50" s="657">
        <v>0</v>
      </c>
      <c r="V50" s="657">
        <v>11114.62</v>
      </c>
    </row>
    <row r="51" spans="2:22" x14ac:dyDescent="0.25">
      <c r="B51" s="628">
        <v>9352070</v>
      </c>
      <c r="C51" s="628" t="s">
        <v>352</v>
      </c>
      <c r="D51" s="628" t="s">
        <v>93</v>
      </c>
      <c r="E51" s="657">
        <v>9838.2999999999993</v>
      </c>
      <c r="F51" s="657">
        <v>0</v>
      </c>
      <c r="G51" s="657">
        <v>0</v>
      </c>
      <c r="H51" s="657">
        <v>0</v>
      </c>
      <c r="I51" s="657">
        <v>0</v>
      </c>
      <c r="J51" s="657">
        <v>0</v>
      </c>
      <c r="K51" s="657">
        <v>0</v>
      </c>
      <c r="L51" s="657">
        <v>0</v>
      </c>
      <c r="M51" s="657">
        <v>0</v>
      </c>
      <c r="N51" s="657">
        <v>0</v>
      </c>
      <c r="O51" s="657">
        <v>0</v>
      </c>
      <c r="P51" s="657">
        <v>0</v>
      </c>
      <c r="Q51" s="657">
        <v>0</v>
      </c>
      <c r="R51" s="657">
        <v>0</v>
      </c>
      <c r="S51" s="657">
        <v>0</v>
      </c>
      <c r="T51" s="657">
        <v>0</v>
      </c>
      <c r="U51" s="657">
        <v>0</v>
      </c>
      <c r="V51" s="657">
        <v>9838.2999999999993</v>
      </c>
    </row>
    <row r="52" spans="2:22" x14ac:dyDescent="0.25">
      <c r="B52" s="628">
        <v>9352071</v>
      </c>
      <c r="C52" s="628" t="s">
        <v>239</v>
      </c>
      <c r="D52" s="628" t="s">
        <v>93</v>
      </c>
      <c r="E52" s="657">
        <v>2153.79</v>
      </c>
      <c r="F52" s="657">
        <v>0</v>
      </c>
      <c r="G52" s="657">
        <v>0</v>
      </c>
      <c r="H52" s="657">
        <v>0</v>
      </c>
      <c r="I52" s="657">
        <v>0</v>
      </c>
      <c r="J52" s="657">
        <v>0</v>
      </c>
      <c r="K52" s="657">
        <v>0</v>
      </c>
      <c r="L52" s="657">
        <v>0</v>
      </c>
      <c r="M52" s="657">
        <v>0</v>
      </c>
      <c r="N52" s="657">
        <v>0</v>
      </c>
      <c r="O52" s="657">
        <v>0</v>
      </c>
      <c r="P52" s="657">
        <v>0</v>
      </c>
      <c r="Q52" s="657">
        <v>0</v>
      </c>
      <c r="R52" s="657">
        <v>0</v>
      </c>
      <c r="S52" s="657">
        <v>0</v>
      </c>
      <c r="T52" s="657">
        <v>0</v>
      </c>
      <c r="U52" s="657">
        <v>0</v>
      </c>
      <c r="V52" s="657">
        <v>2153.79</v>
      </c>
    </row>
    <row r="53" spans="2:22" x14ac:dyDescent="0.25">
      <c r="B53" s="628">
        <v>9352072</v>
      </c>
      <c r="C53" s="628" t="s">
        <v>131</v>
      </c>
      <c r="D53" s="628" t="s">
        <v>93</v>
      </c>
      <c r="E53" s="657">
        <v>1542.22</v>
      </c>
      <c r="F53" s="657">
        <v>0</v>
      </c>
      <c r="G53" s="657">
        <v>0</v>
      </c>
      <c r="H53" s="657">
        <v>0</v>
      </c>
      <c r="I53" s="657">
        <v>0</v>
      </c>
      <c r="J53" s="657">
        <v>0</v>
      </c>
      <c r="K53" s="657">
        <v>0</v>
      </c>
      <c r="L53" s="657">
        <v>0</v>
      </c>
      <c r="M53" s="657">
        <v>0</v>
      </c>
      <c r="N53" s="657">
        <v>0</v>
      </c>
      <c r="O53" s="657">
        <v>0</v>
      </c>
      <c r="P53" s="657">
        <v>0</v>
      </c>
      <c r="Q53" s="657">
        <v>0</v>
      </c>
      <c r="R53" s="657">
        <v>0</v>
      </c>
      <c r="S53" s="657">
        <v>0</v>
      </c>
      <c r="T53" s="657">
        <v>0</v>
      </c>
      <c r="U53" s="657">
        <v>0</v>
      </c>
      <c r="V53" s="657">
        <v>1542.22</v>
      </c>
    </row>
    <row r="54" spans="2:22" x14ac:dyDescent="0.25">
      <c r="B54" s="628">
        <v>9352076</v>
      </c>
      <c r="C54" s="628" t="s">
        <v>245</v>
      </c>
      <c r="D54" s="628" t="s">
        <v>93</v>
      </c>
      <c r="E54" s="657">
        <v>6780.45</v>
      </c>
      <c r="F54" s="657">
        <v>0</v>
      </c>
      <c r="G54" s="657">
        <v>0</v>
      </c>
      <c r="H54" s="657">
        <v>0</v>
      </c>
      <c r="I54" s="657">
        <v>0</v>
      </c>
      <c r="J54" s="657">
        <v>0</v>
      </c>
      <c r="K54" s="657">
        <v>0</v>
      </c>
      <c r="L54" s="657">
        <v>0</v>
      </c>
      <c r="M54" s="657">
        <v>0</v>
      </c>
      <c r="N54" s="657">
        <v>0</v>
      </c>
      <c r="O54" s="657">
        <v>0</v>
      </c>
      <c r="P54" s="657">
        <v>0</v>
      </c>
      <c r="Q54" s="657">
        <v>0</v>
      </c>
      <c r="R54" s="657">
        <v>0</v>
      </c>
      <c r="S54" s="657">
        <v>0</v>
      </c>
      <c r="T54" s="657">
        <v>0</v>
      </c>
      <c r="U54" s="657">
        <v>0</v>
      </c>
      <c r="V54" s="657">
        <v>6780.45</v>
      </c>
    </row>
    <row r="55" spans="2:22" x14ac:dyDescent="0.25">
      <c r="B55" s="628">
        <v>9352079</v>
      </c>
      <c r="C55" s="628" t="s">
        <v>250</v>
      </c>
      <c r="D55" s="628" t="s">
        <v>93</v>
      </c>
      <c r="E55" s="657">
        <v>4520.3</v>
      </c>
      <c r="F55" s="657">
        <v>0</v>
      </c>
      <c r="G55" s="657">
        <v>0</v>
      </c>
      <c r="H55" s="657">
        <v>0</v>
      </c>
      <c r="I55" s="657">
        <v>0</v>
      </c>
      <c r="J55" s="657">
        <v>0</v>
      </c>
      <c r="K55" s="657">
        <v>0</v>
      </c>
      <c r="L55" s="657">
        <v>0</v>
      </c>
      <c r="M55" s="657">
        <v>0</v>
      </c>
      <c r="N55" s="657">
        <v>0</v>
      </c>
      <c r="O55" s="657">
        <v>0</v>
      </c>
      <c r="P55" s="657">
        <v>0</v>
      </c>
      <c r="Q55" s="657">
        <v>0</v>
      </c>
      <c r="R55" s="657">
        <v>0</v>
      </c>
      <c r="S55" s="657">
        <v>0</v>
      </c>
      <c r="T55" s="657">
        <v>0</v>
      </c>
      <c r="U55" s="657">
        <v>0</v>
      </c>
      <c r="V55" s="657">
        <v>4520.3</v>
      </c>
    </row>
    <row r="56" spans="2:22" x14ac:dyDescent="0.25">
      <c r="B56" s="628">
        <v>9352084</v>
      </c>
      <c r="C56" s="628" t="s">
        <v>256</v>
      </c>
      <c r="D56" s="628" t="s">
        <v>93</v>
      </c>
      <c r="E56" s="657">
        <v>4467.12</v>
      </c>
      <c r="F56" s="657">
        <v>0</v>
      </c>
      <c r="G56" s="657">
        <v>0</v>
      </c>
      <c r="H56" s="657">
        <v>0</v>
      </c>
      <c r="I56" s="657">
        <v>0</v>
      </c>
      <c r="J56" s="657">
        <v>0</v>
      </c>
      <c r="K56" s="657">
        <v>0</v>
      </c>
      <c r="L56" s="657">
        <v>0</v>
      </c>
      <c r="M56" s="657">
        <v>0</v>
      </c>
      <c r="N56" s="657">
        <v>0</v>
      </c>
      <c r="O56" s="657">
        <v>0</v>
      </c>
      <c r="P56" s="657">
        <v>0</v>
      </c>
      <c r="Q56" s="657">
        <v>0</v>
      </c>
      <c r="R56" s="657">
        <v>0</v>
      </c>
      <c r="S56" s="657">
        <v>0</v>
      </c>
      <c r="T56" s="657">
        <v>0</v>
      </c>
      <c r="U56" s="657">
        <v>0</v>
      </c>
      <c r="V56" s="657">
        <v>4467.12</v>
      </c>
    </row>
    <row r="57" spans="2:22" x14ac:dyDescent="0.25">
      <c r="B57" s="628">
        <v>9352085</v>
      </c>
      <c r="C57" s="628" t="s">
        <v>257</v>
      </c>
      <c r="D57" s="628" t="s">
        <v>93</v>
      </c>
      <c r="E57" s="657">
        <v>2552.64</v>
      </c>
      <c r="F57" s="657">
        <v>0</v>
      </c>
      <c r="G57" s="657">
        <v>0</v>
      </c>
      <c r="H57" s="657">
        <v>0</v>
      </c>
      <c r="I57" s="657">
        <v>0</v>
      </c>
      <c r="J57" s="657">
        <v>0</v>
      </c>
      <c r="K57" s="657">
        <v>0</v>
      </c>
      <c r="L57" s="657">
        <v>0</v>
      </c>
      <c r="M57" s="657">
        <v>0</v>
      </c>
      <c r="N57" s="657">
        <v>0</v>
      </c>
      <c r="O57" s="657">
        <v>0</v>
      </c>
      <c r="P57" s="657">
        <v>0</v>
      </c>
      <c r="Q57" s="657">
        <v>0</v>
      </c>
      <c r="R57" s="657">
        <v>0</v>
      </c>
      <c r="S57" s="657">
        <v>0</v>
      </c>
      <c r="T57" s="657">
        <v>0</v>
      </c>
      <c r="U57" s="657">
        <v>0</v>
      </c>
      <c r="V57" s="657">
        <v>2552.64</v>
      </c>
    </row>
    <row r="58" spans="2:22" x14ac:dyDescent="0.25">
      <c r="B58" s="628">
        <v>9352089</v>
      </c>
      <c r="C58" s="628" t="s">
        <v>1190</v>
      </c>
      <c r="D58" s="628" t="s">
        <v>93</v>
      </c>
      <c r="E58" s="657">
        <v>16033.77</v>
      </c>
      <c r="F58" s="657">
        <v>0</v>
      </c>
      <c r="G58" s="657">
        <v>0</v>
      </c>
      <c r="H58" s="657">
        <v>0</v>
      </c>
      <c r="I58" s="657">
        <v>0</v>
      </c>
      <c r="J58" s="657">
        <v>0</v>
      </c>
      <c r="K58" s="657">
        <v>0</v>
      </c>
      <c r="L58" s="657">
        <v>0</v>
      </c>
      <c r="M58" s="657">
        <v>0</v>
      </c>
      <c r="N58" s="657">
        <v>0</v>
      </c>
      <c r="O58" s="657">
        <v>0</v>
      </c>
      <c r="P58" s="657">
        <v>0</v>
      </c>
      <c r="Q58" s="657">
        <v>0</v>
      </c>
      <c r="R58" s="657">
        <v>0</v>
      </c>
      <c r="S58" s="657">
        <v>0</v>
      </c>
      <c r="T58" s="657">
        <v>0</v>
      </c>
      <c r="U58" s="657">
        <v>0</v>
      </c>
      <c r="V58" s="657">
        <v>16033.77</v>
      </c>
    </row>
    <row r="59" spans="2:22" x14ac:dyDescent="0.25">
      <c r="B59" s="628">
        <v>9352092</v>
      </c>
      <c r="C59" s="628" t="s">
        <v>292</v>
      </c>
      <c r="D59" s="628" t="s">
        <v>93</v>
      </c>
      <c r="E59" s="657">
        <v>2924.9</v>
      </c>
      <c r="F59" s="657">
        <v>0</v>
      </c>
      <c r="G59" s="657">
        <v>0</v>
      </c>
      <c r="H59" s="657">
        <v>0</v>
      </c>
      <c r="I59" s="657">
        <v>0</v>
      </c>
      <c r="J59" s="657">
        <v>0</v>
      </c>
      <c r="K59" s="657">
        <v>0</v>
      </c>
      <c r="L59" s="657">
        <v>0</v>
      </c>
      <c r="M59" s="657">
        <v>0</v>
      </c>
      <c r="N59" s="657">
        <v>0</v>
      </c>
      <c r="O59" s="657">
        <v>0</v>
      </c>
      <c r="P59" s="657">
        <v>0</v>
      </c>
      <c r="Q59" s="657">
        <v>0</v>
      </c>
      <c r="R59" s="657">
        <v>0</v>
      </c>
      <c r="S59" s="657">
        <v>0</v>
      </c>
      <c r="T59" s="657">
        <v>0</v>
      </c>
      <c r="U59" s="657">
        <v>0</v>
      </c>
      <c r="V59" s="657">
        <v>2924.9</v>
      </c>
    </row>
    <row r="60" spans="2:22" x14ac:dyDescent="0.25">
      <c r="B60" s="628">
        <v>9352095</v>
      </c>
      <c r="C60" s="628" t="s">
        <v>295</v>
      </c>
      <c r="D60" s="628" t="s">
        <v>93</v>
      </c>
      <c r="E60" s="657">
        <v>4573.4799999999996</v>
      </c>
      <c r="F60" s="657">
        <v>0</v>
      </c>
      <c r="G60" s="657">
        <v>0</v>
      </c>
      <c r="H60" s="657">
        <v>0</v>
      </c>
      <c r="I60" s="657">
        <v>0</v>
      </c>
      <c r="J60" s="657">
        <v>0</v>
      </c>
      <c r="K60" s="657">
        <v>0</v>
      </c>
      <c r="L60" s="657">
        <v>0</v>
      </c>
      <c r="M60" s="657">
        <v>0</v>
      </c>
      <c r="N60" s="657">
        <v>0</v>
      </c>
      <c r="O60" s="657">
        <v>0</v>
      </c>
      <c r="P60" s="657">
        <v>0</v>
      </c>
      <c r="Q60" s="657">
        <v>0</v>
      </c>
      <c r="R60" s="657">
        <v>0</v>
      </c>
      <c r="S60" s="657">
        <v>0</v>
      </c>
      <c r="T60" s="657">
        <v>0</v>
      </c>
      <c r="U60" s="657">
        <v>0</v>
      </c>
      <c r="V60" s="657">
        <v>4573.4799999999996</v>
      </c>
    </row>
    <row r="61" spans="2:22" x14ac:dyDescent="0.25">
      <c r="B61" s="628">
        <v>9352101</v>
      </c>
      <c r="C61" s="628" t="s">
        <v>298</v>
      </c>
      <c r="D61" s="628" t="s">
        <v>93</v>
      </c>
      <c r="E61" s="657">
        <v>1489.04</v>
      </c>
      <c r="F61" s="657">
        <v>0</v>
      </c>
      <c r="G61" s="657">
        <v>0</v>
      </c>
      <c r="H61" s="657">
        <v>0</v>
      </c>
      <c r="I61" s="657">
        <v>0</v>
      </c>
      <c r="J61" s="657">
        <v>0</v>
      </c>
      <c r="K61" s="657">
        <v>0</v>
      </c>
      <c r="L61" s="657">
        <v>0</v>
      </c>
      <c r="M61" s="657">
        <v>0</v>
      </c>
      <c r="N61" s="657">
        <v>0</v>
      </c>
      <c r="O61" s="657">
        <v>0</v>
      </c>
      <c r="P61" s="657">
        <v>0</v>
      </c>
      <c r="Q61" s="657">
        <v>0</v>
      </c>
      <c r="R61" s="657">
        <v>0</v>
      </c>
      <c r="S61" s="657">
        <v>0</v>
      </c>
      <c r="T61" s="657">
        <v>0</v>
      </c>
      <c r="U61" s="657">
        <v>0</v>
      </c>
      <c r="V61" s="657">
        <v>1489.04</v>
      </c>
    </row>
    <row r="62" spans="2:22" x14ac:dyDescent="0.25">
      <c r="B62" s="628">
        <v>9352105</v>
      </c>
      <c r="C62" s="628" t="s">
        <v>398</v>
      </c>
      <c r="D62" s="628" t="s">
        <v>93</v>
      </c>
      <c r="E62" s="657">
        <v>3430.11</v>
      </c>
      <c r="F62" s="657">
        <v>0</v>
      </c>
      <c r="G62" s="657">
        <v>0</v>
      </c>
      <c r="H62" s="657">
        <v>0</v>
      </c>
      <c r="I62" s="657">
        <v>0</v>
      </c>
      <c r="J62" s="657">
        <v>0</v>
      </c>
      <c r="K62" s="657">
        <v>0</v>
      </c>
      <c r="L62" s="657">
        <v>0</v>
      </c>
      <c r="M62" s="657">
        <v>0</v>
      </c>
      <c r="N62" s="657">
        <v>0</v>
      </c>
      <c r="O62" s="657">
        <v>0</v>
      </c>
      <c r="P62" s="657">
        <v>0</v>
      </c>
      <c r="Q62" s="657">
        <v>0</v>
      </c>
      <c r="R62" s="657">
        <v>0</v>
      </c>
      <c r="S62" s="657">
        <v>0</v>
      </c>
      <c r="T62" s="657">
        <v>0</v>
      </c>
      <c r="U62" s="657">
        <v>0</v>
      </c>
      <c r="V62" s="657">
        <v>3430.11</v>
      </c>
    </row>
    <row r="63" spans="2:22" x14ac:dyDescent="0.25">
      <c r="B63" s="628">
        <v>9352108</v>
      </c>
      <c r="C63" s="628" t="s">
        <v>205</v>
      </c>
      <c r="D63" s="628" t="s">
        <v>93</v>
      </c>
      <c r="E63" s="657">
        <v>1462.45</v>
      </c>
      <c r="F63" s="657">
        <v>0</v>
      </c>
      <c r="G63" s="657">
        <v>0</v>
      </c>
      <c r="H63" s="657">
        <v>0</v>
      </c>
      <c r="I63" s="657">
        <v>0</v>
      </c>
      <c r="J63" s="657">
        <v>0</v>
      </c>
      <c r="K63" s="657">
        <v>0</v>
      </c>
      <c r="L63" s="657">
        <v>0</v>
      </c>
      <c r="M63" s="657">
        <v>0</v>
      </c>
      <c r="N63" s="657">
        <v>0</v>
      </c>
      <c r="O63" s="657">
        <v>0</v>
      </c>
      <c r="P63" s="657">
        <v>0</v>
      </c>
      <c r="Q63" s="657">
        <v>0</v>
      </c>
      <c r="R63" s="657">
        <v>0</v>
      </c>
      <c r="S63" s="657">
        <v>0</v>
      </c>
      <c r="T63" s="657">
        <v>0</v>
      </c>
      <c r="U63" s="657">
        <v>0</v>
      </c>
      <c r="V63" s="657">
        <v>1462.45</v>
      </c>
    </row>
    <row r="64" spans="2:22" x14ac:dyDescent="0.25">
      <c r="B64" s="628">
        <v>9352110</v>
      </c>
      <c r="C64" s="628" t="s">
        <v>301</v>
      </c>
      <c r="D64" s="628" t="s">
        <v>93</v>
      </c>
      <c r="E64" s="657">
        <v>2526.0500000000002</v>
      </c>
      <c r="F64" s="657">
        <v>0</v>
      </c>
      <c r="G64" s="657">
        <v>0</v>
      </c>
      <c r="H64" s="657">
        <v>0</v>
      </c>
      <c r="I64" s="657">
        <v>0</v>
      </c>
      <c r="J64" s="657">
        <v>0</v>
      </c>
      <c r="K64" s="657">
        <v>0</v>
      </c>
      <c r="L64" s="657">
        <v>0</v>
      </c>
      <c r="M64" s="657">
        <v>0</v>
      </c>
      <c r="N64" s="657">
        <v>0</v>
      </c>
      <c r="O64" s="657">
        <v>0</v>
      </c>
      <c r="P64" s="657">
        <v>0</v>
      </c>
      <c r="Q64" s="657">
        <v>0</v>
      </c>
      <c r="R64" s="657">
        <v>0</v>
      </c>
      <c r="S64" s="657">
        <v>0</v>
      </c>
      <c r="T64" s="657">
        <v>0</v>
      </c>
      <c r="U64" s="657">
        <v>0</v>
      </c>
      <c r="V64" s="657">
        <v>2526.0500000000002</v>
      </c>
    </row>
    <row r="65" spans="2:22" x14ac:dyDescent="0.25">
      <c r="B65" s="628">
        <v>9352114</v>
      </c>
      <c r="C65" s="628" t="s">
        <v>1191</v>
      </c>
      <c r="D65" s="628" t="s">
        <v>93</v>
      </c>
      <c r="E65" s="657">
        <v>5504.13</v>
      </c>
      <c r="F65" s="657">
        <v>0</v>
      </c>
      <c r="G65" s="657">
        <v>0</v>
      </c>
      <c r="H65" s="657">
        <v>0</v>
      </c>
      <c r="I65" s="657">
        <v>0</v>
      </c>
      <c r="J65" s="657">
        <v>0</v>
      </c>
      <c r="K65" s="657">
        <v>0</v>
      </c>
      <c r="L65" s="657">
        <v>0</v>
      </c>
      <c r="M65" s="657">
        <v>0</v>
      </c>
      <c r="N65" s="657">
        <v>0</v>
      </c>
      <c r="O65" s="657">
        <v>0</v>
      </c>
      <c r="P65" s="657">
        <v>0</v>
      </c>
      <c r="Q65" s="657">
        <v>0</v>
      </c>
      <c r="R65" s="657">
        <v>0</v>
      </c>
      <c r="S65" s="657">
        <v>0</v>
      </c>
      <c r="T65" s="657">
        <v>0</v>
      </c>
      <c r="U65" s="657">
        <v>0</v>
      </c>
      <c r="V65" s="657">
        <v>5504.13</v>
      </c>
    </row>
    <row r="66" spans="2:22" x14ac:dyDescent="0.25">
      <c r="B66" s="628">
        <v>9352117</v>
      </c>
      <c r="C66" s="628" t="s">
        <v>307</v>
      </c>
      <c r="D66" s="628" t="s">
        <v>93</v>
      </c>
      <c r="E66" s="657">
        <v>10449.870000000001</v>
      </c>
      <c r="F66" s="657">
        <v>0</v>
      </c>
      <c r="G66" s="657">
        <v>0</v>
      </c>
      <c r="H66" s="657">
        <v>0</v>
      </c>
      <c r="I66" s="657">
        <v>0</v>
      </c>
      <c r="J66" s="657">
        <v>0</v>
      </c>
      <c r="K66" s="657">
        <v>0</v>
      </c>
      <c r="L66" s="657">
        <v>0</v>
      </c>
      <c r="M66" s="657">
        <v>0</v>
      </c>
      <c r="N66" s="657">
        <v>0</v>
      </c>
      <c r="O66" s="657">
        <v>0</v>
      </c>
      <c r="P66" s="657">
        <v>0</v>
      </c>
      <c r="Q66" s="657">
        <v>0</v>
      </c>
      <c r="R66" s="657">
        <v>0</v>
      </c>
      <c r="S66" s="657">
        <v>0</v>
      </c>
      <c r="T66" s="657">
        <v>0</v>
      </c>
      <c r="U66" s="657">
        <v>0</v>
      </c>
      <c r="V66" s="657">
        <v>10449.870000000001</v>
      </c>
    </row>
    <row r="67" spans="2:22" x14ac:dyDescent="0.25">
      <c r="B67" s="628">
        <v>9352118</v>
      </c>
      <c r="C67" s="628" t="s">
        <v>306</v>
      </c>
      <c r="D67" s="628" t="s">
        <v>93</v>
      </c>
      <c r="E67" s="657">
        <v>5450.95</v>
      </c>
      <c r="F67" s="657">
        <v>0</v>
      </c>
      <c r="G67" s="657">
        <v>0</v>
      </c>
      <c r="H67" s="657">
        <v>0</v>
      </c>
      <c r="I67" s="657">
        <v>0</v>
      </c>
      <c r="J67" s="657">
        <v>0</v>
      </c>
      <c r="K67" s="657">
        <v>0</v>
      </c>
      <c r="L67" s="657">
        <v>0</v>
      </c>
      <c r="M67" s="657">
        <v>0</v>
      </c>
      <c r="N67" s="657">
        <v>0</v>
      </c>
      <c r="O67" s="657">
        <v>0</v>
      </c>
      <c r="P67" s="657">
        <v>0</v>
      </c>
      <c r="Q67" s="657">
        <v>0</v>
      </c>
      <c r="R67" s="657">
        <v>0</v>
      </c>
      <c r="S67" s="657">
        <v>0</v>
      </c>
      <c r="T67" s="657">
        <v>0</v>
      </c>
      <c r="U67" s="657">
        <v>0</v>
      </c>
      <c r="V67" s="657">
        <v>5450.95</v>
      </c>
    </row>
    <row r="68" spans="2:22" x14ac:dyDescent="0.25">
      <c r="B68" s="628">
        <v>9352121</v>
      </c>
      <c r="C68" s="628" t="s">
        <v>308</v>
      </c>
      <c r="D68" s="628" t="s">
        <v>93</v>
      </c>
      <c r="E68" s="657">
        <v>2526.0500000000002</v>
      </c>
      <c r="F68" s="657">
        <v>0</v>
      </c>
      <c r="G68" s="657">
        <v>0</v>
      </c>
      <c r="H68" s="657">
        <v>0</v>
      </c>
      <c r="I68" s="657">
        <v>0</v>
      </c>
      <c r="J68" s="657">
        <v>0</v>
      </c>
      <c r="K68" s="657">
        <v>0</v>
      </c>
      <c r="L68" s="657">
        <v>0</v>
      </c>
      <c r="M68" s="657">
        <v>0</v>
      </c>
      <c r="N68" s="657">
        <v>0</v>
      </c>
      <c r="O68" s="657">
        <v>0</v>
      </c>
      <c r="P68" s="657">
        <v>0</v>
      </c>
      <c r="Q68" s="657">
        <v>0</v>
      </c>
      <c r="R68" s="657">
        <v>0</v>
      </c>
      <c r="S68" s="657">
        <v>0</v>
      </c>
      <c r="T68" s="657">
        <v>0</v>
      </c>
      <c r="U68" s="657">
        <v>0</v>
      </c>
      <c r="V68" s="657">
        <v>2526.0500000000002</v>
      </c>
    </row>
    <row r="69" spans="2:22" x14ac:dyDescent="0.25">
      <c r="B69" s="628">
        <v>9352124</v>
      </c>
      <c r="C69" s="628" t="s">
        <v>310</v>
      </c>
      <c r="D69" s="628" t="s">
        <v>93</v>
      </c>
      <c r="E69" s="657">
        <v>2632.41</v>
      </c>
      <c r="F69" s="657">
        <v>0</v>
      </c>
      <c r="G69" s="657">
        <v>0</v>
      </c>
      <c r="H69" s="657">
        <v>0</v>
      </c>
      <c r="I69" s="657">
        <v>0</v>
      </c>
      <c r="J69" s="657">
        <v>0</v>
      </c>
      <c r="K69" s="657">
        <v>0</v>
      </c>
      <c r="L69" s="657">
        <v>0</v>
      </c>
      <c r="M69" s="657">
        <v>0</v>
      </c>
      <c r="N69" s="657">
        <v>0</v>
      </c>
      <c r="O69" s="657">
        <v>0</v>
      </c>
      <c r="P69" s="657">
        <v>0</v>
      </c>
      <c r="Q69" s="657">
        <v>0</v>
      </c>
      <c r="R69" s="657">
        <v>0</v>
      </c>
      <c r="S69" s="657">
        <v>0</v>
      </c>
      <c r="T69" s="657">
        <v>0</v>
      </c>
      <c r="U69" s="657">
        <v>0</v>
      </c>
      <c r="V69" s="657">
        <v>2632.41</v>
      </c>
    </row>
    <row r="70" spans="2:22" x14ac:dyDescent="0.25">
      <c r="B70" s="628">
        <v>9352125</v>
      </c>
      <c r="C70" s="628" t="s">
        <v>312</v>
      </c>
      <c r="D70" s="628" t="s">
        <v>93</v>
      </c>
      <c r="E70" s="657">
        <v>5583.9</v>
      </c>
      <c r="F70" s="657">
        <v>0</v>
      </c>
      <c r="G70" s="657">
        <v>0</v>
      </c>
      <c r="H70" s="657">
        <v>0</v>
      </c>
      <c r="I70" s="657">
        <v>0</v>
      </c>
      <c r="J70" s="657">
        <v>0</v>
      </c>
      <c r="K70" s="657">
        <v>0</v>
      </c>
      <c r="L70" s="657">
        <v>0</v>
      </c>
      <c r="M70" s="657">
        <v>0</v>
      </c>
      <c r="N70" s="657">
        <v>0</v>
      </c>
      <c r="O70" s="657">
        <v>0</v>
      </c>
      <c r="P70" s="657">
        <v>0</v>
      </c>
      <c r="Q70" s="657">
        <v>0</v>
      </c>
      <c r="R70" s="657">
        <v>0</v>
      </c>
      <c r="S70" s="657">
        <v>0</v>
      </c>
      <c r="T70" s="657">
        <v>0</v>
      </c>
      <c r="U70" s="657">
        <v>0</v>
      </c>
      <c r="V70" s="657">
        <v>5583.9</v>
      </c>
    </row>
    <row r="71" spans="2:22" x14ac:dyDescent="0.25">
      <c r="B71" s="628">
        <v>9352129</v>
      </c>
      <c r="C71" s="628" t="s">
        <v>403</v>
      </c>
      <c r="D71" s="628" t="s">
        <v>93</v>
      </c>
      <c r="E71" s="657">
        <v>3988.5</v>
      </c>
      <c r="F71" s="657">
        <v>0</v>
      </c>
      <c r="G71" s="657">
        <v>0</v>
      </c>
      <c r="H71" s="657">
        <v>0</v>
      </c>
      <c r="I71" s="657">
        <v>0</v>
      </c>
      <c r="J71" s="657">
        <v>0</v>
      </c>
      <c r="K71" s="657">
        <v>0</v>
      </c>
      <c r="L71" s="657">
        <v>0</v>
      </c>
      <c r="M71" s="657">
        <v>0</v>
      </c>
      <c r="N71" s="657">
        <v>0</v>
      </c>
      <c r="O71" s="657">
        <v>0</v>
      </c>
      <c r="P71" s="657">
        <v>0</v>
      </c>
      <c r="Q71" s="657">
        <v>0</v>
      </c>
      <c r="R71" s="657">
        <v>0</v>
      </c>
      <c r="S71" s="657">
        <v>0</v>
      </c>
      <c r="T71" s="657">
        <v>0</v>
      </c>
      <c r="U71" s="657">
        <v>0</v>
      </c>
      <c r="V71" s="657">
        <v>3988.5</v>
      </c>
    </row>
    <row r="72" spans="2:22" x14ac:dyDescent="0.25">
      <c r="B72" s="628">
        <v>9352131</v>
      </c>
      <c r="C72" s="628" t="s">
        <v>244</v>
      </c>
      <c r="D72" s="628" t="s">
        <v>93</v>
      </c>
      <c r="E72" s="657">
        <v>9386.27</v>
      </c>
      <c r="F72" s="657">
        <v>0</v>
      </c>
      <c r="G72" s="657">
        <v>0</v>
      </c>
      <c r="H72" s="657">
        <v>0</v>
      </c>
      <c r="I72" s="657">
        <v>0</v>
      </c>
      <c r="J72" s="657">
        <v>0</v>
      </c>
      <c r="K72" s="657">
        <v>0</v>
      </c>
      <c r="L72" s="657">
        <v>0</v>
      </c>
      <c r="M72" s="657">
        <v>0</v>
      </c>
      <c r="N72" s="657">
        <v>0</v>
      </c>
      <c r="O72" s="657">
        <v>0</v>
      </c>
      <c r="P72" s="657">
        <v>0</v>
      </c>
      <c r="Q72" s="657">
        <v>0</v>
      </c>
      <c r="R72" s="657">
        <v>0</v>
      </c>
      <c r="S72" s="657">
        <v>0</v>
      </c>
      <c r="T72" s="657">
        <v>0</v>
      </c>
      <c r="U72" s="657">
        <v>0</v>
      </c>
      <c r="V72" s="657">
        <v>9386.27</v>
      </c>
    </row>
    <row r="73" spans="2:22" x14ac:dyDescent="0.25">
      <c r="B73" s="628">
        <v>9352132</v>
      </c>
      <c r="C73" s="628" t="s">
        <v>294</v>
      </c>
      <c r="D73" s="628" t="s">
        <v>93</v>
      </c>
      <c r="E73" s="657">
        <v>12151.63</v>
      </c>
      <c r="F73" s="657">
        <v>0</v>
      </c>
      <c r="G73" s="657">
        <v>0</v>
      </c>
      <c r="H73" s="657">
        <v>0</v>
      </c>
      <c r="I73" s="657">
        <v>0</v>
      </c>
      <c r="J73" s="657">
        <v>0</v>
      </c>
      <c r="K73" s="657">
        <v>0</v>
      </c>
      <c r="L73" s="657">
        <v>0</v>
      </c>
      <c r="M73" s="657">
        <v>0</v>
      </c>
      <c r="N73" s="657">
        <v>0</v>
      </c>
      <c r="O73" s="657">
        <v>0</v>
      </c>
      <c r="P73" s="657">
        <v>0</v>
      </c>
      <c r="Q73" s="657">
        <v>0</v>
      </c>
      <c r="R73" s="657">
        <v>0</v>
      </c>
      <c r="S73" s="657">
        <v>0</v>
      </c>
      <c r="T73" s="657">
        <v>0</v>
      </c>
      <c r="U73" s="657">
        <v>0</v>
      </c>
      <c r="V73" s="657">
        <v>12151.63</v>
      </c>
    </row>
    <row r="74" spans="2:22" x14ac:dyDescent="0.25">
      <c r="B74" s="628">
        <v>9352134</v>
      </c>
      <c r="C74" s="628" t="s">
        <v>247</v>
      </c>
      <c r="D74" s="628" t="s">
        <v>93</v>
      </c>
      <c r="E74" s="657">
        <v>5371.18</v>
      </c>
      <c r="F74" s="657">
        <v>0</v>
      </c>
      <c r="G74" s="657">
        <v>0</v>
      </c>
      <c r="H74" s="657">
        <v>0</v>
      </c>
      <c r="I74" s="657">
        <v>0</v>
      </c>
      <c r="J74" s="657">
        <v>0</v>
      </c>
      <c r="K74" s="657">
        <v>0</v>
      </c>
      <c r="L74" s="657">
        <v>0</v>
      </c>
      <c r="M74" s="657">
        <v>0</v>
      </c>
      <c r="N74" s="657">
        <v>0</v>
      </c>
      <c r="O74" s="657">
        <v>0</v>
      </c>
      <c r="P74" s="657">
        <v>0</v>
      </c>
      <c r="Q74" s="657">
        <v>0</v>
      </c>
      <c r="R74" s="657">
        <v>0</v>
      </c>
      <c r="S74" s="657">
        <v>0</v>
      </c>
      <c r="T74" s="657">
        <v>0</v>
      </c>
      <c r="U74" s="657">
        <v>0</v>
      </c>
      <c r="V74" s="657">
        <v>5371.18</v>
      </c>
    </row>
    <row r="75" spans="2:22" x14ac:dyDescent="0.25">
      <c r="B75" s="628">
        <v>9352135</v>
      </c>
      <c r="C75" s="628" t="s">
        <v>313</v>
      </c>
      <c r="D75" s="628" t="s">
        <v>93</v>
      </c>
      <c r="E75" s="657">
        <v>10742.36</v>
      </c>
      <c r="F75" s="657">
        <v>0</v>
      </c>
      <c r="G75" s="657">
        <v>0</v>
      </c>
      <c r="H75" s="657">
        <v>0</v>
      </c>
      <c r="I75" s="657">
        <v>0</v>
      </c>
      <c r="J75" s="657">
        <v>0</v>
      </c>
      <c r="K75" s="657">
        <v>0</v>
      </c>
      <c r="L75" s="657">
        <v>0</v>
      </c>
      <c r="M75" s="657">
        <v>0</v>
      </c>
      <c r="N75" s="657">
        <v>0</v>
      </c>
      <c r="O75" s="657">
        <v>0</v>
      </c>
      <c r="P75" s="657">
        <v>0</v>
      </c>
      <c r="Q75" s="657">
        <v>0</v>
      </c>
      <c r="R75" s="657">
        <v>0</v>
      </c>
      <c r="S75" s="657">
        <v>0</v>
      </c>
      <c r="T75" s="657">
        <v>0</v>
      </c>
      <c r="U75" s="657">
        <v>0</v>
      </c>
      <c r="V75" s="657">
        <v>10742.36</v>
      </c>
    </row>
    <row r="76" spans="2:22" x14ac:dyDescent="0.25">
      <c r="B76" s="628">
        <v>9352138</v>
      </c>
      <c r="C76" s="628" t="s">
        <v>1193</v>
      </c>
      <c r="D76" s="628" t="s">
        <v>93</v>
      </c>
      <c r="E76" s="657">
        <v>10742.36</v>
      </c>
      <c r="F76" s="657">
        <v>0</v>
      </c>
      <c r="G76" s="657">
        <v>0</v>
      </c>
      <c r="H76" s="657">
        <v>0</v>
      </c>
      <c r="I76" s="657">
        <v>0</v>
      </c>
      <c r="J76" s="657">
        <v>0</v>
      </c>
      <c r="K76" s="657">
        <v>0</v>
      </c>
      <c r="L76" s="657">
        <v>0</v>
      </c>
      <c r="M76" s="657">
        <v>0</v>
      </c>
      <c r="N76" s="657">
        <v>0</v>
      </c>
      <c r="O76" s="657">
        <v>0</v>
      </c>
      <c r="P76" s="657">
        <v>0</v>
      </c>
      <c r="Q76" s="657">
        <v>0</v>
      </c>
      <c r="R76" s="657">
        <v>0</v>
      </c>
      <c r="S76" s="657">
        <v>0</v>
      </c>
      <c r="T76" s="657">
        <v>0</v>
      </c>
      <c r="U76" s="657">
        <v>0</v>
      </c>
      <c r="V76" s="657">
        <v>10742.36</v>
      </c>
    </row>
    <row r="77" spans="2:22" x14ac:dyDescent="0.25">
      <c r="B77" s="628">
        <v>9352157</v>
      </c>
      <c r="C77" s="628" t="s">
        <v>273</v>
      </c>
      <c r="D77" s="628" t="s">
        <v>93</v>
      </c>
      <c r="E77" s="657">
        <v>7578.15</v>
      </c>
      <c r="F77" s="657">
        <v>0</v>
      </c>
      <c r="G77" s="657">
        <v>0</v>
      </c>
      <c r="H77" s="657">
        <v>0</v>
      </c>
      <c r="I77" s="657">
        <v>0</v>
      </c>
      <c r="J77" s="657">
        <v>0</v>
      </c>
      <c r="K77" s="657">
        <v>0</v>
      </c>
      <c r="L77" s="657">
        <v>0</v>
      </c>
      <c r="M77" s="657">
        <v>0</v>
      </c>
      <c r="N77" s="657">
        <v>0</v>
      </c>
      <c r="O77" s="657">
        <v>0</v>
      </c>
      <c r="P77" s="657">
        <v>0</v>
      </c>
      <c r="Q77" s="657">
        <v>0</v>
      </c>
      <c r="R77" s="657">
        <v>0</v>
      </c>
      <c r="S77" s="657">
        <v>0</v>
      </c>
      <c r="T77" s="657">
        <v>0</v>
      </c>
      <c r="U77" s="657">
        <v>0</v>
      </c>
      <c r="V77" s="657">
        <v>7578.15</v>
      </c>
    </row>
    <row r="78" spans="2:22" x14ac:dyDescent="0.25">
      <c r="B78" s="628">
        <v>9352162</v>
      </c>
      <c r="C78" s="628" t="s">
        <v>1194</v>
      </c>
      <c r="D78" s="628" t="s">
        <v>93</v>
      </c>
      <c r="E78" s="657">
        <v>10822.13</v>
      </c>
      <c r="F78" s="657">
        <v>0</v>
      </c>
      <c r="G78" s="657">
        <v>0</v>
      </c>
      <c r="H78" s="657">
        <v>0</v>
      </c>
      <c r="I78" s="657">
        <v>0</v>
      </c>
      <c r="J78" s="657">
        <v>0</v>
      </c>
      <c r="K78" s="657">
        <v>0</v>
      </c>
      <c r="L78" s="657">
        <v>0</v>
      </c>
      <c r="M78" s="657">
        <v>0</v>
      </c>
      <c r="N78" s="657">
        <v>0</v>
      </c>
      <c r="O78" s="657">
        <v>0</v>
      </c>
      <c r="P78" s="657">
        <v>0</v>
      </c>
      <c r="Q78" s="657">
        <v>0</v>
      </c>
      <c r="R78" s="657">
        <v>0</v>
      </c>
      <c r="S78" s="657">
        <v>0</v>
      </c>
      <c r="T78" s="657">
        <v>0</v>
      </c>
      <c r="U78" s="657">
        <v>0</v>
      </c>
      <c r="V78" s="657">
        <v>10822.13</v>
      </c>
    </row>
    <row r="79" spans="2:22" x14ac:dyDescent="0.25">
      <c r="B79" s="628">
        <v>9352166</v>
      </c>
      <c r="C79" s="628" t="s">
        <v>264</v>
      </c>
      <c r="D79" s="628" t="s">
        <v>93</v>
      </c>
      <c r="E79" s="657">
        <v>10875.31</v>
      </c>
      <c r="F79" s="657">
        <v>0</v>
      </c>
      <c r="G79" s="657">
        <v>0</v>
      </c>
      <c r="H79" s="657">
        <v>0</v>
      </c>
      <c r="I79" s="657">
        <v>0</v>
      </c>
      <c r="J79" s="657">
        <v>0</v>
      </c>
      <c r="K79" s="657">
        <v>0</v>
      </c>
      <c r="L79" s="657">
        <v>0</v>
      </c>
      <c r="M79" s="657">
        <v>0</v>
      </c>
      <c r="N79" s="657">
        <v>0</v>
      </c>
      <c r="O79" s="657">
        <v>0</v>
      </c>
      <c r="P79" s="657">
        <v>0</v>
      </c>
      <c r="Q79" s="657">
        <v>0</v>
      </c>
      <c r="R79" s="657">
        <v>0</v>
      </c>
      <c r="S79" s="657">
        <v>0</v>
      </c>
      <c r="T79" s="657">
        <v>0</v>
      </c>
      <c r="U79" s="657">
        <v>0</v>
      </c>
      <c r="V79" s="657">
        <v>10875.31</v>
      </c>
    </row>
    <row r="80" spans="2:22" x14ac:dyDescent="0.25">
      <c r="B80" s="628">
        <v>9352176</v>
      </c>
      <c r="C80" s="628" t="s">
        <v>287</v>
      </c>
      <c r="D80" s="628" t="s">
        <v>93</v>
      </c>
      <c r="E80" s="657">
        <v>14837.22</v>
      </c>
      <c r="F80" s="657">
        <v>0</v>
      </c>
      <c r="G80" s="657">
        <v>0</v>
      </c>
      <c r="H80" s="657">
        <v>0</v>
      </c>
      <c r="I80" s="657">
        <v>0</v>
      </c>
      <c r="J80" s="657">
        <v>0</v>
      </c>
      <c r="K80" s="657">
        <v>0</v>
      </c>
      <c r="L80" s="657">
        <v>0</v>
      </c>
      <c r="M80" s="657">
        <v>0</v>
      </c>
      <c r="N80" s="657">
        <v>0</v>
      </c>
      <c r="O80" s="657">
        <v>0</v>
      </c>
      <c r="P80" s="657">
        <v>0</v>
      </c>
      <c r="Q80" s="657">
        <v>0</v>
      </c>
      <c r="R80" s="657">
        <v>0</v>
      </c>
      <c r="S80" s="657">
        <v>0</v>
      </c>
      <c r="T80" s="657">
        <v>0</v>
      </c>
      <c r="U80" s="657">
        <v>0</v>
      </c>
      <c r="V80" s="657">
        <v>14837.22</v>
      </c>
    </row>
    <row r="81" spans="2:22" x14ac:dyDescent="0.25">
      <c r="B81" s="628">
        <v>9352184</v>
      </c>
      <c r="C81" s="628" t="s">
        <v>265</v>
      </c>
      <c r="D81" s="628" t="s">
        <v>93</v>
      </c>
      <c r="E81" s="657">
        <v>10955.08</v>
      </c>
      <c r="F81" s="657">
        <v>0</v>
      </c>
      <c r="G81" s="657">
        <v>0</v>
      </c>
      <c r="H81" s="657">
        <v>0</v>
      </c>
      <c r="I81" s="657">
        <v>0</v>
      </c>
      <c r="J81" s="657">
        <v>0</v>
      </c>
      <c r="K81" s="657">
        <v>0</v>
      </c>
      <c r="L81" s="657">
        <v>0</v>
      </c>
      <c r="M81" s="657">
        <v>0</v>
      </c>
      <c r="N81" s="657">
        <v>0</v>
      </c>
      <c r="O81" s="657">
        <v>0</v>
      </c>
      <c r="P81" s="657">
        <v>0</v>
      </c>
      <c r="Q81" s="657">
        <v>0</v>
      </c>
      <c r="R81" s="657">
        <v>0</v>
      </c>
      <c r="S81" s="657">
        <v>0</v>
      </c>
      <c r="T81" s="657">
        <v>0</v>
      </c>
      <c r="U81" s="657">
        <v>0</v>
      </c>
      <c r="V81" s="657">
        <v>10955.08</v>
      </c>
    </row>
    <row r="82" spans="2:22" x14ac:dyDescent="0.25">
      <c r="B82" s="628">
        <v>9352229</v>
      </c>
      <c r="C82" s="628" t="s">
        <v>1844</v>
      </c>
      <c r="D82" s="628" t="s">
        <v>93</v>
      </c>
      <c r="E82" s="657">
        <v>2605.8200000000002</v>
      </c>
      <c r="F82" s="657">
        <v>0</v>
      </c>
      <c r="G82" s="657">
        <v>0</v>
      </c>
      <c r="H82" s="657">
        <v>0</v>
      </c>
      <c r="I82" s="657">
        <v>0</v>
      </c>
      <c r="J82" s="657">
        <v>0</v>
      </c>
      <c r="K82" s="657">
        <v>0</v>
      </c>
      <c r="L82" s="657">
        <v>0</v>
      </c>
      <c r="M82" s="657">
        <v>0</v>
      </c>
      <c r="N82" s="657">
        <v>0</v>
      </c>
      <c r="O82" s="657">
        <v>0</v>
      </c>
      <c r="P82" s="657">
        <v>0</v>
      </c>
      <c r="Q82" s="657">
        <v>0</v>
      </c>
      <c r="R82" s="657">
        <v>0</v>
      </c>
      <c r="S82" s="657">
        <v>0</v>
      </c>
      <c r="T82" s="657">
        <v>0</v>
      </c>
      <c r="U82" s="657">
        <v>0</v>
      </c>
      <c r="V82" s="657">
        <v>2605.8200000000002</v>
      </c>
    </row>
    <row r="83" spans="2:22" x14ac:dyDescent="0.25">
      <c r="B83" s="628">
        <v>9352916</v>
      </c>
      <c r="C83" s="628" t="s">
        <v>388</v>
      </c>
      <c r="D83" s="628" t="s">
        <v>93</v>
      </c>
      <c r="E83" s="657">
        <v>7179.3</v>
      </c>
      <c r="F83" s="657">
        <v>0</v>
      </c>
      <c r="G83" s="657">
        <v>0</v>
      </c>
      <c r="H83" s="657">
        <v>0</v>
      </c>
      <c r="I83" s="657">
        <v>0</v>
      </c>
      <c r="J83" s="657">
        <v>0</v>
      </c>
      <c r="K83" s="657">
        <v>0</v>
      </c>
      <c r="L83" s="657">
        <v>0</v>
      </c>
      <c r="M83" s="657">
        <v>0</v>
      </c>
      <c r="N83" s="657">
        <v>0</v>
      </c>
      <c r="O83" s="657">
        <v>0</v>
      </c>
      <c r="P83" s="657">
        <v>0</v>
      </c>
      <c r="Q83" s="657">
        <v>0</v>
      </c>
      <c r="R83" s="657">
        <v>0</v>
      </c>
      <c r="S83" s="657">
        <v>0</v>
      </c>
      <c r="T83" s="657">
        <v>0</v>
      </c>
      <c r="U83" s="657">
        <v>0</v>
      </c>
      <c r="V83" s="657">
        <v>7179.3</v>
      </c>
    </row>
    <row r="84" spans="2:22" x14ac:dyDescent="0.25">
      <c r="B84" s="628">
        <v>9352918</v>
      </c>
      <c r="C84" s="628" t="s">
        <v>303</v>
      </c>
      <c r="D84" s="628" t="s">
        <v>93</v>
      </c>
      <c r="E84" s="657">
        <v>2579.23</v>
      </c>
      <c r="F84" s="657">
        <v>0</v>
      </c>
      <c r="G84" s="657">
        <v>0</v>
      </c>
      <c r="H84" s="657">
        <v>0</v>
      </c>
      <c r="I84" s="657">
        <v>0</v>
      </c>
      <c r="J84" s="657">
        <v>0</v>
      </c>
      <c r="K84" s="657">
        <v>0</v>
      </c>
      <c r="L84" s="657">
        <v>0</v>
      </c>
      <c r="M84" s="657">
        <v>0</v>
      </c>
      <c r="N84" s="657">
        <v>0</v>
      </c>
      <c r="O84" s="657">
        <v>0</v>
      </c>
      <c r="P84" s="657">
        <v>0</v>
      </c>
      <c r="Q84" s="657">
        <v>0</v>
      </c>
      <c r="R84" s="657">
        <v>0</v>
      </c>
      <c r="S84" s="657">
        <v>0</v>
      </c>
      <c r="T84" s="657">
        <v>0</v>
      </c>
      <c r="U84" s="657">
        <v>0</v>
      </c>
      <c r="V84" s="657">
        <v>2579.23</v>
      </c>
    </row>
    <row r="85" spans="2:22" x14ac:dyDescent="0.25">
      <c r="B85" s="628">
        <v>9352919</v>
      </c>
      <c r="C85" s="628" t="s">
        <v>185</v>
      </c>
      <c r="D85" s="628" t="s">
        <v>93</v>
      </c>
      <c r="E85" s="657">
        <v>7604.74</v>
      </c>
      <c r="F85" s="657">
        <v>0</v>
      </c>
      <c r="G85" s="657">
        <v>0</v>
      </c>
      <c r="H85" s="657">
        <v>0</v>
      </c>
      <c r="I85" s="657">
        <v>0</v>
      </c>
      <c r="J85" s="657">
        <v>0</v>
      </c>
      <c r="K85" s="657">
        <v>0</v>
      </c>
      <c r="L85" s="657">
        <v>0</v>
      </c>
      <c r="M85" s="657">
        <v>0</v>
      </c>
      <c r="N85" s="657">
        <v>0</v>
      </c>
      <c r="O85" s="657">
        <v>0</v>
      </c>
      <c r="P85" s="657">
        <v>0</v>
      </c>
      <c r="Q85" s="657">
        <v>0</v>
      </c>
      <c r="R85" s="657">
        <v>0</v>
      </c>
      <c r="S85" s="657">
        <v>0</v>
      </c>
      <c r="T85" s="657">
        <v>0</v>
      </c>
      <c r="U85" s="657">
        <v>0</v>
      </c>
      <c r="V85" s="657">
        <v>7604.74</v>
      </c>
    </row>
    <row r="86" spans="2:22" x14ac:dyDescent="0.25">
      <c r="B86" s="628">
        <v>9352921</v>
      </c>
      <c r="C86" s="628" t="s">
        <v>374</v>
      </c>
      <c r="D86" s="628" t="s">
        <v>93</v>
      </c>
      <c r="E86" s="657">
        <v>5583.9</v>
      </c>
      <c r="F86" s="657">
        <v>0</v>
      </c>
      <c r="G86" s="657">
        <v>0</v>
      </c>
      <c r="H86" s="657">
        <v>0</v>
      </c>
      <c r="I86" s="657">
        <v>0</v>
      </c>
      <c r="J86" s="657">
        <v>0</v>
      </c>
      <c r="K86" s="657">
        <v>0</v>
      </c>
      <c r="L86" s="657">
        <v>0</v>
      </c>
      <c r="M86" s="657">
        <v>0</v>
      </c>
      <c r="N86" s="657">
        <v>0</v>
      </c>
      <c r="O86" s="657">
        <v>0</v>
      </c>
      <c r="P86" s="657">
        <v>0</v>
      </c>
      <c r="Q86" s="657">
        <v>0</v>
      </c>
      <c r="R86" s="657">
        <v>0</v>
      </c>
      <c r="S86" s="657">
        <v>0</v>
      </c>
      <c r="T86" s="657">
        <v>0</v>
      </c>
      <c r="U86" s="657">
        <v>0</v>
      </c>
      <c r="V86" s="657">
        <v>5583.9</v>
      </c>
    </row>
    <row r="87" spans="2:22" x14ac:dyDescent="0.25">
      <c r="B87" s="628">
        <v>9352922</v>
      </c>
      <c r="C87" s="628" t="s">
        <v>275</v>
      </c>
      <c r="D87" s="628" t="s">
        <v>93</v>
      </c>
      <c r="E87" s="657">
        <v>15874.23</v>
      </c>
      <c r="F87" s="657">
        <v>0</v>
      </c>
      <c r="G87" s="657">
        <v>0</v>
      </c>
      <c r="H87" s="657">
        <v>0</v>
      </c>
      <c r="I87" s="657">
        <v>0</v>
      </c>
      <c r="J87" s="657">
        <v>0</v>
      </c>
      <c r="K87" s="657">
        <v>0</v>
      </c>
      <c r="L87" s="657">
        <v>0</v>
      </c>
      <c r="M87" s="657">
        <v>0</v>
      </c>
      <c r="N87" s="657">
        <v>0</v>
      </c>
      <c r="O87" s="657">
        <v>0</v>
      </c>
      <c r="P87" s="657">
        <v>0</v>
      </c>
      <c r="Q87" s="657">
        <v>0</v>
      </c>
      <c r="R87" s="657">
        <v>0</v>
      </c>
      <c r="S87" s="657">
        <v>0</v>
      </c>
      <c r="T87" s="657">
        <v>0</v>
      </c>
      <c r="U87" s="657">
        <v>0</v>
      </c>
      <c r="V87" s="657">
        <v>15874.23</v>
      </c>
    </row>
    <row r="88" spans="2:22" x14ac:dyDescent="0.25">
      <c r="B88" s="628">
        <v>9352923</v>
      </c>
      <c r="C88" s="628" t="s">
        <v>405</v>
      </c>
      <c r="D88" s="628" t="s">
        <v>93</v>
      </c>
      <c r="E88" s="657">
        <v>8189.72</v>
      </c>
      <c r="F88" s="657">
        <v>0</v>
      </c>
      <c r="G88" s="657">
        <v>0</v>
      </c>
      <c r="H88" s="657">
        <v>0</v>
      </c>
      <c r="I88" s="657">
        <v>0</v>
      </c>
      <c r="J88" s="657">
        <v>0</v>
      </c>
      <c r="K88" s="657">
        <v>0</v>
      </c>
      <c r="L88" s="657">
        <v>0</v>
      </c>
      <c r="M88" s="657">
        <v>0</v>
      </c>
      <c r="N88" s="657">
        <v>0</v>
      </c>
      <c r="O88" s="657">
        <v>0</v>
      </c>
      <c r="P88" s="657">
        <v>0</v>
      </c>
      <c r="Q88" s="657">
        <v>0</v>
      </c>
      <c r="R88" s="657">
        <v>0</v>
      </c>
      <c r="S88" s="657">
        <v>0</v>
      </c>
      <c r="T88" s="657">
        <v>0</v>
      </c>
      <c r="U88" s="657">
        <v>0</v>
      </c>
      <c r="V88" s="657">
        <v>8189.72</v>
      </c>
    </row>
    <row r="89" spans="2:22" x14ac:dyDescent="0.25">
      <c r="B89" s="628">
        <v>9352924</v>
      </c>
      <c r="C89" s="628" t="s">
        <v>293</v>
      </c>
      <c r="D89" s="628" t="s">
        <v>93</v>
      </c>
      <c r="E89" s="657">
        <v>5610.49</v>
      </c>
      <c r="F89" s="657">
        <v>0</v>
      </c>
      <c r="G89" s="657">
        <v>0</v>
      </c>
      <c r="H89" s="657">
        <v>0</v>
      </c>
      <c r="I89" s="657">
        <v>0</v>
      </c>
      <c r="J89" s="657">
        <v>0</v>
      </c>
      <c r="K89" s="657">
        <v>0</v>
      </c>
      <c r="L89" s="657">
        <v>0</v>
      </c>
      <c r="M89" s="657">
        <v>0</v>
      </c>
      <c r="N89" s="657">
        <v>0</v>
      </c>
      <c r="O89" s="657">
        <v>0</v>
      </c>
      <c r="P89" s="657">
        <v>0</v>
      </c>
      <c r="Q89" s="657">
        <v>0</v>
      </c>
      <c r="R89" s="657">
        <v>0</v>
      </c>
      <c r="S89" s="657">
        <v>0</v>
      </c>
      <c r="T89" s="657">
        <v>0</v>
      </c>
      <c r="U89" s="657">
        <v>0</v>
      </c>
      <c r="V89" s="657">
        <v>5610.49</v>
      </c>
    </row>
    <row r="90" spans="2:22" x14ac:dyDescent="0.25">
      <c r="B90" s="628">
        <v>9352925</v>
      </c>
      <c r="C90" s="628" t="s">
        <v>342</v>
      </c>
      <c r="D90" s="628" t="s">
        <v>93</v>
      </c>
      <c r="E90" s="657">
        <v>10715.77</v>
      </c>
      <c r="F90" s="657">
        <v>0</v>
      </c>
      <c r="G90" s="657">
        <v>0</v>
      </c>
      <c r="H90" s="657">
        <v>0</v>
      </c>
      <c r="I90" s="657">
        <v>0</v>
      </c>
      <c r="J90" s="657">
        <v>0</v>
      </c>
      <c r="K90" s="657">
        <v>0</v>
      </c>
      <c r="L90" s="657">
        <v>0</v>
      </c>
      <c r="M90" s="657">
        <v>0</v>
      </c>
      <c r="N90" s="657">
        <v>0</v>
      </c>
      <c r="O90" s="657">
        <v>0</v>
      </c>
      <c r="P90" s="657">
        <v>0</v>
      </c>
      <c r="Q90" s="657">
        <v>0</v>
      </c>
      <c r="R90" s="657">
        <v>0</v>
      </c>
      <c r="S90" s="657">
        <v>0</v>
      </c>
      <c r="T90" s="657">
        <v>0</v>
      </c>
      <c r="U90" s="657">
        <v>0</v>
      </c>
      <c r="V90" s="657">
        <v>10715.77</v>
      </c>
    </row>
    <row r="91" spans="2:22" x14ac:dyDescent="0.25">
      <c r="B91" s="628">
        <v>9352928</v>
      </c>
      <c r="C91" s="628" t="s">
        <v>311</v>
      </c>
      <c r="D91" s="628" t="s">
        <v>93</v>
      </c>
      <c r="E91" s="657">
        <v>2393.1</v>
      </c>
      <c r="F91" s="657">
        <v>0</v>
      </c>
      <c r="G91" s="657">
        <v>0</v>
      </c>
      <c r="H91" s="657">
        <v>0</v>
      </c>
      <c r="I91" s="657">
        <v>0</v>
      </c>
      <c r="J91" s="657">
        <v>0</v>
      </c>
      <c r="K91" s="657">
        <v>0</v>
      </c>
      <c r="L91" s="657">
        <v>0</v>
      </c>
      <c r="M91" s="657">
        <v>0</v>
      </c>
      <c r="N91" s="657">
        <v>0</v>
      </c>
      <c r="O91" s="657">
        <v>0</v>
      </c>
      <c r="P91" s="657">
        <v>0</v>
      </c>
      <c r="Q91" s="657">
        <v>0</v>
      </c>
      <c r="R91" s="657">
        <v>0</v>
      </c>
      <c r="S91" s="657">
        <v>0</v>
      </c>
      <c r="T91" s="657">
        <v>0</v>
      </c>
      <c r="U91" s="657">
        <v>0</v>
      </c>
      <c r="V91" s="657">
        <v>2393.1</v>
      </c>
    </row>
    <row r="92" spans="2:22" x14ac:dyDescent="0.25">
      <c r="B92" s="628">
        <v>9352929</v>
      </c>
      <c r="C92" s="628" t="s">
        <v>1195</v>
      </c>
      <c r="D92" s="628" t="s">
        <v>93</v>
      </c>
      <c r="E92" s="657">
        <v>11034.85</v>
      </c>
      <c r="F92" s="657">
        <v>0</v>
      </c>
      <c r="G92" s="657">
        <v>0</v>
      </c>
      <c r="H92" s="657">
        <v>0</v>
      </c>
      <c r="I92" s="657">
        <v>0</v>
      </c>
      <c r="J92" s="657">
        <v>0</v>
      </c>
      <c r="K92" s="657">
        <v>0</v>
      </c>
      <c r="L92" s="657">
        <v>0</v>
      </c>
      <c r="M92" s="657">
        <v>0</v>
      </c>
      <c r="N92" s="657">
        <v>0</v>
      </c>
      <c r="O92" s="657">
        <v>0</v>
      </c>
      <c r="P92" s="657">
        <v>0</v>
      </c>
      <c r="Q92" s="657">
        <v>0</v>
      </c>
      <c r="R92" s="657">
        <v>0</v>
      </c>
      <c r="S92" s="657">
        <v>0</v>
      </c>
      <c r="T92" s="657">
        <v>0</v>
      </c>
      <c r="U92" s="657">
        <v>0</v>
      </c>
      <c r="V92" s="657">
        <v>11034.85</v>
      </c>
    </row>
    <row r="93" spans="2:22" x14ac:dyDescent="0.25">
      <c r="B93" s="628">
        <v>9352931</v>
      </c>
      <c r="C93" s="628" t="s">
        <v>251</v>
      </c>
      <c r="D93" s="628" t="s">
        <v>93</v>
      </c>
      <c r="E93" s="657">
        <v>2366.5099999999998</v>
      </c>
      <c r="F93" s="657">
        <v>0</v>
      </c>
      <c r="G93" s="657">
        <v>0</v>
      </c>
      <c r="H93" s="657">
        <v>0</v>
      </c>
      <c r="I93" s="657">
        <v>0</v>
      </c>
      <c r="J93" s="657">
        <v>0</v>
      </c>
      <c r="K93" s="657">
        <v>0</v>
      </c>
      <c r="L93" s="657">
        <v>0</v>
      </c>
      <c r="M93" s="657">
        <v>0</v>
      </c>
      <c r="N93" s="657">
        <v>0</v>
      </c>
      <c r="O93" s="657">
        <v>0</v>
      </c>
      <c r="P93" s="657">
        <v>0</v>
      </c>
      <c r="Q93" s="657">
        <v>0</v>
      </c>
      <c r="R93" s="657">
        <v>0</v>
      </c>
      <c r="S93" s="657">
        <v>0</v>
      </c>
      <c r="T93" s="657">
        <v>0</v>
      </c>
      <c r="U93" s="657">
        <v>0</v>
      </c>
      <c r="V93" s="657">
        <v>2366.5099999999998</v>
      </c>
    </row>
    <row r="94" spans="2:22" x14ac:dyDescent="0.25">
      <c r="B94" s="628">
        <v>9353000</v>
      </c>
      <c r="C94" s="628" t="s">
        <v>1196</v>
      </c>
      <c r="D94" s="628" t="s">
        <v>93</v>
      </c>
      <c r="E94" s="657">
        <v>4706.43</v>
      </c>
      <c r="F94" s="657">
        <v>0</v>
      </c>
      <c r="G94" s="657">
        <v>0</v>
      </c>
      <c r="H94" s="657">
        <v>0</v>
      </c>
      <c r="I94" s="657">
        <v>0</v>
      </c>
      <c r="J94" s="657">
        <v>0</v>
      </c>
      <c r="K94" s="657">
        <v>0</v>
      </c>
      <c r="L94" s="657">
        <v>0</v>
      </c>
      <c r="M94" s="657">
        <v>0</v>
      </c>
      <c r="N94" s="657">
        <v>0</v>
      </c>
      <c r="O94" s="657">
        <v>0</v>
      </c>
      <c r="P94" s="657">
        <v>0</v>
      </c>
      <c r="Q94" s="657">
        <v>0</v>
      </c>
      <c r="R94" s="657">
        <v>0</v>
      </c>
      <c r="S94" s="657">
        <v>0</v>
      </c>
      <c r="T94" s="657">
        <v>0</v>
      </c>
      <c r="U94" s="657">
        <v>0</v>
      </c>
      <c r="V94" s="657">
        <v>4706.43</v>
      </c>
    </row>
    <row r="95" spans="2:22" x14ac:dyDescent="0.25">
      <c r="B95" s="628">
        <v>9353003</v>
      </c>
      <c r="C95" s="628" t="s">
        <v>1197</v>
      </c>
      <c r="D95" s="628" t="s">
        <v>93</v>
      </c>
      <c r="E95" s="657">
        <v>4387.3500000000004</v>
      </c>
      <c r="F95" s="657">
        <v>0</v>
      </c>
      <c r="G95" s="657">
        <v>0</v>
      </c>
      <c r="H95" s="657">
        <v>0</v>
      </c>
      <c r="I95" s="657">
        <v>0</v>
      </c>
      <c r="J95" s="657">
        <v>0</v>
      </c>
      <c r="K95" s="657">
        <v>0</v>
      </c>
      <c r="L95" s="657">
        <v>0</v>
      </c>
      <c r="M95" s="657">
        <v>0</v>
      </c>
      <c r="N95" s="657">
        <v>0</v>
      </c>
      <c r="O95" s="657">
        <v>0</v>
      </c>
      <c r="P95" s="657">
        <v>0</v>
      </c>
      <c r="Q95" s="657">
        <v>0</v>
      </c>
      <c r="R95" s="657">
        <v>0</v>
      </c>
      <c r="S95" s="657">
        <v>0</v>
      </c>
      <c r="T95" s="657">
        <v>0</v>
      </c>
      <c r="U95" s="657">
        <v>0</v>
      </c>
      <c r="V95" s="657">
        <v>4387.3500000000004</v>
      </c>
    </row>
    <row r="96" spans="2:22" x14ac:dyDescent="0.25">
      <c r="B96" s="628">
        <v>9353004</v>
      </c>
      <c r="C96" s="628" t="s">
        <v>1198</v>
      </c>
      <c r="D96" s="628" t="s">
        <v>93</v>
      </c>
      <c r="E96" s="657">
        <v>2552.64</v>
      </c>
      <c r="F96" s="657">
        <v>0</v>
      </c>
      <c r="G96" s="657">
        <v>0</v>
      </c>
      <c r="H96" s="657">
        <v>0</v>
      </c>
      <c r="I96" s="657">
        <v>0</v>
      </c>
      <c r="J96" s="657">
        <v>0</v>
      </c>
      <c r="K96" s="657">
        <v>0</v>
      </c>
      <c r="L96" s="657">
        <v>0</v>
      </c>
      <c r="M96" s="657">
        <v>0</v>
      </c>
      <c r="N96" s="657">
        <v>0</v>
      </c>
      <c r="O96" s="657">
        <v>0</v>
      </c>
      <c r="P96" s="657">
        <v>0</v>
      </c>
      <c r="Q96" s="657">
        <v>0</v>
      </c>
      <c r="R96" s="657">
        <v>0</v>
      </c>
      <c r="S96" s="657">
        <v>0</v>
      </c>
      <c r="T96" s="657">
        <v>0</v>
      </c>
      <c r="U96" s="657">
        <v>0</v>
      </c>
      <c r="V96" s="657">
        <v>2552.64</v>
      </c>
    </row>
    <row r="97" spans="2:22" x14ac:dyDescent="0.25">
      <c r="B97" s="628">
        <v>9353005</v>
      </c>
      <c r="C97" s="628" t="s">
        <v>1199</v>
      </c>
      <c r="D97" s="628" t="s">
        <v>93</v>
      </c>
      <c r="E97" s="657">
        <v>3828.96</v>
      </c>
      <c r="F97" s="657">
        <v>0</v>
      </c>
      <c r="G97" s="657">
        <v>0</v>
      </c>
      <c r="H97" s="657">
        <v>0</v>
      </c>
      <c r="I97" s="657">
        <v>0</v>
      </c>
      <c r="J97" s="657">
        <v>0</v>
      </c>
      <c r="K97" s="657">
        <v>0</v>
      </c>
      <c r="L97" s="657">
        <v>0</v>
      </c>
      <c r="M97" s="657">
        <v>0</v>
      </c>
      <c r="N97" s="657">
        <v>0</v>
      </c>
      <c r="O97" s="657">
        <v>0</v>
      </c>
      <c r="P97" s="657">
        <v>0</v>
      </c>
      <c r="Q97" s="657">
        <v>0</v>
      </c>
      <c r="R97" s="657">
        <v>0</v>
      </c>
      <c r="S97" s="657">
        <v>0</v>
      </c>
      <c r="T97" s="657">
        <v>0</v>
      </c>
      <c r="U97" s="657">
        <v>0</v>
      </c>
      <c r="V97" s="657">
        <v>3828.96</v>
      </c>
    </row>
    <row r="98" spans="2:22" x14ac:dyDescent="0.25">
      <c r="B98" s="628">
        <v>9353006</v>
      </c>
      <c r="C98" s="628" t="s">
        <v>1200</v>
      </c>
      <c r="D98" s="628" t="s">
        <v>93</v>
      </c>
      <c r="E98" s="657">
        <v>5052.1000000000004</v>
      </c>
      <c r="F98" s="657">
        <v>0</v>
      </c>
      <c r="G98" s="657">
        <v>0</v>
      </c>
      <c r="H98" s="657">
        <v>0</v>
      </c>
      <c r="I98" s="657">
        <v>0</v>
      </c>
      <c r="J98" s="657">
        <v>0</v>
      </c>
      <c r="K98" s="657">
        <v>0</v>
      </c>
      <c r="L98" s="657">
        <v>0</v>
      </c>
      <c r="M98" s="657">
        <v>0</v>
      </c>
      <c r="N98" s="657">
        <v>0</v>
      </c>
      <c r="O98" s="657">
        <v>0</v>
      </c>
      <c r="P98" s="657">
        <v>0</v>
      </c>
      <c r="Q98" s="657">
        <v>0</v>
      </c>
      <c r="R98" s="657">
        <v>0</v>
      </c>
      <c r="S98" s="657">
        <v>0</v>
      </c>
      <c r="T98" s="657">
        <v>0</v>
      </c>
      <c r="U98" s="657">
        <v>0</v>
      </c>
      <c r="V98" s="657">
        <v>5052.1000000000004</v>
      </c>
    </row>
    <row r="99" spans="2:22" x14ac:dyDescent="0.25">
      <c r="B99" s="628">
        <v>9353009</v>
      </c>
      <c r="C99" s="628" t="s">
        <v>1201</v>
      </c>
      <c r="D99" s="628" t="s">
        <v>93</v>
      </c>
      <c r="E99" s="657">
        <v>5371.18</v>
      </c>
      <c r="F99" s="657">
        <v>0</v>
      </c>
      <c r="G99" s="657">
        <v>0</v>
      </c>
      <c r="H99" s="657">
        <v>0</v>
      </c>
      <c r="I99" s="657">
        <v>0</v>
      </c>
      <c r="J99" s="657">
        <v>0</v>
      </c>
      <c r="K99" s="657">
        <v>0</v>
      </c>
      <c r="L99" s="657">
        <v>0</v>
      </c>
      <c r="M99" s="657">
        <v>0</v>
      </c>
      <c r="N99" s="657">
        <v>0</v>
      </c>
      <c r="O99" s="657">
        <v>0</v>
      </c>
      <c r="P99" s="657">
        <v>0</v>
      </c>
      <c r="Q99" s="657">
        <v>0</v>
      </c>
      <c r="R99" s="657">
        <v>0</v>
      </c>
      <c r="S99" s="657">
        <v>0</v>
      </c>
      <c r="T99" s="657">
        <v>0</v>
      </c>
      <c r="U99" s="657">
        <v>0</v>
      </c>
      <c r="V99" s="657">
        <v>5371.18</v>
      </c>
    </row>
    <row r="100" spans="2:22" x14ac:dyDescent="0.25">
      <c r="B100" s="628">
        <v>9353010</v>
      </c>
      <c r="C100" s="628" t="s">
        <v>1202</v>
      </c>
      <c r="D100" s="628" t="s">
        <v>93</v>
      </c>
      <c r="E100" s="657">
        <v>2260.15</v>
      </c>
      <c r="F100" s="657">
        <v>0</v>
      </c>
      <c r="G100" s="657">
        <v>0</v>
      </c>
      <c r="H100" s="657">
        <v>0</v>
      </c>
      <c r="I100" s="657">
        <v>0</v>
      </c>
      <c r="J100" s="657">
        <v>0</v>
      </c>
      <c r="K100" s="657">
        <v>0</v>
      </c>
      <c r="L100" s="657">
        <v>0</v>
      </c>
      <c r="M100" s="657">
        <v>0</v>
      </c>
      <c r="N100" s="657">
        <v>0</v>
      </c>
      <c r="O100" s="657">
        <v>0</v>
      </c>
      <c r="P100" s="657">
        <v>0</v>
      </c>
      <c r="Q100" s="657">
        <v>0</v>
      </c>
      <c r="R100" s="657">
        <v>0</v>
      </c>
      <c r="S100" s="657">
        <v>0</v>
      </c>
      <c r="T100" s="657">
        <v>0</v>
      </c>
      <c r="U100" s="657">
        <v>0</v>
      </c>
      <c r="V100" s="657">
        <v>2260.15</v>
      </c>
    </row>
    <row r="101" spans="2:22" x14ac:dyDescent="0.25">
      <c r="B101" s="628">
        <v>9353013</v>
      </c>
      <c r="C101" s="628" t="s">
        <v>1203</v>
      </c>
      <c r="D101" s="628" t="s">
        <v>93</v>
      </c>
      <c r="E101" s="657">
        <v>1967.66</v>
      </c>
      <c r="F101" s="657">
        <v>0</v>
      </c>
      <c r="G101" s="657">
        <v>0</v>
      </c>
      <c r="H101" s="657">
        <v>0</v>
      </c>
      <c r="I101" s="657">
        <v>0</v>
      </c>
      <c r="J101" s="657">
        <v>0</v>
      </c>
      <c r="K101" s="657">
        <v>0</v>
      </c>
      <c r="L101" s="657">
        <v>0</v>
      </c>
      <c r="M101" s="657">
        <v>0</v>
      </c>
      <c r="N101" s="657">
        <v>0</v>
      </c>
      <c r="O101" s="657">
        <v>0</v>
      </c>
      <c r="P101" s="657">
        <v>0</v>
      </c>
      <c r="Q101" s="657">
        <v>0</v>
      </c>
      <c r="R101" s="657">
        <v>0</v>
      </c>
      <c r="S101" s="657">
        <v>0</v>
      </c>
      <c r="T101" s="657">
        <v>0</v>
      </c>
      <c r="U101" s="657">
        <v>0</v>
      </c>
      <c r="V101" s="657">
        <v>1967.66</v>
      </c>
    </row>
    <row r="102" spans="2:22" x14ac:dyDescent="0.25">
      <c r="B102" s="628">
        <v>9353020</v>
      </c>
      <c r="C102" s="628" t="s">
        <v>1204</v>
      </c>
      <c r="D102" s="628" t="s">
        <v>93</v>
      </c>
      <c r="E102" s="657">
        <v>1701.76</v>
      </c>
      <c r="F102" s="657">
        <v>0</v>
      </c>
      <c r="G102" s="657">
        <v>0</v>
      </c>
      <c r="H102" s="657">
        <v>0</v>
      </c>
      <c r="I102" s="657">
        <v>0</v>
      </c>
      <c r="J102" s="657">
        <v>0</v>
      </c>
      <c r="K102" s="657">
        <v>0</v>
      </c>
      <c r="L102" s="657">
        <v>0</v>
      </c>
      <c r="M102" s="657">
        <v>0</v>
      </c>
      <c r="N102" s="657">
        <v>0</v>
      </c>
      <c r="O102" s="657">
        <v>0</v>
      </c>
      <c r="P102" s="657">
        <v>0</v>
      </c>
      <c r="Q102" s="657">
        <v>0</v>
      </c>
      <c r="R102" s="657">
        <v>0</v>
      </c>
      <c r="S102" s="657">
        <v>0</v>
      </c>
      <c r="T102" s="657">
        <v>0</v>
      </c>
      <c r="U102" s="657">
        <v>0</v>
      </c>
      <c r="V102" s="657">
        <v>1701.76</v>
      </c>
    </row>
    <row r="103" spans="2:22" x14ac:dyDescent="0.25">
      <c r="B103" s="628">
        <v>9353026</v>
      </c>
      <c r="C103" s="628" t="s">
        <v>1205</v>
      </c>
      <c r="D103" s="628" t="s">
        <v>93</v>
      </c>
      <c r="E103" s="657">
        <v>2366.5099999999998</v>
      </c>
      <c r="F103" s="657">
        <v>0</v>
      </c>
      <c r="G103" s="657">
        <v>0</v>
      </c>
      <c r="H103" s="657">
        <v>0</v>
      </c>
      <c r="I103" s="657">
        <v>0</v>
      </c>
      <c r="J103" s="657">
        <v>0</v>
      </c>
      <c r="K103" s="657">
        <v>0</v>
      </c>
      <c r="L103" s="657">
        <v>0</v>
      </c>
      <c r="M103" s="657">
        <v>0</v>
      </c>
      <c r="N103" s="657">
        <v>0</v>
      </c>
      <c r="O103" s="657">
        <v>0</v>
      </c>
      <c r="P103" s="657">
        <v>0</v>
      </c>
      <c r="Q103" s="657">
        <v>0</v>
      </c>
      <c r="R103" s="657">
        <v>0</v>
      </c>
      <c r="S103" s="657">
        <v>0</v>
      </c>
      <c r="T103" s="657">
        <v>0</v>
      </c>
      <c r="U103" s="657">
        <v>0</v>
      </c>
      <c r="V103" s="657">
        <v>2366.5099999999998</v>
      </c>
    </row>
    <row r="104" spans="2:22" x14ac:dyDescent="0.25">
      <c r="B104" s="628">
        <v>9353027</v>
      </c>
      <c r="C104" s="628" t="s">
        <v>1206</v>
      </c>
      <c r="D104" s="628" t="s">
        <v>93</v>
      </c>
      <c r="E104" s="657">
        <v>4865.97</v>
      </c>
      <c r="F104" s="657">
        <v>0</v>
      </c>
      <c r="G104" s="657">
        <v>0</v>
      </c>
      <c r="H104" s="657">
        <v>0</v>
      </c>
      <c r="I104" s="657">
        <v>0</v>
      </c>
      <c r="J104" s="657">
        <v>0</v>
      </c>
      <c r="K104" s="657">
        <v>0</v>
      </c>
      <c r="L104" s="657">
        <v>0</v>
      </c>
      <c r="M104" s="657">
        <v>0</v>
      </c>
      <c r="N104" s="657">
        <v>0</v>
      </c>
      <c r="O104" s="657">
        <v>0</v>
      </c>
      <c r="P104" s="657">
        <v>0</v>
      </c>
      <c r="Q104" s="657">
        <v>0</v>
      </c>
      <c r="R104" s="657">
        <v>0</v>
      </c>
      <c r="S104" s="657">
        <v>0</v>
      </c>
      <c r="T104" s="657">
        <v>0</v>
      </c>
      <c r="U104" s="657">
        <v>0</v>
      </c>
      <c r="V104" s="657">
        <v>4865.97</v>
      </c>
    </row>
    <row r="105" spans="2:22" x14ac:dyDescent="0.25">
      <c r="B105" s="628">
        <v>9353036</v>
      </c>
      <c r="C105" s="628" t="s">
        <v>1208</v>
      </c>
      <c r="D105" s="628" t="s">
        <v>93</v>
      </c>
      <c r="E105" s="657">
        <v>4839.38</v>
      </c>
      <c r="F105" s="657">
        <v>0</v>
      </c>
      <c r="G105" s="657">
        <v>0</v>
      </c>
      <c r="H105" s="657">
        <v>0</v>
      </c>
      <c r="I105" s="657">
        <v>0</v>
      </c>
      <c r="J105" s="657">
        <v>0</v>
      </c>
      <c r="K105" s="657">
        <v>0</v>
      </c>
      <c r="L105" s="657">
        <v>0</v>
      </c>
      <c r="M105" s="657">
        <v>0</v>
      </c>
      <c r="N105" s="657">
        <v>0</v>
      </c>
      <c r="O105" s="657">
        <v>0</v>
      </c>
      <c r="P105" s="657">
        <v>0</v>
      </c>
      <c r="Q105" s="657">
        <v>0</v>
      </c>
      <c r="R105" s="657">
        <v>0</v>
      </c>
      <c r="S105" s="657">
        <v>0</v>
      </c>
      <c r="T105" s="657">
        <v>0</v>
      </c>
      <c r="U105" s="657">
        <v>0</v>
      </c>
      <c r="V105" s="657">
        <v>4839.38</v>
      </c>
    </row>
    <row r="106" spans="2:22" x14ac:dyDescent="0.25">
      <c r="B106" s="628">
        <v>9353037</v>
      </c>
      <c r="C106" s="628" t="s">
        <v>1209</v>
      </c>
      <c r="D106" s="628" t="s">
        <v>93</v>
      </c>
      <c r="E106" s="657">
        <v>2419.69</v>
      </c>
      <c r="F106" s="657">
        <v>0</v>
      </c>
      <c r="G106" s="657">
        <v>0</v>
      </c>
      <c r="H106" s="657">
        <v>0</v>
      </c>
      <c r="I106" s="657">
        <v>0</v>
      </c>
      <c r="J106" s="657">
        <v>0</v>
      </c>
      <c r="K106" s="657">
        <v>0</v>
      </c>
      <c r="L106" s="657">
        <v>0</v>
      </c>
      <c r="M106" s="657">
        <v>0</v>
      </c>
      <c r="N106" s="657">
        <v>0</v>
      </c>
      <c r="O106" s="657">
        <v>0</v>
      </c>
      <c r="P106" s="657">
        <v>0</v>
      </c>
      <c r="Q106" s="657">
        <v>0</v>
      </c>
      <c r="R106" s="657">
        <v>0</v>
      </c>
      <c r="S106" s="657">
        <v>0</v>
      </c>
      <c r="T106" s="657">
        <v>0</v>
      </c>
      <c r="U106" s="657">
        <v>0</v>
      </c>
      <c r="V106" s="657">
        <v>2419.69</v>
      </c>
    </row>
    <row r="107" spans="2:22" x14ac:dyDescent="0.25">
      <c r="B107" s="628">
        <v>9353042</v>
      </c>
      <c r="C107" s="628" t="s">
        <v>1210</v>
      </c>
      <c r="D107" s="628" t="s">
        <v>93</v>
      </c>
      <c r="E107" s="657">
        <v>1249.73</v>
      </c>
      <c r="F107" s="657">
        <v>0</v>
      </c>
      <c r="G107" s="657">
        <v>0</v>
      </c>
      <c r="H107" s="657">
        <v>0</v>
      </c>
      <c r="I107" s="657">
        <v>0</v>
      </c>
      <c r="J107" s="657">
        <v>0</v>
      </c>
      <c r="K107" s="657">
        <v>0</v>
      </c>
      <c r="L107" s="657">
        <v>0</v>
      </c>
      <c r="M107" s="657">
        <v>0</v>
      </c>
      <c r="N107" s="657">
        <v>0</v>
      </c>
      <c r="O107" s="657">
        <v>0</v>
      </c>
      <c r="P107" s="657">
        <v>0</v>
      </c>
      <c r="Q107" s="657">
        <v>0</v>
      </c>
      <c r="R107" s="657">
        <v>0</v>
      </c>
      <c r="S107" s="657">
        <v>0</v>
      </c>
      <c r="T107" s="657">
        <v>0</v>
      </c>
      <c r="U107" s="657">
        <v>0</v>
      </c>
      <c r="V107" s="657">
        <v>1249.73</v>
      </c>
    </row>
    <row r="108" spans="2:22" x14ac:dyDescent="0.25">
      <c r="B108" s="628">
        <v>9353043</v>
      </c>
      <c r="C108" s="628" t="s">
        <v>1211</v>
      </c>
      <c r="D108" s="628" t="s">
        <v>93</v>
      </c>
      <c r="E108" s="657">
        <v>4626.66</v>
      </c>
      <c r="F108" s="657">
        <v>0</v>
      </c>
      <c r="G108" s="657">
        <v>0</v>
      </c>
      <c r="H108" s="657">
        <v>0</v>
      </c>
      <c r="I108" s="657">
        <v>0</v>
      </c>
      <c r="J108" s="657">
        <v>0</v>
      </c>
      <c r="K108" s="657">
        <v>0</v>
      </c>
      <c r="L108" s="657">
        <v>0</v>
      </c>
      <c r="M108" s="657">
        <v>0</v>
      </c>
      <c r="N108" s="657">
        <v>0</v>
      </c>
      <c r="O108" s="657">
        <v>0</v>
      </c>
      <c r="P108" s="657">
        <v>0</v>
      </c>
      <c r="Q108" s="657">
        <v>0</v>
      </c>
      <c r="R108" s="657">
        <v>0</v>
      </c>
      <c r="S108" s="657">
        <v>0</v>
      </c>
      <c r="T108" s="657">
        <v>0</v>
      </c>
      <c r="U108" s="657">
        <v>0</v>
      </c>
      <c r="V108" s="657">
        <v>4626.66</v>
      </c>
    </row>
    <row r="109" spans="2:22" x14ac:dyDescent="0.25">
      <c r="B109" s="628">
        <v>9353048</v>
      </c>
      <c r="C109" s="628" t="s">
        <v>1212</v>
      </c>
      <c r="D109" s="628" t="s">
        <v>93</v>
      </c>
      <c r="E109" s="657">
        <v>5052.1000000000004</v>
      </c>
      <c r="F109" s="657">
        <v>0</v>
      </c>
      <c r="G109" s="657">
        <v>0</v>
      </c>
      <c r="H109" s="657">
        <v>0</v>
      </c>
      <c r="I109" s="657">
        <v>0</v>
      </c>
      <c r="J109" s="657">
        <v>0</v>
      </c>
      <c r="K109" s="657">
        <v>0</v>
      </c>
      <c r="L109" s="657">
        <v>0</v>
      </c>
      <c r="M109" s="657">
        <v>0</v>
      </c>
      <c r="N109" s="657">
        <v>0</v>
      </c>
      <c r="O109" s="657">
        <v>0</v>
      </c>
      <c r="P109" s="657">
        <v>0</v>
      </c>
      <c r="Q109" s="657">
        <v>0</v>
      </c>
      <c r="R109" s="657">
        <v>0</v>
      </c>
      <c r="S109" s="657">
        <v>0</v>
      </c>
      <c r="T109" s="657">
        <v>0</v>
      </c>
      <c r="U109" s="657">
        <v>0</v>
      </c>
      <c r="V109" s="657">
        <v>5052.1000000000004</v>
      </c>
    </row>
    <row r="110" spans="2:22" x14ac:dyDescent="0.25">
      <c r="B110" s="628">
        <v>9353049</v>
      </c>
      <c r="C110" s="628" t="s">
        <v>1213</v>
      </c>
      <c r="D110" s="628" t="s">
        <v>93</v>
      </c>
      <c r="E110" s="657">
        <v>5424.36</v>
      </c>
      <c r="F110" s="657">
        <v>0</v>
      </c>
      <c r="G110" s="657">
        <v>0</v>
      </c>
      <c r="H110" s="657">
        <v>0</v>
      </c>
      <c r="I110" s="657">
        <v>0</v>
      </c>
      <c r="J110" s="657">
        <v>0</v>
      </c>
      <c r="K110" s="657">
        <v>0</v>
      </c>
      <c r="L110" s="657">
        <v>0</v>
      </c>
      <c r="M110" s="657">
        <v>0</v>
      </c>
      <c r="N110" s="657">
        <v>0</v>
      </c>
      <c r="O110" s="657">
        <v>0</v>
      </c>
      <c r="P110" s="657">
        <v>0</v>
      </c>
      <c r="Q110" s="657">
        <v>0</v>
      </c>
      <c r="R110" s="657">
        <v>0</v>
      </c>
      <c r="S110" s="657">
        <v>0</v>
      </c>
      <c r="T110" s="657">
        <v>0</v>
      </c>
      <c r="U110" s="657">
        <v>0</v>
      </c>
      <c r="V110" s="657">
        <v>5424.36</v>
      </c>
    </row>
    <row r="111" spans="2:22" x14ac:dyDescent="0.25">
      <c r="B111" s="628">
        <v>9353056</v>
      </c>
      <c r="C111" s="628" t="s">
        <v>1214</v>
      </c>
      <c r="D111" s="628" t="s">
        <v>93</v>
      </c>
      <c r="E111" s="657">
        <v>4626.66</v>
      </c>
      <c r="F111" s="657">
        <v>0</v>
      </c>
      <c r="G111" s="657">
        <v>0</v>
      </c>
      <c r="H111" s="657">
        <v>0</v>
      </c>
      <c r="I111" s="657">
        <v>0</v>
      </c>
      <c r="J111" s="657">
        <v>0</v>
      </c>
      <c r="K111" s="657">
        <v>0</v>
      </c>
      <c r="L111" s="657">
        <v>0</v>
      </c>
      <c r="M111" s="657">
        <v>0</v>
      </c>
      <c r="N111" s="657">
        <v>0</v>
      </c>
      <c r="O111" s="657">
        <v>0</v>
      </c>
      <c r="P111" s="657">
        <v>0</v>
      </c>
      <c r="Q111" s="657">
        <v>0</v>
      </c>
      <c r="R111" s="657">
        <v>0</v>
      </c>
      <c r="S111" s="657">
        <v>0</v>
      </c>
      <c r="T111" s="657">
        <v>0</v>
      </c>
      <c r="U111" s="657">
        <v>0</v>
      </c>
      <c r="V111" s="657">
        <v>4626.66</v>
      </c>
    </row>
    <row r="112" spans="2:22" x14ac:dyDescent="0.25">
      <c r="B112" s="628">
        <v>9353064</v>
      </c>
      <c r="C112" s="628" t="s">
        <v>1215</v>
      </c>
      <c r="D112" s="628" t="s">
        <v>93</v>
      </c>
      <c r="E112" s="657">
        <v>3456.7</v>
      </c>
      <c r="F112" s="657">
        <v>0</v>
      </c>
      <c r="G112" s="657">
        <v>0</v>
      </c>
      <c r="H112" s="657">
        <v>0</v>
      </c>
      <c r="I112" s="657">
        <v>0</v>
      </c>
      <c r="J112" s="657">
        <v>0</v>
      </c>
      <c r="K112" s="657">
        <v>0</v>
      </c>
      <c r="L112" s="657">
        <v>0</v>
      </c>
      <c r="M112" s="657">
        <v>0</v>
      </c>
      <c r="N112" s="657">
        <v>0</v>
      </c>
      <c r="O112" s="657">
        <v>0</v>
      </c>
      <c r="P112" s="657">
        <v>0</v>
      </c>
      <c r="Q112" s="657">
        <v>0</v>
      </c>
      <c r="R112" s="657">
        <v>0</v>
      </c>
      <c r="S112" s="657">
        <v>0</v>
      </c>
      <c r="T112" s="657">
        <v>0</v>
      </c>
      <c r="U112" s="657">
        <v>0</v>
      </c>
      <c r="V112" s="657">
        <v>3456.7</v>
      </c>
    </row>
    <row r="113" spans="2:22" x14ac:dyDescent="0.25">
      <c r="B113" s="628">
        <v>9353066</v>
      </c>
      <c r="C113" s="628" t="s">
        <v>1216</v>
      </c>
      <c r="D113" s="628" t="s">
        <v>93</v>
      </c>
      <c r="E113" s="657">
        <v>1196.55</v>
      </c>
      <c r="F113" s="657">
        <v>0</v>
      </c>
      <c r="G113" s="657">
        <v>0</v>
      </c>
      <c r="H113" s="657">
        <v>0</v>
      </c>
      <c r="I113" s="657">
        <v>0</v>
      </c>
      <c r="J113" s="657">
        <v>0</v>
      </c>
      <c r="K113" s="657">
        <v>0</v>
      </c>
      <c r="L113" s="657">
        <v>0</v>
      </c>
      <c r="M113" s="657">
        <v>0</v>
      </c>
      <c r="N113" s="657">
        <v>0</v>
      </c>
      <c r="O113" s="657">
        <v>0</v>
      </c>
      <c r="P113" s="657">
        <v>0</v>
      </c>
      <c r="Q113" s="657">
        <v>0</v>
      </c>
      <c r="R113" s="657">
        <v>0</v>
      </c>
      <c r="S113" s="657">
        <v>0</v>
      </c>
      <c r="T113" s="657">
        <v>0</v>
      </c>
      <c r="U113" s="657">
        <v>0</v>
      </c>
      <c r="V113" s="657">
        <v>1196.55</v>
      </c>
    </row>
    <row r="114" spans="2:22" x14ac:dyDescent="0.25">
      <c r="B114" s="628">
        <v>9353074</v>
      </c>
      <c r="C114" s="628" t="s">
        <v>1217</v>
      </c>
      <c r="D114" s="628" t="s">
        <v>93</v>
      </c>
      <c r="E114" s="657">
        <v>1196.55</v>
      </c>
      <c r="F114" s="657">
        <v>0</v>
      </c>
      <c r="G114" s="657">
        <v>0</v>
      </c>
      <c r="H114" s="657">
        <v>0</v>
      </c>
      <c r="I114" s="657">
        <v>0</v>
      </c>
      <c r="J114" s="657">
        <v>0</v>
      </c>
      <c r="K114" s="657">
        <v>0</v>
      </c>
      <c r="L114" s="657">
        <v>0</v>
      </c>
      <c r="M114" s="657">
        <v>0</v>
      </c>
      <c r="N114" s="657">
        <v>0</v>
      </c>
      <c r="O114" s="657">
        <v>0</v>
      </c>
      <c r="P114" s="657">
        <v>0</v>
      </c>
      <c r="Q114" s="657">
        <v>0</v>
      </c>
      <c r="R114" s="657">
        <v>0</v>
      </c>
      <c r="S114" s="657">
        <v>0</v>
      </c>
      <c r="T114" s="657">
        <v>0</v>
      </c>
      <c r="U114" s="657">
        <v>0</v>
      </c>
      <c r="V114" s="657">
        <v>1196.55</v>
      </c>
    </row>
    <row r="115" spans="2:22" x14ac:dyDescent="0.25">
      <c r="B115" s="628">
        <v>9353075</v>
      </c>
      <c r="C115" s="628" t="s">
        <v>1218</v>
      </c>
      <c r="D115" s="628" t="s">
        <v>93</v>
      </c>
      <c r="E115" s="657">
        <v>1196.55</v>
      </c>
      <c r="F115" s="657">
        <v>0</v>
      </c>
      <c r="G115" s="657">
        <v>0</v>
      </c>
      <c r="H115" s="657">
        <v>0</v>
      </c>
      <c r="I115" s="657">
        <v>0</v>
      </c>
      <c r="J115" s="657">
        <v>0</v>
      </c>
      <c r="K115" s="657">
        <v>0</v>
      </c>
      <c r="L115" s="657">
        <v>0</v>
      </c>
      <c r="M115" s="657">
        <v>0</v>
      </c>
      <c r="N115" s="657">
        <v>0</v>
      </c>
      <c r="O115" s="657">
        <v>0</v>
      </c>
      <c r="P115" s="657">
        <v>0</v>
      </c>
      <c r="Q115" s="657">
        <v>0</v>
      </c>
      <c r="R115" s="657">
        <v>0</v>
      </c>
      <c r="S115" s="657">
        <v>0</v>
      </c>
      <c r="T115" s="657">
        <v>0</v>
      </c>
      <c r="U115" s="657">
        <v>0</v>
      </c>
      <c r="V115" s="657">
        <v>1196.55</v>
      </c>
    </row>
    <row r="116" spans="2:22" x14ac:dyDescent="0.25">
      <c r="B116" s="628">
        <v>9353076</v>
      </c>
      <c r="C116" s="628" t="s">
        <v>1219</v>
      </c>
      <c r="D116" s="628" t="s">
        <v>93</v>
      </c>
      <c r="E116" s="657">
        <v>2579.23</v>
      </c>
      <c r="F116" s="657">
        <v>0</v>
      </c>
      <c r="G116" s="657">
        <v>0</v>
      </c>
      <c r="H116" s="657">
        <v>0</v>
      </c>
      <c r="I116" s="657">
        <v>0</v>
      </c>
      <c r="J116" s="657">
        <v>0</v>
      </c>
      <c r="K116" s="657">
        <v>0</v>
      </c>
      <c r="L116" s="657">
        <v>0</v>
      </c>
      <c r="M116" s="657">
        <v>0</v>
      </c>
      <c r="N116" s="657">
        <v>0</v>
      </c>
      <c r="O116" s="657">
        <v>0</v>
      </c>
      <c r="P116" s="657">
        <v>0</v>
      </c>
      <c r="Q116" s="657">
        <v>0</v>
      </c>
      <c r="R116" s="657">
        <v>0</v>
      </c>
      <c r="S116" s="657">
        <v>0</v>
      </c>
      <c r="T116" s="657">
        <v>0</v>
      </c>
      <c r="U116" s="657">
        <v>0</v>
      </c>
      <c r="V116" s="657">
        <v>2579.23</v>
      </c>
    </row>
    <row r="117" spans="2:22" x14ac:dyDescent="0.25">
      <c r="B117" s="628">
        <v>9353078</v>
      </c>
      <c r="C117" s="628" t="s">
        <v>1220</v>
      </c>
      <c r="D117" s="628" t="s">
        <v>93</v>
      </c>
      <c r="E117" s="657">
        <v>5450.95</v>
      </c>
      <c r="F117" s="657">
        <v>0</v>
      </c>
      <c r="G117" s="657">
        <v>0</v>
      </c>
      <c r="H117" s="657">
        <v>0</v>
      </c>
      <c r="I117" s="657">
        <v>0</v>
      </c>
      <c r="J117" s="657">
        <v>0</v>
      </c>
      <c r="K117" s="657">
        <v>0</v>
      </c>
      <c r="L117" s="657">
        <v>0</v>
      </c>
      <c r="M117" s="657">
        <v>0</v>
      </c>
      <c r="N117" s="657">
        <v>0</v>
      </c>
      <c r="O117" s="657">
        <v>0</v>
      </c>
      <c r="P117" s="657">
        <v>0</v>
      </c>
      <c r="Q117" s="657">
        <v>0</v>
      </c>
      <c r="R117" s="657">
        <v>0</v>
      </c>
      <c r="S117" s="657">
        <v>0</v>
      </c>
      <c r="T117" s="657">
        <v>0</v>
      </c>
      <c r="U117" s="657">
        <v>0</v>
      </c>
      <c r="V117" s="657">
        <v>5450.95</v>
      </c>
    </row>
    <row r="118" spans="2:22" x14ac:dyDescent="0.25">
      <c r="B118" s="628">
        <v>9353083</v>
      </c>
      <c r="C118" s="628" t="s">
        <v>1222</v>
      </c>
      <c r="D118" s="628" t="s">
        <v>93</v>
      </c>
      <c r="E118" s="657">
        <v>2951.49</v>
      </c>
      <c r="F118" s="657">
        <v>0</v>
      </c>
      <c r="G118" s="657">
        <v>0</v>
      </c>
      <c r="H118" s="657">
        <v>0</v>
      </c>
      <c r="I118" s="657">
        <v>0</v>
      </c>
      <c r="J118" s="657">
        <v>0</v>
      </c>
      <c r="K118" s="657">
        <v>0</v>
      </c>
      <c r="L118" s="657">
        <v>0</v>
      </c>
      <c r="M118" s="657">
        <v>0</v>
      </c>
      <c r="N118" s="657">
        <v>0</v>
      </c>
      <c r="O118" s="657">
        <v>0</v>
      </c>
      <c r="P118" s="657">
        <v>0</v>
      </c>
      <c r="Q118" s="657">
        <v>0</v>
      </c>
      <c r="R118" s="657">
        <v>0</v>
      </c>
      <c r="S118" s="657">
        <v>0</v>
      </c>
      <c r="T118" s="657">
        <v>0</v>
      </c>
      <c r="U118" s="657">
        <v>0</v>
      </c>
      <c r="V118" s="657">
        <v>2951.49</v>
      </c>
    </row>
    <row r="119" spans="2:22" x14ac:dyDescent="0.25">
      <c r="B119" s="628">
        <v>9353085</v>
      </c>
      <c r="C119" s="628" t="s">
        <v>1224</v>
      </c>
      <c r="D119" s="628" t="s">
        <v>93</v>
      </c>
      <c r="E119" s="657">
        <v>5371.18</v>
      </c>
      <c r="F119" s="657">
        <v>0</v>
      </c>
      <c r="G119" s="657">
        <v>0</v>
      </c>
      <c r="H119" s="657">
        <v>0</v>
      </c>
      <c r="I119" s="657">
        <v>0</v>
      </c>
      <c r="J119" s="657">
        <v>0</v>
      </c>
      <c r="K119" s="657">
        <v>0</v>
      </c>
      <c r="L119" s="657">
        <v>0</v>
      </c>
      <c r="M119" s="657">
        <v>0</v>
      </c>
      <c r="N119" s="657">
        <v>0</v>
      </c>
      <c r="O119" s="657">
        <v>0</v>
      </c>
      <c r="P119" s="657">
        <v>0</v>
      </c>
      <c r="Q119" s="657">
        <v>0</v>
      </c>
      <c r="R119" s="657">
        <v>0</v>
      </c>
      <c r="S119" s="657">
        <v>0</v>
      </c>
      <c r="T119" s="657">
        <v>0</v>
      </c>
      <c r="U119" s="657">
        <v>0</v>
      </c>
      <c r="V119" s="657">
        <v>5371.18</v>
      </c>
    </row>
    <row r="120" spans="2:22" x14ac:dyDescent="0.25">
      <c r="B120" s="628">
        <v>9353090</v>
      </c>
      <c r="C120" s="628" t="s">
        <v>1226</v>
      </c>
      <c r="D120" s="628" t="s">
        <v>93</v>
      </c>
      <c r="E120" s="657">
        <v>3563.06</v>
      </c>
      <c r="F120" s="657">
        <v>0</v>
      </c>
      <c r="G120" s="657">
        <v>0</v>
      </c>
      <c r="H120" s="657">
        <v>0</v>
      </c>
      <c r="I120" s="657">
        <v>0</v>
      </c>
      <c r="J120" s="657">
        <v>0</v>
      </c>
      <c r="K120" s="657">
        <v>0</v>
      </c>
      <c r="L120" s="657">
        <v>0</v>
      </c>
      <c r="M120" s="657">
        <v>0</v>
      </c>
      <c r="N120" s="657">
        <v>0</v>
      </c>
      <c r="O120" s="657">
        <v>0</v>
      </c>
      <c r="P120" s="657">
        <v>0</v>
      </c>
      <c r="Q120" s="657">
        <v>0</v>
      </c>
      <c r="R120" s="657">
        <v>0</v>
      </c>
      <c r="S120" s="657">
        <v>0</v>
      </c>
      <c r="T120" s="657">
        <v>0</v>
      </c>
      <c r="U120" s="657">
        <v>0</v>
      </c>
      <c r="V120" s="657">
        <v>3563.06</v>
      </c>
    </row>
    <row r="121" spans="2:22" x14ac:dyDescent="0.25">
      <c r="B121" s="628">
        <v>9353093</v>
      </c>
      <c r="C121" s="628" t="s">
        <v>1229</v>
      </c>
      <c r="D121" s="628" t="s">
        <v>93</v>
      </c>
      <c r="E121" s="657">
        <v>4387.3500000000004</v>
      </c>
      <c r="F121" s="657">
        <v>0</v>
      </c>
      <c r="G121" s="657">
        <v>0</v>
      </c>
      <c r="H121" s="657">
        <v>0</v>
      </c>
      <c r="I121" s="657">
        <v>0</v>
      </c>
      <c r="J121" s="657">
        <v>0</v>
      </c>
      <c r="K121" s="657">
        <v>0</v>
      </c>
      <c r="L121" s="657">
        <v>0</v>
      </c>
      <c r="M121" s="657">
        <v>0</v>
      </c>
      <c r="N121" s="657">
        <v>0</v>
      </c>
      <c r="O121" s="657">
        <v>0</v>
      </c>
      <c r="P121" s="657">
        <v>0</v>
      </c>
      <c r="Q121" s="657">
        <v>0</v>
      </c>
      <c r="R121" s="657">
        <v>0</v>
      </c>
      <c r="S121" s="657">
        <v>0</v>
      </c>
      <c r="T121" s="657">
        <v>0</v>
      </c>
      <c r="U121" s="657">
        <v>0</v>
      </c>
      <c r="V121" s="657">
        <v>4387.3500000000004</v>
      </c>
    </row>
    <row r="122" spans="2:22" x14ac:dyDescent="0.25">
      <c r="B122" s="628">
        <v>9353104</v>
      </c>
      <c r="C122" s="628" t="s">
        <v>1232</v>
      </c>
      <c r="D122" s="628" t="s">
        <v>93</v>
      </c>
      <c r="E122" s="657">
        <v>2472.87</v>
      </c>
      <c r="F122" s="657">
        <v>0</v>
      </c>
      <c r="G122" s="657">
        <v>0</v>
      </c>
      <c r="H122" s="657">
        <v>0</v>
      </c>
      <c r="I122" s="657">
        <v>0</v>
      </c>
      <c r="J122" s="657">
        <v>0</v>
      </c>
      <c r="K122" s="657">
        <v>0</v>
      </c>
      <c r="L122" s="657">
        <v>0</v>
      </c>
      <c r="M122" s="657">
        <v>0</v>
      </c>
      <c r="N122" s="657">
        <v>0</v>
      </c>
      <c r="O122" s="657">
        <v>0</v>
      </c>
      <c r="P122" s="657">
        <v>0</v>
      </c>
      <c r="Q122" s="657">
        <v>0</v>
      </c>
      <c r="R122" s="657">
        <v>0</v>
      </c>
      <c r="S122" s="657">
        <v>0</v>
      </c>
      <c r="T122" s="657">
        <v>0</v>
      </c>
      <c r="U122" s="657">
        <v>0</v>
      </c>
      <c r="V122" s="657">
        <v>2472.87</v>
      </c>
    </row>
    <row r="123" spans="2:22" x14ac:dyDescent="0.25">
      <c r="B123" s="628">
        <v>9353105</v>
      </c>
      <c r="C123" s="628" t="s">
        <v>1233</v>
      </c>
      <c r="D123" s="628" t="s">
        <v>93</v>
      </c>
      <c r="E123" s="657">
        <v>1728.35</v>
      </c>
      <c r="F123" s="657">
        <v>0</v>
      </c>
      <c r="G123" s="657">
        <v>0</v>
      </c>
      <c r="H123" s="657">
        <v>0</v>
      </c>
      <c r="I123" s="657">
        <v>0</v>
      </c>
      <c r="J123" s="657">
        <v>0</v>
      </c>
      <c r="K123" s="657">
        <v>0</v>
      </c>
      <c r="L123" s="657">
        <v>0</v>
      </c>
      <c r="M123" s="657">
        <v>0</v>
      </c>
      <c r="N123" s="657">
        <v>0</v>
      </c>
      <c r="O123" s="657">
        <v>0</v>
      </c>
      <c r="P123" s="657">
        <v>0</v>
      </c>
      <c r="Q123" s="657">
        <v>0</v>
      </c>
      <c r="R123" s="657">
        <v>0</v>
      </c>
      <c r="S123" s="657">
        <v>0</v>
      </c>
      <c r="T123" s="657">
        <v>0</v>
      </c>
      <c r="U123" s="657">
        <v>0</v>
      </c>
      <c r="V123" s="657">
        <v>1728.35</v>
      </c>
    </row>
    <row r="124" spans="2:22" x14ac:dyDescent="0.25">
      <c r="B124" s="628">
        <v>9353108</v>
      </c>
      <c r="C124" s="628" t="s">
        <v>1234</v>
      </c>
      <c r="D124" s="628" t="s">
        <v>93</v>
      </c>
      <c r="E124" s="657">
        <v>691.34</v>
      </c>
      <c r="F124" s="657">
        <v>0</v>
      </c>
      <c r="G124" s="657">
        <v>0</v>
      </c>
      <c r="H124" s="657">
        <v>0</v>
      </c>
      <c r="I124" s="657">
        <v>0</v>
      </c>
      <c r="J124" s="657">
        <v>0</v>
      </c>
      <c r="K124" s="657">
        <v>0</v>
      </c>
      <c r="L124" s="657">
        <v>0</v>
      </c>
      <c r="M124" s="657">
        <v>0</v>
      </c>
      <c r="N124" s="657">
        <v>0</v>
      </c>
      <c r="O124" s="657">
        <v>0</v>
      </c>
      <c r="P124" s="657">
        <v>0</v>
      </c>
      <c r="Q124" s="657">
        <v>0</v>
      </c>
      <c r="R124" s="657">
        <v>0</v>
      </c>
      <c r="S124" s="657">
        <v>0</v>
      </c>
      <c r="T124" s="657">
        <v>0</v>
      </c>
      <c r="U124" s="657">
        <v>0</v>
      </c>
      <c r="V124" s="657">
        <v>691.34</v>
      </c>
    </row>
    <row r="125" spans="2:22" x14ac:dyDescent="0.25">
      <c r="B125" s="628">
        <v>9353109</v>
      </c>
      <c r="C125" s="628" t="s">
        <v>1235</v>
      </c>
      <c r="D125" s="628" t="s">
        <v>93</v>
      </c>
      <c r="E125" s="657">
        <v>1861.3</v>
      </c>
      <c r="F125" s="657">
        <v>0</v>
      </c>
      <c r="G125" s="657">
        <v>0</v>
      </c>
      <c r="H125" s="657">
        <v>0</v>
      </c>
      <c r="I125" s="657">
        <v>0</v>
      </c>
      <c r="J125" s="657">
        <v>0</v>
      </c>
      <c r="K125" s="657">
        <v>0</v>
      </c>
      <c r="L125" s="657">
        <v>0</v>
      </c>
      <c r="M125" s="657">
        <v>0</v>
      </c>
      <c r="N125" s="657">
        <v>0</v>
      </c>
      <c r="O125" s="657">
        <v>0</v>
      </c>
      <c r="P125" s="657">
        <v>0</v>
      </c>
      <c r="Q125" s="657">
        <v>0</v>
      </c>
      <c r="R125" s="657">
        <v>0</v>
      </c>
      <c r="S125" s="657">
        <v>0</v>
      </c>
      <c r="T125" s="657">
        <v>0</v>
      </c>
      <c r="U125" s="657">
        <v>0</v>
      </c>
      <c r="V125" s="657">
        <v>1861.3</v>
      </c>
    </row>
    <row r="126" spans="2:22" x14ac:dyDescent="0.25">
      <c r="B126" s="628">
        <v>9353111</v>
      </c>
      <c r="C126" s="628" t="s">
        <v>1236</v>
      </c>
      <c r="D126" s="628" t="s">
        <v>93</v>
      </c>
      <c r="E126" s="657">
        <v>9306.5</v>
      </c>
      <c r="F126" s="657">
        <v>0</v>
      </c>
      <c r="G126" s="657">
        <v>0</v>
      </c>
      <c r="H126" s="657">
        <v>0</v>
      </c>
      <c r="I126" s="657">
        <v>0</v>
      </c>
      <c r="J126" s="657">
        <v>0</v>
      </c>
      <c r="K126" s="657">
        <v>0</v>
      </c>
      <c r="L126" s="657">
        <v>0</v>
      </c>
      <c r="M126" s="657">
        <v>0</v>
      </c>
      <c r="N126" s="657">
        <v>0</v>
      </c>
      <c r="O126" s="657">
        <v>0</v>
      </c>
      <c r="P126" s="657">
        <v>0</v>
      </c>
      <c r="Q126" s="657">
        <v>0</v>
      </c>
      <c r="R126" s="657">
        <v>0</v>
      </c>
      <c r="S126" s="657">
        <v>0</v>
      </c>
      <c r="T126" s="657">
        <v>0</v>
      </c>
      <c r="U126" s="657">
        <v>0</v>
      </c>
      <c r="V126" s="657">
        <v>9306.5</v>
      </c>
    </row>
    <row r="127" spans="2:22" x14ac:dyDescent="0.25">
      <c r="B127" s="628">
        <v>9353112</v>
      </c>
      <c r="C127" s="628" t="s">
        <v>1237</v>
      </c>
      <c r="D127" s="628" t="s">
        <v>93</v>
      </c>
      <c r="E127" s="657">
        <v>7232.48</v>
      </c>
      <c r="F127" s="657">
        <v>0</v>
      </c>
      <c r="G127" s="657">
        <v>0</v>
      </c>
      <c r="H127" s="657">
        <v>0</v>
      </c>
      <c r="I127" s="657">
        <v>0</v>
      </c>
      <c r="J127" s="657">
        <v>0</v>
      </c>
      <c r="K127" s="657">
        <v>0</v>
      </c>
      <c r="L127" s="657">
        <v>0</v>
      </c>
      <c r="M127" s="657">
        <v>0</v>
      </c>
      <c r="N127" s="657">
        <v>0</v>
      </c>
      <c r="O127" s="657">
        <v>0</v>
      </c>
      <c r="P127" s="657">
        <v>0</v>
      </c>
      <c r="Q127" s="657">
        <v>0</v>
      </c>
      <c r="R127" s="657">
        <v>0</v>
      </c>
      <c r="S127" s="657">
        <v>0</v>
      </c>
      <c r="T127" s="657">
        <v>0</v>
      </c>
      <c r="U127" s="657">
        <v>0</v>
      </c>
      <c r="V127" s="657">
        <v>7232.48</v>
      </c>
    </row>
    <row r="128" spans="2:22" x14ac:dyDescent="0.25">
      <c r="B128" s="628">
        <v>9353113</v>
      </c>
      <c r="C128" s="628" t="s">
        <v>1238</v>
      </c>
      <c r="D128" s="628" t="s">
        <v>93</v>
      </c>
      <c r="E128" s="657">
        <v>1595.4</v>
      </c>
      <c r="F128" s="657">
        <v>0</v>
      </c>
      <c r="G128" s="657">
        <v>0</v>
      </c>
      <c r="H128" s="657">
        <v>0</v>
      </c>
      <c r="I128" s="657">
        <v>0</v>
      </c>
      <c r="J128" s="657">
        <v>0</v>
      </c>
      <c r="K128" s="657">
        <v>0</v>
      </c>
      <c r="L128" s="657">
        <v>0</v>
      </c>
      <c r="M128" s="657">
        <v>0</v>
      </c>
      <c r="N128" s="657">
        <v>0</v>
      </c>
      <c r="O128" s="657">
        <v>0</v>
      </c>
      <c r="P128" s="657">
        <v>0</v>
      </c>
      <c r="Q128" s="657">
        <v>0</v>
      </c>
      <c r="R128" s="657">
        <v>0</v>
      </c>
      <c r="S128" s="657">
        <v>0</v>
      </c>
      <c r="T128" s="657">
        <v>0</v>
      </c>
      <c r="U128" s="657">
        <v>0</v>
      </c>
      <c r="V128" s="657">
        <v>1595.4</v>
      </c>
    </row>
    <row r="129" spans="2:22" x14ac:dyDescent="0.25">
      <c r="B129" s="628">
        <v>9353114</v>
      </c>
      <c r="C129" s="628" t="s">
        <v>1239</v>
      </c>
      <c r="D129" s="628" t="s">
        <v>93</v>
      </c>
      <c r="E129" s="657">
        <v>5185.05</v>
      </c>
      <c r="F129" s="657">
        <v>0</v>
      </c>
      <c r="G129" s="657">
        <v>0</v>
      </c>
      <c r="H129" s="657">
        <v>0</v>
      </c>
      <c r="I129" s="657">
        <v>0</v>
      </c>
      <c r="J129" s="657">
        <v>0</v>
      </c>
      <c r="K129" s="657">
        <v>0</v>
      </c>
      <c r="L129" s="657">
        <v>0</v>
      </c>
      <c r="M129" s="657">
        <v>0</v>
      </c>
      <c r="N129" s="657">
        <v>0</v>
      </c>
      <c r="O129" s="657">
        <v>0</v>
      </c>
      <c r="P129" s="657">
        <v>0</v>
      </c>
      <c r="Q129" s="657">
        <v>0</v>
      </c>
      <c r="R129" s="657">
        <v>0</v>
      </c>
      <c r="S129" s="657">
        <v>0</v>
      </c>
      <c r="T129" s="657">
        <v>0</v>
      </c>
      <c r="U129" s="657">
        <v>0</v>
      </c>
      <c r="V129" s="657">
        <v>5185.05</v>
      </c>
    </row>
    <row r="130" spans="2:22" x14ac:dyDescent="0.25">
      <c r="B130" s="628">
        <v>9353117</v>
      </c>
      <c r="C130" s="628" t="s">
        <v>1240</v>
      </c>
      <c r="D130" s="628" t="s">
        <v>93</v>
      </c>
      <c r="E130" s="657">
        <v>1675.17</v>
      </c>
      <c r="F130" s="657">
        <v>0</v>
      </c>
      <c r="G130" s="657">
        <v>0</v>
      </c>
      <c r="H130" s="657">
        <v>0</v>
      </c>
      <c r="I130" s="657">
        <v>0</v>
      </c>
      <c r="J130" s="657">
        <v>0</v>
      </c>
      <c r="K130" s="657">
        <v>0</v>
      </c>
      <c r="L130" s="657">
        <v>0</v>
      </c>
      <c r="M130" s="657">
        <v>0</v>
      </c>
      <c r="N130" s="657">
        <v>0</v>
      </c>
      <c r="O130" s="657">
        <v>0</v>
      </c>
      <c r="P130" s="657">
        <v>0</v>
      </c>
      <c r="Q130" s="657">
        <v>0</v>
      </c>
      <c r="R130" s="657">
        <v>0</v>
      </c>
      <c r="S130" s="657">
        <v>0</v>
      </c>
      <c r="T130" s="657">
        <v>0</v>
      </c>
      <c r="U130" s="657">
        <v>0</v>
      </c>
      <c r="V130" s="657">
        <v>1675.17</v>
      </c>
    </row>
    <row r="131" spans="2:22" x14ac:dyDescent="0.25">
      <c r="B131" s="628">
        <v>9353124</v>
      </c>
      <c r="C131" s="628" t="s">
        <v>1241</v>
      </c>
      <c r="D131" s="628" t="s">
        <v>93</v>
      </c>
      <c r="E131" s="657">
        <v>5637.08</v>
      </c>
      <c r="F131" s="657">
        <v>0</v>
      </c>
      <c r="G131" s="657">
        <v>0</v>
      </c>
      <c r="H131" s="657">
        <v>0</v>
      </c>
      <c r="I131" s="657">
        <v>0</v>
      </c>
      <c r="J131" s="657">
        <v>0</v>
      </c>
      <c r="K131" s="657">
        <v>0</v>
      </c>
      <c r="L131" s="657">
        <v>0</v>
      </c>
      <c r="M131" s="657">
        <v>0</v>
      </c>
      <c r="N131" s="657">
        <v>0</v>
      </c>
      <c r="O131" s="657">
        <v>0</v>
      </c>
      <c r="P131" s="657">
        <v>0</v>
      </c>
      <c r="Q131" s="657">
        <v>0</v>
      </c>
      <c r="R131" s="657">
        <v>0</v>
      </c>
      <c r="S131" s="657">
        <v>0</v>
      </c>
      <c r="T131" s="657">
        <v>0</v>
      </c>
      <c r="U131" s="657">
        <v>0</v>
      </c>
      <c r="V131" s="657">
        <v>5637.08</v>
      </c>
    </row>
    <row r="132" spans="2:22" x14ac:dyDescent="0.25">
      <c r="B132" s="628">
        <v>9353125</v>
      </c>
      <c r="C132" s="628" t="s">
        <v>1242</v>
      </c>
      <c r="D132" s="628" t="s">
        <v>93</v>
      </c>
      <c r="E132" s="657">
        <v>4546.8900000000003</v>
      </c>
      <c r="F132" s="657">
        <v>0</v>
      </c>
      <c r="G132" s="657">
        <v>0</v>
      </c>
      <c r="H132" s="657">
        <v>0</v>
      </c>
      <c r="I132" s="657">
        <v>0</v>
      </c>
      <c r="J132" s="657">
        <v>0</v>
      </c>
      <c r="K132" s="657">
        <v>0</v>
      </c>
      <c r="L132" s="657">
        <v>0</v>
      </c>
      <c r="M132" s="657">
        <v>0</v>
      </c>
      <c r="N132" s="657">
        <v>0</v>
      </c>
      <c r="O132" s="657">
        <v>0</v>
      </c>
      <c r="P132" s="657">
        <v>0</v>
      </c>
      <c r="Q132" s="657">
        <v>0</v>
      </c>
      <c r="R132" s="657">
        <v>0</v>
      </c>
      <c r="S132" s="657">
        <v>0</v>
      </c>
      <c r="T132" s="657">
        <v>0</v>
      </c>
      <c r="U132" s="657">
        <v>0</v>
      </c>
      <c r="V132" s="657">
        <v>4546.8900000000003</v>
      </c>
    </row>
    <row r="133" spans="2:22" x14ac:dyDescent="0.25">
      <c r="B133" s="628">
        <v>9353308</v>
      </c>
      <c r="C133" s="628" t="s">
        <v>1244</v>
      </c>
      <c r="D133" s="628" t="s">
        <v>93</v>
      </c>
      <c r="E133" s="657">
        <v>7232.48</v>
      </c>
      <c r="F133" s="657">
        <v>0</v>
      </c>
      <c r="G133" s="657">
        <v>0</v>
      </c>
      <c r="H133" s="657">
        <v>0</v>
      </c>
      <c r="I133" s="657">
        <v>0</v>
      </c>
      <c r="J133" s="657">
        <v>0</v>
      </c>
      <c r="K133" s="657">
        <v>0</v>
      </c>
      <c r="L133" s="657">
        <v>0</v>
      </c>
      <c r="M133" s="657">
        <v>0</v>
      </c>
      <c r="N133" s="657">
        <v>0</v>
      </c>
      <c r="O133" s="657">
        <v>0</v>
      </c>
      <c r="P133" s="657">
        <v>0</v>
      </c>
      <c r="Q133" s="657">
        <v>0</v>
      </c>
      <c r="R133" s="657">
        <v>0</v>
      </c>
      <c r="S133" s="657">
        <v>0</v>
      </c>
      <c r="T133" s="657">
        <v>0</v>
      </c>
      <c r="U133" s="657">
        <v>0</v>
      </c>
      <c r="V133" s="657">
        <v>7232.48</v>
      </c>
    </row>
    <row r="134" spans="2:22" x14ac:dyDescent="0.25">
      <c r="B134" s="628">
        <v>9353310</v>
      </c>
      <c r="C134" s="628" t="s">
        <v>410</v>
      </c>
      <c r="D134" s="628" t="s">
        <v>93</v>
      </c>
      <c r="E134" s="657">
        <v>4148.04</v>
      </c>
      <c r="F134" s="657">
        <v>0</v>
      </c>
      <c r="G134" s="657">
        <v>0</v>
      </c>
      <c r="H134" s="657">
        <v>0</v>
      </c>
      <c r="I134" s="657">
        <v>0</v>
      </c>
      <c r="J134" s="657">
        <v>0</v>
      </c>
      <c r="K134" s="657">
        <v>0</v>
      </c>
      <c r="L134" s="657">
        <v>0</v>
      </c>
      <c r="M134" s="657">
        <v>0</v>
      </c>
      <c r="N134" s="657">
        <v>0</v>
      </c>
      <c r="O134" s="657">
        <v>0</v>
      </c>
      <c r="P134" s="657">
        <v>0</v>
      </c>
      <c r="Q134" s="657">
        <v>0</v>
      </c>
      <c r="R134" s="657">
        <v>0</v>
      </c>
      <c r="S134" s="657">
        <v>0</v>
      </c>
      <c r="T134" s="657">
        <v>0</v>
      </c>
      <c r="U134" s="657">
        <v>0</v>
      </c>
      <c r="V134" s="657">
        <v>4148.04</v>
      </c>
    </row>
    <row r="135" spans="2:22" x14ac:dyDescent="0.25">
      <c r="B135" s="628">
        <v>9353311</v>
      </c>
      <c r="C135" s="628" t="s">
        <v>522</v>
      </c>
      <c r="D135" s="628" t="s">
        <v>93</v>
      </c>
      <c r="E135" s="657">
        <v>10263.74</v>
      </c>
      <c r="F135" s="657">
        <v>0</v>
      </c>
      <c r="G135" s="657">
        <v>0</v>
      </c>
      <c r="H135" s="657">
        <v>0</v>
      </c>
      <c r="I135" s="657">
        <v>0</v>
      </c>
      <c r="J135" s="657">
        <v>0</v>
      </c>
      <c r="K135" s="657">
        <v>0</v>
      </c>
      <c r="L135" s="657">
        <v>0</v>
      </c>
      <c r="M135" s="657">
        <v>0</v>
      </c>
      <c r="N135" s="657">
        <v>0</v>
      </c>
      <c r="O135" s="657">
        <v>0</v>
      </c>
      <c r="P135" s="657">
        <v>0</v>
      </c>
      <c r="Q135" s="657">
        <v>0</v>
      </c>
      <c r="R135" s="657">
        <v>0</v>
      </c>
      <c r="S135" s="657">
        <v>0</v>
      </c>
      <c r="T135" s="657">
        <v>0</v>
      </c>
      <c r="U135" s="657">
        <v>0</v>
      </c>
      <c r="V135" s="657">
        <v>10263.74</v>
      </c>
    </row>
    <row r="136" spans="2:22" x14ac:dyDescent="0.25">
      <c r="B136" s="628">
        <v>9353322</v>
      </c>
      <c r="C136" s="628" t="s">
        <v>1245</v>
      </c>
      <c r="D136" s="628" t="s">
        <v>93</v>
      </c>
      <c r="E136" s="657">
        <v>2738.77</v>
      </c>
      <c r="F136" s="657">
        <v>0</v>
      </c>
      <c r="G136" s="657">
        <v>0</v>
      </c>
      <c r="H136" s="657">
        <v>0</v>
      </c>
      <c r="I136" s="657">
        <v>0</v>
      </c>
      <c r="J136" s="657">
        <v>0</v>
      </c>
      <c r="K136" s="657">
        <v>0</v>
      </c>
      <c r="L136" s="657">
        <v>0</v>
      </c>
      <c r="M136" s="657">
        <v>0</v>
      </c>
      <c r="N136" s="657">
        <v>0</v>
      </c>
      <c r="O136" s="657">
        <v>0</v>
      </c>
      <c r="P136" s="657">
        <v>0</v>
      </c>
      <c r="Q136" s="657">
        <v>0</v>
      </c>
      <c r="R136" s="657">
        <v>0</v>
      </c>
      <c r="S136" s="657">
        <v>0</v>
      </c>
      <c r="T136" s="657">
        <v>0</v>
      </c>
      <c r="U136" s="657">
        <v>0</v>
      </c>
      <c r="V136" s="657">
        <v>2738.77</v>
      </c>
    </row>
    <row r="137" spans="2:22" x14ac:dyDescent="0.25">
      <c r="B137" s="628">
        <v>9353327</v>
      </c>
      <c r="C137" s="628" t="s">
        <v>1247</v>
      </c>
      <c r="D137" s="628" t="s">
        <v>93</v>
      </c>
      <c r="E137" s="657">
        <v>5238.2299999999996</v>
      </c>
      <c r="F137" s="657">
        <v>0</v>
      </c>
      <c r="G137" s="657">
        <v>0</v>
      </c>
      <c r="H137" s="657">
        <v>0</v>
      </c>
      <c r="I137" s="657">
        <v>0</v>
      </c>
      <c r="J137" s="657">
        <v>0</v>
      </c>
      <c r="K137" s="657">
        <v>0</v>
      </c>
      <c r="L137" s="657">
        <v>0</v>
      </c>
      <c r="M137" s="657">
        <v>0</v>
      </c>
      <c r="N137" s="657">
        <v>0</v>
      </c>
      <c r="O137" s="657">
        <v>0</v>
      </c>
      <c r="P137" s="657">
        <v>0</v>
      </c>
      <c r="Q137" s="657">
        <v>0</v>
      </c>
      <c r="R137" s="657">
        <v>0</v>
      </c>
      <c r="S137" s="657">
        <v>0</v>
      </c>
      <c r="T137" s="657">
        <v>0</v>
      </c>
      <c r="U137" s="657">
        <v>0</v>
      </c>
      <c r="V137" s="657">
        <v>5238.2299999999996</v>
      </c>
    </row>
    <row r="138" spans="2:22" x14ac:dyDescent="0.25">
      <c r="B138" s="628">
        <v>9353329</v>
      </c>
      <c r="C138" s="628" t="s">
        <v>1248</v>
      </c>
      <c r="D138" s="628" t="s">
        <v>93</v>
      </c>
      <c r="E138" s="657">
        <v>4626.66</v>
      </c>
      <c r="F138" s="657">
        <v>0</v>
      </c>
      <c r="G138" s="657">
        <v>0</v>
      </c>
      <c r="H138" s="657">
        <v>0</v>
      </c>
      <c r="I138" s="657">
        <v>0</v>
      </c>
      <c r="J138" s="657">
        <v>0</v>
      </c>
      <c r="K138" s="657">
        <v>0</v>
      </c>
      <c r="L138" s="657">
        <v>0</v>
      </c>
      <c r="M138" s="657">
        <v>0</v>
      </c>
      <c r="N138" s="657">
        <v>0</v>
      </c>
      <c r="O138" s="657">
        <v>0</v>
      </c>
      <c r="P138" s="657">
        <v>0</v>
      </c>
      <c r="Q138" s="657">
        <v>0</v>
      </c>
      <c r="R138" s="657">
        <v>0</v>
      </c>
      <c r="S138" s="657">
        <v>0</v>
      </c>
      <c r="T138" s="657">
        <v>0</v>
      </c>
      <c r="U138" s="657">
        <v>0</v>
      </c>
      <c r="V138" s="657">
        <v>4626.66</v>
      </c>
    </row>
    <row r="139" spans="2:22" x14ac:dyDescent="0.25">
      <c r="B139" s="628">
        <v>9353330</v>
      </c>
      <c r="C139" s="628" t="s">
        <v>1835</v>
      </c>
      <c r="D139" s="628" t="s">
        <v>93</v>
      </c>
      <c r="E139" s="657">
        <v>8349.26</v>
      </c>
      <c r="F139" s="657">
        <v>0</v>
      </c>
      <c r="G139" s="657">
        <v>0</v>
      </c>
      <c r="H139" s="657">
        <v>0</v>
      </c>
      <c r="I139" s="657">
        <v>0</v>
      </c>
      <c r="J139" s="657">
        <v>0</v>
      </c>
      <c r="K139" s="657">
        <v>0</v>
      </c>
      <c r="L139" s="657">
        <v>0</v>
      </c>
      <c r="M139" s="657">
        <v>0</v>
      </c>
      <c r="N139" s="657">
        <v>0</v>
      </c>
      <c r="O139" s="657">
        <v>0</v>
      </c>
      <c r="P139" s="657">
        <v>0</v>
      </c>
      <c r="Q139" s="657">
        <v>0</v>
      </c>
      <c r="R139" s="657">
        <v>0</v>
      </c>
      <c r="S139" s="657">
        <v>0</v>
      </c>
      <c r="T139" s="657">
        <v>0</v>
      </c>
      <c r="U139" s="657">
        <v>0</v>
      </c>
      <c r="V139" s="657">
        <v>8349.26</v>
      </c>
    </row>
    <row r="140" spans="2:22" x14ac:dyDescent="0.25">
      <c r="B140" s="628">
        <v>9353332</v>
      </c>
      <c r="C140" s="628" t="s">
        <v>1251</v>
      </c>
      <c r="D140" s="628" t="s">
        <v>93</v>
      </c>
      <c r="E140" s="657">
        <v>1781.53</v>
      </c>
      <c r="F140" s="657">
        <v>0</v>
      </c>
      <c r="G140" s="657">
        <v>0</v>
      </c>
      <c r="H140" s="657">
        <v>0</v>
      </c>
      <c r="I140" s="657">
        <v>0</v>
      </c>
      <c r="J140" s="657">
        <v>0</v>
      </c>
      <c r="K140" s="657">
        <v>0</v>
      </c>
      <c r="L140" s="657">
        <v>0</v>
      </c>
      <c r="M140" s="657">
        <v>0</v>
      </c>
      <c r="N140" s="657">
        <v>0</v>
      </c>
      <c r="O140" s="657">
        <v>0</v>
      </c>
      <c r="P140" s="657">
        <v>0</v>
      </c>
      <c r="Q140" s="657">
        <v>0</v>
      </c>
      <c r="R140" s="657">
        <v>0</v>
      </c>
      <c r="S140" s="657">
        <v>0</v>
      </c>
      <c r="T140" s="657">
        <v>0</v>
      </c>
      <c r="U140" s="657">
        <v>0</v>
      </c>
      <c r="V140" s="657">
        <v>1781.53</v>
      </c>
    </row>
    <row r="141" spans="2:22" x14ac:dyDescent="0.25">
      <c r="B141" s="628">
        <v>9353337</v>
      </c>
      <c r="C141" s="628" t="s">
        <v>1252</v>
      </c>
      <c r="D141" s="628" t="s">
        <v>93</v>
      </c>
      <c r="E141" s="657">
        <v>5557.31</v>
      </c>
      <c r="F141" s="657">
        <v>0</v>
      </c>
      <c r="G141" s="657">
        <v>0</v>
      </c>
      <c r="H141" s="657">
        <v>0</v>
      </c>
      <c r="I141" s="657">
        <v>0</v>
      </c>
      <c r="J141" s="657">
        <v>0</v>
      </c>
      <c r="K141" s="657">
        <v>0</v>
      </c>
      <c r="L141" s="657">
        <v>0</v>
      </c>
      <c r="M141" s="657">
        <v>0</v>
      </c>
      <c r="N141" s="657">
        <v>0</v>
      </c>
      <c r="O141" s="657">
        <v>0</v>
      </c>
      <c r="P141" s="657">
        <v>0</v>
      </c>
      <c r="Q141" s="657">
        <v>0</v>
      </c>
      <c r="R141" s="657">
        <v>0</v>
      </c>
      <c r="S141" s="657">
        <v>0</v>
      </c>
      <c r="T141" s="657">
        <v>0</v>
      </c>
      <c r="U141" s="657">
        <v>0</v>
      </c>
      <c r="V141" s="657">
        <v>5557.31</v>
      </c>
    </row>
    <row r="142" spans="2:22" x14ac:dyDescent="0.25">
      <c r="B142" s="628">
        <v>9353338</v>
      </c>
      <c r="C142" s="628" t="s">
        <v>1253</v>
      </c>
      <c r="D142" s="628" t="s">
        <v>93</v>
      </c>
      <c r="E142" s="657">
        <v>11167.8</v>
      </c>
      <c r="F142" s="657">
        <v>0</v>
      </c>
      <c r="G142" s="657">
        <v>0</v>
      </c>
      <c r="H142" s="657">
        <v>0</v>
      </c>
      <c r="I142" s="657">
        <v>0</v>
      </c>
      <c r="J142" s="657">
        <v>0</v>
      </c>
      <c r="K142" s="657">
        <v>0</v>
      </c>
      <c r="L142" s="657">
        <v>0</v>
      </c>
      <c r="M142" s="657">
        <v>0</v>
      </c>
      <c r="N142" s="657">
        <v>0</v>
      </c>
      <c r="O142" s="657">
        <v>0</v>
      </c>
      <c r="P142" s="657">
        <v>0</v>
      </c>
      <c r="Q142" s="657">
        <v>0</v>
      </c>
      <c r="R142" s="657">
        <v>0</v>
      </c>
      <c r="S142" s="657">
        <v>0</v>
      </c>
      <c r="T142" s="657">
        <v>0</v>
      </c>
      <c r="U142" s="657">
        <v>0</v>
      </c>
      <c r="V142" s="657">
        <v>11167.8</v>
      </c>
    </row>
    <row r="143" spans="2:22" x14ac:dyDescent="0.25">
      <c r="B143" s="628">
        <v>9353342</v>
      </c>
      <c r="C143" s="628" t="s">
        <v>1256</v>
      </c>
      <c r="D143" s="628" t="s">
        <v>93</v>
      </c>
      <c r="E143" s="657">
        <v>5637.08</v>
      </c>
      <c r="F143" s="657">
        <v>0</v>
      </c>
      <c r="G143" s="657">
        <v>0</v>
      </c>
      <c r="H143" s="657">
        <v>0</v>
      </c>
      <c r="I143" s="657">
        <v>0</v>
      </c>
      <c r="J143" s="657">
        <v>0</v>
      </c>
      <c r="K143" s="657">
        <v>0</v>
      </c>
      <c r="L143" s="657">
        <v>0</v>
      </c>
      <c r="M143" s="657">
        <v>0</v>
      </c>
      <c r="N143" s="657">
        <v>0</v>
      </c>
      <c r="O143" s="657">
        <v>0</v>
      </c>
      <c r="P143" s="657">
        <v>0</v>
      </c>
      <c r="Q143" s="657">
        <v>0</v>
      </c>
      <c r="R143" s="657">
        <v>0</v>
      </c>
      <c r="S143" s="657">
        <v>0</v>
      </c>
      <c r="T143" s="657">
        <v>0</v>
      </c>
      <c r="U143" s="657">
        <v>0</v>
      </c>
      <c r="V143" s="657">
        <v>5637.08</v>
      </c>
    </row>
    <row r="144" spans="2:22" x14ac:dyDescent="0.25">
      <c r="B144" s="628">
        <v>9354024</v>
      </c>
      <c r="C144" s="628" t="s">
        <v>430</v>
      </c>
      <c r="D144" s="628" t="s">
        <v>94</v>
      </c>
      <c r="E144" s="657">
        <v>34872.6</v>
      </c>
      <c r="F144" s="657">
        <v>0</v>
      </c>
      <c r="G144" s="657">
        <v>0</v>
      </c>
      <c r="H144" s="657">
        <v>0</v>
      </c>
      <c r="I144" s="657">
        <v>0</v>
      </c>
      <c r="J144" s="657">
        <v>0</v>
      </c>
      <c r="K144" s="657">
        <v>0</v>
      </c>
      <c r="L144" s="657">
        <v>0</v>
      </c>
      <c r="M144" s="657">
        <v>0</v>
      </c>
      <c r="N144" s="657">
        <v>0</v>
      </c>
      <c r="O144" s="657">
        <v>0</v>
      </c>
      <c r="P144" s="657">
        <v>0</v>
      </c>
      <c r="Q144" s="657">
        <v>0</v>
      </c>
      <c r="R144" s="657">
        <v>0</v>
      </c>
      <c r="S144" s="657">
        <v>0</v>
      </c>
      <c r="T144" s="657">
        <v>0</v>
      </c>
      <c r="U144" s="657">
        <v>0</v>
      </c>
      <c r="V144" s="657">
        <v>34872.6</v>
      </c>
    </row>
    <row r="145" spans="2:22" x14ac:dyDescent="0.25">
      <c r="B145" s="628">
        <v>9354090</v>
      </c>
      <c r="C145" s="628" t="s">
        <v>322</v>
      </c>
      <c r="D145" s="628" t="s">
        <v>94</v>
      </c>
      <c r="E145" s="657">
        <v>32295.059999999998</v>
      </c>
      <c r="F145" s="657">
        <v>0</v>
      </c>
      <c r="G145" s="657">
        <v>0</v>
      </c>
      <c r="H145" s="657">
        <v>0</v>
      </c>
      <c r="I145" s="657">
        <v>0</v>
      </c>
      <c r="J145" s="657">
        <v>0</v>
      </c>
      <c r="K145" s="657">
        <v>0</v>
      </c>
      <c r="L145" s="657">
        <v>0</v>
      </c>
      <c r="M145" s="657">
        <v>0</v>
      </c>
      <c r="N145" s="657">
        <v>0</v>
      </c>
      <c r="O145" s="657">
        <v>0</v>
      </c>
      <c r="P145" s="657">
        <v>0</v>
      </c>
      <c r="Q145" s="657">
        <v>0</v>
      </c>
      <c r="R145" s="657">
        <v>0</v>
      </c>
      <c r="S145" s="657">
        <v>0</v>
      </c>
      <c r="T145" s="657">
        <v>0</v>
      </c>
      <c r="U145" s="657">
        <v>0</v>
      </c>
      <c r="V145" s="657">
        <v>32295.059999999998</v>
      </c>
    </row>
    <row r="146" spans="2:22" x14ac:dyDescent="0.25">
      <c r="B146" s="628">
        <v>9354500</v>
      </c>
      <c r="C146" s="628" t="s">
        <v>1257</v>
      </c>
      <c r="D146" s="628" t="s">
        <v>94</v>
      </c>
      <c r="E146" s="657">
        <v>28883.61</v>
      </c>
      <c r="F146" s="657">
        <v>0</v>
      </c>
      <c r="G146" s="657">
        <v>0</v>
      </c>
      <c r="H146" s="657">
        <v>0</v>
      </c>
      <c r="I146" s="657">
        <v>0</v>
      </c>
      <c r="J146" s="657">
        <v>0</v>
      </c>
      <c r="K146" s="657">
        <v>0</v>
      </c>
      <c r="L146" s="657">
        <v>0</v>
      </c>
      <c r="M146" s="657">
        <v>0</v>
      </c>
      <c r="N146" s="657">
        <v>0</v>
      </c>
      <c r="O146" s="657">
        <v>0</v>
      </c>
      <c r="P146" s="657">
        <v>0</v>
      </c>
      <c r="Q146" s="657">
        <v>0</v>
      </c>
      <c r="R146" s="657">
        <v>0</v>
      </c>
      <c r="S146" s="657">
        <v>0</v>
      </c>
      <c r="T146" s="657">
        <v>0</v>
      </c>
      <c r="U146" s="657">
        <v>0</v>
      </c>
      <c r="V146" s="657">
        <v>28883.61</v>
      </c>
    </row>
    <row r="147" spans="2:22" x14ac:dyDescent="0.25">
      <c r="B147" s="628">
        <v>9354600</v>
      </c>
      <c r="C147" s="628" t="s">
        <v>423</v>
      </c>
      <c r="D147" s="628" t="s">
        <v>94</v>
      </c>
      <c r="E147" s="657">
        <v>19508.439999999999</v>
      </c>
      <c r="F147" s="657">
        <v>0</v>
      </c>
      <c r="G147" s="657">
        <v>0</v>
      </c>
      <c r="H147" s="657">
        <v>0</v>
      </c>
      <c r="I147" s="657">
        <v>0</v>
      </c>
      <c r="J147" s="657">
        <v>0</v>
      </c>
      <c r="K147" s="657">
        <v>0</v>
      </c>
      <c r="L147" s="657">
        <v>0</v>
      </c>
      <c r="M147" s="657">
        <v>0</v>
      </c>
      <c r="N147" s="657">
        <v>0</v>
      </c>
      <c r="O147" s="657">
        <v>0</v>
      </c>
      <c r="P147" s="657">
        <v>0</v>
      </c>
      <c r="Q147" s="657">
        <v>0</v>
      </c>
      <c r="R147" s="657">
        <v>0</v>
      </c>
      <c r="S147" s="657">
        <v>0</v>
      </c>
      <c r="T147" s="657">
        <v>0</v>
      </c>
      <c r="U147" s="657">
        <v>0</v>
      </c>
      <c r="V147" s="657">
        <v>19508.439999999999</v>
      </c>
    </row>
    <row r="148" spans="2:22" x14ac:dyDescent="0.25">
      <c r="B148" s="628">
        <v>9352000</v>
      </c>
      <c r="C148" s="628" t="s">
        <v>553</v>
      </c>
      <c r="D148" s="628" t="s">
        <v>93</v>
      </c>
      <c r="E148" s="657">
        <v>0</v>
      </c>
      <c r="F148" s="657">
        <v>0</v>
      </c>
      <c r="G148" s="657">
        <v>0</v>
      </c>
      <c r="H148" s="657">
        <v>0</v>
      </c>
      <c r="I148" s="657">
        <v>0</v>
      </c>
      <c r="J148" s="657">
        <v>0</v>
      </c>
      <c r="K148" s="657">
        <v>0</v>
      </c>
      <c r="L148" s="657">
        <v>0</v>
      </c>
      <c r="M148" s="657">
        <v>0</v>
      </c>
      <c r="N148" s="657">
        <v>0</v>
      </c>
      <c r="O148" s="657">
        <v>0</v>
      </c>
      <c r="P148" s="657">
        <v>0</v>
      </c>
      <c r="Q148" s="657">
        <v>0</v>
      </c>
      <c r="R148" s="657">
        <v>0</v>
      </c>
      <c r="S148" s="657">
        <v>0</v>
      </c>
      <c r="T148" s="657">
        <v>0</v>
      </c>
      <c r="U148" s="657">
        <v>0</v>
      </c>
      <c r="V148" s="657">
        <v>0</v>
      </c>
    </row>
    <row r="149" spans="2:22" x14ac:dyDescent="0.25">
      <c r="B149" s="628">
        <v>9352001</v>
      </c>
      <c r="C149" s="628" t="s">
        <v>1258</v>
      </c>
      <c r="D149" s="628" t="s">
        <v>93</v>
      </c>
      <c r="E149" s="657">
        <v>0</v>
      </c>
      <c r="F149" s="657">
        <v>0</v>
      </c>
      <c r="G149" s="657">
        <v>0</v>
      </c>
      <c r="H149" s="657">
        <v>0</v>
      </c>
      <c r="I149" s="657">
        <v>0</v>
      </c>
      <c r="J149" s="657">
        <v>0</v>
      </c>
      <c r="K149" s="657">
        <v>0</v>
      </c>
      <c r="L149" s="657">
        <v>0</v>
      </c>
      <c r="M149" s="657">
        <v>0</v>
      </c>
      <c r="N149" s="657">
        <v>0</v>
      </c>
      <c r="O149" s="657">
        <v>0</v>
      </c>
      <c r="P149" s="657">
        <v>0</v>
      </c>
      <c r="Q149" s="657">
        <v>0</v>
      </c>
      <c r="R149" s="657">
        <v>0</v>
      </c>
      <c r="S149" s="657">
        <v>0</v>
      </c>
      <c r="T149" s="657">
        <v>0</v>
      </c>
      <c r="U149" s="657">
        <v>0</v>
      </c>
      <c r="V149" s="657">
        <v>0</v>
      </c>
    </row>
    <row r="150" spans="2:22" x14ac:dyDescent="0.25">
      <c r="B150" s="628">
        <v>9352003</v>
      </c>
      <c r="C150" s="628" t="s">
        <v>336</v>
      </c>
      <c r="D150" s="628" t="s">
        <v>93</v>
      </c>
      <c r="E150" s="657">
        <v>0</v>
      </c>
      <c r="F150" s="657">
        <v>0</v>
      </c>
      <c r="G150" s="657">
        <v>0</v>
      </c>
      <c r="H150" s="657">
        <v>0</v>
      </c>
      <c r="I150" s="657">
        <v>0</v>
      </c>
      <c r="J150" s="657">
        <v>0</v>
      </c>
      <c r="K150" s="657">
        <v>0</v>
      </c>
      <c r="L150" s="657">
        <v>0</v>
      </c>
      <c r="M150" s="657">
        <v>0</v>
      </c>
      <c r="N150" s="657">
        <v>0</v>
      </c>
      <c r="O150" s="657">
        <v>0</v>
      </c>
      <c r="P150" s="657">
        <v>0</v>
      </c>
      <c r="Q150" s="657">
        <v>0</v>
      </c>
      <c r="R150" s="657">
        <v>0</v>
      </c>
      <c r="S150" s="657">
        <v>0</v>
      </c>
      <c r="T150" s="657">
        <v>0</v>
      </c>
      <c r="U150" s="657">
        <v>0</v>
      </c>
      <c r="V150" s="657">
        <v>0</v>
      </c>
    </row>
    <row r="151" spans="2:22" x14ac:dyDescent="0.25">
      <c r="B151" s="628">
        <v>9352006</v>
      </c>
      <c r="C151" s="628" t="s">
        <v>476</v>
      </c>
      <c r="D151" s="628" t="s">
        <v>93</v>
      </c>
      <c r="E151" s="657">
        <v>0</v>
      </c>
      <c r="F151" s="657">
        <v>0</v>
      </c>
      <c r="G151" s="657">
        <v>0</v>
      </c>
      <c r="H151" s="657">
        <v>0</v>
      </c>
      <c r="I151" s="657">
        <v>0</v>
      </c>
      <c r="J151" s="657">
        <v>0</v>
      </c>
      <c r="K151" s="657">
        <v>0</v>
      </c>
      <c r="L151" s="657">
        <v>0</v>
      </c>
      <c r="M151" s="657">
        <v>0</v>
      </c>
      <c r="N151" s="657">
        <v>0</v>
      </c>
      <c r="O151" s="657">
        <v>0</v>
      </c>
      <c r="P151" s="657">
        <v>0</v>
      </c>
      <c r="Q151" s="657">
        <v>0</v>
      </c>
      <c r="R151" s="657">
        <v>0</v>
      </c>
      <c r="S151" s="657">
        <v>0</v>
      </c>
      <c r="T151" s="657">
        <v>0</v>
      </c>
      <c r="U151" s="657">
        <v>0</v>
      </c>
      <c r="V151" s="657">
        <v>0</v>
      </c>
    </row>
    <row r="152" spans="2:22" x14ac:dyDescent="0.25">
      <c r="B152" s="628">
        <v>9352010</v>
      </c>
      <c r="C152" s="628" t="s">
        <v>1259</v>
      </c>
      <c r="D152" s="628" t="s">
        <v>93</v>
      </c>
      <c r="E152" s="657">
        <v>0</v>
      </c>
      <c r="F152" s="657">
        <v>0</v>
      </c>
      <c r="G152" s="657">
        <v>0</v>
      </c>
      <c r="H152" s="657">
        <v>0</v>
      </c>
      <c r="I152" s="657">
        <v>0</v>
      </c>
      <c r="J152" s="657">
        <v>0</v>
      </c>
      <c r="K152" s="657">
        <v>0</v>
      </c>
      <c r="L152" s="657">
        <v>0</v>
      </c>
      <c r="M152" s="657">
        <v>0</v>
      </c>
      <c r="N152" s="657">
        <v>0</v>
      </c>
      <c r="O152" s="657">
        <v>0</v>
      </c>
      <c r="P152" s="657">
        <v>0</v>
      </c>
      <c r="Q152" s="657">
        <v>0</v>
      </c>
      <c r="R152" s="657">
        <v>0</v>
      </c>
      <c r="S152" s="657">
        <v>0</v>
      </c>
      <c r="T152" s="657">
        <v>0</v>
      </c>
      <c r="U152" s="657">
        <v>0</v>
      </c>
      <c r="V152" s="657">
        <v>0</v>
      </c>
    </row>
    <row r="153" spans="2:22" x14ac:dyDescent="0.25">
      <c r="B153" s="628">
        <v>9352014</v>
      </c>
      <c r="C153" s="628" t="s">
        <v>551</v>
      </c>
      <c r="D153" s="628" t="s">
        <v>93</v>
      </c>
      <c r="E153" s="657">
        <v>0</v>
      </c>
      <c r="F153" s="657">
        <v>0</v>
      </c>
      <c r="G153" s="657">
        <v>0</v>
      </c>
      <c r="H153" s="657">
        <v>0</v>
      </c>
      <c r="I153" s="657">
        <v>0</v>
      </c>
      <c r="J153" s="657">
        <v>0</v>
      </c>
      <c r="K153" s="657">
        <v>0</v>
      </c>
      <c r="L153" s="657">
        <v>0</v>
      </c>
      <c r="M153" s="657">
        <v>0</v>
      </c>
      <c r="N153" s="657">
        <v>0</v>
      </c>
      <c r="O153" s="657">
        <v>0</v>
      </c>
      <c r="P153" s="657">
        <v>0</v>
      </c>
      <c r="Q153" s="657">
        <v>0</v>
      </c>
      <c r="R153" s="657">
        <v>0</v>
      </c>
      <c r="S153" s="657">
        <v>0</v>
      </c>
      <c r="T153" s="657">
        <v>0</v>
      </c>
      <c r="U153" s="657">
        <v>0</v>
      </c>
      <c r="V153" s="657">
        <v>0</v>
      </c>
    </row>
    <row r="154" spans="2:22" x14ac:dyDescent="0.25">
      <c r="B154" s="628">
        <v>9352017</v>
      </c>
      <c r="C154" s="628" t="s">
        <v>283</v>
      </c>
      <c r="D154" s="628" t="s">
        <v>93</v>
      </c>
      <c r="E154" s="657">
        <v>0</v>
      </c>
      <c r="F154" s="657">
        <v>0</v>
      </c>
      <c r="G154" s="657">
        <v>0</v>
      </c>
      <c r="H154" s="657">
        <v>0</v>
      </c>
      <c r="I154" s="657">
        <v>0</v>
      </c>
      <c r="J154" s="657">
        <v>0</v>
      </c>
      <c r="K154" s="657">
        <v>0</v>
      </c>
      <c r="L154" s="657">
        <v>0</v>
      </c>
      <c r="M154" s="657">
        <v>0</v>
      </c>
      <c r="N154" s="657">
        <v>0</v>
      </c>
      <c r="O154" s="657">
        <v>0</v>
      </c>
      <c r="P154" s="657">
        <v>0</v>
      </c>
      <c r="Q154" s="657">
        <v>0</v>
      </c>
      <c r="R154" s="657">
        <v>0</v>
      </c>
      <c r="S154" s="657">
        <v>0</v>
      </c>
      <c r="T154" s="657">
        <v>0</v>
      </c>
      <c r="U154" s="657">
        <v>0</v>
      </c>
      <c r="V154" s="657">
        <v>0</v>
      </c>
    </row>
    <row r="155" spans="2:22" x14ac:dyDescent="0.25">
      <c r="B155" s="628">
        <v>9352022</v>
      </c>
      <c r="C155" s="628" t="s">
        <v>550</v>
      </c>
      <c r="D155" s="628" t="s">
        <v>93</v>
      </c>
      <c r="E155" s="657">
        <v>0</v>
      </c>
      <c r="F155" s="657">
        <v>0</v>
      </c>
      <c r="G155" s="657">
        <v>0</v>
      </c>
      <c r="H155" s="657">
        <v>0</v>
      </c>
      <c r="I155" s="657">
        <v>0</v>
      </c>
      <c r="J155" s="657">
        <v>0</v>
      </c>
      <c r="K155" s="657">
        <v>0</v>
      </c>
      <c r="L155" s="657">
        <v>0</v>
      </c>
      <c r="M155" s="657">
        <v>0</v>
      </c>
      <c r="N155" s="657">
        <v>0</v>
      </c>
      <c r="O155" s="657">
        <v>0</v>
      </c>
      <c r="P155" s="657">
        <v>0</v>
      </c>
      <c r="Q155" s="657">
        <v>0</v>
      </c>
      <c r="R155" s="657">
        <v>0</v>
      </c>
      <c r="S155" s="657">
        <v>0</v>
      </c>
      <c r="T155" s="657">
        <v>0</v>
      </c>
      <c r="U155" s="657">
        <v>0</v>
      </c>
      <c r="V155" s="657">
        <v>0</v>
      </c>
    </row>
    <row r="156" spans="2:22" x14ac:dyDescent="0.25">
      <c r="B156" s="628">
        <v>9352025</v>
      </c>
      <c r="C156" s="628" t="s">
        <v>187</v>
      </c>
      <c r="D156" s="628" t="s">
        <v>93</v>
      </c>
      <c r="E156" s="657">
        <v>0</v>
      </c>
      <c r="F156" s="657">
        <v>0</v>
      </c>
      <c r="G156" s="657">
        <v>0</v>
      </c>
      <c r="H156" s="657">
        <v>0</v>
      </c>
      <c r="I156" s="657">
        <v>0</v>
      </c>
      <c r="J156" s="657">
        <v>0</v>
      </c>
      <c r="K156" s="657">
        <v>0</v>
      </c>
      <c r="L156" s="657">
        <v>0</v>
      </c>
      <c r="M156" s="657">
        <v>0</v>
      </c>
      <c r="N156" s="657">
        <v>0</v>
      </c>
      <c r="O156" s="657">
        <v>0</v>
      </c>
      <c r="P156" s="657">
        <v>0</v>
      </c>
      <c r="Q156" s="657">
        <v>0</v>
      </c>
      <c r="R156" s="657">
        <v>0</v>
      </c>
      <c r="S156" s="657">
        <v>0</v>
      </c>
      <c r="T156" s="657">
        <v>0</v>
      </c>
      <c r="U156" s="657">
        <v>0</v>
      </c>
      <c r="V156" s="657">
        <v>0</v>
      </c>
    </row>
    <row r="157" spans="2:22" x14ac:dyDescent="0.25">
      <c r="B157" s="628">
        <v>9352027</v>
      </c>
      <c r="C157" s="628" t="s">
        <v>1260</v>
      </c>
      <c r="D157" s="628" t="s">
        <v>93</v>
      </c>
      <c r="E157" s="657">
        <v>0</v>
      </c>
      <c r="F157" s="657">
        <v>0</v>
      </c>
      <c r="G157" s="657">
        <v>0</v>
      </c>
      <c r="H157" s="657">
        <v>0</v>
      </c>
      <c r="I157" s="657">
        <v>0</v>
      </c>
      <c r="J157" s="657">
        <v>0</v>
      </c>
      <c r="K157" s="657">
        <v>0</v>
      </c>
      <c r="L157" s="657">
        <v>0</v>
      </c>
      <c r="M157" s="657">
        <v>0</v>
      </c>
      <c r="N157" s="657">
        <v>0</v>
      </c>
      <c r="O157" s="657">
        <v>0</v>
      </c>
      <c r="P157" s="657">
        <v>0</v>
      </c>
      <c r="Q157" s="657">
        <v>0</v>
      </c>
      <c r="R157" s="657">
        <v>0</v>
      </c>
      <c r="S157" s="657">
        <v>0</v>
      </c>
      <c r="T157" s="657">
        <v>0</v>
      </c>
      <c r="U157" s="657">
        <v>0</v>
      </c>
      <c r="V157" s="657">
        <v>0</v>
      </c>
    </row>
    <row r="158" spans="2:22" x14ac:dyDescent="0.25">
      <c r="B158" s="628">
        <v>9352029</v>
      </c>
      <c r="C158" s="628" t="s">
        <v>346</v>
      </c>
      <c r="D158" s="628" t="s">
        <v>93</v>
      </c>
      <c r="E158" s="657">
        <v>0</v>
      </c>
      <c r="F158" s="657">
        <v>0</v>
      </c>
      <c r="G158" s="657">
        <v>0</v>
      </c>
      <c r="H158" s="657">
        <v>0</v>
      </c>
      <c r="I158" s="657">
        <v>0</v>
      </c>
      <c r="J158" s="657">
        <v>0</v>
      </c>
      <c r="K158" s="657">
        <v>0</v>
      </c>
      <c r="L158" s="657">
        <v>0</v>
      </c>
      <c r="M158" s="657">
        <v>0</v>
      </c>
      <c r="N158" s="657">
        <v>0</v>
      </c>
      <c r="O158" s="657">
        <v>0</v>
      </c>
      <c r="P158" s="657">
        <v>0</v>
      </c>
      <c r="Q158" s="657">
        <v>0</v>
      </c>
      <c r="R158" s="657">
        <v>0</v>
      </c>
      <c r="S158" s="657">
        <v>0</v>
      </c>
      <c r="T158" s="657">
        <v>0</v>
      </c>
      <c r="U158" s="657">
        <v>0</v>
      </c>
      <c r="V158" s="657">
        <v>0</v>
      </c>
    </row>
    <row r="159" spans="2:22" x14ac:dyDescent="0.25">
      <c r="B159" s="628">
        <v>9352030</v>
      </c>
      <c r="C159" s="628" t="s">
        <v>1408</v>
      </c>
      <c r="D159" s="628" t="s">
        <v>93</v>
      </c>
      <c r="E159" s="657">
        <v>0</v>
      </c>
      <c r="F159" s="657">
        <v>0</v>
      </c>
      <c r="G159" s="657">
        <v>0</v>
      </c>
      <c r="H159" s="657">
        <v>0</v>
      </c>
      <c r="I159" s="657">
        <v>0</v>
      </c>
      <c r="J159" s="657">
        <v>0</v>
      </c>
      <c r="K159" s="657">
        <v>0</v>
      </c>
      <c r="L159" s="657">
        <v>0</v>
      </c>
      <c r="M159" s="657">
        <v>0</v>
      </c>
      <c r="N159" s="657">
        <v>0</v>
      </c>
      <c r="O159" s="657">
        <v>0</v>
      </c>
      <c r="P159" s="657">
        <v>0</v>
      </c>
      <c r="Q159" s="657">
        <v>0</v>
      </c>
      <c r="R159" s="657">
        <v>0</v>
      </c>
      <c r="S159" s="657">
        <v>0</v>
      </c>
      <c r="T159" s="657">
        <v>0</v>
      </c>
      <c r="U159" s="657">
        <v>0</v>
      </c>
      <c r="V159" s="657">
        <v>0</v>
      </c>
    </row>
    <row r="160" spans="2:22" x14ac:dyDescent="0.25">
      <c r="B160" s="628">
        <v>9352031</v>
      </c>
      <c r="C160" s="628" t="s">
        <v>547</v>
      </c>
      <c r="D160" s="628" t="s">
        <v>93</v>
      </c>
      <c r="E160" s="657">
        <v>0</v>
      </c>
      <c r="F160" s="657">
        <v>0</v>
      </c>
      <c r="G160" s="657">
        <v>0</v>
      </c>
      <c r="H160" s="657">
        <v>0</v>
      </c>
      <c r="I160" s="657">
        <v>0</v>
      </c>
      <c r="J160" s="657">
        <v>0</v>
      </c>
      <c r="K160" s="657">
        <v>0</v>
      </c>
      <c r="L160" s="657">
        <v>0</v>
      </c>
      <c r="M160" s="657">
        <v>0</v>
      </c>
      <c r="N160" s="657">
        <v>0</v>
      </c>
      <c r="O160" s="657">
        <v>0</v>
      </c>
      <c r="P160" s="657">
        <v>0</v>
      </c>
      <c r="Q160" s="657">
        <v>0</v>
      </c>
      <c r="R160" s="657">
        <v>0</v>
      </c>
      <c r="S160" s="657">
        <v>0</v>
      </c>
      <c r="T160" s="657">
        <v>0</v>
      </c>
      <c r="U160" s="657">
        <v>0</v>
      </c>
      <c r="V160" s="657">
        <v>0</v>
      </c>
    </row>
    <row r="161" spans="2:22" x14ac:dyDescent="0.25">
      <c r="B161" s="628">
        <v>9352036</v>
      </c>
      <c r="C161" s="628" t="s">
        <v>546</v>
      </c>
      <c r="D161" s="628" t="s">
        <v>93</v>
      </c>
      <c r="E161" s="657">
        <v>0</v>
      </c>
      <c r="F161" s="657">
        <v>0</v>
      </c>
      <c r="G161" s="657">
        <v>0</v>
      </c>
      <c r="H161" s="657">
        <v>0</v>
      </c>
      <c r="I161" s="657">
        <v>0</v>
      </c>
      <c r="J161" s="657">
        <v>0</v>
      </c>
      <c r="K161" s="657">
        <v>0</v>
      </c>
      <c r="L161" s="657">
        <v>0</v>
      </c>
      <c r="M161" s="657">
        <v>0</v>
      </c>
      <c r="N161" s="657">
        <v>0</v>
      </c>
      <c r="O161" s="657">
        <v>0</v>
      </c>
      <c r="P161" s="657">
        <v>0</v>
      </c>
      <c r="Q161" s="657">
        <v>0</v>
      </c>
      <c r="R161" s="657">
        <v>0</v>
      </c>
      <c r="S161" s="657">
        <v>0</v>
      </c>
      <c r="T161" s="657">
        <v>0</v>
      </c>
      <c r="U161" s="657">
        <v>0</v>
      </c>
      <c r="V161" s="657">
        <v>0</v>
      </c>
    </row>
    <row r="162" spans="2:22" x14ac:dyDescent="0.25">
      <c r="B162" s="628">
        <v>9352040</v>
      </c>
      <c r="C162" s="628" t="s">
        <v>545</v>
      </c>
      <c r="D162" s="628" t="s">
        <v>93</v>
      </c>
      <c r="E162" s="657">
        <v>0</v>
      </c>
      <c r="F162" s="657">
        <v>0</v>
      </c>
      <c r="G162" s="657">
        <v>0</v>
      </c>
      <c r="H162" s="657">
        <v>0</v>
      </c>
      <c r="I162" s="657">
        <v>0</v>
      </c>
      <c r="J162" s="657">
        <v>0</v>
      </c>
      <c r="K162" s="657">
        <v>0</v>
      </c>
      <c r="L162" s="657">
        <v>0</v>
      </c>
      <c r="M162" s="657">
        <v>0</v>
      </c>
      <c r="N162" s="657">
        <v>0</v>
      </c>
      <c r="O162" s="657">
        <v>0</v>
      </c>
      <c r="P162" s="657">
        <v>0</v>
      </c>
      <c r="Q162" s="657">
        <v>0</v>
      </c>
      <c r="R162" s="657">
        <v>0</v>
      </c>
      <c r="S162" s="657">
        <v>0</v>
      </c>
      <c r="T162" s="657">
        <v>0</v>
      </c>
      <c r="U162" s="657">
        <v>0</v>
      </c>
      <c r="V162" s="657">
        <v>0</v>
      </c>
    </row>
    <row r="163" spans="2:22" x14ac:dyDescent="0.25">
      <c r="B163" s="628">
        <v>9352043</v>
      </c>
      <c r="C163" s="628" t="s">
        <v>1261</v>
      </c>
      <c r="D163" s="628" t="s">
        <v>93</v>
      </c>
      <c r="E163" s="657">
        <v>0</v>
      </c>
      <c r="F163" s="657">
        <v>0</v>
      </c>
      <c r="G163" s="657">
        <v>0</v>
      </c>
      <c r="H163" s="657">
        <v>0</v>
      </c>
      <c r="I163" s="657">
        <v>0</v>
      </c>
      <c r="J163" s="657">
        <v>0</v>
      </c>
      <c r="K163" s="657">
        <v>0</v>
      </c>
      <c r="L163" s="657">
        <v>0</v>
      </c>
      <c r="M163" s="657">
        <v>0</v>
      </c>
      <c r="N163" s="657">
        <v>0</v>
      </c>
      <c r="O163" s="657">
        <v>0</v>
      </c>
      <c r="P163" s="657">
        <v>0</v>
      </c>
      <c r="Q163" s="657">
        <v>0</v>
      </c>
      <c r="R163" s="657">
        <v>0</v>
      </c>
      <c r="S163" s="657">
        <v>0</v>
      </c>
      <c r="T163" s="657">
        <v>0</v>
      </c>
      <c r="U163" s="657">
        <v>0</v>
      </c>
      <c r="V163" s="657">
        <v>0</v>
      </c>
    </row>
    <row r="164" spans="2:22" x14ac:dyDescent="0.25">
      <c r="B164" s="628">
        <v>9352047</v>
      </c>
      <c r="C164" s="628" t="s">
        <v>543</v>
      </c>
      <c r="D164" s="628" t="s">
        <v>93</v>
      </c>
      <c r="E164" s="657">
        <v>0</v>
      </c>
      <c r="F164" s="657">
        <v>0</v>
      </c>
      <c r="G164" s="657">
        <v>0</v>
      </c>
      <c r="H164" s="657">
        <v>0</v>
      </c>
      <c r="I164" s="657">
        <v>0</v>
      </c>
      <c r="J164" s="657">
        <v>0</v>
      </c>
      <c r="K164" s="657">
        <v>0</v>
      </c>
      <c r="L164" s="657">
        <v>0</v>
      </c>
      <c r="M164" s="657">
        <v>0</v>
      </c>
      <c r="N164" s="657">
        <v>0</v>
      </c>
      <c r="O164" s="657">
        <v>0</v>
      </c>
      <c r="P164" s="657">
        <v>0</v>
      </c>
      <c r="Q164" s="657">
        <v>0</v>
      </c>
      <c r="R164" s="657">
        <v>0</v>
      </c>
      <c r="S164" s="657">
        <v>0</v>
      </c>
      <c r="T164" s="657">
        <v>0</v>
      </c>
      <c r="U164" s="657">
        <v>0</v>
      </c>
      <c r="V164" s="657">
        <v>0</v>
      </c>
    </row>
    <row r="165" spans="2:22" x14ac:dyDescent="0.25">
      <c r="B165" s="628">
        <v>9352048</v>
      </c>
      <c r="C165" s="628" t="s">
        <v>260</v>
      </c>
      <c r="D165" s="628" t="s">
        <v>93</v>
      </c>
      <c r="E165" s="657">
        <v>0</v>
      </c>
      <c r="F165" s="657">
        <v>0</v>
      </c>
      <c r="G165" s="657">
        <v>0</v>
      </c>
      <c r="H165" s="657">
        <v>0</v>
      </c>
      <c r="I165" s="657">
        <v>0</v>
      </c>
      <c r="J165" s="657">
        <v>0</v>
      </c>
      <c r="K165" s="657">
        <v>0</v>
      </c>
      <c r="L165" s="657">
        <v>0</v>
      </c>
      <c r="M165" s="657">
        <v>0</v>
      </c>
      <c r="N165" s="657">
        <v>0</v>
      </c>
      <c r="O165" s="657">
        <v>0</v>
      </c>
      <c r="P165" s="657">
        <v>0</v>
      </c>
      <c r="Q165" s="657">
        <v>0</v>
      </c>
      <c r="R165" s="657">
        <v>0</v>
      </c>
      <c r="S165" s="657">
        <v>0</v>
      </c>
      <c r="T165" s="657">
        <v>0</v>
      </c>
      <c r="U165" s="657">
        <v>0</v>
      </c>
      <c r="V165" s="657">
        <v>0</v>
      </c>
    </row>
    <row r="166" spans="2:22" x14ac:dyDescent="0.25">
      <c r="B166" s="628">
        <v>9352050</v>
      </c>
      <c r="C166" s="628" t="s">
        <v>261</v>
      </c>
      <c r="D166" s="628" t="s">
        <v>93</v>
      </c>
      <c r="E166" s="657">
        <v>0</v>
      </c>
      <c r="F166" s="657">
        <v>0</v>
      </c>
      <c r="G166" s="657">
        <v>0</v>
      </c>
      <c r="H166" s="657">
        <v>0</v>
      </c>
      <c r="I166" s="657">
        <v>0</v>
      </c>
      <c r="J166" s="657">
        <v>0</v>
      </c>
      <c r="K166" s="657">
        <v>0</v>
      </c>
      <c r="L166" s="657">
        <v>0</v>
      </c>
      <c r="M166" s="657">
        <v>0</v>
      </c>
      <c r="N166" s="657">
        <v>0</v>
      </c>
      <c r="O166" s="657">
        <v>0</v>
      </c>
      <c r="P166" s="657">
        <v>0</v>
      </c>
      <c r="Q166" s="657">
        <v>0</v>
      </c>
      <c r="R166" s="657">
        <v>0</v>
      </c>
      <c r="S166" s="657">
        <v>0</v>
      </c>
      <c r="T166" s="657">
        <v>0</v>
      </c>
      <c r="U166" s="657">
        <v>0</v>
      </c>
      <c r="V166" s="657">
        <v>0</v>
      </c>
    </row>
    <row r="167" spans="2:22" x14ac:dyDescent="0.25">
      <c r="B167" s="628">
        <v>9352051</v>
      </c>
      <c r="C167" s="628" t="s">
        <v>541</v>
      </c>
      <c r="D167" s="628" t="s">
        <v>93</v>
      </c>
      <c r="E167" s="657">
        <v>0</v>
      </c>
      <c r="F167" s="657">
        <v>0</v>
      </c>
      <c r="G167" s="657">
        <v>0</v>
      </c>
      <c r="H167" s="657">
        <v>0</v>
      </c>
      <c r="I167" s="657">
        <v>0</v>
      </c>
      <c r="J167" s="657">
        <v>0</v>
      </c>
      <c r="K167" s="657">
        <v>0</v>
      </c>
      <c r="L167" s="657">
        <v>0</v>
      </c>
      <c r="M167" s="657">
        <v>0</v>
      </c>
      <c r="N167" s="657">
        <v>0</v>
      </c>
      <c r="O167" s="657">
        <v>0</v>
      </c>
      <c r="P167" s="657">
        <v>0</v>
      </c>
      <c r="Q167" s="657">
        <v>0</v>
      </c>
      <c r="R167" s="657">
        <v>0</v>
      </c>
      <c r="S167" s="657">
        <v>0</v>
      </c>
      <c r="T167" s="657">
        <v>0</v>
      </c>
      <c r="U167" s="657">
        <v>0</v>
      </c>
      <c r="V167" s="657">
        <v>0</v>
      </c>
    </row>
    <row r="168" spans="2:22" x14ac:dyDescent="0.25">
      <c r="B168" s="628">
        <v>9352052</v>
      </c>
      <c r="C168" s="628" t="s">
        <v>199</v>
      </c>
      <c r="D168" s="628" t="s">
        <v>93</v>
      </c>
      <c r="E168" s="657">
        <v>0</v>
      </c>
      <c r="F168" s="657">
        <v>0</v>
      </c>
      <c r="G168" s="657">
        <v>0</v>
      </c>
      <c r="H168" s="657">
        <v>0</v>
      </c>
      <c r="I168" s="657">
        <v>0</v>
      </c>
      <c r="J168" s="657">
        <v>0</v>
      </c>
      <c r="K168" s="657">
        <v>0</v>
      </c>
      <c r="L168" s="657">
        <v>0</v>
      </c>
      <c r="M168" s="657">
        <v>0</v>
      </c>
      <c r="N168" s="657">
        <v>0</v>
      </c>
      <c r="O168" s="657">
        <v>0</v>
      </c>
      <c r="P168" s="657">
        <v>0</v>
      </c>
      <c r="Q168" s="657">
        <v>0</v>
      </c>
      <c r="R168" s="657">
        <v>0</v>
      </c>
      <c r="S168" s="657">
        <v>0</v>
      </c>
      <c r="T168" s="657">
        <v>0</v>
      </c>
      <c r="U168" s="657">
        <v>0</v>
      </c>
      <c r="V168" s="657">
        <v>0</v>
      </c>
    </row>
    <row r="169" spans="2:22" x14ac:dyDescent="0.25">
      <c r="B169" s="628">
        <v>9352053</v>
      </c>
      <c r="C169" s="628" t="s">
        <v>161</v>
      </c>
      <c r="D169" s="628" t="s">
        <v>93</v>
      </c>
      <c r="E169" s="657">
        <v>0</v>
      </c>
      <c r="F169" s="657">
        <v>0</v>
      </c>
      <c r="G169" s="657">
        <v>0</v>
      </c>
      <c r="H169" s="657">
        <v>0</v>
      </c>
      <c r="I169" s="657">
        <v>0</v>
      </c>
      <c r="J169" s="657">
        <v>0</v>
      </c>
      <c r="K169" s="657">
        <v>0</v>
      </c>
      <c r="L169" s="657">
        <v>0</v>
      </c>
      <c r="M169" s="657">
        <v>0</v>
      </c>
      <c r="N169" s="657">
        <v>0</v>
      </c>
      <c r="O169" s="657">
        <v>0</v>
      </c>
      <c r="P169" s="657">
        <v>0</v>
      </c>
      <c r="Q169" s="657">
        <v>0</v>
      </c>
      <c r="R169" s="657">
        <v>0</v>
      </c>
      <c r="S169" s="657">
        <v>0</v>
      </c>
      <c r="T169" s="657">
        <v>0</v>
      </c>
      <c r="U169" s="657">
        <v>0</v>
      </c>
      <c r="V169" s="657">
        <v>0</v>
      </c>
    </row>
    <row r="170" spans="2:22" x14ac:dyDescent="0.25">
      <c r="B170" s="628">
        <v>9352054</v>
      </c>
      <c r="C170" s="628" t="s">
        <v>1262</v>
      </c>
      <c r="D170" s="628" t="s">
        <v>93</v>
      </c>
      <c r="E170" s="657">
        <v>0</v>
      </c>
      <c r="F170" s="657">
        <v>0</v>
      </c>
      <c r="G170" s="657">
        <v>0</v>
      </c>
      <c r="H170" s="657">
        <v>0</v>
      </c>
      <c r="I170" s="657">
        <v>0</v>
      </c>
      <c r="J170" s="657">
        <v>0</v>
      </c>
      <c r="K170" s="657">
        <v>0</v>
      </c>
      <c r="L170" s="657">
        <v>0</v>
      </c>
      <c r="M170" s="657">
        <v>0</v>
      </c>
      <c r="N170" s="657">
        <v>0</v>
      </c>
      <c r="O170" s="657">
        <v>0</v>
      </c>
      <c r="P170" s="657">
        <v>0</v>
      </c>
      <c r="Q170" s="657">
        <v>0</v>
      </c>
      <c r="R170" s="657">
        <v>0</v>
      </c>
      <c r="S170" s="657">
        <v>0</v>
      </c>
      <c r="T170" s="657">
        <v>0</v>
      </c>
      <c r="U170" s="657">
        <v>0</v>
      </c>
      <c r="V170" s="657">
        <v>0</v>
      </c>
    </row>
    <row r="171" spans="2:22" x14ac:dyDescent="0.25">
      <c r="B171" s="628">
        <v>9352056</v>
      </c>
      <c r="C171" s="628" t="s">
        <v>1263</v>
      </c>
      <c r="D171" s="628" t="s">
        <v>93</v>
      </c>
      <c r="E171" s="657">
        <v>0</v>
      </c>
      <c r="F171" s="657">
        <v>0</v>
      </c>
      <c r="G171" s="657">
        <v>0</v>
      </c>
      <c r="H171" s="657">
        <v>0</v>
      </c>
      <c r="I171" s="657">
        <v>0</v>
      </c>
      <c r="J171" s="657">
        <v>0</v>
      </c>
      <c r="K171" s="657">
        <v>0</v>
      </c>
      <c r="L171" s="657">
        <v>0</v>
      </c>
      <c r="M171" s="657">
        <v>0</v>
      </c>
      <c r="N171" s="657">
        <v>0</v>
      </c>
      <c r="O171" s="657">
        <v>0</v>
      </c>
      <c r="P171" s="657">
        <v>0</v>
      </c>
      <c r="Q171" s="657">
        <v>0</v>
      </c>
      <c r="R171" s="657">
        <v>0</v>
      </c>
      <c r="S171" s="657">
        <v>0</v>
      </c>
      <c r="T171" s="657">
        <v>0</v>
      </c>
      <c r="U171" s="657">
        <v>0</v>
      </c>
      <c r="V171" s="657">
        <v>0</v>
      </c>
    </row>
    <row r="172" spans="2:22" x14ac:dyDescent="0.25">
      <c r="B172" s="628">
        <v>9352057</v>
      </c>
      <c r="C172" s="628" t="s">
        <v>1264</v>
      </c>
      <c r="D172" s="628" t="s">
        <v>93</v>
      </c>
      <c r="E172" s="657">
        <v>0</v>
      </c>
      <c r="F172" s="657">
        <v>0</v>
      </c>
      <c r="G172" s="657">
        <v>0</v>
      </c>
      <c r="H172" s="657">
        <v>0</v>
      </c>
      <c r="I172" s="657">
        <v>0</v>
      </c>
      <c r="J172" s="657">
        <v>0</v>
      </c>
      <c r="K172" s="657">
        <v>0</v>
      </c>
      <c r="L172" s="657">
        <v>0</v>
      </c>
      <c r="M172" s="657">
        <v>0</v>
      </c>
      <c r="N172" s="657">
        <v>0</v>
      </c>
      <c r="O172" s="657">
        <v>0</v>
      </c>
      <c r="P172" s="657">
        <v>0</v>
      </c>
      <c r="Q172" s="657">
        <v>0</v>
      </c>
      <c r="R172" s="657">
        <v>0</v>
      </c>
      <c r="S172" s="657">
        <v>0</v>
      </c>
      <c r="T172" s="657">
        <v>0</v>
      </c>
      <c r="U172" s="657">
        <v>0</v>
      </c>
      <c r="V172" s="657">
        <v>0</v>
      </c>
    </row>
    <row r="173" spans="2:22" x14ac:dyDescent="0.25">
      <c r="B173" s="628">
        <v>9352058</v>
      </c>
      <c r="C173" s="628" t="s">
        <v>1265</v>
      </c>
      <c r="D173" s="628" t="s">
        <v>93</v>
      </c>
      <c r="E173" s="657">
        <v>0</v>
      </c>
      <c r="F173" s="657">
        <v>0</v>
      </c>
      <c r="G173" s="657">
        <v>0</v>
      </c>
      <c r="H173" s="657">
        <v>0</v>
      </c>
      <c r="I173" s="657">
        <v>0</v>
      </c>
      <c r="J173" s="657">
        <v>0</v>
      </c>
      <c r="K173" s="657">
        <v>0</v>
      </c>
      <c r="L173" s="657">
        <v>0</v>
      </c>
      <c r="M173" s="657">
        <v>0</v>
      </c>
      <c r="N173" s="657">
        <v>0</v>
      </c>
      <c r="O173" s="657">
        <v>0</v>
      </c>
      <c r="P173" s="657">
        <v>0</v>
      </c>
      <c r="Q173" s="657">
        <v>0</v>
      </c>
      <c r="R173" s="657">
        <v>0</v>
      </c>
      <c r="S173" s="657">
        <v>0</v>
      </c>
      <c r="T173" s="657">
        <v>0</v>
      </c>
      <c r="U173" s="657">
        <v>0</v>
      </c>
      <c r="V173" s="657">
        <v>0</v>
      </c>
    </row>
    <row r="174" spans="2:22" x14ac:dyDescent="0.25">
      <c r="B174" s="628">
        <v>9352059</v>
      </c>
      <c r="C174" s="628" t="s">
        <v>536</v>
      </c>
      <c r="D174" s="628" t="s">
        <v>93</v>
      </c>
      <c r="E174" s="657">
        <v>0</v>
      </c>
      <c r="F174" s="657">
        <v>0</v>
      </c>
      <c r="G174" s="657">
        <v>0</v>
      </c>
      <c r="H174" s="657">
        <v>0</v>
      </c>
      <c r="I174" s="657">
        <v>0</v>
      </c>
      <c r="J174" s="657">
        <v>0</v>
      </c>
      <c r="K174" s="657">
        <v>0</v>
      </c>
      <c r="L174" s="657">
        <v>0</v>
      </c>
      <c r="M174" s="657">
        <v>0</v>
      </c>
      <c r="N174" s="657">
        <v>0</v>
      </c>
      <c r="O174" s="657">
        <v>0</v>
      </c>
      <c r="P174" s="657">
        <v>0</v>
      </c>
      <c r="Q174" s="657">
        <v>0</v>
      </c>
      <c r="R174" s="657">
        <v>0</v>
      </c>
      <c r="S174" s="657">
        <v>0</v>
      </c>
      <c r="T174" s="657">
        <v>0</v>
      </c>
      <c r="U174" s="657">
        <v>0</v>
      </c>
      <c r="V174" s="657">
        <v>0</v>
      </c>
    </row>
    <row r="175" spans="2:22" x14ac:dyDescent="0.25">
      <c r="B175" s="628">
        <v>9352060</v>
      </c>
      <c r="C175" s="628" t="s">
        <v>1266</v>
      </c>
      <c r="D175" s="628" t="s">
        <v>93</v>
      </c>
      <c r="E175" s="657">
        <v>0</v>
      </c>
      <c r="F175" s="657">
        <v>0</v>
      </c>
      <c r="G175" s="657">
        <v>0</v>
      </c>
      <c r="H175" s="657">
        <v>0</v>
      </c>
      <c r="I175" s="657">
        <v>0</v>
      </c>
      <c r="J175" s="657">
        <v>0</v>
      </c>
      <c r="K175" s="657">
        <v>0</v>
      </c>
      <c r="L175" s="657">
        <v>0</v>
      </c>
      <c r="M175" s="657">
        <v>0</v>
      </c>
      <c r="N175" s="657">
        <v>0</v>
      </c>
      <c r="O175" s="657">
        <v>0</v>
      </c>
      <c r="P175" s="657">
        <v>0</v>
      </c>
      <c r="Q175" s="657">
        <v>0</v>
      </c>
      <c r="R175" s="657">
        <v>0</v>
      </c>
      <c r="S175" s="657">
        <v>0</v>
      </c>
      <c r="T175" s="657">
        <v>0</v>
      </c>
      <c r="U175" s="657">
        <v>0</v>
      </c>
      <c r="V175" s="657">
        <v>0</v>
      </c>
    </row>
    <row r="176" spans="2:22" x14ac:dyDescent="0.25">
      <c r="B176" s="628">
        <v>9352063</v>
      </c>
      <c r="C176" s="628" t="s">
        <v>97</v>
      </c>
      <c r="D176" s="628" t="s">
        <v>93</v>
      </c>
      <c r="E176" s="657">
        <v>0</v>
      </c>
      <c r="F176" s="657">
        <v>0</v>
      </c>
      <c r="G176" s="657">
        <v>0</v>
      </c>
      <c r="H176" s="657">
        <v>0</v>
      </c>
      <c r="I176" s="657">
        <v>0</v>
      </c>
      <c r="J176" s="657">
        <v>0</v>
      </c>
      <c r="K176" s="657">
        <v>0</v>
      </c>
      <c r="L176" s="657">
        <v>0</v>
      </c>
      <c r="M176" s="657">
        <v>0</v>
      </c>
      <c r="N176" s="657">
        <v>0</v>
      </c>
      <c r="O176" s="657">
        <v>0</v>
      </c>
      <c r="P176" s="657">
        <v>0</v>
      </c>
      <c r="Q176" s="657">
        <v>0</v>
      </c>
      <c r="R176" s="657">
        <v>0</v>
      </c>
      <c r="S176" s="657">
        <v>0</v>
      </c>
      <c r="T176" s="657">
        <v>0</v>
      </c>
      <c r="U176" s="657">
        <v>0</v>
      </c>
      <c r="V176" s="657">
        <v>0</v>
      </c>
    </row>
    <row r="177" spans="2:22" x14ac:dyDescent="0.25">
      <c r="B177" s="628">
        <v>9352064</v>
      </c>
      <c r="C177" s="628" t="s">
        <v>99</v>
      </c>
      <c r="D177" s="628" t="s">
        <v>93</v>
      </c>
      <c r="E177" s="657">
        <v>0</v>
      </c>
      <c r="F177" s="657">
        <v>0</v>
      </c>
      <c r="G177" s="657">
        <v>0</v>
      </c>
      <c r="H177" s="657">
        <v>0</v>
      </c>
      <c r="I177" s="657">
        <v>0</v>
      </c>
      <c r="J177" s="657">
        <v>0</v>
      </c>
      <c r="K177" s="657">
        <v>0</v>
      </c>
      <c r="L177" s="657">
        <v>0</v>
      </c>
      <c r="M177" s="657">
        <v>0</v>
      </c>
      <c r="N177" s="657">
        <v>0</v>
      </c>
      <c r="O177" s="657">
        <v>0</v>
      </c>
      <c r="P177" s="657">
        <v>0</v>
      </c>
      <c r="Q177" s="657">
        <v>0</v>
      </c>
      <c r="R177" s="657">
        <v>0</v>
      </c>
      <c r="S177" s="657">
        <v>0</v>
      </c>
      <c r="T177" s="657">
        <v>0</v>
      </c>
      <c r="U177" s="657">
        <v>0</v>
      </c>
      <c r="V177" s="657">
        <v>0</v>
      </c>
    </row>
    <row r="178" spans="2:22" x14ac:dyDescent="0.25">
      <c r="B178" s="628">
        <v>9352065</v>
      </c>
      <c r="C178" s="628" t="s">
        <v>532</v>
      </c>
      <c r="D178" s="628" t="s">
        <v>93</v>
      </c>
      <c r="E178" s="657">
        <v>0</v>
      </c>
      <c r="F178" s="657">
        <v>0</v>
      </c>
      <c r="G178" s="657">
        <v>0</v>
      </c>
      <c r="H178" s="657">
        <v>0</v>
      </c>
      <c r="I178" s="657">
        <v>0</v>
      </c>
      <c r="J178" s="657">
        <v>0</v>
      </c>
      <c r="K178" s="657">
        <v>0</v>
      </c>
      <c r="L178" s="657">
        <v>0</v>
      </c>
      <c r="M178" s="657">
        <v>0</v>
      </c>
      <c r="N178" s="657">
        <v>0</v>
      </c>
      <c r="O178" s="657">
        <v>0</v>
      </c>
      <c r="P178" s="657">
        <v>0</v>
      </c>
      <c r="Q178" s="657">
        <v>0</v>
      </c>
      <c r="R178" s="657">
        <v>0</v>
      </c>
      <c r="S178" s="657">
        <v>0</v>
      </c>
      <c r="T178" s="657">
        <v>0</v>
      </c>
      <c r="U178" s="657">
        <v>0</v>
      </c>
      <c r="V178" s="657">
        <v>0</v>
      </c>
    </row>
    <row r="179" spans="2:22" x14ac:dyDescent="0.25">
      <c r="B179" s="628">
        <v>9352067</v>
      </c>
      <c r="C179" s="628" t="s">
        <v>114</v>
      </c>
      <c r="D179" s="628" t="s">
        <v>93</v>
      </c>
      <c r="E179" s="657">
        <v>0</v>
      </c>
      <c r="F179" s="657">
        <v>0</v>
      </c>
      <c r="G179" s="657">
        <v>0</v>
      </c>
      <c r="H179" s="657">
        <v>0</v>
      </c>
      <c r="I179" s="657">
        <v>0</v>
      </c>
      <c r="J179" s="657">
        <v>0</v>
      </c>
      <c r="K179" s="657">
        <v>0</v>
      </c>
      <c r="L179" s="657">
        <v>0</v>
      </c>
      <c r="M179" s="657">
        <v>0</v>
      </c>
      <c r="N179" s="657">
        <v>0</v>
      </c>
      <c r="O179" s="657">
        <v>0</v>
      </c>
      <c r="P179" s="657">
        <v>0</v>
      </c>
      <c r="Q179" s="657">
        <v>0</v>
      </c>
      <c r="R179" s="657">
        <v>0</v>
      </c>
      <c r="S179" s="657">
        <v>0</v>
      </c>
      <c r="T179" s="657">
        <v>0</v>
      </c>
      <c r="U179" s="657">
        <v>0</v>
      </c>
      <c r="V179" s="657">
        <v>0</v>
      </c>
    </row>
    <row r="180" spans="2:22" x14ac:dyDescent="0.25">
      <c r="B180" s="628">
        <v>9352069</v>
      </c>
      <c r="C180" s="628" t="s">
        <v>238</v>
      </c>
      <c r="D180" s="628" t="s">
        <v>93</v>
      </c>
      <c r="E180" s="657">
        <v>0</v>
      </c>
      <c r="F180" s="657">
        <v>0</v>
      </c>
      <c r="G180" s="657">
        <v>0</v>
      </c>
      <c r="H180" s="657">
        <v>0</v>
      </c>
      <c r="I180" s="657">
        <v>0</v>
      </c>
      <c r="J180" s="657">
        <v>0</v>
      </c>
      <c r="K180" s="657">
        <v>0</v>
      </c>
      <c r="L180" s="657">
        <v>0</v>
      </c>
      <c r="M180" s="657">
        <v>0</v>
      </c>
      <c r="N180" s="657">
        <v>0</v>
      </c>
      <c r="O180" s="657">
        <v>0</v>
      </c>
      <c r="P180" s="657">
        <v>0</v>
      </c>
      <c r="Q180" s="657">
        <v>0</v>
      </c>
      <c r="R180" s="657">
        <v>0</v>
      </c>
      <c r="S180" s="657">
        <v>0</v>
      </c>
      <c r="T180" s="657">
        <v>0</v>
      </c>
      <c r="U180" s="657">
        <v>0</v>
      </c>
      <c r="V180" s="657">
        <v>0</v>
      </c>
    </row>
    <row r="181" spans="2:22" x14ac:dyDescent="0.25">
      <c r="B181" s="628">
        <v>9352073</v>
      </c>
      <c r="C181" s="628" t="s">
        <v>531</v>
      </c>
      <c r="D181" s="628" t="s">
        <v>93</v>
      </c>
      <c r="E181" s="657">
        <v>0</v>
      </c>
      <c r="F181" s="657">
        <v>0</v>
      </c>
      <c r="G181" s="657">
        <v>0</v>
      </c>
      <c r="H181" s="657">
        <v>0</v>
      </c>
      <c r="I181" s="657">
        <v>0</v>
      </c>
      <c r="J181" s="657">
        <v>0</v>
      </c>
      <c r="K181" s="657">
        <v>0</v>
      </c>
      <c r="L181" s="657">
        <v>0</v>
      </c>
      <c r="M181" s="657">
        <v>0</v>
      </c>
      <c r="N181" s="657">
        <v>0</v>
      </c>
      <c r="O181" s="657">
        <v>0</v>
      </c>
      <c r="P181" s="657">
        <v>0</v>
      </c>
      <c r="Q181" s="657">
        <v>0</v>
      </c>
      <c r="R181" s="657">
        <v>0</v>
      </c>
      <c r="S181" s="657">
        <v>0</v>
      </c>
      <c r="T181" s="657">
        <v>0</v>
      </c>
      <c r="U181" s="657">
        <v>0</v>
      </c>
      <c r="V181" s="657">
        <v>0</v>
      </c>
    </row>
    <row r="182" spans="2:22" x14ac:dyDescent="0.25">
      <c r="B182" s="628">
        <v>9352074</v>
      </c>
      <c r="C182" s="628" t="s">
        <v>1836</v>
      </c>
      <c r="D182" s="628" t="s">
        <v>93</v>
      </c>
      <c r="E182" s="657">
        <v>0</v>
      </c>
      <c r="F182" s="657">
        <v>0</v>
      </c>
      <c r="G182" s="657">
        <v>0</v>
      </c>
      <c r="H182" s="657">
        <v>0</v>
      </c>
      <c r="I182" s="657">
        <v>0</v>
      </c>
      <c r="J182" s="657">
        <v>0</v>
      </c>
      <c r="K182" s="657">
        <v>0</v>
      </c>
      <c r="L182" s="657">
        <v>0</v>
      </c>
      <c r="M182" s="657">
        <v>0</v>
      </c>
      <c r="N182" s="657">
        <v>0</v>
      </c>
      <c r="O182" s="657">
        <v>0</v>
      </c>
      <c r="P182" s="657">
        <v>0</v>
      </c>
      <c r="Q182" s="657">
        <v>0</v>
      </c>
      <c r="R182" s="657">
        <v>0</v>
      </c>
      <c r="S182" s="657">
        <v>0</v>
      </c>
      <c r="T182" s="657">
        <v>0</v>
      </c>
      <c r="U182" s="657">
        <v>0</v>
      </c>
      <c r="V182" s="657">
        <v>0</v>
      </c>
    </row>
    <row r="183" spans="2:22" x14ac:dyDescent="0.25">
      <c r="B183" s="628">
        <v>9352075</v>
      </c>
      <c r="C183" s="628" t="s">
        <v>1837</v>
      </c>
      <c r="D183" s="628" t="s">
        <v>93</v>
      </c>
      <c r="E183" s="657">
        <v>0</v>
      </c>
      <c r="F183" s="657">
        <v>0</v>
      </c>
      <c r="G183" s="657">
        <v>0</v>
      </c>
      <c r="H183" s="657">
        <v>0</v>
      </c>
      <c r="I183" s="657">
        <v>0</v>
      </c>
      <c r="J183" s="657">
        <v>0</v>
      </c>
      <c r="K183" s="657">
        <v>0</v>
      </c>
      <c r="L183" s="657">
        <v>0</v>
      </c>
      <c r="M183" s="657">
        <v>0</v>
      </c>
      <c r="N183" s="657">
        <v>0</v>
      </c>
      <c r="O183" s="657">
        <v>0</v>
      </c>
      <c r="P183" s="657">
        <v>0</v>
      </c>
      <c r="Q183" s="657">
        <v>0</v>
      </c>
      <c r="R183" s="657">
        <v>0</v>
      </c>
      <c r="S183" s="657">
        <v>0</v>
      </c>
      <c r="T183" s="657">
        <v>0</v>
      </c>
      <c r="U183" s="657">
        <v>0</v>
      </c>
      <c r="V183" s="657">
        <v>0</v>
      </c>
    </row>
    <row r="184" spans="2:22" x14ac:dyDescent="0.25">
      <c r="B184" s="628">
        <v>9352078</v>
      </c>
      <c r="C184" s="628" t="s">
        <v>478</v>
      </c>
      <c r="D184" s="628" t="s">
        <v>93</v>
      </c>
      <c r="E184" s="657">
        <v>0</v>
      </c>
      <c r="F184" s="657">
        <v>0</v>
      </c>
      <c r="G184" s="657">
        <v>0</v>
      </c>
      <c r="H184" s="657">
        <v>0</v>
      </c>
      <c r="I184" s="657">
        <v>0</v>
      </c>
      <c r="J184" s="657">
        <v>0</v>
      </c>
      <c r="K184" s="657">
        <v>0</v>
      </c>
      <c r="L184" s="657">
        <v>0</v>
      </c>
      <c r="M184" s="657">
        <v>0</v>
      </c>
      <c r="N184" s="657">
        <v>0</v>
      </c>
      <c r="O184" s="657">
        <v>0</v>
      </c>
      <c r="P184" s="657">
        <v>0</v>
      </c>
      <c r="Q184" s="657">
        <v>0</v>
      </c>
      <c r="R184" s="657">
        <v>0</v>
      </c>
      <c r="S184" s="657">
        <v>0</v>
      </c>
      <c r="T184" s="657">
        <v>0</v>
      </c>
      <c r="U184" s="657">
        <v>0</v>
      </c>
      <c r="V184" s="657">
        <v>0</v>
      </c>
    </row>
    <row r="185" spans="2:22" x14ac:dyDescent="0.25">
      <c r="B185" s="628">
        <v>9352080</v>
      </c>
      <c r="C185" s="628" t="s">
        <v>143</v>
      </c>
      <c r="D185" s="628" t="s">
        <v>93</v>
      </c>
      <c r="E185" s="657">
        <v>0</v>
      </c>
      <c r="F185" s="657">
        <v>0</v>
      </c>
      <c r="G185" s="657">
        <v>0</v>
      </c>
      <c r="H185" s="657">
        <v>0</v>
      </c>
      <c r="I185" s="657">
        <v>0</v>
      </c>
      <c r="J185" s="657">
        <v>0</v>
      </c>
      <c r="K185" s="657">
        <v>0</v>
      </c>
      <c r="L185" s="657">
        <v>0</v>
      </c>
      <c r="M185" s="657">
        <v>0</v>
      </c>
      <c r="N185" s="657">
        <v>0</v>
      </c>
      <c r="O185" s="657">
        <v>0</v>
      </c>
      <c r="P185" s="657">
        <v>0</v>
      </c>
      <c r="Q185" s="657">
        <v>0</v>
      </c>
      <c r="R185" s="657">
        <v>0</v>
      </c>
      <c r="S185" s="657">
        <v>0</v>
      </c>
      <c r="T185" s="657">
        <v>0</v>
      </c>
      <c r="U185" s="657">
        <v>0</v>
      </c>
      <c r="V185" s="657">
        <v>0</v>
      </c>
    </row>
    <row r="186" spans="2:22" x14ac:dyDescent="0.25">
      <c r="B186" s="628">
        <v>9352083</v>
      </c>
      <c r="C186" s="628" t="s">
        <v>254</v>
      </c>
      <c r="D186" s="628" t="s">
        <v>93</v>
      </c>
      <c r="E186" s="657">
        <v>0</v>
      </c>
      <c r="F186" s="657">
        <v>0</v>
      </c>
      <c r="G186" s="657">
        <v>0</v>
      </c>
      <c r="H186" s="657">
        <v>0</v>
      </c>
      <c r="I186" s="657">
        <v>0</v>
      </c>
      <c r="J186" s="657">
        <v>0</v>
      </c>
      <c r="K186" s="657">
        <v>0</v>
      </c>
      <c r="L186" s="657">
        <v>0</v>
      </c>
      <c r="M186" s="657">
        <v>0</v>
      </c>
      <c r="N186" s="657">
        <v>0</v>
      </c>
      <c r="O186" s="657">
        <v>0</v>
      </c>
      <c r="P186" s="657">
        <v>0</v>
      </c>
      <c r="Q186" s="657">
        <v>0</v>
      </c>
      <c r="R186" s="657">
        <v>0</v>
      </c>
      <c r="S186" s="657">
        <v>0</v>
      </c>
      <c r="T186" s="657">
        <v>0</v>
      </c>
      <c r="U186" s="657">
        <v>0</v>
      </c>
      <c r="V186" s="657">
        <v>0</v>
      </c>
    </row>
    <row r="187" spans="2:22" x14ac:dyDescent="0.25">
      <c r="B187" s="628">
        <v>9352086</v>
      </c>
      <c r="C187" s="628" t="s">
        <v>147</v>
      </c>
      <c r="D187" s="628" t="s">
        <v>93</v>
      </c>
      <c r="E187" s="657">
        <v>0</v>
      </c>
      <c r="F187" s="657">
        <v>0</v>
      </c>
      <c r="G187" s="657">
        <v>0</v>
      </c>
      <c r="H187" s="657">
        <v>0</v>
      </c>
      <c r="I187" s="657">
        <v>0</v>
      </c>
      <c r="J187" s="657">
        <v>0</v>
      </c>
      <c r="K187" s="657">
        <v>0</v>
      </c>
      <c r="L187" s="657">
        <v>0</v>
      </c>
      <c r="M187" s="657">
        <v>0</v>
      </c>
      <c r="N187" s="657">
        <v>0</v>
      </c>
      <c r="O187" s="657">
        <v>0</v>
      </c>
      <c r="P187" s="657">
        <v>0</v>
      </c>
      <c r="Q187" s="657">
        <v>0</v>
      </c>
      <c r="R187" s="657">
        <v>0</v>
      </c>
      <c r="S187" s="657">
        <v>0</v>
      </c>
      <c r="T187" s="657">
        <v>0</v>
      </c>
      <c r="U187" s="657">
        <v>0</v>
      </c>
      <c r="V187" s="657">
        <v>0</v>
      </c>
    </row>
    <row r="188" spans="2:22" x14ac:dyDescent="0.25">
      <c r="B188" s="628">
        <v>9352087</v>
      </c>
      <c r="C188" s="628" t="s">
        <v>530</v>
      </c>
      <c r="D188" s="628" t="s">
        <v>93</v>
      </c>
      <c r="E188" s="657">
        <v>0</v>
      </c>
      <c r="F188" s="657">
        <v>0</v>
      </c>
      <c r="G188" s="657">
        <v>0</v>
      </c>
      <c r="H188" s="657">
        <v>0</v>
      </c>
      <c r="I188" s="657">
        <v>0</v>
      </c>
      <c r="J188" s="657">
        <v>0</v>
      </c>
      <c r="K188" s="657">
        <v>0</v>
      </c>
      <c r="L188" s="657">
        <v>0</v>
      </c>
      <c r="M188" s="657">
        <v>0</v>
      </c>
      <c r="N188" s="657">
        <v>0</v>
      </c>
      <c r="O188" s="657">
        <v>0</v>
      </c>
      <c r="P188" s="657">
        <v>0</v>
      </c>
      <c r="Q188" s="657">
        <v>0</v>
      </c>
      <c r="R188" s="657">
        <v>0</v>
      </c>
      <c r="S188" s="657">
        <v>0</v>
      </c>
      <c r="T188" s="657">
        <v>0</v>
      </c>
      <c r="U188" s="657">
        <v>0</v>
      </c>
      <c r="V188" s="657">
        <v>0</v>
      </c>
    </row>
    <row r="189" spans="2:22" x14ac:dyDescent="0.25">
      <c r="B189" s="628">
        <v>9352088</v>
      </c>
      <c r="C189" s="628" t="s">
        <v>151</v>
      </c>
      <c r="D189" s="628" t="s">
        <v>93</v>
      </c>
      <c r="E189" s="657">
        <v>0</v>
      </c>
      <c r="F189" s="657">
        <v>0</v>
      </c>
      <c r="G189" s="657">
        <v>0</v>
      </c>
      <c r="H189" s="657">
        <v>0</v>
      </c>
      <c r="I189" s="657">
        <v>0</v>
      </c>
      <c r="J189" s="657">
        <v>0</v>
      </c>
      <c r="K189" s="657">
        <v>0</v>
      </c>
      <c r="L189" s="657">
        <v>0</v>
      </c>
      <c r="M189" s="657">
        <v>0</v>
      </c>
      <c r="N189" s="657">
        <v>0</v>
      </c>
      <c r="O189" s="657">
        <v>0</v>
      </c>
      <c r="P189" s="657">
        <v>0</v>
      </c>
      <c r="Q189" s="657">
        <v>0</v>
      </c>
      <c r="R189" s="657">
        <v>0</v>
      </c>
      <c r="S189" s="657">
        <v>0</v>
      </c>
      <c r="T189" s="657">
        <v>0</v>
      </c>
      <c r="U189" s="657">
        <v>0</v>
      </c>
      <c r="V189" s="657">
        <v>0</v>
      </c>
    </row>
    <row r="190" spans="2:22" x14ac:dyDescent="0.25">
      <c r="B190" s="628">
        <v>9352090</v>
      </c>
      <c r="C190" s="628" t="s">
        <v>529</v>
      </c>
      <c r="D190" s="628" t="s">
        <v>93</v>
      </c>
      <c r="E190" s="657">
        <v>0</v>
      </c>
      <c r="F190" s="657">
        <v>0</v>
      </c>
      <c r="G190" s="657">
        <v>0</v>
      </c>
      <c r="H190" s="657">
        <v>0</v>
      </c>
      <c r="I190" s="657">
        <v>0</v>
      </c>
      <c r="J190" s="657">
        <v>0</v>
      </c>
      <c r="K190" s="657">
        <v>0</v>
      </c>
      <c r="L190" s="657">
        <v>0</v>
      </c>
      <c r="M190" s="657">
        <v>0</v>
      </c>
      <c r="N190" s="657">
        <v>0</v>
      </c>
      <c r="O190" s="657">
        <v>0</v>
      </c>
      <c r="P190" s="657">
        <v>0</v>
      </c>
      <c r="Q190" s="657">
        <v>0</v>
      </c>
      <c r="R190" s="657">
        <v>0</v>
      </c>
      <c r="S190" s="657">
        <v>0</v>
      </c>
      <c r="T190" s="657">
        <v>0</v>
      </c>
      <c r="U190" s="657">
        <v>0</v>
      </c>
      <c r="V190" s="657">
        <v>0</v>
      </c>
    </row>
    <row r="191" spans="2:22" x14ac:dyDescent="0.25">
      <c r="B191" s="628">
        <v>9352091</v>
      </c>
      <c r="C191" s="628" t="s">
        <v>159</v>
      </c>
      <c r="D191" s="628" t="s">
        <v>93</v>
      </c>
      <c r="E191" s="657">
        <v>0</v>
      </c>
      <c r="F191" s="657">
        <v>0</v>
      </c>
      <c r="G191" s="657">
        <v>0</v>
      </c>
      <c r="H191" s="657">
        <v>0</v>
      </c>
      <c r="I191" s="657">
        <v>0</v>
      </c>
      <c r="J191" s="657">
        <v>0</v>
      </c>
      <c r="K191" s="657">
        <v>0</v>
      </c>
      <c r="L191" s="657">
        <v>0</v>
      </c>
      <c r="M191" s="657">
        <v>0</v>
      </c>
      <c r="N191" s="657">
        <v>0</v>
      </c>
      <c r="O191" s="657">
        <v>0</v>
      </c>
      <c r="P191" s="657">
        <v>0</v>
      </c>
      <c r="Q191" s="657">
        <v>0</v>
      </c>
      <c r="R191" s="657">
        <v>0</v>
      </c>
      <c r="S191" s="657">
        <v>0</v>
      </c>
      <c r="T191" s="657">
        <v>0</v>
      </c>
      <c r="U191" s="657">
        <v>0</v>
      </c>
      <c r="V191" s="657">
        <v>0</v>
      </c>
    </row>
    <row r="192" spans="2:22" x14ac:dyDescent="0.25">
      <c r="B192" s="628">
        <v>9352093</v>
      </c>
      <c r="C192" s="628" t="s">
        <v>415</v>
      </c>
      <c r="D192" s="628" t="s">
        <v>93</v>
      </c>
      <c r="E192" s="657">
        <v>0</v>
      </c>
      <c r="F192" s="657">
        <v>0</v>
      </c>
      <c r="G192" s="657">
        <v>0</v>
      </c>
      <c r="H192" s="657">
        <v>0</v>
      </c>
      <c r="I192" s="657">
        <v>0</v>
      </c>
      <c r="J192" s="657">
        <v>0</v>
      </c>
      <c r="K192" s="657">
        <v>0</v>
      </c>
      <c r="L192" s="657">
        <v>0</v>
      </c>
      <c r="M192" s="657">
        <v>0</v>
      </c>
      <c r="N192" s="657">
        <v>0</v>
      </c>
      <c r="O192" s="657">
        <v>0</v>
      </c>
      <c r="P192" s="657">
        <v>0</v>
      </c>
      <c r="Q192" s="657">
        <v>0</v>
      </c>
      <c r="R192" s="657">
        <v>0</v>
      </c>
      <c r="S192" s="657">
        <v>0</v>
      </c>
      <c r="T192" s="657">
        <v>0</v>
      </c>
      <c r="U192" s="657">
        <v>0</v>
      </c>
      <c r="V192" s="657">
        <v>0</v>
      </c>
    </row>
    <row r="193" spans="2:22" x14ac:dyDescent="0.25">
      <c r="B193" s="628">
        <v>9352096</v>
      </c>
      <c r="C193" s="628" t="s">
        <v>191</v>
      </c>
      <c r="D193" s="628" t="s">
        <v>93</v>
      </c>
      <c r="E193" s="657">
        <v>0</v>
      </c>
      <c r="F193" s="657">
        <v>0</v>
      </c>
      <c r="G193" s="657">
        <v>0</v>
      </c>
      <c r="H193" s="657">
        <v>0</v>
      </c>
      <c r="I193" s="657">
        <v>0</v>
      </c>
      <c r="J193" s="657">
        <v>0</v>
      </c>
      <c r="K193" s="657">
        <v>0</v>
      </c>
      <c r="L193" s="657">
        <v>0</v>
      </c>
      <c r="M193" s="657">
        <v>0</v>
      </c>
      <c r="N193" s="657">
        <v>0</v>
      </c>
      <c r="O193" s="657">
        <v>0</v>
      </c>
      <c r="P193" s="657">
        <v>0</v>
      </c>
      <c r="Q193" s="657">
        <v>0</v>
      </c>
      <c r="R193" s="657">
        <v>0</v>
      </c>
      <c r="S193" s="657">
        <v>0</v>
      </c>
      <c r="T193" s="657">
        <v>0</v>
      </c>
      <c r="U193" s="657">
        <v>0</v>
      </c>
      <c r="V193" s="657">
        <v>0</v>
      </c>
    </row>
    <row r="194" spans="2:22" x14ac:dyDescent="0.25">
      <c r="B194" s="628">
        <v>9352097</v>
      </c>
      <c r="C194" s="628" t="s">
        <v>1267</v>
      </c>
      <c r="D194" s="628" t="s">
        <v>93</v>
      </c>
      <c r="E194" s="657">
        <v>0</v>
      </c>
      <c r="F194" s="657">
        <v>0</v>
      </c>
      <c r="G194" s="657">
        <v>0</v>
      </c>
      <c r="H194" s="657">
        <v>0</v>
      </c>
      <c r="I194" s="657">
        <v>0</v>
      </c>
      <c r="J194" s="657">
        <v>0</v>
      </c>
      <c r="K194" s="657">
        <v>0</v>
      </c>
      <c r="L194" s="657">
        <v>0</v>
      </c>
      <c r="M194" s="657">
        <v>0</v>
      </c>
      <c r="N194" s="657">
        <v>0</v>
      </c>
      <c r="O194" s="657">
        <v>0</v>
      </c>
      <c r="P194" s="657">
        <v>0</v>
      </c>
      <c r="Q194" s="657">
        <v>0</v>
      </c>
      <c r="R194" s="657">
        <v>0</v>
      </c>
      <c r="S194" s="657">
        <v>0</v>
      </c>
      <c r="T194" s="657">
        <v>0</v>
      </c>
      <c r="U194" s="657">
        <v>0</v>
      </c>
      <c r="V194" s="657">
        <v>0</v>
      </c>
    </row>
    <row r="195" spans="2:22" x14ac:dyDescent="0.25">
      <c r="B195" s="628">
        <v>9352098</v>
      </c>
      <c r="C195" s="628" t="s">
        <v>193</v>
      </c>
      <c r="D195" s="628" t="s">
        <v>93</v>
      </c>
      <c r="E195" s="657">
        <v>0</v>
      </c>
      <c r="F195" s="657">
        <v>0</v>
      </c>
      <c r="G195" s="657">
        <v>0</v>
      </c>
      <c r="H195" s="657">
        <v>0</v>
      </c>
      <c r="I195" s="657">
        <v>0</v>
      </c>
      <c r="J195" s="657">
        <v>0</v>
      </c>
      <c r="K195" s="657">
        <v>0</v>
      </c>
      <c r="L195" s="657">
        <v>0</v>
      </c>
      <c r="M195" s="657">
        <v>0</v>
      </c>
      <c r="N195" s="657">
        <v>0</v>
      </c>
      <c r="O195" s="657">
        <v>0</v>
      </c>
      <c r="P195" s="657">
        <v>0</v>
      </c>
      <c r="Q195" s="657">
        <v>0</v>
      </c>
      <c r="R195" s="657">
        <v>0</v>
      </c>
      <c r="S195" s="657">
        <v>0</v>
      </c>
      <c r="T195" s="657">
        <v>0</v>
      </c>
      <c r="U195" s="657">
        <v>0</v>
      </c>
      <c r="V195" s="657">
        <v>0</v>
      </c>
    </row>
    <row r="196" spans="2:22" x14ac:dyDescent="0.25">
      <c r="B196" s="628">
        <v>9352099</v>
      </c>
      <c r="C196" s="628" t="s">
        <v>1268</v>
      </c>
      <c r="D196" s="628" t="s">
        <v>93</v>
      </c>
      <c r="E196" s="657">
        <v>0</v>
      </c>
      <c r="F196" s="657">
        <v>0</v>
      </c>
      <c r="G196" s="657">
        <v>0</v>
      </c>
      <c r="H196" s="657">
        <v>0</v>
      </c>
      <c r="I196" s="657">
        <v>0</v>
      </c>
      <c r="J196" s="657">
        <v>0</v>
      </c>
      <c r="K196" s="657">
        <v>0</v>
      </c>
      <c r="L196" s="657">
        <v>0</v>
      </c>
      <c r="M196" s="657">
        <v>0</v>
      </c>
      <c r="N196" s="657">
        <v>0</v>
      </c>
      <c r="O196" s="657">
        <v>0</v>
      </c>
      <c r="P196" s="657">
        <v>0</v>
      </c>
      <c r="Q196" s="657">
        <v>0</v>
      </c>
      <c r="R196" s="657">
        <v>0</v>
      </c>
      <c r="S196" s="657">
        <v>0</v>
      </c>
      <c r="T196" s="657">
        <v>0</v>
      </c>
      <c r="U196" s="657">
        <v>0</v>
      </c>
      <c r="V196" s="657">
        <v>0</v>
      </c>
    </row>
    <row r="197" spans="2:22" x14ac:dyDescent="0.25">
      <c r="B197" s="628">
        <v>9352100</v>
      </c>
      <c r="C197" s="628" t="s">
        <v>195</v>
      </c>
      <c r="D197" s="628" t="s">
        <v>93</v>
      </c>
      <c r="E197" s="657">
        <v>0</v>
      </c>
      <c r="F197" s="657">
        <v>0</v>
      </c>
      <c r="G197" s="657">
        <v>0</v>
      </c>
      <c r="H197" s="657">
        <v>0</v>
      </c>
      <c r="I197" s="657">
        <v>0</v>
      </c>
      <c r="J197" s="657">
        <v>0</v>
      </c>
      <c r="K197" s="657">
        <v>0</v>
      </c>
      <c r="L197" s="657">
        <v>0</v>
      </c>
      <c r="M197" s="657">
        <v>0</v>
      </c>
      <c r="N197" s="657">
        <v>0</v>
      </c>
      <c r="O197" s="657">
        <v>0</v>
      </c>
      <c r="P197" s="657">
        <v>0</v>
      </c>
      <c r="Q197" s="657">
        <v>0</v>
      </c>
      <c r="R197" s="657">
        <v>0</v>
      </c>
      <c r="S197" s="657">
        <v>0</v>
      </c>
      <c r="T197" s="657">
        <v>0</v>
      </c>
      <c r="U197" s="657">
        <v>0</v>
      </c>
      <c r="V197" s="657">
        <v>0</v>
      </c>
    </row>
    <row r="198" spans="2:22" x14ac:dyDescent="0.25">
      <c r="B198" s="628">
        <v>9352103</v>
      </c>
      <c r="C198" s="628" t="s">
        <v>525</v>
      </c>
      <c r="D198" s="628" t="s">
        <v>93</v>
      </c>
      <c r="E198" s="657">
        <v>0</v>
      </c>
      <c r="F198" s="657">
        <v>0</v>
      </c>
      <c r="G198" s="657">
        <v>0</v>
      </c>
      <c r="H198" s="657">
        <v>0</v>
      </c>
      <c r="I198" s="657">
        <v>0</v>
      </c>
      <c r="J198" s="657">
        <v>0</v>
      </c>
      <c r="K198" s="657">
        <v>0</v>
      </c>
      <c r="L198" s="657">
        <v>0</v>
      </c>
      <c r="M198" s="657">
        <v>0</v>
      </c>
      <c r="N198" s="657">
        <v>0</v>
      </c>
      <c r="O198" s="657">
        <v>0</v>
      </c>
      <c r="P198" s="657">
        <v>0</v>
      </c>
      <c r="Q198" s="657">
        <v>0</v>
      </c>
      <c r="R198" s="657">
        <v>0</v>
      </c>
      <c r="S198" s="657">
        <v>0</v>
      </c>
      <c r="T198" s="657">
        <v>0</v>
      </c>
      <c r="U198" s="657">
        <v>0</v>
      </c>
      <c r="V198" s="657">
        <v>0</v>
      </c>
    </row>
    <row r="199" spans="2:22" x14ac:dyDescent="0.25">
      <c r="B199" s="628">
        <v>9352104</v>
      </c>
      <c r="C199" s="628" t="s">
        <v>524</v>
      </c>
      <c r="D199" s="628" t="s">
        <v>93</v>
      </c>
      <c r="E199" s="657">
        <v>0</v>
      </c>
      <c r="F199" s="657">
        <v>0</v>
      </c>
      <c r="G199" s="657">
        <v>0</v>
      </c>
      <c r="H199" s="657">
        <v>0</v>
      </c>
      <c r="I199" s="657">
        <v>0</v>
      </c>
      <c r="J199" s="657">
        <v>0</v>
      </c>
      <c r="K199" s="657">
        <v>0</v>
      </c>
      <c r="L199" s="657">
        <v>0</v>
      </c>
      <c r="M199" s="657">
        <v>0</v>
      </c>
      <c r="N199" s="657">
        <v>0</v>
      </c>
      <c r="O199" s="657">
        <v>0</v>
      </c>
      <c r="P199" s="657">
        <v>0</v>
      </c>
      <c r="Q199" s="657">
        <v>0</v>
      </c>
      <c r="R199" s="657">
        <v>0</v>
      </c>
      <c r="S199" s="657">
        <v>0</v>
      </c>
      <c r="T199" s="657">
        <v>0</v>
      </c>
      <c r="U199" s="657">
        <v>0</v>
      </c>
      <c r="V199" s="657">
        <v>0</v>
      </c>
    </row>
    <row r="200" spans="2:22" x14ac:dyDescent="0.25">
      <c r="B200" s="628">
        <v>9352106</v>
      </c>
      <c r="C200" s="628" t="s">
        <v>203</v>
      </c>
      <c r="D200" s="628" t="s">
        <v>93</v>
      </c>
      <c r="E200" s="657">
        <v>0</v>
      </c>
      <c r="F200" s="657">
        <v>0</v>
      </c>
      <c r="G200" s="657">
        <v>0</v>
      </c>
      <c r="H200" s="657">
        <v>0</v>
      </c>
      <c r="I200" s="657">
        <v>0</v>
      </c>
      <c r="J200" s="657">
        <v>0</v>
      </c>
      <c r="K200" s="657">
        <v>0</v>
      </c>
      <c r="L200" s="657">
        <v>0</v>
      </c>
      <c r="M200" s="657">
        <v>0</v>
      </c>
      <c r="N200" s="657">
        <v>0</v>
      </c>
      <c r="O200" s="657">
        <v>0</v>
      </c>
      <c r="P200" s="657">
        <v>0</v>
      </c>
      <c r="Q200" s="657">
        <v>0</v>
      </c>
      <c r="R200" s="657">
        <v>0</v>
      </c>
      <c r="S200" s="657">
        <v>0</v>
      </c>
      <c r="T200" s="657">
        <v>0</v>
      </c>
      <c r="U200" s="657">
        <v>0</v>
      </c>
      <c r="V200" s="657">
        <v>0</v>
      </c>
    </row>
    <row r="201" spans="2:22" x14ac:dyDescent="0.25">
      <c r="B201" s="628">
        <v>9352109</v>
      </c>
      <c r="C201" s="628" t="s">
        <v>207</v>
      </c>
      <c r="D201" s="628" t="s">
        <v>93</v>
      </c>
      <c r="E201" s="657">
        <v>0</v>
      </c>
      <c r="F201" s="657">
        <v>0</v>
      </c>
      <c r="G201" s="657">
        <v>0</v>
      </c>
      <c r="H201" s="657">
        <v>0</v>
      </c>
      <c r="I201" s="657">
        <v>0</v>
      </c>
      <c r="J201" s="657">
        <v>0</v>
      </c>
      <c r="K201" s="657">
        <v>0</v>
      </c>
      <c r="L201" s="657">
        <v>0</v>
      </c>
      <c r="M201" s="657">
        <v>0</v>
      </c>
      <c r="N201" s="657">
        <v>0</v>
      </c>
      <c r="O201" s="657">
        <v>0</v>
      </c>
      <c r="P201" s="657">
        <v>0</v>
      </c>
      <c r="Q201" s="657">
        <v>0</v>
      </c>
      <c r="R201" s="657">
        <v>0</v>
      </c>
      <c r="S201" s="657">
        <v>0</v>
      </c>
      <c r="T201" s="657">
        <v>0</v>
      </c>
      <c r="U201" s="657">
        <v>0</v>
      </c>
      <c r="V201" s="657">
        <v>0</v>
      </c>
    </row>
    <row r="202" spans="2:22" x14ac:dyDescent="0.25">
      <c r="B202" s="628">
        <v>9352113</v>
      </c>
      <c r="C202" s="628" t="s">
        <v>1269</v>
      </c>
      <c r="D202" s="628" t="s">
        <v>93</v>
      </c>
      <c r="E202" s="657">
        <v>0</v>
      </c>
      <c r="F202" s="657">
        <v>0</v>
      </c>
      <c r="G202" s="657">
        <v>0</v>
      </c>
      <c r="H202" s="657">
        <v>0</v>
      </c>
      <c r="I202" s="657">
        <v>0</v>
      </c>
      <c r="J202" s="657">
        <v>0</v>
      </c>
      <c r="K202" s="657">
        <v>0</v>
      </c>
      <c r="L202" s="657">
        <v>0</v>
      </c>
      <c r="M202" s="657">
        <v>0</v>
      </c>
      <c r="N202" s="657">
        <v>0</v>
      </c>
      <c r="O202" s="657">
        <v>0</v>
      </c>
      <c r="P202" s="657">
        <v>0</v>
      </c>
      <c r="Q202" s="657">
        <v>0</v>
      </c>
      <c r="R202" s="657">
        <v>0</v>
      </c>
      <c r="S202" s="657">
        <v>0</v>
      </c>
      <c r="T202" s="657">
        <v>0</v>
      </c>
      <c r="U202" s="657">
        <v>0</v>
      </c>
      <c r="V202" s="657">
        <v>0</v>
      </c>
    </row>
    <row r="203" spans="2:22" x14ac:dyDescent="0.25">
      <c r="B203" s="628">
        <v>9352116</v>
      </c>
      <c r="C203" s="628" t="s">
        <v>522</v>
      </c>
      <c r="D203" s="628" t="s">
        <v>93</v>
      </c>
      <c r="E203" s="657">
        <v>0</v>
      </c>
      <c r="F203" s="657">
        <v>0</v>
      </c>
      <c r="G203" s="657">
        <v>0</v>
      </c>
      <c r="H203" s="657">
        <v>0</v>
      </c>
      <c r="I203" s="657">
        <v>0</v>
      </c>
      <c r="J203" s="657">
        <v>0</v>
      </c>
      <c r="K203" s="657">
        <v>0</v>
      </c>
      <c r="L203" s="657">
        <v>0</v>
      </c>
      <c r="M203" s="657">
        <v>0</v>
      </c>
      <c r="N203" s="657">
        <v>0</v>
      </c>
      <c r="O203" s="657">
        <v>0</v>
      </c>
      <c r="P203" s="657">
        <v>0</v>
      </c>
      <c r="Q203" s="657">
        <v>0</v>
      </c>
      <c r="R203" s="657">
        <v>0</v>
      </c>
      <c r="S203" s="657">
        <v>0</v>
      </c>
      <c r="T203" s="657">
        <v>0</v>
      </c>
      <c r="U203" s="657">
        <v>0</v>
      </c>
      <c r="V203" s="657">
        <v>0</v>
      </c>
    </row>
    <row r="204" spans="2:22" x14ac:dyDescent="0.25">
      <c r="B204" s="628">
        <v>9352120</v>
      </c>
      <c r="C204" s="628" t="s">
        <v>102</v>
      </c>
      <c r="D204" s="628" t="s">
        <v>93</v>
      </c>
      <c r="E204" s="657">
        <v>0</v>
      </c>
      <c r="F204" s="657">
        <v>0</v>
      </c>
      <c r="G204" s="657">
        <v>0</v>
      </c>
      <c r="H204" s="657">
        <v>0</v>
      </c>
      <c r="I204" s="657">
        <v>0</v>
      </c>
      <c r="J204" s="657">
        <v>0</v>
      </c>
      <c r="K204" s="657">
        <v>0</v>
      </c>
      <c r="L204" s="657">
        <v>0</v>
      </c>
      <c r="M204" s="657">
        <v>0</v>
      </c>
      <c r="N204" s="657">
        <v>0</v>
      </c>
      <c r="O204" s="657">
        <v>0</v>
      </c>
      <c r="P204" s="657">
        <v>0</v>
      </c>
      <c r="Q204" s="657">
        <v>0</v>
      </c>
      <c r="R204" s="657">
        <v>0</v>
      </c>
      <c r="S204" s="657">
        <v>0</v>
      </c>
      <c r="T204" s="657">
        <v>0</v>
      </c>
      <c r="U204" s="657">
        <v>0</v>
      </c>
      <c r="V204" s="657">
        <v>0</v>
      </c>
    </row>
    <row r="205" spans="2:22" x14ac:dyDescent="0.25">
      <c r="B205" s="628">
        <v>9352122</v>
      </c>
      <c r="C205" s="628" t="s">
        <v>213</v>
      </c>
      <c r="D205" s="628" t="s">
        <v>93</v>
      </c>
      <c r="E205" s="657">
        <v>0</v>
      </c>
      <c r="F205" s="657">
        <v>0</v>
      </c>
      <c r="G205" s="657">
        <v>0</v>
      </c>
      <c r="H205" s="657">
        <v>0</v>
      </c>
      <c r="I205" s="657">
        <v>0</v>
      </c>
      <c r="J205" s="657">
        <v>0</v>
      </c>
      <c r="K205" s="657">
        <v>0</v>
      </c>
      <c r="L205" s="657">
        <v>0</v>
      </c>
      <c r="M205" s="657">
        <v>0</v>
      </c>
      <c r="N205" s="657">
        <v>0</v>
      </c>
      <c r="O205" s="657">
        <v>0</v>
      </c>
      <c r="P205" s="657">
        <v>0</v>
      </c>
      <c r="Q205" s="657">
        <v>0</v>
      </c>
      <c r="R205" s="657">
        <v>0</v>
      </c>
      <c r="S205" s="657">
        <v>0</v>
      </c>
      <c r="T205" s="657">
        <v>0</v>
      </c>
      <c r="U205" s="657">
        <v>0</v>
      </c>
      <c r="V205" s="657">
        <v>0</v>
      </c>
    </row>
    <row r="206" spans="2:22" x14ac:dyDescent="0.25">
      <c r="B206" s="628">
        <v>9352123</v>
      </c>
      <c r="C206" s="628" t="s">
        <v>521</v>
      </c>
      <c r="D206" s="628" t="s">
        <v>93</v>
      </c>
      <c r="E206" s="657">
        <v>0</v>
      </c>
      <c r="F206" s="657">
        <v>0</v>
      </c>
      <c r="G206" s="657">
        <v>0</v>
      </c>
      <c r="H206" s="657">
        <v>0</v>
      </c>
      <c r="I206" s="657">
        <v>0</v>
      </c>
      <c r="J206" s="657">
        <v>0</v>
      </c>
      <c r="K206" s="657">
        <v>0</v>
      </c>
      <c r="L206" s="657">
        <v>0</v>
      </c>
      <c r="M206" s="657">
        <v>0</v>
      </c>
      <c r="N206" s="657">
        <v>0</v>
      </c>
      <c r="O206" s="657">
        <v>0</v>
      </c>
      <c r="P206" s="657">
        <v>0</v>
      </c>
      <c r="Q206" s="657">
        <v>0</v>
      </c>
      <c r="R206" s="657">
        <v>0</v>
      </c>
      <c r="S206" s="657">
        <v>0</v>
      </c>
      <c r="T206" s="657">
        <v>0</v>
      </c>
      <c r="U206" s="657">
        <v>0</v>
      </c>
      <c r="V206" s="657">
        <v>0</v>
      </c>
    </row>
    <row r="207" spans="2:22" x14ac:dyDescent="0.25">
      <c r="B207" s="628">
        <v>9352126</v>
      </c>
      <c r="C207" s="628" t="s">
        <v>219</v>
      </c>
      <c r="D207" s="628" t="s">
        <v>93</v>
      </c>
      <c r="E207" s="657">
        <v>0</v>
      </c>
      <c r="F207" s="657">
        <v>0</v>
      </c>
      <c r="G207" s="657">
        <v>0</v>
      </c>
      <c r="H207" s="657">
        <v>0</v>
      </c>
      <c r="I207" s="657">
        <v>0</v>
      </c>
      <c r="J207" s="657">
        <v>0</v>
      </c>
      <c r="K207" s="657">
        <v>0</v>
      </c>
      <c r="L207" s="657">
        <v>0</v>
      </c>
      <c r="M207" s="657">
        <v>0</v>
      </c>
      <c r="N207" s="657">
        <v>0</v>
      </c>
      <c r="O207" s="657">
        <v>0</v>
      </c>
      <c r="P207" s="657">
        <v>0</v>
      </c>
      <c r="Q207" s="657">
        <v>0</v>
      </c>
      <c r="R207" s="657">
        <v>0</v>
      </c>
      <c r="S207" s="657">
        <v>0</v>
      </c>
      <c r="T207" s="657">
        <v>0</v>
      </c>
      <c r="U207" s="657">
        <v>0</v>
      </c>
      <c r="V207" s="657">
        <v>0</v>
      </c>
    </row>
    <row r="208" spans="2:22" x14ac:dyDescent="0.25">
      <c r="B208" s="628">
        <v>9352133</v>
      </c>
      <c r="C208" s="628" t="s">
        <v>234</v>
      </c>
      <c r="D208" s="628" t="s">
        <v>93</v>
      </c>
      <c r="E208" s="657">
        <v>0</v>
      </c>
      <c r="F208" s="657">
        <v>0</v>
      </c>
      <c r="G208" s="657">
        <v>0</v>
      </c>
      <c r="H208" s="657">
        <v>0</v>
      </c>
      <c r="I208" s="657">
        <v>0</v>
      </c>
      <c r="J208" s="657">
        <v>0</v>
      </c>
      <c r="K208" s="657">
        <v>0</v>
      </c>
      <c r="L208" s="657">
        <v>0</v>
      </c>
      <c r="M208" s="657">
        <v>0</v>
      </c>
      <c r="N208" s="657">
        <v>0</v>
      </c>
      <c r="O208" s="657">
        <v>0</v>
      </c>
      <c r="P208" s="657">
        <v>0</v>
      </c>
      <c r="Q208" s="657">
        <v>0</v>
      </c>
      <c r="R208" s="657">
        <v>0</v>
      </c>
      <c r="S208" s="657">
        <v>0</v>
      </c>
      <c r="T208" s="657">
        <v>0</v>
      </c>
      <c r="U208" s="657">
        <v>0</v>
      </c>
      <c r="V208" s="657">
        <v>0</v>
      </c>
    </row>
    <row r="209" spans="2:22" x14ac:dyDescent="0.25">
      <c r="B209" s="628">
        <v>9352136</v>
      </c>
      <c r="C209" s="628" t="s">
        <v>1192</v>
      </c>
      <c r="D209" s="628" t="s">
        <v>93</v>
      </c>
      <c r="E209" s="657">
        <v>0</v>
      </c>
      <c r="F209" s="657">
        <v>0</v>
      </c>
      <c r="G209" s="657">
        <v>0</v>
      </c>
      <c r="H209" s="657">
        <v>0</v>
      </c>
      <c r="I209" s="657">
        <v>0</v>
      </c>
      <c r="J209" s="657">
        <v>0</v>
      </c>
      <c r="K209" s="657">
        <v>0</v>
      </c>
      <c r="L209" s="657">
        <v>0</v>
      </c>
      <c r="M209" s="657">
        <v>0</v>
      </c>
      <c r="N209" s="657">
        <v>0</v>
      </c>
      <c r="O209" s="657">
        <v>0</v>
      </c>
      <c r="P209" s="657">
        <v>0</v>
      </c>
      <c r="Q209" s="657">
        <v>0</v>
      </c>
      <c r="R209" s="657">
        <v>0</v>
      </c>
      <c r="S209" s="657">
        <v>0</v>
      </c>
      <c r="T209" s="657">
        <v>0</v>
      </c>
      <c r="U209" s="657">
        <v>0</v>
      </c>
      <c r="V209" s="657">
        <v>0</v>
      </c>
    </row>
    <row r="210" spans="2:22" x14ac:dyDescent="0.25">
      <c r="B210" s="628">
        <v>9352145</v>
      </c>
      <c r="C210" s="628" t="s">
        <v>174</v>
      </c>
      <c r="D210" s="628" t="s">
        <v>93</v>
      </c>
      <c r="E210" s="657">
        <v>0</v>
      </c>
      <c r="F210" s="657">
        <v>0</v>
      </c>
      <c r="G210" s="657">
        <v>0</v>
      </c>
      <c r="H210" s="657">
        <v>0</v>
      </c>
      <c r="I210" s="657">
        <v>0</v>
      </c>
      <c r="J210" s="657">
        <v>0</v>
      </c>
      <c r="K210" s="657">
        <v>0</v>
      </c>
      <c r="L210" s="657">
        <v>0</v>
      </c>
      <c r="M210" s="657">
        <v>0</v>
      </c>
      <c r="N210" s="657">
        <v>0</v>
      </c>
      <c r="O210" s="657">
        <v>0</v>
      </c>
      <c r="P210" s="657">
        <v>0</v>
      </c>
      <c r="Q210" s="657">
        <v>0</v>
      </c>
      <c r="R210" s="657">
        <v>0</v>
      </c>
      <c r="S210" s="657">
        <v>0</v>
      </c>
      <c r="T210" s="657">
        <v>0</v>
      </c>
      <c r="U210" s="657">
        <v>0</v>
      </c>
      <c r="V210" s="657">
        <v>0</v>
      </c>
    </row>
    <row r="211" spans="2:22" x14ac:dyDescent="0.25">
      <c r="B211" s="628">
        <v>9352147</v>
      </c>
      <c r="C211" s="628" t="s">
        <v>172</v>
      </c>
      <c r="D211" s="628" t="s">
        <v>93</v>
      </c>
      <c r="E211" s="657">
        <v>0</v>
      </c>
      <c r="F211" s="657">
        <v>0</v>
      </c>
      <c r="G211" s="657">
        <v>0</v>
      </c>
      <c r="H211" s="657">
        <v>0</v>
      </c>
      <c r="I211" s="657">
        <v>0</v>
      </c>
      <c r="J211" s="657">
        <v>0</v>
      </c>
      <c r="K211" s="657">
        <v>0</v>
      </c>
      <c r="L211" s="657">
        <v>0</v>
      </c>
      <c r="M211" s="657">
        <v>0</v>
      </c>
      <c r="N211" s="657">
        <v>0</v>
      </c>
      <c r="O211" s="657">
        <v>0</v>
      </c>
      <c r="P211" s="657">
        <v>0</v>
      </c>
      <c r="Q211" s="657">
        <v>0</v>
      </c>
      <c r="R211" s="657">
        <v>0</v>
      </c>
      <c r="S211" s="657">
        <v>0</v>
      </c>
      <c r="T211" s="657">
        <v>0</v>
      </c>
      <c r="U211" s="657">
        <v>0</v>
      </c>
      <c r="V211" s="657">
        <v>0</v>
      </c>
    </row>
    <row r="212" spans="2:22" x14ac:dyDescent="0.25">
      <c r="B212" s="628">
        <v>9352150</v>
      </c>
      <c r="C212" s="628" t="s">
        <v>520</v>
      </c>
      <c r="D212" s="628" t="s">
        <v>93</v>
      </c>
      <c r="E212" s="657">
        <v>0</v>
      </c>
      <c r="F212" s="657">
        <v>0</v>
      </c>
      <c r="G212" s="657">
        <v>0</v>
      </c>
      <c r="H212" s="657">
        <v>0</v>
      </c>
      <c r="I212" s="657">
        <v>0</v>
      </c>
      <c r="J212" s="657">
        <v>0</v>
      </c>
      <c r="K212" s="657">
        <v>0</v>
      </c>
      <c r="L212" s="657">
        <v>0</v>
      </c>
      <c r="M212" s="657">
        <v>0</v>
      </c>
      <c r="N212" s="657">
        <v>0</v>
      </c>
      <c r="O212" s="657">
        <v>0</v>
      </c>
      <c r="P212" s="657">
        <v>0</v>
      </c>
      <c r="Q212" s="657">
        <v>0</v>
      </c>
      <c r="R212" s="657">
        <v>0</v>
      </c>
      <c r="S212" s="657">
        <v>0</v>
      </c>
      <c r="T212" s="657">
        <v>0</v>
      </c>
      <c r="U212" s="657">
        <v>0</v>
      </c>
      <c r="V212" s="657">
        <v>0</v>
      </c>
    </row>
    <row r="213" spans="2:22" x14ac:dyDescent="0.25">
      <c r="B213" s="628">
        <v>9352152</v>
      </c>
      <c r="C213" s="628" t="s">
        <v>626</v>
      </c>
      <c r="D213" s="628" t="s">
        <v>93</v>
      </c>
      <c r="E213" s="657">
        <v>0</v>
      </c>
      <c r="F213" s="657">
        <v>0</v>
      </c>
      <c r="G213" s="657">
        <v>0</v>
      </c>
      <c r="H213" s="657">
        <v>0</v>
      </c>
      <c r="I213" s="657">
        <v>0</v>
      </c>
      <c r="J213" s="657">
        <v>0</v>
      </c>
      <c r="K213" s="657">
        <v>0</v>
      </c>
      <c r="L213" s="657">
        <v>0</v>
      </c>
      <c r="M213" s="657">
        <v>0</v>
      </c>
      <c r="N213" s="657">
        <v>0</v>
      </c>
      <c r="O213" s="657">
        <v>0</v>
      </c>
      <c r="P213" s="657">
        <v>0</v>
      </c>
      <c r="Q213" s="657">
        <v>0</v>
      </c>
      <c r="R213" s="657">
        <v>0</v>
      </c>
      <c r="S213" s="657">
        <v>0</v>
      </c>
      <c r="T213" s="657">
        <v>0</v>
      </c>
      <c r="U213" s="657">
        <v>0</v>
      </c>
      <c r="V213" s="657">
        <v>0</v>
      </c>
    </row>
    <row r="214" spans="2:22" x14ac:dyDescent="0.25">
      <c r="B214" s="628">
        <v>9352154</v>
      </c>
      <c r="C214" s="628" t="s">
        <v>268</v>
      </c>
      <c r="D214" s="628" t="s">
        <v>93</v>
      </c>
      <c r="E214" s="657">
        <v>0</v>
      </c>
      <c r="F214" s="657">
        <v>0</v>
      </c>
      <c r="G214" s="657">
        <v>0</v>
      </c>
      <c r="H214" s="657">
        <v>0</v>
      </c>
      <c r="I214" s="657">
        <v>0</v>
      </c>
      <c r="J214" s="657">
        <v>0</v>
      </c>
      <c r="K214" s="657">
        <v>0</v>
      </c>
      <c r="L214" s="657">
        <v>0</v>
      </c>
      <c r="M214" s="657">
        <v>0</v>
      </c>
      <c r="N214" s="657">
        <v>0</v>
      </c>
      <c r="O214" s="657">
        <v>0</v>
      </c>
      <c r="P214" s="657">
        <v>0</v>
      </c>
      <c r="Q214" s="657">
        <v>0</v>
      </c>
      <c r="R214" s="657">
        <v>0</v>
      </c>
      <c r="S214" s="657">
        <v>0</v>
      </c>
      <c r="T214" s="657">
        <v>0</v>
      </c>
      <c r="U214" s="657">
        <v>0</v>
      </c>
      <c r="V214" s="657">
        <v>0</v>
      </c>
    </row>
    <row r="215" spans="2:22" x14ac:dyDescent="0.25">
      <c r="B215" s="628">
        <v>9352155</v>
      </c>
      <c r="C215" s="628" t="s">
        <v>519</v>
      </c>
      <c r="D215" s="628" t="s">
        <v>93</v>
      </c>
      <c r="E215" s="657">
        <v>0</v>
      </c>
      <c r="F215" s="657">
        <v>0</v>
      </c>
      <c r="G215" s="657">
        <v>0</v>
      </c>
      <c r="H215" s="657">
        <v>0</v>
      </c>
      <c r="I215" s="657">
        <v>0</v>
      </c>
      <c r="J215" s="657">
        <v>0</v>
      </c>
      <c r="K215" s="657">
        <v>0</v>
      </c>
      <c r="L215" s="657">
        <v>0</v>
      </c>
      <c r="M215" s="657">
        <v>0</v>
      </c>
      <c r="N215" s="657">
        <v>0</v>
      </c>
      <c r="O215" s="657">
        <v>0</v>
      </c>
      <c r="P215" s="657">
        <v>0</v>
      </c>
      <c r="Q215" s="657">
        <v>0</v>
      </c>
      <c r="R215" s="657">
        <v>0</v>
      </c>
      <c r="S215" s="657">
        <v>0</v>
      </c>
      <c r="T215" s="657">
        <v>0</v>
      </c>
      <c r="U215" s="657">
        <v>0</v>
      </c>
      <c r="V215" s="657">
        <v>0</v>
      </c>
    </row>
    <row r="216" spans="2:22" x14ac:dyDescent="0.25">
      <c r="B216" s="628">
        <v>9352158</v>
      </c>
      <c r="C216" s="628" t="s">
        <v>276</v>
      </c>
      <c r="D216" s="628" t="s">
        <v>93</v>
      </c>
      <c r="E216" s="657">
        <v>0</v>
      </c>
      <c r="F216" s="657">
        <v>0</v>
      </c>
      <c r="G216" s="657">
        <v>0</v>
      </c>
      <c r="H216" s="657">
        <v>0</v>
      </c>
      <c r="I216" s="657">
        <v>0</v>
      </c>
      <c r="J216" s="657">
        <v>0</v>
      </c>
      <c r="K216" s="657">
        <v>0</v>
      </c>
      <c r="L216" s="657">
        <v>0</v>
      </c>
      <c r="M216" s="657">
        <v>0</v>
      </c>
      <c r="N216" s="657">
        <v>0</v>
      </c>
      <c r="O216" s="657">
        <v>0</v>
      </c>
      <c r="P216" s="657">
        <v>0</v>
      </c>
      <c r="Q216" s="657">
        <v>0</v>
      </c>
      <c r="R216" s="657">
        <v>0</v>
      </c>
      <c r="S216" s="657">
        <v>0</v>
      </c>
      <c r="T216" s="657">
        <v>0</v>
      </c>
      <c r="U216" s="657">
        <v>0</v>
      </c>
      <c r="V216" s="657">
        <v>0</v>
      </c>
    </row>
    <row r="217" spans="2:22" x14ac:dyDescent="0.25">
      <c r="B217" s="628">
        <v>9352159</v>
      </c>
      <c r="C217" s="628" t="s">
        <v>263</v>
      </c>
      <c r="D217" s="628" t="s">
        <v>93</v>
      </c>
      <c r="E217" s="657">
        <v>0</v>
      </c>
      <c r="F217" s="657">
        <v>0</v>
      </c>
      <c r="G217" s="657">
        <v>0</v>
      </c>
      <c r="H217" s="657">
        <v>0</v>
      </c>
      <c r="I217" s="657">
        <v>0</v>
      </c>
      <c r="J217" s="657">
        <v>0</v>
      </c>
      <c r="K217" s="657">
        <v>0</v>
      </c>
      <c r="L217" s="657">
        <v>0</v>
      </c>
      <c r="M217" s="657">
        <v>0</v>
      </c>
      <c r="N217" s="657">
        <v>0</v>
      </c>
      <c r="O217" s="657">
        <v>0</v>
      </c>
      <c r="P217" s="657">
        <v>0</v>
      </c>
      <c r="Q217" s="657">
        <v>0</v>
      </c>
      <c r="R217" s="657">
        <v>0</v>
      </c>
      <c r="S217" s="657">
        <v>0</v>
      </c>
      <c r="T217" s="657">
        <v>0</v>
      </c>
      <c r="U217" s="657">
        <v>0</v>
      </c>
      <c r="V217" s="657">
        <v>0</v>
      </c>
    </row>
    <row r="218" spans="2:22" x14ac:dyDescent="0.25">
      <c r="B218" s="628">
        <v>9352167</v>
      </c>
      <c r="C218" s="628" t="s">
        <v>1409</v>
      </c>
      <c r="D218" s="628" t="s">
        <v>93</v>
      </c>
      <c r="E218" s="657">
        <v>0</v>
      </c>
      <c r="F218" s="657">
        <v>0</v>
      </c>
      <c r="G218" s="657">
        <v>0</v>
      </c>
      <c r="H218" s="657">
        <v>0</v>
      </c>
      <c r="I218" s="657">
        <v>0</v>
      </c>
      <c r="J218" s="657">
        <v>0</v>
      </c>
      <c r="K218" s="657">
        <v>0</v>
      </c>
      <c r="L218" s="657">
        <v>0</v>
      </c>
      <c r="M218" s="657">
        <v>0</v>
      </c>
      <c r="N218" s="657">
        <v>0</v>
      </c>
      <c r="O218" s="657">
        <v>0</v>
      </c>
      <c r="P218" s="657">
        <v>0</v>
      </c>
      <c r="Q218" s="657">
        <v>0</v>
      </c>
      <c r="R218" s="657">
        <v>0</v>
      </c>
      <c r="S218" s="657">
        <v>0</v>
      </c>
      <c r="T218" s="657">
        <v>0</v>
      </c>
      <c r="U218" s="657">
        <v>0</v>
      </c>
      <c r="V218" s="657">
        <v>0</v>
      </c>
    </row>
    <row r="219" spans="2:22" x14ac:dyDescent="0.25">
      <c r="B219" s="628">
        <v>9352171</v>
      </c>
      <c r="C219" s="628" t="s">
        <v>285</v>
      </c>
      <c r="D219" s="628" t="s">
        <v>93</v>
      </c>
      <c r="E219" s="657">
        <v>0</v>
      </c>
      <c r="F219" s="657">
        <v>0</v>
      </c>
      <c r="G219" s="657">
        <v>0</v>
      </c>
      <c r="H219" s="657">
        <v>0</v>
      </c>
      <c r="I219" s="657">
        <v>0</v>
      </c>
      <c r="J219" s="657">
        <v>0</v>
      </c>
      <c r="K219" s="657">
        <v>0</v>
      </c>
      <c r="L219" s="657">
        <v>0</v>
      </c>
      <c r="M219" s="657">
        <v>0</v>
      </c>
      <c r="N219" s="657">
        <v>0</v>
      </c>
      <c r="O219" s="657">
        <v>0</v>
      </c>
      <c r="P219" s="657">
        <v>0</v>
      </c>
      <c r="Q219" s="657">
        <v>0</v>
      </c>
      <c r="R219" s="657">
        <v>0</v>
      </c>
      <c r="S219" s="657">
        <v>0</v>
      </c>
      <c r="T219" s="657">
        <v>0</v>
      </c>
      <c r="U219" s="657">
        <v>0</v>
      </c>
      <c r="V219" s="657">
        <v>0</v>
      </c>
    </row>
    <row r="220" spans="2:22" x14ac:dyDescent="0.25">
      <c r="B220" s="628">
        <v>9352172</v>
      </c>
      <c r="C220" s="628" t="s">
        <v>1270</v>
      </c>
      <c r="D220" s="628" t="s">
        <v>93</v>
      </c>
      <c r="E220" s="657">
        <v>0</v>
      </c>
      <c r="F220" s="657">
        <v>0</v>
      </c>
      <c r="G220" s="657">
        <v>0</v>
      </c>
      <c r="H220" s="657">
        <v>0</v>
      </c>
      <c r="I220" s="657">
        <v>0</v>
      </c>
      <c r="J220" s="657">
        <v>0</v>
      </c>
      <c r="K220" s="657">
        <v>0</v>
      </c>
      <c r="L220" s="657">
        <v>0</v>
      </c>
      <c r="M220" s="657">
        <v>0</v>
      </c>
      <c r="N220" s="657">
        <v>0</v>
      </c>
      <c r="O220" s="657">
        <v>0</v>
      </c>
      <c r="P220" s="657">
        <v>0</v>
      </c>
      <c r="Q220" s="657">
        <v>0</v>
      </c>
      <c r="R220" s="657">
        <v>0</v>
      </c>
      <c r="S220" s="657">
        <v>0</v>
      </c>
      <c r="T220" s="657">
        <v>0</v>
      </c>
      <c r="U220" s="657">
        <v>0</v>
      </c>
      <c r="V220" s="657">
        <v>0</v>
      </c>
    </row>
    <row r="221" spans="2:22" x14ac:dyDescent="0.25">
      <c r="B221" s="628">
        <v>9352185</v>
      </c>
      <c r="C221" s="628" t="s">
        <v>266</v>
      </c>
      <c r="D221" s="628" t="s">
        <v>93</v>
      </c>
      <c r="E221" s="657">
        <v>0</v>
      </c>
      <c r="F221" s="657">
        <v>0</v>
      </c>
      <c r="G221" s="657">
        <v>0</v>
      </c>
      <c r="H221" s="657">
        <v>0</v>
      </c>
      <c r="I221" s="657">
        <v>0</v>
      </c>
      <c r="J221" s="657">
        <v>0</v>
      </c>
      <c r="K221" s="657">
        <v>0</v>
      </c>
      <c r="L221" s="657">
        <v>0</v>
      </c>
      <c r="M221" s="657">
        <v>0</v>
      </c>
      <c r="N221" s="657">
        <v>0</v>
      </c>
      <c r="O221" s="657">
        <v>0</v>
      </c>
      <c r="P221" s="657">
        <v>0</v>
      </c>
      <c r="Q221" s="657">
        <v>0</v>
      </c>
      <c r="R221" s="657">
        <v>0</v>
      </c>
      <c r="S221" s="657">
        <v>0</v>
      </c>
      <c r="T221" s="657">
        <v>0</v>
      </c>
      <c r="U221" s="657">
        <v>0</v>
      </c>
      <c r="V221" s="657">
        <v>0</v>
      </c>
    </row>
    <row r="222" spans="2:22" x14ac:dyDescent="0.25">
      <c r="B222" s="628">
        <v>9352186</v>
      </c>
      <c r="C222" s="628" t="s">
        <v>267</v>
      </c>
      <c r="D222" s="628" t="s">
        <v>93</v>
      </c>
      <c r="E222" s="657">
        <v>0</v>
      </c>
      <c r="F222" s="657">
        <v>0</v>
      </c>
      <c r="G222" s="657">
        <v>0</v>
      </c>
      <c r="H222" s="657">
        <v>0</v>
      </c>
      <c r="I222" s="657">
        <v>0</v>
      </c>
      <c r="J222" s="657">
        <v>0</v>
      </c>
      <c r="K222" s="657">
        <v>0</v>
      </c>
      <c r="L222" s="657">
        <v>0</v>
      </c>
      <c r="M222" s="657">
        <v>0</v>
      </c>
      <c r="N222" s="657">
        <v>0</v>
      </c>
      <c r="O222" s="657">
        <v>0</v>
      </c>
      <c r="P222" s="657">
        <v>0</v>
      </c>
      <c r="Q222" s="657">
        <v>0</v>
      </c>
      <c r="R222" s="657">
        <v>0</v>
      </c>
      <c r="S222" s="657">
        <v>0</v>
      </c>
      <c r="T222" s="657">
        <v>0</v>
      </c>
      <c r="U222" s="657">
        <v>0</v>
      </c>
      <c r="V222" s="657">
        <v>0</v>
      </c>
    </row>
    <row r="223" spans="2:22" x14ac:dyDescent="0.25">
      <c r="B223" s="628">
        <v>9352187</v>
      </c>
      <c r="C223" s="628" t="s">
        <v>1271</v>
      </c>
      <c r="D223" s="628" t="s">
        <v>93</v>
      </c>
      <c r="E223" s="657">
        <v>0</v>
      </c>
      <c r="F223" s="657">
        <v>0</v>
      </c>
      <c r="G223" s="657">
        <v>0</v>
      </c>
      <c r="H223" s="657">
        <v>0</v>
      </c>
      <c r="I223" s="657">
        <v>0</v>
      </c>
      <c r="J223" s="657">
        <v>0</v>
      </c>
      <c r="K223" s="657">
        <v>0</v>
      </c>
      <c r="L223" s="657">
        <v>0</v>
      </c>
      <c r="M223" s="657">
        <v>0</v>
      </c>
      <c r="N223" s="657">
        <v>0</v>
      </c>
      <c r="O223" s="657">
        <v>0</v>
      </c>
      <c r="P223" s="657">
        <v>0</v>
      </c>
      <c r="Q223" s="657">
        <v>0</v>
      </c>
      <c r="R223" s="657">
        <v>0</v>
      </c>
      <c r="S223" s="657">
        <v>0</v>
      </c>
      <c r="T223" s="657">
        <v>0</v>
      </c>
      <c r="U223" s="657">
        <v>0</v>
      </c>
      <c r="V223" s="657">
        <v>0</v>
      </c>
    </row>
    <row r="224" spans="2:22" x14ac:dyDescent="0.25">
      <c r="B224" s="628">
        <v>9352188</v>
      </c>
      <c r="C224" s="628" t="s">
        <v>1410</v>
      </c>
      <c r="D224" s="628" t="s">
        <v>93</v>
      </c>
      <c r="E224" s="657">
        <v>0</v>
      </c>
      <c r="F224" s="657">
        <v>0</v>
      </c>
      <c r="G224" s="657">
        <v>0</v>
      </c>
      <c r="H224" s="657">
        <v>0</v>
      </c>
      <c r="I224" s="657">
        <v>0</v>
      </c>
      <c r="J224" s="657">
        <v>0</v>
      </c>
      <c r="K224" s="657">
        <v>0</v>
      </c>
      <c r="L224" s="657">
        <v>0</v>
      </c>
      <c r="M224" s="657">
        <v>0</v>
      </c>
      <c r="N224" s="657">
        <v>0</v>
      </c>
      <c r="O224" s="657">
        <v>0</v>
      </c>
      <c r="P224" s="657">
        <v>0</v>
      </c>
      <c r="Q224" s="657">
        <v>0</v>
      </c>
      <c r="R224" s="657">
        <v>0</v>
      </c>
      <c r="S224" s="657">
        <v>0</v>
      </c>
      <c r="T224" s="657">
        <v>0</v>
      </c>
      <c r="U224" s="657">
        <v>0</v>
      </c>
      <c r="V224" s="657">
        <v>0</v>
      </c>
    </row>
    <row r="225" spans="2:22" x14ac:dyDescent="0.25">
      <c r="B225" s="628">
        <v>9352189</v>
      </c>
      <c r="C225" s="628" t="s">
        <v>1411</v>
      </c>
      <c r="D225" s="628" t="s">
        <v>93</v>
      </c>
      <c r="E225" s="657">
        <v>0</v>
      </c>
      <c r="F225" s="657">
        <v>0</v>
      </c>
      <c r="G225" s="657">
        <v>0</v>
      </c>
      <c r="H225" s="657">
        <v>0</v>
      </c>
      <c r="I225" s="657">
        <v>0</v>
      </c>
      <c r="J225" s="657">
        <v>0</v>
      </c>
      <c r="K225" s="657">
        <v>0</v>
      </c>
      <c r="L225" s="657">
        <v>0</v>
      </c>
      <c r="M225" s="657">
        <v>0</v>
      </c>
      <c r="N225" s="657">
        <v>0</v>
      </c>
      <c r="O225" s="657">
        <v>0</v>
      </c>
      <c r="P225" s="657">
        <v>0</v>
      </c>
      <c r="Q225" s="657">
        <v>0</v>
      </c>
      <c r="R225" s="657">
        <v>0</v>
      </c>
      <c r="S225" s="657">
        <v>0</v>
      </c>
      <c r="T225" s="657">
        <v>0</v>
      </c>
      <c r="U225" s="657">
        <v>0</v>
      </c>
      <c r="V225" s="657">
        <v>0</v>
      </c>
    </row>
    <row r="226" spans="2:22" x14ac:dyDescent="0.25">
      <c r="B226" s="628">
        <v>9352194</v>
      </c>
      <c r="C226" s="628" t="s">
        <v>258</v>
      </c>
      <c r="D226" s="628" t="s">
        <v>93</v>
      </c>
      <c r="E226" s="657">
        <v>0</v>
      </c>
      <c r="F226" s="657">
        <v>0</v>
      </c>
      <c r="G226" s="657">
        <v>0</v>
      </c>
      <c r="H226" s="657">
        <v>0</v>
      </c>
      <c r="I226" s="657">
        <v>0</v>
      </c>
      <c r="J226" s="657">
        <v>0</v>
      </c>
      <c r="K226" s="657">
        <v>0</v>
      </c>
      <c r="L226" s="657">
        <v>0</v>
      </c>
      <c r="M226" s="657">
        <v>0</v>
      </c>
      <c r="N226" s="657">
        <v>0</v>
      </c>
      <c r="O226" s="657">
        <v>0</v>
      </c>
      <c r="P226" s="657">
        <v>0</v>
      </c>
      <c r="Q226" s="657">
        <v>0</v>
      </c>
      <c r="R226" s="657">
        <v>0</v>
      </c>
      <c r="S226" s="657">
        <v>0</v>
      </c>
      <c r="T226" s="657">
        <v>0</v>
      </c>
      <c r="U226" s="657">
        <v>0</v>
      </c>
      <c r="V226" s="657">
        <v>0</v>
      </c>
    </row>
    <row r="227" spans="2:22" x14ac:dyDescent="0.25">
      <c r="B227" s="628">
        <v>9352197</v>
      </c>
      <c r="C227" s="628" t="s">
        <v>1272</v>
      </c>
      <c r="D227" s="628" t="s">
        <v>93</v>
      </c>
      <c r="E227" s="657">
        <v>0</v>
      </c>
      <c r="F227" s="657">
        <v>0</v>
      </c>
      <c r="G227" s="657">
        <v>0</v>
      </c>
      <c r="H227" s="657">
        <v>0</v>
      </c>
      <c r="I227" s="657">
        <v>0</v>
      </c>
      <c r="J227" s="657">
        <v>0</v>
      </c>
      <c r="K227" s="657">
        <v>0</v>
      </c>
      <c r="L227" s="657">
        <v>0</v>
      </c>
      <c r="M227" s="657">
        <v>0</v>
      </c>
      <c r="N227" s="657">
        <v>0</v>
      </c>
      <c r="O227" s="657">
        <v>0</v>
      </c>
      <c r="P227" s="657">
        <v>0</v>
      </c>
      <c r="Q227" s="657">
        <v>0</v>
      </c>
      <c r="R227" s="657">
        <v>0</v>
      </c>
      <c r="S227" s="657">
        <v>0</v>
      </c>
      <c r="T227" s="657">
        <v>0</v>
      </c>
      <c r="U227" s="657">
        <v>0</v>
      </c>
      <c r="V227" s="657">
        <v>0</v>
      </c>
    </row>
    <row r="228" spans="2:22" x14ac:dyDescent="0.25">
      <c r="B228" s="628">
        <v>9352198</v>
      </c>
      <c r="C228" s="628" t="s">
        <v>1273</v>
      </c>
      <c r="D228" s="628" t="s">
        <v>93</v>
      </c>
      <c r="E228" s="657">
        <v>0</v>
      </c>
      <c r="F228" s="657">
        <v>0</v>
      </c>
      <c r="G228" s="657">
        <v>0</v>
      </c>
      <c r="H228" s="657">
        <v>0</v>
      </c>
      <c r="I228" s="657">
        <v>0</v>
      </c>
      <c r="J228" s="657">
        <v>0</v>
      </c>
      <c r="K228" s="657">
        <v>0</v>
      </c>
      <c r="L228" s="657">
        <v>0</v>
      </c>
      <c r="M228" s="657">
        <v>0</v>
      </c>
      <c r="N228" s="657">
        <v>0</v>
      </c>
      <c r="O228" s="657">
        <v>0</v>
      </c>
      <c r="P228" s="657">
        <v>0</v>
      </c>
      <c r="Q228" s="657">
        <v>0</v>
      </c>
      <c r="R228" s="657">
        <v>0</v>
      </c>
      <c r="S228" s="657">
        <v>0</v>
      </c>
      <c r="T228" s="657">
        <v>0</v>
      </c>
      <c r="U228" s="657">
        <v>0</v>
      </c>
      <c r="V228" s="657">
        <v>0</v>
      </c>
    </row>
    <row r="229" spans="2:22" x14ac:dyDescent="0.25">
      <c r="B229" s="628">
        <v>9352199</v>
      </c>
      <c r="C229" s="628" t="s">
        <v>1274</v>
      </c>
      <c r="D229" s="628" t="s">
        <v>93</v>
      </c>
      <c r="E229" s="657">
        <v>0</v>
      </c>
      <c r="F229" s="657">
        <v>0</v>
      </c>
      <c r="G229" s="657">
        <v>0</v>
      </c>
      <c r="H229" s="657">
        <v>0</v>
      </c>
      <c r="I229" s="657">
        <v>0</v>
      </c>
      <c r="J229" s="657">
        <v>0</v>
      </c>
      <c r="K229" s="657">
        <v>0</v>
      </c>
      <c r="L229" s="657">
        <v>0</v>
      </c>
      <c r="M229" s="657">
        <v>0</v>
      </c>
      <c r="N229" s="657">
        <v>0</v>
      </c>
      <c r="O229" s="657">
        <v>0</v>
      </c>
      <c r="P229" s="657">
        <v>0</v>
      </c>
      <c r="Q229" s="657">
        <v>0</v>
      </c>
      <c r="R229" s="657">
        <v>0</v>
      </c>
      <c r="S229" s="657">
        <v>0</v>
      </c>
      <c r="T229" s="657">
        <v>0</v>
      </c>
      <c r="U229" s="657">
        <v>0</v>
      </c>
      <c r="V229" s="657">
        <v>0</v>
      </c>
    </row>
    <row r="230" spans="2:22" x14ac:dyDescent="0.25">
      <c r="B230" s="628">
        <v>9352200</v>
      </c>
      <c r="C230" s="628" t="s">
        <v>1412</v>
      </c>
      <c r="D230" s="628" t="s">
        <v>93</v>
      </c>
      <c r="E230" s="657">
        <v>0</v>
      </c>
      <c r="F230" s="657">
        <v>0</v>
      </c>
      <c r="G230" s="657">
        <v>0</v>
      </c>
      <c r="H230" s="657">
        <v>0</v>
      </c>
      <c r="I230" s="657">
        <v>0</v>
      </c>
      <c r="J230" s="657">
        <v>0</v>
      </c>
      <c r="K230" s="657">
        <v>0</v>
      </c>
      <c r="L230" s="657">
        <v>0</v>
      </c>
      <c r="M230" s="657">
        <v>0</v>
      </c>
      <c r="N230" s="657">
        <v>0</v>
      </c>
      <c r="O230" s="657">
        <v>0</v>
      </c>
      <c r="P230" s="657">
        <v>0</v>
      </c>
      <c r="Q230" s="657">
        <v>0</v>
      </c>
      <c r="R230" s="657">
        <v>0</v>
      </c>
      <c r="S230" s="657">
        <v>0</v>
      </c>
      <c r="T230" s="657">
        <v>0</v>
      </c>
      <c r="U230" s="657">
        <v>0</v>
      </c>
      <c r="V230" s="657">
        <v>0</v>
      </c>
    </row>
    <row r="231" spans="2:22" x14ac:dyDescent="0.25">
      <c r="B231" s="628">
        <v>9352201</v>
      </c>
      <c r="C231" s="628" t="s">
        <v>1276</v>
      </c>
      <c r="D231" s="628" t="s">
        <v>93</v>
      </c>
      <c r="E231" s="657">
        <v>0</v>
      </c>
      <c r="F231" s="657">
        <v>0</v>
      </c>
      <c r="G231" s="657">
        <v>0</v>
      </c>
      <c r="H231" s="657">
        <v>0</v>
      </c>
      <c r="I231" s="657">
        <v>0</v>
      </c>
      <c r="J231" s="657">
        <v>0</v>
      </c>
      <c r="K231" s="657">
        <v>0</v>
      </c>
      <c r="L231" s="657">
        <v>0</v>
      </c>
      <c r="M231" s="657">
        <v>0</v>
      </c>
      <c r="N231" s="657">
        <v>0</v>
      </c>
      <c r="O231" s="657">
        <v>0</v>
      </c>
      <c r="P231" s="657">
        <v>0</v>
      </c>
      <c r="Q231" s="657">
        <v>0</v>
      </c>
      <c r="R231" s="657">
        <v>0</v>
      </c>
      <c r="S231" s="657">
        <v>0</v>
      </c>
      <c r="T231" s="657">
        <v>0</v>
      </c>
      <c r="U231" s="657">
        <v>0</v>
      </c>
      <c r="V231" s="657">
        <v>0</v>
      </c>
    </row>
    <row r="232" spans="2:22" x14ac:dyDescent="0.25">
      <c r="B232" s="628">
        <v>9352202</v>
      </c>
      <c r="C232" s="628" t="s">
        <v>350</v>
      </c>
      <c r="D232" s="628" t="s">
        <v>93</v>
      </c>
      <c r="E232" s="657">
        <v>0</v>
      </c>
      <c r="F232" s="657">
        <v>0</v>
      </c>
      <c r="G232" s="657">
        <v>0</v>
      </c>
      <c r="H232" s="657">
        <v>0</v>
      </c>
      <c r="I232" s="657">
        <v>0</v>
      </c>
      <c r="J232" s="657">
        <v>0</v>
      </c>
      <c r="K232" s="657">
        <v>0</v>
      </c>
      <c r="L232" s="657">
        <v>0</v>
      </c>
      <c r="M232" s="657">
        <v>0</v>
      </c>
      <c r="N232" s="657">
        <v>0</v>
      </c>
      <c r="O232" s="657">
        <v>0</v>
      </c>
      <c r="P232" s="657">
        <v>0</v>
      </c>
      <c r="Q232" s="657">
        <v>0</v>
      </c>
      <c r="R232" s="657">
        <v>0</v>
      </c>
      <c r="S232" s="657">
        <v>0</v>
      </c>
      <c r="T232" s="657">
        <v>0</v>
      </c>
      <c r="U232" s="657">
        <v>0</v>
      </c>
      <c r="V232" s="657">
        <v>0</v>
      </c>
    </row>
    <row r="233" spans="2:22" x14ac:dyDescent="0.25">
      <c r="B233" s="628">
        <v>9352203</v>
      </c>
      <c r="C233" s="628" t="s">
        <v>1277</v>
      </c>
      <c r="D233" s="628" t="s">
        <v>93</v>
      </c>
      <c r="E233" s="657">
        <v>0</v>
      </c>
      <c r="F233" s="657">
        <v>0</v>
      </c>
      <c r="G233" s="657">
        <v>0</v>
      </c>
      <c r="H233" s="657">
        <v>0</v>
      </c>
      <c r="I233" s="657">
        <v>0</v>
      </c>
      <c r="J233" s="657">
        <v>0</v>
      </c>
      <c r="K233" s="657">
        <v>0</v>
      </c>
      <c r="L233" s="657">
        <v>0</v>
      </c>
      <c r="M233" s="657">
        <v>0</v>
      </c>
      <c r="N233" s="657">
        <v>0</v>
      </c>
      <c r="O233" s="657">
        <v>0</v>
      </c>
      <c r="P233" s="657">
        <v>0</v>
      </c>
      <c r="Q233" s="657">
        <v>0</v>
      </c>
      <c r="R233" s="657">
        <v>0</v>
      </c>
      <c r="S233" s="657">
        <v>0</v>
      </c>
      <c r="T233" s="657">
        <v>0</v>
      </c>
      <c r="U233" s="657">
        <v>0</v>
      </c>
      <c r="V233" s="657">
        <v>0</v>
      </c>
    </row>
    <row r="234" spans="2:22" x14ac:dyDescent="0.25">
      <c r="B234" s="628">
        <v>9352204</v>
      </c>
      <c r="C234" s="628" t="s">
        <v>1278</v>
      </c>
      <c r="D234" s="628" t="s">
        <v>93</v>
      </c>
      <c r="E234" s="657">
        <v>0</v>
      </c>
      <c r="F234" s="657">
        <v>0</v>
      </c>
      <c r="G234" s="657">
        <v>0</v>
      </c>
      <c r="H234" s="657">
        <v>0</v>
      </c>
      <c r="I234" s="657">
        <v>0</v>
      </c>
      <c r="J234" s="657">
        <v>0</v>
      </c>
      <c r="K234" s="657">
        <v>0</v>
      </c>
      <c r="L234" s="657">
        <v>0</v>
      </c>
      <c r="M234" s="657">
        <v>0</v>
      </c>
      <c r="N234" s="657">
        <v>0</v>
      </c>
      <c r="O234" s="657">
        <v>0</v>
      </c>
      <c r="P234" s="657">
        <v>0</v>
      </c>
      <c r="Q234" s="657">
        <v>0</v>
      </c>
      <c r="R234" s="657">
        <v>0</v>
      </c>
      <c r="S234" s="657">
        <v>0</v>
      </c>
      <c r="T234" s="657">
        <v>0</v>
      </c>
      <c r="U234" s="657">
        <v>0</v>
      </c>
      <c r="V234" s="657">
        <v>0</v>
      </c>
    </row>
    <row r="235" spans="2:22" x14ac:dyDescent="0.25">
      <c r="B235" s="628">
        <v>9352205</v>
      </c>
      <c r="C235" s="628" t="s">
        <v>1279</v>
      </c>
      <c r="D235" s="628" t="s">
        <v>93</v>
      </c>
      <c r="E235" s="657">
        <v>0</v>
      </c>
      <c r="F235" s="657">
        <v>0</v>
      </c>
      <c r="G235" s="657">
        <v>0</v>
      </c>
      <c r="H235" s="657">
        <v>0</v>
      </c>
      <c r="I235" s="657">
        <v>0</v>
      </c>
      <c r="J235" s="657">
        <v>0</v>
      </c>
      <c r="K235" s="657">
        <v>0</v>
      </c>
      <c r="L235" s="657">
        <v>0</v>
      </c>
      <c r="M235" s="657">
        <v>0</v>
      </c>
      <c r="N235" s="657">
        <v>0</v>
      </c>
      <c r="O235" s="657">
        <v>0</v>
      </c>
      <c r="P235" s="657">
        <v>0</v>
      </c>
      <c r="Q235" s="657">
        <v>0</v>
      </c>
      <c r="R235" s="657">
        <v>0</v>
      </c>
      <c r="S235" s="657">
        <v>0</v>
      </c>
      <c r="T235" s="657">
        <v>0</v>
      </c>
      <c r="U235" s="657">
        <v>0</v>
      </c>
      <c r="V235" s="657">
        <v>0</v>
      </c>
    </row>
    <row r="236" spans="2:22" x14ac:dyDescent="0.25">
      <c r="B236" s="628">
        <v>9352206</v>
      </c>
      <c r="C236" s="628" t="s">
        <v>209</v>
      </c>
      <c r="D236" s="628" t="s">
        <v>93</v>
      </c>
      <c r="E236" s="657">
        <v>0</v>
      </c>
      <c r="F236" s="657">
        <v>0</v>
      </c>
      <c r="G236" s="657">
        <v>0</v>
      </c>
      <c r="H236" s="657">
        <v>0</v>
      </c>
      <c r="I236" s="657">
        <v>0</v>
      </c>
      <c r="J236" s="657">
        <v>0</v>
      </c>
      <c r="K236" s="657">
        <v>0</v>
      </c>
      <c r="L236" s="657">
        <v>0</v>
      </c>
      <c r="M236" s="657">
        <v>0</v>
      </c>
      <c r="N236" s="657">
        <v>0</v>
      </c>
      <c r="O236" s="657">
        <v>0</v>
      </c>
      <c r="P236" s="657">
        <v>0</v>
      </c>
      <c r="Q236" s="657">
        <v>0</v>
      </c>
      <c r="R236" s="657">
        <v>0</v>
      </c>
      <c r="S236" s="657">
        <v>0</v>
      </c>
      <c r="T236" s="657">
        <v>0</v>
      </c>
      <c r="U236" s="657">
        <v>0</v>
      </c>
      <c r="V236" s="657">
        <v>0</v>
      </c>
    </row>
    <row r="237" spans="2:22" x14ac:dyDescent="0.25">
      <c r="B237" s="628">
        <v>9352207</v>
      </c>
      <c r="C237" s="628" t="s">
        <v>1280</v>
      </c>
      <c r="D237" s="628" t="s">
        <v>93</v>
      </c>
      <c r="E237" s="657">
        <v>0</v>
      </c>
      <c r="F237" s="657">
        <v>0</v>
      </c>
      <c r="G237" s="657">
        <v>0</v>
      </c>
      <c r="H237" s="657">
        <v>0</v>
      </c>
      <c r="I237" s="657">
        <v>0</v>
      </c>
      <c r="J237" s="657">
        <v>0</v>
      </c>
      <c r="K237" s="657">
        <v>0</v>
      </c>
      <c r="L237" s="657">
        <v>0</v>
      </c>
      <c r="M237" s="657">
        <v>0</v>
      </c>
      <c r="N237" s="657">
        <v>0</v>
      </c>
      <c r="O237" s="657">
        <v>0</v>
      </c>
      <c r="P237" s="657">
        <v>0</v>
      </c>
      <c r="Q237" s="657">
        <v>0</v>
      </c>
      <c r="R237" s="657">
        <v>0</v>
      </c>
      <c r="S237" s="657">
        <v>0</v>
      </c>
      <c r="T237" s="657">
        <v>0</v>
      </c>
      <c r="U237" s="657">
        <v>0</v>
      </c>
      <c r="V237" s="657">
        <v>0</v>
      </c>
    </row>
    <row r="238" spans="2:22" x14ac:dyDescent="0.25">
      <c r="B238" s="628">
        <v>9352208</v>
      </c>
      <c r="C238" s="628" t="s">
        <v>1281</v>
      </c>
      <c r="D238" s="628" t="s">
        <v>93</v>
      </c>
      <c r="E238" s="657">
        <v>0</v>
      </c>
      <c r="F238" s="657">
        <v>0</v>
      </c>
      <c r="G238" s="657">
        <v>0</v>
      </c>
      <c r="H238" s="657">
        <v>0</v>
      </c>
      <c r="I238" s="657">
        <v>0</v>
      </c>
      <c r="J238" s="657">
        <v>0</v>
      </c>
      <c r="K238" s="657">
        <v>0</v>
      </c>
      <c r="L238" s="657">
        <v>0</v>
      </c>
      <c r="M238" s="657">
        <v>0</v>
      </c>
      <c r="N238" s="657">
        <v>0</v>
      </c>
      <c r="O238" s="657">
        <v>0</v>
      </c>
      <c r="P238" s="657">
        <v>0</v>
      </c>
      <c r="Q238" s="657">
        <v>0</v>
      </c>
      <c r="R238" s="657">
        <v>0</v>
      </c>
      <c r="S238" s="657">
        <v>0</v>
      </c>
      <c r="T238" s="657">
        <v>0</v>
      </c>
      <c r="U238" s="657">
        <v>0</v>
      </c>
      <c r="V238" s="657">
        <v>0</v>
      </c>
    </row>
    <row r="239" spans="2:22" x14ac:dyDescent="0.25">
      <c r="B239" s="628">
        <v>9352209</v>
      </c>
      <c r="C239" s="628" t="s">
        <v>1282</v>
      </c>
      <c r="D239" s="628" t="s">
        <v>93</v>
      </c>
      <c r="E239" s="657">
        <v>0</v>
      </c>
      <c r="F239" s="657">
        <v>0</v>
      </c>
      <c r="G239" s="657">
        <v>0</v>
      </c>
      <c r="H239" s="657">
        <v>0</v>
      </c>
      <c r="I239" s="657">
        <v>0</v>
      </c>
      <c r="J239" s="657">
        <v>0</v>
      </c>
      <c r="K239" s="657">
        <v>0</v>
      </c>
      <c r="L239" s="657">
        <v>0</v>
      </c>
      <c r="M239" s="657">
        <v>0</v>
      </c>
      <c r="N239" s="657">
        <v>0</v>
      </c>
      <c r="O239" s="657">
        <v>0</v>
      </c>
      <c r="P239" s="657">
        <v>0</v>
      </c>
      <c r="Q239" s="657">
        <v>0</v>
      </c>
      <c r="R239" s="657">
        <v>0</v>
      </c>
      <c r="S239" s="657">
        <v>0</v>
      </c>
      <c r="T239" s="657">
        <v>0</v>
      </c>
      <c r="U239" s="657">
        <v>0</v>
      </c>
      <c r="V239" s="657">
        <v>0</v>
      </c>
    </row>
    <row r="240" spans="2:22" x14ac:dyDescent="0.25">
      <c r="B240" s="628">
        <v>9352210</v>
      </c>
      <c r="C240" s="628" t="s">
        <v>1413</v>
      </c>
      <c r="D240" s="628" t="s">
        <v>93</v>
      </c>
      <c r="E240" s="657">
        <v>0</v>
      </c>
      <c r="F240" s="657">
        <v>0</v>
      </c>
      <c r="G240" s="657">
        <v>0</v>
      </c>
      <c r="H240" s="657">
        <v>0</v>
      </c>
      <c r="I240" s="657">
        <v>0</v>
      </c>
      <c r="J240" s="657">
        <v>0</v>
      </c>
      <c r="K240" s="657">
        <v>0</v>
      </c>
      <c r="L240" s="657">
        <v>0</v>
      </c>
      <c r="M240" s="657">
        <v>0</v>
      </c>
      <c r="N240" s="657">
        <v>0</v>
      </c>
      <c r="O240" s="657">
        <v>0</v>
      </c>
      <c r="P240" s="657">
        <v>0</v>
      </c>
      <c r="Q240" s="657">
        <v>0</v>
      </c>
      <c r="R240" s="657">
        <v>0</v>
      </c>
      <c r="S240" s="657">
        <v>0</v>
      </c>
      <c r="T240" s="657">
        <v>0</v>
      </c>
      <c r="U240" s="657">
        <v>0</v>
      </c>
      <c r="V240" s="657">
        <v>0</v>
      </c>
    </row>
    <row r="241" spans="2:22" x14ac:dyDescent="0.25">
      <c r="B241" s="628">
        <v>9352211</v>
      </c>
      <c r="C241" s="628" t="s">
        <v>1283</v>
      </c>
      <c r="D241" s="628" t="s">
        <v>93</v>
      </c>
      <c r="E241" s="657">
        <v>0</v>
      </c>
      <c r="F241" s="657">
        <v>0</v>
      </c>
      <c r="G241" s="657">
        <v>0</v>
      </c>
      <c r="H241" s="657">
        <v>0</v>
      </c>
      <c r="I241" s="657">
        <v>0</v>
      </c>
      <c r="J241" s="657">
        <v>0</v>
      </c>
      <c r="K241" s="657">
        <v>0</v>
      </c>
      <c r="L241" s="657">
        <v>0</v>
      </c>
      <c r="M241" s="657">
        <v>0</v>
      </c>
      <c r="N241" s="657">
        <v>0</v>
      </c>
      <c r="O241" s="657">
        <v>0</v>
      </c>
      <c r="P241" s="657">
        <v>0</v>
      </c>
      <c r="Q241" s="657">
        <v>0</v>
      </c>
      <c r="R241" s="657">
        <v>0</v>
      </c>
      <c r="S241" s="657">
        <v>0</v>
      </c>
      <c r="T241" s="657">
        <v>0</v>
      </c>
      <c r="U241" s="657">
        <v>0</v>
      </c>
      <c r="V241" s="657">
        <v>0</v>
      </c>
    </row>
    <row r="242" spans="2:22" x14ac:dyDescent="0.25">
      <c r="B242" s="628">
        <v>9352212</v>
      </c>
      <c r="C242" s="628" t="s">
        <v>1414</v>
      </c>
      <c r="D242" s="628" t="s">
        <v>93</v>
      </c>
      <c r="E242" s="657">
        <v>0</v>
      </c>
      <c r="F242" s="657">
        <v>0</v>
      </c>
      <c r="G242" s="657">
        <v>0</v>
      </c>
      <c r="H242" s="657">
        <v>0</v>
      </c>
      <c r="I242" s="657">
        <v>0</v>
      </c>
      <c r="J242" s="657">
        <v>0</v>
      </c>
      <c r="K242" s="657">
        <v>0</v>
      </c>
      <c r="L242" s="657">
        <v>0</v>
      </c>
      <c r="M242" s="657">
        <v>0</v>
      </c>
      <c r="N242" s="657">
        <v>0</v>
      </c>
      <c r="O242" s="657">
        <v>0</v>
      </c>
      <c r="P242" s="657">
        <v>0</v>
      </c>
      <c r="Q242" s="657">
        <v>0</v>
      </c>
      <c r="R242" s="657">
        <v>0</v>
      </c>
      <c r="S242" s="657">
        <v>0</v>
      </c>
      <c r="T242" s="657">
        <v>0</v>
      </c>
      <c r="U242" s="657">
        <v>0</v>
      </c>
      <c r="V242" s="657">
        <v>0</v>
      </c>
    </row>
    <row r="243" spans="2:22" x14ac:dyDescent="0.25">
      <c r="B243" s="628">
        <v>9352213</v>
      </c>
      <c r="C243" s="628" t="s">
        <v>1415</v>
      </c>
      <c r="D243" s="628" t="s">
        <v>93</v>
      </c>
      <c r="E243" s="657">
        <v>0</v>
      </c>
      <c r="F243" s="657">
        <v>0</v>
      </c>
      <c r="G243" s="657">
        <v>0</v>
      </c>
      <c r="H243" s="657">
        <v>0</v>
      </c>
      <c r="I243" s="657">
        <v>0</v>
      </c>
      <c r="J243" s="657">
        <v>0</v>
      </c>
      <c r="K243" s="657">
        <v>0</v>
      </c>
      <c r="L243" s="657">
        <v>0</v>
      </c>
      <c r="M243" s="657">
        <v>0</v>
      </c>
      <c r="N243" s="657">
        <v>0</v>
      </c>
      <c r="O243" s="657">
        <v>0</v>
      </c>
      <c r="P243" s="657">
        <v>0</v>
      </c>
      <c r="Q243" s="657">
        <v>0</v>
      </c>
      <c r="R243" s="657">
        <v>0</v>
      </c>
      <c r="S243" s="657">
        <v>0</v>
      </c>
      <c r="T243" s="657">
        <v>0</v>
      </c>
      <c r="U243" s="657">
        <v>0</v>
      </c>
      <c r="V243" s="657">
        <v>0</v>
      </c>
    </row>
    <row r="244" spans="2:22" x14ac:dyDescent="0.25">
      <c r="B244" s="628">
        <v>9352214</v>
      </c>
      <c r="C244" s="628" t="s">
        <v>1416</v>
      </c>
      <c r="D244" s="628" t="s">
        <v>93</v>
      </c>
      <c r="E244" s="657">
        <v>0</v>
      </c>
      <c r="F244" s="657">
        <v>0</v>
      </c>
      <c r="G244" s="657">
        <v>0</v>
      </c>
      <c r="H244" s="657">
        <v>0</v>
      </c>
      <c r="I244" s="657">
        <v>0</v>
      </c>
      <c r="J244" s="657">
        <v>0</v>
      </c>
      <c r="K244" s="657">
        <v>0</v>
      </c>
      <c r="L244" s="657">
        <v>0</v>
      </c>
      <c r="M244" s="657">
        <v>0</v>
      </c>
      <c r="N244" s="657">
        <v>0</v>
      </c>
      <c r="O244" s="657">
        <v>0</v>
      </c>
      <c r="P244" s="657">
        <v>0</v>
      </c>
      <c r="Q244" s="657">
        <v>0</v>
      </c>
      <c r="R244" s="657">
        <v>0</v>
      </c>
      <c r="S244" s="657">
        <v>0</v>
      </c>
      <c r="T244" s="657">
        <v>0</v>
      </c>
      <c r="U244" s="657">
        <v>0</v>
      </c>
      <c r="V244" s="657">
        <v>0</v>
      </c>
    </row>
    <row r="245" spans="2:22" x14ac:dyDescent="0.25">
      <c r="B245" s="628">
        <v>9352215</v>
      </c>
      <c r="C245" s="628" t="s">
        <v>176</v>
      </c>
      <c r="D245" s="628" t="s">
        <v>93</v>
      </c>
      <c r="E245" s="657">
        <v>0</v>
      </c>
      <c r="F245" s="657">
        <v>0</v>
      </c>
      <c r="G245" s="657">
        <v>0</v>
      </c>
      <c r="H245" s="657">
        <v>0</v>
      </c>
      <c r="I245" s="657">
        <v>0</v>
      </c>
      <c r="J245" s="657">
        <v>0</v>
      </c>
      <c r="K245" s="657">
        <v>0</v>
      </c>
      <c r="L245" s="657">
        <v>0</v>
      </c>
      <c r="M245" s="657">
        <v>0</v>
      </c>
      <c r="N245" s="657">
        <v>0</v>
      </c>
      <c r="O245" s="657">
        <v>0</v>
      </c>
      <c r="P245" s="657">
        <v>0</v>
      </c>
      <c r="Q245" s="657">
        <v>0</v>
      </c>
      <c r="R245" s="657">
        <v>0</v>
      </c>
      <c r="S245" s="657">
        <v>0</v>
      </c>
      <c r="T245" s="657">
        <v>0</v>
      </c>
      <c r="U245" s="657">
        <v>0</v>
      </c>
      <c r="V245" s="657">
        <v>0</v>
      </c>
    </row>
    <row r="246" spans="2:22" x14ac:dyDescent="0.25">
      <c r="B246" s="628">
        <v>9352216</v>
      </c>
      <c r="C246" s="628" t="s">
        <v>1417</v>
      </c>
      <c r="D246" s="628" t="s">
        <v>93</v>
      </c>
      <c r="E246" s="657">
        <v>0</v>
      </c>
      <c r="F246" s="657">
        <v>0</v>
      </c>
      <c r="G246" s="657">
        <v>0</v>
      </c>
      <c r="H246" s="657">
        <v>0</v>
      </c>
      <c r="I246" s="657">
        <v>0</v>
      </c>
      <c r="J246" s="657">
        <v>0</v>
      </c>
      <c r="K246" s="657">
        <v>0</v>
      </c>
      <c r="L246" s="657">
        <v>0</v>
      </c>
      <c r="M246" s="657">
        <v>0</v>
      </c>
      <c r="N246" s="657">
        <v>0</v>
      </c>
      <c r="O246" s="657">
        <v>0</v>
      </c>
      <c r="P246" s="657">
        <v>0</v>
      </c>
      <c r="Q246" s="657">
        <v>0</v>
      </c>
      <c r="R246" s="657">
        <v>0</v>
      </c>
      <c r="S246" s="657">
        <v>0</v>
      </c>
      <c r="T246" s="657">
        <v>0</v>
      </c>
      <c r="U246" s="657">
        <v>0</v>
      </c>
      <c r="V246" s="657">
        <v>0</v>
      </c>
    </row>
    <row r="247" spans="2:22" x14ac:dyDescent="0.25">
      <c r="B247" s="628">
        <v>9352217</v>
      </c>
      <c r="C247" s="628" t="s">
        <v>1418</v>
      </c>
      <c r="D247" s="628" t="s">
        <v>93</v>
      </c>
      <c r="E247" s="657">
        <v>0</v>
      </c>
      <c r="F247" s="657">
        <v>0</v>
      </c>
      <c r="G247" s="657">
        <v>0</v>
      </c>
      <c r="H247" s="657">
        <v>0</v>
      </c>
      <c r="I247" s="657">
        <v>0</v>
      </c>
      <c r="J247" s="657">
        <v>0</v>
      </c>
      <c r="K247" s="657">
        <v>0</v>
      </c>
      <c r="L247" s="657">
        <v>0</v>
      </c>
      <c r="M247" s="657">
        <v>0</v>
      </c>
      <c r="N247" s="657">
        <v>0</v>
      </c>
      <c r="O247" s="657">
        <v>0</v>
      </c>
      <c r="P247" s="657">
        <v>0</v>
      </c>
      <c r="Q247" s="657">
        <v>0</v>
      </c>
      <c r="R247" s="657">
        <v>0</v>
      </c>
      <c r="S247" s="657">
        <v>0</v>
      </c>
      <c r="T247" s="657">
        <v>0</v>
      </c>
      <c r="U247" s="657">
        <v>0</v>
      </c>
      <c r="V247" s="657">
        <v>0</v>
      </c>
    </row>
    <row r="248" spans="2:22" x14ac:dyDescent="0.25">
      <c r="B248" s="628">
        <v>9352220</v>
      </c>
      <c r="C248" s="628" t="s">
        <v>1419</v>
      </c>
      <c r="D248" s="628" t="s">
        <v>93</v>
      </c>
      <c r="E248" s="657">
        <v>0</v>
      </c>
      <c r="F248" s="657">
        <v>0</v>
      </c>
      <c r="G248" s="657">
        <v>0</v>
      </c>
      <c r="H248" s="657">
        <v>0</v>
      </c>
      <c r="I248" s="657">
        <v>0</v>
      </c>
      <c r="J248" s="657">
        <v>0</v>
      </c>
      <c r="K248" s="657">
        <v>0</v>
      </c>
      <c r="L248" s="657">
        <v>0</v>
      </c>
      <c r="M248" s="657">
        <v>0</v>
      </c>
      <c r="N248" s="657">
        <v>0</v>
      </c>
      <c r="O248" s="657">
        <v>0</v>
      </c>
      <c r="P248" s="657">
        <v>0</v>
      </c>
      <c r="Q248" s="657">
        <v>0</v>
      </c>
      <c r="R248" s="657">
        <v>0</v>
      </c>
      <c r="S248" s="657">
        <v>0</v>
      </c>
      <c r="T248" s="657">
        <v>0</v>
      </c>
      <c r="U248" s="657">
        <v>0</v>
      </c>
      <c r="V248" s="657">
        <v>0</v>
      </c>
    </row>
    <row r="249" spans="2:22" x14ac:dyDescent="0.25">
      <c r="B249" s="628">
        <v>9352221</v>
      </c>
      <c r="C249" s="628" t="s">
        <v>1420</v>
      </c>
      <c r="D249" s="628" t="s">
        <v>93</v>
      </c>
      <c r="E249" s="657">
        <v>0</v>
      </c>
      <c r="F249" s="657">
        <v>0</v>
      </c>
      <c r="G249" s="657">
        <v>0</v>
      </c>
      <c r="H249" s="657">
        <v>0</v>
      </c>
      <c r="I249" s="657">
        <v>0</v>
      </c>
      <c r="J249" s="657">
        <v>0</v>
      </c>
      <c r="K249" s="657">
        <v>0</v>
      </c>
      <c r="L249" s="657">
        <v>0</v>
      </c>
      <c r="M249" s="657">
        <v>0</v>
      </c>
      <c r="N249" s="657">
        <v>0</v>
      </c>
      <c r="O249" s="657">
        <v>0</v>
      </c>
      <c r="P249" s="657">
        <v>0</v>
      </c>
      <c r="Q249" s="657">
        <v>0</v>
      </c>
      <c r="R249" s="657">
        <v>0</v>
      </c>
      <c r="S249" s="657">
        <v>0</v>
      </c>
      <c r="T249" s="657">
        <v>0</v>
      </c>
      <c r="U249" s="657">
        <v>0</v>
      </c>
      <c r="V249" s="657">
        <v>0</v>
      </c>
    </row>
    <row r="250" spans="2:22" x14ac:dyDescent="0.25">
      <c r="B250" s="628">
        <v>9352222</v>
      </c>
      <c r="C250" s="628" t="s">
        <v>1421</v>
      </c>
      <c r="D250" s="628" t="s">
        <v>93</v>
      </c>
      <c r="E250" s="657">
        <v>0</v>
      </c>
      <c r="F250" s="657">
        <v>0</v>
      </c>
      <c r="G250" s="657">
        <v>0</v>
      </c>
      <c r="H250" s="657">
        <v>0</v>
      </c>
      <c r="I250" s="657">
        <v>0</v>
      </c>
      <c r="J250" s="657">
        <v>0</v>
      </c>
      <c r="K250" s="657">
        <v>0</v>
      </c>
      <c r="L250" s="657">
        <v>0</v>
      </c>
      <c r="M250" s="657">
        <v>0</v>
      </c>
      <c r="N250" s="657">
        <v>0</v>
      </c>
      <c r="O250" s="657">
        <v>0</v>
      </c>
      <c r="P250" s="657">
        <v>0</v>
      </c>
      <c r="Q250" s="657">
        <v>0</v>
      </c>
      <c r="R250" s="657">
        <v>0</v>
      </c>
      <c r="S250" s="657">
        <v>0</v>
      </c>
      <c r="T250" s="657">
        <v>0</v>
      </c>
      <c r="U250" s="657">
        <v>0</v>
      </c>
      <c r="V250" s="657">
        <v>0</v>
      </c>
    </row>
    <row r="251" spans="2:22" x14ac:dyDescent="0.25">
      <c r="B251" s="628">
        <v>9352223</v>
      </c>
      <c r="C251" s="628" t="s">
        <v>300</v>
      </c>
      <c r="D251" s="628" t="s">
        <v>93</v>
      </c>
      <c r="E251" s="657">
        <v>0</v>
      </c>
      <c r="F251" s="657">
        <v>0</v>
      </c>
      <c r="G251" s="657">
        <v>0</v>
      </c>
      <c r="H251" s="657">
        <v>0</v>
      </c>
      <c r="I251" s="657">
        <v>0</v>
      </c>
      <c r="J251" s="657">
        <v>0</v>
      </c>
      <c r="K251" s="657">
        <v>0</v>
      </c>
      <c r="L251" s="657">
        <v>0</v>
      </c>
      <c r="M251" s="657">
        <v>0</v>
      </c>
      <c r="N251" s="657">
        <v>0</v>
      </c>
      <c r="O251" s="657">
        <v>0</v>
      </c>
      <c r="P251" s="657">
        <v>0</v>
      </c>
      <c r="Q251" s="657">
        <v>0</v>
      </c>
      <c r="R251" s="657">
        <v>0</v>
      </c>
      <c r="S251" s="657">
        <v>0</v>
      </c>
      <c r="T251" s="657">
        <v>0</v>
      </c>
      <c r="U251" s="657">
        <v>0</v>
      </c>
      <c r="V251" s="657">
        <v>0</v>
      </c>
    </row>
    <row r="252" spans="2:22" x14ac:dyDescent="0.25">
      <c r="B252" s="628">
        <v>9352224</v>
      </c>
      <c r="C252" s="628" t="s">
        <v>341</v>
      </c>
      <c r="D252" s="628" t="s">
        <v>93</v>
      </c>
      <c r="E252" s="657">
        <v>0</v>
      </c>
      <c r="F252" s="657">
        <v>0</v>
      </c>
      <c r="G252" s="657">
        <v>0</v>
      </c>
      <c r="H252" s="657">
        <v>0</v>
      </c>
      <c r="I252" s="657">
        <v>0</v>
      </c>
      <c r="J252" s="657">
        <v>0</v>
      </c>
      <c r="K252" s="657">
        <v>0</v>
      </c>
      <c r="L252" s="657">
        <v>0</v>
      </c>
      <c r="M252" s="657">
        <v>0</v>
      </c>
      <c r="N252" s="657">
        <v>0</v>
      </c>
      <c r="O252" s="657">
        <v>0</v>
      </c>
      <c r="P252" s="657">
        <v>0</v>
      </c>
      <c r="Q252" s="657">
        <v>0</v>
      </c>
      <c r="R252" s="657">
        <v>0</v>
      </c>
      <c r="S252" s="657">
        <v>0</v>
      </c>
      <c r="T252" s="657">
        <v>0</v>
      </c>
      <c r="U252" s="657">
        <v>0</v>
      </c>
      <c r="V252" s="657">
        <v>0</v>
      </c>
    </row>
    <row r="253" spans="2:22" x14ac:dyDescent="0.25">
      <c r="B253" s="628">
        <v>9352225</v>
      </c>
      <c r="C253" s="628" t="s">
        <v>259</v>
      </c>
      <c r="D253" s="628" t="s">
        <v>93</v>
      </c>
      <c r="E253" s="657">
        <v>0</v>
      </c>
      <c r="F253" s="657">
        <v>0</v>
      </c>
      <c r="G253" s="657">
        <v>0</v>
      </c>
      <c r="H253" s="657">
        <v>0</v>
      </c>
      <c r="I253" s="657">
        <v>0</v>
      </c>
      <c r="J253" s="657">
        <v>0</v>
      </c>
      <c r="K253" s="657">
        <v>0</v>
      </c>
      <c r="L253" s="657">
        <v>0</v>
      </c>
      <c r="M253" s="657">
        <v>0</v>
      </c>
      <c r="N253" s="657">
        <v>0</v>
      </c>
      <c r="O253" s="657">
        <v>0</v>
      </c>
      <c r="P253" s="657">
        <v>0</v>
      </c>
      <c r="Q253" s="657">
        <v>0</v>
      </c>
      <c r="R253" s="657">
        <v>0</v>
      </c>
      <c r="S253" s="657">
        <v>0</v>
      </c>
      <c r="T253" s="657">
        <v>0</v>
      </c>
      <c r="U253" s="657">
        <v>0</v>
      </c>
      <c r="V253" s="657">
        <v>0</v>
      </c>
    </row>
    <row r="254" spans="2:22" x14ac:dyDescent="0.25">
      <c r="B254" s="628">
        <v>9352226</v>
      </c>
      <c r="C254" s="628" t="s">
        <v>246</v>
      </c>
      <c r="D254" s="628" t="s">
        <v>93</v>
      </c>
      <c r="E254" s="657">
        <v>0</v>
      </c>
      <c r="F254" s="657">
        <v>0</v>
      </c>
      <c r="G254" s="657">
        <v>0</v>
      </c>
      <c r="H254" s="657">
        <v>0</v>
      </c>
      <c r="I254" s="657">
        <v>0</v>
      </c>
      <c r="J254" s="657">
        <v>0</v>
      </c>
      <c r="K254" s="657">
        <v>0</v>
      </c>
      <c r="L254" s="657">
        <v>0</v>
      </c>
      <c r="M254" s="657">
        <v>0</v>
      </c>
      <c r="N254" s="657">
        <v>0</v>
      </c>
      <c r="O254" s="657">
        <v>0</v>
      </c>
      <c r="P254" s="657">
        <v>0</v>
      </c>
      <c r="Q254" s="657">
        <v>0</v>
      </c>
      <c r="R254" s="657">
        <v>0</v>
      </c>
      <c r="S254" s="657">
        <v>0</v>
      </c>
      <c r="T254" s="657">
        <v>0</v>
      </c>
      <c r="U254" s="657">
        <v>0</v>
      </c>
      <c r="V254" s="657">
        <v>0</v>
      </c>
    </row>
    <row r="255" spans="2:22" x14ac:dyDescent="0.25">
      <c r="B255" s="628">
        <v>9352228</v>
      </c>
      <c r="C255" s="628" t="s">
        <v>1838</v>
      </c>
      <c r="D255" s="628" t="s">
        <v>93</v>
      </c>
      <c r="E255" s="657">
        <v>0</v>
      </c>
      <c r="F255" s="657">
        <v>0</v>
      </c>
      <c r="G255" s="657">
        <v>0</v>
      </c>
      <c r="H255" s="657">
        <v>0</v>
      </c>
      <c r="I255" s="657">
        <v>0</v>
      </c>
      <c r="J255" s="657">
        <v>0</v>
      </c>
      <c r="K255" s="657">
        <v>0</v>
      </c>
      <c r="L255" s="657">
        <v>0</v>
      </c>
      <c r="M255" s="657">
        <v>0</v>
      </c>
      <c r="N255" s="657">
        <v>0</v>
      </c>
      <c r="O255" s="657">
        <v>0</v>
      </c>
      <c r="P255" s="657">
        <v>0</v>
      </c>
      <c r="Q255" s="657">
        <v>0</v>
      </c>
      <c r="R255" s="657">
        <v>0</v>
      </c>
      <c r="S255" s="657">
        <v>0</v>
      </c>
      <c r="T255" s="657">
        <v>0</v>
      </c>
      <c r="U255" s="657">
        <v>0</v>
      </c>
      <c r="V255" s="657">
        <v>0</v>
      </c>
    </row>
    <row r="256" spans="2:22" x14ac:dyDescent="0.25">
      <c r="B256" s="628">
        <v>9352927</v>
      </c>
      <c r="C256" s="628" t="s">
        <v>288</v>
      </c>
      <c r="D256" s="628" t="s">
        <v>93</v>
      </c>
      <c r="E256" s="657">
        <v>0</v>
      </c>
      <c r="F256" s="657">
        <v>0</v>
      </c>
      <c r="G256" s="657">
        <v>0</v>
      </c>
      <c r="H256" s="657">
        <v>0</v>
      </c>
      <c r="I256" s="657">
        <v>0</v>
      </c>
      <c r="J256" s="657">
        <v>0</v>
      </c>
      <c r="K256" s="657">
        <v>0</v>
      </c>
      <c r="L256" s="657">
        <v>0</v>
      </c>
      <c r="M256" s="657">
        <v>0</v>
      </c>
      <c r="N256" s="657">
        <v>0</v>
      </c>
      <c r="O256" s="657">
        <v>0</v>
      </c>
      <c r="P256" s="657">
        <v>0</v>
      </c>
      <c r="Q256" s="657">
        <v>0</v>
      </c>
      <c r="R256" s="657">
        <v>0</v>
      </c>
      <c r="S256" s="657">
        <v>0</v>
      </c>
      <c r="T256" s="657">
        <v>0</v>
      </c>
      <c r="U256" s="657">
        <v>0</v>
      </c>
      <c r="V256" s="657">
        <v>0</v>
      </c>
    </row>
    <row r="257" spans="2:22" x14ac:dyDescent="0.25">
      <c r="B257" s="628">
        <v>9353002</v>
      </c>
      <c r="C257" s="628" t="s">
        <v>1423</v>
      </c>
      <c r="D257" s="628" t="s">
        <v>93</v>
      </c>
      <c r="E257" s="657">
        <v>0</v>
      </c>
      <c r="F257" s="657">
        <v>0</v>
      </c>
      <c r="G257" s="657">
        <v>0</v>
      </c>
      <c r="H257" s="657">
        <v>0</v>
      </c>
      <c r="I257" s="657">
        <v>0</v>
      </c>
      <c r="J257" s="657">
        <v>0</v>
      </c>
      <c r="K257" s="657">
        <v>0</v>
      </c>
      <c r="L257" s="657">
        <v>0</v>
      </c>
      <c r="M257" s="657">
        <v>0</v>
      </c>
      <c r="N257" s="657">
        <v>0</v>
      </c>
      <c r="O257" s="657">
        <v>0</v>
      </c>
      <c r="P257" s="657">
        <v>0</v>
      </c>
      <c r="Q257" s="657">
        <v>0</v>
      </c>
      <c r="R257" s="657">
        <v>0</v>
      </c>
      <c r="S257" s="657">
        <v>0</v>
      </c>
      <c r="T257" s="657">
        <v>0</v>
      </c>
      <c r="U257" s="657">
        <v>0</v>
      </c>
      <c r="V257" s="657">
        <v>0</v>
      </c>
    </row>
    <row r="258" spans="2:22" x14ac:dyDescent="0.25">
      <c r="B258" s="628">
        <v>9353025</v>
      </c>
      <c r="C258" s="628" t="s">
        <v>516</v>
      </c>
      <c r="D258" s="628" t="s">
        <v>93</v>
      </c>
      <c r="E258" s="657">
        <v>0</v>
      </c>
      <c r="F258" s="657">
        <v>0</v>
      </c>
      <c r="G258" s="657">
        <v>0</v>
      </c>
      <c r="H258" s="657">
        <v>0</v>
      </c>
      <c r="I258" s="657">
        <v>0</v>
      </c>
      <c r="J258" s="657">
        <v>0</v>
      </c>
      <c r="K258" s="657">
        <v>0</v>
      </c>
      <c r="L258" s="657">
        <v>0</v>
      </c>
      <c r="M258" s="657">
        <v>0</v>
      </c>
      <c r="N258" s="657">
        <v>0</v>
      </c>
      <c r="O258" s="657">
        <v>0</v>
      </c>
      <c r="P258" s="657">
        <v>0</v>
      </c>
      <c r="Q258" s="657">
        <v>0</v>
      </c>
      <c r="R258" s="657">
        <v>0</v>
      </c>
      <c r="S258" s="657">
        <v>0</v>
      </c>
      <c r="T258" s="657">
        <v>0</v>
      </c>
      <c r="U258" s="657">
        <v>0</v>
      </c>
      <c r="V258" s="657">
        <v>0</v>
      </c>
    </row>
    <row r="259" spans="2:22" x14ac:dyDescent="0.25">
      <c r="B259" s="628">
        <v>9353054</v>
      </c>
      <c r="C259" s="628" t="s">
        <v>1285</v>
      </c>
      <c r="D259" s="628" t="s">
        <v>93</v>
      </c>
      <c r="E259" s="657">
        <v>0</v>
      </c>
      <c r="F259" s="657">
        <v>0</v>
      </c>
      <c r="G259" s="657">
        <v>0</v>
      </c>
      <c r="H259" s="657">
        <v>0</v>
      </c>
      <c r="I259" s="657">
        <v>0</v>
      </c>
      <c r="J259" s="657">
        <v>0</v>
      </c>
      <c r="K259" s="657">
        <v>0</v>
      </c>
      <c r="L259" s="657">
        <v>0</v>
      </c>
      <c r="M259" s="657">
        <v>0</v>
      </c>
      <c r="N259" s="657">
        <v>0</v>
      </c>
      <c r="O259" s="657">
        <v>0</v>
      </c>
      <c r="P259" s="657">
        <v>0</v>
      </c>
      <c r="Q259" s="657">
        <v>0</v>
      </c>
      <c r="R259" s="657">
        <v>0</v>
      </c>
      <c r="S259" s="657">
        <v>0</v>
      </c>
      <c r="T259" s="657">
        <v>0</v>
      </c>
      <c r="U259" s="657">
        <v>0</v>
      </c>
      <c r="V259" s="657">
        <v>0</v>
      </c>
    </row>
    <row r="260" spans="2:22" x14ac:dyDescent="0.25">
      <c r="B260" s="628">
        <v>9353062</v>
      </c>
      <c r="C260" s="628" t="s">
        <v>1286</v>
      </c>
      <c r="D260" s="628" t="s">
        <v>93</v>
      </c>
      <c r="E260" s="657">
        <v>0</v>
      </c>
      <c r="F260" s="657">
        <v>0</v>
      </c>
      <c r="G260" s="657">
        <v>0</v>
      </c>
      <c r="H260" s="657">
        <v>0</v>
      </c>
      <c r="I260" s="657">
        <v>0</v>
      </c>
      <c r="J260" s="657">
        <v>0</v>
      </c>
      <c r="K260" s="657">
        <v>0</v>
      </c>
      <c r="L260" s="657">
        <v>0</v>
      </c>
      <c r="M260" s="657">
        <v>0</v>
      </c>
      <c r="N260" s="657">
        <v>0</v>
      </c>
      <c r="O260" s="657">
        <v>0</v>
      </c>
      <c r="P260" s="657">
        <v>0</v>
      </c>
      <c r="Q260" s="657">
        <v>0</v>
      </c>
      <c r="R260" s="657">
        <v>0</v>
      </c>
      <c r="S260" s="657">
        <v>0</v>
      </c>
      <c r="T260" s="657">
        <v>0</v>
      </c>
      <c r="U260" s="657">
        <v>0</v>
      </c>
      <c r="V260" s="657">
        <v>0</v>
      </c>
    </row>
    <row r="261" spans="2:22" x14ac:dyDescent="0.25">
      <c r="B261" s="628">
        <v>9353081</v>
      </c>
      <c r="C261" s="628" t="s">
        <v>1424</v>
      </c>
      <c r="D261" s="628" t="s">
        <v>93</v>
      </c>
      <c r="E261" s="657">
        <v>0</v>
      </c>
      <c r="F261" s="657">
        <v>0</v>
      </c>
      <c r="G261" s="657">
        <v>0</v>
      </c>
      <c r="H261" s="657">
        <v>0</v>
      </c>
      <c r="I261" s="657">
        <v>0</v>
      </c>
      <c r="J261" s="657">
        <v>0</v>
      </c>
      <c r="K261" s="657">
        <v>0</v>
      </c>
      <c r="L261" s="657">
        <v>0</v>
      </c>
      <c r="M261" s="657">
        <v>0</v>
      </c>
      <c r="N261" s="657">
        <v>0</v>
      </c>
      <c r="O261" s="657">
        <v>0</v>
      </c>
      <c r="P261" s="657">
        <v>0</v>
      </c>
      <c r="Q261" s="657">
        <v>0</v>
      </c>
      <c r="R261" s="657">
        <v>0</v>
      </c>
      <c r="S261" s="657">
        <v>0</v>
      </c>
      <c r="T261" s="657">
        <v>0</v>
      </c>
      <c r="U261" s="657">
        <v>0</v>
      </c>
      <c r="V261" s="657">
        <v>0</v>
      </c>
    </row>
    <row r="262" spans="2:22" x14ac:dyDescent="0.25">
      <c r="B262" s="628">
        <v>9353084</v>
      </c>
      <c r="C262" s="628" t="s">
        <v>1425</v>
      </c>
      <c r="D262" s="628" t="s">
        <v>93</v>
      </c>
      <c r="E262" s="657">
        <v>0</v>
      </c>
      <c r="F262" s="657">
        <v>0</v>
      </c>
      <c r="G262" s="657">
        <v>0</v>
      </c>
      <c r="H262" s="657">
        <v>0</v>
      </c>
      <c r="I262" s="657">
        <v>0</v>
      </c>
      <c r="J262" s="657">
        <v>0</v>
      </c>
      <c r="K262" s="657">
        <v>0</v>
      </c>
      <c r="L262" s="657">
        <v>0</v>
      </c>
      <c r="M262" s="657">
        <v>0</v>
      </c>
      <c r="N262" s="657">
        <v>0</v>
      </c>
      <c r="O262" s="657">
        <v>0</v>
      </c>
      <c r="P262" s="657">
        <v>0</v>
      </c>
      <c r="Q262" s="657">
        <v>0</v>
      </c>
      <c r="R262" s="657">
        <v>0</v>
      </c>
      <c r="S262" s="657">
        <v>0</v>
      </c>
      <c r="T262" s="657">
        <v>0</v>
      </c>
      <c r="U262" s="657">
        <v>0</v>
      </c>
      <c r="V262" s="657">
        <v>0</v>
      </c>
    </row>
    <row r="263" spans="2:22" x14ac:dyDescent="0.25">
      <c r="B263" s="628">
        <v>9353089</v>
      </c>
      <c r="C263" s="628" t="s">
        <v>1426</v>
      </c>
      <c r="D263" s="628" t="s">
        <v>93</v>
      </c>
      <c r="E263" s="657">
        <v>0</v>
      </c>
      <c r="F263" s="657">
        <v>0</v>
      </c>
      <c r="G263" s="657">
        <v>0</v>
      </c>
      <c r="H263" s="657">
        <v>0</v>
      </c>
      <c r="I263" s="657">
        <v>0</v>
      </c>
      <c r="J263" s="657">
        <v>0</v>
      </c>
      <c r="K263" s="657">
        <v>0</v>
      </c>
      <c r="L263" s="657">
        <v>0</v>
      </c>
      <c r="M263" s="657">
        <v>0</v>
      </c>
      <c r="N263" s="657">
        <v>0</v>
      </c>
      <c r="O263" s="657">
        <v>0</v>
      </c>
      <c r="P263" s="657">
        <v>0</v>
      </c>
      <c r="Q263" s="657">
        <v>0</v>
      </c>
      <c r="R263" s="657">
        <v>0</v>
      </c>
      <c r="S263" s="657">
        <v>0</v>
      </c>
      <c r="T263" s="657">
        <v>0</v>
      </c>
      <c r="U263" s="657">
        <v>0</v>
      </c>
      <c r="V263" s="657">
        <v>0</v>
      </c>
    </row>
    <row r="264" spans="2:22" x14ac:dyDescent="0.25">
      <c r="B264" s="628">
        <v>9353091</v>
      </c>
      <c r="C264" s="628" t="s">
        <v>1839</v>
      </c>
      <c r="D264" s="628" t="s">
        <v>93</v>
      </c>
      <c r="E264" s="657">
        <v>0</v>
      </c>
      <c r="F264" s="657">
        <v>0</v>
      </c>
      <c r="G264" s="657">
        <v>0</v>
      </c>
      <c r="H264" s="657">
        <v>0</v>
      </c>
      <c r="I264" s="657">
        <v>0</v>
      </c>
      <c r="J264" s="657">
        <v>0</v>
      </c>
      <c r="K264" s="657">
        <v>0</v>
      </c>
      <c r="L264" s="657">
        <v>0</v>
      </c>
      <c r="M264" s="657">
        <v>0</v>
      </c>
      <c r="N264" s="657">
        <v>0</v>
      </c>
      <c r="O264" s="657">
        <v>0</v>
      </c>
      <c r="P264" s="657">
        <v>0</v>
      </c>
      <c r="Q264" s="657">
        <v>0</v>
      </c>
      <c r="R264" s="657">
        <v>0</v>
      </c>
      <c r="S264" s="657">
        <v>0</v>
      </c>
      <c r="T264" s="657">
        <v>0</v>
      </c>
      <c r="U264" s="657">
        <v>0</v>
      </c>
      <c r="V264" s="657">
        <v>0</v>
      </c>
    </row>
    <row r="265" spans="2:22" x14ac:dyDescent="0.25">
      <c r="B265" s="628">
        <v>9353092</v>
      </c>
      <c r="C265" s="628" t="s">
        <v>1428</v>
      </c>
      <c r="D265" s="628" t="s">
        <v>93</v>
      </c>
      <c r="E265" s="657">
        <v>0</v>
      </c>
      <c r="F265" s="657">
        <v>0</v>
      </c>
      <c r="G265" s="657">
        <v>0</v>
      </c>
      <c r="H265" s="657">
        <v>0</v>
      </c>
      <c r="I265" s="657">
        <v>0</v>
      </c>
      <c r="J265" s="657">
        <v>0</v>
      </c>
      <c r="K265" s="657">
        <v>0</v>
      </c>
      <c r="L265" s="657">
        <v>0</v>
      </c>
      <c r="M265" s="657">
        <v>0</v>
      </c>
      <c r="N265" s="657">
        <v>0</v>
      </c>
      <c r="O265" s="657">
        <v>0</v>
      </c>
      <c r="P265" s="657">
        <v>0</v>
      </c>
      <c r="Q265" s="657">
        <v>0</v>
      </c>
      <c r="R265" s="657">
        <v>0</v>
      </c>
      <c r="S265" s="657">
        <v>0</v>
      </c>
      <c r="T265" s="657">
        <v>0</v>
      </c>
      <c r="U265" s="657">
        <v>0</v>
      </c>
      <c r="V265" s="657">
        <v>0</v>
      </c>
    </row>
    <row r="266" spans="2:22" x14ac:dyDescent="0.25">
      <c r="B266" s="628">
        <v>9353096</v>
      </c>
      <c r="C266" s="628" t="s">
        <v>1429</v>
      </c>
      <c r="D266" s="628" t="s">
        <v>93</v>
      </c>
      <c r="E266" s="657">
        <v>0</v>
      </c>
      <c r="F266" s="657">
        <v>0</v>
      </c>
      <c r="G266" s="657">
        <v>0</v>
      </c>
      <c r="H266" s="657">
        <v>0</v>
      </c>
      <c r="I266" s="657">
        <v>0</v>
      </c>
      <c r="J266" s="657">
        <v>0</v>
      </c>
      <c r="K266" s="657">
        <v>0</v>
      </c>
      <c r="L266" s="657">
        <v>0</v>
      </c>
      <c r="M266" s="657">
        <v>0</v>
      </c>
      <c r="N266" s="657">
        <v>0</v>
      </c>
      <c r="O266" s="657">
        <v>0</v>
      </c>
      <c r="P266" s="657">
        <v>0</v>
      </c>
      <c r="Q266" s="657">
        <v>0</v>
      </c>
      <c r="R266" s="657">
        <v>0</v>
      </c>
      <c r="S266" s="657">
        <v>0</v>
      </c>
      <c r="T266" s="657">
        <v>0</v>
      </c>
      <c r="U266" s="657">
        <v>0</v>
      </c>
      <c r="V266" s="657">
        <v>0</v>
      </c>
    </row>
    <row r="267" spans="2:22" x14ac:dyDescent="0.25">
      <c r="B267" s="628">
        <v>9353097</v>
      </c>
      <c r="C267" s="628" t="s">
        <v>513</v>
      </c>
      <c r="D267" s="628" t="s">
        <v>93</v>
      </c>
      <c r="E267" s="657">
        <v>0</v>
      </c>
      <c r="F267" s="657">
        <v>0</v>
      </c>
      <c r="G267" s="657">
        <v>0</v>
      </c>
      <c r="H267" s="657">
        <v>0</v>
      </c>
      <c r="I267" s="657">
        <v>0</v>
      </c>
      <c r="J267" s="657">
        <v>0</v>
      </c>
      <c r="K267" s="657">
        <v>0</v>
      </c>
      <c r="L267" s="657">
        <v>0</v>
      </c>
      <c r="M267" s="657">
        <v>0</v>
      </c>
      <c r="N267" s="657">
        <v>0</v>
      </c>
      <c r="O267" s="657">
        <v>0</v>
      </c>
      <c r="P267" s="657">
        <v>0</v>
      </c>
      <c r="Q267" s="657">
        <v>0</v>
      </c>
      <c r="R267" s="657">
        <v>0</v>
      </c>
      <c r="S267" s="657">
        <v>0</v>
      </c>
      <c r="T267" s="657">
        <v>0</v>
      </c>
      <c r="U267" s="657">
        <v>0</v>
      </c>
      <c r="V267" s="657">
        <v>0</v>
      </c>
    </row>
    <row r="268" spans="2:22" x14ac:dyDescent="0.25">
      <c r="B268" s="628">
        <v>9353098</v>
      </c>
      <c r="C268" s="628" t="s">
        <v>1430</v>
      </c>
      <c r="D268" s="628" t="s">
        <v>93</v>
      </c>
      <c r="E268" s="657">
        <v>0</v>
      </c>
      <c r="F268" s="657">
        <v>0</v>
      </c>
      <c r="G268" s="657">
        <v>0</v>
      </c>
      <c r="H268" s="657">
        <v>0</v>
      </c>
      <c r="I268" s="657">
        <v>0</v>
      </c>
      <c r="J268" s="657">
        <v>0</v>
      </c>
      <c r="K268" s="657">
        <v>0</v>
      </c>
      <c r="L268" s="657">
        <v>0</v>
      </c>
      <c r="M268" s="657">
        <v>0</v>
      </c>
      <c r="N268" s="657">
        <v>0</v>
      </c>
      <c r="O268" s="657">
        <v>0</v>
      </c>
      <c r="P268" s="657">
        <v>0</v>
      </c>
      <c r="Q268" s="657">
        <v>0</v>
      </c>
      <c r="R268" s="657">
        <v>0</v>
      </c>
      <c r="S268" s="657">
        <v>0</v>
      </c>
      <c r="T268" s="657">
        <v>0</v>
      </c>
      <c r="U268" s="657">
        <v>0</v>
      </c>
      <c r="V268" s="657">
        <v>0</v>
      </c>
    </row>
    <row r="269" spans="2:22" x14ac:dyDescent="0.25">
      <c r="B269" s="628">
        <v>9353099</v>
      </c>
      <c r="C269" s="628" t="s">
        <v>1431</v>
      </c>
      <c r="D269" s="628" t="s">
        <v>93</v>
      </c>
      <c r="E269" s="657">
        <v>0</v>
      </c>
      <c r="F269" s="657">
        <v>0</v>
      </c>
      <c r="G269" s="657">
        <v>0</v>
      </c>
      <c r="H269" s="657">
        <v>0</v>
      </c>
      <c r="I269" s="657">
        <v>0</v>
      </c>
      <c r="J269" s="657">
        <v>0</v>
      </c>
      <c r="K269" s="657">
        <v>0</v>
      </c>
      <c r="L269" s="657">
        <v>0</v>
      </c>
      <c r="M269" s="657">
        <v>0</v>
      </c>
      <c r="N269" s="657">
        <v>0</v>
      </c>
      <c r="O269" s="657">
        <v>0</v>
      </c>
      <c r="P269" s="657">
        <v>0</v>
      </c>
      <c r="Q269" s="657">
        <v>0</v>
      </c>
      <c r="R269" s="657">
        <v>0</v>
      </c>
      <c r="S269" s="657">
        <v>0</v>
      </c>
      <c r="T269" s="657">
        <v>0</v>
      </c>
      <c r="U269" s="657">
        <v>0</v>
      </c>
      <c r="V269" s="657">
        <v>0</v>
      </c>
    </row>
    <row r="270" spans="2:22" x14ac:dyDescent="0.25">
      <c r="B270" s="628">
        <v>9353101</v>
      </c>
      <c r="C270" s="628" t="s">
        <v>1290</v>
      </c>
      <c r="D270" s="628" t="s">
        <v>93</v>
      </c>
      <c r="E270" s="657">
        <v>0</v>
      </c>
      <c r="F270" s="657">
        <v>0</v>
      </c>
      <c r="G270" s="657">
        <v>0</v>
      </c>
      <c r="H270" s="657">
        <v>0</v>
      </c>
      <c r="I270" s="657">
        <v>0</v>
      </c>
      <c r="J270" s="657">
        <v>0</v>
      </c>
      <c r="K270" s="657">
        <v>0</v>
      </c>
      <c r="L270" s="657">
        <v>0</v>
      </c>
      <c r="M270" s="657">
        <v>0</v>
      </c>
      <c r="N270" s="657">
        <v>0</v>
      </c>
      <c r="O270" s="657">
        <v>0</v>
      </c>
      <c r="P270" s="657">
        <v>0</v>
      </c>
      <c r="Q270" s="657">
        <v>0</v>
      </c>
      <c r="R270" s="657">
        <v>0</v>
      </c>
      <c r="S270" s="657">
        <v>0</v>
      </c>
      <c r="T270" s="657">
        <v>0</v>
      </c>
      <c r="U270" s="657">
        <v>0</v>
      </c>
      <c r="V270" s="657">
        <v>0</v>
      </c>
    </row>
    <row r="271" spans="2:22" x14ac:dyDescent="0.25">
      <c r="B271" s="628">
        <v>9353102</v>
      </c>
      <c r="C271" s="628" t="s">
        <v>1432</v>
      </c>
      <c r="D271" s="628" t="s">
        <v>93</v>
      </c>
      <c r="E271" s="657">
        <v>0</v>
      </c>
      <c r="F271" s="657">
        <v>0</v>
      </c>
      <c r="G271" s="657">
        <v>0</v>
      </c>
      <c r="H271" s="657">
        <v>0</v>
      </c>
      <c r="I271" s="657">
        <v>0</v>
      </c>
      <c r="J271" s="657">
        <v>0</v>
      </c>
      <c r="K271" s="657">
        <v>0</v>
      </c>
      <c r="L271" s="657">
        <v>0</v>
      </c>
      <c r="M271" s="657">
        <v>0</v>
      </c>
      <c r="N271" s="657">
        <v>0</v>
      </c>
      <c r="O271" s="657">
        <v>0</v>
      </c>
      <c r="P271" s="657">
        <v>0</v>
      </c>
      <c r="Q271" s="657">
        <v>0</v>
      </c>
      <c r="R271" s="657">
        <v>0</v>
      </c>
      <c r="S271" s="657">
        <v>0</v>
      </c>
      <c r="T271" s="657">
        <v>0</v>
      </c>
      <c r="U271" s="657">
        <v>0</v>
      </c>
      <c r="V271" s="657">
        <v>0</v>
      </c>
    </row>
    <row r="272" spans="2:22" x14ac:dyDescent="0.25">
      <c r="B272" s="628">
        <v>9353115</v>
      </c>
      <c r="C272" s="628" t="s">
        <v>512</v>
      </c>
      <c r="D272" s="628" t="s">
        <v>93</v>
      </c>
      <c r="E272" s="657">
        <v>0</v>
      </c>
      <c r="F272" s="657">
        <v>0</v>
      </c>
      <c r="G272" s="657">
        <v>0</v>
      </c>
      <c r="H272" s="657">
        <v>0</v>
      </c>
      <c r="I272" s="657">
        <v>0</v>
      </c>
      <c r="J272" s="657">
        <v>0</v>
      </c>
      <c r="K272" s="657">
        <v>0</v>
      </c>
      <c r="L272" s="657">
        <v>0</v>
      </c>
      <c r="M272" s="657">
        <v>0</v>
      </c>
      <c r="N272" s="657">
        <v>0</v>
      </c>
      <c r="O272" s="657">
        <v>0</v>
      </c>
      <c r="P272" s="657">
        <v>0</v>
      </c>
      <c r="Q272" s="657">
        <v>0</v>
      </c>
      <c r="R272" s="657">
        <v>0</v>
      </c>
      <c r="S272" s="657">
        <v>0</v>
      </c>
      <c r="T272" s="657">
        <v>0</v>
      </c>
      <c r="U272" s="657">
        <v>0</v>
      </c>
      <c r="V272" s="657">
        <v>0</v>
      </c>
    </row>
    <row r="273" spans="2:22" x14ac:dyDescent="0.25">
      <c r="B273" s="628">
        <v>9353116</v>
      </c>
      <c r="C273" s="628" t="s">
        <v>1433</v>
      </c>
      <c r="D273" s="628" t="s">
        <v>93</v>
      </c>
      <c r="E273" s="657">
        <v>0</v>
      </c>
      <c r="F273" s="657">
        <v>0</v>
      </c>
      <c r="G273" s="657">
        <v>0</v>
      </c>
      <c r="H273" s="657">
        <v>0</v>
      </c>
      <c r="I273" s="657">
        <v>0</v>
      </c>
      <c r="J273" s="657">
        <v>0</v>
      </c>
      <c r="K273" s="657">
        <v>0</v>
      </c>
      <c r="L273" s="657">
        <v>0</v>
      </c>
      <c r="M273" s="657">
        <v>0</v>
      </c>
      <c r="N273" s="657">
        <v>0</v>
      </c>
      <c r="O273" s="657">
        <v>0</v>
      </c>
      <c r="P273" s="657">
        <v>0</v>
      </c>
      <c r="Q273" s="657">
        <v>0</v>
      </c>
      <c r="R273" s="657">
        <v>0</v>
      </c>
      <c r="S273" s="657">
        <v>0</v>
      </c>
      <c r="T273" s="657">
        <v>0</v>
      </c>
      <c r="U273" s="657">
        <v>0</v>
      </c>
      <c r="V273" s="657">
        <v>0</v>
      </c>
    </row>
    <row r="274" spans="2:22" x14ac:dyDescent="0.25">
      <c r="B274" s="628">
        <v>9353302</v>
      </c>
      <c r="C274" s="628" t="s">
        <v>1292</v>
      </c>
      <c r="D274" s="628" t="s">
        <v>93</v>
      </c>
      <c r="E274" s="657">
        <v>0</v>
      </c>
      <c r="F274" s="657">
        <v>0</v>
      </c>
      <c r="G274" s="657">
        <v>0</v>
      </c>
      <c r="H274" s="657">
        <v>0</v>
      </c>
      <c r="I274" s="657">
        <v>0</v>
      </c>
      <c r="J274" s="657">
        <v>0</v>
      </c>
      <c r="K274" s="657">
        <v>0</v>
      </c>
      <c r="L274" s="657">
        <v>0</v>
      </c>
      <c r="M274" s="657">
        <v>0</v>
      </c>
      <c r="N274" s="657">
        <v>0</v>
      </c>
      <c r="O274" s="657">
        <v>0</v>
      </c>
      <c r="P274" s="657">
        <v>0</v>
      </c>
      <c r="Q274" s="657">
        <v>0</v>
      </c>
      <c r="R274" s="657">
        <v>0</v>
      </c>
      <c r="S274" s="657">
        <v>0</v>
      </c>
      <c r="T274" s="657">
        <v>0</v>
      </c>
      <c r="U274" s="657">
        <v>0</v>
      </c>
      <c r="V274" s="657">
        <v>0</v>
      </c>
    </row>
    <row r="275" spans="2:22" x14ac:dyDescent="0.25">
      <c r="B275" s="628">
        <v>9353312</v>
      </c>
      <c r="C275" s="628" t="s">
        <v>1293</v>
      </c>
      <c r="D275" s="628" t="s">
        <v>93</v>
      </c>
      <c r="E275" s="657">
        <v>0</v>
      </c>
      <c r="F275" s="657">
        <v>0</v>
      </c>
      <c r="G275" s="657">
        <v>0</v>
      </c>
      <c r="H275" s="657">
        <v>0</v>
      </c>
      <c r="I275" s="657">
        <v>0</v>
      </c>
      <c r="J275" s="657">
        <v>0</v>
      </c>
      <c r="K275" s="657">
        <v>0</v>
      </c>
      <c r="L275" s="657">
        <v>0</v>
      </c>
      <c r="M275" s="657">
        <v>0</v>
      </c>
      <c r="N275" s="657">
        <v>0</v>
      </c>
      <c r="O275" s="657">
        <v>0</v>
      </c>
      <c r="P275" s="657">
        <v>0</v>
      </c>
      <c r="Q275" s="657">
        <v>0</v>
      </c>
      <c r="R275" s="657">
        <v>0</v>
      </c>
      <c r="S275" s="657">
        <v>0</v>
      </c>
      <c r="T275" s="657">
        <v>0</v>
      </c>
      <c r="U275" s="657">
        <v>0</v>
      </c>
      <c r="V275" s="657">
        <v>0</v>
      </c>
    </row>
    <row r="276" spans="2:22" x14ac:dyDescent="0.25">
      <c r="B276" s="628">
        <v>9353314</v>
      </c>
      <c r="C276" s="628" t="s">
        <v>1294</v>
      </c>
      <c r="D276" s="628" t="s">
        <v>93</v>
      </c>
      <c r="E276" s="657">
        <v>0</v>
      </c>
      <c r="F276" s="657">
        <v>0</v>
      </c>
      <c r="G276" s="657">
        <v>0</v>
      </c>
      <c r="H276" s="657">
        <v>0</v>
      </c>
      <c r="I276" s="657">
        <v>0</v>
      </c>
      <c r="J276" s="657">
        <v>0</v>
      </c>
      <c r="K276" s="657">
        <v>0</v>
      </c>
      <c r="L276" s="657">
        <v>0</v>
      </c>
      <c r="M276" s="657">
        <v>0</v>
      </c>
      <c r="N276" s="657">
        <v>0</v>
      </c>
      <c r="O276" s="657">
        <v>0</v>
      </c>
      <c r="P276" s="657">
        <v>0</v>
      </c>
      <c r="Q276" s="657">
        <v>0</v>
      </c>
      <c r="R276" s="657">
        <v>0</v>
      </c>
      <c r="S276" s="657">
        <v>0</v>
      </c>
      <c r="T276" s="657">
        <v>0</v>
      </c>
      <c r="U276" s="657">
        <v>0</v>
      </c>
      <c r="V276" s="657">
        <v>0</v>
      </c>
    </row>
    <row r="277" spans="2:22" x14ac:dyDescent="0.25">
      <c r="B277" s="628">
        <v>9353318</v>
      </c>
      <c r="C277" s="628" t="s">
        <v>1434</v>
      </c>
      <c r="D277" s="628" t="s">
        <v>93</v>
      </c>
      <c r="E277" s="657">
        <v>0</v>
      </c>
      <c r="F277" s="657">
        <v>0</v>
      </c>
      <c r="G277" s="657">
        <v>0</v>
      </c>
      <c r="H277" s="657">
        <v>0</v>
      </c>
      <c r="I277" s="657">
        <v>0</v>
      </c>
      <c r="J277" s="657">
        <v>0</v>
      </c>
      <c r="K277" s="657">
        <v>0</v>
      </c>
      <c r="L277" s="657">
        <v>0</v>
      </c>
      <c r="M277" s="657">
        <v>0</v>
      </c>
      <c r="N277" s="657">
        <v>0</v>
      </c>
      <c r="O277" s="657">
        <v>0</v>
      </c>
      <c r="P277" s="657">
        <v>0</v>
      </c>
      <c r="Q277" s="657">
        <v>0</v>
      </c>
      <c r="R277" s="657">
        <v>0</v>
      </c>
      <c r="S277" s="657">
        <v>0</v>
      </c>
      <c r="T277" s="657">
        <v>0</v>
      </c>
      <c r="U277" s="657">
        <v>0</v>
      </c>
      <c r="V277" s="657">
        <v>0</v>
      </c>
    </row>
    <row r="278" spans="2:22" x14ac:dyDescent="0.25">
      <c r="B278" s="628">
        <v>9353320</v>
      </c>
      <c r="C278" s="628" t="s">
        <v>1296</v>
      </c>
      <c r="D278" s="628" t="s">
        <v>93</v>
      </c>
      <c r="E278" s="657">
        <v>0</v>
      </c>
      <c r="F278" s="657">
        <v>0</v>
      </c>
      <c r="G278" s="657">
        <v>0</v>
      </c>
      <c r="H278" s="657">
        <v>0</v>
      </c>
      <c r="I278" s="657">
        <v>0</v>
      </c>
      <c r="J278" s="657">
        <v>0</v>
      </c>
      <c r="K278" s="657">
        <v>0</v>
      </c>
      <c r="L278" s="657">
        <v>0</v>
      </c>
      <c r="M278" s="657">
        <v>0</v>
      </c>
      <c r="N278" s="657">
        <v>0</v>
      </c>
      <c r="O278" s="657">
        <v>0</v>
      </c>
      <c r="P278" s="657">
        <v>0</v>
      </c>
      <c r="Q278" s="657">
        <v>0</v>
      </c>
      <c r="R278" s="657">
        <v>0</v>
      </c>
      <c r="S278" s="657">
        <v>0</v>
      </c>
      <c r="T278" s="657">
        <v>0</v>
      </c>
      <c r="U278" s="657">
        <v>0</v>
      </c>
      <c r="V278" s="657">
        <v>0</v>
      </c>
    </row>
    <row r="279" spans="2:22" x14ac:dyDescent="0.25">
      <c r="B279" s="628">
        <v>9353323</v>
      </c>
      <c r="C279" s="628" t="s">
        <v>1435</v>
      </c>
      <c r="D279" s="628" t="s">
        <v>93</v>
      </c>
      <c r="E279" s="657">
        <v>0</v>
      </c>
      <c r="F279" s="657">
        <v>0</v>
      </c>
      <c r="G279" s="657">
        <v>0</v>
      </c>
      <c r="H279" s="657">
        <v>0</v>
      </c>
      <c r="I279" s="657">
        <v>0</v>
      </c>
      <c r="J279" s="657">
        <v>0</v>
      </c>
      <c r="K279" s="657">
        <v>0</v>
      </c>
      <c r="L279" s="657">
        <v>0</v>
      </c>
      <c r="M279" s="657">
        <v>0</v>
      </c>
      <c r="N279" s="657">
        <v>0</v>
      </c>
      <c r="O279" s="657">
        <v>0</v>
      </c>
      <c r="P279" s="657">
        <v>0</v>
      </c>
      <c r="Q279" s="657">
        <v>0</v>
      </c>
      <c r="R279" s="657">
        <v>0</v>
      </c>
      <c r="S279" s="657">
        <v>0</v>
      </c>
      <c r="T279" s="657">
        <v>0</v>
      </c>
      <c r="U279" s="657">
        <v>0</v>
      </c>
      <c r="V279" s="657">
        <v>0</v>
      </c>
    </row>
    <row r="280" spans="2:22" x14ac:dyDescent="0.25">
      <c r="B280" s="628">
        <v>9353328</v>
      </c>
      <c r="C280" s="628" t="s">
        <v>1297</v>
      </c>
      <c r="D280" s="628" t="s">
        <v>93</v>
      </c>
      <c r="E280" s="657">
        <v>0</v>
      </c>
      <c r="F280" s="657">
        <v>0</v>
      </c>
      <c r="G280" s="657">
        <v>0</v>
      </c>
      <c r="H280" s="657">
        <v>0</v>
      </c>
      <c r="I280" s="657">
        <v>0</v>
      </c>
      <c r="J280" s="657">
        <v>0</v>
      </c>
      <c r="K280" s="657">
        <v>0</v>
      </c>
      <c r="L280" s="657">
        <v>0</v>
      </c>
      <c r="M280" s="657">
        <v>0</v>
      </c>
      <c r="N280" s="657">
        <v>0</v>
      </c>
      <c r="O280" s="657">
        <v>0</v>
      </c>
      <c r="P280" s="657">
        <v>0</v>
      </c>
      <c r="Q280" s="657">
        <v>0</v>
      </c>
      <c r="R280" s="657">
        <v>0</v>
      </c>
      <c r="S280" s="657">
        <v>0</v>
      </c>
      <c r="T280" s="657">
        <v>0</v>
      </c>
      <c r="U280" s="657">
        <v>0</v>
      </c>
      <c r="V280" s="657">
        <v>0</v>
      </c>
    </row>
    <row r="281" spans="2:22" x14ac:dyDescent="0.25">
      <c r="B281" s="628">
        <v>9353331</v>
      </c>
      <c r="C281" s="628" t="s">
        <v>1436</v>
      </c>
      <c r="D281" s="628" t="s">
        <v>93</v>
      </c>
      <c r="E281" s="657">
        <v>0</v>
      </c>
      <c r="F281" s="657">
        <v>0</v>
      </c>
      <c r="G281" s="657">
        <v>0</v>
      </c>
      <c r="H281" s="657">
        <v>0</v>
      </c>
      <c r="I281" s="657">
        <v>0</v>
      </c>
      <c r="J281" s="657">
        <v>0</v>
      </c>
      <c r="K281" s="657">
        <v>0</v>
      </c>
      <c r="L281" s="657">
        <v>0</v>
      </c>
      <c r="M281" s="657">
        <v>0</v>
      </c>
      <c r="N281" s="657">
        <v>0</v>
      </c>
      <c r="O281" s="657">
        <v>0</v>
      </c>
      <c r="P281" s="657">
        <v>0</v>
      </c>
      <c r="Q281" s="657">
        <v>0</v>
      </c>
      <c r="R281" s="657">
        <v>0</v>
      </c>
      <c r="S281" s="657">
        <v>0</v>
      </c>
      <c r="T281" s="657">
        <v>0</v>
      </c>
      <c r="U281" s="657">
        <v>0</v>
      </c>
      <c r="V281" s="657">
        <v>0</v>
      </c>
    </row>
    <row r="282" spans="2:22" x14ac:dyDescent="0.25">
      <c r="B282" s="628">
        <v>9353335</v>
      </c>
      <c r="C282" s="628" t="s">
        <v>1298</v>
      </c>
      <c r="D282" s="628" t="s">
        <v>93</v>
      </c>
      <c r="E282" s="657">
        <v>0</v>
      </c>
      <c r="F282" s="657">
        <v>0</v>
      </c>
      <c r="G282" s="657">
        <v>0</v>
      </c>
      <c r="H282" s="657">
        <v>0</v>
      </c>
      <c r="I282" s="657">
        <v>0</v>
      </c>
      <c r="J282" s="657">
        <v>0</v>
      </c>
      <c r="K282" s="657">
        <v>0</v>
      </c>
      <c r="L282" s="657">
        <v>0</v>
      </c>
      <c r="M282" s="657">
        <v>0</v>
      </c>
      <c r="N282" s="657">
        <v>0</v>
      </c>
      <c r="O282" s="657">
        <v>0</v>
      </c>
      <c r="P282" s="657">
        <v>0</v>
      </c>
      <c r="Q282" s="657">
        <v>0</v>
      </c>
      <c r="R282" s="657">
        <v>0</v>
      </c>
      <c r="S282" s="657">
        <v>0</v>
      </c>
      <c r="T282" s="657">
        <v>0</v>
      </c>
      <c r="U282" s="657">
        <v>0</v>
      </c>
      <c r="V282" s="657">
        <v>0</v>
      </c>
    </row>
    <row r="283" spans="2:22" x14ac:dyDescent="0.25">
      <c r="B283" s="628">
        <v>9353339</v>
      </c>
      <c r="C283" s="628" t="s">
        <v>1840</v>
      </c>
      <c r="D283" s="628" t="s">
        <v>93</v>
      </c>
      <c r="E283" s="657">
        <v>0</v>
      </c>
      <c r="F283" s="657">
        <v>0</v>
      </c>
      <c r="G283" s="657">
        <v>0</v>
      </c>
      <c r="H283" s="657">
        <v>0</v>
      </c>
      <c r="I283" s="657">
        <v>0</v>
      </c>
      <c r="J283" s="657">
        <v>0</v>
      </c>
      <c r="K283" s="657">
        <v>0</v>
      </c>
      <c r="L283" s="657">
        <v>0</v>
      </c>
      <c r="M283" s="657">
        <v>0</v>
      </c>
      <c r="N283" s="657">
        <v>0</v>
      </c>
      <c r="O283" s="657">
        <v>0</v>
      </c>
      <c r="P283" s="657">
        <v>0</v>
      </c>
      <c r="Q283" s="657">
        <v>0</v>
      </c>
      <c r="R283" s="657">
        <v>0</v>
      </c>
      <c r="S283" s="657">
        <v>0</v>
      </c>
      <c r="T283" s="657">
        <v>0</v>
      </c>
      <c r="U283" s="657">
        <v>0</v>
      </c>
      <c r="V283" s="657">
        <v>0</v>
      </c>
    </row>
    <row r="284" spans="2:22" x14ac:dyDescent="0.25">
      <c r="B284" s="628">
        <v>9353340</v>
      </c>
      <c r="C284" s="628" t="s">
        <v>281</v>
      </c>
      <c r="D284" s="628" t="s">
        <v>93</v>
      </c>
      <c r="E284" s="657">
        <v>0</v>
      </c>
      <c r="F284" s="657">
        <v>0</v>
      </c>
      <c r="G284" s="657">
        <v>0</v>
      </c>
      <c r="H284" s="657">
        <v>0</v>
      </c>
      <c r="I284" s="657">
        <v>0</v>
      </c>
      <c r="J284" s="657">
        <v>0</v>
      </c>
      <c r="K284" s="657">
        <v>0</v>
      </c>
      <c r="L284" s="657">
        <v>0</v>
      </c>
      <c r="M284" s="657">
        <v>0</v>
      </c>
      <c r="N284" s="657">
        <v>0</v>
      </c>
      <c r="O284" s="657">
        <v>0</v>
      </c>
      <c r="P284" s="657">
        <v>0</v>
      </c>
      <c r="Q284" s="657">
        <v>0</v>
      </c>
      <c r="R284" s="657">
        <v>0</v>
      </c>
      <c r="S284" s="657">
        <v>0</v>
      </c>
      <c r="T284" s="657">
        <v>0</v>
      </c>
      <c r="U284" s="657">
        <v>0</v>
      </c>
      <c r="V284" s="657">
        <v>0</v>
      </c>
    </row>
    <row r="285" spans="2:22" x14ac:dyDescent="0.25">
      <c r="B285" s="628">
        <v>9353341</v>
      </c>
      <c r="C285" s="628" t="s">
        <v>282</v>
      </c>
      <c r="D285" s="628" t="s">
        <v>93</v>
      </c>
      <c r="E285" s="657">
        <v>0</v>
      </c>
      <c r="F285" s="657">
        <v>0</v>
      </c>
      <c r="G285" s="657">
        <v>0</v>
      </c>
      <c r="H285" s="657">
        <v>0</v>
      </c>
      <c r="I285" s="657">
        <v>0</v>
      </c>
      <c r="J285" s="657">
        <v>0</v>
      </c>
      <c r="K285" s="657">
        <v>0</v>
      </c>
      <c r="L285" s="657">
        <v>0</v>
      </c>
      <c r="M285" s="657">
        <v>0</v>
      </c>
      <c r="N285" s="657">
        <v>0</v>
      </c>
      <c r="O285" s="657">
        <v>0</v>
      </c>
      <c r="P285" s="657">
        <v>0</v>
      </c>
      <c r="Q285" s="657">
        <v>0</v>
      </c>
      <c r="R285" s="657">
        <v>0</v>
      </c>
      <c r="S285" s="657">
        <v>0</v>
      </c>
      <c r="T285" s="657">
        <v>0</v>
      </c>
      <c r="U285" s="657">
        <v>0</v>
      </c>
      <c r="V285" s="657">
        <v>0</v>
      </c>
    </row>
    <row r="286" spans="2:22" x14ac:dyDescent="0.25">
      <c r="B286" s="628">
        <v>9353344</v>
      </c>
      <c r="C286" s="628" t="s">
        <v>504</v>
      </c>
      <c r="D286" s="628" t="s">
        <v>93</v>
      </c>
      <c r="E286" s="657">
        <v>0</v>
      </c>
      <c r="F286" s="657">
        <v>0</v>
      </c>
      <c r="G286" s="657">
        <v>0</v>
      </c>
      <c r="H286" s="657">
        <v>0</v>
      </c>
      <c r="I286" s="657">
        <v>0</v>
      </c>
      <c r="J286" s="657">
        <v>0</v>
      </c>
      <c r="K286" s="657">
        <v>0</v>
      </c>
      <c r="L286" s="657">
        <v>0</v>
      </c>
      <c r="M286" s="657">
        <v>0</v>
      </c>
      <c r="N286" s="657">
        <v>0</v>
      </c>
      <c r="O286" s="657">
        <v>0</v>
      </c>
      <c r="P286" s="657">
        <v>0</v>
      </c>
      <c r="Q286" s="657">
        <v>0</v>
      </c>
      <c r="R286" s="657">
        <v>0</v>
      </c>
      <c r="S286" s="657">
        <v>0</v>
      </c>
      <c r="T286" s="657">
        <v>0</v>
      </c>
      <c r="U286" s="657">
        <v>0</v>
      </c>
      <c r="V286" s="657">
        <v>0</v>
      </c>
    </row>
    <row r="287" spans="2:22" x14ac:dyDescent="0.25">
      <c r="B287" s="628">
        <v>9353345</v>
      </c>
      <c r="C287" s="628" t="s">
        <v>1299</v>
      </c>
      <c r="D287" s="628" t="s">
        <v>93</v>
      </c>
      <c r="E287" s="657">
        <v>0</v>
      </c>
      <c r="F287" s="657">
        <v>0</v>
      </c>
      <c r="G287" s="657">
        <v>0</v>
      </c>
      <c r="H287" s="657">
        <v>0</v>
      </c>
      <c r="I287" s="657">
        <v>0</v>
      </c>
      <c r="J287" s="657">
        <v>0</v>
      </c>
      <c r="K287" s="657">
        <v>0</v>
      </c>
      <c r="L287" s="657">
        <v>0</v>
      </c>
      <c r="M287" s="657">
        <v>0</v>
      </c>
      <c r="N287" s="657">
        <v>0</v>
      </c>
      <c r="O287" s="657">
        <v>0</v>
      </c>
      <c r="P287" s="657">
        <v>0</v>
      </c>
      <c r="Q287" s="657">
        <v>0</v>
      </c>
      <c r="R287" s="657">
        <v>0</v>
      </c>
      <c r="S287" s="657">
        <v>0</v>
      </c>
      <c r="T287" s="657">
        <v>0</v>
      </c>
      <c r="U287" s="657">
        <v>0</v>
      </c>
      <c r="V287" s="657">
        <v>0</v>
      </c>
    </row>
    <row r="288" spans="2:22" x14ac:dyDescent="0.25">
      <c r="B288" s="628">
        <v>9353346</v>
      </c>
      <c r="C288" s="628" t="s">
        <v>1437</v>
      </c>
      <c r="D288" s="628" t="s">
        <v>93</v>
      </c>
      <c r="E288" s="657">
        <v>0</v>
      </c>
      <c r="F288" s="657">
        <v>0</v>
      </c>
      <c r="G288" s="657">
        <v>0</v>
      </c>
      <c r="H288" s="657">
        <v>0</v>
      </c>
      <c r="I288" s="657">
        <v>0</v>
      </c>
      <c r="J288" s="657">
        <v>0</v>
      </c>
      <c r="K288" s="657">
        <v>0</v>
      </c>
      <c r="L288" s="657">
        <v>0</v>
      </c>
      <c r="M288" s="657">
        <v>0</v>
      </c>
      <c r="N288" s="657">
        <v>0</v>
      </c>
      <c r="O288" s="657">
        <v>0</v>
      </c>
      <c r="P288" s="657">
        <v>0</v>
      </c>
      <c r="Q288" s="657">
        <v>0</v>
      </c>
      <c r="R288" s="657">
        <v>0</v>
      </c>
      <c r="S288" s="657">
        <v>0</v>
      </c>
      <c r="T288" s="657">
        <v>0</v>
      </c>
      <c r="U288" s="657">
        <v>0</v>
      </c>
      <c r="V288" s="657">
        <v>0</v>
      </c>
    </row>
    <row r="289" spans="2:22" x14ac:dyDescent="0.25">
      <c r="B289" s="628">
        <v>9354029</v>
      </c>
      <c r="C289" s="628" t="s">
        <v>419</v>
      </c>
      <c r="D289" s="628" t="s">
        <v>767</v>
      </c>
      <c r="E289" s="657">
        <v>0</v>
      </c>
      <c r="F289" s="657">
        <v>0</v>
      </c>
      <c r="G289" s="657">
        <v>0</v>
      </c>
      <c r="H289" s="657">
        <v>0</v>
      </c>
      <c r="I289" s="657">
        <v>0</v>
      </c>
      <c r="J289" s="657">
        <v>0</v>
      </c>
      <c r="K289" s="657">
        <v>0</v>
      </c>
      <c r="L289" s="657">
        <v>0</v>
      </c>
      <c r="M289" s="657">
        <v>0</v>
      </c>
      <c r="N289" s="657">
        <v>0</v>
      </c>
      <c r="O289" s="657">
        <v>0</v>
      </c>
      <c r="P289" s="657">
        <v>0</v>
      </c>
      <c r="Q289" s="657">
        <v>0</v>
      </c>
      <c r="R289" s="657">
        <v>0</v>
      </c>
      <c r="S289" s="657">
        <v>0</v>
      </c>
      <c r="T289" s="657">
        <v>0</v>
      </c>
      <c r="U289" s="657">
        <v>0</v>
      </c>
      <c r="V289" s="657">
        <v>0</v>
      </c>
    </row>
    <row r="290" spans="2:22" x14ac:dyDescent="0.25">
      <c r="B290" s="628">
        <v>9354030</v>
      </c>
      <c r="C290" s="628" t="s">
        <v>420</v>
      </c>
      <c r="D290" s="628" t="s">
        <v>767</v>
      </c>
      <c r="E290" s="657">
        <v>0</v>
      </c>
      <c r="F290" s="657">
        <v>0</v>
      </c>
      <c r="G290" s="657">
        <v>0</v>
      </c>
      <c r="H290" s="657">
        <v>0</v>
      </c>
      <c r="I290" s="657">
        <v>0</v>
      </c>
      <c r="J290" s="657">
        <v>0</v>
      </c>
      <c r="K290" s="657">
        <v>0</v>
      </c>
      <c r="L290" s="657">
        <v>0</v>
      </c>
      <c r="M290" s="657">
        <v>0</v>
      </c>
      <c r="N290" s="657">
        <v>0</v>
      </c>
      <c r="O290" s="657">
        <v>0</v>
      </c>
      <c r="P290" s="657">
        <v>0</v>
      </c>
      <c r="Q290" s="657">
        <v>0</v>
      </c>
      <c r="R290" s="657">
        <v>0</v>
      </c>
      <c r="S290" s="657">
        <v>0</v>
      </c>
      <c r="T290" s="657">
        <v>0</v>
      </c>
      <c r="U290" s="657">
        <v>0</v>
      </c>
      <c r="V290" s="657">
        <v>0</v>
      </c>
    </row>
    <row r="291" spans="2:22" x14ac:dyDescent="0.25">
      <c r="B291" s="628">
        <v>9354000</v>
      </c>
      <c r="C291" s="628" t="s">
        <v>1300</v>
      </c>
      <c r="D291" s="628" t="s">
        <v>94</v>
      </c>
      <c r="E291" s="657">
        <v>0</v>
      </c>
      <c r="F291" s="657">
        <v>0</v>
      </c>
      <c r="G291" s="657">
        <v>0</v>
      </c>
      <c r="H291" s="657">
        <v>0</v>
      </c>
      <c r="I291" s="657">
        <v>0</v>
      </c>
      <c r="J291" s="657">
        <v>0</v>
      </c>
      <c r="K291" s="657">
        <v>0</v>
      </c>
      <c r="L291" s="657">
        <v>0</v>
      </c>
      <c r="M291" s="657">
        <v>0</v>
      </c>
      <c r="N291" s="657">
        <v>0</v>
      </c>
      <c r="O291" s="657">
        <v>0</v>
      </c>
      <c r="P291" s="657">
        <v>0</v>
      </c>
      <c r="Q291" s="657">
        <v>0</v>
      </c>
      <c r="R291" s="657">
        <v>0</v>
      </c>
      <c r="S291" s="657">
        <v>0</v>
      </c>
      <c r="T291" s="657">
        <v>0</v>
      </c>
      <c r="U291" s="657">
        <v>0</v>
      </c>
      <c r="V291" s="657">
        <v>0</v>
      </c>
    </row>
    <row r="292" spans="2:22" x14ac:dyDescent="0.25">
      <c r="B292" s="628">
        <v>9354001</v>
      </c>
      <c r="C292" s="628" t="s">
        <v>432</v>
      </c>
      <c r="D292" s="628" t="s">
        <v>94</v>
      </c>
      <c r="E292" s="657">
        <v>0</v>
      </c>
      <c r="F292" s="657">
        <v>0</v>
      </c>
      <c r="G292" s="657">
        <v>0</v>
      </c>
      <c r="H292" s="657">
        <v>0</v>
      </c>
      <c r="I292" s="657">
        <v>0</v>
      </c>
      <c r="J292" s="657">
        <v>0</v>
      </c>
      <c r="K292" s="657">
        <v>0</v>
      </c>
      <c r="L292" s="657">
        <v>0</v>
      </c>
      <c r="M292" s="657">
        <v>0</v>
      </c>
      <c r="N292" s="657">
        <v>0</v>
      </c>
      <c r="O292" s="657">
        <v>0</v>
      </c>
      <c r="P292" s="657">
        <v>0</v>
      </c>
      <c r="Q292" s="657">
        <v>0</v>
      </c>
      <c r="R292" s="657">
        <v>0</v>
      </c>
      <c r="S292" s="657">
        <v>0</v>
      </c>
      <c r="T292" s="657">
        <v>0</v>
      </c>
      <c r="U292" s="657">
        <v>0</v>
      </c>
      <c r="V292" s="657">
        <v>0</v>
      </c>
    </row>
    <row r="293" spans="2:22" x14ac:dyDescent="0.25">
      <c r="B293" s="628">
        <v>9354002</v>
      </c>
      <c r="C293" s="628" t="s">
        <v>228</v>
      </c>
      <c r="D293" s="628" t="s">
        <v>94</v>
      </c>
      <c r="E293" s="657">
        <v>0</v>
      </c>
      <c r="F293" s="657">
        <v>0</v>
      </c>
      <c r="G293" s="657">
        <v>0</v>
      </c>
      <c r="H293" s="657">
        <v>0</v>
      </c>
      <c r="I293" s="657">
        <v>0</v>
      </c>
      <c r="J293" s="657">
        <v>0</v>
      </c>
      <c r="K293" s="657">
        <v>0</v>
      </c>
      <c r="L293" s="657">
        <v>0</v>
      </c>
      <c r="M293" s="657">
        <v>0</v>
      </c>
      <c r="N293" s="657">
        <v>0</v>
      </c>
      <c r="O293" s="657">
        <v>0</v>
      </c>
      <c r="P293" s="657">
        <v>0</v>
      </c>
      <c r="Q293" s="657">
        <v>0</v>
      </c>
      <c r="R293" s="657">
        <v>0</v>
      </c>
      <c r="S293" s="657">
        <v>0</v>
      </c>
      <c r="T293" s="657">
        <v>0</v>
      </c>
      <c r="U293" s="657">
        <v>0</v>
      </c>
      <c r="V293" s="657">
        <v>0</v>
      </c>
    </row>
    <row r="294" spans="2:22" x14ac:dyDescent="0.25">
      <c r="B294" s="628">
        <v>9354003</v>
      </c>
      <c r="C294" s="628" t="s">
        <v>315</v>
      </c>
      <c r="D294" s="628" t="s">
        <v>94</v>
      </c>
      <c r="E294" s="657">
        <v>0</v>
      </c>
      <c r="F294" s="657">
        <v>0</v>
      </c>
      <c r="G294" s="657">
        <v>0</v>
      </c>
      <c r="H294" s="657">
        <v>0</v>
      </c>
      <c r="I294" s="657">
        <v>0</v>
      </c>
      <c r="J294" s="657">
        <v>0</v>
      </c>
      <c r="K294" s="657">
        <v>0</v>
      </c>
      <c r="L294" s="657">
        <v>0</v>
      </c>
      <c r="M294" s="657">
        <v>0</v>
      </c>
      <c r="N294" s="657">
        <v>0</v>
      </c>
      <c r="O294" s="657">
        <v>0</v>
      </c>
      <c r="P294" s="657">
        <v>0</v>
      </c>
      <c r="Q294" s="657">
        <v>0</v>
      </c>
      <c r="R294" s="657">
        <v>0</v>
      </c>
      <c r="S294" s="657">
        <v>0</v>
      </c>
      <c r="T294" s="657">
        <v>0</v>
      </c>
      <c r="U294" s="657">
        <v>0</v>
      </c>
      <c r="V294" s="657">
        <v>0</v>
      </c>
    </row>
    <row r="295" spans="2:22" x14ac:dyDescent="0.25">
      <c r="B295" s="628">
        <v>9354004</v>
      </c>
      <c r="C295" s="628" t="s">
        <v>426</v>
      </c>
      <c r="D295" s="628" t="s">
        <v>94</v>
      </c>
      <c r="E295" s="657">
        <v>0</v>
      </c>
      <c r="F295" s="657">
        <v>0</v>
      </c>
      <c r="G295" s="657">
        <v>0</v>
      </c>
      <c r="H295" s="657">
        <v>0</v>
      </c>
      <c r="I295" s="657">
        <v>0</v>
      </c>
      <c r="J295" s="657">
        <v>0</v>
      </c>
      <c r="K295" s="657">
        <v>0</v>
      </c>
      <c r="L295" s="657">
        <v>0</v>
      </c>
      <c r="M295" s="657">
        <v>0</v>
      </c>
      <c r="N295" s="657">
        <v>0</v>
      </c>
      <c r="O295" s="657">
        <v>0</v>
      </c>
      <c r="P295" s="657">
        <v>0</v>
      </c>
      <c r="Q295" s="657">
        <v>0</v>
      </c>
      <c r="R295" s="657">
        <v>0</v>
      </c>
      <c r="S295" s="657">
        <v>0</v>
      </c>
      <c r="T295" s="657">
        <v>0</v>
      </c>
      <c r="U295" s="657">
        <v>0</v>
      </c>
      <c r="V295" s="657">
        <v>0</v>
      </c>
    </row>
    <row r="296" spans="2:22" x14ac:dyDescent="0.25">
      <c r="B296" s="628">
        <v>9354006</v>
      </c>
      <c r="C296" s="628" t="s">
        <v>325</v>
      </c>
      <c r="D296" s="628" t="s">
        <v>94</v>
      </c>
      <c r="E296" s="657">
        <v>0</v>
      </c>
      <c r="F296" s="657">
        <v>0</v>
      </c>
      <c r="G296" s="657">
        <v>0</v>
      </c>
      <c r="H296" s="657">
        <v>0</v>
      </c>
      <c r="I296" s="657">
        <v>0</v>
      </c>
      <c r="J296" s="657">
        <v>0</v>
      </c>
      <c r="K296" s="657">
        <v>0</v>
      </c>
      <c r="L296" s="657">
        <v>0</v>
      </c>
      <c r="M296" s="657">
        <v>0</v>
      </c>
      <c r="N296" s="657">
        <v>0</v>
      </c>
      <c r="O296" s="657">
        <v>0</v>
      </c>
      <c r="P296" s="657">
        <v>0</v>
      </c>
      <c r="Q296" s="657">
        <v>0</v>
      </c>
      <c r="R296" s="657">
        <v>0</v>
      </c>
      <c r="S296" s="657">
        <v>0</v>
      </c>
      <c r="T296" s="657">
        <v>0</v>
      </c>
      <c r="U296" s="657">
        <v>0</v>
      </c>
      <c r="V296" s="657">
        <v>0</v>
      </c>
    </row>
    <row r="297" spans="2:22" x14ac:dyDescent="0.25">
      <c r="B297" s="628">
        <v>9354007</v>
      </c>
      <c r="C297" s="628" t="s">
        <v>502</v>
      </c>
      <c r="D297" s="628" t="s">
        <v>94</v>
      </c>
      <c r="E297" s="657">
        <v>0</v>
      </c>
      <c r="F297" s="657">
        <v>0</v>
      </c>
      <c r="G297" s="657">
        <v>0</v>
      </c>
      <c r="H297" s="657">
        <v>0</v>
      </c>
      <c r="I297" s="657">
        <v>0</v>
      </c>
      <c r="J297" s="657">
        <v>0</v>
      </c>
      <c r="K297" s="657">
        <v>0</v>
      </c>
      <c r="L297" s="657">
        <v>0</v>
      </c>
      <c r="M297" s="657">
        <v>0</v>
      </c>
      <c r="N297" s="657">
        <v>0</v>
      </c>
      <c r="O297" s="657">
        <v>0</v>
      </c>
      <c r="P297" s="657">
        <v>0</v>
      </c>
      <c r="Q297" s="657">
        <v>0</v>
      </c>
      <c r="R297" s="657">
        <v>0</v>
      </c>
      <c r="S297" s="657">
        <v>0</v>
      </c>
      <c r="T297" s="657">
        <v>0</v>
      </c>
      <c r="U297" s="657">
        <v>0</v>
      </c>
      <c r="V297" s="657">
        <v>0</v>
      </c>
    </row>
    <row r="298" spans="2:22" x14ac:dyDescent="0.25">
      <c r="B298" s="628">
        <v>9354008</v>
      </c>
      <c r="C298" s="628" t="s">
        <v>501</v>
      </c>
      <c r="D298" s="628" t="s">
        <v>94</v>
      </c>
      <c r="E298" s="657">
        <v>0</v>
      </c>
      <c r="F298" s="657">
        <v>0</v>
      </c>
      <c r="G298" s="657">
        <v>0</v>
      </c>
      <c r="H298" s="657">
        <v>0</v>
      </c>
      <c r="I298" s="657">
        <v>0</v>
      </c>
      <c r="J298" s="657">
        <v>0</v>
      </c>
      <c r="K298" s="657">
        <v>0</v>
      </c>
      <c r="L298" s="657">
        <v>0</v>
      </c>
      <c r="M298" s="657">
        <v>0</v>
      </c>
      <c r="N298" s="657">
        <v>0</v>
      </c>
      <c r="O298" s="657">
        <v>0</v>
      </c>
      <c r="P298" s="657">
        <v>0</v>
      </c>
      <c r="Q298" s="657">
        <v>0</v>
      </c>
      <c r="R298" s="657">
        <v>0</v>
      </c>
      <c r="S298" s="657">
        <v>0</v>
      </c>
      <c r="T298" s="657">
        <v>0</v>
      </c>
      <c r="U298" s="657">
        <v>0</v>
      </c>
      <c r="V298" s="657">
        <v>0</v>
      </c>
    </row>
    <row r="299" spans="2:22" x14ac:dyDescent="0.25">
      <c r="B299" s="628">
        <v>9354009</v>
      </c>
      <c r="C299" s="628" t="s">
        <v>433</v>
      </c>
      <c r="D299" s="628" t="s">
        <v>94</v>
      </c>
      <c r="E299" s="657">
        <v>0</v>
      </c>
      <c r="F299" s="657">
        <v>0</v>
      </c>
      <c r="G299" s="657">
        <v>0</v>
      </c>
      <c r="H299" s="657">
        <v>0</v>
      </c>
      <c r="I299" s="657">
        <v>0</v>
      </c>
      <c r="J299" s="657">
        <v>0</v>
      </c>
      <c r="K299" s="657">
        <v>0</v>
      </c>
      <c r="L299" s="657">
        <v>0</v>
      </c>
      <c r="M299" s="657">
        <v>0</v>
      </c>
      <c r="N299" s="657">
        <v>0</v>
      </c>
      <c r="O299" s="657">
        <v>0</v>
      </c>
      <c r="P299" s="657">
        <v>0</v>
      </c>
      <c r="Q299" s="657">
        <v>0</v>
      </c>
      <c r="R299" s="657">
        <v>0</v>
      </c>
      <c r="S299" s="657">
        <v>0</v>
      </c>
      <c r="T299" s="657">
        <v>0</v>
      </c>
      <c r="U299" s="657">
        <v>0</v>
      </c>
      <c r="V299" s="657">
        <v>0</v>
      </c>
    </row>
    <row r="300" spans="2:22" x14ac:dyDescent="0.25">
      <c r="B300" s="628">
        <v>9354010</v>
      </c>
      <c r="C300" s="628" t="s">
        <v>1841</v>
      </c>
      <c r="D300" s="628" t="s">
        <v>94</v>
      </c>
      <c r="E300" s="657">
        <v>0</v>
      </c>
      <c r="F300" s="657">
        <v>0</v>
      </c>
      <c r="G300" s="657">
        <v>0</v>
      </c>
      <c r="H300" s="657">
        <v>0</v>
      </c>
      <c r="I300" s="657">
        <v>0</v>
      </c>
      <c r="J300" s="657">
        <v>0</v>
      </c>
      <c r="K300" s="657">
        <v>0</v>
      </c>
      <c r="L300" s="657">
        <v>0</v>
      </c>
      <c r="M300" s="657">
        <v>0</v>
      </c>
      <c r="N300" s="657">
        <v>0</v>
      </c>
      <c r="O300" s="657">
        <v>0</v>
      </c>
      <c r="P300" s="657">
        <v>0</v>
      </c>
      <c r="Q300" s="657">
        <v>0</v>
      </c>
      <c r="R300" s="657">
        <v>0</v>
      </c>
      <c r="S300" s="657">
        <v>0</v>
      </c>
      <c r="T300" s="657">
        <v>0</v>
      </c>
      <c r="U300" s="657">
        <v>0</v>
      </c>
      <c r="V300" s="657">
        <v>0</v>
      </c>
    </row>
    <row r="301" spans="2:22" x14ac:dyDescent="0.25">
      <c r="B301" s="628">
        <v>9354016</v>
      </c>
      <c r="C301" s="628" t="s">
        <v>1842</v>
      </c>
      <c r="D301" s="628" t="s">
        <v>94</v>
      </c>
      <c r="E301" s="657">
        <v>0</v>
      </c>
      <c r="F301" s="657">
        <v>0</v>
      </c>
      <c r="G301" s="657">
        <v>0</v>
      </c>
      <c r="H301" s="657">
        <v>0</v>
      </c>
      <c r="I301" s="657">
        <v>0</v>
      </c>
      <c r="J301" s="657">
        <v>0</v>
      </c>
      <c r="K301" s="657">
        <v>0</v>
      </c>
      <c r="L301" s="657">
        <v>0</v>
      </c>
      <c r="M301" s="657">
        <v>0</v>
      </c>
      <c r="N301" s="657">
        <v>0</v>
      </c>
      <c r="O301" s="657">
        <v>0</v>
      </c>
      <c r="P301" s="657">
        <v>0</v>
      </c>
      <c r="Q301" s="657">
        <v>0</v>
      </c>
      <c r="R301" s="657">
        <v>0</v>
      </c>
      <c r="S301" s="657">
        <v>0</v>
      </c>
      <c r="T301" s="657">
        <v>0</v>
      </c>
      <c r="U301" s="657">
        <v>0</v>
      </c>
      <c r="V301" s="657">
        <v>0</v>
      </c>
    </row>
    <row r="302" spans="2:22" x14ac:dyDescent="0.25">
      <c r="B302" s="628">
        <v>9354017</v>
      </c>
      <c r="C302" s="628" t="s">
        <v>318</v>
      </c>
      <c r="D302" s="628" t="s">
        <v>94</v>
      </c>
      <c r="E302" s="657">
        <v>0</v>
      </c>
      <c r="F302" s="657">
        <v>0</v>
      </c>
      <c r="G302" s="657">
        <v>0</v>
      </c>
      <c r="H302" s="657">
        <v>0</v>
      </c>
      <c r="I302" s="657">
        <v>0</v>
      </c>
      <c r="J302" s="657">
        <v>0</v>
      </c>
      <c r="K302" s="657">
        <v>0</v>
      </c>
      <c r="L302" s="657">
        <v>0</v>
      </c>
      <c r="M302" s="657">
        <v>0</v>
      </c>
      <c r="N302" s="657">
        <v>0</v>
      </c>
      <c r="O302" s="657">
        <v>0</v>
      </c>
      <c r="P302" s="657">
        <v>0</v>
      </c>
      <c r="Q302" s="657">
        <v>0</v>
      </c>
      <c r="R302" s="657">
        <v>0</v>
      </c>
      <c r="S302" s="657">
        <v>0</v>
      </c>
      <c r="T302" s="657">
        <v>0</v>
      </c>
      <c r="U302" s="657">
        <v>0</v>
      </c>
      <c r="V302" s="657">
        <v>0</v>
      </c>
    </row>
    <row r="303" spans="2:22" x14ac:dyDescent="0.25">
      <c r="B303" s="628">
        <v>9354019</v>
      </c>
      <c r="C303" s="628" t="s">
        <v>425</v>
      </c>
      <c r="D303" s="628" t="s">
        <v>94</v>
      </c>
      <c r="E303" s="657">
        <v>0</v>
      </c>
      <c r="F303" s="657">
        <v>0</v>
      </c>
      <c r="G303" s="657">
        <v>0</v>
      </c>
      <c r="H303" s="657">
        <v>0</v>
      </c>
      <c r="I303" s="657">
        <v>0</v>
      </c>
      <c r="J303" s="657">
        <v>0</v>
      </c>
      <c r="K303" s="657">
        <v>0</v>
      </c>
      <c r="L303" s="657">
        <v>0</v>
      </c>
      <c r="M303" s="657">
        <v>0</v>
      </c>
      <c r="N303" s="657">
        <v>0</v>
      </c>
      <c r="O303" s="657">
        <v>0</v>
      </c>
      <c r="P303" s="657">
        <v>0</v>
      </c>
      <c r="Q303" s="657">
        <v>0</v>
      </c>
      <c r="R303" s="657">
        <v>0</v>
      </c>
      <c r="S303" s="657">
        <v>0</v>
      </c>
      <c r="T303" s="657">
        <v>0</v>
      </c>
      <c r="U303" s="657">
        <v>0</v>
      </c>
      <c r="V303" s="657">
        <v>0</v>
      </c>
    </row>
    <row r="304" spans="2:22" x14ac:dyDescent="0.25">
      <c r="B304" s="628">
        <v>9354032</v>
      </c>
      <c r="C304" s="628" t="s">
        <v>475</v>
      </c>
      <c r="D304" s="628" t="s">
        <v>94</v>
      </c>
      <c r="E304" s="657">
        <v>0</v>
      </c>
      <c r="F304" s="657">
        <v>0</v>
      </c>
      <c r="G304" s="657">
        <v>0</v>
      </c>
      <c r="H304" s="657">
        <v>0</v>
      </c>
      <c r="I304" s="657">
        <v>0</v>
      </c>
      <c r="J304" s="657">
        <v>0</v>
      </c>
      <c r="K304" s="657">
        <v>0</v>
      </c>
      <c r="L304" s="657">
        <v>0</v>
      </c>
      <c r="M304" s="657">
        <v>0</v>
      </c>
      <c r="N304" s="657">
        <v>0</v>
      </c>
      <c r="O304" s="657">
        <v>0</v>
      </c>
      <c r="P304" s="657">
        <v>0</v>
      </c>
      <c r="Q304" s="657">
        <v>0</v>
      </c>
      <c r="R304" s="657">
        <v>0</v>
      </c>
      <c r="S304" s="657">
        <v>0</v>
      </c>
      <c r="T304" s="657">
        <v>0</v>
      </c>
      <c r="U304" s="657">
        <v>0</v>
      </c>
      <c r="V304" s="657">
        <v>0</v>
      </c>
    </row>
    <row r="305" spans="2:22" x14ac:dyDescent="0.25">
      <c r="B305" s="628">
        <v>9354033</v>
      </c>
      <c r="C305" s="628" t="s">
        <v>469</v>
      </c>
      <c r="D305" s="628" t="s">
        <v>94</v>
      </c>
      <c r="E305" s="657">
        <v>0</v>
      </c>
      <c r="F305" s="657">
        <v>0</v>
      </c>
      <c r="G305" s="657">
        <v>0</v>
      </c>
      <c r="H305" s="657">
        <v>0</v>
      </c>
      <c r="I305" s="657">
        <v>0</v>
      </c>
      <c r="J305" s="657">
        <v>0</v>
      </c>
      <c r="K305" s="657">
        <v>0</v>
      </c>
      <c r="L305" s="657">
        <v>0</v>
      </c>
      <c r="M305" s="657">
        <v>0</v>
      </c>
      <c r="N305" s="657">
        <v>0</v>
      </c>
      <c r="O305" s="657">
        <v>0</v>
      </c>
      <c r="P305" s="657">
        <v>0</v>
      </c>
      <c r="Q305" s="657">
        <v>0</v>
      </c>
      <c r="R305" s="657">
        <v>0</v>
      </c>
      <c r="S305" s="657">
        <v>0</v>
      </c>
      <c r="T305" s="657">
        <v>0</v>
      </c>
      <c r="U305" s="657">
        <v>0</v>
      </c>
      <c r="V305" s="657">
        <v>0</v>
      </c>
    </row>
    <row r="306" spans="2:22" x14ac:dyDescent="0.25">
      <c r="B306" s="628">
        <v>9354034</v>
      </c>
      <c r="C306" s="628" t="s">
        <v>500</v>
      </c>
      <c r="D306" s="628" t="s">
        <v>94</v>
      </c>
      <c r="E306" s="657">
        <v>0</v>
      </c>
      <c r="F306" s="657">
        <v>0</v>
      </c>
      <c r="G306" s="657">
        <v>0</v>
      </c>
      <c r="H306" s="657">
        <v>0</v>
      </c>
      <c r="I306" s="657">
        <v>0</v>
      </c>
      <c r="J306" s="657">
        <v>0</v>
      </c>
      <c r="K306" s="657">
        <v>0</v>
      </c>
      <c r="L306" s="657">
        <v>0</v>
      </c>
      <c r="M306" s="657">
        <v>0</v>
      </c>
      <c r="N306" s="657">
        <v>0</v>
      </c>
      <c r="O306" s="657">
        <v>0</v>
      </c>
      <c r="P306" s="657">
        <v>0</v>
      </c>
      <c r="Q306" s="657">
        <v>0</v>
      </c>
      <c r="R306" s="657">
        <v>0</v>
      </c>
      <c r="S306" s="657">
        <v>0</v>
      </c>
      <c r="T306" s="657">
        <v>0</v>
      </c>
      <c r="U306" s="657">
        <v>0</v>
      </c>
      <c r="V306" s="657">
        <v>0</v>
      </c>
    </row>
    <row r="307" spans="2:22" x14ac:dyDescent="0.25">
      <c r="B307" s="628">
        <v>9354035</v>
      </c>
      <c r="C307" s="628" t="s">
        <v>1843</v>
      </c>
      <c r="D307" s="628" t="s">
        <v>94</v>
      </c>
      <c r="E307" s="657">
        <v>0</v>
      </c>
      <c r="F307" s="657">
        <v>0</v>
      </c>
      <c r="G307" s="657">
        <v>0</v>
      </c>
      <c r="H307" s="657">
        <v>0</v>
      </c>
      <c r="I307" s="657">
        <v>0</v>
      </c>
      <c r="J307" s="657">
        <v>0</v>
      </c>
      <c r="K307" s="657">
        <v>0</v>
      </c>
      <c r="L307" s="657">
        <v>0</v>
      </c>
      <c r="M307" s="657">
        <v>0</v>
      </c>
      <c r="N307" s="657">
        <v>0</v>
      </c>
      <c r="O307" s="657">
        <v>0</v>
      </c>
      <c r="P307" s="657">
        <v>0</v>
      </c>
      <c r="Q307" s="657">
        <v>0</v>
      </c>
      <c r="R307" s="657">
        <v>0</v>
      </c>
      <c r="S307" s="657">
        <v>0</v>
      </c>
      <c r="T307" s="657">
        <v>0</v>
      </c>
      <c r="U307" s="657">
        <v>0</v>
      </c>
      <c r="V307" s="657">
        <v>0</v>
      </c>
    </row>
    <row r="308" spans="2:22" x14ac:dyDescent="0.25">
      <c r="B308" s="628">
        <v>9354036</v>
      </c>
      <c r="C308" s="628" t="s">
        <v>499</v>
      </c>
      <c r="D308" s="628" t="s">
        <v>94</v>
      </c>
      <c r="E308" s="657">
        <v>0</v>
      </c>
      <c r="F308" s="657">
        <v>0</v>
      </c>
      <c r="G308" s="657">
        <v>0</v>
      </c>
      <c r="H308" s="657">
        <v>0</v>
      </c>
      <c r="I308" s="657">
        <v>0</v>
      </c>
      <c r="J308" s="657">
        <v>0</v>
      </c>
      <c r="K308" s="657">
        <v>0</v>
      </c>
      <c r="L308" s="657">
        <v>0</v>
      </c>
      <c r="M308" s="657">
        <v>0</v>
      </c>
      <c r="N308" s="657">
        <v>0</v>
      </c>
      <c r="O308" s="657">
        <v>0</v>
      </c>
      <c r="P308" s="657">
        <v>0</v>
      </c>
      <c r="Q308" s="657">
        <v>0</v>
      </c>
      <c r="R308" s="657">
        <v>0</v>
      </c>
      <c r="S308" s="657">
        <v>0</v>
      </c>
      <c r="T308" s="657">
        <v>0</v>
      </c>
      <c r="U308" s="657">
        <v>0</v>
      </c>
      <c r="V308" s="657">
        <v>0</v>
      </c>
    </row>
    <row r="309" spans="2:22" x14ac:dyDescent="0.25">
      <c r="B309" s="628">
        <v>9354040</v>
      </c>
      <c r="C309" s="628" t="s">
        <v>225</v>
      </c>
      <c r="D309" s="628" t="s">
        <v>94</v>
      </c>
      <c r="E309" s="657">
        <v>0</v>
      </c>
      <c r="F309" s="657">
        <v>0</v>
      </c>
      <c r="G309" s="657">
        <v>0</v>
      </c>
      <c r="H309" s="657">
        <v>0</v>
      </c>
      <c r="I309" s="657">
        <v>0</v>
      </c>
      <c r="J309" s="657">
        <v>0</v>
      </c>
      <c r="K309" s="657">
        <v>0</v>
      </c>
      <c r="L309" s="657">
        <v>0</v>
      </c>
      <c r="M309" s="657">
        <v>0</v>
      </c>
      <c r="N309" s="657">
        <v>0</v>
      </c>
      <c r="O309" s="657">
        <v>0</v>
      </c>
      <c r="P309" s="657">
        <v>0</v>
      </c>
      <c r="Q309" s="657">
        <v>0</v>
      </c>
      <c r="R309" s="657">
        <v>0</v>
      </c>
      <c r="S309" s="657">
        <v>0</v>
      </c>
      <c r="T309" s="657">
        <v>0</v>
      </c>
      <c r="U309" s="657">
        <v>0</v>
      </c>
      <c r="V309" s="657">
        <v>0</v>
      </c>
    </row>
    <row r="310" spans="2:22" x14ac:dyDescent="0.25">
      <c r="B310" s="628">
        <v>9354041</v>
      </c>
      <c r="C310" s="628" t="s">
        <v>498</v>
      </c>
      <c r="D310" s="628" t="s">
        <v>94</v>
      </c>
      <c r="E310" s="657">
        <v>0</v>
      </c>
      <c r="F310" s="657">
        <v>0</v>
      </c>
      <c r="G310" s="657">
        <v>0</v>
      </c>
      <c r="H310" s="657">
        <v>0</v>
      </c>
      <c r="I310" s="657">
        <v>0</v>
      </c>
      <c r="J310" s="657">
        <v>0</v>
      </c>
      <c r="K310" s="657">
        <v>0</v>
      </c>
      <c r="L310" s="657">
        <v>0</v>
      </c>
      <c r="M310" s="657">
        <v>0</v>
      </c>
      <c r="N310" s="657">
        <v>0</v>
      </c>
      <c r="O310" s="657">
        <v>0</v>
      </c>
      <c r="P310" s="657">
        <v>0</v>
      </c>
      <c r="Q310" s="657">
        <v>0</v>
      </c>
      <c r="R310" s="657">
        <v>0</v>
      </c>
      <c r="S310" s="657">
        <v>0</v>
      </c>
      <c r="T310" s="657">
        <v>0</v>
      </c>
      <c r="U310" s="657">
        <v>0</v>
      </c>
      <c r="V310" s="657">
        <v>0</v>
      </c>
    </row>
    <row r="311" spans="2:22" x14ac:dyDescent="0.25">
      <c r="B311" s="628">
        <v>9354042</v>
      </c>
      <c r="C311" s="628" t="s">
        <v>465</v>
      </c>
      <c r="D311" s="628" t="s">
        <v>94</v>
      </c>
      <c r="E311" s="657">
        <v>0</v>
      </c>
      <c r="F311" s="657">
        <v>0</v>
      </c>
      <c r="G311" s="657">
        <v>0</v>
      </c>
      <c r="H311" s="657">
        <v>0</v>
      </c>
      <c r="I311" s="657">
        <v>0</v>
      </c>
      <c r="J311" s="657">
        <v>0</v>
      </c>
      <c r="K311" s="657">
        <v>0</v>
      </c>
      <c r="L311" s="657">
        <v>0</v>
      </c>
      <c r="M311" s="657">
        <v>0</v>
      </c>
      <c r="N311" s="657">
        <v>0</v>
      </c>
      <c r="O311" s="657">
        <v>0</v>
      </c>
      <c r="P311" s="657">
        <v>0</v>
      </c>
      <c r="Q311" s="657">
        <v>0</v>
      </c>
      <c r="R311" s="657">
        <v>0</v>
      </c>
      <c r="S311" s="657">
        <v>0</v>
      </c>
      <c r="T311" s="657">
        <v>0</v>
      </c>
      <c r="U311" s="657">
        <v>0</v>
      </c>
      <c r="V311" s="657">
        <v>0</v>
      </c>
    </row>
    <row r="312" spans="2:22" x14ac:dyDescent="0.25">
      <c r="B312" s="628">
        <v>9354043</v>
      </c>
      <c r="C312" s="628" t="s">
        <v>497</v>
      </c>
      <c r="D312" s="628" t="s">
        <v>94</v>
      </c>
      <c r="E312" s="657">
        <v>0</v>
      </c>
      <c r="F312" s="657">
        <v>0</v>
      </c>
      <c r="G312" s="657">
        <v>0</v>
      </c>
      <c r="H312" s="657">
        <v>0</v>
      </c>
      <c r="I312" s="657">
        <v>0</v>
      </c>
      <c r="J312" s="657">
        <v>0</v>
      </c>
      <c r="K312" s="657">
        <v>0</v>
      </c>
      <c r="L312" s="657">
        <v>0</v>
      </c>
      <c r="M312" s="657">
        <v>0</v>
      </c>
      <c r="N312" s="657">
        <v>0</v>
      </c>
      <c r="O312" s="657">
        <v>0</v>
      </c>
      <c r="P312" s="657">
        <v>0</v>
      </c>
      <c r="Q312" s="657">
        <v>0</v>
      </c>
      <c r="R312" s="657">
        <v>0</v>
      </c>
      <c r="S312" s="657">
        <v>0</v>
      </c>
      <c r="T312" s="657">
        <v>0</v>
      </c>
      <c r="U312" s="657">
        <v>0</v>
      </c>
      <c r="V312" s="657">
        <v>0</v>
      </c>
    </row>
    <row r="313" spans="2:22" x14ac:dyDescent="0.25">
      <c r="B313" s="628">
        <v>9354045</v>
      </c>
      <c r="C313" s="628" t="s">
        <v>496</v>
      </c>
      <c r="D313" s="628" t="s">
        <v>94</v>
      </c>
      <c r="E313" s="657">
        <v>0</v>
      </c>
      <c r="F313" s="657">
        <v>0</v>
      </c>
      <c r="G313" s="657">
        <v>0</v>
      </c>
      <c r="H313" s="657">
        <v>0</v>
      </c>
      <c r="I313" s="657">
        <v>0</v>
      </c>
      <c r="J313" s="657">
        <v>0</v>
      </c>
      <c r="K313" s="657">
        <v>0</v>
      </c>
      <c r="L313" s="657">
        <v>0</v>
      </c>
      <c r="M313" s="657">
        <v>0</v>
      </c>
      <c r="N313" s="657">
        <v>0</v>
      </c>
      <c r="O313" s="657">
        <v>0</v>
      </c>
      <c r="P313" s="657">
        <v>0</v>
      </c>
      <c r="Q313" s="657">
        <v>0</v>
      </c>
      <c r="R313" s="657">
        <v>0</v>
      </c>
      <c r="S313" s="657">
        <v>0</v>
      </c>
      <c r="T313" s="657">
        <v>0</v>
      </c>
      <c r="U313" s="657">
        <v>0</v>
      </c>
      <c r="V313" s="657">
        <v>0</v>
      </c>
    </row>
    <row r="314" spans="2:22" x14ac:dyDescent="0.25">
      <c r="B314" s="628">
        <v>9354048</v>
      </c>
      <c r="C314" s="628" t="s">
        <v>428</v>
      </c>
      <c r="D314" s="628" t="s">
        <v>94</v>
      </c>
      <c r="E314" s="657">
        <v>0</v>
      </c>
      <c r="F314" s="657">
        <v>0</v>
      </c>
      <c r="G314" s="657">
        <v>0</v>
      </c>
      <c r="H314" s="657">
        <v>0</v>
      </c>
      <c r="I314" s="657">
        <v>0</v>
      </c>
      <c r="J314" s="657">
        <v>0</v>
      </c>
      <c r="K314" s="657">
        <v>0</v>
      </c>
      <c r="L314" s="657">
        <v>0</v>
      </c>
      <c r="M314" s="657">
        <v>0</v>
      </c>
      <c r="N314" s="657">
        <v>0</v>
      </c>
      <c r="O314" s="657">
        <v>0</v>
      </c>
      <c r="P314" s="657">
        <v>0</v>
      </c>
      <c r="Q314" s="657">
        <v>0</v>
      </c>
      <c r="R314" s="657">
        <v>0</v>
      </c>
      <c r="S314" s="657">
        <v>0</v>
      </c>
      <c r="T314" s="657">
        <v>0</v>
      </c>
      <c r="U314" s="657">
        <v>0</v>
      </c>
      <c r="V314" s="657">
        <v>0</v>
      </c>
    </row>
    <row r="315" spans="2:22" x14ac:dyDescent="0.25">
      <c r="B315" s="628">
        <v>9354051</v>
      </c>
      <c r="C315" s="628" t="s">
        <v>495</v>
      </c>
      <c r="D315" s="628" t="s">
        <v>94</v>
      </c>
      <c r="E315" s="657">
        <v>0</v>
      </c>
      <c r="F315" s="657">
        <v>0</v>
      </c>
      <c r="G315" s="657">
        <v>0</v>
      </c>
      <c r="H315" s="657">
        <v>0</v>
      </c>
      <c r="I315" s="657">
        <v>0</v>
      </c>
      <c r="J315" s="657">
        <v>0</v>
      </c>
      <c r="K315" s="657">
        <v>0</v>
      </c>
      <c r="L315" s="657">
        <v>0</v>
      </c>
      <c r="M315" s="657">
        <v>0</v>
      </c>
      <c r="N315" s="657">
        <v>0</v>
      </c>
      <c r="O315" s="657">
        <v>0</v>
      </c>
      <c r="P315" s="657">
        <v>0</v>
      </c>
      <c r="Q315" s="657">
        <v>0</v>
      </c>
      <c r="R315" s="657">
        <v>0</v>
      </c>
      <c r="S315" s="657">
        <v>0</v>
      </c>
      <c r="T315" s="657">
        <v>0</v>
      </c>
      <c r="U315" s="657">
        <v>0</v>
      </c>
      <c r="V315" s="657">
        <v>0</v>
      </c>
    </row>
    <row r="316" spans="2:22" x14ac:dyDescent="0.25">
      <c r="B316" s="628">
        <v>9354056</v>
      </c>
      <c r="C316" s="628" t="s">
        <v>221</v>
      </c>
      <c r="D316" s="628" t="s">
        <v>94</v>
      </c>
      <c r="E316" s="657">
        <v>0</v>
      </c>
      <c r="F316" s="657">
        <v>0</v>
      </c>
      <c r="G316" s="657">
        <v>0</v>
      </c>
      <c r="H316" s="657">
        <v>0</v>
      </c>
      <c r="I316" s="657">
        <v>0</v>
      </c>
      <c r="J316" s="657">
        <v>0</v>
      </c>
      <c r="K316" s="657">
        <v>0</v>
      </c>
      <c r="L316" s="657">
        <v>0</v>
      </c>
      <c r="M316" s="657">
        <v>0</v>
      </c>
      <c r="N316" s="657">
        <v>0</v>
      </c>
      <c r="O316" s="657">
        <v>0</v>
      </c>
      <c r="P316" s="657">
        <v>0</v>
      </c>
      <c r="Q316" s="657">
        <v>0</v>
      </c>
      <c r="R316" s="657">
        <v>0</v>
      </c>
      <c r="S316" s="657">
        <v>0</v>
      </c>
      <c r="T316" s="657">
        <v>0</v>
      </c>
      <c r="U316" s="657">
        <v>0</v>
      </c>
      <c r="V316" s="657">
        <v>0</v>
      </c>
    </row>
    <row r="317" spans="2:22" x14ac:dyDescent="0.25">
      <c r="B317" s="628">
        <v>9354075</v>
      </c>
      <c r="C317" s="628" t="s">
        <v>222</v>
      </c>
      <c r="D317" s="628" t="s">
        <v>94</v>
      </c>
      <c r="E317" s="657">
        <v>0</v>
      </c>
      <c r="F317" s="657">
        <v>0</v>
      </c>
      <c r="G317" s="657">
        <v>0</v>
      </c>
      <c r="H317" s="657">
        <v>0</v>
      </c>
      <c r="I317" s="657">
        <v>0</v>
      </c>
      <c r="J317" s="657">
        <v>0</v>
      </c>
      <c r="K317" s="657">
        <v>0</v>
      </c>
      <c r="L317" s="657">
        <v>0</v>
      </c>
      <c r="M317" s="657">
        <v>0</v>
      </c>
      <c r="N317" s="657">
        <v>0</v>
      </c>
      <c r="O317" s="657">
        <v>0</v>
      </c>
      <c r="P317" s="657">
        <v>0</v>
      </c>
      <c r="Q317" s="657">
        <v>0</v>
      </c>
      <c r="R317" s="657">
        <v>0</v>
      </c>
      <c r="S317" s="657">
        <v>0</v>
      </c>
      <c r="T317" s="657">
        <v>0</v>
      </c>
      <c r="U317" s="657">
        <v>0</v>
      </c>
      <c r="V317" s="657">
        <v>0</v>
      </c>
    </row>
    <row r="318" spans="2:22" x14ac:dyDescent="0.25">
      <c r="B318" s="628">
        <v>9354076</v>
      </c>
      <c r="C318" s="628" t="s">
        <v>328</v>
      </c>
      <c r="D318" s="628" t="s">
        <v>94</v>
      </c>
      <c r="E318" s="657">
        <v>0</v>
      </c>
      <c r="F318" s="657">
        <v>0</v>
      </c>
      <c r="G318" s="657">
        <v>0</v>
      </c>
      <c r="H318" s="657">
        <v>0</v>
      </c>
      <c r="I318" s="657">
        <v>0</v>
      </c>
      <c r="J318" s="657">
        <v>0</v>
      </c>
      <c r="K318" s="657">
        <v>0</v>
      </c>
      <c r="L318" s="657">
        <v>0</v>
      </c>
      <c r="M318" s="657">
        <v>0</v>
      </c>
      <c r="N318" s="657">
        <v>0</v>
      </c>
      <c r="O318" s="657">
        <v>0</v>
      </c>
      <c r="P318" s="657">
        <v>0</v>
      </c>
      <c r="Q318" s="657">
        <v>0</v>
      </c>
      <c r="R318" s="657">
        <v>0</v>
      </c>
      <c r="S318" s="657">
        <v>0</v>
      </c>
      <c r="T318" s="657">
        <v>0</v>
      </c>
      <c r="U318" s="657">
        <v>0</v>
      </c>
      <c r="V318" s="657">
        <v>0</v>
      </c>
    </row>
    <row r="319" spans="2:22" x14ac:dyDescent="0.25">
      <c r="B319" s="628">
        <v>9354092</v>
      </c>
      <c r="C319" s="628" t="s">
        <v>320</v>
      </c>
      <c r="D319" s="628" t="s">
        <v>94</v>
      </c>
      <c r="E319" s="657">
        <v>0</v>
      </c>
      <c r="F319" s="657">
        <v>0</v>
      </c>
      <c r="G319" s="657">
        <v>0</v>
      </c>
      <c r="H319" s="657">
        <v>0</v>
      </c>
      <c r="I319" s="657">
        <v>0</v>
      </c>
      <c r="J319" s="657">
        <v>0</v>
      </c>
      <c r="K319" s="657">
        <v>0</v>
      </c>
      <c r="L319" s="657">
        <v>0</v>
      </c>
      <c r="M319" s="657">
        <v>0</v>
      </c>
      <c r="N319" s="657">
        <v>0</v>
      </c>
      <c r="O319" s="657">
        <v>0</v>
      </c>
      <c r="P319" s="657">
        <v>0</v>
      </c>
      <c r="Q319" s="657">
        <v>0</v>
      </c>
      <c r="R319" s="657">
        <v>0</v>
      </c>
      <c r="S319" s="657">
        <v>0</v>
      </c>
      <c r="T319" s="657">
        <v>0</v>
      </c>
      <c r="U319" s="657">
        <v>0</v>
      </c>
      <c r="V319" s="657">
        <v>0</v>
      </c>
    </row>
    <row r="320" spans="2:22" x14ac:dyDescent="0.25">
      <c r="B320" s="628">
        <v>9354095</v>
      </c>
      <c r="C320" s="628" t="s">
        <v>494</v>
      </c>
      <c r="D320" s="628" t="s">
        <v>94</v>
      </c>
      <c r="E320" s="657">
        <v>0</v>
      </c>
      <c r="F320" s="657">
        <v>0</v>
      </c>
      <c r="G320" s="657">
        <v>0</v>
      </c>
      <c r="H320" s="657">
        <v>0</v>
      </c>
      <c r="I320" s="657">
        <v>0</v>
      </c>
      <c r="J320" s="657">
        <v>0</v>
      </c>
      <c r="K320" s="657">
        <v>0</v>
      </c>
      <c r="L320" s="657">
        <v>0</v>
      </c>
      <c r="M320" s="657">
        <v>0</v>
      </c>
      <c r="N320" s="657">
        <v>0</v>
      </c>
      <c r="O320" s="657">
        <v>0</v>
      </c>
      <c r="P320" s="657">
        <v>0</v>
      </c>
      <c r="Q320" s="657">
        <v>0</v>
      </c>
      <c r="R320" s="657">
        <v>0</v>
      </c>
      <c r="S320" s="657">
        <v>0</v>
      </c>
      <c r="T320" s="657">
        <v>0</v>
      </c>
      <c r="U320" s="657">
        <v>0</v>
      </c>
      <c r="V320" s="657">
        <v>0</v>
      </c>
    </row>
    <row r="321" spans="2:22" x14ac:dyDescent="0.25">
      <c r="B321" s="628">
        <v>9354096</v>
      </c>
      <c r="C321" s="628" t="s">
        <v>316</v>
      </c>
      <c r="D321" s="628" t="s">
        <v>94</v>
      </c>
      <c r="E321" s="657">
        <v>0</v>
      </c>
      <c r="F321" s="657">
        <v>0</v>
      </c>
      <c r="G321" s="657">
        <v>0</v>
      </c>
      <c r="H321" s="657">
        <v>0</v>
      </c>
      <c r="I321" s="657">
        <v>0</v>
      </c>
      <c r="J321" s="657">
        <v>0</v>
      </c>
      <c r="K321" s="657">
        <v>0</v>
      </c>
      <c r="L321" s="657">
        <v>0</v>
      </c>
      <c r="M321" s="657">
        <v>0</v>
      </c>
      <c r="N321" s="657">
        <v>0</v>
      </c>
      <c r="O321" s="657">
        <v>0</v>
      </c>
      <c r="P321" s="657">
        <v>0</v>
      </c>
      <c r="Q321" s="657">
        <v>0</v>
      </c>
      <c r="R321" s="657">
        <v>0</v>
      </c>
      <c r="S321" s="657">
        <v>0</v>
      </c>
      <c r="T321" s="657">
        <v>0</v>
      </c>
      <c r="U321" s="657">
        <v>0</v>
      </c>
      <c r="V321" s="657">
        <v>0</v>
      </c>
    </row>
    <row r="322" spans="2:22" x14ac:dyDescent="0.25">
      <c r="B322" s="628">
        <v>9354097</v>
      </c>
      <c r="C322" s="628" t="s">
        <v>317</v>
      </c>
      <c r="D322" s="628" t="s">
        <v>94</v>
      </c>
      <c r="E322" s="657">
        <v>0</v>
      </c>
      <c r="F322" s="657">
        <v>0</v>
      </c>
      <c r="G322" s="657">
        <v>0</v>
      </c>
      <c r="H322" s="657">
        <v>0</v>
      </c>
      <c r="I322" s="657">
        <v>0</v>
      </c>
      <c r="J322" s="657">
        <v>0</v>
      </c>
      <c r="K322" s="657">
        <v>0</v>
      </c>
      <c r="L322" s="657">
        <v>0</v>
      </c>
      <c r="M322" s="657">
        <v>0</v>
      </c>
      <c r="N322" s="657">
        <v>0</v>
      </c>
      <c r="O322" s="657">
        <v>0</v>
      </c>
      <c r="P322" s="657">
        <v>0</v>
      </c>
      <c r="Q322" s="657">
        <v>0</v>
      </c>
      <c r="R322" s="657">
        <v>0</v>
      </c>
      <c r="S322" s="657">
        <v>0</v>
      </c>
      <c r="T322" s="657">
        <v>0</v>
      </c>
      <c r="U322" s="657">
        <v>0</v>
      </c>
      <c r="V322" s="657">
        <v>0</v>
      </c>
    </row>
    <row r="323" spans="2:22" x14ac:dyDescent="0.25">
      <c r="B323" s="628">
        <v>9354098</v>
      </c>
      <c r="C323" s="628" t="s">
        <v>493</v>
      </c>
      <c r="D323" s="628" t="s">
        <v>94</v>
      </c>
      <c r="E323" s="657">
        <v>0</v>
      </c>
      <c r="F323" s="657">
        <v>0</v>
      </c>
      <c r="G323" s="657">
        <v>0</v>
      </c>
      <c r="H323" s="657">
        <v>0</v>
      </c>
      <c r="I323" s="657">
        <v>0</v>
      </c>
      <c r="J323" s="657">
        <v>0</v>
      </c>
      <c r="K323" s="657">
        <v>0</v>
      </c>
      <c r="L323" s="657">
        <v>0</v>
      </c>
      <c r="M323" s="657">
        <v>0</v>
      </c>
      <c r="N323" s="657">
        <v>0</v>
      </c>
      <c r="O323" s="657">
        <v>0</v>
      </c>
      <c r="P323" s="657">
        <v>0</v>
      </c>
      <c r="Q323" s="657">
        <v>0</v>
      </c>
      <c r="R323" s="657">
        <v>0</v>
      </c>
      <c r="S323" s="657">
        <v>0</v>
      </c>
      <c r="T323" s="657">
        <v>0</v>
      </c>
      <c r="U323" s="657">
        <v>0</v>
      </c>
      <c r="V323" s="657">
        <v>0</v>
      </c>
    </row>
    <row r="324" spans="2:22" x14ac:dyDescent="0.25">
      <c r="B324" s="628">
        <v>9354099</v>
      </c>
      <c r="C324" s="628" t="s">
        <v>327</v>
      </c>
      <c r="D324" s="628" t="s">
        <v>94</v>
      </c>
      <c r="E324" s="657">
        <v>0</v>
      </c>
      <c r="F324" s="657">
        <v>0</v>
      </c>
      <c r="G324" s="657">
        <v>0</v>
      </c>
      <c r="H324" s="657">
        <v>0</v>
      </c>
      <c r="I324" s="657">
        <v>0</v>
      </c>
      <c r="J324" s="657">
        <v>0</v>
      </c>
      <c r="K324" s="657">
        <v>0</v>
      </c>
      <c r="L324" s="657">
        <v>0</v>
      </c>
      <c r="M324" s="657">
        <v>0</v>
      </c>
      <c r="N324" s="657">
        <v>0</v>
      </c>
      <c r="O324" s="657">
        <v>0</v>
      </c>
      <c r="P324" s="657">
        <v>0</v>
      </c>
      <c r="Q324" s="657">
        <v>0</v>
      </c>
      <c r="R324" s="657">
        <v>0</v>
      </c>
      <c r="S324" s="657">
        <v>0</v>
      </c>
      <c r="T324" s="657">
        <v>0</v>
      </c>
      <c r="U324" s="657">
        <v>0</v>
      </c>
      <c r="V324" s="657">
        <v>0</v>
      </c>
    </row>
    <row r="325" spans="2:22" x14ac:dyDescent="0.25">
      <c r="B325" s="628">
        <v>9354102</v>
      </c>
      <c r="C325" s="628" t="s">
        <v>424</v>
      </c>
      <c r="D325" s="628" t="s">
        <v>94</v>
      </c>
      <c r="E325" s="657">
        <v>0</v>
      </c>
      <c r="F325" s="657">
        <v>0</v>
      </c>
      <c r="G325" s="657">
        <v>0</v>
      </c>
      <c r="H325" s="657">
        <v>0</v>
      </c>
      <c r="I325" s="657">
        <v>0</v>
      </c>
      <c r="J325" s="657">
        <v>0</v>
      </c>
      <c r="K325" s="657">
        <v>0</v>
      </c>
      <c r="L325" s="657">
        <v>0</v>
      </c>
      <c r="M325" s="657">
        <v>0</v>
      </c>
      <c r="N325" s="657">
        <v>0</v>
      </c>
      <c r="O325" s="657">
        <v>0</v>
      </c>
      <c r="P325" s="657">
        <v>0</v>
      </c>
      <c r="Q325" s="657">
        <v>0</v>
      </c>
      <c r="R325" s="657">
        <v>0</v>
      </c>
      <c r="S325" s="657">
        <v>0</v>
      </c>
      <c r="T325" s="657">
        <v>0</v>
      </c>
      <c r="U325" s="657">
        <v>0</v>
      </c>
      <c r="V325" s="657">
        <v>0</v>
      </c>
    </row>
    <row r="326" spans="2:22" x14ac:dyDescent="0.25">
      <c r="B326" s="628">
        <v>9354103</v>
      </c>
      <c r="C326" s="628" t="s">
        <v>431</v>
      </c>
      <c r="D326" s="628" t="s">
        <v>94</v>
      </c>
      <c r="E326" s="657">
        <v>0</v>
      </c>
      <c r="F326" s="657">
        <v>0</v>
      </c>
      <c r="G326" s="657">
        <v>0</v>
      </c>
      <c r="H326" s="657">
        <v>0</v>
      </c>
      <c r="I326" s="657">
        <v>0</v>
      </c>
      <c r="J326" s="657">
        <v>0</v>
      </c>
      <c r="K326" s="657">
        <v>0</v>
      </c>
      <c r="L326" s="657">
        <v>0</v>
      </c>
      <c r="M326" s="657">
        <v>0</v>
      </c>
      <c r="N326" s="657">
        <v>0</v>
      </c>
      <c r="O326" s="657">
        <v>0</v>
      </c>
      <c r="P326" s="657">
        <v>0</v>
      </c>
      <c r="Q326" s="657">
        <v>0</v>
      </c>
      <c r="R326" s="657">
        <v>0</v>
      </c>
      <c r="S326" s="657">
        <v>0</v>
      </c>
      <c r="T326" s="657">
        <v>0</v>
      </c>
      <c r="U326" s="657">
        <v>0</v>
      </c>
      <c r="V326" s="657">
        <v>0</v>
      </c>
    </row>
    <row r="327" spans="2:22" x14ac:dyDescent="0.25">
      <c r="B327" s="628">
        <v>9354504</v>
      </c>
      <c r="C327" s="628" t="s">
        <v>224</v>
      </c>
      <c r="D327" s="628" t="s">
        <v>94</v>
      </c>
      <c r="E327" s="657">
        <v>0</v>
      </c>
      <c r="F327" s="657">
        <v>0</v>
      </c>
      <c r="G327" s="657">
        <v>0</v>
      </c>
      <c r="H327" s="657">
        <v>0</v>
      </c>
      <c r="I327" s="657">
        <v>0</v>
      </c>
      <c r="J327" s="657">
        <v>0</v>
      </c>
      <c r="K327" s="657">
        <v>0</v>
      </c>
      <c r="L327" s="657">
        <v>0</v>
      </c>
      <c r="M327" s="657">
        <v>0</v>
      </c>
      <c r="N327" s="657">
        <v>0</v>
      </c>
      <c r="O327" s="657">
        <v>0</v>
      </c>
      <c r="P327" s="657">
        <v>0</v>
      </c>
      <c r="Q327" s="657">
        <v>0</v>
      </c>
      <c r="R327" s="657">
        <v>0</v>
      </c>
      <c r="S327" s="657">
        <v>0</v>
      </c>
      <c r="T327" s="657">
        <v>0</v>
      </c>
      <c r="U327" s="657">
        <v>0</v>
      </c>
      <c r="V327" s="657">
        <v>0</v>
      </c>
    </row>
    <row r="328" spans="2:22" x14ac:dyDescent="0.25">
      <c r="B328" s="628">
        <v>9354603</v>
      </c>
      <c r="C328" s="628" t="s">
        <v>324</v>
      </c>
      <c r="D328" s="628" t="s">
        <v>94</v>
      </c>
      <c r="E328" s="657">
        <v>0</v>
      </c>
      <c r="F328" s="657">
        <v>0</v>
      </c>
      <c r="G328" s="657">
        <v>0</v>
      </c>
      <c r="H328" s="657">
        <v>0</v>
      </c>
      <c r="I328" s="657">
        <v>0</v>
      </c>
      <c r="J328" s="657">
        <v>0</v>
      </c>
      <c r="K328" s="657">
        <v>0</v>
      </c>
      <c r="L328" s="657">
        <v>0</v>
      </c>
      <c r="M328" s="657">
        <v>0</v>
      </c>
      <c r="N328" s="657">
        <v>0</v>
      </c>
      <c r="O328" s="657">
        <v>0</v>
      </c>
      <c r="P328" s="657">
        <v>0</v>
      </c>
      <c r="Q328" s="657">
        <v>0</v>
      </c>
      <c r="R328" s="657">
        <v>0</v>
      </c>
      <c r="S328" s="657">
        <v>0</v>
      </c>
      <c r="T328" s="657">
        <v>0</v>
      </c>
      <c r="U328" s="657">
        <v>0</v>
      </c>
      <c r="V328" s="657">
        <v>0</v>
      </c>
    </row>
    <row r="329" spans="2:22" x14ac:dyDescent="0.25">
      <c r="B329" s="628">
        <v>9354605</v>
      </c>
      <c r="C329" s="628" t="s">
        <v>223</v>
      </c>
      <c r="D329" s="628" t="s">
        <v>94</v>
      </c>
      <c r="E329" s="657">
        <v>0</v>
      </c>
      <c r="F329" s="657">
        <v>0</v>
      </c>
      <c r="G329" s="657">
        <v>0</v>
      </c>
      <c r="H329" s="657">
        <v>0</v>
      </c>
      <c r="I329" s="657">
        <v>0</v>
      </c>
      <c r="J329" s="657">
        <v>0</v>
      </c>
      <c r="K329" s="657">
        <v>0</v>
      </c>
      <c r="L329" s="657">
        <v>0</v>
      </c>
      <c r="M329" s="657">
        <v>0</v>
      </c>
      <c r="N329" s="657">
        <v>0</v>
      </c>
      <c r="O329" s="657">
        <v>0</v>
      </c>
      <c r="P329" s="657">
        <v>0</v>
      </c>
      <c r="Q329" s="657">
        <v>0</v>
      </c>
      <c r="R329" s="657">
        <v>0</v>
      </c>
      <c r="S329" s="657">
        <v>0</v>
      </c>
      <c r="T329" s="657">
        <v>0</v>
      </c>
      <c r="U329" s="657">
        <v>0</v>
      </c>
      <c r="V329" s="657">
        <v>0</v>
      </c>
    </row>
    <row r="330" spans="2:22" x14ac:dyDescent="0.25">
      <c r="B330" s="628">
        <v>9354606</v>
      </c>
      <c r="C330" s="628" t="s">
        <v>321</v>
      </c>
      <c r="D330" s="628" t="s">
        <v>94</v>
      </c>
      <c r="E330" s="657">
        <v>0</v>
      </c>
      <c r="F330" s="657">
        <v>0</v>
      </c>
      <c r="G330" s="657">
        <v>0</v>
      </c>
      <c r="H330" s="657">
        <v>0</v>
      </c>
      <c r="I330" s="657">
        <v>0</v>
      </c>
      <c r="J330" s="657">
        <v>0</v>
      </c>
      <c r="K330" s="657">
        <v>0</v>
      </c>
      <c r="L330" s="657">
        <v>0</v>
      </c>
      <c r="M330" s="657">
        <v>0</v>
      </c>
      <c r="N330" s="657">
        <v>0</v>
      </c>
      <c r="O330" s="657">
        <v>0</v>
      </c>
      <c r="P330" s="657">
        <v>0</v>
      </c>
      <c r="Q330" s="657">
        <v>0</v>
      </c>
      <c r="R330" s="657">
        <v>0</v>
      </c>
      <c r="S330" s="657">
        <v>0</v>
      </c>
      <c r="T330" s="657">
        <v>0</v>
      </c>
      <c r="U330" s="657">
        <v>0</v>
      </c>
      <c r="V330" s="657">
        <v>0</v>
      </c>
    </row>
    <row r="331" spans="2:22" x14ac:dyDescent="0.25">
      <c r="B331" s="628" t="s">
        <v>13</v>
      </c>
      <c r="C331" s="628" t="s">
        <v>13</v>
      </c>
      <c r="D331" s="628" t="s">
        <v>13</v>
      </c>
      <c r="E331" s="657">
        <v>0</v>
      </c>
      <c r="F331" s="657">
        <v>0</v>
      </c>
      <c r="G331" s="657">
        <v>0</v>
      </c>
      <c r="H331" s="657">
        <v>0</v>
      </c>
      <c r="I331" s="657">
        <v>0</v>
      </c>
      <c r="J331" s="657">
        <v>0</v>
      </c>
      <c r="K331" s="657">
        <v>0</v>
      </c>
      <c r="L331" s="657">
        <v>0</v>
      </c>
      <c r="M331" s="657">
        <v>0</v>
      </c>
      <c r="N331" s="657">
        <v>0</v>
      </c>
      <c r="O331" s="657">
        <v>0</v>
      </c>
      <c r="P331" s="657">
        <v>0</v>
      </c>
      <c r="Q331" s="657">
        <v>0</v>
      </c>
      <c r="R331" s="657">
        <v>0</v>
      </c>
      <c r="S331" s="657">
        <v>0</v>
      </c>
      <c r="T331" s="657">
        <v>0</v>
      </c>
      <c r="U331" s="657">
        <v>0</v>
      </c>
      <c r="V331" s="657">
        <v>0</v>
      </c>
    </row>
    <row r="332" spans="2:22" x14ac:dyDescent="0.25">
      <c r="B332" s="628" t="s">
        <v>13</v>
      </c>
      <c r="C332" s="628" t="s">
        <v>13</v>
      </c>
      <c r="D332" s="628" t="s">
        <v>13</v>
      </c>
      <c r="E332" s="657">
        <v>0</v>
      </c>
      <c r="F332" s="657">
        <v>0</v>
      </c>
      <c r="G332" s="657">
        <v>0</v>
      </c>
      <c r="H332" s="657">
        <v>0</v>
      </c>
      <c r="I332" s="657">
        <v>0</v>
      </c>
      <c r="J332" s="657">
        <v>0</v>
      </c>
      <c r="K332" s="657">
        <v>0</v>
      </c>
      <c r="L332" s="657">
        <v>0</v>
      </c>
      <c r="M332" s="657">
        <v>0</v>
      </c>
      <c r="N332" s="657">
        <v>0</v>
      </c>
      <c r="O332" s="657">
        <v>0</v>
      </c>
      <c r="P332" s="657">
        <v>0</v>
      </c>
      <c r="Q332" s="657">
        <v>0</v>
      </c>
      <c r="R332" s="657">
        <v>0</v>
      </c>
      <c r="S332" s="657">
        <v>0</v>
      </c>
      <c r="T332" s="657">
        <v>0</v>
      </c>
      <c r="U332" s="657">
        <v>0</v>
      </c>
      <c r="V332" s="657">
        <v>0</v>
      </c>
    </row>
    <row r="333" spans="2:22" x14ac:dyDescent="0.25">
      <c r="B333" s="628" t="s">
        <v>13</v>
      </c>
      <c r="C333" s="628" t="s">
        <v>13</v>
      </c>
      <c r="D333" s="628" t="s">
        <v>13</v>
      </c>
      <c r="E333" s="657">
        <v>0</v>
      </c>
      <c r="F333" s="657">
        <v>0</v>
      </c>
      <c r="G333" s="657">
        <v>0</v>
      </c>
      <c r="H333" s="657">
        <v>0</v>
      </c>
      <c r="I333" s="657">
        <v>0</v>
      </c>
      <c r="J333" s="657">
        <v>0</v>
      </c>
      <c r="K333" s="657">
        <v>0</v>
      </c>
      <c r="L333" s="657">
        <v>0</v>
      </c>
      <c r="M333" s="657">
        <v>0</v>
      </c>
      <c r="N333" s="657">
        <v>0</v>
      </c>
      <c r="O333" s="657">
        <v>0</v>
      </c>
      <c r="P333" s="657">
        <v>0</v>
      </c>
      <c r="Q333" s="657">
        <v>0</v>
      </c>
      <c r="R333" s="657">
        <v>0</v>
      </c>
      <c r="S333" s="657">
        <v>0</v>
      </c>
      <c r="T333" s="657">
        <v>0</v>
      </c>
      <c r="U333" s="657">
        <v>0</v>
      </c>
      <c r="V333" s="657">
        <v>0</v>
      </c>
    </row>
    <row r="334" spans="2:22" x14ac:dyDescent="0.25">
      <c r="B334" s="628" t="s">
        <v>13</v>
      </c>
      <c r="C334" s="628" t="s">
        <v>13</v>
      </c>
      <c r="D334" s="628" t="s">
        <v>13</v>
      </c>
      <c r="E334" s="657">
        <v>0</v>
      </c>
      <c r="F334" s="657">
        <v>0</v>
      </c>
      <c r="G334" s="657">
        <v>0</v>
      </c>
      <c r="H334" s="657">
        <v>0</v>
      </c>
      <c r="I334" s="657">
        <v>0</v>
      </c>
      <c r="J334" s="657">
        <v>0</v>
      </c>
      <c r="K334" s="657">
        <v>0</v>
      </c>
      <c r="L334" s="657">
        <v>0</v>
      </c>
      <c r="M334" s="657">
        <v>0</v>
      </c>
      <c r="N334" s="657">
        <v>0</v>
      </c>
      <c r="O334" s="657">
        <v>0</v>
      </c>
      <c r="P334" s="657">
        <v>0</v>
      </c>
      <c r="Q334" s="657">
        <v>0</v>
      </c>
      <c r="R334" s="657">
        <v>0</v>
      </c>
      <c r="S334" s="657">
        <v>0</v>
      </c>
      <c r="T334" s="657">
        <v>0</v>
      </c>
      <c r="U334" s="657">
        <v>0</v>
      </c>
      <c r="V334" s="657">
        <v>0</v>
      </c>
    </row>
    <row r="335" spans="2:22" x14ac:dyDescent="0.25">
      <c r="B335" s="628" t="s">
        <v>13</v>
      </c>
      <c r="C335" s="628" t="s">
        <v>13</v>
      </c>
      <c r="D335" s="628" t="s">
        <v>13</v>
      </c>
      <c r="E335" s="657">
        <v>0</v>
      </c>
      <c r="F335" s="657">
        <v>0</v>
      </c>
      <c r="G335" s="657">
        <v>0</v>
      </c>
      <c r="H335" s="657">
        <v>0</v>
      </c>
      <c r="I335" s="657">
        <v>0</v>
      </c>
      <c r="J335" s="657">
        <v>0</v>
      </c>
      <c r="K335" s="657">
        <v>0</v>
      </c>
      <c r="L335" s="657">
        <v>0</v>
      </c>
      <c r="M335" s="657">
        <v>0</v>
      </c>
      <c r="N335" s="657">
        <v>0</v>
      </c>
      <c r="O335" s="657">
        <v>0</v>
      </c>
      <c r="P335" s="657">
        <v>0</v>
      </c>
      <c r="Q335" s="657">
        <v>0</v>
      </c>
      <c r="R335" s="657">
        <v>0</v>
      </c>
      <c r="S335" s="657">
        <v>0</v>
      </c>
      <c r="T335" s="657">
        <v>0</v>
      </c>
      <c r="U335" s="657">
        <v>0</v>
      </c>
      <c r="V335" s="657">
        <v>0</v>
      </c>
    </row>
    <row r="336" spans="2:22" x14ac:dyDescent="0.25">
      <c r="B336" s="628" t="s">
        <v>13</v>
      </c>
      <c r="C336" s="628" t="s">
        <v>13</v>
      </c>
      <c r="D336" s="628" t="s">
        <v>13</v>
      </c>
      <c r="E336" s="657">
        <v>0</v>
      </c>
      <c r="F336" s="657">
        <v>0</v>
      </c>
      <c r="G336" s="657">
        <v>0</v>
      </c>
      <c r="H336" s="657">
        <v>0</v>
      </c>
      <c r="I336" s="657">
        <v>0</v>
      </c>
      <c r="J336" s="657">
        <v>0</v>
      </c>
      <c r="K336" s="657">
        <v>0</v>
      </c>
      <c r="L336" s="657">
        <v>0</v>
      </c>
      <c r="M336" s="657">
        <v>0</v>
      </c>
      <c r="N336" s="657">
        <v>0</v>
      </c>
      <c r="O336" s="657">
        <v>0</v>
      </c>
      <c r="P336" s="657">
        <v>0</v>
      </c>
      <c r="Q336" s="657">
        <v>0</v>
      </c>
      <c r="R336" s="657">
        <v>0</v>
      </c>
      <c r="S336" s="657">
        <v>0</v>
      </c>
      <c r="T336" s="657">
        <v>0</v>
      </c>
      <c r="U336" s="657">
        <v>0</v>
      </c>
      <c r="V336" s="657">
        <v>0</v>
      </c>
    </row>
    <row r="337" spans="2:22" x14ac:dyDescent="0.25">
      <c r="B337" s="628" t="s">
        <v>13</v>
      </c>
      <c r="C337" s="628" t="s">
        <v>13</v>
      </c>
      <c r="D337" s="628" t="s">
        <v>13</v>
      </c>
      <c r="E337" s="657">
        <v>0</v>
      </c>
      <c r="F337" s="657">
        <v>0</v>
      </c>
      <c r="G337" s="657">
        <v>0</v>
      </c>
      <c r="H337" s="657">
        <v>0</v>
      </c>
      <c r="I337" s="657">
        <v>0</v>
      </c>
      <c r="J337" s="657">
        <v>0</v>
      </c>
      <c r="K337" s="657">
        <v>0</v>
      </c>
      <c r="L337" s="657">
        <v>0</v>
      </c>
      <c r="M337" s="657">
        <v>0</v>
      </c>
      <c r="N337" s="657">
        <v>0</v>
      </c>
      <c r="O337" s="657">
        <v>0</v>
      </c>
      <c r="P337" s="657">
        <v>0</v>
      </c>
      <c r="Q337" s="657">
        <v>0</v>
      </c>
      <c r="R337" s="657">
        <v>0</v>
      </c>
      <c r="S337" s="657">
        <v>0</v>
      </c>
      <c r="T337" s="657">
        <v>0</v>
      </c>
      <c r="U337" s="657">
        <v>0</v>
      </c>
      <c r="V337" s="657">
        <v>0</v>
      </c>
    </row>
    <row r="338" spans="2:22" x14ac:dyDescent="0.25">
      <c r="B338" s="628" t="s">
        <v>13</v>
      </c>
      <c r="C338" s="628" t="s">
        <v>13</v>
      </c>
      <c r="D338" s="628" t="s">
        <v>13</v>
      </c>
      <c r="E338" s="657">
        <v>0</v>
      </c>
      <c r="F338" s="657">
        <v>0</v>
      </c>
      <c r="G338" s="657">
        <v>0</v>
      </c>
      <c r="H338" s="657">
        <v>0</v>
      </c>
      <c r="I338" s="657">
        <v>0</v>
      </c>
      <c r="J338" s="657">
        <v>0</v>
      </c>
      <c r="K338" s="657">
        <v>0</v>
      </c>
      <c r="L338" s="657">
        <v>0</v>
      </c>
      <c r="M338" s="657">
        <v>0</v>
      </c>
      <c r="N338" s="657">
        <v>0</v>
      </c>
      <c r="O338" s="657">
        <v>0</v>
      </c>
      <c r="P338" s="657">
        <v>0</v>
      </c>
      <c r="Q338" s="657">
        <v>0</v>
      </c>
      <c r="R338" s="657">
        <v>0</v>
      </c>
      <c r="S338" s="657">
        <v>0</v>
      </c>
      <c r="T338" s="657">
        <v>0</v>
      </c>
      <c r="U338" s="657">
        <v>0</v>
      </c>
      <c r="V338" s="657">
        <v>0</v>
      </c>
    </row>
    <row r="339" spans="2:22" x14ac:dyDescent="0.25">
      <c r="B339" s="628" t="s">
        <v>13</v>
      </c>
      <c r="C339" s="628" t="s">
        <v>13</v>
      </c>
      <c r="D339" s="628" t="s">
        <v>13</v>
      </c>
      <c r="E339" s="657">
        <v>0</v>
      </c>
      <c r="F339" s="657">
        <v>0</v>
      </c>
      <c r="G339" s="657">
        <v>0</v>
      </c>
      <c r="H339" s="657">
        <v>0</v>
      </c>
      <c r="I339" s="657">
        <v>0</v>
      </c>
      <c r="J339" s="657">
        <v>0</v>
      </c>
      <c r="K339" s="657">
        <v>0</v>
      </c>
      <c r="L339" s="657">
        <v>0</v>
      </c>
      <c r="M339" s="657">
        <v>0</v>
      </c>
      <c r="N339" s="657">
        <v>0</v>
      </c>
      <c r="O339" s="657">
        <v>0</v>
      </c>
      <c r="P339" s="657">
        <v>0</v>
      </c>
      <c r="Q339" s="657">
        <v>0</v>
      </c>
      <c r="R339" s="657">
        <v>0</v>
      </c>
      <c r="S339" s="657">
        <v>0</v>
      </c>
      <c r="T339" s="657">
        <v>0</v>
      </c>
      <c r="U339" s="657">
        <v>0</v>
      </c>
      <c r="V339" s="657">
        <v>0</v>
      </c>
    </row>
    <row r="340" spans="2:22" x14ac:dyDescent="0.25">
      <c r="B340" s="628" t="s">
        <v>13</v>
      </c>
      <c r="C340" s="628" t="s">
        <v>13</v>
      </c>
      <c r="D340" s="628" t="s">
        <v>13</v>
      </c>
      <c r="E340" s="657">
        <v>0</v>
      </c>
      <c r="F340" s="657">
        <v>0</v>
      </c>
      <c r="G340" s="657">
        <v>0</v>
      </c>
      <c r="H340" s="657">
        <v>0</v>
      </c>
      <c r="I340" s="657">
        <v>0</v>
      </c>
      <c r="J340" s="657">
        <v>0</v>
      </c>
      <c r="K340" s="657">
        <v>0</v>
      </c>
      <c r="L340" s="657">
        <v>0</v>
      </c>
      <c r="M340" s="657">
        <v>0</v>
      </c>
      <c r="N340" s="657">
        <v>0</v>
      </c>
      <c r="O340" s="657">
        <v>0</v>
      </c>
      <c r="P340" s="657">
        <v>0</v>
      </c>
      <c r="Q340" s="657">
        <v>0</v>
      </c>
      <c r="R340" s="657">
        <v>0</v>
      </c>
      <c r="S340" s="657">
        <v>0</v>
      </c>
      <c r="T340" s="657">
        <v>0</v>
      </c>
      <c r="U340" s="657">
        <v>0</v>
      </c>
      <c r="V340" s="657">
        <v>0</v>
      </c>
    </row>
    <row r="341" spans="2:22" x14ac:dyDescent="0.25">
      <c r="B341" s="628" t="s">
        <v>13</v>
      </c>
      <c r="C341" s="628" t="s">
        <v>13</v>
      </c>
      <c r="D341" s="628" t="s">
        <v>13</v>
      </c>
      <c r="E341" s="657">
        <v>0</v>
      </c>
      <c r="F341" s="657">
        <v>0</v>
      </c>
      <c r="G341" s="657">
        <v>0</v>
      </c>
      <c r="H341" s="657">
        <v>0</v>
      </c>
      <c r="I341" s="657">
        <v>0</v>
      </c>
      <c r="J341" s="657">
        <v>0</v>
      </c>
      <c r="K341" s="657">
        <v>0</v>
      </c>
      <c r="L341" s="657">
        <v>0</v>
      </c>
      <c r="M341" s="657">
        <v>0</v>
      </c>
      <c r="N341" s="657">
        <v>0</v>
      </c>
      <c r="O341" s="657">
        <v>0</v>
      </c>
      <c r="P341" s="657">
        <v>0</v>
      </c>
      <c r="Q341" s="657">
        <v>0</v>
      </c>
      <c r="R341" s="657">
        <v>0</v>
      </c>
      <c r="S341" s="657">
        <v>0</v>
      </c>
      <c r="T341" s="657">
        <v>0</v>
      </c>
      <c r="U341" s="657">
        <v>0</v>
      </c>
      <c r="V341" s="657">
        <v>0</v>
      </c>
    </row>
    <row r="342" spans="2:22" x14ac:dyDescent="0.25">
      <c r="B342" s="628" t="s">
        <v>13</v>
      </c>
      <c r="C342" s="628" t="s">
        <v>13</v>
      </c>
      <c r="D342" s="628" t="s">
        <v>13</v>
      </c>
      <c r="E342" s="657">
        <v>0</v>
      </c>
      <c r="F342" s="657">
        <v>0</v>
      </c>
      <c r="G342" s="657">
        <v>0</v>
      </c>
      <c r="H342" s="657">
        <v>0</v>
      </c>
      <c r="I342" s="657">
        <v>0</v>
      </c>
      <c r="J342" s="657">
        <v>0</v>
      </c>
      <c r="K342" s="657">
        <v>0</v>
      </c>
      <c r="L342" s="657">
        <v>0</v>
      </c>
      <c r="M342" s="657">
        <v>0</v>
      </c>
      <c r="N342" s="657">
        <v>0</v>
      </c>
      <c r="O342" s="657">
        <v>0</v>
      </c>
      <c r="P342" s="657">
        <v>0</v>
      </c>
      <c r="Q342" s="657">
        <v>0</v>
      </c>
      <c r="R342" s="657">
        <v>0</v>
      </c>
      <c r="S342" s="657">
        <v>0</v>
      </c>
      <c r="T342" s="657">
        <v>0</v>
      </c>
      <c r="U342" s="657">
        <v>0</v>
      </c>
      <c r="V342" s="657">
        <v>0</v>
      </c>
    </row>
    <row r="343" spans="2:22" x14ac:dyDescent="0.25">
      <c r="B343" s="628" t="s">
        <v>13</v>
      </c>
      <c r="C343" s="628" t="s">
        <v>13</v>
      </c>
      <c r="D343" s="628" t="s">
        <v>13</v>
      </c>
      <c r="E343" s="657">
        <v>0</v>
      </c>
      <c r="F343" s="657">
        <v>0</v>
      </c>
      <c r="G343" s="657">
        <v>0</v>
      </c>
      <c r="H343" s="657">
        <v>0</v>
      </c>
      <c r="I343" s="657">
        <v>0</v>
      </c>
      <c r="J343" s="657">
        <v>0</v>
      </c>
      <c r="K343" s="657">
        <v>0</v>
      </c>
      <c r="L343" s="657">
        <v>0</v>
      </c>
      <c r="M343" s="657">
        <v>0</v>
      </c>
      <c r="N343" s="657">
        <v>0</v>
      </c>
      <c r="O343" s="657">
        <v>0</v>
      </c>
      <c r="P343" s="657">
        <v>0</v>
      </c>
      <c r="Q343" s="657">
        <v>0</v>
      </c>
      <c r="R343" s="657">
        <v>0</v>
      </c>
      <c r="S343" s="657">
        <v>0</v>
      </c>
      <c r="T343" s="657">
        <v>0</v>
      </c>
      <c r="U343" s="657">
        <v>0</v>
      </c>
      <c r="V343" s="657">
        <v>0</v>
      </c>
    </row>
    <row r="344" spans="2:22" x14ac:dyDescent="0.25">
      <c r="B344" s="628" t="s">
        <v>13</v>
      </c>
      <c r="C344" s="628" t="s">
        <v>13</v>
      </c>
      <c r="D344" s="628" t="s">
        <v>13</v>
      </c>
      <c r="E344" s="657">
        <v>0</v>
      </c>
      <c r="F344" s="657">
        <v>0</v>
      </c>
      <c r="G344" s="657">
        <v>0</v>
      </c>
      <c r="H344" s="657">
        <v>0</v>
      </c>
      <c r="I344" s="657">
        <v>0</v>
      </c>
      <c r="J344" s="657">
        <v>0</v>
      </c>
      <c r="K344" s="657">
        <v>0</v>
      </c>
      <c r="L344" s="657">
        <v>0</v>
      </c>
      <c r="M344" s="657">
        <v>0</v>
      </c>
      <c r="N344" s="657">
        <v>0</v>
      </c>
      <c r="O344" s="657">
        <v>0</v>
      </c>
      <c r="P344" s="657">
        <v>0</v>
      </c>
      <c r="Q344" s="657">
        <v>0</v>
      </c>
      <c r="R344" s="657">
        <v>0</v>
      </c>
      <c r="S344" s="657">
        <v>0</v>
      </c>
      <c r="T344" s="657">
        <v>0</v>
      </c>
      <c r="U344" s="657">
        <v>0</v>
      </c>
      <c r="V344" s="657">
        <v>0</v>
      </c>
    </row>
    <row r="345" spans="2:22" x14ac:dyDescent="0.25">
      <c r="B345" s="628" t="s">
        <v>13</v>
      </c>
      <c r="C345" s="628" t="s">
        <v>13</v>
      </c>
      <c r="D345" s="628" t="s">
        <v>13</v>
      </c>
      <c r="E345" s="657">
        <v>0</v>
      </c>
      <c r="F345" s="657">
        <v>0</v>
      </c>
      <c r="G345" s="657">
        <v>0</v>
      </c>
      <c r="H345" s="657">
        <v>0</v>
      </c>
      <c r="I345" s="657">
        <v>0</v>
      </c>
      <c r="J345" s="657">
        <v>0</v>
      </c>
      <c r="K345" s="657">
        <v>0</v>
      </c>
      <c r="L345" s="657">
        <v>0</v>
      </c>
      <c r="M345" s="657">
        <v>0</v>
      </c>
      <c r="N345" s="657">
        <v>0</v>
      </c>
      <c r="O345" s="657">
        <v>0</v>
      </c>
      <c r="P345" s="657">
        <v>0</v>
      </c>
      <c r="Q345" s="657">
        <v>0</v>
      </c>
      <c r="R345" s="657">
        <v>0</v>
      </c>
      <c r="S345" s="657">
        <v>0</v>
      </c>
      <c r="T345" s="657">
        <v>0</v>
      </c>
      <c r="U345" s="657">
        <v>0</v>
      </c>
      <c r="V345" s="657">
        <v>0</v>
      </c>
    </row>
    <row r="346" spans="2:22" x14ac:dyDescent="0.25">
      <c r="B346" s="628" t="s">
        <v>13</v>
      </c>
      <c r="C346" s="628" t="s">
        <v>13</v>
      </c>
      <c r="D346" s="628" t="s">
        <v>13</v>
      </c>
      <c r="E346" s="657">
        <v>0</v>
      </c>
      <c r="F346" s="657">
        <v>0</v>
      </c>
      <c r="G346" s="657">
        <v>0</v>
      </c>
      <c r="H346" s="657">
        <v>0</v>
      </c>
      <c r="I346" s="657">
        <v>0</v>
      </c>
      <c r="J346" s="657">
        <v>0</v>
      </c>
      <c r="K346" s="657">
        <v>0</v>
      </c>
      <c r="L346" s="657">
        <v>0</v>
      </c>
      <c r="M346" s="657">
        <v>0</v>
      </c>
      <c r="N346" s="657">
        <v>0</v>
      </c>
      <c r="O346" s="657">
        <v>0</v>
      </c>
      <c r="P346" s="657">
        <v>0</v>
      </c>
      <c r="Q346" s="657">
        <v>0</v>
      </c>
      <c r="R346" s="657">
        <v>0</v>
      </c>
      <c r="S346" s="657">
        <v>0</v>
      </c>
      <c r="T346" s="657">
        <v>0</v>
      </c>
      <c r="U346" s="657">
        <v>0</v>
      </c>
      <c r="V346" s="657">
        <v>0</v>
      </c>
    </row>
    <row r="347" spans="2:22" x14ac:dyDescent="0.25">
      <c r="B347" s="628" t="s">
        <v>13</v>
      </c>
      <c r="C347" s="628" t="s">
        <v>13</v>
      </c>
      <c r="D347" s="628" t="s">
        <v>13</v>
      </c>
      <c r="E347" s="657">
        <v>0</v>
      </c>
      <c r="F347" s="657">
        <v>0</v>
      </c>
      <c r="G347" s="657">
        <v>0</v>
      </c>
      <c r="H347" s="657">
        <v>0</v>
      </c>
      <c r="I347" s="657">
        <v>0</v>
      </c>
      <c r="J347" s="657">
        <v>0</v>
      </c>
      <c r="K347" s="657">
        <v>0</v>
      </c>
      <c r="L347" s="657">
        <v>0</v>
      </c>
      <c r="M347" s="657">
        <v>0</v>
      </c>
      <c r="N347" s="657">
        <v>0</v>
      </c>
      <c r="O347" s="657">
        <v>0</v>
      </c>
      <c r="P347" s="657">
        <v>0</v>
      </c>
      <c r="Q347" s="657">
        <v>0</v>
      </c>
      <c r="R347" s="657">
        <v>0</v>
      </c>
      <c r="S347" s="657">
        <v>0</v>
      </c>
      <c r="T347" s="657">
        <v>0</v>
      </c>
      <c r="U347" s="657">
        <v>0</v>
      </c>
      <c r="V347" s="657">
        <v>0</v>
      </c>
    </row>
    <row r="348" spans="2:22" x14ac:dyDescent="0.25">
      <c r="B348" s="628" t="s">
        <v>13</v>
      </c>
      <c r="C348" s="628" t="s">
        <v>13</v>
      </c>
      <c r="D348" s="628" t="s">
        <v>13</v>
      </c>
      <c r="E348" s="657">
        <v>0</v>
      </c>
      <c r="F348" s="657">
        <v>0</v>
      </c>
      <c r="G348" s="657">
        <v>0</v>
      </c>
      <c r="H348" s="657">
        <v>0</v>
      </c>
      <c r="I348" s="657">
        <v>0</v>
      </c>
      <c r="J348" s="657">
        <v>0</v>
      </c>
      <c r="K348" s="657">
        <v>0</v>
      </c>
      <c r="L348" s="657">
        <v>0</v>
      </c>
      <c r="M348" s="657">
        <v>0</v>
      </c>
      <c r="N348" s="657">
        <v>0</v>
      </c>
      <c r="O348" s="657">
        <v>0</v>
      </c>
      <c r="P348" s="657">
        <v>0</v>
      </c>
      <c r="Q348" s="657">
        <v>0</v>
      </c>
      <c r="R348" s="657">
        <v>0</v>
      </c>
      <c r="S348" s="657">
        <v>0</v>
      </c>
      <c r="T348" s="657">
        <v>0</v>
      </c>
      <c r="U348" s="657">
        <v>0</v>
      </c>
      <c r="V348" s="657">
        <v>0</v>
      </c>
    </row>
    <row r="349" spans="2:22" x14ac:dyDescent="0.25">
      <c r="B349" s="628" t="s">
        <v>13</v>
      </c>
      <c r="C349" s="628" t="s">
        <v>13</v>
      </c>
      <c r="D349" s="628" t="s">
        <v>13</v>
      </c>
      <c r="E349" s="657">
        <v>0</v>
      </c>
      <c r="F349" s="657">
        <v>0</v>
      </c>
      <c r="G349" s="657">
        <v>0</v>
      </c>
      <c r="H349" s="657">
        <v>0</v>
      </c>
      <c r="I349" s="657">
        <v>0</v>
      </c>
      <c r="J349" s="657">
        <v>0</v>
      </c>
      <c r="K349" s="657">
        <v>0</v>
      </c>
      <c r="L349" s="657">
        <v>0</v>
      </c>
      <c r="M349" s="657">
        <v>0</v>
      </c>
      <c r="N349" s="657">
        <v>0</v>
      </c>
      <c r="O349" s="657">
        <v>0</v>
      </c>
      <c r="P349" s="657">
        <v>0</v>
      </c>
      <c r="Q349" s="657">
        <v>0</v>
      </c>
      <c r="R349" s="657">
        <v>0</v>
      </c>
      <c r="S349" s="657">
        <v>0</v>
      </c>
      <c r="T349" s="657">
        <v>0</v>
      </c>
      <c r="U349" s="657">
        <v>0</v>
      </c>
      <c r="V349" s="657">
        <v>0</v>
      </c>
    </row>
    <row r="350" spans="2:22" x14ac:dyDescent="0.25">
      <c r="B350" s="628" t="s">
        <v>13</v>
      </c>
      <c r="C350" s="628" t="s">
        <v>13</v>
      </c>
      <c r="D350" s="628" t="s">
        <v>13</v>
      </c>
      <c r="E350" s="657">
        <v>0</v>
      </c>
      <c r="F350" s="657">
        <v>0</v>
      </c>
      <c r="G350" s="657">
        <v>0</v>
      </c>
      <c r="H350" s="657">
        <v>0</v>
      </c>
      <c r="I350" s="657">
        <v>0</v>
      </c>
      <c r="J350" s="657">
        <v>0</v>
      </c>
      <c r="K350" s="657">
        <v>0</v>
      </c>
      <c r="L350" s="657">
        <v>0</v>
      </c>
      <c r="M350" s="657">
        <v>0</v>
      </c>
      <c r="N350" s="657">
        <v>0</v>
      </c>
      <c r="O350" s="657">
        <v>0</v>
      </c>
      <c r="P350" s="657">
        <v>0</v>
      </c>
      <c r="Q350" s="657">
        <v>0</v>
      </c>
      <c r="R350" s="657">
        <v>0</v>
      </c>
      <c r="S350" s="657">
        <v>0</v>
      </c>
      <c r="T350" s="657">
        <v>0</v>
      </c>
      <c r="U350" s="657">
        <v>0</v>
      </c>
      <c r="V350" s="657">
        <v>0</v>
      </c>
    </row>
    <row r="351" spans="2:22" x14ac:dyDescent="0.25">
      <c r="B351" s="628" t="s">
        <v>13</v>
      </c>
      <c r="C351" s="628" t="s">
        <v>13</v>
      </c>
      <c r="D351" s="628" t="s">
        <v>13</v>
      </c>
      <c r="E351" s="657">
        <v>0</v>
      </c>
      <c r="F351" s="657">
        <v>0</v>
      </c>
      <c r="G351" s="657">
        <v>0</v>
      </c>
      <c r="H351" s="657">
        <v>0</v>
      </c>
      <c r="I351" s="657">
        <v>0</v>
      </c>
      <c r="J351" s="657">
        <v>0</v>
      </c>
      <c r="K351" s="657">
        <v>0</v>
      </c>
      <c r="L351" s="657">
        <v>0</v>
      </c>
      <c r="M351" s="657">
        <v>0</v>
      </c>
      <c r="N351" s="657">
        <v>0</v>
      </c>
      <c r="O351" s="657">
        <v>0</v>
      </c>
      <c r="P351" s="657">
        <v>0</v>
      </c>
      <c r="Q351" s="657">
        <v>0</v>
      </c>
      <c r="R351" s="657">
        <v>0</v>
      </c>
      <c r="S351" s="657">
        <v>0</v>
      </c>
      <c r="T351" s="657">
        <v>0</v>
      </c>
      <c r="U351" s="657">
        <v>0</v>
      </c>
      <c r="V351" s="657">
        <v>0</v>
      </c>
    </row>
    <row r="352" spans="2:22" x14ac:dyDescent="0.25">
      <c r="B352" s="628" t="s">
        <v>13</v>
      </c>
      <c r="C352" s="628" t="s">
        <v>13</v>
      </c>
      <c r="D352" s="628" t="s">
        <v>13</v>
      </c>
      <c r="E352" s="657">
        <v>0</v>
      </c>
      <c r="F352" s="657">
        <v>0</v>
      </c>
      <c r="G352" s="657">
        <v>0</v>
      </c>
      <c r="H352" s="657">
        <v>0</v>
      </c>
      <c r="I352" s="657">
        <v>0</v>
      </c>
      <c r="J352" s="657">
        <v>0</v>
      </c>
      <c r="K352" s="657">
        <v>0</v>
      </c>
      <c r="L352" s="657">
        <v>0</v>
      </c>
      <c r="M352" s="657">
        <v>0</v>
      </c>
      <c r="N352" s="657">
        <v>0</v>
      </c>
      <c r="O352" s="657">
        <v>0</v>
      </c>
      <c r="P352" s="657">
        <v>0</v>
      </c>
      <c r="Q352" s="657">
        <v>0</v>
      </c>
      <c r="R352" s="657">
        <v>0</v>
      </c>
      <c r="S352" s="657">
        <v>0</v>
      </c>
      <c r="T352" s="657">
        <v>0</v>
      </c>
      <c r="U352" s="657">
        <v>0</v>
      </c>
      <c r="V352" s="657">
        <v>0</v>
      </c>
    </row>
    <row r="353" spans="2:22" x14ac:dyDescent="0.25">
      <c r="B353" s="628" t="s">
        <v>13</v>
      </c>
      <c r="C353" s="628" t="s">
        <v>13</v>
      </c>
      <c r="D353" s="628" t="s">
        <v>13</v>
      </c>
      <c r="E353" s="657">
        <v>0</v>
      </c>
      <c r="F353" s="657">
        <v>0</v>
      </c>
      <c r="G353" s="657">
        <v>0</v>
      </c>
      <c r="H353" s="657">
        <v>0</v>
      </c>
      <c r="I353" s="657">
        <v>0</v>
      </c>
      <c r="J353" s="657">
        <v>0</v>
      </c>
      <c r="K353" s="657">
        <v>0</v>
      </c>
      <c r="L353" s="657">
        <v>0</v>
      </c>
      <c r="M353" s="657">
        <v>0</v>
      </c>
      <c r="N353" s="657">
        <v>0</v>
      </c>
      <c r="O353" s="657">
        <v>0</v>
      </c>
      <c r="P353" s="657">
        <v>0</v>
      </c>
      <c r="Q353" s="657">
        <v>0</v>
      </c>
      <c r="R353" s="657">
        <v>0</v>
      </c>
      <c r="S353" s="657">
        <v>0</v>
      </c>
      <c r="T353" s="657">
        <v>0</v>
      </c>
      <c r="U353" s="657">
        <v>0</v>
      </c>
      <c r="V353" s="657">
        <v>0</v>
      </c>
    </row>
    <row r="354" spans="2:22" x14ac:dyDescent="0.25">
      <c r="B354" s="628" t="s">
        <v>13</v>
      </c>
      <c r="C354" s="628" t="s">
        <v>13</v>
      </c>
      <c r="D354" s="628" t="s">
        <v>13</v>
      </c>
      <c r="E354" s="657">
        <v>0</v>
      </c>
      <c r="F354" s="657">
        <v>0</v>
      </c>
      <c r="G354" s="657">
        <v>0</v>
      </c>
      <c r="H354" s="657">
        <v>0</v>
      </c>
      <c r="I354" s="657">
        <v>0</v>
      </c>
      <c r="J354" s="657">
        <v>0</v>
      </c>
      <c r="K354" s="657">
        <v>0</v>
      </c>
      <c r="L354" s="657">
        <v>0</v>
      </c>
      <c r="M354" s="657">
        <v>0</v>
      </c>
      <c r="N354" s="657">
        <v>0</v>
      </c>
      <c r="O354" s="657">
        <v>0</v>
      </c>
      <c r="P354" s="657">
        <v>0</v>
      </c>
      <c r="Q354" s="657">
        <v>0</v>
      </c>
      <c r="R354" s="657">
        <v>0</v>
      </c>
      <c r="S354" s="657">
        <v>0</v>
      </c>
      <c r="T354" s="657">
        <v>0</v>
      </c>
      <c r="U354" s="657">
        <v>0</v>
      </c>
      <c r="V354" s="657">
        <v>0</v>
      </c>
    </row>
    <row r="355" spans="2:22" x14ac:dyDescent="0.25">
      <c r="B355" s="628" t="s">
        <v>13</v>
      </c>
      <c r="C355" s="628" t="s">
        <v>13</v>
      </c>
      <c r="D355" s="628" t="s">
        <v>13</v>
      </c>
      <c r="E355" s="657">
        <v>0</v>
      </c>
      <c r="F355" s="657">
        <v>0</v>
      </c>
      <c r="G355" s="657">
        <v>0</v>
      </c>
      <c r="H355" s="657">
        <v>0</v>
      </c>
      <c r="I355" s="657">
        <v>0</v>
      </c>
      <c r="J355" s="657">
        <v>0</v>
      </c>
      <c r="K355" s="657">
        <v>0</v>
      </c>
      <c r="L355" s="657">
        <v>0</v>
      </c>
      <c r="M355" s="657">
        <v>0</v>
      </c>
      <c r="N355" s="657">
        <v>0</v>
      </c>
      <c r="O355" s="657">
        <v>0</v>
      </c>
      <c r="P355" s="657">
        <v>0</v>
      </c>
      <c r="Q355" s="657">
        <v>0</v>
      </c>
      <c r="R355" s="657">
        <v>0</v>
      </c>
      <c r="S355" s="657">
        <v>0</v>
      </c>
      <c r="T355" s="657">
        <v>0</v>
      </c>
      <c r="U355" s="657">
        <v>0</v>
      </c>
      <c r="V355" s="657">
        <v>0</v>
      </c>
    </row>
    <row r="356" spans="2:22" x14ac:dyDescent="0.25">
      <c r="B356" s="628" t="s">
        <v>13</v>
      </c>
      <c r="C356" s="628" t="s">
        <v>13</v>
      </c>
      <c r="D356" s="628" t="s">
        <v>13</v>
      </c>
      <c r="E356" s="657">
        <v>0</v>
      </c>
      <c r="F356" s="657">
        <v>0</v>
      </c>
      <c r="G356" s="657">
        <v>0</v>
      </c>
      <c r="H356" s="657">
        <v>0</v>
      </c>
      <c r="I356" s="657">
        <v>0</v>
      </c>
      <c r="J356" s="657">
        <v>0</v>
      </c>
      <c r="K356" s="657">
        <v>0</v>
      </c>
      <c r="L356" s="657">
        <v>0</v>
      </c>
      <c r="M356" s="657">
        <v>0</v>
      </c>
      <c r="N356" s="657">
        <v>0</v>
      </c>
      <c r="O356" s="657">
        <v>0</v>
      </c>
      <c r="P356" s="657">
        <v>0</v>
      </c>
      <c r="Q356" s="657">
        <v>0</v>
      </c>
      <c r="R356" s="657">
        <v>0</v>
      </c>
      <c r="S356" s="657">
        <v>0</v>
      </c>
      <c r="T356" s="657">
        <v>0</v>
      </c>
      <c r="U356" s="657">
        <v>0</v>
      </c>
      <c r="V356" s="657">
        <v>0</v>
      </c>
    </row>
    <row r="357" spans="2:22" x14ac:dyDescent="0.25">
      <c r="B357" s="628" t="s">
        <v>13</v>
      </c>
      <c r="C357" s="628" t="s">
        <v>13</v>
      </c>
      <c r="D357" s="628" t="s">
        <v>13</v>
      </c>
      <c r="E357" s="657">
        <v>0</v>
      </c>
      <c r="F357" s="657">
        <v>0</v>
      </c>
      <c r="G357" s="657">
        <v>0</v>
      </c>
      <c r="H357" s="657">
        <v>0</v>
      </c>
      <c r="I357" s="657">
        <v>0</v>
      </c>
      <c r="J357" s="657">
        <v>0</v>
      </c>
      <c r="K357" s="657">
        <v>0</v>
      </c>
      <c r="L357" s="657">
        <v>0</v>
      </c>
      <c r="M357" s="657">
        <v>0</v>
      </c>
      <c r="N357" s="657">
        <v>0</v>
      </c>
      <c r="O357" s="657">
        <v>0</v>
      </c>
      <c r="P357" s="657">
        <v>0</v>
      </c>
      <c r="Q357" s="657">
        <v>0</v>
      </c>
      <c r="R357" s="657">
        <v>0</v>
      </c>
      <c r="S357" s="657">
        <v>0</v>
      </c>
      <c r="T357" s="657">
        <v>0</v>
      </c>
      <c r="U357" s="657">
        <v>0</v>
      </c>
      <c r="V357" s="657">
        <v>0</v>
      </c>
    </row>
    <row r="358" spans="2:22" x14ac:dyDescent="0.25">
      <c r="B358" s="628" t="s">
        <v>13</v>
      </c>
      <c r="C358" s="628" t="s">
        <v>13</v>
      </c>
      <c r="D358" s="628" t="s">
        <v>13</v>
      </c>
      <c r="E358" s="657">
        <v>0</v>
      </c>
      <c r="F358" s="657">
        <v>0</v>
      </c>
      <c r="G358" s="657">
        <v>0</v>
      </c>
      <c r="H358" s="657">
        <v>0</v>
      </c>
      <c r="I358" s="657">
        <v>0</v>
      </c>
      <c r="J358" s="657">
        <v>0</v>
      </c>
      <c r="K358" s="657">
        <v>0</v>
      </c>
      <c r="L358" s="657">
        <v>0</v>
      </c>
      <c r="M358" s="657">
        <v>0</v>
      </c>
      <c r="N358" s="657">
        <v>0</v>
      </c>
      <c r="O358" s="657">
        <v>0</v>
      </c>
      <c r="P358" s="657">
        <v>0</v>
      </c>
      <c r="Q358" s="657">
        <v>0</v>
      </c>
      <c r="R358" s="657">
        <v>0</v>
      </c>
      <c r="S358" s="657">
        <v>0</v>
      </c>
      <c r="T358" s="657">
        <v>0</v>
      </c>
      <c r="U358" s="657">
        <v>0</v>
      </c>
      <c r="V358" s="657">
        <v>0</v>
      </c>
    </row>
    <row r="359" spans="2:22" x14ac:dyDescent="0.25">
      <c r="B359" s="628" t="s">
        <v>13</v>
      </c>
      <c r="C359" s="628" t="s">
        <v>13</v>
      </c>
      <c r="D359" s="628" t="s">
        <v>13</v>
      </c>
      <c r="E359" s="657">
        <v>0</v>
      </c>
      <c r="F359" s="657">
        <v>0</v>
      </c>
      <c r="G359" s="657">
        <v>0</v>
      </c>
      <c r="H359" s="657">
        <v>0</v>
      </c>
      <c r="I359" s="657">
        <v>0</v>
      </c>
      <c r="J359" s="657">
        <v>0</v>
      </c>
      <c r="K359" s="657">
        <v>0</v>
      </c>
      <c r="L359" s="657">
        <v>0</v>
      </c>
      <c r="M359" s="657">
        <v>0</v>
      </c>
      <c r="N359" s="657">
        <v>0</v>
      </c>
      <c r="O359" s="657">
        <v>0</v>
      </c>
      <c r="P359" s="657">
        <v>0</v>
      </c>
      <c r="Q359" s="657">
        <v>0</v>
      </c>
      <c r="R359" s="657">
        <v>0</v>
      </c>
      <c r="S359" s="657">
        <v>0</v>
      </c>
      <c r="T359" s="657">
        <v>0</v>
      </c>
      <c r="U359" s="657">
        <v>0</v>
      </c>
      <c r="V359" s="657">
        <v>0</v>
      </c>
    </row>
    <row r="360" spans="2:22" x14ac:dyDescent="0.25">
      <c r="B360" s="628" t="s">
        <v>13</v>
      </c>
      <c r="C360" s="628" t="s">
        <v>13</v>
      </c>
      <c r="D360" s="628" t="s">
        <v>13</v>
      </c>
      <c r="E360" s="657">
        <v>0</v>
      </c>
      <c r="F360" s="657">
        <v>0</v>
      </c>
      <c r="G360" s="657">
        <v>0</v>
      </c>
      <c r="H360" s="657">
        <v>0</v>
      </c>
      <c r="I360" s="657">
        <v>0</v>
      </c>
      <c r="J360" s="657">
        <v>0</v>
      </c>
      <c r="K360" s="657">
        <v>0</v>
      </c>
      <c r="L360" s="657">
        <v>0</v>
      </c>
      <c r="M360" s="657">
        <v>0</v>
      </c>
      <c r="N360" s="657">
        <v>0</v>
      </c>
      <c r="O360" s="657">
        <v>0</v>
      </c>
      <c r="P360" s="657">
        <v>0</v>
      </c>
      <c r="Q360" s="657">
        <v>0</v>
      </c>
      <c r="R360" s="657">
        <v>0</v>
      </c>
      <c r="S360" s="657">
        <v>0</v>
      </c>
      <c r="T360" s="657">
        <v>0</v>
      </c>
      <c r="U360" s="657">
        <v>0</v>
      </c>
      <c r="V360" s="657">
        <v>0</v>
      </c>
    </row>
    <row r="361" spans="2:22" x14ac:dyDescent="0.25">
      <c r="B361" s="628" t="s">
        <v>13</v>
      </c>
      <c r="C361" s="628" t="s">
        <v>13</v>
      </c>
      <c r="D361" s="628" t="s">
        <v>13</v>
      </c>
      <c r="E361" s="657">
        <v>0</v>
      </c>
      <c r="F361" s="657">
        <v>0</v>
      </c>
      <c r="G361" s="657">
        <v>0</v>
      </c>
      <c r="H361" s="657">
        <v>0</v>
      </c>
      <c r="I361" s="657">
        <v>0</v>
      </c>
      <c r="J361" s="657">
        <v>0</v>
      </c>
      <c r="K361" s="657">
        <v>0</v>
      </c>
      <c r="L361" s="657">
        <v>0</v>
      </c>
      <c r="M361" s="657">
        <v>0</v>
      </c>
      <c r="N361" s="657">
        <v>0</v>
      </c>
      <c r="O361" s="657">
        <v>0</v>
      </c>
      <c r="P361" s="657">
        <v>0</v>
      </c>
      <c r="Q361" s="657">
        <v>0</v>
      </c>
      <c r="R361" s="657">
        <v>0</v>
      </c>
      <c r="S361" s="657">
        <v>0</v>
      </c>
      <c r="T361" s="657">
        <v>0</v>
      </c>
      <c r="U361" s="657">
        <v>0</v>
      </c>
      <c r="V361" s="657">
        <v>0</v>
      </c>
    </row>
    <row r="362" spans="2:22" x14ac:dyDescent="0.25">
      <c r="B362" s="628" t="s">
        <v>13</v>
      </c>
      <c r="C362" s="628" t="s">
        <v>13</v>
      </c>
      <c r="D362" s="628" t="s">
        <v>13</v>
      </c>
      <c r="E362" s="657">
        <v>0</v>
      </c>
      <c r="F362" s="657">
        <v>0</v>
      </c>
      <c r="G362" s="657">
        <v>0</v>
      </c>
      <c r="H362" s="657">
        <v>0</v>
      </c>
      <c r="I362" s="657">
        <v>0</v>
      </c>
      <c r="J362" s="657">
        <v>0</v>
      </c>
      <c r="K362" s="657">
        <v>0</v>
      </c>
      <c r="L362" s="657">
        <v>0</v>
      </c>
      <c r="M362" s="657">
        <v>0</v>
      </c>
      <c r="N362" s="657">
        <v>0</v>
      </c>
      <c r="O362" s="657">
        <v>0</v>
      </c>
      <c r="P362" s="657">
        <v>0</v>
      </c>
      <c r="Q362" s="657">
        <v>0</v>
      </c>
      <c r="R362" s="657">
        <v>0</v>
      </c>
      <c r="S362" s="657">
        <v>0</v>
      </c>
      <c r="T362" s="657">
        <v>0</v>
      </c>
      <c r="U362" s="657">
        <v>0</v>
      </c>
      <c r="V362" s="657">
        <v>0</v>
      </c>
    </row>
    <row r="363" spans="2:22" x14ac:dyDescent="0.25">
      <c r="B363" s="628" t="s">
        <v>13</v>
      </c>
      <c r="C363" s="628" t="s">
        <v>13</v>
      </c>
      <c r="D363" s="628" t="s">
        <v>13</v>
      </c>
      <c r="E363" s="657">
        <v>0</v>
      </c>
      <c r="F363" s="657">
        <v>0</v>
      </c>
      <c r="G363" s="657">
        <v>0</v>
      </c>
      <c r="H363" s="657">
        <v>0</v>
      </c>
      <c r="I363" s="657">
        <v>0</v>
      </c>
      <c r="J363" s="657">
        <v>0</v>
      </c>
      <c r="K363" s="657">
        <v>0</v>
      </c>
      <c r="L363" s="657">
        <v>0</v>
      </c>
      <c r="M363" s="657">
        <v>0</v>
      </c>
      <c r="N363" s="657">
        <v>0</v>
      </c>
      <c r="O363" s="657">
        <v>0</v>
      </c>
      <c r="P363" s="657">
        <v>0</v>
      </c>
      <c r="Q363" s="657">
        <v>0</v>
      </c>
      <c r="R363" s="657">
        <v>0</v>
      </c>
      <c r="S363" s="657">
        <v>0</v>
      </c>
      <c r="T363" s="657">
        <v>0</v>
      </c>
      <c r="U363" s="657">
        <v>0</v>
      </c>
      <c r="V363" s="657">
        <v>0</v>
      </c>
    </row>
    <row r="364" spans="2:22" x14ac:dyDescent="0.25">
      <c r="B364" s="628" t="s">
        <v>13</v>
      </c>
      <c r="C364" s="628" t="s">
        <v>13</v>
      </c>
      <c r="D364" s="628" t="s">
        <v>13</v>
      </c>
      <c r="E364" s="657">
        <v>0</v>
      </c>
      <c r="F364" s="657">
        <v>0</v>
      </c>
      <c r="G364" s="657">
        <v>0</v>
      </c>
      <c r="H364" s="657">
        <v>0</v>
      </c>
      <c r="I364" s="657">
        <v>0</v>
      </c>
      <c r="J364" s="657">
        <v>0</v>
      </c>
      <c r="K364" s="657">
        <v>0</v>
      </c>
      <c r="L364" s="657">
        <v>0</v>
      </c>
      <c r="M364" s="657">
        <v>0</v>
      </c>
      <c r="N364" s="657">
        <v>0</v>
      </c>
      <c r="O364" s="657">
        <v>0</v>
      </c>
      <c r="P364" s="657">
        <v>0</v>
      </c>
      <c r="Q364" s="657">
        <v>0</v>
      </c>
      <c r="R364" s="657">
        <v>0</v>
      </c>
      <c r="S364" s="657">
        <v>0</v>
      </c>
      <c r="T364" s="657">
        <v>0</v>
      </c>
      <c r="U364" s="657">
        <v>0</v>
      </c>
      <c r="V364" s="657">
        <v>0</v>
      </c>
    </row>
    <row r="365" spans="2:22" x14ac:dyDescent="0.25">
      <c r="B365" s="628" t="s">
        <v>13</v>
      </c>
      <c r="C365" s="628" t="s">
        <v>13</v>
      </c>
      <c r="D365" s="628" t="s">
        <v>13</v>
      </c>
      <c r="E365" s="657">
        <v>0</v>
      </c>
      <c r="F365" s="657">
        <v>0</v>
      </c>
      <c r="G365" s="657">
        <v>0</v>
      </c>
      <c r="H365" s="657">
        <v>0</v>
      </c>
      <c r="I365" s="657">
        <v>0</v>
      </c>
      <c r="J365" s="657">
        <v>0</v>
      </c>
      <c r="K365" s="657">
        <v>0</v>
      </c>
      <c r="L365" s="657">
        <v>0</v>
      </c>
      <c r="M365" s="657">
        <v>0</v>
      </c>
      <c r="N365" s="657">
        <v>0</v>
      </c>
      <c r="O365" s="657">
        <v>0</v>
      </c>
      <c r="P365" s="657">
        <v>0</v>
      </c>
      <c r="Q365" s="657">
        <v>0</v>
      </c>
      <c r="R365" s="657">
        <v>0</v>
      </c>
      <c r="S365" s="657">
        <v>0</v>
      </c>
      <c r="T365" s="657">
        <v>0</v>
      </c>
      <c r="U365" s="657">
        <v>0</v>
      </c>
      <c r="V365" s="657">
        <v>0</v>
      </c>
    </row>
    <row r="366" spans="2:22" x14ac:dyDescent="0.25">
      <c r="B366" s="628" t="s">
        <v>13</v>
      </c>
      <c r="C366" s="628" t="s">
        <v>13</v>
      </c>
      <c r="D366" s="628" t="s">
        <v>13</v>
      </c>
      <c r="E366" s="657">
        <v>0</v>
      </c>
      <c r="F366" s="657">
        <v>0</v>
      </c>
      <c r="G366" s="657">
        <v>0</v>
      </c>
      <c r="H366" s="657">
        <v>0</v>
      </c>
      <c r="I366" s="657">
        <v>0</v>
      </c>
      <c r="J366" s="657">
        <v>0</v>
      </c>
      <c r="K366" s="657">
        <v>0</v>
      </c>
      <c r="L366" s="657">
        <v>0</v>
      </c>
      <c r="M366" s="657">
        <v>0</v>
      </c>
      <c r="N366" s="657">
        <v>0</v>
      </c>
      <c r="O366" s="657">
        <v>0</v>
      </c>
      <c r="P366" s="657">
        <v>0</v>
      </c>
      <c r="Q366" s="657">
        <v>0</v>
      </c>
      <c r="R366" s="657">
        <v>0</v>
      </c>
      <c r="S366" s="657">
        <v>0</v>
      </c>
      <c r="T366" s="657">
        <v>0</v>
      </c>
      <c r="U366" s="657">
        <v>0</v>
      </c>
      <c r="V366" s="657">
        <v>0</v>
      </c>
    </row>
    <row r="367" spans="2:22" x14ac:dyDescent="0.25">
      <c r="B367" s="628" t="s">
        <v>13</v>
      </c>
      <c r="C367" s="628" t="s">
        <v>13</v>
      </c>
      <c r="D367" s="628" t="s">
        <v>13</v>
      </c>
      <c r="E367" s="657">
        <v>0</v>
      </c>
      <c r="F367" s="657">
        <v>0</v>
      </c>
      <c r="G367" s="657">
        <v>0</v>
      </c>
      <c r="H367" s="657">
        <v>0</v>
      </c>
      <c r="I367" s="657">
        <v>0</v>
      </c>
      <c r="J367" s="657">
        <v>0</v>
      </c>
      <c r="K367" s="657">
        <v>0</v>
      </c>
      <c r="L367" s="657">
        <v>0</v>
      </c>
      <c r="M367" s="657">
        <v>0</v>
      </c>
      <c r="N367" s="657">
        <v>0</v>
      </c>
      <c r="O367" s="657">
        <v>0</v>
      </c>
      <c r="P367" s="657">
        <v>0</v>
      </c>
      <c r="Q367" s="657">
        <v>0</v>
      </c>
      <c r="R367" s="657">
        <v>0</v>
      </c>
      <c r="S367" s="657">
        <v>0</v>
      </c>
      <c r="T367" s="657">
        <v>0</v>
      </c>
      <c r="U367" s="657">
        <v>0</v>
      </c>
      <c r="V367" s="657">
        <v>0</v>
      </c>
    </row>
    <row r="368" spans="2:22" x14ac:dyDescent="0.25">
      <c r="B368" s="628" t="s">
        <v>13</v>
      </c>
      <c r="C368" s="628" t="s">
        <v>13</v>
      </c>
      <c r="D368" s="628" t="s">
        <v>13</v>
      </c>
      <c r="E368" s="657">
        <v>0</v>
      </c>
      <c r="F368" s="657">
        <v>0</v>
      </c>
      <c r="G368" s="657">
        <v>0</v>
      </c>
      <c r="H368" s="657">
        <v>0</v>
      </c>
      <c r="I368" s="657">
        <v>0</v>
      </c>
      <c r="J368" s="657">
        <v>0</v>
      </c>
      <c r="K368" s="657">
        <v>0</v>
      </c>
      <c r="L368" s="657">
        <v>0</v>
      </c>
      <c r="M368" s="657">
        <v>0</v>
      </c>
      <c r="N368" s="657">
        <v>0</v>
      </c>
      <c r="O368" s="657">
        <v>0</v>
      </c>
      <c r="P368" s="657">
        <v>0</v>
      </c>
      <c r="Q368" s="657">
        <v>0</v>
      </c>
      <c r="R368" s="657">
        <v>0</v>
      </c>
      <c r="S368" s="657">
        <v>0</v>
      </c>
      <c r="T368" s="657">
        <v>0</v>
      </c>
      <c r="U368" s="657">
        <v>0</v>
      </c>
      <c r="V368" s="657">
        <v>0</v>
      </c>
    </row>
    <row r="369" spans="2:22" x14ac:dyDescent="0.25">
      <c r="B369" s="628" t="s">
        <v>13</v>
      </c>
      <c r="C369" s="628" t="s">
        <v>13</v>
      </c>
      <c r="D369" s="628" t="s">
        <v>13</v>
      </c>
      <c r="E369" s="657">
        <v>0</v>
      </c>
      <c r="F369" s="657">
        <v>0</v>
      </c>
      <c r="G369" s="657">
        <v>0</v>
      </c>
      <c r="H369" s="657">
        <v>0</v>
      </c>
      <c r="I369" s="657">
        <v>0</v>
      </c>
      <c r="J369" s="657">
        <v>0</v>
      </c>
      <c r="K369" s="657">
        <v>0</v>
      </c>
      <c r="L369" s="657">
        <v>0</v>
      </c>
      <c r="M369" s="657">
        <v>0</v>
      </c>
      <c r="N369" s="657">
        <v>0</v>
      </c>
      <c r="O369" s="657">
        <v>0</v>
      </c>
      <c r="P369" s="657">
        <v>0</v>
      </c>
      <c r="Q369" s="657">
        <v>0</v>
      </c>
      <c r="R369" s="657">
        <v>0</v>
      </c>
      <c r="S369" s="657">
        <v>0</v>
      </c>
      <c r="T369" s="657">
        <v>0</v>
      </c>
      <c r="U369" s="657">
        <v>0</v>
      </c>
      <c r="V369" s="657">
        <v>0</v>
      </c>
    </row>
    <row r="370" spans="2:22" x14ac:dyDescent="0.25">
      <c r="B370" s="628" t="s">
        <v>13</v>
      </c>
      <c r="C370" s="628" t="s">
        <v>13</v>
      </c>
      <c r="D370" s="628" t="s">
        <v>13</v>
      </c>
      <c r="E370" s="657">
        <v>0</v>
      </c>
      <c r="F370" s="657">
        <v>0</v>
      </c>
      <c r="G370" s="657">
        <v>0</v>
      </c>
      <c r="H370" s="657">
        <v>0</v>
      </c>
      <c r="I370" s="657">
        <v>0</v>
      </c>
      <c r="J370" s="657">
        <v>0</v>
      </c>
      <c r="K370" s="657">
        <v>0</v>
      </c>
      <c r="L370" s="657">
        <v>0</v>
      </c>
      <c r="M370" s="657">
        <v>0</v>
      </c>
      <c r="N370" s="657">
        <v>0</v>
      </c>
      <c r="O370" s="657">
        <v>0</v>
      </c>
      <c r="P370" s="657">
        <v>0</v>
      </c>
      <c r="Q370" s="657">
        <v>0</v>
      </c>
      <c r="R370" s="657">
        <v>0</v>
      </c>
      <c r="S370" s="657">
        <v>0</v>
      </c>
      <c r="T370" s="657">
        <v>0</v>
      </c>
      <c r="U370" s="657">
        <v>0</v>
      </c>
      <c r="V370" s="657">
        <v>0</v>
      </c>
    </row>
    <row r="371" spans="2:22" x14ac:dyDescent="0.25">
      <c r="B371" s="628" t="s">
        <v>13</v>
      </c>
      <c r="C371" s="628" t="s">
        <v>13</v>
      </c>
      <c r="D371" s="628" t="s">
        <v>13</v>
      </c>
      <c r="E371" s="657">
        <v>0</v>
      </c>
      <c r="F371" s="657">
        <v>0</v>
      </c>
      <c r="G371" s="657">
        <v>0</v>
      </c>
      <c r="H371" s="657">
        <v>0</v>
      </c>
      <c r="I371" s="657">
        <v>0</v>
      </c>
      <c r="J371" s="657">
        <v>0</v>
      </c>
      <c r="K371" s="657">
        <v>0</v>
      </c>
      <c r="L371" s="657">
        <v>0</v>
      </c>
      <c r="M371" s="657">
        <v>0</v>
      </c>
      <c r="N371" s="657">
        <v>0</v>
      </c>
      <c r="O371" s="657">
        <v>0</v>
      </c>
      <c r="P371" s="657">
        <v>0</v>
      </c>
      <c r="Q371" s="657">
        <v>0</v>
      </c>
      <c r="R371" s="657">
        <v>0</v>
      </c>
      <c r="S371" s="657">
        <v>0</v>
      </c>
      <c r="T371" s="657">
        <v>0</v>
      </c>
      <c r="U371" s="657">
        <v>0</v>
      </c>
      <c r="V371" s="657">
        <v>0</v>
      </c>
    </row>
    <row r="372" spans="2:22" x14ac:dyDescent="0.25">
      <c r="B372" s="628" t="s">
        <v>13</v>
      </c>
      <c r="C372" s="628" t="s">
        <v>13</v>
      </c>
      <c r="D372" s="628" t="s">
        <v>13</v>
      </c>
      <c r="E372" s="657">
        <v>0</v>
      </c>
      <c r="F372" s="657">
        <v>0</v>
      </c>
      <c r="G372" s="657">
        <v>0</v>
      </c>
      <c r="H372" s="657">
        <v>0</v>
      </c>
      <c r="I372" s="657">
        <v>0</v>
      </c>
      <c r="J372" s="657">
        <v>0</v>
      </c>
      <c r="K372" s="657">
        <v>0</v>
      </c>
      <c r="L372" s="657">
        <v>0</v>
      </c>
      <c r="M372" s="657">
        <v>0</v>
      </c>
      <c r="N372" s="657">
        <v>0</v>
      </c>
      <c r="O372" s="657">
        <v>0</v>
      </c>
      <c r="P372" s="657">
        <v>0</v>
      </c>
      <c r="Q372" s="657">
        <v>0</v>
      </c>
      <c r="R372" s="657">
        <v>0</v>
      </c>
      <c r="S372" s="657">
        <v>0</v>
      </c>
      <c r="T372" s="657">
        <v>0</v>
      </c>
      <c r="U372" s="657">
        <v>0</v>
      </c>
      <c r="V372" s="657">
        <v>0</v>
      </c>
    </row>
    <row r="373" spans="2:22" x14ac:dyDescent="0.25">
      <c r="B373" s="628" t="s">
        <v>13</v>
      </c>
      <c r="C373" s="628" t="s">
        <v>13</v>
      </c>
      <c r="D373" s="628" t="s">
        <v>13</v>
      </c>
      <c r="E373" s="657">
        <v>0</v>
      </c>
      <c r="F373" s="657">
        <v>0</v>
      </c>
      <c r="G373" s="657">
        <v>0</v>
      </c>
      <c r="H373" s="657">
        <v>0</v>
      </c>
      <c r="I373" s="657">
        <v>0</v>
      </c>
      <c r="J373" s="657">
        <v>0</v>
      </c>
      <c r="K373" s="657">
        <v>0</v>
      </c>
      <c r="L373" s="657">
        <v>0</v>
      </c>
      <c r="M373" s="657">
        <v>0</v>
      </c>
      <c r="N373" s="657">
        <v>0</v>
      </c>
      <c r="O373" s="657">
        <v>0</v>
      </c>
      <c r="P373" s="657">
        <v>0</v>
      </c>
      <c r="Q373" s="657">
        <v>0</v>
      </c>
      <c r="R373" s="657">
        <v>0</v>
      </c>
      <c r="S373" s="657">
        <v>0</v>
      </c>
      <c r="T373" s="657">
        <v>0</v>
      </c>
      <c r="U373" s="657">
        <v>0</v>
      </c>
      <c r="V373" s="657">
        <v>0</v>
      </c>
    </row>
    <row r="374" spans="2:22" x14ac:dyDescent="0.25">
      <c r="B374" s="628" t="s">
        <v>13</v>
      </c>
      <c r="C374" s="628" t="s">
        <v>13</v>
      </c>
      <c r="D374" s="628" t="s">
        <v>13</v>
      </c>
      <c r="E374" s="657">
        <v>0</v>
      </c>
      <c r="F374" s="657">
        <v>0</v>
      </c>
      <c r="G374" s="657">
        <v>0</v>
      </c>
      <c r="H374" s="657">
        <v>0</v>
      </c>
      <c r="I374" s="657">
        <v>0</v>
      </c>
      <c r="J374" s="657">
        <v>0</v>
      </c>
      <c r="K374" s="657">
        <v>0</v>
      </c>
      <c r="L374" s="657">
        <v>0</v>
      </c>
      <c r="M374" s="657">
        <v>0</v>
      </c>
      <c r="N374" s="657">
        <v>0</v>
      </c>
      <c r="O374" s="657">
        <v>0</v>
      </c>
      <c r="P374" s="657">
        <v>0</v>
      </c>
      <c r="Q374" s="657">
        <v>0</v>
      </c>
      <c r="R374" s="657">
        <v>0</v>
      </c>
      <c r="S374" s="657">
        <v>0</v>
      </c>
      <c r="T374" s="657">
        <v>0</v>
      </c>
      <c r="U374" s="657">
        <v>0</v>
      </c>
      <c r="V374" s="657">
        <v>0</v>
      </c>
    </row>
    <row r="375" spans="2:22" x14ac:dyDescent="0.25">
      <c r="B375" s="628" t="s">
        <v>13</v>
      </c>
      <c r="C375" s="628" t="s">
        <v>13</v>
      </c>
      <c r="D375" s="628" t="s">
        <v>13</v>
      </c>
      <c r="E375" s="657">
        <v>0</v>
      </c>
      <c r="F375" s="657">
        <v>0</v>
      </c>
      <c r="G375" s="657">
        <v>0</v>
      </c>
      <c r="H375" s="657">
        <v>0</v>
      </c>
      <c r="I375" s="657">
        <v>0</v>
      </c>
      <c r="J375" s="657">
        <v>0</v>
      </c>
      <c r="K375" s="657">
        <v>0</v>
      </c>
      <c r="L375" s="657">
        <v>0</v>
      </c>
      <c r="M375" s="657">
        <v>0</v>
      </c>
      <c r="N375" s="657">
        <v>0</v>
      </c>
      <c r="O375" s="657">
        <v>0</v>
      </c>
      <c r="P375" s="657">
        <v>0</v>
      </c>
      <c r="Q375" s="657">
        <v>0</v>
      </c>
      <c r="R375" s="657">
        <v>0</v>
      </c>
      <c r="S375" s="657">
        <v>0</v>
      </c>
      <c r="T375" s="657">
        <v>0</v>
      </c>
      <c r="U375" s="657">
        <v>0</v>
      </c>
      <c r="V375" s="657">
        <v>0</v>
      </c>
    </row>
    <row r="376" spans="2:22" x14ac:dyDescent="0.25">
      <c r="B376" s="628" t="s">
        <v>13</v>
      </c>
      <c r="C376" s="628" t="s">
        <v>13</v>
      </c>
      <c r="D376" s="628" t="s">
        <v>13</v>
      </c>
      <c r="E376" s="657">
        <v>0</v>
      </c>
      <c r="F376" s="657">
        <v>0</v>
      </c>
      <c r="G376" s="657">
        <v>0</v>
      </c>
      <c r="H376" s="657">
        <v>0</v>
      </c>
      <c r="I376" s="657">
        <v>0</v>
      </c>
      <c r="J376" s="657">
        <v>0</v>
      </c>
      <c r="K376" s="657">
        <v>0</v>
      </c>
      <c r="L376" s="657">
        <v>0</v>
      </c>
      <c r="M376" s="657">
        <v>0</v>
      </c>
      <c r="N376" s="657">
        <v>0</v>
      </c>
      <c r="O376" s="657">
        <v>0</v>
      </c>
      <c r="P376" s="657">
        <v>0</v>
      </c>
      <c r="Q376" s="657">
        <v>0</v>
      </c>
      <c r="R376" s="657">
        <v>0</v>
      </c>
      <c r="S376" s="657">
        <v>0</v>
      </c>
      <c r="T376" s="657">
        <v>0</v>
      </c>
      <c r="U376" s="657">
        <v>0</v>
      </c>
      <c r="V376" s="657">
        <v>0</v>
      </c>
    </row>
    <row r="377" spans="2:22" x14ac:dyDescent="0.25">
      <c r="B377" s="628" t="s">
        <v>13</v>
      </c>
      <c r="C377" s="628" t="s">
        <v>13</v>
      </c>
      <c r="D377" s="628" t="s">
        <v>13</v>
      </c>
      <c r="E377" s="657">
        <v>0</v>
      </c>
      <c r="F377" s="657">
        <v>0</v>
      </c>
      <c r="G377" s="657">
        <v>0</v>
      </c>
      <c r="H377" s="657">
        <v>0</v>
      </c>
      <c r="I377" s="657">
        <v>0</v>
      </c>
      <c r="J377" s="657">
        <v>0</v>
      </c>
      <c r="K377" s="657">
        <v>0</v>
      </c>
      <c r="L377" s="657">
        <v>0</v>
      </c>
      <c r="M377" s="657">
        <v>0</v>
      </c>
      <c r="N377" s="657">
        <v>0</v>
      </c>
      <c r="O377" s="657">
        <v>0</v>
      </c>
      <c r="P377" s="657">
        <v>0</v>
      </c>
      <c r="Q377" s="657">
        <v>0</v>
      </c>
      <c r="R377" s="657">
        <v>0</v>
      </c>
      <c r="S377" s="657">
        <v>0</v>
      </c>
      <c r="T377" s="657">
        <v>0</v>
      </c>
      <c r="U377" s="657">
        <v>0</v>
      </c>
      <c r="V377" s="657">
        <v>0</v>
      </c>
    </row>
    <row r="378" spans="2:22" x14ac:dyDescent="0.25">
      <c r="B378" s="628" t="s">
        <v>13</v>
      </c>
      <c r="C378" s="628" t="s">
        <v>13</v>
      </c>
      <c r="D378" s="628" t="s">
        <v>13</v>
      </c>
      <c r="E378" s="657">
        <v>0</v>
      </c>
      <c r="F378" s="657">
        <v>0</v>
      </c>
      <c r="G378" s="657">
        <v>0</v>
      </c>
      <c r="H378" s="657">
        <v>0</v>
      </c>
      <c r="I378" s="657">
        <v>0</v>
      </c>
      <c r="J378" s="657">
        <v>0</v>
      </c>
      <c r="K378" s="657">
        <v>0</v>
      </c>
      <c r="L378" s="657">
        <v>0</v>
      </c>
      <c r="M378" s="657">
        <v>0</v>
      </c>
      <c r="N378" s="657">
        <v>0</v>
      </c>
      <c r="O378" s="657">
        <v>0</v>
      </c>
      <c r="P378" s="657">
        <v>0</v>
      </c>
      <c r="Q378" s="657">
        <v>0</v>
      </c>
      <c r="R378" s="657">
        <v>0</v>
      </c>
      <c r="S378" s="657">
        <v>0</v>
      </c>
      <c r="T378" s="657">
        <v>0</v>
      </c>
      <c r="U378" s="657">
        <v>0</v>
      </c>
      <c r="V378" s="657">
        <v>0</v>
      </c>
    </row>
    <row r="379" spans="2:22" x14ac:dyDescent="0.25">
      <c r="B379" s="628" t="s">
        <v>13</v>
      </c>
      <c r="C379" s="628" t="s">
        <v>13</v>
      </c>
      <c r="D379" s="628" t="s">
        <v>13</v>
      </c>
      <c r="E379" s="657">
        <v>0</v>
      </c>
      <c r="F379" s="657">
        <v>0</v>
      </c>
      <c r="G379" s="657">
        <v>0</v>
      </c>
      <c r="H379" s="657">
        <v>0</v>
      </c>
      <c r="I379" s="657">
        <v>0</v>
      </c>
      <c r="J379" s="657">
        <v>0</v>
      </c>
      <c r="K379" s="657">
        <v>0</v>
      </c>
      <c r="L379" s="657">
        <v>0</v>
      </c>
      <c r="M379" s="657">
        <v>0</v>
      </c>
      <c r="N379" s="657">
        <v>0</v>
      </c>
      <c r="O379" s="657">
        <v>0</v>
      </c>
      <c r="P379" s="657">
        <v>0</v>
      </c>
      <c r="Q379" s="657">
        <v>0</v>
      </c>
      <c r="R379" s="657">
        <v>0</v>
      </c>
      <c r="S379" s="657">
        <v>0</v>
      </c>
      <c r="T379" s="657">
        <v>0</v>
      </c>
      <c r="U379" s="657">
        <v>0</v>
      </c>
      <c r="V379" s="657">
        <v>0</v>
      </c>
    </row>
    <row r="380" spans="2:22" x14ac:dyDescent="0.25">
      <c r="B380" s="628" t="s">
        <v>13</v>
      </c>
      <c r="C380" s="628" t="s">
        <v>13</v>
      </c>
      <c r="D380" s="628" t="s">
        <v>13</v>
      </c>
      <c r="E380" s="657">
        <v>0</v>
      </c>
      <c r="F380" s="657">
        <v>0</v>
      </c>
      <c r="G380" s="657">
        <v>0</v>
      </c>
      <c r="H380" s="657">
        <v>0</v>
      </c>
      <c r="I380" s="657">
        <v>0</v>
      </c>
      <c r="J380" s="657">
        <v>0</v>
      </c>
      <c r="K380" s="657">
        <v>0</v>
      </c>
      <c r="L380" s="657">
        <v>0</v>
      </c>
      <c r="M380" s="657">
        <v>0</v>
      </c>
      <c r="N380" s="657">
        <v>0</v>
      </c>
      <c r="O380" s="657">
        <v>0</v>
      </c>
      <c r="P380" s="657">
        <v>0</v>
      </c>
      <c r="Q380" s="657">
        <v>0</v>
      </c>
      <c r="R380" s="657">
        <v>0</v>
      </c>
      <c r="S380" s="657">
        <v>0</v>
      </c>
      <c r="T380" s="657">
        <v>0</v>
      </c>
      <c r="U380" s="657">
        <v>0</v>
      </c>
      <c r="V380" s="657">
        <v>0</v>
      </c>
    </row>
    <row r="381" spans="2:22" x14ac:dyDescent="0.25">
      <c r="B381" s="628" t="s">
        <v>13</v>
      </c>
      <c r="C381" s="628" t="s">
        <v>13</v>
      </c>
      <c r="D381" s="628" t="s">
        <v>13</v>
      </c>
      <c r="E381" s="657">
        <v>0</v>
      </c>
      <c r="F381" s="657">
        <v>0</v>
      </c>
      <c r="G381" s="657">
        <v>0</v>
      </c>
      <c r="H381" s="657">
        <v>0</v>
      </c>
      <c r="I381" s="657">
        <v>0</v>
      </c>
      <c r="J381" s="657">
        <v>0</v>
      </c>
      <c r="K381" s="657">
        <v>0</v>
      </c>
      <c r="L381" s="657">
        <v>0</v>
      </c>
      <c r="M381" s="657">
        <v>0</v>
      </c>
      <c r="N381" s="657">
        <v>0</v>
      </c>
      <c r="O381" s="657">
        <v>0</v>
      </c>
      <c r="P381" s="657">
        <v>0</v>
      </c>
      <c r="Q381" s="657">
        <v>0</v>
      </c>
      <c r="R381" s="657">
        <v>0</v>
      </c>
      <c r="S381" s="657">
        <v>0</v>
      </c>
      <c r="T381" s="657">
        <v>0</v>
      </c>
      <c r="U381" s="657">
        <v>0</v>
      </c>
      <c r="V381" s="657">
        <v>0</v>
      </c>
    </row>
    <row r="382" spans="2:22" x14ac:dyDescent="0.25">
      <c r="B382" s="628" t="s">
        <v>13</v>
      </c>
      <c r="C382" s="628" t="s">
        <v>13</v>
      </c>
      <c r="D382" s="628" t="s">
        <v>13</v>
      </c>
      <c r="E382" s="657">
        <v>0</v>
      </c>
      <c r="F382" s="657">
        <v>0</v>
      </c>
      <c r="G382" s="657">
        <v>0</v>
      </c>
      <c r="H382" s="657">
        <v>0</v>
      </c>
      <c r="I382" s="657">
        <v>0</v>
      </c>
      <c r="J382" s="657">
        <v>0</v>
      </c>
      <c r="K382" s="657">
        <v>0</v>
      </c>
      <c r="L382" s="657">
        <v>0</v>
      </c>
      <c r="M382" s="657">
        <v>0</v>
      </c>
      <c r="N382" s="657">
        <v>0</v>
      </c>
      <c r="O382" s="657">
        <v>0</v>
      </c>
      <c r="P382" s="657">
        <v>0</v>
      </c>
      <c r="Q382" s="657">
        <v>0</v>
      </c>
      <c r="R382" s="657">
        <v>0</v>
      </c>
      <c r="S382" s="657">
        <v>0</v>
      </c>
      <c r="T382" s="657">
        <v>0</v>
      </c>
      <c r="U382" s="657">
        <v>0</v>
      </c>
      <c r="V382" s="657">
        <v>0</v>
      </c>
    </row>
    <row r="383" spans="2:22" x14ac:dyDescent="0.25">
      <c r="B383" s="628" t="s">
        <v>13</v>
      </c>
      <c r="C383" s="628" t="s">
        <v>13</v>
      </c>
      <c r="D383" s="628" t="s">
        <v>13</v>
      </c>
      <c r="E383" s="657">
        <v>0</v>
      </c>
      <c r="F383" s="657">
        <v>0</v>
      </c>
      <c r="G383" s="657">
        <v>0</v>
      </c>
      <c r="H383" s="657">
        <v>0</v>
      </c>
      <c r="I383" s="657">
        <v>0</v>
      </c>
      <c r="J383" s="657">
        <v>0</v>
      </c>
      <c r="K383" s="657">
        <v>0</v>
      </c>
      <c r="L383" s="657">
        <v>0</v>
      </c>
      <c r="M383" s="657">
        <v>0</v>
      </c>
      <c r="N383" s="657">
        <v>0</v>
      </c>
      <c r="O383" s="657">
        <v>0</v>
      </c>
      <c r="P383" s="657">
        <v>0</v>
      </c>
      <c r="Q383" s="657">
        <v>0</v>
      </c>
      <c r="R383" s="657">
        <v>0</v>
      </c>
      <c r="S383" s="657">
        <v>0</v>
      </c>
      <c r="T383" s="657">
        <v>0</v>
      </c>
      <c r="U383" s="657">
        <v>0</v>
      </c>
      <c r="V383" s="657">
        <v>0</v>
      </c>
    </row>
    <row r="384" spans="2:22" x14ac:dyDescent="0.25">
      <c r="B384" s="628" t="s">
        <v>13</v>
      </c>
      <c r="C384" s="628" t="s">
        <v>13</v>
      </c>
      <c r="D384" s="628" t="s">
        <v>13</v>
      </c>
      <c r="E384" s="657">
        <v>0</v>
      </c>
      <c r="F384" s="657">
        <v>0</v>
      </c>
      <c r="G384" s="657">
        <v>0</v>
      </c>
      <c r="H384" s="657">
        <v>0</v>
      </c>
      <c r="I384" s="657">
        <v>0</v>
      </c>
      <c r="J384" s="657">
        <v>0</v>
      </c>
      <c r="K384" s="657">
        <v>0</v>
      </c>
      <c r="L384" s="657">
        <v>0</v>
      </c>
      <c r="M384" s="657">
        <v>0</v>
      </c>
      <c r="N384" s="657">
        <v>0</v>
      </c>
      <c r="O384" s="657">
        <v>0</v>
      </c>
      <c r="P384" s="657">
        <v>0</v>
      </c>
      <c r="Q384" s="657">
        <v>0</v>
      </c>
      <c r="R384" s="657">
        <v>0</v>
      </c>
      <c r="S384" s="657">
        <v>0</v>
      </c>
      <c r="T384" s="657">
        <v>0</v>
      </c>
      <c r="U384" s="657">
        <v>0</v>
      </c>
      <c r="V384" s="657">
        <v>0</v>
      </c>
    </row>
    <row r="385" spans="2:22" x14ac:dyDescent="0.25">
      <c r="B385" s="628" t="s">
        <v>13</v>
      </c>
      <c r="C385" s="628" t="s">
        <v>13</v>
      </c>
      <c r="D385" s="628" t="s">
        <v>13</v>
      </c>
      <c r="E385" s="657">
        <v>0</v>
      </c>
      <c r="F385" s="657">
        <v>0</v>
      </c>
      <c r="G385" s="657">
        <v>0</v>
      </c>
      <c r="H385" s="657">
        <v>0</v>
      </c>
      <c r="I385" s="657">
        <v>0</v>
      </c>
      <c r="J385" s="657">
        <v>0</v>
      </c>
      <c r="K385" s="657">
        <v>0</v>
      </c>
      <c r="L385" s="657">
        <v>0</v>
      </c>
      <c r="M385" s="657">
        <v>0</v>
      </c>
      <c r="N385" s="657">
        <v>0</v>
      </c>
      <c r="O385" s="657">
        <v>0</v>
      </c>
      <c r="P385" s="657">
        <v>0</v>
      </c>
      <c r="Q385" s="657">
        <v>0</v>
      </c>
      <c r="R385" s="657">
        <v>0</v>
      </c>
      <c r="S385" s="657">
        <v>0</v>
      </c>
      <c r="T385" s="657">
        <v>0</v>
      </c>
      <c r="U385" s="657">
        <v>0</v>
      </c>
      <c r="V385" s="657">
        <v>0</v>
      </c>
    </row>
    <row r="386" spans="2:22" x14ac:dyDescent="0.25">
      <c r="B386" s="628" t="s">
        <v>13</v>
      </c>
      <c r="C386" s="628" t="s">
        <v>13</v>
      </c>
      <c r="D386" s="628" t="s">
        <v>13</v>
      </c>
      <c r="E386" s="657">
        <v>0</v>
      </c>
      <c r="F386" s="657">
        <v>0</v>
      </c>
      <c r="G386" s="657">
        <v>0</v>
      </c>
      <c r="H386" s="657">
        <v>0</v>
      </c>
      <c r="I386" s="657">
        <v>0</v>
      </c>
      <c r="J386" s="657">
        <v>0</v>
      </c>
      <c r="K386" s="657">
        <v>0</v>
      </c>
      <c r="L386" s="657">
        <v>0</v>
      </c>
      <c r="M386" s="657">
        <v>0</v>
      </c>
      <c r="N386" s="657">
        <v>0</v>
      </c>
      <c r="O386" s="657">
        <v>0</v>
      </c>
      <c r="P386" s="657">
        <v>0</v>
      </c>
      <c r="Q386" s="657">
        <v>0</v>
      </c>
      <c r="R386" s="657">
        <v>0</v>
      </c>
      <c r="S386" s="657">
        <v>0</v>
      </c>
      <c r="T386" s="657">
        <v>0</v>
      </c>
      <c r="U386" s="657">
        <v>0</v>
      </c>
      <c r="V386" s="657">
        <v>0</v>
      </c>
    </row>
    <row r="387" spans="2:22" x14ac:dyDescent="0.25">
      <c r="B387" s="628" t="s">
        <v>13</v>
      </c>
      <c r="C387" s="628" t="s">
        <v>13</v>
      </c>
      <c r="D387" s="628" t="s">
        <v>13</v>
      </c>
      <c r="E387" s="657">
        <v>0</v>
      </c>
      <c r="F387" s="657">
        <v>0</v>
      </c>
      <c r="G387" s="657">
        <v>0</v>
      </c>
      <c r="H387" s="657">
        <v>0</v>
      </c>
      <c r="I387" s="657">
        <v>0</v>
      </c>
      <c r="J387" s="657">
        <v>0</v>
      </c>
      <c r="K387" s="657">
        <v>0</v>
      </c>
      <c r="L387" s="657">
        <v>0</v>
      </c>
      <c r="M387" s="657">
        <v>0</v>
      </c>
      <c r="N387" s="657">
        <v>0</v>
      </c>
      <c r="O387" s="657">
        <v>0</v>
      </c>
      <c r="P387" s="657">
        <v>0</v>
      </c>
      <c r="Q387" s="657">
        <v>0</v>
      </c>
      <c r="R387" s="657">
        <v>0</v>
      </c>
      <c r="S387" s="657">
        <v>0</v>
      </c>
      <c r="T387" s="657">
        <v>0</v>
      </c>
      <c r="U387" s="657">
        <v>0</v>
      </c>
      <c r="V387" s="657">
        <v>0</v>
      </c>
    </row>
    <row r="388" spans="2:22" x14ac:dyDescent="0.25">
      <c r="B388" s="628" t="s">
        <v>13</v>
      </c>
      <c r="C388" s="628" t="s">
        <v>13</v>
      </c>
      <c r="D388" s="628" t="s">
        <v>13</v>
      </c>
      <c r="E388" s="657">
        <v>0</v>
      </c>
      <c r="F388" s="657">
        <v>0</v>
      </c>
      <c r="G388" s="657">
        <v>0</v>
      </c>
      <c r="H388" s="657">
        <v>0</v>
      </c>
      <c r="I388" s="657">
        <v>0</v>
      </c>
      <c r="J388" s="657">
        <v>0</v>
      </c>
      <c r="K388" s="657">
        <v>0</v>
      </c>
      <c r="L388" s="657">
        <v>0</v>
      </c>
      <c r="M388" s="657">
        <v>0</v>
      </c>
      <c r="N388" s="657">
        <v>0</v>
      </c>
      <c r="O388" s="657">
        <v>0</v>
      </c>
      <c r="P388" s="657">
        <v>0</v>
      </c>
      <c r="Q388" s="657">
        <v>0</v>
      </c>
      <c r="R388" s="657">
        <v>0</v>
      </c>
      <c r="S388" s="657">
        <v>0</v>
      </c>
      <c r="T388" s="657">
        <v>0</v>
      </c>
      <c r="U388" s="657">
        <v>0</v>
      </c>
      <c r="V388" s="657">
        <v>0</v>
      </c>
    </row>
    <row r="389" spans="2:22" x14ac:dyDescent="0.25">
      <c r="B389" s="628" t="s">
        <v>13</v>
      </c>
      <c r="C389" s="628" t="s">
        <v>13</v>
      </c>
      <c r="D389" s="628" t="s">
        <v>13</v>
      </c>
      <c r="E389" s="657">
        <v>0</v>
      </c>
      <c r="F389" s="657">
        <v>0</v>
      </c>
      <c r="G389" s="657">
        <v>0</v>
      </c>
      <c r="H389" s="657">
        <v>0</v>
      </c>
      <c r="I389" s="657">
        <v>0</v>
      </c>
      <c r="J389" s="657">
        <v>0</v>
      </c>
      <c r="K389" s="657">
        <v>0</v>
      </c>
      <c r="L389" s="657">
        <v>0</v>
      </c>
      <c r="M389" s="657">
        <v>0</v>
      </c>
      <c r="N389" s="657">
        <v>0</v>
      </c>
      <c r="O389" s="657">
        <v>0</v>
      </c>
      <c r="P389" s="657">
        <v>0</v>
      </c>
      <c r="Q389" s="657">
        <v>0</v>
      </c>
      <c r="R389" s="657">
        <v>0</v>
      </c>
      <c r="S389" s="657">
        <v>0</v>
      </c>
      <c r="T389" s="657">
        <v>0</v>
      </c>
      <c r="U389" s="657">
        <v>0</v>
      </c>
      <c r="V389" s="657">
        <v>0</v>
      </c>
    </row>
    <row r="390" spans="2:22" x14ac:dyDescent="0.25">
      <c r="B390" s="628" t="s">
        <v>13</v>
      </c>
      <c r="C390" s="628" t="s">
        <v>13</v>
      </c>
      <c r="D390" s="628" t="s">
        <v>13</v>
      </c>
      <c r="E390" s="657">
        <v>0</v>
      </c>
      <c r="F390" s="657">
        <v>0</v>
      </c>
      <c r="G390" s="657">
        <v>0</v>
      </c>
      <c r="H390" s="657">
        <v>0</v>
      </c>
      <c r="I390" s="657">
        <v>0</v>
      </c>
      <c r="J390" s="657">
        <v>0</v>
      </c>
      <c r="K390" s="657">
        <v>0</v>
      </c>
      <c r="L390" s="657">
        <v>0</v>
      </c>
      <c r="M390" s="657">
        <v>0</v>
      </c>
      <c r="N390" s="657">
        <v>0</v>
      </c>
      <c r="O390" s="657">
        <v>0</v>
      </c>
      <c r="P390" s="657">
        <v>0</v>
      </c>
      <c r="Q390" s="657">
        <v>0</v>
      </c>
      <c r="R390" s="657">
        <v>0</v>
      </c>
      <c r="S390" s="657">
        <v>0</v>
      </c>
      <c r="T390" s="657">
        <v>0</v>
      </c>
      <c r="U390" s="657">
        <v>0</v>
      </c>
      <c r="V390" s="657">
        <v>0</v>
      </c>
    </row>
    <row r="391" spans="2:22" x14ac:dyDescent="0.25">
      <c r="B391" s="628" t="s">
        <v>13</v>
      </c>
      <c r="C391" s="628" t="s">
        <v>13</v>
      </c>
      <c r="D391" s="628" t="s">
        <v>13</v>
      </c>
      <c r="E391" s="657">
        <v>0</v>
      </c>
      <c r="F391" s="657">
        <v>0</v>
      </c>
      <c r="G391" s="657">
        <v>0</v>
      </c>
      <c r="H391" s="657">
        <v>0</v>
      </c>
      <c r="I391" s="657">
        <v>0</v>
      </c>
      <c r="J391" s="657">
        <v>0</v>
      </c>
      <c r="K391" s="657">
        <v>0</v>
      </c>
      <c r="L391" s="657">
        <v>0</v>
      </c>
      <c r="M391" s="657">
        <v>0</v>
      </c>
      <c r="N391" s="657">
        <v>0</v>
      </c>
      <c r="O391" s="657">
        <v>0</v>
      </c>
      <c r="P391" s="657">
        <v>0</v>
      </c>
      <c r="Q391" s="657">
        <v>0</v>
      </c>
      <c r="R391" s="657">
        <v>0</v>
      </c>
      <c r="S391" s="657">
        <v>0</v>
      </c>
      <c r="T391" s="657">
        <v>0</v>
      </c>
      <c r="U391" s="657">
        <v>0</v>
      </c>
      <c r="V391" s="657">
        <v>0</v>
      </c>
    </row>
    <row r="392" spans="2:22" x14ac:dyDescent="0.25">
      <c r="B392" s="628" t="s">
        <v>13</v>
      </c>
      <c r="C392" s="628" t="s">
        <v>13</v>
      </c>
      <c r="D392" s="628" t="s">
        <v>13</v>
      </c>
      <c r="E392" s="657">
        <v>0</v>
      </c>
      <c r="F392" s="657">
        <v>0</v>
      </c>
      <c r="G392" s="657">
        <v>0</v>
      </c>
      <c r="H392" s="657">
        <v>0</v>
      </c>
      <c r="I392" s="657">
        <v>0</v>
      </c>
      <c r="J392" s="657">
        <v>0</v>
      </c>
      <c r="K392" s="657">
        <v>0</v>
      </c>
      <c r="L392" s="657">
        <v>0</v>
      </c>
      <c r="M392" s="657">
        <v>0</v>
      </c>
      <c r="N392" s="657">
        <v>0</v>
      </c>
      <c r="O392" s="657">
        <v>0</v>
      </c>
      <c r="P392" s="657">
        <v>0</v>
      </c>
      <c r="Q392" s="657">
        <v>0</v>
      </c>
      <c r="R392" s="657">
        <v>0</v>
      </c>
      <c r="S392" s="657">
        <v>0</v>
      </c>
      <c r="T392" s="657">
        <v>0</v>
      </c>
      <c r="U392" s="657">
        <v>0</v>
      </c>
      <c r="V392" s="657">
        <v>0</v>
      </c>
    </row>
    <row r="393" spans="2:22" x14ac:dyDescent="0.25">
      <c r="B393" s="628" t="s">
        <v>13</v>
      </c>
      <c r="C393" s="628" t="s">
        <v>13</v>
      </c>
      <c r="D393" s="628" t="s">
        <v>13</v>
      </c>
      <c r="E393" s="657">
        <v>0</v>
      </c>
      <c r="F393" s="657">
        <v>0</v>
      </c>
      <c r="G393" s="657">
        <v>0</v>
      </c>
      <c r="H393" s="657">
        <v>0</v>
      </c>
      <c r="I393" s="657">
        <v>0</v>
      </c>
      <c r="J393" s="657">
        <v>0</v>
      </c>
      <c r="K393" s="657">
        <v>0</v>
      </c>
      <c r="L393" s="657">
        <v>0</v>
      </c>
      <c r="M393" s="657">
        <v>0</v>
      </c>
      <c r="N393" s="657">
        <v>0</v>
      </c>
      <c r="O393" s="657">
        <v>0</v>
      </c>
      <c r="P393" s="657">
        <v>0</v>
      </c>
      <c r="Q393" s="657">
        <v>0</v>
      </c>
      <c r="R393" s="657">
        <v>0</v>
      </c>
      <c r="S393" s="657">
        <v>0</v>
      </c>
      <c r="T393" s="657">
        <v>0</v>
      </c>
      <c r="U393" s="657">
        <v>0</v>
      </c>
      <c r="V393" s="657">
        <v>0</v>
      </c>
    </row>
    <row r="394" spans="2:22" x14ac:dyDescent="0.25">
      <c r="B394" s="628" t="s">
        <v>13</v>
      </c>
      <c r="C394" s="628" t="s">
        <v>13</v>
      </c>
      <c r="D394" s="628" t="s">
        <v>13</v>
      </c>
      <c r="E394" s="657">
        <v>0</v>
      </c>
      <c r="F394" s="657">
        <v>0</v>
      </c>
      <c r="G394" s="657">
        <v>0</v>
      </c>
      <c r="H394" s="657">
        <v>0</v>
      </c>
      <c r="I394" s="657">
        <v>0</v>
      </c>
      <c r="J394" s="657">
        <v>0</v>
      </c>
      <c r="K394" s="657">
        <v>0</v>
      </c>
      <c r="L394" s="657">
        <v>0</v>
      </c>
      <c r="M394" s="657">
        <v>0</v>
      </c>
      <c r="N394" s="657">
        <v>0</v>
      </c>
      <c r="O394" s="657">
        <v>0</v>
      </c>
      <c r="P394" s="657">
        <v>0</v>
      </c>
      <c r="Q394" s="657">
        <v>0</v>
      </c>
      <c r="R394" s="657">
        <v>0</v>
      </c>
      <c r="S394" s="657">
        <v>0</v>
      </c>
      <c r="T394" s="657">
        <v>0</v>
      </c>
      <c r="U394" s="657">
        <v>0</v>
      </c>
      <c r="V394" s="657">
        <v>0</v>
      </c>
    </row>
    <row r="395" spans="2:22" x14ac:dyDescent="0.25">
      <c r="B395" s="628" t="s">
        <v>13</v>
      </c>
      <c r="C395" s="628" t="s">
        <v>13</v>
      </c>
      <c r="D395" s="628" t="s">
        <v>13</v>
      </c>
      <c r="E395" s="657">
        <v>0</v>
      </c>
      <c r="F395" s="657">
        <v>0</v>
      </c>
      <c r="G395" s="657">
        <v>0</v>
      </c>
      <c r="H395" s="657">
        <v>0</v>
      </c>
      <c r="I395" s="657">
        <v>0</v>
      </c>
      <c r="J395" s="657">
        <v>0</v>
      </c>
      <c r="K395" s="657">
        <v>0</v>
      </c>
      <c r="L395" s="657">
        <v>0</v>
      </c>
      <c r="M395" s="657">
        <v>0</v>
      </c>
      <c r="N395" s="657">
        <v>0</v>
      </c>
      <c r="O395" s="657">
        <v>0</v>
      </c>
      <c r="P395" s="657">
        <v>0</v>
      </c>
      <c r="Q395" s="657">
        <v>0</v>
      </c>
      <c r="R395" s="657">
        <v>0</v>
      </c>
      <c r="S395" s="657">
        <v>0</v>
      </c>
      <c r="T395" s="657">
        <v>0</v>
      </c>
      <c r="U395" s="657">
        <v>0</v>
      </c>
      <c r="V395" s="657">
        <v>0</v>
      </c>
    </row>
    <row r="396" spans="2:22" x14ac:dyDescent="0.25">
      <c r="B396" s="628" t="s">
        <v>13</v>
      </c>
      <c r="C396" s="628" t="s">
        <v>13</v>
      </c>
      <c r="D396" s="628" t="s">
        <v>13</v>
      </c>
      <c r="E396" s="657">
        <v>0</v>
      </c>
      <c r="F396" s="657">
        <v>0</v>
      </c>
      <c r="G396" s="657">
        <v>0</v>
      </c>
      <c r="H396" s="657">
        <v>0</v>
      </c>
      <c r="I396" s="657">
        <v>0</v>
      </c>
      <c r="J396" s="657">
        <v>0</v>
      </c>
      <c r="K396" s="657">
        <v>0</v>
      </c>
      <c r="L396" s="657">
        <v>0</v>
      </c>
      <c r="M396" s="657">
        <v>0</v>
      </c>
      <c r="N396" s="657">
        <v>0</v>
      </c>
      <c r="O396" s="657">
        <v>0</v>
      </c>
      <c r="P396" s="657">
        <v>0</v>
      </c>
      <c r="Q396" s="657">
        <v>0</v>
      </c>
      <c r="R396" s="657">
        <v>0</v>
      </c>
      <c r="S396" s="657">
        <v>0</v>
      </c>
      <c r="T396" s="657">
        <v>0</v>
      </c>
      <c r="U396" s="657">
        <v>0</v>
      </c>
      <c r="V396" s="657">
        <v>0</v>
      </c>
    </row>
    <row r="397" spans="2:22" x14ac:dyDescent="0.25">
      <c r="B397" s="628" t="s">
        <v>13</v>
      </c>
      <c r="C397" s="628" t="s">
        <v>13</v>
      </c>
      <c r="D397" s="628" t="s">
        <v>13</v>
      </c>
      <c r="E397" s="657">
        <v>0</v>
      </c>
      <c r="F397" s="657">
        <v>0</v>
      </c>
      <c r="G397" s="657">
        <v>0</v>
      </c>
      <c r="H397" s="657">
        <v>0</v>
      </c>
      <c r="I397" s="657">
        <v>0</v>
      </c>
      <c r="J397" s="657">
        <v>0</v>
      </c>
      <c r="K397" s="657">
        <v>0</v>
      </c>
      <c r="L397" s="657">
        <v>0</v>
      </c>
      <c r="M397" s="657">
        <v>0</v>
      </c>
      <c r="N397" s="657">
        <v>0</v>
      </c>
      <c r="O397" s="657">
        <v>0</v>
      </c>
      <c r="P397" s="657">
        <v>0</v>
      </c>
      <c r="Q397" s="657">
        <v>0</v>
      </c>
      <c r="R397" s="657">
        <v>0</v>
      </c>
      <c r="S397" s="657">
        <v>0</v>
      </c>
      <c r="T397" s="657">
        <v>0</v>
      </c>
      <c r="U397" s="657">
        <v>0</v>
      </c>
      <c r="V397" s="657">
        <v>0</v>
      </c>
    </row>
    <row r="398" spans="2:22" x14ac:dyDescent="0.25">
      <c r="B398" s="628" t="s">
        <v>13</v>
      </c>
      <c r="C398" s="628" t="s">
        <v>13</v>
      </c>
      <c r="D398" s="628" t="s">
        <v>13</v>
      </c>
      <c r="E398" s="657">
        <v>0</v>
      </c>
      <c r="F398" s="657">
        <v>0</v>
      </c>
      <c r="G398" s="657">
        <v>0</v>
      </c>
      <c r="H398" s="657">
        <v>0</v>
      </c>
      <c r="I398" s="657">
        <v>0</v>
      </c>
      <c r="J398" s="657">
        <v>0</v>
      </c>
      <c r="K398" s="657">
        <v>0</v>
      </c>
      <c r="L398" s="657">
        <v>0</v>
      </c>
      <c r="M398" s="657">
        <v>0</v>
      </c>
      <c r="N398" s="657">
        <v>0</v>
      </c>
      <c r="O398" s="657">
        <v>0</v>
      </c>
      <c r="P398" s="657">
        <v>0</v>
      </c>
      <c r="Q398" s="657">
        <v>0</v>
      </c>
      <c r="R398" s="657">
        <v>0</v>
      </c>
      <c r="S398" s="657">
        <v>0</v>
      </c>
      <c r="T398" s="657">
        <v>0</v>
      </c>
      <c r="U398" s="657">
        <v>0</v>
      </c>
      <c r="V398" s="657">
        <v>0</v>
      </c>
    </row>
    <row r="399" spans="2:22" x14ac:dyDescent="0.25">
      <c r="B399" s="628" t="s">
        <v>13</v>
      </c>
      <c r="C399" s="628" t="s">
        <v>13</v>
      </c>
      <c r="D399" s="628" t="s">
        <v>13</v>
      </c>
      <c r="E399" s="657">
        <v>0</v>
      </c>
      <c r="F399" s="657">
        <v>0</v>
      </c>
      <c r="G399" s="657">
        <v>0</v>
      </c>
      <c r="H399" s="657">
        <v>0</v>
      </c>
      <c r="I399" s="657">
        <v>0</v>
      </c>
      <c r="J399" s="657">
        <v>0</v>
      </c>
      <c r="K399" s="657">
        <v>0</v>
      </c>
      <c r="L399" s="657">
        <v>0</v>
      </c>
      <c r="M399" s="657">
        <v>0</v>
      </c>
      <c r="N399" s="657">
        <v>0</v>
      </c>
      <c r="O399" s="657">
        <v>0</v>
      </c>
      <c r="P399" s="657">
        <v>0</v>
      </c>
      <c r="Q399" s="657">
        <v>0</v>
      </c>
      <c r="R399" s="657">
        <v>0</v>
      </c>
      <c r="S399" s="657">
        <v>0</v>
      </c>
      <c r="T399" s="657">
        <v>0</v>
      </c>
      <c r="U399" s="657">
        <v>0</v>
      </c>
      <c r="V399" s="657">
        <v>0</v>
      </c>
    </row>
    <row r="400" spans="2:22" x14ac:dyDescent="0.25">
      <c r="B400" s="628" t="s">
        <v>13</v>
      </c>
      <c r="C400" s="628" t="s">
        <v>13</v>
      </c>
      <c r="D400" s="628" t="s">
        <v>13</v>
      </c>
      <c r="E400" s="657">
        <v>0</v>
      </c>
      <c r="F400" s="657">
        <v>0</v>
      </c>
      <c r="G400" s="657">
        <v>0</v>
      </c>
      <c r="H400" s="657">
        <v>0</v>
      </c>
      <c r="I400" s="657">
        <v>0</v>
      </c>
      <c r="J400" s="657">
        <v>0</v>
      </c>
      <c r="K400" s="657">
        <v>0</v>
      </c>
      <c r="L400" s="657">
        <v>0</v>
      </c>
      <c r="M400" s="657">
        <v>0</v>
      </c>
      <c r="N400" s="657">
        <v>0</v>
      </c>
      <c r="O400" s="657">
        <v>0</v>
      </c>
      <c r="P400" s="657">
        <v>0</v>
      </c>
      <c r="Q400" s="657">
        <v>0</v>
      </c>
      <c r="R400" s="657">
        <v>0</v>
      </c>
      <c r="S400" s="657">
        <v>0</v>
      </c>
      <c r="T400" s="657">
        <v>0</v>
      </c>
      <c r="U400" s="657">
        <v>0</v>
      </c>
      <c r="V400" s="657">
        <v>0</v>
      </c>
    </row>
    <row r="401" spans="2:22" x14ac:dyDescent="0.25">
      <c r="B401" s="628" t="s">
        <v>13</v>
      </c>
      <c r="C401" s="628" t="s">
        <v>13</v>
      </c>
      <c r="D401" s="628" t="s">
        <v>13</v>
      </c>
      <c r="E401" s="657">
        <v>0</v>
      </c>
      <c r="F401" s="657">
        <v>0</v>
      </c>
      <c r="G401" s="657">
        <v>0</v>
      </c>
      <c r="H401" s="657">
        <v>0</v>
      </c>
      <c r="I401" s="657">
        <v>0</v>
      </c>
      <c r="J401" s="657">
        <v>0</v>
      </c>
      <c r="K401" s="657">
        <v>0</v>
      </c>
      <c r="L401" s="657">
        <v>0</v>
      </c>
      <c r="M401" s="657">
        <v>0</v>
      </c>
      <c r="N401" s="657">
        <v>0</v>
      </c>
      <c r="O401" s="657">
        <v>0</v>
      </c>
      <c r="P401" s="657">
        <v>0</v>
      </c>
      <c r="Q401" s="657">
        <v>0</v>
      </c>
      <c r="R401" s="657">
        <v>0</v>
      </c>
      <c r="S401" s="657">
        <v>0</v>
      </c>
      <c r="T401" s="657">
        <v>0</v>
      </c>
      <c r="U401" s="657">
        <v>0</v>
      </c>
      <c r="V401" s="657">
        <v>0</v>
      </c>
    </row>
    <row r="402" spans="2:22" x14ac:dyDescent="0.25">
      <c r="B402" s="628" t="s">
        <v>13</v>
      </c>
      <c r="C402" s="628" t="s">
        <v>13</v>
      </c>
      <c r="D402" s="628" t="s">
        <v>13</v>
      </c>
      <c r="E402" s="657">
        <v>0</v>
      </c>
      <c r="F402" s="657">
        <v>0</v>
      </c>
      <c r="G402" s="657">
        <v>0</v>
      </c>
      <c r="H402" s="657">
        <v>0</v>
      </c>
      <c r="I402" s="657">
        <v>0</v>
      </c>
      <c r="J402" s="657">
        <v>0</v>
      </c>
      <c r="K402" s="657">
        <v>0</v>
      </c>
      <c r="L402" s="657">
        <v>0</v>
      </c>
      <c r="M402" s="657">
        <v>0</v>
      </c>
      <c r="N402" s="657">
        <v>0</v>
      </c>
      <c r="O402" s="657">
        <v>0</v>
      </c>
      <c r="P402" s="657">
        <v>0</v>
      </c>
      <c r="Q402" s="657">
        <v>0</v>
      </c>
      <c r="R402" s="657">
        <v>0</v>
      </c>
      <c r="S402" s="657">
        <v>0</v>
      </c>
      <c r="T402" s="657">
        <v>0</v>
      </c>
      <c r="U402" s="657">
        <v>0</v>
      </c>
      <c r="V402" s="657">
        <v>0</v>
      </c>
    </row>
    <row r="403" spans="2:22" x14ac:dyDescent="0.25">
      <c r="B403" s="628" t="s">
        <v>13</v>
      </c>
      <c r="C403" s="628" t="s">
        <v>13</v>
      </c>
      <c r="D403" s="628" t="s">
        <v>13</v>
      </c>
      <c r="E403" s="657">
        <v>0</v>
      </c>
      <c r="F403" s="657">
        <v>0</v>
      </c>
      <c r="G403" s="657">
        <v>0</v>
      </c>
      <c r="H403" s="657">
        <v>0</v>
      </c>
      <c r="I403" s="657">
        <v>0</v>
      </c>
      <c r="J403" s="657">
        <v>0</v>
      </c>
      <c r="K403" s="657">
        <v>0</v>
      </c>
      <c r="L403" s="657">
        <v>0</v>
      </c>
      <c r="M403" s="657">
        <v>0</v>
      </c>
      <c r="N403" s="657">
        <v>0</v>
      </c>
      <c r="O403" s="657">
        <v>0</v>
      </c>
      <c r="P403" s="657">
        <v>0</v>
      </c>
      <c r="Q403" s="657">
        <v>0</v>
      </c>
      <c r="R403" s="657">
        <v>0</v>
      </c>
      <c r="S403" s="657">
        <v>0</v>
      </c>
      <c r="T403" s="657">
        <v>0</v>
      </c>
      <c r="U403" s="657">
        <v>0</v>
      </c>
      <c r="V403" s="657">
        <v>0</v>
      </c>
    </row>
    <row r="404" spans="2:22" x14ac:dyDescent="0.25">
      <c r="B404" s="628" t="s">
        <v>13</v>
      </c>
      <c r="C404" s="628" t="s">
        <v>13</v>
      </c>
      <c r="D404" s="628" t="s">
        <v>13</v>
      </c>
      <c r="E404" s="657">
        <v>0</v>
      </c>
      <c r="F404" s="657">
        <v>0</v>
      </c>
      <c r="G404" s="657">
        <v>0</v>
      </c>
      <c r="H404" s="657">
        <v>0</v>
      </c>
      <c r="I404" s="657">
        <v>0</v>
      </c>
      <c r="J404" s="657">
        <v>0</v>
      </c>
      <c r="K404" s="657">
        <v>0</v>
      </c>
      <c r="L404" s="657">
        <v>0</v>
      </c>
      <c r="M404" s="657">
        <v>0</v>
      </c>
      <c r="N404" s="657">
        <v>0</v>
      </c>
      <c r="O404" s="657">
        <v>0</v>
      </c>
      <c r="P404" s="657">
        <v>0</v>
      </c>
      <c r="Q404" s="657">
        <v>0</v>
      </c>
      <c r="R404" s="657">
        <v>0</v>
      </c>
      <c r="S404" s="657">
        <v>0</v>
      </c>
      <c r="T404" s="657">
        <v>0</v>
      </c>
      <c r="U404" s="657">
        <v>0</v>
      </c>
      <c r="V404" s="657">
        <v>0</v>
      </c>
    </row>
    <row r="405" spans="2:22" x14ac:dyDescent="0.25">
      <c r="B405" s="628" t="s">
        <v>13</v>
      </c>
      <c r="C405" s="628" t="s">
        <v>13</v>
      </c>
      <c r="D405" s="628" t="s">
        <v>13</v>
      </c>
      <c r="E405" s="657">
        <v>0</v>
      </c>
      <c r="F405" s="657">
        <v>0</v>
      </c>
      <c r="G405" s="657">
        <v>0</v>
      </c>
      <c r="H405" s="657">
        <v>0</v>
      </c>
      <c r="I405" s="657">
        <v>0</v>
      </c>
      <c r="J405" s="657">
        <v>0</v>
      </c>
      <c r="K405" s="657">
        <v>0</v>
      </c>
      <c r="L405" s="657">
        <v>0</v>
      </c>
      <c r="M405" s="657">
        <v>0</v>
      </c>
      <c r="N405" s="657">
        <v>0</v>
      </c>
      <c r="O405" s="657">
        <v>0</v>
      </c>
      <c r="P405" s="657">
        <v>0</v>
      </c>
      <c r="Q405" s="657">
        <v>0</v>
      </c>
      <c r="R405" s="657">
        <v>0</v>
      </c>
      <c r="S405" s="657">
        <v>0</v>
      </c>
      <c r="T405" s="657">
        <v>0</v>
      </c>
      <c r="U405" s="657">
        <v>0</v>
      </c>
      <c r="V405" s="657">
        <v>0</v>
      </c>
    </row>
    <row r="406" spans="2:22" x14ac:dyDescent="0.25">
      <c r="B406" s="628" t="s">
        <v>13</v>
      </c>
      <c r="C406" s="628" t="s">
        <v>13</v>
      </c>
      <c r="D406" s="628" t="s">
        <v>13</v>
      </c>
      <c r="E406" s="657">
        <v>0</v>
      </c>
      <c r="F406" s="657">
        <v>0</v>
      </c>
      <c r="G406" s="657">
        <v>0</v>
      </c>
      <c r="H406" s="657">
        <v>0</v>
      </c>
      <c r="I406" s="657">
        <v>0</v>
      </c>
      <c r="J406" s="657">
        <v>0</v>
      </c>
      <c r="K406" s="657">
        <v>0</v>
      </c>
      <c r="L406" s="657">
        <v>0</v>
      </c>
      <c r="M406" s="657">
        <v>0</v>
      </c>
      <c r="N406" s="657">
        <v>0</v>
      </c>
      <c r="O406" s="657">
        <v>0</v>
      </c>
      <c r="P406" s="657">
        <v>0</v>
      </c>
      <c r="Q406" s="657">
        <v>0</v>
      </c>
      <c r="R406" s="657">
        <v>0</v>
      </c>
      <c r="S406" s="657">
        <v>0</v>
      </c>
      <c r="T406" s="657">
        <v>0</v>
      </c>
      <c r="U406" s="657">
        <v>0</v>
      </c>
      <c r="V406" s="657">
        <v>0</v>
      </c>
    </row>
    <row r="407" spans="2:22" x14ac:dyDescent="0.25">
      <c r="B407" s="628" t="s">
        <v>13</v>
      </c>
      <c r="C407" s="628" t="s">
        <v>13</v>
      </c>
      <c r="D407" s="628" t="s">
        <v>13</v>
      </c>
      <c r="E407" s="657">
        <v>0</v>
      </c>
      <c r="F407" s="657">
        <v>0</v>
      </c>
      <c r="G407" s="657">
        <v>0</v>
      </c>
      <c r="H407" s="657">
        <v>0</v>
      </c>
      <c r="I407" s="657">
        <v>0</v>
      </c>
      <c r="J407" s="657">
        <v>0</v>
      </c>
      <c r="K407" s="657">
        <v>0</v>
      </c>
      <c r="L407" s="657">
        <v>0</v>
      </c>
      <c r="M407" s="657">
        <v>0</v>
      </c>
      <c r="N407" s="657">
        <v>0</v>
      </c>
      <c r="O407" s="657">
        <v>0</v>
      </c>
      <c r="P407" s="657">
        <v>0</v>
      </c>
      <c r="Q407" s="657">
        <v>0</v>
      </c>
      <c r="R407" s="657">
        <v>0</v>
      </c>
      <c r="S407" s="657">
        <v>0</v>
      </c>
      <c r="T407" s="657">
        <v>0</v>
      </c>
      <c r="U407" s="657">
        <v>0</v>
      </c>
      <c r="V407" s="657">
        <v>0</v>
      </c>
    </row>
    <row r="408" spans="2:22" x14ac:dyDescent="0.25">
      <c r="B408" s="628" t="s">
        <v>13</v>
      </c>
      <c r="C408" s="628" t="s">
        <v>13</v>
      </c>
      <c r="D408" s="628" t="s">
        <v>13</v>
      </c>
      <c r="E408" s="657">
        <v>0</v>
      </c>
      <c r="F408" s="657">
        <v>0</v>
      </c>
      <c r="G408" s="657">
        <v>0</v>
      </c>
      <c r="H408" s="657">
        <v>0</v>
      </c>
      <c r="I408" s="657">
        <v>0</v>
      </c>
      <c r="J408" s="657">
        <v>0</v>
      </c>
      <c r="K408" s="657">
        <v>0</v>
      </c>
      <c r="L408" s="657">
        <v>0</v>
      </c>
      <c r="M408" s="657">
        <v>0</v>
      </c>
      <c r="N408" s="657">
        <v>0</v>
      </c>
      <c r="O408" s="657">
        <v>0</v>
      </c>
      <c r="P408" s="657">
        <v>0</v>
      </c>
      <c r="Q408" s="657">
        <v>0</v>
      </c>
      <c r="R408" s="657">
        <v>0</v>
      </c>
      <c r="S408" s="657">
        <v>0</v>
      </c>
      <c r="T408" s="657">
        <v>0</v>
      </c>
      <c r="U408" s="657">
        <v>0</v>
      </c>
      <c r="V408" s="657">
        <v>0</v>
      </c>
    </row>
    <row r="409" spans="2:22" x14ac:dyDescent="0.25">
      <c r="B409" s="628" t="s">
        <v>13</v>
      </c>
      <c r="C409" s="628" t="s">
        <v>13</v>
      </c>
      <c r="D409" s="628" t="s">
        <v>13</v>
      </c>
      <c r="E409" s="657">
        <v>0</v>
      </c>
      <c r="F409" s="657">
        <v>0</v>
      </c>
      <c r="G409" s="657">
        <v>0</v>
      </c>
      <c r="H409" s="657">
        <v>0</v>
      </c>
      <c r="I409" s="657">
        <v>0</v>
      </c>
      <c r="J409" s="657">
        <v>0</v>
      </c>
      <c r="K409" s="657">
        <v>0</v>
      </c>
      <c r="L409" s="657">
        <v>0</v>
      </c>
      <c r="M409" s="657">
        <v>0</v>
      </c>
      <c r="N409" s="657">
        <v>0</v>
      </c>
      <c r="O409" s="657">
        <v>0</v>
      </c>
      <c r="P409" s="657">
        <v>0</v>
      </c>
      <c r="Q409" s="657">
        <v>0</v>
      </c>
      <c r="R409" s="657">
        <v>0</v>
      </c>
      <c r="S409" s="657">
        <v>0</v>
      </c>
      <c r="T409" s="657">
        <v>0</v>
      </c>
      <c r="U409" s="657">
        <v>0</v>
      </c>
      <c r="V409" s="657">
        <v>0</v>
      </c>
    </row>
    <row r="410" spans="2:22" x14ac:dyDescent="0.25">
      <c r="B410" s="628" t="s">
        <v>13</v>
      </c>
      <c r="C410" s="628" t="s">
        <v>13</v>
      </c>
      <c r="D410" s="628" t="s">
        <v>13</v>
      </c>
      <c r="E410" s="657">
        <v>0</v>
      </c>
      <c r="F410" s="657">
        <v>0</v>
      </c>
      <c r="G410" s="657">
        <v>0</v>
      </c>
      <c r="H410" s="657">
        <v>0</v>
      </c>
      <c r="I410" s="657">
        <v>0</v>
      </c>
      <c r="J410" s="657">
        <v>0</v>
      </c>
      <c r="K410" s="657">
        <v>0</v>
      </c>
      <c r="L410" s="657">
        <v>0</v>
      </c>
      <c r="M410" s="657">
        <v>0</v>
      </c>
      <c r="N410" s="657">
        <v>0</v>
      </c>
      <c r="O410" s="657">
        <v>0</v>
      </c>
      <c r="P410" s="657">
        <v>0</v>
      </c>
      <c r="Q410" s="657">
        <v>0</v>
      </c>
      <c r="R410" s="657">
        <v>0</v>
      </c>
      <c r="S410" s="657">
        <v>0</v>
      </c>
      <c r="T410" s="657">
        <v>0</v>
      </c>
      <c r="U410" s="657">
        <v>0</v>
      </c>
      <c r="V410" s="657">
        <v>0</v>
      </c>
    </row>
    <row r="411" spans="2:22" x14ac:dyDescent="0.25">
      <c r="B411" s="628" t="s">
        <v>13</v>
      </c>
      <c r="C411" s="628" t="s">
        <v>13</v>
      </c>
      <c r="D411" s="628" t="s">
        <v>13</v>
      </c>
      <c r="E411" s="657">
        <v>0</v>
      </c>
      <c r="F411" s="657">
        <v>0</v>
      </c>
      <c r="G411" s="657">
        <v>0</v>
      </c>
      <c r="H411" s="657">
        <v>0</v>
      </c>
      <c r="I411" s="657">
        <v>0</v>
      </c>
      <c r="J411" s="657">
        <v>0</v>
      </c>
      <c r="K411" s="657">
        <v>0</v>
      </c>
      <c r="L411" s="657">
        <v>0</v>
      </c>
      <c r="M411" s="657">
        <v>0</v>
      </c>
      <c r="N411" s="657">
        <v>0</v>
      </c>
      <c r="O411" s="657">
        <v>0</v>
      </c>
      <c r="P411" s="657">
        <v>0</v>
      </c>
      <c r="Q411" s="657">
        <v>0</v>
      </c>
      <c r="R411" s="657">
        <v>0</v>
      </c>
      <c r="S411" s="657">
        <v>0</v>
      </c>
      <c r="T411" s="657">
        <v>0</v>
      </c>
      <c r="U411" s="657">
        <v>0</v>
      </c>
      <c r="V411" s="657">
        <v>0</v>
      </c>
    </row>
    <row r="412" spans="2:22" x14ac:dyDescent="0.25">
      <c r="B412" s="628" t="s">
        <v>13</v>
      </c>
      <c r="C412" s="628" t="s">
        <v>13</v>
      </c>
      <c r="D412" s="628" t="s">
        <v>13</v>
      </c>
      <c r="E412" s="657">
        <v>0</v>
      </c>
      <c r="F412" s="657">
        <v>0</v>
      </c>
      <c r="G412" s="657">
        <v>0</v>
      </c>
      <c r="H412" s="657">
        <v>0</v>
      </c>
      <c r="I412" s="657">
        <v>0</v>
      </c>
      <c r="J412" s="657">
        <v>0</v>
      </c>
      <c r="K412" s="657">
        <v>0</v>
      </c>
      <c r="L412" s="657">
        <v>0</v>
      </c>
      <c r="M412" s="657">
        <v>0</v>
      </c>
      <c r="N412" s="657">
        <v>0</v>
      </c>
      <c r="O412" s="657">
        <v>0</v>
      </c>
      <c r="P412" s="657">
        <v>0</v>
      </c>
      <c r="Q412" s="657">
        <v>0</v>
      </c>
      <c r="R412" s="657">
        <v>0</v>
      </c>
      <c r="S412" s="657">
        <v>0</v>
      </c>
      <c r="T412" s="657">
        <v>0</v>
      </c>
      <c r="U412" s="657">
        <v>0</v>
      </c>
      <c r="V412" s="657">
        <v>0</v>
      </c>
    </row>
    <row r="413" spans="2:22" x14ac:dyDescent="0.25">
      <c r="B413" s="628" t="s">
        <v>13</v>
      </c>
      <c r="C413" s="628" t="s">
        <v>13</v>
      </c>
      <c r="D413" s="628" t="s">
        <v>13</v>
      </c>
      <c r="E413" s="657">
        <v>0</v>
      </c>
      <c r="F413" s="657">
        <v>0</v>
      </c>
      <c r="G413" s="657">
        <v>0</v>
      </c>
      <c r="H413" s="657">
        <v>0</v>
      </c>
      <c r="I413" s="657">
        <v>0</v>
      </c>
      <c r="J413" s="657">
        <v>0</v>
      </c>
      <c r="K413" s="657">
        <v>0</v>
      </c>
      <c r="L413" s="657">
        <v>0</v>
      </c>
      <c r="M413" s="657">
        <v>0</v>
      </c>
      <c r="N413" s="657">
        <v>0</v>
      </c>
      <c r="O413" s="657">
        <v>0</v>
      </c>
      <c r="P413" s="657">
        <v>0</v>
      </c>
      <c r="Q413" s="657">
        <v>0</v>
      </c>
      <c r="R413" s="657">
        <v>0</v>
      </c>
      <c r="S413" s="657">
        <v>0</v>
      </c>
      <c r="T413" s="657">
        <v>0</v>
      </c>
      <c r="U413" s="657">
        <v>0</v>
      </c>
      <c r="V413" s="657">
        <v>0</v>
      </c>
    </row>
    <row r="414" spans="2:22" x14ac:dyDescent="0.25">
      <c r="B414" s="628" t="s">
        <v>13</v>
      </c>
      <c r="C414" s="628" t="s">
        <v>13</v>
      </c>
      <c r="D414" s="628" t="s">
        <v>13</v>
      </c>
      <c r="E414" s="657">
        <v>0</v>
      </c>
      <c r="F414" s="657">
        <v>0</v>
      </c>
      <c r="G414" s="657">
        <v>0</v>
      </c>
      <c r="H414" s="657">
        <v>0</v>
      </c>
      <c r="I414" s="657">
        <v>0</v>
      </c>
      <c r="J414" s="657">
        <v>0</v>
      </c>
      <c r="K414" s="657">
        <v>0</v>
      </c>
      <c r="L414" s="657">
        <v>0</v>
      </c>
      <c r="M414" s="657">
        <v>0</v>
      </c>
      <c r="N414" s="657">
        <v>0</v>
      </c>
      <c r="O414" s="657">
        <v>0</v>
      </c>
      <c r="P414" s="657">
        <v>0</v>
      </c>
      <c r="Q414" s="657">
        <v>0</v>
      </c>
      <c r="R414" s="657">
        <v>0</v>
      </c>
      <c r="S414" s="657">
        <v>0</v>
      </c>
      <c r="T414" s="657">
        <v>0</v>
      </c>
      <c r="U414" s="657">
        <v>0</v>
      </c>
      <c r="V414" s="657">
        <v>0</v>
      </c>
    </row>
    <row r="415" spans="2:22" x14ac:dyDescent="0.25">
      <c r="B415" s="628" t="s">
        <v>13</v>
      </c>
      <c r="C415" s="628" t="s">
        <v>13</v>
      </c>
      <c r="D415" s="628" t="s">
        <v>13</v>
      </c>
      <c r="E415" s="657">
        <v>0</v>
      </c>
      <c r="F415" s="657">
        <v>0</v>
      </c>
      <c r="G415" s="657">
        <v>0</v>
      </c>
      <c r="H415" s="657">
        <v>0</v>
      </c>
      <c r="I415" s="657">
        <v>0</v>
      </c>
      <c r="J415" s="657">
        <v>0</v>
      </c>
      <c r="K415" s="657">
        <v>0</v>
      </c>
      <c r="L415" s="657">
        <v>0</v>
      </c>
      <c r="M415" s="657">
        <v>0</v>
      </c>
      <c r="N415" s="657">
        <v>0</v>
      </c>
      <c r="O415" s="657">
        <v>0</v>
      </c>
      <c r="P415" s="657">
        <v>0</v>
      </c>
      <c r="Q415" s="657">
        <v>0</v>
      </c>
      <c r="R415" s="657">
        <v>0</v>
      </c>
      <c r="S415" s="657">
        <v>0</v>
      </c>
      <c r="T415" s="657">
        <v>0</v>
      </c>
      <c r="U415" s="657">
        <v>0</v>
      </c>
      <c r="V415" s="657">
        <v>0</v>
      </c>
    </row>
    <row r="416" spans="2:22" x14ac:dyDescent="0.25">
      <c r="B416" s="628" t="s">
        <v>13</v>
      </c>
      <c r="C416" s="628" t="s">
        <v>13</v>
      </c>
      <c r="D416" s="628" t="s">
        <v>13</v>
      </c>
      <c r="E416" s="657">
        <v>0</v>
      </c>
      <c r="F416" s="657">
        <v>0</v>
      </c>
      <c r="G416" s="657">
        <v>0</v>
      </c>
      <c r="H416" s="657">
        <v>0</v>
      </c>
      <c r="I416" s="657">
        <v>0</v>
      </c>
      <c r="J416" s="657">
        <v>0</v>
      </c>
      <c r="K416" s="657">
        <v>0</v>
      </c>
      <c r="L416" s="657">
        <v>0</v>
      </c>
      <c r="M416" s="657">
        <v>0</v>
      </c>
      <c r="N416" s="657">
        <v>0</v>
      </c>
      <c r="O416" s="657">
        <v>0</v>
      </c>
      <c r="P416" s="657">
        <v>0</v>
      </c>
      <c r="Q416" s="657">
        <v>0</v>
      </c>
      <c r="R416" s="657">
        <v>0</v>
      </c>
      <c r="S416" s="657">
        <v>0</v>
      </c>
      <c r="T416" s="657">
        <v>0</v>
      </c>
      <c r="U416" s="657">
        <v>0</v>
      </c>
      <c r="V416" s="657">
        <v>0</v>
      </c>
    </row>
    <row r="417" spans="2:22" x14ac:dyDescent="0.25">
      <c r="B417" s="628" t="s">
        <v>13</v>
      </c>
      <c r="C417" s="628" t="s">
        <v>13</v>
      </c>
      <c r="D417" s="628" t="s">
        <v>13</v>
      </c>
      <c r="E417" s="657">
        <v>0</v>
      </c>
      <c r="F417" s="657">
        <v>0</v>
      </c>
      <c r="G417" s="657">
        <v>0</v>
      </c>
      <c r="H417" s="657">
        <v>0</v>
      </c>
      <c r="I417" s="657">
        <v>0</v>
      </c>
      <c r="J417" s="657">
        <v>0</v>
      </c>
      <c r="K417" s="657">
        <v>0</v>
      </c>
      <c r="L417" s="657">
        <v>0</v>
      </c>
      <c r="M417" s="657">
        <v>0</v>
      </c>
      <c r="N417" s="657">
        <v>0</v>
      </c>
      <c r="O417" s="657">
        <v>0</v>
      </c>
      <c r="P417" s="657">
        <v>0</v>
      </c>
      <c r="Q417" s="657">
        <v>0</v>
      </c>
      <c r="R417" s="657">
        <v>0</v>
      </c>
      <c r="S417" s="657">
        <v>0</v>
      </c>
      <c r="T417" s="657">
        <v>0</v>
      </c>
      <c r="U417" s="657">
        <v>0</v>
      </c>
      <c r="V417" s="657">
        <v>0</v>
      </c>
    </row>
    <row r="418" spans="2:22" x14ac:dyDescent="0.25">
      <c r="B418" s="628" t="s">
        <v>13</v>
      </c>
      <c r="C418" s="628" t="s">
        <v>13</v>
      </c>
      <c r="D418" s="628" t="s">
        <v>13</v>
      </c>
      <c r="E418" s="657">
        <v>0</v>
      </c>
      <c r="F418" s="657">
        <v>0</v>
      </c>
      <c r="G418" s="657">
        <v>0</v>
      </c>
      <c r="H418" s="657">
        <v>0</v>
      </c>
      <c r="I418" s="657">
        <v>0</v>
      </c>
      <c r="J418" s="657">
        <v>0</v>
      </c>
      <c r="K418" s="657">
        <v>0</v>
      </c>
      <c r="L418" s="657">
        <v>0</v>
      </c>
      <c r="M418" s="657">
        <v>0</v>
      </c>
      <c r="N418" s="657">
        <v>0</v>
      </c>
      <c r="O418" s="657">
        <v>0</v>
      </c>
      <c r="P418" s="657">
        <v>0</v>
      </c>
      <c r="Q418" s="657">
        <v>0</v>
      </c>
      <c r="R418" s="657">
        <v>0</v>
      </c>
      <c r="S418" s="657">
        <v>0</v>
      </c>
      <c r="T418" s="657">
        <v>0</v>
      </c>
      <c r="U418" s="657">
        <v>0</v>
      </c>
      <c r="V418" s="657">
        <v>0</v>
      </c>
    </row>
    <row r="419" spans="2:22" x14ac:dyDescent="0.25">
      <c r="B419" s="628" t="s">
        <v>13</v>
      </c>
      <c r="C419" s="628" t="s">
        <v>13</v>
      </c>
      <c r="D419" s="628" t="s">
        <v>13</v>
      </c>
      <c r="E419" s="657">
        <v>0</v>
      </c>
      <c r="F419" s="657">
        <v>0</v>
      </c>
      <c r="G419" s="657">
        <v>0</v>
      </c>
      <c r="H419" s="657">
        <v>0</v>
      </c>
      <c r="I419" s="657">
        <v>0</v>
      </c>
      <c r="J419" s="657">
        <v>0</v>
      </c>
      <c r="K419" s="657">
        <v>0</v>
      </c>
      <c r="L419" s="657">
        <v>0</v>
      </c>
      <c r="M419" s="657">
        <v>0</v>
      </c>
      <c r="N419" s="657">
        <v>0</v>
      </c>
      <c r="O419" s="657">
        <v>0</v>
      </c>
      <c r="P419" s="657">
        <v>0</v>
      </c>
      <c r="Q419" s="657">
        <v>0</v>
      </c>
      <c r="R419" s="657">
        <v>0</v>
      </c>
      <c r="S419" s="657">
        <v>0</v>
      </c>
      <c r="T419" s="657">
        <v>0</v>
      </c>
      <c r="U419" s="657">
        <v>0</v>
      </c>
      <c r="V419" s="657">
        <v>0</v>
      </c>
    </row>
    <row r="420" spans="2:22" x14ac:dyDescent="0.25">
      <c r="B420" s="628" t="s">
        <v>13</v>
      </c>
      <c r="C420" s="628" t="s">
        <v>13</v>
      </c>
      <c r="D420" s="628" t="s">
        <v>13</v>
      </c>
      <c r="E420" s="657">
        <v>0</v>
      </c>
      <c r="F420" s="657">
        <v>0</v>
      </c>
      <c r="G420" s="657">
        <v>0</v>
      </c>
      <c r="H420" s="657">
        <v>0</v>
      </c>
      <c r="I420" s="657">
        <v>0</v>
      </c>
      <c r="J420" s="657">
        <v>0</v>
      </c>
      <c r="K420" s="657">
        <v>0</v>
      </c>
      <c r="L420" s="657">
        <v>0</v>
      </c>
      <c r="M420" s="657">
        <v>0</v>
      </c>
      <c r="N420" s="657">
        <v>0</v>
      </c>
      <c r="O420" s="657">
        <v>0</v>
      </c>
      <c r="P420" s="657">
        <v>0</v>
      </c>
      <c r="Q420" s="657">
        <v>0</v>
      </c>
      <c r="R420" s="657">
        <v>0</v>
      </c>
      <c r="S420" s="657">
        <v>0</v>
      </c>
      <c r="T420" s="657">
        <v>0</v>
      </c>
      <c r="U420" s="657">
        <v>0</v>
      </c>
      <c r="V420" s="657">
        <v>0</v>
      </c>
    </row>
    <row r="421" spans="2:22" x14ac:dyDescent="0.25">
      <c r="B421" s="628" t="s">
        <v>13</v>
      </c>
      <c r="C421" s="628" t="s">
        <v>13</v>
      </c>
      <c r="D421" s="628" t="s">
        <v>13</v>
      </c>
      <c r="E421" s="657">
        <v>0</v>
      </c>
      <c r="F421" s="657">
        <v>0</v>
      </c>
      <c r="G421" s="657">
        <v>0</v>
      </c>
      <c r="H421" s="657">
        <v>0</v>
      </c>
      <c r="I421" s="657">
        <v>0</v>
      </c>
      <c r="J421" s="657">
        <v>0</v>
      </c>
      <c r="K421" s="657">
        <v>0</v>
      </c>
      <c r="L421" s="657">
        <v>0</v>
      </c>
      <c r="M421" s="657">
        <v>0</v>
      </c>
      <c r="N421" s="657">
        <v>0</v>
      </c>
      <c r="O421" s="657">
        <v>0</v>
      </c>
      <c r="P421" s="657">
        <v>0</v>
      </c>
      <c r="Q421" s="657">
        <v>0</v>
      </c>
      <c r="R421" s="657">
        <v>0</v>
      </c>
      <c r="S421" s="657">
        <v>0</v>
      </c>
      <c r="T421" s="657">
        <v>0</v>
      </c>
      <c r="U421" s="657">
        <v>0</v>
      </c>
      <c r="V421" s="657">
        <v>0</v>
      </c>
    </row>
    <row r="422" spans="2:22" x14ac:dyDescent="0.25">
      <c r="B422" s="628" t="s">
        <v>13</v>
      </c>
      <c r="C422" s="628" t="s">
        <v>13</v>
      </c>
      <c r="D422" s="628" t="s">
        <v>13</v>
      </c>
      <c r="E422" s="657">
        <v>0</v>
      </c>
      <c r="F422" s="657">
        <v>0</v>
      </c>
      <c r="G422" s="657">
        <v>0</v>
      </c>
      <c r="H422" s="657">
        <v>0</v>
      </c>
      <c r="I422" s="657">
        <v>0</v>
      </c>
      <c r="J422" s="657">
        <v>0</v>
      </c>
      <c r="K422" s="657">
        <v>0</v>
      </c>
      <c r="L422" s="657">
        <v>0</v>
      </c>
      <c r="M422" s="657">
        <v>0</v>
      </c>
      <c r="N422" s="657">
        <v>0</v>
      </c>
      <c r="O422" s="657">
        <v>0</v>
      </c>
      <c r="P422" s="657">
        <v>0</v>
      </c>
      <c r="Q422" s="657">
        <v>0</v>
      </c>
      <c r="R422" s="657">
        <v>0</v>
      </c>
      <c r="S422" s="657">
        <v>0</v>
      </c>
      <c r="T422" s="657">
        <v>0</v>
      </c>
      <c r="U422" s="657">
        <v>0</v>
      </c>
      <c r="V422" s="657">
        <v>0</v>
      </c>
    </row>
    <row r="423" spans="2:22" x14ac:dyDescent="0.25">
      <c r="B423" s="628" t="s">
        <v>13</v>
      </c>
      <c r="C423" s="628" t="s">
        <v>13</v>
      </c>
      <c r="D423" s="628" t="s">
        <v>13</v>
      </c>
      <c r="E423" s="657">
        <v>0</v>
      </c>
      <c r="F423" s="657">
        <v>0</v>
      </c>
      <c r="G423" s="657">
        <v>0</v>
      </c>
      <c r="H423" s="657">
        <v>0</v>
      </c>
      <c r="I423" s="657">
        <v>0</v>
      </c>
      <c r="J423" s="657">
        <v>0</v>
      </c>
      <c r="K423" s="657">
        <v>0</v>
      </c>
      <c r="L423" s="657">
        <v>0</v>
      </c>
      <c r="M423" s="657">
        <v>0</v>
      </c>
      <c r="N423" s="657">
        <v>0</v>
      </c>
      <c r="O423" s="657">
        <v>0</v>
      </c>
      <c r="P423" s="657">
        <v>0</v>
      </c>
      <c r="Q423" s="657">
        <v>0</v>
      </c>
      <c r="R423" s="657">
        <v>0</v>
      </c>
      <c r="S423" s="657">
        <v>0</v>
      </c>
      <c r="T423" s="657">
        <v>0</v>
      </c>
      <c r="U423" s="657">
        <v>0</v>
      </c>
      <c r="V423" s="657">
        <v>0</v>
      </c>
    </row>
    <row r="424" spans="2:22" x14ac:dyDescent="0.25">
      <c r="B424" s="628" t="s">
        <v>13</v>
      </c>
      <c r="C424" s="628" t="s">
        <v>13</v>
      </c>
      <c r="D424" s="628" t="s">
        <v>13</v>
      </c>
      <c r="E424" s="657">
        <v>0</v>
      </c>
      <c r="F424" s="657">
        <v>0</v>
      </c>
      <c r="G424" s="657">
        <v>0</v>
      </c>
      <c r="H424" s="657">
        <v>0</v>
      </c>
      <c r="I424" s="657">
        <v>0</v>
      </c>
      <c r="J424" s="657">
        <v>0</v>
      </c>
      <c r="K424" s="657">
        <v>0</v>
      </c>
      <c r="L424" s="657">
        <v>0</v>
      </c>
      <c r="M424" s="657">
        <v>0</v>
      </c>
      <c r="N424" s="657">
        <v>0</v>
      </c>
      <c r="O424" s="657">
        <v>0</v>
      </c>
      <c r="P424" s="657">
        <v>0</v>
      </c>
      <c r="Q424" s="657">
        <v>0</v>
      </c>
      <c r="R424" s="657">
        <v>0</v>
      </c>
      <c r="S424" s="657">
        <v>0</v>
      </c>
      <c r="T424" s="657">
        <v>0</v>
      </c>
      <c r="U424" s="657">
        <v>0</v>
      </c>
      <c r="V424" s="657">
        <v>0</v>
      </c>
    </row>
    <row r="425" spans="2:22" x14ac:dyDescent="0.25">
      <c r="B425" s="628" t="s">
        <v>13</v>
      </c>
      <c r="C425" s="628" t="s">
        <v>13</v>
      </c>
      <c r="D425" s="628" t="s">
        <v>13</v>
      </c>
      <c r="E425" s="657">
        <v>0</v>
      </c>
      <c r="F425" s="657">
        <v>0</v>
      </c>
      <c r="G425" s="657">
        <v>0</v>
      </c>
      <c r="H425" s="657">
        <v>0</v>
      </c>
      <c r="I425" s="657">
        <v>0</v>
      </c>
      <c r="J425" s="657">
        <v>0</v>
      </c>
      <c r="K425" s="657">
        <v>0</v>
      </c>
      <c r="L425" s="657">
        <v>0</v>
      </c>
      <c r="M425" s="657">
        <v>0</v>
      </c>
      <c r="N425" s="657">
        <v>0</v>
      </c>
      <c r="O425" s="657">
        <v>0</v>
      </c>
      <c r="P425" s="657">
        <v>0</v>
      </c>
      <c r="Q425" s="657">
        <v>0</v>
      </c>
      <c r="R425" s="657">
        <v>0</v>
      </c>
      <c r="S425" s="657">
        <v>0</v>
      </c>
      <c r="T425" s="657">
        <v>0</v>
      </c>
      <c r="U425" s="657">
        <v>0</v>
      </c>
      <c r="V425" s="657">
        <v>0</v>
      </c>
    </row>
    <row r="426" spans="2:22" x14ac:dyDescent="0.25">
      <c r="B426" s="628" t="s">
        <v>13</v>
      </c>
      <c r="C426" s="628" t="s">
        <v>13</v>
      </c>
      <c r="D426" s="628" t="s">
        <v>13</v>
      </c>
      <c r="E426" s="657">
        <v>0</v>
      </c>
      <c r="F426" s="657">
        <v>0</v>
      </c>
      <c r="G426" s="657">
        <v>0</v>
      </c>
      <c r="H426" s="657">
        <v>0</v>
      </c>
      <c r="I426" s="657">
        <v>0</v>
      </c>
      <c r="J426" s="657">
        <v>0</v>
      </c>
      <c r="K426" s="657">
        <v>0</v>
      </c>
      <c r="L426" s="657">
        <v>0</v>
      </c>
      <c r="M426" s="657">
        <v>0</v>
      </c>
      <c r="N426" s="657">
        <v>0</v>
      </c>
      <c r="O426" s="657">
        <v>0</v>
      </c>
      <c r="P426" s="657">
        <v>0</v>
      </c>
      <c r="Q426" s="657">
        <v>0</v>
      </c>
      <c r="R426" s="657">
        <v>0</v>
      </c>
      <c r="S426" s="657">
        <v>0</v>
      </c>
      <c r="T426" s="657">
        <v>0</v>
      </c>
      <c r="U426" s="657">
        <v>0</v>
      </c>
      <c r="V426" s="657">
        <v>0</v>
      </c>
    </row>
    <row r="427" spans="2:22" x14ac:dyDescent="0.25">
      <c r="B427" s="628" t="s">
        <v>13</v>
      </c>
      <c r="C427" s="628" t="s">
        <v>13</v>
      </c>
      <c r="D427" s="628" t="s">
        <v>13</v>
      </c>
      <c r="E427" s="657">
        <v>0</v>
      </c>
      <c r="F427" s="657">
        <v>0</v>
      </c>
      <c r="G427" s="657">
        <v>0</v>
      </c>
      <c r="H427" s="657">
        <v>0</v>
      </c>
      <c r="I427" s="657">
        <v>0</v>
      </c>
      <c r="J427" s="657">
        <v>0</v>
      </c>
      <c r="K427" s="657">
        <v>0</v>
      </c>
      <c r="L427" s="657">
        <v>0</v>
      </c>
      <c r="M427" s="657">
        <v>0</v>
      </c>
      <c r="N427" s="657">
        <v>0</v>
      </c>
      <c r="O427" s="657">
        <v>0</v>
      </c>
      <c r="P427" s="657">
        <v>0</v>
      </c>
      <c r="Q427" s="657">
        <v>0</v>
      </c>
      <c r="R427" s="657">
        <v>0</v>
      </c>
      <c r="S427" s="657">
        <v>0</v>
      </c>
      <c r="T427" s="657">
        <v>0</v>
      </c>
      <c r="U427" s="657">
        <v>0</v>
      </c>
      <c r="V427" s="657">
        <v>0</v>
      </c>
    </row>
    <row r="428" spans="2:22" x14ac:dyDescent="0.25">
      <c r="B428" s="628" t="s">
        <v>13</v>
      </c>
      <c r="C428" s="628" t="s">
        <v>13</v>
      </c>
      <c r="D428" s="628" t="s">
        <v>13</v>
      </c>
      <c r="E428" s="657">
        <v>0</v>
      </c>
      <c r="F428" s="657">
        <v>0</v>
      </c>
      <c r="G428" s="657">
        <v>0</v>
      </c>
      <c r="H428" s="657">
        <v>0</v>
      </c>
      <c r="I428" s="657">
        <v>0</v>
      </c>
      <c r="J428" s="657">
        <v>0</v>
      </c>
      <c r="K428" s="657">
        <v>0</v>
      </c>
      <c r="L428" s="657">
        <v>0</v>
      </c>
      <c r="M428" s="657">
        <v>0</v>
      </c>
      <c r="N428" s="657">
        <v>0</v>
      </c>
      <c r="O428" s="657">
        <v>0</v>
      </c>
      <c r="P428" s="657">
        <v>0</v>
      </c>
      <c r="Q428" s="657">
        <v>0</v>
      </c>
      <c r="R428" s="657">
        <v>0</v>
      </c>
      <c r="S428" s="657">
        <v>0</v>
      </c>
      <c r="T428" s="657">
        <v>0</v>
      </c>
      <c r="U428" s="657">
        <v>0</v>
      </c>
      <c r="V428" s="657">
        <v>0</v>
      </c>
    </row>
    <row r="429" spans="2:22" x14ac:dyDescent="0.25">
      <c r="B429" s="628" t="s">
        <v>13</v>
      </c>
      <c r="C429" s="628" t="s">
        <v>13</v>
      </c>
      <c r="D429" s="628" t="s">
        <v>13</v>
      </c>
      <c r="E429" s="657">
        <v>0</v>
      </c>
      <c r="F429" s="657">
        <v>0</v>
      </c>
      <c r="G429" s="657">
        <v>0</v>
      </c>
      <c r="H429" s="657">
        <v>0</v>
      </c>
      <c r="I429" s="657">
        <v>0</v>
      </c>
      <c r="J429" s="657">
        <v>0</v>
      </c>
      <c r="K429" s="657">
        <v>0</v>
      </c>
      <c r="L429" s="657">
        <v>0</v>
      </c>
      <c r="M429" s="657">
        <v>0</v>
      </c>
      <c r="N429" s="657">
        <v>0</v>
      </c>
      <c r="O429" s="657">
        <v>0</v>
      </c>
      <c r="P429" s="657">
        <v>0</v>
      </c>
      <c r="Q429" s="657">
        <v>0</v>
      </c>
      <c r="R429" s="657">
        <v>0</v>
      </c>
      <c r="S429" s="657">
        <v>0</v>
      </c>
      <c r="T429" s="657">
        <v>0</v>
      </c>
      <c r="U429" s="657">
        <v>0</v>
      </c>
      <c r="V429" s="657">
        <v>0</v>
      </c>
    </row>
    <row r="430" spans="2:22" x14ac:dyDescent="0.25">
      <c r="B430" s="628" t="s">
        <v>13</v>
      </c>
      <c r="C430" s="628" t="s">
        <v>13</v>
      </c>
      <c r="D430" s="628" t="s">
        <v>13</v>
      </c>
      <c r="E430" s="657">
        <v>0</v>
      </c>
      <c r="F430" s="657">
        <v>0</v>
      </c>
      <c r="G430" s="657">
        <v>0</v>
      </c>
      <c r="H430" s="657">
        <v>0</v>
      </c>
      <c r="I430" s="657">
        <v>0</v>
      </c>
      <c r="J430" s="657">
        <v>0</v>
      </c>
      <c r="K430" s="657">
        <v>0</v>
      </c>
      <c r="L430" s="657">
        <v>0</v>
      </c>
      <c r="M430" s="657">
        <v>0</v>
      </c>
      <c r="N430" s="657">
        <v>0</v>
      </c>
      <c r="O430" s="657">
        <v>0</v>
      </c>
      <c r="P430" s="657">
        <v>0</v>
      </c>
      <c r="Q430" s="657">
        <v>0</v>
      </c>
      <c r="R430" s="657">
        <v>0</v>
      </c>
      <c r="S430" s="657">
        <v>0</v>
      </c>
      <c r="T430" s="657">
        <v>0</v>
      </c>
      <c r="U430" s="657">
        <v>0</v>
      </c>
      <c r="V430" s="657">
        <v>0</v>
      </c>
    </row>
    <row r="431" spans="2:22" x14ac:dyDescent="0.25">
      <c r="B431" s="628" t="s">
        <v>13</v>
      </c>
      <c r="C431" s="628" t="s">
        <v>13</v>
      </c>
      <c r="D431" s="628" t="s">
        <v>13</v>
      </c>
      <c r="E431" s="657">
        <v>0</v>
      </c>
      <c r="F431" s="657">
        <v>0</v>
      </c>
      <c r="G431" s="657">
        <v>0</v>
      </c>
      <c r="H431" s="657">
        <v>0</v>
      </c>
      <c r="I431" s="657">
        <v>0</v>
      </c>
      <c r="J431" s="657">
        <v>0</v>
      </c>
      <c r="K431" s="657">
        <v>0</v>
      </c>
      <c r="L431" s="657">
        <v>0</v>
      </c>
      <c r="M431" s="657">
        <v>0</v>
      </c>
      <c r="N431" s="657">
        <v>0</v>
      </c>
      <c r="O431" s="657">
        <v>0</v>
      </c>
      <c r="P431" s="657">
        <v>0</v>
      </c>
      <c r="Q431" s="657">
        <v>0</v>
      </c>
      <c r="R431" s="657">
        <v>0</v>
      </c>
      <c r="S431" s="657">
        <v>0</v>
      </c>
      <c r="T431" s="657">
        <v>0</v>
      </c>
      <c r="U431" s="657">
        <v>0</v>
      </c>
      <c r="V431" s="657">
        <v>0</v>
      </c>
    </row>
    <row r="432" spans="2:22" x14ac:dyDescent="0.25">
      <c r="B432" s="628" t="s">
        <v>13</v>
      </c>
      <c r="C432" s="628" t="s">
        <v>13</v>
      </c>
      <c r="D432" s="628" t="s">
        <v>13</v>
      </c>
      <c r="E432" s="657">
        <v>0</v>
      </c>
      <c r="F432" s="657">
        <v>0</v>
      </c>
      <c r="G432" s="657">
        <v>0</v>
      </c>
      <c r="H432" s="657">
        <v>0</v>
      </c>
      <c r="I432" s="657">
        <v>0</v>
      </c>
      <c r="J432" s="657">
        <v>0</v>
      </c>
      <c r="K432" s="657">
        <v>0</v>
      </c>
      <c r="L432" s="657">
        <v>0</v>
      </c>
      <c r="M432" s="657">
        <v>0</v>
      </c>
      <c r="N432" s="657">
        <v>0</v>
      </c>
      <c r="O432" s="657">
        <v>0</v>
      </c>
      <c r="P432" s="657">
        <v>0</v>
      </c>
      <c r="Q432" s="657">
        <v>0</v>
      </c>
      <c r="R432" s="657">
        <v>0</v>
      </c>
      <c r="S432" s="657">
        <v>0</v>
      </c>
      <c r="T432" s="657">
        <v>0</v>
      </c>
      <c r="U432" s="657">
        <v>0</v>
      </c>
      <c r="V432" s="657">
        <v>0</v>
      </c>
    </row>
    <row r="433" spans="2:22" x14ac:dyDescent="0.25">
      <c r="B433" s="628" t="s">
        <v>13</v>
      </c>
      <c r="C433" s="628" t="s">
        <v>13</v>
      </c>
      <c r="D433" s="628" t="s">
        <v>13</v>
      </c>
      <c r="E433" s="657">
        <v>0</v>
      </c>
      <c r="F433" s="657">
        <v>0</v>
      </c>
      <c r="G433" s="657">
        <v>0</v>
      </c>
      <c r="H433" s="657">
        <v>0</v>
      </c>
      <c r="I433" s="657">
        <v>0</v>
      </c>
      <c r="J433" s="657">
        <v>0</v>
      </c>
      <c r="K433" s="657">
        <v>0</v>
      </c>
      <c r="L433" s="657">
        <v>0</v>
      </c>
      <c r="M433" s="657">
        <v>0</v>
      </c>
      <c r="N433" s="657">
        <v>0</v>
      </c>
      <c r="O433" s="657">
        <v>0</v>
      </c>
      <c r="P433" s="657">
        <v>0</v>
      </c>
      <c r="Q433" s="657">
        <v>0</v>
      </c>
      <c r="R433" s="657">
        <v>0</v>
      </c>
      <c r="S433" s="657">
        <v>0</v>
      </c>
      <c r="T433" s="657">
        <v>0</v>
      </c>
      <c r="U433" s="657">
        <v>0</v>
      </c>
      <c r="V433" s="657">
        <v>0</v>
      </c>
    </row>
    <row r="434" spans="2:22" x14ac:dyDescent="0.25">
      <c r="B434" s="628" t="s">
        <v>13</v>
      </c>
      <c r="C434" s="628" t="s">
        <v>13</v>
      </c>
      <c r="D434" s="628" t="s">
        <v>13</v>
      </c>
      <c r="E434" s="657">
        <v>0</v>
      </c>
      <c r="F434" s="657">
        <v>0</v>
      </c>
      <c r="G434" s="657">
        <v>0</v>
      </c>
      <c r="H434" s="657">
        <v>0</v>
      </c>
      <c r="I434" s="657">
        <v>0</v>
      </c>
      <c r="J434" s="657">
        <v>0</v>
      </c>
      <c r="K434" s="657">
        <v>0</v>
      </c>
      <c r="L434" s="657">
        <v>0</v>
      </c>
      <c r="M434" s="657">
        <v>0</v>
      </c>
      <c r="N434" s="657">
        <v>0</v>
      </c>
      <c r="O434" s="657">
        <v>0</v>
      </c>
      <c r="P434" s="657">
        <v>0</v>
      </c>
      <c r="Q434" s="657">
        <v>0</v>
      </c>
      <c r="R434" s="657">
        <v>0</v>
      </c>
      <c r="S434" s="657">
        <v>0</v>
      </c>
      <c r="T434" s="657">
        <v>0</v>
      </c>
      <c r="U434" s="657">
        <v>0</v>
      </c>
      <c r="V434" s="657">
        <v>0</v>
      </c>
    </row>
    <row r="435" spans="2:22" x14ac:dyDescent="0.25">
      <c r="B435" s="628" t="s">
        <v>13</v>
      </c>
      <c r="C435" s="628" t="s">
        <v>13</v>
      </c>
      <c r="D435" s="628" t="s">
        <v>13</v>
      </c>
      <c r="E435" s="657">
        <v>0</v>
      </c>
      <c r="F435" s="657">
        <v>0</v>
      </c>
      <c r="G435" s="657">
        <v>0</v>
      </c>
      <c r="H435" s="657">
        <v>0</v>
      </c>
      <c r="I435" s="657">
        <v>0</v>
      </c>
      <c r="J435" s="657">
        <v>0</v>
      </c>
      <c r="K435" s="657">
        <v>0</v>
      </c>
      <c r="L435" s="657">
        <v>0</v>
      </c>
      <c r="M435" s="657">
        <v>0</v>
      </c>
      <c r="N435" s="657">
        <v>0</v>
      </c>
      <c r="O435" s="657">
        <v>0</v>
      </c>
      <c r="P435" s="657">
        <v>0</v>
      </c>
      <c r="Q435" s="657">
        <v>0</v>
      </c>
      <c r="R435" s="657">
        <v>0</v>
      </c>
      <c r="S435" s="657">
        <v>0</v>
      </c>
      <c r="T435" s="657">
        <v>0</v>
      </c>
      <c r="U435" s="657">
        <v>0</v>
      </c>
      <c r="V435" s="657">
        <v>0</v>
      </c>
    </row>
    <row r="436" spans="2:22" x14ac:dyDescent="0.25">
      <c r="B436" s="628" t="s">
        <v>13</v>
      </c>
      <c r="C436" s="628" t="s">
        <v>13</v>
      </c>
      <c r="D436" s="628" t="s">
        <v>13</v>
      </c>
      <c r="E436" s="657">
        <v>0</v>
      </c>
      <c r="F436" s="657">
        <v>0</v>
      </c>
      <c r="G436" s="657">
        <v>0</v>
      </c>
      <c r="H436" s="657">
        <v>0</v>
      </c>
      <c r="I436" s="657">
        <v>0</v>
      </c>
      <c r="J436" s="657">
        <v>0</v>
      </c>
      <c r="K436" s="657">
        <v>0</v>
      </c>
      <c r="L436" s="657">
        <v>0</v>
      </c>
      <c r="M436" s="657">
        <v>0</v>
      </c>
      <c r="N436" s="657">
        <v>0</v>
      </c>
      <c r="O436" s="657">
        <v>0</v>
      </c>
      <c r="P436" s="657">
        <v>0</v>
      </c>
      <c r="Q436" s="657">
        <v>0</v>
      </c>
      <c r="R436" s="657">
        <v>0</v>
      </c>
      <c r="S436" s="657">
        <v>0</v>
      </c>
      <c r="T436" s="657">
        <v>0</v>
      </c>
      <c r="U436" s="657">
        <v>0</v>
      </c>
      <c r="V436" s="657">
        <v>0</v>
      </c>
    </row>
    <row r="437" spans="2:22" x14ac:dyDescent="0.25">
      <c r="B437" s="628" t="s">
        <v>13</v>
      </c>
      <c r="C437" s="628" t="s">
        <v>13</v>
      </c>
      <c r="D437" s="628" t="s">
        <v>13</v>
      </c>
      <c r="E437" s="657">
        <v>0</v>
      </c>
      <c r="F437" s="657">
        <v>0</v>
      </c>
      <c r="G437" s="657">
        <v>0</v>
      </c>
      <c r="H437" s="657">
        <v>0</v>
      </c>
      <c r="I437" s="657">
        <v>0</v>
      </c>
      <c r="J437" s="657">
        <v>0</v>
      </c>
      <c r="K437" s="657">
        <v>0</v>
      </c>
      <c r="L437" s="657">
        <v>0</v>
      </c>
      <c r="M437" s="657">
        <v>0</v>
      </c>
      <c r="N437" s="657">
        <v>0</v>
      </c>
      <c r="O437" s="657">
        <v>0</v>
      </c>
      <c r="P437" s="657">
        <v>0</v>
      </c>
      <c r="Q437" s="657">
        <v>0</v>
      </c>
      <c r="R437" s="657">
        <v>0</v>
      </c>
      <c r="S437" s="657">
        <v>0</v>
      </c>
      <c r="T437" s="657">
        <v>0</v>
      </c>
      <c r="U437" s="657">
        <v>0</v>
      </c>
      <c r="V437" s="657">
        <v>0</v>
      </c>
    </row>
    <row r="438" spans="2:22" x14ac:dyDescent="0.25">
      <c r="B438" s="628" t="s">
        <v>13</v>
      </c>
      <c r="C438" s="628" t="s">
        <v>13</v>
      </c>
      <c r="D438" s="628" t="s">
        <v>13</v>
      </c>
      <c r="E438" s="657">
        <v>0</v>
      </c>
      <c r="F438" s="657">
        <v>0</v>
      </c>
      <c r="G438" s="657">
        <v>0</v>
      </c>
      <c r="H438" s="657">
        <v>0</v>
      </c>
      <c r="I438" s="657">
        <v>0</v>
      </c>
      <c r="J438" s="657">
        <v>0</v>
      </c>
      <c r="K438" s="657">
        <v>0</v>
      </c>
      <c r="L438" s="657">
        <v>0</v>
      </c>
      <c r="M438" s="657">
        <v>0</v>
      </c>
      <c r="N438" s="657">
        <v>0</v>
      </c>
      <c r="O438" s="657">
        <v>0</v>
      </c>
      <c r="P438" s="657">
        <v>0</v>
      </c>
      <c r="Q438" s="657">
        <v>0</v>
      </c>
      <c r="R438" s="657">
        <v>0</v>
      </c>
      <c r="S438" s="657">
        <v>0</v>
      </c>
      <c r="T438" s="657">
        <v>0</v>
      </c>
      <c r="U438" s="657">
        <v>0</v>
      </c>
      <c r="V438" s="657">
        <v>0</v>
      </c>
    </row>
    <row r="439" spans="2:22" x14ac:dyDescent="0.25">
      <c r="B439" s="628" t="s">
        <v>13</v>
      </c>
      <c r="C439" s="628" t="s">
        <v>13</v>
      </c>
      <c r="D439" s="628" t="s">
        <v>13</v>
      </c>
      <c r="E439" s="657">
        <v>0</v>
      </c>
      <c r="F439" s="657">
        <v>0</v>
      </c>
      <c r="G439" s="657">
        <v>0</v>
      </c>
      <c r="H439" s="657">
        <v>0</v>
      </c>
      <c r="I439" s="657">
        <v>0</v>
      </c>
      <c r="J439" s="657">
        <v>0</v>
      </c>
      <c r="K439" s="657">
        <v>0</v>
      </c>
      <c r="L439" s="657">
        <v>0</v>
      </c>
      <c r="M439" s="657">
        <v>0</v>
      </c>
      <c r="N439" s="657">
        <v>0</v>
      </c>
      <c r="O439" s="657">
        <v>0</v>
      </c>
      <c r="P439" s="657">
        <v>0</v>
      </c>
      <c r="Q439" s="657">
        <v>0</v>
      </c>
      <c r="R439" s="657">
        <v>0</v>
      </c>
      <c r="S439" s="657">
        <v>0</v>
      </c>
      <c r="T439" s="657">
        <v>0</v>
      </c>
      <c r="U439" s="657">
        <v>0</v>
      </c>
      <c r="V439" s="657">
        <v>0</v>
      </c>
    </row>
    <row r="440" spans="2:22" x14ac:dyDescent="0.25">
      <c r="B440" s="628" t="s">
        <v>13</v>
      </c>
      <c r="C440" s="628" t="s">
        <v>13</v>
      </c>
      <c r="D440" s="628" t="s">
        <v>13</v>
      </c>
      <c r="E440" s="657">
        <v>0</v>
      </c>
      <c r="F440" s="657">
        <v>0</v>
      </c>
      <c r="G440" s="657">
        <v>0</v>
      </c>
      <c r="H440" s="657">
        <v>0</v>
      </c>
      <c r="I440" s="657">
        <v>0</v>
      </c>
      <c r="J440" s="657">
        <v>0</v>
      </c>
      <c r="K440" s="657">
        <v>0</v>
      </c>
      <c r="L440" s="657">
        <v>0</v>
      </c>
      <c r="M440" s="657">
        <v>0</v>
      </c>
      <c r="N440" s="657">
        <v>0</v>
      </c>
      <c r="O440" s="657">
        <v>0</v>
      </c>
      <c r="P440" s="657">
        <v>0</v>
      </c>
      <c r="Q440" s="657">
        <v>0</v>
      </c>
      <c r="R440" s="657">
        <v>0</v>
      </c>
      <c r="S440" s="657">
        <v>0</v>
      </c>
      <c r="T440" s="657">
        <v>0</v>
      </c>
      <c r="U440" s="657">
        <v>0</v>
      </c>
      <c r="V440" s="657">
        <v>0</v>
      </c>
    </row>
    <row r="441" spans="2:22" x14ac:dyDescent="0.25">
      <c r="B441" s="628" t="s">
        <v>13</v>
      </c>
      <c r="C441" s="628" t="s">
        <v>13</v>
      </c>
      <c r="D441" s="628" t="s">
        <v>13</v>
      </c>
      <c r="E441" s="657">
        <v>0</v>
      </c>
      <c r="F441" s="657">
        <v>0</v>
      </c>
      <c r="G441" s="657">
        <v>0</v>
      </c>
      <c r="H441" s="657">
        <v>0</v>
      </c>
      <c r="I441" s="657">
        <v>0</v>
      </c>
      <c r="J441" s="657">
        <v>0</v>
      </c>
      <c r="K441" s="657">
        <v>0</v>
      </c>
      <c r="L441" s="657">
        <v>0</v>
      </c>
      <c r="M441" s="657">
        <v>0</v>
      </c>
      <c r="N441" s="657">
        <v>0</v>
      </c>
      <c r="O441" s="657">
        <v>0</v>
      </c>
      <c r="P441" s="657">
        <v>0</v>
      </c>
      <c r="Q441" s="657">
        <v>0</v>
      </c>
      <c r="R441" s="657">
        <v>0</v>
      </c>
      <c r="S441" s="657">
        <v>0</v>
      </c>
      <c r="T441" s="657">
        <v>0</v>
      </c>
      <c r="U441" s="657">
        <v>0</v>
      </c>
      <c r="V441" s="657">
        <v>0</v>
      </c>
    </row>
    <row r="442" spans="2:22" x14ac:dyDescent="0.25">
      <c r="B442" s="628" t="s">
        <v>13</v>
      </c>
      <c r="C442" s="628" t="s">
        <v>13</v>
      </c>
      <c r="D442" s="628" t="s">
        <v>13</v>
      </c>
      <c r="E442" s="657">
        <v>0</v>
      </c>
      <c r="F442" s="657">
        <v>0</v>
      </c>
      <c r="G442" s="657">
        <v>0</v>
      </c>
      <c r="H442" s="657">
        <v>0</v>
      </c>
      <c r="I442" s="657">
        <v>0</v>
      </c>
      <c r="J442" s="657">
        <v>0</v>
      </c>
      <c r="K442" s="657">
        <v>0</v>
      </c>
      <c r="L442" s="657">
        <v>0</v>
      </c>
      <c r="M442" s="657">
        <v>0</v>
      </c>
      <c r="N442" s="657">
        <v>0</v>
      </c>
      <c r="O442" s="657">
        <v>0</v>
      </c>
      <c r="P442" s="657">
        <v>0</v>
      </c>
      <c r="Q442" s="657">
        <v>0</v>
      </c>
      <c r="R442" s="657">
        <v>0</v>
      </c>
      <c r="S442" s="657">
        <v>0</v>
      </c>
      <c r="T442" s="657">
        <v>0</v>
      </c>
      <c r="U442" s="657">
        <v>0</v>
      </c>
      <c r="V442" s="657">
        <v>0</v>
      </c>
    </row>
    <row r="443" spans="2:22" x14ac:dyDescent="0.25">
      <c r="B443" s="628" t="s">
        <v>13</v>
      </c>
      <c r="C443" s="628" t="s">
        <v>13</v>
      </c>
      <c r="D443" s="628" t="s">
        <v>13</v>
      </c>
      <c r="E443" s="657">
        <v>0</v>
      </c>
      <c r="F443" s="657">
        <v>0</v>
      </c>
      <c r="G443" s="657">
        <v>0</v>
      </c>
      <c r="H443" s="657">
        <v>0</v>
      </c>
      <c r="I443" s="657">
        <v>0</v>
      </c>
      <c r="J443" s="657">
        <v>0</v>
      </c>
      <c r="K443" s="657">
        <v>0</v>
      </c>
      <c r="L443" s="657">
        <v>0</v>
      </c>
      <c r="M443" s="657">
        <v>0</v>
      </c>
      <c r="N443" s="657">
        <v>0</v>
      </c>
      <c r="O443" s="657">
        <v>0</v>
      </c>
      <c r="P443" s="657">
        <v>0</v>
      </c>
      <c r="Q443" s="657">
        <v>0</v>
      </c>
      <c r="R443" s="657">
        <v>0</v>
      </c>
      <c r="S443" s="657">
        <v>0</v>
      </c>
      <c r="T443" s="657">
        <v>0</v>
      </c>
      <c r="U443" s="657">
        <v>0</v>
      </c>
      <c r="V443" s="657">
        <v>0</v>
      </c>
    </row>
    <row r="444" spans="2:22" x14ac:dyDescent="0.25">
      <c r="B444" s="628" t="s">
        <v>13</v>
      </c>
      <c r="C444" s="628" t="s">
        <v>13</v>
      </c>
      <c r="D444" s="628" t="s">
        <v>13</v>
      </c>
      <c r="E444" s="657">
        <v>0</v>
      </c>
      <c r="F444" s="657">
        <v>0</v>
      </c>
      <c r="G444" s="657">
        <v>0</v>
      </c>
      <c r="H444" s="657">
        <v>0</v>
      </c>
      <c r="I444" s="657">
        <v>0</v>
      </c>
      <c r="J444" s="657">
        <v>0</v>
      </c>
      <c r="K444" s="657">
        <v>0</v>
      </c>
      <c r="L444" s="657">
        <v>0</v>
      </c>
      <c r="M444" s="657">
        <v>0</v>
      </c>
      <c r="N444" s="657">
        <v>0</v>
      </c>
      <c r="O444" s="657">
        <v>0</v>
      </c>
      <c r="P444" s="657">
        <v>0</v>
      </c>
      <c r="Q444" s="657">
        <v>0</v>
      </c>
      <c r="R444" s="657">
        <v>0</v>
      </c>
      <c r="S444" s="657">
        <v>0</v>
      </c>
      <c r="T444" s="657">
        <v>0</v>
      </c>
      <c r="U444" s="657">
        <v>0</v>
      </c>
      <c r="V444" s="657">
        <v>0</v>
      </c>
    </row>
    <row r="445" spans="2:22" x14ac:dyDescent="0.25">
      <c r="B445" s="628" t="s">
        <v>13</v>
      </c>
      <c r="C445" s="628" t="s">
        <v>13</v>
      </c>
      <c r="D445" s="628" t="s">
        <v>13</v>
      </c>
      <c r="E445" s="657">
        <v>0</v>
      </c>
      <c r="F445" s="657">
        <v>0</v>
      </c>
      <c r="G445" s="657">
        <v>0</v>
      </c>
      <c r="H445" s="657">
        <v>0</v>
      </c>
      <c r="I445" s="657">
        <v>0</v>
      </c>
      <c r="J445" s="657">
        <v>0</v>
      </c>
      <c r="K445" s="657">
        <v>0</v>
      </c>
      <c r="L445" s="657">
        <v>0</v>
      </c>
      <c r="M445" s="657">
        <v>0</v>
      </c>
      <c r="N445" s="657">
        <v>0</v>
      </c>
      <c r="O445" s="657">
        <v>0</v>
      </c>
      <c r="P445" s="657">
        <v>0</v>
      </c>
      <c r="Q445" s="657">
        <v>0</v>
      </c>
      <c r="R445" s="657">
        <v>0</v>
      </c>
      <c r="S445" s="657">
        <v>0</v>
      </c>
      <c r="T445" s="657">
        <v>0</v>
      </c>
      <c r="U445" s="657">
        <v>0</v>
      </c>
      <c r="V445" s="657">
        <v>0</v>
      </c>
    </row>
    <row r="446" spans="2:22" x14ac:dyDescent="0.25">
      <c r="B446" s="628" t="s">
        <v>13</v>
      </c>
      <c r="C446" s="628" t="s">
        <v>13</v>
      </c>
      <c r="D446" s="628" t="s">
        <v>13</v>
      </c>
      <c r="E446" s="657">
        <v>0</v>
      </c>
      <c r="F446" s="657">
        <v>0</v>
      </c>
      <c r="G446" s="657">
        <v>0</v>
      </c>
      <c r="H446" s="657">
        <v>0</v>
      </c>
      <c r="I446" s="657">
        <v>0</v>
      </c>
      <c r="J446" s="657">
        <v>0</v>
      </c>
      <c r="K446" s="657">
        <v>0</v>
      </c>
      <c r="L446" s="657">
        <v>0</v>
      </c>
      <c r="M446" s="657">
        <v>0</v>
      </c>
      <c r="N446" s="657">
        <v>0</v>
      </c>
      <c r="O446" s="657">
        <v>0</v>
      </c>
      <c r="P446" s="657">
        <v>0</v>
      </c>
      <c r="Q446" s="657">
        <v>0</v>
      </c>
      <c r="R446" s="657">
        <v>0</v>
      </c>
      <c r="S446" s="657">
        <v>0</v>
      </c>
      <c r="T446" s="657">
        <v>0</v>
      </c>
      <c r="U446" s="657">
        <v>0</v>
      </c>
      <c r="V446" s="657">
        <v>0</v>
      </c>
    </row>
    <row r="447" spans="2:22" x14ac:dyDescent="0.25">
      <c r="B447" s="628" t="s">
        <v>13</v>
      </c>
      <c r="C447" s="628" t="s">
        <v>13</v>
      </c>
      <c r="D447" s="628" t="s">
        <v>13</v>
      </c>
      <c r="E447" s="657">
        <v>0</v>
      </c>
      <c r="F447" s="657">
        <v>0</v>
      </c>
      <c r="G447" s="657">
        <v>0</v>
      </c>
      <c r="H447" s="657">
        <v>0</v>
      </c>
      <c r="I447" s="657">
        <v>0</v>
      </c>
      <c r="J447" s="657">
        <v>0</v>
      </c>
      <c r="K447" s="657">
        <v>0</v>
      </c>
      <c r="L447" s="657">
        <v>0</v>
      </c>
      <c r="M447" s="657">
        <v>0</v>
      </c>
      <c r="N447" s="657">
        <v>0</v>
      </c>
      <c r="O447" s="657">
        <v>0</v>
      </c>
      <c r="P447" s="657">
        <v>0</v>
      </c>
      <c r="Q447" s="657">
        <v>0</v>
      </c>
      <c r="R447" s="657">
        <v>0</v>
      </c>
      <c r="S447" s="657">
        <v>0</v>
      </c>
      <c r="T447" s="657">
        <v>0</v>
      </c>
      <c r="U447" s="657">
        <v>0</v>
      </c>
      <c r="V447" s="657">
        <v>0</v>
      </c>
    </row>
    <row r="448" spans="2:22" x14ac:dyDescent="0.25">
      <c r="B448" s="628" t="s">
        <v>13</v>
      </c>
      <c r="C448" s="628" t="s">
        <v>13</v>
      </c>
      <c r="D448" s="628" t="s">
        <v>13</v>
      </c>
      <c r="E448" s="657">
        <v>0</v>
      </c>
      <c r="F448" s="657">
        <v>0</v>
      </c>
      <c r="G448" s="657">
        <v>0</v>
      </c>
      <c r="H448" s="657">
        <v>0</v>
      </c>
      <c r="I448" s="657">
        <v>0</v>
      </c>
      <c r="J448" s="657">
        <v>0</v>
      </c>
      <c r="K448" s="657">
        <v>0</v>
      </c>
      <c r="L448" s="657">
        <v>0</v>
      </c>
      <c r="M448" s="657">
        <v>0</v>
      </c>
      <c r="N448" s="657">
        <v>0</v>
      </c>
      <c r="O448" s="657">
        <v>0</v>
      </c>
      <c r="P448" s="657">
        <v>0</v>
      </c>
      <c r="Q448" s="657">
        <v>0</v>
      </c>
      <c r="R448" s="657">
        <v>0</v>
      </c>
      <c r="S448" s="657">
        <v>0</v>
      </c>
      <c r="T448" s="657">
        <v>0</v>
      </c>
      <c r="U448" s="657">
        <v>0</v>
      </c>
      <c r="V448" s="657">
        <v>0</v>
      </c>
    </row>
    <row r="449" spans="2:22" x14ac:dyDescent="0.25">
      <c r="B449" s="628" t="s">
        <v>13</v>
      </c>
      <c r="C449" s="628" t="s">
        <v>13</v>
      </c>
      <c r="D449" s="628" t="s">
        <v>13</v>
      </c>
      <c r="E449" s="657">
        <v>0</v>
      </c>
      <c r="F449" s="657">
        <v>0</v>
      </c>
      <c r="G449" s="657">
        <v>0</v>
      </c>
      <c r="H449" s="657">
        <v>0</v>
      </c>
      <c r="I449" s="657">
        <v>0</v>
      </c>
      <c r="J449" s="657">
        <v>0</v>
      </c>
      <c r="K449" s="657">
        <v>0</v>
      </c>
      <c r="L449" s="657">
        <v>0</v>
      </c>
      <c r="M449" s="657">
        <v>0</v>
      </c>
      <c r="N449" s="657">
        <v>0</v>
      </c>
      <c r="O449" s="657">
        <v>0</v>
      </c>
      <c r="P449" s="657">
        <v>0</v>
      </c>
      <c r="Q449" s="657">
        <v>0</v>
      </c>
      <c r="R449" s="657">
        <v>0</v>
      </c>
      <c r="S449" s="657">
        <v>0</v>
      </c>
      <c r="T449" s="657">
        <v>0</v>
      </c>
      <c r="U449" s="657">
        <v>0</v>
      </c>
      <c r="V449" s="657">
        <v>0</v>
      </c>
    </row>
    <row r="450" spans="2:22" x14ac:dyDescent="0.25">
      <c r="B450" s="628" t="s">
        <v>13</v>
      </c>
      <c r="C450" s="628" t="s">
        <v>13</v>
      </c>
      <c r="D450" s="628" t="s">
        <v>13</v>
      </c>
      <c r="E450" s="657">
        <v>0</v>
      </c>
      <c r="F450" s="657">
        <v>0</v>
      </c>
      <c r="G450" s="657">
        <v>0</v>
      </c>
      <c r="H450" s="657">
        <v>0</v>
      </c>
      <c r="I450" s="657">
        <v>0</v>
      </c>
      <c r="J450" s="657">
        <v>0</v>
      </c>
      <c r="K450" s="657">
        <v>0</v>
      </c>
      <c r="L450" s="657">
        <v>0</v>
      </c>
      <c r="M450" s="657">
        <v>0</v>
      </c>
      <c r="N450" s="657">
        <v>0</v>
      </c>
      <c r="O450" s="657">
        <v>0</v>
      </c>
      <c r="P450" s="657">
        <v>0</v>
      </c>
      <c r="Q450" s="657">
        <v>0</v>
      </c>
      <c r="R450" s="657">
        <v>0</v>
      </c>
      <c r="S450" s="657">
        <v>0</v>
      </c>
      <c r="T450" s="657">
        <v>0</v>
      </c>
      <c r="U450" s="657">
        <v>0</v>
      </c>
      <c r="V450" s="657">
        <v>0</v>
      </c>
    </row>
    <row r="451" spans="2:22" x14ac:dyDescent="0.25">
      <c r="B451" s="628" t="s">
        <v>13</v>
      </c>
      <c r="C451" s="628" t="s">
        <v>13</v>
      </c>
      <c r="D451" s="628" t="s">
        <v>13</v>
      </c>
      <c r="E451" s="657">
        <v>0</v>
      </c>
      <c r="F451" s="657">
        <v>0</v>
      </c>
      <c r="G451" s="657">
        <v>0</v>
      </c>
      <c r="H451" s="657">
        <v>0</v>
      </c>
      <c r="I451" s="657">
        <v>0</v>
      </c>
      <c r="J451" s="657">
        <v>0</v>
      </c>
      <c r="K451" s="657">
        <v>0</v>
      </c>
      <c r="L451" s="657">
        <v>0</v>
      </c>
      <c r="M451" s="657">
        <v>0</v>
      </c>
      <c r="N451" s="657">
        <v>0</v>
      </c>
      <c r="O451" s="657">
        <v>0</v>
      </c>
      <c r="P451" s="657">
        <v>0</v>
      </c>
      <c r="Q451" s="657">
        <v>0</v>
      </c>
      <c r="R451" s="657">
        <v>0</v>
      </c>
      <c r="S451" s="657">
        <v>0</v>
      </c>
      <c r="T451" s="657">
        <v>0</v>
      </c>
      <c r="U451" s="657">
        <v>0</v>
      </c>
      <c r="V451" s="657">
        <v>0</v>
      </c>
    </row>
    <row r="452" spans="2:22" x14ac:dyDescent="0.25">
      <c r="B452" s="628" t="s">
        <v>13</v>
      </c>
      <c r="C452" s="628" t="s">
        <v>13</v>
      </c>
      <c r="D452" s="628" t="s">
        <v>13</v>
      </c>
      <c r="E452" s="657">
        <v>0</v>
      </c>
      <c r="F452" s="657">
        <v>0</v>
      </c>
      <c r="G452" s="657">
        <v>0</v>
      </c>
      <c r="H452" s="657">
        <v>0</v>
      </c>
      <c r="I452" s="657">
        <v>0</v>
      </c>
      <c r="J452" s="657">
        <v>0</v>
      </c>
      <c r="K452" s="657">
        <v>0</v>
      </c>
      <c r="L452" s="657">
        <v>0</v>
      </c>
      <c r="M452" s="657">
        <v>0</v>
      </c>
      <c r="N452" s="657">
        <v>0</v>
      </c>
      <c r="O452" s="657">
        <v>0</v>
      </c>
      <c r="P452" s="657">
        <v>0</v>
      </c>
      <c r="Q452" s="657">
        <v>0</v>
      </c>
      <c r="R452" s="657">
        <v>0</v>
      </c>
      <c r="S452" s="657">
        <v>0</v>
      </c>
      <c r="T452" s="657">
        <v>0</v>
      </c>
      <c r="U452" s="657">
        <v>0</v>
      </c>
      <c r="V452" s="657">
        <v>0</v>
      </c>
    </row>
    <row r="453" spans="2:22" x14ac:dyDescent="0.25">
      <c r="B453" s="628" t="s">
        <v>13</v>
      </c>
      <c r="C453" s="628" t="s">
        <v>13</v>
      </c>
      <c r="D453" s="628" t="s">
        <v>13</v>
      </c>
      <c r="E453" s="657">
        <v>0</v>
      </c>
      <c r="F453" s="657">
        <v>0</v>
      </c>
      <c r="G453" s="657">
        <v>0</v>
      </c>
      <c r="H453" s="657">
        <v>0</v>
      </c>
      <c r="I453" s="657">
        <v>0</v>
      </c>
      <c r="J453" s="657">
        <v>0</v>
      </c>
      <c r="K453" s="657">
        <v>0</v>
      </c>
      <c r="L453" s="657">
        <v>0</v>
      </c>
      <c r="M453" s="657">
        <v>0</v>
      </c>
      <c r="N453" s="657">
        <v>0</v>
      </c>
      <c r="O453" s="657">
        <v>0</v>
      </c>
      <c r="P453" s="657">
        <v>0</v>
      </c>
      <c r="Q453" s="657">
        <v>0</v>
      </c>
      <c r="R453" s="657">
        <v>0</v>
      </c>
      <c r="S453" s="657">
        <v>0</v>
      </c>
      <c r="T453" s="657">
        <v>0</v>
      </c>
      <c r="U453" s="657">
        <v>0</v>
      </c>
      <c r="V453" s="657">
        <v>0</v>
      </c>
    </row>
    <row r="454" spans="2:22" x14ac:dyDescent="0.25">
      <c r="B454" s="628" t="s">
        <v>13</v>
      </c>
      <c r="C454" s="628" t="s">
        <v>13</v>
      </c>
      <c r="D454" s="628" t="s">
        <v>13</v>
      </c>
      <c r="E454" s="657">
        <v>0</v>
      </c>
      <c r="F454" s="657">
        <v>0</v>
      </c>
      <c r="G454" s="657">
        <v>0</v>
      </c>
      <c r="H454" s="657">
        <v>0</v>
      </c>
      <c r="I454" s="657">
        <v>0</v>
      </c>
      <c r="J454" s="657">
        <v>0</v>
      </c>
      <c r="K454" s="657">
        <v>0</v>
      </c>
      <c r="L454" s="657">
        <v>0</v>
      </c>
      <c r="M454" s="657">
        <v>0</v>
      </c>
      <c r="N454" s="657">
        <v>0</v>
      </c>
      <c r="O454" s="657">
        <v>0</v>
      </c>
      <c r="P454" s="657">
        <v>0</v>
      </c>
      <c r="Q454" s="657">
        <v>0</v>
      </c>
      <c r="R454" s="657">
        <v>0</v>
      </c>
      <c r="S454" s="657">
        <v>0</v>
      </c>
      <c r="T454" s="657">
        <v>0</v>
      </c>
      <c r="U454" s="657">
        <v>0</v>
      </c>
      <c r="V454" s="657">
        <v>0</v>
      </c>
    </row>
    <row r="455" spans="2:22" x14ac:dyDescent="0.25">
      <c r="B455" s="628" t="s">
        <v>13</v>
      </c>
      <c r="C455" s="628" t="s">
        <v>13</v>
      </c>
      <c r="D455" s="628" t="s">
        <v>13</v>
      </c>
      <c r="E455" s="657">
        <v>0</v>
      </c>
      <c r="F455" s="657">
        <v>0</v>
      </c>
      <c r="G455" s="657">
        <v>0</v>
      </c>
      <c r="H455" s="657">
        <v>0</v>
      </c>
      <c r="I455" s="657">
        <v>0</v>
      </c>
      <c r="J455" s="657">
        <v>0</v>
      </c>
      <c r="K455" s="657">
        <v>0</v>
      </c>
      <c r="L455" s="657">
        <v>0</v>
      </c>
      <c r="M455" s="657">
        <v>0</v>
      </c>
      <c r="N455" s="657">
        <v>0</v>
      </c>
      <c r="O455" s="657">
        <v>0</v>
      </c>
      <c r="P455" s="657">
        <v>0</v>
      </c>
      <c r="Q455" s="657">
        <v>0</v>
      </c>
      <c r="R455" s="657">
        <v>0</v>
      </c>
      <c r="S455" s="657">
        <v>0</v>
      </c>
      <c r="T455" s="657">
        <v>0</v>
      </c>
      <c r="U455" s="657">
        <v>0</v>
      </c>
      <c r="V455" s="657">
        <v>0</v>
      </c>
    </row>
    <row r="456" spans="2:22" x14ac:dyDescent="0.25">
      <c r="B456" s="628" t="s">
        <v>13</v>
      </c>
      <c r="C456" s="628" t="s">
        <v>13</v>
      </c>
      <c r="D456" s="628" t="s">
        <v>13</v>
      </c>
      <c r="E456" s="657">
        <v>0</v>
      </c>
      <c r="F456" s="657">
        <v>0</v>
      </c>
      <c r="G456" s="657">
        <v>0</v>
      </c>
      <c r="H456" s="657">
        <v>0</v>
      </c>
      <c r="I456" s="657">
        <v>0</v>
      </c>
      <c r="J456" s="657">
        <v>0</v>
      </c>
      <c r="K456" s="657">
        <v>0</v>
      </c>
      <c r="L456" s="657">
        <v>0</v>
      </c>
      <c r="M456" s="657">
        <v>0</v>
      </c>
      <c r="N456" s="657">
        <v>0</v>
      </c>
      <c r="O456" s="657">
        <v>0</v>
      </c>
      <c r="P456" s="657">
        <v>0</v>
      </c>
      <c r="Q456" s="657">
        <v>0</v>
      </c>
      <c r="R456" s="657">
        <v>0</v>
      </c>
      <c r="S456" s="657">
        <v>0</v>
      </c>
      <c r="T456" s="657">
        <v>0</v>
      </c>
      <c r="U456" s="657">
        <v>0</v>
      </c>
      <c r="V456" s="657">
        <v>0</v>
      </c>
    </row>
    <row r="457" spans="2:22" x14ac:dyDescent="0.25">
      <c r="B457" s="628" t="s">
        <v>13</v>
      </c>
      <c r="C457" s="628" t="s">
        <v>13</v>
      </c>
      <c r="D457" s="628" t="s">
        <v>13</v>
      </c>
      <c r="E457" s="657">
        <v>0</v>
      </c>
      <c r="F457" s="657">
        <v>0</v>
      </c>
      <c r="G457" s="657">
        <v>0</v>
      </c>
      <c r="H457" s="657">
        <v>0</v>
      </c>
      <c r="I457" s="657">
        <v>0</v>
      </c>
      <c r="J457" s="657">
        <v>0</v>
      </c>
      <c r="K457" s="657">
        <v>0</v>
      </c>
      <c r="L457" s="657">
        <v>0</v>
      </c>
      <c r="M457" s="657">
        <v>0</v>
      </c>
      <c r="N457" s="657">
        <v>0</v>
      </c>
      <c r="O457" s="657">
        <v>0</v>
      </c>
      <c r="P457" s="657">
        <v>0</v>
      </c>
      <c r="Q457" s="657">
        <v>0</v>
      </c>
      <c r="R457" s="657">
        <v>0</v>
      </c>
      <c r="S457" s="657">
        <v>0</v>
      </c>
      <c r="T457" s="657">
        <v>0</v>
      </c>
      <c r="U457" s="657">
        <v>0</v>
      </c>
      <c r="V457" s="657">
        <v>0</v>
      </c>
    </row>
    <row r="458" spans="2:22" x14ac:dyDescent="0.25">
      <c r="B458" s="628" t="s">
        <v>13</v>
      </c>
      <c r="C458" s="628" t="s">
        <v>13</v>
      </c>
      <c r="D458" s="628" t="s">
        <v>13</v>
      </c>
      <c r="E458" s="657">
        <v>0</v>
      </c>
      <c r="F458" s="657">
        <v>0</v>
      </c>
      <c r="G458" s="657">
        <v>0</v>
      </c>
      <c r="H458" s="657">
        <v>0</v>
      </c>
      <c r="I458" s="657">
        <v>0</v>
      </c>
      <c r="J458" s="657">
        <v>0</v>
      </c>
      <c r="K458" s="657">
        <v>0</v>
      </c>
      <c r="L458" s="657">
        <v>0</v>
      </c>
      <c r="M458" s="657">
        <v>0</v>
      </c>
      <c r="N458" s="657">
        <v>0</v>
      </c>
      <c r="O458" s="657">
        <v>0</v>
      </c>
      <c r="P458" s="657">
        <v>0</v>
      </c>
      <c r="Q458" s="657">
        <v>0</v>
      </c>
      <c r="R458" s="657">
        <v>0</v>
      </c>
      <c r="S458" s="657">
        <v>0</v>
      </c>
      <c r="T458" s="657">
        <v>0</v>
      </c>
      <c r="U458" s="657">
        <v>0</v>
      </c>
      <c r="V458" s="657">
        <v>0</v>
      </c>
    </row>
    <row r="459" spans="2:22" x14ac:dyDescent="0.25">
      <c r="B459" s="628" t="s">
        <v>13</v>
      </c>
      <c r="C459" s="628" t="s">
        <v>13</v>
      </c>
      <c r="D459" s="628" t="s">
        <v>13</v>
      </c>
      <c r="E459" s="657">
        <v>0</v>
      </c>
      <c r="F459" s="657">
        <v>0</v>
      </c>
      <c r="G459" s="657">
        <v>0</v>
      </c>
      <c r="H459" s="657">
        <v>0</v>
      </c>
      <c r="I459" s="657">
        <v>0</v>
      </c>
      <c r="J459" s="657">
        <v>0</v>
      </c>
      <c r="K459" s="657">
        <v>0</v>
      </c>
      <c r="L459" s="657">
        <v>0</v>
      </c>
      <c r="M459" s="657">
        <v>0</v>
      </c>
      <c r="N459" s="657">
        <v>0</v>
      </c>
      <c r="O459" s="657">
        <v>0</v>
      </c>
      <c r="P459" s="657">
        <v>0</v>
      </c>
      <c r="Q459" s="657">
        <v>0</v>
      </c>
      <c r="R459" s="657">
        <v>0</v>
      </c>
      <c r="S459" s="657">
        <v>0</v>
      </c>
      <c r="T459" s="657">
        <v>0</v>
      </c>
      <c r="U459" s="657">
        <v>0</v>
      </c>
      <c r="V459" s="657">
        <v>0</v>
      </c>
    </row>
    <row r="460" spans="2:22" x14ac:dyDescent="0.25">
      <c r="B460" s="628" t="s">
        <v>13</v>
      </c>
      <c r="C460" s="628" t="s">
        <v>13</v>
      </c>
      <c r="D460" s="628" t="s">
        <v>13</v>
      </c>
      <c r="E460" s="657">
        <v>0</v>
      </c>
      <c r="F460" s="657">
        <v>0</v>
      </c>
      <c r="G460" s="657">
        <v>0</v>
      </c>
      <c r="H460" s="657">
        <v>0</v>
      </c>
      <c r="I460" s="657">
        <v>0</v>
      </c>
      <c r="J460" s="657">
        <v>0</v>
      </c>
      <c r="K460" s="657">
        <v>0</v>
      </c>
      <c r="L460" s="657">
        <v>0</v>
      </c>
      <c r="M460" s="657">
        <v>0</v>
      </c>
      <c r="N460" s="657">
        <v>0</v>
      </c>
      <c r="O460" s="657">
        <v>0</v>
      </c>
      <c r="P460" s="657">
        <v>0</v>
      </c>
      <c r="Q460" s="657">
        <v>0</v>
      </c>
      <c r="R460" s="657">
        <v>0</v>
      </c>
      <c r="S460" s="657">
        <v>0</v>
      </c>
      <c r="T460" s="657">
        <v>0</v>
      </c>
      <c r="U460" s="657">
        <v>0</v>
      </c>
      <c r="V460" s="657">
        <v>0</v>
      </c>
    </row>
    <row r="461" spans="2:22" x14ac:dyDescent="0.25">
      <c r="B461" s="628" t="s">
        <v>13</v>
      </c>
      <c r="C461" s="628" t="s">
        <v>13</v>
      </c>
      <c r="D461" s="628" t="s">
        <v>13</v>
      </c>
      <c r="E461" s="657">
        <v>0</v>
      </c>
      <c r="F461" s="657">
        <v>0</v>
      </c>
      <c r="G461" s="657">
        <v>0</v>
      </c>
      <c r="H461" s="657">
        <v>0</v>
      </c>
      <c r="I461" s="657">
        <v>0</v>
      </c>
      <c r="J461" s="657">
        <v>0</v>
      </c>
      <c r="K461" s="657">
        <v>0</v>
      </c>
      <c r="L461" s="657">
        <v>0</v>
      </c>
      <c r="M461" s="657">
        <v>0</v>
      </c>
      <c r="N461" s="657">
        <v>0</v>
      </c>
      <c r="O461" s="657">
        <v>0</v>
      </c>
      <c r="P461" s="657">
        <v>0</v>
      </c>
      <c r="Q461" s="657">
        <v>0</v>
      </c>
      <c r="R461" s="657">
        <v>0</v>
      </c>
      <c r="S461" s="657">
        <v>0</v>
      </c>
      <c r="T461" s="657">
        <v>0</v>
      </c>
      <c r="U461" s="657">
        <v>0</v>
      </c>
      <c r="V461" s="657">
        <v>0</v>
      </c>
    </row>
    <row r="462" spans="2:22" x14ac:dyDescent="0.25">
      <c r="B462" s="628" t="s">
        <v>13</v>
      </c>
      <c r="C462" s="628" t="s">
        <v>13</v>
      </c>
      <c r="D462" s="628" t="s">
        <v>13</v>
      </c>
      <c r="E462" s="657">
        <v>0</v>
      </c>
      <c r="F462" s="657">
        <v>0</v>
      </c>
      <c r="G462" s="657">
        <v>0</v>
      </c>
      <c r="H462" s="657">
        <v>0</v>
      </c>
      <c r="I462" s="657">
        <v>0</v>
      </c>
      <c r="J462" s="657">
        <v>0</v>
      </c>
      <c r="K462" s="657">
        <v>0</v>
      </c>
      <c r="L462" s="657">
        <v>0</v>
      </c>
      <c r="M462" s="657">
        <v>0</v>
      </c>
      <c r="N462" s="657">
        <v>0</v>
      </c>
      <c r="O462" s="657">
        <v>0</v>
      </c>
      <c r="P462" s="657">
        <v>0</v>
      </c>
      <c r="Q462" s="657">
        <v>0</v>
      </c>
      <c r="R462" s="657">
        <v>0</v>
      </c>
      <c r="S462" s="657">
        <v>0</v>
      </c>
      <c r="T462" s="657">
        <v>0</v>
      </c>
      <c r="U462" s="657">
        <v>0</v>
      </c>
      <c r="V462" s="657">
        <v>0</v>
      </c>
    </row>
    <row r="463" spans="2:22" x14ac:dyDescent="0.25">
      <c r="B463" s="628" t="s">
        <v>13</v>
      </c>
      <c r="C463" s="628" t="s">
        <v>13</v>
      </c>
      <c r="D463" s="628" t="s">
        <v>13</v>
      </c>
      <c r="E463" s="657">
        <v>0</v>
      </c>
      <c r="F463" s="657">
        <v>0</v>
      </c>
      <c r="G463" s="657">
        <v>0</v>
      </c>
      <c r="H463" s="657">
        <v>0</v>
      </c>
      <c r="I463" s="657">
        <v>0</v>
      </c>
      <c r="J463" s="657">
        <v>0</v>
      </c>
      <c r="K463" s="657">
        <v>0</v>
      </c>
      <c r="L463" s="657">
        <v>0</v>
      </c>
      <c r="M463" s="657">
        <v>0</v>
      </c>
      <c r="N463" s="657">
        <v>0</v>
      </c>
      <c r="O463" s="657">
        <v>0</v>
      </c>
      <c r="P463" s="657">
        <v>0</v>
      </c>
      <c r="Q463" s="657">
        <v>0</v>
      </c>
      <c r="R463" s="657">
        <v>0</v>
      </c>
      <c r="S463" s="657">
        <v>0</v>
      </c>
      <c r="T463" s="657">
        <v>0</v>
      </c>
      <c r="U463" s="657">
        <v>0</v>
      </c>
      <c r="V463" s="657">
        <v>0</v>
      </c>
    </row>
    <row r="464" spans="2:22" x14ac:dyDescent="0.25">
      <c r="B464" s="628" t="s">
        <v>13</v>
      </c>
      <c r="C464" s="628" t="s">
        <v>13</v>
      </c>
      <c r="D464" s="628" t="s">
        <v>13</v>
      </c>
      <c r="E464" s="657">
        <v>0</v>
      </c>
      <c r="F464" s="657">
        <v>0</v>
      </c>
      <c r="G464" s="657">
        <v>0</v>
      </c>
      <c r="H464" s="657">
        <v>0</v>
      </c>
      <c r="I464" s="657">
        <v>0</v>
      </c>
      <c r="J464" s="657">
        <v>0</v>
      </c>
      <c r="K464" s="657">
        <v>0</v>
      </c>
      <c r="L464" s="657">
        <v>0</v>
      </c>
      <c r="M464" s="657">
        <v>0</v>
      </c>
      <c r="N464" s="657">
        <v>0</v>
      </c>
      <c r="O464" s="657">
        <v>0</v>
      </c>
      <c r="P464" s="657">
        <v>0</v>
      </c>
      <c r="Q464" s="657">
        <v>0</v>
      </c>
      <c r="R464" s="657">
        <v>0</v>
      </c>
      <c r="S464" s="657">
        <v>0</v>
      </c>
      <c r="T464" s="657">
        <v>0</v>
      </c>
      <c r="U464" s="657">
        <v>0</v>
      </c>
      <c r="V464" s="657">
        <v>0</v>
      </c>
    </row>
    <row r="465" spans="2:22" x14ac:dyDescent="0.25">
      <c r="B465" s="628" t="s">
        <v>13</v>
      </c>
      <c r="C465" s="628" t="s">
        <v>13</v>
      </c>
      <c r="D465" s="628" t="s">
        <v>13</v>
      </c>
      <c r="E465" s="657">
        <v>0</v>
      </c>
      <c r="F465" s="657">
        <v>0</v>
      </c>
      <c r="G465" s="657">
        <v>0</v>
      </c>
      <c r="H465" s="657">
        <v>0</v>
      </c>
      <c r="I465" s="657">
        <v>0</v>
      </c>
      <c r="J465" s="657">
        <v>0</v>
      </c>
      <c r="K465" s="657">
        <v>0</v>
      </c>
      <c r="L465" s="657">
        <v>0</v>
      </c>
      <c r="M465" s="657">
        <v>0</v>
      </c>
      <c r="N465" s="657">
        <v>0</v>
      </c>
      <c r="O465" s="657">
        <v>0</v>
      </c>
      <c r="P465" s="657">
        <v>0</v>
      </c>
      <c r="Q465" s="657">
        <v>0</v>
      </c>
      <c r="R465" s="657">
        <v>0</v>
      </c>
      <c r="S465" s="657">
        <v>0</v>
      </c>
      <c r="T465" s="657">
        <v>0</v>
      </c>
      <c r="U465" s="657">
        <v>0</v>
      </c>
      <c r="V465" s="657">
        <v>0</v>
      </c>
    </row>
    <row r="466" spans="2:22" x14ac:dyDescent="0.25">
      <c r="B466" s="628" t="s">
        <v>13</v>
      </c>
      <c r="C466" s="628" t="s">
        <v>13</v>
      </c>
      <c r="D466" s="628" t="s">
        <v>13</v>
      </c>
      <c r="E466" s="657">
        <v>0</v>
      </c>
      <c r="F466" s="657">
        <v>0</v>
      </c>
      <c r="G466" s="657">
        <v>0</v>
      </c>
      <c r="H466" s="657">
        <v>0</v>
      </c>
      <c r="I466" s="657">
        <v>0</v>
      </c>
      <c r="J466" s="657">
        <v>0</v>
      </c>
      <c r="K466" s="657">
        <v>0</v>
      </c>
      <c r="L466" s="657">
        <v>0</v>
      </c>
      <c r="M466" s="657">
        <v>0</v>
      </c>
      <c r="N466" s="657">
        <v>0</v>
      </c>
      <c r="O466" s="657">
        <v>0</v>
      </c>
      <c r="P466" s="657">
        <v>0</v>
      </c>
      <c r="Q466" s="657">
        <v>0</v>
      </c>
      <c r="R466" s="657">
        <v>0</v>
      </c>
      <c r="S466" s="657">
        <v>0</v>
      </c>
      <c r="T466" s="657">
        <v>0</v>
      </c>
      <c r="U466" s="657">
        <v>0</v>
      </c>
      <c r="V466" s="657">
        <v>0</v>
      </c>
    </row>
    <row r="467" spans="2:22" x14ac:dyDescent="0.25">
      <c r="B467" s="628" t="s">
        <v>13</v>
      </c>
      <c r="C467" s="628" t="s">
        <v>13</v>
      </c>
      <c r="D467" s="628" t="s">
        <v>13</v>
      </c>
      <c r="E467" s="657">
        <v>0</v>
      </c>
      <c r="F467" s="657">
        <v>0</v>
      </c>
      <c r="G467" s="657">
        <v>0</v>
      </c>
      <c r="H467" s="657">
        <v>0</v>
      </c>
      <c r="I467" s="657">
        <v>0</v>
      </c>
      <c r="J467" s="657">
        <v>0</v>
      </c>
      <c r="K467" s="657">
        <v>0</v>
      </c>
      <c r="L467" s="657">
        <v>0</v>
      </c>
      <c r="M467" s="657">
        <v>0</v>
      </c>
      <c r="N467" s="657">
        <v>0</v>
      </c>
      <c r="O467" s="657">
        <v>0</v>
      </c>
      <c r="P467" s="657">
        <v>0</v>
      </c>
      <c r="Q467" s="657">
        <v>0</v>
      </c>
      <c r="R467" s="657">
        <v>0</v>
      </c>
      <c r="S467" s="657">
        <v>0</v>
      </c>
      <c r="T467" s="657">
        <v>0</v>
      </c>
      <c r="U467" s="657">
        <v>0</v>
      </c>
      <c r="V467" s="657">
        <v>0</v>
      </c>
    </row>
    <row r="468" spans="2:22" x14ac:dyDescent="0.25">
      <c r="B468" s="628" t="s">
        <v>13</v>
      </c>
      <c r="C468" s="628" t="s">
        <v>13</v>
      </c>
      <c r="D468" s="628" t="s">
        <v>13</v>
      </c>
      <c r="E468" s="657">
        <v>0</v>
      </c>
      <c r="F468" s="657">
        <v>0</v>
      </c>
      <c r="G468" s="657">
        <v>0</v>
      </c>
      <c r="H468" s="657">
        <v>0</v>
      </c>
      <c r="I468" s="657">
        <v>0</v>
      </c>
      <c r="J468" s="657">
        <v>0</v>
      </c>
      <c r="K468" s="657">
        <v>0</v>
      </c>
      <c r="L468" s="657">
        <v>0</v>
      </c>
      <c r="M468" s="657">
        <v>0</v>
      </c>
      <c r="N468" s="657">
        <v>0</v>
      </c>
      <c r="O468" s="657">
        <v>0</v>
      </c>
      <c r="P468" s="657">
        <v>0</v>
      </c>
      <c r="Q468" s="657">
        <v>0</v>
      </c>
      <c r="R468" s="657">
        <v>0</v>
      </c>
      <c r="S468" s="657">
        <v>0</v>
      </c>
      <c r="T468" s="657">
        <v>0</v>
      </c>
      <c r="U468" s="657">
        <v>0</v>
      </c>
      <c r="V468" s="657">
        <v>0</v>
      </c>
    </row>
    <row r="469" spans="2:22" x14ac:dyDescent="0.25">
      <c r="B469" s="628" t="s">
        <v>13</v>
      </c>
      <c r="C469" s="628" t="s">
        <v>13</v>
      </c>
      <c r="D469" s="628" t="s">
        <v>13</v>
      </c>
      <c r="E469" s="657">
        <v>0</v>
      </c>
      <c r="F469" s="657">
        <v>0</v>
      </c>
      <c r="G469" s="657">
        <v>0</v>
      </c>
      <c r="H469" s="657">
        <v>0</v>
      </c>
      <c r="I469" s="657">
        <v>0</v>
      </c>
      <c r="J469" s="657">
        <v>0</v>
      </c>
      <c r="K469" s="657">
        <v>0</v>
      </c>
      <c r="L469" s="657">
        <v>0</v>
      </c>
      <c r="M469" s="657">
        <v>0</v>
      </c>
      <c r="N469" s="657">
        <v>0</v>
      </c>
      <c r="O469" s="657">
        <v>0</v>
      </c>
      <c r="P469" s="657">
        <v>0</v>
      </c>
      <c r="Q469" s="657">
        <v>0</v>
      </c>
      <c r="R469" s="657">
        <v>0</v>
      </c>
      <c r="S469" s="657">
        <v>0</v>
      </c>
      <c r="T469" s="657">
        <v>0</v>
      </c>
      <c r="U469" s="657">
        <v>0</v>
      </c>
      <c r="V469" s="657">
        <v>0</v>
      </c>
    </row>
    <row r="470" spans="2:22" x14ac:dyDescent="0.25">
      <c r="B470" s="628" t="s">
        <v>13</v>
      </c>
      <c r="C470" s="628" t="s">
        <v>13</v>
      </c>
      <c r="D470" s="628" t="s">
        <v>13</v>
      </c>
      <c r="E470" s="657">
        <v>0</v>
      </c>
      <c r="F470" s="657">
        <v>0</v>
      </c>
      <c r="G470" s="657">
        <v>0</v>
      </c>
      <c r="H470" s="657">
        <v>0</v>
      </c>
      <c r="I470" s="657">
        <v>0</v>
      </c>
      <c r="J470" s="657">
        <v>0</v>
      </c>
      <c r="K470" s="657">
        <v>0</v>
      </c>
      <c r="L470" s="657">
        <v>0</v>
      </c>
      <c r="M470" s="657">
        <v>0</v>
      </c>
      <c r="N470" s="657">
        <v>0</v>
      </c>
      <c r="O470" s="657">
        <v>0</v>
      </c>
      <c r="P470" s="657">
        <v>0</v>
      </c>
      <c r="Q470" s="657">
        <v>0</v>
      </c>
      <c r="R470" s="657">
        <v>0</v>
      </c>
      <c r="S470" s="657">
        <v>0</v>
      </c>
      <c r="T470" s="657">
        <v>0</v>
      </c>
      <c r="U470" s="657">
        <v>0</v>
      </c>
      <c r="V470" s="657">
        <v>0</v>
      </c>
    </row>
    <row r="471" spans="2:22" x14ac:dyDescent="0.25">
      <c r="B471" s="628" t="s">
        <v>13</v>
      </c>
      <c r="C471" s="628" t="s">
        <v>13</v>
      </c>
      <c r="D471" s="628" t="s">
        <v>13</v>
      </c>
      <c r="E471" s="657">
        <v>0</v>
      </c>
      <c r="F471" s="657">
        <v>0</v>
      </c>
      <c r="G471" s="657">
        <v>0</v>
      </c>
      <c r="H471" s="657">
        <v>0</v>
      </c>
      <c r="I471" s="657">
        <v>0</v>
      </c>
      <c r="J471" s="657">
        <v>0</v>
      </c>
      <c r="K471" s="657">
        <v>0</v>
      </c>
      <c r="L471" s="657">
        <v>0</v>
      </c>
      <c r="M471" s="657">
        <v>0</v>
      </c>
      <c r="N471" s="657">
        <v>0</v>
      </c>
      <c r="O471" s="657">
        <v>0</v>
      </c>
      <c r="P471" s="657">
        <v>0</v>
      </c>
      <c r="Q471" s="657">
        <v>0</v>
      </c>
      <c r="R471" s="657">
        <v>0</v>
      </c>
      <c r="S471" s="657">
        <v>0</v>
      </c>
      <c r="T471" s="657">
        <v>0</v>
      </c>
      <c r="U471" s="657">
        <v>0</v>
      </c>
      <c r="V471" s="657">
        <v>0</v>
      </c>
    </row>
    <row r="472" spans="2:22" x14ac:dyDescent="0.25">
      <c r="B472" s="628" t="s">
        <v>13</v>
      </c>
      <c r="C472" s="628" t="s">
        <v>13</v>
      </c>
      <c r="D472" s="628" t="s">
        <v>13</v>
      </c>
      <c r="E472" s="657">
        <v>0</v>
      </c>
      <c r="F472" s="657">
        <v>0</v>
      </c>
      <c r="G472" s="657">
        <v>0</v>
      </c>
      <c r="H472" s="657">
        <v>0</v>
      </c>
      <c r="I472" s="657">
        <v>0</v>
      </c>
      <c r="J472" s="657">
        <v>0</v>
      </c>
      <c r="K472" s="657">
        <v>0</v>
      </c>
      <c r="L472" s="657">
        <v>0</v>
      </c>
      <c r="M472" s="657">
        <v>0</v>
      </c>
      <c r="N472" s="657">
        <v>0</v>
      </c>
      <c r="O472" s="657">
        <v>0</v>
      </c>
      <c r="P472" s="657">
        <v>0</v>
      </c>
      <c r="Q472" s="657">
        <v>0</v>
      </c>
      <c r="R472" s="657">
        <v>0</v>
      </c>
      <c r="S472" s="657">
        <v>0</v>
      </c>
      <c r="T472" s="657">
        <v>0</v>
      </c>
      <c r="U472" s="657">
        <v>0</v>
      </c>
      <c r="V472" s="657">
        <v>0</v>
      </c>
    </row>
    <row r="473" spans="2:22" x14ac:dyDescent="0.25">
      <c r="B473" s="628" t="s">
        <v>13</v>
      </c>
      <c r="C473" s="628" t="s">
        <v>13</v>
      </c>
      <c r="D473" s="628" t="s">
        <v>13</v>
      </c>
      <c r="E473" s="657">
        <v>0</v>
      </c>
      <c r="F473" s="657">
        <v>0</v>
      </c>
      <c r="G473" s="657">
        <v>0</v>
      </c>
      <c r="H473" s="657">
        <v>0</v>
      </c>
      <c r="I473" s="657">
        <v>0</v>
      </c>
      <c r="J473" s="657">
        <v>0</v>
      </c>
      <c r="K473" s="657">
        <v>0</v>
      </c>
      <c r="L473" s="657">
        <v>0</v>
      </c>
      <c r="M473" s="657">
        <v>0</v>
      </c>
      <c r="N473" s="657">
        <v>0</v>
      </c>
      <c r="O473" s="657">
        <v>0</v>
      </c>
      <c r="P473" s="657">
        <v>0</v>
      </c>
      <c r="Q473" s="657">
        <v>0</v>
      </c>
      <c r="R473" s="657">
        <v>0</v>
      </c>
      <c r="S473" s="657">
        <v>0</v>
      </c>
      <c r="T473" s="657">
        <v>0</v>
      </c>
      <c r="U473" s="657">
        <v>0</v>
      </c>
      <c r="V473" s="657">
        <v>0</v>
      </c>
    </row>
    <row r="474" spans="2:22" x14ac:dyDescent="0.25">
      <c r="B474" s="628" t="s">
        <v>13</v>
      </c>
      <c r="C474" s="628" t="s">
        <v>13</v>
      </c>
      <c r="D474" s="628" t="s">
        <v>13</v>
      </c>
      <c r="E474" s="657">
        <v>0</v>
      </c>
      <c r="F474" s="657">
        <v>0</v>
      </c>
      <c r="G474" s="657">
        <v>0</v>
      </c>
      <c r="H474" s="657">
        <v>0</v>
      </c>
      <c r="I474" s="657">
        <v>0</v>
      </c>
      <c r="J474" s="657">
        <v>0</v>
      </c>
      <c r="K474" s="657">
        <v>0</v>
      </c>
      <c r="L474" s="657">
        <v>0</v>
      </c>
      <c r="M474" s="657">
        <v>0</v>
      </c>
      <c r="N474" s="657">
        <v>0</v>
      </c>
      <c r="O474" s="657">
        <v>0</v>
      </c>
      <c r="P474" s="657">
        <v>0</v>
      </c>
      <c r="Q474" s="657">
        <v>0</v>
      </c>
      <c r="R474" s="657">
        <v>0</v>
      </c>
      <c r="S474" s="657">
        <v>0</v>
      </c>
      <c r="T474" s="657">
        <v>0</v>
      </c>
      <c r="U474" s="657">
        <v>0</v>
      </c>
      <c r="V474" s="657">
        <v>0</v>
      </c>
    </row>
    <row r="475" spans="2:22" x14ac:dyDescent="0.25">
      <c r="B475" s="628" t="s">
        <v>13</v>
      </c>
      <c r="C475" s="628" t="s">
        <v>13</v>
      </c>
      <c r="D475" s="628" t="s">
        <v>13</v>
      </c>
      <c r="E475" s="657">
        <v>0</v>
      </c>
      <c r="F475" s="657">
        <v>0</v>
      </c>
      <c r="G475" s="657">
        <v>0</v>
      </c>
      <c r="H475" s="657">
        <v>0</v>
      </c>
      <c r="I475" s="657">
        <v>0</v>
      </c>
      <c r="J475" s="657">
        <v>0</v>
      </c>
      <c r="K475" s="657">
        <v>0</v>
      </c>
      <c r="L475" s="657">
        <v>0</v>
      </c>
      <c r="M475" s="657">
        <v>0</v>
      </c>
      <c r="N475" s="657">
        <v>0</v>
      </c>
      <c r="O475" s="657">
        <v>0</v>
      </c>
      <c r="P475" s="657">
        <v>0</v>
      </c>
      <c r="Q475" s="657">
        <v>0</v>
      </c>
      <c r="R475" s="657">
        <v>0</v>
      </c>
      <c r="S475" s="657">
        <v>0</v>
      </c>
      <c r="T475" s="657">
        <v>0</v>
      </c>
      <c r="U475" s="657">
        <v>0</v>
      </c>
      <c r="V475" s="657">
        <v>0</v>
      </c>
    </row>
    <row r="476" spans="2:22" x14ac:dyDescent="0.25">
      <c r="B476" s="628" t="s">
        <v>13</v>
      </c>
      <c r="C476" s="628" t="s">
        <v>13</v>
      </c>
      <c r="D476" s="628" t="s">
        <v>13</v>
      </c>
      <c r="E476" s="657">
        <v>0</v>
      </c>
      <c r="F476" s="657">
        <v>0</v>
      </c>
      <c r="G476" s="657">
        <v>0</v>
      </c>
      <c r="H476" s="657">
        <v>0</v>
      </c>
      <c r="I476" s="657">
        <v>0</v>
      </c>
      <c r="J476" s="657">
        <v>0</v>
      </c>
      <c r="K476" s="657">
        <v>0</v>
      </c>
      <c r="L476" s="657">
        <v>0</v>
      </c>
      <c r="M476" s="657">
        <v>0</v>
      </c>
      <c r="N476" s="657">
        <v>0</v>
      </c>
      <c r="O476" s="657">
        <v>0</v>
      </c>
      <c r="P476" s="657">
        <v>0</v>
      </c>
      <c r="Q476" s="657">
        <v>0</v>
      </c>
      <c r="R476" s="657">
        <v>0</v>
      </c>
      <c r="S476" s="657">
        <v>0</v>
      </c>
      <c r="T476" s="657">
        <v>0</v>
      </c>
      <c r="U476" s="657">
        <v>0</v>
      </c>
      <c r="V476" s="657">
        <v>0</v>
      </c>
    </row>
    <row r="477" spans="2:22" x14ac:dyDescent="0.25">
      <c r="B477" s="628" t="s">
        <v>13</v>
      </c>
      <c r="C477" s="628" t="s">
        <v>13</v>
      </c>
      <c r="D477" s="628" t="s">
        <v>13</v>
      </c>
      <c r="E477" s="657">
        <v>0</v>
      </c>
      <c r="F477" s="657">
        <v>0</v>
      </c>
      <c r="G477" s="657">
        <v>0</v>
      </c>
      <c r="H477" s="657">
        <v>0</v>
      </c>
      <c r="I477" s="657">
        <v>0</v>
      </c>
      <c r="J477" s="657">
        <v>0</v>
      </c>
      <c r="K477" s="657">
        <v>0</v>
      </c>
      <c r="L477" s="657">
        <v>0</v>
      </c>
      <c r="M477" s="657">
        <v>0</v>
      </c>
      <c r="N477" s="657">
        <v>0</v>
      </c>
      <c r="O477" s="657">
        <v>0</v>
      </c>
      <c r="P477" s="657">
        <v>0</v>
      </c>
      <c r="Q477" s="657">
        <v>0</v>
      </c>
      <c r="R477" s="657">
        <v>0</v>
      </c>
      <c r="S477" s="657">
        <v>0</v>
      </c>
      <c r="T477" s="657">
        <v>0</v>
      </c>
      <c r="U477" s="657">
        <v>0</v>
      </c>
      <c r="V477" s="657">
        <v>0</v>
      </c>
    </row>
    <row r="478" spans="2:22" x14ac:dyDescent="0.25">
      <c r="B478" s="628" t="s">
        <v>13</v>
      </c>
      <c r="C478" s="628" t="s">
        <v>13</v>
      </c>
      <c r="D478" s="628" t="s">
        <v>13</v>
      </c>
      <c r="E478" s="657">
        <v>0</v>
      </c>
      <c r="F478" s="657">
        <v>0</v>
      </c>
      <c r="G478" s="657">
        <v>0</v>
      </c>
      <c r="H478" s="657">
        <v>0</v>
      </c>
      <c r="I478" s="657">
        <v>0</v>
      </c>
      <c r="J478" s="657">
        <v>0</v>
      </c>
      <c r="K478" s="657">
        <v>0</v>
      </c>
      <c r="L478" s="657">
        <v>0</v>
      </c>
      <c r="M478" s="657">
        <v>0</v>
      </c>
      <c r="N478" s="657">
        <v>0</v>
      </c>
      <c r="O478" s="657">
        <v>0</v>
      </c>
      <c r="P478" s="657">
        <v>0</v>
      </c>
      <c r="Q478" s="657">
        <v>0</v>
      </c>
      <c r="R478" s="657">
        <v>0</v>
      </c>
      <c r="S478" s="657">
        <v>0</v>
      </c>
      <c r="T478" s="657">
        <v>0</v>
      </c>
      <c r="U478" s="657">
        <v>0</v>
      </c>
      <c r="V478" s="657">
        <v>0</v>
      </c>
    </row>
    <row r="479" spans="2:22" x14ac:dyDescent="0.25">
      <c r="B479" s="628" t="s">
        <v>13</v>
      </c>
      <c r="C479" s="628" t="s">
        <v>13</v>
      </c>
      <c r="D479" s="628" t="s">
        <v>13</v>
      </c>
      <c r="E479" s="657">
        <v>0</v>
      </c>
      <c r="F479" s="657">
        <v>0</v>
      </c>
      <c r="G479" s="657">
        <v>0</v>
      </c>
      <c r="H479" s="657">
        <v>0</v>
      </c>
      <c r="I479" s="657">
        <v>0</v>
      </c>
      <c r="J479" s="657">
        <v>0</v>
      </c>
      <c r="K479" s="657">
        <v>0</v>
      </c>
      <c r="L479" s="657">
        <v>0</v>
      </c>
      <c r="M479" s="657">
        <v>0</v>
      </c>
      <c r="N479" s="657">
        <v>0</v>
      </c>
      <c r="O479" s="657">
        <v>0</v>
      </c>
      <c r="P479" s="657">
        <v>0</v>
      </c>
      <c r="Q479" s="657">
        <v>0</v>
      </c>
      <c r="R479" s="657">
        <v>0</v>
      </c>
      <c r="S479" s="657">
        <v>0</v>
      </c>
      <c r="T479" s="657">
        <v>0</v>
      </c>
      <c r="U479" s="657">
        <v>0</v>
      </c>
      <c r="V479" s="657">
        <v>0</v>
      </c>
    </row>
    <row r="480" spans="2:22" x14ac:dyDescent="0.25">
      <c r="B480" s="628" t="s">
        <v>13</v>
      </c>
      <c r="C480" s="628" t="s">
        <v>13</v>
      </c>
      <c r="D480" s="628" t="s">
        <v>13</v>
      </c>
      <c r="E480" s="657">
        <v>0</v>
      </c>
      <c r="F480" s="657">
        <v>0</v>
      </c>
      <c r="G480" s="657">
        <v>0</v>
      </c>
      <c r="H480" s="657">
        <v>0</v>
      </c>
      <c r="I480" s="657">
        <v>0</v>
      </c>
      <c r="J480" s="657">
        <v>0</v>
      </c>
      <c r="K480" s="657">
        <v>0</v>
      </c>
      <c r="L480" s="657">
        <v>0</v>
      </c>
      <c r="M480" s="657">
        <v>0</v>
      </c>
      <c r="N480" s="657">
        <v>0</v>
      </c>
      <c r="O480" s="657">
        <v>0</v>
      </c>
      <c r="P480" s="657">
        <v>0</v>
      </c>
      <c r="Q480" s="657">
        <v>0</v>
      </c>
      <c r="R480" s="657">
        <v>0</v>
      </c>
      <c r="S480" s="657">
        <v>0</v>
      </c>
      <c r="T480" s="657">
        <v>0</v>
      </c>
      <c r="U480" s="657">
        <v>0</v>
      </c>
      <c r="V480" s="657">
        <v>0</v>
      </c>
    </row>
    <row r="481" spans="2:22" x14ac:dyDescent="0.25">
      <c r="B481" s="628" t="s">
        <v>13</v>
      </c>
      <c r="C481" s="628" t="s">
        <v>13</v>
      </c>
      <c r="D481" s="628" t="s">
        <v>13</v>
      </c>
      <c r="E481" s="657">
        <v>0</v>
      </c>
      <c r="F481" s="657">
        <v>0</v>
      </c>
      <c r="G481" s="657">
        <v>0</v>
      </c>
      <c r="H481" s="657">
        <v>0</v>
      </c>
      <c r="I481" s="657">
        <v>0</v>
      </c>
      <c r="J481" s="657">
        <v>0</v>
      </c>
      <c r="K481" s="657">
        <v>0</v>
      </c>
      <c r="L481" s="657">
        <v>0</v>
      </c>
      <c r="M481" s="657">
        <v>0</v>
      </c>
      <c r="N481" s="657">
        <v>0</v>
      </c>
      <c r="O481" s="657">
        <v>0</v>
      </c>
      <c r="P481" s="657">
        <v>0</v>
      </c>
      <c r="Q481" s="657">
        <v>0</v>
      </c>
      <c r="R481" s="657">
        <v>0</v>
      </c>
      <c r="S481" s="657">
        <v>0</v>
      </c>
      <c r="T481" s="657">
        <v>0</v>
      </c>
      <c r="U481" s="657">
        <v>0</v>
      </c>
      <c r="V481" s="657">
        <v>0</v>
      </c>
    </row>
    <row r="482" spans="2:22" x14ac:dyDescent="0.25">
      <c r="B482" s="628" t="s">
        <v>13</v>
      </c>
      <c r="C482" s="628" t="s">
        <v>13</v>
      </c>
      <c r="D482" s="628" t="s">
        <v>13</v>
      </c>
      <c r="E482" s="657">
        <v>0</v>
      </c>
      <c r="F482" s="657">
        <v>0</v>
      </c>
      <c r="G482" s="657">
        <v>0</v>
      </c>
      <c r="H482" s="657">
        <v>0</v>
      </c>
      <c r="I482" s="657">
        <v>0</v>
      </c>
      <c r="J482" s="657">
        <v>0</v>
      </c>
      <c r="K482" s="657">
        <v>0</v>
      </c>
      <c r="L482" s="657">
        <v>0</v>
      </c>
      <c r="M482" s="657">
        <v>0</v>
      </c>
      <c r="N482" s="657">
        <v>0</v>
      </c>
      <c r="O482" s="657">
        <v>0</v>
      </c>
      <c r="P482" s="657">
        <v>0</v>
      </c>
      <c r="Q482" s="657">
        <v>0</v>
      </c>
      <c r="R482" s="657">
        <v>0</v>
      </c>
      <c r="S482" s="657">
        <v>0</v>
      </c>
      <c r="T482" s="657">
        <v>0</v>
      </c>
      <c r="U482" s="657">
        <v>0</v>
      </c>
      <c r="V482" s="657">
        <v>0</v>
      </c>
    </row>
    <row r="483" spans="2:22" x14ac:dyDescent="0.25">
      <c r="B483" s="628" t="s">
        <v>13</v>
      </c>
      <c r="C483" s="628" t="s">
        <v>13</v>
      </c>
      <c r="D483" s="628" t="s">
        <v>13</v>
      </c>
      <c r="E483" s="657">
        <v>0</v>
      </c>
      <c r="F483" s="657">
        <v>0</v>
      </c>
      <c r="G483" s="657">
        <v>0</v>
      </c>
      <c r="H483" s="657">
        <v>0</v>
      </c>
      <c r="I483" s="657">
        <v>0</v>
      </c>
      <c r="J483" s="657">
        <v>0</v>
      </c>
      <c r="K483" s="657">
        <v>0</v>
      </c>
      <c r="L483" s="657">
        <v>0</v>
      </c>
      <c r="M483" s="657">
        <v>0</v>
      </c>
      <c r="N483" s="657">
        <v>0</v>
      </c>
      <c r="O483" s="657">
        <v>0</v>
      </c>
      <c r="P483" s="657">
        <v>0</v>
      </c>
      <c r="Q483" s="657">
        <v>0</v>
      </c>
      <c r="R483" s="657">
        <v>0</v>
      </c>
      <c r="S483" s="657">
        <v>0</v>
      </c>
      <c r="T483" s="657">
        <v>0</v>
      </c>
      <c r="U483" s="657">
        <v>0</v>
      </c>
      <c r="V483" s="657">
        <v>0</v>
      </c>
    </row>
    <row r="484" spans="2:22" x14ac:dyDescent="0.25">
      <c r="B484" s="628" t="s">
        <v>13</v>
      </c>
      <c r="C484" s="628" t="s">
        <v>13</v>
      </c>
      <c r="D484" s="628" t="s">
        <v>13</v>
      </c>
      <c r="E484" s="657">
        <v>0</v>
      </c>
      <c r="F484" s="657">
        <v>0</v>
      </c>
      <c r="G484" s="657">
        <v>0</v>
      </c>
      <c r="H484" s="657">
        <v>0</v>
      </c>
      <c r="I484" s="657">
        <v>0</v>
      </c>
      <c r="J484" s="657">
        <v>0</v>
      </c>
      <c r="K484" s="657">
        <v>0</v>
      </c>
      <c r="L484" s="657">
        <v>0</v>
      </c>
      <c r="M484" s="657">
        <v>0</v>
      </c>
      <c r="N484" s="657">
        <v>0</v>
      </c>
      <c r="O484" s="657">
        <v>0</v>
      </c>
      <c r="P484" s="657">
        <v>0</v>
      </c>
      <c r="Q484" s="657">
        <v>0</v>
      </c>
      <c r="R484" s="657">
        <v>0</v>
      </c>
      <c r="S484" s="657">
        <v>0</v>
      </c>
      <c r="T484" s="657">
        <v>0</v>
      </c>
      <c r="U484" s="657">
        <v>0</v>
      </c>
      <c r="V484" s="657">
        <v>0</v>
      </c>
    </row>
    <row r="485" spans="2:22" x14ac:dyDescent="0.25">
      <c r="B485" s="628" t="s">
        <v>13</v>
      </c>
      <c r="C485" s="628" t="s">
        <v>13</v>
      </c>
      <c r="D485" s="628" t="s">
        <v>13</v>
      </c>
      <c r="E485" s="657">
        <v>0</v>
      </c>
      <c r="F485" s="657">
        <v>0</v>
      </c>
      <c r="G485" s="657">
        <v>0</v>
      </c>
      <c r="H485" s="657">
        <v>0</v>
      </c>
      <c r="I485" s="657">
        <v>0</v>
      </c>
      <c r="J485" s="657">
        <v>0</v>
      </c>
      <c r="K485" s="657">
        <v>0</v>
      </c>
      <c r="L485" s="657">
        <v>0</v>
      </c>
      <c r="M485" s="657">
        <v>0</v>
      </c>
      <c r="N485" s="657">
        <v>0</v>
      </c>
      <c r="O485" s="657">
        <v>0</v>
      </c>
      <c r="P485" s="657">
        <v>0</v>
      </c>
      <c r="Q485" s="657">
        <v>0</v>
      </c>
      <c r="R485" s="657">
        <v>0</v>
      </c>
      <c r="S485" s="657">
        <v>0</v>
      </c>
      <c r="T485" s="657">
        <v>0</v>
      </c>
      <c r="U485" s="657">
        <v>0</v>
      </c>
      <c r="V485" s="657">
        <v>0</v>
      </c>
    </row>
    <row r="486" spans="2:22" x14ac:dyDescent="0.25">
      <c r="B486" s="628" t="s">
        <v>13</v>
      </c>
      <c r="C486" s="628" t="s">
        <v>13</v>
      </c>
      <c r="D486" s="628" t="s">
        <v>13</v>
      </c>
      <c r="E486" s="657">
        <v>0</v>
      </c>
      <c r="F486" s="657">
        <v>0</v>
      </c>
      <c r="G486" s="657">
        <v>0</v>
      </c>
      <c r="H486" s="657">
        <v>0</v>
      </c>
      <c r="I486" s="657">
        <v>0</v>
      </c>
      <c r="J486" s="657">
        <v>0</v>
      </c>
      <c r="K486" s="657">
        <v>0</v>
      </c>
      <c r="L486" s="657">
        <v>0</v>
      </c>
      <c r="M486" s="657">
        <v>0</v>
      </c>
      <c r="N486" s="657">
        <v>0</v>
      </c>
      <c r="O486" s="657">
        <v>0</v>
      </c>
      <c r="P486" s="657">
        <v>0</v>
      </c>
      <c r="Q486" s="657">
        <v>0</v>
      </c>
      <c r="R486" s="657">
        <v>0</v>
      </c>
      <c r="S486" s="657">
        <v>0</v>
      </c>
      <c r="T486" s="657">
        <v>0</v>
      </c>
      <c r="U486" s="657">
        <v>0</v>
      </c>
      <c r="V486" s="657">
        <v>0</v>
      </c>
    </row>
    <row r="487" spans="2:22" x14ac:dyDescent="0.25">
      <c r="B487" s="628" t="s">
        <v>13</v>
      </c>
      <c r="C487" s="628" t="s">
        <v>13</v>
      </c>
      <c r="D487" s="628" t="s">
        <v>13</v>
      </c>
      <c r="E487" s="657">
        <v>0</v>
      </c>
      <c r="F487" s="657">
        <v>0</v>
      </c>
      <c r="G487" s="657">
        <v>0</v>
      </c>
      <c r="H487" s="657">
        <v>0</v>
      </c>
      <c r="I487" s="657">
        <v>0</v>
      </c>
      <c r="J487" s="657">
        <v>0</v>
      </c>
      <c r="K487" s="657">
        <v>0</v>
      </c>
      <c r="L487" s="657">
        <v>0</v>
      </c>
      <c r="M487" s="657">
        <v>0</v>
      </c>
      <c r="N487" s="657">
        <v>0</v>
      </c>
      <c r="O487" s="657">
        <v>0</v>
      </c>
      <c r="P487" s="657">
        <v>0</v>
      </c>
      <c r="Q487" s="657">
        <v>0</v>
      </c>
      <c r="R487" s="657">
        <v>0</v>
      </c>
      <c r="S487" s="657">
        <v>0</v>
      </c>
      <c r="T487" s="657">
        <v>0</v>
      </c>
      <c r="U487" s="657">
        <v>0</v>
      </c>
      <c r="V487" s="657">
        <v>0</v>
      </c>
    </row>
    <row r="488" spans="2:22" x14ac:dyDescent="0.25">
      <c r="B488" s="628" t="s">
        <v>13</v>
      </c>
      <c r="C488" s="628" t="s">
        <v>13</v>
      </c>
      <c r="D488" s="628" t="s">
        <v>13</v>
      </c>
      <c r="E488" s="657">
        <v>0</v>
      </c>
      <c r="F488" s="657">
        <v>0</v>
      </c>
      <c r="G488" s="657">
        <v>0</v>
      </c>
      <c r="H488" s="657">
        <v>0</v>
      </c>
      <c r="I488" s="657">
        <v>0</v>
      </c>
      <c r="J488" s="657">
        <v>0</v>
      </c>
      <c r="K488" s="657">
        <v>0</v>
      </c>
      <c r="L488" s="657">
        <v>0</v>
      </c>
      <c r="M488" s="657">
        <v>0</v>
      </c>
      <c r="N488" s="657">
        <v>0</v>
      </c>
      <c r="O488" s="657">
        <v>0</v>
      </c>
      <c r="P488" s="657">
        <v>0</v>
      </c>
      <c r="Q488" s="657">
        <v>0</v>
      </c>
      <c r="R488" s="657">
        <v>0</v>
      </c>
      <c r="S488" s="657">
        <v>0</v>
      </c>
      <c r="T488" s="657">
        <v>0</v>
      </c>
      <c r="U488" s="657">
        <v>0</v>
      </c>
      <c r="V488" s="657">
        <v>0</v>
      </c>
    </row>
    <row r="489" spans="2:22" x14ac:dyDescent="0.25">
      <c r="B489" s="628" t="s">
        <v>13</v>
      </c>
      <c r="C489" s="628" t="s">
        <v>13</v>
      </c>
      <c r="D489" s="628" t="s">
        <v>13</v>
      </c>
      <c r="E489" s="657">
        <v>0</v>
      </c>
      <c r="F489" s="657">
        <v>0</v>
      </c>
      <c r="G489" s="657">
        <v>0</v>
      </c>
      <c r="H489" s="657">
        <v>0</v>
      </c>
      <c r="I489" s="657">
        <v>0</v>
      </c>
      <c r="J489" s="657">
        <v>0</v>
      </c>
      <c r="K489" s="657">
        <v>0</v>
      </c>
      <c r="L489" s="657">
        <v>0</v>
      </c>
      <c r="M489" s="657">
        <v>0</v>
      </c>
      <c r="N489" s="657">
        <v>0</v>
      </c>
      <c r="O489" s="657">
        <v>0</v>
      </c>
      <c r="P489" s="657">
        <v>0</v>
      </c>
      <c r="Q489" s="657">
        <v>0</v>
      </c>
      <c r="R489" s="657">
        <v>0</v>
      </c>
      <c r="S489" s="657">
        <v>0</v>
      </c>
      <c r="T489" s="657">
        <v>0</v>
      </c>
      <c r="U489" s="657">
        <v>0</v>
      </c>
      <c r="V489" s="657">
        <v>0</v>
      </c>
    </row>
    <row r="490" spans="2:22" x14ac:dyDescent="0.25">
      <c r="B490" s="628" t="s">
        <v>13</v>
      </c>
      <c r="C490" s="628" t="s">
        <v>13</v>
      </c>
      <c r="D490" s="628" t="s">
        <v>13</v>
      </c>
      <c r="E490" s="657">
        <v>0</v>
      </c>
      <c r="F490" s="657">
        <v>0</v>
      </c>
      <c r="G490" s="657">
        <v>0</v>
      </c>
      <c r="H490" s="657">
        <v>0</v>
      </c>
      <c r="I490" s="657">
        <v>0</v>
      </c>
      <c r="J490" s="657">
        <v>0</v>
      </c>
      <c r="K490" s="657">
        <v>0</v>
      </c>
      <c r="L490" s="657">
        <v>0</v>
      </c>
      <c r="M490" s="657">
        <v>0</v>
      </c>
      <c r="N490" s="657">
        <v>0</v>
      </c>
      <c r="O490" s="657">
        <v>0</v>
      </c>
      <c r="P490" s="657">
        <v>0</v>
      </c>
      <c r="Q490" s="657">
        <v>0</v>
      </c>
      <c r="R490" s="657">
        <v>0</v>
      </c>
      <c r="S490" s="657">
        <v>0</v>
      </c>
      <c r="T490" s="657">
        <v>0</v>
      </c>
      <c r="U490" s="657">
        <v>0</v>
      </c>
      <c r="V490" s="657">
        <v>0</v>
      </c>
    </row>
    <row r="491" spans="2:22" x14ac:dyDescent="0.25">
      <c r="B491" s="628" t="s">
        <v>13</v>
      </c>
      <c r="C491" s="628" t="s">
        <v>13</v>
      </c>
      <c r="D491" s="628" t="s">
        <v>13</v>
      </c>
      <c r="E491" s="657">
        <v>0</v>
      </c>
      <c r="F491" s="657">
        <v>0</v>
      </c>
      <c r="G491" s="657">
        <v>0</v>
      </c>
      <c r="H491" s="657">
        <v>0</v>
      </c>
      <c r="I491" s="657">
        <v>0</v>
      </c>
      <c r="J491" s="657">
        <v>0</v>
      </c>
      <c r="K491" s="657">
        <v>0</v>
      </c>
      <c r="L491" s="657">
        <v>0</v>
      </c>
      <c r="M491" s="657">
        <v>0</v>
      </c>
      <c r="N491" s="657">
        <v>0</v>
      </c>
      <c r="O491" s="657">
        <v>0</v>
      </c>
      <c r="P491" s="657">
        <v>0</v>
      </c>
      <c r="Q491" s="657">
        <v>0</v>
      </c>
      <c r="R491" s="657">
        <v>0</v>
      </c>
      <c r="S491" s="657">
        <v>0</v>
      </c>
      <c r="T491" s="657">
        <v>0</v>
      </c>
      <c r="U491" s="657">
        <v>0</v>
      </c>
      <c r="V491" s="657">
        <v>0</v>
      </c>
    </row>
    <row r="492" spans="2:22" x14ac:dyDescent="0.25">
      <c r="B492" s="628" t="s">
        <v>13</v>
      </c>
      <c r="C492" s="628" t="s">
        <v>13</v>
      </c>
      <c r="D492" s="628" t="s">
        <v>13</v>
      </c>
      <c r="E492" s="657">
        <v>0</v>
      </c>
      <c r="F492" s="657">
        <v>0</v>
      </c>
      <c r="G492" s="657">
        <v>0</v>
      </c>
      <c r="H492" s="657">
        <v>0</v>
      </c>
      <c r="I492" s="657">
        <v>0</v>
      </c>
      <c r="J492" s="657">
        <v>0</v>
      </c>
      <c r="K492" s="657">
        <v>0</v>
      </c>
      <c r="L492" s="657">
        <v>0</v>
      </c>
      <c r="M492" s="657">
        <v>0</v>
      </c>
      <c r="N492" s="657">
        <v>0</v>
      </c>
      <c r="O492" s="657">
        <v>0</v>
      </c>
      <c r="P492" s="657">
        <v>0</v>
      </c>
      <c r="Q492" s="657">
        <v>0</v>
      </c>
      <c r="R492" s="657">
        <v>0</v>
      </c>
      <c r="S492" s="657">
        <v>0</v>
      </c>
      <c r="T492" s="657">
        <v>0</v>
      </c>
      <c r="U492" s="657">
        <v>0</v>
      </c>
      <c r="V492" s="657">
        <v>0</v>
      </c>
    </row>
    <row r="493" spans="2:22" x14ac:dyDescent="0.25">
      <c r="B493" s="628" t="s">
        <v>13</v>
      </c>
      <c r="C493" s="628" t="s">
        <v>13</v>
      </c>
      <c r="D493" s="628" t="s">
        <v>13</v>
      </c>
      <c r="E493" s="657">
        <v>0</v>
      </c>
      <c r="F493" s="657">
        <v>0</v>
      </c>
      <c r="G493" s="657">
        <v>0</v>
      </c>
      <c r="H493" s="657">
        <v>0</v>
      </c>
      <c r="I493" s="657">
        <v>0</v>
      </c>
      <c r="J493" s="657">
        <v>0</v>
      </c>
      <c r="K493" s="657">
        <v>0</v>
      </c>
      <c r="L493" s="657">
        <v>0</v>
      </c>
      <c r="M493" s="657">
        <v>0</v>
      </c>
      <c r="N493" s="657">
        <v>0</v>
      </c>
      <c r="O493" s="657">
        <v>0</v>
      </c>
      <c r="P493" s="657">
        <v>0</v>
      </c>
      <c r="Q493" s="657">
        <v>0</v>
      </c>
      <c r="R493" s="657">
        <v>0</v>
      </c>
      <c r="S493" s="657">
        <v>0</v>
      </c>
      <c r="T493" s="657">
        <v>0</v>
      </c>
      <c r="U493" s="657">
        <v>0</v>
      </c>
      <c r="V493" s="657">
        <v>0</v>
      </c>
    </row>
    <row r="494" spans="2:22" x14ac:dyDescent="0.25">
      <c r="B494" s="628" t="s">
        <v>13</v>
      </c>
      <c r="C494" s="628" t="s">
        <v>13</v>
      </c>
      <c r="D494" s="628" t="s">
        <v>13</v>
      </c>
      <c r="E494" s="657">
        <v>0</v>
      </c>
      <c r="F494" s="657">
        <v>0</v>
      </c>
      <c r="G494" s="657">
        <v>0</v>
      </c>
      <c r="H494" s="657">
        <v>0</v>
      </c>
      <c r="I494" s="657">
        <v>0</v>
      </c>
      <c r="J494" s="657">
        <v>0</v>
      </c>
      <c r="K494" s="657">
        <v>0</v>
      </c>
      <c r="L494" s="657">
        <v>0</v>
      </c>
      <c r="M494" s="657">
        <v>0</v>
      </c>
      <c r="N494" s="657">
        <v>0</v>
      </c>
      <c r="O494" s="657">
        <v>0</v>
      </c>
      <c r="P494" s="657">
        <v>0</v>
      </c>
      <c r="Q494" s="657">
        <v>0</v>
      </c>
      <c r="R494" s="657">
        <v>0</v>
      </c>
      <c r="S494" s="657">
        <v>0</v>
      </c>
      <c r="T494" s="657">
        <v>0</v>
      </c>
      <c r="U494" s="657">
        <v>0</v>
      </c>
      <c r="V494" s="657">
        <v>0</v>
      </c>
    </row>
    <row r="495" spans="2:22" x14ac:dyDescent="0.25">
      <c r="B495" s="628" t="s">
        <v>13</v>
      </c>
      <c r="C495" s="628" t="s">
        <v>13</v>
      </c>
      <c r="D495" s="628" t="s">
        <v>13</v>
      </c>
      <c r="E495" s="657">
        <v>0</v>
      </c>
      <c r="F495" s="657">
        <v>0</v>
      </c>
      <c r="G495" s="657">
        <v>0</v>
      </c>
      <c r="H495" s="657">
        <v>0</v>
      </c>
      <c r="I495" s="657">
        <v>0</v>
      </c>
      <c r="J495" s="657">
        <v>0</v>
      </c>
      <c r="K495" s="657">
        <v>0</v>
      </c>
      <c r="L495" s="657">
        <v>0</v>
      </c>
      <c r="M495" s="657">
        <v>0</v>
      </c>
      <c r="N495" s="657">
        <v>0</v>
      </c>
      <c r="O495" s="657">
        <v>0</v>
      </c>
      <c r="P495" s="657">
        <v>0</v>
      </c>
      <c r="Q495" s="657">
        <v>0</v>
      </c>
      <c r="R495" s="657">
        <v>0</v>
      </c>
      <c r="S495" s="657">
        <v>0</v>
      </c>
      <c r="T495" s="657">
        <v>0</v>
      </c>
      <c r="U495" s="657">
        <v>0</v>
      </c>
      <c r="V495" s="657">
        <v>0</v>
      </c>
    </row>
    <row r="496" spans="2:22" x14ac:dyDescent="0.25">
      <c r="B496" s="628" t="s">
        <v>13</v>
      </c>
      <c r="C496" s="628" t="s">
        <v>13</v>
      </c>
      <c r="D496" s="628" t="s">
        <v>13</v>
      </c>
      <c r="E496" s="657">
        <v>0</v>
      </c>
      <c r="F496" s="657">
        <v>0</v>
      </c>
      <c r="G496" s="657">
        <v>0</v>
      </c>
      <c r="H496" s="657">
        <v>0</v>
      </c>
      <c r="I496" s="657">
        <v>0</v>
      </c>
      <c r="J496" s="657">
        <v>0</v>
      </c>
      <c r="K496" s="657">
        <v>0</v>
      </c>
      <c r="L496" s="657">
        <v>0</v>
      </c>
      <c r="M496" s="657">
        <v>0</v>
      </c>
      <c r="N496" s="657">
        <v>0</v>
      </c>
      <c r="O496" s="657">
        <v>0</v>
      </c>
      <c r="P496" s="657">
        <v>0</v>
      </c>
      <c r="Q496" s="657">
        <v>0</v>
      </c>
      <c r="R496" s="657">
        <v>0</v>
      </c>
      <c r="S496" s="657">
        <v>0</v>
      </c>
      <c r="T496" s="657">
        <v>0</v>
      </c>
      <c r="U496" s="657">
        <v>0</v>
      </c>
      <c r="V496" s="657">
        <v>0</v>
      </c>
    </row>
    <row r="497" spans="2:22" x14ac:dyDescent="0.25">
      <c r="B497" s="628" t="s">
        <v>13</v>
      </c>
      <c r="C497" s="628" t="s">
        <v>13</v>
      </c>
      <c r="D497" s="628" t="s">
        <v>13</v>
      </c>
      <c r="E497" s="657">
        <v>0</v>
      </c>
      <c r="F497" s="657">
        <v>0</v>
      </c>
      <c r="G497" s="657">
        <v>0</v>
      </c>
      <c r="H497" s="657">
        <v>0</v>
      </c>
      <c r="I497" s="657">
        <v>0</v>
      </c>
      <c r="J497" s="657">
        <v>0</v>
      </c>
      <c r="K497" s="657">
        <v>0</v>
      </c>
      <c r="L497" s="657">
        <v>0</v>
      </c>
      <c r="M497" s="657">
        <v>0</v>
      </c>
      <c r="N497" s="657">
        <v>0</v>
      </c>
      <c r="O497" s="657">
        <v>0</v>
      </c>
      <c r="P497" s="657">
        <v>0</v>
      </c>
      <c r="Q497" s="657">
        <v>0</v>
      </c>
      <c r="R497" s="657">
        <v>0</v>
      </c>
      <c r="S497" s="657">
        <v>0</v>
      </c>
      <c r="T497" s="657">
        <v>0</v>
      </c>
      <c r="U497" s="657">
        <v>0</v>
      </c>
      <c r="V497" s="657">
        <v>0</v>
      </c>
    </row>
    <row r="498" spans="2:22" x14ac:dyDescent="0.25">
      <c r="B498" s="628" t="s">
        <v>13</v>
      </c>
      <c r="C498" s="628" t="s">
        <v>13</v>
      </c>
      <c r="D498" s="628" t="s">
        <v>13</v>
      </c>
      <c r="E498" s="657">
        <v>0</v>
      </c>
      <c r="F498" s="657">
        <v>0</v>
      </c>
      <c r="G498" s="657">
        <v>0</v>
      </c>
      <c r="H498" s="657">
        <v>0</v>
      </c>
      <c r="I498" s="657">
        <v>0</v>
      </c>
      <c r="J498" s="657">
        <v>0</v>
      </c>
      <c r="K498" s="657">
        <v>0</v>
      </c>
      <c r="L498" s="657">
        <v>0</v>
      </c>
      <c r="M498" s="657">
        <v>0</v>
      </c>
      <c r="N498" s="657">
        <v>0</v>
      </c>
      <c r="O498" s="657">
        <v>0</v>
      </c>
      <c r="P498" s="657">
        <v>0</v>
      </c>
      <c r="Q498" s="657">
        <v>0</v>
      </c>
      <c r="R498" s="657">
        <v>0</v>
      </c>
      <c r="S498" s="657">
        <v>0</v>
      </c>
      <c r="T498" s="657">
        <v>0</v>
      </c>
      <c r="U498" s="657">
        <v>0</v>
      </c>
      <c r="V498" s="657">
        <v>0</v>
      </c>
    </row>
    <row r="499" spans="2:22" x14ac:dyDescent="0.25">
      <c r="B499" s="628" t="s">
        <v>13</v>
      </c>
      <c r="C499" s="628" t="s">
        <v>13</v>
      </c>
      <c r="D499" s="628" t="s">
        <v>13</v>
      </c>
      <c r="E499" s="657">
        <v>0</v>
      </c>
      <c r="F499" s="657">
        <v>0</v>
      </c>
      <c r="G499" s="657">
        <v>0</v>
      </c>
      <c r="H499" s="657">
        <v>0</v>
      </c>
      <c r="I499" s="657">
        <v>0</v>
      </c>
      <c r="J499" s="657">
        <v>0</v>
      </c>
      <c r="K499" s="657">
        <v>0</v>
      </c>
      <c r="L499" s="657">
        <v>0</v>
      </c>
      <c r="M499" s="657">
        <v>0</v>
      </c>
      <c r="N499" s="657">
        <v>0</v>
      </c>
      <c r="O499" s="657">
        <v>0</v>
      </c>
      <c r="P499" s="657">
        <v>0</v>
      </c>
      <c r="Q499" s="657">
        <v>0</v>
      </c>
      <c r="R499" s="657">
        <v>0</v>
      </c>
      <c r="S499" s="657">
        <v>0</v>
      </c>
      <c r="T499" s="657">
        <v>0</v>
      </c>
      <c r="U499" s="657">
        <v>0</v>
      </c>
      <c r="V499" s="657">
        <v>0</v>
      </c>
    </row>
    <row r="500" spans="2:22" x14ac:dyDescent="0.25">
      <c r="B500" s="628" t="s">
        <v>13</v>
      </c>
      <c r="C500" s="628" t="s">
        <v>13</v>
      </c>
      <c r="D500" s="628" t="s">
        <v>13</v>
      </c>
      <c r="E500" s="657">
        <v>0</v>
      </c>
      <c r="F500" s="657">
        <v>0</v>
      </c>
      <c r="G500" s="657">
        <v>0</v>
      </c>
      <c r="H500" s="657">
        <v>0</v>
      </c>
      <c r="I500" s="657">
        <v>0</v>
      </c>
      <c r="J500" s="657">
        <v>0</v>
      </c>
      <c r="K500" s="657">
        <v>0</v>
      </c>
      <c r="L500" s="657">
        <v>0</v>
      </c>
      <c r="M500" s="657">
        <v>0</v>
      </c>
      <c r="N500" s="657">
        <v>0</v>
      </c>
      <c r="O500" s="657">
        <v>0</v>
      </c>
      <c r="P500" s="657">
        <v>0</v>
      </c>
      <c r="Q500" s="657">
        <v>0</v>
      </c>
      <c r="R500" s="657">
        <v>0</v>
      </c>
      <c r="S500" s="657">
        <v>0</v>
      </c>
      <c r="T500" s="657">
        <v>0</v>
      </c>
      <c r="U500" s="657">
        <v>0</v>
      </c>
      <c r="V500" s="657">
        <v>0</v>
      </c>
    </row>
    <row r="501" spans="2:22" x14ac:dyDescent="0.25">
      <c r="B501" s="628" t="s">
        <v>13</v>
      </c>
      <c r="C501" s="628" t="s">
        <v>13</v>
      </c>
      <c r="D501" s="628" t="s">
        <v>13</v>
      </c>
      <c r="E501" s="657">
        <v>0</v>
      </c>
      <c r="F501" s="657">
        <v>0</v>
      </c>
      <c r="G501" s="657">
        <v>0</v>
      </c>
      <c r="H501" s="657">
        <v>0</v>
      </c>
      <c r="I501" s="657">
        <v>0</v>
      </c>
      <c r="J501" s="657">
        <v>0</v>
      </c>
      <c r="K501" s="657">
        <v>0</v>
      </c>
      <c r="L501" s="657">
        <v>0</v>
      </c>
      <c r="M501" s="657">
        <v>0</v>
      </c>
      <c r="N501" s="657">
        <v>0</v>
      </c>
      <c r="O501" s="657">
        <v>0</v>
      </c>
      <c r="P501" s="657">
        <v>0</v>
      </c>
      <c r="Q501" s="657">
        <v>0</v>
      </c>
      <c r="R501" s="657">
        <v>0</v>
      </c>
      <c r="S501" s="657">
        <v>0</v>
      </c>
      <c r="T501" s="657">
        <v>0</v>
      </c>
      <c r="U501" s="657">
        <v>0</v>
      </c>
      <c r="V501" s="657">
        <v>0</v>
      </c>
    </row>
    <row r="502" spans="2:22" x14ac:dyDescent="0.25">
      <c r="B502" s="628" t="s">
        <v>13</v>
      </c>
      <c r="C502" s="628" t="s">
        <v>13</v>
      </c>
      <c r="D502" s="628" t="s">
        <v>13</v>
      </c>
      <c r="E502" s="657">
        <v>0</v>
      </c>
      <c r="F502" s="657">
        <v>0</v>
      </c>
      <c r="G502" s="657">
        <v>0</v>
      </c>
      <c r="H502" s="657">
        <v>0</v>
      </c>
      <c r="I502" s="657">
        <v>0</v>
      </c>
      <c r="J502" s="657">
        <v>0</v>
      </c>
      <c r="K502" s="657">
        <v>0</v>
      </c>
      <c r="L502" s="657">
        <v>0</v>
      </c>
      <c r="M502" s="657">
        <v>0</v>
      </c>
      <c r="N502" s="657">
        <v>0</v>
      </c>
      <c r="O502" s="657">
        <v>0</v>
      </c>
      <c r="P502" s="657">
        <v>0</v>
      </c>
      <c r="Q502" s="657">
        <v>0</v>
      </c>
      <c r="R502" s="657">
        <v>0</v>
      </c>
      <c r="S502" s="657">
        <v>0</v>
      </c>
      <c r="T502" s="657">
        <v>0</v>
      </c>
      <c r="U502" s="657">
        <v>0</v>
      </c>
      <c r="V502" s="657">
        <v>0</v>
      </c>
    </row>
    <row r="503" spans="2:22" x14ac:dyDescent="0.25">
      <c r="B503" s="628" t="s">
        <v>13</v>
      </c>
      <c r="C503" s="628" t="s">
        <v>13</v>
      </c>
      <c r="D503" s="628" t="s">
        <v>13</v>
      </c>
      <c r="E503" s="657">
        <v>0</v>
      </c>
      <c r="F503" s="657">
        <v>0</v>
      </c>
      <c r="G503" s="657">
        <v>0</v>
      </c>
      <c r="H503" s="657">
        <v>0</v>
      </c>
      <c r="I503" s="657">
        <v>0</v>
      </c>
      <c r="J503" s="657">
        <v>0</v>
      </c>
      <c r="K503" s="657">
        <v>0</v>
      </c>
      <c r="L503" s="657">
        <v>0</v>
      </c>
      <c r="M503" s="657">
        <v>0</v>
      </c>
      <c r="N503" s="657">
        <v>0</v>
      </c>
      <c r="O503" s="657">
        <v>0</v>
      </c>
      <c r="P503" s="657">
        <v>0</v>
      </c>
      <c r="Q503" s="657">
        <v>0</v>
      </c>
      <c r="R503" s="657">
        <v>0</v>
      </c>
      <c r="S503" s="657">
        <v>0</v>
      </c>
      <c r="T503" s="657">
        <v>0</v>
      </c>
      <c r="U503" s="657">
        <v>0</v>
      </c>
      <c r="V503" s="657">
        <v>0</v>
      </c>
    </row>
    <row r="504" spans="2:22" x14ac:dyDescent="0.25">
      <c r="B504" s="628" t="s">
        <v>13</v>
      </c>
      <c r="C504" s="628" t="s">
        <v>13</v>
      </c>
      <c r="D504" s="628" t="s">
        <v>13</v>
      </c>
      <c r="E504" s="657">
        <v>0</v>
      </c>
      <c r="F504" s="657">
        <v>0</v>
      </c>
      <c r="G504" s="657">
        <v>0</v>
      </c>
      <c r="H504" s="657">
        <v>0</v>
      </c>
      <c r="I504" s="657">
        <v>0</v>
      </c>
      <c r="J504" s="657">
        <v>0</v>
      </c>
      <c r="K504" s="657">
        <v>0</v>
      </c>
      <c r="L504" s="657">
        <v>0</v>
      </c>
      <c r="M504" s="657">
        <v>0</v>
      </c>
      <c r="N504" s="657">
        <v>0</v>
      </c>
      <c r="O504" s="657">
        <v>0</v>
      </c>
      <c r="P504" s="657">
        <v>0</v>
      </c>
      <c r="Q504" s="657">
        <v>0</v>
      </c>
      <c r="R504" s="657">
        <v>0</v>
      </c>
      <c r="S504" s="657">
        <v>0</v>
      </c>
      <c r="T504" s="657">
        <v>0</v>
      </c>
      <c r="U504" s="657">
        <v>0</v>
      </c>
      <c r="V504" s="657">
        <v>0</v>
      </c>
    </row>
    <row r="505" spans="2:22" x14ac:dyDescent="0.25">
      <c r="B505" s="628" t="s">
        <v>13</v>
      </c>
      <c r="C505" s="628" t="s">
        <v>13</v>
      </c>
      <c r="D505" s="628" t="s">
        <v>13</v>
      </c>
      <c r="E505" s="657">
        <v>0</v>
      </c>
      <c r="F505" s="657">
        <v>0</v>
      </c>
      <c r="G505" s="657">
        <v>0</v>
      </c>
      <c r="H505" s="657">
        <v>0</v>
      </c>
      <c r="I505" s="657">
        <v>0</v>
      </c>
      <c r="J505" s="657">
        <v>0</v>
      </c>
      <c r="K505" s="657">
        <v>0</v>
      </c>
      <c r="L505" s="657">
        <v>0</v>
      </c>
      <c r="M505" s="657">
        <v>0</v>
      </c>
      <c r="N505" s="657">
        <v>0</v>
      </c>
      <c r="O505" s="657">
        <v>0</v>
      </c>
      <c r="P505" s="657">
        <v>0</v>
      </c>
      <c r="Q505" s="657">
        <v>0</v>
      </c>
      <c r="R505" s="657">
        <v>0</v>
      </c>
      <c r="S505" s="657">
        <v>0</v>
      </c>
      <c r="T505" s="657">
        <v>0</v>
      </c>
      <c r="U505" s="657">
        <v>0</v>
      </c>
      <c r="V505" s="657">
        <v>0</v>
      </c>
    </row>
    <row r="506" spans="2:22" x14ac:dyDescent="0.25">
      <c r="B506" s="628" t="s">
        <v>13</v>
      </c>
      <c r="C506" s="628" t="s">
        <v>13</v>
      </c>
      <c r="D506" s="628" t="s">
        <v>13</v>
      </c>
      <c r="E506" s="657">
        <v>0</v>
      </c>
      <c r="F506" s="657">
        <v>0</v>
      </c>
      <c r="G506" s="657">
        <v>0</v>
      </c>
      <c r="H506" s="657">
        <v>0</v>
      </c>
      <c r="I506" s="657">
        <v>0</v>
      </c>
      <c r="J506" s="657">
        <v>0</v>
      </c>
      <c r="K506" s="657">
        <v>0</v>
      </c>
      <c r="L506" s="657">
        <v>0</v>
      </c>
      <c r="M506" s="657">
        <v>0</v>
      </c>
      <c r="N506" s="657">
        <v>0</v>
      </c>
      <c r="O506" s="657">
        <v>0</v>
      </c>
      <c r="P506" s="657">
        <v>0</v>
      </c>
      <c r="Q506" s="657">
        <v>0</v>
      </c>
      <c r="R506" s="657">
        <v>0</v>
      </c>
      <c r="S506" s="657">
        <v>0</v>
      </c>
      <c r="T506" s="657">
        <v>0</v>
      </c>
      <c r="U506" s="657">
        <v>0</v>
      </c>
      <c r="V506" s="657">
        <v>0</v>
      </c>
    </row>
    <row r="507" spans="2:22" x14ac:dyDescent="0.25">
      <c r="B507" s="628" t="s">
        <v>13</v>
      </c>
      <c r="C507" s="628" t="s">
        <v>13</v>
      </c>
      <c r="D507" s="628" t="s">
        <v>13</v>
      </c>
      <c r="E507" s="657">
        <v>0</v>
      </c>
      <c r="F507" s="657">
        <v>0</v>
      </c>
      <c r="G507" s="657">
        <v>0</v>
      </c>
      <c r="H507" s="657">
        <v>0</v>
      </c>
      <c r="I507" s="657">
        <v>0</v>
      </c>
      <c r="J507" s="657">
        <v>0</v>
      </c>
      <c r="K507" s="657">
        <v>0</v>
      </c>
      <c r="L507" s="657">
        <v>0</v>
      </c>
      <c r="M507" s="657">
        <v>0</v>
      </c>
      <c r="N507" s="657">
        <v>0</v>
      </c>
      <c r="O507" s="657">
        <v>0</v>
      </c>
      <c r="P507" s="657">
        <v>0</v>
      </c>
      <c r="Q507" s="657">
        <v>0</v>
      </c>
      <c r="R507" s="657">
        <v>0</v>
      </c>
      <c r="S507" s="657">
        <v>0</v>
      </c>
      <c r="T507" s="657">
        <v>0</v>
      </c>
      <c r="U507" s="657">
        <v>0</v>
      </c>
      <c r="V507" s="657">
        <v>0</v>
      </c>
    </row>
    <row r="508" spans="2:22" x14ac:dyDescent="0.25">
      <c r="B508" s="628" t="s">
        <v>13</v>
      </c>
      <c r="C508" s="628" t="s">
        <v>13</v>
      </c>
      <c r="D508" s="628" t="s">
        <v>13</v>
      </c>
      <c r="E508" s="657">
        <v>0</v>
      </c>
      <c r="F508" s="657">
        <v>0</v>
      </c>
      <c r="G508" s="657">
        <v>0</v>
      </c>
      <c r="H508" s="657">
        <v>0</v>
      </c>
      <c r="I508" s="657">
        <v>0</v>
      </c>
      <c r="J508" s="657">
        <v>0</v>
      </c>
      <c r="K508" s="657">
        <v>0</v>
      </c>
      <c r="L508" s="657">
        <v>0</v>
      </c>
      <c r="M508" s="657">
        <v>0</v>
      </c>
      <c r="N508" s="657">
        <v>0</v>
      </c>
      <c r="O508" s="657">
        <v>0</v>
      </c>
      <c r="P508" s="657">
        <v>0</v>
      </c>
      <c r="Q508" s="657">
        <v>0</v>
      </c>
      <c r="R508" s="657">
        <v>0</v>
      </c>
      <c r="S508" s="657">
        <v>0</v>
      </c>
      <c r="T508" s="657">
        <v>0</v>
      </c>
      <c r="U508" s="657">
        <v>0</v>
      </c>
      <c r="V508" s="657">
        <v>0</v>
      </c>
    </row>
    <row r="509" spans="2:22" x14ac:dyDescent="0.25">
      <c r="B509" s="628" t="s">
        <v>13</v>
      </c>
      <c r="C509" s="628" t="s">
        <v>13</v>
      </c>
      <c r="D509" s="628" t="s">
        <v>13</v>
      </c>
      <c r="E509" s="657">
        <v>0</v>
      </c>
      <c r="F509" s="657">
        <v>0</v>
      </c>
      <c r="G509" s="657">
        <v>0</v>
      </c>
      <c r="H509" s="657">
        <v>0</v>
      </c>
      <c r="I509" s="657">
        <v>0</v>
      </c>
      <c r="J509" s="657">
        <v>0</v>
      </c>
      <c r="K509" s="657">
        <v>0</v>
      </c>
      <c r="L509" s="657">
        <v>0</v>
      </c>
      <c r="M509" s="657">
        <v>0</v>
      </c>
      <c r="N509" s="657">
        <v>0</v>
      </c>
      <c r="O509" s="657">
        <v>0</v>
      </c>
      <c r="P509" s="657">
        <v>0</v>
      </c>
      <c r="Q509" s="657">
        <v>0</v>
      </c>
      <c r="R509" s="657">
        <v>0</v>
      </c>
      <c r="S509" s="657">
        <v>0</v>
      </c>
      <c r="T509" s="657">
        <v>0</v>
      </c>
      <c r="U509" s="657">
        <v>0</v>
      </c>
      <c r="V509" s="657">
        <v>0</v>
      </c>
    </row>
    <row r="510" spans="2:22" x14ac:dyDescent="0.25">
      <c r="B510" s="628" t="s">
        <v>13</v>
      </c>
      <c r="C510" s="628" t="s">
        <v>13</v>
      </c>
      <c r="D510" s="628" t="s">
        <v>13</v>
      </c>
      <c r="E510" s="657">
        <v>0</v>
      </c>
      <c r="F510" s="657">
        <v>0</v>
      </c>
      <c r="G510" s="657">
        <v>0</v>
      </c>
      <c r="H510" s="657">
        <v>0</v>
      </c>
      <c r="I510" s="657">
        <v>0</v>
      </c>
      <c r="J510" s="657">
        <v>0</v>
      </c>
      <c r="K510" s="657">
        <v>0</v>
      </c>
      <c r="L510" s="657">
        <v>0</v>
      </c>
      <c r="M510" s="657">
        <v>0</v>
      </c>
      <c r="N510" s="657">
        <v>0</v>
      </c>
      <c r="O510" s="657">
        <v>0</v>
      </c>
      <c r="P510" s="657">
        <v>0</v>
      </c>
      <c r="Q510" s="657">
        <v>0</v>
      </c>
      <c r="R510" s="657">
        <v>0</v>
      </c>
      <c r="S510" s="657">
        <v>0</v>
      </c>
      <c r="T510" s="657">
        <v>0</v>
      </c>
      <c r="U510" s="657">
        <v>0</v>
      </c>
      <c r="V510" s="657">
        <v>0</v>
      </c>
    </row>
    <row r="511" spans="2:22" x14ac:dyDescent="0.25">
      <c r="B511" s="628" t="s">
        <v>13</v>
      </c>
      <c r="C511" s="628" t="s">
        <v>13</v>
      </c>
      <c r="D511" s="628" t="s">
        <v>13</v>
      </c>
      <c r="E511" s="657">
        <v>0</v>
      </c>
      <c r="F511" s="657">
        <v>0</v>
      </c>
      <c r="G511" s="657">
        <v>0</v>
      </c>
      <c r="H511" s="657">
        <v>0</v>
      </c>
      <c r="I511" s="657">
        <v>0</v>
      </c>
      <c r="J511" s="657">
        <v>0</v>
      </c>
      <c r="K511" s="657">
        <v>0</v>
      </c>
      <c r="L511" s="657">
        <v>0</v>
      </c>
      <c r="M511" s="657">
        <v>0</v>
      </c>
      <c r="N511" s="657">
        <v>0</v>
      </c>
      <c r="O511" s="657">
        <v>0</v>
      </c>
      <c r="P511" s="657">
        <v>0</v>
      </c>
      <c r="Q511" s="657">
        <v>0</v>
      </c>
      <c r="R511" s="657">
        <v>0</v>
      </c>
      <c r="S511" s="657">
        <v>0</v>
      </c>
      <c r="T511" s="657">
        <v>0</v>
      </c>
      <c r="U511" s="657">
        <v>0</v>
      </c>
      <c r="V511" s="657">
        <v>0</v>
      </c>
    </row>
    <row r="512" spans="2:22" x14ac:dyDescent="0.25">
      <c r="B512" s="628" t="s">
        <v>13</v>
      </c>
      <c r="C512" s="628" t="s">
        <v>13</v>
      </c>
      <c r="D512" s="628" t="s">
        <v>13</v>
      </c>
      <c r="E512" s="657">
        <v>0</v>
      </c>
      <c r="F512" s="657">
        <v>0</v>
      </c>
      <c r="G512" s="657">
        <v>0</v>
      </c>
      <c r="H512" s="657">
        <v>0</v>
      </c>
      <c r="I512" s="657">
        <v>0</v>
      </c>
      <c r="J512" s="657">
        <v>0</v>
      </c>
      <c r="K512" s="657">
        <v>0</v>
      </c>
      <c r="L512" s="657">
        <v>0</v>
      </c>
      <c r="M512" s="657">
        <v>0</v>
      </c>
      <c r="N512" s="657">
        <v>0</v>
      </c>
      <c r="O512" s="657">
        <v>0</v>
      </c>
      <c r="P512" s="657">
        <v>0</v>
      </c>
      <c r="Q512" s="657">
        <v>0</v>
      </c>
      <c r="R512" s="657">
        <v>0</v>
      </c>
      <c r="S512" s="657">
        <v>0</v>
      </c>
      <c r="T512" s="657">
        <v>0</v>
      </c>
      <c r="U512" s="657">
        <v>0</v>
      </c>
      <c r="V512" s="657">
        <v>0</v>
      </c>
    </row>
    <row r="513" spans="2:22" x14ac:dyDescent="0.25">
      <c r="B513" s="628" t="s">
        <v>13</v>
      </c>
      <c r="C513" s="628" t="s">
        <v>13</v>
      </c>
      <c r="D513" s="628" t="s">
        <v>13</v>
      </c>
      <c r="E513" s="657">
        <v>0</v>
      </c>
      <c r="F513" s="657">
        <v>0</v>
      </c>
      <c r="G513" s="657">
        <v>0</v>
      </c>
      <c r="H513" s="657">
        <v>0</v>
      </c>
      <c r="I513" s="657">
        <v>0</v>
      </c>
      <c r="J513" s="657">
        <v>0</v>
      </c>
      <c r="K513" s="657">
        <v>0</v>
      </c>
      <c r="L513" s="657">
        <v>0</v>
      </c>
      <c r="M513" s="657">
        <v>0</v>
      </c>
      <c r="N513" s="657">
        <v>0</v>
      </c>
      <c r="O513" s="657">
        <v>0</v>
      </c>
      <c r="P513" s="657">
        <v>0</v>
      </c>
      <c r="Q513" s="657">
        <v>0</v>
      </c>
      <c r="R513" s="657">
        <v>0</v>
      </c>
      <c r="S513" s="657">
        <v>0</v>
      </c>
      <c r="T513" s="657">
        <v>0</v>
      </c>
      <c r="U513" s="657">
        <v>0</v>
      </c>
      <c r="V513" s="657">
        <v>0</v>
      </c>
    </row>
    <row r="514" spans="2:22" x14ac:dyDescent="0.25">
      <c r="B514" s="628" t="s">
        <v>13</v>
      </c>
      <c r="C514" s="628" t="s">
        <v>13</v>
      </c>
      <c r="D514" s="628" t="s">
        <v>13</v>
      </c>
      <c r="E514" s="657">
        <v>0</v>
      </c>
      <c r="F514" s="657">
        <v>0</v>
      </c>
      <c r="G514" s="657">
        <v>0</v>
      </c>
      <c r="H514" s="657">
        <v>0</v>
      </c>
      <c r="I514" s="657">
        <v>0</v>
      </c>
      <c r="J514" s="657">
        <v>0</v>
      </c>
      <c r="K514" s="657">
        <v>0</v>
      </c>
      <c r="L514" s="657">
        <v>0</v>
      </c>
      <c r="M514" s="657">
        <v>0</v>
      </c>
      <c r="N514" s="657">
        <v>0</v>
      </c>
      <c r="O514" s="657">
        <v>0</v>
      </c>
      <c r="P514" s="657">
        <v>0</v>
      </c>
      <c r="Q514" s="657">
        <v>0</v>
      </c>
      <c r="R514" s="657">
        <v>0</v>
      </c>
      <c r="S514" s="657">
        <v>0</v>
      </c>
      <c r="T514" s="657">
        <v>0</v>
      </c>
      <c r="U514" s="657">
        <v>0</v>
      </c>
      <c r="V514" s="657">
        <v>0</v>
      </c>
    </row>
    <row r="515" spans="2:22" x14ac:dyDescent="0.25">
      <c r="B515" s="628" t="s">
        <v>13</v>
      </c>
      <c r="C515" s="628" t="s">
        <v>13</v>
      </c>
      <c r="D515" s="628" t="s">
        <v>13</v>
      </c>
      <c r="E515" s="657">
        <v>0</v>
      </c>
      <c r="F515" s="657">
        <v>0</v>
      </c>
      <c r="G515" s="657">
        <v>0</v>
      </c>
      <c r="H515" s="657">
        <v>0</v>
      </c>
      <c r="I515" s="657">
        <v>0</v>
      </c>
      <c r="J515" s="657">
        <v>0</v>
      </c>
      <c r="K515" s="657">
        <v>0</v>
      </c>
      <c r="L515" s="657">
        <v>0</v>
      </c>
      <c r="M515" s="657">
        <v>0</v>
      </c>
      <c r="N515" s="657">
        <v>0</v>
      </c>
      <c r="O515" s="657">
        <v>0</v>
      </c>
      <c r="P515" s="657">
        <v>0</v>
      </c>
      <c r="Q515" s="657">
        <v>0</v>
      </c>
      <c r="R515" s="657">
        <v>0</v>
      </c>
      <c r="S515" s="657">
        <v>0</v>
      </c>
      <c r="T515" s="657">
        <v>0</v>
      </c>
      <c r="U515" s="657">
        <v>0</v>
      </c>
      <c r="V515" s="657">
        <v>0</v>
      </c>
    </row>
    <row r="516" spans="2:22" x14ac:dyDescent="0.25">
      <c r="B516" s="628" t="s">
        <v>13</v>
      </c>
      <c r="C516" s="628" t="s">
        <v>13</v>
      </c>
      <c r="D516" s="628" t="s">
        <v>13</v>
      </c>
      <c r="E516" s="657">
        <v>0</v>
      </c>
      <c r="F516" s="657">
        <v>0</v>
      </c>
      <c r="G516" s="657">
        <v>0</v>
      </c>
      <c r="H516" s="657">
        <v>0</v>
      </c>
      <c r="I516" s="657">
        <v>0</v>
      </c>
      <c r="J516" s="657">
        <v>0</v>
      </c>
      <c r="K516" s="657">
        <v>0</v>
      </c>
      <c r="L516" s="657">
        <v>0</v>
      </c>
      <c r="M516" s="657">
        <v>0</v>
      </c>
      <c r="N516" s="657">
        <v>0</v>
      </c>
      <c r="O516" s="657">
        <v>0</v>
      </c>
      <c r="P516" s="657">
        <v>0</v>
      </c>
      <c r="Q516" s="657">
        <v>0</v>
      </c>
      <c r="R516" s="657">
        <v>0</v>
      </c>
      <c r="S516" s="657">
        <v>0</v>
      </c>
      <c r="T516" s="657">
        <v>0</v>
      </c>
      <c r="U516" s="657">
        <v>0</v>
      </c>
      <c r="V516" s="657">
        <v>0</v>
      </c>
    </row>
    <row r="517" spans="2:22" x14ac:dyDescent="0.25">
      <c r="B517" s="628" t="s">
        <v>13</v>
      </c>
      <c r="C517" s="628" t="s">
        <v>13</v>
      </c>
      <c r="D517" s="628" t="s">
        <v>13</v>
      </c>
      <c r="E517" s="657">
        <v>0</v>
      </c>
      <c r="F517" s="657">
        <v>0</v>
      </c>
      <c r="G517" s="657">
        <v>0</v>
      </c>
      <c r="H517" s="657">
        <v>0</v>
      </c>
      <c r="I517" s="657">
        <v>0</v>
      </c>
      <c r="J517" s="657">
        <v>0</v>
      </c>
      <c r="K517" s="657">
        <v>0</v>
      </c>
      <c r="L517" s="657">
        <v>0</v>
      </c>
      <c r="M517" s="657">
        <v>0</v>
      </c>
      <c r="N517" s="657">
        <v>0</v>
      </c>
      <c r="O517" s="657">
        <v>0</v>
      </c>
      <c r="P517" s="657">
        <v>0</v>
      </c>
      <c r="Q517" s="657">
        <v>0</v>
      </c>
      <c r="R517" s="657">
        <v>0</v>
      </c>
      <c r="S517" s="657">
        <v>0</v>
      </c>
      <c r="T517" s="657">
        <v>0</v>
      </c>
      <c r="U517" s="657">
        <v>0</v>
      </c>
      <c r="V517" s="657">
        <v>0</v>
      </c>
    </row>
    <row r="518" spans="2:22" x14ac:dyDescent="0.25">
      <c r="B518" s="628" t="s">
        <v>13</v>
      </c>
      <c r="C518" s="628" t="s">
        <v>13</v>
      </c>
      <c r="D518" s="628" t="s">
        <v>13</v>
      </c>
      <c r="E518" s="657">
        <v>0</v>
      </c>
      <c r="F518" s="657">
        <v>0</v>
      </c>
      <c r="G518" s="657">
        <v>0</v>
      </c>
      <c r="H518" s="657">
        <v>0</v>
      </c>
      <c r="I518" s="657">
        <v>0</v>
      </c>
      <c r="J518" s="657">
        <v>0</v>
      </c>
      <c r="K518" s="657">
        <v>0</v>
      </c>
      <c r="L518" s="657">
        <v>0</v>
      </c>
      <c r="M518" s="657">
        <v>0</v>
      </c>
      <c r="N518" s="657">
        <v>0</v>
      </c>
      <c r="O518" s="657">
        <v>0</v>
      </c>
      <c r="P518" s="657">
        <v>0</v>
      </c>
      <c r="Q518" s="657">
        <v>0</v>
      </c>
      <c r="R518" s="657">
        <v>0</v>
      </c>
      <c r="S518" s="657">
        <v>0</v>
      </c>
      <c r="T518" s="657">
        <v>0</v>
      </c>
      <c r="U518" s="657">
        <v>0</v>
      </c>
      <c r="V518" s="657">
        <v>0</v>
      </c>
    </row>
    <row r="519" spans="2:22" x14ac:dyDescent="0.25">
      <c r="B519" s="628" t="s">
        <v>13</v>
      </c>
      <c r="C519" s="628" t="s">
        <v>13</v>
      </c>
      <c r="D519" s="628" t="s">
        <v>13</v>
      </c>
      <c r="E519" s="657">
        <v>0</v>
      </c>
      <c r="F519" s="657">
        <v>0</v>
      </c>
      <c r="G519" s="657">
        <v>0</v>
      </c>
      <c r="H519" s="657">
        <v>0</v>
      </c>
      <c r="I519" s="657">
        <v>0</v>
      </c>
      <c r="J519" s="657">
        <v>0</v>
      </c>
      <c r="K519" s="657">
        <v>0</v>
      </c>
      <c r="L519" s="657">
        <v>0</v>
      </c>
      <c r="M519" s="657">
        <v>0</v>
      </c>
      <c r="N519" s="657">
        <v>0</v>
      </c>
      <c r="O519" s="657">
        <v>0</v>
      </c>
      <c r="P519" s="657">
        <v>0</v>
      </c>
      <c r="Q519" s="657">
        <v>0</v>
      </c>
      <c r="R519" s="657">
        <v>0</v>
      </c>
      <c r="S519" s="657">
        <v>0</v>
      </c>
      <c r="T519" s="657">
        <v>0</v>
      </c>
      <c r="U519" s="657">
        <v>0</v>
      </c>
      <c r="V519" s="657">
        <v>0</v>
      </c>
    </row>
    <row r="520" spans="2:22" x14ac:dyDescent="0.25">
      <c r="B520" s="628" t="s">
        <v>13</v>
      </c>
      <c r="C520" s="628" t="s">
        <v>13</v>
      </c>
      <c r="D520" s="628" t="s">
        <v>13</v>
      </c>
      <c r="E520" s="657">
        <v>0</v>
      </c>
      <c r="F520" s="657">
        <v>0</v>
      </c>
      <c r="G520" s="657">
        <v>0</v>
      </c>
      <c r="H520" s="657">
        <v>0</v>
      </c>
      <c r="I520" s="657">
        <v>0</v>
      </c>
      <c r="J520" s="657">
        <v>0</v>
      </c>
      <c r="K520" s="657">
        <v>0</v>
      </c>
      <c r="L520" s="657">
        <v>0</v>
      </c>
      <c r="M520" s="657">
        <v>0</v>
      </c>
      <c r="N520" s="657">
        <v>0</v>
      </c>
      <c r="O520" s="657">
        <v>0</v>
      </c>
      <c r="P520" s="657">
        <v>0</v>
      </c>
      <c r="Q520" s="657">
        <v>0</v>
      </c>
      <c r="R520" s="657">
        <v>0</v>
      </c>
      <c r="S520" s="657">
        <v>0</v>
      </c>
      <c r="T520" s="657">
        <v>0</v>
      </c>
      <c r="U520" s="657">
        <v>0</v>
      </c>
      <c r="V520" s="657">
        <v>0</v>
      </c>
    </row>
    <row r="521" spans="2:22" x14ac:dyDescent="0.25">
      <c r="B521" s="628" t="s">
        <v>13</v>
      </c>
      <c r="C521" s="628" t="s">
        <v>13</v>
      </c>
      <c r="D521" s="628" t="s">
        <v>13</v>
      </c>
      <c r="E521" s="657">
        <v>0</v>
      </c>
      <c r="F521" s="657">
        <v>0</v>
      </c>
      <c r="G521" s="657">
        <v>0</v>
      </c>
      <c r="H521" s="657">
        <v>0</v>
      </c>
      <c r="I521" s="657">
        <v>0</v>
      </c>
      <c r="J521" s="657">
        <v>0</v>
      </c>
      <c r="K521" s="657">
        <v>0</v>
      </c>
      <c r="L521" s="657">
        <v>0</v>
      </c>
      <c r="M521" s="657">
        <v>0</v>
      </c>
      <c r="N521" s="657">
        <v>0</v>
      </c>
      <c r="O521" s="657">
        <v>0</v>
      </c>
      <c r="P521" s="657">
        <v>0</v>
      </c>
      <c r="Q521" s="657">
        <v>0</v>
      </c>
      <c r="R521" s="657">
        <v>0</v>
      </c>
      <c r="S521" s="657">
        <v>0</v>
      </c>
      <c r="T521" s="657">
        <v>0</v>
      </c>
      <c r="U521" s="657">
        <v>0</v>
      </c>
      <c r="V521" s="657">
        <v>0</v>
      </c>
    </row>
    <row r="522" spans="2:22" x14ac:dyDescent="0.25">
      <c r="B522" s="628" t="s">
        <v>13</v>
      </c>
      <c r="C522" s="628" t="s">
        <v>13</v>
      </c>
      <c r="D522" s="628" t="s">
        <v>13</v>
      </c>
      <c r="E522" s="657">
        <v>0</v>
      </c>
      <c r="F522" s="657">
        <v>0</v>
      </c>
      <c r="G522" s="657">
        <v>0</v>
      </c>
      <c r="H522" s="657">
        <v>0</v>
      </c>
      <c r="I522" s="657">
        <v>0</v>
      </c>
      <c r="J522" s="657">
        <v>0</v>
      </c>
      <c r="K522" s="657">
        <v>0</v>
      </c>
      <c r="L522" s="657">
        <v>0</v>
      </c>
      <c r="M522" s="657">
        <v>0</v>
      </c>
      <c r="N522" s="657">
        <v>0</v>
      </c>
      <c r="O522" s="657">
        <v>0</v>
      </c>
      <c r="P522" s="657">
        <v>0</v>
      </c>
      <c r="Q522" s="657">
        <v>0</v>
      </c>
      <c r="R522" s="657">
        <v>0</v>
      </c>
      <c r="S522" s="657">
        <v>0</v>
      </c>
      <c r="T522" s="657">
        <v>0</v>
      </c>
      <c r="U522" s="657">
        <v>0</v>
      </c>
      <c r="V522" s="657">
        <v>0</v>
      </c>
    </row>
    <row r="523" spans="2:22" x14ac:dyDescent="0.25">
      <c r="B523" s="628" t="s">
        <v>13</v>
      </c>
      <c r="C523" s="628" t="s">
        <v>13</v>
      </c>
      <c r="D523" s="628" t="s">
        <v>13</v>
      </c>
      <c r="E523" s="657">
        <v>0</v>
      </c>
      <c r="F523" s="657">
        <v>0</v>
      </c>
      <c r="G523" s="657">
        <v>0</v>
      </c>
      <c r="H523" s="657">
        <v>0</v>
      </c>
      <c r="I523" s="657">
        <v>0</v>
      </c>
      <c r="J523" s="657">
        <v>0</v>
      </c>
      <c r="K523" s="657">
        <v>0</v>
      </c>
      <c r="L523" s="657">
        <v>0</v>
      </c>
      <c r="M523" s="657">
        <v>0</v>
      </c>
      <c r="N523" s="657">
        <v>0</v>
      </c>
      <c r="O523" s="657">
        <v>0</v>
      </c>
      <c r="P523" s="657">
        <v>0</v>
      </c>
      <c r="Q523" s="657">
        <v>0</v>
      </c>
      <c r="R523" s="657">
        <v>0</v>
      </c>
      <c r="S523" s="657">
        <v>0</v>
      </c>
      <c r="T523" s="657">
        <v>0</v>
      </c>
      <c r="U523" s="657">
        <v>0</v>
      </c>
      <c r="V523" s="657">
        <v>0</v>
      </c>
    </row>
    <row r="524" spans="2:22" x14ac:dyDescent="0.25">
      <c r="B524" s="628" t="s">
        <v>13</v>
      </c>
      <c r="C524" s="628" t="s">
        <v>13</v>
      </c>
      <c r="D524" s="628" t="s">
        <v>13</v>
      </c>
      <c r="E524" s="657">
        <v>0</v>
      </c>
      <c r="F524" s="657">
        <v>0</v>
      </c>
      <c r="G524" s="657">
        <v>0</v>
      </c>
      <c r="H524" s="657">
        <v>0</v>
      </c>
      <c r="I524" s="657">
        <v>0</v>
      </c>
      <c r="J524" s="657">
        <v>0</v>
      </c>
      <c r="K524" s="657">
        <v>0</v>
      </c>
      <c r="L524" s="657">
        <v>0</v>
      </c>
      <c r="M524" s="657">
        <v>0</v>
      </c>
      <c r="N524" s="657">
        <v>0</v>
      </c>
      <c r="O524" s="657">
        <v>0</v>
      </c>
      <c r="P524" s="657">
        <v>0</v>
      </c>
      <c r="Q524" s="657">
        <v>0</v>
      </c>
      <c r="R524" s="657">
        <v>0</v>
      </c>
      <c r="S524" s="657">
        <v>0</v>
      </c>
      <c r="T524" s="657">
        <v>0</v>
      </c>
      <c r="U524" s="657">
        <v>0</v>
      </c>
      <c r="V524" s="657">
        <v>0</v>
      </c>
    </row>
    <row r="525" spans="2:22" x14ac:dyDescent="0.25">
      <c r="B525" s="628" t="s">
        <v>13</v>
      </c>
      <c r="C525" s="628" t="s">
        <v>13</v>
      </c>
      <c r="D525" s="628" t="s">
        <v>13</v>
      </c>
      <c r="E525" s="657">
        <v>0</v>
      </c>
      <c r="F525" s="657">
        <v>0</v>
      </c>
      <c r="G525" s="657">
        <v>0</v>
      </c>
      <c r="H525" s="657">
        <v>0</v>
      </c>
      <c r="I525" s="657">
        <v>0</v>
      </c>
      <c r="J525" s="657">
        <v>0</v>
      </c>
      <c r="K525" s="657">
        <v>0</v>
      </c>
      <c r="L525" s="657">
        <v>0</v>
      </c>
      <c r="M525" s="657">
        <v>0</v>
      </c>
      <c r="N525" s="657">
        <v>0</v>
      </c>
      <c r="O525" s="657">
        <v>0</v>
      </c>
      <c r="P525" s="657">
        <v>0</v>
      </c>
      <c r="Q525" s="657">
        <v>0</v>
      </c>
      <c r="R525" s="657">
        <v>0</v>
      </c>
      <c r="S525" s="657">
        <v>0</v>
      </c>
      <c r="T525" s="657">
        <v>0</v>
      </c>
      <c r="U525" s="657">
        <v>0</v>
      </c>
      <c r="V525" s="657">
        <v>0</v>
      </c>
    </row>
    <row r="526" spans="2:22" x14ac:dyDescent="0.25">
      <c r="B526" s="628" t="s">
        <v>13</v>
      </c>
      <c r="C526" s="628" t="s">
        <v>13</v>
      </c>
      <c r="D526" s="628" t="s">
        <v>13</v>
      </c>
      <c r="E526" s="657">
        <v>0</v>
      </c>
      <c r="F526" s="657">
        <v>0</v>
      </c>
      <c r="G526" s="657">
        <v>0</v>
      </c>
      <c r="H526" s="657">
        <v>0</v>
      </c>
      <c r="I526" s="657">
        <v>0</v>
      </c>
      <c r="J526" s="657">
        <v>0</v>
      </c>
      <c r="K526" s="657">
        <v>0</v>
      </c>
      <c r="L526" s="657">
        <v>0</v>
      </c>
      <c r="M526" s="657">
        <v>0</v>
      </c>
      <c r="N526" s="657">
        <v>0</v>
      </c>
      <c r="O526" s="657">
        <v>0</v>
      </c>
      <c r="P526" s="657">
        <v>0</v>
      </c>
      <c r="Q526" s="657">
        <v>0</v>
      </c>
      <c r="R526" s="657">
        <v>0</v>
      </c>
      <c r="S526" s="657">
        <v>0</v>
      </c>
      <c r="T526" s="657">
        <v>0</v>
      </c>
      <c r="U526" s="657">
        <v>0</v>
      </c>
      <c r="V526" s="657">
        <v>0</v>
      </c>
    </row>
    <row r="527" spans="2:22" x14ac:dyDescent="0.25">
      <c r="B527" s="628" t="s">
        <v>13</v>
      </c>
      <c r="C527" s="628" t="s">
        <v>13</v>
      </c>
      <c r="D527" s="628" t="s">
        <v>13</v>
      </c>
      <c r="E527" s="657">
        <v>0</v>
      </c>
      <c r="F527" s="657">
        <v>0</v>
      </c>
      <c r="G527" s="657">
        <v>0</v>
      </c>
      <c r="H527" s="657">
        <v>0</v>
      </c>
      <c r="I527" s="657">
        <v>0</v>
      </c>
      <c r="J527" s="657">
        <v>0</v>
      </c>
      <c r="K527" s="657">
        <v>0</v>
      </c>
      <c r="L527" s="657">
        <v>0</v>
      </c>
      <c r="M527" s="657">
        <v>0</v>
      </c>
      <c r="N527" s="657">
        <v>0</v>
      </c>
      <c r="O527" s="657">
        <v>0</v>
      </c>
      <c r="P527" s="657">
        <v>0</v>
      </c>
      <c r="Q527" s="657">
        <v>0</v>
      </c>
      <c r="R527" s="657">
        <v>0</v>
      </c>
      <c r="S527" s="657">
        <v>0</v>
      </c>
      <c r="T527" s="657">
        <v>0</v>
      </c>
      <c r="U527" s="657">
        <v>0</v>
      </c>
      <c r="V527" s="657">
        <v>0</v>
      </c>
    </row>
    <row r="528" spans="2:22" x14ac:dyDescent="0.25">
      <c r="B528" s="628" t="s">
        <v>13</v>
      </c>
      <c r="C528" s="628" t="s">
        <v>13</v>
      </c>
      <c r="D528" s="628" t="s">
        <v>13</v>
      </c>
      <c r="E528" s="657">
        <v>0</v>
      </c>
      <c r="F528" s="657">
        <v>0</v>
      </c>
      <c r="G528" s="657">
        <v>0</v>
      </c>
      <c r="H528" s="657">
        <v>0</v>
      </c>
      <c r="I528" s="657">
        <v>0</v>
      </c>
      <c r="J528" s="657">
        <v>0</v>
      </c>
      <c r="K528" s="657">
        <v>0</v>
      </c>
      <c r="L528" s="657">
        <v>0</v>
      </c>
      <c r="M528" s="657">
        <v>0</v>
      </c>
      <c r="N528" s="657">
        <v>0</v>
      </c>
      <c r="O528" s="657">
        <v>0</v>
      </c>
      <c r="P528" s="657">
        <v>0</v>
      </c>
      <c r="Q528" s="657">
        <v>0</v>
      </c>
      <c r="R528" s="657">
        <v>0</v>
      </c>
      <c r="S528" s="657">
        <v>0</v>
      </c>
      <c r="T528" s="657">
        <v>0</v>
      </c>
      <c r="U528" s="657">
        <v>0</v>
      </c>
      <c r="V528" s="657">
        <v>0</v>
      </c>
    </row>
    <row r="529" spans="2:22" x14ac:dyDescent="0.25">
      <c r="B529" s="628" t="s">
        <v>13</v>
      </c>
      <c r="C529" s="628" t="s">
        <v>13</v>
      </c>
      <c r="D529" s="628" t="s">
        <v>13</v>
      </c>
      <c r="E529" s="657">
        <v>0</v>
      </c>
      <c r="F529" s="657">
        <v>0</v>
      </c>
      <c r="G529" s="657">
        <v>0</v>
      </c>
      <c r="H529" s="657">
        <v>0</v>
      </c>
      <c r="I529" s="657">
        <v>0</v>
      </c>
      <c r="J529" s="657">
        <v>0</v>
      </c>
      <c r="K529" s="657">
        <v>0</v>
      </c>
      <c r="L529" s="657">
        <v>0</v>
      </c>
      <c r="M529" s="657">
        <v>0</v>
      </c>
      <c r="N529" s="657">
        <v>0</v>
      </c>
      <c r="O529" s="657">
        <v>0</v>
      </c>
      <c r="P529" s="657">
        <v>0</v>
      </c>
      <c r="Q529" s="657">
        <v>0</v>
      </c>
      <c r="R529" s="657">
        <v>0</v>
      </c>
      <c r="S529" s="657">
        <v>0</v>
      </c>
      <c r="T529" s="657">
        <v>0</v>
      </c>
      <c r="U529" s="657">
        <v>0</v>
      </c>
      <c r="V529" s="657">
        <v>0</v>
      </c>
    </row>
    <row r="530" spans="2:22" x14ac:dyDescent="0.25">
      <c r="B530" s="628" t="s">
        <v>13</v>
      </c>
      <c r="C530" s="628" t="s">
        <v>13</v>
      </c>
      <c r="D530" s="628" t="s">
        <v>13</v>
      </c>
      <c r="E530" s="657">
        <v>0</v>
      </c>
      <c r="F530" s="657">
        <v>0</v>
      </c>
      <c r="G530" s="657">
        <v>0</v>
      </c>
      <c r="H530" s="657">
        <v>0</v>
      </c>
      <c r="I530" s="657">
        <v>0</v>
      </c>
      <c r="J530" s="657">
        <v>0</v>
      </c>
      <c r="K530" s="657">
        <v>0</v>
      </c>
      <c r="L530" s="657">
        <v>0</v>
      </c>
      <c r="M530" s="657">
        <v>0</v>
      </c>
      <c r="N530" s="657">
        <v>0</v>
      </c>
      <c r="O530" s="657">
        <v>0</v>
      </c>
      <c r="P530" s="657">
        <v>0</v>
      </c>
      <c r="Q530" s="657">
        <v>0</v>
      </c>
      <c r="R530" s="657">
        <v>0</v>
      </c>
      <c r="S530" s="657">
        <v>0</v>
      </c>
      <c r="T530" s="657">
        <v>0</v>
      </c>
      <c r="U530" s="657">
        <v>0</v>
      </c>
      <c r="V530" s="657">
        <v>0</v>
      </c>
    </row>
    <row r="531" spans="2:22" x14ac:dyDescent="0.25">
      <c r="B531" s="628" t="s">
        <v>13</v>
      </c>
      <c r="C531" s="628" t="s">
        <v>13</v>
      </c>
      <c r="D531" s="628" t="s">
        <v>13</v>
      </c>
      <c r="E531" s="657">
        <v>0</v>
      </c>
      <c r="F531" s="657">
        <v>0</v>
      </c>
      <c r="G531" s="657">
        <v>0</v>
      </c>
      <c r="H531" s="657">
        <v>0</v>
      </c>
      <c r="I531" s="657">
        <v>0</v>
      </c>
      <c r="J531" s="657">
        <v>0</v>
      </c>
      <c r="K531" s="657">
        <v>0</v>
      </c>
      <c r="L531" s="657">
        <v>0</v>
      </c>
      <c r="M531" s="657">
        <v>0</v>
      </c>
      <c r="N531" s="657">
        <v>0</v>
      </c>
      <c r="O531" s="657">
        <v>0</v>
      </c>
      <c r="P531" s="657">
        <v>0</v>
      </c>
      <c r="Q531" s="657">
        <v>0</v>
      </c>
      <c r="R531" s="657">
        <v>0</v>
      </c>
      <c r="S531" s="657">
        <v>0</v>
      </c>
      <c r="T531" s="657">
        <v>0</v>
      </c>
      <c r="U531" s="657">
        <v>0</v>
      </c>
      <c r="V531" s="657">
        <v>0</v>
      </c>
    </row>
    <row r="532" spans="2:22" x14ac:dyDescent="0.25">
      <c r="B532" s="628" t="s">
        <v>13</v>
      </c>
      <c r="C532" s="628" t="s">
        <v>13</v>
      </c>
      <c r="D532" s="628" t="s">
        <v>13</v>
      </c>
      <c r="E532" s="657">
        <v>0</v>
      </c>
      <c r="F532" s="657">
        <v>0</v>
      </c>
      <c r="G532" s="657">
        <v>0</v>
      </c>
      <c r="H532" s="657">
        <v>0</v>
      </c>
      <c r="I532" s="657">
        <v>0</v>
      </c>
      <c r="J532" s="657">
        <v>0</v>
      </c>
      <c r="K532" s="657">
        <v>0</v>
      </c>
      <c r="L532" s="657">
        <v>0</v>
      </c>
      <c r="M532" s="657">
        <v>0</v>
      </c>
      <c r="N532" s="657">
        <v>0</v>
      </c>
      <c r="O532" s="657">
        <v>0</v>
      </c>
      <c r="P532" s="657">
        <v>0</v>
      </c>
      <c r="Q532" s="657">
        <v>0</v>
      </c>
      <c r="R532" s="657">
        <v>0</v>
      </c>
      <c r="S532" s="657">
        <v>0</v>
      </c>
      <c r="T532" s="657">
        <v>0</v>
      </c>
      <c r="U532" s="657">
        <v>0</v>
      </c>
      <c r="V532" s="657">
        <v>0</v>
      </c>
    </row>
    <row r="533" spans="2:22" x14ac:dyDescent="0.25">
      <c r="B533" s="628" t="s">
        <v>13</v>
      </c>
      <c r="C533" s="628" t="s">
        <v>13</v>
      </c>
      <c r="D533" s="628" t="s">
        <v>13</v>
      </c>
      <c r="E533" s="657">
        <v>0</v>
      </c>
      <c r="F533" s="657">
        <v>0</v>
      </c>
      <c r="G533" s="657">
        <v>0</v>
      </c>
      <c r="H533" s="657">
        <v>0</v>
      </c>
      <c r="I533" s="657">
        <v>0</v>
      </c>
      <c r="J533" s="657">
        <v>0</v>
      </c>
      <c r="K533" s="657">
        <v>0</v>
      </c>
      <c r="L533" s="657">
        <v>0</v>
      </c>
      <c r="M533" s="657">
        <v>0</v>
      </c>
      <c r="N533" s="657">
        <v>0</v>
      </c>
      <c r="O533" s="657">
        <v>0</v>
      </c>
      <c r="P533" s="657">
        <v>0</v>
      </c>
      <c r="Q533" s="657">
        <v>0</v>
      </c>
      <c r="R533" s="657">
        <v>0</v>
      </c>
      <c r="S533" s="657">
        <v>0</v>
      </c>
      <c r="T533" s="657">
        <v>0</v>
      </c>
      <c r="U533" s="657">
        <v>0</v>
      </c>
      <c r="V533" s="657">
        <v>0</v>
      </c>
    </row>
    <row r="534" spans="2:22" x14ac:dyDescent="0.25">
      <c r="B534" s="628" t="s">
        <v>13</v>
      </c>
      <c r="C534" s="628" t="s">
        <v>13</v>
      </c>
      <c r="D534" s="628" t="s">
        <v>13</v>
      </c>
      <c r="E534" s="657">
        <v>0</v>
      </c>
      <c r="F534" s="657">
        <v>0</v>
      </c>
      <c r="G534" s="657">
        <v>0</v>
      </c>
      <c r="H534" s="657">
        <v>0</v>
      </c>
      <c r="I534" s="657">
        <v>0</v>
      </c>
      <c r="J534" s="657">
        <v>0</v>
      </c>
      <c r="K534" s="657">
        <v>0</v>
      </c>
      <c r="L534" s="657">
        <v>0</v>
      </c>
      <c r="M534" s="657">
        <v>0</v>
      </c>
      <c r="N534" s="657">
        <v>0</v>
      </c>
      <c r="O534" s="657">
        <v>0</v>
      </c>
      <c r="P534" s="657">
        <v>0</v>
      </c>
      <c r="Q534" s="657">
        <v>0</v>
      </c>
      <c r="R534" s="657">
        <v>0</v>
      </c>
      <c r="S534" s="657">
        <v>0</v>
      </c>
      <c r="T534" s="657">
        <v>0</v>
      </c>
      <c r="U534" s="657">
        <v>0</v>
      </c>
      <c r="V534" s="657">
        <v>0</v>
      </c>
    </row>
    <row r="535" spans="2:22" x14ac:dyDescent="0.25">
      <c r="B535" s="628" t="s">
        <v>13</v>
      </c>
      <c r="C535" s="628" t="s">
        <v>13</v>
      </c>
      <c r="D535" s="628" t="s">
        <v>13</v>
      </c>
      <c r="E535" s="657">
        <v>0</v>
      </c>
      <c r="F535" s="657">
        <v>0</v>
      </c>
      <c r="G535" s="657">
        <v>0</v>
      </c>
      <c r="H535" s="657">
        <v>0</v>
      </c>
      <c r="I535" s="657">
        <v>0</v>
      </c>
      <c r="J535" s="657">
        <v>0</v>
      </c>
      <c r="K535" s="657">
        <v>0</v>
      </c>
      <c r="L535" s="657">
        <v>0</v>
      </c>
      <c r="M535" s="657">
        <v>0</v>
      </c>
      <c r="N535" s="657">
        <v>0</v>
      </c>
      <c r="O535" s="657">
        <v>0</v>
      </c>
      <c r="P535" s="657">
        <v>0</v>
      </c>
      <c r="Q535" s="657">
        <v>0</v>
      </c>
      <c r="R535" s="657">
        <v>0</v>
      </c>
      <c r="S535" s="657">
        <v>0</v>
      </c>
      <c r="T535" s="657">
        <v>0</v>
      </c>
      <c r="U535" s="657">
        <v>0</v>
      </c>
      <c r="V535" s="657">
        <v>0</v>
      </c>
    </row>
    <row r="536" spans="2:22" x14ac:dyDescent="0.25">
      <c r="B536" s="628" t="s">
        <v>13</v>
      </c>
      <c r="C536" s="628" t="s">
        <v>13</v>
      </c>
      <c r="D536" s="628" t="s">
        <v>13</v>
      </c>
      <c r="E536" s="657">
        <v>0</v>
      </c>
      <c r="F536" s="657">
        <v>0</v>
      </c>
      <c r="G536" s="657">
        <v>0</v>
      </c>
      <c r="H536" s="657">
        <v>0</v>
      </c>
      <c r="I536" s="657">
        <v>0</v>
      </c>
      <c r="J536" s="657">
        <v>0</v>
      </c>
      <c r="K536" s="657">
        <v>0</v>
      </c>
      <c r="L536" s="657">
        <v>0</v>
      </c>
      <c r="M536" s="657">
        <v>0</v>
      </c>
      <c r="N536" s="657">
        <v>0</v>
      </c>
      <c r="O536" s="657">
        <v>0</v>
      </c>
      <c r="P536" s="657">
        <v>0</v>
      </c>
      <c r="Q536" s="657">
        <v>0</v>
      </c>
      <c r="R536" s="657">
        <v>0</v>
      </c>
      <c r="S536" s="657">
        <v>0</v>
      </c>
      <c r="T536" s="657">
        <v>0</v>
      </c>
      <c r="U536" s="657">
        <v>0</v>
      </c>
      <c r="V536" s="657">
        <v>0</v>
      </c>
    </row>
    <row r="537" spans="2:22" x14ac:dyDescent="0.25">
      <c r="B537" s="628" t="s">
        <v>13</v>
      </c>
      <c r="C537" s="628" t="s">
        <v>13</v>
      </c>
      <c r="D537" s="628" t="s">
        <v>13</v>
      </c>
      <c r="E537" s="657">
        <v>0</v>
      </c>
      <c r="F537" s="657">
        <v>0</v>
      </c>
      <c r="G537" s="657">
        <v>0</v>
      </c>
      <c r="H537" s="657">
        <v>0</v>
      </c>
      <c r="I537" s="657">
        <v>0</v>
      </c>
      <c r="J537" s="657">
        <v>0</v>
      </c>
      <c r="K537" s="657">
        <v>0</v>
      </c>
      <c r="L537" s="657">
        <v>0</v>
      </c>
      <c r="M537" s="657">
        <v>0</v>
      </c>
      <c r="N537" s="657">
        <v>0</v>
      </c>
      <c r="O537" s="657">
        <v>0</v>
      </c>
      <c r="P537" s="657">
        <v>0</v>
      </c>
      <c r="Q537" s="657">
        <v>0</v>
      </c>
      <c r="R537" s="657">
        <v>0</v>
      </c>
      <c r="S537" s="657">
        <v>0</v>
      </c>
      <c r="T537" s="657">
        <v>0</v>
      </c>
      <c r="U537" s="657">
        <v>0</v>
      </c>
      <c r="V537" s="657">
        <v>0</v>
      </c>
    </row>
    <row r="538" spans="2:22" x14ac:dyDescent="0.25">
      <c r="B538" s="628" t="s">
        <v>13</v>
      </c>
      <c r="C538" s="628" t="s">
        <v>13</v>
      </c>
      <c r="D538" s="628" t="s">
        <v>13</v>
      </c>
      <c r="E538" s="657">
        <v>0</v>
      </c>
      <c r="F538" s="657">
        <v>0</v>
      </c>
      <c r="G538" s="657">
        <v>0</v>
      </c>
      <c r="H538" s="657">
        <v>0</v>
      </c>
      <c r="I538" s="657">
        <v>0</v>
      </c>
      <c r="J538" s="657">
        <v>0</v>
      </c>
      <c r="K538" s="657">
        <v>0</v>
      </c>
      <c r="L538" s="657">
        <v>0</v>
      </c>
      <c r="M538" s="657">
        <v>0</v>
      </c>
      <c r="N538" s="657">
        <v>0</v>
      </c>
      <c r="O538" s="657">
        <v>0</v>
      </c>
      <c r="P538" s="657">
        <v>0</v>
      </c>
      <c r="Q538" s="657">
        <v>0</v>
      </c>
      <c r="R538" s="657">
        <v>0</v>
      </c>
      <c r="S538" s="657">
        <v>0</v>
      </c>
      <c r="T538" s="657">
        <v>0</v>
      </c>
      <c r="U538" s="657">
        <v>0</v>
      </c>
      <c r="V538" s="657">
        <v>0</v>
      </c>
    </row>
    <row r="539" spans="2:22" x14ac:dyDescent="0.25">
      <c r="B539" s="628" t="s">
        <v>13</v>
      </c>
      <c r="C539" s="628" t="s">
        <v>13</v>
      </c>
      <c r="D539" s="628" t="s">
        <v>13</v>
      </c>
      <c r="E539" s="657">
        <v>0</v>
      </c>
      <c r="F539" s="657">
        <v>0</v>
      </c>
      <c r="G539" s="657">
        <v>0</v>
      </c>
      <c r="H539" s="657">
        <v>0</v>
      </c>
      <c r="I539" s="657">
        <v>0</v>
      </c>
      <c r="J539" s="657">
        <v>0</v>
      </c>
      <c r="K539" s="657">
        <v>0</v>
      </c>
      <c r="L539" s="657">
        <v>0</v>
      </c>
      <c r="M539" s="657">
        <v>0</v>
      </c>
      <c r="N539" s="657">
        <v>0</v>
      </c>
      <c r="O539" s="657">
        <v>0</v>
      </c>
      <c r="P539" s="657">
        <v>0</v>
      </c>
      <c r="Q539" s="657">
        <v>0</v>
      </c>
      <c r="R539" s="657">
        <v>0</v>
      </c>
      <c r="S539" s="657">
        <v>0</v>
      </c>
      <c r="T539" s="657">
        <v>0</v>
      </c>
      <c r="U539" s="657">
        <v>0</v>
      </c>
      <c r="V539" s="657">
        <v>0</v>
      </c>
    </row>
    <row r="540" spans="2:22" x14ac:dyDescent="0.25">
      <c r="B540" s="628" t="s">
        <v>13</v>
      </c>
      <c r="C540" s="628" t="s">
        <v>13</v>
      </c>
      <c r="D540" s="628" t="s">
        <v>13</v>
      </c>
      <c r="E540" s="657">
        <v>0</v>
      </c>
      <c r="F540" s="657">
        <v>0</v>
      </c>
      <c r="G540" s="657">
        <v>0</v>
      </c>
      <c r="H540" s="657">
        <v>0</v>
      </c>
      <c r="I540" s="657">
        <v>0</v>
      </c>
      <c r="J540" s="657">
        <v>0</v>
      </c>
      <c r="K540" s="657">
        <v>0</v>
      </c>
      <c r="L540" s="657">
        <v>0</v>
      </c>
      <c r="M540" s="657">
        <v>0</v>
      </c>
      <c r="N540" s="657">
        <v>0</v>
      </c>
      <c r="O540" s="657">
        <v>0</v>
      </c>
      <c r="P540" s="657">
        <v>0</v>
      </c>
      <c r="Q540" s="657">
        <v>0</v>
      </c>
      <c r="R540" s="657">
        <v>0</v>
      </c>
      <c r="S540" s="657">
        <v>0</v>
      </c>
      <c r="T540" s="657">
        <v>0</v>
      </c>
      <c r="U540" s="657">
        <v>0</v>
      </c>
      <c r="V540" s="657">
        <v>0</v>
      </c>
    </row>
    <row r="541" spans="2:22" x14ac:dyDescent="0.25">
      <c r="B541" s="628" t="s">
        <v>13</v>
      </c>
      <c r="C541" s="628" t="s">
        <v>13</v>
      </c>
      <c r="D541" s="628" t="s">
        <v>13</v>
      </c>
      <c r="E541" s="657">
        <v>0</v>
      </c>
      <c r="F541" s="657">
        <v>0</v>
      </c>
      <c r="G541" s="657">
        <v>0</v>
      </c>
      <c r="H541" s="657">
        <v>0</v>
      </c>
      <c r="I541" s="657">
        <v>0</v>
      </c>
      <c r="J541" s="657">
        <v>0</v>
      </c>
      <c r="K541" s="657">
        <v>0</v>
      </c>
      <c r="L541" s="657">
        <v>0</v>
      </c>
      <c r="M541" s="657">
        <v>0</v>
      </c>
      <c r="N541" s="657">
        <v>0</v>
      </c>
      <c r="O541" s="657">
        <v>0</v>
      </c>
      <c r="P541" s="657">
        <v>0</v>
      </c>
      <c r="Q541" s="657">
        <v>0</v>
      </c>
      <c r="R541" s="657">
        <v>0</v>
      </c>
      <c r="S541" s="657">
        <v>0</v>
      </c>
      <c r="T541" s="657">
        <v>0</v>
      </c>
      <c r="U541" s="657">
        <v>0</v>
      </c>
      <c r="V541" s="657">
        <v>0</v>
      </c>
    </row>
    <row r="542" spans="2:22" x14ac:dyDescent="0.25">
      <c r="B542" s="628" t="s">
        <v>13</v>
      </c>
      <c r="C542" s="628" t="s">
        <v>13</v>
      </c>
      <c r="D542" s="628" t="s">
        <v>13</v>
      </c>
      <c r="E542" s="657">
        <v>0</v>
      </c>
      <c r="F542" s="657">
        <v>0</v>
      </c>
      <c r="G542" s="657">
        <v>0</v>
      </c>
      <c r="H542" s="657">
        <v>0</v>
      </c>
      <c r="I542" s="657">
        <v>0</v>
      </c>
      <c r="J542" s="657">
        <v>0</v>
      </c>
      <c r="K542" s="657">
        <v>0</v>
      </c>
      <c r="L542" s="657">
        <v>0</v>
      </c>
      <c r="M542" s="657">
        <v>0</v>
      </c>
      <c r="N542" s="657">
        <v>0</v>
      </c>
      <c r="O542" s="657">
        <v>0</v>
      </c>
      <c r="P542" s="657">
        <v>0</v>
      </c>
      <c r="Q542" s="657">
        <v>0</v>
      </c>
      <c r="R542" s="657">
        <v>0</v>
      </c>
      <c r="S542" s="657">
        <v>0</v>
      </c>
      <c r="T542" s="657">
        <v>0</v>
      </c>
      <c r="U542" s="657">
        <v>0</v>
      </c>
      <c r="V542" s="657">
        <v>0</v>
      </c>
    </row>
    <row r="543" spans="2:22" x14ac:dyDescent="0.25">
      <c r="B543" s="628" t="s">
        <v>13</v>
      </c>
      <c r="C543" s="628" t="s">
        <v>13</v>
      </c>
      <c r="D543" s="628" t="s">
        <v>13</v>
      </c>
      <c r="E543" s="657">
        <v>0</v>
      </c>
      <c r="F543" s="657">
        <v>0</v>
      </c>
      <c r="G543" s="657">
        <v>0</v>
      </c>
      <c r="H543" s="657">
        <v>0</v>
      </c>
      <c r="I543" s="657">
        <v>0</v>
      </c>
      <c r="J543" s="657">
        <v>0</v>
      </c>
      <c r="K543" s="657">
        <v>0</v>
      </c>
      <c r="L543" s="657">
        <v>0</v>
      </c>
      <c r="M543" s="657">
        <v>0</v>
      </c>
      <c r="N543" s="657">
        <v>0</v>
      </c>
      <c r="O543" s="657">
        <v>0</v>
      </c>
      <c r="P543" s="657">
        <v>0</v>
      </c>
      <c r="Q543" s="657">
        <v>0</v>
      </c>
      <c r="R543" s="657">
        <v>0</v>
      </c>
      <c r="S543" s="657">
        <v>0</v>
      </c>
      <c r="T543" s="657">
        <v>0</v>
      </c>
      <c r="U543" s="657">
        <v>0</v>
      </c>
      <c r="V543" s="657">
        <v>0</v>
      </c>
    </row>
    <row r="544" spans="2:22" x14ac:dyDescent="0.25">
      <c r="B544" s="628" t="s">
        <v>13</v>
      </c>
      <c r="C544" s="628" t="s">
        <v>13</v>
      </c>
      <c r="D544" s="628" t="s">
        <v>13</v>
      </c>
      <c r="E544" s="657">
        <v>0</v>
      </c>
      <c r="F544" s="657">
        <v>0</v>
      </c>
      <c r="G544" s="657">
        <v>0</v>
      </c>
      <c r="H544" s="657">
        <v>0</v>
      </c>
      <c r="I544" s="657">
        <v>0</v>
      </c>
      <c r="J544" s="657">
        <v>0</v>
      </c>
      <c r="K544" s="657">
        <v>0</v>
      </c>
      <c r="L544" s="657">
        <v>0</v>
      </c>
      <c r="M544" s="657">
        <v>0</v>
      </c>
      <c r="N544" s="657">
        <v>0</v>
      </c>
      <c r="O544" s="657">
        <v>0</v>
      </c>
      <c r="P544" s="657">
        <v>0</v>
      </c>
      <c r="Q544" s="657">
        <v>0</v>
      </c>
      <c r="R544" s="657">
        <v>0</v>
      </c>
      <c r="S544" s="657">
        <v>0</v>
      </c>
      <c r="T544" s="657">
        <v>0</v>
      </c>
      <c r="U544" s="657">
        <v>0</v>
      </c>
      <c r="V544" s="657">
        <v>0</v>
      </c>
    </row>
    <row r="545" spans="2:22" x14ac:dyDescent="0.25">
      <c r="B545" s="628" t="s">
        <v>13</v>
      </c>
      <c r="C545" s="628" t="s">
        <v>13</v>
      </c>
      <c r="D545" s="628" t="s">
        <v>13</v>
      </c>
      <c r="E545" s="657">
        <v>0</v>
      </c>
      <c r="F545" s="657">
        <v>0</v>
      </c>
      <c r="G545" s="657">
        <v>0</v>
      </c>
      <c r="H545" s="657">
        <v>0</v>
      </c>
      <c r="I545" s="657">
        <v>0</v>
      </c>
      <c r="J545" s="657">
        <v>0</v>
      </c>
      <c r="K545" s="657">
        <v>0</v>
      </c>
      <c r="L545" s="657">
        <v>0</v>
      </c>
      <c r="M545" s="657">
        <v>0</v>
      </c>
      <c r="N545" s="657">
        <v>0</v>
      </c>
      <c r="O545" s="657">
        <v>0</v>
      </c>
      <c r="P545" s="657">
        <v>0</v>
      </c>
      <c r="Q545" s="657">
        <v>0</v>
      </c>
      <c r="R545" s="657">
        <v>0</v>
      </c>
      <c r="S545" s="657">
        <v>0</v>
      </c>
      <c r="T545" s="657">
        <v>0</v>
      </c>
      <c r="U545" s="657">
        <v>0</v>
      </c>
      <c r="V545" s="657">
        <v>0</v>
      </c>
    </row>
    <row r="546" spans="2:22" x14ac:dyDescent="0.25">
      <c r="B546" s="628" t="s">
        <v>13</v>
      </c>
      <c r="C546" s="628" t="s">
        <v>13</v>
      </c>
      <c r="D546" s="628" t="s">
        <v>13</v>
      </c>
      <c r="E546" s="657">
        <v>0</v>
      </c>
      <c r="F546" s="657">
        <v>0</v>
      </c>
      <c r="G546" s="657">
        <v>0</v>
      </c>
      <c r="H546" s="657">
        <v>0</v>
      </c>
      <c r="I546" s="657">
        <v>0</v>
      </c>
      <c r="J546" s="657">
        <v>0</v>
      </c>
      <c r="K546" s="657">
        <v>0</v>
      </c>
      <c r="L546" s="657">
        <v>0</v>
      </c>
      <c r="M546" s="657">
        <v>0</v>
      </c>
      <c r="N546" s="657">
        <v>0</v>
      </c>
      <c r="O546" s="657">
        <v>0</v>
      </c>
      <c r="P546" s="657">
        <v>0</v>
      </c>
      <c r="Q546" s="657">
        <v>0</v>
      </c>
      <c r="R546" s="657">
        <v>0</v>
      </c>
      <c r="S546" s="657">
        <v>0</v>
      </c>
      <c r="T546" s="657">
        <v>0</v>
      </c>
      <c r="U546" s="657">
        <v>0</v>
      </c>
      <c r="V546" s="657">
        <v>0</v>
      </c>
    </row>
    <row r="547" spans="2:22" x14ac:dyDescent="0.25">
      <c r="B547" s="628" t="s">
        <v>13</v>
      </c>
      <c r="C547" s="628" t="s">
        <v>13</v>
      </c>
      <c r="D547" s="628" t="s">
        <v>13</v>
      </c>
      <c r="E547" s="657">
        <v>0</v>
      </c>
      <c r="F547" s="657">
        <v>0</v>
      </c>
      <c r="G547" s="657">
        <v>0</v>
      </c>
      <c r="H547" s="657">
        <v>0</v>
      </c>
      <c r="I547" s="657">
        <v>0</v>
      </c>
      <c r="J547" s="657">
        <v>0</v>
      </c>
      <c r="K547" s="657">
        <v>0</v>
      </c>
      <c r="L547" s="657">
        <v>0</v>
      </c>
      <c r="M547" s="657">
        <v>0</v>
      </c>
      <c r="N547" s="657">
        <v>0</v>
      </c>
      <c r="O547" s="657">
        <v>0</v>
      </c>
      <c r="P547" s="657">
        <v>0</v>
      </c>
      <c r="Q547" s="657">
        <v>0</v>
      </c>
      <c r="R547" s="657">
        <v>0</v>
      </c>
      <c r="S547" s="657">
        <v>0</v>
      </c>
      <c r="T547" s="657">
        <v>0</v>
      </c>
      <c r="U547" s="657">
        <v>0</v>
      </c>
      <c r="V547" s="657">
        <v>0</v>
      </c>
    </row>
    <row r="548" spans="2:22" x14ac:dyDescent="0.25">
      <c r="B548" s="628" t="s">
        <v>13</v>
      </c>
      <c r="C548" s="628" t="s">
        <v>13</v>
      </c>
      <c r="D548" s="628" t="s">
        <v>13</v>
      </c>
      <c r="E548" s="657">
        <v>0</v>
      </c>
      <c r="F548" s="657">
        <v>0</v>
      </c>
      <c r="G548" s="657">
        <v>0</v>
      </c>
      <c r="H548" s="657">
        <v>0</v>
      </c>
      <c r="I548" s="657">
        <v>0</v>
      </c>
      <c r="J548" s="657">
        <v>0</v>
      </c>
      <c r="K548" s="657">
        <v>0</v>
      </c>
      <c r="L548" s="657">
        <v>0</v>
      </c>
      <c r="M548" s="657">
        <v>0</v>
      </c>
      <c r="N548" s="657">
        <v>0</v>
      </c>
      <c r="O548" s="657">
        <v>0</v>
      </c>
      <c r="P548" s="657">
        <v>0</v>
      </c>
      <c r="Q548" s="657">
        <v>0</v>
      </c>
      <c r="R548" s="657">
        <v>0</v>
      </c>
      <c r="S548" s="657">
        <v>0</v>
      </c>
      <c r="T548" s="657">
        <v>0</v>
      </c>
      <c r="U548" s="657">
        <v>0</v>
      </c>
      <c r="V548" s="657">
        <v>0</v>
      </c>
    </row>
    <row r="549" spans="2:22" x14ac:dyDescent="0.25">
      <c r="B549" s="628" t="s">
        <v>13</v>
      </c>
      <c r="C549" s="628" t="s">
        <v>13</v>
      </c>
      <c r="D549" s="628" t="s">
        <v>13</v>
      </c>
      <c r="E549" s="657">
        <v>0</v>
      </c>
      <c r="F549" s="657">
        <v>0</v>
      </c>
      <c r="G549" s="657">
        <v>0</v>
      </c>
      <c r="H549" s="657">
        <v>0</v>
      </c>
      <c r="I549" s="657">
        <v>0</v>
      </c>
      <c r="J549" s="657">
        <v>0</v>
      </c>
      <c r="K549" s="657">
        <v>0</v>
      </c>
      <c r="L549" s="657">
        <v>0</v>
      </c>
      <c r="M549" s="657">
        <v>0</v>
      </c>
      <c r="N549" s="657">
        <v>0</v>
      </c>
      <c r="O549" s="657">
        <v>0</v>
      </c>
      <c r="P549" s="657">
        <v>0</v>
      </c>
      <c r="Q549" s="657">
        <v>0</v>
      </c>
      <c r="R549" s="657">
        <v>0</v>
      </c>
      <c r="S549" s="657">
        <v>0</v>
      </c>
      <c r="T549" s="657">
        <v>0</v>
      </c>
      <c r="U549" s="657">
        <v>0</v>
      </c>
      <c r="V549" s="657">
        <v>0</v>
      </c>
    </row>
    <row r="550" spans="2:22" x14ac:dyDescent="0.25">
      <c r="B550" s="628" t="s">
        <v>13</v>
      </c>
      <c r="C550" s="628" t="s">
        <v>13</v>
      </c>
      <c r="D550" s="628" t="s">
        <v>13</v>
      </c>
      <c r="E550" s="657">
        <v>0</v>
      </c>
      <c r="F550" s="657">
        <v>0</v>
      </c>
      <c r="G550" s="657">
        <v>0</v>
      </c>
      <c r="H550" s="657">
        <v>0</v>
      </c>
      <c r="I550" s="657">
        <v>0</v>
      </c>
      <c r="J550" s="657">
        <v>0</v>
      </c>
      <c r="K550" s="657">
        <v>0</v>
      </c>
      <c r="L550" s="657">
        <v>0</v>
      </c>
      <c r="M550" s="657">
        <v>0</v>
      </c>
      <c r="N550" s="657">
        <v>0</v>
      </c>
      <c r="O550" s="657">
        <v>0</v>
      </c>
      <c r="P550" s="657">
        <v>0</v>
      </c>
      <c r="Q550" s="657">
        <v>0</v>
      </c>
      <c r="R550" s="657">
        <v>0</v>
      </c>
      <c r="S550" s="657">
        <v>0</v>
      </c>
      <c r="T550" s="657">
        <v>0</v>
      </c>
      <c r="U550" s="657">
        <v>0</v>
      </c>
      <c r="V550" s="657">
        <v>0</v>
      </c>
    </row>
    <row r="551" spans="2:22" x14ac:dyDescent="0.25">
      <c r="B551" s="628" t="s">
        <v>13</v>
      </c>
      <c r="C551" s="628" t="s">
        <v>13</v>
      </c>
      <c r="D551" s="628" t="s">
        <v>13</v>
      </c>
      <c r="E551" s="657">
        <v>0</v>
      </c>
      <c r="F551" s="657">
        <v>0</v>
      </c>
      <c r="G551" s="657">
        <v>0</v>
      </c>
      <c r="H551" s="657">
        <v>0</v>
      </c>
      <c r="I551" s="657">
        <v>0</v>
      </c>
      <c r="J551" s="657">
        <v>0</v>
      </c>
      <c r="K551" s="657">
        <v>0</v>
      </c>
      <c r="L551" s="657">
        <v>0</v>
      </c>
      <c r="M551" s="657">
        <v>0</v>
      </c>
      <c r="N551" s="657">
        <v>0</v>
      </c>
      <c r="O551" s="657">
        <v>0</v>
      </c>
      <c r="P551" s="657">
        <v>0</v>
      </c>
      <c r="Q551" s="657">
        <v>0</v>
      </c>
      <c r="R551" s="657">
        <v>0</v>
      </c>
      <c r="S551" s="657">
        <v>0</v>
      </c>
      <c r="T551" s="657">
        <v>0</v>
      </c>
      <c r="U551" s="657">
        <v>0</v>
      </c>
      <c r="V551" s="657">
        <v>0</v>
      </c>
    </row>
    <row r="552" spans="2:22" x14ac:dyDescent="0.25">
      <c r="B552" s="628" t="s">
        <v>13</v>
      </c>
      <c r="C552" s="628" t="s">
        <v>13</v>
      </c>
      <c r="D552" s="628" t="s">
        <v>13</v>
      </c>
      <c r="E552" s="657">
        <v>0</v>
      </c>
      <c r="F552" s="657">
        <v>0</v>
      </c>
      <c r="G552" s="657">
        <v>0</v>
      </c>
      <c r="H552" s="657">
        <v>0</v>
      </c>
      <c r="I552" s="657">
        <v>0</v>
      </c>
      <c r="J552" s="657">
        <v>0</v>
      </c>
      <c r="K552" s="657">
        <v>0</v>
      </c>
      <c r="L552" s="657">
        <v>0</v>
      </c>
      <c r="M552" s="657">
        <v>0</v>
      </c>
      <c r="N552" s="657">
        <v>0</v>
      </c>
      <c r="O552" s="657">
        <v>0</v>
      </c>
      <c r="P552" s="657">
        <v>0</v>
      </c>
      <c r="Q552" s="657">
        <v>0</v>
      </c>
      <c r="R552" s="657">
        <v>0</v>
      </c>
      <c r="S552" s="657">
        <v>0</v>
      </c>
      <c r="T552" s="657">
        <v>0</v>
      </c>
      <c r="U552" s="657">
        <v>0</v>
      </c>
      <c r="V552" s="657">
        <v>0</v>
      </c>
    </row>
    <row r="553" spans="2:22" x14ac:dyDescent="0.25">
      <c r="B553" s="628" t="s">
        <v>13</v>
      </c>
      <c r="C553" s="628" t="s">
        <v>13</v>
      </c>
      <c r="D553" s="628" t="s">
        <v>13</v>
      </c>
      <c r="E553" s="657">
        <v>0</v>
      </c>
      <c r="F553" s="657">
        <v>0</v>
      </c>
      <c r="G553" s="657">
        <v>0</v>
      </c>
      <c r="H553" s="657">
        <v>0</v>
      </c>
      <c r="I553" s="657">
        <v>0</v>
      </c>
      <c r="J553" s="657">
        <v>0</v>
      </c>
      <c r="K553" s="657">
        <v>0</v>
      </c>
      <c r="L553" s="657">
        <v>0</v>
      </c>
      <c r="M553" s="657">
        <v>0</v>
      </c>
      <c r="N553" s="657">
        <v>0</v>
      </c>
      <c r="O553" s="657">
        <v>0</v>
      </c>
      <c r="P553" s="657">
        <v>0</v>
      </c>
      <c r="Q553" s="657">
        <v>0</v>
      </c>
      <c r="R553" s="657">
        <v>0</v>
      </c>
      <c r="S553" s="657">
        <v>0</v>
      </c>
      <c r="T553" s="657">
        <v>0</v>
      </c>
      <c r="U553" s="657">
        <v>0</v>
      </c>
      <c r="V553" s="657">
        <v>0</v>
      </c>
    </row>
    <row r="554" spans="2:22" x14ac:dyDescent="0.25">
      <c r="B554" s="628" t="s">
        <v>13</v>
      </c>
      <c r="C554" s="628" t="s">
        <v>13</v>
      </c>
      <c r="D554" s="628" t="s">
        <v>13</v>
      </c>
      <c r="E554" s="657">
        <v>0</v>
      </c>
      <c r="F554" s="657">
        <v>0</v>
      </c>
      <c r="G554" s="657">
        <v>0</v>
      </c>
      <c r="H554" s="657">
        <v>0</v>
      </c>
      <c r="I554" s="657">
        <v>0</v>
      </c>
      <c r="J554" s="657">
        <v>0</v>
      </c>
      <c r="K554" s="657">
        <v>0</v>
      </c>
      <c r="L554" s="657">
        <v>0</v>
      </c>
      <c r="M554" s="657">
        <v>0</v>
      </c>
      <c r="N554" s="657">
        <v>0</v>
      </c>
      <c r="O554" s="657">
        <v>0</v>
      </c>
      <c r="P554" s="657">
        <v>0</v>
      </c>
      <c r="Q554" s="657">
        <v>0</v>
      </c>
      <c r="R554" s="657">
        <v>0</v>
      </c>
      <c r="S554" s="657">
        <v>0</v>
      </c>
      <c r="T554" s="657">
        <v>0</v>
      </c>
      <c r="U554" s="657">
        <v>0</v>
      </c>
      <c r="V554" s="657">
        <v>0</v>
      </c>
    </row>
    <row r="555" spans="2:22" x14ac:dyDescent="0.25">
      <c r="B555" s="628" t="s">
        <v>13</v>
      </c>
      <c r="C555" s="628" t="s">
        <v>13</v>
      </c>
      <c r="D555" s="628" t="s">
        <v>13</v>
      </c>
      <c r="E555" s="657">
        <v>0</v>
      </c>
      <c r="F555" s="657">
        <v>0</v>
      </c>
      <c r="G555" s="657">
        <v>0</v>
      </c>
      <c r="H555" s="657">
        <v>0</v>
      </c>
      <c r="I555" s="657">
        <v>0</v>
      </c>
      <c r="J555" s="657">
        <v>0</v>
      </c>
      <c r="K555" s="657">
        <v>0</v>
      </c>
      <c r="L555" s="657">
        <v>0</v>
      </c>
      <c r="M555" s="657">
        <v>0</v>
      </c>
      <c r="N555" s="657">
        <v>0</v>
      </c>
      <c r="O555" s="657">
        <v>0</v>
      </c>
      <c r="P555" s="657">
        <v>0</v>
      </c>
      <c r="Q555" s="657">
        <v>0</v>
      </c>
      <c r="R555" s="657">
        <v>0</v>
      </c>
      <c r="S555" s="657">
        <v>0</v>
      </c>
      <c r="T555" s="657">
        <v>0</v>
      </c>
      <c r="U555" s="657">
        <v>0</v>
      </c>
      <c r="V555" s="657">
        <v>0</v>
      </c>
    </row>
    <row r="556" spans="2:22" x14ac:dyDescent="0.25">
      <c r="B556" s="628" t="s">
        <v>13</v>
      </c>
      <c r="C556" s="628" t="s">
        <v>13</v>
      </c>
      <c r="D556" s="628" t="s">
        <v>13</v>
      </c>
      <c r="E556" s="657">
        <v>0</v>
      </c>
      <c r="F556" s="657">
        <v>0</v>
      </c>
      <c r="G556" s="657">
        <v>0</v>
      </c>
      <c r="H556" s="657">
        <v>0</v>
      </c>
      <c r="I556" s="657">
        <v>0</v>
      </c>
      <c r="J556" s="657">
        <v>0</v>
      </c>
      <c r="K556" s="657">
        <v>0</v>
      </c>
      <c r="L556" s="657">
        <v>0</v>
      </c>
      <c r="M556" s="657">
        <v>0</v>
      </c>
      <c r="N556" s="657">
        <v>0</v>
      </c>
      <c r="O556" s="657">
        <v>0</v>
      </c>
      <c r="P556" s="657">
        <v>0</v>
      </c>
      <c r="Q556" s="657">
        <v>0</v>
      </c>
      <c r="R556" s="657">
        <v>0</v>
      </c>
      <c r="S556" s="657">
        <v>0</v>
      </c>
      <c r="T556" s="657">
        <v>0</v>
      </c>
      <c r="U556" s="657">
        <v>0</v>
      </c>
      <c r="V556" s="657">
        <v>0</v>
      </c>
    </row>
    <row r="557" spans="2:22" x14ac:dyDescent="0.25">
      <c r="B557" s="628" t="s">
        <v>13</v>
      </c>
      <c r="C557" s="628" t="s">
        <v>13</v>
      </c>
      <c r="D557" s="628" t="s">
        <v>13</v>
      </c>
      <c r="E557" s="657">
        <v>0</v>
      </c>
      <c r="F557" s="657">
        <v>0</v>
      </c>
      <c r="G557" s="657">
        <v>0</v>
      </c>
      <c r="H557" s="657">
        <v>0</v>
      </c>
      <c r="I557" s="657">
        <v>0</v>
      </c>
      <c r="J557" s="657">
        <v>0</v>
      </c>
      <c r="K557" s="657">
        <v>0</v>
      </c>
      <c r="L557" s="657">
        <v>0</v>
      </c>
      <c r="M557" s="657">
        <v>0</v>
      </c>
      <c r="N557" s="657">
        <v>0</v>
      </c>
      <c r="O557" s="657">
        <v>0</v>
      </c>
      <c r="P557" s="657">
        <v>0</v>
      </c>
      <c r="Q557" s="657">
        <v>0</v>
      </c>
      <c r="R557" s="657">
        <v>0</v>
      </c>
      <c r="S557" s="657">
        <v>0</v>
      </c>
      <c r="T557" s="657">
        <v>0</v>
      </c>
      <c r="U557" s="657">
        <v>0</v>
      </c>
      <c r="V557" s="657">
        <v>0</v>
      </c>
    </row>
    <row r="558" spans="2:22" x14ac:dyDescent="0.25">
      <c r="B558" s="628" t="s">
        <v>13</v>
      </c>
      <c r="C558" s="628" t="s">
        <v>13</v>
      </c>
      <c r="D558" s="628" t="s">
        <v>13</v>
      </c>
      <c r="E558" s="657">
        <v>0</v>
      </c>
      <c r="F558" s="657">
        <v>0</v>
      </c>
      <c r="G558" s="657">
        <v>0</v>
      </c>
      <c r="H558" s="657">
        <v>0</v>
      </c>
      <c r="I558" s="657">
        <v>0</v>
      </c>
      <c r="J558" s="657">
        <v>0</v>
      </c>
      <c r="K558" s="657">
        <v>0</v>
      </c>
      <c r="L558" s="657">
        <v>0</v>
      </c>
      <c r="M558" s="657">
        <v>0</v>
      </c>
      <c r="N558" s="657">
        <v>0</v>
      </c>
      <c r="O558" s="657">
        <v>0</v>
      </c>
      <c r="P558" s="657">
        <v>0</v>
      </c>
      <c r="Q558" s="657">
        <v>0</v>
      </c>
      <c r="R558" s="657">
        <v>0</v>
      </c>
      <c r="S558" s="657">
        <v>0</v>
      </c>
      <c r="T558" s="657">
        <v>0</v>
      </c>
      <c r="U558" s="657">
        <v>0</v>
      </c>
      <c r="V558" s="657">
        <v>0</v>
      </c>
    </row>
    <row r="559" spans="2:22" x14ac:dyDescent="0.25">
      <c r="B559" s="628" t="s">
        <v>13</v>
      </c>
      <c r="C559" s="628" t="s">
        <v>13</v>
      </c>
      <c r="D559" s="628" t="s">
        <v>13</v>
      </c>
      <c r="E559" s="657">
        <v>0</v>
      </c>
      <c r="F559" s="657">
        <v>0</v>
      </c>
      <c r="G559" s="657">
        <v>0</v>
      </c>
      <c r="H559" s="657">
        <v>0</v>
      </c>
      <c r="I559" s="657">
        <v>0</v>
      </c>
      <c r="J559" s="657">
        <v>0</v>
      </c>
      <c r="K559" s="657">
        <v>0</v>
      </c>
      <c r="L559" s="657">
        <v>0</v>
      </c>
      <c r="M559" s="657">
        <v>0</v>
      </c>
      <c r="N559" s="657">
        <v>0</v>
      </c>
      <c r="O559" s="657">
        <v>0</v>
      </c>
      <c r="P559" s="657">
        <v>0</v>
      </c>
      <c r="Q559" s="657">
        <v>0</v>
      </c>
      <c r="R559" s="657">
        <v>0</v>
      </c>
      <c r="S559" s="657">
        <v>0</v>
      </c>
      <c r="T559" s="657">
        <v>0</v>
      </c>
      <c r="U559" s="657">
        <v>0</v>
      </c>
      <c r="V559" s="657">
        <v>0</v>
      </c>
    </row>
    <row r="560" spans="2:22" x14ac:dyDescent="0.25">
      <c r="B560" s="628" t="s">
        <v>13</v>
      </c>
      <c r="C560" s="628" t="s">
        <v>13</v>
      </c>
      <c r="D560" s="628" t="s">
        <v>13</v>
      </c>
      <c r="E560" s="657">
        <v>0</v>
      </c>
      <c r="F560" s="657">
        <v>0</v>
      </c>
      <c r="G560" s="657">
        <v>0</v>
      </c>
      <c r="H560" s="657">
        <v>0</v>
      </c>
      <c r="I560" s="657">
        <v>0</v>
      </c>
      <c r="J560" s="657">
        <v>0</v>
      </c>
      <c r="K560" s="657">
        <v>0</v>
      </c>
      <c r="L560" s="657">
        <v>0</v>
      </c>
      <c r="M560" s="657">
        <v>0</v>
      </c>
      <c r="N560" s="657">
        <v>0</v>
      </c>
      <c r="O560" s="657">
        <v>0</v>
      </c>
      <c r="P560" s="657">
        <v>0</v>
      </c>
      <c r="Q560" s="657">
        <v>0</v>
      </c>
      <c r="R560" s="657">
        <v>0</v>
      </c>
      <c r="S560" s="657">
        <v>0</v>
      </c>
      <c r="T560" s="657">
        <v>0</v>
      </c>
      <c r="U560" s="657">
        <v>0</v>
      </c>
      <c r="V560" s="657">
        <v>0</v>
      </c>
    </row>
    <row r="561" spans="2:22" x14ac:dyDescent="0.25">
      <c r="B561" s="628" t="s">
        <v>13</v>
      </c>
      <c r="C561" s="628" t="s">
        <v>13</v>
      </c>
      <c r="D561" s="628" t="s">
        <v>13</v>
      </c>
      <c r="E561" s="657">
        <v>0</v>
      </c>
      <c r="F561" s="657">
        <v>0</v>
      </c>
      <c r="G561" s="657">
        <v>0</v>
      </c>
      <c r="H561" s="657">
        <v>0</v>
      </c>
      <c r="I561" s="657">
        <v>0</v>
      </c>
      <c r="J561" s="657">
        <v>0</v>
      </c>
      <c r="K561" s="657">
        <v>0</v>
      </c>
      <c r="L561" s="657">
        <v>0</v>
      </c>
      <c r="M561" s="657">
        <v>0</v>
      </c>
      <c r="N561" s="657">
        <v>0</v>
      </c>
      <c r="O561" s="657">
        <v>0</v>
      </c>
      <c r="P561" s="657">
        <v>0</v>
      </c>
      <c r="Q561" s="657">
        <v>0</v>
      </c>
      <c r="R561" s="657">
        <v>0</v>
      </c>
      <c r="S561" s="657">
        <v>0</v>
      </c>
      <c r="T561" s="657">
        <v>0</v>
      </c>
      <c r="U561" s="657">
        <v>0</v>
      </c>
      <c r="V561" s="657">
        <v>0</v>
      </c>
    </row>
    <row r="562" spans="2:22" x14ac:dyDescent="0.25">
      <c r="B562" s="628" t="s">
        <v>13</v>
      </c>
      <c r="C562" s="628" t="s">
        <v>13</v>
      </c>
      <c r="D562" s="628" t="s">
        <v>13</v>
      </c>
      <c r="E562" s="657">
        <v>0</v>
      </c>
      <c r="F562" s="657">
        <v>0</v>
      </c>
      <c r="G562" s="657">
        <v>0</v>
      </c>
      <c r="H562" s="657">
        <v>0</v>
      </c>
      <c r="I562" s="657">
        <v>0</v>
      </c>
      <c r="J562" s="657">
        <v>0</v>
      </c>
      <c r="K562" s="657">
        <v>0</v>
      </c>
      <c r="L562" s="657">
        <v>0</v>
      </c>
      <c r="M562" s="657">
        <v>0</v>
      </c>
      <c r="N562" s="657">
        <v>0</v>
      </c>
      <c r="O562" s="657">
        <v>0</v>
      </c>
      <c r="P562" s="657">
        <v>0</v>
      </c>
      <c r="Q562" s="657">
        <v>0</v>
      </c>
      <c r="R562" s="657">
        <v>0</v>
      </c>
      <c r="S562" s="657">
        <v>0</v>
      </c>
      <c r="T562" s="657">
        <v>0</v>
      </c>
      <c r="U562" s="657">
        <v>0</v>
      </c>
      <c r="V562" s="657">
        <v>0</v>
      </c>
    </row>
    <row r="563" spans="2:22" x14ac:dyDescent="0.25">
      <c r="B563" s="628" t="s">
        <v>13</v>
      </c>
      <c r="C563" s="628" t="s">
        <v>13</v>
      </c>
      <c r="D563" s="628" t="s">
        <v>13</v>
      </c>
      <c r="E563" s="657">
        <v>0</v>
      </c>
      <c r="F563" s="657">
        <v>0</v>
      </c>
      <c r="G563" s="657">
        <v>0</v>
      </c>
      <c r="H563" s="657">
        <v>0</v>
      </c>
      <c r="I563" s="657">
        <v>0</v>
      </c>
      <c r="J563" s="657">
        <v>0</v>
      </c>
      <c r="K563" s="657">
        <v>0</v>
      </c>
      <c r="L563" s="657">
        <v>0</v>
      </c>
      <c r="M563" s="657">
        <v>0</v>
      </c>
      <c r="N563" s="657">
        <v>0</v>
      </c>
      <c r="O563" s="657">
        <v>0</v>
      </c>
      <c r="P563" s="657">
        <v>0</v>
      </c>
      <c r="Q563" s="657">
        <v>0</v>
      </c>
      <c r="R563" s="657">
        <v>0</v>
      </c>
      <c r="S563" s="657">
        <v>0</v>
      </c>
      <c r="T563" s="657">
        <v>0</v>
      </c>
      <c r="U563" s="657">
        <v>0</v>
      </c>
      <c r="V563" s="657">
        <v>0</v>
      </c>
    </row>
    <row r="564" spans="2:22" x14ac:dyDescent="0.25">
      <c r="B564" s="628" t="s">
        <v>13</v>
      </c>
      <c r="C564" s="628" t="s">
        <v>13</v>
      </c>
      <c r="D564" s="628" t="s">
        <v>13</v>
      </c>
      <c r="E564" s="657">
        <v>0</v>
      </c>
      <c r="F564" s="657">
        <v>0</v>
      </c>
      <c r="G564" s="657">
        <v>0</v>
      </c>
      <c r="H564" s="657">
        <v>0</v>
      </c>
      <c r="I564" s="657">
        <v>0</v>
      </c>
      <c r="J564" s="657">
        <v>0</v>
      </c>
      <c r="K564" s="657">
        <v>0</v>
      </c>
      <c r="L564" s="657">
        <v>0</v>
      </c>
      <c r="M564" s="657">
        <v>0</v>
      </c>
      <c r="N564" s="657">
        <v>0</v>
      </c>
      <c r="O564" s="657">
        <v>0</v>
      </c>
      <c r="P564" s="657">
        <v>0</v>
      </c>
      <c r="Q564" s="657">
        <v>0</v>
      </c>
      <c r="R564" s="657">
        <v>0</v>
      </c>
      <c r="S564" s="657">
        <v>0</v>
      </c>
      <c r="T564" s="657">
        <v>0</v>
      </c>
      <c r="U564" s="657">
        <v>0</v>
      </c>
      <c r="V564" s="657">
        <v>0</v>
      </c>
    </row>
    <row r="565" spans="2:22" x14ac:dyDescent="0.25">
      <c r="B565" s="628" t="s">
        <v>13</v>
      </c>
      <c r="C565" s="628" t="s">
        <v>13</v>
      </c>
      <c r="D565" s="628" t="s">
        <v>13</v>
      </c>
      <c r="E565" s="657">
        <v>0</v>
      </c>
      <c r="F565" s="657">
        <v>0</v>
      </c>
      <c r="G565" s="657">
        <v>0</v>
      </c>
      <c r="H565" s="657">
        <v>0</v>
      </c>
      <c r="I565" s="657">
        <v>0</v>
      </c>
      <c r="J565" s="657">
        <v>0</v>
      </c>
      <c r="K565" s="657">
        <v>0</v>
      </c>
      <c r="L565" s="657">
        <v>0</v>
      </c>
      <c r="M565" s="657">
        <v>0</v>
      </c>
      <c r="N565" s="657">
        <v>0</v>
      </c>
      <c r="O565" s="657">
        <v>0</v>
      </c>
      <c r="P565" s="657">
        <v>0</v>
      </c>
      <c r="Q565" s="657">
        <v>0</v>
      </c>
      <c r="R565" s="657">
        <v>0</v>
      </c>
      <c r="S565" s="657">
        <v>0</v>
      </c>
      <c r="T565" s="657">
        <v>0</v>
      </c>
      <c r="U565" s="657">
        <v>0</v>
      </c>
      <c r="V565" s="657">
        <v>0</v>
      </c>
    </row>
    <row r="566" spans="2:22" x14ac:dyDescent="0.25">
      <c r="B566" s="628" t="s">
        <v>13</v>
      </c>
      <c r="C566" s="628" t="s">
        <v>13</v>
      </c>
      <c r="D566" s="628" t="s">
        <v>13</v>
      </c>
      <c r="E566" s="657">
        <v>0</v>
      </c>
      <c r="F566" s="657">
        <v>0</v>
      </c>
      <c r="G566" s="657">
        <v>0</v>
      </c>
      <c r="H566" s="657">
        <v>0</v>
      </c>
      <c r="I566" s="657">
        <v>0</v>
      </c>
      <c r="J566" s="657">
        <v>0</v>
      </c>
      <c r="K566" s="657">
        <v>0</v>
      </c>
      <c r="L566" s="657">
        <v>0</v>
      </c>
      <c r="M566" s="657">
        <v>0</v>
      </c>
      <c r="N566" s="657">
        <v>0</v>
      </c>
      <c r="O566" s="657">
        <v>0</v>
      </c>
      <c r="P566" s="657">
        <v>0</v>
      </c>
      <c r="Q566" s="657">
        <v>0</v>
      </c>
      <c r="R566" s="657">
        <v>0</v>
      </c>
      <c r="S566" s="657">
        <v>0</v>
      </c>
      <c r="T566" s="657">
        <v>0</v>
      </c>
      <c r="U566" s="657">
        <v>0</v>
      </c>
      <c r="V566" s="657">
        <v>0</v>
      </c>
    </row>
    <row r="567" spans="2:22" x14ac:dyDescent="0.25">
      <c r="B567" s="628" t="s">
        <v>13</v>
      </c>
      <c r="C567" s="628" t="s">
        <v>13</v>
      </c>
      <c r="D567" s="628" t="s">
        <v>13</v>
      </c>
      <c r="E567" s="657">
        <v>0</v>
      </c>
      <c r="F567" s="657">
        <v>0</v>
      </c>
      <c r="G567" s="657">
        <v>0</v>
      </c>
      <c r="H567" s="657">
        <v>0</v>
      </c>
      <c r="I567" s="657">
        <v>0</v>
      </c>
      <c r="J567" s="657">
        <v>0</v>
      </c>
      <c r="K567" s="657">
        <v>0</v>
      </c>
      <c r="L567" s="657">
        <v>0</v>
      </c>
      <c r="M567" s="657">
        <v>0</v>
      </c>
      <c r="N567" s="657">
        <v>0</v>
      </c>
      <c r="O567" s="657">
        <v>0</v>
      </c>
      <c r="P567" s="657">
        <v>0</v>
      </c>
      <c r="Q567" s="657">
        <v>0</v>
      </c>
      <c r="R567" s="657">
        <v>0</v>
      </c>
      <c r="S567" s="657">
        <v>0</v>
      </c>
      <c r="T567" s="657">
        <v>0</v>
      </c>
      <c r="U567" s="657">
        <v>0</v>
      </c>
      <c r="V567" s="657">
        <v>0</v>
      </c>
    </row>
    <row r="568" spans="2:22" x14ac:dyDescent="0.25">
      <c r="B568" s="628" t="s">
        <v>13</v>
      </c>
      <c r="C568" s="628" t="s">
        <v>13</v>
      </c>
      <c r="D568" s="628" t="s">
        <v>13</v>
      </c>
      <c r="E568" s="657">
        <v>0</v>
      </c>
      <c r="F568" s="657">
        <v>0</v>
      </c>
      <c r="G568" s="657">
        <v>0</v>
      </c>
      <c r="H568" s="657">
        <v>0</v>
      </c>
      <c r="I568" s="657">
        <v>0</v>
      </c>
      <c r="J568" s="657">
        <v>0</v>
      </c>
      <c r="K568" s="657">
        <v>0</v>
      </c>
      <c r="L568" s="657">
        <v>0</v>
      </c>
      <c r="M568" s="657">
        <v>0</v>
      </c>
      <c r="N568" s="657">
        <v>0</v>
      </c>
      <c r="O568" s="657">
        <v>0</v>
      </c>
      <c r="P568" s="657">
        <v>0</v>
      </c>
      <c r="Q568" s="657">
        <v>0</v>
      </c>
      <c r="R568" s="657">
        <v>0</v>
      </c>
      <c r="S568" s="657">
        <v>0</v>
      </c>
      <c r="T568" s="657">
        <v>0</v>
      </c>
      <c r="U568" s="657">
        <v>0</v>
      </c>
      <c r="V568" s="657">
        <v>0</v>
      </c>
    </row>
    <row r="569" spans="2:22" x14ac:dyDescent="0.25">
      <c r="B569" s="628" t="s">
        <v>13</v>
      </c>
      <c r="C569" s="628" t="s">
        <v>13</v>
      </c>
      <c r="D569" s="628" t="s">
        <v>13</v>
      </c>
      <c r="E569" s="657">
        <v>0</v>
      </c>
      <c r="F569" s="657">
        <v>0</v>
      </c>
      <c r="G569" s="657">
        <v>0</v>
      </c>
      <c r="H569" s="657">
        <v>0</v>
      </c>
      <c r="I569" s="657">
        <v>0</v>
      </c>
      <c r="J569" s="657">
        <v>0</v>
      </c>
      <c r="K569" s="657">
        <v>0</v>
      </c>
      <c r="L569" s="657">
        <v>0</v>
      </c>
      <c r="M569" s="657">
        <v>0</v>
      </c>
      <c r="N569" s="657">
        <v>0</v>
      </c>
      <c r="O569" s="657">
        <v>0</v>
      </c>
      <c r="P569" s="657">
        <v>0</v>
      </c>
      <c r="Q569" s="657">
        <v>0</v>
      </c>
      <c r="R569" s="657">
        <v>0</v>
      </c>
      <c r="S569" s="657">
        <v>0</v>
      </c>
      <c r="T569" s="657">
        <v>0</v>
      </c>
      <c r="U569" s="657">
        <v>0</v>
      </c>
      <c r="V569" s="657">
        <v>0</v>
      </c>
    </row>
    <row r="570" spans="2:22" x14ac:dyDescent="0.25">
      <c r="B570" s="628" t="s">
        <v>13</v>
      </c>
      <c r="C570" s="628" t="s">
        <v>13</v>
      </c>
      <c r="D570" s="628" t="s">
        <v>13</v>
      </c>
      <c r="E570" s="657">
        <v>0</v>
      </c>
      <c r="F570" s="657">
        <v>0</v>
      </c>
      <c r="G570" s="657">
        <v>0</v>
      </c>
      <c r="H570" s="657">
        <v>0</v>
      </c>
      <c r="I570" s="657">
        <v>0</v>
      </c>
      <c r="J570" s="657">
        <v>0</v>
      </c>
      <c r="K570" s="657">
        <v>0</v>
      </c>
      <c r="L570" s="657">
        <v>0</v>
      </c>
      <c r="M570" s="657">
        <v>0</v>
      </c>
      <c r="N570" s="657">
        <v>0</v>
      </c>
      <c r="O570" s="657">
        <v>0</v>
      </c>
      <c r="P570" s="657">
        <v>0</v>
      </c>
      <c r="Q570" s="657">
        <v>0</v>
      </c>
      <c r="R570" s="657">
        <v>0</v>
      </c>
      <c r="S570" s="657">
        <v>0</v>
      </c>
      <c r="T570" s="657">
        <v>0</v>
      </c>
      <c r="U570" s="657">
        <v>0</v>
      </c>
      <c r="V570" s="657">
        <v>0</v>
      </c>
    </row>
    <row r="571" spans="2:22" x14ac:dyDescent="0.25">
      <c r="B571" s="628" t="s">
        <v>13</v>
      </c>
      <c r="C571" s="628" t="s">
        <v>13</v>
      </c>
      <c r="D571" s="628" t="s">
        <v>13</v>
      </c>
      <c r="E571" s="657">
        <v>0</v>
      </c>
      <c r="F571" s="657">
        <v>0</v>
      </c>
      <c r="G571" s="657">
        <v>0</v>
      </c>
      <c r="H571" s="657">
        <v>0</v>
      </c>
      <c r="I571" s="657">
        <v>0</v>
      </c>
      <c r="J571" s="657">
        <v>0</v>
      </c>
      <c r="K571" s="657">
        <v>0</v>
      </c>
      <c r="L571" s="657">
        <v>0</v>
      </c>
      <c r="M571" s="657">
        <v>0</v>
      </c>
      <c r="N571" s="657">
        <v>0</v>
      </c>
      <c r="O571" s="657">
        <v>0</v>
      </c>
      <c r="P571" s="657">
        <v>0</v>
      </c>
      <c r="Q571" s="657">
        <v>0</v>
      </c>
      <c r="R571" s="657">
        <v>0</v>
      </c>
      <c r="S571" s="657">
        <v>0</v>
      </c>
      <c r="T571" s="657">
        <v>0</v>
      </c>
      <c r="U571" s="657">
        <v>0</v>
      </c>
      <c r="V571" s="657">
        <v>0</v>
      </c>
    </row>
    <row r="572" spans="2:22" x14ac:dyDescent="0.25">
      <c r="B572" s="628" t="s">
        <v>13</v>
      </c>
      <c r="C572" s="628" t="s">
        <v>13</v>
      </c>
      <c r="D572" s="628" t="s">
        <v>13</v>
      </c>
      <c r="E572" s="657">
        <v>0</v>
      </c>
      <c r="F572" s="657">
        <v>0</v>
      </c>
      <c r="G572" s="657">
        <v>0</v>
      </c>
      <c r="H572" s="657">
        <v>0</v>
      </c>
      <c r="I572" s="657">
        <v>0</v>
      </c>
      <c r="J572" s="657">
        <v>0</v>
      </c>
      <c r="K572" s="657">
        <v>0</v>
      </c>
      <c r="L572" s="657">
        <v>0</v>
      </c>
      <c r="M572" s="657">
        <v>0</v>
      </c>
      <c r="N572" s="657">
        <v>0</v>
      </c>
      <c r="O572" s="657">
        <v>0</v>
      </c>
      <c r="P572" s="657">
        <v>0</v>
      </c>
      <c r="Q572" s="657">
        <v>0</v>
      </c>
      <c r="R572" s="657">
        <v>0</v>
      </c>
      <c r="S572" s="657">
        <v>0</v>
      </c>
      <c r="T572" s="657">
        <v>0</v>
      </c>
      <c r="U572" s="657">
        <v>0</v>
      </c>
      <c r="V572" s="657">
        <v>0</v>
      </c>
    </row>
    <row r="573" spans="2:22" x14ac:dyDescent="0.25">
      <c r="B573" s="628" t="s">
        <v>13</v>
      </c>
      <c r="C573" s="628" t="s">
        <v>13</v>
      </c>
      <c r="D573" s="628" t="s">
        <v>13</v>
      </c>
      <c r="E573" s="657">
        <v>0</v>
      </c>
      <c r="F573" s="657">
        <v>0</v>
      </c>
      <c r="G573" s="657">
        <v>0</v>
      </c>
      <c r="H573" s="657">
        <v>0</v>
      </c>
      <c r="I573" s="657">
        <v>0</v>
      </c>
      <c r="J573" s="657">
        <v>0</v>
      </c>
      <c r="K573" s="657">
        <v>0</v>
      </c>
      <c r="L573" s="657">
        <v>0</v>
      </c>
      <c r="M573" s="657">
        <v>0</v>
      </c>
      <c r="N573" s="657">
        <v>0</v>
      </c>
      <c r="O573" s="657">
        <v>0</v>
      </c>
      <c r="P573" s="657">
        <v>0</v>
      </c>
      <c r="Q573" s="657">
        <v>0</v>
      </c>
      <c r="R573" s="657">
        <v>0</v>
      </c>
      <c r="S573" s="657">
        <v>0</v>
      </c>
      <c r="T573" s="657">
        <v>0</v>
      </c>
      <c r="U573" s="657">
        <v>0</v>
      </c>
      <c r="V573" s="657">
        <v>0</v>
      </c>
    </row>
    <row r="574" spans="2:22" x14ac:dyDescent="0.25">
      <c r="B574" s="628" t="s">
        <v>13</v>
      </c>
      <c r="C574" s="628" t="s">
        <v>13</v>
      </c>
      <c r="D574" s="628" t="s">
        <v>13</v>
      </c>
      <c r="E574" s="657">
        <v>0</v>
      </c>
      <c r="F574" s="657">
        <v>0</v>
      </c>
      <c r="G574" s="657">
        <v>0</v>
      </c>
      <c r="H574" s="657">
        <v>0</v>
      </c>
      <c r="I574" s="657">
        <v>0</v>
      </c>
      <c r="J574" s="657">
        <v>0</v>
      </c>
      <c r="K574" s="657">
        <v>0</v>
      </c>
      <c r="L574" s="657">
        <v>0</v>
      </c>
      <c r="M574" s="657">
        <v>0</v>
      </c>
      <c r="N574" s="657">
        <v>0</v>
      </c>
      <c r="O574" s="657">
        <v>0</v>
      </c>
      <c r="P574" s="657">
        <v>0</v>
      </c>
      <c r="Q574" s="657">
        <v>0</v>
      </c>
      <c r="R574" s="657">
        <v>0</v>
      </c>
      <c r="S574" s="657">
        <v>0</v>
      </c>
      <c r="T574" s="657">
        <v>0</v>
      </c>
      <c r="U574" s="657">
        <v>0</v>
      </c>
      <c r="V574" s="657">
        <v>0</v>
      </c>
    </row>
    <row r="575" spans="2:22" x14ac:dyDescent="0.25">
      <c r="B575" s="628" t="s">
        <v>13</v>
      </c>
      <c r="C575" s="628" t="s">
        <v>13</v>
      </c>
      <c r="D575" s="628" t="s">
        <v>13</v>
      </c>
      <c r="E575" s="657">
        <v>0</v>
      </c>
      <c r="F575" s="657">
        <v>0</v>
      </c>
      <c r="G575" s="657">
        <v>0</v>
      </c>
      <c r="H575" s="657">
        <v>0</v>
      </c>
      <c r="I575" s="657">
        <v>0</v>
      </c>
      <c r="J575" s="657">
        <v>0</v>
      </c>
      <c r="K575" s="657">
        <v>0</v>
      </c>
      <c r="L575" s="657">
        <v>0</v>
      </c>
      <c r="M575" s="657">
        <v>0</v>
      </c>
      <c r="N575" s="657">
        <v>0</v>
      </c>
      <c r="O575" s="657">
        <v>0</v>
      </c>
      <c r="P575" s="657">
        <v>0</v>
      </c>
      <c r="Q575" s="657">
        <v>0</v>
      </c>
      <c r="R575" s="657">
        <v>0</v>
      </c>
      <c r="S575" s="657">
        <v>0</v>
      </c>
      <c r="T575" s="657">
        <v>0</v>
      </c>
      <c r="U575" s="657">
        <v>0</v>
      </c>
      <c r="V575" s="657">
        <v>0</v>
      </c>
    </row>
    <row r="576" spans="2:22" x14ac:dyDescent="0.25">
      <c r="B576" s="628" t="s">
        <v>13</v>
      </c>
      <c r="C576" s="628" t="s">
        <v>13</v>
      </c>
      <c r="D576" s="628" t="s">
        <v>13</v>
      </c>
      <c r="E576" s="657">
        <v>0</v>
      </c>
      <c r="F576" s="657">
        <v>0</v>
      </c>
      <c r="G576" s="657">
        <v>0</v>
      </c>
      <c r="H576" s="657">
        <v>0</v>
      </c>
      <c r="I576" s="657">
        <v>0</v>
      </c>
      <c r="J576" s="657">
        <v>0</v>
      </c>
      <c r="K576" s="657">
        <v>0</v>
      </c>
      <c r="L576" s="657">
        <v>0</v>
      </c>
      <c r="M576" s="657">
        <v>0</v>
      </c>
      <c r="N576" s="657">
        <v>0</v>
      </c>
      <c r="O576" s="657">
        <v>0</v>
      </c>
      <c r="P576" s="657">
        <v>0</v>
      </c>
      <c r="Q576" s="657">
        <v>0</v>
      </c>
      <c r="R576" s="657">
        <v>0</v>
      </c>
      <c r="S576" s="657">
        <v>0</v>
      </c>
      <c r="T576" s="657">
        <v>0</v>
      </c>
      <c r="U576" s="657">
        <v>0</v>
      </c>
      <c r="V576" s="657">
        <v>0</v>
      </c>
    </row>
    <row r="577" spans="2:22" x14ac:dyDescent="0.25">
      <c r="B577" s="628" t="s">
        <v>13</v>
      </c>
      <c r="C577" s="628" t="s">
        <v>13</v>
      </c>
      <c r="D577" s="628" t="s">
        <v>13</v>
      </c>
      <c r="E577" s="657">
        <v>0</v>
      </c>
      <c r="F577" s="657">
        <v>0</v>
      </c>
      <c r="G577" s="657">
        <v>0</v>
      </c>
      <c r="H577" s="657">
        <v>0</v>
      </c>
      <c r="I577" s="657">
        <v>0</v>
      </c>
      <c r="J577" s="657">
        <v>0</v>
      </c>
      <c r="K577" s="657">
        <v>0</v>
      </c>
      <c r="L577" s="657">
        <v>0</v>
      </c>
      <c r="M577" s="657">
        <v>0</v>
      </c>
      <c r="N577" s="657">
        <v>0</v>
      </c>
      <c r="O577" s="657">
        <v>0</v>
      </c>
      <c r="P577" s="657">
        <v>0</v>
      </c>
      <c r="Q577" s="657">
        <v>0</v>
      </c>
      <c r="R577" s="657">
        <v>0</v>
      </c>
      <c r="S577" s="657">
        <v>0</v>
      </c>
      <c r="T577" s="657">
        <v>0</v>
      </c>
      <c r="U577" s="657">
        <v>0</v>
      </c>
      <c r="V577" s="657">
        <v>0</v>
      </c>
    </row>
    <row r="578" spans="2:22" x14ac:dyDescent="0.25">
      <c r="B578" s="628" t="s">
        <v>13</v>
      </c>
      <c r="C578" s="628" t="s">
        <v>13</v>
      </c>
      <c r="D578" s="628" t="s">
        <v>13</v>
      </c>
      <c r="E578" s="657">
        <v>0</v>
      </c>
      <c r="F578" s="657">
        <v>0</v>
      </c>
      <c r="G578" s="657">
        <v>0</v>
      </c>
      <c r="H578" s="657">
        <v>0</v>
      </c>
      <c r="I578" s="657">
        <v>0</v>
      </c>
      <c r="J578" s="657">
        <v>0</v>
      </c>
      <c r="K578" s="657">
        <v>0</v>
      </c>
      <c r="L578" s="657">
        <v>0</v>
      </c>
      <c r="M578" s="657">
        <v>0</v>
      </c>
      <c r="N578" s="657">
        <v>0</v>
      </c>
      <c r="O578" s="657">
        <v>0</v>
      </c>
      <c r="P578" s="657">
        <v>0</v>
      </c>
      <c r="Q578" s="657">
        <v>0</v>
      </c>
      <c r="R578" s="657">
        <v>0</v>
      </c>
      <c r="S578" s="657">
        <v>0</v>
      </c>
      <c r="T578" s="657">
        <v>0</v>
      </c>
      <c r="U578" s="657">
        <v>0</v>
      </c>
      <c r="V578" s="657">
        <v>0</v>
      </c>
    </row>
    <row r="579" spans="2:22" x14ac:dyDescent="0.25">
      <c r="B579" s="628" t="s">
        <v>13</v>
      </c>
      <c r="C579" s="628" t="s">
        <v>13</v>
      </c>
      <c r="D579" s="628" t="s">
        <v>13</v>
      </c>
      <c r="E579" s="657">
        <v>0</v>
      </c>
      <c r="F579" s="657">
        <v>0</v>
      </c>
      <c r="G579" s="657">
        <v>0</v>
      </c>
      <c r="H579" s="657">
        <v>0</v>
      </c>
      <c r="I579" s="657">
        <v>0</v>
      </c>
      <c r="J579" s="657">
        <v>0</v>
      </c>
      <c r="K579" s="657">
        <v>0</v>
      </c>
      <c r="L579" s="657">
        <v>0</v>
      </c>
      <c r="M579" s="657">
        <v>0</v>
      </c>
      <c r="N579" s="657">
        <v>0</v>
      </c>
      <c r="O579" s="657">
        <v>0</v>
      </c>
      <c r="P579" s="657">
        <v>0</v>
      </c>
      <c r="Q579" s="657">
        <v>0</v>
      </c>
      <c r="R579" s="657">
        <v>0</v>
      </c>
      <c r="S579" s="657">
        <v>0</v>
      </c>
      <c r="T579" s="657">
        <v>0</v>
      </c>
      <c r="U579" s="657">
        <v>0</v>
      </c>
      <c r="V579" s="657">
        <v>0</v>
      </c>
    </row>
    <row r="580" spans="2:22" x14ac:dyDescent="0.25">
      <c r="B580" s="628" t="s">
        <v>13</v>
      </c>
      <c r="C580" s="628" t="s">
        <v>13</v>
      </c>
      <c r="D580" s="628" t="s">
        <v>13</v>
      </c>
      <c r="E580" s="657">
        <v>0</v>
      </c>
      <c r="F580" s="657">
        <v>0</v>
      </c>
      <c r="G580" s="657">
        <v>0</v>
      </c>
      <c r="H580" s="657">
        <v>0</v>
      </c>
      <c r="I580" s="657">
        <v>0</v>
      </c>
      <c r="J580" s="657">
        <v>0</v>
      </c>
      <c r="K580" s="657">
        <v>0</v>
      </c>
      <c r="L580" s="657">
        <v>0</v>
      </c>
      <c r="M580" s="657">
        <v>0</v>
      </c>
      <c r="N580" s="657">
        <v>0</v>
      </c>
      <c r="O580" s="657">
        <v>0</v>
      </c>
      <c r="P580" s="657">
        <v>0</v>
      </c>
      <c r="Q580" s="657">
        <v>0</v>
      </c>
      <c r="R580" s="657">
        <v>0</v>
      </c>
      <c r="S580" s="657">
        <v>0</v>
      </c>
      <c r="T580" s="657">
        <v>0</v>
      </c>
      <c r="U580" s="657">
        <v>0</v>
      </c>
      <c r="V580" s="657">
        <v>0</v>
      </c>
    </row>
    <row r="581" spans="2:22" x14ac:dyDescent="0.25">
      <c r="B581" s="628" t="s">
        <v>13</v>
      </c>
      <c r="C581" s="628" t="s">
        <v>13</v>
      </c>
      <c r="D581" s="628" t="s">
        <v>13</v>
      </c>
      <c r="E581" s="657">
        <v>0</v>
      </c>
      <c r="F581" s="657">
        <v>0</v>
      </c>
      <c r="G581" s="657">
        <v>0</v>
      </c>
      <c r="H581" s="657">
        <v>0</v>
      </c>
      <c r="I581" s="657">
        <v>0</v>
      </c>
      <c r="J581" s="657">
        <v>0</v>
      </c>
      <c r="K581" s="657">
        <v>0</v>
      </c>
      <c r="L581" s="657">
        <v>0</v>
      </c>
      <c r="M581" s="657">
        <v>0</v>
      </c>
      <c r="N581" s="657">
        <v>0</v>
      </c>
      <c r="O581" s="657">
        <v>0</v>
      </c>
      <c r="P581" s="657">
        <v>0</v>
      </c>
      <c r="Q581" s="657">
        <v>0</v>
      </c>
      <c r="R581" s="657">
        <v>0</v>
      </c>
      <c r="S581" s="657">
        <v>0</v>
      </c>
      <c r="T581" s="657">
        <v>0</v>
      </c>
      <c r="U581" s="657">
        <v>0</v>
      </c>
      <c r="V581" s="657">
        <v>0</v>
      </c>
    </row>
    <row r="582" spans="2:22" x14ac:dyDescent="0.25">
      <c r="B582" s="628" t="s">
        <v>13</v>
      </c>
      <c r="C582" s="628" t="s">
        <v>13</v>
      </c>
      <c r="D582" s="628" t="s">
        <v>13</v>
      </c>
      <c r="E582" s="657">
        <v>0</v>
      </c>
      <c r="F582" s="657">
        <v>0</v>
      </c>
      <c r="G582" s="657">
        <v>0</v>
      </c>
      <c r="H582" s="657">
        <v>0</v>
      </c>
      <c r="I582" s="657">
        <v>0</v>
      </c>
      <c r="J582" s="657">
        <v>0</v>
      </c>
      <c r="K582" s="657">
        <v>0</v>
      </c>
      <c r="L582" s="657">
        <v>0</v>
      </c>
      <c r="M582" s="657">
        <v>0</v>
      </c>
      <c r="N582" s="657">
        <v>0</v>
      </c>
      <c r="O582" s="657">
        <v>0</v>
      </c>
      <c r="P582" s="657">
        <v>0</v>
      </c>
      <c r="Q582" s="657">
        <v>0</v>
      </c>
      <c r="R582" s="657">
        <v>0</v>
      </c>
      <c r="S582" s="657">
        <v>0</v>
      </c>
      <c r="T582" s="657">
        <v>0</v>
      </c>
      <c r="U582" s="657">
        <v>0</v>
      </c>
      <c r="V582" s="657">
        <v>0</v>
      </c>
    </row>
    <row r="583" spans="2:22" x14ac:dyDescent="0.25">
      <c r="B583" s="628" t="s">
        <v>13</v>
      </c>
      <c r="C583" s="628" t="s">
        <v>13</v>
      </c>
      <c r="D583" s="628" t="s">
        <v>13</v>
      </c>
      <c r="E583" s="657">
        <v>0</v>
      </c>
      <c r="F583" s="657">
        <v>0</v>
      </c>
      <c r="G583" s="657">
        <v>0</v>
      </c>
      <c r="H583" s="657">
        <v>0</v>
      </c>
      <c r="I583" s="657">
        <v>0</v>
      </c>
      <c r="J583" s="657">
        <v>0</v>
      </c>
      <c r="K583" s="657">
        <v>0</v>
      </c>
      <c r="L583" s="657">
        <v>0</v>
      </c>
      <c r="M583" s="657">
        <v>0</v>
      </c>
      <c r="N583" s="657">
        <v>0</v>
      </c>
      <c r="O583" s="657">
        <v>0</v>
      </c>
      <c r="P583" s="657">
        <v>0</v>
      </c>
      <c r="Q583" s="657">
        <v>0</v>
      </c>
      <c r="R583" s="657">
        <v>0</v>
      </c>
      <c r="S583" s="657">
        <v>0</v>
      </c>
      <c r="T583" s="657">
        <v>0</v>
      </c>
      <c r="U583" s="657">
        <v>0</v>
      </c>
      <c r="V583" s="657">
        <v>0</v>
      </c>
    </row>
    <row r="584" spans="2:22" x14ac:dyDescent="0.25">
      <c r="B584" s="628" t="s">
        <v>13</v>
      </c>
      <c r="C584" s="628" t="s">
        <v>13</v>
      </c>
      <c r="D584" s="628" t="s">
        <v>13</v>
      </c>
      <c r="E584" s="657">
        <v>0</v>
      </c>
      <c r="F584" s="657">
        <v>0</v>
      </c>
      <c r="G584" s="657">
        <v>0</v>
      </c>
      <c r="H584" s="657">
        <v>0</v>
      </c>
      <c r="I584" s="657">
        <v>0</v>
      </c>
      <c r="J584" s="657">
        <v>0</v>
      </c>
      <c r="K584" s="657">
        <v>0</v>
      </c>
      <c r="L584" s="657">
        <v>0</v>
      </c>
      <c r="M584" s="657">
        <v>0</v>
      </c>
      <c r="N584" s="657">
        <v>0</v>
      </c>
      <c r="O584" s="657">
        <v>0</v>
      </c>
      <c r="P584" s="657">
        <v>0</v>
      </c>
      <c r="Q584" s="657">
        <v>0</v>
      </c>
      <c r="R584" s="657">
        <v>0</v>
      </c>
      <c r="S584" s="657">
        <v>0</v>
      </c>
      <c r="T584" s="657">
        <v>0</v>
      </c>
      <c r="U584" s="657">
        <v>0</v>
      </c>
      <c r="V584" s="657">
        <v>0</v>
      </c>
    </row>
    <row r="585" spans="2:22" x14ac:dyDescent="0.25">
      <c r="B585" s="628" t="s">
        <v>13</v>
      </c>
      <c r="C585" s="628" t="s">
        <v>13</v>
      </c>
      <c r="D585" s="628" t="s">
        <v>13</v>
      </c>
      <c r="E585" s="657">
        <v>0</v>
      </c>
      <c r="F585" s="657">
        <v>0</v>
      </c>
      <c r="G585" s="657">
        <v>0</v>
      </c>
      <c r="H585" s="657">
        <v>0</v>
      </c>
      <c r="I585" s="657">
        <v>0</v>
      </c>
      <c r="J585" s="657">
        <v>0</v>
      </c>
      <c r="K585" s="657">
        <v>0</v>
      </c>
      <c r="L585" s="657">
        <v>0</v>
      </c>
      <c r="M585" s="657">
        <v>0</v>
      </c>
      <c r="N585" s="657">
        <v>0</v>
      </c>
      <c r="O585" s="657">
        <v>0</v>
      </c>
      <c r="P585" s="657">
        <v>0</v>
      </c>
      <c r="Q585" s="657">
        <v>0</v>
      </c>
      <c r="R585" s="657">
        <v>0</v>
      </c>
      <c r="S585" s="657">
        <v>0</v>
      </c>
      <c r="T585" s="657">
        <v>0</v>
      </c>
      <c r="U585" s="657">
        <v>0</v>
      </c>
      <c r="V585" s="657">
        <v>0</v>
      </c>
    </row>
    <row r="586" spans="2:22" x14ac:dyDescent="0.25">
      <c r="B586" s="628" t="s">
        <v>13</v>
      </c>
      <c r="C586" s="628" t="s">
        <v>13</v>
      </c>
      <c r="D586" s="628" t="s">
        <v>13</v>
      </c>
      <c r="E586" s="657">
        <v>0</v>
      </c>
      <c r="F586" s="657">
        <v>0</v>
      </c>
      <c r="G586" s="657">
        <v>0</v>
      </c>
      <c r="H586" s="657">
        <v>0</v>
      </c>
      <c r="I586" s="657">
        <v>0</v>
      </c>
      <c r="J586" s="657">
        <v>0</v>
      </c>
      <c r="K586" s="657">
        <v>0</v>
      </c>
      <c r="L586" s="657">
        <v>0</v>
      </c>
      <c r="M586" s="657">
        <v>0</v>
      </c>
      <c r="N586" s="657">
        <v>0</v>
      </c>
      <c r="O586" s="657">
        <v>0</v>
      </c>
      <c r="P586" s="657">
        <v>0</v>
      </c>
      <c r="Q586" s="657">
        <v>0</v>
      </c>
      <c r="R586" s="657">
        <v>0</v>
      </c>
      <c r="S586" s="657">
        <v>0</v>
      </c>
      <c r="T586" s="657">
        <v>0</v>
      </c>
      <c r="U586" s="657">
        <v>0</v>
      </c>
      <c r="V586" s="657">
        <v>0</v>
      </c>
    </row>
    <row r="587" spans="2:22" x14ac:dyDescent="0.25">
      <c r="B587" s="628" t="s">
        <v>13</v>
      </c>
      <c r="C587" s="628" t="s">
        <v>13</v>
      </c>
      <c r="D587" s="628" t="s">
        <v>13</v>
      </c>
      <c r="E587" s="657">
        <v>0</v>
      </c>
      <c r="F587" s="657">
        <v>0</v>
      </c>
      <c r="G587" s="657">
        <v>0</v>
      </c>
      <c r="H587" s="657">
        <v>0</v>
      </c>
      <c r="I587" s="657">
        <v>0</v>
      </c>
      <c r="J587" s="657">
        <v>0</v>
      </c>
      <c r="K587" s="657">
        <v>0</v>
      </c>
      <c r="L587" s="657">
        <v>0</v>
      </c>
      <c r="M587" s="657">
        <v>0</v>
      </c>
      <c r="N587" s="657">
        <v>0</v>
      </c>
      <c r="O587" s="657">
        <v>0</v>
      </c>
      <c r="P587" s="657">
        <v>0</v>
      </c>
      <c r="Q587" s="657">
        <v>0</v>
      </c>
      <c r="R587" s="657">
        <v>0</v>
      </c>
      <c r="S587" s="657">
        <v>0</v>
      </c>
      <c r="T587" s="657">
        <v>0</v>
      </c>
      <c r="U587" s="657">
        <v>0</v>
      </c>
      <c r="V587" s="657">
        <v>0</v>
      </c>
    </row>
    <row r="588" spans="2:22" x14ac:dyDescent="0.25">
      <c r="B588" s="628" t="s">
        <v>13</v>
      </c>
      <c r="C588" s="628" t="s">
        <v>13</v>
      </c>
      <c r="D588" s="628" t="s">
        <v>13</v>
      </c>
      <c r="E588" s="657">
        <v>0</v>
      </c>
      <c r="F588" s="657">
        <v>0</v>
      </c>
      <c r="G588" s="657">
        <v>0</v>
      </c>
      <c r="H588" s="657">
        <v>0</v>
      </c>
      <c r="I588" s="657">
        <v>0</v>
      </c>
      <c r="J588" s="657">
        <v>0</v>
      </c>
      <c r="K588" s="657">
        <v>0</v>
      </c>
      <c r="L588" s="657">
        <v>0</v>
      </c>
      <c r="M588" s="657">
        <v>0</v>
      </c>
      <c r="N588" s="657">
        <v>0</v>
      </c>
      <c r="O588" s="657">
        <v>0</v>
      </c>
      <c r="P588" s="657">
        <v>0</v>
      </c>
      <c r="Q588" s="657">
        <v>0</v>
      </c>
      <c r="R588" s="657">
        <v>0</v>
      </c>
      <c r="S588" s="657">
        <v>0</v>
      </c>
      <c r="T588" s="657">
        <v>0</v>
      </c>
      <c r="U588" s="657">
        <v>0</v>
      </c>
      <c r="V588" s="657">
        <v>0</v>
      </c>
    </row>
    <row r="589" spans="2:22" x14ac:dyDescent="0.25">
      <c r="B589" s="628" t="s">
        <v>13</v>
      </c>
      <c r="C589" s="628" t="s">
        <v>13</v>
      </c>
      <c r="D589" s="628" t="s">
        <v>13</v>
      </c>
      <c r="E589" s="657">
        <v>0</v>
      </c>
      <c r="F589" s="657">
        <v>0</v>
      </c>
      <c r="G589" s="657">
        <v>0</v>
      </c>
      <c r="H589" s="657">
        <v>0</v>
      </c>
      <c r="I589" s="657">
        <v>0</v>
      </c>
      <c r="J589" s="657">
        <v>0</v>
      </c>
      <c r="K589" s="657">
        <v>0</v>
      </c>
      <c r="L589" s="657">
        <v>0</v>
      </c>
      <c r="M589" s="657">
        <v>0</v>
      </c>
      <c r="N589" s="657">
        <v>0</v>
      </c>
      <c r="O589" s="657">
        <v>0</v>
      </c>
      <c r="P589" s="657">
        <v>0</v>
      </c>
      <c r="Q589" s="657">
        <v>0</v>
      </c>
      <c r="R589" s="657">
        <v>0</v>
      </c>
      <c r="S589" s="657">
        <v>0</v>
      </c>
      <c r="T589" s="657">
        <v>0</v>
      </c>
      <c r="U589" s="657">
        <v>0</v>
      </c>
      <c r="V589" s="657">
        <v>0</v>
      </c>
    </row>
    <row r="590" spans="2:22" x14ac:dyDescent="0.25">
      <c r="B590" s="628" t="s">
        <v>13</v>
      </c>
      <c r="C590" s="628" t="s">
        <v>13</v>
      </c>
      <c r="D590" s="628" t="s">
        <v>13</v>
      </c>
      <c r="E590" s="657">
        <v>0</v>
      </c>
      <c r="F590" s="657">
        <v>0</v>
      </c>
      <c r="G590" s="657">
        <v>0</v>
      </c>
      <c r="H590" s="657">
        <v>0</v>
      </c>
      <c r="I590" s="657">
        <v>0</v>
      </c>
      <c r="J590" s="657">
        <v>0</v>
      </c>
      <c r="K590" s="657">
        <v>0</v>
      </c>
      <c r="L590" s="657">
        <v>0</v>
      </c>
      <c r="M590" s="657">
        <v>0</v>
      </c>
      <c r="N590" s="657">
        <v>0</v>
      </c>
      <c r="O590" s="657">
        <v>0</v>
      </c>
      <c r="P590" s="657">
        <v>0</v>
      </c>
      <c r="Q590" s="657">
        <v>0</v>
      </c>
      <c r="R590" s="657">
        <v>0</v>
      </c>
      <c r="S590" s="657">
        <v>0</v>
      </c>
      <c r="T590" s="657">
        <v>0</v>
      </c>
      <c r="U590" s="657">
        <v>0</v>
      </c>
      <c r="V590" s="657">
        <v>0</v>
      </c>
    </row>
    <row r="591" spans="2:22" x14ac:dyDescent="0.25">
      <c r="B591" s="628" t="s">
        <v>13</v>
      </c>
      <c r="C591" s="628" t="s">
        <v>13</v>
      </c>
      <c r="D591" s="628" t="s">
        <v>13</v>
      </c>
      <c r="E591" s="657">
        <v>0</v>
      </c>
      <c r="F591" s="657">
        <v>0</v>
      </c>
      <c r="G591" s="657">
        <v>0</v>
      </c>
      <c r="H591" s="657">
        <v>0</v>
      </c>
      <c r="I591" s="657">
        <v>0</v>
      </c>
      <c r="J591" s="657">
        <v>0</v>
      </c>
      <c r="K591" s="657">
        <v>0</v>
      </c>
      <c r="L591" s="657">
        <v>0</v>
      </c>
      <c r="M591" s="657">
        <v>0</v>
      </c>
      <c r="N591" s="657">
        <v>0</v>
      </c>
      <c r="O591" s="657">
        <v>0</v>
      </c>
      <c r="P591" s="657">
        <v>0</v>
      </c>
      <c r="Q591" s="657">
        <v>0</v>
      </c>
      <c r="R591" s="657">
        <v>0</v>
      </c>
      <c r="S591" s="657">
        <v>0</v>
      </c>
      <c r="T591" s="657">
        <v>0</v>
      </c>
      <c r="U591" s="657">
        <v>0</v>
      </c>
      <c r="V591" s="657">
        <v>0</v>
      </c>
    </row>
    <row r="592" spans="2:22" x14ac:dyDescent="0.25">
      <c r="B592" s="628" t="s">
        <v>13</v>
      </c>
      <c r="C592" s="628" t="s">
        <v>13</v>
      </c>
      <c r="D592" s="628" t="s">
        <v>13</v>
      </c>
      <c r="E592" s="657">
        <v>0</v>
      </c>
      <c r="F592" s="657">
        <v>0</v>
      </c>
      <c r="G592" s="657">
        <v>0</v>
      </c>
      <c r="H592" s="657">
        <v>0</v>
      </c>
      <c r="I592" s="657">
        <v>0</v>
      </c>
      <c r="J592" s="657">
        <v>0</v>
      </c>
      <c r="K592" s="657">
        <v>0</v>
      </c>
      <c r="L592" s="657">
        <v>0</v>
      </c>
      <c r="M592" s="657">
        <v>0</v>
      </c>
      <c r="N592" s="657">
        <v>0</v>
      </c>
      <c r="O592" s="657">
        <v>0</v>
      </c>
      <c r="P592" s="657">
        <v>0</v>
      </c>
      <c r="Q592" s="657">
        <v>0</v>
      </c>
      <c r="R592" s="657">
        <v>0</v>
      </c>
      <c r="S592" s="657">
        <v>0</v>
      </c>
      <c r="T592" s="657">
        <v>0</v>
      </c>
      <c r="U592" s="657">
        <v>0</v>
      </c>
      <c r="V592" s="657">
        <v>0</v>
      </c>
    </row>
    <row r="593" spans="2:22" x14ac:dyDescent="0.25">
      <c r="B593" s="628" t="s">
        <v>13</v>
      </c>
      <c r="C593" s="628" t="s">
        <v>13</v>
      </c>
      <c r="D593" s="628" t="s">
        <v>13</v>
      </c>
      <c r="E593" s="657">
        <v>0</v>
      </c>
      <c r="F593" s="657">
        <v>0</v>
      </c>
      <c r="G593" s="657">
        <v>0</v>
      </c>
      <c r="H593" s="657">
        <v>0</v>
      </c>
      <c r="I593" s="657">
        <v>0</v>
      </c>
      <c r="J593" s="657">
        <v>0</v>
      </c>
      <c r="K593" s="657">
        <v>0</v>
      </c>
      <c r="L593" s="657">
        <v>0</v>
      </c>
      <c r="M593" s="657">
        <v>0</v>
      </c>
      <c r="N593" s="657">
        <v>0</v>
      </c>
      <c r="O593" s="657">
        <v>0</v>
      </c>
      <c r="P593" s="657">
        <v>0</v>
      </c>
      <c r="Q593" s="657">
        <v>0</v>
      </c>
      <c r="R593" s="657">
        <v>0</v>
      </c>
      <c r="S593" s="657">
        <v>0</v>
      </c>
      <c r="T593" s="657">
        <v>0</v>
      </c>
      <c r="U593" s="657">
        <v>0</v>
      </c>
      <c r="V593" s="657">
        <v>0</v>
      </c>
    </row>
    <row r="594" spans="2:22" x14ac:dyDescent="0.25">
      <c r="B594" s="628" t="s">
        <v>13</v>
      </c>
      <c r="C594" s="628" t="s">
        <v>13</v>
      </c>
      <c r="D594" s="628" t="s">
        <v>13</v>
      </c>
      <c r="E594" s="657">
        <v>0</v>
      </c>
      <c r="F594" s="657">
        <v>0</v>
      </c>
      <c r="G594" s="657">
        <v>0</v>
      </c>
      <c r="H594" s="657">
        <v>0</v>
      </c>
      <c r="I594" s="657">
        <v>0</v>
      </c>
      <c r="J594" s="657">
        <v>0</v>
      </c>
      <c r="K594" s="657">
        <v>0</v>
      </c>
      <c r="L594" s="657">
        <v>0</v>
      </c>
      <c r="M594" s="657">
        <v>0</v>
      </c>
      <c r="N594" s="657">
        <v>0</v>
      </c>
      <c r="O594" s="657">
        <v>0</v>
      </c>
      <c r="P594" s="657">
        <v>0</v>
      </c>
      <c r="Q594" s="657">
        <v>0</v>
      </c>
      <c r="R594" s="657">
        <v>0</v>
      </c>
      <c r="S594" s="657">
        <v>0</v>
      </c>
      <c r="T594" s="657">
        <v>0</v>
      </c>
      <c r="U594" s="657">
        <v>0</v>
      </c>
      <c r="V594" s="657">
        <v>0</v>
      </c>
    </row>
    <row r="595" spans="2:22" x14ac:dyDescent="0.25">
      <c r="B595" s="628" t="s">
        <v>13</v>
      </c>
      <c r="C595" s="628" t="s">
        <v>13</v>
      </c>
      <c r="D595" s="628" t="s">
        <v>13</v>
      </c>
      <c r="E595" s="657">
        <v>0</v>
      </c>
      <c r="F595" s="657">
        <v>0</v>
      </c>
      <c r="G595" s="657">
        <v>0</v>
      </c>
      <c r="H595" s="657">
        <v>0</v>
      </c>
      <c r="I595" s="657">
        <v>0</v>
      </c>
      <c r="J595" s="657">
        <v>0</v>
      </c>
      <c r="K595" s="657">
        <v>0</v>
      </c>
      <c r="L595" s="657">
        <v>0</v>
      </c>
      <c r="M595" s="657">
        <v>0</v>
      </c>
      <c r="N595" s="657">
        <v>0</v>
      </c>
      <c r="O595" s="657">
        <v>0</v>
      </c>
      <c r="P595" s="657">
        <v>0</v>
      </c>
      <c r="Q595" s="657">
        <v>0</v>
      </c>
      <c r="R595" s="657">
        <v>0</v>
      </c>
      <c r="S595" s="657">
        <v>0</v>
      </c>
      <c r="T595" s="657">
        <v>0</v>
      </c>
      <c r="U595" s="657">
        <v>0</v>
      </c>
      <c r="V595" s="657">
        <v>0</v>
      </c>
    </row>
    <row r="596" spans="2:22" x14ac:dyDescent="0.25">
      <c r="B596" s="628" t="s">
        <v>13</v>
      </c>
      <c r="C596" s="628" t="s">
        <v>13</v>
      </c>
      <c r="D596" s="628" t="s">
        <v>13</v>
      </c>
      <c r="E596" s="657">
        <v>0</v>
      </c>
      <c r="F596" s="657">
        <v>0</v>
      </c>
      <c r="G596" s="657">
        <v>0</v>
      </c>
      <c r="H596" s="657">
        <v>0</v>
      </c>
      <c r="I596" s="657">
        <v>0</v>
      </c>
      <c r="J596" s="657">
        <v>0</v>
      </c>
      <c r="K596" s="657">
        <v>0</v>
      </c>
      <c r="L596" s="657">
        <v>0</v>
      </c>
      <c r="M596" s="657">
        <v>0</v>
      </c>
      <c r="N596" s="657">
        <v>0</v>
      </c>
      <c r="O596" s="657">
        <v>0</v>
      </c>
      <c r="P596" s="657">
        <v>0</v>
      </c>
      <c r="Q596" s="657">
        <v>0</v>
      </c>
      <c r="R596" s="657">
        <v>0</v>
      </c>
      <c r="S596" s="657">
        <v>0</v>
      </c>
      <c r="T596" s="657">
        <v>0</v>
      </c>
      <c r="U596" s="657">
        <v>0</v>
      </c>
      <c r="V596" s="657">
        <v>0</v>
      </c>
    </row>
    <row r="597" spans="2:22" x14ac:dyDescent="0.25">
      <c r="B597" s="628" t="s">
        <v>13</v>
      </c>
      <c r="C597" s="628" t="s">
        <v>13</v>
      </c>
      <c r="D597" s="628" t="s">
        <v>13</v>
      </c>
      <c r="E597" s="657">
        <v>0</v>
      </c>
      <c r="F597" s="657">
        <v>0</v>
      </c>
      <c r="G597" s="657">
        <v>0</v>
      </c>
      <c r="H597" s="657">
        <v>0</v>
      </c>
      <c r="I597" s="657">
        <v>0</v>
      </c>
      <c r="J597" s="657">
        <v>0</v>
      </c>
      <c r="K597" s="657">
        <v>0</v>
      </c>
      <c r="L597" s="657">
        <v>0</v>
      </c>
      <c r="M597" s="657">
        <v>0</v>
      </c>
      <c r="N597" s="657">
        <v>0</v>
      </c>
      <c r="O597" s="657">
        <v>0</v>
      </c>
      <c r="P597" s="657">
        <v>0</v>
      </c>
      <c r="Q597" s="657">
        <v>0</v>
      </c>
      <c r="R597" s="657">
        <v>0</v>
      </c>
      <c r="S597" s="657">
        <v>0</v>
      </c>
      <c r="T597" s="657">
        <v>0</v>
      </c>
      <c r="U597" s="657">
        <v>0</v>
      </c>
      <c r="V597" s="657">
        <v>0</v>
      </c>
    </row>
    <row r="598" spans="2:22" x14ac:dyDescent="0.25">
      <c r="B598" s="628" t="s">
        <v>13</v>
      </c>
      <c r="C598" s="628" t="s">
        <v>13</v>
      </c>
      <c r="D598" s="628" t="s">
        <v>13</v>
      </c>
      <c r="E598" s="657">
        <v>0</v>
      </c>
      <c r="F598" s="657">
        <v>0</v>
      </c>
      <c r="G598" s="657">
        <v>0</v>
      </c>
      <c r="H598" s="657">
        <v>0</v>
      </c>
      <c r="I598" s="657">
        <v>0</v>
      </c>
      <c r="J598" s="657">
        <v>0</v>
      </c>
      <c r="K598" s="657">
        <v>0</v>
      </c>
      <c r="L598" s="657">
        <v>0</v>
      </c>
      <c r="M598" s="657">
        <v>0</v>
      </c>
      <c r="N598" s="657">
        <v>0</v>
      </c>
      <c r="O598" s="657">
        <v>0</v>
      </c>
      <c r="P598" s="657">
        <v>0</v>
      </c>
      <c r="Q598" s="657">
        <v>0</v>
      </c>
      <c r="R598" s="657">
        <v>0</v>
      </c>
      <c r="S598" s="657">
        <v>0</v>
      </c>
      <c r="T598" s="657">
        <v>0</v>
      </c>
      <c r="U598" s="657">
        <v>0</v>
      </c>
      <c r="V598" s="657">
        <v>0</v>
      </c>
    </row>
    <row r="599" spans="2:22" x14ac:dyDescent="0.25">
      <c r="B599" s="628" t="s">
        <v>13</v>
      </c>
      <c r="C599" s="628" t="s">
        <v>13</v>
      </c>
      <c r="D599" s="628" t="s">
        <v>13</v>
      </c>
      <c r="E599" s="657">
        <v>0</v>
      </c>
      <c r="F599" s="657">
        <v>0</v>
      </c>
      <c r="G599" s="657">
        <v>0</v>
      </c>
      <c r="H599" s="657">
        <v>0</v>
      </c>
      <c r="I599" s="657">
        <v>0</v>
      </c>
      <c r="J599" s="657">
        <v>0</v>
      </c>
      <c r="K599" s="657">
        <v>0</v>
      </c>
      <c r="L599" s="657">
        <v>0</v>
      </c>
      <c r="M599" s="657">
        <v>0</v>
      </c>
      <c r="N599" s="657">
        <v>0</v>
      </c>
      <c r="O599" s="657">
        <v>0</v>
      </c>
      <c r="P599" s="657">
        <v>0</v>
      </c>
      <c r="Q599" s="657">
        <v>0</v>
      </c>
      <c r="R599" s="657">
        <v>0</v>
      </c>
      <c r="S599" s="657">
        <v>0</v>
      </c>
      <c r="T599" s="657">
        <v>0</v>
      </c>
      <c r="U599" s="657">
        <v>0</v>
      </c>
      <c r="V599" s="657">
        <v>0</v>
      </c>
    </row>
    <row r="600" spans="2:22" x14ac:dyDescent="0.25">
      <c r="B600" s="628" t="s">
        <v>13</v>
      </c>
      <c r="C600" s="628" t="s">
        <v>13</v>
      </c>
      <c r="D600" s="628" t="s">
        <v>13</v>
      </c>
      <c r="E600" s="657">
        <v>0</v>
      </c>
      <c r="F600" s="657">
        <v>0</v>
      </c>
      <c r="G600" s="657">
        <v>0</v>
      </c>
      <c r="H600" s="657">
        <v>0</v>
      </c>
      <c r="I600" s="657">
        <v>0</v>
      </c>
      <c r="J600" s="657">
        <v>0</v>
      </c>
      <c r="K600" s="657">
        <v>0</v>
      </c>
      <c r="L600" s="657">
        <v>0</v>
      </c>
      <c r="M600" s="657">
        <v>0</v>
      </c>
      <c r="N600" s="657">
        <v>0</v>
      </c>
      <c r="O600" s="657">
        <v>0</v>
      </c>
      <c r="P600" s="657">
        <v>0</v>
      </c>
      <c r="Q600" s="657">
        <v>0</v>
      </c>
      <c r="R600" s="657">
        <v>0</v>
      </c>
      <c r="S600" s="657">
        <v>0</v>
      </c>
      <c r="T600" s="657">
        <v>0</v>
      </c>
      <c r="U600" s="657">
        <v>0</v>
      </c>
      <c r="V600" s="657">
        <v>0</v>
      </c>
    </row>
    <row r="601" spans="2:22" x14ac:dyDescent="0.25">
      <c r="B601" s="628" t="s">
        <v>13</v>
      </c>
      <c r="C601" s="628" t="s">
        <v>13</v>
      </c>
      <c r="D601" s="628" t="s">
        <v>13</v>
      </c>
      <c r="E601" s="657">
        <v>0</v>
      </c>
      <c r="F601" s="657">
        <v>0</v>
      </c>
      <c r="G601" s="657">
        <v>0</v>
      </c>
      <c r="H601" s="657">
        <v>0</v>
      </c>
      <c r="I601" s="657">
        <v>0</v>
      </c>
      <c r="J601" s="657">
        <v>0</v>
      </c>
      <c r="K601" s="657">
        <v>0</v>
      </c>
      <c r="L601" s="657">
        <v>0</v>
      </c>
      <c r="M601" s="657">
        <v>0</v>
      </c>
      <c r="N601" s="657">
        <v>0</v>
      </c>
      <c r="O601" s="657">
        <v>0</v>
      </c>
      <c r="P601" s="657">
        <v>0</v>
      </c>
      <c r="Q601" s="657">
        <v>0</v>
      </c>
      <c r="R601" s="657">
        <v>0</v>
      </c>
      <c r="S601" s="657">
        <v>0</v>
      </c>
      <c r="T601" s="657">
        <v>0</v>
      </c>
      <c r="U601" s="657">
        <v>0</v>
      </c>
      <c r="V601" s="657">
        <v>0</v>
      </c>
    </row>
    <row r="602" spans="2:22" x14ac:dyDescent="0.25">
      <c r="B602" s="628" t="s">
        <v>13</v>
      </c>
      <c r="C602" s="628" t="s">
        <v>13</v>
      </c>
      <c r="D602" s="628" t="s">
        <v>13</v>
      </c>
      <c r="E602" s="657">
        <v>0</v>
      </c>
      <c r="F602" s="657">
        <v>0</v>
      </c>
      <c r="G602" s="657">
        <v>0</v>
      </c>
      <c r="H602" s="657">
        <v>0</v>
      </c>
      <c r="I602" s="657">
        <v>0</v>
      </c>
      <c r="J602" s="657">
        <v>0</v>
      </c>
      <c r="K602" s="657">
        <v>0</v>
      </c>
      <c r="L602" s="657">
        <v>0</v>
      </c>
      <c r="M602" s="657">
        <v>0</v>
      </c>
      <c r="N602" s="657">
        <v>0</v>
      </c>
      <c r="O602" s="657">
        <v>0</v>
      </c>
      <c r="P602" s="657">
        <v>0</v>
      </c>
      <c r="Q602" s="657">
        <v>0</v>
      </c>
      <c r="R602" s="657">
        <v>0</v>
      </c>
      <c r="S602" s="657">
        <v>0</v>
      </c>
      <c r="T602" s="657">
        <v>0</v>
      </c>
      <c r="U602" s="657">
        <v>0</v>
      </c>
      <c r="V602" s="657">
        <v>0</v>
      </c>
    </row>
    <row r="603" spans="2:22" x14ac:dyDescent="0.25">
      <c r="B603" s="628" t="s">
        <v>13</v>
      </c>
      <c r="C603" s="628" t="s">
        <v>13</v>
      </c>
      <c r="D603" s="628" t="s">
        <v>13</v>
      </c>
      <c r="E603" s="657">
        <v>0</v>
      </c>
      <c r="F603" s="657">
        <v>0</v>
      </c>
      <c r="G603" s="657">
        <v>0</v>
      </c>
      <c r="H603" s="657">
        <v>0</v>
      </c>
      <c r="I603" s="657">
        <v>0</v>
      </c>
      <c r="J603" s="657">
        <v>0</v>
      </c>
      <c r="K603" s="657">
        <v>0</v>
      </c>
      <c r="L603" s="657">
        <v>0</v>
      </c>
      <c r="M603" s="657">
        <v>0</v>
      </c>
      <c r="N603" s="657">
        <v>0</v>
      </c>
      <c r="O603" s="657">
        <v>0</v>
      </c>
      <c r="P603" s="657">
        <v>0</v>
      </c>
      <c r="Q603" s="657">
        <v>0</v>
      </c>
      <c r="R603" s="657">
        <v>0</v>
      </c>
      <c r="S603" s="657">
        <v>0</v>
      </c>
      <c r="T603" s="657">
        <v>0</v>
      </c>
      <c r="U603" s="657">
        <v>0</v>
      </c>
      <c r="V603" s="657">
        <v>0</v>
      </c>
    </row>
    <row r="604" spans="2:22" x14ac:dyDescent="0.25">
      <c r="B604" s="628" t="s">
        <v>13</v>
      </c>
      <c r="C604" s="628" t="s">
        <v>13</v>
      </c>
      <c r="D604" s="628" t="s">
        <v>13</v>
      </c>
      <c r="E604" s="657">
        <v>0</v>
      </c>
      <c r="F604" s="657">
        <v>0</v>
      </c>
      <c r="G604" s="657">
        <v>0</v>
      </c>
      <c r="H604" s="657">
        <v>0</v>
      </c>
      <c r="I604" s="657">
        <v>0</v>
      </c>
      <c r="J604" s="657">
        <v>0</v>
      </c>
      <c r="K604" s="657">
        <v>0</v>
      </c>
      <c r="L604" s="657">
        <v>0</v>
      </c>
      <c r="M604" s="657">
        <v>0</v>
      </c>
      <c r="N604" s="657">
        <v>0</v>
      </c>
      <c r="O604" s="657">
        <v>0</v>
      </c>
      <c r="P604" s="657">
        <v>0</v>
      </c>
      <c r="Q604" s="657">
        <v>0</v>
      </c>
      <c r="R604" s="657">
        <v>0</v>
      </c>
      <c r="S604" s="657">
        <v>0</v>
      </c>
      <c r="T604" s="657">
        <v>0</v>
      </c>
      <c r="U604" s="657">
        <v>0</v>
      </c>
      <c r="V604" s="657">
        <v>0</v>
      </c>
    </row>
    <row r="605" spans="2:22" x14ac:dyDescent="0.25">
      <c r="B605" s="628" t="s">
        <v>13</v>
      </c>
      <c r="C605" s="628" t="s">
        <v>13</v>
      </c>
      <c r="D605" s="628" t="s">
        <v>13</v>
      </c>
      <c r="E605" s="657">
        <v>0</v>
      </c>
      <c r="F605" s="657">
        <v>0</v>
      </c>
      <c r="G605" s="657">
        <v>0</v>
      </c>
      <c r="H605" s="657">
        <v>0</v>
      </c>
      <c r="I605" s="657">
        <v>0</v>
      </c>
      <c r="J605" s="657">
        <v>0</v>
      </c>
      <c r="K605" s="657">
        <v>0</v>
      </c>
      <c r="L605" s="657">
        <v>0</v>
      </c>
      <c r="M605" s="657">
        <v>0</v>
      </c>
      <c r="N605" s="657">
        <v>0</v>
      </c>
      <c r="O605" s="657">
        <v>0</v>
      </c>
      <c r="P605" s="657">
        <v>0</v>
      </c>
      <c r="Q605" s="657">
        <v>0</v>
      </c>
      <c r="R605" s="657">
        <v>0</v>
      </c>
      <c r="S605" s="657">
        <v>0</v>
      </c>
      <c r="T605" s="657">
        <v>0</v>
      </c>
      <c r="U605" s="657">
        <v>0</v>
      </c>
      <c r="V605" s="657">
        <v>0</v>
      </c>
    </row>
    <row r="606" spans="2:22" x14ac:dyDescent="0.25">
      <c r="B606" s="628" t="s">
        <v>13</v>
      </c>
      <c r="C606" s="628" t="s">
        <v>13</v>
      </c>
      <c r="D606" s="628" t="s">
        <v>13</v>
      </c>
      <c r="E606" s="657">
        <v>0</v>
      </c>
      <c r="F606" s="657">
        <v>0</v>
      </c>
      <c r="G606" s="657">
        <v>0</v>
      </c>
      <c r="H606" s="657">
        <v>0</v>
      </c>
      <c r="I606" s="657">
        <v>0</v>
      </c>
      <c r="J606" s="657">
        <v>0</v>
      </c>
      <c r="K606" s="657">
        <v>0</v>
      </c>
      <c r="L606" s="657">
        <v>0</v>
      </c>
      <c r="M606" s="657">
        <v>0</v>
      </c>
      <c r="N606" s="657">
        <v>0</v>
      </c>
      <c r="O606" s="657">
        <v>0</v>
      </c>
      <c r="P606" s="657">
        <v>0</v>
      </c>
      <c r="Q606" s="657">
        <v>0</v>
      </c>
      <c r="R606" s="657">
        <v>0</v>
      </c>
      <c r="S606" s="657">
        <v>0</v>
      </c>
      <c r="T606" s="657">
        <v>0</v>
      </c>
      <c r="U606" s="657">
        <v>0</v>
      </c>
      <c r="V606" s="657">
        <v>0</v>
      </c>
    </row>
    <row r="607" spans="2:22" x14ac:dyDescent="0.25">
      <c r="B607" s="628" t="s">
        <v>13</v>
      </c>
      <c r="C607" s="628" t="s">
        <v>13</v>
      </c>
      <c r="D607" s="628" t="s">
        <v>13</v>
      </c>
      <c r="E607" s="657">
        <v>0</v>
      </c>
      <c r="F607" s="657">
        <v>0</v>
      </c>
      <c r="G607" s="657">
        <v>0</v>
      </c>
      <c r="H607" s="657">
        <v>0</v>
      </c>
      <c r="I607" s="657">
        <v>0</v>
      </c>
      <c r="J607" s="657">
        <v>0</v>
      </c>
      <c r="K607" s="657">
        <v>0</v>
      </c>
      <c r="L607" s="657">
        <v>0</v>
      </c>
      <c r="M607" s="657">
        <v>0</v>
      </c>
      <c r="N607" s="657">
        <v>0</v>
      </c>
      <c r="O607" s="657">
        <v>0</v>
      </c>
      <c r="P607" s="657">
        <v>0</v>
      </c>
      <c r="Q607" s="657">
        <v>0</v>
      </c>
      <c r="R607" s="657">
        <v>0</v>
      </c>
      <c r="S607" s="657">
        <v>0</v>
      </c>
      <c r="T607" s="657">
        <v>0</v>
      </c>
      <c r="U607" s="657">
        <v>0</v>
      </c>
      <c r="V607" s="657">
        <v>0</v>
      </c>
    </row>
    <row r="608" spans="2:22" x14ac:dyDescent="0.25">
      <c r="B608" s="628" t="s">
        <v>13</v>
      </c>
      <c r="C608" s="628" t="s">
        <v>13</v>
      </c>
      <c r="D608" s="628" t="s">
        <v>13</v>
      </c>
      <c r="E608" s="657">
        <v>0</v>
      </c>
      <c r="F608" s="657">
        <v>0</v>
      </c>
      <c r="G608" s="657">
        <v>0</v>
      </c>
      <c r="H608" s="657">
        <v>0</v>
      </c>
      <c r="I608" s="657">
        <v>0</v>
      </c>
      <c r="J608" s="657">
        <v>0</v>
      </c>
      <c r="K608" s="657">
        <v>0</v>
      </c>
      <c r="L608" s="657">
        <v>0</v>
      </c>
      <c r="M608" s="657">
        <v>0</v>
      </c>
      <c r="N608" s="657">
        <v>0</v>
      </c>
      <c r="O608" s="657">
        <v>0</v>
      </c>
      <c r="P608" s="657">
        <v>0</v>
      </c>
      <c r="Q608" s="657">
        <v>0</v>
      </c>
      <c r="R608" s="657">
        <v>0</v>
      </c>
      <c r="S608" s="657">
        <v>0</v>
      </c>
      <c r="T608" s="657">
        <v>0</v>
      </c>
      <c r="U608" s="657">
        <v>0</v>
      </c>
      <c r="V608" s="657">
        <v>0</v>
      </c>
    </row>
    <row r="609" spans="2:22" x14ac:dyDescent="0.25">
      <c r="B609" s="628" t="s">
        <v>13</v>
      </c>
      <c r="C609" s="628" t="s">
        <v>13</v>
      </c>
      <c r="D609" s="628" t="s">
        <v>13</v>
      </c>
      <c r="E609" s="657">
        <v>0</v>
      </c>
      <c r="F609" s="657">
        <v>0</v>
      </c>
      <c r="G609" s="657">
        <v>0</v>
      </c>
      <c r="H609" s="657">
        <v>0</v>
      </c>
      <c r="I609" s="657">
        <v>0</v>
      </c>
      <c r="J609" s="657">
        <v>0</v>
      </c>
      <c r="K609" s="657">
        <v>0</v>
      </c>
      <c r="L609" s="657">
        <v>0</v>
      </c>
      <c r="M609" s="657">
        <v>0</v>
      </c>
      <c r="N609" s="657">
        <v>0</v>
      </c>
      <c r="O609" s="657">
        <v>0</v>
      </c>
      <c r="P609" s="657">
        <v>0</v>
      </c>
      <c r="Q609" s="657">
        <v>0</v>
      </c>
      <c r="R609" s="657">
        <v>0</v>
      </c>
      <c r="S609" s="657">
        <v>0</v>
      </c>
      <c r="T609" s="657">
        <v>0</v>
      </c>
      <c r="U609" s="657">
        <v>0</v>
      </c>
      <c r="V609" s="657">
        <v>0</v>
      </c>
    </row>
    <row r="610" spans="2:22" x14ac:dyDescent="0.25">
      <c r="B610" s="628" t="s">
        <v>13</v>
      </c>
      <c r="C610" s="628" t="s">
        <v>13</v>
      </c>
      <c r="D610" s="628" t="s">
        <v>13</v>
      </c>
      <c r="E610" s="657">
        <v>0</v>
      </c>
      <c r="F610" s="657">
        <v>0</v>
      </c>
      <c r="G610" s="657">
        <v>0</v>
      </c>
      <c r="H610" s="657">
        <v>0</v>
      </c>
      <c r="I610" s="657">
        <v>0</v>
      </c>
      <c r="J610" s="657">
        <v>0</v>
      </c>
      <c r="K610" s="657">
        <v>0</v>
      </c>
      <c r="L610" s="657">
        <v>0</v>
      </c>
      <c r="M610" s="657">
        <v>0</v>
      </c>
      <c r="N610" s="657">
        <v>0</v>
      </c>
      <c r="O610" s="657">
        <v>0</v>
      </c>
      <c r="P610" s="657">
        <v>0</v>
      </c>
      <c r="Q610" s="657">
        <v>0</v>
      </c>
      <c r="R610" s="657">
        <v>0</v>
      </c>
      <c r="S610" s="657">
        <v>0</v>
      </c>
      <c r="T610" s="657">
        <v>0</v>
      </c>
      <c r="U610" s="657">
        <v>0</v>
      </c>
      <c r="V610" s="657">
        <v>0</v>
      </c>
    </row>
    <row r="611" spans="2:22" x14ac:dyDescent="0.25">
      <c r="B611" s="628" t="s">
        <v>13</v>
      </c>
      <c r="C611" s="628" t="s">
        <v>13</v>
      </c>
      <c r="D611" s="628" t="s">
        <v>13</v>
      </c>
      <c r="E611" s="657">
        <v>0</v>
      </c>
      <c r="F611" s="657">
        <v>0</v>
      </c>
      <c r="G611" s="657">
        <v>0</v>
      </c>
      <c r="H611" s="657">
        <v>0</v>
      </c>
      <c r="I611" s="657">
        <v>0</v>
      </c>
      <c r="J611" s="657">
        <v>0</v>
      </c>
      <c r="K611" s="657">
        <v>0</v>
      </c>
      <c r="L611" s="657">
        <v>0</v>
      </c>
      <c r="M611" s="657">
        <v>0</v>
      </c>
      <c r="N611" s="657">
        <v>0</v>
      </c>
      <c r="O611" s="657">
        <v>0</v>
      </c>
      <c r="P611" s="657">
        <v>0</v>
      </c>
      <c r="Q611" s="657">
        <v>0</v>
      </c>
      <c r="R611" s="657">
        <v>0</v>
      </c>
      <c r="S611" s="657">
        <v>0</v>
      </c>
      <c r="T611" s="657">
        <v>0</v>
      </c>
      <c r="U611" s="657">
        <v>0</v>
      </c>
      <c r="V611" s="657">
        <v>0</v>
      </c>
    </row>
    <row r="612" spans="2:22" x14ac:dyDescent="0.25">
      <c r="B612" s="628" t="s">
        <v>13</v>
      </c>
      <c r="C612" s="628" t="s">
        <v>13</v>
      </c>
      <c r="D612" s="628" t="s">
        <v>13</v>
      </c>
      <c r="E612" s="657">
        <v>0</v>
      </c>
      <c r="F612" s="657">
        <v>0</v>
      </c>
      <c r="G612" s="657">
        <v>0</v>
      </c>
      <c r="H612" s="657">
        <v>0</v>
      </c>
      <c r="I612" s="657">
        <v>0</v>
      </c>
      <c r="J612" s="657">
        <v>0</v>
      </c>
      <c r="K612" s="657">
        <v>0</v>
      </c>
      <c r="L612" s="657">
        <v>0</v>
      </c>
      <c r="M612" s="657">
        <v>0</v>
      </c>
      <c r="N612" s="657">
        <v>0</v>
      </c>
      <c r="O612" s="657">
        <v>0</v>
      </c>
      <c r="P612" s="657">
        <v>0</v>
      </c>
      <c r="Q612" s="657">
        <v>0</v>
      </c>
      <c r="R612" s="657">
        <v>0</v>
      </c>
      <c r="S612" s="657">
        <v>0</v>
      </c>
      <c r="T612" s="657">
        <v>0</v>
      </c>
      <c r="U612" s="657">
        <v>0</v>
      </c>
      <c r="V612" s="657">
        <v>0</v>
      </c>
    </row>
    <row r="613" spans="2:22" x14ac:dyDescent="0.25">
      <c r="B613" s="628" t="s">
        <v>13</v>
      </c>
      <c r="C613" s="628" t="s">
        <v>13</v>
      </c>
      <c r="D613" s="628" t="s">
        <v>13</v>
      </c>
      <c r="E613" s="657">
        <v>0</v>
      </c>
      <c r="F613" s="657">
        <v>0</v>
      </c>
      <c r="G613" s="657">
        <v>0</v>
      </c>
      <c r="H613" s="657">
        <v>0</v>
      </c>
      <c r="I613" s="657">
        <v>0</v>
      </c>
      <c r="J613" s="657">
        <v>0</v>
      </c>
      <c r="K613" s="657">
        <v>0</v>
      </c>
      <c r="L613" s="657">
        <v>0</v>
      </c>
      <c r="M613" s="657">
        <v>0</v>
      </c>
      <c r="N613" s="657">
        <v>0</v>
      </c>
      <c r="O613" s="657">
        <v>0</v>
      </c>
      <c r="P613" s="657">
        <v>0</v>
      </c>
      <c r="Q613" s="657">
        <v>0</v>
      </c>
      <c r="R613" s="657">
        <v>0</v>
      </c>
      <c r="S613" s="657">
        <v>0</v>
      </c>
      <c r="T613" s="657">
        <v>0</v>
      </c>
      <c r="U613" s="657">
        <v>0</v>
      </c>
      <c r="V613" s="657">
        <v>0</v>
      </c>
    </row>
    <row r="614" spans="2:22" x14ac:dyDescent="0.25">
      <c r="B614" s="628" t="s">
        <v>13</v>
      </c>
      <c r="C614" s="628" t="s">
        <v>13</v>
      </c>
      <c r="D614" s="628" t="s">
        <v>13</v>
      </c>
      <c r="E614" s="657">
        <v>0</v>
      </c>
      <c r="F614" s="657">
        <v>0</v>
      </c>
      <c r="G614" s="657">
        <v>0</v>
      </c>
      <c r="H614" s="657">
        <v>0</v>
      </c>
      <c r="I614" s="657">
        <v>0</v>
      </c>
      <c r="J614" s="657">
        <v>0</v>
      </c>
      <c r="K614" s="657">
        <v>0</v>
      </c>
      <c r="L614" s="657">
        <v>0</v>
      </c>
      <c r="M614" s="657">
        <v>0</v>
      </c>
      <c r="N614" s="657">
        <v>0</v>
      </c>
      <c r="O614" s="657">
        <v>0</v>
      </c>
      <c r="P614" s="657">
        <v>0</v>
      </c>
      <c r="Q614" s="657">
        <v>0</v>
      </c>
      <c r="R614" s="657">
        <v>0</v>
      </c>
      <c r="S614" s="657">
        <v>0</v>
      </c>
      <c r="T614" s="657">
        <v>0</v>
      </c>
      <c r="U614" s="657">
        <v>0</v>
      </c>
      <c r="V614" s="657">
        <v>0</v>
      </c>
    </row>
    <row r="615" spans="2:22" x14ac:dyDescent="0.25">
      <c r="B615" s="628" t="s">
        <v>13</v>
      </c>
      <c r="C615" s="628" t="s">
        <v>13</v>
      </c>
      <c r="D615" s="628" t="s">
        <v>13</v>
      </c>
      <c r="E615" s="657">
        <v>0</v>
      </c>
      <c r="F615" s="657">
        <v>0</v>
      </c>
      <c r="G615" s="657">
        <v>0</v>
      </c>
      <c r="H615" s="657">
        <v>0</v>
      </c>
      <c r="I615" s="657">
        <v>0</v>
      </c>
      <c r="J615" s="657">
        <v>0</v>
      </c>
      <c r="K615" s="657">
        <v>0</v>
      </c>
      <c r="L615" s="657">
        <v>0</v>
      </c>
      <c r="M615" s="657">
        <v>0</v>
      </c>
      <c r="N615" s="657">
        <v>0</v>
      </c>
      <c r="O615" s="657">
        <v>0</v>
      </c>
      <c r="P615" s="657">
        <v>0</v>
      </c>
      <c r="Q615" s="657">
        <v>0</v>
      </c>
      <c r="R615" s="657">
        <v>0</v>
      </c>
      <c r="S615" s="657">
        <v>0</v>
      </c>
      <c r="T615" s="657">
        <v>0</v>
      </c>
      <c r="U615" s="657">
        <v>0</v>
      </c>
      <c r="V615" s="657">
        <v>0</v>
      </c>
    </row>
    <row r="616" spans="2:22" x14ac:dyDescent="0.25">
      <c r="B616" s="628" t="s">
        <v>13</v>
      </c>
      <c r="C616" s="628" t="s">
        <v>13</v>
      </c>
      <c r="D616" s="628" t="s">
        <v>13</v>
      </c>
      <c r="E616" s="657">
        <v>0</v>
      </c>
      <c r="F616" s="657">
        <v>0</v>
      </c>
      <c r="G616" s="657">
        <v>0</v>
      </c>
      <c r="H616" s="657">
        <v>0</v>
      </c>
      <c r="I616" s="657">
        <v>0</v>
      </c>
      <c r="J616" s="657">
        <v>0</v>
      </c>
      <c r="K616" s="657">
        <v>0</v>
      </c>
      <c r="L616" s="657">
        <v>0</v>
      </c>
      <c r="M616" s="657">
        <v>0</v>
      </c>
      <c r="N616" s="657">
        <v>0</v>
      </c>
      <c r="O616" s="657">
        <v>0</v>
      </c>
      <c r="P616" s="657">
        <v>0</v>
      </c>
      <c r="Q616" s="657">
        <v>0</v>
      </c>
      <c r="R616" s="657">
        <v>0</v>
      </c>
      <c r="S616" s="657">
        <v>0</v>
      </c>
      <c r="T616" s="657">
        <v>0</v>
      </c>
      <c r="U616" s="657">
        <v>0</v>
      </c>
      <c r="V616" s="657">
        <v>0</v>
      </c>
    </row>
    <row r="617" spans="2:22" x14ac:dyDescent="0.25">
      <c r="B617" s="628" t="s">
        <v>13</v>
      </c>
      <c r="C617" s="628" t="s">
        <v>13</v>
      </c>
      <c r="D617" s="628" t="s">
        <v>13</v>
      </c>
      <c r="E617" s="657">
        <v>0</v>
      </c>
      <c r="F617" s="657">
        <v>0</v>
      </c>
      <c r="G617" s="657">
        <v>0</v>
      </c>
      <c r="H617" s="657">
        <v>0</v>
      </c>
      <c r="I617" s="657">
        <v>0</v>
      </c>
      <c r="J617" s="657">
        <v>0</v>
      </c>
      <c r="K617" s="657">
        <v>0</v>
      </c>
      <c r="L617" s="657">
        <v>0</v>
      </c>
      <c r="M617" s="657">
        <v>0</v>
      </c>
      <c r="N617" s="657">
        <v>0</v>
      </c>
      <c r="O617" s="657">
        <v>0</v>
      </c>
      <c r="P617" s="657">
        <v>0</v>
      </c>
      <c r="Q617" s="657">
        <v>0</v>
      </c>
      <c r="R617" s="657">
        <v>0</v>
      </c>
      <c r="S617" s="657">
        <v>0</v>
      </c>
      <c r="T617" s="657">
        <v>0</v>
      </c>
      <c r="U617" s="657">
        <v>0</v>
      </c>
      <c r="V617" s="657">
        <v>0</v>
      </c>
    </row>
    <row r="618" spans="2:22" x14ac:dyDescent="0.25">
      <c r="B618" s="628" t="s">
        <v>13</v>
      </c>
      <c r="C618" s="628" t="s">
        <v>13</v>
      </c>
      <c r="D618" s="628" t="s">
        <v>13</v>
      </c>
      <c r="E618" s="657">
        <v>0</v>
      </c>
      <c r="F618" s="657">
        <v>0</v>
      </c>
      <c r="G618" s="657">
        <v>0</v>
      </c>
      <c r="H618" s="657">
        <v>0</v>
      </c>
      <c r="I618" s="657">
        <v>0</v>
      </c>
      <c r="J618" s="657">
        <v>0</v>
      </c>
      <c r="K618" s="657">
        <v>0</v>
      </c>
      <c r="L618" s="657">
        <v>0</v>
      </c>
      <c r="M618" s="657">
        <v>0</v>
      </c>
      <c r="N618" s="657">
        <v>0</v>
      </c>
      <c r="O618" s="657">
        <v>0</v>
      </c>
      <c r="P618" s="657">
        <v>0</v>
      </c>
      <c r="Q618" s="657">
        <v>0</v>
      </c>
      <c r="R618" s="657">
        <v>0</v>
      </c>
      <c r="S618" s="657">
        <v>0</v>
      </c>
      <c r="T618" s="657">
        <v>0</v>
      </c>
      <c r="U618" s="657">
        <v>0</v>
      </c>
      <c r="V618" s="657">
        <v>0</v>
      </c>
    </row>
    <row r="619" spans="2:22" x14ac:dyDescent="0.25">
      <c r="B619" s="628" t="s">
        <v>13</v>
      </c>
      <c r="C619" s="628" t="s">
        <v>13</v>
      </c>
      <c r="D619" s="628" t="s">
        <v>13</v>
      </c>
      <c r="E619" s="657">
        <v>0</v>
      </c>
      <c r="F619" s="657">
        <v>0</v>
      </c>
      <c r="G619" s="657">
        <v>0</v>
      </c>
      <c r="H619" s="657">
        <v>0</v>
      </c>
      <c r="I619" s="657">
        <v>0</v>
      </c>
      <c r="J619" s="657">
        <v>0</v>
      </c>
      <c r="K619" s="657">
        <v>0</v>
      </c>
      <c r="L619" s="657">
        <v>0</v>
      </c>
      <c r="M619" s="657">
        <v>0</v>
      </c>
      <c r="N619" s="657">
        <v>0</v>
      </c>
      <c r="O619" s="657">
        <v>0</v>
      </c>
      <c r="P619" s="657">
        <v>0</v>
      </c>
      <c r="Q619" s="657">
        <v>0</v>
      </c>
      <c r="R619" s="657">
        <v>0</v>
      </c>
      <c r="S619" s="657">
        <v>0</v>
      </c>
      <c r="T619" s="657">
        <v>0</v>
      </c>
      <c r="U619" s="657">
        <v>0</v>
      </c>
      <c r="V619" s="657">
        <v>0</v>
      </c>
    </row>
    <row r="620" spans="2:22" x14ac:dyDescent="0.25">
      <c r="B620" s="628" t="s">
        <v>13</v>
      </c>
      <c r="C620" s="628" t="s">
        <v>13</v>
      </c>
      <c r="D620" s="628" t="s">
        <v>13</v>
      </c>
      <c r="E620" s="657">
        <v>0</v>
      </c>
      <c r="F620" s="657">
        <v>0</v>
      </c>
      <c r="G620" s="657">
        <v>0</v>
      </c>
      <c r="H620" s="657">
        <v>0</v>
      </c>
      <c r="I620" s="657">
        <v>0</v>
      </c>
      <c r="J620" s="657">
        <v>0</v>
      </c>
      <c r="K620" s="657">
        <v>0</v>
      </c>
      <c r="L620" s="657">
        <v>0</v>
      </c>
      <c r="M620" s="657">
        <v>0</v>
      </c>
      <c r="N620" s="657">
        <v>0</v>
      </c>
      <c r="O620" s="657">
        <v>0</v>
      </c>
      <c r="P620" s="657">
        <v>0</v>
      </c>
      <c r="Q620" s="657">
        <v>0</v>
      </c>
      <c r="R620" s="657">
        <v>0</v>
      </c>
      <c r="S620" s="657">
        <v>0</v>
      </c>
      <c r="T620" s="657">
        <v>0</v>
      </c>
      <c r="U620" s="657">
        <v>0</v>
      </c>
      <c r="V620" s="657">
        <v>0</v>
      </c>
    </row>
    <row r="621" spans="2:22" x14ac:dyDescent="0.25">
      <c r="B621" s="628" t="s">
        <v>13</v>
      </c>
      <c r="C621" s="628" t="s">
        <v>13</v>
      </c>
      <c r="D621" s="628" t="s">
        <v>13</v>
      </c>
      <c r="E621" s="657">
        <v>0</v>
      </c>
      <c r="F621" s="657">
        <v>0</v>
      </c>
      <c r="G621" s="657">
        <v>0</v>
      </c>
      <c r="H621" s="657">
        <v>0</v>
      </c>
      <c r="I621" s="657">
        <v>0</v>
      </c>
      <c r="J621" s="657">
        <v>0</v>
      </c>
      <c r="K621" s="657">
        <v>0</v>
      </c>
      <c r="L621" s="657">
        <v>0</v>
      </c>
      <c r="M621" s="657">
        <v>0</v>
      </c>
      <c r="N621" s="657">
        <v>0</v>
      </c>
      <c r="O621" s="657">
        <v>0</v>
      </c>
      <c r="P621" s="657">
        <v>0</v>
      </c>
      <c r="Q621" s="657">
        <v>0</v>
      </c>
      <c r="R621" s="657">
        <v>0</v>
      </c>
      <c r="S621" s="657">
        <v>0</v>
      </c>
      <c r="T621" s="657">
        <v>0</v>
      </c>
      <c r="U621" s="657">
        <v>0</v>
      </c>
      <c r="V621" s="657">
        <v>0</v>
      </c>
    </row>
    <row r="622" spans="2:22" x14ac:dyDescent="0.25">
      <c r="B622" s="628" t="s">
        <v>13</v>
      </c>
      <c r="C622" s="628" t="s">
        <v>13</v>
      </c>
      <c r="D622" s="628" t="s">
        <v>13</v>
      </c>
      <c r="E622" s="657">
        <v>0</v>
      </c>
      <c r="F622" s="657">
        <v>0</v>
      </c>
      <c r="G622" s="657">
        <v>0</v>
      </c>
      <c r="H622" s="657">
        <v>0</v>
      </c>
      <c r="I622" s="657">
        <v>0</v>
      </c>
      <c r="J622" s="657">
        <v>0</v>
      </c>
      <c r="K622" s="657">
        <v>0</v>
      </c>
      <c r="L622" s="657">
        <v>0</v>
      </c>
      <c r="M622" s="657">
        <v>0</v>
      </c>
      <c r="N622" s="657">
        <v>0</v>
      </c>
      <c r="O622" s="657">
        <v>0</v>
      </c>
      <c r="P622" s="657">
        <v>0</v>
      </c>
      <c r="Q622" s="657">
        <v>0</v>
      </c>
      <c r="R622" s="657">
        <v>0</v>
      </c>
      <c r="S622" s="657">
        <v>0</v>
      </c>
      <c r="T622" s="657">
        <v>0</v>
      </c>
      <c r="U622" s="657">
        <v>0</v>
      </c>
      <c r="V622" s="657">
        <v>0</v>
      </c>
    </row>
    <row r="623" spans="2:22" x14ac:dyDescent="0.25">
      <c r="B623" s="628" t="s">
        <v>13</v>
      </c>
      <c r="C623" s="628" t="s">
        <v>13</v>
      </c>
      <c r="D623" s="628" t="s">
        <v>13</v>
      </c>
      <c r="E623" s="657">
        <v>0</v>
      </c>
      <c r="F623" s="657">
        <v>0</v>
      </c>
      <c r="G623" s="657">
        <v>0</v>
      </c>
      <c r="H623" s="657">
        <v>0</v>
      </c>
      <c r="I623" s="657">
        <v>0</v>
      </c>
      <c r="J623" s="657">
        <v>0</v>
      </c>
      <c r="K623" s="657">
        <v>0</v>
      </c>
      <c r="L623" s="657">
        <v>0</v>
      </c>
      <c r="M623" s="657">
        <v>0</v>
      </c>
      <c r="N623" s="657">
        <v>0</v>
      </c>
      <c r="O623" s="657">
        <v>0</v>
      </c>
      <c r="P623" s="657">
        <v>0</v>
      </c>
      <c r="Q623" s="657">
        <v>0</v>
      </c>
      <c r="R623" s="657">
        <v>0</v>
      </c>
      <c r="S623" s="657">
        <v>0</v>
      </c>
      <c r="T623" s="657">
        <v>0</v>
      </c>
      <c r="U623" s="657">
        <v>0</v>
      </c>
      <c r="V623" s="657">
        <v>0</v>
      </c>
    </row>
    <row r="624" spans="2:22" x14ac:dyDescent="0.25">
      <c r="B624" s="628" t="s">
        <v>13</v>
      </c>
      <c r="C624" s="628" t="s">
        <v>13</v>
      </c>
      <c r="D624" s="628" t="s">
        <v>13</v>
      </c>
      <c r="E624" s="657">
        <v>0</v>
      </c>
      <c r="F624" s="657">
        <v>0</v>
      </c>
      <c r="G624" s="657">
        <v>0</v>
      </c>
      <c r="H624" s="657">
        <v>0</v>
      </c>
      <c r="I624" s="657">
        <v>0</v>
      </c>
      <c r="J624" s="657">
        <v>0</v>
      </c>
      <c r="K624" s="657">
        <v>0</v>
      </c>
      <c r="L624" s="657">
        <v>0</v>
      </c>
      <c r="M624" s="657">
        <v>0</v>
      </c>
      <c r="N624" s="657">
        <v>0</v>
      </c>
      <c r="O624" s="657">
        <v>0</v>
      </c>
      <c r="P624" s="657">
        <v>0</v>
      </c>
      <c r="Q624" s="657">
        <v>0</v>
      </c>
      <c r="R624" s="657">
        <v>0</v>
      </c>
      <c r="S624" s="657">
        <v>0</v>
      </c>
      <c r="T624" s="657">
        <v>0</v>
      </c>
      <c r="U624" s="657">
        <v>0</v>
      </c>
      <c r="V624" s="657">
        <v>0</v>
      </c>
    </row>
    <row r="625" spans="2:22" x14ac:dyDescent="0.25">
      <c r="B625" s="628" t="s">
        <v>13</v>
      </c>
      <c r="C625" s="628" t="s">
        <v>13</v>
      </c>
      <c r="D625" s="628" t="s">
        <v>13</v>
      </c>
      <c r="E625" s="657">
        <v>0</v>
      </c>
      <c r="F625" s="657">
        <v>0</v>
      </c>
      <c r="G625" s="657">
        <v>0</v>
      </c>
      <c r="H625" s="657">
        <v>0</v>
      </c>
      <c r="I625" s="657">
        <v>0</v>
      </c>
      <c r="J625" s="657">
        <v>0</v>
      </c>
      <c r="K625" s="657">
        <v>0</v>
      </c>
      <c r="L625" s="657">
        <v>0</v>
      </c>
      <c r="M625" s="657">
        <v>0</v>
      </c>
      <c r="N625" s="657">
        <v>0</v>
      </c>
      <c r="O625" s="657">
        <v>0</v>
      </c>
      <c r="P625" s="657">
        <v>0</v>
      </c>
      <c r="Q625" s="657">
        <v>0</v>
      </c>
      <c r="R625" s="657">
        <v>0</v>
      </c>
      <c r="S625" s="657">
        <v>0</v>
      </c>
      <c r="T625" s="657">
        <v>0</v>
      </c>
      <c r="U625" s="657">
        <v>0</v>
      </c>
      <c r="V625" s="657">
        <v>0</v>
      </c>
    </row>
    <row r="626" spans="2:22" x14ac:dyDescent="0.25">
      <c r="B626" s="628" t="s">
        <v>13</v>
      </c>
      <c r="C626" s="628" t="s">
        <v>13</v>
      </c>
      <c r="D626" s="628" t="s">
        <v>13</v>
      </c>
      <c r="E626" s="657">
        <v>0</v>
      </c>
      <c r="F626" s="657">
        <v>0</v>
      </c>
      <c r="G626" s="657">
        <v>0</v>
      </c>
      <c r="H626" s="657">
        <v>0</v>
      </c>
      <c r="I626" s="657">
        <v>0</v>
      </c>
      <c r="J626" s="657">
        <v>0</v>
      </c>
      <c r="K626" s="657">
        <v>0</v>
      </c>
      <c r="L626" s="657">
        <v>0</v>
      </c>
      <c r="M626" s="657">
        <v>0</v>
      </c>
      <c r="N626" s="657">
        <v>0</v>
      </c>
      <c r="O626" s="657">
        <v>0</v>
      </c>
      <c r="P626" s="657">
        <v>0</v>
      </c>
      <c r="Q626" s="657">
        <v>0</v>
      </c>
      <c r="R626" s="657">
        <v>0</v>
      </c>
      <c r="S626" s="657">
        <v>0</v>
      </c>
      <c r="T626" s="657">
        <v>0</v>
      </c>
      <c r="U626" s="657">
        <v>0</v>
      </c>
      <c r="V626" s="657">
        <v>0</v>
      </c>
    </row>
    <row r="627" spans="2:22" x14ac:dyDescent="0.25">
      <c r="B627" s="628" t="s">
        <v>13</v>
      </c>
      <c r="C627" s="628" t="s">
        <v>13</v>
      </c>
      <c r="D627" s="628" t="s">
        <v>13</v>
      </c>
      <c r="E627" s="657">
        <v>0</v>
      </c>
      <c r="F627" s="657">
        <v>0</v>
      </c>
      <c r="G627" s="657">
        <v>0</v>
      </c>
      <c r="H627" s="657">
        <v>0</v>
      </c>
      <c r="I627" s="657">
        <v>0</v>
      </c>
      <c r="J627" s="657">
        <v>0</v>
      </c>
      <c r="K627" s="657">
        <v>0</v>
      </c>
      <c r="L627" s="657">
        <v>0</v>
      </c>
      <c r="M627" s="657">
        <v>0</v>
      </c>
      <c r="N627" s="657">
        <v>0</v>
      </c>
      <c r="O627" s="657">
        <v>0</v>
      </c>
      <c r="P627" s="657">
        <v>0</v>
      </c>
      <c r="Q627" s="657">
        <v>0</v>
      </c>
      <c r="R627" s="657">
        <v>0</v>
      </c>
      <c r="S627" s="657">
        <v>0</v>
      </c>
      <c r="T627" s="657">
        <v>0</v>
      </c>
      <c r="U627" s="657">
        <v>0</v>
      </c>
      <c r="V627" s="657">
        <v>0</v>
      </c>
    </row>
    <row r="628" spans="2:22" x14ac:dyDescent="0.25">
      <c r="B628" s="628" t="s">
        <v>13</v>
      </c>
      <c r="C628" s="628" t="s">
        <v>13</v>
      </c>
      <c r="D628" s="628" t="s">
        <v>13</v>
      </c>
      <c r="E628" s="657">
        <v>0</v>
      </c>
      <c r="F628" s="657">
        <v>0</v>
      </c>
      <c r="G628" s="657">
        <v>0</v>
      </c>
      <c r="H628" s="657">
        <v>0</v>
      </c>
      <c r="I628" s="657">
        <v>0</v>
      </c>
      <c r="J628" s="657">
        <v>0</v>
      </c>
      <c r="K628" s="657">
        <v>0</v>
      </c>
      <c r="L628" s="657">
        <v>0</v>
      </c>
      <c r="M628" s="657">
        <v>0</v>
      </c>
      <c r="N628" s="657">
        <v>0</v>
      </c>
      <c r="O628" s="657">
        <v>0</v>
      </c>
      <c r="P628" s="657">
        <v>0</v>
      </c>
      <c r="Q628" s="657">
        <v>0</v>
      </c>
      <c r="R628" s="657">
        <v>0</v>
      </c>
      <c r="S628" s="657">
        <v>0</v>
      </c>
      <c r="T628" s="657">
        <v>0</v>
      </c>
      <c r="U628" s="657">
        <v>0</v>
      </c>
      <c r="V628" s="657">
        <v>0</v>
      </c>
    </row>
    <row r="629" spans="2:22" x14ac:dyDescent="0.25">
      <c r="B629" s="628" t="s">
        <v>13</v>
      </c>
      <c r="C629" s="628" t="s">
        <v>13</v>
      </c>
      <c r="D629" s="628" t="s">
        <v>13</v>
      </c>
      <c r="E629" s="657">
        <v>0</v>
      </c>
      <c r="F629" s="657">
        <v>0</v>
      </c>
      <c r="G629" s="657">
        <v>0</v>
      </c>
      <c r="H629" s="657">
        <v>0</v>
      </c>
      <c r="I629" s="657">
        <v>0</v>
      </c>
      <c r="J629" s="657">
        <v>0</v>
      </c>
      <c r="K629" s="657">
        <v>0</v>
      </c>
      <c r="L629" s="657">
        <v>0</v>
      </c>
      <c r="M629" s="657">
        <v>0</v>
      </c>
      <c r="N629" s="657">
        <v>0</v>
      </c>
      <c r="O629" s="657">
        <v>0</v>
      </c>
      <c r="P629" s="657">
        <v>0</v>
      </c>
      <c r="Q629" s="657">
        <v>0</v>
      </c>
      <c r="R629" s="657">
        <v>0</v>
      </c>
      <c r="S629" s="657">
        <v>0</v>
      </c>
      <c r="T629" s="657">
        <v>0</v>
      </c>
      <c r="U629" s="657">
        <v>0</v>
      </c>
      <c r="V629" s="657">
        <v>0</v>
      </c>
    </row>
    <row r="630" spans="2:22" x14ac:dyDescent="0.25">
      <c r="B630" s="628" t="s">
        <v>13</v>
      </c>
      <c r="C630" s="628" t="s">
        <v>13</v>
      </c>
      <c r="D630" s="628" t="s">
        <v>13</v>
      </c>
      <c r="E630" s="657">
        <v>0</v>
      </c>
      <c r="F630" s="657">
        <v>0</v>
      </c>
      <c r="G630" s="657">
        <v>0</v>
      </c>
      <c r="H630" s="657">
        <v>0</v>
      </c>
      <c r="I630" s="657">
        <v>0</v>
      </c>
      <c r="J630" s="657">
        <v>0</v>
      </c>
      <c r="K630" s="657">
        <v>0</v>
      </c>
      <c r="L630" s="657">
        <v>0</v>
      </c>
      <c r="M630" s="657">
        <v>0</v>
      </c>
      <c r="N630" s="657">
        <v>0</v>
      </c>
      <c r="O630" s="657">
        <v>0</v>
      </c>
      <c r="P630" s="657">
        <v>0</v>
      </c>
      <c r="Q630" s="657">
        <v>0</v>
      </c>
      <c r="R630" s="657">
        <v>0</v>
      </c>
      <c r="S630" s="657">
        <v>0</v>
      </c>
      <c r="T630" s="657">
        <v>0</v>
      </c>
      <c r="U630" s="657">
        <v>0</v>
      </c>
      <c r="V630" s="657">
        <v>0</v>
      </c>
    </row>
    <row r="631" spans="2:22" x14ac:dyDescent="0.25">
      <c r="B631" s="628" t="s">
        <v>13</v>
      </c>
      <c r="C631" s="628" t="s">
        <v>13</v>
      </c>
      <c r="D631" s="628" t="s">
        <v>13</v>
      </c>
      <c r="E631" s="657">
        <v>0</v>
      </c>
      <c r="F631" s="657">
        <v>0</v>
      </c>
      <c r="G631" s="657">
        <v>0</v>
      </c>
      <c r="H631" s="657">
        <v>0</v>
      </c>
      <c r="I631" s="657">
        <v>0</v>
      </c>
      <c r="J631" s="657">
        <v>0</v>
      </c>
      <c r="K631" s="657">
        <v>0</v>
      </c>
      <c r="L631" s="657">
        <v>0</v>
      </c>
      <c r="M631" s="657">
        <v>0</v>
      </c>
      <c r="N631" s="657">
        <v>0</v>
      </c>
      <c r="O631" s="657">
        <v>0</v>
      </c>
      <c r="P631" s="657">
        <v>0</v>
      </c>
      <c r="Q631" s="657">
        <v>0</v>
      </c>
      <c r="R631" s="657">
        <v>0</v>
      </c>
      <c r="S631" s="657">
        <v>0</v>
      </c>
      <c r="T631" s="657">
        <v>0</v>
      </c>
      <c r="U631" s="657">
        <v>0</v>
      </c>
      <c r="V631" s="657">
        <v>0</v>
      </c>
    </row>
    <row r="632" spans="2:22" x14ac:dyDescent="0.25">
      <c r="B632" s="628" t="s">
        <v>13</v>
      </c>
      <c r="C632" s="628" t="s">
        <v>13</v>
      </c>
      <c r="D632" s="628" t="s">
        <v>13</v>
      </c>
      <c r="E632" s="657">
        <v>0</v>
      </c>
      <c r="F632" s="657">
        <v>0</v>
      </c>
      <c r="G632" s="657">
        <v>0</v>
      </c>
      <c r="H632" s="657">
        <v>0</v>
      </c>
      <c r="I632" s="657">
        <v>0</v>
      </c>
      <c r="J632" s="657">
        <v>0</v>
      </c>
      <c r="K632" s="657">
        <v>0</v>
      </c>
      <c r="L632" s="657">
        <v>0</v>
      </c>
      <c r="M632" s="657">
        <v>0</v>
      </c>
      <c r="N632" s="657">
        <v>0</v>
      </c>
      <c r="O632" s="657">
        <v>0</v>
      </c>
      <c r="P632" s="657">
        <v>0</v>
      </c>
      <c r="Q632" s="657">
        <v>0</v>
      </c>
      <c r="R632" s="657">
        <v>0</v>
      </c>
      <c r="S632" s="657">
        <v>0</v>
      </c>
      <c r="T632" s="657">
        <v>0</v>
      </c>
      <c r="U632" s="657">
        <v>0</v>
      </c>
      <c r="V632" s="657">
        <v>0</v>
      </c>
    </row>
    <row r="633" spans="2:22" x14ac:dyDescent="0.25">
      <c r="B633" s="628" t="s">
        <v>13</v>
      </c>
      <c r="C633" s="628" t="s">
        <v>13</v>
      </c>
      <c r="D633" s="628" t="s">
        <v>13</v>
      </c>
      <c r="E633" s="657">
        <v>0</v>
      </c>
      <c r="F633" s="657">
        <v>0</v>
      </c>
      <c r="G633" s="657">
        <v>0</v>
      </c>
      <c r="H633" s="657">
        <v>0</v>
      </c>
      <c r="I633" s="657">
        <v>0</v>
      </c>
      <c r="J633" s="657">
        <v>0</v>
      </c>
      <c r="K633" s="657">
        <v>0</v>
      </c>
      <c r="L633" s="657">
        <v>0</v>
      </c>
      <c r="M633" s="657">
        <v>0</v>
      </c>
      <c r="N633" s="657">
        <v>0</v>
      </c>
      <c r="O633" s="657">
        <v>0</v>
      </c>
      <c r="P633" s="657">
        <v>0</v>
      </c>
      <c r="Q633" s="657">
        <v>0</v>
      </c>
      <c r="R633" s="657">
        <v>0</v>
      </c>
      <c r="S633" s="657">
        <v>0</v>
      </c>
      <c r="T633" s="657">
        <v>0</v>
      </c>
      <c r="U633" s="657">
        <v>0</v>
      </c>
      <c r="V633" s="657">
        <v>0</v>
      </c>
    </row>
    <row r="634" spans="2:22" x14ac:dyDescent="0.25">
      <c r="B634" s="628" t="s">
        <v>13</v>
      </c>
      <c r="C634" s="628" t="s">
        <v>13</v>
      </c>
      <c r="D634" s="628" t="s">
        <v>13</v>
      </c>
      <c r="E634" s="657">
        <v>0</v>
      </c>
      <c r="F634" s="657">
        <v>0</v>
      </c>
      <c r="G634" s="657">
        <v>0</v>
      </c>
      <c r="H634" s="657">
        <v>0</v>
      </c>
      <c r="I634" s="657">
        <v>0</v>
      </c>
      <c r="J634" s="657">
        <v>0</v>
      </c>
      <c r="K634" s="657">
        <v>0</v>
      </c>
      <c r="L634" s="657">
        <v>0</v>
      </c>
      <c r="M634" s="657">
        <v>0</v>
      </c>
      <c r="N634" s="657">
        <v>0</v>
      </c>
      <c r="O634" s="657">
        <v>0</v>
      </c>
      <c r="P634" s="657">
        <v>0</v>
      </c>
      <c r="Q634" s="657">
        <v>0</v>
      </c>
      <c r="R634" s="657">
        <v>0</v>
      </c>
      <c r="S634" s="657">
        <v>0</v>
      </c>
      <c r="T634" s="657">
        <v>0</v>
      </c>
      <c r="U634" s="657">
        <v>0</v>
      </c>
      <c r="V634" s="657">
        <v>0</v>
      </c>
    </row>
    <row r="635" spans="2:22" x14ac:dyDescent="0.25">
      <c r="B635" s="628" t="s">
        <v>13</v>
      </c>
      <c r="C635" s="628" t="s">
        <v>13</v>
      </c>
      <c r="D635" s="628" t="s">
        <v>13</v>
      </c>
      <c r="E635" s="657">
        <v>0</v>
      </c>
      <c r="F635" s="657">
        <v>0</v>
      </c>
      <c r="G635" s="657">
        <v>0</v>
      </c>
      <c r="H635" s="657">
        <v>0</v>
      </c>
      <c r="I635" s="657">
        <v>0</v>
      </c>
      <c r="J635" s="657">
        <v>0</v>
      </c>
      <c r="K635" s="657">
        <v>0</v>
      </c>
      <c r="L635" s="657">
        <v>0</v>
      </c>
      <c r="M635" s="657">
        <v>0</v>
      </c>
      <c r="N635" s="657">
        <v>0</v>
      </c>
      <c r="O635" s="657">
        <v>0</v>
      </c>
      <c r="P635" s="657">
        <v>0</v>
      </c>
      <c r="Q635" s="657">
        <v>0</v>
      </c>
      <c r="R635" s="657">
        <v>0</v>
      </c>
      <c r="S635" s="657">
        <v>0</v>
      </c>
      <c r="T635" s="657">
        <v>0</v>
      </c>
      <c r="U635" s="657">
        <v>0</v>
      </c>
      <c r="V635" s="657">
        <v>0</v>
      </c>
    </row>
    <row r="636" spans="2:22" x14ac:dyDescent="0.25">
      <c r="B636" s="628" t="s">
        <v>13</v>
      </c>
      <c r="C636" s="628" t="s">
        <v>13</v>
      </c>
      <c r="D636" s="628" t="s">
        <v>13</v>
      </c>
      <c r="E636" s="657">
        <v>0</v>
      </c>
      <c r="F636" s="657">
        <v>0</v>
      </c>
      <c r="G636" s="657">
        <v>0</v>
      </c>
      <c r="H636" s="657">
        <v>0</v>
      </c>
      <c r="I636" s="657">
        <v>0</v>
      </c>
      <c r="J636" s="657">
        <v>0</v>
      </c>
      <c r="K636" s="657">
        <v>0</v>
      </c>
      <c r="L636" s="657">
        <v>0</v>
      </c>
      <c r="M636" s="657">
        <v>0</v>
      </c>
      <c r="N636" s="657">
        <v>0</v>
      </c>
      <c r="O636" s="657">
        <v>0</v>
      </c>
      <c r="P636" s="657">
        <v>0</v>
      </c>
      <c r="Q636" s="657">
        <v>0</v>
      </c>
      <c r="R636" s="657">
        <v>0</v>
      </c>
      <c r="S636" s="657">
        <v>0</v>
      </c>
      <c r="T636" s="657">
        <v>0</v>
      </c>
      <c r="U636" s="657">
        <v>0</v>
      </c>
      <c r="V636" s="657">
        <v>0</v>
      </c>
    </row>
    <row r="637" spans="2:22" x14ac:dyDescent="0.25">
      <c r="B637" s="628" t="s">
        <v>13</v>
      </c>
      <c r="C637" s="628" t="s">
        <v>13</v>
      </c>
      <c r="D637" s="628" t="s">
        <v>13</v>
      </c>
      <c r="E637" s="657">
        <v>0</v>
      </c>
      <c r="F637" s="657">
        <v>0</v>
      </c>
      <c r="G637" s="657">
        <v>0</v>
      </c>
      <c r="H637" s="657">
        <v>0</v>
      </c>
      <c r="I637" s="657">
        <v>0</v>
      </c>
      <c r="J637" s="657">
        <v>0</v>
      </c>
      <c r="K637" s="657">
        <v>0</v>
      </c>
      <c r="L637" s="657">
        <v>0</v>
      </c>
      <c r="M637" s="657">
        <v>0</v>
      </c>
      <c r="N637" s="657">
        <v>0</v>
      </c>
      <c r="O637" s="657">
        <v>0</v>
      </c>
      <c r="P637" s="657">
        <v>0</v>
      </c>
      <c r="Q637" s="657">
        <v>0</v>
      </c>
      <c r="R637" s="657">
        <v>0</v>
      </c>
      <c r="S637" s="657">
        <v>0</v>
      </c>
      <c r="T637" s="657">
        <v>0</v>
      </c>
      <c r="U637" s="657">
        <v>0</v>
      </c>
      <c r="V637" s="657">
        <v>0</v>
      </c>
    </row>
    <row r="638" spans="2:22" x14ac:dyDescent="0.25">
      <c r="B638" s="628" t="s">
        <v>13</v>
      </c>
      <c r="C638" s="628" t="s">
        <v>13</v>
      </c>
      <c r="D638" s="628" t="s">
        <v>13</v>
      </c>
      <c r="E638" s="657">
        <v>0</v>
      </c>
      <c r="F638" s="657">
        <v>0</v>
      </c>
      <c r="G638" s="657">
        <v>0</v>
      </c>
      <c r="H638" s="657">
        <v>0</v>
      </c>
      <c r="I638" s="657">
        <v>0</v>
      </c>
      <c r="J638" s="657">
        <v>0</v>
      </c>
      <c r="K638" s="657">
        <v>0</v>
      </c>
      <c r="L638" s="657">
        <v>0</v>
      </c>
      <c r="M638" s="657">
        <v>0</v>
      </c>
      <c r="N638" s="657">
        <v>0</v>
      </c>
      <c r="O638" s="657">
        <v>0</v>
      </c>
      <c r="P638" s="657">
        <v>0</v>
      </c>
      <c r="Q638" s="657">
        <v>0</v>
      </c>
      <c r="R638" s="657">
        <v>0</v>
      </c>
      <c r="S638" s="657">
        <v>0</v>
      </c>
      <c r="T638" s="657">
        <v>0</v>
      </c>
      <c r="U638" s="657">
        <v>0</v>
      </c>
      <c r="V638" s="657">
        <v>0</v>
      </c>
    </row>
    <row r="639" spans="2:22" x14ac:dyDescent="0.25">
      <c r="B639" s="628" t="s">
        <v>13</v>
      </c>
      <c r="C639" s="628" t="s">
        <v>13</v>
      </c>
      <c r="D639" s="628" t="s">
        <v>13</v>
      </c>
      <c r="E639" s="657">
        <v>0</v>
      </c>
      <c r="F639" s="657">
        <v>0</v>
      </c>
      <c r="G639" s="657">
        <v>0</v>
      </c>
      <c r="H639" s="657">
        <v>0</v>
      </c>
      <c r="I639" s="657">
        <v>0</v>
      </c>
      <c r="J639" s="657">
        <v>0</v>
      </c>
      <c r="K639" s="657">
        <v>0</v>
      </c>
      <c r="L639" s="657">
        <v>0</v>
      </c>
      <c r="M639" s="657">
        <v>0</v>
      </c>
      <c r="N639" s="657">
        <v>0</v>
      </c>
      <c r="O639" s="657">
        <v>0</v>
      </c>
      <c r="P639" s="657">
        <v>0</v>
      </c>
      <c r="Q639" s="657">
        <v>0</v>
      </c>
      <c r="R639" s="657">
        <v>0</v>
      </c>
      <c r="S639" s="657">
        <v>0</v>
      </c>
      <c r="T639" s="657">
        <v>0</v>
      </c>
      <c r="U639" s="657">
        <v>0</v>
      </c>
      <c r="V639" s="657">
        <v>0</v>
      </c>
    </row>
    <row r="640" spans="2:22" x14ac:dyDescent="0.25">
      <c r="B640" s="628" t="s">
        <v>13</v>
      </c>
      <c r="C640" s="628" t="s">
        <v>13</v>
      </c>
      <c r="D640" s="628" t="s">
        <v>13</v>
      </c>
      <c r="E640" s="657">
        <v>0</v>
      </c>
      <c r="F640" s="657">
        <v>0</v>
      </c>
      <c r="G640" s="657">
        <v>0</v>
      </c>
      <c r="H640" s="657">
        <v>0</v>
      </c>
      <c r="I640" s="657">
        <v>0</v>
      </c>
      <c r="J640" s="657">
        <v>0</v>
      </c>
      <c r="K640" s="657">
        <v>0</v>
      </c>
      <c r="L640" s="657">
        <v>0</v>
      </c>
      <c r="M640" s="657">
        <v>0</v>
      </c>
      <c r="N640" s="657">
        <v>0</v>
      </c>
      <c r="O640" s="657">
        <v>0</v>
      </c>
      <c r="P640" s="657">
        <v>0</v>
      </c>
      <c r="Q640" s="657">
        <v>0</v>
      </c>
      <c r="R640" s="657">
        <v>0</v>
      </c>
      <c r="S640" s="657">
        <v>0</v>
      </c>
      <c r="T640" s="657">
        <v>0</v>
      </c>
      <c r="U640" s="657">
        <v>0</v>
      </c>
      <c r="V640" s="657">
        <v>0</v>
      </c>
    </row>
    <row r="641" spans="2:22" x14ac:dyDescent="0.25">
      <c r="B641" s="628" t="s">
        <v>13</v>
      </c>
      <c r="C641" s="628" t="s">
        <v>13</v>
      </c>
      <c r="D641" s="628" t="s">
        <v>13</v>
      </c>
      <c r="E641" s="657">
        <v>0</v>
      </c>
      <c r="F641" s="657">
        <v>0</v>
      </c>
      <c r="G641" s="657">
        <v>0</v>
      </c>
      <c r="H641" s="657">
        <v>0</v>
      </c>
      <c r="I641" s="657">
        <v>0</v>
      </c>
      <c r="J641" s="657">
        <v>0</v>
      </c>
      <c r="K641" s="657">
        <v>0</v>
      </c>
      <c r="L641" s="657">
        <v>0</v>
      </c>
      <c r="M641" s="657">
        <v>0</v>
      </c>
      <c r="N641" s="657">
        <v>0</v>
      </c>
      <c r="O641" s="657">
        <v>0</v>
      </c>
      <c r="P641" s="657">
        <v>0</v>
      </c>
      <c r="Q641" s="657">
        <v>0</v>
      </c>
      <c r="R641" s="657">
        <v>0</v>
      </c>
      <c r="S641" s="657">
        <v>0</v>
      </c>
      <c r="T641" s="657">
        <v>0</v>
      </c>
      <c r="U641" s="657">
        <v>0</v>
      </c>
      <c r="V641" s="657">
        <v>0</v>
      </c>
    </row>
    <row r="642" spans="2:22" x14ac:dyDescent="0.25">
      <c r="B642" s="628" t="s">
        <v>13</v>
      </c>
      <c r="C642" s="628" t="s">
        <v>13</v>
      </c>
      <c r="D642" s="628" t="s">
        <v>13</v>
      </c>
      <c r="E642" s="657">
        <v>0</v>
      </c>
      <c r="F642" s="657">
        <v>0</v>
      </c>
      <c r="G642" s="657">
        <v>0</v>
      </c>
      <c r="H642" s="657">
        <v>0</v>
      </c>
      <c r="I642" s="657">
        <v>0</v>
      </c>
      <c r="J642" s="657">
        <v>0</v>
      </c>
      <c r="K642" s="657">
        <v>0</v>
      </c>
      <c r="L642" s="657">
        <v>0</v>
      </c>
      <c r="M642" s="657">
        <v>0</v>
      </c>
      <c r="N642" s="657">
        <v>0</v>
      </c>
      <c r="O642" s="657">
        <v>0</v>
      </c>
      <c r="P642" s="657">
        <v>0</v>
      </c>
      <c r="Q642" s="657">
        <v>0</v>
      </c>
      <c r="R642" s="657">
        <v>0</v>
      </c>
      <c r="S642" s="657">
        <v>0</v>
      </c>
      <c r="T642" s="657">
        <v>0</v>
      </c>
      <c r="U642" s="657">
        <v>0</v>
      </c>
      <c r="V642" s="657">
        <v>0</v>
      </c>
    </row>
    <row r="643" spans="2:22" x14ac:dyDescent="0.25">
      <c r="B643" s="628" t="s">
        <v>13</v>
      </c>
      <c r="C643" s="628" t="s">
        <v>13</v>
      </c>
      <c r="D643" s="628" t="s">
        <v>13</v>
      </c>
      <c r="E643" s="657">
        <v>0</v>
      </c>
      <c r="F643" s="657">
        <v>0</v>
      </c>
      <c r="G643" s="657">
        <v>0</v>
      </c>
      <c r="H643" s="657">
        <v>0</v>
      </c>
      <c r="I643" s="657">
        <v>0</v>
      </c>
      <c r="J643" s="657">
        <v>0</v>
      </c>
      <c r="K643" s="657">
        <v>0</v>
      </c>
      <c r="L643" s="657">
        <v>0</v>
      </c>
      <c r="M643" s="657">
        <v>0</v>
      </c>
      <c r="N643" s="657">
        <v>0</v>
      </c>
      <c r="O643" s="657">
        <v>0</v>
      </c>
      <c r="P643" s="657">
        <v>0</v>
      </c>
      <c r="Q643" s="657">
        <v>0</v>
      </c>
      <c r="R643" s="657">
        <v>0</v>
      </c>
      <c r="S643" s="657">
        <v>0</v>
      </c>
      <c r="T643" s="657">
        <v>0</v>
      </c>
      <c r="U643" s="657">
        <v>0</v>
      </c>
      <c r="V643" s="657">
        <v>0</v>
      </c>
    </row>
    <row r="644" spans="2:22" x14ac:dyDescent="0.25">
      <c r="B644" s="628" t="s">
        <v>13</v>
      </c>
      <c r="C644" s="628" t="s">
        <v>13</v>
      </c>
      <c r="D644" s="628" t="s">
        <v>13</v>
      </c>
      <c r="E644" s="657">
        <v>0</v>
      </c>
      <c r="F644" s="657">
        <v>0</v>
      </c>
      <c r="G644" s="657">
        <v>0</v>
      </c>
      <c r="H644" s="657">
        <v>0</v>
      </c>
      <c r="I644" s="657">
        <v>0</v>
      </c>
      <c r="J644" s="657">
        <v>0</v>
      </c>
      <c r="K644" s="657">
        <v>0</v>
      </c>
      <c r="L644" s="657">
        <v>0</v>
      </c>
      <c r="M644" s="657">
        <v>0</v>
      </c>
      <c r="N644" s="657">
        <v>0</v>
      </c>
      <c r="O644" s="657">
        <v>0</v>
      </c>
      <c r="P644" s="657">
        <v>0</v>
      </c>
      <c r="Q644" s="657">
        <v>0</v>
      </c>
      <c r="R644" s="657">
        <v>0</v>
      </c>
      <c r="S644" s="657">
        <v>0</v>
      </c>
      <c r="T644" s="657">
        <v>0</v>
      </c>
      <c r="U644" s="657">
        <v>0</v>
      </c>
      <c r="V644" s="657">
        <v>0</v>
      </c>
    </row>
    <row r="645" spans="2:22" x14ac:dyDescent="0.25">
      <c r="B645" s="628" t="s">
        <v>13</v>
      </c>
      <c r="C645" s="628" t="s">
        <v>13</v>
      </c>
      <c r="D645" s="628" t="s">
        <v>13</v>
      </c>
      <c r="E645" s="657">
        <v>0</v>
      </c>
      <c r="F645" s="657">
        <v>0</v>
      </c>
      <c r="G645" s="657">
        <v>0</v>
      </c>
      <c r="H645" s="657">
        <v>0</v>
      </c>
      <c r="I645" s="657">
        <v>0</v>
      </c>
      <c r="J645" s="657">
        <v>0</v>
      </c>
      <c r="K645" s="657">
        <v>0</v>
      </c>
      <c r="L645" s="657">
        <v>0</v>
      </c>
      <c r="M645" s="657">
        <v>0</v>
      </c>
      <c r="N645" s="657">
        <v>0</v>
      </c>
      <c r="O645" s="657">
        <v>0</v>
      </c>
      <c r="P645" s="657">
        <v>0</v>
      </c>
      <c r="Q645" s="657">
        <v>0</v>
      </c>
      <c r="R645" s="657">
        <v>0</v>
      </c>
      <c r="S645" s="657">
        <v>0</v>
      </c>
      <c r="T645" s="657">
        <v>0</v>
      </c>
      <c r="U645" s="657">
        <v>0</v>
      </c>
      <c r="V645" s="657">
        <v>0</v>
      </c>
    </row>
    <row r="646" spans="2:22" x14ac:dyDescent="0.25">
      <c r="B646" s="628" t="s">
        <v>13</v>
      </c>
      <c r="C646" s="628" t="s">
        <v>13</v>
      </c>
      <c r="D646" s="628" t="s">
        <v>13</v>
      </c>
      <c r="E646" s="657">
        <v>0</v>
      </c>
      <c r="F646" s="657">
        <v>0</v>
      </c>
      <c r="G646" s="657">
        <v>0</v>
      </c>
      <c r="H646" s="657">
        <v>0</v>
      </c>
      <c r="I646" s="657">
        <v>0</v>
      </c>
      <c r="J646" s="657">
        <v>0</v>
      </c>
      <c r="K646" s="657">
        <v>0</v>
      </c>
      <c r="L646" s="657">
        <v>0</v>
      </c>
      <c r="M646" s="657">
        <v>0</v>
      </c>
      <c r="N646" s="657">
        <v>0</v>
      </c>
      <c r="O646" s="657">
        <v>0</v>
      </c>
      <c r="P646" s="657">
        <v>0</v>
      </c>
      <c r="Q646" s="657">
        <v>0</v>
      </c>
      <c r="R646" s="657">
        <v>0</v>
      </c>
      <c r="S646" s="657">
        <v>0</v>
      </c>
      <c r="T646" s="657">
        <v>0</v>
      </c>
      <c r="U646" s="657">
        <v>0</v>
      </c>
      <c r="V646" s="657">
        <v>0</v>
      </c>
    </row>
    <row r="647" spans="2:22" x14ac:dyDescent="0.25">
      <c r="B647" s="628" t="s">
        <v>13</v>
      </c>
      <c r="C647" s="628" t="s">
        <v>13</v>
      </c>
      <c r="D647" s="628" t="s">
        <v>13</v>
      </c>
      <c r="E647" s="657">
        <v>0</v>
      </c>
      <c r="F647" s="657">
        <v>0</v>
      </c>
      <c r="G647" s="657">
        <v>0</v>
      </c>
      <c r="H647" s="657">
        <v>0</v>
      </c>
      <c r="I647" s="657">
        <v>0</v>
      </c>
      <c r="J647" s="657">
        <v>0</v>
      </c>
      <c r="K647" s="657">
        <v>0</v>
      </c>
      <c r="L647" s="657">
        <v>0</v>
      </c>
      <c r="M647" s="657">
        <v>0</v>
      </c>
      <c r="N647" s="657">
        <v>0</v>
      </c>
      <c r="O647" s="657">
        <v>0</v>
      </c>
      <c r="P647" s="657">
        <v>0</v>
      </c>
      <c r="Q647" s="657">
        <v>0</v>
      </c>
      <c r="R647" s="657">
        <v>0</v>
      </c>
      <c r="S647" s="657">
        <v>0</v>
      </c>
      <c r="T647" s="657">
        <v>0</v>
      </c>
      <c r="U647" s="657">
        <v>0</v>
      </c>
      <c r="V647" s="657">
        <v>0</v>
      </c>
    </row>
    <row r="648" spans="2:22" x14ac:dyDescent="0.25">
      <c r="B648" s="628" t="s">
        <v>13</v>
      </c>
      <c r="C648" s="628" t="s">
        <v>13</v>
      </c>
      <c r="D648" s="628" t="s">
        <v>13</v>
      </c>
      <c r="E648" s="657">
        <v>0</v>
      </c>
      <c r="F648" s="657">
        <v>0</v>
      </c>
      <c r="G648" s="657">
        <v>0</v>
      </c>
      <c r="H648" s="657">
        <v>0</v>
      </c>
      <c r="I648" s="657">
        <v>0</v>
      </c>
      <c r="J648" s="657">
        <v>0</v>
      </c>
      <c r="K648" s="657">
        <v>0</v>
      </c>
      <c r="L648" s="657">
        <v>0</v>
      </c>
      <c r="M648" s="657">
        <v>0</v>
      </c>
      <c r="N648" s="657">
        <v>0</v>
      </c>
      <c r="O648" s="657">
        <v>0</v>
      </c>
      <c r="P648" s="657">
        <v>0</v>
      </c>
      <c r="Q648" s="657">
        <v>0</v>
      </c>
      <c r="R648" s="657">
        <v>0</v>
      </c>
      <c r="S648" s="657">
        <v>0</v>
      </c>
      <c r="T648" s="657">
        <v>0</v>
      </c>
      <c r="U648" s="657">
        <v>0</v>
      </c>
      <c r="V648" s="657">
        <v>0</v>
      </c>
    </row>
    <row r="649" spans="2:22" x14ac:dyDescent="0.25">
      <c r="B649" s="628" t="s">
        <v>13</v>
      </c>
      <c r="C649" s="628" t="s">
        <v>13</v>
      </c>
      <c r="D649" s="628" t="s">
        <v>13</v>
      </c>
      <c r="E649" s="657">
        <v>0</v>
      </c>
      <c r="F649" s="657">
        <v>0</v>
      </c>
      <c r="G649" s="657">
        <v>0</v>
      </c>
      <c r="H649" s="657">
        <v>0</v>
      </c>
      <c r="I649" s="657">
        <v>0</v>
      </c>
      <c r="J649" s="657">
        <v>0</v>
      </c>
      <c r="K649" s="657">
        <v>0</v>
      </c>
      <c r="L649" s="657">
        <v>0</v>
      </c>
      <c r="M649" s="657">
        <v>0</v>
      </c>
      <c r="N649" s="657">
        <v>0</v>
      </c>
      <c r="O649" s="657">
        <v>0</v>
      </c>
      <c r="P649" s="657">
        <v>0</v>
      </c>
      <c r="Q649" s="657">
        <v>0</v>
      </c>
      <c r="R649" s="657">
        <v>0</v>
      </c>
      <c r="S649" s="657">
        <v>0</v>
      </c>
      <c r="T649" s="657">
        <v>0</v>
      </c>
      <c r="U649" s="657">
        <v>0</v>
      </c>
      <c r="V649" s="657">
        <v>0</v>
      </c>
    </row>
    <row r="650" spans="2:22" x14ac:dyDescent="0.25">
      <c r="B650" s="628" t="s">
        <v>13</v>
      </c>
      <c r="C650" s="628" t="s">
        <v>13</v>
      </c>
      <c r="D650" s="628" t="s">
        <v>13</v>
      </c>
      <c r="E650" s="657">
        <v>0</v>
      </c>
      <c r="F650" s="657">
        <v>0</v>
      </c>
      <c r="G650" s="657">
        <v>0</v>
      </c>
      <c r="H650" s="657">
        <v>0</v>
      </c>
      <c r="I650" s="657">
        <v>0</v>
      </c>
      <c r="J650" s="657">
        <v>0</v>
      </c>
      <c r="K650" s="657">
        <v>0</v>
      </c>
      <c r="L650" s="657">
        <v>0</v>
      </c>
      <c r="M650" s="657">
        <v>0</v>
      </c>
      <c r="N650" s="657">
        <v>0</v>
      </c>
      <c r="O650" s="657">
        <v>0</v>
      </c>
      <c r="P650" s="657">
        <v>0</v>
      </c>
      <c r="Q650" s="657">
        <v>0</v>
      </c>
      <c r="R650" s="657">
        <v>0</v>
      </c>
      <c r="S650" s="657">
        <v>0</v>
      </c>
      <c r="T650" s="657">
        <v>0</v>
      </c>
      <c r="U650" s="657">
        <v>0</v>
      </c>
      <c r="V650" s="657">
        <v>0</v>
      </c>
    </row>
    <row r="651" spans="2:22" x14ac:dyDescent="0.25">
      <c r="B651" s="628" t="s">
        <v>13</v>
      </c>
      <c r="C651" s="628" t="s">
        <v>13</v>
      </c>
      <c r="D651" s="628" t="s">
        <v>13</v>
      </c>
      <c r="E651" s="657">
        <v>0</v>
      </c>
      <c r="F651" s="657">
        <v>0</v>
      </c>
      <c r="G651" s="657">
        <v>0</v>
      </c>
      <c r="H651" s="657">
        <v>0</v>
      </c>
      <c r="I651" s="657">
        <v>0</v>
      </c>
      <c r="J651" s="657">
        <v>0</v>
      </c>
      <c r="K651" s="657">
        <v>0</v>
      </c>
      <c r="L651" s="657">
        <v>0</v>
      </c>
      <c r="M651" s="657">
        <v>0</v>
      </c>
      <c r="N651" s="657">
        <v>0</v>
      </c>
      <c r="O651" s="657">
        <v>0</v>
      </c>
      <c r="P651" s="657">
        <v>0</v>
      </c>
      <c r="Q651" s="657">
        <v>0</v>
      </c>
      <c r="R651" s="657">
        <v>0</v>
      </c>
      <c r="S651" s="657">
        <v>0</v>
      </c>
      <c r="T651" s="657">
        <v>0</v>
      </c>
      <c r="U651" s="657">
        <v>0</v>
      </c>
      <c r="V651" s="657">
        <v>0</v>
      </c>
    </row>
    <row r="652" spans="2:22" x14ac:dyDescent="0.25">
      <c r="B652" s="628" t="s">
        <v>13</v>
      </c>
      <c r="C652" s="628" t="s">
        <v>13</v>
      </c>
      <c r="D652" s="628" t="s">
        <v>13</v>
      </c>
      <c r="E652" s="657">
        <v>0</v>
      </c>
      <c r="F652" s="657">
        <v>0</v>
      </c>
      <c r="G652" s="657">
        <v>0</v>
      </c>
      <c r="H652" s="657">
        <v>0</v>
      </c>
      <c r="I652" s="657">
        <v>0</v>
      </c>
      <c r="J652" s="657">
        <v>0</v>
      </c>
      <c r="K652" s="657">
        <v>0</v>
      </c>
      <c r="L652" s="657">
        <v>0</v>
      </c>
      <c r="M652" s="657">
        <v>0</v>
      </c>
      <c r="N652" s="657">
        <v>0</v>
      </c>
      <c r="O652" s="657">
        <v>0</v>
      </c>
      <c r="P652" s="657">
        <v>0</v>
      </c>
      <c r="Q652" s="657">
        <v>0</v>
      </c>
      <c r="R652" s="657">
        <v>0</v>
      </c>
      <c r="S652" s="657">
        <v>0</v>
      </c>
      <c r="T652" s="657">
        <v>0</v>
      </c>
      <c r="U652" s="657">
        <v>0</v>
      </c>
      <c r="V652" s="657">
        <v>0</v>
      </c>
    </row>
    <row r="653" spans="2:22" x14ac:dyDescent="0.25">
      <c r="B653" s="628" t="s">
        <v>13</v>
      </c>
      <c r="C653" s="628" t="s">
        <v>13</v>
      </c>
      <c r="D653" s="628" t="s">
        <v>13</v>
      </c>
      <c r="E653" s="657">
        <v>0</v>
      </c>
      <c r="F653" s="657">
        <v>0</v>
      </c>
      <c r="G653" s="657">
        <v>0</v>
      </c>
      <c r="H653" s="657">
        <v>0</v>
      </c>
      <c r="I653" s="657">
        <v>0</v>
      </c>
      <c r="J653" s="657">
        <v>0</v>
      </c>
      <c r="K653" s="657">
        <v>0</v>
      </c>
      <c r="L653" s="657">
        <v>0</v>
      </c>
      <c r="M653" s="657">
        <v>0</v>
      </c>
      <c r="N653" s="657">
        <v>0</v>
      </c>
      <c r="O653" s="657">
        <v>0</v>
      </c>
      <c r="P653" s="657">
        <v>0</v>
      </c>
      <c r="Q653" s="657">
        <v>0</v>
      </c>
      <c r="R653" s="657">
        <v>0</v>
      </c>
      <c r="S653" s="657">
        <v>0</v>
      </c>
      <c r="T653" s="657">
        <v>0</v>
      </c>
      <c r="U653" s="657">
        <v>0</v>
      </c>
      <c r="V653" s="657">
        <v>0</v>
      </c>
    </row>
    <row r="654" spans="2:22" x14ac:dyDescent="0.25">
      <c r="B654" s="628" t="s">
        <v>13</v>
      </c>
      <c r="C654" s="628" t="s">
        <v>13</v>
      </c>
      <c r="D654" s="628" t="s">
        <v>13</v>
      </c>
      <c r="E654" s="657">
        <v>0</v>
      </c>
      <c r="F654" s="657">
        <v>0</v>
      </c>
      <c r="G654" s="657">
        <v>0</v>
      </c>
      <c r="H654" s="657">
        <v>0</v>
      </c>
      <c r="I654" s="657">
        <v>0</v>
      </c>
      <c r="J654" s="657">
        <v>0</v>
      </c>
      <c r="K654" s="657">
        <v>0</v>
      </c>
      <c r="L654" s="657">
        <v>0</v>
      </c>
      <c r="M654" s="657">
        <v>0</v>
      </c>
      <c r="N654" s="657">
        <v>0</v>
      </c>
      <c r="O654" s="657">
        <v>0</v>
      </c>
      <c r="P654" s="657">
        <v>0</v>
      </c>
      <c r="Q654" s="657">
        <v>0</v>
      </c>
      <c r="R654" s="657">
        <v>0</v>
      </c>
      <c r="S654" s="657">
        <v>0</v>
      </c>
      <c r="T654" s="657">
        <v>0</v>
      </c>
      <c r="U654" s="657">
        <v>0</v>
      </c>
      <c r="V654" s="657">
        <v>0</v>
      </c>
    </row>
    <row r="655" spans="2:22" x14ac:dyDescent="0.25">
      <c r="B655" s="628" t="s">
        <v>13</v>
      </c>
      <c r="C655" s="628" t="s">
        <v>13</v>
      </c>
      <c r="D655" s="628" t="s">
        <v>13</v>
      </c>
      <c r="E655" s="657">
        <v>0</v>
      </c>
      <c r="F655" s="657">
        <v>0</v>
      </c>
      <c r="G655" s="657">
        <v>0</v>
      </c>
      <c r="H655" s="657">
        <v>0</v>
      </c>
      <c r="I655" s="657">
        <v>0</v>
      </c>
      <c r="J655" s="657">
        <v>0</v>
      </c>
      <c r="K655" s="657">
        <v>0</v>
      </c>
      <c r="L655" s="657">
        <v>0</v>
      </c>
      <c r="M655" s="657">
        <v>0</v>
      </c>
      <c r="N655" s="657">
        <v>0</v>
      </c>
      <c r="O655" s="657">
        <v>0</v>
      </c>
      <c r="P655" s="657">
        <v>0</v>
      </c>
      <c r="Q655" s="657">
        <v>0</v>
      </c>
      <c r="R655" s="657">
        <v>0</v>
      </c>
      <c r="S655" s="657">
        <v>0</v>
      </c>
      <c r="T655" s="657">
        <v>0</v>
      </c>
      <c r="U655" s="657">
        <v>0</v>
      </c>
      <c r="V655" s="657">
        <v>0</v>
      </c>
    </row>
    <row r="656" spans="2:22" x14ac:dyDescent="0.25">
      <c r="B656" s="628" t="s">
        <v>13</v>
      </c>
      <c r="C656" s="628" t="s">
        <v>13</v>
      </c>
      <c r="D656" s="628" t="s">
        <v>13</v>
      </c>
      <c r="E656" s="657">
        <v>0</v>
      </c>
      <c r="F656" s="657">
        <v>0</v>
      </c>
      <c r="G656" s="657">
        <v>0</v>
      </c>
      <c r="H656" s="657">
        <v>0</v>
      </c>
      <c r="I656" s="657">
        <v>0</v>
      </c>
      <c r="J656" s="657">
        <v>0</v>
      </c>
      <c r="K656" s="657">
        <v>0</v>
      </c>
      <c r="L656" s="657">
        <v>0</v>
      </c>
      <c r="M656" s="657">
        <v>0</v>
      </c>
      <c r="N656" s="657">
        <v>0</v>
      </c>
      <c r="O656" s="657">
        <v>0</v>
      </c>
      <c r="P656" s="657">
        <v>0</v>
      </c>
      <c r="Q656" s="657">
        <v>0</v>
      </c>
      <c r="R656" s="657">
        <v>0</v>
      </c>
      <c r="S656" s="657">
        <v>0</v>
      </c>
      <c r="T656" s="657">
        <v>0</v>
      </c>
      <c r="U656" s="657">
        <v>0</v>
      </c>
      <c r="V656" s="657">
        <v>0</v>
      </c>
    </row>
    <row r="657" spans="2:22" x14ac:dyDescent="0.25">
      <c r="B657" s="628" t="s">
        <v>13</v>
      </c>
      <c r="C657" s="628" t="s">
        <v>13</v>
      </c>
      <c r="D657" s="628" t="s">
        <v>13</v>
      </c>
      <c r="E657" s="657">
        <v>0</v>
      </c>
      <c r="F657" s="657">
        <v>0</v>
      </c>
      <c r="G657" s="657">
        <v>0</v>
      </c>
      <c r="H657" s="657">
        <v>0</v>
      </c>
      <c r="I657" s="657">
        <v>0</v>
      </c>
      <c r="J657" s="657">
        <v>0</v>
      </c>
      <c r="K657" s="657">
        <v>0</v>
      </c>
      <c r="L657" s="657">
        <v>0</v>
      </c>
      <c r="M657" s="657">
        <v>0</v>
      </c>
      <c r="N657" s="657">
        <v>0</v>
      </c>
      <c r="O657" s="657">
        <v>0</v>
      </c>
      <c r="P657" s="657">
        <v>0</v>
      </c>
      <c r="Q657" s="657">
        <v>0</v>
      </c>
      <c r="R657" s="657">
        <v>0</v>
      </c>
      <c r="S657" s="657">
        <v>0</v>
      </c>
      <c r="T657" s="657">
        <v>0</v>
      </c>
      <c r="U657" s="657">
        <v>0</v>
      </c>
      <c r="V657" s="657">
        <v>0</v>
      </c>
    </row>
    <row r="658" spans="2:22" x14ac:dyDescent="0.25">
      <c r="B658" s="628" t="s">
        <v>13</v>
      </c>
      <c r="C658" s="628" t="s">
        <v>13</v>
      </c>
      <c r="D658" s="628" t="s">
        <v>13</v>
      </c>
      <c r="E658" s="657">
        <v>0</v>
      </c>
      <c r="F658" s="657">
        <v>0</v>
      </c>
      <c r="G658" s="657">
        <v>0</v>
      </c>
      <c r="H658" s="657">
        <v>0</v>
      </c>
      <c r="I658" s="657">
        <v>0</v>
      </c>
      <c r="J658" s="657">
        <v>0</v>
      </c>
      <c r="K658" s="657">
        <v>0</v>
      </c>
      <c r="L658" s="657">
        <v>0</v>
      </c>
      <c r="M658" s="657">
        <v>0</v>
      </c>
      <c r="N658" s="657">
        <v>0</v>
      </c>
      <c r="O658" s="657">
        <v>0</v>
      </c>
      <c r="P658" s="657">
        <v>0</v>
      </c>
      <c r="Q658" s="657">
        <v>0</v>
      </c>
      <c r="R658" s="657">
        <v>0</v>
      </c>
      <c r="S658" s="657">
        <v>0</v>
      </c>
      <c r="T658" s="657">
        <v>0</v>
      </c>
      <c r="U658" s="657">
        <v>0</v>
      </c>
      <c r="V658" s="657">
        <v>0</v>
      </c>
    </row>
    <row r="659" spans="2:22" x14ac:dyDescent="0.25">
      <c r="B659" s="628" t="s">
        <v>13</v>
      </c>
      <c r="C659" s="628" t="s">
        <v>13</v>
      </c>
      <c r="D659" s="628" t="s">
        <v>13</v>
      </c>
      <c r="E659" s="657">
        <v>0</v>
      </c>
      <c r="F659" s="657">
        <v>0</v>
      </c>
      <c r="G659" s="657">
        <v>0</v>
      </c>
      <c r="H659" s="657">
        <v>0</v>
      </c>
      <c r="I659" s="657">
        <v>0</v>
      </c>
      <c r="J659" s="657">
        <v>0</v>
      </c>
      <c r="K659" s="657">
        <v>0</v>
      </c>
      <c r="L659" s="657">
        <v>0</v>
      </c>
      <c r="M659" s="657">
        <v>0</v>
      </c>
      <c r="N659" s="657">
        <v>0</v>
      </c>
      <c r="O659" s="657">
        <v>0</v>
      </c>
      <c r="P659" s="657">
        <v>0</v>
      </c>
      <c r="Q659" s="657">
        <v>0</v>
      </c>
      <c r="R659" s="657">
        <v>0</v>
      </c>
      <c r="S659" s="657">
        <v>0</v>
      </c>
      <c r="T659" s="657">
        <v>0</v>
      </c>
      <c r="U659" s="657">
        <v>0</v>
      </c>
      <c r="V659" s="657">
        <v>0</v>
      </c>
    </row>
    <row r="660" spans="2:22" x14ac:dyDescent="0.25">
      <c r="B660" s="628" t="s">
        <v>13</v>
      </c>
      <c r="C660" s="628" t="s">
        <v>13</v>
      </c>
      <c r="D660" s="628" t="s">
        <v>13</v>
      </c>
      <c r="E660" s="657">
        <v>0</v>
      </c>
      <c r="F660" s="657">
        <v>0</v>
      </c>
      <c r="G660" s="657">
        <v>0</v>
      </c>
      <c r="H660" s="657">
        <v>0</v>
      </c>
      <c r="I660" s="657">
        <v>0</v>
      </c>
      <c r="J660" s="657">
        <v>0</v>
      </c>
      <c r="K660" s="657">
        <v>0</v>
      </c>
      <c r="L660" s="657">
        <v>0</v>
      </c>
      <c r="M660" s="657">
        <v>0</v>
      </c>
      <c r="N660" s="657">
        <v>0</v>
      </c>
      <c r="O660" s="657">
        <v>0</v>
      </c>
      <c r="P660" s="657">
        <v>0</v>
      </c>
      <c r="Q660" s="657">
        <v>0</v>
      </c>
      <c r="R660" s="657">
        <v>0</v>
      </c>
      <c r="S660" s="657">
        <v>0</v>
      </c>
      <c r="T660" s="657">
        <v>0</v>
      </c>
      <c r="U660" s="657">
        <v>0</v>
      </c>
      <c r="V660" s="657">
        <v>0</v>
      </c>
    </row>
    <row r="661" spans="2:22" x14ac:dyDescent="0.25">
      <c r="B661" s="628" t="s">
        <v>13</v>
      </c>
      <c r="C661" s="628" t="s">
        <v>13</v>
      </c>
      <c r="D661" s="628" t="s">
        <v>13</v>
      </c>
      <c r="E661" s="657">
        <v>0</v>
      </c>
      <c r="F661" s="657">
        <v>0</v>
      </c>
      <c r="G661" s="657">
        <v>0</v>
      </c>
      <c r="H661" s="657">
        <v>0</v>
      </c>
      <c r="I661" s="657">
        <v>0</v>
      </c>
      <c r="J661" s="657">
        <v>0</v>
      </c>
      <c r="K661" s="657">
        <v>0</v>
      </c>
      <c r="L661" s="657">
        <v>0</v>
      </c>
      <c r="M661" s="657">
        <v>0</v>
      </c>
      <c r="N661" s="657">
        <v>0</v>
      </c>
      <c r="O661" s="657">
        <v>0</v>
      </c>
      <c r="P661" s="657">
        <v>0</v>
      </c>
      <c r="Q661" s="657">
        <v>0</v>
      </c>
      <c r="R661" s="657">
        <v>0</v>
      </c>
      <c r="S661" s="657">
        <v>0</v>
      </c>
      <c r="T661" s="657">
        <v>0</v>
      </c>
      <c r="U661" s="657">
        <v>0</v>
      </c>
      <c r="V661" s="657">
        <v>0</v>
      </c>
    </row>
    <row r="662" spans="2:22" x14ac:dyDescent="0.25">
      <c r="B662" s="628" t="s">
        <v>13</v>
      </c>
      <c r="C662" s="628" t="s">
        <v>13</v>
      </c>
      <c r="D662" s="628" t="s">
        <v>13</v>
      </c>
      <c r="E662" s="657">
        <v>0</v>
      </c>
      <c r="F662" s="657">
        <v>0</v>
      </c>
      <c r="G662" s="657">
        <v>0</v>
      </c>
      <c r="H662" s="657">
        <v>0</v>
      </c>
      <c r="I662" s="657">
        <v>0</v>
      </c>
      <c r="J662" s="657">
        <v>0</v>
      </c>
      <c r="K662" s="657">
        <v>0</v>
      </c>
      <c r="L662" s="657">
        <v>0</v>
      </c>
      <c r="M662" s="657">
        <v>0</v>
      </c>
      <c r="N662" s="657">
        <v>0</v>
      </c>
      <c r="O662" s="657">
        <v>0</v>
      </c>
      <c r="P662" s="657">
        <v>0</v>
      </c>
      <c r="Q662" s="657">
        <v>0</v>
      </c>
      <c r="R662" s="657">
        <v>0</v>
      </c>
      <c r="S662" s="657">
        <v>0</v>
      </c>
      <c r="T662" s="657">
        <v>0</v>
      </c>
      <c r="U662" s="657">
        <v>0</v>
      </c>
      <c r="V662" s="657">
        <v>0</v>
      </c>
    </row>
    <row r="663" spans="2:22" x14ac:dyDescent="0.25">
      <c r="B663" s="628" t="s">
        <v>13</v>
      </c>
      <c r="C663" s="628" t="s">
        <v>13</v>
      </c>
      <c r="D663" s="628" t="s">
        <v>13</v>
      </c>
      <c r="E663" s="657">
        <v>0</v>
      </c>
      <c r="F663" s="657">
        <v>0</v>
      </c>
      <c r="G663" s="657">
        <v>0</v>
      </c>
      <c r="H663" s="657">
        <v>0</v>
      </c>
      <c r="I663" s="657">
        <v>0</v>
      </c>
      <c r="J663" s="657">
        <v>0</v>
      </c>
      <c r="K663" s="657">
        <v>0</v>
      </c>
      <c r="L663" s="657">
        <v>0</v>
      </c>
      <c r="M663" s="657">
        <v>0</v>
      </c>
      <c r="N663" s="657">
        <v>0</v>
      </c>
      <c r="O663" s="657">
        <v>0</v>
      </c>
      <c r="P663" s="657">
        <v>0</v>
      </c>
      <c r="Q663" s="657">
        <v>0</v>
      </c>
      <c r="R663" s="657">
        <v>0</v>
      </c>
      <c r="S663" s="657">
        <v>0</v>
      </c>
      <c r="T663" s="657">
        <v>0</v>
      </c>
      <c r="U663" s="657">
        <v>0</v>
      </c>
      <c r="V663" s="657">
        <v>0</v>
      </c>
    </row>
    <row r="664" spans="2:22" x14ac:dyDescent="0.25">
      <c r="B664" s="628" t="s">
        <v>13</v>
      </c>
      <c r="C664" s="628" t="s">
        <v>13</v>
      </c>
      <c r="D664" s="628" t="s">
        <v>13</v>
      </c>
      <c r="E664" s="657">
        <v>0</v>
      </c>
      <c r="F664" s="657">
        <v>0</v>
      </c>
      <c r="G664" s="657">
        <v>0</v>
      </c>
      <c r="H664" s="657">
        <v>0</v>
      </c>
      <c r="I664" s="657">
        <v>0</v>
      </c>
      <c r="J664" s="657">
        <v>0</v>
      </c>
      <c r="K664" s="657">
        <v>0</v>
      </c>
      <c r="L664" s="657">
        <v>0</v>
      </c>
      <c r="M664" s="657">
        <v>0</v>
      </c>
      <c r="N664" s="657">
        <v>0</v>
      </c>
      <c r="O664" s="657">
        <v>0</v>
      </c>
      <c r="P664" s="657">
        <v>0</v>
      </c>
      <c r="Q664" s="657">
        <v>0</v>
      </c>
      <c r="R664" s="657">
        <v>0</v>
      </c>
      <c r="S664" s="657">
        <v>0</v>
      </c>
      <c r="T664" s="657">
        <v>0</v>
      </c>
      <c r="U664" s="657">
        <v>0</v>
      </c>
      <c r="V664" s="657">
        <v>0</v>
      </c>
    </row>
    <row r="665" spans="2:22" x14ac:dyDescent="0.25">
      <c r="B665" s="628" t="s">
        <v>13</v>
      </c>
      <c r="C665" s="628" t="s">
        <v>13</v>
      </c>
      <c r="D665" s="628" t="s">
        <v>13</v>
      </c>
      <c r="E665" s="657">
        <v>0</v>
      </c>
      <c r="F665" s="657">
        <v>0</v>
      </c>
      <c r="G665" s="657">
        <v>0</v>
      </c>
      <c r="H665" s="657">
        <v>0</v>
      </c>
      <c r="I665" s="657">
        <v>0</v>
      </c>
      <c r="J665" s="657">
        <v>0</v>
      </c>
      <c r="K665" s="657">
        <v>0</v>
      </c>
      <c r="L665" s="657">
        <v>0</v>
      </c>
      <c r="M665" s="657">
        <v>0</v>
      </c>
      <c r="N665" s="657">
        <v>0</v>
      </c>
      <c r="O665" s="657">
        <v>0</v>
      </c>
      <c r="P665" s="657">
        <v>0</v>
      </c>
      <c r="Q665" s="657">
        <v>0</v>
      </c>
      <c r="R665" s="657">
        <v>0</v>
      </c>
      <c r="S665" s="657">
        <v>0</v>
      </c>
      <c r="T665" s="657">
        <v>0</v>
      </c>
      <c r="U665" s="657">
        <v>0</v>
      </c>
      <c r="V665" s="657">
        <v>0</v>
      </c>
    </row>
    <row r="666" spans="2:22" x14ac:dyDescent="0.25">
      <c r="B666" s="628" t="s">
        <v>13</v>
      </c>
      <c r="C666" s="628" t="s">
        <v>13</v>
      </c>
      <c r="D666" s="628" t="s">
        <v>13</v>
      </c>
      <c r="E666" s="657">
        <v>0</v>
      </c>
      <c r="F666" s="657">
        <v>0</v>
      </c>
      <c r="G666" s="657">
        <v>0</v>
      </c>
      <c r="H666" s="657">
        <v>0</v>
      </c>
      <c r="I666" s="657">
        <v>0</v>
      </c>
      <c r="J666" s="657">
        <v>0</v>
      </c>
      <c r="K666" s="657">
        <v>0</v>
      </c>
      <c r="L666" s="657">
        <v>0</v>
      </c>
      <c r="M666" s="657">
        <v>0</v>
      </c>
      <c r="N666" s="657">
        <v>0</v>
      </c>
      <c r="O666" s="657">
        <v>0</v>
      </c>
      <c r="P666" s="657">
        <v>0</v>
      </c>
      <c r="Q666" s="657">
        <v>0</v>
      </c>
      <c r="R666" s="657">
        <v>0</v>
      </c>
      <c r="S666" s="657">
        <v>0</v>
      </c>
      <c r="T666" s="657">
        <v>0</v>
      </c>
      <c r="U666" s="657">
        <v>0</v>
      </c>
      <c r="V666" s="657">
        <v>0</v>
      </c>
    </row>
    <row r="667" spans="2:22" x14ac:dyDescent="0.25">
      <c r="B667" s="628" t="s">
        <v>13</v>
      </c>
      <c r="C667" s="628" t="s">
        <v>13</v>
      </c>
      <c r="D667" s="628" t="s">
        <v>13</v>
      </c>
      <c r="E667" s="657">
        <v>0</v>
      </c>
      <c r="F667" s="657">
        <v>0</v>
      </c>
      <c r="G667" s="657">
        <v>0</v>
      </c>
      <c r="H667" s="657">
        <v>0</v>
      </c>
      <c r="I667" s="657">
        <v>0</v>
      </c>
      <c r="J667" s="657">
        <v>0</v>
      </c>
      <c r="K667" s="657">
        <v>0</v>
      </c>
      <c r="L667" s="657">
        <v>0</v>
      </c>
      <c r="M667" s="657">
        <v>0</v>
      </c>
      <c r="N667" s="657">
        <v>0</v>
      </c>
      <c r="O667" s="657">
        <v>0</v>
      </c>
      <c r="P667" s="657">
        <v>0</v>
      </c>
      <c r="Q667" s="657">
        <v>0</v>
      </c>
      <c r="R667" s="657">
        <v>0</v>
      </c>
      <c r="S667" s="657">
        <v>0</v>
      </c>
      <c r="T667" s="657">
        <v>0</v>
      </c>
      <c r="U667" s="657">
        <v>0</v>
      </c>
      <c r="V667" s="657">
        <v>0</v>
      </c>
    </row>
    <row r="668" spans="2:22" x14ac:dyDescent="0.25">
      <c r="B668" s="628" t="s">
        <v>13</v>
      </c>
      <c r="C668" s="628" t="s">
        <v>13</v>
      </c>
      <c r="D668" s="628" t="s">
        <v>13</v>
      </c>
      <c r="E668" s="657">
        <v>0</v>
      </c>
      <c r="F668" s="657">
        <v>0</v>
      </c>
      <c r="G668" s="657">
        <v>0</v>
      </c>
      <c r="H668" s="657">
        <v>0</v>
      </c>
      <c r="I668" s="657">
        <v>0</v>
      </c>
      <c r="J668" s="657">
        <v>0</v>
      </c>
      <c r="K668" s="657">
        <v>0</v>
      </c>
      <c r="L668" s="657">
        <v>0</v>
      </c>
      <c r="M668" s="657">
        <v>0</v>
      </c>
      <c r="N668" s="657">
        <v>0</v>
      </c>
      <c r="O668" s="657">
        <v>0</v>
      </c>
      <c r="P668" s="657">
        <v>0</v>
      </c>
      <c r="Q668" s="657">
        <v>0</v>
      </c>
      <c r="R668" s="657">
        <v>0</v>
      </c>
      <c r="S668" s="657">
        <v>0</v>
      </c>
      <c r="T668" s="657">
        <v>0</v>
      </c>
      <c r="U668" s="657">
        <v>0</v>
      </c>
      <c r="V668" s="657">
        <v>0</v>
      </c>
    </row>
    <row r="669" spans="2:22" x14ac:dyDescent="0.25">
      <c r="B669" s="628" t="s">
        <v>13</v>
      </c>
      <c r="C669" s="628" t="s">
        <v>13</v>
      </c>
      <c r="D669" s="628" t="s">
        <v>13</v>
      </c>
      <c r="E669" s="657">
        <v>0</v>
      </c>
      <c r="F669" s="657">
        <v>0</v>
      </c>
      <c r="G669" s="657">
        <v>0</v>
      </c>
      <c r="H669" s="657">
        <v>0</v>
      </c>
      <c r="I669" s="657">
        <v>0</v>
      </c>
      <c r="J669" s="657">
        <v>0</v>
      </c>
      <c r="K669" s="657">
        <v>0</v>
      </c>
      <c r="L669" s="657">
        <v>0</v>
      </c>
      <c r="M669" s="657">
        <v>0</v>
      </c>
      <c r="N669" s="657">
        <v>0</v>
      </c>
      <c r="O669" s="657">
        <v>0</v>
      </c>
      <c r="P669" s="657">
        <v>0</v>
      </c>
      <c r="Q669" s="657">
        <v>0</v>
      </c>
      <c r="R669" s="657">
        <v>0</v>
      </c>
      <c r="S669" s="657">
        <v>0</v>
      </c>
      <c r="T669" s="657">
        <v>0</v>
      </c>
      <c r="U669" s="657">
        <v>0</v>
      </c>
      <c r="V669" s="657">
        <v>0</v>
      </c>
    </row>
    <row r="670" spans="2:22" x14ac:dyDescent="0.25">
      <c r="B670" s="628" t="s">
        <v>13</v>
      </c>
      <c r="C670" s="628" t="s">
        <v>13</v>
      </c>
      <c r="D670" s="628" t="s">
        <v>13</v>
      </c>
      <c r="E670" s="657">
        <v>0</v>
      </c>
      <c r="F670" s="657">
        <v>0</v>
      </c>
      <c r="G670" s="657">
        <v>0</v>
      </c>
      <c r="H670" s="657">
        <v>0</v>
      </c>
      <c r="I670" s="657">
        <v>0</v>
      </c>
      <c r="J670" s="657">
        <v>0</v>
      </c>
      <c r="K670" s="657">
        <v>0</v>
      </c>
      <c r="L670" s="657">
        <v>0</v>
      </c>
      <c r="M670" s="657">
        <v>0</v>
      </c>
      <c r="N670" s="657">
        <v>0</v>
      </c>
      <c r="O670" s="657">
        <v>0</v>
      </c>
      <c r="P670" s="657">
        <v>0</v>
      </c>
      <c r="Q670" s="657">
        <v>0</v>
      </c>
      <c r="R670" s="657">
        <v>0</v>
      </c>
      <c r="S670" s="657">
        <v>0</v>
      </c>
      <c r="T670" s="657">
        <v>0</v>
      </c>
      <c r="U670" s="657">
        <v>0</v>
      </c>
      <c r="V670" s="657">
        <v>0</v>
      </c>
    </row>
    <row r="671" spans="2:22" x14ac:dyDescent="0.25">
      <c r="B671" s="628" t="s">
        <v>13</v>
      </c>
      <c r="C671" s="628" t="s">
        <v>13</v>
      </c>
      <c r="D671" s="628" t="s">
        <v>13</v>
      </c>
      <c r="E671" s="657">
        <v>0</v>
      </c>
      <c r="F671" s="657">
        <v>0</v>
      </c>
      <c r="G671" s="657">
        <v>0</v>
      </c>
      <c r="H671" s="657">
        <v>0</v>
      </c>
      <c r="I671" s="657">
        <v>0</v>
      </c>
      <c r="J671" s="657">
        <v>0</v>
      </c>
      <c r="K671" s="657">
        <v>0</v>
      </c>
      <c r="L671" s="657">
        <v>0</v>
      </c>
      <c r="M671" s="657">
        <v>0</v>
      </c>
      <c r="N671" s="657">
        <v>0</v>
      </c>
      <c r="O671" s="657">
        <v>0</v>
      </c>
      <c r="P671" s="657">
        <v>0</v>
      </c>
      <c r="Q671" s="657">
        <v>0</v>
      </c>
      <c r="R671" s="657">
        <v>0</v>
      </c>
      <c r="S671" s="657">
        <v>0</v>
      </c>
      <c r="T671" s="657">
        <v>0</v>
      </c>
      <c r="U671" s="657">
        <v>0</v>
      </c>
      <c r="V671" s="657">
        <v>0</v>
      </c>
    </row>
    <row r="672" spans="2:22" x14ac:dyDescent="0.25">
      <c r="B672" s="628" t="s">
        <v>13</v>
      </c>
      <c r="C672" s="628" t="s">
        <v>13</v>
      </c>
      <c r="D672" s="628" t="s">
        <v>13</v>
      </c>
      <c r="E672" s="657">
        <v>0</v>
      </c>
      <c r="F672" s="657">
        <v>0</v>
      </c>
      <c r="G672" s="657">
        <v>0</v>
      </c>
      <c r="H672" s="657">
        <v>0</v>
      </c>
      <c r="I672" s="657">
        <v>0</v>
      </c>
      <c r="J672" s="657">
        <v>0</v>
      </c>
      <c r="K672" s="657">
        <v>0</v>
      </c>
      <c r="L672" s="657">
        <v>0</v>
      </c>
      <c r="M672" s="657">
        <v>0</v>
      </c>
      <c r="N672" s="657">
        <v>0</v>
      </c>
      <c r="O672" s="657">
        <v>0</v>
      </c>
      <c r="P672" s="657">
        <v>0</v>
      </c>
      <c r="Q672" s="657">
        <v>0</v>
      </c>
      <c r="R672" s="657">
        <v>0</v>
      </c>
      <c r="S672" s="657">
        <v>0</v>
      </c>
      <c r="T672" s="657">
        <v>0</v>
      </c>
      <c r="U672" s="657">
        <v>0</v>
      </c>
      <c r="V672" s="657">
        <v>0</v>
      </c>
    </row>
    <row r="673" spans="2:22" x14ac:dyDescent="0.25">
      <c r="B673" s="628" t="s">
        <v>13</v>
      </c>
      <c r="C673" s="628" t="s">
        <v>13</v>
      </c>
      <c r="D673" s="628" t="s">
        <v>13</v>
      </c>
      <c r="E673" s="657">
        <v>0</v>
      </c>
      <c r="F673" s="657">
        <v>0</v>
      </c>
      <c r="G673" s="657">
        <v>0</v>
      </c>
      <c r="H673" s="657">
        <v>0</v>
      </c>
      <c r="I673" s="657">
        <v>0</v>
      </c>
      <c r="J673" s="657">
        <v>0</v>
      </c>
      <c r="K673" s="657">
        <v>0</v>
      </c>
      <c r="L673" s="657">
        <v>0</v>
      </c>
      <c r="M673" s="657">
        <v>0</v>
      </c>
      <c r="N673" s="657">
        <v>0</v>
      </c>
      <c r="O673" s="657">
        <v>0</v>
      </c>
      <c r="P673" s="657">
        <v>0</v>
      </c>
      <c r="Q673" s="657">
        <v>0</v>
      </c>
      <c r="R673" s="657">
        <v>0</v>
      </c>
      <c r="S673" s="657">
        <v>0</v>
      </c>
      <c r="T673" s="657">
        <v>0</v>
      </c>
      <c r="U673" s="657">
        <v>0</v>
      </c>
      <c r="V673" s="657">
        <v>0</v>
      </c>
    </row>
    <row r="674" spans="2:22" x14ac:dyDescent="0.25">
      <c r="B674" s="628" t="s">
        <v>13</v>
      </c>
      <c r="C674" s="628" t="s">
        <v>13</v>
      </c>
      <c r="D674" s="628" t="s">
        <v>13</v>
      </c>
      <c r="E674" s="657">
        <v>0</v>
      </c>
      <c r="F674" s="657">
        <v>0</v>
      </c>
      <c r="G674" s="657">
        <v>0</v>
      </c>
      <c r="H674" s="657">
        <v>0</v>
      </c>
      <c r="I674" s="657">
        <v>0</v>
      </c>
      <c r="J674" s="657">
        <v>0</v>
      </c>
      <c r="K674" s="657">
        <v>0</v>
      </c>
      <c r="L674" s="657">
        <v>0</v>
      </c>
      <c r="M674" s="657">
        <v>0</v>
      </c>
      <c r="N674" s="657">
        <v>0</v>
      </c>
      <c r="O674" s="657">
        <v>0</v>
      </c>
      <c r="P674" s="657">
        <v>0</v>
      </c>
      <c r="Q674" s="657">
        <v>0</v>
      </c>
      <c r="R674" s="657">
        <v>0</v>
      </c>
      <c r="S674" s="657">
        <v>0</v>
      </c>
      <c r="T674" s="657">
        <v>0</v>
      </c>
      <c r="U674" s="657">
        <v>0</v>
      </c>
      <c r="V674" s="657">
        <v>0</v>
      </c>
    </row>
    <row r="675" spans="2:22" x14ac:dyDescent="0.25">
      <c r="B675" s="628" t="s">
        <v>13</v>
      </c>
      <c r="C675" s="628" t="s">
        <v>13</v>
      </c>
      <c r="D675" s="628" t="s">
        <v>13</v>
      </c>
      <c r="E675" s="657">
        <v>0</v>
      </c>
      <c r="F675" s="657">
        <v>0</v>
      </c>
      <c r="G675" s="657">
        <v>0</v>
      </c>
      <c r="H675" s="657">
        <v>0</v>
      </c>
      <c r="I675" s="657">
        <v>0</v>
      </c>
      <c r="J675" s="657">
        <v>0</v>
      </c>
      <c r="K675" s="657">
        <v>0</v>
      </c>
      <c r="L675" s="657">
        <v>0</v>
      </c>
      <c r="M675" s="657">
        <v>0</v>
      </c>
      <c r="N675" s="657">
        <v>0</v>
      </c>
      <c r="O675" s="657">
        <v>0</v>
      </c>
      <c r="P675" s="657">
        <v>0</v>
      </c>
      <c r="Q675" s="657">
        <v>0</v>
      </c>
      <c r="R675" s="657">
        <v>0</v>
      </c>
      <c r="S675" s="657">
        <v>0</v>
      </c>
      <c r="T675" s="657">
        <v>0</v>
      </c>
      <c r="U675" s="657">
        <v>0</v>
      </c>
      <c r="V675" s="657">
        <v>0</v>
      </c>
    </row>
    <row r="676" spans="2:22" x14ac:dyDescent="0.25">
      <c r="B676" s="628" t="s">
        <v>13</v>
      </c>
      <c r="C676" s="628" t="s">
        <v>13</v>
      </c>
      <c r="D676" s="628" t="s">
        <v>13</v>
      </c>
      <c r="E676" s="657">
        <v>0</v>
      </c>
      <c r="F676" s="657">
        <v>0</v>
      </c>
      <c r="G676" s="657">
        <v>0</v>
      </c>
      <c r="H676" s="657">
        <v>0</v>
      </c>
      <c r="I676" s="657">
        <v>0</v>
      </c>
      <c r="J676" s="657">
        <v>0</v>
      </c>
      <c r="K676" s="657">
        <v>0</v>
      </c>
      <c r="L676" s="657">
        <v>0</v>
      </c>
      <c r="M676" s="657">
        <v>0</v>
      </c>
      <c r="N676" s="657">
        <v>0</v>
      </c>
      <c r="O676" s="657">
        <v>0</v>
      </c>
      <c r="P676" s="657">
        <v>0</v>
      </c>
      <c r="Q676" s="657">
        <v>0</v>
      </c>
      <c r="R676" s="657">
        <v>0</v>
      </c>
      <c r="S676" s="657">
        <v>0</v>
      </c>
      <c r="T676" s="657">
        <v>0</v>
      </c>
      <c r="U676" s="657">
        <v>0</v>
      </c>
      <c r="V676" s="657">
        <v>0</v>
      </c>
    </row>
    <row r="677" spans="2:22" x14ac:dyDescent="0.25">
      <c r="B677" s="628" t="s">
        <v>13</v>
      </c>
      <c r="C677" s="628" t="s">
        <v>13</v>
      </c>
      <c r="D677" s="628" t="s">
        <v>13</v>
      </c>
      <c r="E677" s="657">
        <v>0</v>
      </c>
      <c r="F677" s="657">
        <v>0</v>
      </c>
      <c r="G677" s="657">
        <v>0</v>
      </c>
      <c r="H677" s="657">
        <v>0</v>
      </c>
      <c r="I677" s="657">
        <v>0</v>
      </c>
      <c r="J677" s="657">
        <v>0</v>
      </c>
      <c r="K677" s="657">
        <v>0</v>
      </c>
      <c r="L677" s="657">
        <v>0</v>
      </c>
      <c r="M677" s="657">
        <v>0</v>
      </c>
      <c r="N677" s="657">
        <v>0</v>
      </c>
      <c r="O677" s="657">
        <v>0</v>
      </c>
      <c r="P677" s="657">
        <v>0</v>
      </c>
      <c r="Q677" s="657">
        <v>0</v>
      </c>
      <c r="R677" s="657">
        <v>0</v>
      </c>
      <c r="S677" s="657">
        <v>0</v>
      </c>
      <c r="T677" s="657">
        <v>0</v>
      </c>
      <c r="U677" s="657">
        <v>0</v>
      </c>
      <c r="V677" s="657">
        <v>0</v>
      </c>
    </row>
    <row r="678" spans="2:22" x14ac:dyDescent="0.25">
      <c r="B678" s="628" t="s">
        <v>13</v>
      </c>
      <c r="C678" s="628" t="s">
        <v>13</v>
      </c>
      <c r="D678" s="628" t="s">
        <v>13</v>
      </c>
      <c r="E678" s="657">
        <v>0</v>
      </c>
      <c r="F678" s="657">
        <v>0</v>
      </c>
      <c r="G678" s="657">
        <v>0</v>
      </c>
      <c r="H678" s="657">
        <v>0</v>
      </c>
      <c r="I678" s="657">
        <v>0</v>
      </c>
      <c r="J678" s="657">
        <v>0</v>
      </c>
      <c r="K678" s="657">
        <v>0</v>
      </c>
      <c r="L678" s="657">
        <v>0</v>
      </c>
      <c r="M678" s="657">
        <v>0</v>
      </c>
      <c r="N678" s="657">
        <v>0</v>
      </c>
      <c r="O678" s="657">
        <v>0</v>
      </c>
      <c r="P678" s="657">
        <v>0</v>
      </c>
      <c r="Q678" s="657">
        <v>0</v>
      </c>
      <c r="R678" s="657">
        <v>0</v>
      </c>
      <c r="S678" s="657">
        <v>0</v>
      </c>
      <c r="T678" s="657">
        <v>0</v>
      </c>
      <c r="U678" s="657">
        <v>0</v>
      </c>
      <c r="V678" s="657">
        <v>0</v>
      </c>
    </row>
    <row r="679" spans="2:22" x14ac:dyDescent="0.25">
      <c r="B679" s="628" t="s">
        <v>13</v>
      </c>
      <c r="C679" s="628" t="s">
        <v>13</v>
      </c>
      <c r="D679" s="628" t="s">
        <v>13</v>
      </c>
      <c r="E679" s="657">
        <v>0</v>
      </c>
      <c r="F679" s="657">
        <v>0</v>
      </c>
      <c r="G679" s="657">
        <v>0</v>
      </c>
      <c r="H679" s="657">
        <v>0</v>
      </c>
      <c r="I679" s="657">
        <v>0</v>
      </c>
      <c r="J679" s="657">
        <v>0</v>
      </c>
      <c r="K679" s="657">
        <v>0</v>
      </c>
      <c r="L679" s="657">
        <v>0</v>
      </c>
      <c r="M679" s="657">
        <v>0</v>
      </c>
      <c r="N679" s="657">
        <v>0</v>
      </c>
      <c r="O679" s="657">
        <v>0</v>
      </c>
      <c r="P679" s="657">
        <v>0</v>
      </c>
      <c r="Q679" s="657">
        <v>0</v>
      </c>
      <c r="R679" s="657">
        <v>0</v>
      </c>
      <c r="S679" s="657">
        <v>0</v>
      </c>
      <c r="T679" s="657">
        <v>0</v>
      </c>
      <c r="U679" s="657">
        <v>0</v>
      </c>
      <c r="V679" s="657">
        <v>0</v>
      </c>
    </row>
    <row r="680" spans="2:22" x14ac:dyDescent="0.25">
      <c r="B680" s="628" t="s">
        <v>13</v>
      </c>
      <c r="C680" s="628" t="s">
        <v>13</v>
      </c>
      <c r="D680" s="628" t="s">
        <v>13</v>
      </c>
      <c r="E680" s="657">
        <v>0</v>
      </c>
      <c r="F680" s="657">
        <v>0</v>
      </c>
      <c r="G680" s="657">
        <v>0</v>
      </c>
      <c r="H680" s="657">
        <v>0</v>
      </c>
      <c r="I680" s="657">
        <v>0</v>
      </c>
      <c r="J680" s="657">
        <v>0</v>
      </c>
      <c r="K680" s="657">
        <v>0</v>
      </c>
      <c r="L680" s="657">
        <v>0</v>
      </c>
      <c r="M680" s="657">
        <v>0</v>
      </c>
      <c r="N680" s="657">
        <v>0</v>
      </c>
      <c r="O680" s="657">
        <v>0</v>
      </c>
      <c r="P680" s="657">
        <v>0</v>
      </c>
      <c r="Q680" s="657">
        <v>0</v>
      </c>
      <c r="R680" s="657">
        <v>0</v>
      </c>
      <c r="S680" s="657">
        <v>0</v>
      </c>
      <c r="T680" s="657">
        <v>0</v>
      </c>
      <c r="U680" s="657">
        <v>0</v>
      </c>
      <c r="V680" s="657">
        <v>0</v>
      </c>
    </row>
    <row r="681" spans="2:22" x14ac:dyDescent="0.25">
      <c r="B681" s="628" t="s">
        <v>13</v>
      </c>
      <c r="C681" s="628" t="s">
        <v>13</v>
      </c>
      <c r="D681" s="628" t="s">
        <v>13</v>
      </c>
      <c r="E681" s="657">
        <v>0</v>
      </c>
      <c r="F681" s="657">
        <v>0</v>
      </c>
      <c r="G681" s="657">
        <v>0</v>
      </c>
      <c r="H681" s="657">
        <v>0</v>
      </c>
      <c r="I681" s="657">
        <v>0</v>
      </c>
      <c r="J681" s="657">
        <v>0</v>
      </c>
      <c r="K681" s="657">
        <v>0</v>
      </c>
      <c r="L681" s="657">
        <v>0</v>
      </c>
      <c r="M681" s="657">
        <v>0</v>
      </c>
      <c r="N681" s="657">
        <v>0</v>
      </c>
      <c r="O681" s="657">
        <v>0</v>
      </c>
      <c r="P681" s="657">
        <v>0</v>
      </c>
      <c r="Q681" s="657">
        <v>0</v>
      </c>
      <c r="R681" s="657">
        <v>0</v>
      </c>
      <c r="S681" s="657">
        <v>0</v>
      </c>
      <c r="T681" s="657">
        <v>0</v>
      </c>
      <c r="U681" s="657">
        <v>0</v>
      </c>
      <c r="V681" s="657">
        <v>0</v>
      </c>
    </row>
    <row r="682" spans="2:22" x14ac:dyDescent="0.25">
      <c r="B682" s="628" t="s">
        <v>13</v>
      </c>
      <c r="C682" s="628" t="s">
        <v>13</v>
      </c>
      <c r="D682" s="628" t="s">
        <v>13</v>
      </c>
      <c r="E682" s="657">
        <v>0</v>
      </c>
      <c r="F682" s="657">
        <v>0</v>
      </c>
      <c r="G682" s="657">
        <v>0</v>
      </c>
      <c r="H682" s="657">
        <v>0</v>
      </c>
      <c r="I682" s="657">
        <v>0</v>
      </c>
      <c r="J682" s="657">
        <v>0</v>
      </c>
      <c r="K682" s="657">
        <v>0</v>
      </c>
      <c r="L682" s="657">
        <v>0</v>
      </c>
      <c r="M682" s="657">
        <v>0</v>
      </c>
      <c r="N682" s="657">
        <v>0</v>
      </c>
      <c r="O682" s="657">
        <v>0</v>
      </c>
      <c r="P682" s="657">
        <v>0</v>
      </c>
      <c r="Q682" s="657">
        <v>0</v>
      </c>
      <c r="R682" s="657">
        <v>0</v>
      </c>
      <c r="S682" s="657">
        <v>0</v>
      </c>
      <c r="T682" s="657">
        <v>0</v>
      </c>
      <c r="U682" s="657">
        <v>0</v>
      </c>
      <c r="V682" s="657">
        <v>0</v>
      </c>
    </row>
    <row r="683" spans="2:22" x14ac:dyDescent="0.25">
      <c r="B683" s="628" t="s">
        <v>13</v>
      </c>
      <c r="C683" s="628" t="s">
        <v>13</v>
      </c>
      <c r="D683" s="628" t="s">
        <v>13</v>
      </c>
      <c r="E683" s="657">
        <v>0</v>
      </c>
      <c r="F683" s="657">
        <v>0</v>
      </c>
      <c r="G683" s="657">
        <v>0</v>
      </c>
      <c r="H683" s="657">
        <v>0</v>
      </c>
      <c r="I683" s="657">
        <v>0</v>
      </c>
      <c r="J683" s="657">
        <v>0</v>
      </c>
      <c r="K683" s="657">
        <v>0</v>
      </c>
      <c r="L683" s="657">
        <v>0</v>
      </c>
      <c r="M683" s="657">
        <v>0</v>
      </c>
      <c r="N683" s="657">
        <v>0</v>
      </c>
      <c r="O683" s="657">
        <v>0</v>
      </c>
      <c r="P683" s="657">
        <v>0</v>
      </c>
      <c r="Q683" s="657">
        <v>0</v>
      </c>
      <c r="R683" s="657">
        <v>0</v>
      </c>
      <c r="S683" s="657">
        <v>0</v>
      </c>
      <c r="T683" s="657">
        <v>0</v>
      </c>
      <c r="U683" s="657">
        <v>0</v>
      </c>
      <c r="V683" s="657">
        <v>0</v>
      </c>
    </row>
    <row r="684" spans="2:22" x14ac:dyDescent="0.25">
      <c r="B684" s="628" t="s">
        <v>13</v>
      </c>
      <c r="C684" s="628" t="s">
        <v>13</v>
      </c>
      <c r="D684" s="628" t="s">
        <v>13</v>
      </c>
      <c r="E684" s="657">
        <v>0</v>
      </c>
      <c r="F684" s="657">
        <v>0</v>
      </c>
      <c r="G684" s="657">
        <v>0</v>
      </c>
      <c r="H684" s="657">
        <v>0</v>
      </c>
      <c r="I684" s="657">
        <v>0</v>
      </c>
      <c r="J684" s="657">
        <v>0</v>
      </c>
      <c r="K684" s="657">
        <v>0</v>
      </c>
      <c r="L684" s="657">
        <v>0</v>
      </c>
      <c r="M684" s="657">
        <v>0</v>
      </c>
      <c r="N684" s="657">
        <v>0</v>
      </c>
      <c r="O684" s="657">
        <v>0</v>
      </c>
      <c r="P684" s="657">
        <v>0</v>
      </c>
      <c r="Q684" s="657">
        <v>0</v>
      </c>
      <c r="R684" s="657">
        <v>0</v>
      </c>
      <c r="S684" s="657">
        <v>0</v>
      </c>
      <c r="T684" s="657">
        <v>0</v>
      </c>
      <c r="U684" s="657">
        <v>0</v>
      </c>
      <c r="V684" s="657">
        <v>0</v>
      </c>
    </row>
    <row r="685" spans="2:22" x14ac:dyDescent="0.25">
      <c r="B685" s="628" t="s">
        <v>13</v>
      </c>
      <c r="C685" s="628" t="s">
        <v>13</v>
      </c>
      <c r="D685" s="628" t="s">
        <v>13</v>
      </c>
      <c r="E685" s="657">
        <v>0</v>
      </c>
      <c r="F685" s="657">
        <v>0</v>
      </c>
      <c r="G685" s="657">
        <v>0</v>
      </c>
      <c r="H685" s="657">
        <v>0</v>
      </c>
      <c r="I685" s="657">
        <v>0</v>
      </c>
      <c r="J685" s="657">
        <v>0</v>
      </c>
      <c r="K685" s="657">
        <v>0</v>
      </c>
      <c r="L685" s="657">
        <v>0</v>
      </c>
      <c r="M685" s="657">
        <v>0</v>
      </c>
      <c r="N685" s="657">
        <v>0</v>
      </c>
      <c r="O685" s="657">
        <v>0</v>
      </c>
      <c r="P685" s="657">
        <v>0</v>
      </c>
      <c r="Q685" s="657">
        <v>0</v>
      </c>
      <c r="R685" s="657">
        <v>0</v>
      </c>
      <c r="S685" s="657">
        <v>0</v>
      </c>
      <c r="T685" s="657">
        <v>0</v>
      </c>
      <c r="U685" s="657">
        <v>0</v>
      </c>
      <c r="V685" s="657">
        <v>0</v>
      </c>
    </row>
    <row r="686" spans="2:22" x14ac:dyDescent="0.25">
      <c r="B686" s="628" t="s">
        <v>13</v>
      </c>
      <c r="C686" s="628" t="s">
        <v>13</v>
      </c>
      <c r="D686" s="628" t="s">
        <v>13</v>
      </c>
      <c r="E686" s="657">
        <v>0</v>
      </c>
      <c r="F686" s="657">
        <v>0</v>
      </c>
      <c r="G686" s="657">
        <v>0</v>
      </c>
      <c r="H686" s="657">
        <v>0</v>
      </c>
      <c r="I686" s="657">
        <v>0</v>
      </c>
      <c r="J686" s="657">
        <v>0</v>
      </c>
      <c r="K686" s="657">
        <v>0</v>
      </c>
      <c r="L686" s="657">
        <v>0</v>
      </c>
      <c r="M686" s="657">
        <v>0</v>
      </c>
      <c r="N686" s="657">
        <v>0</v>
      </c>
      <c r="O686" s="657">
        <v>0</v>
      </c>
      <c r="P686" s="657">
        <v>0</v>
      </c>
      <c r="Q686" s="657">
        <v>0</v>
      </c>
      <c r="R686" s="657">
        <v>0</v>
      </c>
      <c r="S686" s="657">
        <v>0</v>
      </c>
      <c r="T686" s="657">
        <v>0</v>
      </c>
      <c r="U686" s="657">
        <v>0</v>
      </c>
      <c r="V686" s="657">
        <v>0</v>
      </c>
    </row>
    <row r="687" spans="2:22" x14ac:dyDescent="0.25">
      <c r="B687" s="628" t="s">
        <v>13</v>
      </c>
      <c r="C687" s="628" t="s">
        <v>13</v>
      </c>
      <c r="D687" s="628" t="s">
        <v>13</v>
      </c>
      <c r="E687" s="657">
        <v>0</v>
      </c>
      <c r="F687" s="657">
        <v>0</v>
      </c>
      <c r="G687" s="657">
        <v>0</v>
      </c>
      <c r="H687" s="657">
        <v>0</v>
      </c>
      <c r="I687" s="657">
        <v>0</v>
      </c>
      <c r="J687" s="657">
        <v>0</v>
      </c>
      <c r="K687" s="657">
        <v>0</v>
      </c>
      <c r="L687" s="657">
        <v>0</v>
      </c>
      <c r="M687" s="657">
        <v>0</v>
      </c>
      <c r="N687" s="657">
        <v>0</v>
      </c>
      <c r="O687" s="657">
        <v>0</v>
      </c>
      <c r="P687" s="657">
        <v>0</v>
      </c>
      <c r="Q687" s="657">
        <v>0</v>
      </c>
      <c r="R687" s="657">
        <v>0</v>
      </c>
      <c r="S687" s="657">
        <v>0</v>
      </c>
      <c r="T687" s="657">
        <v>0</v>
      </c>
      <c r="U687" s="657">
        <v>0</v>
      </c>
      <c r="V687" s="657">
        <v>0</v>
      </c>
    </row>
  </sheetData>
  <mergeCells count="34">
    <mergeCell ref="B15:C15"/>
    <mergeCell ref="B16:C16"/>
    <mergeCell ref="B17:C17"/>
    <mergeCell ref="B13:C13"/>
    <mergeCell ref="B26:C26"/>
    <mergeCell ref="B18:C18"/>
    <mergeCell ref="B14:C14"/>
    <mergeCell ref="X27:Y27"/>
    <mergeCell ref="B31:C31"/>
    <mergeCell ref="B19:C19"/>
    <mergeCell ref="B20:C20"/>
    <mergeCell ref="B21:C21"/>
    <mergeCell ref="B22:C22"/>
    <mergeCell ref="B23:C23"/>
    <mergeCell ref="B24:C24"/>
    <mergeCell ref="F25:AA25"/>
    <mergeCell ref="Z6:AA6"/>
    <mergeCell ref="B8:C8"/>
    <mergeCell ref="B9:C9"/>
    <mergeCell ref="B10:C10"/>
    <mergeCell ref="B11:C11"/>
    <mergeCell ref="V6:W6"/>
    <mergeCell ref="X6:Y6"/>
    <mergeCell ref="N6:O6"/>
    <mergeCell ref="P6:Q6"/>
    <mergeCell ref="R6:S6"/>
    <mergeCell ref="T6:U6"/>
    <mergeCell ref="L6:M6"/>
    <mergeCell ref="B12:C12"/>
    <mergeCell ref="B1:J2"/>
    <mergeCell ref="D6:E6"/>
    <mergeCell ref="F6:G6"/>
    <mergeCell ref="H6:I6"/>
    <mergeCell ref="J6:K6"/>
  </mergeCells>
  <conditionalFormatting sqref="X26:Y26">
    <cfRule type="expression" dxfId="0" priority="1" stopIfTrue="1">
      <formula>X$26&gt;1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92D050"/>
  </sheetPr>
  <dimension ref="A1:N174"/>
  <sheetViews>
    <sheetView topLeftCell="C1" workbookViewId="0">
      <pane ySplit="5" topLeftCell="A138" activePane="bottomLeft" state="frozen"/>
      <selection activeCell="D3" sqref="D3:D330"/>
      <selection pane="bottomLeft" activeCell="D162" sqref="D162"/>
    </sheetView>
  </sheetViews>
  <sheetFormatPr defaultRowHeight="12.75" x14ac:dyDescent="0.2"/>
  <cols>
    <col min="1" max="3" width="31.6640625" style="497" customWidth="1"/>
    <col min="4" max="4" width="58" style="497" bestFit="1" customWidth="1"/>
    <col min="5" max="5" width="21.1640625" style="497" bestFit="1" customWidth="1"/>
    <col min="6" max="6" width="18.33203125" style="136" customWidth="1"/>
    <col min="7" max="7" width="26" style="136" bestFit="1" customWidth="1"/>
    <col min="8" max="8" width="35.83203125" style="136" bestFit="1" customWidth="1"/>
    <col min="9" max="9" width="2.83203125" style="136" customWidth="1"/>
    <col min="10" max="10" width="35.83203125" style="136" customWidth="1"/>
    <col min="11" max="11" width="22.33203125" style="136" bestFit="1" customWidth="1"/>
    <col min="12" max="13" width="9.33203125" style="136"/>
    <col min="14" max="14" width="30.6640625" style="136" bestFit="1" customWidth="1"/>
    <col min="15" max="258" width="9.33203125" style="136"/>
    <col min="259" max="259" width="31.6640625" style="136" customWidth="1"/>
    <col min="260" max="260" width="58" style="136" bestFit="1" customWidth="1"/>
    <col min="261" max="261" width="21.1640625" style="136" bestFit="1" customWidth="1"/>
    <col min="262" max="262" width="18.33203125" style="136" customWidth="1"/>
    <col min="263" max="263" width="26" style="136" bestFit="1" customWidth="1"/>
    <col min="264" max="264" width="35.83203125" style="136" bestFit="1" customWidth="1"/>
    <col min="265" max="265" width="9.33203125" style="136"/>
    <col min="266" max="266" width="35.83203125" style="136" customWidth="1"/>
    <col min="267" max="267" width="35.83203125" style="136" bestFit="1" customWidth="1"/>
    <col min="268" max="514" width="9.33203125" style="136"/>
    <col min="515" max="515" width="31.6640625" style="136" customWidth="1"/>
    <col min="516" max="516" width="58" style="136" bestFit="1" customWidth="1"/>
    <col min="517" max="517" width="21.1640625" style="136" bestFit="1" customWidth="1"/>
    <col min="518" max="518" width="18.33203125" style="136" customWidth="1"/>
    <col min="519" max="519" width="26" style="136" bestFit="1" customWidth="1"/>
    <col min="520" max="520" width="35.83203125" style="136" bestFit="1" customWidth="1"/>
    <col min="521" max="521" width="9.33203125" style="136"/>
    <col min="522" max="522" width="35.83203125" style="136" customWidth="1"/>
    <col min="523" max="523" width="35.83203125" style="136" bestFit="1" customWidth="1"/>
    <col min="524" max="770" width="9.33203125" style="136"/>
    <col min="771" max="771" width="31.6640625" style="136" customWidth="1"/>
    <col min="772" max="772" width="58" style="136" bestFit="1" customWidth="1"/>
    <col min="773" max="773" width="21.1640625" style="136" bestFit="1" customWidth="1"/>
    <col min="774" max="774" width="18.33203125" style="136" customWidth="1"/>
    <col min="775" max="775" width="26" style="136" bestFit="1" customWidth="1"/>
    <col min="776" max="776" width="35.83203125" style="136" bestFit="1" customWidth="1"/>
    <col min="777" max="777" width="9.33203125" style="136"/>
    <col min="778" max="778" width="35.83203125" style="136" customWidth="1"/>
    <col min="779" max="779" width="35.83203125" style="136" bestFit="1" customWidth="1"/>
    <col min="780" max="1026" width="9.33203125" style="136"/>
    <col min="1027" max="1027" width="31.6640625" style="136" customWidth="1"/>
    <col min="1028" max="1028" width="58" style="136" bestFit="1" customWidth="1"/>
    <col min="1029" max="1029" width="21.1640625" style="136" bestFit="1" customWidth="1"/>
    <col min="1030" max="1030" width="18.33203125" style="136" customWidth="1"/>
    <col min="1031" max="1031" width="26" style="136" bestFit="1" customWidth="1"/>
    <col min="1032" max="1032" width="35.83203125" style="136" bestFit="1" customWidth="1"/>
    <col min="1033" max="1033" width="9.33203125" style="136"/>
    <col min="1034" max="1034" width="35.83203125" style="136" customWidth="1"/>
    <col min="1035" max="1035" width="35.83203125" style="136" bestFit="1" customWidth="1"/>
    <col min="1036" max="1282" width="9.33203125" style="136"/>
    <col min="1283" max="1283" width="31.6640625" style="136" customWidth="1"/>
    <col min="1284" max="1284" width="58" style="136" bestFit="1" customWidth="1"/>
    <col min="1285" max="1285" width="21.1640625" style="136" bestFit="1" customWidth="1"/>
    <col min="1286" max="1286" width="18.33203125" style="136" customWidth="1"/>
    <col min="1287" max="1287" width="26" style="136" bestFit="1" customWidth="1"/>
    <col min="1288" max="1288" width="35.83203125" style="136" bestFit="1" customWidth="1"/>
    <col min="1289" max="1289" width="9.33203125" style="136"/>
    <col min="1290" max="1290" width="35.83203125" style="136" customWidth="1"/>
    <col min="1291" max="1291" width="35.83203125" style="136" bestFit="1" customWidth="1"/>
    <col min="1292" max="1538" width="9.33203125" style="136"/>
    <col min="1539" max="1539" width="31.6640625" style="136" customWidth="1"/>
    <col min="1540" max="1540" width="58" style="136" bestFit="1" customWidth="1"/>
    <col min="1541" max="1541" width="21.1640625" style="136" bestFit="1" customWidth="1"/>
    <col min="1542" max="1542" width="18.33203125" style="136" customWidth="1"/>
    <col min="1543" max="1543" width="26" style="136" bestFit="1" customWidth="1"/>
    <col min="1544" max="1544" width="35.83203125" style="136" bestFit="1" customWidth="1"/>
    <col min="1545" max="1545" width="9.33203125" style="136"/>
    <col min="1546" max="1546" width="35.83203125" style="136" customWidth="1"/>
    <col min="1547" max="1547" width="35.83203125" style="136" bestFit="1" customWidth="1"/>
    <col min="1548" max="1794" width="9.33203125" style="136"/>
    <col min="1795" max="1795" width="31.6640625" style="136" customWidth="1"/>
    <col min="1796" max="1796" width="58" style="136" bestFit="1" customWidth="1"/>
    <col min="1797" max="1797" width="21.1640625" style="136" bestFit="1" customWidth="1"/>
    <col min="1798" max="1798" width="18.33203125" style="136" customWidth="1"/>
    <col min="1799" max="1799" width="26" style="136" bestFit="1" customWidth="1"/>
    <col min="1800" max="1800" width="35.83203125" style="136" bestFit="1" customWidth="1"/>
    <col min="1801" max="1801" width="9.33203125" style="136"/>
    <col min="1802" max="1802" width="35.83203125" style="136" customWidth="1"/>
    <col min="1803" max="1803" width="35.83203125" style="136" bestFit="1" customWidth="1"/>
    <col min="1804" max="2050" width="9.33203125" style="136"/>
    <col min="2051" max="2051" width="31.6640625" style="136" customWidth="1"/>
    <col min="2052" max="2052" width="58" style="136" bestFit="1" customWidth="1"/>
    <col min="2053" max="2053" width="21.1640625" style="136" bestFit="1" customWidth="1"/>
    <col min="2054" max="2054" width="18.33203125" style="136" customWidth="1"/>
    <col min="2055" max="2055" width="26" style="136" bestFit="1" customWidth="1"/>
    <col min="2056" max="2056" width="35.83203125" style="136" bestFit="1" customWidth="1"/>
    <col min="2057" max="2057" width="9.33203125" style="136"/>
    <col min="2058" max="2058" width="35.83203125" style="136" customWidth="1"/>
    <col min="2059" max="2059" width="35.83203125" style="136" bestFit="1" customWidth="1"/>
    <col min="2060" max="2306" width="9.33203125" style="136"/>
    <col min="2307" max="2307" width="31.6640625" style="136" customWidth="1"/>
    <col min="2308" max="2308" width="58" style="136" bestFit="1" customWidth="1"/>
    <col min="2309" max="2309" width="21.1640625" style="136" bestFit="1" customWidth="1"/>
    <col min="2310" max="2310" width="18.33203125" style="136" customWidth="1"/>
    <col min="2311" max="2311" width="26" style="136" bestFit="1" customWidth="1"/>
    <col min="2312" max="2312" width="35.83203125" style="136" bestFit="1" customWidth="1"/>
    <col min="2313" max="2313" width="9.33203125" style="136"/>
    <col min="2314" max="2314" width="35.83203125" style="136" customWidth="1"/>
    <col min="2315" max="2315" width="35.83203125" style="136" bestFit="1" customWidth="1"/>
    <col min="2316" max="2562" width="9.33203125" style="136"/>
    <col min="2563" max="2563" width="31.6640625" style="136" customWidth="1"/>
    <col min="2564" max="2564" width="58" style="136" bestFit="1" customWidth="1"/>
    <col min="2565" max="2565" width="21.1640625" style="136" bestFit="1" customWidth="1"/>
    <col min="2566" max="2566" width="18.33203125" style="136" customWidth="1"/>
    <col min="2567" max="2567" width="26" style="136" bestFit="1" customWidth="1"/>
    <col min="2568" max="2568" width="35.83203125" style="136" bestFit="1" customWidth="1"/>
    <col min="2569" max="2569" width="9.33203125" style="136"/>
    <col min="2570" max="2570" width="35.83203125" style="136" customWidth="1"/>
    <col min="2571" max="2571" width="35.83203125" style="136" bestFit="1" customWidth="1"/>
    <col min="2572" max="2818" width="9.33203125" style="136"/>
    <col min="2819" max="2819" width="31.6640625" style="136" customWidth="1"/>
    <col min="2820" max="2820" width="58" style="136" bestFit="1" customWidth="1"/>
    <col min="2821" max="2821" width="21.1640625" style="136" bestFit="1" customWidth="1"/>
    <col min="2822" max="2822" width="18.33203125" style="136" customWidth="1"/>
    <col min="2823" max="2823" width="26" style="136" bestFit="1" customWidth="1"/>
    <col min="2824" max="2824" width="35.83203125" style="136" bestFit="1" customWidth="1"/>
    <col min="2825" max="2825" width="9.33203125" style="136"/>
    <col min="2826" max="2826" width="35.83203125" style="136" customWidth="1"/>
    <col min="2827" max="2827" width="35.83203125" style="136" bestFit="1" customWidth="1"/>
    <col min="2828" max="3074" width="9.33203125" style="136"/>
    <col min="3075" max="3075" width="31.6640625" style="136" customWidth="1"/>
    <col min="3076" max="3076" width="58" style="136" bestFit="1" customWidth="1"/>
    <col min="3077" max="3077" width="21.1640625" style="136" bestFit="1" customWidth="1"/>
    <col min="3078" max="3078" width="18.33203125" style="136" customWidth="1"/>
    <col min="3079" max="3079" width="26" style="136" bestFit="1" customWidth="1"/>
    <col min="3080" max="3080" width="35.83203125" style="136" bestFit="1" customWidth="1"/>
    <col min="3081" max="3081" width="9.33203125" style="136"/>
    <col min="3082" max="3082" width="35.83203125" style="136" customWidth="1"/>
    <col min="3083" max="3083" width="35.83203125" style="136" bestFit="1" customWidth="1"/>
    <col min="3084" max="3330" width="9.33203125" style="136"/>
    <col min="3331" max="3331" width="31.6640625" style="136" customWidth="1"/>
    <col min="3332" max="3332" width="58" style="136" bestFit="1" customWidth="1"/>
    <col min="3333" max="3333" width="21.1640625" style="136" bestFit="1" customWidth="1"/>
    <col min="3334" max="3334" width="18.33203125" style="136" customWidth="1"/>
    <col min="3335" max="3335" width="26" style="136" bestFit="1" customWidth="1"/>
    <col min="3336" max="3336" width="35.83203125" style="136" bestFit="1" customWidth="1"/>
    <col min="3337" max="3337" width="9.33203125" style="136"/>
    <col min="3338" max="3338" width="35.83203125" style="136" customWidth="1"/>
    <col min="3339" max="3339" width="35.83203125" style="136" bestFit="1" customWidth="1"/>
    <col min="3340" max="3586" width="9.33203125" style="136"/>
    <col min="3587" max="3587" width="31.6640625" style="136" customWidth="1"/>
    <col min="3588" max="3588" width="58" style="136" bestFit="1" customWidth="1"/>
    <col min="3589" max="3589" width="21.1640625" style="136" bestFit="1" customWidth="1"/>
    <col min="3590" max="3590" width="18.33203125" style="136" customWidth="1"/>
    <col min="3591" max="3591" width="26" style="136" bestFit="1" customWidth="1"/>
    <col min="3592" max="3592" width="35.83203125" style="136" bestFit="1" customWidth="1"/>
    <col min="3593" max="3593" width="9.33203125" style="136"/>
    <col min="3594" max="3594" width="35.83203125" style="136" customWidth="1"/>
    <col min="3595" max="3595" width="35.83203125" style="136" bestFit="1" customWidth="1"/>
    <col min="3596" max="3842" width="9.33203125" style="136"/>
    <col min="3843" max="3843" width="31.6640625" style="136" customWidth="1"/>
    <col min="3844" max="3844" width="58" style="136" bestFit="1" customWidth="1"/>
    <col min="3845" max="3845" width="21.1640625" style="136" bestFit="1" customWidth="1"/>
    <col min="3846" max="3846" width="18.33203125" style="136" customWidth="1"/>
    <col min="3847" max="3847" width="26" style="136" bestFit="1" customWidth="1"/>
    <col min="3848" max="3848" width="35.83203125" style="136" bestFit="1" customWidth="1"/>
    <col min="3849" max="3849" width="9.33203125" style="136"/>
    <col min="3850" max="3850" width="35.83203125" style="136" customWidth="1"/>
    <col min="3851" max="3851" width="35.83203125" style="136" bestFit="1" customWidth="1"/>
    <col min="3852" max="4098" width="9.33203125" style="136"/>
    <col min="4099" max="4099" width="31.6640625" style="136" customWidth="1"/>
    <col min="4100" max="4100" width="58" style="136" bestFit="1" customWidth="1"/>
    <col min="4101" max="4101" width="21.1640625" style="136" bestFit="1" customWidth="1"/>
    <col min="4102" max="4102" width="18.33203125" style="136" customWidth="1"/>
    <col min="4103" max="4103" width="26" style="136" bestFit="1" customWidth="1"/>
    <col min="4104" max="4104" width="35.83203125" style="136" bestFit="1" customWidth="1"/>
    <col min="4105" max="4105" width="9.33203125" style="136"/>
    <col min="4106" max="4106" width="35.83203125" style="136" customWidth="1"/>
    <col min="4107" max="4107" width="35.83203125" style="136" bestFit="1" customWidth="1"/>
    <col min="4108" max="4354" width="9.33203125" style="136"/>
    <col min="4355" max="4355" width="31.6640625" style="136" customWidth="1"/>
    <col min="4356" max="4356" width="58" style="136" bestFit="1" customWidth="1"/>
    <col min="4357" max="4357" width="21.1640625" style="136" bestFit="1" customWidth="1"/>
    <col min="4358" max="4358" width="18.33203125" style="136" customWidth="1"/>
    <col min="4359" max="4359" width="26" style="136" bestFit="1" customWidth="1"/>
    <col min="4360" max="4360" width="35.83203125" style="136" bestFit="1" customWidth="1"/>
    <col min="4361" max="4361" width="9.33203125" style="136"/>
    <col min="4362" max="4362" width="35.83203125" style="136" customWidth="1"/>
    <col min="4363" max="4363" width="35.83203125" style="136" bestFit="1" customWidth="1"/>
    <col min="4364" max="4610" width="9.33203125" style="136"/>
    <col min="4611" max="4611" width="31.6640625" style="136" customWidth="1"/>
    <col min="4612" max="4612" width="58" style="136" bestFit="1" customWidth="1"/>
    <col min="4613" max="4613" width="21.1640625" style="136" bestFit="1" customWidth="1"/>
    <col min="4614" max="4614" width="18.33203125" style="136" customWidth="1"/>
    <col min="4615" max="4615" width="26" style="136" bestFit="1" customWidth="1"/>
    <col min="4616" max="4616" width="35.83203125" style="136" bestFit="1" customWidth="1"/>
    <col min="4617" max="4617" width="9.33203125" style="136"/>
    <col min="4618" max="4618" width="35.83203125" style="136" customWidth="1"/>
    <col min="4619" max="4619" width="35.83203125" style="136" bestFit="1" customWidth="1"/>
    <col min="4620" max="4866" width="9.33203125" style="136"/>
    <col min="4867" max="4867" width="31.6640625" style="136" customWidth="1"/>
    <col min="4868" max="4868" width="58" style="136" bestFit="1" customWidth="1"/>
    <col min="4869" max="4869" width="21.1640625" style="136" bestFit="1" customWidth="1"/>
    <col min="4870" max="4870" width="18.33203125" style="136" customWidth="1"/>
    <col min="4871" max="4871" width="26" style="136" bestFit="1" customWidth="1"/>
    <col min="4872" max="4872" width="35.83203125" style="136" bestFit="1" customWidth="1"/>
    <col min="4873" max="4873" width="9.33203125" style="136"/>
    <col min="4874" max="4874" width="35.83203125" style="136" customWidth="1"/>
    <col min="4875" max="4875" width="35.83203125" style="136" bestFit="1" customWidth="1"/>
    <col min="4876" max="5122" width="9.33203125" style="136"/>
    <col min="5123" max="5123" width="31.6640625" style="136" customWidth="1"/>
    <col min="5124" max="5124" width="58" style="136" bestFit="1" customWidth="1"/>
    <col min="5125" max="5125" width="21.1640625" style="136" bestFit="1" customWidth="1"/>
    <col min="5126" max="5126" width="18.33203125" style="136" customWidth="1"/>
    <col min="5127" max="5127" width="26" style="136" bestFit="1" customWidth="1"/>
    <col min="5128" max="5128" width="35.83203125" style="136" bestFit="1" customWidth="1"/>
    <col min="5129" max="5129" width="9.33203125" style="136"/>
    <col min="5130" max="5130" width="35.83203125" style="136" customWidth="1"/>
    <col min="5131" max="5131" width="35.83203125" style="136" bestFit="1" customWidth="1"/>
    <col min="5132" max="5378" width="9.33203125" style="136"/>
    <col min="5379" max="5379" width="31.6640625" style="136" customWidth="1"/>
    <col min="5380" max="5380" width="58" style="136" bestFit="1" customWidth="1"/>
    <col min="5381" max="5381" width="21.1640625" style="136" bestFit="1" customWidth="1"/>
    <col min="5382" max="5382" width="18.33203125" style="136" customWidth="1"/>
    <col min="5383" max="5383" width="26" style="136" bestFit="1" customWidth="1"/>
    <col min="5384" max="5384" width="35.83203125" style="136" bestFit="1" customWidth="1"/>
    <col min="5385" max="5385" width="9.33203125" style="136"/>
    <col min="5386" max="5386" width="35.83203125" style="136" customWidth="1"/>
    <col min="5387" max="5387" width="35.83203125" style="136" bestFit="1" customWidth="1"/>
    <col min="5388" max="5634" width="9.33203125" style="136"/>
    <col min="5635" max="5635" width="31.6640625" style="136" customWidth="1"/>
    <col min="5636" max="5636" width="58" style="136" bestFit="1" customWidth="1"/>
    <col min="5637" max="5637" width="21.1640625" style="136" bestFit="1" customWidth="1"/>
    <col min="5638" max="5638" width="18.33203125" style="136" customWidth="1"/>
    <col min="5639" max="5639" width="26" style="136" bestFit="1" customWidth="1"/>
    <col min="5640" max="5640" width="35.83203125" style="136" bestFit="1" customWidth="1"/>
    <col min="5641" max="5641" width="9.33203125" style="136"/>
    <col min="5642" max="5642" width="35.83203125" style="136" customWidth="1"/>
    <col min="5643" max="5643" width="35.83203125" style="136" bestFit="1" customWidth="1"/>
    <col min="5644" max="5890" width="9.33203125" style="136"/>
    <col min="5891" max="5891" width="31.6640625" style="136" customWidth="1"/>
    <col min="5892" max="5892" width="58" style="136" bestFit="1" customWidth="1"/>
    <col min="5893" max="5893" width="21.1640625" style="136" bestFit="1" customWidth="1"/>
    <col min="5894" max="5894" width="18.33203125" style="136" customWidth="1"/>
    <col min="5895" max="5895" width="26" style="136" bestFit="1" customWidth="1"/>
    <col min="5896" max="5896" width="35.83203125" style="136" bestFit="1" customWidth="1"/>
    <col min="5897" max="5897" width="9.33203125" style="136"/>
    <col min="5898" max="5898" width="35.83203125" style="136" customWidth="1"/>
    <col min="5899" max="5899" width="35.83203125" style="136" bestFit="1" customWidth="1"/>
    <col min="5900" max="6146" width="9.33203125" style="136"/>
    <col min="6147" max="6147" width="31.6640625" style="136" customWidth="1"/>
    <col min="6148" max="6148" width="58" style="136" bestFit="1" customWidth="1"/>
    <col min="6149" max="6149" width="21.1640625" style="136" bestFit="1" customWidth="1"/>
    <col min="6150" max="6150" width="18.33203125" style="136" customWidth="1"/>
    <col min="6151" max="6151" width="26" style="136" bestFit="1" customWidth="1"/>
    <col min="6152" max="6152" width="35.83203125" style="136" bestFit="1" customWidth="1"/>
    <col min="6153" max="6153" width="9.33203125" style="136"/>
    <col min="6154" max="6154" width="35.83203125" style="136" customWidth="1"/>
    <col min="6155" max="6155" width="35.83203125" style="136" bestFit="1" customWidth="1"/>
    <col min="6156" max="6402" width="9.33203125" style="136"/>
    <col min="6403" max="6403" width="31.6640625" style="136" customWidth="1"/>
    <col min="6404" max="6404" width="58" style="136" bestFit="1" customWidth="1"/>
    <col min="6405" max="6405" width="21.1640625" style="136" bestFit="1" customWidth="1"/>
    <col min="6406" max="6406" width="18.33203125" style="136" customWidth="1"/>
    <col min="6407" max="6407" width="26" style="136" bestFit="1" customWidth="1"/>
    <col min="6408" max="6408" width="35.83203125" style="136" bestFit="1" customWidth="1"/>
    <col min="6409" max="6409" width="9.33203125" style="136"/>
    <col min="6410" max="6410" width="35.83203125" style="136" customWidth="1"/>
    <col min="6411" max="6411" width="35.83203125" style="136" bestFit="1" customWidth="1"/>
    <col min="6412" max="6658" width="9.33203125" style="136"/>
    <col min="6659" max="6659" width="31.6640625" style="136" customWidth="1"/>
    <col min="6660" max="6660" width="58" style="136" bestFit="1" customWidth="1"/>
    <col min="6661" max="6661" width="21.1640625" style="136" bestFit="1" customWidth="1"/>
    <col min="6662" max="6662" width="18.33203125" style="136" customWidth="1"/>
    <col min="6663" max="6663" width="26" style="136" bestFit="1" customWidth="1"/>
    <col min="6664" max="6664" width="35.83203125" style="136" bestFit="1" customWidth="1"/>
    <col min="6665" max="6665" width="9.33203125" style="136"/>
    <col min="6666" max="6666" width="35.83203125" style="136" customWidth="1"/>
    <col min="6667" max="6667" width="35.83203125" style="136" bestFit="1" customWidth="1"/>
    <col min="6668" max="6914" width="9.33203125" style="136"/>
    <col min="6915" max="6915" width="31.6640625" style="136" customWidth="1"/>
    <col min="6916" max="6916" width="58" style="136" bestFit="1" customWidth="1"/>
    <col min="6917" max="6917" width="21.1640625" style="136" bestFit="1" customWidth="1"/>
    <col min="6918" max="6918" width="18.33203125" style="136" customWidth="1"/>
    <col min="6919" max="6919" width="26" style="136" bestFit="1" customWidth="1"/>
    <col min="6920" max="6920" width="35.83203125" style="136" bestFit="1" customWidth="1"/>
    <col min="6921" max="6921" width="9.33203125" style="136"/>
    <col min="6922" max="6922" width="35.83203125" style="136" customWidth="1"/>
    <col min="6923" max="6923" width="35.83203125" style="136" bestFit="1" customWidth="1"/>
    <col min="6924" max="7170" width="9.33203125" style="136"/>
    <col min="7171" max="7171" width="31.6640625" style="136" customWidth="1"/>
    <col min="7172" max="7172" width="58" style="136" bestFit="1" customWidth="1"/>
    <col min="7173" max="7173" width="21.1640625" style="136" bestFit="1" customWidth="1"/>
    <col min="7174" max="7174" width="18.33203125" style="136" customWidth="1"/>
    <col min="7175" max="7175" width="26" style="136" bestFit="1" customWidth="1"/>
    <col min="7176" max="7176" width="35.83203125" style="136" bestFit="1" customWidth="1"/>
    <col min="7177" max="7177" width="9.33203125" style="136"/>
    <col min="7178" max="7178" width="35.83203125" style="136" customWidth="1"/>
    <col min="7179" max="7179" width="35.83203125" style="136" bestFit="1" customWidth="1"/>
    <col min="7180" max="7426" width="9.33203125" style="136"/>
    <col min="7427" max="7427" width="31.6640625" style="136" customWidth="1"/>
    <col min="7428" max="7428" width="58" style="136" bestFit="1" customWidth="1"/>
    <col min="7429" max="7429" width="21.1640625" style="136" bestFit="1" customWidth="1"/>
    <col min="7430" max="7430" width="18.33203125" style="136" customWidth="1"/>
    <col min="7431" max="7431" width="26" style="136" bestFit="1" customWidth="1"/>
    <col min="7432" max="7432" width="35.83203125" style="136" bestFit="1" customWidth="1"/>
    <col min="7433" max="7433" width="9.33203125" style="136"/>
    <col min="7434" max="7434" width="35.83203125" style="136" customWidth="1"/>
    <col min="7435" max="7435" width="35.83203125" style="136" bestFit="1" customWidth="1"/>
    <col min="7436" max="7682" width="9.33203125" style="136"/>
    <col min="7683" max="7683" width="31.6640625" style="136" customWidth="1"/>
    <col min="7684" max="7684" width="58" style="136" bestFit="1" customWidth="1"/>
    <col min="7685" max="7685" width="21.1640625" style="136" bestFit="1" customWidth="1"/>
    <col min="7686" max="7686" width="18.33203125" style="136" customWidth="1"/>
    <col min="7687" max="7687" width="26" style="136" bestFit="1" customWidth="1"/>
    <col min="7688" max="7688" width="35.83203125" style="136" bestFit="1" customWidth="1"/>
    <col min="7689" max="7689" width="9.33203125" style="136"/>
    <col min="7690" max="7690" width="35.83203125" style="136" customWidth="1"/>
    <col min="7691" max="7691" width="35.83203125" style="136" bestFit="1" customWidth="1"/>
    <col min="7692" max="7938" width="9.33203125" style="136"/>
    <col min="7939" max="7939" width="31.6640625" style="136" customWidth="1"/>
    <col min="7940" max="7940" width="58" style="136" bestFit="1" customWidth="1"/>
    <col min="7941" max="7941" width="21.1640625" style="136" bestFit="1" customWidth="1"/>
    <col min="7942" max="7942" width="18.33203125" style="136" customWidth="1"/>
    <col min="7943" max="7943" width="26" style="136" bestFit="1" customWidth="1"/>
    <col min="7944" max="7944" width="35.83203125" style="136" bestFit="1" customWidth="1"/>
    <col min="7945" max="7945" width="9.33203125" style="136"/>
    <col min="7946" max="7946" width="35.83203125" style="136" customWidth="1"/>
    <col min="7947" max="7947" width="35.83203125" style="136" bestFit="1" customWidth="1"/>
    <col min="7948" max="8194" width="9.33203125" style="136"/>
    <col min="8195" max="8195" width="31.6640625" style="136" customWidth="1"/>
    <col min="8196" max="8196" width="58" style="136" bestFit="1" customWidth="1"/>
    <col min="8197" max="8197" width="21.1640625" style="136" bestFit="1" customWidth="1"/>
    <col min="8198" max="8198" width="18.33203125" style="136" customWidth="1"/>
    <col min="8199" max="8199" width="26" style="136" bestFit="1" customWidth="1"/>
    <col min="8200" max="8200" width="35.83203125" style="136" bestFit="1" customWidth="1"/>
    <col min="8201" max="8201" width="9.33203125" style="136"/>
    <col min="8202" max="8202" width="35.83203125" style="136" customWidth="1"/>
    <col min="8203" max="8203" width="35.83203125" style="136" bestFit="1" customWidth="1"/>
    <col min="8204" max="8450" width="9.33203125" style="136"/>
    <col min="8451" max="8451" width="31.6640625" style="136" customWidth="1"/>
    <col min="8452" max="8452" width="58" style="136" bestFit="1" customWidth="1"/>
    <col min="8453" max="8453" width="21.1640625" style="136" bestFit="1" customWidth="1"/>
    <col min="8454" max="8454" width="18.33203125" style="136" customWidth="1"/>
    <col min="8455" max="8455" width="26" style="136" bestFit="1" customWidth="1"/>
    <col min="8456" max="8456" width="35.83203125" style="136" bestFit="1" customWidth="1"/>
    <col min="8457" max="8457" width="9.33203125" style="136"/>
    <col min="8458" max="8458" width="35.83203125" style="136" customWidth="1"/>
    <col min="8459" max="8459" width="35.83203125" style="136" bestFit="1" customWidth="1"/>
    <col min="8460" max="8706" width="9.33203125" style="136"/>
    <col min="8707" max="8707" width="31.6640625" style="136" customWidth="1"/>
    <col min="8708" max="8708" width="58" style="136" bestFit="1" customWidth="1"/>
    <col min="8709" max="8709" width="21.1640625" style="136" bestFit="1" customWidth="1"/>
    <col min="8710" max="8710" width="18.33203125" style="136" customWidth="1"/>
    <col min="8711" max="8711" width="26" style="136" bestFit="1" customWidth="1"/>
    <col min="8712" max="8712" width="35.83203125" style="136" bestFit="1" customWidth="1"/>
    <col min="8713" max="8713" width="9.33203125" style="136"/>
    <col min="8714" max="8714" width="35.83203125" style="136" customWidth="1"/>
    <col min="8715" max="8715" width="35.83203125" style="136" bestFit="1" customWidth="1"/>
    <col min="8716" max="8962" width="9.33203125" style="136"/>
    <col min="8963" max="8963" width="31.6640625" style="136" customWidth="1"/>
    <col min="8964" max="8964" width="58" style="136" bestFit="1" customWidth="1"/>
    <col min="8965" max="8965" width="21.1640625" style="136" bestFit="1" customWidth="1"/>
    <col min="8966" max="8966" width="18.33203125" style="136" customWidth="1"/>
    <col min="8967" max="8967" width="26" style="136" bestFit="1" customWidth="1"/>
    <col min="8968" max="8968" width="35.83203125" style="136" bestFit="1" customWidth="1"/>
    <col min="8969" max="8969" width="9.33203125" style="136"/>
    <col min="8970" max="8970" width="35.83203125" style="136" customWidth="1"/>
    <col min="8971" max="8971" width="35.83203125" style="136" bestFit="1" customWidth="1"/>
    <col min="8972" max="9218" width="9.33203125" style="136"/>
    <col min="9219" max="9219" width="31.6640625" style="136" customWidth="1"/>
    <col min="9220" max="9220" width="58" style="136" bestFit="1" customWidth="1"/>
    <col min="9221" max="9221" width="21.1640625" style="136" bestFit="1" customWidth="1"/>
    <col min="9222" max="9222" width="18.33203125" style="136" customWidth="1"/>
    <col min="9223" max="9223" width="26" style="136" bestFit="1" customWidth="1"/>
    <col min="9224" max="9224" width="35.83203125" style="136" bestFit="1" customWidth="1"/>
    <col min="9225" max="9225" width="9.33203125" style="136"/>
    <col min="9226" max="9226" width="35.83203125" style="136" customWidth="1"/>
    <col min="9227" max="9227" width="35.83203125" style="136" bestFit="1" customWidth="1"/>
    <col min="9228" max="9474" width="9.33203125" style="136"/>
    <col min="9475" max="9475" width="31.6640625" style="136" customWidth="1"/>
    <col min="9476" max="9476" width="58" style="136" bestFit="1" customWidth="1"/>
    <col min="9477" max="9477" width="21.1640625" style="136" bestFit="1" customWidth="1"/>
    <col min="9478" max="9478" width="18.33203125" style="136" customWidth="1"/>
    <col min="9479" max="9479" width="26" style="136" bestFit="1" customWidth="1"/>
    <col min="9480" max="9480" width="35.83203125" style="136" bestFit="1" customWidth="1"/>
    <col min="9481" max="9481" width="9.33203125" style="136"/>
    <col min="9482" max="9482" width="35.83203125" style="136" customWidth="1"/>
    <col min="9483" max="9483" width="35.83203125" style="136" bestFit="1" customWidth="1"/>
    <col min="9484" max="9730" width="9.33203125" style="136"/>
    <col min="9731" max="9731" width="31.6640625" style="136" customWidth="1"/>
    <col min="9732" max="9732" width="58" style="136" bestFit="1" customWidth="1"/>
    <col min="9733" max="9733" width="21.1640625" style="136" bestFit="1" customWidth="1"/>
    <col min="9734" max="9734" width="18.33203125" style="136" customWidth="1"/>
    <col min="9735" max="9735" width="26" style="136" bestFit="1" customWidth="1"/>
    <col min="9736" max="9736" width="35.83203125" style="136" bestFit="1" customWidth="1"/>
    <col min="9737" max="9737" width="9.33203125" style="136"/>
    <col min="9738" max="9738" width="35.83203125" style="136" customWidth="1"/>
    <col min="9739" max="9739" width="35.83203125" style="136" bestFit="1" customWidth="1"/>
    <col min="9740" max="9986" width="9.33203125" style="136"/>
    <col min="9987" max="9987" width="31.6640625" style="136" customWidth="1"/>
    <col min="9988" max="9988" width="58" style="136" bestFit="1" customWidth="1"/>
    <col min="9989" max="9989" width="21.1640625" style="136" bestFit="1" customWidth="1"/>
    <col min="9990" max="9990" width="18.33203125" style="136" customWidth="1"/>
    <col min="9991" max="9991" width="26" style="136" bestFit="1" customWidth="1"/>
    <col min="9992" max="9992" width="35.83203125" style="136" bestFit="1" customWidth="1"/>
    <col min="9993" max="9993" width="9.33203125" style="136"/>
    <col min="9994" max="9994" width="35.83203125" style="136" customWidth="1"/>
    <col min="9995" max="9995" width="35.83203125" style="136" bestFit="1" customWidth="1"/>
    <col min="9996" max="10242" width="9.33203125" style="136"/>
    <col min="10243" max="10243" width="31.6640625" style="136" customWidth="1"/>
    <col min="10244" max="10244" width="58" style="136" bestFit="1" customWidth="1"/>
    <col min="10245" max="10245" width="21.1640625" style="136" bestFit="1" customWidth="1"/>
    <col min="10246" max="10246" width="18.33203125" style="136" customWidth="1"/>
    <col min="10247" max="10247" width="26" style="136" bestFit="1" customWidth="1"/>
    <col min="10248" max="10248" width="35.83203125" style="136" bestFit="1" customWidth="1"/>
    <col min="10249" max="10249" width="9.33203125" style="136"/>
    <col min="10250" max="10250" width="35.83203125" style="136" customWidth="1"/>
    <col min="10251" max="10251" width="35.83203125" style="136" bestFit="1" customWidth="1"/>
    <col min="10252" max="10498" width="9.33203125" style="136"/>
    <col min="10499" max="10499" width="31.6640625" style="136" customWidth="1"/>
    <col min="10500" max="10500" width="58" style="136" bestFit="1" customWidth="1"/>
    <col min="10501" max="10501" width="21.1640625" style="136" bestFit="1" customWidth="1"/>
    <col min="10502" max="10502" width="18.33203125" style="136" customWidth="1"/>
    <col min="10503" max="10503" width="26" style="136" bestFit="1" customWidth="1"/>
    <col min="10504" max="10504" width="35.83203125" style="136" bestFit="1" customWidth="1"/>
    <col min="10505" max="10505" width="9.33203125" style="136"/>
    <col min="10506" max="10506" width="35.83203125" style="136" customWidth="1"/>
    <col min="10507" max="10507" width="35.83203125" style="136" bestFit="1" customWidth="1"/>
    <col min="10508" max="10754" width="9.33203125" style="136"/>
    <col min="10755" max="10755" width="31.6640625" style="136" customWidth="1"/>
    <col min="10756" max="10756" width="58" style="136" bestFit="1" customWidth="1"/>
    <col min="10757" max="10757" width="21.1640625" style="136" bestFit="1" customWidth="1"/>
    <col min="10758" max="10758" width="18.33203125" style="136" customWidth="1"/>
    <col min="10759" max="10759" width="26" style="136" bestFit="1" customWidth="1"/>
    <col min="10760" max="10760" width="35.83203125" style="136" bestFit="1" customWidth="1"/>
    <col min="10761" max="10761" width="9.33203125" style="136"/>
    <col min="10762" max="10762" width="35.83203125" style="136" customWidth="1"/>
    <col min="10763" max="10763" width="35.83203125" style="136" bestFit="1" customWidth="1"/>
    <col min="10764" max="11010" width="9.33203125" style="136"/>
    <col min="11011" max="11011" width="31.6640625" style="136" customWidth="1"/>
    <col min="11012" max="11012" width="58" style="136" bestFit="1" customWidth="1"/>
    <col min="11013" max="11013" width="21.1640625" style="136" bestFit="1" customWidth="1"/>
    <col min="11014" max="11014" width="18.33203125" style="136" customWidth="1"/>
    <col min="11015" max="11015" width="26" style="136" bestFit="1" customWidth="1"/>
    <col min="11016" max="11016" width="35.83203125" style="136" bestFit="1" customWidth="1"/>
    <col min="11017" max="11017" width="9.33203125" style="136"/>
    <col min="11018" max="11018" width="35.83203125" style="136" customWidth="1"/>
    <col min="11019" max="11019" width="35.83203125" style="136" bestFit="1" customWidth="1"/>
    <col min="11020" max="11266" width="9.33203125" style="136"/>
    <col min="11267" max="11267" width="31.6640625" style="136" customWidth="1"/>
    <col min="11268" max="11268" width="58" style="136" bestFit="1" customWidth="1"/>
    <col min="11269" max="11269" width="21.1640625" style="136" bestFit="1" customWidth="1"/>
    <col min="11270" max="11270" width="18.33203125" style="136" customWidth="1"/>
    <col min="11271" max="11271" width="26" style="136" bestFit="1" customWidth="1"/>
    <col min="11272" max="11272" width="35.83203125" style="136" bestFit="1" customWidth="1"/>
    <col min="11273" max="11273" width="9.33203125" style="136"/>
    <col min="11274" max="11274" width="35.83203125" style="136" customWidth="1"/>
    <col min="11275" max="11275" width="35.83203125" style="136" bestFit="1" customWidth="1"/>
    <col min="11276" max="11522" width="9.33203125" style="136"/>
    <col min="11523" max="11523" width="31.6640625" style="136" customWidth="1"/>
    <col min="11524" max="11524" width="58" style="136" bestFit="1" customWidth="1"/>
    <col min="11525" max="11525" width="21.1640625" style="136" bestFit="1" customWidth="1"/>
    <col min="11526" max="11526" width="18.33203125" style="136" customWidth="1"/>
    <col min="11527" max="11527" width="26" style="136" bestFit="1" customWidth="1"/>
    <col min="11528" max="11528" width="35.83203125" style="136" bestFit="1" customWidth="1"/>
    <col min="11529" max="11529" width="9.33203125" style="136"/>
    <col min="11530" max="11530" width="35.83203125" style="136" customWidth="1"/>
    <col min="11531" max="11531" width="35.83203125" style="136" bestFit="1" customWidth="1"/>
    <col min="11532" max="11778" width="9.33203125" style="136"/>
    <col min="11779" max="11779" width="31.6640625" style="136" customWidth="1"/>
    <col min="11780" max="11780" width="58" style="136" bestFit="1" customWidth="1"/>
    <col min="11781" max="11781" width="21.1640625" style="136" bestFit="1" customWidth="1"/>
    <col min="11782" max="11782" width="18.33203125" style="136" customWidth="1"/>
    <col min="11783" max="11783" width="26" style="136" bestFit="1" customWidth="1"/>
    <col min="11784" max="11784" width="35.83203125" style="136" bestFit="1" customWidth="1"/>
    <col min="11785" max="11785" width="9.33203125" style="136"/>
    <col min="11786" max="11786" width="35.83203125" style="136" customWidth="1"/>
    <col min="11787" max="11787" width="35.83203125" style="136" bestFit="1" customWidth="1"/>
    <col min="11788" max="12034" width="9.33203125" style="136"/>
    <col min="12035" max="12035" width="31.6640625" style="136" customWidth="1"/>
    <col min="12036" max="12036" width="58" style="136" bestFit="1" customWidth="1"/>
    <col min="12037" max="12037" width="21.1640625" style="136" bestFit="1" customWidth="1"/>
    <col min="12038" max="12038" width="18.33203125" style="136" customWidth="1"/>
    <col min="12039" max="12039" width="26" style="136" bestFit="1" customWidth="1"/>
    <col min="12040" max="12040" width="35.83203125" style="136" bestFit="1" customWidth="1"/>
    <col min="12041" max="12041" width="9.33203125" style="136"/>
    <col min="12042" max="12042" width="35.83203125" style="136" customWidth="1"/>
    <col min="12043" max="12043" width="35.83203125" style="136" bestFit="1" customWidth="1"/>
    <col min="12044" max="12290" width="9.33203125" style="136"/>
    <col min="12291" max="12291" width="31.6640625" style="136" customWidth="1"/>
    <col min="12292" max="12292" width="58" style="136" bestFit="1" customWidth="1"/>
    <col min="12293" max="12293" width="21.1640625" style="136" bestFit="1" customWidth="1"/>
    <col min="12294" max="12294" width="18.33203125" style="136" customWidth="1"/>
    <col min="12295" max="12295" width="26" style="136" bestFit="1" customWidth="1"/>
    <col min="12296" max="12296" width="35.83203125" style="136" bestFit="1" customWidth="1"/>
    <col min="12297" max="12297" width="9.33203125" style="136"/>
    <col min="12298" max="12298" width="35.83203125" style="136" customWidth="1"/>
    <col min="12299" max="12299" width="35.83203125" style="136" bestFit="1" customWidth="1"/>
    <col min="12300" max="12546" width="9.33203125" style="136"/>
    <col min="12547" max="12547" width="31.6640625" style="136" customWidth="1"/>
    <col min="12548" max="12548" width="58" style="136" bestFit="1" customWidth="1"/>
    <col min="12549" max="12549" width="21.1640625" style="136" bestFit="1" customWidth="1"/>
    <col min="12550" max="12550" width="18.33203125" style="136" customWidth="1"/>
    <col min="12551" max="12551" width="26" style="136" bestFit="1" customWidth="1"/>
    <col min="12552" max="12552" width="35.83203125" style="136" bestFit="1" customWidth="1"/>
    <col min="12553" max="12553" width="9.33203125" style="136"/>
    <col min="12554" max="12554" width="35.83203125" style="136" customWidth="1"/>
    <col min="12555" max="12555" width="35.83203125" style="136" bestFit="1" customWidth="1"/>
    <col min="12556" max="12802" width="9.33203125" style="136"/>
    <col min="12803" max="12803" width="31.6640625" style="136" customWidth="1"/>
    <col min="12804" max="12804" width="58" style="136" bestFit="1" customWidth="1"/>
    <col min="12805" max="12805" width="21.1640625" style="136" bestFit="1" customWidth="1"/>
    <col min="12806" max="12806" width="18.33203125" style="136" customWidth="1"/>
    <col min="12807" max="12807" width="26" style="136" bestFit="1" customWidth="1"/>
    <col min="12808" max="12808" width="35.83203125" style="136" bestFit="1" customWidth="1"/>
    <col min="12809" max="12809" width="9.33203125" style="136"/>
    <col min="12810" max="12810" width="35.83203125" style="136" customWidth="1"/>
    <col min="12811" max="12811" width="35.83203125" style="136" bestFit="1" customWidth="1"/>
    <col min="12812" max="13058" width="9.33203125" style="136"/>
    <col min="13059" max="13059" width="31.6640625" style="136" customWidth="1"/>
    <col min="13060" max="13060" width="58" style="136" bestFit="1" customWidth="1"/>
    <col min="13061" max="13061" width="21.1640625" style="136" bestFit="1" customWidth="1"/>
    <col min="13062" max="13062" width="18.33203125" style="136" customWidth="1"/>
    <col min="13063" max="13063" width="26" style="136" bestFit="1" customWidth="1"/>
    <col min="13064" max="13064" width="35.83203125" style="136" bestFit="1" customWidth="1"/>
    <col min="13065" max="13065" width="9.33203125" style="136"/>
    <col min="13066" max="13066" width="35.83203125" style="136" customWidth="1"/>
    <col min="13067" max="13067" width="35.83203125" style="136" bestFit="1" customWidth="1"/>
    <col min="13068" max="13314" width="9.33203125" style="136"/>
    <col min="13315" max="13315" width="31.6640625" style="136" customWidth="1"/>
    <col min="13316" max="13316" width="58" style="136" bestFit="1" customWidth="1"/>
    <col min="13317" max="13317" width="21.1640625" style="136" bestFit="1" customWidth="1"/>
    <col min="13318" max="13318" width="18.33203125" style="136" customWidth="1"/>
    <col min="13319" max="13319" width="26" style="136" bestFit="1" customWidth="1"/>
    <col min="13320" max="13320" width="35.83203125" style="136" bestFit="1" customWidth="1"/>
    <col min="13321" max="13321" width="9.33203125" style="136"/>
    <col min="13322" max="13322" width="35.83203125" style="136" customWidth="1"/>
    <col min="13323" max="13323" width="35.83203125" style="136" bestFit="1" customWidth="1"/>
    <col min="13324" max="13570" width="9.33203125" style="136"/>
    <col min="13571" max="13571" width="31.6640625" style="136" customWidth="1"/>
    <col min="13572" max="13572" width="58" style="136" bestFit="1" customWidth="1"/>
    <col min="13573" max="13573" width="21.1640625" style="136" bestFit="1" customWidth="1"/>
    <col min="13574" max="13574" width="18.33203125" style="136" customWidth="1"/>
    <col min="13575" max="13575" width="26" style="136" bestFit="1" customWidth="1"/>
    <col min="13576" max="13576" width="35.83203125" style="136" bestFit="1" customWidth="1"/>
    <col min="13577" max="13577" width="9.33203125" style="136"/>
    <col min="13578" max="13578" width="35.83203125" style="136" customWidth="1"/>
    <col min="13579" max="13579" width="35.83203125" style="136" bestFit="1" customWidth="1"/>
    <col min="13580" max="13826" width="9.33203125" style="136"/>
    <col min="13827" max="13827" width="31.6640625" style="136" customWidth="1"/>
    <col min="13828" max="13828" width="58" style="136" bestFit="1" customWidth="1"/>
    <col min="13829" max="13829" width="21.1640625" style="136" bestFit="1" customWidth="1"/>
    <col min="13830" max="13830" width="18.33203125" style="136" customWidth="1"/>
    <col min="13831" max="13831" width="26" style="136" bestFit="1" customWidth="1"/>
    <col min="13832" max="13832" width="35.83203125" style="136" bestFit="1" customWidth="1"/>
    <col min="13833" max="13833" width="9.33203125" style="136"/>
    <col min="13834" max="13834" width="35.83203125" style="136" customWidth="1"/>
    <col min="13835" max="13835" width="35.83203125" style="136" bestFit="1" customWidth="1"/>
    <col min="13836" max="14082" width="9.33203125" style="136"/>
    <col min="14083" max="14083" width="31.6640625" style="136" customWidth="1"/>
    <col min="14084" max="14084" width="58" style="136" bestFit="1" customWidth="1"/>
    <col min="14085" max="14085" width="21.1640625" style="136" bestFit="1" customWidth="1"/>
    <col min="14086" max="14086" width="18.33203125" style="136" customWidth="1"/>
    <col min="14087" max="14087" width="26" style="136" bestFit="1" customWidth="1"/>
    <col min="14088" max="14088" width="35.83203125" style="136" bestFit="1" customWidth="1"/>
    <col min="14089" max="14089" width="9.33203125" style="136"/>
    <col min="14090" max="14090" width="35.83203125" style="136" customWidth="1"/>
    <col min="14091" max="14091" width="35.83203125" style="136" bestFit="1" customWidth="1"/>
    <col min="14092" max="14338" width="9.33203125" style="136"/>
    <col min="14339" max="14339" width="31.6640625" style="136" customWidth="1"/>
    <col min="14340" max="14340" width="58" style="136" bestFit="1" customWidth="1"/>
    <col min="14341" max="14341" width="21.1640625" style="136" bestFit="1" customWidth="1"/>
    <col min="14342" max="14342" width="18.33203125" style="136" customWidth="1"/>
    <col min="14343" max="14343" width="26" style="136" bestFit="1" customWidth="1"/>
    <col min="14344" max="14344" width="35.83203125" style="136" bestFit="1" customWidth="1"/>
    <col min="14345" max="14345" width="9.33203125" style="136"/>
    <col min="14346" max="14346" width="35.83203125" style="136" customWidth="1"/>
    <col min="14347" max="14347" width="35.83203125" style="136" bestFit="1" customWidth="1"/>
    <col min="14348" max="14594" width="9.33203125" style="136"/>
    <col min="14595" max="14595" width="31.6640625" style="136" customWidth="1"/>
    <col min="14596" max="14596" width="58" style="136" bestFit="1" customWidth="1"/>
    <col min="14597" max="14597" width="21.1640625" style="136" bestFit="1" customWidth="1"/>
    <col min="14598" max="14598" width="18.33203125" style="136" customWidth="1"/>
    <col min="14599" max="14599" width="26" style="136" bestFit="1" customWidth="1"/>
    <col min="14600" max="14600" width="35.83203125" style="136" bestFit="1" customWidth="1"/>
    <col min="14601" max="14601" width="9.33203125" style="136"/>
    <col min="14602" max="14602" width="35.83203125" style="136" customWidth="1"/>
    <col min="14603" max="14603" width="35.83203125" style="136" bestFit="1" customWidth="1"/>
    <col min="14604" max="14850" width="9.33203125" style="136"/>
    <col min="14851" max="14851" width="31.6640625" style="136" customWidth="1"/>
    <col min="14852" max="14852" width="58" style="136" bestFit="1" customWidth="1"/>
    <col min="14853" max="14853" width="21.1640625" style="136" bestFit="1" customWidth="1"/>
    <col min="14854" max="14854" width="18.33203125" style="136" customWidth="1"/>
    <col min="14855" max="14855" width="26" style="136" bestFit="1" customWidth="1"/>
    <col min="14856" max="14856" width="35.83203125" style="136" bestFit="1" customWidth="1"/>
    <col min="14857" max="14857" width="9.33203125" style="136"/>
    <col min="14858" max="14858" width="35.83203125" style="136" customWidth="1"/>
    <col min="14859" max="14859" width="35.83203125" style="136" bestFit="1" customWidth="1"/>
    <col min="14860" max="15106" width="9.33203125" style="136"/>
    <col min="15107" max="15107" width="31.6640625" style="136" customWidth="1"/>
    <col min="15108" max="15108" width="58" style="136" bestFit="1" customWidth="1"/>
    <col min="15109" max="15109" width="21.1640625" style="136" bestFit="1" customWidth="1"/>
    <col min="15110" max="15110" width="18.33203125" style="136" customWidth="1"/>
    <col min="15111" max="15111" width="26" style="136" bestFit="1" customWidth="1"/>
    <col min="15112" max="15112" width="35.83203125" style="136" bestFit="1" customWidth="1"/>
    <col min="15113" max="15113" width="9.33203125" style="136"/>
    <col min="15114" max="15114" width="35.83203125" style="136" customWidth="1"/>
    <col min="15115" max="15115" width="35.83203125" style="136" bestFit="1" customWidth="1"/>
    <col min="15116" max="15362" width="9.33203125" style="136"/>
    <col min="15363" max="15363" width="31.6640625" style="136" customWidth="1"/>
    <col min="15364" max="15364" width="58" style="136" bestFit="1" customWidth="1"/>
    <col min="15365" max="15365" width="21.1640625" style="136" bestFit="1" customWidth="1"/>
    <col min="15366" max="15366" width="18.33203125" style="136" customWidth="1"/>
    <col min="15367" max="15367" width="26" style="136" bestFit="1" customWidth="1"/>
    <col min="15368" max="15368" width="35.83203125" style="136" bestFit="1" customWidth="1"/>
    <col min="15369" max="15369" width="9.33203125" style="136"/>
    <col min="15370" max="15370" width="35.83203125" style="136" customWidth="1"/>
    <col min="15371" max="15371" width="35.83203125" style="136" bestFit="1" customWidth="1"/>
    <col min="15372" max="15618" width="9.33203125" style="136"/>
    <col min="15619" max="15619" width="31.6640625" style="136" customWidth="1"/>
    <col min="15620" max="15620" width="58" style="136" bestFit="1" customWidth="1"/>
    <col min="15621" max="15621" width="21.1640625" style="136" bestFit="1" customWidth="1"/>
    <col min="15622" max="15622" width="18.33203125" style="136" customWidth="1"/>
    <col min="15623" max="15623" width="26" style="136" bestFit="1" customWidth="1"/>
    <col min="15624" max="15624" width="35.83203125" style="136" bestFit="1" customWidth="1"/>
    <col min="15625" max="15625" width="9.33203125" style="136"/>
    <col min="15626" max="15626" width="35.83203125" style="136" customWidth="1"/>
    <col min="15627" max="15627" width="35.83203125" style="136" bestFit="1" customWidth="1"/>
    <col min="15628" max="15874" width="9.33203125" style="136"/>
    <col min="15875" max="15875" width="31.6640625" style="136" customWidth="1"/>
    <col min="15876" max="15876" width="58" style="136" bestFit="1" customWidth="1"/>
    <col min="15877" max="15877" width="21.1640625" style="136" bestFit="1" customWidth="1"/>
    <col min="15878" max="15878" width="18.33203125" style="136" customWidth="1"/>
    <col min="15879" max="15879" width="26" style="136" bestFit="1" customWidth="1"/>
    <col min="15880" max="15880" width="35.83203125" style="136" bestFit="1" customWidth="1"/>
    <col min="15881" max="15881" width="9.33203125" style="136"/>
    <col min="15882" max="15882" width="35.83203125" style="136" customWidth="1"/>
    <col min="15883" max="15883" width="35.83203125" style="136" bestFit="1" customWidth="1"/>
    <col min="15884" max="16130" width="9.33203125" style="136"/>
    <col min="16131" max="16131" width="31.6640625" style="136" customWidth="1"/>
    <col min="16132" max="16132" width="58" style="136" bestFit="1" customWidth="1"/>
    <col min="16133" max="16133" width="21.1640625" style="136" bestFit="1" customWidth="1"/>
    <col min="16134" max="16134" width="18.33203125" style="136" customWidth="1"/>
    <col min="16135" max="16135" width="26" style="136" bestFit="1" customWidth="1"/>
    <col min="16136" max="16136" width="35.83203125" style="136" bestFit="1" customWidth="1"/>
    <col min="16137" max="16137" width="9.33203125" style="136"/>
    <col min="16138" max="16138" width="35.83203125" style="136" customWidth="1"/>
    <col min="16139" max="16139" width="35.83203125" style="136" bestFit="1" customWidth="1"/>
    <col min="16140" max="16384" width="9.33203125" style="136"/>
  </cols>
  <sheetData>
    <row r="1" spans="1:14" x14ac:dyDescent="0.2">
      <c r="A1" s="497">
        <v>1</v>
      </c>
      <c r="D1" s="497">
        <v>2</v>
      </c>
      <c r="E1" s="497">
        <v>3</v>
      </c>
      <c r="F1" s="136">
        <v>4</v>
      </c>
      <c r="G1" s="136">
        <v>5</v>
      </c>
      <c r="H1" s="136">
        <v>6</v>
      </c>
      <c r="I1" s="136">
        <v>7</v>
      </c>
      <c r="J1" s="136">
        <v>8</v>
      </c>
      <c r="K1" s="136">
        <v>9</v>
      </c>
    </row>
    <row r="3" spans="1:14" ht="14.25" x14ac:dyDescent="0.2">
      <c r="A3" s="498" t="s">
        <v>1455</v>
      </c>
      <c r="B3" s="498"/>
      <c r="C3" s="498"/>
      <c r="D3" s="498" t="s">
        <v>1456</v>
      </c>
      <c r="E3" s="498" t="s">
        <v>1457</v>
      </c>
      <c r="H3" s="499" t="s">
        <v>663</v>
      </c>
    </row>
    <row r="4" spans="1:14" ht="25.5" x14ac:dyDescent="0.2">
      <c r="F4" s="499" t="s">
        <v>1458</v>
      </c>
      <c r="G4" s="499" t="s">
        <v>1459</v>
      </c>
      <c r="H4" s="499" t="s">
        <v>1460</v>
      </c>
      <c r="J4" s="500" t="s">
        <v>1461</v>
      </c>
      <c r="K4" s="499" t="s">
        <v>664</v>
      </c>
    </row>
    <row r="5" spans="1:14" x14ac:dyDescent="0.2">
      <c r="A5" s="501"/>
      <c r="B5" s="502"/>
      <c r="C5" s="502"/>
      <c r="D5" s="503"/>
      <c r="E5" s="504" t="s">
        <v>1462</v>
      </c>
      <c r="F5" s="504" t="s">
        <v>1463</v>
      </c>
      <c r="G5" s="504" t="s">
        <v>1464</v>
      </c>
      <c r="H5" s="505" t="s">
        <v>1465</v>
      </c>
      <c r="I5" s="497"/>
      <c r="J5" s="505" t="s">
        <v>1465</v>
      </c>
      <c r="K5" s="505"/>
    </row>
    <row r="6" spans="1:14" ht="14.25" x14ac:dyDescent="0.2">
      <c r="A6" s="498" t="s">
        <v>1466</v>
      </c>
      <c r="B6" s="498"/>
      <c r="C6" s="498"/>
      <c r="D6" s="498" t="s">
        <v>1467</v>
      </c>
      <c r="E6" s="506"/>
      <c r="F6" s="506"/>
      <c r="G6" s="506"/>
      <c r="H6" s="506"/>
      <c r="I6" s="497"/>
      <c r="J6" s="506"/>
      <c r="K6" s="506"/>
    </row>
    <row r="7" spans="1:14" ht="14.25" x14ac:dyDescent="0.2">
      <c r="A7" s="498" t="s">
        <v>1468</v>
      </c>
      <c r="B7" s="507">
        <v>10</v>
      </c>
      <c r="C7" s="498"/>
      <c r="D7" s="498" t="s">
        <v>104</v>
      </c>
      <c r="E7" s="508">
        <v>0</v>
      </c>
      <c r="F7" s="509">
        <v>4460.75</v>
      </c>
      <c r="G7" s="510">
        <v>8446</v>
      </c>
      <c r="H7" s="511">
        <v>3985.25</v>
      </c>
      <c r="J7" s="511">
        <v>38512.859999999986</v>
      </c>
      <c r="K7" s="511">
        <v>34527.609999999986</v>
      </c>
      <c r="M7" s="136">
        <v>34527.324929141672</v>
      </c>
      <c r="N7" s="512">
        <v>-0.28507085831370205</v>
      </c>
    </row>
    <row r="8" spans="1:14" ht="14.25" x14ac:dyDescent="0.2">
      <c r="A8" s="498" t="s">
        <v>1469</v>
      </c>
      <c r="B8" s="507">
        <v>11</v>
      </c>
      <c r="C8" s="498"/>
      <c r="D8" s="498" t="s">
        <v>1470</v>
      </c>
      <c r="E8" s="508">
        <v>0</v>
      </c>
      <c r="F8" s="509">
        <v>-4978.75</v>
      </c>
      <c r="G8" s="510">
        <v>11110</v>
      </c>
      <c r="H8" s="511">
        <v>16088.75</v>
      </c>
      <c r="J8" s="511">
        <v>108493.52999999997</v>
      </c>
      <c r="K8" s="511">
        <v>92404.77999999997</v>
      </c>
      <c r="M8" s="136">
        <v>92404.423669148528</v>
      </c>
      <c r="N8" s="512">
        <v>-0.35633085144218057</v>
      </c>
    </row>
    <row r="9" spans="1:14" ht="14.25" x14ac:dyDescent="0.2">
      <c r="A9" s="498" t="s">
        <v>1471</v>
      </c>
      <c r="B9" s="507">
        <v>12</v>
      </c>
      <c r="C9" s="498"/>
      <c r="D9" s="498" t="s">
        <v>108</v>
      </c>
      <c r="E9" s="508">
        <v>0</v>
      </c>
      <c r="F9" s="509">
        <v>660.5</v>
      </c>
      <c r="G9" s="510">
        <v>5362</v>
      </c>
      <c r="H9" s="511">
        <v>4701.5</v>
      </c>
      <c r="J9" s="511">
        <v>79431.12</v>
      </c>
      <c r="K9" s="511">
        <v>74729.62</v>
      </c>
      <c r="M9" s="136">
        <v>74730.102818404208</v>
      </c>
      <c r="N9" s="512">
        <v>0.48281840421259403</v>
      </c>
    </row>
    <row r="10" spans="1:14" ht="14.25" x14ac:dyDescent="0.2">
      <c r="A10" s="498" t="s">
        <v>1472</v>
      </c>
      <c r="B10" s="507">
        <v>17</v>
      </c>
      <c r="C10" s="498"/>
      <c r="D10" s="498" t="s">
        <v>1473</v>
      </c>
      <c r="E10" s="508">
        <v>0</v>
      </c>
      <c r="F10" s="509">
        <v>-826.72</v>
      </c>
      <c r="G10" s="510">
        <v>6783</v>
      </c>
      <c r="H10" s="511">
        <v>7609.72</v>
      </c>
      <c r="J10" s="511">
        <v>126777.44999999995</v>
      </c>
      <c r="K10" s="511">
        <v>119167.72999999995</v>
      </c>
      <c r="M10" s="136">
        <v>119167.69039781787</v>
      </c>
      <c r="N10" s="512">
        <v>-3.9602182077942416E-2</v>
      </c>
    </row>
    <row r="11" spans="1:14" ht="14.25" x14ac:dyDescent="0.2">
      <c r="A11" s="498" t="s">
        <v>1474</v>
      </c>
      <c r="B11" s="507">
        <v>19</v>
      </c>
      <c r="C11" s="498"/>
      <c r="D11" s="498" t="s">
        <v>1475</v>
      </c>
      <c r="E11" s="508">
        <v>0</v>
      </c>
      <c r="F11" s="509">
        <v>4672.5</v>
      </c>
      <c r="G11" s="510">
        <v>12480</v>
      </c>
      <c r="H11" s="511">
        <v>7807.5</v>
      </c>
      <c r="J11" s="511">
        <v>112240.44999999995</v>
      </c>
      <c r="K11" s="511">
        <v>104432.94999999995</v>
      </c>
      <c r="M11" s="136">
        <v>104432.55271579698</v>
      </c>
      <c r="N11" s="512">
        <v>-0.3972842029761523</v>
      </c>
    </row>
    <row r="12" spans="1:14" ht="14.25" x14ac:dyDescent="0.2">
      <c r="A12" s="498" t="s">
        <v>1476</v>
      </c>
      <c r="B12" s="507">
        <v>20</v>
      </c>
      <c r="C12" s="498"/>
      <c r="D12" s="498" t="s">
        <v>1477</v>
      </c>
      <c r="E12" s="508">
        <v>0</v>
      </c>
      <c r="F12" s="509">
        <v>-4100.72</v>
      </c>
      <c r="G12" s="510">
        <v>2474</v>
      </c>
      <c r="H12" s="511">
        <v>6574.72</v>
      </c>
      <c r="J12" s="511">
        <v>22240.199999999983</v>
      </c>
      <c r="K12" s="511">
        <v>15665.479999999981</v>
      </c>
      <c r="M12" s="136">
        <v>15665.922383607074</v>
      </c>
      <c r="N12" s="512">
        <v>0.44238360709277913</v>
      </c>
    </row>
    <row r="13" spans="1:14" ht="14.25" x14ac:dyDescent="0.2">
      <c r="A13" s="498" t="s">
        <v>1478</v>
      </c>
      <c r="B13" s="507">
        <v>22</v>
      </c>
      <c r="C13" s="498"/>
      <c r="D13" s="498" t="s">
        <v>1479</v>
      </c>
      <c r="E13" s="508">
        <v>0</v>
      </c>
      <c r="F13" s="509">
        <v>0</v>
      </c>
      <c r="G13" s="510">
        <v>6218</v>
      </c>
      <c r="H13" s="511">
        <v>6218</v>
      </c>
      <c r="J13" s="511">
        <v>76642.419999999984</v>
      </c>
      <c r="K13" s="511">
        <v>70424.419999999984</v>
      </c>
      <c r="M13" s="136">
        <v>70424.559787233826</v>
      </c>
      <c r="N13" s="512">
        <v>0.13978723384207115</v>
      </c>
    </row>
    <row r="14" spans="1:14" ht="14.25" x14ac:dyDescent="0.2">
      <c r="A14" s="498" t="s">
        <v>1480</v>
      </c>
      <c r="B14" s="507">
        <v>23</v>
      </c>
      <c r="C14" s="498"/>
      <c r="D14" s="498" t="s">
        <v>1481</v>
      </c>
      <c r="E14" s="508">
        <v>0</v>
      </c>
      <c r="F14" s="509">
        <v>3967.39</v>
      </c>
      <c r="G14" s="510">
        <v>4326</v>
      </c>
      <c r="H14" s="511">
        <v>358.61000000000013</v>
      </c>
      <c r="J14" s="511">
        <v>-5556.0200000000186</v>
      </c>
      <c r="K14" s="511">
        <v>-5914.6300000000192</v>
      </c>
      <c r="M14" s="136">
        <v>-5914.4707692312659</v>
      </c>
      <c r="N14" s="512">
        <v>0.15923076875333209</v>
      </c>
    </row>
    <row r="15" spans="1:14" ht="14.25" x14ac:dyDescent="0.2">
      <c r="A15" s="498" t="s">
        <v>1482</v>
      </c>
      <c r="B15" s="507">
        <v>25</v>
      </c>
      <c r="C15" s="498"/>
      <c r="D15" s="498" t="s">
        <v>1483</v>
      </c>
      <c r="E15" s="508">
        <v>0</v>
      </c>
      <c r="F15" s="509">
        <v>0</v>
      </c>
      <c r="G15" s="510">
        <v>0</v>
      </c>
      <c r="H15" s="511">
        <v>0</v>
      </c>
      <c r="J15" s="511">
        <v>88433.679999999935</v>
      </c>
      <c r="K15" s="511">
        <v>88433.679999999935</v>
      </c>
      <c r="M15" s="136">
        <v>88434.127996948664</v>
      </c>
      <c r="N15" s="512">
        <v>0.44799694872926921</v>
      </c>
    </row>
    <row r="16" spans="1:14" ht="14.25" x14ac:dyDescent="0.2">
      <c r="A16" s="498" t="s">
        <v>1484</v>
      </c>
      <c r="B16" s="507">
        <v>26</v>
      </c>
      <c r="C16" s="498"/>
      <c r="D16" s="498" t="s">
        <v>1485</v>
      </c>
      <c r="E16" s="508">
        <v>0</v>
      </c>
      <c r="F16" s="509">
        <v>2167.4499999999998</v>
      </c>
      <c r="G16" s="510">
        <v>8996</v>
      </c>
      <c r="H16" s="511">
        <v>6828.55</v>
      </c>
      <c r="J16" s="511">
        <v>11503.609999999986</v>
      </c>
      <c r="K16" s="511">
        <v>4675.0599999999858</v>
      </c>
      <c r="M16" s="136">
        <v>4675.4863270905335</v>
      </c>
      <c r="N16" s="512">
        <v>0.42632709054760198</v>
      </c>
    </row>
    <row r="17" spans="1:14" ht="14.25" x14ac:dyDescent="0.2">
      <c r="A17" s="498" t="s">
        <v>1486</v>
      </c>
      <c r="B17" s="507">
        <v>29</v>
      </c>
      <c r="C17" s="498"/>
      <c r="D17" s="498" t="s">
        <v>643</v>
      </c>
      <c r="E17" s="508">
        <v>0</v>
      </c>
      <c r="F17" s="509">
        <v>-2000.3</v>
      </c>
      <c r="G17" s="510">
        <v>9341</v>
      </c>
      <c r="H17" s="511">
        <v>11341.3</v>
      </c>
      <c r="J17" s="511">
        <v>77784.719999999972</v>
      </c>
      <c r="K17" s="511">
        <v>66443.419999999969</v>
      </c>
      <c r="M17" s="136">
        <v>66443.351094621466</v>
      </c>
      <c r="N17" s="512">
        <v>-6.8905378502677195E-2</v>
      </c>
    </row>
    <row r="18" spans="1:14" ht="14.25" x14ac:dyDescent="0.2">
      <c r="A18" s="498" t="s">
        <v>1487</v>
      </c>
      <c r="B18" s="507">
        <v>31</v>
      </c>
      <c r="C18" s="498"/>
      <c r="D18" s="498" t="s">
        <v>1488</v>
      </c>
      <c r="E18" s="508">
        <v>0</v>
      </c>
      <c r="F18" s="509">
        <v>0</v>
      </c>
      <c r="G18" s="510">
        <v>0</v>
      </c>
      <c r="H18" s="511">
        <v>0</v>
      </c>
      <c r="J18" s="511">
        <v>39876.790000000037</v>
      </c>
      <c r="K18" s="511">
        <v>39876.790000000037</v>
      </c>
      <c r="M18" s="136">
        <v>39876.842640988296</v>
      </c>
      <c r="N18" s="512">
        <v>5.2640988258644938E-2</v>
      </c>
    </row>
    <row r="19" spans="1:14" ht="14.25" x14ac:dyDescent="0.2">
      <c r="A19" s="498" t="s">
        <v>1489</v>
      </c>
      <c r="B19" s="507">
        <v>35</v>
      </c>
      <c r="C19" s="498"/>
      <c r="D19" s="498" t="s">
        <v>1490</v>
      </c>
      <c r="E19" s="508">
        <v>0</v>
      </c>
      <c r="F19" s="509">
        <v>0</v>
      </c>
      <c r="G19" s="510">
        <v>0</v>
      </c>
      <c r="H19" s="511">
        <v>0</v>
      </c>
      <c r="J19" s="511">
        <v>165429.06000000006</v>
      </c>
      <c r="K19" s="511">
        <v>165429.06000000006</v>
      </c>
      <c r="M19" s="136">
        <v>164264.7625092247</v>
      </c>
      <c r="N19" s="512">
        <v>-1164.2974907753523</v>
      </c>
    </row>
    <row r="20" spans="1:14" ht="14.25" x14ac:dyDescent="0.2">
      <c r="A20" s="498" t="s">
        <v>1491</v>
      </c>
      <c r="B20" s="507">
        <v>36</v>
      </c>
      <c r="C20" s="498"/>
      <c r="D20" s="498" t="s">
        <v>1492</v>
      </c>
      <c r="E20" s="508">
        <v>0</v>
      </c>
      <c r="F20" s="509">
        <v>502.86</v>
      </c>
      <c r="G20" s="510">
        <v>11874</v>
      </c>
      <c r="H20" s="511">
        <v>11371.14</v>
      </c>
      <c r="J20" s="511">
        <v>129258.26000000001</v>
      </c>
      <c r="K20" s="511">
        <v>117887.12000000001</v>
      </c>
      <c r="M20" s="136">
        <v>117887.0906579679</v>
      </c>
      <c r="N20" s="512">
        <v>-2.9342032110434957E-2</v>
      </c>
    </row>
    <row r="21" spans="1:14" ht="14.25" x14ac:dyDescent="0.2">
      <c r="A21" s="498" t="s">
        <v>1493</v>
      </c>
      <c r="B21" s="507">
        <v>42</v>
      </c>
      <c r="C21" s="498"/>
      <c r="D21" s="498" t="s">
        <v>1494</v>
      </c>
      <c r="E21" s="508">
        <v>0</v>
      </c>
      <c r="F21" s="509">
        <v>-190.67000000000002</v>
      </c>
      <c r="G21" s="510">
        <v>8491</v>
      </c>
      <c r="H21" s="511">
        <v>8681.67</v>
      </c>
      <c r="J21" s="511">
        <v>66932.839999999967</v>
      </c>
      <c r="K21" s="511">
        <v>58251.169999999969</v>
      </c>
      <c r="M21" s="136">
        <v>58251.510052077298</v>
      </c>
      <c r="N21" s="512">
        <v>0.34005207732843701</v>
      </c>
    </row>
    <row r="22" spans="1:14" ht="14.25" x14ac:dyDescent="0.2">
      <c r="A22" s="498" t="s">
        <v>1495</v>
      </c>
      <c r="B22" s="507">
        <v>50</v>
      </c>
      <c r="C22" s="498"/>
      <c r="D22" s="498" t="s">
        <v>1496</v>
      </c>
      <c r="E22" s="508">
        <v>0</v>
      </c>
      <c r="F22" s="509">
        <v>3109.32</v>
      </c>
      <c r="G22" s="510">
        <v>23148</v>
      </c>
      <c r="H22" s="511">
        <v>20038.68</v>
      </c>
      <c r="J22" s="511">
        <v>69102.699999999953</v>
      </c>
      <c r="K22" s="511">
        <v>49064.019999999953</v>
      </c>
      <c r="M22" s="136">
        <v>49063.857242244645</v>
      </c>
      <c r="N22" s="512">
        <v>-0.16275775530812098</v>
      </c>
    </row>
    <row r="23" spans="1:14" ht="14.25" x14ac:dyDescent="0.2">
      <c r="A23" s="498" t="s">
        <v>1497</v>
      </c>
      <c r="B23" s="507">
        <v>56</v>
      </c>
      <c r="C23" s="498"/>
      <c r="D23" s="498" t="s">
        <v>1498</v>
      </c>
      <c r="E23" s="508">
        <v>0</v>
      </c>
      <c r="F23" s="509">
        <v>0</v>
      </c>
      <c r="G23" s="510">
        <v>0</v>
      </c>
      <c r="H23" s="511">
        <v>0</v>
      </c>
      <c r="J23" s="511">
        <v>111187.33000000002</v>
      </c>
      <c r="K23" s="511">
        <v>111187.33000000002</v>
      </c>
      <c r="M23" s="136">
        <v>111939.3855556752</v>
      </c>
      <c r="N23" s="512">
        <v>752.05555567517877</v>
      </c>
    </row>
    <row r="24" spans="1:14" ht="14.25" x14ac:dyDescent="0.2">
      <c r="A24" s="498" t="s">
        <v>1499</v>
      </c>
      <c r="B24" s="507">
        <v>65</v>
      </c>
      <c r="C24" s="498"/>
      <c r="D24" s="498" t="s">
        <v>1500</v>
      </c>
      <c r="E24" s="508">
        <v>0</v>
      </c>
      <c r="F24" s="509">
        <v>957.04</v>
      </c>
      <c r="G24" s="510">
        <v>1130</v>
      </c>
      <c r="H24" s="511">
        <v>172.96000000000004</v>
      </c>
      <c r="J24" s="511">
        <v>182382.77000000002</v>
      </c>
      <c r="K24" s="511">
        <v>182209.81000000003</v>
      </c>
      <c r="M24" s="136">
        <v>100127.87641520635</v>
      </c>
      <c r="N24" s="512">
        <v>-82081.933584793675</v>
      </c>
    </row>
    <row r="25" spans="1:14" ht="14.25" x14ac:dyDescent="0.2">
      <c r="A25" s="498" t="s">
        <v>1501</v>
      </c>
      <c r="B25" s="507">
        <v>68</v>
      </c>
      <c r="C25" s="498"/>
      <c r="D25" s="498" t="s">
        <v>176</v>
      </c>
      <c r="E25" s="508">
        <v>0</v>
      </c>
      <c r="F25" s="509">
        <v>-5546</v>
      </c>
      <c r="G25" s="510">
        <v>8226</v>
      </c>
      <c r="H25" s="511">
        <v>13772</v>
      </c>
      <c r="J25" s="511">
        <v>194365.70000000019</v>
      </c>
      <c r="K25" s="511">
        <v>180593.70000000019</v>
      </c>
      <c r="M25" s="136">
        <v>812718.52467911644</v>
      </c>
      <c r="N25" s="512">
        <v>632124.82467911625</v>
      </c>
    </row>
    <row r="26" spans="1:14" ht="14.25" x14ac:dyDescent="0.2">
      <c r="A26" s="498" t="s">
        <v>1502</v>
      </c>
      <c r="B26" s="507">
        <v>74</v>
      </c>
      <c r="C26" s="498"/>
      <c r="D26" s="498" t="s">
        <v>1503</v>
      </c>
      <c r="E26" s="508">
        <v>0</v>
      </c>
      <c r="F26" s="509">
        <v>-9337</v>
      </c>
      <c r="G26" s="510">
        <v>-2637</v>
      </c>
      <c r="H26" s="511">
        <v>6700</v>
      </c>
      <c r="J26" s="511">
        <v>147487.04000000004</v>
      </c>
      <c r="K26" s="511">
        <v>140787.04000000004</v>
      </c>
      <c r="M26" s="136">
        <v>140786.58383596223</v>
      </c>
      <c r="N26" s="512">
        <v>-0.4561640378087759</v>
      </c>
    </row>
    <row r="27" spans="1:14" ht="14.25" x14ac:dyDescent="0.2">
      <c r="A27" s="498" t="s">
        <v>1504</v>
      </c>
      <c r="B27" s="507">
        <v>75</v>
      </c>
      <c r="C27" s="498"/>
      <c r="D27" s="498" t="s">
        <v>185</v>
      </c>
      <c r="E27" s="508">
        <v>0</v>
      </c>
      <c r="F27" s="509">
        <v>1706.57</v>
      </c>
      <c r="G27" s="510">
        <v>32898</v>
      </c>
      <c r="H27" s="511">
        <v>31191.43</v>
      </c>
      <c r="J27" s="511">
        <v>90534.699999999953</v>
      </c>
      <c r="K27" s="511">
        <v>59343.269999999953</v>
      </c>
      <c r="M27" s="136">
        <v>59343.484985863674</v>
      </c>
      <c r="N27" s="512">
        <v>0.21498586372035788</v>
      </c>
    </row>
    <row r="28" spans="1:14" ht="14.25" x14ac:dyDescent="0.2">
      <c r="A28" s="498" t="s">
        <v>1505</v>
      </c>
      <c r="B28" s="507">
        <v>84</v>
      </c>
      <c r="C28" s="498"/>
      <c r="D28" s="498" t="s">
        <v>195</v>
      </c>
      <c r="E28" s="508">
        <v>0</v>
      </c>
      <c r="F28" s="509">
        <v>223.95000000000002</v>
      </c>
      <c r="G28" s="510">
        <v>534</v>
      </c>
      <c r="H28" s="511">
        <v>310.04999999999995</v>
      </c>
      <c r="J28" s="511">
        <v>39377</v>
      </c>
      <c r="K28" s="511">
        <v>39066.949999999997</v>
      </c>
      <c r="M28" s="136">
        <v>39066.882846299908</v>
      </c>
      <c r="N28" s="512">
        <v>-6.7153700088965707E-2</v>
      </c>
    </row>
    <row r="29" spans="1:14" ht="14.25" x14ac:dyDescent="0.2">
      <c r="A29" s="498" t="s">
        <v>1506</v>
      </c>
      <c r="B29" s="507">
        <v>96</v>
      </c>
      <c r="C29" s="498"/>
      <c r="D29" s="498" t="s">
        <v>203</v>
      </c>
      <c r="E29" s="508">
        <v>0</v>
      </c>
      <c r="F29" s="509">
        <v>-5294.72</v>
      </c>
      <c r="G29" s="510">
        <v>205</v>
      </c>
      <c r="H29" s="511">
        <v>5499.72</v>
      </c>
      <c r="J29" s="511">
        <v>78909</v>
      </c>
      <c r="K29" s="511">
        <v>73409.279999999999</v>
      </c>
      <c r="M29" s="136">
        <v>73409.211710909847</v>
      </c>
      <c r="N29" s="512">
        <v>-6.8289090151665732E-2</v>
      </c>
    </row>
    <row r="30" spans="1:14" ht="14.25" x14ac:dyDescent="0.2">
      <c r="A30" s="498" t="s">
        <v>1507</v>
      </c>
      <c r="B30" s="507">
        <v>97</v>
      </c>
      <c r="C30" s="498"/>
      <c r="D30" s="498" t="s">
        <v>205</v>
      </c>
      <c r="E30" s="508">
        <v>0</v>
      </c>
      <c r="F30" s="509">
        <v>1034.08</v>
      </c>
      <c r="G30" s="510">
        <v>3414</v>
      </c>
      <c r="H30" s="511">
        <v>2379.92</v>
      </c>
      <c r="J30" s="511">
        <v>-43530.599999999977</v>
      </c>
      <c r="K30" s="511">
        <v>-45910.519999999975</v>
      </c>
      <c r="M30" s="136">
        <v>-45910.775947482383</v>
      </c>
      <c r="N30" s="512">
        <v>-0.25594748240837362</v>
      </c>
    </row>
    <row r="31" spans="1:14" ht="14.25" x14ac:dyDescent="0.2">
      <c r="A31" s="498" t="s">
        <v>1508</v>
      </c>
      <c r="B31" s="507">
        <v>98</v>
      </c>
      <c r="C31" s="498"/>
      <c r="D31" s="498" t="s">
        <v>207</v>
      </c>
      <c r="E31" s="508">
        <v>0</v>
      </c>
      <c r="F31" s="509">
        <v>-1069.75</v>
      </c>
      <c r="G31" s="510">
        <v>-343</v>
      </c>
      <c r="H31" s="511">
        <v>726.75</v>
      </c>
      <c r="J31" s="511">
        <v>-25441.590000000026</v>
      </c>
      <c r="K31" s="511">
        <v>-26168.340000000026</v>
      </c>
      <c r="M31" s="136">
        <v>-26168.164959077316</v>
      </c>
      <c r="N31" s="512">
        <v>0.1750409227097407</v>
      </c>
    </row>
    <row r="32" spans="1:14" ht="14.25" x14ac:dyDescent="0.2">
      <c r="A32" s="498" t="s">
        <v>1509</v>
      </c>
      <c r="B32" s="507">
        <v>101</v>
      </c>
      <c r="C32" s="498"/>
      <c r="D32" s="498" t="s">
        <v>1510</v>
      </c>
      <c r="E32" s="508">
        <v>0</v>
      </c>
      <c r="F32" s="509">
        <v>1075.82</v>
      </c>
      <c r="G32" s="510">
        <v>1299</v>
      </c>
      <c r="H32" s="511">
        <v>223.18000000000006</v>
      </c>
      <c r="J32" s="511">
        <v>44913.339999999967</v>
      </c>
      <c r="K32" s="511">
        <v>44690.159999999967</v>
      </c>
      <c r="M32" s="136">
        <v>44690.596455126884</v>
      </c>
      <c r="N32" s="512">
        <v>0.43645512691728072</v>
      </c>
    </row>
    <row r="33" spans="1:14" ht="14.25" x14ac:dyDescent="0.2">
      <c r="A33" s="498" t="s">
        <v>1511</v>
      </c>
      <c r="B33" s="507">
        <v>102</v>
      </c>
      <c r="C33" s="498"/>
      <c r="D33" s="498" t="s">
        <v>1512</v>
      </c>
      <c r="E33" s="508">
        <v>0</v>
      </c>
      <c r="F33" s="509">
        <v>-3180.19</v>
      </c>
      <c r="G33" s="510">
        <v>19487</v>
      </c>
      <c r="H33" s="511">
        <v>22667.19</v>
      </c>
      <c r="J33" s="511">
        <v>168534.14999999997</v>
      </c>
      <c r="K33" s="511">
        <v>145866.95999999996</v>
      </c>
      <c r="M33" s="136">
        <v>145866.89198144875</v>
      </c>
      <c r="N33" s="512">
        <v>-6.8018551217392087E-2</v>
      </c>
    </row>
    <row r="34" spans="1:14" ht="14.25" x14ac:dyDescent="0.2">
      <c r="A34" s="498" t="s">
        <v>1513</v>
      </c>
      <c r="B34" s="507">
        <v>106</v>
      </c>
      <c r="C34" s="498"/>
      <c r="D34" s="498" t="s">
        <v>1514</v>
      </c>
      <c r="E34" s="508">
        <v>0</v>
      </c>
      <c r="F34" s="509">
        <v>1682.27</v>
      </c>
      <c r="G34" s="510">
        <v>2738</v>
      </c>
      <c r="H34" s="511">
        <v>1055.73</v>
      </c>
      <c r="J34" s="511">
        <v>44253.839999999967</v>
      </c>
      <c r="K34" s="511">
        <v>43198.109999999964</v>
      </c>
      <c r="M34" s="136">
        <v>43198.156656611362</v>
      </c>
      <c r="N34" s="512">
        <v>4.6656611397338565E-2</v>
      </c>
    </row>
    <row r="35" spans="1:14" ht="14.25" x14ac:dyDescent="0.2">
      <c r="A35" s="498" t="s">
        <v>1515</v>
      </c>
      <c r="B35" s="507">
        <v>110</v>
      </c>
      <c r="C35" s="498"/>
      <c r="D35" s="498" t="s">
        <v>1516</v>
      </c>
      <c r="E35" s="508">
        <v>0</v>
      </c>
      <c r="F35" s="509">
        <v>486.99</v>
      </c>
      <c r="G35" s="510">
        <v>2302</v>
      </c>
      <c r="H35" s="511">
        <v>1815.01</v>
      </c>
      <c r="J35" s="511">
        <v>24496.739999999991</v>
      </c>
      <c r="K35" s="511">
        <v>22681.729999999992</v>
      </c>
      <c r="M35" s="136">
        <v>22681.82821881969</v>
      </c>
      <c r="N35" s="512">
        <v>9.8218819697649451E-2</v>
      </c>
    </row>
    <row r="36" spans="1:14" ht="14.25" x14ac:dyDescent="0.2">
      <c r="A36" s="498" t="s">
        <v>1517</v>
      </c>
      <c r="B36" s="507">
        <v>112</v>
      </c>
      <c r="C36" s="498"/>
      <c r="D36" s="498" t="s">
        <v>1518</v>
      </c>
      <c r="E36" s="508">
        <v>0</v>
      </c>
      <c r="F36" s="509">
        <v>-3916.17</v>
      </c>
      <c r="G36" s="510">
        <v>9116</v>
      </c>
      <c r="H36" s="511">
        <v>13032.17</v>
      </c>
      <c r="J36" s="511">
        <v>100015.69</v>
      </c>
      <c r="K36" s="511">
        <v>86983.52</v>
      </c>
      <c r="M36" s="136">
        <v>86983.787186147238</v>
      </c>
      <c r="N36" s="512">
        <v>0.26718614723358769</v>
      </c>
    </row>
    <row r="37" spans="1:14" ht="14.25" x14ac:dyDescent="0.2">
      <c r="A37" s="498" t="s">
        <v>1519</v>
      </c>
      <c r="B37" s="507">
        <v>113</v>
      </c>
      <c r="C37" s="498"/>
      <c r="D37" s="498" t="s">
        <v>1520</v>
      </c>
      <c r="E37" s="508">
        <v>108.32000000000001</v>
      </c>
      <c r="F37" s="509">
        <v>4591.22</v>
      </c>
      <c r="G37" s="510">
        <v>9277</v>
      </c>
      <c r="H37" s="511">
        <v>4685.78</v>
      </c>
      <c r="J37" s="511">
        <v>80240.020000000019</v>
      </c>
      <c r="K37" s="511">
        <v>75554.24000000002</v>
      </c>
      <c r="M37" s="136">
        <v>75554.520726197399</v>
      </c>
      <c r="N37" s="512">
        <v>0.2807261973794084</v>
      </c>
    </row>
    <row r="38" spans="1:14" ht="14.25" x14ac:dyDescent="0.2">
      <c r="A38" s="498" t="s">
        <v>1521</v>
      </c>
      <c r="B38" s="507">
        <v>114</v>
      </c>
      <c r="C38" s="498"/>
      <c r="D38" s="498" t="s">
        <v>1522</v>
      </c>
      <c r="E38" s="508">
        <v>0</v>
      </c>
      <c r="F38" s="509">
        <v>-2324.8000000000002</v>
      </c>
      <c r="G38" s="510">
        <v>11400</v>
      </c>
      <c r="H38" s="511">
        <v>13724.8</v>
      </c>
      <c r="J38" s="511">
        <v>64128.369999999995</v>
      </c>
      <c r="K38" s="511">
        <v>50403.569999999992</v>
      </c>
      <c r="M38" s="136">
        <v>50403.555454545392</v>
      </c>
      <c r="N38" s="512">
        <v>-1.4545454600010999E-2</v>
      </c>
    </row>
    <row r="39" spans="1:14" ht="14.25" x14ac:dyDescent="0.2">
      <c r="A39" s="498" t="s">
        <v>1523</v>
      </c>
      <c r="B39" s="507">
        <v>115</v>
      </c>
      <c r="C39" s="498"/>
      <c r="D39" s="498" t="s">
        <v>219</v>
      </c>
      <c r="E39" s="508">
        <v>0</v>
      </c>
      <c r="F39" s="509">
        <v>-4597.54</v>
      </c>
      <c r="G39" s="510">
        <v>2270</v>
      </c>
      <c r="H39" s="511">
        <v>6867.54</v>
      </c>
      <c r="J39" s="511">
        <v>33668.270000000019</v>
      </c>
      <c r="K39" s="511">
        <v>26800.730000000018</v>
      </c>
      <c r="M39" s="136">
        <v>30346.065648267162</v>
      </c>
      <c r="N39" s="512">
        <v>3545.3356482671443</v>
      </c>
    </row>
    <row r="40" spans="1:14" ht="14.25" x14ac:dyDescent="0.2">
      <c r="A40" s="498" t="s">
        <v>1524</v>
      </c>
      <c r="B40" s="507">
        <v>157</v>
      </c>
      <c r="C40" s="498"/>
      <c r="D40" s="498" t="s">
        <v>223</v>
      </c>
      <c r="E40" s="508">
        <v>0</v>
      </c>
      <c r="F40" s="509">
        <v>8660.26</v>
      </c>
      <c r="G40" s="510">
        <v>9420</v>
      </c>
      <c r="H40" s="511">
        <v>759.73999999999978</v>
      </c>
      <c r="J40" s="511">
        <v>-162302.41000000015</v>
      </c>
      <c r="K40" s="511">
        <v>-163062.15000000014</v>
      </c>
      <c r="M40" s="136">
        <v>-163062.51122986712</v>
      </c>
      <c r="N40" s="512">
        <v>-0.36122986697591841</v>
      </c>
    </row>
    <row r="41" spans="1:14" ht="14.25" x14ac:dyDescent="0.2">
      <c r="A41" s="498" t="s">
        <v>1525</v>
      </c>
      <c r="B41" s="507">
        <v>176</v>
      </c>
      <c r="C41" s="498"/>
      <c r="D41" s="498" t="s">
        <v>1526</v>
      </c>
      <c r="E41" s="508">
        <v>146.54</v>
      </c>
      <c r="F41" s="509">
        <v>10786.87</v>
      </c>
      <c r="G41" s="510">
        <v>17645</v>
      </c>
      <c r="H41" s="511">
        <v>6858.1299999999992</v>
      </c>
      <c r="J41" s="511">
        <v>120186.73999999999</v>
      </c>
      <c r="K41" s="511">
        <v>113328.60999999999</v>
      </c>
      <c r="M41" s="136">
        <v>113328.87000000002</v>
      </c>
      <c r="N41" s="512">
        <v>0.26000000003841706</v>
      </c>
    </row>
    <row r="42" spans="1:14" ht="14.25" x14ac:dyDescent="0.2">
      <c r="A42" s="498" t="s">
        <v>1527</v>
      </c>
      <c r="B42" s="507">
        <v>187</v>
      </c>
      <c r="C42" s="498"/>
      <c r="D42" s="498" t="s">
        <v>1528</v>
      </c>
      <c r="E42" s="508">
        <v>0</v>
      </c>
      <c r="F42" s="509">
        <v>-772.5</v>
      </c>
      <c r="G42" s="510">
        <v>4541</v>
      </c>
      <c r="H42" s="511">
        <v>5313.5</v>
      </c>
      <c r="J42" s="511">
        <v>705251.09</v>
      </c>
      <c r="K42" s="511">
        <v>699937.59</v>
      </c>
      <c r="M42" s="136">
        <v>699937.69999999972</v>
      </c>
      <c r="N42" s="512">
        <v>0.10999999975319952</v>
      </c>
    </row>
    <row r="43" spans="1:14" ht="14.25" x14ac:dyDescent="0.2">
      <c r="A43" s="498" t="s">
        <v>1529</v>
      </c>
      <c r="B43" s="507">
        <v>189</v>
      </c>
      <c r="C43" s="498"/>
      <c r="D43" s="498" t="s">
        <v>1530</v>
      </c>
      <c r="E43" s="508">
        <v>0</v>
      </c>
      <c r="F43" s="509">
        <v>7603.63</v>
      </c>
      <c r="G43" s="510">
        <v>15117</v>
      </c>
      <c r="H43" s="511">
        <v>7513.37</v>
      </c>
      <c r="J43" s="511">
        <v>120614.55</v>
      </c>
      <c r="K43" s="511">
        <v>113101.18000000001</v>
      </c>
      <c r="M43" s="136">
        <v>113100.71000000005</v>
      </c>
      <c r="N43" s="512">
        <v>-0.46999999995750841</v>
      </c>
    </row>
    <row r="44" spans="1:14" ht="14.25" x14ac:dyDescent="0.2">
      <c r="A44" s="498" t="s">
        <v>1531</v>
      </c>
      <c r="B44" s="507">
        <v>190</v>
      </c>
      <c r="C44" s="498"/>
      <c r="D44" s="498" t="s">
        <v>1532</v>
      </c>
      <c r="E44" s="508">
        <v>335.88</v>
      </c>
      <c r="F44" s="509">
        <v>-2628.75</v>
      </c>
      <c r="G44" s="510">
        <v>12510</v>
      </c>
      <c r="H44" s="511">
        <v>15138.75</v>
      </c>
      <c r="J44" s="511">
        <v>92398.65</v>
      </c>
      <c r="K44" s="511">
        <v>77259.899999999994</v>
      </c>
      <c r="M44" s="136">
        <v>77259.999999999418</v>
      </c>
      <c r="N44" s="512">
        <v>9.9999999423744157E-2</v>
      </c>
    </row>
    <row r="45" spans="1:14" ht="14.25" x14ac:dyDescent="0.2">
      <c r="A45" s="498" t="s">
        <v>1533</v>
      </c>
      <c r="B45" s="507">
        <v>196</v>
      </c>
      <c r="C45" s="498"/>
      <c r="D45" s="498" t="s">
        <v>438</v>
      </c>
      <c r="E45" s="508">
        <v>0</v>
      </c>
      <c r="F45" s="509">
        <v>7991.63</v>
      </c>
      <c r="G45" s="510">
        <v>15069</v>
      </c>
      <c r="H45" s="511">
        <v>7077.37</v>
      </c>
      <c r="J45" s="511">
        <v>-2845.4300000000512</v>
      </c>
      <c r="K45" s="511">
        <v>-9922.8000000000502</v>
      </c>
      <c r="M45" s="136">
        <v>-9922.6700000016717</v>
      </c>
      <c r="N45" s="512">
        <v>0.12999999837848009</v>
      </c>
    </row>
    <row r="46" spans="1:14" ht="14.25" x14ac:dyDescent="0.2">
      <c r="A46" s="498" t="s">
        <v>1534</v>
      </c>
      <c r="B46" s="507">
        <v>202</v>
      </c>
      <c r="C46" s="498"/>
      <c r="D46" s="498" t="s">
        <v>1535</v>
      </c>
      <c r="E46" s="508">
        <v>0</v>
      </c>
      <c r="F46" s="509">
        <v>458.82</v>
      </c>
      <c r="G46" s="510">
        <v>8523</v>
      </c>
      <c r="H46" s="511">
        <v>8064.18</v>
      </c>
      <c r="J46" s="511">
        <v>58554.130000000005</v>
      </c>
      <c r="K46" s="511">
        <v>50489.950000000004</v>
      </c>
      <c r="M46" s="136">
        <v>50489.812152520113</v>
      </c>
      <c r="N46" s="512">
        <v>-0.1378474798912066</v>
      </c>
    </row>
    <row r="47" spans="1:14" ht="14.25" x14ac:dyDescent="0.2">
      <c r="A47" s="498" t="s">
        <v>1536</v>
      </c>
      <c r="B47" s="507">
        <v>203</v>
      </c>
      <c r="C47" s="498"/>
      <c r="D47" s="498" t="s">
        <v>231</v>
      </c>
      <c r="E47" s="508">
        <v>0</v>
      </c>
      <c r="F47" s="509">
        <v>2061.48</v>
      </c>
      <c r="G47" s="510">
        <v>5877</v>
      </c>
      <c r="H47" s="511">
        <v>3815.52</v>
      </c>
      <c r="J47" s="511">
        <v>79007.210000000021</v>
      </c>
      <c r="K47" s="511">
        <v>75191.690000000017</v>
      </c>
      <c r="M47" s="136">
        <v>75192.141818181553</v>
      </c>
      <c r="N47" s="512">
        <v>0.45181818153650966</v>
      </c>
    </row>
    <row r="48" spans="1:14" ht="14.25" x14ac:dyDescent="0.2">
      <c r="A48" s="498" t="s">
        <v>1537</v>
      </c>
      <c r="B48" s="507">
        <v>205</v>
      </c>
      <c r="C48" s="498"/>
      <c r="D48" s="498" t="s">
        <v>232</v>
      </c>
      <c r="E48" s="508">
        <v>0</v>
      </c>
      <c r="F48" s="509">
        <v>377.06</v>
      </c>
      <c r="G48" s="510">
        <v>7228</v>
      </c>
      <c r="H48" s="511">
        <v>6850.94</v>
      </c>
      <c r="J48" s="511">
        <v>168723.88</v>
      </c>
      <c r="K48" s="511">
        <v>161872.94</v>
      </c>
      <c r="M48" s="136">
        <v>161873.19114423537</v>
      </c>
      <c r="N48" s="512">
        <v>0.25114423537161201</v>
      </c>
    </row>
    <row r="49" spans="1:14" ht="14.25" x14ac:dyDescent="0.2">
      <c r="A49" s="498" t="s">
        <v>1538</v>
      </c>
      <c r="B49" s="507">
        <v>206</v>
      </c>
      <c r="C49" s="498"/>
      <c r="D49" s="498" t="s">
        <v>233</v>
      </c>
      <c r="E49" s="508">
        <v>0</v>
      </c>
      <c r="F49" s="509">
        <v>9126.83</v>
      </c>
      <c r="G49" s="510">
        <v>23484</v>
      </c>
      <c r="H49" s="511">
        <v>14357.17</v>
      </c>
      <c r="J49" s="511">
        <v>85548.530000000028</v>
      </c>
      <c r="K49" s="511">
        <v>71191.36000000003</v>
      </c>
      <c r="M49" s="136">
        <v>71191.85483161197</v>
      </c>
      <c r="N49" s="512">
        <v>0.49483161194075365</v>
      </c>
    </row>
    <row r="50" spans="1:14" ht="14.25" x14ac:dyDescent="0.2">
      <c r="A50" s="498" t="s">
        <v>1539</v>
      </c>
      <c r="B50" s="507">
        <v>208</v>
      </c>
      <c r="C50" s="498"/>
      <c r="D50" s="498" t="s">
        <v>234</v>
      </c>
      <c r="E50" s="508">
        <v>0</v>
      </c>
      <c r="F50" s="509">
        <v>-4042.5</v>
      </c>
      <c r="G50" s="510">
        <v>10974</v>
      </c>
      <c r="H50" s="511">
        <v>15016.5</v>
      </c>
      <c r="J50" s="511">
        <v>125175.94999999995</v>
      </c>
      <c r="K50" s="511">
        <v>110159.44999999995</v>
      </c>
      <c r="M50" s="136">
        <v>110159.45713085227</v>
      </c>
      <c r="N50" s="512">
        <v>7.1308523183688521E-3</v>
      </c>
    </row>
    <row r="51" spans="1:14" ht="14.25" x14ac:dyDescent="0.2">
      <c r="A51" s="498" t="s">
        <v>1540</v>
      </c>
      <c r="B51" s="507">
        <v>211</v>
      </c>
      <c r="C51" s="498"/>
      <c r="D51" s="498" t="s">
        <v>235</v>
      </c>
      <c r="E51" s="508">
        <v>3519.52</v>
      </c>
      <c r="F51" s="509">
        <v>-426.48</v>
      </c>
      <c r="G51" s="510">
        <v>11741</v>
      </c>
      <c r="H51" s="511">
        <v>12167.48</v>
      </c>
      <c r="J51" s="511">
        <v>67955.299999999988</v>
      </c>
      <c r="K51" s="511">
        <v>55787.819999999992</v>
      </c>
      <c r="M51" s="136">
        <v>55787.647673546278</v>
      </c>
      <c r="N51" s="512">
        <v>-0.17232645371404942</v>
      </c>
    </row>
    <row r="52" spans="1:14" ht="14.25" x14ac:dyDescent="0.2">
      <c r="A52" s="498" t="s">
        <v>1541</v>
      </c>
      <c r="B52" s="507">
        <v>216</v>
      </c>
      <c r="C52" s="498"/>
      <c r="D52" s="498" t="s">
        <v>236</v>
      </c>
      <c r="E52" s="508">
        <v>0</v>
      </c>
      <c r="F52" s="509">
        <v>-7117.6</v>
      </c>
      <c r="G52" s="510">
        <v>13335</v>
      </c>
      <c r="H52" s="511">
        <v>20452.599999999999</v>
      </c>
      <c r="J52" s="511">
        <v>116246.66999999993</v>
      </c>
      <c r="K52" s="511">
        <v>95794.06999999992</v>
      </c>
      <c r="M52" s="136">
        <v>95794.343364362023</v>
      </c>
      <c r="N52" s="512">
        <v>0.27336436210316606</v>
      </c>
    </row>
    <row r="53" spans="1:14" ht="14.25" x14ac:dyDescent="0.2">
      <c r="A53" s="498" t="s">
        <v>1542</v>
      </c>
      <c r="B53" s="507">
        <v>219</v>
      </c>
      <c r="C53" s="498"/>
      <c r="D53" s="498" t="s">
        <v>238</v>
      </c>
      <c r="E53" s="508">
        <v>0</v>
      </c>
      <c r="F53" s="509">
        <v>-2742.98</v>
      </c>
      <c r="G53" s="510">
        <v>4740</v>
      </c>
      <c r="H53" s="511">
        <v>7482.98</v>
      </c>
      <c r="J53" s="511">
        <v>142692.19999999995</v>
      </c>
      <c r="K53" s="511">
        <v>135209.21999999994</v>
      </c>
      <c r="M53" s="136">
        <v>135209.52882982162</v>
      </c>
      <c r="N53" s="512">
        <v>0.30882982167531736</v>
      </c>
    </row>
    <row r="54" spans="1:14" ht="14.25" x14ac:dyDescent="0.2">
      <c r="A54" s="498" t="s">
        <v>1543</v>
      </c>
      <c r="B54" s="507">
        <v>220</v>
      </c>
      <c r="C54" s="498"/>
      <c r="D54" s="498" t="s">
        <v>239</v>
      </c>
      <c r="E54" s="508">
        <v>0</v>
      </c>
      <c r="F54" s="509">
        <v>773.09</v>
      </c>
      <c r="G54" s="510">
        <v>8476</v>
      </c>
      <c r="H54" s="511">
        <v>7702.91</v>
      </c>
      <c r="J54" s="511">
        <v>108388.65999999997</v>
      </c>
      <c r="K54" s="511">
        <v>100685.74999999997</v>
      </c>
      <c r="M54" s="136">
        <v>100685.84898924368</v>
      </c>
      <c r="N54" s="512">
        <v>9.8989243706455454E-2</v>
      </c>
    </row>
    <row r="55" spans="1:14" ht="14.25" x14ac:dyDescent="0.2">
      <c r="A55" s="498" t="s">
        <v>1544</v>
      </c>
      <c r="B55" s="507">
        <v>223</v>
      </c>
      <c r="C55" s="498"/>
      <c r="D55" s="498" t="s">
        <v>240</v>
      </c>
      <c r="E55" s="508">
        <v>0</v>
      </c>
      <c r="F55" s="509">
        <v>-203.26</v>
      </c>
      <c r="G55" s="510">
        <v>4464</v>
      </c>
      <c r="H55" s="511">
        <v>4667.26</v>
      </c>
      <c r="J55" s="511">
        <v>72412.089999999967</v>
      </c>
      <c r="K55" s="511">
        <v>67744.829999999973</v>
      </c>
      <c r="M55" s="136">
        <v>67745.97814832977</v>
      </c>
      <c r="N55" s="512">
        <v>1.1481483297975501</v>
      </c>
    </row>
    <row r="56" spans="1:14" ht="14.25" x14ac:dyDescent="0.2">
      <c r="A56" s="498" t="s">
        <v>1545</v>
      </c>
      <c r="B56" s="507">
        <v>224</v>
      </c>
      <c r="C56" s="498"/>
      <c r="D56" s="498" t="s">
        <v>241</v>
      </c>
      <c r="E56" s="508">
        <v>0</v>
      </c>
      <c r="F56" s="509">
        <v>-4205.33</v>
      </c>
      <c r="G56" s="510">
        <v>-346</v>
      </c>
      <c r="H56" s="511">
        <v>3859.33</v>
      </c>
      <c r="J56" s="511">
        <v>29692.25</v>
      </c>
      <c r="K56" s="511">
        <v>25832.92</v>
      </c>
      <c r="M56" s="136">
        <v>25832.458955725888</v>
      </c>
      <c r="N56" s="512">
        <v>-0.46104427411046345</v>
      </c>
    </row>
    <row r="57" spans="1:14" ht="14.25" x14ac:dyDescent="0.2">
      <c r="A57" s="498" t="s">
        <v>1546</v>
      </c>
      <c r="B57" s="507">
        <v>228</v>
      </c>
      <c r="C57" s="498"/>
      <c r="D57" s="498" t="s">
        <v>243</v>
      </c>
      <c r="E57" s="508">
        <v>0</v>
      </c>
      <c r="F57" s="509">
        <v>-3320.92</v>
      </c>
      <c r="G57" s="510">
        <v>3000</v>
      </c>
      <c r="H57" s="511">
        <v>6320.92</v>
      </c>
      <c r="J57" s="511">
        <v>103424.16000000003</v>
      </c>
      <c r="K57" s="511">
        <v>97103.240000000034</v>
      </c>
      <c r="M57" s="136">
        <v>97103.305298494757</v>
      </c>
      <c r="N57" s="512">
        <v>6.5298494722810574E-2</v>
      </c>
    </row>
    <row r="58" spans="1:14" ht="14.25" x14ac:dyDescent="0.2">
      <c r="A58" s="498" t="s">
        <v>1547</v>
      </c>
      <c r="B58" s="507">
        <v>229</v>
      </c>
      <c r="C58" s="498"/>
      <c r="D58" s="498" t="s">
        <v>244</v>
      </c>
      <c r="E58" s="508">
        <v>0</v>
      </c>
      <c r="F58" s="509">
        <v>-3924.75</v>
      </c>
      <c r="G58" s="510">
        <v>17752</v>
      </c>
      <c r="H58" s="511">
        <v>21676.75</v>
      </c>
      <c r="J58" s="511">
        <v>219065.71999999997</v>
      </c>
      <c r="K58" s="511">
        <v>197388.96999999997</v>
      </c>
      <c r="M58" s="136">
        <v>197389.31576321227</v>
      </c>
      <c r="N58" s="512">
        <v>0.34576321230269969</v>
      </c>
    </row>
    <row r="59" spans="1:14" ht="14.25" x14ac:dyDescent="0.2">
      <c r="A59" s="498" t="s">
        <v>1548</v>
      </c>
      <c r="B59" s="507">
        <v>230</v>
      </c>
      <c r="C59" s="498"/>
      <c r="D59" s="498" t="s">
        <v>245</v>
      </c>
      <c r="E59" s="508">
        <v>0</v>
      </c>
      <c r="F59" s="509">
        <v>-4852.25</v>
      </c>
      <c r="G59" s="510">
        <v>541</v>
      </c>
      <c r="H59" s="511">
        <v>5393.25</v>
      </c>
      <c r="J59" s="511">
        <v>149097.05999999994</v>
      </c>
      <c r="K59" s="511">
        <v>143703.80999999994</v>
      </c>
      <c r="M59" s="136">
        <v>143704.03881740093</v>
      </c>
      <c r="N59" s="512">
        <v>0.22881740098819137</v>
      </c>
    </row>
    <row r="60" spans="1:14" ht="14.25" x14ac:dyDescent="0.2">
      <c r="A60" s="498" t="s">
        <v>1549</v>
      </c>
      <c r="B60" s="507">
        <v>231</v>
      </c>
      <c r="C60" s="498"/>
      <c r="D60" s="498" t="s">
        <v>1550</v>
      </c>
      <c r="E60" s="508">
        <v>0</v>
      </c>
      <c r="F60" s="509">
        <v>-2110.38</v>
      </c>
      <c r="G60" s="510">
        <v>1970</v>
      </c>
      <c r="H60" s="511">
        <v>4080.38</v>
      </c>
      <c r="J60" s="511">
        <v>57480.439999999944</v>
      </c>
      <c r="K60" s="511">
        <v>53400.059999999947</v>
      </c>
      <c r="M60" s="136">
        <v>53399.925255075446</v>
      </c>
      <c r="N60" s="512">
        <v>-0.13474492450040998</v>
      </c>
    </row>
    <row r="61" spans="1:14" ht="14.25" x14ac:dyDescent="0.2">
      <c r="A61" s="498" t="s">
        <v>1551</v>
      </c>
      <c r="B61" s="507">
        <v>232</v>
      </c>
      <c r="C61" s="498"/>
      <c r="D61" s="498" t="s">
        <v>247</v>
      </c>
      <c r="E61" s="508">
        <v>0</v>
      </c>
      <c r="F61" s="509">
        <v>-3767.75</v>
      </c>
      <c r="G61" s="510">
        <v>6204</v>
      </c>
      <c r="H61" s="511">
        <v>9971.75</v>
      </c>
      <c r="J61" s="511">
        <v>184429.47999999998</v>
      </c>
      <c r="K61" s="511">
        <v>174457.72999999998</v>
      </c>
      <c r="M61" s="136">
        <v>174457.84678901825</v>
      </c>
      <c r="N61" s="512">
        <v>0.11678901826962829</v>
      </c>
    </row>
    <row r="62" spans="1:14" ht="14.25" x14ac:dyDescent="0.2">
      <c r="A62" s="498" t="s">
        <v>1552</v>
      </c>
      <c r="B62" s="507">
        <v>234</v>
      </c>
      <c r="C62" s="498"/>
      <c r="D62" s="498" t="s">
        <v>249</v>
      </c>
      <c r="E62" s="508">
        <v>0</v>
      </c>
      <c r="F62" s="509">
        <v>-5809</v>
      </c>
      <c r="G62" s="510">
        <v>6304</v>
      </c>
      <c r="H62" s="511">
        <v>12113</v>
      </c>
      <c r="J62" s="511">
        <v>58680.150000000023</v>
      </c>
      <c r="K62" s="511">
        <v>46567.150000000023</v>
      </c>
      <c r="M62" s="136">
        <v>46567.36459040537</v>
      </c>
      <c r="N62" s="512">
        <v>0.21459040534682572</v>
      </c>
    </row>
    <row r="63" spans="1:14" ht="14.25" x14ac:dyDescent="0.2">
      <c r="A63" s="498" t="s">
        <v>1553</v>
      </c>
      <c r="B63" s="507">
        <v>237</v>
      </c>
      <c r="C63" s="498"/>
      <c r="D63" s="498" t="s">
        <v>250</v>
      </c>
      <c r="E63" s="508">
        <v>0</v>
      </c>
      <c r="F63" s="509">
        <v>-579.85</v>
      </c>
      <c r="G63" s="510">
        <v>1520</v>
      </c>
      <c r="H63" s="511">
        <v>2099.85</v>
      </c>
      <c r="J63" s="511">
        <v>82877.829999999958</v>
      </c>
      <c r="K63" s="511">
        <v>80777.979999999952</v>
      </c>
      <c r="M63" s="136">
        <v>80777.703637154074</v>
      </c>
      <c r="N63" s="512">
        <v>-0.27636284587788396</v>
      </c>
    </row>
    <row r="64" spans="1:14" ht="14.25" x14ac:dyDescent="0.2">
      <c r="A64" s="498" t="s">
        <v>1554</v>
      </c>
      <c r="B64" s="507">
        <v>238</v>
      </c>
      <c r="C64" s="498"/>
      <c r="D64" s="498" t="s">
        <v>1555</v>
      </c>
      <c r="E64" s="508">
        <v>0</v>
      </c>
      <c r="F64" s="509">
        <v>-3399.19</v>
      </c>
      <c r="G64" s="510">
        <v>5613</v>
      </c>
      <c r="H64" s="511">
        <v>9012.19</v>
      </c>
      <c r="J64" s="511">
        <v>49507.089999999967</v>
      </c>
      <c r="K64" s="511">
        <v>40494.899999999965</v>
      </c>
      <c r="M64" s="136">
        <v>40494.577315309492</v>
      </c>
      <c r="N64" s="512">
        <v>-0.3226846904726699</v>
      </c>
    </row>
    <row r="65" spans="1:14" ht="14.25" x14ac:dyDescent="0.2">
      <c r="A65" s="498" t="s">
        <v>1556</v>
      </c>
      <c r="B65" s="507">
        <v>239</v>
      </c>
      <c r="C65" s="498"/>
      <c r="D65" s="498" t="s">
        <v>1557</v>
      </c>
      <c r="E65" s="508">
        <v>0</v>
      </c>
      <c r="F65" s="509">
        <v>5317.11</v>
      </c>
      <c r="G65" s="510">
        <v>8032</v>
      </c>
      <c r="H65" s="511">
        <v>2714.8900000000003</v>
      </c>
      <c r="J65" s="511">
        <v>46894.64000000013</v>
      </c>
      <c r="K65" s="511">
        <v>44179.750000000131</v>
      </c>
      <c r="M65" s="136">
        <v>44179.889909352409</v>
      </c>
      <c r="N65" s="512">
        <v>0.13990935227775481</v>
      </c>
    </row>
    <row r="66" spans="1:14" ht="14.25" x14ac:dyDescent="0.2">
      <c r="A66" s="498" t="s">
        <v>1558</v>
      </c>
      <c r="B66" s="507">
        <v>243</v>
      </c>
      <c r="C66" s="498"/>
      <c r="D66" s="498" t="s">
        <v>1559</v>
      </c>
      <c r="E66" s="508">
        <v>0</v>
      </c>
      <c r="F66" s="509">
        <v>-3973.55</v>
      </c>
      <c r="G66" s="510">
        <v>2856</v>
      </c>
      <c r="H66" s="511">
        <v>6829.55</v>
      </c>
      <c r="J66" s="511">
        <v>33396.479999999981</v>
      </c>
      <c r="K66" s="511">
        <v>26566.929999999982</v>
      </c>
      <c r="M66" s="136">
        <v>57704.095494263805</v>
      </c>
      <c r="N66" s="512">
        <v>31137.165494263823</v>
      </c>
    </row>
    <row r="67" spans="1:14" ht="14.25" x14ac:dyDescent="0.2">
      <c r="A67" s="498" t="s">
        <v>1560</v>
      </c>
      <c r="B67" s="507">
        <v>245</v>
      </c>
      <c r="C67" s="498"/>
      <c r="D67" s="498" t="s">
        <v>256</v>
      </c>
      <c r="E67" s="508">
        <v>0</v>
      </c>
      <c r="F67" s="509">
        <v>880.27</v>
      </c>
      <c r="G67" s="510">
        <v>6188</v>
      </c>
      <c r="H67" s="511">
        <v>5307.73</v>
      </c>
      <c r="J67" s="511">
        <v>51620.479999999981</v>
      </c>
      <c r="K67" s="511">
        <v>46312.749999999985</v>
      </c>
      <c r="M67" s="136">
        <v>46312.472387729795</v>
      </c>
      <c r="N67" s="512">
        <v>-0.27761227019072976</v>
      </c>
    </row>
    <row r="68" spans="1:14" ht="14.25" x14ac:dyDescent="0.2">
      <c r="A68" s="498" t="s">
        <v>1561</v>
      </c>
      <c r="B68" s="507">
        <v>246</v>
      </c>
      <c r="C68" s="498"/>
      <c r="D68" s="498" t="s">
        <v>257</v>
      </c>
      <c r="E68" s="508">
        <v>0</v>
      </c>
      <c r="F68" s="509">
        <v>5822.83</v>
      </c>
      <c r="G68" s="510">
        <v>8796</v>
      </c>
      <c r="H68" s="511">
        <v>2973.17</v>
      </c>
      <c r="J68" s="511">
        <v>124282.01000000001</v>
      </c>
      <c r="K68" s="511">
        <v>121308.84000000001</v>
      </c>
      <c r="M68" s="136">
        <v>120803.84383542737</v>
      </c>
      <c r="N68" s="512">
        <v>-504.99616457264347</v>
      </c>
    </row>
    <row r="69" spans="1:14" ht="14.25" x14ac:dyDescent="0.2">
      <c r="A69" s="498" t="s">
        <v>1562</v>
      </c>
      <c r="B69" s="507">
        <v>249</v>
      </c>
      <c r="C69" s="498"/>
      <c r="D69" s="498" t="s">
        <v>1563</v>
      </c>
      <c r="E69" s="508">
        <v>0</v>
      </c>
      <c r="F69" s="509">
        <v>3474.8</v>
      </c>
      <c r="G69" s="510">
        <v>26103</v>
      </c>
      <c r="H69" s="511">
        <v>22628.2</v>
      </c>
      <c r="J69" s="511">
        <v>278141.19999999995</v>
      </c>
      <c r="K69" s="511">
        <v>255512.99999999994</v>
      </c>
      <c r="M69" s="136">
        <v>255513.26077583083</v>
      </c>
      <c r="N69" s="512">
        <v>0.26077583088772371</v>
      </c>
    </row>
    <row r="70" spans="1:14" ht="14.25" x14ac:dyDescent="0.2">
      <c r="A70" s="498" t="s">
        <v>1564</v>
      </c>
      <c r="B70" s="507">
        <v>250</v>
      </c>
      <c r="C70" s="498"/>
      <c r="D70" s="498" t="s">
        <v>1565</v>
      </c>
      <c r="E70" s="508">
        <v>0</v>
      </c>
      <c r="F70" s="509">
        <v>4806.0200000000004</v>
      </c>
      <c r="G70" s="510">
        <v>0</v>
      </c>
      <c r="H70" s="511">
        <v>-4806.0200000000004</v>
      </c>
      <c r="J70" s="511">
        <v>233215.75</v>
      </c>
      <c r="K70" s="511">
        <v>238021.77</v>
      </c>
      <c r="M70" s="136">
        <v>238022.10008620005</v>
      </c>
      <c r="N70" s="512">
        <v>0.33008620006148703</v>
      </c>
    </row>
    <row r="71" spans="1:14" ht="14.25" x14ac:dyDescent="0.2">
      <c r="A71" s="498" t="s">
        <v>1566</v>
      </c>
      <c r="B71" s="507">
        <v>258</v>
      </c>
      <c r="C71" s="498"/>
      <c r="D71" s="498" t="s">
        <v>264</v>
      </c>
      <c r="E71" s="508">
        <v>0</v>
      </c>
      <c r="F71" s="509">
        <v>745.25</v>
      </c>
      <c r="G71" s="510">
        <v>12247</v>
      </c>
      <c r="H71" s="511">
        <v>11501.75</v>
      </c>
      <c r="J71" s="511">
        <v>102883.60999999987</v>
      </c>
      <c r="K71" s="511">
        <v>91381.85999999987</v>
      </c>
      <c r="M71" s="136">
        <v>91381.958963659359</v>
      </c>
      <c r="N71" s="512">
        <v>9.8963659489527345E-2</v>
      </c>
    </row>
    <row r="72" spans="1:14" ht="14.25" x14ac:dyDescent="0.2">
      <c r="A72" s="498" t="s">
        <v>1567</v>
      </c>
      <c r="B72" s="507">
        <v>259</v>
      </c>
      <c r="C72" s="498"/>
      <c r="D72" s="498" t="s">
        <v>1568</v>
      </c>
      <c r="E72" s="508">
        <v>0</v>
      </c>
      <c r="F72" s="509">
        <v>215.8</v>
      </c>
      <c r="G72" s="510">
        <v>5102</v>
      </c>
      <c r="H72" s="511">
        <v>4886.2</v>
      </c>
      <c r="J72" s="511">
        <v>53571.790000000037</v>
      </c>
      <c r="K72" s="511">
        <v>48685.59000000004</v>
      </c>
      <c r="M72" s="136">
        <v>48685.136273735203</v>
      </c>
      <c r="N72" s="512">
        <v>-0.45372626483731437</v>
      </c>
    </row>
    <row r="73" spans="1:14" ht="14.25" x14ac:dyDescent="0.2">
      <c r="A73" s="498" t="s">
        <v>1569</v>
      </c>
      <c r="B73" s="507">
        <v>266</v>
      </c>
      <c r="C73" s="498"/>
      <c r="D73" s="498" t="s">
        <v>1385</v>
      </c>
      <c r="E73" s="508">
        <v>0</v>
      </c>
      <c r="F73" s="509">
        <v>2055.08</v>
      </c>
      <c r="G73" s="510">
        <v>1</v>
      </c>
      <c r="H73" s="511">
        <v>-2054.08</v>
      </c>
      <c r="J73" s="511">
        <v>27342.469999999972</v>
      </c>
      <c r="K73" s="511">
        <v>29396.549999999974</v>
      </c>
      <c r="M73" s="136">
        <v>28063.589999999444</v>
      </c>
      <c r="N73" s="512">
        <v>-1332.9600000005303</v>
      </c>
    </row>
    <row r="74" spans="1:14" ht="14.25" x14ac:dyDescent="0.2">
      <c r="A74" s="498" t="s">
        <v>1570</v>
      </c>
      <c r="B74" s="507">
        <v>269</v>
      </c>
      <c r="C74" s="498"/>
      <c r="D74" s="498" t="s">
        <v>472</v>
      </c>
      <c r="E74" s="508">
        <v>0</v>
      </c>
      <c r="F74" s="509">
        <v>-8766.9</v>
      </c>
      <c r="G74" s="510">
        <v>28712</v>
      </c>
      <c r="H74" s="511">
        <v>37478.9</v>
      </c>
      <c r="J74" s="511">
        <v>484054.48</v>
      </c>
      <c r="K74" s="511">
        <v>446575.57999999996</v>
      </c>
      <c r="M74" s="136">
        <v>446575.82623587293</v>
      </c>
      <c r="N74" s="512">
        <v>0.24623587296810001</v>
      </c>
    </row>
    <row r="75" spans="1:14" ht="14.25" x14ac:dyDescent="0.2">
      <c r="A75" s="498" t="s">
        <v>1571</v>
      </c>
      <c r="B75" s="507">
        <v>273</v>
      </c>
      <c r="C75" s="498"/>
      <c r="D75" s="498" t="s">
        <v>271</v>
      </c>
      <c r="E75" s="508">
        <v>0</v>
      </c>
      <c r="F75" s="509">
        <v>-1237.6500000000001</v>
      </c>
      <c r="G75" s="510">
        <v>20691</v>
      </c>
      <c r="H75" s="511">
        <v>21928.65</v>
      </c>
      <c r="J75" s="511">
        <v>322710.12000000011</v>
      </c>
      <c r="K75" s="511">
        <v>300781.47000000009</v>
      </c>
      <c r="M75" s="136">
        <v>300781.93484929856</v>
      </c>
      <c r="N75" s="512">
        <v>0.46484929847065359</v>
      </c>
    </row>
    <row r="76" spans="1:14" ht="14.25" x14ac:dyDescent="0.2">
      <c r="A76" s="498" t="s">
        <v>1572</v>
      </c>
      <c r="B76" s="507">
        <v>275</v>
      </c>
      <c r="C76" s="498"/>
      <c r="D76" s="498" t="s">
        <v>273</v>
      </c>
      <c r="E76" s="508">
        <v>0</v>
      </c>
      <c r="F76" s="509">
        <v>575.46</v>
      </c>
      <c r="G76" s="510">
        <v>2392</v>
      </c>
      <c r="H76" s="511">
        <v>1816.54</v>
      </c>
      <c r="J76" s="511">
        <v>264445.84000000008</v>
      </c>
      <c r="K76" s="511">
        <v>262629.3000000001</v>
      </c>
      <c r="M76" s="136">
        <v>262628.92763506784</v>
      </c>
      <c r="N76" s="512">
        <v>-0.37236493226373568</v>
      </c>
    </row>
    <row r="77" spans="1:14" ht="14.25" x14ac:dyDescent="0.2">
      <c r="A77" s="498" t="s">
        <v>1573</v>
      </c>
      <c r="B77" s="507">
        <v>279</v>
      </c>
      <c r="C77" s="498"/>
      <c r="D77" s="498" t="s">
        <v>274</v>
      </c>
      <c r="E77" s="508">
        <v>0</v>
      </c>
      <c r="F77" s="509">
        <v>-1500.3600000000001</v>
      </c>
      <c r="G77" s="510">
        <v>328</v>
      </c>
      <c r="H77" s="511">
        <v>1828.3600000000001</v>
      </c>
      <c r="J77" s="511">
        <v>92226.889999999898</v>
      </c>
      <c r="K77" s="511">
        <v>90398.529999999897</v>
      </c>
      <c r="M77" s="136">
        <v>141662.1307099571</v>
      </c>
      <c r="N77" s="512">
        <v>51263.600709957202</v>
      </c>
    </row>
    <row r="78" spans="1:14" ht="14.25" x14ac:dyDescent="0.2">
      <c r="A78" s="498" t="s">
        <v>1574</v>
      </c>
      <c r="B78" s="507">
        <v>281</v>
      </c>
      <c r="C78" s="498"/>
      <c r="D78" s="498" t="s">
        <v>275</v>
      </c>
      <c r="E78" s="508">
        <v>0</v>
      </c>
      <c r="F78" s="509">
        <v>18482.8</v>
      </c>
      <c r="G78" s="510">
        <v>24250</v>
      </c>
      <c r="H78" s="511">
        <v>5767.2000000000007</v>
      </c>
      <c r="J78" s="511">
        <v>210185.68000000017</v>
      </c>
      <c r="K78" s="511">
        <v>204418.48000000016</v>
      </c>
      <c r="M78" s="136">
        <v>204418.02985296817</v>
      </c>
      <c r="N78" s="512">
        <v>-0.45014703198103234</v>
      </c>
    </row>
    <row r="79" spans="1:14" ht="14.25" x14ac:dyDescent="0.2">
      <c r="A79" s="498" t="s">
        <v>1575</v>
      </c>
      <c r="B79" s="507">
        <v>284</v>
      </c>
      <c r="C79" s="498"/>
      <c r="D79" s="498" t="s">
        <v>1576</v>
      </c>
      <c r="E79" s="508">
        <v>0</v>
      </c>
      <c r="F79" s="509">
        <v>0</v>
      </c>
      <c r="G79" s="510">
        <v>0</v>
      </c>
      <c r="H79" s="511">
        <v>0</v>
      </c>
      <c r="J79" s="511">
        <v>152336.76</v>
      </c>
      <c r="K79" s="511">
        <v>152336.76</v>
      </c>
      <c r="M79" s="136">
        <v>152336.88888888829</v>
      </c>
      <c r="N79" s="512">
        <v>0.12888888828456402</v>
      </c>
    </row>
    <row r="80" spans="1:14" ht="14.25" x14ac:dyDescent="0.2">
      <c r="A80" s="498" t="s">
        <v>1577</v>
      </c>
      <c r="B80" s="507">
        <v>285</v>
      </c>
      <c r="C80" s="498"/>
      <c r="D80" s="498" t="s">
        <v>1578</v>
      </c>
      <c r="E80" s="508">
        <v>0</v>
      </c>
      <c r="F80" s="509">
        <v>0</v>
      </c>
      <c r="G80" s="510">
        <v>0</v>
      </c>
      <c r="H80" s="511">
        <v>0</v>
      </c>
      <c r="J80" s="511">
        <v>103165.87000000011</v>
      </c>
      <c r="K80" s="511">
        <v>103165.87000000011</v>
      </c>
      <c r="M80" s="136">
        <v>103166.03486349992</v>
      </c>
      <c r="N80" s="512">
        <v>0.16486349981278181</v>
      </c>
    </row>
    <row r="81" spans="1:14" ht="14.25" x14ac:dyDescent="0.2">
      <c r="A81" s="498" t="s">
        <v>1579</v>
      </c>
      <c r="B81" s="507">
        <v>287</v>
      </c>
      <c r="C81" s="498"/>
      <c r="D81" s="498" t="s">
        <v>1580</v>
      </c>
      <c r="E81" s="508">
        <v>0</v>
      </c>
      <c r="F81" s="509">
        <v>0</v>
      </c>
      <c r="G81" s="510">
        <v>0</v>
      </c>
      <c r="H81" s="511">
        <v>0</v>
      </c>
      <c r="J81" s="511">
        <v>46124.260000000009</v>
      </c>
      <c r="K81" s="511">
        <v>46124.260000000009</v>
      </c>
      <c r="M81" s="136">
        <v>46123.87130166986</v>
      </c>
      <c r="N81" s="512">
        <v>-0.38869833014905453</v>
      </c>
    </row>
    <row r="82" spans="1:14" ht="14.25" x14ac:dyDescent="0.2">
      <c r="A82" s="498" t="s">
        <v>1581</v>
      </c>
      <c r="B82" s="507">
        <v>288</v>
      </c>
      <c r="C82" s="498"/>
      <c r="D82" s="498" t="s">
        <v>1582</v>
      </c>
      <c r="E82" s="508">
        <v>0</v>
      </c>
      <c r="F82" s="509">
        <v>0</v>
      </c>
      <c r="G82" s="510">
        <v>0</v>
      </c>
      <c r="H82" s="511">
        <v>0</v>
      </c>
      <c r="J82" s="511">
        <v>480202.04000000004</v>
      </c>
      <c r="K82" s="511">
        <v>480202.04000000004</v>
      </c>
      <c r="M82" s="136">
        <v>480202.49019935331</v>
      </c>
      <c r="N82" s="512">
        <v>0.45019935327582061</v>
      </c>
    </row>
    <row r="83" spans="1:14" ht="14.25" x14ac:dyDescent="0.2">
      <c r="A83" s="498" t="s">
        <v>1583</v>
      </c>
      <c r="B83" s="507">
        <v>291</v>
      </c>
      <c r="C83" s="498"/>
      <c r="D83" s="498" t="s">
        <v>1584</v>
      </c>
      <c r="E83" s="508">
        <v>0</v>
      </c>
      <c r="F83" s="509">
        <v>0</v>
      </c>
      <c r="G83" s="510">
        <v>0</v>
      </c>
      <c r="H83" s="511">
        <v>0</v>
      </c>
      <c r="J83" s="511">
        <v>-27468.550000000047</v>
      </c>
      <c r="K83" s="511">
        <v>-27468.550000000047</v>
      </c>
      <c r="M83" s="136">
        <v>-27468.299318763078</v>
      </c>
      <c r="N83" s="512">
        <v>0.25068123696837574</v>
      </c>
    </row>
    <row r="84" spans="1:14" ht="14.25" x14ac:dyDescent="0.2">
      <c r="A84" s="498" t="s">
        <v>1585</v>
      </c>
      <c r="B84" s="507">
        <v>294</v>
      </c>
      <c r="C84" s="498"/>
      <c r="D84" s="498" t="s">
        <v>285</v>
      </c>
      <c r="E84" s="508">
        <v>0</v>
      </c>
      <c r="F84" s="509">
        <v>187.24</v>
      </c>
      <c r="G84" s="510">
        <v>500</v>
      </c>
      <c r="H84" s="511">
        <v>312.76</v>
      </c>
      <c r="J84" s="511">
        <v>43265.409999999916</v>
      </c>
      <c r="K84" s="511">
        <v>42952.649999999914</v>
      </c>
      <c r="M84" s="136">
        <v>42952.306033058092</v>
      </c>
      <c r="N84" s="512">
        <v>-0.3439669418221456</v>
      </c>
    </row>
    <row r="85" spans="1:14" ht="14.25" x14ac:dyDescent="0.2">
      <c r="A85" s="498" t="s">
        <v>1586</v>
      </c>
      <c r="B85" s="507">
        <v>300</v>
      </c>
      <c r="C85" s="498"/>
      <c r="D85" s="498" t="s">
        <v>1587</v>
      </c>
      <c r="E85" s="508">
        <v>0</v>
      </c>
      <c r="F85" s="509">
        <v>10491.5</v>
      </c>
      <c r="G85" s="510">
        <v>33095</v>
      </c>
      <c r="H85" s="511">
        <v>22603.5</v>
      </c>
      <c r="J85" s="511">
        <v>250362.47999999998</v>
      </c>
      <c r="K85" s="511">
        <v>227758.97999999998</v>
      </c>
      <c r="M85" s="136">
        <v>227758.53800089099</v>
      </c>
      <c r="N85" s="512">
        <v>-0.44199910899624228</v>
      </c>
    </row>
    <row r="86" spans="1:14" ht="14.25" x14ac:dyDescent="0.2">
      <c r="A86" s="498" t="s">
        <v>1588</v>
      </c>
      <c r="B86" s="507">
        <v>307</v>
      </c>
      <c r="C86" s="498"/>
      <c r="D86" s="498" t="s">
        <v>1195</v>
      </c>
      <c r="E86" s="508">
        <v>0</v>
      </c>
      <c r="F86" s="509">
        <v>-1982.57</v>
      </c>
      <c r="G86" s="510">
        <v>5039</v>
      </c>
      <c r="H86" s="511">
        <v>7021.57</v>
      </c>
      <c r="J86" s="511">
        <v>120469.96999999997</v>
      </c>
      <c r="K86" s="511">
        <v>113448.39999999997</v>
      </c>
      <c r="M86" s="136">
        <v>113448.04446461634</v>
      </c>
      <c r="N86" s="512">
        <v>-0.35553538362728432</v>
      </c>
    </row>
    <row r="87" spans="1:14" ht="14.25" x14ac:dyDescent="0.2">
      <c r="A87" s="498" t="s">
        <v>1589</v>
      </c>
      <c r="B87" s="507">
        <v>308</v>
      </c>
      <c r="C87" s="498"/>
      <c r="D87" s="498" t="s">
        <v>290</v>
      </c>
      <c r="E87" s="508">
        <v>0</v>
      </c>
      <c r="F87" s="509">
        <v>5024.84</v>
      </c>
      <c r="G87" s="510">
        <v>17584</v>
      </c>
      <c r="H87" s="511">
        <v>12559.16</v>
      </c>
      <c r="J87" s="511">
        <v>83979.849999999977</v>
      </c>
      <c r="K87" s="511">
        <v>71420.689999999973</v>
      </c>
      <c r="M87" s="136">
        <v>71420.948322746437</v>
      </c>
      <c r="N87" s="512">
        <v>0.25832274646381848</v>
      </c>
    </row>
    <row r="88" spans="1:14" ht="14.25" x14ac:dyDescent="0.2">
      <c r="A88" s="498" t="s">
        <v>1590</v>
      </c>
      <c r="B88" s="507">
        <v>309</v>
      </c>
      <c r="C88" s="498"/>
      <c r="D88" s="498" t="s">
        <v>291</v>
      </c>
      <c r="E88" s="508">
        <v>0</v>
      </c>
      <c r="F88" s="509">
        <v>-1421.09</v>
      </c>
      <c r="G88" s="510">
        <v>0</v>
      </c>
      <c r="H88" s="511">
        <v>1421.09</v>
      </c>
      <c r="J88" s="511">
        <v>65131.830000000075</v>
      </c>
      <c r="K88" s="511">
        <v>63710.740000000078</v>
      </c>
      <c r="M88" s="136">
        <v>63710.295475011924</v>
      </c>
      <c r="N88" s="512">
        <v>-0.44452498815371655</v>
      </c>
    </row>
    <row r="89" spans="1:14" ht="14.25" x14ac:dyDescent="0.2">
      <c r="A89" s="498" t="s">
        <v>1591</v>
      </c>
      <c r="B89" s="507">
        <v>310</v>
      </c>
      <c r="C89" s="498"/>
      <c r="D89" s="498" t="s">
        <v>292</v>
      </c>
      <c r="E89" s="508">
        <v>0</v>
      </c>
      <c r="F89" s="509">
        <v>3498.1800000000003</v>
      </c>
      <c r="G89" s="510">
        <v>6440</v>
      </c>
      <c r="H89" s="511">
        <v>2941.8199999999997</v>
      </c>
      <c r="J89" s="511">
        <v>22392.289999999979</v>
      </c>
      <c r="K89" s="511">
        <v>19450.469999999979</v>
      </c>
      <c r="M89" s="136">
        <v>19450.024477321072</v>
      </c>
      <c r="N89" s="512">
        <v>-0.44552267890685471</v>
      </c>
    </row>
    <row r="90" spans="1:14" ht="14.25" x14ac:dyDescent="0.2">
      <c r="A90" s="498" t="s">
        <v>1592</v>
      </c>
      <c r="B90" s="507">
        <v>311</v>
      </c>
      <c r="C90" s="498"/>
      <c r="D90" s="498" t="s">
        <v>293</v>
      </c>
      <c r="E90" s="508">
        <v>0</v>
      </c>
      <c r="F90" s="509">
        <v>-2773.9700000000003</v>
      </c>
      <c r="G90" s="510">
        <v>3532</v>
      </c>
      <c r="H90" s="511">
        <v>6305.97</v>
      </c>
      <c r="J90" s="511">
        <v>144590.80999999994</v>
      </c>
      <c r="K90" s="511">
        <v>138284.83999999994</v>
      </c>
      <c r="M90" s="136">
        <v>138284.77479658381</v>
      </c>
      <c r="N90" s="512">
        <v>-6.5203416132135317E-2</v>
      </c>
    </row>
    <row r="91" spans="1:14" ht="14.25" x14ac:dyDescent="0.2">
      <c r="A91" s="498" t="s">
        <v>1593</v>
      </c>
      <c r="B91" s="507">
        <v>313</v>
      </c>
      <c r="C91" s="498"/>
      <c r="D91" s="498" t="s">
        <v>294</v>
      </c>
      <c r="E91" s="508">
        <v>0</v>
      </c>
      <c r="F91" s="509">
        <v>5989</v>
      </c>
      <c r="G91" s="510">
        <v>12096</v>
      </c>
      <c r="H91" s="511">
        <v>6107</v>
      </c>
      <c r="J91" s="511">
        <v>176525.17999999993</v>
      </c>
      <c r="K91" s="511">
        <v>170418.17999999993</v>
      </c>
      <c r="M91" s="136">
        <v>170417.74624066078</v>
      </c>
      <c r="N91" s="512">
        <v>-0.43375933915376663</v>
      </c>
    </row>
    <row r="92" spans="1:14" ht="14.25" x14ac:dyDescent="0.2">
      <c r="A92" s="498" t="s">
        <v>1594</v>
      </c>
      <c r="B92" s="507">
        <v>314</v>
      </c>
      <c r="C92" s="498"/>
      <c r="D92" s="498" t="s">
        <v>295</v>
      </c>
      <c r="E92" s="508">
        <v>0</v>
      </c>
      <c r="F92" s="509">
        <v>-460.78000000000003</v>
      </c>
      <c r="G92" s="510">
        <v>5948</v>
      </c>
      <c r="H92" s="511">
        <v>6408.78</v>
      </c>
      <c r="J92" s="511">
        <v>29936.670000000042</v>
      </c>
      <c r="K92" s="511">
        <v>23527.890000000043</v>
      </c>
      <c r="M92" s="136">
        <v>23527.810290736845</v>
      </c>
      <c r="N92" s="512">
        <v>-7.9709263198310509E-2</v>
      </c>
    </row>
    <row r="93" spans="1:14" ht="14.25" x14ac:dyDescent="0.2">
      <c r="A93" s="498" t="s">
        <v>1595</v>
      </c>
      <c r="B93" s="507">
        <v>317</v>
      </c>
      <c r="C93" s="498"/>
      <c r="D93" s="498" t="s">
        <v>297</v>
      </c>
      <c r="E93" s="508">
        <v>0</v>
      </c>
      <c r="F93" s="509">
        <v>0</v>
      </c>
      <c r="G93" s="510">
        <v>0</v>
      </c>
      <c r="H93" s="511">
        <v>0</v>
      </c>
      <c r="J93" s="511">
        <v>17666.270000000019</v>
      </c>
      <c r="K93" s="511">
        <v>17666.270000000019</v>
      </c>
      <c r="M93" s="136">
        <v>17666.426467167854</v>
      </c>
      <c r="N93" s="512">
        <v>0.15646716783521697</v>
      </c>
    </row>
    <row r="94" spans="1:14" ht="14.25" x14ac:dyDescent="0.2">
      <c r="A94" s="498" t="s">
        <v>1596</v>
      </c>
      <c r="B94" s="507">
        <v>318</v>
      </c>
      <c r="C94" s="498"/>
      <c r="D94" s="498" t="s">
        <v>298</v>
      </c>
      <c r="E94" s="508">
        <v>0</v>
      </c>
      <c r="F94" s="509">
        <v>-4630</v>
      </c>
      <c r="G94" s="510">
        <v>15872</v>
      </c>
      <c r="H94" s="511">
        <v>20502</v>
      </c>
      <c r="J94" s="511">
        <v>96273.859999999986</v>
      </c>
      <c r="K94" s="511">
        <v>75771.859999999986</v>
      </c>
      <c r="M94" s="136">
        <v>75771.551879272913</v>
      </c>
      <c r="N94" s="512">
        <v>-0.30812072707340121</v>
      </c>
    </row>
    <row r="95" spans="1:14" ht="14.25" x14ac:dyDescent="0.2">
      <c r="A95" s="498" t="s">
        <v>1597</v>
      </c>
      <c r="B95" s="507">
        <v>320</v>
      </c>
      <c r="C95" s="498"/>
      <c r="D95" s="498" t="s">
        <v>1437</v>
      </c>
      <c r="E95" s="508">
        <v>0</v>
      </c>
      <c r="F95" s="509">
        <v>-294.95999999999998</v>
      </c>
      <c r="G95" s="510">
        <v>3473</v>
      </c>
      <c r="H95" s="511">
        <v>3767.96</v>
      </c>
      <c r="J95" s="511">
        <v>238539.65000000002</v>
      </c>
      <c r="K95" s="511">
        <v>234771.69000000003</v>
      </c>
      <c r="M95" s="136">
        <v>234771.47547201475</v>
      </c>
      <c r="N95" s="512">
        <v>-0.21452798528480344</v>
      </c>
    </row>
    <row r="96" spans="1:14" ht="14.25" x14ac:dyDescent="0.2">
      <c r="A96" s="498" t="s">
        <v>1598</v>
      </c>
      <c r="B96" s="507">
        <v>322</v>
      </c>
      <c r="C96" s="498"/>
      <c r="D96" s="498" t="s">
        <v>1599</v>
      </c>
      <c r="E96" s="508">
        <v>0</v>
      </c>
      <c r="F96" s="509">
        <v>4993.1500000000005</v>
      </c>
      <c r="G96" s="510">
        <v>5752</v>
      </c>
      <c r="H96" s="511">
        <v>758.84999999999945</v>
      </c>
      <c r="J96" s="511">
        <v>1815.2600000000093</v>
      </c>
      <c r="K96" s="511">
        <v>1056.4100000000099</v>
      </c>
      <c r="M96" s="136">
        <v>1056.9021971345646</v>
      </c>
      <c r="N96" s="512">
        <v>0.49219713455477176</v>
      </c>
    </row>
    <row r="97" spans="1:14" ht="14.25" x14ac:dyDescent="0.2">
      <c r="A97" s="498" t="s">
        <v>1600</v>
      </c>
      <c r="B97" s="507">
        <v>324</v>
      </c>
      <c r="C97" s="498"/>
      <c r="D97" s="498" t="s">
        <v>301</v>
      </c>
      <c r="E97" s="508">
        <v>1266.53</v>
      </c>
      <c r="F97" s="509">
        <v>11134.29</v>
      </c>
      <c r="G97" s="510">
        <v>19060</v>
      </c>
      <c r="H97" s="511">
        <v>7925.7099999999991</v>
      </c>
      <c r="J97" s="511">
        <v>81565.950000000012</v>
      </c>
      <c r="K97" s="511">
        <v>73640.24000000002</v>
      </c>
      <c r="M97" s="136">
        <v>73639.883155607211</v>
      </c>
      <c r="N97" s="512">
        <v>-0.35684439280885272</v>
      </c>
    </row>
    <row r="98" spans="1:14" ht="14.25" x14ac:dyDescent="0.2">
      <c r="A98" s="498" t="s">
        <v>1601</v>
      </c>
      <c r="B98" s="507">
        <v>327</v>
      </c>
      <c r="C98" s="498"/>
      <c r="D98" s="498" t="s">
        <v>1602</v>
      </c>
      <c r="E98" s="508">
        <v>0</v>
      </c>
      <c r="F98" s="509">
        <v>-959.63</v>
      </c>
      <c r="G98" s="510">
        <v>6936</v>
      </c>
      <c r="H98" s="511">
        <v>7895.63</v>
      </c>
      <c r="J98" s="511">
        <v>81293.099999999977</v>
      </c>
      <c r="K98" s="511">
        <v>73397.469999999972</v>
      </c>
      <c r="M98" s="136">
        <v>73397.394193548243</v>
      </c>
      <c r="N98" s="512">
        <v>-7.5806451728567481E-2</v>
      </c>
    </row>
    <row r="99" spans="1:14" ht="14.25" x14ac:dyDescent="0.2">
      <c r="A99" s="498" t="s">
        <v>1603</v>
      </c>
      <c r="B99" s="507">
        <v>328</v>
      </c>
      <c r="C99" s="498"/>
      <c r="D99" s="498" t="s">
        <v>304</v>
      </c>
      <c r="E99" s="508">
        <v>0</v>
      </c>
      <c r="F99" s="509">
        <v>-3995</v>
      </c>
      <c r="G99" s="510">
        <v>22545</v>
      </c>
      <c r="H99" s="511">
        <v>26540</v>
      </c>
      <c r="J99" s="511">
        <v>81141.119999999995</v>
      </c>
      <c r="K99" s="511">
        <v>54601.119999999995</v>
      </c>
      <c r="M99" s="136">
        <v>54600.668202824047</v>
      </c>
      <c r="N99" s="512">
        <v>-0.45179717594874091</v>
      </c>
    </row>
    <row r="100" spans="1:14" ht="14.25" x14ac:dyDescent="0.2">
      <c r="A100" s="498" t="s">
        <v>1604</v>
      </c>
      <c r="B100" s="507">
        <v>331</v>
      </c>
      <c r="C100" s="498"/>
      <c r="D100" s="498" t="s">
        <v>305</v>
      </c>
      <c r="E100" s="508">
        <v>0</v>
      </c>
      <c r="F100" s="509">
        <v>-1930</v>
      </c>
      <c r="G100" s="510">
        <v>221</v>
      </c>
      <c r="H100" s="511">
        <v>2151</v>
      </c>
      <c r="J100" s="511">
        <v>26395.390000000014</v>
      </c>
      <c r="K100" s="511">
        <v>24244.390000000014</v>
      </c>
      <c r="M100" s="136">
        <v>24244.657841049833</v>
      </c>
      <c r="N100" s="512">
        <v>0.26784104981925339</v>
      </c>
    </row>
    <row r="101" spans="1:14" ht="14.25" x14ac:dyDescent="0.2">
      <c r="A101" s="498" t="s">
        <v>1605</v>
      </c>
      <c r="B101" s="507">
        <v>332</v>
      </c>
      <c r="C101" s="498"/>
      <c r="D101" s="498" t="s">
        <v>1606</v>
      </c>
      <c r="E101" s="508">
        <v>0</v>
      </c>
      <c r="F101" s="509">
        <v>-2658.37</v>
      </c>
      <c r="G101" s="510">
        <v>36</v>
      </c>
      <c r="H101" s="511">
        <v>2694.37</v>
      </c>
      <c r="J101" s="511">
        <v>56948.569999999949</v>
      </c>
      <c r="K101" s="511">
        <v>54254.199999999946</v>
      </c>
      <c r="M101" s="136">
        <v>54254.153271100949</v>
      </c>
      <c r="N101" s="512">
        <v>-4.6728898996661883E-2</v>
      </c>
    </row>
    <row r="102" spans="1:14" ht="14.25" x14ac:dyDescent="0.2">
      <c r="A102" s="498" t="s">
        <v>1607</v>
      </c>
      <c r="B102" s="507">
        <v>333</v>
      </c>
      <c r="C102" s="498"/>
      <c r="D102" s="498" t="s">
        <v>307</v>
      </c>
      <c r="E102" s="508">
        <v>0</v>
      </c>
      <c r="F102" s="509">
        <v>-6032</v>
      </c>
      <c r="G102" s="510">
        <v>11148</v>
      </c>
      <c r="H102" s="511">
        <v>17180</v>
      </c>
      <c r="J102" s="511">
        <v>260752.37000000011</v>
      </c>
      <c r="K102" s="511">
        <v>243572.37000000011</v>
      </c>
      <c r="M102" s="136">
        <v>243572.35344854766</v>
      </c>
      <c r="N102" s="512">
        <v>-1.6551452456042171E-2</v>
      </c>
    </row>
    <row r="103" spans="1:14" ht="14.25" x14ac:dyDescent="0.2">
      <c r="A103" s="498" t="s">
        <v>1608</v>
      </c>
      <c r="B103" s="507">
        <v>337</v>
      </c>
      <c r="C103" s="498"/>
      <c r="D103" s="498" t="s">
        <v>308</v>
      </c>
      <c r="E103" s="508">
        <v>0</v>
      </c>
      <c r="F103" s="509">
        <v>-3146.69</v>
      </c>
      <c r="G103" s="510">
        <v>6164</v>
      </c>
      <c r="H103" s="511">
        <v>9310.69</v>
      </c>
      <c r="J103" s="511">
        <v>71218.469999999972</v>
      </c>
      <c r="K103" s="511">
        <v>61907.77999999997</v>
      </c>
      <c r="M103" s="136">
        <v>61907.62324434222</v>
      </c>
      <c r="N103" s="512">
        <v>-0.15675565775018185</v>
      </c>
    </row>
    <row r="104" spans="1:14" ht="14.25" x14ac:dyDescent="0.2">
      <c r="A104" s="498" t="s">
        <v>1609</v>
      </c>
      <c r="B104" s="507">
        <v>338</v>
      </c>
      <c r="C104" s="498"/>
      <c r="D104" s="498" t="s">
        <v>309</v>
      </c>
      <c r="E104" s="508">
        <v>0</v>
      </c>
      <c r="F104" s="509">
        <v>-1211.33</v>
      </c>
      <c r="G104" s="510">
        <v>7782</v>
      </c>
      <c r="H104" s="511">
        <v>8993.33</v>
      </c>
      <c r="J104" s="511">
        <v>138015.79999999999</v>
      </c>
      <c r="K104" s="511">
        <v>129022.46999999999</v>
      </c>
      <c r="M104" s="136">
        <v>129022.62805738885</v>
      </c>
      <c r="N104" s="512">
        <v>0.15805738886410836</v>
      </c>
    </row>
    <row r="105" spans="1:14" ht="14.25" x14ac:dyDescent="0.2">
      <c r="A105" s="498" t="s">
        <v>1610</v>
      </c>
      <c r="B105" s="507">
        <v>339</v>
      </c>
      <c r="C105" s="498"/>
      <c r="D105" s="498" t="s">
        <v>310</v>
      </c>
      <c r="E105" s="508">
        <v>0</v>
      </c>
      <c r="F105" s="509">
        <v>-5170</v>
      </c>
      <c r="G105" s="510">
        <v>11964</v>
      </c>
      <c r="H105" s="511">
        <v>17134</v>
      </c>
      <c r="J105" s="511">
        <v>90965.43</v>
      </c>
      <c r="K105" s="511">
        <v>73831.429999999993</v>
      </c>
      <c r="M105" s="136">
        <v>73831.39545454504</v>
      </c>
      <c r="N105" s="512">
        <v>-3.45454549533315E-2</v>
      </c>
    </row>
    <row r="106" spans="1:14" ht="14.25" x14ac:dyDescent="0.2">
      <c r="A106" s="498" t="s">
        <v>1611</v>
      </c>
      <c r="B106" s="507">
        <v>341</v>
      </c>
      <c r="C106" s="498"/>
      <c r="D106" s="498" t="s">
        <v>311</v>
      </c>
      <c r="E106" s="508">
        <v>0</v>
      </c>
      <c r="F106" s="509">
        <v>816.18000000000006</v>
      </c>
      <c r="G106" s="510">
        <v>3654</v>
      </c>
      <c r="H106" s="511">
        <v>2837.8199999999997</v>
      </c>
      <c r="J106" s="511">
        <v>130912.66000000003</v>
      </c>
      <c r="K106" s="511">
        <v>128074.84000000003</v>
      </c>
      <c r="M106" s="136">
        <v>128074.71222150256</v>
      </c>
      <c r="N106" s="512">
        <v>-0.12777849746635184</v>
      </c>
    </row>
    <row r="107" spans="1:14" ht="14.25" x14ac:dyDescent="0.2">
      <c r="A107" s="498" t="s">
        <v>1612</v>
      </c>
      <c r="B107" s="507">
        <v>342</v>
      </c>
      <c r="C107" s="498"/>
      <c r="D107" s="498" t="s">
        <v>312</v>
      </c>
      <c r="E107" s="508">
        <v>0</v>
      </c>
      <c r="F107" s="509">
        <v>-2927.51</v>
      </c>
      <c r="G107" s="510">
        <v>6611</v>
      </c>
      <c r="H107" s="511">
        <v>9538.51</v>
      </c>
      <c r="J107" s="511">
        <v>55829.819999999949</v>
      </c>
      <c r="K107" s="511">
        <v>46291.309999999947</v>
      </c>
      <c r="M107" s="136">
        <v>46291.499980827561</v>
      </c>
      <c r="N107" s="512">
        <v>0.18998082761390833</v>
      </c>
    </row>
    <row r="108" spans="1:14" ht="14.25" x14ac:dyDescent="0.2">
      <c r="A108" s="498" t="s">
        <v>1613</v>
      </c>
      <c r="B108" s="507">
        <v>343</v>
      </c>
      <c r="C108" s="498"/>
      <c r="D108" s="498" t="s">
        <v>313</v>
      </c>
      <c r="E108" s="508">
        <v>0</v>
      </c>
      <c r="F108" s="509">
        <v>-1319.55</v>
      </c>
      <c r="G108" s="510">
        <v>116</v>
      </c>
      <c r="H108" s="511">
        <v>1435.55</v>
      </c>
      <c r="J108" s="511">
        <v>7155.1400000001304</v>
      </c>
      <c r="K108" s="511">
        <v>5719.5900000001302</v>
      </c>
      <c r="M108" s="136">
        <v>5719.1279207977932</v>
      </c>
      <c r="N108" s="512">
        <v>-0.46207920233700861</v>
      </c>
    </row>
    <row r="109" spans="1:14" ht="14.25" x14ac:dyDescent="0.2">
      <c r="A109" s="498" t="s">
        <v>1614</v>
      </c>
      <c r="B109" s="507">
        <v>370</v>
      </c>
      <c r="C109" s="498"/>
      <c r="D109" s="498" t="s">
        <v>322</v>
      </c>
      <c r="E109" s="508">
        <v>0</v>
      </c>
      <c r="F109" s="509">
        <v>-14848.630000000001</v>
      </c>
      <c r="G109" s="510">
        <v>315</v>
      </c>
      <c r="H109" s="511">
        <v>15163.630000000001</v>
      </c>
      <c r="J109" s="511">
        <v>465224.5</v>
      </c>
      <c r="K109" s="511">
        <v>450060.87</v>
      </c>
      <c r="M109" s="136">
        <v>450067.94999999925</v>
      </c>
      <c r="N109" s="512">
        <v>7.0799999992595986</v>
      </c>
    </row>
    <row r="110" spans="1:14" ht="14.25" x14ac:dyDescent="0.2">
      <c r="A110" s="498" t="s">
        <v>1615</v>
      </c>
      <c r="B110" s="507">
        <v>396</v>
      </c>
      <c r="C110" s="498"/>
      <c r="D110" s="498" t="s">
        <v>440</v>
      </c>
      <c r="E110" s="508">
        <v>0</v>
      </c>
      <c r="F110" s="509">
        <v>3037.13</v>
      </c>
      <c r="G110" s="510">
        <v>76078</v>
      </c>
      <c r="H110" s="511">
        <v>73040.87</v>
      </c>
      <c r="J110" s="511">
        <v>167235.91999999993</v>
      </c>
      <c r="K110" s="511">
        <v>94195.04999999993</v>
      </c>
      <c r="M110" s="136">
        <v>94195.200000002282</v>
      </c>
      <c r="N110" s="512">
        <v>0.1500000023515895</v>
      </c>
    </row>
    <row r="111" spans="1:14" ht="14.25" x14ac:dyDescent="0.2">
      <c r="A111" s="498" t="s">
        <v>1616</v>
      </c>
      <c r="B111" s="507">
        <v>400</v>
      </c>
      <c r="C111" s="498"/>
      <c r="D111" s="498" t="s">
        <v>1617</v>
      </c>
      <c r="E111" s="508">
        <v>0</v>
      </c>
      <c r="F111" s="509">
        <v>-5980</v>
      </c>
      <c r="G111" s="510">
        <v>1191</v>
      </c>
      <c r="H111" s="511">
        <v>7171</v>
      </c>
      <c r="J111" s="511">
        <v>45224.760000000009</v>
      </c>
      <c r="K111" s="511">
        <v>38053.760000000009</v>
      </c>
      <c r="M111" s="136">
        <v>38053.488709854428</v>
      </c>
      <c r="N111" s="512">
        <v>-0.27129014558158815</v>
      </c>
    </row>
    <row r="112" spans="1:14" ht="14.25" x14ac:dyDescent="0.2">
      <c r="A112" s="498" t="s">
        <v>1618</v>
      </c>
      <c r="B112" s="507">
        <v>405</v>
      </c>
      <c r="C112" s="498"/>
      <c r="D112" s="498" t="s">
        <v>1619</v>
      </c>
      <c r="E112" s="508">
        <v>0</v>
      </c>
      <c r="F112" s="509">
        <v>5897.17</v>
      </c>
      <c r="G112" s="510">
        <v>5921</v>
      </c>
      <c r="H112" s="511">
        <v>23.829999999999927</v>
      </c>
      <c r="J112" s="511">
        <v>49704.579999999958</v>
      </c>
      <c r="K112" s="511">
        <v>49680.749999999956</v>
      </c>
      <c r="M112" s="136">
        <v>49681.055045926129</v>
      </c>
      <c r="N112" s="512">
        <v>0.30504592617216986</v>
      </c>
    </row>
    <row r="113" spans="1:14" ht="14.25" x14ac:dyDescent="0.2">
      <c r="A113" s="498" t="s">
        <v>1620</v>
      </c>
      <c r="B113" s="507">
        <v>406</v>
      </c>
      <c r="C113" s="498"/>
      <c r="D113" s="498" t="s">
        <v>1621</v>
      </c>
      <c r="E113" s="508">
        <v>0</v>
      </c>
      <c r="F113" s="509">
        <v>491.78000000000003</v>
      </c>
      <c r="G113" s="510">
        <v>3273</v>
      </c>
      <c r="H113" s="511">
        <v>2781.22</v>
      </c>
      <c r="J113" s="511">
        <v>22732.570000000007</v>
      </c>
      <c r="K113" s="511">
        <v>19951.350000000006</v>
      </c>
      <c r="M113" s="136">
        <v>19951.797581098566</v>
      </c>
      <c r="N113" s="512">
        <v>0.44758109856047668</v>
      </c>
    </row>
    <row r="114" spans="1:14" ht="14.25" x14ac:dyDescent="0.2">
      <c r="A114" s="498" t="s">
        <v>1622</v>
      </c>
      <c r="B114" s="507">
        <v>407</v>
      </c>
      <c r="C114" s="498"/>
      <c r="D114" s="498" t="s">
        <v>1623</v>
      </c>
      <c r="E114" s="508">
        <v>637.06000000000006</v>
      </c>
      <c r="F114" s="509">
        <v>-1355.83</v>
      </c>
      <c r="G114" s="510">
        <v>4501</v>
      </c>
      <c r="H114" s="511">
        <v>5856.83</v>
      </c>
      <c r="J114" s="511">
        <v>107086.26000000001</v>
      </c>
      <c r="K114" s="511">
        <v>101229.43000000001</v>
      </c>
      <c r="M114" s="136">
        <v>101229.36831431498</v>
      </c>
      <c r="N114" s="512">
        <v>-6.1685685024713166E-2</v>
      </c>
    </row>
    <row r="115" spans="1:14" ht="14.25" x14ac:dyDescent="0.2">
      <c r="A115" s="498" t="s">
        <v>1624</v>
      </c>
      <c r="B115" s="507">
        <v>409</v>
      </c>
      <c r="C115" s="498"/>
      <c r="D115" s="498" t="s">
        <v>1625</v>
      </c>
      <c r="E115" s="508">
        <v>185</v>
      </c>
      <c r="F115" s="509">
        <v>-24576.22</v>
      </c>
      <c r="G115" s="510">
        <v>3519</v>
      </c>
      <c r="H115" s="511">
        <v>28095.22</v>
      </c>
      <c r="J115" s="511">
        <v>66665.099999999977</v>
      </c>
      <c r="K115" s="511">
        <v>38569.879999999976</v>
      </c>
      <c r="M115" s="136">
        <v>38639.652615744737</v>
      </c>
      <c r="N115" s="512">
        <v>69.772615744761424</v>
      </c>
    </row>
    <row r="116" spans="1:14" ht="14.25" x14ac:dyDescent="0.2">
      <c r="A116" s="498" t="s">
        <v>1626</v>
      </c>
      <c r="B116" s="507">
        <v>412</v>
      </c>
      <c r="C116" s="498"/>
      <c r="D116" s="498" t="s">
        <v>1627</v>
      </c>
      <c r="E116" s="508">
        <v>0</v>
      </c>
      <c r="F116" s="509">
        <v>-6281.5</v>
      </c>
      <c r="G116" s="510">
        <v>10094</v>
      </c>
      <c r="H116" s="511">
        <v>16375.5</v>
      </c>
      <c r="J116" s="511">
        <v>43000.839999999967</v>
      </c>
      <c r="K116" s="511">
        <v>26625.339999999967</v>
      </c>
      <c r="M116" s="136">
        <v>26625.8200026782</v>
      </c>
      <c r="N116" s="512">
        <v>0.4800026782322675</v>
      </c>
    </row>
    <row r="117" spans="1:14" ht="14.25" x14ac:dyDescent="0.2">
      <c r="A117" s="498" t="s">
        <v>1628</v>
      </c>
      <c r="B117" s="507">
        <v>415</v>
      </c>
      <c r="C117" s="498"/>
      <c r="D117" s="498" t="s">
        <v>1629</v>
      </c>
      <c r="E117" s="508">
        <v>0</v>
      </c>
      <c r="F117" s="509">
        <v>-169.35</v>
      </c>
      <c r="G117" s="510">
        <v>3156</v>
      </c>
      <c r="H117" s="511">
        <v>3325.35</v>
      </c>
      <c r="J117" s="511">
        <v>44772.489999999991</v>
      </c>
      <c r="K117" s="511">
        <v>41447.139999999992</v>
      </c>
      <c r="M117" s="136">
        <v>41447.116230994696</v>
      </c>
      <c r="N117" s="512">
        <v>-2.3769005296344403E-2</v>
      </c>
    </row>
    <row r="118" spans="1:14" ht="14.25" x14ac:dyDescent="0.2">
      <c r="A118" s="498" t="s">
        <v>1630</v>
      </c>
      <c r="B118" s="507">
        <v>416</v>
      </c>
      <c r="C118" s="498"/>
      <c r="D118" s="498" t="s">
        <v>340</v>
      </c>
      <c r="E118" s="508">
        <v>0</v>
      </c>
      <c r="F118" s="509">
        <v>-6902.5</v>
      </c>
      <c r="G118" s="510">
        <v>28750</v>
      </c>
      <c r="H118" s="511">
        <v>35652.5</v>
      </c>
      <c r="J118" s="511">
        <v>157548.82999999996</v>
      </c>
      <c r="K118" s="511">
        <v>121896.32999999996</v>
      </c>
      <c r="M118" s="136">
        <v>121896.57165643189</v>
      </c>
      <c r="N118" s="512">
        <v>0.24165643192827702</v>
      </c>
    </row>
    <row r="119" spans="1:14" ht="14.25" x14ac:dyDescent="0.2">
      <c r="A119" s="498" t="s">
        <v>1631</v>
      </c>
      <c r="B119" s="507">
        <v>417</v>
      </c>
      <c r="C119" s="498"/>
      <c r="D119" s="498" t="s">
        <v>1632</v>
      </c>
      <c r="E119" s="508">
        <v>0</v>
      </c>
      <c r="F119" s="509">
        <v>-6531.96</v>
      </c>
      <c r="G119" s="510">
        <v>31953</v>
      </c>
      <c r="H119" s="511">
        <v>38484.959999999999</v>
      </c>
      <c r="J119" s="511">
        <v>-208339.80000000005</v>
      </c>
      <c r="K119" s="511">
        <v>-246824.76000000004</v>
      </c>
      <c r="M119" s="136">
        <v>-246824.93827166292</v>
      </c>
      <c r="N119" s="512">
        <v>-0.17827166288043372</v>
      </c>
    </row>
    <row r="120" spans="1:14" ht="14.25" x14ac:dyDescent="0.2">
      <c r="A120" s="498" t="s">
        <v>1633</v>
      </c>
      <c r="B120" s="507">
        <v>418</v>
      </c>
      <c r="C120" s="498"/>
      <c r="D120" s="498" t="s">
        <v>1634</v>
      </c>
      <c r="E120" s="508">
        <v>0</v>
      </c>
      <c r="F120" s="509">
        <v>-6802.95</v>
      </c>
      <c r="G120" s="510">
        <v>8905</v>
      </c>
      <c r="H120" s="511">
        <v>15707.95</v>
      </c>
      <c r="J120" s="511">
        <v>227804.68999999994</v>
      </c>
      <c r="K120" s="511">
        <v>212096.73999999993</v>
      </c>
      <c r="M120" s="136">
        <v>212097.11535915639</v>
      </c>
      <c r="N120" s="512">
        <v>0.37535915646003559</v>
      </c>
    </row>
    <row r="121" spans="1:14" ht="14.25" x14ac:dyDescent="0.2">
      <c r="A121" s="498" t="s">
        <v>1635</v>
      </c>
      <c r="B121" s="507">
        <v>420</v>
      </c>
      <c r="C121" s="498"/>
      <c r="D121" s="498" t="s">
        <v>1636</v>
      </c>
      <c r="E121" s="508">
        <v>0</v>
      </c>
      <c r="F121" s="509">
        <v>0</v>
      </c>
      <c r="G121" s="510">
        <v>0</v>
      </c>
      <c r="H121" s="511">
        <v>0</v>
      </c>
      <c r="J121" s="511">
        <v>251173.5</v>
      </c>
      <c r="K121" s="511">
        <v>251173.5</v>
      </c>
      <c r="M121" s="136">
        <v>251169.13319716766</v>
      </c>
      <c r="N121" s="512">
        <v>-4.3668028323445469</v>
      </c>
    </row>
    <row r="122" spans="1:14" ht="14.25" x14ac:dyDescent="0.2">
      <c r="A122" s="498" t="s">
        <v>1637</v>
      </c>
      <c r="B122" s="507">
        <v>421</v>
      </c>
      <c r="C122" s="498"/>
      <c r="D122" s="498" t="s">
        <v>344</v>
      </c>
      <c r="E122" s="508">
        <v>0</v>
      </c>
      <c r="F122" s="509">
        <v>0</v>
      </c>
      <c r="G122" s="510">
        <v>0</v>
      </c>
      <c r="H122" s="511">
        <v>0</v>
      </c>
      <c r="J122" s="511">
        <v>47725.239999999991</v>
      </c>
      <c r="K122" s="511">
        <v>47725.239999999991</v>
      </c>
      <c r="M122" s="136">
        <v>47725.449829273042</v>
      </c>
      <c r="N122" s="512">
        <v>0.20982927305158228</v>
      </c>
    </row>
    <row r="123" spans="1:14" ht="14.25" x14ac:dyDescent="0.2">
      <c r="A123" s="498" t="s">
        <v>1638</v>
      </c>
      <c r="B123" s="507">
        <v>422</v>
      </c>
      <c r="C123" s="498"/>
      <c r="D123" s="498" t="s">
        <v>1639</v>
      </c>
      <c r="E123" s="508">
        <v>0</v>
      </c>
      <c r="F123" s="509">
        <v>5013.25</v>
      </c>
      <c r="G123" s="510">
        <v>5696</v>
      </c>
      <c r="H123" s="511">
        <v>682.75</v>
      </c>
      <c r="J123" s="511">
        <v>34781.79999999993</v>
      </c>
      <c r="K123" s="511">
        <v>34099.04999999993</v>
      </c>
      <c r="M123" s="136">
        <v>34099.351754196454</v>
      </c>
      <c r="N123" s="512">
        <v>0.30175419652368873</v>
      </c>
    </row>
    <row r="124" spans="1:14" ht="14.25" x14ac:dyDescent="0.2">
      <c r="A124" s="498" t="s">
        <v>1640</v>
      </c>
      <c r="B124" s="507">
        <v>424</v>
      </c>
      <c r="C124" s="498"/>
      <c r="D124" s="498" t="s">
        <v>1641</v>
      </c>
      <c r="E124" s="508">
        <v>0</v>
      </c>
      <c r="F124" s="509">
        <v>-3969.15</v>
      </c>
      <c r="G124" s="510">
        <v>1446</v>
      </c>
      <c r="H124" s="511">
        <v>5415.15</v>
      </c>
      <c r="J124" s="511">
        <v>-5948.660000000149</v>
      </c>
      <c r="K124" s="511">
        <v>-11363.810000000149</v>
      </c>
      <c r="M124" s="136">
        <v>-11363.563056420302</v>
      </c>
      <c r="N124" s="512">
        <v>0.24694357984662929</v>
      </c>
    </row>
    <row r="125" spans="1:14" ht="14.25" x14ac:dyDescent="0.2">
      <c r="A125" s="498" t="s">
        <v>1642</v>
      </c>
      <c r="B125" s="507">
        <v>425</v>
      </c>
      <c r="C125" s="498"/>
      <c r="D125" s="498" t="s">
        <v>1643</v>
      </c>
      <c r="E125" s="508">
        <v>0</v>
      </c>
      <c r="F125" s="509">
        <v>1461.75</v>
      </c>
      <c r="G125" s="510">
        <v>8836</v>
      </c>
      <c r="H125" s="511">
        <v>7374.25</v>
      </c>
      <c r="J125" s="511">
        <v>-33962.379999999888</v>
      </c>
      <c r="K125" s="511">
        <v>-41336.629999999888</v>
      </c>
      <c r="M125" s="136">
        <v>-41336.359427179676</v>
      </c>
      <c r="N125" s="512">
        <v>0.27057282021269202</v>
      </c>
    </row>
    <row r="126" spans="1:14" ht="14.25" x14ac:dyDescent="0.2">
      <c r="A126" s="498" t="s">
        <v>1644</v>
      </c>
      <c r="B126" s="507">
        <v>426</v>
      </c>
      <c r="C126" s="498"/>
      <c r="D126" s="498" t="s">
        <v>1645</v>
      </c>
      <c r="E126" s="508">
        <v>0</v>
      </c>
      <c r="F126" s="509">
        <v>-5012.5</v>
      </c>
      <c r="G126" s="510">
        <v>4313</v>
      </c>
      <c r="H126" s="511">
        <v>9325.5</v>
      </c>
      <c r="J126" s="511">
        <v>46691.260000000009</v>
      </c>
      <c r="K126" s="511">
        <v>37365.760000000009</v>
      </c>
      <c r="M126" s="136">
        <v>37365.603827988787</v>
      </c>
      <c r="N126" s="512">
        <v>-0.15617201122222468</v>
      </c>
    </row>
    <row r="127" spans="1:14" ht="14.25" x14ac:dyDescent="0.2">
      <c r="A127" s="498" t="s">
        <v>1646</v>
      </c>
      <c r="B127" s="507">
        <v>430</v>
      </c>
      <c r="C127" s="498"/>
      <c r="D127" s="498" t="s">
        <v>1647</v>
      </c>
      <c r="E127" s="508">
        <v>0</v>
      </c>
      <c r="F127" s="509">
        <v>-4787.5</v>
      </c>
      <c r="G127" s="510">
        <v>5863</v>
      </c>
      <c r="H127" s="511">
        <v>10650.5</v>
      </c>
      <c r="J127" s="511">
        <v>6236.3399999999674</v>
      </c>
      <c r="K127" s="511">
        <v>-4414.1600000000326</v>
      </c>
      <c r="M127" s="136">
        <v>-4414.301318365091</v>
      </c>
      <c r="N127" s="512">
        <v>-0.14131836505839601</v>
      </c>
    </row>
    <row r="128" spans="1:14" ht="14.25" x14ac:dyDescent="0.2">
      <c r="A128" s="498" t="s">
        <v>1648</v>
      </c>
      <c r="B128" s="507">
        <v>431</v>
      </c>
      <c r="C128" s="498"/>
      <c r="D128" s="498" t="s">
        <v>1649</v>
      </c>
      <c r="E128" s="508">
        <v>0</v>
      </c>
      <c r="F128" s="509">
        <v>-3638.75</v>
      </c>
      <c r="G128" s="510">
        <v>17033</v>
      </c>
      <c r="H128" s="511">
        <v>20671.75</v>
      </c>
      <c r="J128" s="511">
        <v>317276.55000000005</v>
      </c>
      <c r="K128" s="511">
        <v>296604.80000000005</v>
      </c>
      <c r="M128" s="136">
        <v>296604.66732595465</v>
      </c>
      <c r="N128" s="512">
        <v>-0.13267404539510608</v>
      </c>
    </row>
    <row r="129" spans="1:14" ht="14.25" x14ac:dyDescent="0.2">
      <c r="A129" s="498" t="s">
        <v>1650</v>
      </c>
      <c r="B129" s="507">
        <v>432</v>
      </c>
      <c r="C129" s="498"/>
      <c r="D129" s="498" t="s">
        <v>1651</v>
      </c>
      <c r="E129" s="508">
        <v>0</v>
      </c>
      <c r="F129" s="509">
        <v>0</v>
      </c>
      <c r="G129" s="510">
        <v>167</v>
      </c>
      <c r="H129" s="511">
        <v>167</v>
      </c>
      <c r="J129" s="511">
        <v>31565.219999999972</v>
      </c>
      <c r="K129" s="511">
        <v>31398.219999999972</v>
      </c>
      <c r="M129" s="136">
        <v>31397.777143768268</v>
      </c>
      <c r="N129" s="512">
        <v>-0.44285623170435429</v>
      </c>
    </row>
    <row r="130" spans="1:14" ht="14.25" x14ac:dyDescent="0.2">
      <c r="A130" s="498" t="s">
        <v>1652</v>
      </c>
      <c r="B130" s="507">
        <v>436</v>
      </c>
      <c r="C130" s="498"/>
      <c r="D130" s="498" t="s">
        <v>1653</v>
      </c>
      <c r="E130" s="508">
        <v>0</v>
      </c>
      <c r="F130" s="509">
        <v>-5833.21</v>
      </c>
      <c r="G130" s="510">
        <v>4060</v>
      </c>
      <c r="H130" s="511">
        <v>9893.2099999999991</v>
      </c>
      <c r="J130" s="511">
        <v>112355.75</v>
      </c>
      <c r="K130" s="511">
        <v>102462.54000000001</v>
      </c>
      <c r="M130" s="136">
        <v>102462.45970493509</v>
      </c>
      <c r="N130" s="512">
        <v>-8.0295064923120663E-2</v>
      </c>
    </row>
    <row r="131" spans="1:14" ht="14.25" x14ac:dyDescent="0.2">
      <c r="A131" s="498" t="s">
        <v>1654</v>
      </c>
      <c r="B131" s="507">
        <v>443</v>
      </c>
      <c r="C131" s="498"/>
      <c r="D131" s="498" t="s">
        <v>359</v>
      </c>
      <c r="E131" s="508">
        <v>0</v>
      </c>
      <c r="F131" s="509">
        <v>3707.1</v>
      </c>
      <c r="G131" s="510">
        <v>7073</v>
      </c>
      <c r="H131" s="511">
        <v>3365.9</v>
      </c>
      <c r="J131" s="511">
        <v>128069.71999999997</v>
      </c>
      <c r="K131" s="511">
        <v>124703.81999999998</v>
      </c>
      <c r="M131" s="136">
        <v>124703.55900746735</v>
      </c>
      <c r="N131" s="512">
        <v>-0.26099253262509592</v>
      </c>
    </row>
    <row r="132" spans="1:14" ht="14.25" x14ac:dyDescent="0.2">
      <c r="A132" s="498" t="s">
        <v>1655</v>
      </c>
      <c r="B132" s="507">
        <v>444</v>
      </c>
      <c r="C132" s="498"/>
      <c r="D132" s="498" t="s">
        <v>1656</v>
      </c>
      <c r="E132" s="508">
        <v>0</v>
      </c>
      <c r="F132" s="509">
        <v>197.03</v>
      </c>
      <c r="G132" s="510">
        <v>2034</v>
      </c>
      <c r="H132" s="511">
        <v>1836.97</v>
      </c>
      <c r="J132" s="511">
        <v>42072.229999999981</v>
      </c>
      <c r="K132" s="511">
        <v>40235.25999999998</v>
      </c>
      <c r="M132" s="136">
        <v>40235.220932887401</v>
      </c>
      <c r="N132" s="512">
        <v>-3.9067112578777596E-2</v>
      </c>
    </row>
    <row r="133" spans="1:14" ht="14.25" x14ac:dyDescent="0.2">
      <c r="A133" s="498" t="s">
        <v>1657</v>
      </c>
      <c r="B133" s="507">
        <v>445</v>
      </c>
      <c r="C133" s="498"/>
      <c r="D133" s="498" t="s">
        <v>1658</v>
      </c>
      <c r="E133" s="508">
        <v>0</v>
      </c>
      <c r="F133" s="509">
        <v>-1519.09</v>
      </c>
      <c r="G133" s="510">
        <v>9112</v>
      </c>
      <c r="H133" s="511">
        <v>10631.09</v>
      </c>
      <c r="J133" s="511">
        <v>77386.290000000037</v>
      </c>
      <c r="K133" s="511">
        <v>66755.200000000041</v>
      </c>
      <c r="M133" s="136">
        <v>66755.548204568215</v>
      </c>
      <c r="N133" s="512">
        <v>0.34820456817396916</v>
      </c>
    </row>
    <row r="134" spans="1:14" ht="14.25" x14ac:dyDescent="0.2">
      <c r="A134" s="498" t="s">
        <v>1659</v>
      </c>
      <c r="B134" s="507">
        <v>446</v>
      </c>
      <c r="C134" s="498"/>
      <c r="D134" s="498" t="s">
        <v>1660</v>
      </c>
      <c r="E134" s="508">
        <v>0</v>
      </c>
      <c r="F134" s="509">
        <v>-516.76</v>
      </c>
      <c r="G134" s="510">
        <v>6716</v>
      </c>
      <c r="H134" s="511">
        <v>7232.76</v>
      </c>
      <c r="J134" s="511">
        <v>107774.64000000001</v>
      </c>
      <c r="K134" s="511">
        <v>100541.88000000002</v>
      </c>
      <c r="M134" s="136">
        <v>100541.74517259141</v>
      </c>
      <c r="N134" s="512">
        <v>-0.13482740860490594</v>
      </c>
    </row>
    <row r="135" spans="1:14" ht="14.25" x14ac:dyDescent="0.2">
      <c r="A135" s="498" t="s">
        <v>1661</v>
      </c>
      <c r="B135" s="507">
        <v>449</v>
      </c>
      <c r="C135" s="498"/>
      <c r="D135" s="498" t="s">
        <v>1662</v>
      </c>
      <c r="E135" s="508">
        <v>0</v>
      </c>
      <c r="F135" s="509">
        <v>-4810</v>
      </c>
      <c r="G135" s="510">
        <v>146</v>
      </c>
      <c r="H135" s="511">
        <v>4956</v>
      </c>
      <c r="J135" s="511">
        <v>23859.27999999997</v>
      </c>
      <c r="K135" s="511">
        <v>18903.27999999997</v>
      </c>
      <c r="M135" s="136">
        <v>18903.633980387996</v>
      </c>
      <c r="N135" s="512">
        <v>0.35398038802668452</v>
      </c>
    </row>
    <row r="136" spans="1:14" ht="14.25" x14ac:dyDescent="0.2">
      <c r="A136" s="498" t="s">
        <v>1663</v>
      </c>
      <c r="B136" s="507">
        <v>451</v>
      </c>
      <c r="C136" s="498"/>
      <c r="D136" s="498" t="s">
        <v>1664</v>
      </c>
      <c r="E136" s="508">
        <v>0</v>
      </c>
      <c r="F136" s="509">
        <v>-3395.46</v>
      </c>
      <c r="G136" s="510">
        <v>10309</v>
      </c>
      <c r="H136" s="511">
        <v>13704.46</v>
      </c>
      <c r="J136" s="511">
        <v>82049.099999999977</v>
      </c>
      <c r="K136" s="511">
        <v>68344.639999999985</v>
      </c>
      <c r="M136" s="136">
        <v>68344.723565384047</v>
      </c>
      <c r="N136" s="512">
        <v>8.35653840622399E-2</v>
      </c>
    </row>
    <row r="137" spans="1:14" ht="14.25" x14ac:dyDescent="0.2">
      <c r="A137" s="498" t="s">
        <v>1665</v>
      </c>
      <c r="B137" s="507">
        <v>457</v>
      </c>
      <c r="C137" s="498"/>
      <c r="D137" s="498" t="s">
        <v>1666</v>
      </c>
      <c r="E137" s="508">
        <v>0</v>
      </c>
      <c r="F137" s="509">
        <v>-5332.25</v>
      </c>
      <c r="G137" s="510">
        <v>-370</v>
      </c>
      <c r="H137" s="511">
        <v>4962.25</v>
      </c>
      <c r="J137" s="511">
        <v>33469.910000000033</v>
      </c>
      <c r="K137" s="511">
        <v>28507.660000000033</v>
      </c>
      <c r="M137" s="136">
        <v>28508.117170259589</v>
      </c>
      <c r="N137" s="512">
        <v>0.45717025955673307</v>
      </c>
    </row>
    <row r="138" spans="1:14" ht="14.25" x14ac:dyDescent="0.2">
      <c r="A138" s="498" t="s">
        <v>1667</v>
      </c>
      <c r="B138" s="507">
        <v>458</v>
      </c>
      <c r="C138" s="498"/>
      <c r="D138" s="498" t="s">
        <v>1668</v>
      </c>
      <c r="E138" s="508">
        <v>0</v>
      </c>
      <c r="F138" s="509">
        <v>-4126.5600000000004</v>
      </c>
      <c r="G138" s="510">
        <v>18815</v>
      </c>
      <c r="H138" s="511">
        <v>22941.56</v>
      </c>
      <c r="J138" s="511">
        <v>55777.789999999979</v>
      </c>
      <c r="K138" s="511">
        <v>32836.229999999981</v>
      </c>
      <c r="M138" s="136">
        <v>32836.227842705324</v>
      </c>
      <c r="N138" s="512">
        <v>-2.1572946570813656E-3</v>
      </c>
    </row>
    <row r="139" spans="1:14" ht="14.25" x14ac:dyDescent="0.2">
      <c r="A139" s="498" t="s">
        <v>1669</v>
      </c>
      <c r="B139" s="507">
        <v>460</v>
      </c>
      <c r="C139" s="498"/>
      <c r="D139" s="498" t="s">
        <v>1670</v>
      </c>
      <c r="E139" s="508">
        <v>0</v>
      </c>
      <c r="F139" s="509">
        <v>1417.42</v>
      </c>
      <c r="G139" s="510">
        <v>-7683</v>
      </c>
      <c r="H139" s="511">
        <v>-9100.42</v>
      </c>
      <c r="J139" s="511">
        <v>53277.419999999925</v>
      </c>
      <c r="K139" s="511">
        <v>62377.839999999924</v>
      </c>
      <c r="M139" s="136">
        <v>62375.054389857221</v>
      </c>
      <c r="N139" s="512">
        <v>-2.7856101427023532</v>
      </c>
    </row>
    <row r="140" spans="1:14" ht="14.25" x14ac:dyDescent="0.2">
      <c r="A140" s="498" t="s">
        <v>1671</v>
      </c>
      <c r="B140" s="507">
        <v>461</v>
      </c>
      <c r="C140" s="498"/>
      <c r="D140" s="498" t="s">
        <v>374</v>
      </c>
      <c r="E140" s="508">
        <v>0</v>
      </c>
      <c r="F140" s="509">
        <v>-5470.38</v>
      </c>
      <c r="G140" s="510">
        <v>158</v>
      </c>
      <c r="H140" s="511">
        <v>5628.38</v>
      </c>
      <c r="J140" s="511">
        <v>92530.489999999991</v>
      </c>
      <c r="K140" s="511">
        <v>86902.109999999986</v>
      </c>
      <c r="M140" s="136">
        <v>86901.773742117104</v>
      </c>
      <c r="N140" s="512">
        <v>-0.33625788288190961</v>
      </c>
    </row>
    <row r="141" spans="1:14" ht="14.25" x14ac:dyDescent="0.2">
      <c r="A141" s="498" t="s">
        <v>1672</v>
      </c>
      <c r="B141" s="507">
        <v>466</v>
      </c>
      <c r="C141" s="498"/>
      <c r="D141" s="498" t="s">
        <v>1673</v>
      </c>
      <c r="E141" s="508">
        <v>0</v>
      </c>
      <c r="F141" s="509">
        <v>-4620</v>
      </c>
      <c r="G141" s="510">
        <v>22966</v>
      </c>
      <c r="H141" s="511">
        <v>27586</v>
      </c>
      <c r="J141" s="511">
        <v>182340.37</v>
      </c>
      <c r="K141" s="511">
        <v>154754.37</v>
      </c>
      <c r="M141" s="136">
        <v>154754.3570869182</v>
      </c>
      <c r="N141" s="512">
        <v>-1.2913081794977188E-2</v>
      </c>
    </row>
    <row r="142" spans="1:14" ht="14.25" x14ac:dyDescent="0.2">
      <c r="A142" s="498" t="s">
        <v>1674</v>
      </c>
      <c r="B142" s="507">
        <v>467</v>
      </c>
      <c r="C142" s="498"/>
      <c r="D142" s="498" t="s">
        <v>1675</v>
      </c>
      <c r="E142" s="508">
        <v>0</v>
      </c>
      <c r="F142" s="509">
        <v>-5226.25</v>
      </c>
      <c r="G142" s="510">
        <v>18980</v>
      </c>
      <c r="H142" s="511">
        <v>24206.25</v>
      </c>
      <c r="J142" s="511">
        <v>156689.12</v>
      </c>
      <c r="K142" s="511">
        <v>132482.87</v>
      </c>
      <c r="M142" s="136">
        <v>132483.35588831874</v>
      </c>
      <c r="N142" s="512">
        <v>0.48588831874076277</v>
      </c>
    </row>
    <row r="143" spans="1:14" ht="14.25" x14ac:dyDescent="0.2">
      <c r="A143" s="498" t="s">
        <v>1676</v>
      </c>
      <c r="B143" s="507">
        <v>468</v>
      </c>
      <c r="C143" s="498"/>
      <c r="D143" s="498" t="s">
        <v>1677</v>
      </c>
      <c r="E143" s="508">
        <v>0</v>
      </c>
      <c r="F143" s="509">
        <v>-3014.5</v>
      </c>
      <c r="G143" s="510">
        <v>3998</v>
      </c>
      <c r="H143" s="511">
        <v>7012.5</v>
      </c>
      <c r="J143" s="511">
        <v>92449.910000000033</v>
      </c>
      <c r="K143" s="511">
        <v>85437.410000000033</v>
      </c>
      <c r="M143" s="136">
        <v>85437.833471681224</v>
      </c>
      <c r="N143" s="512">
        <v>0.42347168119158596</v>
      </c>
    </row>
    <row r="144" spans="1:14" ht="14.25" x14ac:dyDescent="0.2">
      <c r="A144" s="498" t="s">
        <v>1678</v>
      </c>
      <c r="B144" s="507">
        <v>478</v>
      </c>
      <c r="C144" s="498"/>
      <c r="D144" s="498" t="s">
        <v>1679</v>
      </c>
      <c r="E144" s="508">
        <v>0</v>
      </c>
      <c r="F144" s="509">
        <v>308.75</v>
      </c>
      <c r="G144" s="510">
        <v>696</v>
      </c>
      <c r="H144" s="511">
        <v>387.25</v>
      </c>
      <c r="J144" s="511">
        <v>56517.679999999935</v>
      </c>
      <c r="K144" s="511">
        <v>56130.429999999935</v>
      </c>
      <c r="M144" s="136">
        <v>56130.434725036263</v>
      </c>
      <c r="N144" s="512">
        <v>4.725036327727139E-3</v>
      </c>
    </row>
    <row r="145" spans="1:14" ht="14.25" x14ac:dyDescent="0.2">
      <c r="A145" s="498" t="s">
        <v>1680</v>
      </c>
      <c r="B145" s="507">
        <v>479</v>
      </c>
      <c r="C145" s="498"/>
      <c r="D145" s="498" t="s">
        <v>387</v>
      </c>
      <c r="E145" s="508">
        <v>0</v>
      </c>
      <c r="F145" s="509">
        <v>417.27</v>
      </c>
      <c r="G145" s="510">
        <v>0</v>
      </c>
      <c r="H145" s="511">
        <v>3435.21</v>
      </c>
      <c r="J145" s="511">
        <v>-720721.74</v>
      </c>
      <c r="K145" s="511">
        <v>47897.346791510237</v>
      </c>
      <c r="M145" s="136">
        <v>47897.346791510237</v>
      </c>
      <c r="N145" s="512">
        <v>0</v>
      </c>
    </row>
    <row r="146" spans="1:14" ht="14.25" x14ac:dyDescent="0.2">
      <c r="A146" s="498" t="s">
        <v>1681</v>
      </c>
      <c r="B146" s="507">
        <v>480</v>
      </c>
      <c r="C146" s="498"/>
      <c r="D146" s="498" t="s">
        <v>1682</v>
      </c>
      <c r="E146" s="508">
        <v>0</v>
      </c>
      <c r="F146" s="509">
        <v>22186.74</v>
      </c>
      <c r="G146" s="510">
        <v>33842</v>
      </c>
      <c r="H146" s="511">
        <v>11655.259999999998</v>
      </c>
      <c r="J146" s="511">
        <v>123992.41999999993</v>
      </c>
      <c r="K146" s="511">
        <v>112337.15999999993</v>
      </c>
      <c r="M146" s="136">
        <v>112337.53617327544</v>
      </c>
      <c r="N146" s="512">
        <v>0.37617327550833579</v>
      </c>
    </row>
    <row r="147" spans="1:14" ht="14.25" x14ac:dyDescent="0.2">
      <c r="A147" s="498" t="s">
        <v>1683</v>
      </c>
      <c r="B147" s="507">
        <v>481</v>
      </c>
      <c r="C147" s="498"/>
      <c r="D147" s="498" t="s">
        <v>1684</v>
      </c>
      <c r="E147" s="508">
        <v>0</v>
      </c>
      <c r="F147" s="509">
        <v>0</v>
      </c>
      <c r="G147" s="510">
        <v>0</v>
      </c>
      <c r="H147" s="511">
        <v>0</v>
      </c>
      <c r="J147" s="511">
        <v>43193.609999999986</v>
      </c>
      <c r="K147" s="511">
        <v>43193.609999999986</v>
      </c>
      <c r="M147" s="136">
        <v>43193.743351878482</v>
      </c>
      <c r="N147" s="512">
        <v>0.13335187849588692</v>
      </c>
    </row>
    <row r="148" spans="1:14" ht="14.25" x14ac:dyDescent="0.2">
      <c r="A148" s="498" t="s">
        <v>1685</v>
      </c>
      <c r="B148" s="507">
        <v>482</v>
      </c>
      <c r="C148" s="498"/>
      <c r="D148" s="498" t="s">
        <v>390</v>
      </c>
      <c r="E148" s="508">
        <v>0</v>
      </c>
      <c r="F148" s="509">
        <v>-6238.75</v>
      </c>
      <c r="G148" s="510">
        <v>38428</v>
      </c>
      <c r="H148" s="511">
        <v>44666.75</v>
      </c>
      <c r="J148" s="511">
        <v>196625.87</v>
      </c>
      <c r="K148" s="511">
        <v>151959.12</v>
      </c>
      <c r="M148" s="136">
        <v>151959.577757066</v>
      </c>
      <c r="N148" s="512">
        <v>0.45775706600397825</v>
      </c>
    </row>
    <row r="149" spans="1:14" ht="14.25" x14ac:dyDescent="0.2">
      <c r="A149" s="498" t="s">
        <v>1686</v>
      </c>
      <c r="B149" s="507">
        <v>486</v>
      </c>
      <c r="C149" s="498"/>
      <c r="D149" s="498" t="s">
        <v>393</v>
      </c>
      <c r="E149" s="508">
        <v>0</v>
      </c>
      <c r="F149" s="509">
        <v>-2552.42</v>
      </c>
      <c r="G149" s="510">
        <v>29755</v>
      </c>
      <c r="H149" s="511">
        <v>32307.42</v>
      </c>
      <c r="J149" s="511">
        <v>261059.64</v>
      </c>
      <c r="K149" s="511">
        <v>228752.22000000003</v>
      </c>
      <c r="M149" s="136">
        <v>228752.37729209475</v>
      </c>
      <c r="N149" s="512">
        <v>0.15729209472192451</v>
      </c>
    </row>
    <row r="150" spans="1:14" ht="14.25" x14ac:dyDescent="0.2">
      <c r="A150" s="498" t="s">
        <v>1687</v>
      </c>
      <c r="B150" s="507">
        <v>488</v>
      </c>
      <c r="C150" s="498"/>
      <c r="D150" s="498" t="s">
        <v>1688</v>
      </c>
      <c r="E150" s="508">
        <v>0</v>
      </c>
      <c r="F150" s="509">
        <v>-1932.72</v>
      </c>
      <c r="G150" s="510">
        <v>4346</v>
      </c>
      <c r="H150" s="511">
        <v>6278.72</v>
      </c>
      <c r="J150" s="511">
        <v>117241.44999999995</v>
      </c>
      <c r="K150" s="511">
        <v>110962.72999999995</v>
      </c>
      <c r="M150" s="136">
        <v>110962.3094296538</v>
      </c>
      <c r="N150" s="512">
        <v>-0.42057034614845179</v>
      </c>
    </row>
    <row r="151" spans="1:14" ht="14.25" x14ac:dyDescent="0.2">
      <c r="A151" s="498" t="s">
        <v>1689</v>
      </c>
      <c r="B151" s="507">
        <v>494</v>
      </c>
      <c r="C151" s="498"/>
      <c r="D151" s="498" t="s">
        <v>398</v>
      </c>
      <c r="E151" s="508">
        <v>494.99</v>
      </c>
      <c r="F151" s="509">
        <v>513.49</v>
      </c>
      <c r="G151" s="510">
        <v>2649</v>
      </c>
      <c r="H151" s="511">
        <v>2135.5100000000002</v>
      </c>
      <c r="J151" s="511">
        <v>-6304.1900000000023</v>
      </c>
      <c r="K151" s="511">
        <v>-8439.7000000000025</v>
      </c>
      <c r="M151" s="136">
        <v>-8440.0805596821592</v>
      </c>
      <c r="N151" s="512">
        <v>-0.38055968215667235</v>
      </c>
    </row>
    <row r="152" spans="1:14" ht="14.25" x14ac:dyDescent="0.2">
      <c r="A152" s="498" t="s">
        <v>1690</v>
      </c>
      <c r="B152" s="507">
        <v>495</v>
      </c>
      <c r="C152" s="498"/>
      <c r="D152" s="498" t="s">
        <v>1691</v>
      </c>
      <c r="E152" s="508">
        <v>0</v>
      </c>
      <c r="F152" s="509">
        <v>5000.57</v>
      </c>
      <c r="G152" s="510">
        <v>6381</v>
      </c>
      <c r="H152" s="511">
        <v>1380.4300000000003</v>
      </c>
      <c r="J152" s="511">
        <v>40685.660000000033</v>
      </c>
      <c r="K152" s="511">
        <v>39305.230000000032</v>
      </c>
      <c r="M152" s="136">
        <v>39304.943249974051</v>
      </c>
      <c r="N152" s="512">
        <v>-0.28675002598174615</v>
      </c>
    </row>
    <row r="153" spans="1:14" ht="14.25" x14ac:dyDescent="0.2">
      <c r="A153" s="498" t="s">
        <v>1692</v>
      </c>
      <c r="B153" s="507">
        <v>499</v>
      </c>
      <c r="C153" s="498"/>
      <c r="D153" s="498" t="s">
        <v>1693</v>
      </c>
      <c r="E153" s="508">
        <v>0</v>
      </c>
      <c r="F153" s="509">
        <v>-6153.7</v>
      </c>
      <c r="G153" s="510">
        <v>2776</v>
      </c>
      <c r="H153" s="511">
        <v>8929.7000000000007</v>
      </c>
      <c r="J153" s="511">
        <v>-14727.489999999991</v>
      </c>
      <c r="K153" s="511">
        <v>-23657.189999999991</v>
      </c>
      <c r="M153" s="136">
        <v>-23657.285324479686</v>
      </c>
      <c r="N153" s="512">
        <v>-9.5324479694681941E-2</v>
      </c>
    </row>
    <row r="154" spans="1:14" ht="14.25" x14ac:dyDescent="0.2">
      <c r="A154" s="498" t="s">
        <v>1694</v>
      </c>
      <c r="B154" s="507">
        <v>502</v>
      </c>
      <c r="C154" s="498"/>
      <c r="D154" s="498" t="s">
        <v>1695</v>
      </c>
      <c r="E154" s="508">
        <v>0</v>
      </c>
      <c r="F154" s="509">
        <v>-255.37</v>
      </c>
      <c r="G154" s="510">
        <v>0</v>
      </c>
      <c r="H154" s="511">
        <v>255.37</v>
      </c>
      <c r="J154" s="511">
        <v>202206.29000000004</v>
      </c>
      <c r="K154" s="511">
        <v>201950.92000000004</v>
      </c>
      <c r="M154" s="136">
        <v>201951.3568295734</v>
      </c>
      <c r="N154" s="512">
        <v>0.43682957335840911</v>
      </c>
    </row>
    <row r="155" spans="1:14" ht="14.25" x14ac:dyDescent="0.2">
      <c r="A155" s="498" t="s">
        <v>1696</v>
      </c>
      <c r="B155" s="507">
        <v>503</v>
      </c>
      <c r="C155" s="498"/>
      <c r="D155" s="498" t="s">
        <v>1697</v>
      </c>
      <c r="E155" s="508">
        <v>0</v>
      </c>
      <c r="F155" s="509">
        <v>13518.09</v>
      </c>
      <c r="G155" s="510">
        <v>26202</v>
      </c>
      <c r="H155" s="511">
        <v>12683.91</v>
      </c>
      <c r="J155" s="511">
        <v>135191.42999999993</v>
      </c>
      <c r="K155" s="511">
        <v>122507.51999999993</v>
      </c>
      <c r="M155" s="136">
        <v>122507.58641630504</v>
      </c>
      <c r="N155" s="512">
        <v>6.6416305111488327E-2</v>
      </c>
    </row>
    <row r="156" spans="1:14" ht="14.25" x14ac:dyDescent="0.2">
      <c r="A156" s="498" t="s">
        <v>1698</v>
      </c>
      <c r="B156" s="507">
        <v>504</v>
      </c>
      <c r="C156" s="498"/>
      <c r="D156" s="498" t="s">
        <v>1699</v>
      </c>
      <c r="E156" s="508">
        <v>0</v>
      </c>
      <c r="F156" s="509">
        <v>-7240</v>
      </c>
      <c r="G156" s="510">
        <v>13913</v>
      </c>
      <c r="H156" s="511">
        <v>21153</v>
      </c>
      <c r="J156" s="511">
        <v>142752</v>
      </c>
      <c r="K156" s="511">
        <v>121599</v>
      </c>
      <c r="M156" s="136">
        <v>121599.09382964228</v>
      </c>
      <c r="N156" s="512">
        <v>9.3829642282798886E-2</v>
      </c>
    </row>
    <row r="157" spans="1:14" ht="14.25" x14ac:dyDescent="0.2">
      <c r="A157" s="498" t="s">
        <v>1700</v>
      </c>
      <c r="B157" s="507">
        <v>506</v>
      </c>
      <c r="C157" s="498"/>
      <c r="D157" s="498" t="s">
        <v>1701</v>
      </c>
      <c r="E157" s="508">
        <v>0</v>
      </c>
      <c r="F157" s="509">
        <v>3868.86</v>
      </c>
      <c r="G157" s="510">
        <v>3871</v>
      </c>
      <c r="H157" s="511">
        <v>2.1399999999998727</v>
      </c>
      <c r="J157" s="511">
        <v>92429.109999999986</v>
      </c>
      <c r="K157" s="511">
        <v>92426.969999999987</v>
      </c>
      <c r="M157" s="136">
        <v>92426.675932643004</v>
      </c>
      <c r="N157" s="512">
        <v>-0.29406735698285047</v>
      </c>
    </row>
    <row r="158" spans="1:14" ht="14.25" x14ac:dyDescent="0.2">
      <c r="A158" s="498" t="s">
        <v>1702</v>
      </c>
      <c r="B158" s="507">
        <v>507</v>
      </c>
      <c r="C158" s="498"/>
      <c r="D158" s="498" t="s">
        <v>1703</v>
      </c>
      <c r="E158" s="508">
        <v>0</v>
      </c>
      <c r="F158" s="509">
        <v>-4351.1499999999996</v>
      </c>
      <c r="G158" s="510">
        <v>34592</v>
      </c>
      <c r="H158" s="511">
        <v>38943.15</v>
      </c>
      <c r="J158" s="511">
        <v>12016.600000000093</v>
      </c>
      <c r="K158" s="511">
        <v>-26926.549999999908</v>
      </c>
      <c r="M158" s="136">
        <v>-26927.033730327385</v>
      </c>
      <c r="N158" s="512">
        <v>-0.48373032747622347</v>
      </c>
    </row>
    <row r="159" spans="1:14" ht="14.25" x14ac:dyDescent="0.2">
      <c r="A159" s="498" t="s">
        <v>1704</v>
      </c>
      <c r="B159" s="507">
        <v>508</v>
      </c>
      <c r="C159" s="498"/>
      <c r="D159" s="498" t="s">
        <v>409</v>
      </c>
      <c r="E159" s="508">
        <v>0</v>
      </c>
      <c r="F159" s="509">
        <v>0</v>
      </c>
      <c r="G159" s="510">
        <v>0</v>
      </c>
      <c r="H159" s="511">
        <v>0</v>
      </c>
      <c r="J159" s="511">
        <v>95993.93</v>
      </c>
      <c r="K159" s="511">
        <v>95993.93</v>
      </c>
      <c r="M159" s="136">
        <v>95993.638076923206</v>
      </c>
      <c r="N159" s="512">
        <v>-0.29192307678749785</v>
      </c>
    </row>
    <row r="160" spans="1:14" ht="14.25" x14ac:dyDescent="0.2">
      <c r="A160" s="498" t="s">
        <v>1705</v>
      </c>
      <c r="B160" s="507">
        <v>509</v>
      </c>
      <c r="C160" s="498"/>
      <c r="D160" s="498" t="s">
        <v>1706</v>
      </c>
      <c r="E160" s="508">
        <v>0</v>
      </c>
      <c r="F160" s="509">
        <v>0</v>
      </c>
      <c r="G160" s="510">
        <v>0</v>
      </c>
      <c r="H160" s="511">
        <v>0</v>
      </c>
      <c r="J160" s="511">
        <v>-6.26</v>
      </c>
      <c r="K160" s="511">
        <v>-6.26</v>
      </c>
      <c r="M160" s="136">
        <v>-6.8900000001792794</v>
      </c>
      <c r="N160" s="512">
        <v>-0.6300000001792796</v>
      </c>
    </row>
    <row r="161" spans="1:14" ht="14.25" x14ac:dyDescent="0.2">
      <c r="A161" s="498" t="s">
        <v>1707</v>
      </c>
      <c r="B161" s="507">
        <v>513</v>
      </c>
      <c r="C161" s="498"/>
      <c r="D161" s="498" t="s">
        <v>1708</v>
      </c>
      <c r="E161" s="508">
        <v>0</v>
      </c>
      <c r="F161" s="509">
        <v>0</v>
      </c>
      <c r="G161" s="510">
        <v>0</v>
      </c>
      <c r="H161" s="511">
        <v>0</v>
      </c>
      <c r="J161" s="511">
        <v>-23.92</v>
      </c>
      <c r="K161" s="511">
        <v>-23.92</v>
      </c>
      <c r="M161" s="136">
        <v>-10414.659999999976</v>
      </c>
      <c r="N161" s="512">
        <v>-10390.739999999976</v>
      </c>
    </row>
    <row r="162" spans="1:14" ht="14.25" x14ac:dyDescent="0.2">
      <c r="A162" s="498" t="s">
        <v>1709</v>
      </c>
      <c r="B162" s="507">
        <v>517</v>
      </c>
      <c r="C162" s="498"/>
      <c r="D162" s="498" t="s">
        <v>1710</v>
      </c>
      <c r="E162" s="508">
        <v>0</v>
      </c>
      <c r="F162" s="509">
        <v>17778.240000000002</v>
      </c>
      <c r="G162" s="510">
        <v>41124</v>
      </c>
      <c r="H162" s="511">
        <v>23345.759999999998</v>
      </c>
      <c r="J162" s="511">
        <v>89236.910000000033</v>
      </c>
      <c r="K162" s="511">
        <v>65891.150000000038</v>
      </c>
      <c r="M162" s="136">
        <v>65891.597468216904</v>
      </c>
      <c r="N162" s="512">
        <v>0.44746821686567273</v>
      </c>
    </row>
    <row r="163" spans="1:14" ht="14.25" x14ac:dyDescent="0.2">
      <c r="A163" s="498" t="s">
        <v>1711</v>
      </c>
      <c r="B163" s="507">
        <v>552</v>
      </c>
      <c r="C163" s="498"/>
      <c r="D163" s="498" t="s">
        <v>1712</v>
      </c>
      <c r="E163" s="508">
        <v>0</v>
      </c>
      <c r="F163" s="509">
        <v>22456.39</v>
      </c>
      <c r="G163" s="510">
        <v>14985</v>
      </c>
      <c r="H163" s="511">
        <v>-7471.3899999999994</v>
      </c>
      <c r="J163" s="511">
        <v>168573.86000000034</v>
      </c>
      <c r="K163" s="511">
        <v>176045.25000000035</v>
      </c>
      <c r="M163" s="136">
        <v>176044.85348536074</v>
      </c>
      <c r="N163" s="512">
        <v>-0.39651463960763067</v>
      </c>
    </row>
    <row r="164" spans="1:14" ht="14.25" x14ac:dyDescent="0.2">
      <c r="A164" s="498" t="s">
        <v>1713</v>
      </c>
      <c r="B164" s="507">
        <v>553</v>
      </c>
      <c r="C164" s="498"/>
      <c r="D164" s="498" t="s">
        <v>1714</v>
      </c>
      <c r="E164" s="508">
        <v>0</v>
      </c>
      <c r="F164" s="509">
        <v>0</v>
      </c>
      <c r="G164" s="510">
        <v>0</v>
      </c>
      <c r="H164" s="511">
        <v>0</v>
      </c>
      <c r="J164" s="511">
        <v>76814.470000000205</v>
      </c>
      <c r="K164" s="511">
        <v>76814.470000000205</v>
      </c>
      <c r="M164" s="136">
        <v>76814.760708962101</v>
      </c>
      <c r="N164" s="512">
        <v>0.29070896189659834</v>
      </c>
    </row>
    <row r="165" spans="1:14" ht="14.25" x14ac:dyDescent="0.2">
      <c r="A165" s="498" t="s">
        <v>1715</v>
      </c>
      <c r="B165" s="507">
        <v>558</v>
      </c>
      <c r="C165" s="498"/>
      <c r="D165" s="498" t="s">
        <v>428</v>
      </c>
      <c r="E165" s="508">
        <v>0</v>
      </c>
      <c r="F165" s="509">
        <v>9315.2900000000009</v>
      </c>
      <c r="G165" s="510">
        <v>32582</v>
      </c>
      <c r="H165" s="511">
        <v>23266.71</v>
      </c>
      <c r="J165" s="511">
        <v>189307.76999999955</v>
      </c>
      <c r="K165" s="511">
        <v>166041.05999999956</v>
      </c>
      <c r="M165" s="136">
        <v>166041.07740677521</v>
      </c>
      <c r="N165" s="512">
        <v>1.7406775645213202E-2</v>
      </c>
    </row>
    <row r="166" spans="1:14" ht="14.25" x14ac:dyDescent="0.2">
      <c r="A166" s="498" t="s">
        <v>1716</v>
      </c>
      <c r="B166" s="507">
        <v>560</v>
      </c>
      <c r="C166" s="498"/>
      <c r="D166" s="498" t="s">
        <v>430</v>
      </c>
      <c r="E166" s="508">
        <v>0</v>
      </c>
      <c r="F166" s="509">
        <v>2601.6799999999998</v>
      </c>
      <c r="G166" s="510">
        <v>7421</v>
      </c>
      <c r="H166" s="511">
        <v>4819.32</v>
      </c>
      <c r="J166" s="511">
        <v>399113.16999999993</v>
      </c>
      <c r="K166" s="511">
        <v>394293.84999999992</v>
      </c>
      <c r="M166" s="136">
        <v>394293.724914914</v>
      </c>
      <c r="N166" s="512">
        <v>-0.12508508592145517</v>
      </c>
    </row>
    <row r="167" spans="1:14" ht="14.25" x14ac:dyDescent="0.2">
      <c r="A167" s="498" t="s">
        <v>1717</v>
      </c>
      <c r="B167" s="507">
        <v>576</v>
      </c>
      <c r="C167" s="498"/>
      <c r="D167" s="498" t="s">
        <v>442</v>
      </c>
      <c r="E167" s="508">
        <v>0</v>
      </c>
      <c r="F167" s="509">
        <v>-7644.3</v>
      </c>
      <c r="G167" s="510">
        <v>9173</v>
      </c>
      <c r="H167" s="511">
        <v>16817.3</v>
      </c>
      <c r="J167" s="511">
        <v>193255.47999999998</v>
      </c>
      <c r="K167" s="511">
        <v>176438.18</v>
      </c>
      <c r="M167" s="136">
        <v>176438.10999999754</v>
      </c>
      <c r="N167" s="512">
        <v>-7.0000002451706678E-2</v>
      </c>
    </row>
    <row r="168" spans="1:14" ht="14.25" x14ac:dyDescent="0.2">
      <c r="A168" s="498" t="s">
        <v>1718</v>
      </c>
      <c r="B168" s="507">
        <v>577</v>
      </c>
      <c r="C168" s="498"/>
      <c r="D168" s="498" t="s">
        <v>1719</v>
      </c>
      <c r="E168" s="508">
        <v>0</v>
      </c>
      <c r="F168" s="509">
        <v>1292.45</v>
      </c>
      <c r="G168" s="510">
        <v>0</v>
      </c>
      <c r="H168" s="511">
        <v>-1292.45</v>
      </c>
      <c r="J168" s="511">
        <v>-37754.679999999993</v>
      </c>
      <c r="K168" s="511">
        <v>-36462.229999999996</v>
      </c>
      <c r="M168" s="136">
        <v>-36462.130000000034</v>
      </c>
      <c r="N168" s="512">
        <v>9.999999996216502E-2</v>
      </c>
    </row>
    <row r="169" spans="1:14" ht="14.25" x14ac:dyDescent="0.2">
      <c r="A169" s="498" t="s">
        <v>1720</v>
      </c>
      <c r="B169" s="507">
        <v>579</v>
      </c>
      <c r="C169" s="498"/>
      <c r="D169" s="498" t="s">
        <v>443</v>
      </c>
      <c r="E169" s="508">
        <v>0</v>
      </c>
      <c r="F169" s="509">
        <v>750.5</v>
      </c>
      <c r="G169" s="510">
        <v>12284</v>
      </c>
      <c r="H169" s="511">
        <v>11533.5</v>
      </c>
      <c r="J169" s="511">
        <v>219574.69999999995</v>
      </c>
      <c r="K169" s="511">
        <v>208041.19999999995</v>
      </c>
      <c r="M169" s="136">
        <v>208041.14000000118</v>
      </c>
      <c r="N169" s="512">
        <v>-5.9999998775310814E-2</v>
      </c>
    </row>
    <row r="170" spans="1:14" ht="14.25" x14ac:dyDescent="0.2">
      <c r="A170" s="498" t="s">
        <v>1721</v>
      </c>
      <c r="B170" s="507">
        <v>580</v>
      </c>
      <c r="C170" s="498"/>
      <c r="D170" s="498" t="s">
        <v>1722</v>
      </c>
      <c r="E170" s="508">
        <v>0</v>
      </c>
      <c r="F170" s="509">
        <v>5059.25</v>
      </c>
      <c r="G170" s="510">
        <v>5059</v>
      </c>
      <c r="H170" s="511">
        <v>-0.25</v>
      </c>
      <c r="J170" s="511">
        <v>168537.75</v>
      </c>
      <c r="K170" s="511">
        <v>168538</v>
      </c>
      <c r="M170" s="136">
        <v>168537.88000000064</v>
      </c>
      <c r="N170" s="512">
        <v>-0.11999999935505912</v>
      </c>
    </row>
    <row r="171" spans="1:14" ht="14.25" x14ac:dyDescent="0.2">
      <c r="A171" s="498" t="s">
        <v>1723</v>
      </c>
      <c r="B171" s="507">
        <v>597</v>
      </c>
      <c r="C171" s="498"/>
      <c r="D171" s="498" t="s">
        <v>1724</v>
      </c>
      <c r="E171" s="508">
        <v>0</v>
      </c>
      <c r="F171" s="509">
        <v>-4000</v>
      </c>
      <c r="G171" s="510">
        <v>2562</v>
      </c>
      <c r="H171" s="511">
        <v>6562</v>
      </c>
      <c r="J171" s="511">
        <v>80640.22</v>
      </c>
      <c r="K171" s="511">
        <v>74078.22</v>
      </c>
      <c r="M171" s="136">
        <v>73545.799999999945</v>
      </c>
      <c r="N171" s="512">
        <v>-532.42000000005646</v>
      </c>
    </row>
    <row r="172" spans="1:14" x14ac:dyDescent="0.2">
      <c r="A172" s="513"/>
      <c r="B172" s="514"/>
      <c r="C172" s="514"/>
      <c r="D172" s="515"/>
      <c r="E172" s="508" t="s">
        <v>1725</v>
      </c>
      <c r="F172" s="516" t="s">
        <v>1726</v>
      </c>
      <c r="G172" s="517" t="s">
        <v>1727</v>
      </c>
      <c r="H172" s="518" t="s">
        <v>1728</v>
      </c>
      <c r="J172" s="518" t="s">
        <v>1729</v>
      </c>
      <c r="K172" s="518">
        <v>14472812.120000001</v>
      </c>
    </row>
    <row r="174" spans="1:14" x14ac:dyDescent="0.2">
      <c r="A174" s="497" t="s">
        <v>1730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76CFB-D81E-416E-933C-9F65C9CE7476}">
  <sheetPr>
    <tabColor rgb="FFFFC000"/>
  </sheetPr>
  <dimension ref="A1:E131"/>
  <sheetViews>
    <sheetView topLeftCell="B1" workbookViewId="0">
      <selection activeCell="L16" sqref="L16"/>
    </sheetView>
  </sheetViews>
  <sheetFormatPr defaultRowHeight="12.75" x14ac:dyDescent="0.2"/>
  <cols>
    <col min="1" max="1" width="0" style="136" hidden="1" customWidth="1"/>
    <col min="2" max="2" width="20.1640625" style="699" customWidth="1"/>
    <col min="3" max="3" width="63.83203125" style="699" customWidth="1"/>
    <col min="4" max="4" width="23.33203125" style="699" customWidth="1"/>
    <col min="5" max="5" width="22.5" style="699" customWidth="1"/>
    <col min="6" max="256" width="9.1640625" style="136"/>
    <col min="257" max="257" width="0" style="136" hidden="1" customWidth="1"/>
    <col min="258" max="258" width="20.1640625" style="136" customWidth="1"/>
    <col min="259" max="259" width="63.83203125" style="136" customWidth="1"/>
    <col min="260" max="260" width="23.33203125" style="136" customWidth="1"/>
    <col min="261" max="261" width="22.5" style="136" customWidth="1"/>
    <col min="262" max="512" width="9.1640625" style="136"/>
    <col min="513" max="513" width="0" style="136" hidden="1" customWidth="1"/>
    <col min="514" max="514" width="20.1640625" style="136" customWidth="1"/>
    <col min="515" max="515" width="63.83203125" style="136" customWidth="1"/>
    <col min="516" max="516" width="23.33203125" style="136" customWidth="1"/>
    <col min="517" max="517" width="22.5" style="136" customWidth="1"/>
    <col min="518" max="768" width="9.1640625" style="136"/>
    <col min="769" max="769" width="0" style="136" hidden="1" customWidth="1"/>
    <col min="770" max="770" width="20.1640625" style="136" customWidth="1"/>
    <col min="771" max="771" width="63.83203125" style="136" customWidth="1"/>
    <col min="772" max="772" width="23.33203125" style="136" customWidth="1"/>
    <col min="773" max="773" width="22.5" style="136" customWidth="1"/>
    <col min="774" max="1024" width="9.1640625" style="136"/>
    <col min="1025" max="1025" width="0" style="136" hidden="1" customWidth="1"/>
    <col min="1026" max="1026" width="20.1640625" style="136" customWidth="1"/>
    <col min="1027" max="1027" width="63.83203125" style="136" customWidth="1"/>
    <col min="1028" max="1028" width="23.33203125" style="136" customWidth="1"/>
    <col min="1029" max="1029" width="22.5" style="136" customWidth="1"/>
    <col min="1030" max="1280" width="9.1640625" style="136"/>
    <col min="1281" max="1281" width="0" style="136" hidden="1" customWidth="1"/>
    <col min="1282" max="1282" width="20.1640625" style="136" customWidth="1"/>
    <col min="1283" max="1283" width="63.83203125" style="136" customWidth="1"/>
    <col min="1284" max="1284" width="23.33203125" style="136" customWidth="1"/>
    <col min="1285" max="1285" width="22.5" style="136" customWidth="1"/>
    <col min="1286" max="1536" width="9.1640625" style="136"/>
    <col min="1537" max="1537" width="0" style="136" hidden="1" customWidth="1"/>
    <col min="1538" max="1538" width="20.1640625" style="136" customWidth="1"/>
    <col min="1539" max="1539" width="63.83203125" style="136" customWidth="1"/>
    <col min="1540" max="1540" width="23.33203125" style="136" customWidth="1"/>
    <col min="1541" max="1541" width="22.5" style="136" customWidth="1"/>
    <col min="1542" max="1792" width="9.1640625" style="136"/>
    <col min="1793" max="1793" width="0" style="136" hidden="1" customWidth="1"/>
    <col min="1794" max="1794" width="20.1640625" style="136" customWidth="1"/>
    <col min="1795" max="1795" width="63.83203125" style="136" customWidth="1"/>
    <col min="1796" max="1796" width="23.33203125" style="136" customWidth="1"/>
    <col min="1797" max="1797" width="22.5" style="136" customWidth="1"/>
    <col min="1798" max="2048" width="9.1640625" style="136"/>
    <col min="2049" max="2049" width="0" style="136" hidden="1" customWidth="1"/>
    <col min="2050" max="2050" width="20.1640625" style="136" customWidth="1"/>
    <col min="2051" max="2051" width="63.83203125" style="136" customWidth="1"/>
    <col min="2052" max="2052" width="23.33203125" style="136" customWidth="1"/>
    <col min="2053" max="2053" width="22.5" style="136" customWidth="1"/>
    <col min="2054" max="2304" width="9.1640625" style="136"/>
    <col min="2305" max="2305" width="0" style="136" hidden="1" customWidth="1"/>
    <col min="2306" max="2306" width="20.1640625" style="136" customWidth="1"/>
    <col min="2307" max="2307" width="63.83203125" style="136" customWidth="1"/>
    <col min="2308" max="2308" width="23.33203125" style="136" customWidth="1"/>
    <col min="2309" max="2309" width="22.5" style="136" customWidth="1"/>
    <col min="2310" max="2560" width="9.1640625" style="136"/>
    <col min="2561" max="2561" width="0" style="136" hidden="1" customWidth="1"/>
    <col min="2562" max="2562" width="20.1640625" style="136" customWidth="1"/>
    <col min="2563" max="2563" width="63.83203125" style="136" customWidth="1"/>
    <col min="2564" max="2564" width="23.33203125" style="136" customWidth="1"/>
    <col min="2565" max="2565" width="22.5" style="136" customWidth="1"/>
    <col min="2566" max="2816" width="9.1640625" style="136"/>
    <col min="2817" max="2817" width="0" style="136" hidden="1" customWidth="1"/>
    <col min="2818" max="2818" width="20.1640625" style="136" customWidth="1"/>
    <col min="2819" max="2819" width="63.83203125" style="136" customWidth="1"/>
    <col min="2820" max="2820" width="23.33203125" style="136" customWidth="1"/>
    <col min="2821" max="2821" width="22.5" style="136" customWidth="1"/>
    <col min="2822" max="3072" width="9.1640625" style="136"/>
    <col min="3073" max="3073" width="0" style="136" hidden="1" customWidth="1"/>
    <col min="3074" max="3074" width="20.1640625" style="136" customWidth="1"/>
    <col min="3075" max="3075" width="63.83203125" style="136" customWidth="1"/>
    <col min="3076" max="3076" width="23.33203125" style="136" customWidth="1"/>
    <col min="3077" max="3077" width="22.5" style="136" customWidth="1"/>
    <col min="3078" max="3328" width="9.1640625" style="136"/>
    <col min="3329" max="3329" width="0" style="136" hidden="1" customWidth="1"/>
    <col min="3330" max="3330" width="20.1640625" style="136" customWidth="1"/>
    <col min="3331" max="3331" width="63.83203125" style="136" customWidth="1"/>
    <col min="3332" max="3332" width="23.33203125" style="136" customWidth="1"/>
    <col min="3333" max="3333" width="22.5" style="136" customWidth="1"/>
    <col min="3334" max="3584" width="9.1640625" style="136"/>
    <col min="3585" max="3585" width="0" style="136" hidden="1" customWidth="1"/>
    <col min="3586" max="3586" width="20.1640625" style="136" customWidth="1"/>
    <col min="3587" max="3587" width="63.83203125" style="136" customWidth="1"/>
    <col min="3588" max="3588" width="23.33203125" style="136" customWidth="1"/>
    <col min="3589" max="3589" width="22.5" style="136" customWidth="1"/>
    <col min="3590" max="3840" width="9.1640625" style="136"/>
    <col min="3841" max="3841" width="0" style="136" hidden="1" customWidth="1"/>
    <col min="3842" max="3842" width="20.1640625" style="136" customWidth="1"/>
    <col min="3843" max="3843" width="63.83203125" style="136" customWidth="1"/>
    <col min="3844" max="3844" width="23.33203125" style="136" customWidth="1"/>
    <col min="3845" max="3845" width="22.5" style="136" customWidth="1"/>
    <col min="3846" max="4096" width="9.1640625" style="136"/>
    <col min="4097" max="4097" width="0" style="136" hidden="1" customWidth="1"/>
    <col min="4098" max="4098" width="20.1640625" style="136" customWidth="1"/>
    <col min="4099" max="4099" width="63.83203125" style="136" customWidth="1"/>
    <col min="4100" max="4100" width="23.33203125" style="136" customWidth="1"/>
    <col min="4101" max="4101" width="22.5" style="136" customWidth="1"/>
    <col min="4102" max="4352" width="9.1640625" style="136"/>
    <col min="4353" max="4353" width="0" style="136" hidden="1" customWidth="1"/>
    <col min="4354" max="4354" width="20.1640625" style="136" customWidth="1"/>
    <col min="4355" max="4355" width="63.83203125" style="136" customWidth="1"/>
    <col min="4356" max="4356" width="23.33203125" style="136" customWidth="1"/>
    <col min="4357" max="4357" width="22.5" style="136" customWidth="1"/>
    <col min="4358" max="4608" width="9.1640625" style="136"/>
    <col min="4609" max="4609" width="0" style="136" hidden="1" customWidth="1"/>
    <col min="4610" max="4610" width="20.1640625" style="136" customWidth="1"/>
    <col min="4611" max="4611" width="63.83203125" style="136" customWidth="1"/>
    <col min="4612" max="4612" width="23.33203125" style="136" customWidth="1"/>
    <col min="4613" max="4613" width="22.5" style="136" customWidth="1"/>
    <col min="4614" max="4864" width="9.1640625" style="136"/>
    <col min="4865" max="4865" width="0" style="136" hidden="1" customWidth="1"/>
    <col min="4866" max="4866" width="20.1640625" style="136" customWidth="1"/>
    <col min="4867" max="4867" width="63.83203125" style="136" customWidth="1"/>
    <col min="4868" max="4868" width="23.33203125" style="136" customWidth="1"/>
    <col min="4869" max="4869" width="22.5" style="136" customWidth="1"/>
    <col min="4870" max="5120" width="9.1640625" style="136"/>
    <col min="5121" max="5121" width="0" style="136" hidden="1" customWidth="1"/>
    <col min="5122" max="5122" width="20.1640625" style="136" customWidth="1"/>
    <col min="5123" max="5123" width="63.83203125" style="136" customWidth="1"/>
    <col min="5124" max="5124" width="23.33203125" style="136" customWidth="1"/>
    <col min="5125" max="5125" width="22.5" style="136" customWidth="1"/>
    <col min="5126" max="5376" width="9.1640625" style="136"/>
    <col min="5377" max="5377" width="0" style="136" hidden="1" customWidth="1"/>
    <col min="5378" max="5378" width="20.1640625" style="136" customWidth="1"/>
    <col min="5379" max="5379" width="63.83203125" style="136" customWidth="1"/>
    <col min="5380" max="5380" width="23.33203125" style="136" customWidth="1"/>
    <col min="5381" max="5381" width="22.5" style="136" customWidth="1"/>
    <col min="5382" max="5632" width="9.1640625" style="136"/>
    <col min="5633" max="5633" width="0" style="136" hidden="1" customWidth="1"/>
    <col min="5634" max="5634" width="20.1640625" style="136" customWidth="1"/>
    <col min="5635" max="5635" width="63.83203125" style="136" customWidth="1"/>
    <col min="5636" max="5636" width="23.33203125" style="136" customWidth="1"/>
    <col min="5637" max="5637" width="22.5" style="136" customWidth="1"/>
    <col min="5638" max="5888" width="9.1640625" style="136"/>
    <col min="5889" max="5889" width="0" style="136" hidden="1" customWidth="1"/>
    <col min="5890" max="5890" width="20.1640625" style="136" customWidth="1"/>
    <col min="5891" max="5891" width="63.83203125" style="136" customWidth="1"/>
    <col min="5892" max="5892" width="23.33203125" style="136" customWidth="1"/>
    <col min="5893" max="5893" width="22.5" style="136" customWidth="1"/>
    <col min="5894" max="6144" width="9.1640625" style="136"/>
    <col min="6145" max="6145" width="0" style="136" hidden="1" customWidth="1"/>
    <col min="6146" max="6146" width="20.1640625" style="136" customWidth="1"/>
    <col min="6147" max="6147" width="63.83203125" style="136" customWidth="1"/>
    <col min="6148" max="6148" width="23.33203125" style="136" customWidth="1"/>
    <col min="6149" max="6149" width="22.5" style="136" customWidth="1"/>
    <col min="6150" max="6400" width="9.1640625" style="136"/>
    <col min="6401" max="6401" width="0" style="136" hidden="1" customWidth="1"/>
    <col min="6402" max="6402" width="20.1640625" style="136" customWidth="1"/>
    <col min="6403" max="6403" width="63.83203125" style="136" customWidth="1"/>
    <col min="6404" max="6404" width="23.33203125" style="136" customWidth="1"/>
    <col min="6405" max="6405" width="22.5" style="136" customWidth="1"/>
    <col min="6406" max="6656" width="9.1640625" style="136"/>
    <col min="6657" max="6657" width="0" style="136" hidden="1" customWidth="1"/>
    <col min="6658" max="6658" width="20.1640625" style="136" customWidth="1"/>
    <col min="6659" max="6659" width="63.83203125" style="136" customWidth="1"/>
    <col min="6660" max="6660" width="23.33203125" style="136" customWidth="1"/>
    <col min="6661" max="6661" width="22.5" style="136" customWidth="1"/>
    <col min="6662" max="6912" width="9.1640625" style="136"/>
    <col min="6913" max="6913" width="0" style="136" hidden="1" customWidth="1"/>
    <col min="6914" max="6914" width="20.1640625" style="136" customWidth="1"/>
    <col min="6915" max="6915" width="63.83203125" style="136" customWidth="1"/>
    <col min="6916" max="6916" width="23.33203125" style="136" customWidth="1"/>
    <col min="6917" max="6917" width="22.5" style="136" customWidth="1"/>
    <col min="6918" max="7168" width="9.1640625" style="136"/>
    <col min="7169" max="7169" width="0" style="136" hidden="1" customWidth="1"/>
    <col min="7170" max="7170" width="20.1640625" style="136" customWidth="1"/>
    <col min="7171" max="7171" width="63.83203125" style="136" customWidth="1"/>
    <col min="7172" max="7172" width="23.33203125" style="136" customWidth="1"/>
    <col min="7173" max="7173" width="22.5" style="136" customWidth="1"/>
    <col min="7174" max="7424" width="9.1640625" style="136"/>
    <col min="7425" max="7425" width="0" style="136" hidden="1" customWidth="1"/>
    <col min="7426" max="7426" width="20.1640625" style="136" customWidth="1"/>
    <col min="7427" max="7427" width="63.83203125" style="136" customWidth="1"/>
    <col min="7428" max="7428" width="23.33203125" style="136" customWidth="1"/>
    <col min="7429" max="7429" width="22.5" style="136" customWidth="1"/>
    <col min="7430" max="7680" width="9.1640625" style="136"/>
    <col min="7681" max="7681" width="0" style="136" hidden="1" customWidth="1"/>
    <col min="7682" max="7682" width="20.1640625" style="136" customWidth="1"/>
    <col min="7683" max="7683" width="63.83203125" style="136" customWidth="1"/>
    <col min="7684" max="7684" width="23.33203125" style="136" customWidth="1"/>
    <col min="7685" max="7685" width="22.5" style="136" customWidth="1"/>
    <col min="7686" max="7936" width="9.1640625" style="136"/>
    <col min="7937" max="7937" width="0" style="136" hidden="1" customWidth="1"/>
    <col min="7938" max="7938" width="20.1640625" style="136" customWidth="1"/>
    <col min="7939" max="7939" width="63.83203125" style="136" customWidth="1"/>
    <col min="7940" max="7940" width="23.33203125" style="136" customWidth="1"/>
    <col min="7941" max="7941" width="22.5" style="136" customWidth="1"/>
    <col min="7942" max="8192" width="9.1640625" style="136"/>
    <col min="8193" max="8193" width="0" style="136" hidden="1" customWidth="1"/>
    <col min="8194" max="8194" width="20.1640625" style="136" customWidth="1"/>
    <col min="8195" max="8195" width="63.83203125" style="136" customWidth="1"/>
    <col min="8196" max="8196" width="23.33203125" style="136" customWidth="1"/>
    <col min="8197" max="8197" width="22.5" style="136" customWidth="1"/>
    <col min="8198" max="8448" width="9.1640625" style="136"/>
    <col min="8449" max="8449" width="0" style="136" hidden="1" customWidth="1"/>
    <col min="8450" max="8450" width="20.1640625" style="136" customWidth="1"/>
    <col min="8451" max="8451" width="63.83203125" style="136" customWidth="1"/>
    <col min="8452" max="8452" width="23.33203125" style="136" customWidth="1"/>
    <col min="8453" max="8453" width="22.5" style="136" customWidth="1"/>
    <col min="8454" max="8704" width="9.1640625" style="136"/>
    <col min="8705" max="8705" width="0" style="136" hidden="1" customWidth="1"/>
    <col min="8706" max="8706" width="20.1640625" style="136" customWidth="1"/>
    <col min="8707" max="8707" width="63.83203125" style="136" customWidth="1"/>
    <col min="8708" max="8708" width="23.33203125" style="136" customWidth="1"/>
    <col min="8709" max="8709" width="22.5" style="136" customWidth="1"/>
    <col min="8710" max="8960" width="9.1640625" style="136"/>
    <col min="8961" max="8961" width="0" style="136" hidden="1" customWidth="1"/>
    <col min="8962" max="8962" width="20.1640625" style="136" customWidth="1"/>
    <col min="8963" max="8963" width="63.83203125" style="136" customWidth="1"/>
    <col min="8964" max="8964" width="23.33203125" style="136" customWidth="1"/>
    <col min="8965" max="8965" width="22.5" style="136" customWidth="1"/>
    <col min="8966" max="9216" width="9.1640625" style="136"/>
    <col min="9217" max="9217" width="0" style="136" hidden="1" customWidth="1"/>
    <col min="9218" max="9218" width="20.1640625" style="136" customWidth="1"/>
    <col min="9219" max="9219" width="63.83203125" style="136" customWidth="1"/>
    <col min="9220" max="9220" width="23.33203125" style="136" customWidth="1"/>
    <col min="9221" max="9221" width="22.5" style="136" customWidth="1"/>
    <col min="9222" max="9472" width="9.1640625" style="136"/>
    <col min="9473" max="9473" width="0" style="136" hidden="1" customWidth="1"/>
    <col min="9474" max="9474" width="20.1640625" style="136" customWidth="1"/>
    <col min="9475" max="9475" width="63.83203125" style="136" customWidth="1"/>
    <col min="9476" max="9476" width="23.33203125" style="136" customWidth="1"/>
    <col min="9477" max="9477" width="22.5" style="136" customWidth="1"/>
    <col min="9478" max="9728" width="9.1640625" style="136"/>
    <col min="9729" max="9729" width="0" style="136" hidden="1" customWidth="1"/>
    <col min="9730" max="9730" width="20.1640625" style="136" customWidth="1"/>
    <col min="9731" max="9731" width="63.83203125" style="136" customWidth="1"/>
    <col min="9732" max="9732" width="23.33203125" style="136" customWidth="1"/>
    <col min="9733" max="9733" width="22.5" style="136" customWidth="1"/>
    <col min="9734" max="9984" width="9.1640625" style="136"/>
    <col min="9985" max="9985" width="0" style="136" hidden="1" customWidth="1"/>
    <col min="9986" max="9986" width="20.1640625" style="136" customWidth="1"/>
    <col min="9987" max="9987" width="63.83203125" style="136" customWidth="1"/>
    <col min="9988" max="9988" width="23.33203125" style="136" customWidth="1"/>
    <col min="9989" max="9989" width="22.5" style="136" customWidth="1"/>
    <col min="9990" max="10240" width="9.1640625" style="136"/>
    <col min="10241" max="10241" width="0" style="136" hidden="1" customWidth="1"/>
    <col min="10242" max="10242" width="20.1640625" style="136" customWidth="1"/>
    <col min="10243" max="10243" width="63.83203125" style="136" customWidth="1"/>
    <col min="10244" max="10244" width="23.33203125" style="136" customWidth="1"/>
    <col min="10245" max="10245" width="22.5" style="136" customWidth="1"/>
    <col min="10246" max="10496" width="9.1640625" style="136"/>
    <col min="10497" max="10497" width="0" style="136" hidden="1" customWidth="1"/>
    <col min="10498" max="10498" width="20.1640625" style="136" customWidth="1"/>
    <col min="10499" max="10499" width="63.83203125" style="136" customWidth="1"/>
    <col min="10500" max="10500" width="23.33203125" style="136" customWidth="1"/>
    <col min="10501" max="10501" width="22.5" style="136" customWidth="1"/>
    <col min="10502" max="10752" width="9.1640625" style="136"/>
    <col min="10753" max="10753" width="0" style="136" hidden="1" customWidth="1"/>
    <col min="10754" max="10754" width="20.1640625" style="136" customWidth="1"/>
    <col min="10755" max="10755" width="63.83203125" style="136" customWidth="1"/>
    <col min="10756" max="10756" width="23.33203125" style="136" customWidth="1"/>
    <col min="10757" max="10757" width="22.5" style="136" customWidth="1"/>
    <col min="10758" max="11008" width="9.1640625" style="136"/>
    <col min="11009" max="11009" width="0" style="136" hidden="1" customWidth="1"/>
    <col min="11010" max="11010" width="20.1640625" style="136" customWidth="1"/>
    <col min="11011" max="11011" width="63.83203125" style="136" customWidth="1"/>
    <col min="11012" max="11012" width="23.33203125" style="136" customWidth="1"/>
    <col min="11013" max="11013" width="22.5" style="136" customWidth="1"/>
    <col min="11014" max="11264" width="9.1640625" style="136"/>
    <col min="11265" max="11265" width="0" style="136" hidden="1" customWidth="1"/>
    <col min="11266" max="11266" width="20.1640625" style="136" customWidth="1"/>
    <col min="11267" max="11267" width="63.83203125" style="136" customWidth="1"/>
    <col min="11268" max="11268" width="23.33203125" style="136" customWidth="1"/>
    <col min="11269" max="11269" width="22.5" style="136" customWidth="1"/>
    <col min="11270" max="11520" width="9.1640625" style="136"/>
    <col min="11521" max="11521" width="0" style="136" hidden="1" customWidth="1"/>
    <col min="11522" max="11522" width="20.1640625" style="136" customWidth="1"/>
    <col min="11523" max="11523" width="63.83203125" style="136" customWidth="1"/>
    <col min="11524" max="11524" width="23.33203125" style="136" customWidth="1"/>
    <col min="11525" max="11525" width="22.5" style="136" customWidth="1"/>
    <col min="11526" max="11776" width="9.1640625" style="136"/>
    <col min="11777" max="11777" width="0" style="136" hidden="1" customWidth="1"/>
    <col min="11778" max="11778" width="20.1640625" style="136" customWidth="1"/>
    <col min="11779" max="11779" width="63.83203125" style="136" customWidth="1"/>
    <col min="11780" max="11780" width="23.33203125" style="136" customWidth="1"/>
    <col min="11781" max="11781" width="22.5" style="136" customWidth="1"/>
    <col min="11782" max="12032" width="9.1640625" style="136"/>
    <col min="12033" max="12033" width="0" style="136" hidden="1" customWidth="1"/>
    <col min="12034" max="12034" width="20.1640625" style="136" customWidth="1"/>
    <col min="12035" max="12035" width="63.83203125" style="136" customWidth="1"/>
    <col min="12036" max="12036" width="23.33203125" style="136" customWidth="1"/>
    <col min="12037" max="12037" width="22.5" style="136" customWidth="1"/>
    <col min="12038" max="12288" width="9.1640625" style="136"/>
    <col min="12289" max="12289" width="0" style="136" hidden="1" customWidth="1"/>
    <col min="12290" max="12290" width="20.1640625" style="136" customWidth="1"/>
    <col min="12291" max="12291" width="63.83203125" style="136" customWidth="1"/>
    <col min="12292" max="12292" width="23.33203125" style="136" customWidth="1"/>
    <col min="12293" max="12293" width="22.5" style="136" customWidth="1"/>
    <col min="12294" max="12544" width="9.1640625" style="136"/>
    <col min="12545" max="12545" width="0" style="136" hidden="1" customWidth="1"/>
    <col min="12546" max="12546" width="20.1640625" style="136" customWidth="1"/>
    <col min="12547" max="12547" width="63.83203125" style="136" customWidth="1"/>
    <col min="12548" max="12548" width="23.33203125" style="136" customWidth="1"/>
    <col min="12549" max="12549" width="22.5" style="136" customWidth="1"/>
    <col min="12550" max="12800" width="9.1640625" style="136"/>
    <col min="12801" max="12801" width="0" style="136" hidden="1" customWidth="1"/>
    <col min="12802" max="12802" width="20.1640625" style="136" customWidth="1"/>
    <col min="12803" max="12803" width="63.83203125" style="136" customWidth="1"/>
    <col min="12804" max="12804" width="23.33203125" style="136" customWidth="1"/>
    <col min="12805" max="12805" width="22.5" style="136" customWidth="1"/>
    <col min="12806" max="13056" width="9.1640625" style="136"/>
    <col min="13057" max="13057" width="0" style="136" hidden="1" customWidth="1"/>
    <col min="13058" max="13058" width="20.1640625" style="136" customWidth="1"/>
    <col min="13059" max="13059" width="63.83203125" style="136" customWidth="1"/>
    <col min="13060" max="13060" width="23.33203125" style="136" customWidth="1"/>
    <col min="13061" max="13061" width="22.5" style="136" customWidth="1"/>
    <col min="13062" max="13312" width="9.1640625" style="136"/>
    <col min="13313" max="13313" width="0" style="136" hidden="1" customWidth="1"/>
    <col min="13314" max="13314" width="20.1640625" style="136" customWidth="1"/>
    <col min="13315" max="13315" width="63.83203125" style="136" customWidth="1"/>
    <col min="13316" max="13316" width="23.33203125" style="136" customWidth="1"/>
    <col min="13317" max="13317" width="22.5" style="136" customWidth="1"/>
    <col min="13318" max="13568" width="9.1640625" style="136"/>
    <col min="13569" max="13569" width="0" style="136" hidden="1" customWidth="1"/>
    <col min="13570" max="13570" width="20.1640625" style="136" customWidth="1"/>
    <col min="13571" max="13571" width="63.83203125" style="136" customWidth="1"/>
    <col min="13572" max="13572" width="23.33203125" style="136" customWidth="1"/>
    <col min="13573" max="13573" width="22.5" style="136" customWidth="1"/>
    <col min="13574" max="13824" width="9.1640625" style="136"/>
    <col min="13825" max="13825" width="0" style="136" hidden="1" customWidth="1"/>
    <col min="13826" max="13826" width="20.1640625" style="136" customWidth="1"/>
    <col min="13827" max="13827" width="63.83203125" style="136" customWidth="1"/>
    <col min="13828" max="13828" width="23.33203125" style="136" customWidth="1"/>
    <col min="13829" max="13829" width="22.5" style="136" customWidth="1"/>
    <col min="13830" max="14080" width="9.1640625" style="136"/>
    <col min="14081" max="14081" width="0" style="136" hidden="1" customWidth="1"/>
    <col min="14082" max="14082" width="20.1640625" style="136" customWidth="1"/>
    <col min="14083" max="14083" width="63.83203125" style="136" customWidth="1"/>
    <col min="14084" max="14084" width="23.33203125" style="136" customWidth="1"/>
    <col min="14085" max="14085" width="22.5" style="136" customWidth="1"/>
    <col min="14086" max="14336" width="9.1640625" style="136"/>
    <col min="14337" max="14337" width="0" style="136" hidden="1" customWidth="1"/>
    <col min="14338" max="14338" width="20.1640625" style="136" customWidth="1"/>
    <col min="14339" max="14339" width="63.83203125" style="136" customWidth="1"/>
    <col min="14340" max="14340" width="23.33203125" style="136" customWidth="1"/>
    <col min="14341" max="14341" width="22.5" style="136" customWidth="1"/>
    <col min="14342" max="14592" width="9.1640625" style="136"/>
    <col min="14593" max="14593" width="0" style="136" hidden="1" customWidth="1"/>
    <col min="14594" max="14594" width="20.1640625" style="136" customWidth="1"/>
    <col min="14595" max="14595" width="63.83203125" style="136" customWidth="1"/>
    <col min="14596" max="14596" width="23.33203125" style="136" customWidth="1"/>
    <col min="14597" max="14597" width="22.5" style="136" customWidth="1"/>
    <col min="14598" max="14848" width="9.1640625" style="136"/>
    <col min="14849" max="14849" width="0" style="136" hidden="1" customWidth="1"/>
    <col min="14850" max="14850" width="20.1640625" style="136" customWidth="1"/>
    <col min="14851" max="14851" width="63.83203125" style="136" customWidth="1"/>
    <col min="14852" max="14852" width="23.33203125" style="136" customWidth="1"/>
    <col min="14853" max="14853" width="22.5" style="136" customWidth="1"/>
    <col min="14854" max="15104" width="9.1640625" style="136"/>
    <col min="15105" max="15105" width="0" style="136" hidden="1" customWidth="1"/>
    <col min="15106" max="15106" width="20.1640625" style="136" customWidth="1"/>
    <col min="15107" max="15107" width="63.83203125" style="136" customWidth="1"/>
    <col min="15108" max="15108" width="23.33203125" style="136" customWidth="1"/>
    <col min="15109" max="15109" width="22.5" style="136" customWidth="1"/>
    <col min="15110" max="15360" width="9.1640625" style="136"/>
    <col min="15361" max="15361" width="0" style="136" hidden="1" customWidth="1"/>
    <col min="15362" max="15362" width="20.1640625" style="136" customWidth="1"/>
    <col min="15363" max="15363" width="63.83203125" style="136" customWidth="1"/>
    <col min="15364" max="15364" width="23.33203125" style="136" customWidth="1"/>
    <col min="15365" max="15365" width="22.5" style="136" customWidth="1"/>
    <col min="15366" max="15616" width="9.1640625" style="136"/>
    <col min="15617" max="15617" width="0" style="136" hidden="1" customWidth="1"/>
    <col min="15618" max="15618" width="20.1640625" style="136" customWidth="1"/>
    <col min="15619" max="15619" width="63.83203125" style="136" customWidth="1"/>
    <col min="15620" max="15620" width="23.33203125" style="136" customWidth="1"/>
    <col min="15621" max="15621" width="22.5" style="136" customWidth="1"/>
    <col min="15622" max="15872" width="9.1640625" style="136"/>
    <col min="15873" max="15873" width="0" style="136" hidden="1" customWidth="1"/>
    <col min="15874" max="15874" width="20.1640625" style="136" customWidth="1"/>
    <col min="15875" max="15875" width="63.83203125" style="136" customWidth="1"/>
    <col min="15876" max="15876" width="23.33203125" style="136" customWidth="1"/>
    <col min="15877" max="15877" width="22.5" style="136" customWidth="1"/>
    <col min="15878" max="16128" width="9.1640625" style="136"/>
    <col min="16129" max="16129" width="0" style="136" hidden="1" customWidth="1"/>
    <col min="16130" max="16130" width="20.1640625" style="136" customWidth="1"/>
    <col min="16131" max="16131" width="63.83203125" style="136" customWidth="1"/>
    <col min="16132" max="16132" width="23.33203125" style="136" customWidth="1"/>
    <col min="16133" max="16133" width="22.5" style="136" customWidth="1"/>
    <col min="16134" max="16384" width="9.1640625" style="136"/>
  </cols>
  <sheetData>
    <row r="1" spans="1:5" ht="25.5" x14ac:dyDescent="0.2">
      <c r="B1" s="688"/>
      <c r="C1" s="689"/>
      <c r="D1" s="690" t="s">
        <v>1852</v>
      </c>
      <c r="E1" s="691" t="s">
        <v>1853</v>
      </c>
    </row>
    <row r="2" spans="1:5" ht="15" thickBot="1" x14ac:dyDescent="0.25">
      <c r="B2" s="692" t="s">
        <v>1466</v>
      </c>
      <c r="C2" s="692" t="s">
        <v>1467</v>
      </c>
      <c r="D2" s="693"/>
      <c r="E2" s="693"/>
    </row>
    <row r="3" spans="1:5" ht="15.75" thickBot="1" x14ac:dyDescent="0.25">
      <c r="A3" s="694" t="s">
        <v>103</v>
      </c>
      <c r="B3" s="692">
        <v>10</v>
      </c>
      <c r="C3" s="692" t="s">
        <v>104</v>
      </c>
      <c r="D3" s="695">
        <v>12468.45</v>
      </c>
      <c r="E3" s="695">
        <v>31920.809999999998</v>
      </c>
    </row>
    <row r="4" spans="1:5" ht="15.75" thickBot="1" x14ac:dyDescent="0.25">
      <c r="A4" s="694" t="s">
        <v>105</v>
      </c>
      <c r="B4" s="692">
        <v>11</v>
      </c>
      <c r="C4" s="692" t="s">
        <v>1470</v>
      </c>
      <c r="D4" s="695">
        <v>20408.060000000001</v>
      </c>
      <c r="E4" s="695">
        <v>117912.46999999997</v>
      </c>
    </row>
    <row r="5" spans="1:5" ht="15.75" thickBot="1" x14ac:dyDescent="0.25">
      <c r="A5" s="694" t="s">
        <v>107</v>
      </c>
      <c r="B5" s="692">
        <v>12</v>
      </c>
      <c r="C5" s="692" t="s">
        <v>108</v>
      </c>
      <c r="D5" s="695">
        <v>23271</v>
      </c>
      <c r="E5" s="695">
        <v>116579.81999999995</v>
      </c>
    </row>
    <row r="6" spans="1:5" ht="15.75" thickBot="1" x14ac:dyDescent="0.25">
      <c r="A6" s="694" t="s">
        <v>117</v>
      </c>
      <c r="B6" s="692">
        <v>17</v>
      </c>
      <c r="C6" s="692" t="s">
        <v>1473</v>
      </c>
      <c r="D6" s="695">
        <v>9340.61</v>
      </c>
      <c r="E6" s="695">
        <v>113875.83999999997</v>
      </c>
    </row>
    <row r="7" spans="1:5" ht="15.75" thickBot="1" x14ac:dyDescent="0.25">
      <c r="A7" s="694" t="s">
        <v>119</v>
      </c>
      <c r="B7" s="692">
        <v>19</v>
      </c>
      <c r="C7" s="692" t="s">
        <v>1475</v>
      </c>
      <c r="D7" s="695">
        <v>36725.82</v>
      </c>
      <c r="E7" s="695">
        <v>87118.530000000028</v>
      </c>
    </row>
    <row r="8" spans="1:5" ht="15.75" thickBot="1" x14ac:dyDescent="0.25">
      <c r="A8" s="694" t="s">
        <v>123</v>
      </c>
      <c r="B8" s="692">
        <v>22</v>
      </c>
      <c r="C8" s="692" t="s">
        <v>1479</v>
      </c>
      <c r="D8" s="695">
        <v>6218</v>
      </c>
      <c r="E8" s="695">
        <v>73268.399999999965</v>
      </c>
    </row>
    <row r="9" spans="1:5" ht="15.75" thickBot="1" x14ac:dyDescent="0.25">
      <c r="A9" s="694" t="s">
        <v>124</v>
      </c>
      <c r="B9" s="692">
        <v>23</v>
      </c>
      <c r="C9" s="692" t="s">
        <v>1481</v>
      </c>
      <c r="D9" s="695">
        <v>5836.07</v>
      </c>
      <c r="E9" s="695">
        <v>39242.399999999965</v>
      </c>
    </row>
    <row r="10" spans="1:5" ht="15.75" thickBot="1" x14ac:dyDescent="0.25">
      <c r="A10" s="694" t="s">
        <v>126</v>
      </c>
      <c r="B10" s="692">
        <v>25</v>
      </c>
      <c r="C10" s="692" t="s">
        <v>1483</v>
      </c>
      <c r="D10" s="695">
        <v>0</v>
      </c>
      <c r="E10" s="695">
        <v>89303.140000000014</v>
      </c>
    </row>
    <row r="11" spans="1:5" ht="15.75" thickBot="1" x14ac:dyDescent="0.25">
      <c r="A11" s="694" t="s">
        <v>130</v>
      </c>
      <c r="B11" s="692">
        <v>29</v>
      </c>
      <c r="C11" s="692" t="s">
        <v>643</v>
      </c>
      <c r="D11" s="695">
        <v>18236.37</v>
      </c>
      <c r="E11" s="695">
        <v>51602.460000000021</v>
      </c>
    </row>
    <row r="12" spans="1:5" ht="15.75" thickBot="1" x14ac:dyDescent="0.25">
      <c r="A12" s="694" t="s">
        <v>136</v>
      </c>
      <c r="B12" s="692">
        <v>35</v>
      </c>
      <c r="C12" s="692" t="s">
        <v>1490</v>
      </c>
      <c r="D12" s="695">
        <v>0</v>
      </c>
      <c r="E12" s="695">
        <v>142809.3600000001</v>
      </c>
    </row>
    <row r="13" spans="1:5" ht="15.75" thickBot="1" x14ac:dyDescent="0.25">
      <c r="A13" s="694" t="s">
        <v>152</v>
      </c>
      <c r="B13" s="692">
        <v>50</v>
      </c>
      <c r="C13" s="692" t="s">
        <v>1496</v>
      </c>
      <c r="D13" s="695">
        <v>26657.17</v>
      </c>
      <c r="E13" s="695">
        <v>77493.459999999963</v>
      </c>
    </row>
    <row r="14" spans="1:5" ht="15.75" thickBot="1" x14ac:dyDescent="0.25">
      <c r="A14" s="694" t="s">
        <v>184</v>
      </c>
      <c r="B14" s="692">
        <v>75</v>
      </c>
      <c r="C14" s="692" t="s">
        <v>185</v>
      </c>
      <c r="D14" s="695">
        <v>25443.119999999999</v>
      </c>
      <c r="E14" s="695">
        <v>97789.829999999958</v>
      </c>
    </row>
    <row r="15" spans="1:5" ht="15.75" thickBot="1" x14ac:dyDescent="0.25">
      <c r="A15" s="694" t="s">
        <v>204</v>
      </c>
      <c r="B15" s="692">
        <v>97</v>
      </c>
      <c r="C15" s="692" t="s">
        <v>205</v>
      </c>
      <c r="D15" s="695">
        <v>12498.1</v>
      </c>
      <c r="E15" s="695">
        <v>-45943.25</v>
      </c>
    </row>
    <row r="16" spans="1:5" ht="15.75" thickBot="1" x14ac:dyDescent="0.25">
      <c r="A16" s="694" t="s">
        <v>1854</v>
      </c>
      <c r="B16" s="692">
        <v>101</v>
      </c>
      <c r="C16" s="692" t="s">
        <v>1510</v>
      </c>
      <c r="D16" s="695">
        <v>11651.6</v>
      </c>
      <c r="E16" s="695">
        <v>40800.300000000047</v>
      </c>
    </row>
    <row r="17" spans="1:5" ht="15.75" thickBot="1" x14ac:dyDescent="0.25">
      <c r="A17" s="694" t="s">
        <v>1855</v>
      </c>
      <c r="B17" s="692">
        <v>106</v>
      </c>
      <c r="C17" s="692" t="s">
        <v>1514</v>
      </c>
      <c r="D17" s="695">
        <v>12651.95</v>
      </c>
      <c r="E17" s="695">
        <v>34886.81</v>
      </c>
    </row>
    <row r="18" spans="1:5" ht="15.75" thickBot="1" x14ac:dyDescent="0.25">
      <c r="A18" s="694" t="s">
        <v>1856</v>
      </c>
      <c r="B18" s="692">
        <v>110</v>
      </c>
      <c r="C18" s="692" t="s">
        <v>1516</v>
      </c>
      <c r="D18" s="695">
        <v>12749.630000000001</v>
      </c>
      <c r="E18" s="695">
        <v>-24878.179999999993</v>
      </c>
    </row>
    <row r="19" spans="1:5" ht="15.75" thickBot="1" x14ac:dyDescent="0.25">
      <c r="A19" s="694" t="s">
        <v>1857</v>
      </c>
      <c r="B19" s="692">
        <v>112</v>
      </c>
      <c r="C19" s="692" t="s">
        <v>1518</v>
      </c>
      <c r="D19" s="695">
        <v>17993.75</v>
      </c>
      <c r="E19" s="695">
        <v>88801.859999999986</v>
      </c>
    </row>
    <row r="20" spans="1:5" ht="15.75" thickBot="1" x14ac:dyDescent="0.25">
      <c r="A20" s="694" t="s">
        <v>1858</v>
      </c>
      <c r="B20" s="692">
        <v>113</v>
      </c>
      <c r="C20" s="692" t="s">
        <v>1520</v>
      </c>
      <c r="D20" s="695">
        <v>24237.850000000002</v>
      </c>
      <c r="E20" s="695">
        <v>34752.179999999935</v>
      </c>
    </row>
    <row r="21" spans="1:5" ht="15.75" thickBot="1" x14ac:dyDescent="0.25">
      <c r="A21" s="694" t="s">
        <v>1859</v>
      </c>
      <c r="B21" s="692">
        <v>114</v>
      </c>
      <c r="C21" s="692" t="s">
        <v>1522</v>
      </c>
      <c r="D21" s="695">
        <v>20477.739999999998</v>
      </c>
      <c r="E21" s="695">
        <v>71916.62</v>
      </c>
    </row>
    <row r="22" spans="1:5" ht="15.75" thickBot="1" x14ac:dyDescent="0.25">
      <c r="A22" s="694">
        <v>157</v>
      </c>
      <c r="B22" s="692">
        <v>157</v>
      </c>
      <c r="C22" s="692" t="s">
        <v>223</v>
      </c>
      <c r="D22" s="695">
        <v>65632.25</v>
      </c>
      <c r="E22" s="695">
        <v>177923.29999999981</v>
      </c>
    </row>
    <row r="23" spans="1:5" ht="15.75" thickBot="1" x14ac:dyDescent="0.25">
      <c r="A23" s="694">
        <v>176</v>
      </c>
      <c r="B23" s="692">
        <v>176</v>
      </c>
      <c r="C23" s="692" t="s">
        <v>1526</v>
      </c>
      <c r="D23" s="695">
        <v>14915.96</v>
      </c>
      <c r="E23" s="695">
        <v>103585.64000000001</v>
      </c>
    </row>
    <row r="24" spans="1:5" ht="15.75" thickBot="1" x14ac:dyDescent="0.25">
      <c r="A24" s="694">
        <v>187</v>
      </c>
      <c r="B24" s="692">
        <v>187</v>
      </c>
      <c r="C24" s="692" t="s">
        <v>1528</v>
      </c>
      <c r="D24" s="695">
        <v>17905.150000000001</v>
      </c>
      <c r="E24" s="695">
        <v>243586.67999999993</v>
      </c>
    </row>
    <row r="25" spans="1:5" ht="15.75" thickBot="1" x14ac:dyDescent="0.25">
      <c r="A25" s="694">
        <v>189</v>
      </c>
      <c r="B25" s="692">
        <v>189</v>
      </c>
      <c r="C25" s="692" t="s">
        <v>1530</v>
      </c>
      <c r="D25" s="695">
        <v>17686.21</v>
      </c>
      <c r="E25" s="695">
        <v>172219.66999999998</v>
      </c>
    </row>
    <row r="26" spans="1:5" ht="15.75" thickBot="1" x14ac:dyDescent="0.25">
      <c r="A26" s="694">
        <v>190</v>
      </c>
      <c r="B26" s="692">
        <v>190</v>
      </c>
      <c r="C26" s="692" t="s">
        <v>1532</v>
      </c>
      <c r="D26" s="695">
        <v>11764.32</v>
      </c>
      <c r="E26" s="695">
        <v>112126.78</v>
      </c>
    </row>
    <row r="27" spans="1:5" ht="15.75" thickBot="1" x14ac:dyDescent="0.25">
      <c r="A27" s="694" t="s">
        <v>1860</v>
      </c>
      <c r="B27" s="692">
        <v>202</v>
      </c>
      <c r="C27" s="692" t="s">
        <v>1535</v>
      </c>
      <c r="D27" s="695">
        <v>13961.5</v>
      </c>
      <c r="E27" s="695">
        <v>61282.609999999986</v>
      </c>
    </row>
    <row r="28" spans="1:5" ht="15.75" thickBot="1" x14ac:dyDescent="0.25">
      <c r="A28" s="694" t="s">
        <v>1861</v>
      </c>
      <c r="B28" s="692">
        <v>203</v>
      </c>
      <c r="C28" s="692" t="s">
        <v>231</v>
      </c>
      <c r="D28" s="695">
        <v>11830.77</v>
      </c>
      <c r="E28" s="695">
        <v>92249.569999999949</v>
      </c>
    </row>
    <row r="29" spans="1:5" ht="15.75" thickBot="1" x14ac:dyDescent="0.25">
      <c r="A29" s="694" t="s">
        <v>1862</v>
      </c>
      <c r="B29" s="692">
        <v>205</v>
      </c>
      <c r="C29" s="692" t="s">
        <v>232</v>
      </c>
      <c r="D29" s="695">
        <v>34714.370000000003</v>
      </c>
      <c r="E29" s="695">
        <v>328712.10999999987</v>
      </c>
    </row>
    <row r="30" spans="1:5" ht="15.75" thickBot="1" x14ac:dyDescent="0.25">
      <c r="A30" s="694" t="s">
        <v>1863</v>
      </c>
      <c r="B30" s="692">
        <v>206</v>
      </c>
      <c r="C30" s="692" t="s">
        <v>233</v>
      </c>
      <c r="D30" s="695">
        <v>34960.5</v>
      </c>
      <c r="E30" s="695">
        <v>80986.63</v>
      </c>
    </row>
    <row r="31" spans="1:5" ht="15.75" thickBot="1" x14ac:dyDescent="0.25">
      <c r="A31" s="694" t="s">
        <v>1864</v>
      </c>
      <c r="B31" s="692">
        <v>211</v>
      </c>
      <c r="C31" s="692" t="s">
        <v>235</v>
      </c>
      <c r="D31" s="695">
        <v>6762</v>
      </c>
      <c r="E31" s="695">
        <v>65168.209999999963</v>
      </c>
    </row>
    <row r="32" spans="1:5" ht="15.75" thickBot="1" x14ac:dyDescent="0.25">
      <c r="A32" s="694" t="s">
        <v>1865</v>
      </c>
      <c r="B32" s="692">
        <v>216</v>
      </c>
      <c r="C32" s="692" t="s">
        <v>236</v>
      </c>
      <c r="D32" s="695">
        <v>26515.760000000002</v>
      </c>
      <c r="E32" s="695">
        <v>76562.020000000019</v>
      </c>
    </row>
    <row r="33" spans="1:5" ht="15.75" thickBot="1" x14ac:dyDescent="0.25">
      <c r="A33" s="694" t="s">
        <v>1866</v>
      </c>
      <c r="B33" s="692">
        <v>220</v>
      </c>
      <c r="C33" s="692" t="s">
        <v>239</v>
      </c>
      <c r="D33" s="695">
        <v>10333.64</v>
      </c>
      <c r="E33" s="695">
        <v>116440.19999999995</v>
      </c>
    </row>
    <row r="34" spans="1:5" ht="15.75" thickBot="1" x14ac:dyDescent="0.25">
      <c r="A34" s="694" t="s">
        <v>1867</v>
      </c>
      <c r="B34" s="692">
        <v>223</v>
      </c>
      <c r="C34" s="692" t="s">
        <v>240</v>
      </c>
      <c r="D34" s="695">
        <v>14389.800000000001</v>
      </c>
      <c r="E34" s="695">
        <v>56508.359999999986</v>
      </c>
    </row>
    <row r="35" spans="1:5" ht="15.75" thickBot="1" x14ac:dyDescent="0.25">
      <c r="A35" s="694" t="s">
        <v>1868</v>
      </c>
      <c r="B35" s="692">
        <v>224</v>
      </c>
      <c r="C35" s="692" t="s">
        <v>241</v>
      </c>
      <c r="D35" s="695">
        <v>16233.33</v>
      </c>
      <c r="E35" s="695">
        <v>-663.57000000000698</v>
      </c>
    </row>
    <row r="36" spans="1:5" ht="15.75" thickBot="1" x14ac:dyDescent="0.25">
      <c r="A36" s="694">
        <v>228</v>
      </c>
      <c r="B36" s="692">
        <v>228</v>
      </c>
      <c r="C36" s="692" t="s">
        <v>243</v>
      </c>
      <c r="D36" s="695">
        <v>27319.52</v>
      </c>
      <c r="E36" s="695">
        <v>103882.08999999997</v>
      </c>
    </row>
    <row r="37" spans="1:5" ht="15.75" thickBot="1" x14ac:dyDescent="0.25">
      <c r="A37" s="694" t="s">
        <v>1869</v>
      </c>
      <c r="B37" s="692">
        <v>229</v>
      </c>
      <c r="C37" s="692" t="s">
        <v>244</v>
      </c>
      <c r="D37" s="695">
        <v>42707.850000000006</v>
      </c>
      <c r="E37" s="695">
        <v>254332.57999999984</v>
      </c>
    </row>
    <row r="38" spans="1:5" ht="15.75" thickBot="1" x14ac:dyDescent="0.25">
      <c r="A38" s="694" t="s">
        <v>1870</v>
      </c>
      <c r="B38" s="692">
        <v>230</v>
      </c>
      <c r="C38" s="692" t="s">
        <v>245</v>
      </c>
      <c r="D38" s="695">
        <v>29542.53</v>
      </c>
      <c r="E38" s="695">
        <v>152689.55999999994</v>
      </c>
    </row>
    <row r="39" spans="1:5" ht="15.75" thickBot="1" x14ac:dyDescent="0.25">
      <c r="A39" s="694">
        <v>232</v>
      </c>
      <c r="B39" s="692">
        <v>232</v>
      </c>
      <c r="C39" s="692" t="s">
        <v>247</v>
      </c>
      <c r="D39" s="695">
        <v>28542</v>
      </c>
      <c r="E39" s="695">
        <v>191195.66000000003</v>
      </c>
    </row>
    <row r="40" spans="1:5" ht="15.75" thickBot="1" x14ac:dyDescent="0.25">
      <c r="A40" s="694">
        <v>234</v>
      </c>
      <c r="B40" s="692">
        <v>234</v>
      </c>
      <c r="C40" s="692" t="s">
        <v>249</v>
      </c>
      <c r="D40" s="695">
        <v>15153.7</v>
      </c>
      <c r="E40" s="695">
        <v>65702.650000000023</v>
      </c>
    </row>
    <row r="41" spans="1:5" ht="15.75" thickBot="1" x14ac:dyDescent="0.25">
      <c r="A41" s="694" t="s">
        <v>1871</v>
      </c>
      <c r="B41" s="692">
        <v>237</v>
      </c>
      <c r="C41" s="692" t="s">
        <v>250</v>
      </c>
      <c r="D41" s="695">
        <v>4610.25</v>
      </c>
      <c r="E41" s="695">
        <v>94017.780000000028</v>
      </c>
    </row>
    <row r="42" spans="1:5" ht="15.75" thickBot="1" x14ac:dyDescent="0.25">
      <c r="A42" s="694" t="s">
        <v>1872</v>
      </c>
      <c r="B42" s="692">
        <v>238</v>
      </c>
      <c r="C42" s="692" t="s">
        <v>1555</v>
      </c>
      <c r="D42" s="695">
        <v>6973.38</v>
      </c>
      <c r="E42" s="695">
        <v>34111.01999999996</v>
      </c>
    </row>
    <row r="43" spans="1:5" ht="15.75" thickBot="1" x14ac:dyDescent="0.25">
      <c r="A43" s="694" t="s">
        <v>1873</v>
      </c>
      <c r="B43" s="692">
        <v>239</v>
      </c>
      <c r="C43" s="692" t="s">
        <v>1557</v>
      </c>
      <c r="D43" s="695">
        <v>26620.63</v>
      </c>
      <c r="E43" s="695">
        <v>62193.220000000205</v>
      </c>
    </row>
    <row r="44" spans="1:5" ht="15.75" thickBot="1" x14ac:dyDescent="0.25">
      <c r="A44" s="694" t="s">
        <v>1874</v>
      </c>
      <c r="B44" s="692">
        <v>245</v>
      </c>
      <c r="C44" s="692" t="s">
        <v>256</v>
      </c>
      <c r="D44" s="695">
        <v>18269.809999999998</v>
      </c>
      <c r="E44" s="695">
        <v>89574.999999999884</v>
      </c>
    </row>
    <row r="45" spans="1:5" ht="15.75" thickBot="1" x14ac:dyDescent="0.25">
      <c r="A45" s="694" t="s">
        <v>1875</v>
      </c>
      <c r="B45" s="692">
        <v>246</v>
      </c>
      <c r="C45" s="692" t="s">
        <v>257</v>
      </c>
      <c r="D45" s="695">
        <v>11096.44</v>
      </c>
      <c r="E45" s="695">
        <v>114099.09999999998</v>
      </c>
    </row>
    <row r="46" spans="1:5" ht="15.75" thickBot="1" x14ac:dyDescent="0.25">
      <c r="A46" s="694">
        <v>258</v>
      </c>
      <c r="B46" s="692">
        <v>258</v>
      </c>
      <c r="C46" s="692" t="s">
        <v>264</v>
      </c>
      <c r="D46" s="695">
        <v>23388.010000000002</v>
      </c>
      <c r="E46" s="695">
        <v>55177</v>
      </c>
    </row>
    <row r="47" spans="1:5" ht="15.75" thickBot="1" x14ac:dyDescent="0.25">
      <c r="A47" s="694" t="s">
        <v>1876</v>
      </c>
      <c r="B47" s="692">
        <v>259</v>
      </c>
      <c r="C47" s="692" t="s">
        <v>1568</v>
      </c>
      <c r="D47" s="695">
        <v>27329.38</v>
      </c>
      <c r="E47" s="695">
        <v>61193.950000000186</v>
      </c>
    </row>
    <row r="48" spans="1:5" ht="15.75" thickBot="1" x14ac:dyDescent="0.25">
      <c r="A48" s="694" t="s">
        <v>1877</v>
      </c>
      <c r="B48" s="692">
        <v>266</v>
      </c>
      <c r="C48" s="692" t="s">
        <v>1385</v>
      </c>
      <c r="D48" s="695">
        <v>8082.5</v>
      </c>
      <c r="E48" s="695">
        <v>199038.35</v>
      </c>
    </row>
    <row r="49" spans="1:5" ht="15.75" thickBot="1" x14ac:dyDescent="0.25">
      <c r="A49" s="694" t="s">
        <v>1878</v>
      </c>
      <c r="B49" s="692">
        <v>273</v>
      </c>
      <c r="C49" s="692" t="s">
        <v>271</v>
      </c>
      <c r="D49" s="695">
        <v>35612.959999999999</v>
      </c>
      <c r="E49" s="695">
        <v>284380.91000000015</v>
      </c>
    </row>
    <row r="50" spans="1:5" ht="15.75" thickBot="1" x14ac:dyDescent="0.25">
      <c r="A50" s="694">
        <v>275</v>
      </c>
      <c r="B50" s="692">
        <v>275</v>
      </c>
      <c r="C50" s="692" t="s">
        <v>273</v>
      </c>
      <c r="D50" s="695">
        <v>13261.74</v>
      </c>
      <c r="E50" s="695">
        <v>270182.57000000007</v>
      </c>
    </row>
    <row r="51" spans="1:5" ht="15.75" thickBot="1" x14ac:dyDescent="0.25">
      <c r="A51" s="694" t="s">
        <v>1879</v>
      </c>
      <c r="B51" s="692">
        <v>281</v>
      </c>
      <c r="C51" s="692" t="s">
        <v>275</v>
      </c>
      <c r="D51" s="695">
        <v>43554.270000000004</v>
      </c>
      <c r="E51" s="695">
        <v>233756.22999999998</v>
      </c>
    </row>
    <row r="52" spans="1:5" ht="15.75" thickBot="1" x14ac:dyDescent="0.25">
      <c r="A52" s="694" t="s">
        <v>1880</v>
      </c>
      <c r="B52" s="692">
        <v>284</v>
      </c>
      <c r="C52" s="692" t="s">
        <v>1576</v>
      </c>
      <c r="D52" s="695">
        <v>0</v>
      </c>
      <c r="E52" s="695">
        <v>183786.32999999996</v>
      </c>
    </row>
    <row r="53" spans="1:5" ht="15.75" thickBot="1" x14ac:dyDescent="0.25">
      <c r="A53" s="694" t="s">
        <v>1881</v>
      </c>
      <c r="B53" s="692">
        <v>285</v>
      </c>
      <c r="C53" s="692" t="s">
        <v>1578</v>
      </c>
      <c r="D53" s="695">
        <v>0</v>
      </c>
      <c r="E53" s="695">
        <v>142057.35999999987</v>
      </c>
    </row>
    <row r="54" spans="1:5" ht="15.75" thickBot="1" x14ac:dyDescent="0.25">
      <c r="A54" s="694" t="s">
        <v>1882</v>
      </c>
      <c r="B54" s="692">
        <v>287</v>
      </c>
      <c r="C54" s="692" t="s">
        <v>1580</v>
      </c>
      <c r="D54" s="695">
        <v>0</v>
      </c>
      <c r="E54" s="695">
        <v>117549.45999999996</v>
      </c>
    </row>
    <row r="55" spans="1:5" ht="15.75" thickBot="1" x14ac:dyDescent="0.25">
      <c r="A55" s="694" t="s">
        <v>1883</v>
      </c>
      <c r="B55" s="692">
        <v>291</v>
      </c>
      <c r="C55" s="692" t="s">
        <v>1584</v>
      </c>
      <c r="D55" s="695">
        <v>0</v>
      </c>
      <c r="E55" s="695">
        <v>-2088.1800000000512</v>
      </c>
    </row>
    <row r="56" spans="1:5" ht="15.75" thickBot="1" x14ac:dyDescent="0.25">
      <c r="A56" s="694" t="s">
        <v>1884</v>
      </c>
      <c r="B56" s="692">
        <v>300</v>
      </c>
      <c r="C56" s="692" t="s">
        <v>1587</v>
      </c>
      <c r="D56" s="695">
        <v>38932.089999999997</v>
      </c>
      <c r="E56" s="695">
        <v>170632.54000000004</v>
      </c>
    </row>
    <row r="57" spans="1:5" ht="15.75" thickBot="1" x14ac:dyDescent="0.25">
      <c r="A57" s="694" t="s">
        <v>1885</v>
      </c>
      <c r="B57" s="692">
        <v>307</v>
      </c>
      <c r="C57" s="692" t="s">
        <v>1195</v>
      </c>
      <c r="D57" s="695">
        <v>15323.7</v>
      </c>
      <c r="E57" s="695">
        <v>106614.52000000002</v>
      </c>
    </row>
    <row r="58" spans="1:5" ht="15.75" thickBot="1" x14ac:dyDescent="0.25">
      <c r="A58" s="694" t="s">
        <v>1886</v>
      </c>
      <c r="B58" s="692">
        <v>308</v>
      </c>
      <c r="C58" s="692" t="s">
        <v>290</v>
      </c>
      <c r="D58" s="695">
        <v>19473.55</v>
      </c>
      <c r="E58" s="695">
        <v>75949.97000000003</v>
      </c>
    </row>
    <row r="59" spans="1:5" ht="15.75" thickBot="1" x14ac:dyDescent="0.25">
      <c r="A59" s="694" t="s">
        <v>1887</v>
      </c>
      <c r="B59" s="692">
        <v>309</v>
      </c>
      <c r="C59" s="692" t="s">
        <v>291</v>
      </c>
      <c r="D59" s="695">
        <v>18942.93</v>
      </c>
      <c r="E59" s="695">
        <v>146185.74</v>
      </c>
    </row>
    <row r="60" spans="1:5" ht="15.75" thickBot="1" x14ac:dyDescent="0.25">
      <c r="A60" s="694" t="s">
        <v>1888</v>
      </c>
      <c r="B60" s="692">
        <v>310</v>
      </c>
      <c r="C60" s="692" t="s">
        <v>292</v>
      </c>
      <c r="D60" s="695">
        <v>15155.41</v>
      </c>
      <c r="E60" s="695">
        <v>18608.299999999988</v>
      </c>
    </row>
    <row r="61" spans="1:5" ht="15.75" thickBot="1" x14ac:dyDescent="0.25">
      <c r="A61" s="694" t="s">
        <v>1889</v>
      </c>
      <c r="B61" s="692">
        <v>311</v>
      </c>
      <c r="C61" s="692" t="s">
        <v>293</v>
      </c>
      <c r="D61" s="695">
        <v>11695.54</v>
      </c>
      <c r="E61" s="695">
        <v>118444.44999999995</v>
      </c>
    </row>
    <row r="62" spans="1:5" ht="15.75" thickBot="1" x14ac:dyDescent="0.25">
      <c r="A62" s="694" t="s">
        <v>1890</v>
      </c>
      <c r="B62" s="692">
        <v>313</v>
      </c>
      <c r="C62" s="692" t="s">
        <v>294</v>
      </c>
      <c r="D62" s="695">
        <v>-280.31999999999971</v>
      </c>
      <c r="E62" s="695">
        <v>148479.2100000002</v>
      </c>
    </row>
    <row r="63" spans="1:5" ht="15.75" thickBot="1" x14ac:dyDescent="0.25">
      <c r="A63" s="694" t="s">
        <v>1891</v>
      </c>
      <c r="B63" s="692">
        <v>314</v>
      </c>
      <c r="C63" s="692" t="s">
        <v>295</v>
      </c>
      <c r="D63" s="695">
        <v>11200.650000000001</v>
      </c>
      <c r="E63" s="695">
        <v>44459.469999999972</v>
      </c>
    </row>
    <row r="64" spans="1:5" ht="15.75" thickBot="1" x14ac:dyDescent="0.25">
      <c r="A64" s="694" t="s">
        <v>1892</v>
      </c>
      <c r="B64" s="692">
        <v>317</v>
      </c>
      <c r="C64" s="692" t="s">
        <v>297</v>
      </c>
      <c r="D64" s="695">
        <v>0</v>
      </c>
      <c r="E64" s="695">
        <v>21717.369999999995</v>
      </c>
    </row>
    <row r="65" spans="1:5" ht="15.75" thickBot="1" x14ac:dyDescent="0.25">
      <c r="A65" s="694" t="s">
        <v>1893</v>
      </c>
      <c r="B65" s="692">
        <v>318</v>
      </c>
      <c r="C65" s="692" t="s">
        <v>298</v>
      </c>
      <c r="D65" s="695">
        <v>32515.010000000002</v>
      </c>
      <c r="E65" s="695">
        <v>98351.849999999977</v>
      </c>
    </row>
    <row r="66" spans="1:5" ht="15.75" thickBot="1" x14ac:dyDescent="0.25">
      <c r="A66" s="694" t="s">
        <v>1894</v>
      </c>
      <c r="B66" s="692">
        <v>324</v>
      </c>
      <c r="C66" s="692" t="s">
        <v>301</v>
      </c>
      <c r="D66" s="695">
        <v>23084.39</v>
      </c>
      <c r="E66" s="695">
        <v>73438.299999999988</v>
      </c>
    </row>
    <row r="67" spans="1:5" ht="15.75" thickBot="1" x14ac:dyDescent="0.25">
      <c r="A67" s="694" t="s">
        <v>1895</v>
      </c>
      <c r="B67" s="692">
        <v>327</v>
      </c>
      <c r="C67" s="692" t="s">
        <v>1602</v>
      </c>
      <c r="D67" s="695">
        <v>17503.739999999998</v>
      </c>
      <c r="E67" s="695">
        <v>84472.900000000023</v>
      </c>
    </row>
    <row r="68" spans="1:5" ht="15.75" thickBot="1" x14ac:dyDescent="0.25">
      <c r="A68" s="694" t="s">
        <v>1896</v>
      </c>
      <c r="B68" s="692">
        <v>331</v>
      </c>
      <c r="C68" s="692" t="s">
        <v>305</v>
      </c>
      <c r="D68" s="695">
        <v>15735.75</v>
      </c>
      <c r="E68" s="695">
        <v>57610.339999999967</v>
      </c>
    </row>
    <row r="69" spans="1:5" ht="15.75" thickBot="1" x14ac:dyDescent="0.25">
      <c r="A69" s="694">
        <v>332</v>
      </c>
      <c r="B69" s="692">
        <v>332</v>
      </c>
      <c r="C69" s="692" t="s">
        <v>1606</v>
      </c>
      <c r="D69" s="695">
        <v>13528.97</v>
      </c>
      <c r="E69" s="695">
        <v>73440.349999999977</v>
      </c>
    </row>
    <row r="70" spans="1:5" ht="15.75" thickBot="1" x14ac:dyDescent="0.25">
      <c r="A70" s="694" t="s">
        <v>1897</v>
      </c>
      <c r="B70" s="692">
        <v>333</v>
      </c>
      <c r="C70" s="692" t="s">
        <v>307</v>
      </c>
      <c r="D70" s="695">
        <v>30476.98</v>
      </c>
      <c r="E70" s="695">
        <v>312261.70999999996</v>
      </c>
    </row>
    <row r="71" spans="1:5" ht="15.75" thickBot="1" x14ac:dyDescent="0.25">
      <c r="A71" s="694" t="s">
        <v>1898</v>
      </c>
      <c r="B71" s="692">
        <v>337</v>
      </c>
      <c r="C71" s="692" t="s">
        <v>308</v>
      </c>
      <c r="D71" s="695">
        <v>16245.869999999999</v>
      </c>
      <c r="E71" s="695">
        <v>87393.650000000023</v>
      </c>
    </row>
    <row r="72" spans="1:5" ht="15.75" thickBot="1" x14ac:dyDescent="0.25">
      <c r="A72" s="694" t="s">
        <v>1899</v>
      </c>
      <c r="B72" s="692">
        <v>339</v>
      </c>
      <c r="C72" s="692" t="s">
        <v>310</v>
      </c>
      <c r="D72" s="695">
        <v>25640.9</v>
      </c>
      <c r="E72" s="695">
        <v>58988.899999999965</v>
      </c>
    </row>
    <row r="73" spans="1:5" ht="15.75" thickBot="1" x14ac:dyDescent="0.25">
      <c r="A73" s="694" t="s">
        <v>1900</v>
      </c>
      <c r="B73" s="692">
        <v>341</v>
      </c>
      <c r="C73" s="692" t="s">
        <v>311</v>
      </c>
      <c r="D73" s="695">
        <v>14318.97</v>
      </c>
      <c r="E73" s="695">
        <v>91114.87</v>
      </c>
    </row>
    <row r="74" spans="1:5" ht="15.75" thickBot="1" x14ac:dyDescent="0.25">
      <c r="A74" s="694" t="s">
        <v>1901</v>
      </c>
      <c r="B74" s="692">
        <v>342</v>
      </c>
      <c r="C74" s="692" t="s">
        <v>312</v>
      </c>
      <c r="D74" s="695">
        <v>19921.22</v>
      </c>
      <c r="E74" s="695">
        <v>44067.180000000051</v>
      </c>
    </row>
    <row r="75" spans="1:5" ht="15.75" thickBot="1" x14ac:dyDescent="0.25">
      <c r="A75" s="694" t="s">
        <v>1902</v>
      </c>
      <c r="B75" s="692">
        <v>343</v>
      </c>
      <c r="C75" s="692" t="s">
        <v>313</v>
      </c>
      <c r="D75" s="695">
        <v>-326.68000000000006</v>
      </c>
      <c r="E75" s="695">
        <v>47219.669999999925</v>
      </c>
    </row>
    <row r="76" spans="1:5" ht="15.75" thickBot="1" x14ac:dyDescent="0.25">
      <c r="A76" s="694">
        <v>370</v>
      </c>
      <c r="B76" s="692">
        <v>370</v>
      </c>
      <c r="C76" s="692" t="s">
        <v>322</v>
      </c>
      <c r="D76" s="695">
        <v>110306.99</v>
      </c>
      <c r="E76" s="695">
        <v>263845.27999999933</v>
      </c>
    </row>
    <row r="77" spans="1:5" ht="15.75" thickBot="1" x14ac:dyDescent="0.25">
      <c r="A77" s="694">
        <v>396</v>
      </c>
      <c r="B77" s="692">
        <v>396</v>
      </c>
      <c r="C77" s="692" t="s">
        <v>440</v>
      </c>
      <c r="D77" s="695">
        <v>24459.480000000003</v>
      </c>
      <c r="E77" s="695">
        <v>-636509.31999999774</v>
      </c>
    </row>
    <row r="78" spans="1:5" ht="15.75" thickBot="1" x14ac:dyDescent="0.25">
      <c r="A78" s="694" t="s">
        <v>1903</v>
      </c>
      <c r="B78" s="692">
        <v>400</v>
      </c>
      <c r="C78" s="692" t="s">
        <v>1617</v>
      </c>
      <c r="D78" s="695">
        <v>7502.7</v>
      </c>
      <c r="E78" s="695">
        <v>4131.0200000000186</v>
      </c>
    </row>
    <row r="79" spans="1:5" ht="15.75" thickBot="1" x14ac:dyDescent="0.25">
      <c r="A79" s="694" t="s">
        <v>1904</v>
      </c>
      <c r="B79" s="692">
        <v>405</v>
      </c>
      <c r="C79" s="692" t="s">
        <v>1619</v>
      </c>
      <c r="D79" s="695">
        <v>13255.25</v>
      </c>
      <c r="E79" s="695">
        <v>62723.670000000042</v>
      </c>
    </row>
    <row r="80" spans="1:5" ht="15.75" thickBot="1" x14ac:dyDescent="0.25">
      <c r="A80" s="694" t="s">
        <v>1905</v>
      </c>
      <c r="B80" s="692">
        <v>406</v>
      </c>
      <c r="C80" s="692" t="s">
        <v>1621</v>
      </c>
      <c r="D80" s="695">
        <v>10289.049999999999</v>
      </c>
      <c r="E80" s="695">
        <v>9264.359999999986</v>
      </c>
    </row>
    <row r="81" spans="1:5" ht="15.75" thickBot="1" x14ac:dyDescent="0.25">
      <c r="A81" s="694" t="s">
        <v>1906</v>
      </c>
      <c r="B81" s="692">
        <v>407</v>
      </c>
      <c r="C81" s="692" t="s">
        <v>1623</v>
      </c>
      <c r="D81" s="695">
        <v>11610.17</v>
      </c>
      <c r="E81" s="695">
        <v>121090.15999999992</v>
      </c>
    </row>
    <row r="82" spans="1:5" ht="15.75" thickBot="1" x14ac:dyDescent="0.25">
      <c r="A82" s="694" t="s">
        <v>1907</v>
      </c>
      <c r="B82" s="692">
        <v>409</v>
      </c>
      <c r="C82" s="692" t="s">
        <v>1625</v>
      </c>
      <c r="D82" s="695">
        <v>38834.49</v>
      </c>
      <c r="E82" s="695">
        <v>55361.059999999939</v>
      </c>
    </row>
    <row r="83" spans="1:5" ht="15.75" thickBot="1" x14ac:dyDescent="0.25">
      <c r="A83" s="694" t="s">
        <v>1908</v>
      </c>
      <c r="B83" s="692">
        <v>412</v>
      </c>
      <c r="C83" s="692" t="s">
        <v>1627</v>
      </c>
      <c r="D83" s="695">
        <v>11653.869999999999</v>
      </c>
      <c r="E83" s="695">
        <v>48421.679999999935</v>
      </c>
    </row>
    <row r="84" spans="1:5" ht="15.75" thickBot="1" x14ac:dyDescent="0.25">
      <c r="A84" s="694" t="s">
        <v>1909</v>
      </c>
      <c r="B84" s="692">
        <v>415</v>
      </c>
      <c r="C84" s="692" t="s">
        <v>1629</v>
      </c>
      <c r="D84" s="695">
        <v>24493.74</v>
      </c>
      <c r="E84" s="695">
        <v>147306.77000000002</v>
      </c>
    </row>
    <row r="85" spans="1:5" ht="15.75" thickBot="1" x14ac:dyDescent="0.25">
      <c r="A85" s="694" t="s">
        <v>1910</v>
      </c>
      <c r="B85" s="692">
        <v>416</v>
      </c>
      <c r="C85" s="692" t="s">
        <v>340</v>
      </c>
      <c r="D85" s="695">
        <v>56814.55</v>
      </c>
      <c r="E85" s="695">
        <v>77461.119999999995</v>
      </c>
    </row>
    <row r="86" spans="1:5" ht="15.75" thickBot="1" x14ac:dyDescent="0.25">
      <c r="A86" s="694" t="s">
        <v>1911</v>
      </c>
      <c r="B86" s="692">
        <v>418</v>
      </c>
      <c r="C86" s="692" t="s">
        <v>1634</v>
      </c>
      <c r="D86" s="695">
        <v>27025.88</v>
      </c>
      <c r="E86" s="695">
        <v>241861.32000000007</v>
      </c>
    </row>
    <row r="87" spans="1:5" ht="15.75" thickBot="1" x14ac:dyDescent="0.25">
      <c r="A87" s="694" t="s">
        <v>1912</v>
      </c>
      <c r="B87" s="692">
        <v>420</v>
      </c>
      <c r="C87" s="692" t="s">
        <v>1636</v>
      </c>
      <c r="D87" s="695">
        <v>0</v>
      </c>
      <c r="E87" s="695">
        <v>161815.54999999981</v>
      </c>
    </row>
    <row r="88" spans="1:5" ht="15.75" thickBot="1" x14ac:dyDescent="0.25">
      <c r="A88" s="694" t="s">
        <v>1913</v>
      </c>
      <c r="B88" s="692">
        <v>421</v>
      </c>
      <c r="C88" s="692" t="s">
        <v>344</v>
      </c>
      <c r="D88" s="695">
        <v>0</v>
      </c>
      <c r="E88" s="695">
        <v>25317.479999999981</v>
      </c>
    </row>
    <row r="89" spans="1:5" ht="15.75" thickBot="1" x14ac:dyDescent="0.25">
      <c r="A89" s="694" t="s">
        <v>1914</v>
      </c>
      <c r="B89" s="692">
        <v>422</v>
      </c>
      <c r="C89" s="692" t="s">
        <v>1639</v>
      </c>
      <c r="D89" s="695">
        <v>7296.6</v>
      </c>
      <c r="E89" s="695">
        <v>20880.890000000014</v>
      </c>
    </row>
    <row r="90" spans="1:5" ht="15.75" thickBot="1" x14ac:dyDescent="0.25">
      <c r="A90" s="694" t="s">
        <v>1915</v>
      </c>
      <c r="B90" s="692">
        <v>424</v>
      </c>
      <c r="C90" s="692" t="s">
        <v>1641</v>
      </c>
      <c r="D90" s="695">
        <v>32127.18</v>
      </c>
      <c r="E90" s="695">
        <v>17371.210000000196</v>
      </c>
    </row>
    <row r="91" spans="1:5" ht="15.75" thickBot="1" x14ac:dyDescent="0.25">
      <c r="A91" s="694" t="s">
        <v>1916</v>
      </c>
      <c r="B91" s="692">
        <v>426</v>
      </c>
      <c r="C91" s="692" t="s">
        <v>1645</v>
      </c>
      <c r="D91" s="695">
        <v>13902.91</v>
      </c>
      <c r="E91" s="695">
        <v>16886.090000000026</v>
      </c>
    </row>
    <row r="92" spans="1:5" ht="15.75" thickBot="1" x14ac:dyDescent="0.25">
      <c r="A92" s="694" t="s">
        <v>1917</v>
      </c>
      <c r="B92" s="692">
        <v>430</v>
      </c>
      <c r="C92" s="692" t="s">
        <v>1647</v>
      </c>
      <c r="D92" s="695">
        <v>21411.25</v>
      </c>
      <c r="E92" s="695">
        <v>3283.2000000000116</v>
      </c>
    </row>
    <row r="93" spans="1:5" ht="15.75" thickBot="1" x14ac:dyDescent="0.25">
      <c r="A93" s="694" t="s">
        <v>1918</v>
      </c>
      <c r="B93" s="692">
        <v>431</v>
      </c>
      <c r="C93" s="692" t="s">
        <v>1649</v>
      </c>
      <c r="D93" s="695">
        <v>29771.88</v>
      </c>
      <c r="E93" s="695">
        <v>311353.31000000006</v>
      </c>
    </row>
    <row r="94" spans="1:5" ht="15.75" thickBot="1" x14ac:dyDescent="0.25">
      <c r="A94" s="694" t="s">
        <v>1919</v>
      </c>
      <c r="B94" s="692">
        <v>432</v>
      </c>
      <c r="C94" s="692" t="s">
        <v>1651</v>
      </c>
      <c r="D94" s="695">
        <v>167</v>
      </c>
      <c r="E94" s="695">
        <v>31178.700000000012</v>
      </c>
    </row>
    <row r="95" spans="1:5" ht="15.75" thickBot="1" x14ac:dyDescent="0.25">
      <c r="A95" s="694" t="s">
        <v>1920</v>
      </c>
      <c r="B95" s="692">
        <v>436</v>
      </c>
      <c r="C95" s="692" t="s">
        <v>1653</v>
      </c>
      <c r="D95" s="695">
        <v>21496.15</v>
      </c>
      <c r="E95" s="695">
        <v>51431.380000000005</v>
      </c>
    </row>
    <row r="96" spans="1:5" ht="15.75" thickBot="1" x14ac:dyDescent="0.25">
      <c r="A96" s="694" t="s">
        <v>1921</v>
      </c>
      <c r="B96" s="692">
        <v>443</v>
      </c>
      <c r="C96" s="692" t="s">
        <v>359</v>
      </c>
      <c r="D96" s="695">
        <v>15914.27</v>
      </c>
      <c r="E96" s="695">
        <v>125016.1399999999</v>
      </c>
    </row>
    <row r="97" spans="1:5" ht="15.75" thickBot="1" x14ac:dyDescent="0.25">
      <c r="A97" s="694" t="s">
        <v>1922</v>
      </c>
      <c r="B97" s="692">
        <v>444</v>
      </c>
      <c r="C97" s="692" t="s">
        <v>1656</v>
      </c>
      <c r="D97" s="695">
        <v>10604.62</v>
      </c>
      <c r="E97" s="695">
        <v>49399.890000000014</v>
      </c>
    </row>
    <row r="98" spans="1:5" ht="15.75" thickBot="1" x14ac:dyDescent="0.25">
      <c r="A98" s="694" t="s">
        <v>1923</v>
      </c>
      <c r="B98" s="692">
        <v>445</v>
      </c>
      <c r="C98" s="692" t="s">
        <v>1658</v>
      </c>
      <c r="D98" s="695">
        <v>18829.41</v>
      </c>
      <c r="E98" s="695">
        <v>93713.899999999907</v>
      </c>
    </row>
    <row r="99" spans="1:5" ht="15.75" thickBot="1" x14ac:dyDescent="0.25">
      <c r="A99" s="694" t="s">
        <v>1924</v>
      </c>
      <c r="B99" s="692">
        <v>446</v>
      </c>
      <c r="C99" s="692" t="s">
        <v>1660</v>
      </c>
      <c r="D99" s="695">
        <v>14922.49</v>
      </c>
      <c r="E99" s="695">
        <v>43160.689999999944</v>
      </c>
    </row>
    <row r="100" spans="1:5" ht="15.75" thickBot="1" x14ac:dyDescent="0.25">
      <c r="A100" s="694" t="s">
        <v>1925</v>
      </c>
      <c r="B100" s="692">
        <v>451</v>
      </c>
      <c r="C100" s="692" t="s">
        <v>1664</v>
      </c>
      <c r="D100" s="695">
        <v>23632.760000000002</v>
      </c>
      <c r="E100" s="695">
        <v>143072.91000000003</v>
      </c>
    </row>
    <row r="101" spans="1:5" ht="15.75" thickBot="1" x14ac:dyDescent="0.25">
      <c r="A101" s="694" t="s">
        <v>1926</v>
      </c>
      <c r="B101" s="692">
        <v>457</v>
      </c>
      <c r="C101" s="692" t="s">
        <v>1666</v>
      </c>
      <c r="D101" s="695">
        <v>15955.16</v>
      </c>
      <c r="E101" s="695">
        <v>75639.949999999953</v>
      </c>
    </row>
    <row r="102" spans="1:5" ht="15.75" thickBot="1" x14ac:dyDescent="0.25">
      <c r="A102" s="694" t="s">
        <v>1927</v>
      </c>
      <c r="B102" s="692">
        <v>458</v>
      </c>
      <c r="C102" s="692" t="s">
        <v>1668</v>
      </c>
      <c r="D102" s="695">
        <v>25636.31</v>
      </c>
      <c r="E102" s="695">
        <v>72933.270000000019</v>
      </c>
    </row>
    <row r="103" spans="1:5" ht="15.75" thickBot="1" x14ac:dyDescent="0.25">
      <c r="A103" s="694" t="s">
        <v>1928</v>
      </c>
      <c r="B103" s="692">
        <v>460</v>
      </c>
      <c r="C103" s="692" t="s">
        <v>1670</v>
      </c>
      <c r="D103" s="695">
        <v>24128.850000000002</v>
      </c>
      <c r="E103" s="695">
        <v>230511.72999999998</v>
      </c>
    </row>
    <row r="104" spans="1:5" ht="15.75" thickBot="1" x14ac:dyDescent="0.25">
      <c r="A104" s="694" t="s">
        <v>1929</v>
      </c>
      <c r="B104" s="692">
        <v>461</v>
      </c>
      <c r="C104" s="692" t="s">
        <v>374</v>
      </c>
      <c r="D104" s="695">
        <v>21754.89</v>
      </c>
      <c r="E104" s="695">
        <v>65636.339999999967</v>
      </c>
    </row>
    <row r="105" spans="1:5" ht="15.75" thickBot="1" x14ac:dyDescent="0.25">
      <c r="A105" s="694" t="s">
        <v>1930</v>
      </c>
      <c r="B105" s="692">
        <v>466</v>
      </c>
      <c r="C105" s="692" t="s">
        <v>1673</v>
      </c>
      <c r="D105" s="695">
        <v>35447.300000000003</v>
      </c>
      <c r="E105" s="695">
        <v>118798.57000000007</v>
      </c>
    </row>
    <row r="106" spans="1:5" ht="15.75" thickBot="1" x14ac:dyDescent="0.25">
      <c r="A106" s="694" t="s">
        <v>1931</v>
      </c>
      <c r="B106" s="692">
        <v>467</v>
      </c>
      <c r="C106" s="692" t="s">
        <v>1675</v>
      </c>
      <c r="D106" s="695">
        <v>33574.400000000001</v>
      </c>
      <c r="E106" s="695">
        <v>90221.37</v>
      </c>
    </row>
    <row r="107" spans="1:5" ht="15.75" thickBot="1" x14ac:dyDescent="0.25">
      <c r="A107" s="694" t="s">
        <v>1932</v>
      </c>
      <c r="B107" s="692">
        <v>468</v>
      </c>
      <c r="C107" s="692" t="s">
        <v>1677</v>
      </c>
      <c r="D107" s="695">
        <v>9521.1</v>
      </c>
      <c r="E107" s="695">
        <v>121175.76000000001</v>
      </c>
    </row>
    <row r="108" spans="1:5" ht="15.75" thickBot="1" x14ac:dyDescent="0.25">
      <c r="A108" s="694" t="s">
        <v>1933</v>
      </c>
      <c r="B108" s="692">
        <v>478</v>
      </c>
      <c r="C108" s="692" t="s">
        <v>1679</v>
      </c>
      <c r="D108" s="695">
        <v>11373.15</v>
      </c>
      <c r="E108" s="695">
        <v>87316.579999999958</v>
      </c>
    </row>
    <row r="109" spans="1:5" ht="15.75" thickBot="1" x14ac:dyDescent="0.25">
      <c r="A109" s="694" t="s">
        <v>1934</v>
      </c>
      <c r="B109" s="692">
        <v>479</v>
      </c>
      <c r="C109" s="692" t="s">
        <v>387</v>
      </c>
      <c r="D109" s="695">
        <v>16926.739999999998</v>
      </c>
      <c r="E109" s="695">
        <v>32321.099999999977</v>
      </c>
    </row>
    <row r="110" spans="1:5" ht="15.75" thickBot="1" x14ac:dyDescent="0.25">
      <c r="A110" s="694" t="s">
        <v>1935</v>
      </c>
      <c r="B110" s="692">
        <v>480</v>
      </c>
      <c r="C110" s="692" t="s">
        <v>1682</v>
      </c>
      <c r="D110" s="695">
        <v>33806.160000000003</v>
      </c>
      <c r="E110" s="695">
        <v>60534.40000000014</v>
      </c>
    </row>
    <row r="111" spans="1:5" ht="15.75" thickBot="1" x14ac:dyDescent="0.25">
      <c r="A111" s="694">
        <v>482</v>
      </c>
      <c r="B111" s="692">
        <v>482</v>
      </c>
      <c r="C111" s="692" t="s">
        <v>390</v>
      </c>
      <c r="D111" s="695">
        <v>63653.75</v>
      </c>
      <c r="E111" s="695">
        <v>192442.53000000003</v>
      </c>
    </row>
    <row r="112" spans="1:5" ht="15.75" thickBot="1" x14ac:dyDescent="0.25">
      <c r="A112" s="694" t="s">
        <v>1936</v>
      </c>
      <c r="B112" s="692">
        <v>486</v>
      </c>
      <c r="C112" s="692" t="s">
        <v>393</v>
      </c>
      <c r="D112" s="695">
        <v>40127.800000000003</v>
      </c>
      <c r="E112" s="695">
        <v>255220.34999999998</v>
      </c>
    </row>
    <row r="113" spans="1:5" ht="15.75" thickBot="1" x14ac:dyDescent="0.25">
      <c r="A113" s="694" t="s">
        <v>1937</v>
      </c>
      <c r="B113" s="692">
        <v>488</v>
      </c>
      <c r="C113" s="692" t="s">
        <v>1688</v>
      </c>
      <c r="D113" s="695">
        <v>7858.83</v>
      </c>
      <c r="E113" s="695">
        <v>108162.33000000007</v>
      </c>
    </row>
    <row r="114" spans="1:5" ht="15.75" thickBot="1" x14ac:dyDescent="0.25">
      <c r="A114" s="694" t="s">
        <v>1938</v>
      </c>
      <c r="B114" s="692">
        <v>494</v>
      </c>
      <c r="C114" s="692" t="s">
        <v>398</v>
      </c>
      <c r="D114" s="695">
        <v>12773.460000000001</v>
      </c>
      <c r="E114" s="695">
        <v>-3719.1300000000047</v>
      </c>
    </row>
    <row r="115" spans="1:5" ht="15.75" thickBot="1" x14ac:dyDescent="0.25">
      <c r="A115" s="694" t="s">
        <v>1939</v>
      </c>
      <c r="B115" s="692">
        <v>495</v>
      </c>
      <c r="C115" s="692" t="s">
        <v>1691</v>
      </c>
      <c r="D115" s="695">
        <v>14601.050000000001</v>
      </c>
      <c r="E115" s="695">
        <v>54800.059999999939</v>
      </c>
    </row>
    <row r="116" spans="1:5" ht="15.75" thickBot="1" x14ac:dyDescent="0.25">
      <c r="A116" s="694">
        <v>499</v>
      </c>
      <c r="B116" s="692">
        <v>499</v>
      </c>
      <c r="C116" s="692" t="s">
        <v>1693</v>
      </c>
      <c r="D116" s="695">
        <v>15688.150000000001</v>
      </c>
      <c r="E116" s="695">
        <v>24791.699999999953</v>
      </c>
    </row>
    <row r="117" spans="1:5" ht="15.75" thickBot="1" x14ac:dyDescent="0.25">
      <c r="A117" s="694" t="s">
        <v>1940</v>
      </c>
      <c r="B117" s="692">
        <v>502</v>
      </c>
      <c r="C117" s="692" t="s">
        <v>1695</v>
      </c>
      <c r="D117" s="695">
        <v>15590.66</v>
      </c>
      <c r="E117" s="695">
        <v>222396.94999999995</v>
      </c>
    </row>
    <row r="118" spans="1:5" ht="15.75" thickBot="1" x14ac:dyDescent="0.25">
      <c r="A118" s="694" t="s">
        <v>1941</v>
      </c>
      <c r="B118" s="692">
        <v>503</v>
      </c>
      <c r="C118" s="692" t="s">
        <v>1697</v>
      </c>
      <c r="D118" s="695">
        <v>25499.239999999998</v>
      </c>
      <c r="E118" s="695">
        <v>183519.32000000007</v>
      </c>
    </row>
    <row r="119" spans="1:5" ht="15.75" thickBot="1" x14ac:dyDescent="0.25">
      <c r="A119" s="694" t="s">
        <v>1942</v>
      </c>
      <c r="B119" s="692">
        <v>504</v>
      </c>
      <c r="C119" s="692" t="s">
        <v>1699</v>
      </c>
      <c r="D119" s="695">
        <v>45311.199999999997</v>
      </c>
      <c r="E119" s="695">
        <v>188059.37</v>
      </c>
    </row>
    <row r="120" spans="1:5" ht="15.75" thickBot="1" x14ac:dyDescent="0.25">
      <c r="A120" s="694">
        <v>506</v>
      </c>
      <c r="B120" s="692">
        <v>506</v>
      </c>
      <c r="C120" s="692" t="s">
        <v>1701</v>
      </c>
      <c r="D120" s="695">
        <v>19048.850000000002</v>
      </c>
      <c r="E120" s="695">
        <v>86556.060000000056</v>
      </c>
    </row>
    <row r="121" spans="1:5" ht="15.75" thickBot="1" x14ac:dyDescent="0.25">
      <c r="A121" s="694" t="s">
        <v>1943</v>
      </c>
      <c r="B121" s="692">
        <v>507</v>
      </c>
      <c r="C121" s="692" t="s">
        <v>1703</v>
      </c>
      <c r="D121" s="695">
        <v>53371.45</v>
      </c>
      <c r="E121" s="695">
        <v>-133800.34999999986</v>
      </c>
    </row>
    <row r="122" spans="1:5" ht="15.75" thickBot="1" x14ac:dyDescent="0.25">
      <c r="A122" s="694">
        <v>508</v>
      </c>
      <c r="B122" s="692">
        <v>508</v>
      </c>
      <c r="C122" s="692" t="s">
        <v>409</v>
      </c>
      <c r="D122" s="695">
        <v>0</v>
      </c>
      <c r="E122" s="695">
        <v>96141.62</v>
      </c>
    </row>
    <row r="123" spans="1:5" ht="15.75" thickBot="1" x14ac:dyDescent="0.25">
      <c r="A123" s="694">
        <v>509</v>
      </c>
      <c r="B123" s="692">
        <v>509</v>
      </c>
      <c r="C123" s="692" t="s">
        <v>1706</v>
      </c>
      <c r="D123" s="695">
        <v>0</v>
      </c>
      <c r="E123" s="695">
        <v>25317.479999999981</v>
      </c>
    </row>
    <row r="124" spans="1:5" ht="15.75" thickBot="1" x14ac:dyDescent="0.25">
      <c r="A124" s="694">
        <v>513</v>
      </c>
      <c r="B124" s="692">
        <v>513</v>
      </c>
      <c r="C124" s="692" t="s">
        <v>1708</v>
      </c>
      <c r="D124" s="695">
        <v>24128.850000000002</v>
      </c>
      <c r="E124" s="695">
        <v>230511.72999999998</v>
      </c>
    </row>
    <row r="125" spans="1:5" ht="15.75" thickBot="1" x14ac:dyDescent="0.25">
      <c r="A125" s="694" t="s">
        <v>1944</v>
      </c>
      <c r="B125" s="692">
        <v>517</v>
      </c>
      <c r="C125" s="692" t="s">
        <v>1710</v>
      </c>
      <c r="D125" s="695">
        <v>22480.99</v>
      </c>
      <c r="E125" s="695">
        <v>55361.160000000033</v>
      </c>
    </row>
    <row r="126" spans="1:5" ht="15.75" thickBot="1" x14ac:dyDescent="0.25">
      <c r="A126" s="694" t="s">
        <v>1945</v>
      </c>
      <c r="B126" s="692">
        <v>552</v>
      </c>
      <c r="C126" s="692" t="s">
        <v>1712</v>
      </c>
      <c r="D126" s="695">
        <v>87480.66</v>
      </c>
      <c r="E126" s="695">
        <v>484057.81999999937</v>
      </c>
    </row>
    <row r="127" spans="1:5" ht="15.75" thickBot="1" x14ac:dyDescent="0.25">
      <c r="A127" s="694" t="s">
        <v>1946</v>
      </c>
      <c r="B127" s="692">
        <v>553</v>
      </c>
      <c r="C127" s="692" t="s">
        <v>1714</v>
      </c>
      <c r="D127" s="695">
        <v>0</v>
      </c>
      <c r="E127" s="695">
        <v>-252673.01999999955</v>
      </c>
    </row>
    <row r="128" spans="1:5" ht="15.75" thickBot="1" x14ac:dyDescent="0.25">
      <c r="A128" s="694" t="s">
        <v>1947</v>
      </c>
      <c r="B128" s="692">
        <v>560</v>
      </c>
      <c r="C128" s="692" t="s">
        <v>430</v>
      </c>
      <c r="D128" s="695">
        <v>96355.23</v>
      </c>
      <c r="E128" s="695">
        <v>298699.58999999985</v>
      </c>
    </row>
    <row r="129" spans="1:5" ht="15.75" thickBot="1" x14ac:dyDescent="0.25">
      <c r="A129" s="694">
        <v>577</v>
      </c>
      <c r="B129" s="692">
        <v>577</v>
      </c>
      <c r="C129" s="692" t="s">
        <v>1719</v>
      </c>
      <c r="D129" s="695">
        <v>6916</v>
      </c>
      <c r="E129" s="695">
        <v>-54300.790000000008</v>
      </c>
    </row>
    <row r="130" spans="1:5" ht="15" x14ac:dyDescent="0.2">
      <c r="A130" s="694" t="s">
        <v>1948</v>
      </c>
      <c r="B130" s="692">
        <v>579</v>
      </c>
      <c r="C130" s="692" t="s">
        <v>443</v>
      </c>
      <c r="D130" s="695">
        <v>30381.439999999999</v>
      </c>
      <c r="E130" s="695">
        <v>384577.58000000007</v>
      </c>
    </row>
    <row r="131" spans="1:5" x14ac:dyDescent="0.2">
      <c r="B131" s="696"/>
      <c r="C131" s="697"/>
      <c r="D131" s="695"/>
      <c r="E131" s="69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0000"/>
  </sheetPr>
  <dimension ref="A1:E300"/>
  <sheetViews>
    <sheetView topLeftCell="A190" workbookViewId="0">
      <selection activeCell="D304" sqref="D304"/>
    </sheetView>
  </sheetViews>
  <sheetFormatPr defaultColWidth="10.6640625" defaultRowHeight="11.25" x14ac:dyDescent="0.2"/>
  <cols>
    <col min="1" max="3" width="10.6640625" style="170"/>
    <col min="4" max="4" width="64.83203125" style="170" bestFit="1" customWidth="1"/>
    <col min="5" max="16384" width="10.6640625" style="170"/>
  </cols>
  <sheetData>
    <row r="1" spans="1:5" ht="30" x14ac:dyDescent="0.2">
      <c r="A1" s="140" t="s">
        <v>49</v>
      </c>
      <c r="B1" s="140" t="s">
        <v>706</v>
      </c>
      <c r="C1" s="140" t="s">
        <v>705</v>
      </c>
      <c r="D1" s="140" t="s">
        <v>704</v>
      </c>
      <c r="E1" s="170" t="s">
        <v>49</v>
      </c>
    </row>
    <row r="2" spans="1:5" ht="15" x14ac:dyDescent="0.25">
      <c r="A2" s="136">
        <v>205</v>
      </c>
      <c r="B2" s="135">
        <v>124531</v>
      </c>
      <c r="C2" s="135">
        <v>9352002</v>
      </c>
      <c r="D2" s="134" t="s">
        <v>232</v>
      </c>
      <c r="E2" s="170">
        <v>205</v>
      </c>
    </row>
    <row r="3" spans="1:5" ht="15" x14ac:dyDescent="0.25">
      <c r="A3" s="136">
        <v>429</v>
      </c>
      <c r="B3" s="135">
        <v>124533</v>
      </c>
      <c r="C3" s="467">
        <v>9352202</v>
      </c>
      <c r="D3" s="134" t="s">
        <v>350</v>
      </c>
      <c r="E3" s="170">
        <v>429</v>
      </c>
    </row>
    <row r="4" spans="1:5" ht="15" x14ac:dyDescent="0.25">
      <c r="A4" s="136">
        <v>436</v>
      </c>
      <c r="B4" s="135">
        <v>124534</v>
      </c>
      <c r="C4" s="135">
        <v>9352007</v>
      </c>
      <c r="D4" s="134" t="s">
        <v>662</v>
      </c>
      <c r="E4" s="170">
        <v>436</v>
      </c>
    </row>
    <row r="5" spans="1:5" ht="15" x14ac:dyDescent="0.25">
      <c r="A5" s="136">
        <v>443</v>
      </c>
      <c r="B5" s="135">
        <v>124536</v>
      </c>
      <c r="C5" s="135">
        <v>9352009</v>
      </c>
      <c r="D5" s="134" t="s">
        <v>359</v>
      </c>
      <c r="E5" s="170">
        <v>443</v>
      </c>
    </row>
    <row r="6" spans="1:5" ht="15" x14ac:dyDescent="0.25">
      <c r="A6" s="136">
        <v>451</v>
      </c>
      <c r="B6" s="135">
        <v>124537</v>
      </c>
      <c r="C6" s="135">
        <v>9352011</v>
      </c>
      <c r="D6" s="134" t="s">
        <v>367</v>
      </c>
      <c r="E6" s="170">
        <v>451</v>
      </c>
    </row>
    <row r="7" spans="1:5" ht="15" x14ac:dyDescent="0.25">
      <c r="A7" s="136">
        <v>460</v>
      </c>
      <c r="B7" s="135">
        <v>124538</v>
      </c>
      <c r="C7" s="135">
        <v>9352012</v>
      </c>
      <c r="D7" s="134" t="s">
        <v>661</v>
      </c>
      <c r="E7" s="170">
        <v>460</v>
      </c>
    </row>
    <row r="8" spans="1:5" ht="15" x14ac:dyDescent="0.25">
      <c r="A8" s="136">
        <v>466</v>
      </c>
      <c r="B8" s="135">
        <v>124539</v>
      </c>
      <c r="C8" s="135">
        <v>9352013</v>
      </c>
      <c r="D8" s="134" t="s">
        <v>660</v>
      </c>
      <c r="E8" s="170">
        <v>466</v>
      </c>
    </row>
    <row r="9" spans="1:5" ht="15" x14ac:dyDescent="0.25">
      <c r="A9" s="136">
        <v>467</v>
      </c>
      <c r="B9" s="135">
        <v>124540</v>
      </c>
      <c r="C9" s="135">
        <v>9352015</v>
      </c>
      <c r="D9" s="134" t="s">
        <v>659</v>
      </c>
      <c r="E9" s="170">
        <v>467</v>
      </c>
    </row>
    <row r="10" spans="1:5" ht="15" x14ac:dyDescent="0.25">
      <c r="A10" s="136">
        <v>508</v>
      </c>
      <c r="B10" s="135">
        <v>140623</v>
      </c>
      <c r="C10" s="135">
        <v>9352016</v>
      </c>
      <c r="D10" s="134" t="s">
        <v>658</v>
      </c>
      <c r="E10" s="170">
        <v>508</v>
      </c>
    </row>
    <row r="11" spans="1:5" ht="15" x14ac:dyDescent="0.25">
      <c r="A11" s="136">
        <v>473</v>
      </c>
      <c r="B11" s="135">
        <v>124541</v>
      </c>
      <c r="C11" s="467">
        <v>9352200</v>
      </c>
      <c r="D11" s="134" t="s">
        <v>657</v>
      </c>
      <c r="E11" s="170">
        <v>473</v>
      </c>
    </row>
    <row r="12" spans="1:5" ht="15" x14ac:dyDescent="0.25">
      <c r="A12" s="136">
        <v>476</v>
      </c>
      <c r="B12" s="135">
        <v>145277</v>
      </c>
      <c r="C12" s="135">
        <v>9352216</v>
      </c>
      <c r="D12" s="134" t="s">
        <v>656</v>
      </c>
      <c r="E12" s="170">
        <v>476</v>
      </c>
    </row>
    <row r="13" spans="1:5" ht="15" x14ac:dyDescent="0.25">
      <c r="A13" s="136">
        <v>479</v>
      </c>
      <c r="B13" s="135">
        <v>124543</v>
      </c>
      <c r="C13" s="135">
        <v>9352020</v>
      </c>
      <c r="D13" s="134" t="s">
        <v>387</v>
      </c>
      <c r="E13" s="170">
        <v>479</v>
      </c>
    </row>
    <row r="14" spans="1:5" ht="15" x14ac:dyDescent="0.25">
      <c r="A14" s="136">
        <v>482</v>
      </c>
      <c r="B14" s="135">
        <v>124544</v>
      </c>
      <c r="C14" s="135">
        <v>9352021</v>
      </c>
      <c r="D14" s="134" t="s">
        <v>390</v>
      </c>
      <c r="E14" s="170">
        <v>482</v>
      </c>
    </row>
    <row r="15" spans="1:5" ht="15" x14ac:dyDescent="0.25">
      <c r="A15" s="136">
        <v>499</v>
      </c>
      <c r="B15" s="135">
        <v>124547</v>
      </c>
      <c r="C15" s="135">
        <v>9352026</v>
      </c>
      <c r="D15" s="134" t="s">
        <v>655</v>
      </c>
      <c r="E15" s="170">
        <v>499</v>
      </c>
    </row>
    <row r="16" spans="1:5" ht="15" x14ac:dyDescent="0.25">
      <c r="A16" s="136">
        <v>415</v>
      </c>
      <c r="B16" s="135">
        <v>124550</v>
      </c>
      <c r="C16" s="135">
        <v>9352032</v>
      </c>
      <c r="D16" s="134" t="s">
        <v>654</v>
      </c>
      <c r="E16" s="170">
        <v>415</v>
      </c>
    </row>
    <row r="17" spans="1:5" ht="15" x14ac:dyDescent="0.25">
      <c r="A17" s="136">
        <v>424</v>
      </c>
      <c r="B17" s="135">
        <v>124552</v>
      </c>
      <c r="C17" s="135">
        <v>9352034</v>
      </c>
      <c r="D17" s="134" t="s">
        <v>653</v>
      </c>
      <c r="E17" s="170">
        <v>424</v>
      </c>
    </row>
    <row r="18" spans="1:5" ht="15" x14ac:dyDescent="0.25">
      <c r="A18" s="136">
        <v>422</v>
      </c>
      <c r="B18" s="135">
        <v>124553</v>
      </c>
      <c r="C18" s="135">
        <v>9352035</v>
      </c>
      <c r="D18" s="134" t="s">
        <v>652</v>
      </c>
      <c r="E18" s="170">
        <v>422</v>
      </c>
    </row>
    <row r="19" spans="1:5" ht="15" x14ac:dyDescent="0.25">
      <c r="A19" s="136">
        <v>269</v>
      </c>
      <c r="B19" s="135">
        <v>145851</v>
      </c>
      <c r="C19" s="135">
        <v>9352217</v>
      </c>
      <c r="D19" s="134" t="s">
        <v>651</v>
      </c>
      <c r="E19" s="170">
        <v>269</v>
      </c>
    </row>
    <row r="20" spans="1:5" ht="15" x14ac:dyDescent="0.25">
      <c r="A20" s="136">
        <v>417</v>
      </c>
      <c r="B20" s="135">
        <v>146280</v>
      </c>
      <c r="C20" s="135">
        <v>9352224</v>
      </c>
      <c r="D20" s="134" t="s">
        <v>650</v>
      </c>
      <c r="E20" s="170">
        <v>417</v>
      </c>
    </row>
    <row r="21" spans="1:5" ht="15" x14ac:dyDescent="0.25">
      <c r="A21" s="136">
        <v>452</v>
      </c>
      <c r="B21" s="135">
        <v>124556</v>
      </c>
      <c r="C21" s="467">
        <v>9352201</v>
      </c>
      <c r="D21" s="134" t="s">
        <v>368</v>
      </c>
      <c r="E21" s="170">
        <v>452</v>
      </c>
    </row>
    <row r="22" spans="1:5" ht="15" x14ac:dyDescent="0.25">
      <c r="A22" s="136">
        <v>442</v>
      </c>
      <c r="B22" s="135">
        <v>124558</v>
      </c>
      <c r="C22" s="467">
        <v>9352209</v>
      </c>
      <c r="D22" s="134" t="s">
        <v>649</v>
      </c>
      <c r="E22" s="170">
        <v>442</v>
      </c>
    </row>
    <row r="23" spans="1:5" ht="15" x14ac:dyDescent="0.25">
      <c r="A23" s="136">
        <v>239</v>
      </c>
      <c r="B23" s="135">
        <v>124559</v>
      </c>
      <c r="C23" s="135">
        <v>9352042</v>
      </c>
      <c r="D23" s="134" t="s">
        <v>252</v>
      </c>
      <c r="E23" s="170">
        <v>239</v>
      </c>
    </row>
    <row r="24" spans="1:5" ht="15" x14ac:dyDescent="0.25">
      <c r="A24" s="136">
        <v>416</v>
      </c>
      <c r="B24" s="135">
        <v>124561</v>
      </c>
      <c r="C24" s="135">
        <v>9352045</v>
      </c>
      <c r="D24" s="134" t="s">
        <v>340</v>
      </c>
      <c r="E24" s="170">
        <v>416</v>
      </c>
    </row>
    <row r="25" spans="1:5" ht="15" x14ac:dyDescent="0.25">
      <c r="A25" s="136">
        <v>413</v>
      </c>
      <c r="B25" s="135">
        <v>145476</v>
      </c>
      <c r="C25" s="135">
        <v>9352214</v>
      </c>
      <c r="D25" s="134" t="s">
        <v>648</v>
      </c>
      <c r="E25" s="170">
        <v>413</v>
      </c>
    </row>
    <row r="26" spans="1:5" ht="15" x14ac:dyDescent="0.25">
      <c r="A26" s="136">
        <v>486</v>
      </c>
      <c r="B26" s="135">
        <v>124565</v>
      </c>
      <c r="C26" s="135">
        <v>9352055</v>
      </c>
      <c r="D26" s="134" t="s">
        <v>393</v>
      </c>
      <c r="E26" s="170">
        <v>486</v>
      </c>
    </row>
    <row r="27" spans="1:5" ht="15" x14ac:dyDescent="0.25">
      <c r="A27" s="136">
        <v>1</v>
      </c>
      <c r="B27" s="135">
        <v>124566</v>
      </c>
      <c r="C27" s="135">
        <v>9352058</v>
      </c>
      <c r="D27" s="134" t="s">
        <v>647</v>
      </c>
      <c r="E27" s="170">
        <v>1</v>
      </c>
    </row>
    <row r="28" spans="1:5" ht="15" x14ac:dyDescent="0.25">
      <c r="A28" s="136">
        <v>5</v>
      </c>
      <c r="B28" s="135">
        <v>124568</v>
      </c>
      <c r="C28" s="467">
        <v>9352208</v>
      </c>
      <c r="D28" s="134" t="s">
        <v>646</v>
      </c>
      <c r="E28" s="170">
        <v>5</v>
      </c>
    </row>
    <row r="29" spans="1:5" ht="15" x14ac:dyDescent="0.25">
      <c r="A29" s="136">
        <v>211</v>
      </c>
      <c r="B29" s="135">
        <v>124572</v>
      </c>
      <c r="C29" s="135">
        <v>9352066</v>
      </c>
      <c r="D29" s="134" t="s">
        <v>235</v>
      </c>
      <c r="E29" s="170">
        <v>211</v>
      </c>
    </row>
    <row r="30" spans="1:5" ht="15" x14ac:dyDescent="0.25">
      <c r="A30" s="136">
        <v>15</v>
      </c>
      <c r="B30" s="135">
        <v>144443</v>
      </c>
      <c r="C30" s="135">
        <v>9352067</v>
      </c>
      <c r="D30" s="134" t="s">
        <v>114</v>
      </c>
      <c r="E30" s="170">
        <v>15</v>
      </c>
    </row>
    <row r="31" spans="1:5" ht="15" x14ac:dyDescent="0.25">
      <c r="A31" s="136">
        <v>19</v>
      </c>
      <c r="B31" s="135">
        <v>124574</v>
      </c>
      <c r="C31" s="135">
        <v>9352068</v>
      </c>
      <c r="D31" s="134" t="s">
        <v>645</v>
      </c>
      <c r="E31" s="170">
        <v>19</v>
      </c>
    </row>
    <row r="32" spans="1:5" ht="15" x14ac:dyDescent="0.25">
      <c r="A32" s="136">
        <v>219</v>
      </c>
      <c r="B32" s="135">
        <v>124575</v>
      </c>
      <c r="C32" s="135">
        <v>9352069</v>
      </c>
      <c r="D32" s="134" t="s">
        <v>238</v>
      </c>
      <c r="E32" s="170">
        <v>219</v>
      </c>
    </row>
    <row r="33" spans="1:5" ht="15" x14ac:dyDescent="0.25">
      <c r="A33" s="136">
        <v>431</v>
      </c>
      <c r="B33" s="135">
        <v>124576</v>
      </c>
      <c r="C33" s="135">
        <v>9352070</v>
      </c>
      <c r="D33" s="134" t="s">
        <v>644</v>
      </c>
      <c r="E33" s="170">
        <v>431</v>
      </c>
    </row>
    <row r="34" spans="1:5" ht="15" x14ac:dyDescent="0.25">
      <c r="A34" s="136">
        <v>220</v>
      </c>
      <c r="B34" s="135">
        <v>124577</v>
      </c>
      <c r="C34" s="135">
        <v>9352071</v>
      </c>
      <c r="D34" s="134" t="s">
        <v>239</v>
      </c>
      <c r="E34" s="170">
        <v>220</v>
      </c>
    </row>
    <row r="35" spans="1:5" ht="15" x14ac:dyDescent="0.25">
      <c r="A35" s="136">
        <v>29</v>
      </c>
      <c r="B35" s="135">
        <v>124578</v>
      </c>
      <c r="C35" s="135">
        <v>9352072</v>
      </c>
      <c r="D35" s="134" t="s">
        <v>643</v>
      </c>
      <c r="E35" s="170">
        <v>29</v>
      </c>
    </row>
    <row r="36" spans="1:5" ht="15" x14ac:dyDescent="0.25">
      <c r="A36" s="136">
        <v>228</v>
      </c>
      <c r="B36" s="135">
        <v>124580</v>
      </c>
      <c r="C36" s="135">
        <v>9352074</v>
      </c>
      <c r="D36" s="134" t="s">
        <v>243</v>
      </c>
      <c r="E36" s="170">
        <v>228</v>
      </c>
    </row>
    <row r="37" spans="1:5" ht="15" x14ac:dyDescent="0.25">
      <c r="A37" s="136">
        <v>234</v>
      </c>
      <c r="B37" s="135">
        <v>124581</v>
      </c>
      <c r="C37" s="135">
        <v>9352075</v>
      </c>
      <c r="D37" s="134" t="s">
        <v>642</v>
      </c>
      <c r="E37" s="170">
        <v>234</v>
      </c>
    </row>
    <row r="38" spans="1:5" ht="15" x14ac:dyDescent="0.25">
      <c r="A38" s="136">
        <v>230</v>
      </c>
      <c r="B38" s="135">
        <v>124582</v>
      </c>
      <c r="C38" s="135">
        <v>9352076</v>
      </c>
      <c r="D38" s="134" t="s">
        <v>641</v>
      </c>
      <c r="E38" s="170">
        <v>230</v>
      </c>
    </row>
    <row r="39" spans="1:5" ht="15" x14ac:dyDescent="0.25">
      <c r="A39" s="136">
        <v>237</v>
      </c>
      <c r="B39" s="135">
        <v>124584</v>
      </c>
      <c r="C39" s="135">
        <v>9352079</v>
      </c>
      <c r="D39" s="134" t="s">
        <v>250</v>
      </c>
      <c r="E39" s="170">
        <v>237</v>
      </c>
    </row>
    <row r="40" spans="1:5" ht="15" x14ac:dyDescent="0.25">
      <c r="A40" s="136">
        <v>41</v>
      </c>
      <c r="B40" s="135">
        <v>124585</v>
      </c>
      <c r="C40" s="135">
        <v>9352080</v>
      </c>
      <c r="D40" s="134" t="s">
        <v>640</v>
      </c>
      <c r="E40" s="170">
        <v>41</v>
      </c>
    </row>
    <row r="41" spans="1:5" ht="15" x14ac:dyDescent="0.25">
      <c r="A41" s="136">
        <v>42</v>
      </c>
      <c r="B41" s="135">
        <v>124586</v>
      </c>
      <c r="C41" s="135">
        <v>9352081</v>
      </c>
      <c r="D41" s="134" t="s">
        <v>639</v>
      </c>
      <c r="E41" s="170">
        <v>42</v>
      </c>
    </row>
    <row r="42" spans="1:5" ht="15" x14ac:dyDescent="0.25">
      <c r="A42" s="136">
        <v>242</v>
      </c>
      <c r="B42" s="135">
        <v>124587</v>
      </c>
      <c r="C42" s="135">
        <v>9352083</v>
      </c>
      <c r="D42" s="134" t="s">
        <v>254</v>
      </c>
      <c r="E42" s="170">
        <v>242</v>
      </c>
    </row>
    <row r="43" spans="1:5" ht="15" x14ac:dyDescent="0.25">
      <c r="A43" s="136">
        <v>245</v>
      </c>
      <c r="B43" s="135">
        <v>124588</v>
      </c>
      <c r="C43" s="135">
        <v>9352084</v>
      </c>
      <c r="D43" s="134" t="s">
        <v>256</v>
      </c>
      <c r="E43" s="170">
        <v>245</v>
      </c>
    </row>
    <row r="44" spans="1:5" ht="15" x14ac:dyDescent="0.25">
      <c r="A44" s="136">
        <v>246</v>
      </c>
      <c r="B44" s="135">
        <v>124589</v>
      </c>
      <c r="C44" s="135">
        <v>9352085</v>
      </c>
      <c r="D44" s="134" t="s">
        <v>257</v>
      </c>
      <c r="E44" s="170">
        <v>246</v>
      </c>
    </row>
    <row r="45" spans="1:5" ht="15" x14ac:dyDescent="0.25">
      <c r="A45" s="136">
        <v>44</v>
      </c>
      <c r="B45" s="135">
        <v>124590</v>
      </c>
      <c r="C45" s="135">
        <v>9352086</v>
      </c>
      <c r="D45" s="134" t="s">
        <v>638</v>
      </c>
      <c r="E45" s="170">
        <v>44</v>
      </c>
    </row>
    <row r="46" spans="1:5" ht="15" x14ac:dyDescent="0.25">
      <c r="A46" s="136">
        <v>48</v>
      </c>
      <c r="B46" s="135">
        <v>124592</v>
      </c>
      <c r="C46" s="135">
        <v>9352088</v>
      </c>
      <c r="D46" s="134" t="s">
        <v>637</v>
      </c>
      <c r="E46" s="170">
        <v>48</v>
      </c>
    </row>
    <row r="47" spans="1:5" ht="15" x14ac:dyDescent="0.25">
      <c r="A47" s="136">
        <v>309</v>
      </c>
      <c r="B47" s="135">
        <v>124593</v>
      </c>
      <c r="C47" s="135">
        <v>9352089</v>
      </c>
      <c r="D47" s="134" t="s">
        <v>291</v>
      </c>
      <c r="E47" s="170">
        <v>309</v>
      </c>
    </row>
    <row r="48" spans="1:5" ht="15" x14ac:dyDescent="0.25">
      <c r="A48" s="136">
        <v>310</v>
      </c>
      <c r="B48" s="135">
        <v>124595</v>
      </c>
      <c r="C48" s="135">
        <v>9352092</v>
      </c>
      <c r="D48" s="134" t="s">
        <v>292</v>
      </c>
      <c r="E48" s="170">
        <v>310</v>
      </c>
    </row>
    <row r="49" spans="1:5" ht="15" x14ac:dyDescent="0.25">
      <c r="A49" s="136">
        <v>314</v>
      </c>
      <c r="B49" s="135">
        <v>124597</v>
      </c>
      <c r="C49" s="135">
        <v>9352095</v>
      </c>
      <c r="D49" s="134" t="s">
        <v>636</v>
      </c>
      <c r="E49" s="170">
        <v>314</v>
      </c>
    </row>
    <row r="50" spans="1:5" ht="15" x14ac:dyDescent="0.25">
      <c r="A50" s="136">
        <v>82</v>
      </c>
      <c r="B50" s="135">
        <v>124600</v>
      </c>
      <c r="C50" s="135">
        <v>9352098</v>
      </c>
      <c r="D50" s="134" t="s">
        <v>487</v>
      </c>
      <c r="E50" s="170">
        <v>82</v>
      </c>
    </row>
    <row r="51" spans="1:5" ht="15" x14ac:dyDescent="0.25">
      <c r="A51" s="136">
        <v>84</v>
      </c>
      <c r="B51" s="135">
        <v>124601</v>
      </c>
      <c r="C51" s="135">
        <v>9352100</v>
      </c>
      <c r="D51" s="134" t="s">
        <v>195</v>
      </c>
      <c r="E51" s="170">
        <v>84</v>
      </c>
    </row>
    <row r="52" spans="1:5" ht="15" x14ac:dyDescent="0.25">
      <c r="A52" s="136">
        <v>318</v>
      </c>
      <c r="B52" s="135">
        <v>124602</v>
      </c>
      <c r="C52" s="135">
        <v>9352101</v>
      </c>
      <c r="D52" s="134" t="s">
        <v>298</v>
      </c>
      <c r="E52" s="170">
        <v>318</v>
      </c>
    </row>
    <row r="53" spans="1:5" ht="15" x14ac:dyDescent="0.25">
      <c r="A53" s="136">
        <v>494</v>
      </c>
      <c r="B53" s="135">
        <v>124604</v>
      </c>
      <c r="C53" s="135">
        <v>9352105</v>
      </c>
      <c r="D53" s="134" t="s">
        <v>398</v>
      </c>
      <c r="E53" s="170">
        <v>494</v>
      </c>
    </row>
    <row r="54" spans="1:5" ht="15" x14ac:dyDescent="0.25">
      <c r="A54" s="136">
        <v>96</v>
      </c>
      <c r="B54" s="135">
        <v>124605</v>
      </c>
      <c r="C54" s="135">
        <v>9352106</v>
      </c>
      <c r="D54" s="134" t="s">
        <v>203</v>
      </c>
      <c r="E54" s="170">
        <v>96</v>
      </c>
    </row>
    <row r="55" spans="1:5" ht="15" x14ac:dyDescent="0.25">
      <c r="A55" s="136">
        <v>322</v>
      </c>
      <c r="B55" s="135">
        <v>146271</v>
      </c>
      <c r="C55" s="135">
        <v>9352223</v>
      </c>
      <c r="D55" s="134" t="s">
        <v>635</v>
      </c>
      <c r="E55" s="170">
        <v>322</v>
      </c>
    </row>
    <row r="56" spans="1:5" ht="15" x14ac:dyDescent="0.25">
      <c r="A56" s="136">
        <v>97</v>
      </c>
      <c r="B56" s="135">
        <v>124607</v>
      </c>
      <c r="C56" s="135">
        <v>9352108</v>
      </c>
      <c r="D56" s="134" t="s">
        <v>634</v>
      </c>
      <c r="E56" s="170">
        <v>97</v>
      </c>
    </row>
    <row r="57" spans="1:5" ht="15" x14ac:dyDescent="0.25">
      <c r="A57" s="136">
        <v>98</v>
      </c>
      <c r="B57" s="135">
        <v>124608</v>
      </c>
      <c r="C57" s="135">
        <v>9352109</v>
      </c>
      <c r="D57" s="134" t="s">
        <v>207</v>
      </c>
      <c r="E57" s="170">
        <v>98</v>
      </c>
    </row>
    <row r="58" spans="1:5" ht="15" x14ac:dyDescent="0.25">
      <c r="A58" s="136">
        <v>324</v>
      </c>
      <c r="B58" s="135">
        <v>124609</v>
      </c>
      <c r="C58" s="135">
        <v>9352110</v>
      </c>
      <c r="D58" s="134" t="s">
        <v>633</v>
      </c>
      <c r="E58" s="170">
        <v>324</v>
      </c>
    </row>
    <row r="59" spans="1:5" ht="15" x14ac:dyDescent="0.25">
      <c r="A59" s="136">
        <v>99</v>
      </c>
      <c r="B59" s="135">
        <v>124610</v>
      </c>
      <c r="C59" s="467">
        <v>9352206</v>
      </c>
      <c r="D59" s="134" t="s">
        <v>209</v>
      </c>
      <c r="E59" s="170">
        <v>99</v>
      </c>
    </row>
    <row r="60" spans="1:5" ht="15" x14ac:dyDescent="0.25">
      <c r="A60" s="136">
        <v>506</v>
      </c>
      <c r="B60" s="135">
        <v>124612</v>
      </c>
      <c r="C60" s="135">
        <v>9352114</v>
      </c>
      <c r="D60" s="134" t="s">
        <v>632</v>
      </c>
      <c r="E60" s="170">
        <v>506</v>
      </c>
    </row>
    <row r="61" spans="1:5" ht="15" x14ac:dyDescent="0.25">
      <c r="A61" s="136">
        <v>333</v>
      </c>
      <c r="B61" s="135">
        <v>124613</v>
      </c>
      <c r="C61" s="135">
        <v>9352117</v>
      </c>
      <c r="D61" s="134" t="s">
        <v>307</v>
      </c>
      <c r="E61" s="170">
        <v>333</v>
      </c>
    </row>
    <row r="62" spans="1:5" ht="15" x14ac:dyDescent="0.25">
      <c r="A62" s="136">
        <v>332</v>
      </c>
      <c r="B62" s="135">
        <v>124614</v>
      </c>
      <c r="C62" s="135">
        <v>9352118</v>
      </c>
      <c r="D62" s="134" t="s">
        <v>631</v>
      </c>
      <c r="E62" s="170">
        <v>332</v>
      </c>
    </row>
    <row r="63" spans="1:5" ht="15" x14ac:dyDescent="0.25">
      <c r="A63" s="136">
        <v>337</v>
      </c>
      <c r="B63" s="135">
        <v>124615</v>
      </c>
      <c r="C63" s="135">
        <v>9352121</v>
      </c>
      <c r="D63" s="134" t="s">
        <v>308</v>
      </c>
      <c r="E63" s="170">
        <v>337</v>
      </c>
    </row>
    <row r="64" spans="1:5" ht="15" x14ac:dyDescent="0.25">
      <c r="A64" s="136">
        <v>109</v>
      </c>
      <c r="B64" s="135">
        <v>124616</v>
      </c>
      <c r="C64" s="135">
        <v>9352122</v>
      </c>
      <c r="D64" s="134" t="s">
        <v>213</v>
      </c>
      <c r="E64" s="170">
        <v>109</v>
      </c>
    </row>
    <row r="65" spans="1:5" ht="15" x14ac:dyDescent="0.25">
      <c r="A65" s="136">
        <v>339</v>
      </c>
      <c r="B65" s="135">
        <v>124618</v>
      </c>
      <c r="C65" s="135">
        <v>9352124</v>
      </c>
      <c r="D65" s="134" t="s">
        <v>310</v>
      </c>
      <c r="E65" s="170">
        <v>339</v>
      </c>
    </row>
    <row r="66" spans="1:5" ht="15" x14ac:dyDescent="0.25">
      <c r="A66" s="136">
        <v>342</v>
      </c>
      <c r="B66" s="135">
        <v>124619</v>
      </c>
      <c r="C66" s="135">
        <v>9352125</v>
      </c>
      <c r="D66" s="134" t="s">
        <v>312</v>
      </c>
      <c r="E66" s="170">
        <v>342</v>
      </c>
    </row>
    <row r="67" spans="1:5" ht="15" x14ac:dyDescent="0.25">
      <c r="A67" s="136">
        <v>115</v>
      </c>
      <c r="B67" s="135">
        <v>124620</v>
      </c>
      <c r="C67" s="135">
        <v>9352126</v>
      </c>
      <c r="D67" s="134" t="s">
        <v>219</v>
      </c>
      <c r="E67" s="170">
        <v>115</v>
      </c>
    </row>
    <row r="68" spans="1:5" ht="15" x14ac:dyDescent="0.25">
      <c r="A68" s="136">
        <v>119</v>
      </c>
      <c r="B68" s="135">
        <v>124621</v>
      </c>
      <c r="C68" s="467">
        <v>9352197</v>
      </c>
      <c r="D68" s="134" t="s">
        <v>1272</v>
      </c>
      <c r="E68" s="170">
        <v>119</v>
      </c>
    </row>
    <row r="69" spans="1:5" ht="15" x14ac:dyDescent="0.25">
      <c r="A69" s="136">
        <v>502</v>
      </c>
      <c r="B69" s="135">
        <v>124622</v>
      </c>
      <c r="C69" s="135">
        <v>9352129</v>
      </c>
      <c r="D69" s="134" t="s">
        <v>630</v>
      </c>
      <c r="E69" s="170">
        <v>502</v>
      </c>
    </row>
    <row r="70" spans="1:5" ht="15" x14ac:dyDescent="0.25">
      <c r="A70" s="136">
        <v>229</v>
      </c>
      <c r="B70" s="135">
        <v>124624</v>
      </c>
      <c r="C70" s="135">
        <v>9352131</v>
      </c>
      <c r="D70" s="134" t="s">
        <v>244</v>
      </c>
      <c r="E70" s="170">
        <v>229</v>
      </c>
    </row>
    <row r="71" spans="1:5" ht="15" x14ac:dyDescent="0.25">
      <c r="A71" s="136">
        <v>313</v>
      </c>
      <c r="B71" s="135">
        <v>124625</v>
      </c>
      <c r="C71" s="135">
        <v>9352132</v>
      </c>
      <c r="D71" s="134" t="s">
        <v>294</v>
      </c>
      <c r="E71" s="170">
        <v>313</v>
      </c>
    </row>
    <row r="72" spans="1:5" ht="15" x14ac:dyDescent="0.25">
      <c r="A72" s="136">
        <v>208</v>
      </c>
      <c r="B72" s="135">
        <v>124626</v>
      </c>
      <c r="C72" s="135">
        <v>9352133</v>
      </c>
      <c r="D72" s="134" t="s">
        <v>234</v>
      </c>
      <c r="E72" s="170">
        <v>208</v>
      </c>
    </row>
    <row r="73" spans="1:5" ht="15" x14ac:dyDescent="0.25">
      <c r="A73" s="136">
        <v>232</v>
      </c>
      <c r="B73" s="135">
        <v>124627</v>
      </c>
      <c r="C73" s="135">
        <v>9352134</v>
      </c>
      <c r="D73" s="134" t="s">
        <v>247</v>
      </c>
      <c r="E73" s="170">
        <v>232</v>
      </c>
    </row>
    <row r="74" spans="1:5" ht="15" x14ac:dyDescent="0.25">
      <c r="A74" s="136">
        <v>343</v>
      </c>
      <c r="B74" s="135">
        <v>124628</v>
      </c>
      <c r="C74" s="135">
        <v>9352135</v>
      </c>
      <c r="D74" s="134" t="s">
        <v>313</v>
      </c>
      <c r="E74" s="170">
        <v>343</v>
      </c>
    </row>
    <row r="75" spans="1:5" ht="15" x14ac:dyDescent="0.25">
      <c r="A75" s="136">
        <v>23</v>
      </c>
      <c r="B75" s="135">
        <v>124629</v>
      </c>
      <c r="C75" s="135">
        <v>9352136</v>
      </c>
      <c r="D75" s="134" t="s">
        <v>629</v>
      </c>
      <c r="E75" s="170">
        <v>23</v>
      </c>
    </row>
    <row r="76" spans="1:5" ht="15" x14ac:dyDescent="0.25">
      <c r="A76" s="136">
        <v>231</v>
      </c>
      <c r="B76" s="135">
        <v>124630</v>
      </c>
      <c r="C76" s="135">
        <v>9352137</v>
      </c>
      <c r="D76" s="134" t="s">
        <v>246</v>
      </c>
      <c r="E76" s="170">
        <v>231</v>
      </c>
    </row>
    <row r="77" spans="1:5" ht="15" x14ac:dyDescent="0.25">
      <c r="A77" s="136">
        <v>503</v>
      </c>
      <c r="B77" s="135">
        <v>124631</v>
      </c>
      <c r="C77" s="135">
        <v>9352138</v>
      </c>
      <c r="D77" s="134" t="s">
        <v>628</v>
      </c>
      <c r="E77" s="170">
        <v>503</v>
      </c>
    </row>
    <row r="78" spans="1:5" ht="15" x14ac:dyDescent="0.25">
      <c r="A78" s="136">
        <v>68</v>
      </c>
      <c r="B78" s="135">
        <v>145559</v>
      </c>
      <c r="C78" s="135">
        <v>9352215</v>
      </c>
      <c r="D78" s="134" t="s">
        <v>176</v>
      </c>
      <c r="E78" s="170">
        <v>68</v>
      </c>
    </row>
    <row r="79" spans="1:5" ht="15" x14ac:dyDescent="0.25">
      <c r="A79" s="136">
        <v>65</v>
      </c>
      <c r="B79" s="135">
        <v>124639</v>
      </c>
      <c r="C79" s="135">
        <v>9352147</v>
      </c>
      <c r="D79" s="134" t="s">
        <v>627</v>
      </c>
      <c r="E79" s="170">
        <v>65</v>
      </c>
    </row>
    <row r="80" spans="1:5" ht="15" x14ac:dyDescent="0.25">
      <c r="A80" s="136">
        <v>74</v>
      </c>
      <c r="B80" s="135">
        <v>124641</v>
      </c>
      <c r="C80" s="135">
        <v>9352152</v>
      </c>
      <c r="D80" s="134" t="s">
        <v>626</v>
      </c>
      <c r="E80" s="170">
        <v>74</v>
      </c>
    </row>
    <row r="81" spans="1:5" ht="15" x14ac:dyDescent="0.25">
      <c r="A81" s="136">
        <v>264</v>
      </c>
      <c r="B81" s="135">
        <v>124643</v>
      </c>
      <c r="C81" s="135">
        <v>9352154</v>
      </c>
      <c r="D81" s="134" t="s">
        <v>268</v>
      </c>
      <c r="E81" s="170">
        <v>264</v>
      </c>
    </row>
    <row r="82" spans="1:5" ht="15" x14ac:dyDescent="0.25">
      <c r="A82" s="136">
        <v>275</v>
      </c>
      <c r="B82" s="135">
        <v>124645</v>
      </c>
      <c r="C82" s="135">
        <v>9352157</v>
      </c>
      <c r="D82" s="134" t="s">
        <v>273</v>
      </c>
      <c r="E82" s="170">
        <v>275</v>
      </c>
    </row>
    <row r="83" spans="1:5" ht="15" x14ac:dyDescent="0.25">
      <c r="A83" s="136">
        <v>273</v>
      </c>
      <c r="B83" s="135">
        <v>124650</v>
      </c>
      <c r="C83" s="135">
        <v>9352162</v>
      </c>
      <c r="D83" s="134" t="s">
        <v>271</v>
      </c>
      <c r="E83" s="170">
        <v>273</v>
      </c>
    </row>
    <row r="84" spans="1:5" ht="15" x14ac:dyDescent="0.25">
      <c r="A84" s="136">
        <v>250</v>
      </c>
      <c r="B84" s="135">
        <v>146323</v>
      </c>
      <c r="C84" s="135">
        <v>9352225</v>
      </c>
      <c r="D84" s="134" t="s">
        <v>259</v>
      </c>
      <c r="E84" s="170">
        <v>250</v>
      </c>
    </row>
    <row r="85" spans="1:5" ht="15" x14ac:dyDescent="0.25">
      <c r="A85" s="136">
        <v>258</v>
      </c>
      <c r="B85" s="135">
        <v>124654</v>
      </c>
      <c r="C85" s="135">
        <v>9352166</v>
      </c>
      <c r="D85" s="134" t="s">
        <v>264</v>
      </c>
      <c r="E85" s="170">
        <v>258</v>
      </c>
    </row>
    <row r="86" spans="1:5" ht="15" x14ac:dyDescent="0.25">
      <c r="A86" s="136">
        <v>279</v>
      </c>
      <c r="B86" s="135">
        <v>124655</v>
      </c>
      <c r="C86" s="135">
        <v>9352167</v>
      </c>
      <c r="D86" s="134" t="s">
        <v>274</v>
      </c>
      <c r="E86" s="170">
        <v>279</v>
      </c>
    </row>
    <row r="87" spans="1:5" ht="15" x14ac:dyDescent="0.25">
      <c r="A87" s="136">
        <v>294</v>
      </c>
      <c r="B87" s="135">
        <v>124657</v>
      </c>
      <c r="C87" s="135">
        <v>9352171</v>
      </c>
      <c r="D87" s="134" t="s">
        <v>285</v>
      </c>
      <c r="E87" s="170">
        <v>294</v>
      </c>
    </row>
    <row r="88" spans="1:5" ht="15" x14ac:dyDescent="0.25">
      <c r="A88" s="136">
        <v>293</v>
      </c>
      <c r="B88" s="135">
        <v>124658</v>
      </c>
      <c r="C88" s="135">
        <v>9352172</v>
      </c>
      <c r="D88" s="134" t="s">
        <v>625</v>
      </c>
      <c r="E88" s="170">
        <v>293</v>
      </c>
    </row>
    <row r="89" spans="1:5" ht="15" x14ac:dyDescent="0.25">
      <c r="A89" s="136">
        <v>300</v>
      </c>
      <c r="B89" s="135">
        <v>124660</v>
      </c>
      <c r="C89" s="135">
        <v>9352176</v>
      </c>
      <c r="D89" s="134" t="s">
        <v>287</v>
      </c>
      <c r="E89" s="170">
        <v>300</v>
      </c>
    </row>
    <row r="90" spans="1:5" ht="15" x14ac:dyDescent="0.25">
      <c r="A90" s="136">
        <v>259</v>
      </c>
      <c r="B90" s="135">
        <v>124668</v>
      </c>
      <c r="C90" s="135">
        <v>9352184</v>
      </c>
      <c r="D90" s="134" t="s">
        <v>624</v>
      </c>
      <c r="E90" s="170">
        <v>259</v>
      </c>
    </row>
    <row r="91" spans="1:5" ht="15" x14ac:dyDescent="0.25">
      <c r="A91" s="136">
        <v>260</v>
      </c>
      <c r="B91" s="135">
        <v>124669</v>
      </c>
      <c r="C91" s="135">
        <v>9352185</v>
      </c>
      <c r="D91" s="134" t="s">
        <v>266</v>
      </c>
      <c r="E91" s="170">
        <v>260</v>
      </c>
    </row>
    <row r="92" spans="1:5" ht="15" x14ac:dyDescent="0.25">
      <c r="A92" s="136">
        <v>263</v>
      </c>
      <c r="B92" s="135">
        <v>124670</v>
      </c>
      <c r="C92" s="135">
        <v>9352186</v>
      </c>
      <c r="D92" s="134" t="s">
        <v>267</v>
      </c>
      <c r="E92" s="170">
        <v>263</v>
      </c>
    </row>
    <row r="93" spans="1:5" ht="15" x14ac:dyDescent="0.25">
      <c r="A93" s="136">
        <v>249</v>
      </c>
      <c r="B93" s="135">
        <v>124671</v>
      </c>
      <c r="C93" s="135">
        <v>9352194</v>
      </c>
      <c r="D93" s="134" t="s">
        <v>623</v>
      </c>
      <c r="E93" s="170">
        <v>249</v>
      </c>
    </row>
    <row r="94" spans="1:5" ht="15" x14ac:dyDescent="0.25">
      <c r="A94" s="136">
        <v>480</v>
      </c>
      <c r="B94" s="135">
        <v>124674</v>
      </c>
      <c r="C94" s="135">
        <v>9352916</v>
      </c>
      <c r="D94" s="134" t="s">
        <v>622</v>
      </c>
      <c r="E94" s="170">
        <v>480</v>
      </c>
    </row>
    <row r="95" spans="1:5" ht="15" x14ac:dyDescent="0.25">
      <c r="A95" s="136">
        <v>327</v>
      </c>
      <c r="B95" s="135">
        <v>124675</v>
      </c>
      <c r="C95" s="135">
        <v>9352918</v>
      </c>
      <c r="D95" s="134" t="s">
        <v>621</v>
      </c>
      <c r="E95" s="170">
        <v>327</v>
      </c>
    </row>
    <row r="96" spans="1:5" ht="15" x14ac:dyDescent="0.25">
      <c r="A96" s="136">
        <v>75</v>
      </c>
      <c r="B96" s="135">
        <v>124676</v>
      </c>
      <c r="C96" s="135">
        <v>9352919</v>
      </c>
      <c r="D96" s="134" t="s">
        <v>185</v>
      </c>
      <c r="E96" s="170">
        <v>75</v>
      </c>
    </row>
    <row r="97" spans="1:5" ht="15" x14ac:dyDescent="0.25">
      <c r="A97" s="136">
        <v>461</v>
      </c>
      <c r="B97" s="135">
        <v>124678</v>
      </c>
      <c r="C97" s="135">
        <v>9352921</v>
      </c>
      <c r="D97" s="134" t="s">
        <v>374</v>
      </c>
      <c r="E97" s="170">
        <v>461</v>
      </c>
    </row>
    <row r="98" spans="1:5" ht="15" x14ac:dyDescent="0.25">
      <c r="A98" s="136">
        <v>281</v>
      </c>
      <c r="B98" s="135">
        <v>124679</v>
      </c>
      <c r="C98" s="135">
        <v>9352922</v>
      </c>
      <c r="D98" s="134" t="s">
        <v>275</v>
      </c>
      <c r="E98" s="170">
        <v>281</v>
      </c>
    </row>
    <row r="99" spans="1:5" ht="15" x14ac:dyDescent="0.25">
      <c r="A99" s="136">
        <v>504</v>
      </c>
      <c r="B99" s="135">
        <v>124680</v>
      </c>
      <c r="C99" s="135">
        <v>9352923</v>
      </c>
      <c r="D99" s="134" t="s">
        <v>620</v>
      </c>
      <c r="E99" s="170">
        <v>504</v>
      </c>
    </row>
    <row r="100" spans="1:5" ht="15" x14ac:dyDescent="0.25">
      <c r="A100" s="136">
        <v>311</v>
      </c>
      <c r="B100" s="135">
        <v>124681</v>
      </c>
      <c r="C100" s="135">
        <v>9352924</v>
      </c>
      <c r="D100" s="134" t="s">
        <v>293</v>
      </c>
      <c r="E100" s="170">
        <v>311</v>
      </c>
    </row>
    <row r="101" spans="1:5" ht="15" x14ac:dyDescent="0.25">
      <c r="A101" s="136">
        <v>418</v>
      </c>
      <c r="B101" s="135">
        <v>124682</v>
      </c>
      <c r="C101" s="135">
        <v>9352925</v>
      </c>
      <c r="D101" s="134" t="s">
        <v>619</v>
      </c>
      <c r="E101" s="170">
        <v>418</v>
      </c>
    </row>
    <row r="102" spans="1:5" ht="15" x14ac:dyDescent="0.25">
      <c r="A102" s="136">
        <v>341</v>
      </c>
      <c r="B102" s="135">
        <v>124685</v>
      </c>
      <c r="C102" s="135">
        <v>9352928</v>
      </c>
      <c r="D102" s="134" t="s">
        <v>311</v>
      </c>
      <c r="E102" s="170">
        <v>341</v>
      </c>
    </row>
    <row r="103" spans="1:5" ht="15" x14ac:dyDescent="0.25">
      <c r="A103" s="136">
        <v>307</v>
      </c>
      <c r="B103" s="135">
        <v>131962</v>
      </c>
      <c r="C103" s="135">
        <v>9352929</v>
      </c>
      <c r="D103" s="134" t="s">
        <v>618</v>
      </c>
      <c r="E103" s="170">
        <v>307</v>
      </c>
    </row>
    <row r="104" spans="1:5" ht="15" x14ac:dyDescent="0.25">
      <c r="A104" s="136">
        <v>274</v>
      </c>
      <c r="B104" s="135">
        <v>132836</v>
      </c>
      <c r="C104" s="467">
        <v>9352211</v>
      </c>
      <c r="D104" s="134" t="s">
        <v>272</v>
      </c>
      <c r="E104" s="170">
        <v>274</v>
      </c>
    </row>
    <row r="105" spans="1:5" ht="15" x14ac:dyDescent="0.25">
      <c r="A105" s="136">
        <v>238</v>
      </c>
      <c r="B105" s="135">
        <v>133605</v>
      </c>
      <c r="C105" s="135">
        <v>9352931</v>
      </c>
      <c r="D105" s="134" t="s">
        <v>617</v>
      </c>
      <c r="E105" s="170">
        <v>238</v>
      </c>
    </row>
    <row r="106" spans="1:5" ht="15" x14ac:dyDescent="0.25">
      <c r="A106" s="136">
        <v>400</v>
      </c>
      <c r="B106" s="135">
        <v>124686</v>
      </c>
      <c r="C106" s="135">
        <v>9353000</v>
      </c>
      <c r="D106" s="134" t="s">
        <v>616</v>
      </c>
      <c r="E106" s="170">
        <v>400</v>
      </c>
    </row>
    <row r="107" spans="1:5" ht="15" x14ac:dyDescent="0.25">
      <c r="A107" s="136">
        <v>405</v>
      </c>
      <c r="B107" s="135">
        <v>124688</v>
      </c>
      <c r="C107" s="135">
        <v>9353003</v>
      </c>
      <c r="D107" s="134" t="s">
        <v>615</v>
      </c>
      <c r="E107" s="170">
        <v>405</v>
      </c>
    </row>
    <row r="108" spans="1:5" ht="15" x14ac:dyDescent="0.25">
      <c r="A108" s="136">
        <v>406</v>
      </c>
      <c r="B108" s="135">
        <v>124689</v>
      </c>
      <c r="C108" s="135">
        <v>9353004</v>
      </c>
      <c r="D108" s="134" t="s">
        <v>614</v>
      </c>
      <c r="E108" s="170">
        <v>406</v>
      </c>
    </row>
    <row r="109" spans="1:5" ht="15" x14ac:dyDescent="0.25">
      <c r="A109" s="136">
        <v>407</v>
      </c>
      <c r="B109" s="135">
        <v>124690</v>
      </c>
      <c r="C109" s="135">
        <v>9353005</v>
      </c>
      <c r="D109" s="134" t="s">
        <v>613</v>
      </c>
      <c r="E109" s="170">
        <v>407</v>
      </c>
    </row>
    <row r="110" spans="1:5" ht="15" x14ac:dyDescent="0.25">
      <c r="A110" s="136">
        <v>409</v>
      </c>
      <c r="B110" s="135">
        <v>124691</v>
      </c>
      <c r="C110" s="135">
        <v>9353006</v>
      </c>
      <c r="D110" s="134" t="s">
        <v>612</v>
      </c>
      <c r="E110" s="170">
        <v>409</v>
      </c>
    </row>
    <row r="111" spans="1:5" ht="15" x14ac:dyDescent="0.25">
      <c r="A111" s="136">
        <v>412</v>
      </c>
      <c r="B111" s="135">
        <v>124692</v>
      </c>
      <c r="C111" s="135">
        <v>9353009</v>
      </c>
      <c r="D111" s="134" t="s">
        <v>611</v>
      </c>
      <c r="E111" s="170">
        <v>412</v>
      </c>
    </row>
    <row r="112" spans="1:5" ht="15" x14ac:dyDescent="0.25">
      <c r="A112" s="136">
        <v>426</v>
      </c>
      <c r="B112" s="135">
        <v>124693</v>
      </c>
      <c r="C112" s="135">
        <v>9353010</v>
      </c>
      <c r="D112" s="134" t="s">
        <v>349</v>
      </c>
      <c r="E112" s="170">
        <v>426</v>
      </c>
    </row>
    <row r="113" spans="1:5" ht="15" x14ac:dyDescent="0.25">
      <c r="A113" s="136">
        <v>430</v>
      </c>
      <c r="B113" s="135">
        <v>124694</v>
      </c>
      <c r="C113" s="135">
        <v>9353013</v>
      </c>
      <c r="D113" s="134" t="s">
        <v>610</v>
      </c>
      <c r="E113" s="170">
        <v>430</v>
      </c>
    </row>
    <row r="114" spans="1:5" ht="15" x14ac:dyDescent="0.25">
      <c r="A114" s="136">
        <v>224</v>
      </c>
      <c r="B114" s="135">
        <v>124695</v>
      </c>
      <c r="C114" s="135">
        <v>9353020</v>
      </c>
      <c r="D114" s="134" t="s">
        <v>609</v>
      </c>
      <c r="E114" s="170">
        <v>224</v>
      </c>
    </row>
    <row r="115" spans="1:5" ht="15" x14ac:dyDescent="0.25">
      <c r="A115" s="136">
        <v>513</v>
      </c>
      <c r="B115" s="135">
        <v>124698</v>
      </c>
      <c r="C115" s="135">
        <v>9353026</v>
      </c>
      <c r="D115" s="134" t="s">
        <v>413</v>
      </c>
      <c r="E115" s="170">
        <v>513</v>
      </c>
    </row>
    <row r="116" spans="1:5" ht="15" x14ac:dyDescent="0.25">
      <c r="A116" s="136">
        <v>445</v>
      </c>
      <c r="B116" s="135">
        <v>124699</v>
      </c>
      <c r="C116" s="135">
        <v>9353027</v>
      </c>
      <c r="D116" s="134" t="s">
        <v>608</v>
      </c>
      <c r="E116" s="170">
        <v>445</v>
      </c>
    </row>
    <row r="117" spans="1:5" ht="15" x14ac:dyDescent="0.25">
      <c r="A117" s="136">
        <v>446</v>
      </c>
      <c r="B117" s="135">
        <v>124700</v>
      </c>
      <c r="C117" s="135">
        <v>9353028</v>
      </c>
      <c r="D117" s="134" t="s">
        <v>607</v>
      </c>
      <c r="E117" s="170">
        <v>446</v>
      </c>
    </row>
    <row r="118" spans="1:5" ht="15" x14ac:dyDescent="0.25">
      <c r="A118" s="136">
        <v>448</v>
      </c>
      <c r="B118" s="135">
        <v>124701</v>
      </c>
      <c r="C118" s="467">
        <v>9352204</v>
      </c>
      <c r="D118" s="134" t="s">
        <v>606</v>
      </c>
      <c r="E118" s="170">
        <v>448</v>
      </c>
    </row>
    <row r="119" spans="1:5" ht="15" x14ac:dyDescent="0.25">
      <c r="A119" s="136">
        <v>457</v>
      </c>
      <c r="B119" s="135">
        <v>124702</v>
      </c>
      <c r="C119" s="135">
        <v>9353036</v>
      </c>
      <c r="D119" s="134" t="s">
        <v>605</v>
      </c>
      <c r="E119" s="170">
        <v>457</v>
      </c>
    </row>
    <row r="120" spans="1:5" ht="15" x14ac:dyDescent="0.25">
      <c r="A120" s="136">
        <v>458</v>
      </c>
      <c r="B120" s="135">
        <v>124703</v>
      </c>
      <c r="C120" s="135">
        <v>9353037</v>
      </c>
      <c r="D120" s="134" t="s">
        <v>604</v>
      </c>
      <c r="E120" s="170">
        <v>458</v>
      </c>
    </row>
    <row r="121" spans="1:5" ht="15" x14ac:dyDescent="0.25">
      <c r="A121" s="136">
        <v>464</v>
      </c>
      <c r="B121" s="135">
        <v>145234</v>
      </c>
      <c r="C121" s="135">
        <v>9352212</v>
      </c>
      <c r="D121" s="134" t="s">
        <v>375</v>
      </c>
      <c r="E121" s="170">
        <v>464</v>
      </c>
    </row>
    <row r="122" spans="1:5" ht="15" x14ac:dyDescent="0.25">
      <c r="A122" s="136">
        <v>308</v>
      </c>
      <c r="B122" s="135">
        <v>124705</v>
      </c>
      <c r="C122" s="135">
        <v>9353042</v>
      </c>
      <c r="D122" s="134" t="s">
        <v>290</v>
      </c>
      <c r="E122" s="170">
        <v>308</v>
      </c>
    </row>
    <row r="123" spans="1:5" ht="15" x14ac:dyDescent="0.25">
      <c r="A123" s="136">
        <v>468</v>
      </c>
      <c r="B123" s="135">
        <v>124706</v>
      </c>
      <c r="C123" s="135">
        <v>9353043</v>
      </c>
      <c r="D123" s="134" t="s">
        <v>603</v>
      </c>
      <c r="E123" s="170">
        <v>468</v>
      </c>
    </row>
    <row r="124" spans="1:5" ht="15" x14ac:dyDescent="0.25">
      <c r="A124" s="136">
        <v>478</v>
      </c>
      <c r="B124" s="135">
        <v>124709</v>
      </c>
      <c r="C124" s="135">
        <v>9353048</v>
      </c>
      <c r="D124" s="134" t="s">
        <v>602</v>
      </c>
      <c r="E124" s="170">
        <v>478</v>
      </c>
    </row>
    <row r="125" spans="1:5" ht="15" x14ac:dyDescent="0.25">
      <c r="A125" s="136">
        <v>488</v>
      </c>
      <c r="B125" s="135">
        <v>124710</v>
      </c>
      <c r="C125" s="135">
        <v>9353049</v>
      </c>
      <c r="D125" s="134" t="s">
        <v>395</v>
      </c>
      <c r="E125" s="170">
        <v>488</v>
      </c>
    </row>
    <row r="126" spans="1:5" ht="15" x14ac:dyDescent="0.25">
      <c r="A126" s="136">
        <v>495</v>
      </c>
      <c r="B126" s="135">
        <v>124712</v>
      </c>
      <c r="C126" s="135">
        <v>9353056</v>
      </c>
      <c r="D126" s="134" t="s">
        <v>399</v>
      </c>
      <c r="E126" s="170">
        <v>495</v>
      </c>
    </row>
    <row r="127" spans="1:5" ht="15" x14ac:dyDescent="0.25">
      <c r="A127" s="136">
        <v>501</v>
      </c>
      <c r="B127" s="135">
        <v>124713</v>
      </c>
      <c r="C127" s="467">
        <v>9352205</v>
      </c>
      <c r="D127" s="134" t="s">
        <v>402</v>
      </c>
      <c r="E127" s="170">
        <v>501</v>
      </c>
    </row>
    <row r="128" spans="1:5" ht="15" x14ac:dyDescent="0.25">
      <c r="A128" s="136">
        <v>515</v>
      </c>
      <c r="B128" s="135">
        <v>142025</v>
      </c>
      <c r="C128" s="135">
        <v>9352093</v>
      </c>
      <c r="D128" s="134" t="s">
        <v>415</v>
      </c>
      <c r="E128" s="170">
        <v>515</v>
      </c>
    </row>
    <row r="129" spans="1:5" ht="15" x14ac:dyDescent="0.25">
      <c r="A129" s="136">
        <v>517</v>
      </c>
      <c r="B129" s="135">
        <v>124717</v>
      </c>
      <c r="C129" s="135">
        <v>9353064</v>
      </c>
      <c r="D129" s="134" t="s">
        <v>601</v>
      </c>
      <c r="E129" s="170">
        <v>517</v>
      </c>
    </row>
    <row r="130" spans="1:5" ht="15" x14ac:dyDescent="0.25">
      <c r="A130" s="136">
        <v>338</v>
      </c>
      <c r="B130" s="135">
        <v>124718</v>
      </c>
      <c r="C130" s="135">
        <v>9353066</v>
      </c>
      <c r="D130" s="134" t="s">
        <v>600</v>
      </c>
      <c r="E130" s="170">
        <v>338</v>
      </c>
    </row>
    <row r="131" spans="1:5" ht="15" x14ac:dyDescent="0.25">
      <c r="A131" s="136">
        <v>202</v>
      </c>
      <c r="B131" s="135">
        <v>124719</v>
      </c>
      <c r="C131" s="135">
        <v>9353074</v>
      </c>
      <c r="D131" s="134" t="s">
        <v>599</v>
      </c>
      <c r="E131" s="170">
        <v>202</v>
      </c>
    </row>
    <row r="132" spans="1:5" ht="15" x14ac:dyDescent="0.25">
      <c r="A132" s="136">
        <v>10</v>
      </c>
      <c r="B132" s="135">
        <v>124720</v>
      </c>
      <c r="C132" s="135">
        <v>9353075</v>
      </c>
      <c r="D132" s="134" t="s">
        <v>598</v>
      </c>
      <c r="E132" s="170">
        <v>10</v>
      </c>
    </row>
    <row r="133" spans="1:5" ht="15" x14ac:dyDescent="0.25">
      <c r="A133" s="136">
        <v>11</v>
      </c>
      <c r="B133" s="135">
        <v>124721</v>
      </c>
      <c r="C133" s="135">
        <v>9353076</v>
      </c>
      <c r="D133" s="134" t="s">
        <v>597</v>
      </c>
      <c r="E133" s="170">
        <v>11</v>
      </c>
    </row>
    <row r="134" spans="1:5" ht="15" x14ac:dyDescent="0.25">
      <c r="A134" s="136">
        <v>206</v>
      </c>
      <c r="B134" s="135">
        <v>124723</v>
      </c>
      <c r="C134" s="135">
        <v>9353078</v>
      </c>
      <c r="D134" s="134" t="s">
        <v>233</v>
      </c>
      <c r="E134" s="170">
        <v>206</v>
      </c>
    </row>
    <row r="135" spans="1:5" ht="15" x14ac:dyDescent="0.25">
      <c r="A135" s="136">
        <v>14</v>
      </c>
      <c r="B135" s="135">
        <v>124724</v>
      </c>
      <c r="C135" s="467">
        <v>9352207</v>
      </c>
      <c r="D135" s="134" t="s">
        <v>596</v>
      </c>
      <c r="E135" s="170">
        <v>14</v>
      </c>
    </row>
    <row r="136" spans="1:5" ht="15" x14ac:dyDescent="0.25">
      <c r="A136" s="136">
        <v>20</v>
      </c>
      <c r="B136" s="135">
        <v>124725</v>
      </c>
      <c r="C136" s="135">
        <v>9353081</v>
      </c>
      <c r="D136" s="134" t="s">
        <v>595</v>
      </c>
      <c r="E136" s="170">
        <v>20</v>
      </c>
    </row>
    <row r="137" spans="1:5" ht="15" x14ac:dyDescent="0.25">
      <c r="A137" s="136">
        <v>22</v>
      </c>
      <c r="B137" s="135">
        <v>124727</v>
      </c>
      <c r="C137" s="135">
        <v>9353083</v>
      </c>
      <c r="D137" s="134" t="s">
        <v>594</v>
      </c>
      <c r="E137" s="170">
        <v>22</v>
      </c>
    </row>
    <row r="138" spans="1:5" ht="15" x14ac:dyDescent="0.25">
      <c r="A138" s="136">
        <v>26</v>
      </c>
      <c r="B138" s="135">
        <v>124728</v>
      </c>
      <c r="C138" s="135">
        <v>9353084</v>
      </c>
      <c r="D138" s="134" t="s">
        <v>593</v>
      </c>
      <c r="E138" s="170">
        <v>26</v>
      </c>
    </row>
    <row r="139" spans="1:5" ht="15" x14ac:dyDescent="0.25">
      <c r="A139" s="136">
        <v>223</v>
      </c>
      <c r="B139" s="135">
        <v>124729</v>
      </c>
      <c r="C139" s="135">
        <v>9353085</v>
      </c>
      <c r="D139" s="134" t="s">
        <v>592</v>
      </c>
      <c r="E139" s="170">
        <v>223</v>
      </c>
    </row>
    <row r="140" spans="1:5" ht="15" x14ac:dyDescent="0.25">
      <c r="A140" s="136">
        <v>225</v>
      </c>
      <c r="B140" s="135">
        <v>124730</v>
      </c>
      <c r="C140" s="467">
        <v>9352187</v>
      </c>
      <c r="D140" s="134" t="s">
        <v>489</v>
      </c>
      <c r="E140" s="170">
        <v>225</v>
      </c>
    </row>
    <row r="141" spans="1:5" ht="15" x14ac:dyDescent="0.25">
      <c r="A141" s="136">
        <v>36</v>
      </c>
      <c r="B141" s="135">
        <v>124731</v>
      </c>
      <c r="C141" s="135">
        <v>9353089</v>
      </c>
      <c r="D141" s="134" t="s">
        <v>591</v>
      </c>
      <c r="E141" s="170">
        <v>36</v>
      </c>
    </row>
    <row r="142" spans="1:5" ht="15" x14ac:dyDescent="0.25">
      <c r="A142" s="136">
        <v>444</v>
      </c>
      <c r="B142" s="135">
        <v>124732</v>
      </c>
      <c r="C142" s="135">
        <v>9353090</v>
      </c>
      <c r="D142" s="134" t="s">
        <v>590</v>
      </c>
      <c r="E142" s="170">
        <v>444</v>
      </c>
    </row>
    <row r="143" spans="1:5" ht="15" x14ac:dyDescent="0.25">
      <c r="A143" s="136">
        <v>449</v>
      </c>
      <c r="B143" s="135">
        <v>124733</v>
      </c>
      <c r="C143" s="135">
        <v>9353091</v>
      </c>
      <c r="D143" s="134" t="s">
        <v>589</v>
      </c>
      <c r="E143" s="170">
        <v>449</v>
      </c>
    </row>
    <row r="144" spans="1:5" ht="15" x14ac:dyDescent="0.25">
      <c r="A144" s="136">
        <v>243</v>
      </c>
      <c r="B144" s="135">
        <v>124734</v>
      </c>
      <c r="C144" s="135">
        <v>9353092</v>
      </c>
      <c r="D144" s="134" t="s">
        <v>588</v>
      </c>
      <c r="E144" s="170">
        <v>243</v>
      </c>
    </row>
    <row r="145" spans="1:5" ht="15" x14ac:dyDescent="0.25">
      <c r="A145" s="136">
        <v>50</v>
      </c>
      <c r="B145" s="135">
        <v>124735</v>
      </c>
      <c r="C145" s="135">
        <v>9353093</v>
      </c>
      <c r="D145" s="134" t="s">
        <v>587</v>
      </c>
      <c r="E145" s="170">
        <v>50</v>
      </c>
    </row>
    <row r="146" spans="1:5" ht="15" x14ac:dyDescent="0.25">
      <c r="A146" s="136">
        <v>80</v>
      </c>
      <c r="B146" s="135">
        <v>124737</v>
      </c>
      <c r="C146" s="135">
        <v>9353096</v>
      </c>
      <c r="D146" s="134" t="s">
        <v>189</v>
      </c>
      <c r="E146" s="170">
        <v>80</v>
      </c>
    </row>
    <row r="147" spans="1:5" ht="15" x14ac:dyDescent="0.25">
      <c r="A147" s="136">
        <v>93</v>
      </c>
      <c r="B147" s="135">
        <v>124741</v>
      </c>
      <c r="C147" s="135">
        <v>9353101</v>
      </c>
      <c r="D147" s="134" t="s">
        <v>201</v>
      </c>
      <c r="E147" s="170">
        <v>93</v>
      </c>
    </row>
    <row r="148" spans="1:5" ht="15" x14ac:dyDescent="0.25">
      <c r="A148" s="136">
        <v>102</v>
      </c>
      <c r="B148" s="135">
        <v>124742</v>
      </c>
      <c r="C148" s="135">
        <v>9353102</v>
      </c>
      <c r="D148" s="134" t="s">
        <v>586</v>
      </c>
      <c r="E148" s="170">
        <v>102</v>
      </c>
    </row>
    <row r="149" spans="1:5" ht="15" x14ac:dyDescent="0.25">
      <c r="A149" s="136">
        <v>328</v>
      </c>
      <c r="B149" s="135">
        <v>145979</v>
      </c>
      <c r="C149" s="135">
        <v>9352221</v>
      </c>
      <c r="D149" s="134" t="s">
        <v>585</v>
      </c>
      <c r="E149" s="170">
        <v>328</v>
      </c>
    </row>
    <row r="150" spans="1:5" ht="15" x14ac:dyDescent="0.25">
      <c r="A150" s="136">
        <v>331</v>
      </c>
      <c r="B150" s="135">
        <v>124744</v>
      </c>
      <c r="C150" s="135">
        <v>9353104</v>
      </c>
      <c r="D150" s="134" t="s">
        <v>305</v>
      </c>
      <c r="E150" s="170">
        <v>331</v>
      </c>
    </row>
    <row r="151" spans="1:5" ht="15" x14ac:dyDescent="0.25">
      <c r="A151" s="136">
        <v>106</v>
      </c>
      <c r="B151" s="135">
        <v>124745</v>
      </c>
      <c r="C151" s="135">
        <v>9353105</v>
      </c>
      <c r="D151" s="134" t="s">
        <v>212</v>
      </c>
      <c r="E151" s="170">
        <v>106</v>
      </c>
    </row>
    <row r="152" spans="1:5" ht="15" x14ac:dyDescent="0.25">
      <c r="A152" s="136">
        <v>110</v>
      </c>
      <c r="B152" s="135">
        <v>124746</v>
      </c>
      <c r="C152" s="135">
        <v>9353108</v>
      </c>
      <c r="D152" s="134" t="s">
        <v>584</v>
      </c>
      <c r="E152" s="170">
        <v>110</v>
      </c>
    </row>
    <row r="153" spans="1:5" ht="15" x14ac:dyDescent="0.25">
      <c r="A153" s="136">
        <v>112</v>
      </c>
      <c r="B153" s="135">
        <v>124747</v>
      </c>
      <c r="C153" s="135">
        <v>9353109</v>
      </c>
      <c r="D153" s="134" t="s">
        <v>583</v>
      </c>
      <c r="E153" s="170">
        <v>112</v>
      </c>
    </row>
    <row r="154" spans="1:5" ht="15" x14ac:dyDescent="0.25">
      <c r="A154" s="136">
        <v>113</v>
      </c>
      <c r="B154" s="135">
        <v>124748</v>
      </c>
      <c r="C154" s="135">
        <v>9353111</v>
      </c>
      <c r="D154" s="134" t="s">
        <v>582</v>
      </c>
      <c r="E154" s="170">
        <v>113</v>
      </c>
    </row>
    <row r="155" spans="1:5" ht="15" x14ac:dyDescent="0.25">
      <c r="A155" s="136">
        <v>216</v>
      </c>
      <c r="B155" s="135">
        <v>124749</v>
      </c>
      <c r="C155" s="135">
        <v>9353112</v>
      </c>
      <c r="D155" s="134" t="s">
        <v>581</v>
      </c>
      <c r="E155" s="170">
        <v>216</v>
      </c>
    </row>
    <row r="156" spans="1:5" ht="15" x14ac:dyDescent="0.25">
      <c r="A156" s="136">
        <v>114</v>
      </c>
      <c r="B156" s="135">
        <v>124750</v>
      </c>
      <c r="C156" s="135">
        <v>9353113</v>
      </c>
      <c r="D156" s="134" t="s">
        <v>580</v>
      </c>
      <c r="E156" s="170">
        <v>114</v>
      </c>
    </row>
    <row r="157" spans="1:5" ht="15" x14ac:dyDescent="0.25">
      <c r="A157" s="136">
        <v>12</v>
      </c>
      <c r="B157" s="135">
        <v>124751</v>
      </c>
      <c r="C157" s="135">
        <v>9353114</v>
      </c>
      <c r="D157" s="134" t="s">
        <v>579</v>
      </c>
      <c r="E157" s="170">
        <v>12</v>
      </c>
    </row>
    <row r="158" spans="1:5" ht="15" x14ac:dyDescent="0.25">
      <c r="A158" s="136">
        <v>203</v>
      </c>
      <c r="B158" s="135">
        <v>124754</v>
      </c>
      <c r="C158" s="135">
        <v>9353117</v>
      </c>
      <c r="D158" s="134" t="s">
        <v>578</v>
      </c>
      <c r="E158" s="170">
        <v>203</v>
      </c>
    </row>
    <row r="159" spans="1:5" ht="15" x14ac:dyDescent="0.25">
      <c r="A159" s="136">
        <v>217</v>
      </c>
      <c r="B159" s="135">
        <v>144625</v>
      </c>
      <c r="C159" s="135">
        <v>9352203</v>
      </c>
      <c r="D159" s="134" t="s">
        <v>237</v>
      </c>
      <c r="E159" s="170">
        <v>217</v>
      </c>
    </row>
    <row r="160" spans="1:5" ht="15" x14ac:dyDescent="0.25">
      <c r="A160" s="136">
        <v>496</v>
      </c>
      <c r="B160" s="135">
        <v>145237</v>
      </c>
      <c r="C160" s="135">
        <v>9352213</v>
      </c>
      <c r="D160" s="134" t="s">
        <v>577</v>
      </c>
      <c r="E160" s="170">
        <v>496</v>
      </c>
    </row>
    <row r="161" spans="1:5" ht="15" x14ac:dyDescent="0.25">
      <c r="A161" s="136">
        <v>507</v>
      </c>
      <c r="B161" s="135">
        <v>124757</v>
      </c>
      <c r="C161" s="135">
        <v>9353124</v>
      </c>
      <c r="D161" s="134" t="s">
        <v>408</v>
      </c>
      <c r="E161" s="170">
        <v>507</v>
      </c>
    </row>
    <row r="162" spans="1:5" ht="15" x14ac:dyDescent="0.25">
      <c r="A162" s="136">
        <v>17</v>
      </c>
      <c r="B162" s="135">
        <v>124758</v>
      </c>
      <c r="C162" s="135">
        <v>9353125</v>
      </c>
      <c r="D162" s="134" t="s">
        <v>576</v>
      </c>
      <c r="E162" s="170">
        <v>17</v>
      </c>
    </row>
    <row r="163" spans="1:5" ht="15" x14ac:dyDescent="0.25">
      <c r="A163" s="136">
        <v>481</v>
      </c>
      <c r="B163" s="135">
        <v>146086</v>
      </c>
      <c r="C163" s="135">
        <v>9352222</v>
      </c>
      <c r="D163" s="134" t="s">
        <v>575</v>
      </c>
      <c r="E163" s="170">
        <v>481</v>
      </c>
    </row>
    <row r="164" spans="1:5" ht="15" x14ac:dyDescent="0.25">
      <c r="A164" s="136">
        <v>421</v>
      </c>
      <c r="B164" s="135">
        <v>124762</v>
      </c>
      <c r="C164" s="135">
        <v>9353308</v>
      </c>
      <c r="D164" s="134" t="s">
        <v>574</v>
      </c>
      <c r="E164" s="170">
        <v>421</v>
      </c>
    </row>
    <row r="165" spans="1:5" ht="15" x14ac:dyDescent="0.25">
      <c r="A165" s="136">
        <v>509</v>
      </c>
      <c r="B165" s="135">
        <v>124763</v>
      </c>
      <c r="C165" s="135">
        <v>9353310</v>
      </c>
      <c r="D165" s="134" t="s">
        <v>573</v>
      </c>
      <c r="E165" s="170">
        <v>509</v>
      </c>
    </row>
    <row r="166" spans="1:5" ht="15" x14ac:dyDescent="0.25">
      <c r="A166" s="136">
        <v>420</v>
      </c>
      <c r="B166" s="135">
        <v>124764</v>
      </c>
      <c r="C166" s="135">
        <v>9353311</v>
      </c>
      <c r="D166" s="134" t="s">
        <v>572</v>
      </c>
      <c r="E166" s="170">
        <v>420</v>
      </c>
    </row>
    <row r="167" spans="1:5" ht="15" x14ac:dyDescent="0.25">
      <c r="A167" s="136">
        <v>455</v>
      </c>
      <c r="B167" s="135">
        <v>124769</v>
      </c>
      <c r="C167" s="135">
        <v>9353320</v>
      </c>
      <c r="D167" s="134" t="s">
        <v>488</v>
      </c>
      <c r="E167" s="170">
        <v>455</v>
      </c>
    </row>
    <row r="168" spans="1:5" ht="15" x14ac:dyDescent="0.25">
      <c r="A168" s="136">
        <v>432</v>
      </c>
      <c r="B168" s="135">
        <v>124770</v>
      </c>
      <c r="C168" s="135">
        <v>9353322</v>
      </c>
      <c r="D168" s="134" t="s">
        <v>571</v>
      </c>
      <c r="E168" s="170">
        <v>432</v>
      </c>
    </row>
    <row r="169" spans="1:5" ht="15" x14ac:dyDescent="0.25">
      <c r="A169" s="136">
        <v>31</v>
      </c>
      <c r="B169" s="135">
        <v>124771</v>
      </c>
      <c r="C169" s="135">
        <v>9353323</v>
      </c>
      <c r="D169" s="134" t="s">
        <v>570</v>
      </c>
      <c r="E169" s="170">
        <v>31</v>
      </c>
    </row>
    <row r="170" spans="1:5" ht="15" x14ac:dyDescent="0.25">
      <c r="A170" s="136">
        <v>101</v>
      </c>
      <c r="B170" s="135">
        <v>124772</v>
      </c>
      <c r="C170" s="135">
        <v>9353327</v>
      </c>
      <c r="D170" s="134" t="s">
        <v>569</v>
      </c>
      <c r="E170" s="170">
        <v>101</v>
      </c>
    </row>
    <row r="171" spans="1:5" ht="15" x14ac:dyDescent="0.25">
      <c r="A171" s="136">
        <v>25</v>
      </c>
      <c r="B171" s="135">
        <v>124774</v>
      </c>
      <c r="C171" s="135">
        <v>9353329</v>
      </c>
      <c r="D171" s="134" t="s">
        <v>568</v>
      </c>
      <c r="E171" s="170">
        <v>25</v>
      </c>
    </row>
    <row r="172" spans="1:5" ht="15" x14ac:dyDescent="0.25">
      <c r="A172" s="136">
        <v>35</v>
      </c>
      <c r="B172" s="135">
        <v>124775</v>
      </c>
      <c r="C172" s="135">
        <v>9353330</v>
      </c>
      <c r="D172" s="134" t="s">
        <v>567</v>
      </c>
      <c r="E172" s="170">
        <v>35</v>
      </c>
    </row>
    <row r="173" spans="1:5" ht="15" x14ac:dyDescent="0.25">
      <c r="A173" s="136">
        <v>56</v>
      </c>
      <c r="B173" s="135">
        <v>124776</v>
      </c>
      <c r="C173" s="135">
        <v>9353331</v>
      </c>
      <c r="D173" s="134" t="s">
        <v>566</v>
      </c>
      <c r="E173" s="170">
        <v>56</v>
      </c>
    </row>
    <row r="174" spans="1:5" ht="15" x14ac:dyDescent="0.25">
      <c r="A174" s="136">
        <v>317</v>
      </c>
      <c r="B174" s="135">
        <v>124777</v>
      </c>
      <c r="C174" s="135">
        <v>9353332</v>
      </c>
      <c r="D174" s="134" t="s">
        <v>297</v>
      </c>
      <c r="E174" s="170">
        <v>317</v>
      </c>
    </row>
    <row r="175" spans="1:5" ht="15" x14ac:dyDescent="0.25">
      <c r="A175" s="136">
        <v>284</v>
      </c>
      <c r="B175" s="135">
        <v>124781</v>
      </c>
      <c r="C175" s="135">
        <v>9353337</v>
      </c>
      <c r="D175" s="134" t="s">
        <v>565</v>
      </c>
      <c r="E175" s="170">
        <v>284</v>
      </c>
    </row>
    <row r="176" spans="1:5" ht="15" x14ac:dyDescent="0.25">
      <c r="A176" s="136">
        <v>285</v>
      </c>
      <c r="B176" s="135">
        <v>124782</v>
      </c>
      <c r="C176" s="135">
        <v>9353338</v>
      </c>
      <c r="D176" s="134" t="s">
        <v>564</v>
      </c>
      <c r="E176" s="170">
        <v>285</v>
      </c>
    </row>
    <row r="177" spans="1:5" ht="15" x14ac:dyDescent="0.25">
      <c r="A177" s="136">
        <v>288</v>
      </c>
      <c r="B177" s="135">
        <v>124783</v>
      </c>
      <c r="C177" s="135">
        <v>9353339</v>
      </c>
      <c r="D177" s="134" t="s">
        <v>563</v>
      </c>
      <c r="E177" s="170">
        <v>288</v>
      </c>
    </row>
    <row r="178" spans="1:5" ht="15" x14ac:dyDescent="0.25">
      <c r="A178" s="136">
        <v>289</v>
      </c>
      <c r="B178" s="135">
        <v>124784</v>
      </c>
      <c r="C178" s="135">
        <v>9353340</v>
      </c>
      <c r="D178" s="134" t="s">
        <v>562</v>
      </c>
      <c r="E178" s="170">
        <v>289</v>
      </c>
    </row>
    <row r="179" spans="1:5" ht="15" x14ac:dyDescent="0.25">
      <c r="A179" s="136">
        <v>291</v>
      </c>
      <c r="B179" s="135">
        <v>124785</v>
      </c>
      <c r="C179" s="135">
        <v>9353341</v>
      </c>
      <c r="D179" s="134" t="s">
        <v>561</v>
      </c>
      <c r="E179" s="170">
        <v>291</v>
      </c>
    </row>
    <row r="180" spans="1:5" ht="15" x14ac:dyDescent="0.25">
      <c r="A180" s="136">
        <v>287</v>
      </c>
      <c r="B180" s="135">
        <v>124786</v>
      </c>
      <c r="C180" s="135">
        <v>9353342</v>
      </c>
      <c r="D180" s="134" t="s">
        <v>560</v>
      </c>
      <c r="E180" s="170">
        <v>287</v>
      </c>
    </row>
    <row r="181" spans="1:5" ht="15" x14ac:dyDescent="0.25">
      <c r="A181" s="136">
        <v>425</v>
      </c>
      <c r="B181" s="135">
        <v>145698</v>
      </c>
      <c r="C181" s="135">
        <v>9352220</v>
      </c>
      <c r="D181" s="134" t="s">
        <v>559</v>
      </c>
      <c r="E181" s="170">
        <v>425</v>
      </c>
    </row>
    <row r="182" spans="1:5" ht="15" x14ac:dyDescent="0.25">
      <c r="A182" s="136">
        <v>320</v>
      </c>
      <c r="B182" s="135">
        <v>134882</v>
      </c>
      <c r="C182" s="135">
        <v>9353346</v>
      </c>
      <c r="D182" s="134" t="s">
        <v>558</v>
      </c>
      <c r="E182" s="170">
        <v>320</v>
      </c>
    </row>
    <row r="183" spans="1:5" ht="15" x14ac:dyDescent="0.25">
      <c r="A183" s="136">
        <v>560</v>
      </c>
      <c r="B183" s="135">
        <v>124802</v>
      </c>
      <c r="C183" s="135">
        <v>9354024</v>
      </c>
      <c r="D183" s="134" t="s">
        <v>557</v>
      </c>
      <c r="E183" s="170">
        <v>560</v>
      </c>
    </row>
    <row r="184" spans="1:5" ht="15" x14ac:dyDescent="0.25">
      <c r="A184" s="136">
        <v>558</v>
      </c>
      <c r="B184" s="135">
        <v>145055</v>
      </c>
      <c r="C184" s="135">
        <v>9354048</v>
      </c>
      <c r="D184" s="134" t="s">
        <v>428</v>
      </c>
      <c r="E184" s="170">
        <v>558</v>
      </c>
    </row>
    <row r="185" spans="1:5" ht="15" x14ac:dyDescent="0.25">
      <c r="A185" s="136">
        <v>370</v>
      </c>
      <c r="B185" s="135">
        <v>124840</v>
      </c>
      <c r="C185" s="135">
        <v>9354090</v>
      </c>
      <c r="D185" s="134" t="s">
        <v>322</v>
      </c>
      <c r="E185" s="170">
        <v>370</v>
      </c>
    </row>
    <row r="186" spans="1:5" ht="15" x14ac:dyDescent="0.25">
      <c r="A186" s="136">
        <v>356</v>
      </c>
      <c r="B186" s="135">
        <v>124846</v>
      </c>
      <c r="C186" s="135">
        <v>9354096</v>
      </c>
      <c r="D186" s="134" t="s">
        <v>316</v>
      </c>
      <c r="E186" s="170">
        <v>356</v>
      </c>
    </row>
    <row r="187" spans="1:5" ht="15" x14ac:dyDescent="0.25">
      <c r="A187" s="136">
        <v>552</v>
      </c>
      <c r="B187" s="135">
        <v>124856</v>
      </c>
      <c r="C187" s="135">
        <v>9354500</v>
      </c>
      <c r="D187" s="134" t="s">
        <v>556</v>
      </c>
      <c r="E187" s="170">
        <v>552</v>
      </c>
    </row>
    <row r="188" spans="1:5" ht="15" x14ac:dyDescent="0.25">
      <c r="A188" s="136">
        <v>553</v>
      </c>
      <c r="B188" s="135">
        <v>124861</v>
      </c>
      <c r="C188" s="135">
        <v>9354600</v>
      </c>
      <c r="D188" s="134" t="s">
        <v>555</v>
      </c>
      <c r="E188" s="170">
        <v>553</v>
      </c>
    </row>
    <row r="189" spans="1:5" ht="15" x14ac:dyDescent="0.25">
      <c r="A189" s="136">
        <v>157</v>
      </c>
      <c r="B189" s="135">
        <v>136438</v>
      </c>
      <c r="C189" s="135">
        <v>9354605</v>
      </c>
      <c r="D189" s="134" t="s">
        <v>554</v>
      </c>
      <c r="E189" s="170">
        <v>157</v>
      </c>
    </row>
    <row r="190" spans="1:5" ht="15" x14ac:dyDescent="0.25">
      <c r="A190" s="136">
        <v>233</v>
      </c>
      <c r="B190" s="135">
        <v>138117</v>
      </c>
      <c r="C190" s="135">
        <v>9352000</v>
      </c>
      <c r="D190" s="134" t="s">
        <v>553</v>
      </c>
      <c r="E190" s="170">
        <v>233</v>
      </c>
    </row>
    <row r="191" spans="1:5" ht="15" x14ac:dyDescent="0.25">
      <c r="A191" s="136">
        <v>262</v>
      </c>
      <c r="B191" s="135">
        <v>139803</v>
      </c>
      <c r="C191" s="135">
        <v>9352001</v>
      </c>
      <c r="D191" s="134" t="s">
        <v>473</v>
      </c>
      <c r="E191" s="170">
        <v>262</v>
      </c>
    </row>
    <row r="192" spans="1:5" ht="15" x14ac:dyDescent="0.25">
      <c r="A192" s="136">
        <v>411</v>
      </c>
      <c r="B192" s="135">
        <v>136316</v>
      </c>
      <c r="C192" s="135">
        <v>9352003</v>
      </c>
      <c r="D192" s="134" t="s">
        <v>336</v>
      </c>
      <c r="E192" s="170">
        <v>411</v>
      </c>
    </row>
    <row r="193" spans="1:5" ht="15" x14ac:dyDescent="0.25">
      <c r="A193" s="136">
        <v>73</v>
      </c>
      <c r="B193" s="135">
        <v>139804</v>
      </c>
      <c r="C193" s="135">
        <v>9352006</v>
      </c>
      <c r="D193" s="134" t="s">
        <v>476</v>
      </c>
      <c r="E193" s="170">
        <v>73</v>
      </c>
    </row>
    <row r="194" spans="1:5" ht="15" x14ac:dyDescent="0.25">
      <c r="A194" s="136">
        <v>453</v>
      </c>
      <c r="B194" s="135">
        <v>140044</v>
      </c>
      <c r="C194" s="135">
        <v>9352010</v>
      </c>
      <c r="D194" s="134" t="s">
        <v>552</v>
      </c>
      <c r="E194" s="170">
        <v>453</v>
      </c>
    </row>
    <row r="195" spans="1:5" ht="15" x14ac:dyDescent="0.25">
      <c r="A195" s="136">
        <v>61</v>
      </c>
      <c r="B195" s="135">
        <v>140573</v>
      </c>
      <c r="C195" s="135">
        <v>9352014</v>
      </c>
      <c r="D195" s="134" t="s">
        <v>551</v>
      </c>
      <c r="E195" s="170">
        <v>61</v>
      </c>
    </row>
    <row r="196" spans="1:5" ht="15" x14ac:dyDescent="0.25">
      <c r="A196" s="136">
        <v>292</v>
      </c>
      <c r="B196" s="135">
        <v>140822</v>
      </c>
      <c r="C196" s="135">
        <v>9352017</v>
      </c>
      <c r="D196" s="134" t="s">
        <v>283</v>
      </c>
      <c r="E196" s="170">
        <v>292</v>
      </c>
    </row>
    <row r="197" spans="1:5" ht="15" x14ac:dyDescent="0.25">
      <c r="A197" s="136">
        <v>484</v>
      </c>
      <c r="B197" s="135">
        <v>142993</v>
      </c>
      <c r="C197" s="135">
        <v>9352022</v>
      </c>
      <c r="D197" s="134" t="s">
        <v>550</v>
      </c>
      <c r="E197" s="170">
        <v>484</v>
      </c>
    </row>
    <row r="198" spans="1:5" ht="15" x14ac:dyDescent="0.25">
      <c r="A198" s="136">
        <v>77</v>
      </c>
      <c r="B198" s="135">
        <v>140823</v>
      </c>
      <c r="C198" s="135">
        <v>9352025</v>
      </c>
      <c r="D198" s="134" t="s">
        <v>187</v>
      </c>
      <c r="E198" s="170">
        <v>77</v>
      </c>
    </row>
    <row r="199" spans="1:5" ht="15" x14ac:dyDescent="0.25">
      <c r="A199" s="136">
        <v>267</v>
      </c>
      <c r="B199" s="135">
        <v>140887</v>
      </c>
      <c r="C199" s="135">
        <v>9352027</v>
      </c>
      <c r="D199" s="134" t="s">
        <v>549</v>
      </c>
      <c r="E199" s="170">
        <v>267</v>
      </c>
    </row>
    <row r="200" spans="1:5" ht="15" x14ac:dyDescent="0.25">
      <c r="A200" s="136">
        <v>423</v>
      </c>
      <c r="B200" s="135">
        <v>140998</v>
      </c>
      <c r="C200" s="135">
        <v>9352029</v>
      </c>
      <c r="D200" s="134" t="s">
        <v>346</v>
      </c>
      <c r="E200" s="170">
        <v>423</v>
      </c>
    </row>
    <row r="201" spans="1:5" ht="15" x14ac:dyDescent="0.25">
      <c r="A201" s="136">
        <v>521</v>
      </c>
      <c r="B201" s="135">
        <v>142995</v>
      </c>
      <c r="C201" s="135">
        <v>9352030</v>
      </c>
      <c r="D201" s="134" t="s">
        <v>548</v>
      </c>
      <c r="E201" s="170">
        <v>521</v>
      </c>
    </row>
    <row r="202" spans="1:5" ht="15" x14ac:dyDescent="0.25">
      <c r="A202" s="136">
        <v>522</v>
      </c>
      <c r="B202" s="135">
        <v>142566</v>
      </c>
      <c r="C202" s="135">
        <v>9352031</v>
      </c>
      <c r="D202" s="134" t="s">
        <v>547</v>
      </c>
      <c r="E202" s="170">
        <v>522</v>
      </c>
    </row>
    <row r="203" spans="1:5" ht="15" x14ac:dyDescent="0.25">
      <c r="A203" s="136">
        <v>454</v>
      </c>
      <c r="B203" s="135">
        <v>138161</v>
      </c>
      <c r="C203" s="135">
        <v>9352036</v>
      </c>
      <c r="D203" s="134" t="s">
        <v>546</v>
      </c>
      <c r="E203" s="170">
        <v>454</v>
      </c>
    </row>
    <row r="204" spans="1:5" ht="15" x14ac:dyDescent="0.25">
      <c r="A204" s="136">
        <v>450</v>
      </c>
      <c r="B204" s="135">
        <v>141546</v>
      </c>
      <c r="C204" s="135">
        <v>9352040</v>
      </c>
      <c r="D204" s="134" t="s">
        <v>545</v>
      </c>
      <c r="E204" s="170">
        <v>450</v>
      </c>
    </row>
    <row r="205" spans="1:5" ht="15" x14ac:dyDescent="0.25">
      <c r="A205" s="136">
        <v>52</v>
      </c>
      <c r="B205" s="135">
        <v>141172</v>
      </c>
      <c r="C205" s="135">
        <v>9352043</v>
      </c>
      <c r="D205" s="134" t="s">
        <v>544</v>
      </c>
      <c r="E205" s="170">
        <v>52</v>
      </c>
    </row>
    <row r="206" spans="1:5" ht="15" x14ac:dyDescent="0.25">
      <c r="A206" s="136">
        <v>447</v>
      </c>
      <c r="B206" s="135">
        <v>141371</v>
      </c>
      <c r="C206" s="135">
        <v>9352047</v>
      </c>
      <c r="D206" s="134" t="s">
        <v>543</v>
      </c>
      <c r="E206" s="170">
        <v>447</v>
      </c>
    </row>
    <row r="207" spans="1:5" ht="15" x14ac:dyDescent="0.25">
      <c r="A207" s="136">
        <v>251</v>
      </c>
      <c r="B207" s="135">
        <v>141372</v>
      </c>
      <c r="C207" s="135">
        <v>9352048</v>
      </c>
      <c r="D207" s="134" t="s">
        <v>260</v>
      </c>
      <c r="E207" s="170">
        <v>251</v>
      </c>
    </row>
    <row r="208" spans="1:5" ht="15" x14ac:dyDescent="0.25">
      <c r="A208" s="136">
        <v>252</v>
      </c>
      <c r="B208" s="135">
        <v>141373</v>
      </c>
      <c r="C208" s="135">
        <v>9352050</v>
      </c>
      <c r="D208" s="134" t="s">
        <v>542</v>
      </c>
      <c r="E208" s="170">
        <v>252</v>
      </c>
    </row>
    <row r="209" spans="1:5" ht="15" x14ac:dyDescent="0.25">
      <c r="A209" s="136">
        <v>440</v>
      </c>
      <c r="B209" s="135">
        <v>141406</v>
      </c>
      <c r="C209" s="135">
        <v>9352051</v>
      </c>
      <c r="D209" s="134" t="s">
        <v>541</v>
      </c>
      <c r="E209" s="170">
        <v>440</v>
      </c>
    </row>
    <row r="210" spans="1:5" ht="15" x14ac:dyDescent="0.25">
      <c r="A210" s="136">
        <v>92</v>
      </c>
      <c r="B210" s="135">
        <v>141702</v>
      </c>
      <c r="C210" s="135">
        <v>9352052</v>
      </c>
      <c r="D210" s="134" t="s">
        <v>199</v>
      </c>
      <c r="E210" s="170">
        <v>92</v>
      </c>
    </row>
    <row r="211" spans="1:5" ht="15" x14ac:dyDescent="0.25">
      <c r="A211" s="136">
        <v>59</v>
      </c>
      <c r="B211" s="135">
        <v>141736</v>
      </c>
      <c r="C211" s="135">
        <v>9352053</v>
      </c>
      <c r="D211" s="134" t="s">
        <v>540</v>
      </c>
      <c r="E211" s="170">
        <v>59</v>
      </c>
    </row>
    <row r="212" spans="1:5" ht="15" x14ac:dyDescent="0.25">
      <c r="A212" s="136">
        <v>465</v>
      </c>
      <c r="B212" s="135">
        <v>139485</v>
      </c>
      <c r="C212" s="135">
        <v>9352054</v>
      </c>
      <c r="D212" s="134" t="s">
        <v>539</v>
      </c>
      <c r="E212" s="170">
        <v>465</v>
      </c>
    </row>
    <row r="213" spans="1:5" ht="15" x14ac:dyDescent="0.25">
      <c r="A213" s="136">
        <v>63</v>
      </c>
      <c r="B213" s="135">
        <v>141983</v>
      </c>
      <c r="C213" s="135">
        <v>9352056</v>
      </c>
      <c r="D213" s="134" t="s">
        <v>538</v>
      </c>
      <c r="E213" s="170">
        <v>63</v>
      </c>
    </row>
    <row r="214" spans="1:5" ht="15" x14ac:dyDescent="0.25">
      <c r="A214" s="136">
        <v>70</v>
      </c>
      <c r="B214" s="135">
        <v>141984</v>
      </c>
      <c r="C214" s="135">
        <v>9352057</v>
      </c>
      <c r="D214" s="134" t="s">
        <v>537</v>
      </c>
      <c r="E214" s="170">
        <v>70</v>
      </c>
    </row>
    <row r="215" spans="1:5" ht="15" x14ac:dyDescent="0.25">
      <c r="A215" s="136">
        <v>295</v>
      </c>
      <c r="B215" s="135">
        <v>141985</v>
      </c>
      <c r="C215" s="135">
        <v>9352059</v>
      </c>
      <c r="D215" s="134" t="s">
        <v>536</v>
      </c>
      <c r="E215" s="170">
        <v>295</v>
      </c>
    </row>
    <row r="216" spans="1:5" ht="15" x14ac:dyDescent="0.25">
      <c r="A216" s="136">
        <v>402</v>
      </c>
      <c r="B216" s="135">
        <v>143359</v>
      </c>
      <c r="C216" s="135">
        <v>9352060</v>
      </c>
      <c r="D216" s="134" t="s">
        <v>535</v>
      </c>
      <c r="E216" s="170">
        <v>402</v>
      </c>
    </row>
    <row r="217" spans="1:5" ht="15" x14ac:dyDescent="0.25">
      <c r="A217" s="136">
        <v>6</v>
      </c>
      <c r="B217" s="135">
        <v>143492</v>
      </c>
      <c r="C217" s="135">
        <v>9352063</v>
      </c>
      <c r="D217" s="134" t="s">
        <v>534</v>
      </c>
      <c r="E217" s="170">
        <v>6</v>
      </c>
    </row>
    <row r="218" spans="1:5" ht="15" x14ac:dyDescent="0.25">
      <c r="A218" s="136">
        <v>7</v>
      </c>
      <c r="B218" s="135">
        <v>143491</v>
      </c>
      <c r="C218" s="135">
        <v>9352064</v>
      </c>
      <c r="D218" s="134" t="s">
        <v>533</v>
      </c>
      <c r="E218" s="170">
        <v>7</v>
      </c>
    </row>
    <row r="219" spans="1:5" ht="15" x14ac:dyDescent="0.25">
      <c r="A219" s="136">
        <v>64</v>
      </c>
      <c r="B219" s="135">
        <v>142016</v>
      </c>
      <c r="C219" s="135">
        <v>9352065</v>
      </c>
      <c r="D219" s="134" t="s">
        <v>532</v>
      </c>
      <c r="E219" s="170">
        <v>64</v>
      </c>
    </row>
    <row r="220" spans="1:5" ht="15" x14ac:dyDescent="0.25">
      <c r="A220" s="136">
        <v>30</v>
      </c>
      <c r="B220" s="135">
        <v>141550</v>
      </c>
      <c r="C220" s="135">
        <v>9352073</v>
      </c>
      <c r="D220" s="134" t="s">
        <v>531</v>
      </c>
      <c r="E220" s="170">
        <v>30</v>
      </c>
    </row>
    <row r="221" spans="1:5" ht="15" x14ac:dyDescent="0.25">
      <c r="A221" s="136">
        <v>8</v>
      </c>
      <c r="B221" s="135">
        <v>142017</v>
      </c>
      <c r="C221" s="135">
        <v>9352078</v>
      </c>
      <c r="D221" s="134" t="s">
        <v>478</v>
      </c>
      <c r="E221" s="170">
        <v>8</v>
      </c>
    </row>
    <row r="222" spans="1:5" ht="15" x14ac:dyDescent="0.25">
      <c r="A222" s="136">
        <v>45</v>
      </c>
      <c r="B222" s="135">
        <v>143074</v>
      </c>
      <c r="C222" s="135">
        <v>9352087</v>
      </c>
      <c r="D222" s="134" t="s">
        <v>530</v>
      </c>
      <c r="E222" s="170">
        <v>45</v>
      </c>
    </row>
    <row r="223" spans="1:5" ht="15" x14ac:dyDescent="0.25">
      <c r="A223" s="136">
        <v>312</v>
      </c>
      <c r="B223" s="135">
        <v>142018</v>
      </c>
      <c r="C223" s="135">
        <v>9352090</v>
      </c>
      <c r="D223" s="134" t="s">
        <v>529</v>
      </c>
      <c r="E223" s="170">
        <v>312</v>
      </c>
    </row>
    <row r="224" spans="1:5" ht="15" x14ac:dyDescent="0.25">
      <c r="A224" s="136">
        <v>57</v>
      </c>
      <c r="B224" s="135">
        <v>141554</v>
      </c>
      <c r="C224" s="135">
        <v>9352091</v>
      </c>
      <c r="D224" s="134" t="s">
        <v>159</v>
      </c>
      <c r="E224" s="170">
        <v>57</v>
      </c>
    </row>
    <row r="225" spans="1:5" ht="15" x14ac:dyDescent="0.25">
      <c r="A225" s="136">
        <v>81</v>
      </c>
      <c r="B225" s="135">
        <v>143069</v>
      </c>
      <c r="C225" s="135">
        <v>9352096</v>
      </c>
      <c r="D225" s="134" t="s">
        <v>528</v>
      </c>
      <c r="E225" s="170">
        <v>81</v>
      </c>
    </row>
    <row r="226" spans="1:5" ht="15" x14ac:dyDescent="0.25">
      <c r="A226" s="136">
        <v>471</v>
      </c>
      <c r="B226" s="135">
        <v>143361</v>
      </c>
      <c r="C226" s="135">
        <v>9352097</v>
      </c>
      <c r="D226" s="134" t="s">
        <v>527</v>
      </c>
      <c r="E226" s="170">
        <v>471</v>
      </c>
    </row>
    <row r="227" spans="1:5" ht="15" x14ac:dyDescent="0.25">
      <c r="A227" s="136">
        <v>511</v>
      </c>
      <c r="B227" s="135">
        <v>142026</v>
      </c>
      <c r="C227" s="135">
        <v>9352099</v>
      </c>
      <c r="D227" s="134" t="s">
        <v>526</v>
      </c>
      <c r="E227" s="170">
        <v>511</v>
      </c>
    </row>
    <row r="228" spans="1:5" ht="15" x14ac:dyDescent="0.25">
      <c r="A228" s="136">
        <v>474</v>
      </c>
      <c r="B228" s="135">
        <v>142027</v>
      </c>
      <c r="C228" s="135">
        <v>9352103</v>
      </c>
      <c r="D228" s="134" t="s">
        <v>525</v>
      </c>
      <c r="E228" s="170">
        <v>474</v>
      </c>
    </row>
    <row r="229" spans="1:5" ht="15" x14ac:dyDescent="0.25">
      <c r="A229" s="136">
        <v>62</v>
      </c>
      <c r="B229" s="135">
        <v>142187</v>
      </c>
      <c r="C229" s="135">
        <v>9352104</v>
      </c>
      <c r="D229" s="134" t="s">
        <v>524</v>
      </c>
      <c r="E229" s="170">
        <v>62</v>
      </c>
    </row>
    <row r="230" spans="1:5" ht="15" x14ac:dyDescent="0.25">
      <c r="A230" s="136">
        <v>60</v>
      </c>
      <c r="B230" s="135">
        <v>142580</v>
      </c>
      <c r="C230" s="135">
        <v>9352113</v>
      </c>
      <c r="D230" s="134" t="s">
        <v>523</v>
      </c>
      <c r="E230" s="170">
        <v>60</v>
      </c>
    </row>
    <row r="231" spans="1:5" ht="15" x14ac:dyDescent="0.25">
      <c r="A231" s="136">
        <v>16</v>
      </c>
      <c r="B231" s="135">
        <v>142770</v>
      </c>
      <c r="C231" s="135">
        <v>9352116</v>
      </c>
      <c r="D231" s="134" t="s">
        <v>522</v>
      </c>
      <c r="E231" s="170">
        <v>16</v>
      </c>
    </row>
    <row r="232" spans="1:5" ht="15" x14ac:dyDescent="0.25">
      <c r="A232" s="136">
        <v>9</v>
      </c>
      <c r="B232" s="135">
        <v>142786</v>
      </c>
      <c r="C232" s="135">
        <v>9352120</v>
      </c>
      <c r="D232" s="134" t="s">
        <v>102</v>
      </c>
      <c r="E232" s="170">
        <v>9</v>
      </c>
    </row>
    <row r="233" spans="1:5" ht="15" x14ac:dyDescent="0.25">
      <c r="A233" s="136">
        <v>111</v>
      </c>
      <c r="B233" s="135">
        <v>141551</v>
      </c>
      <c r="C233" s="135">
        <v>9352123</v>
      </c>
      <c r="D233" s="134" t="s">
        <v>521</v>
      </c>
      <c r="E233" s="170">
        <v>111</v>
      </c>
    </row>
    <row r="234" spans="1:5" ht="15" x14ac:dyDescent="0.25">
      <c r="A234" s="136">
        <v>67</v>
      </c>
      <c r="B234" s="135">
        <v>141640</v>
      </c>
      <c r="C234" s="135">
        <v>9352145</v>
      </c>
      <c r="D234" s="134" t="s">
        <v>174</v>
      </c>
      <c r="E234" s="170">
        <v>67</v>
      </c>
    </row>
    <row r="235" spans="1:5" ht="15" x14ac:dyDescent="0.25">
      <c r="A235" s="136">
        <v>13</v>
      </c>
      <c r="B235" s="135">
        <v>143050</v>
      </c>
      <c r="C235" s="135">
        <v>9352150</v>
      </c>
      <c r="D235" s="134" t="s">
        <v>520</v>
      </c>
      <c r="E235" s="170">
        <v>13</v>
      </c>
    </row>
    <row r="236" spans="1:5" ht="15" x14ac:dyDescent="0.25">
      <c r="A236" s="136">
        <v>469</v>
      </c>
      <c r="B236" s="135">
        <v>143147</v>
      </c>
      <c r="C236" s="135">
        <v>9352155</v>
      </c>
      <c r="D236" s="134" t="s">
        <v>519</v>
      </c>
      <c r="E236" s="170">
        <v>469</v>
      </c>
    </row>
    <row r="237" spans="1:5" ht="15" x14ac:dyDescent="0.25">
      <c r="A237" s="136">
        <v>283</v>
      </c>
      <c r="B237" s="135">
        <v>141819</v>
      </c>
      <c r="C237" s="135">
        <v>9352158</v>
      </c>
      <c r="D237" s="134" t="s">
        <v>276</v>
      </c>
      <c r="E237" s="170">
        <v>283</v>
      </c>
    </row>
    <row r="238" spans="1:5" ht="15" x14ac:dyDescent="0.25">
      <c r="A238" s="136">
        <v>256</v>
      </c>
      <c r="B238" s="135">
        <v>141591</v>
      </c>
      <c r="C238" s="135">
        <v>9352159</v>
      </c>
      <c r="D238" s="134" t="s">
        <v>518</v>
      </c>
      <c r="E238" s="170">
        <v>256</v>
      </c>
    </row>
    <row r="239" spans="1:5" ht="15" x14ac:dyDescent="0.25">
      <c r="A239" s="136">
        <v>303</v>
      </c>
      <c r="B239" s="135">
        <v>141849</v>
      </c>
      <c r="C239" s="135">
        <v>9352927</v>
      </c>
      <c r="D239" s="134" t="s">
        <v>288</v>
      </c>
      <c r="E239" s="170">
        <v>303</v>
      </c>
    </row>
    <row r="240" spans="1:5" ht="15" x14ac:dyDescent="0.25">
      <c r="A240" s="136">
        <v>404</v>
      </c>
      <c r="B240" s="135">
        <v>143056</v>
      </c>
      <c r="C240" s="135">
        <v>9353002</v>
      </c>
      <c r="D240" s="134" t="s">
        <v>517</v>
      </c>
      <c r="E240" s="170">
        <v>404</v>
      </c>
    </row>
    <row r="241" spans="1:5" ht="15" x14ac:dyDescent="0.25">
      <c r="A241" s="136">
        <v>441</v>
      </c>
      <c r="B241" s="135">
        <v>142547</v>
      </c>
      <c r="C241" s="135">
        <v>9353025</v>
      </c>
      <c r="D241" s="134" t="s">
        <v>516</v>
      </c>
      <c r="E241" s="170">
        <v>441</v>
      </c>
    </row>
    <row r="242" spans="1:5" ht="15" x14ac:dyDescent="0.25">
      <c r="A242" s="136">
        <v>492</v>
      </c>
      <c r="B242" s="135">
        <v>142554</v>
      </c>
      <c r="C242" s="135">
        <v>9353054</v>
      </c>
      <c r="D242" s="134" t="s">
        <v>515</v>
      </c>
      <c r="E242" s="170">
        <v>492</v>
      </c>
    </row>
    <row r="243" spans="1:5" ht="15" x14ac:dyDescent="0.25">
      <c r="A243" s="136">
        <v>514</v>
      </c>
      <c r="B243" s="135">
        <v>142562</v>
      </c>
      <c r="C243" s="135">
        <v>9353062</v>
      </c>
      <c r="D243" s="134" t="s">
        <v>514</v>
      </c>
      <c r="E243" s="170">
        <v>514</v>
      </c>
    </row>
    <row r="244" spans="1:5" ht="15" x14ac:dyDescent="0.25">
      <c r="A244" s="136">
        <v>316</v>
      </c>
      <c r="B244" s="135">
        <v>142994</v>
      </c>
      <c r="C244" s="135">
        <v>9353097</v>
      </c>
      <c r="D244" s="134" t="s">
        <v>513</v>
      </c>
      <c r="E244" s="170">
        <v>316</v>
      </c>
    </row>
    <row r="245" spans="1:5" ht="15" x14ac:dyDescent="0.25">
      <c r="A245" s="136">
        <v>489</v>
      </c>
      <c r="B245" s="135">
        <v>143070</v>
      </c>
      <c r="C245" s="135">
        <v>9353098</v>
      </c>
      <c r="D245" s="134" t="s">
        <v>396</v>
      </c>
      <c r="E245" s="170">
        <v>489</v>
      </c>
    </row>
    <row r="246" spans="1:5" ht="15" x14ac:dyDescent="0.25">
      <c r="A246" s="136">
        <v>86</v>
      </c>
      <c r="B246" s="135">
        <v>143071</v>
      </c>
      <c r="C246" s="135">
        <v>9353099</v>
      </c>
      <c r="D246" s="134" t="s">
        <v>197</v>
      </c>
      <c r="E246" s="170">
        <v>86</v>
      </c>
    </row>
    <row r="247" spans="1:5" ht="15" x14ac:dyDescent="0.25">
      <c r="A247" s="136">
        <v>325</v>
      </c>
      <c r="B247" s="135">
        <v>142595</v>
      </c>
      <c r="C247" s="135">
        <v>9353115</v>
      </c>
      <c r="D247" s="134" t="s">
        <v>512</v>
      </c>
      <c r="E247" s="170">
        <v>325</v>
      </c>
    </row>
    <row r="248" spans="1:5" ht="15" x14ac:dyDescent="0.25">
      <c r="A248" s="136">
        <v>38</v>
      </c>
      <c r="B248" s="135">
        <v>143065</v>
      </c>
      <c r="C248" s="135">
        <v>9353116</v>
      </c>
      <c r="D248" s="134" t="s">
        <v>511</v>
      </c>
      <c r="E248" s="170">
        <v>38</v>
      </c>
    </row>
    <row r="249" spans="1:5" ht="15" x14ac:dyDescent="0.25">
      <c r="A249" s="136">
        <v>240</v>
      </c>
      <c r="B249" s="135">
        <v>142597</v>
      </c>
      <c r="C249" s="135">
        <v>9353302</v>
      </c>
      <c r="D249" s="134" t="s">
        <v>510</v>
      </c>
      <c r="E249" s="170">
        <v>240</v>
      </c>
    </row>
    <row r="250" spans="1:5" ht="15" x14ac:dyDescent="0.25">
      <c r="A250" s="136">
        <v>437</v>
      </c>
      <c r="B250" s="135">
        <v>139149</v>
      </c>
      <c r="C250" s="135">
        <v>9353312</v>
      </c>
      <c r="D250" s="134" t="s">
        <v>509</v>
      </c>
      <c r="E250" s="170">
        <v>437</v>
      </c>
    </row>
    <row r="251" spans="1:5" ht="15" x14ac:dyDescent="0.25">
      <c r="A251" s="136">
        <v>472</v>
      </c>
      <c r="B251" s="135">
        <v>137419</v>
      </c>
      <c r="C251" s="135">
        <v>9353314</v>
      </c>
      <c r="D251" s="134" t="s">
        <v>508</v>
      </c>
      <c r="E251" s="170">
        <v>472</v>
      </c>
    </row>
    <row r="252" spans="1:5" ht="15" x14ac:dyDescent="0.25">
      <c r="A252" s="136">
        <v>487</v>
      </c>
      <c r="B252" s="135">
        <v>139448</v>
      </c>
      <c r="C252" s="135">
        <v>9353318</v>
      </c>
      <c r="D252" s="134" t="s">
        <v>507</v>
      </c>
      <c r="E252" s="170">
        <v>487</v>
      </c>
    </row>
    <row r="253" spans="1:5" ht="15" x14ac:dyDescent="0.25">
      <c r="A253" s="136">
        <v>344</v>
      </c>
      <c r="B253" s="135">
        <v>142598</v>
      </c>
      <c r="C253" s="135">
        <v>9353328</v>
      </c>
      <c r="D253" s="134" t="s">
        <v>506</v>
      </c>
      <c r="E253" s="170">
        <v>344</v>
      </c>
    </row>
    <row r="254" spans="1:5" ht="15" x14ac:dyDescent="0.25">
      <c r="A254" s="136">
        <v>72</v>
      </c>
      <c r="B254" s="135">
        <v>142806</v>
      </c>
      <c r="C254" s="135">
        <v>9353335</v>
      </c>
      <c r="D254" s="134" t="s">
        <v>505</v>
      </c>
      <c r="E254" s="170">
        <v>72</v>
      </c>
    </row>
    <row r="255" spans="1:5" ht="15" x14ac:dyDescent="0.25">
      <c r="A255" s="136">
        <v>253</v>
      </c>
      <c r="B255" s="135">
        <v>141842</v>
      </c>
      <c r="C255" s="135">
        <v>9353344</v>
      </c>
      <c r="D255" s="134" t="s">
        <v>504</v>
      </c>
      <c r="E255" s="170">
        <v>253</v>
      </c>
    </row>
    <row r="256" spans="1:5" ht="15" x14ac:dyDescent="0.25">
      <c r="A256" s="136">
        <v>505</v>
      </c>
      <c r="B256" s="135">
        <v>143360</v>
      </c>
      <c r="C256" s="135">
        <v>9353345</v>
      </c>
      <c r="D256" s="134" t="s">
        <v>503</v>
      </c>
      <c r="E256" s="170">
        <v>505</v>
      </c>
    </row>
    <row r="257" spans="1:5" ht="15" x14ac:dyDescent="0.25">
      <c r="A257" s="136">
        <v>527</v>
      </c>
      <c r="B257" s="135">
        <v>137179</v>
      </c>
      <c r="C257" s="135">
        <v>9354029</v>
      </c>
      <c r="D257" s="134" t="s">
        <v>419</v>
      </c>
      <c r="E257" s="170">
        <v>527</v>
      </c>
    </row>
    <row r="258" spans="1:5" ht="15" x14ac:dyDescent="0.25">
      <c r="A258" s="136">
        <v>531</v>
      </c>
      <c r="B258" s="135">
        <v>137180</v>
      </c>
      <c r="C258" s="135">
        <v>9354030</v>
      </c>
      <c r="D258" s="134" t="s">
        <v>420</v>
      </c>
      <c r="E258" s="170">
        <v>531</v>
      </c>
    </row>
    <row r="259" spans="1:5" ht="15" x14ac:dyDescent="0.25">
      <c r="A259" s="136">
        <v>551</v>
      </c>
      <c r="B259" s="135">
        <v>136990</v>
      </c>
      <c r="C259" s="135">
        <v>9354000</v>
      </c>
      <c r="D259" s="134" t="s">
        <v>421</v>
      </c>
      <c r="E259" s="170">
        <v>551</v>
      </c>
    </row>
    <row r="260" spans="1:5" ht="15" x14ac:dyDescent="0.25">
      <c r="A260" s="136">
        <v>990</v>
      </c>
      <c r="B260" s="135">
        <v>136757</v>
      </c>
      <c r="C260" s="135">
        <v>9354001</v>
      </c>
      <c r="D260" s="134" t="s">
        <v>432</v>
      </c>
      <c r="E260" s="170">
        <v>990</v>
      </c>
    </row>
    <row r="261" spans="1:5" ht="15" x14ac:dyDescent="0.25">
      <c r="A261" s="136">
        <v>170</v>
      </c>
      <c r="B261" s="135">
        <v>137134</v>
      </c>
      <c r="C261" s="135">
        <v>9354002</v>
      </c>
      <c r="D261" s="134" t="s">
        <v>228</v>
      </c>
      <c r="E261" s="170">
        <v>170</v>
      </c>
    </row>
    <row r="262" spans="1:5" ht="15" x14ac:dyDescent="0.25">
      <c r="A262" s="136">
        <v>350</v>
      </c>
      <c r="B262" s="135">
        <v>137321</v>
      </c>
      <c r="C262" s="135">
        <v>9354003</v>
      </c>
      <c r="D262" s="134" t="s">
        <v>315</v>
      </c>
      <c r="E262" s="170">
        <v>350</v>
      </c>
    </row>
    <row r="263" spans="1:5" ht="15" x14ac:dyDescent="0.25">
      <c r="A263" s="136">
        <v>556</v>
      </c>
      <c r="B263" s="135">
        <v>138162</v>
      </c>
      <c r="C263" s="135">
        <v>9354004</v>
      </c>
      <c r="D263" s="134" t="s">
        <v>426</v>
      </c>
      <c r="E263" s="170">
        <v>556</v>
      </c>
    </row>
    <row r="264" spans="1:5" ht="15" x14ac:dyDescent="0.25">
      <c r="A264" s="136">
        <v>373</v>
      </c>
      <c r="B264" s="135">
        <v>137674</v>
      </c>
      <c r="C264" s="135">
        <v>9354006</v>
      </c>
      <c r="D264" s="134" t="s">
        <v>325</v>
      </c>
      <c r="E264" s="170">
        <v>373</v>
      </c>
    </row>
    <row r="265" spans="1:5" ht="15" x14ac:dyDescent="0.25">
      <c r="A265" s="136">
        <v>365</v>
      </c>
      <c r="B265" s="135">
        <v>138373</v>
      </c>
      <c r="C265" s="135">
        <v>9354007</v>
      </c>
      <c r="D265" s="134" t="s">
        <v>502</v>
      </c>
      <c r="E265" s="170">
        <v>365</v>
      </c>
    </row>
    <row r="266" spans="1:5" ht="15" x14ac:dyDescent="0.25">
      <c r="A266" s="136">
        <v>559</v>
      </c>
      <c r="B266" s="135">
        <v>138506</v>
      </c>
      <c r="C266" s="135">
        <v>9354008</v>
      </c>
      <c r="D266" s="134" t="s">
        <v>501</v>
      </c>
      <c r="E266" s="170">
        <v>559</v>
      </c>
    </row>
    <row r="267" spans="1:5" ht="15" x14ac:dyDescent="0.25">
      <c r="A267" s="136">
        <v>991</v>
      </c>
      <c r="B267" s="135">
        <v>138250</v>
      </c>
      <c r="C267" s="135">
        <v>9354009</v>
      </c>
      <c r="D267" s="134" t="s">
        <v>433</v>
      </c>
      <c r="E267" s="170">
        <v>991</v>
      </c>
    </row>
    <row r="268" spans="1:5" ht="15" x14ac:dyDescent="0.25">
      <c r="A268" s="136">
        <v>992</v>
      </c>
      <c r="B268" s="135">
        <v>138273</v>
      </c>
      <c r="C268" s="135">
        <v>9354010</v>
      </c>
      <c r="D268" s="134" t="s">
        <v>434</v>
      </c>
      <c r="E268" s="170">
        <v>992</v>
      </c>
    </row>
    <row r="269" spans="1:5" ht="15" x14ac:dyDescent="0.25">
      <c r="A269" s="136">
        <v>993</v>
      </c>
      <c r="B269" s="135">
        <v>138274</v>
      </c>
      <c r="C269" s="135">
        <v>9354016</v>
      </c>
      <c r="D269" s="134" t="s">
        <v>435</v>
      </c>
      <c r="E269" s="170">
        <v>993</v>
      </c>
    </row>
    <row r="270" spans="1:5" ht="15" x14ac:dyDescent="0.25">
      <c r="A270" s="136">
        <v>361</v>
      </c>
      <c r="B270" s="135">
        <v>136918</v>
      </c>
      <c r="C270" s="135">
        <v>9354017</v>
      </c>
      <c r="D270" s="134" t="s">
        <v>318</v>
      </c>
      <c r="E270" s="170">
        <v>361</v>
      </c>
    </row>
    <row r="271" spans="1:5" ht="15" x14ac:dyDescent="0.25">
      <c r="A271" s="136">
        <v>555</v>
      </c>
      <c r="B271" s="135">
        <v>141639</v>
      </c>
      <c r="C271" s="135">
        <v>9354019</v>
      </c>
      <c r="D271" s="134" t="s">
        <v>425</v>
      </c>
      <c r="E271" s="170">
        <v>555</v>
      </c>
    </row>
    <row r="272" spans="1:5" ht="15" x14ac:dyDescent="0.25">
      <c r="A272" s="136">
        <v>169</v>
      </c>
      <c r="B272" s="135">
        <v>139403</v>
      </c>
      <c r="C272" s="135">
        <v>9354032</v>
      </c>
      <c r="D272" s="134" t="s">
        <v>475</v>
      </c>
      <c r="E272" s="170">
        <v>169</v>
      </c>
    </row>
    <row r="273" spans="1:5" ht="15" x14ac:dyDescent="0.25">
      <c r="A273" s="136">
        <v>561</v>
      </c>
      <c r="B273" s="135">
        <v>139867</v>
      </c>
      <c r="C273" s="135">
        <v>9354033</v>
      </c>
      <c r="D273" s="134" t="s">
        <v>469</v>
      </c>
      <c r="E273" s="170">
        <v>561</v>
      </c>
    </row>
    <row r="274" spans="1:5" ht="15" x14ac:dyDescent="0.25">
      <c r="A274" s="136">
        <v>371</v>
      </c>
      <c r="B274" s="135">
        <v>140032</v>
      </c>
      <c r="C274" s="135">
        <v>9354034</v>
      </c>
      <c r="D274" s="134" t="s">
        <v>500</v>
      </c>
      <c r="E274" s="170">
        <v>371</v>
      </c>
    </row>
    <row r="275" spans="1:5" ht="15" x14ac:dyDescent="0.25">
      <c r="A275" s="136">
        <v>994</v>
      </c>
      <c r="B275" s="135">
        <v>140047</v>
      </c>
      <c r="C275" s="135">
        <v>9354035</v>
      </c>
      <c r="D275" s="134" t="s">
        <v>436</v>
      </c>
      <c r="E275" s="170">
        <v>994</v>
      </c>
    </row>
    <row r="276" spans="1:5" ht="15" x14ac:dyDescent="0.25">
      <c r="A276" s="136">
        <v>166</v>
      </c>
      <c r="B276" s="135">
        <v>136271</v>
      </c>
      <c r="C276" s="135">
        <v>9354036</v>
      </c>
      <c r="D276" s="134" t="s">
        <v>499</v>
      </c>
      <c r="E276" s="170">
        <v>166</v>
      </c>
    </row>
    <row r="277" spans="1:5" ht="15" x14ac:dyDescent="0.25">
      <c r="A277" s="136">
        <v>165</v>
      </c>
      <c r="B277" s="135">
        <v>136782</v>
      </c>
      <c r="C277" s="135">
        <v>9354040</v>
      </c>
      <c r="D277" s="134" t="s">
        <v>225</v>
      </c>
      <c r="E277" s="170">
        <v>165</v>
      </c>
    </row>
    <row r="278" spans="1:5" ht="15" x14ac:dyDescent="0.25">
      <c r="A278" s="136">
        <v>557</v>
      </c>
      <c r="B278" s="135">
        <v>140669</v>
      </c>
      <c r="C278" s="135">
        <v>9354041</v>
      </c>
      <c r="D278" s="134" t="s">
        <v>498</v>
      </c>
      <c r="E278" s="170">
        <v>557</v>
      </c>
    </row>
    <row r="279" spans="1:5" ht="15" x14ac:dyDescent="0.25">
      <c r="A279" s="136">
        <v>599</v>
      </c>
      <c r="B279" s="135">
        <v>140969</v>
      </c>
      <c r="C279" s="135">
        <v>9354042</v>
      </c>
      <c r="D279" s="134" t="s">
        <v>465</v>
      </c>
      <c r="E279" s="170">
        <v>599</v>
      </c>
    </row>
    <row r="280" spans="1:5" ht="15" x14ac:dyDescent="0.25">
      <c r="A280" s="136">
        <v>167</v>
      </c>
      <c r="B280" s="135">
        <v>141236</v>
      </c>
      <c r="C280" s="135">
        <v>9354043</v>
      </c>
      <c r="D280" s="134" t="s">
        <v>497</v>
      </c>
      <c r="E280" s="170">
        <v>167</v>
      </c>
    </row>
    <row r="281" spans="1:5" ht="15" x14ac:dyDescent="0.25">
      <c r="A281" s="136">
        <v>171</v>
      </c>
      <c r="B281" s="135">
        <v>142759</v>
      </c>
      <c r="C281" s="135">
        <v>9354045</v>
      </c>
      <c r="D281" s="134" t="s">
        <v>496</v>
      </c>
      <c r="E281" s="170">
        <v>171</v>
      </c>
    </row>
    <row r="282" spans="1:5" ht="15" x14ac:dyDescent="0.25">
      <c r="A282" s="136">
        <v>175</v>
      </c>
      <c r="B282" s="135">
        <v>137901</v>
      </c>
      <c r="C282" s="135">
        <v>9354051</v>
      </c>
      <c r="D282" s="134" t="s">
        <v>495</v>
      </c>
      <c r="E282" s="170">
        <v>175</v>
      </c>
    </row>
    <row r="283" spans="1:5" ht="15" x14ac:dyDescent="0.25">
      <c r="A283" s="136">
        <v>155</v>
      </c>
      <c r="B283" s="135">
        <v>137055</v>
      </c>
      <c r="C283" s="135">
        <v>9354056</v>
      </c>
      <c r="D283" s="134" t="s">
        <v>221</v>
      </c>
      <c r="E283" s="170">
        <v>155</v>
      </c>
    </row>
    <row r="284" spans="1:5" ht="15" x14ac:dyDescent="0.25">
      <c r="A284" s="136">
        <v>156</v>
      </c>
      <c r="B284" s="135">
        <v>136998</v>
      </c>
      <c r="C284" s="135">
        <v>9354075</v>
      </c>
      <c r="D284" s="134" t="s">
        <v>222</v>
      </c>
      <c r="E284" s="170">
        <v>156</v>
      </c>
    </row>
    <row r="285" spans="1:5" ht="15" x14ac:dyDescent="0.25">
      <c r="A285" s="136">
        <v>378</v>
      </c>
      <c r="B285" s="135">
        <v>136834</v>
      </c>
      <c r="C285" s="135">
        <v>9354076</v>
      </c>
      <c r="D285" s="134" t="s">
        <v>328</v>
      </c>
      <c r="E285" s="170">
        <v>378</v>
      </c>
    </row>
    <row r="286" spans="1:5" ht="15" x14ac:dyDescent="0.25">
      <c r="A286" s="136">
        <v>366</v>
      </c>
      <c r="B286" s="135">
        <v>136827</v>
      </c>
      <c r="C286" s="135">
        <v>9354092</v>
      </c>
      <c r="D286" s="134" t="s">
        <v>320</v>
      </c>
      <c r="E286" s="170">
        <v>366</v>
      </c>
    </row>
    <row r="287" spans="1:5" ht="15" x14ac:dyDescent="0.25">
      <c r="A287" s="136">
        <v>375</v>
      </c>
      <c r="B287" s="135">
        <v>139288</v>
      </c>
      <c r="C287" s="135">
        <v>9354095</v>
      </c>
      <c r="D287" s="134" t="s">
        <v>494</v>
      </c>
      <c r="E287" s="170">
        <v>375</v>
      </c>
    </row>
    <row r="288" spans="1:5" ht="15" x14ac:dyDescent="0.25">
      <c r="A288" s="136">
        <v>357</v>
      </c>
      <c r="B288" s="135">
        <v>137218</v>
      </c>
      <c r="C288" s="135">
        <v>9354097</v>
      </c>
      <c r="D288" s="134" t="s">
        <v>317</v>
      </c>
      <c r="E288" s="170">
        <v>357</v>
      </c>
    </row>
    <row r="289" spans="1:5" ht="15" x14ac:dyDescent="0.25">
      <c r="A289" s="136">
        <v>362</v>
      </c>
      <c r="B289" s="135">
        <v>137208</v>
      </c>
      <c r="C289" s="135">
        <v>9354098</v>
      </c>
      <c r="D289" s="134" t="s">
        <v>493</v>
      </c>
      <c r="E289" s="170">
        <v>362</v>
      </c>
    </row>
    <row r="290" spans="1:5" ht="15" x14ac:dyDescent="0.25">
      <c r="A290" s="136">
        <v>376</v>
      </c>
      <c r="B290" s="135">
        <v>136969</v>
      </c>
      <c r="C290" s="135">
        <v>9354099</v>
      </c>
      <c r="D290" s="134" t="s">
        <v>327</v>
      </c>
      <c r="E290" s="170">
        <v>376</v>
      </c>
    </row>
    <row r="291" spans="1:5" ht="15" x14ac:dyDescent="0.25">
      <c r="A291" s="136">
        <v>554</v>
      </c>
      <c r="B291" s="135">
        <v>136322</v>
      </c>
      <c r="C291" s="135">
        <v>9354102</v>
      </c>
      <c r="D291" s="134" t="s">
        <v>424</v>
      </c>
      <c r="E291" s="170">
        <v>554</v>
      </c>
    </row>
    <row r="292" spans="1:5" ht="15" x14ac:dyDescent="0.25">
      <c r="A292" s="136">
        <v>562</v>
      </c>
      <c r="B292" s="135">
        <v>143362</v>
      </c>
      <c r="C292" s="135">
        <v>9354103</v>
      </c>
      <c r="D292" s="134" t="s">
        <v>431</v>
      </c>
      <c r="E292" s="170">
        <v>562</v>
      </c>
    </row>
    <row r="293" spans="1:5" ht="15" x14ac:dyDescent="0.25">
      <c r="A293" s="136">
        <v>159</v>
      </c>
      <c r="B293" s="135">
        <v>136416</v>
      </c>
      <c r="C293" s="135">
        <v>9354504</v>
      </c>
      <c r="D293" s="134" t="s">
        <v>224</v>
      </c>
      <c r="E293" s="170">
        <v>159</v>
      </c>
    </row>
    <row r="294" spans="1:5" ht="15" x14ac:dyDescent="0.25">
      <c r="A294" s="136">
        <v>372</v>
      </c>
      <c r="B294" s="135">
        <v>137849</v>
      </c>
      <c r="C294" s="135">
        <v>9354603</v>
      </c>
      <c r="D294" s="134" t="s">
        <v>324</v>
      </c>
      <c r="E294" s="170">
        <v>372</v>
      </c>
    </row>
    <row r="295" spans="1:5" ht="15" x14ac:dyDescent="0.25">
      <c r="A295" s="136">
        <v>368</v>
      </c>
      <c r="B295" s="135">
        <v>136453</v>
      </c>
      <c r="C295" s="135">
        <v>9354606</v>
      </c>
      <c r="D295" s="134" t="s">
        <v>321</v>
      </c>
      <c r="E295" s="170">
        <v>368</v>
      </c>
    </row>
    <row r="296" spans="1:5" ht="15" x14ac:dyDescent="0.25">
      <c r="A296" s="136">
        <v>483</v>
      </c>
      <c r="B296" s="135">
        <v>124546</v>
      </c>
      <c r="C296" s="467">
        <v>9352199</v>
      </c>
      <c r="D296" s="134" t="s">
        <v>492</v>
      </c>
      <c r="E296" s="170">
        <v>483</v>
      </c>
    </row>
    <row r="297" spans="1:5" ht="15" x14ac:dyDescent="0.25">
      <c r="A297" s="136">
        <v>512</v>
      </c>
      <c r="B297" s="135">
        <v>124560</v>
      </c>
      <c r="C297" s="467">
        <v>9352198</v>
      </c>
      <c r="D297" s="134" t="s">
        <v>491</v>
      </c>
      <c r="E297" s="170">
        <v>512</v>
      </c>
    </row>
    <row r="298" spans="1:5" ht="15" x14ac:dyDescent="0.25">
      <c r="A298" s="136">
        <v>270</v>
      </c>
      <c r="B298" s="136">
        <v>124649</v>
      </c>
      <c r="C298" s="467">
        <v>9352188</v>
      </c>
      <c r="D298" s="136" t="s">
        <v>490</v>
      </c>
      <c r="E298" s="170">
        <v>270</v>
      </c>
    </row>
    <row r="299" spans="1:5" ht="15" x14ac:dyDescent="0.25">
      <c r="A299" s="170">
        <v>121</v>
      </c>
      <c r="B299" s="467">
        <v>143671</v>
      </c>
      <c r="C299" s="467">
        <v>9352189</v>
      </c>
      <c r="D299" s="468" t="s">
        <v>1302</v>
      </c>
      <c r="E299" s="170">
        <v>121</v>
      </c>
    </row>
    <row r="300" spans="1:5" ht="15" x14ac:dyDescent="0.25">
      <c r="A300" s="170">
        <v>521</v>
      </c>
      <c r="B300" s="135">
        <v>145031</v>
      </c>
      <c r="C300" s="135">
        <v>9352210</v>
      </c>
      <c r="D300" s="468" t="s">
        <v>1303</v>
      </c>
      <c r="E300" s="170">
        <v>521</v>
      </c>
    </row>
  </sheetData>
  <autoFilter ref="A1:E1" xr:uid="{00000000-0009-0000-0000-00000A000000}"/>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3" filterMode="1">
    <tabColor rgb="FFFF0000"/>
  </sheetPr>
  <dimension ref="A1:BY663"/>
  <sheetViews>
    <sheetView view="pageBreakPreview" topLeftCell="B1" zoomScale="80" zoomScaleNormal="80" zoomScaleSheetLayoutView="80" workbookViewId="0">
      <pane xSplit="4" ySplit="5" topLeftCell="BG6" activePane="bottomRight" state="frozenSplit"/>
      <selection activeCell="D3" sqref="D3:D330"/>
      <selection pane="topRight" activeCell="D3" sqref="D3:D330"/>
      <selection pane="bottomLeft" activeCell="D3" sqref="D3:D330"/>
      <selection pane="bottomRight" activeCell="B4" sqref="A4:XFD4"/>
    </sheetView>
  </sheetViews>
  <sheetFormatPr defaultColWidth="9.33203125" defaultRowHeight="15" x14ac:dyDescent="0.25"/>
  <cols>
    <col min="1" max="1" width="7.83203125" style="295" bestFit="1" customWidth="1"/>
    <col min="2" max="2" width="9.33203125" style="295" customWidth="1"/>
    <col min="3" max="4" width="16.6640625" style="324" customWidth="1"/>
    <col min="5" max="5" width="35.83203125" style="296" customWidth="1"/>
    <col min="6" max="8" width="22.33203125" style="131" bestFit="1" customWidth="1"/>
    <col min="9" max="11" width="16.6640625" style="131" customWidth="1"/>
    <col min="12" max="32" width="16.6640625" style="129" customWidth="1"/>
    <col min="33" max="35" width="16.6640625" style="130" customWidth="1"/>
    <col min="36" max="36" width="24.1640625" style="130" customWidth="1"/>
    <col min="37" max="37" width="18.5" style="130" customWidth="1"/>
    <col min="38" max="41" width="16.6640625" style="130" customWidth="1"/>
    <col min="42" max="43" width="16.6640625" style="129" customWidth="1"/>
    <col min="44" max="44" width="22.33203125" style="129" bestFit="1" customWidth="1"/>
    <col min="45" max="45" width="18.1640625" style="129" bestFit="1" customWidth="1"/>
    <col min="46" max="46" width="26.33203125" style="128" bestFit="1" customWidth="1"/>
    <col min="47" max="47" width="27.1640625" style="297" bestFit="1" customWidth="1"/>
    <col min="48" max="49" width="20.6640625" style="297" bestFit="1" customWidth="1"/>
    <col min="50" max="50" width="24" style="297" bestFit="1" customWidth="1"/>
    <col min="51" max="51" width="27.33203125" style="297" bestFit="1" customWidth="1"/>
    <col min="52" max="52" width="26.5" style="299" bestFit="1" customWidth="1"/>
    <col min="53" max="53" width="33.5" style="299" bestFit="1" customWidth="1"/>
    <col min="54" max="55" width="16.6640625" style="297" customWidth="1"/>
    <col min="56" max="56" width="23.1640625" style="297" bestFit="1" customWidth="1"/>
    <col min="57" max="57" width="27.6640625" style="299" bestFit="1" customWidth="1"/>
    <col min="58" max="58" width="23" style="297" bestFit="1" customWidth="1"/>
    <col min="59" max="61" width="23.6640625" style="297" customWidth="1"/>
    <col min="62" max="63" width="23.6640625" style="300" customWidth="1"/>
    <col min="64" max="68" width="23.6640625" style="297" customWidth="1"/>
    <col min="69" max="69" width="23.6640625" style="300" customWidth="1"/>
    <col min="70" max="76" width="23.6640625" style="297" customWidth="1"/>
    <col min="77" max="16384" width="9.33203125" style="294"/>
  </cols>
  <sheetData>
    <row r="1" spans="1:76" x14ac:dyDescent="0.25">
      <c r="A1" s="295" t="s">
        <v>708</v>
      </c>
      <c r="C1" s="296"/>
      <c r="D1" s="296"/>
      <c r="F1" s="146"/>
      <c r="G1" s="146"/>
      <c r="H1" s="146"/>
      <c r="I1" s="146"/>
      <c r="J1" s="146"/>
      <c r="K1" s="146"/>
      <c r="L1" s="142"/>
      <c r="M1" s="142"/>
      <c r="N1" s="142"/>
      <c r="O1" s="142"/>
      <c r="P1" s="142"/>
      <c r="Q1" s="142"/>
      <c r="R1" s="142"/>
      <c r="S1" s="142"/>
      <c r="T1" s="142"/>
      <c r="U1" s="142"/>
      <c r="V1" s="142"/>
      <c r="W1" s="142"/>
      <c r="X1" s="142"/>
      <c r="Y1" s="142"/>
      <c r="Z1" s="142"/>
      <c r="AA1" s="142"/>
      <c r="AB1" s="142"/>
      <c r="AC1" s="142"/>
      <c r="AD1" s="142"/>
      <c r="AE1" s="142"/>
      <c r="AF1" s="148"/>
      <c r="AG1" s="142"/>
      <c r="AH1" s="143"/>
      <c r="AI1" s="143"/>
      <c r="AJ1" s="143"/>
      <c r="AK1" s="143"/>
      <c r="AL1" s="143"/>
      <c r="AM1" s="143"/>
      <c r="AN1" s="143"/>
      <c r="AO1" s="143"/>
      <c r="AP1" s="142"/>
      <c r="AQ1" s="142"/>
      <c r="AR1" s="142"/>
      <c r="AS1" s="142"/>
      <c r="AT1" s="147"/>
      <c r="AW1" s="298"/>
      <c r="AX1" s="298"/>
      <c r="AY1" s="298"/>
      <c r="BB1" s="298"/>
      <c r="BC1" s="298"/>
      <c r="BD1" s="298"/>
      <c r="BF1" s="298"/>
      <c r="BG1" s="298"/>
      <c r="BH1" s="298"/>
      <c r="BI1" s="298"/>
      <c r="BL1" s="298"/>
      <c r="BM1" s="298"/>
      <c r="BN1" s="298"/>
      <c r="BO1" s="298"/>
      <c r="BP1" s="298"/>
      <c r="BR1" s="298"/>
      <c r="BS1" s="298"/>
      <c r="BT1" s="298"/>
      <c r="BU1" s="298"/>
      <c r="BV1" s="298"/>
      <c r="BW1" s="298"/>
      <c r="BX1" s="298"/>
    </row>
    <row r="2" spans="1:76" x14ac:dyDescent="0.25">
      <c r="C2" s="296"/>
      <c r="D2" s="296"/>
      <c r="F2" s="146"/>
      <c r="G2" s="146"/>
      <c r="H2" s="146"/>
      <c r="I2" s="146"/>
      <c r="J2" s="146"/>
      <c r="K2" s="146"/>
      <c r="L2" s="142"/>
      <c r="M2" s="142"/>
      <c r="N2" s="142"/>
      <c r="O2" s="142"/>
      <c r="P2" s="145"/>
      <c r="Q2" s="142"/>
      <c r="R2" s="142"/>
      <c r="S2" s="142"/>
      <c r="T2" s="142"/>
      <c r="U2" s="142"/>
      <c r="V2" s="142"/>
      <c r="W2" s="142"/>
      <c r="X2" s="142"/>
      <c r="Y2" s="142"/>
      <c r="Z2" s="142"/>
      <c r="AA2" s="142"/>
      <c r="AB2" s="142"/>
      <c r="AC2" s="142"/>
      <c r="AD2" s="144"/>
      <c r="AE2" s="142"/>
      <c r="AF2" s="142"/>
      <c r="AG2" s="301"/>
      <c r="AH2" s="143"/>
      <c r="AI2" s="143"/>
      <c r="AJ2" s="143"/>
      <c r="AK2" s="143"/>
      <c r="AL2" s="143"/>
      <c r="AM2" s="143"/>
      <c r="AN2" s="143"/>
      <c r="AO2" s="143"/>
      <c r="AP2" s="142"/>
      <c r="AQ2" s="142"/>
      <c r="AR2" s="142"/>
      <c r="AS2" s="142"/>
      <c r="AT2" s="141"/>
      <c r="AW2" s="298"/>
      <c r="AX2" s="298"/>
      <c r="AY2" s="298"/>
      <c r="BB2" s="298"/>
      <c r="BC2" s="298"/>
      <c r="BD2" s="298"/>
      <c r="BF2" s="298"/>
      <c r="BG2" s="298"/>
      <c r="BH2" s="298"/>
      <c r="BI2" s="298"/>
      <c r="BL2" s="298"/>
      <c r="BM2" s="298"/>
      <c r="BN2" s="298"/>
      <c r="BO2" s="298"/>
      <c r="BP2" s="298"/>
      <c r="BR2" s="298"/>
      <c r="BS2" s="298"/>
      <c r="BT2" s="298"/>
      <c r="BU2" s="298"/>
      <c r="BV2" s="298"/>
      <c r="BW2" s="298"/>
      <c r="BX2" s="298"/>
    </row>
    <row r="3" spans="1:76" x14ac:dyDescent="0.25">
      <c r="B3" s="295">
        <v>1</v>
      </c>
      <c r="C3" s="296">
        <v>2</v>
      </c>
      <c r="D3" s="295">
        <v>3</v>
      </c>
      <c r="E3" s="296">
        <v>4</v>
      </c>
      <c r="F3" s="295">
        <v>5</v>
      </c>
      <c r="G3" s="296">
        <v>6</v>
      </c>
      <c r="H3" s="295">
        <v>7</v>
      </c>
      <c r="I3" s="296">
        <v>8</v>
      </c>
      <c r="J3" s="295">
        <v>9</v>
      </c>
      <c r="K3" s="296">
        <v>10</v>
      </c>
      <c r="L3" s="295">
        <v>11</v>
      </c>
      <c r="M3" s="296">
        <v>12</v>
      </c>
      <c r="N3" s="295">
        <v>13</v>
      </c>
      <c r="O3" s="296">
        <v>14</v>
      </c>
      <c r="P3" s="295">
        <v>15</v>
      </c>
      <c r="Q3" s="296">
        <v>16</v>
      </c>
      <c r="R3" s="295">
        <v>17</v>
      </c>
      <c r="S3" s="296">
        <v>18</v>
      </c>
      <c r="T3" s="295">
        <v>19</v>
      </c>
      <c r="U3" s="296">
        <v>20</v>
      </c>
      <c r="V3" s="295">
        <v>21</v>
      </c>
      <c r="W3" s="296">
        <v>22</v>
      </c>
      <c r="X3" s="295">
        <v>23</v>
      </c>
      <c r="Y3" s="296">
        <v>24</v>
      </c>
      <c r="Z3" s="295">
        <v>25</v>
      </c>
      <c r="AA3" s="296">
        <v>26</v>
      </c>
      <c r="AB3" s="295">
        <v>27</v>
      </c>
      <c r="AC3" s="296">
        <v>28</v>
      </c>
      <c r="AD3" s="295">
        <v>29</v>
      </c>
      <c r="AE3" s="296">
        <v>30</v>
      </c>
      <c r="AF3" s="295">
        <v>31</v>
      </c>
      <c r="AG3" s="296">
        <v>32</v>
      </c>
      <c r="AH3" s="295">
        <v>33</v>
      </c>
      <c r="AI3" s="296">
        <v>34</v>
      </c>
      <c r="AJ3" s="295">
        <v>35</v>
      </c>
      <c r="AK3" s="296">
        <v>36</v>
      </c>
      <c r="AL3" s="295">
        <v>37</v>
      </c>
      <c r="AM3" s="296">
        <v>38</v>
      </c>
      <c r="AN3" s="295">
        <v>39</v>
      </c>
      <c r="AO3" s="296">
        <v>40</v>
      </c>
      <c r="AP3" s="295">
        <v>41</v>
      </c>
      <c r="AQ3" s="296">
        <v>42</v>
      </c>
      <c r="AR3" s="295">
        <v>43</v>
      </c>
      <c r="AS3" s="296">
        <v>44</v>
      </c>
      <c r="AT3" s="295">
        <v>45</v>
      </c>
      <c r="AU3" s="296">
        <v>46</v>
      </c>
      <c r="AV3" s="295">
        <v>47</v>
      </c>
      <c r="AW3" s="296">
        <v>48</v>
      </c>
      <c r="AX3" s="295">
        <v>49</v>
      </c>
      <c r="AY3" s="296">
        <v>50</v>
      </c>
      <c r="AZ3" s="302">
        <v>51</v>
      </c>
      <c r="BA3" s="303">
        <v>52</v>
      </c>
      <c r="BB3" s="295">
        <v>53</v>
      </c>
      <c r="BC3" s="296">
        <v>54</v>
      </c>
      <c r="BD3" s="295">
        <v>55</v>
      </c>
      <c r="BE3" s="303">
        <v>56</v>
      </c>
      <c r="BF3" s="295">
        <v>57</v>
      </c>
      <c r="BG3" s="296">
        <v>58</v>
      </c>
      <c r="BH3" s="295">
        <v>59</v>
      </c>
      <c r="BI3" s="296">
        <v>60</v>
      </c>
      <c r="BJ3" s="304">
        <v>61</v>
      </c>
      <c r="BK3" s="305">
        <v>62</v>
      </c>
      <c r="BL3" s="295">
        <v>63</v>
      </c>
      <c r="BM3" s="296">
        <v>64</v>
      </c>
      <c r="BN3" s="295">
        <v>65</v>
      </c>
      <c r="BO3" s="296">
        <v>66</v>
      </c>
      <c r="BP3" s="295">
        <v>67</v>
      </c>
      <c r="BQ3" s="305">
        <v>68</v>
      </c>
      <c r="BR3" s="295">
        <v>69</v>
      </c>
      <c r="BS3" s="296">
        <v>70</v>
      </c>
      <c r="BT3" s="295">
        <v>71</v>
      </c>
      <c r="BU3" s="296">
        <v>72</v>
      </c>
      <c r="BV3" s="295">
        <v>73</v>
      </c>
      <c r="BW3" s="296">
        <v>74</v>
      </c>
      <c r="BX3" s="295">
        <v>75</v>
      </c>
    </row>
    <row r="4" spans="1:76" ht="165" x14ac:dyDescent="0.2">
      <c r="A4" s="306" t="s">
        <v>707</v>
      </c>
      <c r="B4" s="307" t="s">
        <v>49</v>
      </c>
      <c r="C4" s="307" t="s">
        <v>705</v>
      </c>
      <c r="D4" s="307" t="s">
        <v>704</v>
      </c>
      <c r="E4" s="138" t="s">
        <v>703</v>
      </c>
      <c r="F4" s="138" t="s">
        <v>702</v>
      </c>
      <c r="G4" s="138" t="s">
        <v>701</v>
      </c>
      <c r="H4" s="138" t="s">
        <v>700</v>
      </c>
      <c r="I4" s="138" t="s">
        <v>699</v>
      </c>
      <c r="J4" s="138" t="s">
        <v>1177</v>
      </c>
      <c r="K4" s="138" t="s">
        <v>1178</v>
      </c>
      <c r="L4" s="138" t="s">
        <v>698</v>
      </c>
      <c r="M4" s="138" t="s">
        <v>697</v>
      </c>
      <c r="N4" s="138" t="s">
        <v>696</v>
      </c>
      <c r="O4" s="138" t="s">
        <v>695</v>
      </c>
      <c r="P4" s="138" t="s">
        <v>694</v>
      </c>
      <c r="Q4" s="138" t="s">
        <v>693</v>
      </c>
      <c r="R4" s="138" t="s">
        <v>692</v>
      </c>
      <c r="S4" s="138" t="s">
        <v>691</v>
      </c>
      <c r="T4" s="138" t="s">
        <v>690</v>
      </c>
      <c r="U4" s="138" t="s">
        <v>689</v>
      </c>
      <c r="V4" s="138" t="s">
        <v>688</v>
      </c>
      <c r="W4" s="138" t="s">
        <v>687</v>
      </c>
      <c r="X4" s="138" t="s">
        <v>686</v>
      </c>
      <c r="Y4" s="138" t="s">
        <v>685</v>
      </c>
      <c r="Z4" s="138" t="s">
        <v>2</v>
      </c>
      <c r="AA4" s="138" t="s">
        <v>684</v>
      </c>
      <c r="AB4" s="138" t="s">
        <v>683</v>
      </c>
      <c r="AC4" s="138" t="s">
        <v>682</v>
      </c>
      <c r="AD4" s="138" t="s">
        <v>681</v>
      </c>
      <c r="AE4" s="138" t="s">
        <v>5</v>
      </c>
      <c r="AF4" s="138" t="s">
        <v>680</v>
      </c>
      <c r="AG4" s="138" t="s">
        <v>60</v>
      </c>
      <c r="AH4" s="138" t="s">
        <v>679</v>
      </c>
      <c r="AI4" s="138" t="s">
        <v>6</v>
      </c>
      <c r="AJ4" s="138" t="s">
        <v>7</v>
      </c>
      <c r="AK4" s="138" t="s">
        <v>1779</v>
      </c>
      <c r="AL4" s="138" t="s">
        <v>1780</v>
      </c>
      <c r="AM4" s="138" t="s">
        <v>1781</v>
      </c>
      <c r="AN4" s="138" t="s">
        <v>1782</v>
      </c>
      <c r="AO4" s="138" t="s">
        <v>1783</v>
      </c>
      <c r="AP4" s="138" t="s">
        <v>1784</v>
      </c>
      <c r="AQ4" s="138" t="s">
        <v>1785</v>
      </c>
      <c r="AR4" s="138" t="s">
        <v>678</v>
      </c>
      <c r="AS4" s="138" t="s">
        <v>677</v>
      </c>
      <c r="AT4" s="139" t="s">
        <v>676</v>
      </c>
      <c r="AU4" s="138" t="s">
        <v>80</v>
      </c>
      <c r="AV4" s="138" t="s">
        <v>675</v>
      </c>
      <c r="AW4" s="308" t="s">
        <v>674</v>
      </c>
      <c r="AX4" s="308" t="s">
        <v>673</v>
      </c>
      <c r="AY4" s="309" t="s">
        <v>1179</v>
      </c>
      <c r="AZ4" s="310" t="s">
        <v>1180</v>
      </c>
      <c r="BA4" s="310" t="s">
        <v>1181</v>
      </c>
      <c r="BB4" s="355" t="s">
        <v>1317</v>
      </c>
      <c r="BC4" s="309" t="s">
        <v>1182</v>
      </c>
      <c r="BD4" s="309" t="s">
        <v>1183</v>
      </c>
      <c r="BE4" s="310" t="s">
        <v>1786</v>
      </c>
      <c r="BF4" s="309" t="s">
        <v>1184</v>
      </c>
      <c r="BG4" s="309" t="s">
        <v>1787</v>
      </c>
      <c r="BH4" s="309" t="s">
        <v>1759</v>
      </c>
      <c r="BI4" s="309" t="s">
        <v>672</v>
      </c>
      <c r="BJ4" s="311" t="s">
        <v>671</v>
      </c>
      <c r="BK4" s="311" t="s">
        <v>670</v>
      </c>
      <c r="BL4" s="309" t="s">
        <v>1788</v>
      </c>
      <c r="BM4" s="309" t="s">
        <v>1789</v>
      </c>
      <c r="BN4" s="309" t="s">
        <v>1185</v>
      </c>
      <c r="BO4" s="309" t="s">
        <v>1186</v>
      </c>
      <c r="BP4" s="308" t="s">
        <v>1790</v>
      </c>
      <c r="BQ4" s="312" t="s">
        <v>669</v>
      </c>
      <c r="BR4" s="308" t="s">
        <v>668</v>
      </c>
      <c r="BS4" s="308" t="s">
        <v>667</v>
      </c>
      <c r="BT4" s="308" t="s">
        <v>666</v>
      </c>
      <c r="BU4" s="308" t="s">
        <v>665</v>
      </c>
      <c r="BV4" s="308"/>
      <c r="BW4" s="313" t="s">
        <v>664</v>
      </c>
      <c r="BX4" s="313" t="s">
        <v>663</v>
      </c>
    </row>
    <row r="5" spans="1:76" hidden="1" x14ac:dyDescent="0.25">
      <c r="C5" s="969" t="s">
        <v>44</v>
      </c>
      <c r="D5" s="970"/>
      <c r="E5" s="971"/>
      <c r="F5" s="314">
        <v>86344810.25</v>
      </c>
      <c r="G5" s="314">
        <v>61127682</v>
      </c>
      <c r="H5" s="314">
        <v>3001983.8678003876</v>
      </c>
      <c r="I5" s="314">
        <v>1799699.5760598499</v>
      </c>
      <c r="J5" s="314">
        <v>6369409.0049772095</v>
      </c>
      <c r="K5" s="314">
        <v>6796029.3606780851</v>
      </c>
      <c r="L5" s="314">
        <v>1016613.511019751</v>
      </c>
      <c r="M5" s="314">
        <v>756770.89896959381</v>
      </c>
      <c r="N5" s="314">
        <v>1278068.2745576994</v>
      </c>
      <c r="O5" s="314">
        <v>918968.09668878803</v>
      </c>
      <c r="P5" s="314">
        <v>815795.32210847363</v>
      </c>
      <c r="Q5" s="314">
        <v>236156.21704346879</v>
      </c>
      <c r="R5" s="314">
        <v>886131.90380892204</v>
      </c>
      <c r="S5" s="314">
        <v>721108.58543242933</v>
      </c>
      <c r="T5" s="314">
        <v>1054662.6495913281</v>
      </c>
      <c r="U5" s="314">
        <v>729704.96268475312</v>
      </c>
      <c r="V5" s="314">
        <v>697902.65684669628</v>
      </c>
      <c r="W5" s="314">
        <v>156627.78511518575</v>
      </c>
      <c r="X5" s="314">
        <v>1755112.8307286117</v>
      </c>
      <c r="Y5" s="314">
        <v>814997.28177758981</v>
      </c>
      <c r="Z5" s="314">
        <v>0</v>
      </c>
      <c r="AA5" s="314">
        <v>13510607.856170431</v>
      </c>
      <c r="AB5" s="314">
        <v>13959496.935673466</v>
      </c>
      <c r="AC5" s="314">
        <v>0</v>
      </c>
      <c r="AD5" s="314">
        <v>0</v>
      </c>
      <c r="AE5" s="314">
        <v>32797600</v>
      </c>
      <c r="AF5" s="314">
        <v>564482.49888740561</v>
      </c>
      <c r="AG5" s="314">
        <v>0</v>
      </c>
      <c r="AH5" s="314">
        <v>279000</v>
      </c>
      <c r="AI5" s="314">
        <v>5039922.9100000029</v>
      </c>
      <c r="AJ5" s="314">
        <v>0</v>
      </c>
      <c r="AK5" s="314">
        <v>0</v>
      </c>
      <c r="AL5" s="314">
        <v>0</v>
      </c>
      <c r="AM5" s="314">
        <v>0</v>
      </c>
      <c r="AN5" s="314">
        <v>152872.26</v>
      </c>
      <c r="AO5" s="314">
        <v>0</v>
      </c>
      <c r="AP5" s="314">
        <v>0</v>
      </c>
      <c r="AQ5" s="314">
        <v>0</v>
      </c>
      <c r="AR5" s="314">
        <v>301160137.40000004</v>
      </c>
      <c r="AS5" s="314">
        <v>57275847.577732705</v>
      </c>
      <c r="AT5" s="314">
        <v>38833877.668887407</v>
      </c>
      <c r="AU5" s="314">
        <v>44069222.968535192</v>
      </c>
      <c r="AV5" s="314">
        <v>397269862.64662033</v>
      </c>
      <c r="AW5" s="314">
        <v>214740535.74093869</v>
      </c>
      <c r="AX5" s="314">
        <v>182529326.90568155</v>
      </c>
      <c r="AY5" s="314">
        <v>391950939.73662031</v>
      </c>
      <c r="AZ5" s="315"/>
      <c r="BA5" s="315">
        <v>351331985.80000001</v>
      </c>
      <c r="BB5" s="314">
        <v>142018.1416439137</v>
      </c>
      <c r="BC5" s="314">
        <v>83465.245419322979</v>
      </c>
      <c r="BD5" s="314">
        <v>397495346.03368354</v>
      </c>
      <c r="BE5" s="315">
        <v>356650908.7099998</v>
      </c>
      <c r="BF5" s="314">
        <v>318248903.30111259</v>
      </c>
      <c r="BG5" s="314">
        <v>359093340.62479621</v>
      </c>
      <c r="BH5" s="314">
        <v>1038397.2640524637</v>
      </c>
      <c r="BI5" s="314">
        <v>1015663.8978738755</v>
      </c>
      <c r="BJ5" s="316"/>
      <c r="BK5" s="316"/>
      <c r="BL5" s="314">
        <v>102.46012066163803</v>
      </c>
      <c r="BM5" s="314">
        <v>397495448.49380428</v>
      </c>
      <c r="BN5" s="314">
        <v>1258918.1162546985</v>
      </c>
      <c r="BO5" s="314">
        <v>0</v>
      </c>
      <c r="BP5" s="314">
        <v>1276783.3874252397</v>
      </c>
      <c r="BQ5" s="316"/>
      <c r="BR5" s="314">
        <v>-985500.56750000012</v>
      </c>
      <c r="BS5" s="314">
        <v>396509947.92630416</v>
      </c>
      <c r="BT5" s="314">
        <v>0</v>
      </c>
      <c r="BU5" s="314">
        <v>396509947.92630416</v>
      </c>
      <c r="BV5" s="314"/>
      <c r="BW5" s="314"/>
      <c r="BX5" s="314"/>
    </row>
    <row r="6" spans="1:76" hidden="1" x14ac:dyDescent="0.25">
      <c r="A6" s="295">
        <v>6</v>
      </c>
      <c r="B6" s="295">
        <v>205</v>
      </c>
      <c r="C6" s="317">
        <v>9352002</v>
      </c>
      <c r="D6" s="317" t="s">
        <v>232</v>
      </c>
      <c r="E6" s="318">
        <v>255471</v>
      </c>
      <c r="F6" s="132">
        <v>0</v>
      </c>
      <c r="G6" s="132">
        <v>0</v>
      </c>
      <c r="H6" s="132">
        <v>7919.9999999999918</v>
      </c>
      <c r="I6" s="132">
        <v>0</v>
      </c>
      <c r="J6" s="132">
        <v>13696.363636363636</v>
      </c>
      <c r="K6" s="132">
        <v>0</v>
      </c>
      <c r="L6" s="132">
        <v>599.99999999999943</v>
      </c>
      <c r="M6" s="132">
        <v>0</v>
      </c>
      <c r="N6" s="132">
        <v>0</v>
      </c>
      <c r="O6" s="132">
        <v>0</v>
      </c>
      <c r="P6" s="132">
        <v>0</v>
      </c>
      <c r="Q6" s="132">
        <v>0</v>
      </c>
      <c r="R6" s="132">
        <v>0</v>
      </c>
      <c r="S6" s="132">
        <v>0</v>
      </c>
      <c r="T6" s="132">
        <v>0</v>
      </c>
      <c r="U6" s="132">
        <v>0</v>
      </c>
      <c r="V6" s="132">
        <v>0</v>
      </c>
      <c r="W6" s="132">
        <v>0</v>
      </c>
      <c r="X6" s="132">
        <v>577.04819277108254</v>
      </c>
      <c r="Y6" s="132">
        <v>0</v>
      </c>
      <c r="Z6" s="132">
        <v>0</v>
      </c>
      <c r="AA6" s="132">
        <v>25791.712969879503</v>
      </c>
      <c r="AB6" s="132">
        <v>0</v>
      </c>
      <c r="AC6" s="132">
        <v>0</v>
      </c>
      <c r="AD6" s="132">
        <v>0</v>
      </c>
      <c r="AE6" s="132">
        <v>110000</v>
      </c>
      <c r="AF6" s="132">
        <v>9479.3057409879802</v>
      </c>
      <c r="AG6" s="132">
        <v>0</v>
      </c>
      <c r="AH6" s="132">
        <v>0</v>
      </c>
      <c r="AI6" s="132">
        <v>16776</v>
      </c>
      <c r="AJ6" s="132">
        <v>0</v>
      </c>
      <c r="AK6" s="132">
        <v>0</v>
      </c>
      <c r="AL6" s="132">
        <v>0</v>
      </c>
      <c r="AM6" s="132">
        <v>0</v>
      </c>
      <c r="AN6" s="132">
        <v>0</v>
      </c>
      <c r="AO6" s="132">
        <v>0</v>
      </c>
      <c r="AP6" s="132">
        <v>0</v>
      </c>
      <c r="AQ6" s="132">
        <v>0</v>
      </c>
      <c r="AR6" s="132">
        <v>255471</v>
      </c>
      <c r="AS6" s="132">
        <v>48585.124799014215</v>
      </c>
      <c r="AT6" s="319">
        <v>136255.305740988</v>
      </c>
      <c r="AU6" s="132">
        <v>46898.89478806132</v>
      </c>
      <c r="AV6" s="132">
        <v>440311.43054000218</v>
      </c>
      <c r="AW6" s="132">
        <v>440311.43054000224</v>
      </c>
      <c r="AX6" s="132">
        <v>0</v>
      </c>
      <c r="AY6" s="132">
        <v>423535.43054000218</v>
      </c>
      <c r="AZ6" s="320">
        <v>3300</v>
      </c>
      <c r="BA6" s="320">
        <v>306900</v>
      </c>
      <c r="BB6" s="132">
        <v>0</v>
      </c>
      <c r="BC6" s="319">
        <v>0</v>
      </c>
      <c r="BD6" s="319">
        <v>440311.43054000218</v>
      </c>
      <c r="BE6" s="320">
        <v>323676</v>
      </c>
      <c r="BF6" s="132">
        <v>187420.694259012</v>
      </c>
      <c r="BG6" s="132">
        <v>304056.12479901419</v>
      </c>
      <c r="BH6" s="132">
        <v>3269.4206967635932</v>
      </c>
      <c r="BI6" s="132">
        <v>3128.7317752957565</v>
      </c>
      <c r="BJ6" s="321">
        <v>4.496675700317504E-2</v>
      </c>
      <c r="BK6" s="321">
        <v>-1.0655268779363954E-2</v>
      </c>
      <c r="BL6" s="132">
        <v>-3100.3854544010937</v>
      </c>
      <c r="BM6" s="132">
        <v>437211.0450856011</v>
      </c>
      <c r="BN6" s="132">
        <v>4520.8069364043131</v>
      </c>
      <c r="BO6" s="132" t="s">
        <v>1187</v>
      </c>
      <c r="BP6" s="132">
        <v>4701.1940331785063</v>
      </c>
      <c r="BQ6" s="321">
        <v>0.10699122966817431</v>
      </c>
      <c r="BR6" s="132">
        <v>-2472.87</v>
      </c>
      <c r="BS6" s="132">
        <v>434738.17508560111</v>
      </c>
      <c r="BT6" s="132">
        <v>0</v>
      </c>
      <c r="BU6" s="132">
        <v>434738.17508560111</v>
      </c>
      <c r="BV6" s="132"/>
      <c r="BW6" s="132">
        <v>115768.25114423514</v>
      </c>
      <c r="BX6" s="132">
        <v>7227.5499999999993</v>
      </c>
    </row>
    <row r="7" spans="1:76" hidden="1" x14ac:dyDescent="0.25">
      <c r="A7" s="295">
        <v>7</v>
      </c>
      <c r="B7" s="295">
        <v>436</v>
      </c>
      <c r="C7" s="317">
        <v>9352007</v>
      </c>
      <c r="D7" s="317" t="s">
        <v>354</v>
      </c>
      <c r="E7" s="318">
        <v>733449</v>
      </c>
      <c r="F7" s="132">
        <v>0</v>
      </c>
      <c r="G7" s="132">
        <v>0</v>
      </c>
      <c r="H7" s="132">
        <v>7040</v>
      </c>
      <c r="I7" s="132">
        <v>0</v>
      </c>
      <c r="J7" s="132">
        <v>16081.615384615385</v>
      </c>
      <c r="K7" s="132">
        <v>0</v>
      </c>
      <c r="L7" s="132">
        <v>203.81679389312973</v>
      </c>
      <c r="M7" s="132">
        <v>0</v>
      </c>
      <c r="N7" s="132">
        <v>0</v>
      </c>
      <c r="O7" s="132">
        <v>0</v>
      </c>
      <c r="P7" s="132">
        <v>0</v>
      </c>
      <c r="Q7" s="132">
        <v>0</v>
      </c>
      <c r="R7" s="132">
        <v>0</v>
      </c>
      <c r="S7" s="132">
        <v>0</v>
      </c>
      <c r="T7" s="132">
        <v>0</v>
      </c>
      <c r="U7" s="132">
        <v>0</v>
      </c>
      <c r="V7" s="132">
        <v>0</v>
      </c>
      <c r="W7" s="132">
        <v>0</v>
      </c>
      <c r="X7" s="132">
        <v>611.13333333333264</v>
      </c>
      <c r="Y7" s="132">
        <v>0</v>
      </c>
      <c r="Z7" s="132">
        <v>0</v>
      </c>
      <c r="AA7" s="132">
        <v>60365.174316508477</v>
      </c>
      <c r="AB7" s="132">
        <v>0</v>
      </c>
      <c r="AC7" s="132">
        <v>0</v>
      </c>
      <c r="AD7" s="132">
        <v>0</v>
      </c>
      <c r="AE7" s="132">
        <v>110000</v>
      </c>
      <c r="AF7" s="132">
        <v>0</v>
      </c>
      <c r="AG7" s="132">
        <v>0</v>
      </c>
      <c r="AH7" s="132">
        <v>0</v>
      </c>
      <c r="AI7" s="132">
        <v>28101</v>
      </c>
      <c r="AJ7" s="132">
        <v>0</v>
      </c>
      <c r="AK7" s="132">
        <v>0</v>
      </c>
      <c r="AL7" s="132">
        <v>0</v>
      </c>
      <c r="AM7" s="132">
        <v>0</v>
      </c>
      <c r="AN7" s="132">
        <v>0</v>
      </c>
      <c r="AO7" s="132">
        <v>0</v>
      </c>
      <c r="AP7" s="132">
        <v>0</v>
      </c>
      <c r="AQ7" s="132">
        <v>0</v>
      </c>
      <c r="AR7" s="132">
        <v>733449</v>
      </c>
      <c r="AS7" s="132">
        <v>84301.739828350313</v>
      </c>
      <c r="AT7" s="319">
        <v>138101</v>
      </c>
      <c r="AU7" s="132">
        <v>82026.890405762737</v>
      </c>
      <c r="AV7" s="132">
        <v>955851.73982835026</v>
      </c>
      <c r="AW7" s="132">
        <v>955851.73982835026</v>
      </c>
      <c r="AX7" s="132">
        <v>0</v>
      </c>
      <c r="AY7" s="132">
        <v>927750.73982835026</v>
      </c>
      <c r="AZ7" s="320">
        <v>3300</v>
      </c>
      <c r="BA7" s="320">
        <v>881100</v>
      </c>
      <c r="BB7" s="132">
        <v>0</v>
      </c>
      <c r="BC7" s="319">
        <v>0</v>
      </c>
      <c r="BD7" s="319">
        <v>955851.73982835026</v>
      </c>
      <c r="BE7" s="320">
        <v>909201</v>
      </c>
      <c r="BF7" s="132">
        <v>771100</v>
      </c>
      <c r="BG7" s="132">
        <v>817750.73982835026</v>
      </c>
      <c r="BH7" s="132">
        <v>3062.7368532897012</v>
      </c>
      <c r="BI7" s="132">
        <v>2967.20095210728</v>
      </c>
      <c r="BJ7" s="321">
        <v>3.2197314143678886E-2</v>
      </c>
      <c r="BK7" s="321">
        <v>-7.6294369227091763E-3</v>
      </c>
      <c r="BL7" s="132">
        <v>-6044.3653577950627</v>
      </c>
      <c r="BM7" s="132">
        <v>949807.37447055522</v>
      </c>
      <c r="BN7" s="132">
        <v>3452.0837995151883</v>
      </c>
      <c r="BO7" s="132" t="s">
        <v>1187</v>
      </c>
      <c r="BP7" s="132">
        <v>3557.3309905264241</v>
      </c>
      <c r="BQ7" s="321">
        <v>2.9426504860017522E-2</v>
      </c>
      <c r="BR7" s="132">
        <v>-7099.53</v>
      </c>
      <c r="BS7" s="132">
        <v>942707.8444705552</v>
      </c>
      <c r="BT7" s="132">
        <v>0</v>
      </c>
      <c r="BU7" s="132">
        <v>942707.8444705552</v>
      </c>
      <c r="BV7" s="132"/>
      <c r="BW7" s="132">
        <v>109218.91970493481</v>
      </c>
      <c r="BX7" s="132">
        <v>4059.5500000000029</v>
      </c>
    </row>
    <row r="8" spans="1:76" hidden="1" x14ac:dyDescent="0.25">
      <c r="A8" s="295">
        <v>8</v>
      </c>
      <c r="B8" s="295">
        <v>443</v>
      </c>
      <c r="C8" s="317">
        <v>9352009</v>
      </c>
      <c r="D8" s="317" t="s">
        <v>359</v>
      </c>
      <c r="E8" s="318">
        <v>760919</v>
      </c>
      <c r="F8" s="132">
        <v>0</v>
      </c>
      <c r="G8" s="132">
        <v>0</v>
      </c>
      <c r="H8" s="132">
        <v>23759.999999999967</v>
      </c>
      <c r="I8" s="132">
        <v>0</v>
      </c>
      <c r="J8" s="132">
        <v>53221.348314606737</v>
      </c>
      <c r="K8" s="132">
        <v>0</v>
      </c>
      <c r="L8" s="132">
        <v>27399.999999999982</v>
      </c>
      <c r="M8" s="132">
        <v>480.00000000000034</v>
      </c>
      <c r="N8" s="132">
        <v>19799.999999999964</v>
      </c>
      <c r="O8" s="132">
        <v>780.00000000000057</v>
      </c>
      <c r="P8" s="132">
        <v>0</v>
      </c>
      <c r="Q8" s="132">
        <v>0</v>
      </c>
      <c r="R8" s="132">
        <v>0</v>
      </c>
      <c r="S8" s="132">
        <v>0</v>
      </c>
      <c r="T8" s="132">
        <v>0</v>
      </c>
      <c r="U8" s="132">
        <v>0</v>
      </c>
      <c r="V8" s="132">
        <v>0</v>
      </c>
      <c r="W8" s="132">
        <v>0</v>
      </c>
      <c r="X8" s="132">
        <v>7538.6788617886241</v>
      </c>
      <c r="Y8" s="132">
        <v>0</v>
      </c>
      <c r="Z8" s="132">
        <v>0</v>
      </c>
      <c r="AA8" s="132">
        <v>81168.58359829041</v>
      </c>
      <c r="AB8" s="132">
        <v>0</v>
      </c>
      <c r="AC8" s="132">
        <v>0</v>
      </c>
      <c r="AD8" s="132">
        <v>0</v>
      </c>
      <c r="AE8" s="132">
        <v>110000</v>
      </c>
      <c r="AF8" s="132">
        <v>0</v>
      </c>
      <c r="AG8" s="132">
        <v>0</v>
      </c>
      <c r="AH8" s="132">
        <v>0</v>
      </c>
      <c r="AI8" s="132">
        <v>15291.66</v>
      </c>
      <c r="AJ8" s="132">
        <v>0</v>
      </c>
      <c r="AK8" s="132">
        <v>0</v>
      </c>
      <c r="AL8" s="132">
        <v>0</v>
      </c>
      <c r="AM8" s="132">
        <v>0</v>
      </c>
      <c r="AN8" s="132">
        <v>0</v>
      </c>
      <c r="AO8" s="132">
        <v>0</v>
      </c>
      <c r="AP8" s="132">
        <v>0</v>
      </c>
      <c r="AQ8" s="132">
        <v>0</v>
      </c>
      <c r="AR8" s="132">
        <v>760919</v>
      </c>
      <c r="AS8" s="132">
        <v>214148.61077468569</v>
      </c>
      <c r="AT8" s="319">
        <v>125291.66</v>
      </c>
      <c r="AU8" s="132">
        <v>153888.25775559375</v>
      </c>
      <c r="AV8" s="132">
        <v>1100359.2707746855</v>
      </c>
      <c r="AW8" s="132">
        <v>1100359.2707746858</v>
      </c>
      <c r="AX8" s="132">
        <v>0</v>
      </c>
      <c r="AY8" s="132">
        <v>1085067.6107746856</v>
      </c>
      <c r="AZ8" s="320">
        <v>3300</v>
      </c>
      <c r="BA8" s="320">
        <v>914100</v>
      </c>
      <c r="BB8" s="132">
        <v>0</v>
      </c>
      <c r="BC8" s="319">
        <v>0</v>
      </c>
      <c r="BD8" s="319">
        <v>1100359.2707746855</v>
      </c>
      <c r="BE8" s="320">
        <v>929391.66</v>
      </c>
      <c r="BF8" s="132">
        <v>804100</v>
      </c>
      <c r="BG8" s="132">
        <v>975067.61077468551</v>
      </c>
      <c r="BH8" s="132">
        <v>3520.0996778869512</v>
      </c>
      <c r="BI8" s="132">
        <v>3392.0618773722631</v>
      </c>
      <c r="BJ8" s="321">
        <v>3.7746304502521477E-2</v>
      </c>
      <c r="BK8" s="321">
        <v>-8.9443190193520868E-3</v>
      </c>
      <c r="BL8" s="132">
        <v>-8404.0923473941675</v>
      </c>
      <c r="BM8" s="132">
        <v>1091955.1784272913</v>
      </c>
      <c r="BN8" s="132">
        <v>3886.8719076797524</v>
      </c>
      <c r="BO8" s="132" t="s">
        <v>1187</v>
      </c>
      <c r="BP8" s="132">
        <v>3942.0764564162141</v>
      </c>
      <c r="BQ8" s="321">
        <v>2.8846257169446554E-2</v>
      </c>
      <c r="BR8" s="132">
        <v>-7365.43</v>
      </c>
      <c r="BS8" s="132">
        <v>1084589.7484272914</v>
      </c>
      <c r="BT8" s="132">
        <v>0</v>
      </c>
      <c r="BU8" s="132">
        <v>1084589.7484272914</v>
      </c>
      <c r="BV8" s="132"/>
      <c r="BW8" s="132">
        <v>63408.739007467404</v>
      </c>
      <c r="BX8" s="132">
        <v>7072.83</v>
      </c>
    </row>
    <row r="9" spans="1:76" hidden="1" x14ac:dyDescent="0.25">
      <c r="A9" s="295">
        <v>9</v>
      </c>
      <c r="B9" s="295">
        <v>451</v>
      </c>
      <c r="C9" s="317">
        <v>9352011</v>
      </c>
      <c r="D9" s="317" t="s">
        <v>367</v>
      </c>
      <c r="E9" s="318">
        <v>623569</v>
      </c>
      <c r="F9" s="132">
        <v>0</v>
      </c>
      <c r="G9" s="132">
        <v>0</v>
      </c>
      <c r="H9" s="132">
        <v>10999.999999999964</v>
      </c>
      <c r="I9" s="132">
        <v>0</v>
      </c>
      <c r="J9" s="132">
        <v>22580.52631578947</v>
      </c>
      <c r="K9" s="132">
        <v>0</v>
      </c>
      <c r="L9" s="132">
        <v>2399.9999999999991</v>
      </c>
      <c r="M9" s="132">
        <v>0</v>
      </c>
      <c r="N9" s="132">
        <v>0</v>
      </c>
      <c r="O9" s="132">
        <v>0</v>
      </c>
      <c r="P9" s="132">
        <v>0</v>
      </c>
      <c r="Q9" s="132">
        <v>0</v>
      </c>
      <c r="R9" s="132">
        <v>0</v>
      </c>
      <c r="S9" s="132">
        <v>0</v>
      </c>
      <c r="T9" s="132">
        <v>0</v>
      </c>
      <c r="U9" s="132">
        <v>0</v>
      </c>
      <c r="V9" s="132">
        <v>0</v>
      </c>
      <c r="W9" s="132">
        <v>0</v>
      </c>
      <c r="X9" s="132">
        <v>3560.5583756345213</v>
      </c>
      <c r="Y9" s="132">
        <v>0</v>
      </c>
      <c r="Z9" s="132">
        <v>0</v>
      </c>
      <c r="AA9" s="132">
        <v>53935.003610682004</v>
      </c>
      <c r="AB9" s="132">
        <v>0</v>
      </c>
      <c r="AC9" s="132">
        <v>0</v>
      </c>
      <c r="AD9" s="132">
        <v>0</v>
      </c>
      <c r="AE9" s="132">
        <v>110000</v>
      </c>
      <c r="AF9" s="132">
        <v>0</v>
      </c>
      <c r="AG9" s="132">
        <v>0</v>
      </c>
      <c r="AH9" s="132">
        <v>0</v>
      </c>
      <c r="AI9" s="132">
        <v>22800</v>
      </c>
      <c r="AJ9" s="132">
        <v>0</v>
      </c>
      <c r="AK9" s="132">
        <v>0</v>
      </c>
      <c r="AL9" s="132">
        <v>0</v>
      </c>
      <c r="AM9" s="132">
        <v>0</v>
      </c>
      <c r="AN9" s="132">
        <v>0</v>
      </c>
      <c r="AO9" s="132">
        <v>0</v>
      </c>
      <c r="AP9" s="132">
        <v>0</v>
      </c>
      <c r="AQ9" s="132">
        <v>0</v>
      </c>
      <c r="AR9" s="132">
        <v>623569</v>
      </c>
      <c r="AS9" s="132">
        <v>93476.088302105956</v>
      </c>
      <c r="AT9" s="319">
        <v>132800</v>
      </c>
      <c r="AU9" s="132">
        <v>81924.266768576723</v>
      </c>
      <c r="AV9" s="132">
        <v>849845.0883021059</v>
      </c>
      <c r="AW9" s="132">
        <v>849845.0883021059</v>
      </c>
      <c r="AX9" s="132">
        <v>0</v>
      </c>
      <c r="AY9" s="132">
        <v>827045.0883021059</v>
      </c>
      <c r="AZ9" s="320">
        <v>3300</v>
      </c>
      <c r="BA9" s="320">
        <v>749100</v>
      </c>
      <c r="BB9" s="132">
        <v>0</v>
      </c>
      <c r="BC9" s="319">
        <v>0</v>
      </c>
      <c r="BD9" s="319">
        <v>849845.0883021059</v>
      </c>
      <c r="BE9" s="320">
        <v>771900</v>
      </c>
      <c r="BF9" s="132">
        <v>639100</v>
      </c>
      <c r="BG9" s="132">
        <v>717045.0883021059</v>
      </c>
      <c r="BH9" s="132">
        <v>3158.7889352515676</v>
      </c>
      <c r="BI9" s="132">
        <v>3032.3062960176994</v>
      </c>
      <c r="BJ9" s="321">
        <v>4.1711696275530188E-2</v>
      </c>
      <c r="BK9" s="321">
        <v>-9.883953495414103E-3</v>
      </c>
      <c r="BL9" s="132">
        <v>-6803.4565919077049</v>
      </c>
      <c r="BM9" s="132">
        <v>843041.63171019824</v>
      </c>
      <c r="BN9" s="132">
        <v>3613.3992586352347</v>
      </c>
      <c r="BO9" s="132" t="s">
        <v>1187</v>
      </c>
      <c r="BP9" s="132">
        <v>3713.8397872695959</v>
      </c>
      <c r="BQ9" s="321">
        <v>2.9471770584446055E-2</v>
      </c>
      <c r="BR9" s="132">
        <v>-6035.93</v>
      </c>
      <c r="BS9" s="132">
        <v>837005.70171019819</v>
      </c>
      <c r="BT9" s="132">
        <v>0</v>
      </c>
      <c r="BU9" s="132">
        <v>837005.70171019819</v>
      </c>
      <c r="BV9" s="132"/>
      <c r="BW9" s="132">
        <v>69831.083565384266</v>
      </c>
      <c r="BX9" s="132">
        <v>10308.779999999999</v>
      </c>
    </row>
    <row r="10" spans="1:76" hidden="1" x14ac:dyDescent="0.25">
      <c r="A10" s="295">
        <v>10</v>
      </c>
      <c r="B10" s="295">
        <v>460</v>
      </c>
      <c r="C10" s="317">
        <v>9352012</v>
      </c>
      <c r="D10" s="317" t="s">
        <v>373</v>
      </c>
      <c r="E10" s="318">
        <v>252724</v>
      </c>
      <c r="F10" s="132">
        <v>0</v>
      </c>
      <c r="G10" s="132">
        <v>0</v>
      </c>
      <c r="H10" s="132">
        <v>879.99999999999966</v>
      </c>
      <c r="I10" s="132">
        <v>0</v>
      </c>
      <c r="J10" s="132">
        <v>6354.4186046511622</v>
      </c>
      <c r="K10" s="132">
        <v>0</v>
      </c>
      <c r="L10" s="132">
        <v>1399.9999999999993</v>
      </c>
      <c r="M10" s="132">
        <v>0</v>
      </c>
      <c r="N10" s="132">
        <v>0</v>
      </c>
      <c r="O10" s="132">
        <v>0</v>
      </c>
      <c r="P10" s="132">
        <v>0</v>
      </c>
      <c r="Q10" s="132">
        <v>0</v>
      </c>
      <c r="R10" s="132">
        <v>0</v>
      </c>
      <c r="S10" s="132">
        <v>0</v>
      </c>
      <c r="T10" s="132">
        <v>0</v>
      </c>
      <c r="U10" s="132">
        <v>0</v>
      </c>
      <c r="V10" s="132">
        <v>0</v>
      </c>
      <c r="W10" s="132">
        <v>0</v>
      </c>
      <c r="X10" s="132">
        <v>0</v>
      </c>
      <c r="Y10" s="132">
        <v>0</v>
      </c>
      <c r="Z10" s="132">
        <v>0</v>
      </c>
      <c r="AA10" s="132">
        <v>24631.080598388955</v>
      </c>
      <c r="AB10" s="132">
        <v>0</v>
      </c>
      <c r="AC10" s="132">
        <v>0</v>
      </c>
      <c r="AD10" s="132">
        <v>0</v>
      </c>
      <c r="AE10" s="132">
        <v>110000</v>
      </c>
      <c r="AF10" s="132">
        <v>9646.1949265687581</v>
      </c>
      <c r="AG10" s="132">
        <v>0</v>
      </c>
      <c r="AH10" s="132">
        <v>0</v>
      </c>
      <c r="AI10" s="132">
        <v>7440</v>
      </c>
      <c r="AJ10" s="132">
        <v>0</v>
      </c>
      <c r="AK10" s="132">
        <v>0</v>
      </c>
      <c r="AL10" s="132">
        <v>0</v>
      </c>
      <c r="AM10" s="132">
        <v>0</v>
      </c>
      <c r="AN10" s="132">
        <v>0</v>
      </c>
      <c r="AO10" s="132">
        <v>0</v>
      </c>
      <c r="AP10" s="132">
        <v>0</v>
      </c>
      <c r="AQ10" s="132">
        <v>0</v>
      </c>
      <c r="AR10" s="132">
        <v>252724</v>
      </c>
      <c r="AS10" s="132">
        <v>33265.499203040119</v>
      </c>
      <c r="AT10" s="319">
        <v>127086.19492656876</v>
      </c>
      <c r="AU10" s="132">
        <v>38947.289900714532</v>
      </c>
      <c r="AV10" s="132">
        <v>413075.69412960892</v>
      </c>
      <c r="AW10" s="132">
        <v>413075.69412960892</v>
      </c>
      <c r="AX10" s="132">
        <v>0</v>
      </c>
      <c r="AY10" s="132">
        <v>405635.69412960892</v>
      </c>
      <c r="AZ10" s="320">
        <v>3300</v>
      </c>
      <c r="BA10" s="320">
        <v>303600</v>
      </c>
      <c r="BB10" s="132">
        <v>0</v>
      </c>
      <c r="BC10" s="319">
        <v>0</v>
      </c>
      <c r="BD10" s="319">
        <v>413075.69412960892</v>
      </c>
      <c r="BE10" s="320">
        <v>311040</v>
      </c>
      <c r="BF10" s="132">
        <v>183953.80507343123</v>
      </c>
      <c r="BG10" s="132">
        <v>285989.49920304015</v>
      </c>
      <c r="BH10" s="132">
        <v>3108.5815130765232</v>
      </c>
      <c r="BI10" s="132">
        <v>3062.372235580774</v>
      </c>
      <c r="BJ10" s="321">
        <v>1.5089373185551234E-2</v>
      </c>
      <c r="BK10" s="321">
        <v>-3.5755597628003978E-3</v>
      </c>
      <c r="BL10" s="132">
        <v>-1007.3719348718939</v>
      </c>
      <c r="BM10" s="132">
        <v>412068.32219473703</v>
      </c>
      <c r="BN10" s="132">
        <v>4398.1339368993158</v>
      </c>
      <c r="BO10" s="132" t="s">
        <v>1187</v>
      </c>
      <c r="BP10" s="132">
        <v>4479.0035021167068</v>
      </c>
      <c r="BQ10" s="321">
        <v>1.105223588684412E-2</v>
      </c>
      <c r="BR10" s="132">
        <v>-2446.2800000000002</v>
      </c>
      <c r="BS10" s="132">
        <v>409622.04219473701</v>
      </c>
      <c r="BT10" s="132">
        <v>0</v>
      </c>
      <c r="BU10" s="132">
        <v>409622.04219473701</v>
      </c>
      <c r="BV10" s="132"/>
      <c r="BW10" s="132">
        <v>50653.214389857021</v>
      </c>
      <c r="BX10" s="132">
        <v>-7683.409999999998</v>
      </c>
    </row>
    <row r="11" spans="1:76" hidden="1" x14ac:dyDescent="0.25">
      <c r="A11" s="295">
        <v>11</v>
      </c>
      <c r="B11" s="295">
        <v>466</v>
      </c>
      <c r="C11" s="317">
        <v>9352013</v>
      </c>
      <c r="D11" s="317" t="s">
        <v>377</v>
      </c>
      <c r="E11" s="318">
        <v>796630</v>
      </c>
      <c r="F11" s="132">
        <v>0</v>
      </c>
      <c r="G11" s="132">
        <v>0</v>
      </c>
      <c r="H11" s="132">
        <v>13200.000000000005</v>
      </c>
      <c r="I11" s="132">
        <v>0</v>
      </c>
      <c r="J11" s="132">
        <v>37963.636363636368</v>
      </c>
      <c r="K11" s="132">
        <v>0</v>
      </c>
      <c r="L11" s="132">
        <v>200.00000000000026</v>
      </c>
      <c r="M11" s="132">
        <v>0</v>
      </c>
      <c r="N11" s="132">
        <v>360.00000000000045</v>
      </c>
      <c r="O11" s="132">
        <v>0</v>
      </c>
      <c r="P11" s="132">
        <v>0</v>
      </c>
      <c r="Q11" s="132">
        <v>0</v>
      </c>
      <c r="R11" s="132">
        <v>0</v>
      </c>
      <c r="S11" s="132">
        <v>0</v>
      </c>
      <c r="T11" s="132">
        <v>0</v>
      </c>
      <c r="U11" s="132">
        <v>0</v>
      </c>
      <c r="V11" s="132">
        <v>0</v>
      </c>
      <c r="W11" s="132">
        <v>0</v>
      </c>
      <c r="X11" s="132">
        <v>1214.227642276423</v>
      </c>
      <c r="Y11" s="132">
        <v>0</v>
      </c>
      <c r="Z11" s="132">
        <v>0</v>
      </c>
      <c r="AA11" s="132">
        <v>70871.510313338717</v>
      </c>
      <c r="AB11" s="132">
        <v>0</v>
      </c>
      <c r="AC11" s="132">
        <v>0</v>
      </c>
      <c r="AD11" s="132">
        <v>0</v>
      </c>
      <c r="AE11" s="132">
        <v>110000</v>
      </c>
      <c r="AF11" s="132">
        <v>0</v>
      </c>
      <c r="AG11" s="132">
        <v>0</v>
      </c>
      <c r="AH11" s="132">
        <v>0</v>
      </c>
      <c r="AI11" s="132">
        <v>15627</v>
      </c>
      <c r="AJ11" s="132">
        <v>0</v>
      </c>
      <c r="AK11" s="132">
        <v>0</v>
      </c>
      <c r="AL11" s="132">
        <v>0</v>
      </c>
      <c r="AM11" s="132">
        <v>0</v>
      </c>
      <c r="AN11" s="132">
        <v>0</v>
      </c>
      <c r="AO11" s="132">
        <v>0</v>
      </c>
      <c r="AP11" s="132">
        <v>0</v>
      </c>
      <c r="AQ11" s="132">
        <v>0</v>
      </c>
      <c r="AR11" s="132">
        <v>796630</v>
      </c>
      <c r="AS11" s="132">
        <v>123809.37431925151</v>
      </c>
      <c r="AT11" s="319">
        <v>125627</v>
      </c>
      <c r="AU11" s="132">
        <v>106732.32849515691</v>
      </c>
      <c r="AV11" s="132">
        <v>1046066.3743192515</v>
      </c>
      <c r="AW11" s="132">
        <v>1046066.3743192515</v>
      </c>
      <c r="AX11" s="132">
        <v>0</v>
      </c>
      <c r="AY11" s="132">
        <v>1030439.3743192515</v>
      </c>
      <c r="AZ11" s="320">
        <v>3300</v>
      </c>
      <c r="BA11" s="320">
        <v>957000</v>
      </c>
      <c r="BB11" s="132">
        <v>0</v>
      </c>
      <c r="BC11" s="319">
        <v>0</v>
      </c>
      <c r="BD11" s="319">
        <v>1046066.3743192515</v>
      </c>
      <c r="BE11" s="320">
        <v>972627</v>
      </c>
      <c r="BF11" s="132">
        <v>847000</v>
      </c>
      <c r="BG11" s="132">
        <v>920439.37431925151</v>
      </c>
      <c r="BH11" s="132">
        <v>3173.9288769629361</v>
      </c>
      <c r="BI11" s="132">
        <v>2995.6903485049834</v>
      </c>
      <c r="BJ11" s="321">
        <v>5.9498315153601808E-2</v>
      </c>
      <c r="BK11" s="321">
        <v>-1.4098649360819299E-2</v>
      </c>
      <c r="BL11" s="132">
        <v>-12248.204466977075</v>
      </c>
      <c r="BM11" s="132">
        <v>1033818.1698522745</v>
      </c>
      <c r="BN11" s="132">
        <v>3511.00403397336</v>
      </c>
      <c r="BO11" s="132" t="s">
        <v>1187</v>
      </c>
      <c r="BP11" s="132">
        <v>3564.8902408699118</v>
      </c>
      <c r="BQ11" s="321">
        <v>4.9071643594646774E-2</v>
      </c>
      <c r="BR11" s="132">
        <v>-7711.1</v>
      </c>
      <c r="BS11" s="132">
        <v>1026107.0698522745</v>
      </c>
      <c r="BT11" s="132">
        <v>0</v>
      </c>
      <c r="BU11" s="132">
        <v>1026107.0698522745</v>
      </c>
      <c r="BV11" s="132"/>
      <c r="BW11" s="132">
        <v>151547.98708691821</v>
      </c>
      <c r="BX11" s="132">
        <v>22966.03</v>
      </c>
    </row>
    <row r="12" spans="1:76" hidden="1" x14ac:dyDescent="0.25">
      <c r="A12" s="295">
        <v>12</v>
      </c>
      <c r="B12" s="295">
        <v>467</v>
      </c>
      <c r="C12" s="317">
        <v>9352015</v>
      </c>
      <c r="D12" s="317" t="s">
        <v>378</v>
      </c>
      <c r="E12" s="318">
        <v>291182</v>
      </c>
      <c r="F12" s="132">
        <v>0</v>
      </c>
      <c r="G12" s="132">
        <v>0</v>
      </c>
      <c r="H12" s="132">
        <v>3519.9999999999982</v>
      </c>
      <c r="I12" s="132">
        <v>0</v>
      </c>
      <c r="J12" s="132">
        <v>4953.461538461539</v>
      </c>
      <c r="K12" s="132">
        <v>0</v>
      </c>
      <c r="L12" s="132">
        <v>199.99999999999991</v>
      </c>
      <c r="M12" s="132">
        <v>0</v>
      </c>
      <c r="N12" s="132">
        <v>720.00000000000045</v>
      </c>
      <c r="O12" s="132">
        <v>389.99999999999983</v>
      </c>
      <c r="P12" s="132">
        <v>0</v>
      </c>
      <c r="Q12" s="132">
        <v>0</v>
      </c>
      <c r="R12" s="132">
        <v>0</v>
      </c>
      <c r="S12" s="132">
        <v>0</v>
      </c>
      <c r="T12" s="132">
        <v>0</v>
      </c>
      <c r="U12" s="132">
        <v>0</v>
      </c>
      <c r="V12" s="132">
        <v>0</v>
      </c>
      <c r="W12" s="132">
        <v>0</v>
      </c>
      <c r="X12" s="132">
        <v>0</v>
      </c>
      <c r="Y12" s="132">
        <v>0</v>
      </c>
      <c r="Z12" s="132">
        <v>0</v>
      </c>
      <c r="AA12" s="132">
        <v>9661.8108738781102</v>
      </c>
      <c r="AB12" s="132">
        <v>0</v>
      </c>
      <c r="AC12" s="132">
        <v>0</v>
      </c>
      <c r="AD12" s="132">
        <v>0</v>
      </c>
      <c r="AE12" s="132">
        <v>110000</v>
      </c>
      <c r="AF12" s="132">
        <v>7309.7463284379164</v>
      </c>
      <c r="AG12" s="132">
        <v>0</v>
      </c>
      <c r="AH12" s="132">
        <v>0</v>
      </c>
      <c r="AI12" s="132">
        <v>4706.46</v>
      </c>
      <c r="AJ12" s="132">
        <v>0</v>
      </c>
      <c r="AK12" s="132">
        <v>0</v>
      </c>
      <c r="AL12" s="132">
        <v>0</v>
      </c>
      <c r="AM12" s="132">
        <v>0</v>
      </c>
      <c r="AN12" s="132">
        <v>0</v>
      </c>
      <c r="AO12" s="132">
        <v>0</v>
      </c>
      <c r="AP12" s="132">
        <v>0</v>
      </c>
      <c r="AQ12" s="132">
        <v>0</v>
      </c>
      <c r="AR12" s="132">
        <v>291182</v>
      </c>
      <c r="AS12" s="132">
        <v>19445.272412339647</v>
      </c>
      <c r="AT12" s="319">
        <v>122016.20632843793</v>
      </c>
      <c r="AU12" s="132">
        <v>24552.541643108878</v>
      </c>
      <c r="AV12" s="132">
        <v>432643.47874077759</v>
      </c>
      <c r="AW12" s="132">
        <v>432643.47874077759</v>
      </c>
      <c r="AX12" s="132">
        <v>0</v>
      </c>
      <c r="AY12" s="132">
        <v>427937.01874077757</v>
      </c>
      <c r="AZ12" s="320">
        <v>3300</v>
      </c>
      <c r="BA12" s="320">
        <v>349800</v>
      </c>
      <c r="BB12" s="132">
        <v>0</v>
      </c>
      <c r="BC12" s="319">
        <v>0</v>
      </c>
      <c r="BD12" s="319">
        <v>432643.47874077759</v>
      </c>
      <c r="BE12" s="320">
        <v>354506.46</v>
      </c>
      <c r="BF12" s="132">
        <v>232490.2536715621</v>
      </c>
      <c r="BG12" s="132">
        <v>310627.27241233963</v>
      </c>
      <c r="BH12" s="132">
        <v>2930.4459661541473</v>
      </c>
      <c r="BI12" s="132">
        <v>3095.4379244910674</v>
      </c>
      <c r="BJ12" s="321">
        <v>-5.3301653065469586E-2</v>
      </c>
      <c r="BK12" s="321">
        <v>3.8301653065469586E-2</v>
      </c>
      <c r="BL12" s="132">
        <v>12567.401283772735</v>
      </c>
      <c r="BM12" s="132">
        <v>445210.88002455031</v>
      </c>
      <c r="BN12" s="132">
        <v>4155.7020757033042</v>
      </c>
      <c r="BO12" s="132" t="s">
        <v>1187</v>
      </c>
      <c r="BP12" s="132">
        <v>4200.1026417410403</v>
      </c>
      <c r="BQ12" s="321">
        <v>-1.1530032156627401E-2</v>
      </c>
      <c r="BR12" s="132">
        <v>-2818.54</v>
      </c>
      <c r="BS12" s="132">
        <v>442392.34002455033</v>
      </c>
      <c r="BT12" s="132">
        <v>0</v>
      </c>
      <c r="BU12" s="132">
        <v>442392.34002455033</v>
      </c>
      <c r="BV12" s="132"/>
      <c r="BW12" s="132">
        <v>163983.48588831886</v>
      </c>
      <c r="BX12" s="132">
        <v>18980.07</v>
      </c>
    </row>
    <row r="13" spans="1:76" hidden="1" x14ac:dyDescent="0.25">
      <c r="A13" s="295">
        <v>13</v>
      </c>
      <c r="B13" s="295">
        <v>508</v>
      </c>
      <c r="C13" s="317">
        <v>9352016</v>
      </c>
      <c r="D13" s="317" t="s">
        <v>658</v>
      </c>
      <c r="E13" s="318">
        <v>322085.75</v>
      </c>
      <c r="F13" s="132">
        <v>0</v>
      </c>
      <c r="G13" s="132">
        <v>0</v>
      </c>
      <c r="H13" s="132">
        <v>5669.230769230775</v>
      </c>
      <c r="I13" s="132">
        <v>0</v>
      </c>
      <c r="J13" s="132">
        <v>7400.454545454546</v>
      </c>
      <c r="K13" s="132">
        <v>0</v>
      </c>
      <c r="L13" s="132">
        <v>515.38461538461593</v>
      </c>
      <c r="M13" s="132">
        <v>0</v>
      </c>
      <c r="N13" s="132">
        <v>6957.692307692314</v>
      </c>
      <c r="O13" s="132">
        <v>0</v>
      </c>
      <c r="P13" s="132">
        <v>0</v>
      </c>
      <c r="Q13" s="132">
        <v>0</v>
      </c>
      <c r="R13" s="132">
        <v>0</v>
      </c>
      <c r="S13" s="132">
        <v>0</v>
      </c>
      <c r="T13" s="132">
        <v>0</v>
      </c>
      <c r="U13" s="132">
        <v>0</v>
      </c>
      <c r="V13" s="132">
        <v>0</v>
      </c>
      <c r="W13" s="132">
        <v>0</v>
      </c>
      <c r="X13" s="132">
        <v>2663.9889705882333</v>
      </c>
      <c r="Y13" s="132">
        <v>0</v>
      </c>
      <c r="Z13" s="132">
        <v>0</v>
      </c>
      <c r="AA13" s="132">
        <v>14111.154749999982</v>
      </c>
      <c r="AB13" s="132">
        <v>0</v>
      </c>
      <c r="AC13" s="132">
        <v>0</v>
      </c>
      <c r="AD13" s="132">
        <v>0</v>
      </c>
      <c r="AE13" s="132">
        <v>110000</v>
      </c>
      <c r="AF13" s="132">
        <v>0</v>
      </c>
      <c r="AG13" s="132">
        <v>0</v>
      </c>
      <c r="AH13" s="132">
        <v>0</v>
      </c>
      <c r="AI13" s="132">
        <v>38947</v>
      </c>
      <c r="AJ13" s="132">
        <v>0</v>
      </c>
      <c r="AK13" s="132">
        <v>0</v>
      </c>
      <c r="AL13" s="132">
        <v>0</v>
      </c>
      <c r="AM13" s="132">
        <v>0</v>
      </c>
      <c r="AN13" s="132">
        <v>0</v>
      </c>
      <c r="AO13" s="132">
        <v>0</v>
      </c>
      <c r="AP13" s="132">
        <v>0</v>
      </c>
      <c r="AQ13" s="132">
        <v>0</v>
      </c>
      <c r="AR13" s="132">
        <v>322085.75</v>
      </c>
      <c r="AS13" s="132">
        <v>37317.905958350464</v>
      </c>
      <c r="AT13" s="319">
        <v>148947</v>
      </c>
      <c r="AU13" s="132">
        <v>34381.53586888111</v>
      </c>
      <c r="AV13" s="132">
        <v>508350.65595835046</v>
      </c>
      <c r="AW13" s="132">
        <v>508350.65595835046</v>
      </c>
      <c r="AX13" s="132">
        <v>0</v>
      </c>
      <c r="AY13" s="132">
        <v>469403.65595835046</v>
      </c>
      <c r="AZ13" s="320">
        <v>3300</v>
      </c>
      <c r="BA13" s="320">
        <v>386925</v>
      </c>
      <c r="BB13" s="132">
        <v>0</v>
      </c>
      <c r="BC13" s="319">
        <v>0</v>
      </c>
      <c r="BD13" s="319">
        <v>508350.65595835046</v>
      </c>
      <c r="BE13" s="320">
        <v>425872</v>
      </c>
      <c r="BF13" s="132">
        <v>276925</v>
      </c>
      <c r="BG13" s="132">
        <v>359403.65595835046</v>
      </c>
      <c r="BH13" s="132">
        <v>3065.2763834400894</v>
      </c>
      <c r="BI13" s="132">
        <v>3215.5346</v>
      </c>
      <c r="BJ13" s="321">
        <v>-4.6728844578413364E-2</v>
      </c>
      <c r="BK13" s="321">
        <v>3.1728844578413365E-2</v>
      </c>
      <c r="BL13" s="132">
        <v>11962.454413899515</v>
      </c>
      <c r="BM13" s="132">
        <v>520313.11037224997</v>
      </c>
      <c r="BN13" s="132">
        <v>4105.4678923006395</v>
      </c>
      <c r="BO13" s="132" t="s">
        <v>1187</v>
      </c>
      <c r="BP13" s="132">
        <v>4437.6384679936027</v>
      </c>
      <c r="BQ13" s="321">
        <v>-0.16930238657385399</v>
      </c>
      <c r="BR13" s="132">
        <v>-3117.6774999999998</v>
      </c>
      <c r="BS13" s="132">
        <v>517195.43287224998</v>
      </c>
      <c r="BT13" s="132">
        <v>0</v>
      </c>
      <c r="BU13" s="132">
        <v>517195.43287224998</v>
      </c>
      <c r="BV13" s="132"/>
      <c r="BW13" s="132">
        <v>106532.70807692321</v>
      </c>
      <c r="BX13" s="132">
        <v>0</v>
      </c>
    </row>
    <row r="14" spans="1:76" hidden="1" x14ac:dyDescent="0.25">
      <c r="A14" s="295">
        <v>14</v>
      </c>
      <c r="B14" s="295">
        <v>479</v>
      </c>
      <c r="C14" s="317">
        <v>9352020</v>
      </c>
      <c r="D14" s="317" t="s">
        <v>387</v>
      </c>
      <c r="E14" s="318">
        <v>571376</v>
      </c>
      <c r="F14" s="132">
        <v>0</v>
      </c>
      <c r="G14" s="132">
        <v>0</v>
      </c>
      <c r="H14" s="132">
        <v>1759.9999999999973</v>
      </c>
      <c r="I14" s="132">
        <v>0</v>
      </c>
      <c r="J14" s="132">
        <v>4470.4477611940292</v>
      </c>
      <c r="K14" s="132">
        <v>0</v>
      </c>
      <c r="L14" s="132">
        <v>200.00000000000009</v>
      </c>
      <c r="M14" s="132">
        <v>0</v>
      </c>
      <c r="N14" s="132">
        <v>0</v>
      </c>
      <c r="O14" s="132">
        <v>0</v>
      </c>
      <c r="P14" s="132">
        <v>0</v>
      </c>
      <c r="Q14" s="132">
        <v>0</v>
      </c>
      <c r="R14" s="132">
        <v>0</v>
      </c>
      <c r="S14" s="132">
        <v>0</v>
      </c>
      <c r="T14" s="132">
        <v>0</v>
      </c>
      <c r="U14" s="132">
        <v>0</v>
      </c>
      <c r="V14" s="132">
        <v>0</v>
      </c>
      <c r="W14" s="132">
        <v>0</v>
      </c>
      <c r="X14" s="132">
        <v>601.797752808989</v>
      </c>
      <c r="Y14" s="132">
        <v>0</v>
      </c>
      <c r="Z14" s="132">
        <v>0</v>
      </c>
      <c r="AA14" s="132">
        <v>44736.209561336022</v>
      </c>
      <c r="AB14" s="132">
        <v>0</v>
      </c>
      <c r="AC14" s="132">
        <v>0</v>
      </c>
      <c r="AD14" s="132">
        <v>0</v>
      </c>
      <c r="AE14" s="132">
        <v>110000</v>
      </c>
      <c r="AF14" s="132">
        <v>0</v>
      </c>
      <c r="AG14" s="132">
        <v>0</v>
      </c>
      <c r="AH14" s="132">
        <v>0</v>
      </c>
      <c r="AI14" s="132">
        <v>18035.849999999999</v>
      </c>
      <c r="AJ14" s="132">
        <v>0</v>
      </c>
      <c r="AK14" s="132">
        <v>0</v>
      </c>
      <c r="AL14" s="132">
        <v>0</v>
      </c>
      <c r="AM14" s="132">
        <v>0</v>
      </c>
      <c r="AN14" s="132">
        <v>0</v>
      </c>
      <c r="AO14" s="132">
        <v>0</v>
      </c>
      <c r="AP14" s="132">
        <v>0</v>
      </c>
      <c r="AQ14" s="132">
        <v>0</v>
      </c>
      <c r="AR14" s="132">
        <v>571376</v>
      </c>
      <c r="AS14" s="132">
        <v>51768.455075339036</v>
      </c>
      <c r="AT14" s="319">
        <v>128035.85</v>
      </c>
      <c r="AU14" s="132">
        <v>57950.433441933033</v>
      </c>
      <c r="AV14" s="132">
        <v>751180.30507533904</v>
      </c>
      <c r="AW14" s="132">
        <v>751180.30507533904</v>
      </c>
      <c r="AX14" s="132">
        <v>0</v>
      </c>
      <c r="AY14" s="132">
        <v>733144.45507533906</v>
      </c>
      <c r="AZ14" s="320">
        <v>3300</v>
      </c>
      <c r="BA14" s="320">
        <v>686400</v>
      </c>
      <c r="BB14" s="132">
        <v>0</v>
      </c>
      <c r="BC14" s="319">
        <v>0</v>
      </c>
      <c r="BD14" s="319">
        <v>751180.30507533904</v>
      </c>
      <c r="BE14" s="320">
        <v>704435.85</v>
      </c>
      <c r="BF14" s="132">
        <v>576400</v>
      </c>
      <c r="BG14" s="132">
        <v>623144.45507533906</v>
      </c>
      <c r="BH14" s="132">
        <v>2995.8868032468226</v>
      </c>
      <c r="BI14" s="132">
        <v>2925.4058453201969</v>
      </c>
      <c r="BJ14" s="321">
        <v>2.4092711115408089E-2</v>
      </c>
      <c r="BK14" s="321">
        <v>-5.7089799146537619E-3</v>
      </c>
      <c r="BL14" s="132">
        <v>-3473.8253083338927</v>
      </c>
      <c r="BM14" s="132">
        <v>747706.47976700519</v>
      </c>
      <c r="BN14" s="132">
        <v>3508.0318738798328</v>
      </c>
      <c r="BO14" s="132" t="s">
        <v>1187</v>
      </c>
      <c r="BP14" s="132">
        <v>3594.742691187525</v>
      </c>
      <c r="BQ14" s="321">
        <v>2.1811596044145398E-2</v>
      </c>
      <c r="BR14" s="132">
        <v>-5530.72</v>
      </c>
      <c r="BS14" s="132">
        <v>742175.75976700522</v>
      </c>
      <c r="BT14" s="132">
        <v>0</v>
      </c>
      <c r="BU14" s="132">
        <v>742175.75976700522</v>
      </c>
      <c r="BV14" s="132"/>
      <c r="BW14" s="132">
        <v>63562.816791510209</v>
      </c>
      <c r="BX14" s="132">
        <v>3852.4800000000005</v>
      </c>
    </row>
    <row r="15" spans="1:76" hidden="1" x14ac:dyDescent="0.25">
      <c r="A15" s="295">
        <v>15</v>
      </c>
      <c r="B15" s="295">
        <v>482</v>
      </c>
      <c r="C15" s="317">
        <v>9352021</v>
      </c>
      <c r="D15" s="317" t="s">
        <v>390</v>
      </c>
      <c r="E15" s="318">
        <v>563135</v>
      </c>
      <c r="F15" s="132">
        <v>0</v>
      </c>
      <c r="G15" s="132">
        <v>0</v>
      </c>
      <c r="H15" s="132">
        <v>3519.9999999999959</v>
      </c>
      <c r="I15" s="132">
        <v>0</v>
      </c>
      <c r="J15" s="132">
        <v>14040</v>
      </c>
      <c r="K15" s="132">
        <v>0</v>
      </c>
      <c r="L15" s="132">
        <v>599.99999999999943</v>
      </c>
      <c r="M15" s="132">
        <v>0</v>
      </c>
      <c r="N15" s="132">
        <v>0</v>
      </c>
      <c r="O15" s="132">
        <v>0</v>
      </c>
      <c r="P15" s="132">
        <v>0</v>
      </c>
      <c r="Q15" s="132">
        <v>0</v>
      </c>
      <c r="R15" s="132">
        <v>0</v>
      </c>
      <c r="S15" s="132">
        <v>0</v>
      </c>
      <c r="T15" s="132">
        <v>0</v>
      </c>
      <c r="U15" s="132">
        <v>0</v>
      </c>
      <c r="V15" s="132">
        <v>0</v>
      </c>
      <c r="W15" s="132">
        <v>0</v>
      </c>
      <c r="X15" s="132">
        <v>1206.5714285714257</v>
      </c>
      <c r="Y15" s="132">
        <v>0</v>
      </c>
      <c r="Z15" s="132">
        <v>0</v>
      </c>
      <c r="AA15" s="132">
        <v>37655.058237233767</v>
      </c>
      <c r="AB15" s="132">
        <v>0</v>
      </c>
      <c r="AC15" s="132">
        <v>0</v>
      </c>
      <c r="AD15" s="132">
        <v>0</v>
      </c>
      <c r="AE15" s="132">
        <v>110000</v>
      </c>
      <c r="AF15" s="132">
        <v>0</v>
      </c>
      <c r="AG15" s="132">
        <v>0</v>
      </c>
      <c r="AH15" s="132">
        <v>0</v>
      </c>
      <c r="AI15" s="132">
        <v>11426.73</v>
      </c>
      <c r="AJ15" s="132">
        <v>0</v>
      </c>
      <c r="AK15" s="132">
        <v>0</v>
      </c>
      <c r="AL15" s="132">
        <v>0</v>
      </c>
      <c r="AM15" s="132">
        <v>0</v>
      </c>
      <c r="AN15" s="132">
        <v>0</v>
      </c>
      <c r="AO15" s="132">
        <v>0</v>
      </c>
      <c r="AP15" s="132">
        <v>0</v>
      </c>
      <c r="AQ15" s="132">
        <v>0</v>
      </c>
      <c r="AR15" s="132">
        <v>563135</v>
      </c>
      <c r="AS15" s="132">
        <v>57021.629665805187</v>
      </c>
      <c r="AT15" s="319">
        <v>121426.73</v>
      </c>
      <c r="AU15" s="132">
        <v>56734.058237233767</v>
      </c>
      <c r="AV15" s="132">
        <v>741583.35966580512</v>
      </c>
      <c r="AW15" s="132">
        <v>741583.35966580524</v>
      </c>
      <c r="AX15" s="132">
        <v>0</v>
      </c>
      <c r="AY15" s="132">
        <v>730156.62966580514</v>
      </c>
      <c r="AZ15" s="320">
        <v>3300</v>
      </c>
      <c r="BA15" s="320">
        <v>676500</v>
      </c>
      <c r="BB15" s="132">
        <v>0</v>
      </c>
      <c r="BC15" s="319">
        <v>0</v>
      </c>
      <c r="BD15" s="319">
        <v>741583.35966580512</v>
      </c>
      <c r="BE15" s="320">
        <v>687926.73</v>
      </c>
      <c r="BF15" s="132">
        <v>566500</v>
      </c>
      <c r="BG15" s="132">
        <v>620156.62966580514</v>
      </c>
      <c r="BH15" s="132">
        <v>3025.1542910527082</v>
      </c>
      <c r="BI15" s="132">
        <v>2908.0197772277229</v>
      </c>
      <c r="BJ15" s="321">
        <v>4.0279820220704331E-2</v>
      </c>
      <c r="BK15" s="321">
        <v>-9.5446578637138329E-3</v>
      </c>
      <c r="BL15" s="132">
        <v>-5689.9910360831464</v>
      </c>
      <c r="BM15" s="132">
        <v>735893.36862972192</v>
      </c>
      <c r="BN15" s="132">
        <v>3533.9836030718143</v>
      </c>
      <c r="BO15" s="132" t="s">
        <v>1187</v>
      </c>
      <c r="BP15" s="132">
        <v>3589.7237494132778</v>
      </c>
      <c r="BQ15" s="321">
        <v>2.8037103204770819E-2</v>
      </c>
      <c r="BR15" s="132">
        <v>-5450.95</v>
      </c>
      <c r="BS15" s="132">
        <v>730442.41862972197</v>
      </c>
      <c r="BT15" s="132">
        <v>0</v>
      </c>
      <c r="BU15" s="132">
        <v>730442.41862972197</v>
      </c>
      <c r="BV15" s="132"/>
      <c r="BW15" s="132">
        <v>128586.45775706577</v>
      </c>
      <c r="BX15" s="132">
        <v>38428</v>
      </c>
    </row>
    <row r="16" spans="1:76" hidden="1" x14ac:dyDescent="0.25">
      <c r="A16" s="295">
        <v>16</v>
      </c>
      <c r="B16" s="295">
        <v>499</v>
      </c>
      <c r="C16" s="317">
        <v>9352026</v>
      </c>
      <c r="D16" s="317" t="s">
        <v>401</v>
      </c>
      <c r="E16" s="318">
        <v>563135</v>
      </c>
      <c r="F16" s="132">
        <v>0</v>
      </c>
      <c r="G16" s="132">
        <v>0</v>
      </c>
      <c r="H16" s="132">
        <v>7480.0000000000018</v>
      </c>
      <c r="I16" s="132">
        <v>0</v>
      </c>
      <c r="J16" s="132">
        <v>20294.999999999996</v>
      </c>
      <c r="K16" s="132">
        <v>0</v>
      </c>
      <c r="L16" s="132">
        <v>0</v>
      </c>
      <c r="M16" s="132">
        <v>0</v>
      </c>
      <c r="N16" s="132">
        <v>0</v>
      </c>
      <c r="O16" s="132">
        <v>0</v>
      </c>
      <c r="P16" s="132">
        <v>0</v>
      </c>
      <c r="Q16" s="132">
        <v>0</v>
      </c>
      <c r="R16" s="132">
        <v>0</v>
      </c>
      <c r="S16" s="132">
        <v>0</v>
      </c>
      <c r="T16" s="132">
        <v>0</v>
      </c>
      <c r="U16" s="132">
        <v>0</v>
      </c>
      <c r="V16" s="132">
        <v>0</v>
      </c>
      <c r="W16" s="132">
        <v>0</v>
      </c>
      <c r="X16" s="132">
        <v>0</v>
      </c>
      <c r="Y16" s="132">
        <v>0</v>
      </c>
      <c r="Z16" s="132">
        <v>0</v>
      </c>
      <c r="AA16" s="132">
        <v>51390.732392633021</v>
      </c>
      <c r="AB16" s="132">
        <v>0</v>
      </c>
      <c r="AC16" s="132">
        <v>0</v>
      </c>
      <c r="AD16" s="132">
        <v>0</v>
      </c>
      <c r="AE16" s="132">
        <v>110000</v>
      </c>
      <c r="AF16" s="132">
        <v>0</v>
      </c>
      <c r="AG16" s="132">
        <v>0</v>
      </c>
      <c r="AH16" s="132">
        <v>0</v>
      </c>
      <c r="AI16" s="132">
        <v>16012.2</v>
      </c>
      <c r="AJ16" s="132">
        <v>0</v>
      </c>
      <c r="AK16" s="132">
        <v>0</v>
      </c>
      <c r="AL16" s="132">
        <v>0</v>
      </c>
      <c r="AM16" s="132">
        <v>0</v>
      </c>
      <c r="AN16" s="132">
        <v>0</v>
      </c>
      <c r="AO16" s="132">
        <v>0</v>
      </c>
      <c r="AP16" s="132">
        <v>0</v>
      </c>
      <c r="AQ16" s="132">
        <v>0</v>
      </c>
      <c r="AR16" s="132">
        <v>563135</v>
      </c>
      <c r="AS16" s="132">
        <v>79165.732392633014</v>
      </c>
      <c r="AT16" s="319">
        <v>126012.2</v>
      </c>
      <c r="AU16" s="132">
        <v>75277.232392633014</v>
      </c>
      <c r="AV16" s="132">
        <v>768312.93239263294</v>
      </c>
      <c r="AW16" s="132">
        <v>768312.93239263294</v>
      </c>
      <c r="AX16" s="132">
        <v>0</v>
      </c>
      <c r="AY16" s="132">
        <v>752300.73239263298</v>
      </c>
      <c r="AZ16" s="320">
        <v>3300</v>
      </c>
      <c r="BA16" s="320">
        <v>676500</v>
      </c>
      <c r="BB16" s="132">
        <v>0</v>
      </c>
      <c r="BC16" s="319">
        <v>0</v>
      </c>
      <c r="BD16" s="319">
        <v>768312.93239263294</v>
      </c>
      <c r="BE16" s="320">
        <v>692512.2</v>
      </c>
      <c r="BF16" s="132">
        <v>566500</v>
      </c>
      <c r="BG16" s="132">
        <v>642300.73239263298</v>
      </c>
      <c r="BH16" s="132">
        <v>3133.1743043543074</v>
      </c>
      <c r="BI16" s="132">
        <v>2978.2037662921352</v>
      </c>
      <c r="BJ16" s="321">
        <v>5.2034900974929112E-2</v>
      </c>
      <c r="BK16" s="321">
        <v>-1.2330127693138033E-2</v>
      </c>
      <c r="BL16" s="132">
        <v>-7527.9347105861625</v>
      </c>
      <c r="BM16" s="132">
        <v>760784.99768204673</v>
      </c>
      <c r="BN16" s="132">
        <v>3633.0380374733991</v>
      </c>
      <c r="BO16" s="132" t="s">
        <v>1187</v>
      </c>
      <c r="BP16" s="132">
        <v>3711.1463301563253</v>
      </c>
      <c r="BQ16" s="321">
        <v>1.4508118022521943E-2</v>
      </c>
      <c r="BR16" s="132">
        <v>-5450.95</v>
      </c>
      <c r="BS16" s="132">
        <v>755334.04768204677</v>
      </c>
      <c r="BT16" s="132">
        <v>0</v>
      </c>
      <c r="BU16" s="132">
        <v>755334.04768204677</v>
      </c>
      <c r="BV16" s="132"/>
      <c r="BW16" s="132">
        <v>75580.904675520491</v>
      </c>
      <c r="BX16" s="132">
        <v>2775.5299999999988</v>
      </c>
    </row>
    <row r="17" spans="1:76" hidden="1" x14ac:dyDescent="0.25">
      <c r="A17" s="295">
        <v>17</v>
      </c>
      <c r="B17" s="295">
        <v>415</v>
      </c>
      <c r="C17" s="317">
        <v>9352032</v>
      </c>
      <c r="D17" s="317" t="s">
        <v>339</v>
      </c>
      <c r="E17" s="318">
        <v>1035619</v>
      </c>
      <c r="F17" s="132">
        <v>0</v>
      </c>
      <c r="G17" s="132">
        <v>0</v>
      </c>
      <c r="H17" s="132">
        <v>11879.999999999998</v>
      </c>
      <c r="I17" s="132">
        <v>0</v>
      </c>
      <c r="J17" s="132">
        <v>29315.519999999997</v>
      </c>
      <c r="K17" s="132">
        <v>0</v>
      </c>
      <c r="L17" s="132">
        <v>13636.170212765939</v>
      </c>
      <c r="M17" s="132">
        <v>0</v>
      </c>
      <c r="N17" s="132">
        <v>1804.787234042549</v>
      </c>
      <c r="O17" s="132">
        <v>0</v>
      </c>
      <c r="P17" s="132">
        <v>0</v>
      </c>
      <c r="Q17" s="132">
        <v>0</v>
      </c>
      <c r="R17" s="132">
        <v>0</v>
      </c>
      <c r="S17" s="132">
        <v>0</v>
      </c>
      <c r="T17" s="132">
        <v>0</v>
      </c>
      <c r="U17" s="132">
        <v>0</v>
      </c>
      <c r="V17" s="132">
        <v>0</v>
      </c>
      <c r="W17" s="132">
        <v>0</v>
      </c>
      <c r="X17" s="132">
        <v>9187.1451104100943</v>
      </c>
      <c r="Y17" s="132">
        <v>0</v>
      </c>
      <c r="Z17" s="132">
        <v>0</v>
      </c>
      <c r="AA17" s="132">
        <v>82680.02042024878</v>
      </c>
      <c r="AB17" s="132">
        <v>0</v>
      </c>
      <c r="AC17" s="132">
        <v>0</v>
      </c>
      <c r="AD17" s="132">
        <v>0</v>
      </c>
      <c r="AE17" s="132">
        <v>110000</v>
      </c>
      <c r="AF17" s="132">
        <v>0</v>
      </c>
      <c r="AG17" s="132">
        <v>0</v>
      </c>
      <c r="AH17" s="132">
        <v>0</v>
      </c>
      <c r="AI17" s="132">
        <v>21360</v>
      </c>
      <c r="AJ17" s="132">
        <v>0</v>
      </c>
      <c r="AK17" s="132">
        <v>0</v>
      </c>
      <c r="AL17" s="132">
        <v>0</v>
      </c>
      <c r="AM17" s="132">
        <v>0</v>
      </c>
      <c r="AN17" s="132">
        <v>0</v>
      </c>
      <c r="AO17" s="132">
        <v>0</v>
      </c>
      <c r="AP17" s="132">
        <v>0</v>
      </c>
      <c r="AQ17" s="132">
        <v>0</v>
      </c>
      <c r="AR17" s="132">
        <v>1035619</v>
      </c>
      <c r="AS17" s="132">
        <v>148503.64297746736</v>
      </c>
      <c r="AT17" s="319">
        <v>131360</v>
      </c>
      <c r="AU17" s="132">
        <v>120997.25914365302</v>
      </c>
      <c r="AV17" s="132">
        <v>1315482.6429774673</v>
      </c>
      <c r="AW17" s="132">
        <v>1315482.6429774675</v>
      </c>
      <c r="AX17" s="132">
        <v>0</v>
      </c>
      <c r="AY17" s="132">
        <v>1294122.6429774673</v>
      </c>
      <c r="AZ17" s="320">
        <v>3300</v>
      </c>
      <c r="BA17" s="320">
        <v>1244100</v>
      </c>
      <c r="BB17" s="132">
        <v>0</v>
      </c>
      <c r="BC17" s="319">
        <v>0</v>
      </c>
      <c r="BD17" s="319">
        <v>1315482.6429774673</v>
      </c>
      <c r="BE17" s="320">
        <v>1265460</v>
      </c>
      <c r="BF17" s="132">
        <v>1134100</v>
      </c>
      <c r="BG17" s="132">
        <v>1184122.6429774673</v>
      </c>
      <c r="BH17" s="132">
        <v>3140.9088673142369</v>
      </c>
      <c r="BI17" s="132">
        <v>3038.2128024064173</v>
      </c>
      <c r="BJ17" s="321">
        <v>3.3801471979342322E-2</v>
      </c>
      <c r="BK17" s="321">
        <v>-8.009556238458582E-3</v>
      </c>
      <c r="BL17" s="132">
        <v>-9174.195587090202</v>
      </c>
      <c r="BM17" s="132">
        <v>1306308.4473903771</v>
      </c>
      <c r="BN17" s="132">
        <v>3408.3513193378703</v>
      </c>
      <c r="BO17" s="132" t="s">
        <v>1187</v>
      </c>
      <c r="BP17" s="132">
        <v>3465.009144271557</v>
      </c>
      <c r="BQ17" s="321">
        <v>3.0900713592658446E-2</v>
      </c>
      <c r="BR17" s="132">
        <v>-10024.43</v>
      </c>
      <c r="BS17" s="132">
        <v>1296284.0173903771</v>
      </c>
      <c r="BT17" s="132">
        <v>0</v>
      </c>
      <c r="BU17" s="132">
        <v>1296284.0173903771</v>
      </c>
      <c r="BV17" s="132"/>
      <c r="BW17" s="132">
        <v>21462.976230994798</v>
      </c>
      <c r="BX17" s="132">
        <v>3156</v>
      </c>
    </row>
    <row r="18" spans="1:76" hidden="1" x14ac:dyDescent="0.25">
      <c r="A18" s="295">
        <v>18</v>
      </c>
      <c r="B18" s="295">
        <v>424</v>
      </c>
      <c r="C18" s="317">
        <v>9352034</v>
      </c>
      <c r="D18" s="317" t="s">
        <v>347</v>
      </c>
      <c r="E18" s="318">
        <v>917498</v>
      </c>
      <c r="F18" s="132">
        <v>0</v>
      </c>
      <c r="G18" s="132">
        <v>0</v>
      </c>
      <c r="H18" s="132">
        <v>29919.999999999931</v>
      </c>
      <c r="I18" s="132">
        <v>0</v>
      </c>
      <c r="J18" s="132">
        <v>58046.896551724138</v>
      </c>
      <c r="K18" s="132">
        <v>0</v>
      </c>
      <c r="L18" s="132">
        <v>20399.999999999985</v>
      </c>
      <c r="M18" s="132">
        <v>0</v>
      </c>
      <c r="N18" s="132">
        <v>3239.9999999999955</v>
      </c>
      <c r="O18" s="132">
        <v>0</v>
      </c>
      <c r="P18" s="132">
        <v>0</v>
      </c>
      <c r="Q18" s="132">
        <v>0</v>
      </c>
      <c r="R18" s="132">
        <v>0</v>
      </c>
      <c r="S18" s="132">
        <v>0</v>
      </c>
      <c r="T18" s="132">
        <v>0</v>
      </c>
      <c r="U18" s="132">
        <v>0</v>
      </c>
      <c r="V18" s="132">
        <v>0</v>
      </c>
      <c r="W18" s="132">
        <v>0</v>
      </c>
      <c r="X18" s="132">
        <v>8101.9202898550693</v>
      </c>
      <c r="Y18" s="132">
        <v>0</v>
      </c>
      <c r="Z18" s="132">
        <v>0</v>
      </c>
      <c r="AA18" s="132">
        <v>86791.915940096675</v>
      </c>
      <c r="AB18" s="132">
        <v>0</v>
      </c>
      <c r="AC18" s="132">
        <v>0</v>
      </c>
      <c r="AD18" s="132">
        <v>0</v>
      </c>
      <c r="AE18" s="132">
        <v>110000</v>
      </c>
      <c r="AF18" s="132">
        <v>0</v>
      </c>
      <c r="AG18" s="132">
        <v>0</v>
      </c>
      <c r="AH18" s="132">
        <v>0</v>
      </c>
      <c r="AI18" s="132">
        <v>34552</v>
      </c>
      <c r="AJ18" s="132">
        <v>0</v>
      </c>
      <c r="AK18" s="132">
        <v>0</v>
      </c>
      <c r="AL18" s="132">
        <v>0</v>
      </c>
      <c r="AM18" s="132">
        <v>0</v>
      </c>
      <c r="AN18" s="132">
        <v>0</v>
      </c>
      <c r="AO18" s="132">
        <v>0</v>
      </c>
      <c r="AP18" s="132">
        <v>0</v>
      </c>
      <c r="AQ18" s="132">
        <v>0</v>
      </c>
      <c r="AR18" s="132">
        <v>917498</v>
      </c>
      <c r="AS18" s="132">
        <v>206500.73278167582</v>
      </c>
      <c r="AT18" s="319">
        <v>144552</v>
      </c>
      <c r="AU18" s="132">
        <v>152594.36421595869</v>
      </c>
      <c r="AV18" s="132">
        <v>1268550.7327816759</v>
      </c>
      <c r="AW18" s="132">
        <v>1268550.7327816759</v>
      </c>
      <c r="AX18" s="132">
        <v>0</v>
      </c>
      <c r="AY18" s="132">
        <v>1233998.7327816759</v>
      </c>
      <c r="AZ18" s="320">
        <v>3300</v>
      </c>
      <c r="BA18" s="320">
        <v>1102200</v>
      </c>
      <c r="BB18" s="132">
        <v>0</v>
      </c>
      <c r="BC18" s="319">
        <v>0</v>
      </c>
      <c r="BD18" s="319">
        <v>1268550.7327816759</v>
      </c>
      <c r="BE18" s="320">
        <v>1136752</v>
      </c>
      <c r="BF18" s="132">
        <v>992200</v>
      </c>
      <c r="BG18" s="132">
        <v>1123998.7327816759</v>
      </c>
      <c r="BH18" s="132">
        <v>3365.2656670110055</v>
      </c>
      <c r="BI18" s="132">
        <v>3135.9004155487805</v>
      </c>
      <c r="BJ18" s="321">
        <v>7.3141752309786326E-2</v>
      </c>
      <c r="BK18" s="321">
        <v>-1.7331581857224197E-2</v>
      </c>
      <c r="BL18" s="132">
        <v>-18152.93832589448</v>
      </c>
      <c r="BM18" s="132">
        <v>1250397.7944557813</v>
      </c>
      <c r="BN18" s="132">
        <v>3640.2568696280878</v>
      </c>
      <c r="BO18" s="132" t="s">
        <v>1187</v>
      </c>
      <c r="BP18" s="132">
        <v>3743.7059714244951</v>
      </c>
      <c r="BQ18" s="321">
        <v>6.4931696585733611E-2</v>
      </c>
      <c r="BR18" s="132">
        <v>-8881.06</v>
      </c>
      <c r="BS18" s="132">
        <v>1241516.7344557813</v>
      </c>
      <c r="BT18" s="132">
        <v>0</v>
      </c>
      <c r="BU18" s="132">
        <v>1241516.7344557813</v>
      </c>
      <c r="BV18" s="132"/>
      <c r="BW18" s="132">
        <v>-24473.753056420945</v>
      </c>
      <c r="BX18" s="132">
        <v>1446.3600000000001</v>
      </c>
    </row>
    <row r="19" spans="1:76" hidden="1" x14ac:dyDescent="0.25">
      <c r="A19" s="295">
        <v>19</v>
      </c>
      <c r="B19" s="295">
        <v>422</v>
      </c>
      <c r="C19" s="317">
        <v>9352035</v>
      </c>
      <c r="D19" s="317" t="s">
        <v>1188</v>
      </c>
      <c r="E19" s="318">
        <v>472484</v>
      </c>
      <c r="F19" s="132">
        <v>0</v>
      </c>
      <c r="G19" s="132">
        <v>0</v>
      </c>
      <c r="H19" s="132">
        <v>5720</v>
      </c>
      <c r="I19" s="132">
        <v>0</v>
      </c>
      <c r="J19" s="132">
        <v>18576</v>
      </c>
      <c r="K19" s="132">
        <v>0</v>
      </c>
      <c r="L19" s="132">
        <v>6599.9999999999973</v>
      </c>
      <c r="M19" s="132">
        <v>0</v>
      </c>
      <c r="N19" s="132">
        <v>5400</v>
      </c>
      <c r="O19" s="132">
        <v>0</v>
      </c>
      <c r="P19" s="132">
        <v>0</v>
      </c>
      <c r="Q19" s="132">
        <v>0</v>
      </c>
      <c r="R19" s="132">
        <v>0</v>
      </c>
      <c r="S19" s="132">
        <v>0</v>
      </c>
      <c r="T19" s="132">
        <v>0</v>
      </c>
      <c r="U19" s="132">
        <v>0</v>
      </c>
      <c r="V19" s="132">
        <v>0</v>
      </c>
      <c r="W19" s="132">
        <v>0</v>
      </c>
      <c r="X19" s="132">
        <v>6238.0281690140837</v>
      </c>
      <c r="Y19" s="132">
        <v>0</v>
      </c>
      <c r="Z19" s="132">
        <v>0</v>
      </c>
      <c r="AA19" s="132">
        <v>39079.510959507053</v>
      </c>
      <c r="AB19" s="132">
        <v>0</v>
      </c>
      <c r="AC19" s="132">
        <v>0</v>
      </c>
      <c r="AD19" s="132">
        <v>0</v>
      </c>
      <c r="AE19" s="132">
        <v>110000</v>
      </c>
      <c r="AF19" s="132">
        <v>0</v>
      </c>
      <c r="AG19" s="132">
        <v>0</v>
      </c>
      <c r="AH19" s="132">
        <v>0</v>
      </c>
      <c r="AI19" s="132">
        <v>21604.82</v>
      </c>
      <c r="AJ19" s="132">
        <v>0</v>
      </c>
      <c r="AK19" s="132">
        <v>0</v>
      </c>
      <c r="AL19" s="132">
        <v>0</v>
      </c>
      <c r="AM19" s="132">
        <v>0</v>
      </c>
      <c r="AN19" s="132">
        <v>0</v>
      </c>
      <c r="AO19" s="132">
        <v>0</v>
      </c>
      <c r="AP19" s="132">
        <v>0</v>
      </c>
      <c r="AQ19" s="132">
        <v>0</v>
      </c>
      <c r="AR19" s="132">
        <v>472484</v>
      </c>
      <c r="AS19" s="132">
        <v>81613.539128521137</v>
      </c>
      <c r="AT19" s="319">
        <v>131604.82</v>
      </c>
      <c r="AU19" s="132">
        <v>67226.510959507053</v>
      </c>
      <c r="AV19" s="132">
        <v>685702.35912852106</v>
      </c>
      <c r="AW19" s="132">
        <v>685702.35912852106</v>
      </c>
      <c r="AX19" s="132">
        <v>0</v>
      </c>
      <c r="AY19" s="132">
        <v>664097.53912852111</v>
      </c>
      <c r="AZ19" s="320">
        <v>3300</v>
      </c>
      <c r="BA19" s="320">
        <v>567600</v>
      </c>
      <c r="BB19" s="132">
        <v>0</v>
      </c>
      <c r="BC19" s="319">
        <v>0</v>
      </c>
      <c r="BD19" s="319">
        <v>685702.35912852106</v>
      </c>
      <c r="BE19" s="320">
        <v>589204.81999999995</v>
      </c>
      <c r="BF19" s="132">
        <v>457599.99999999994</v>
      </c>
      <c r="BG19" s="132">
        <v>554097.53912852111</v>
      </c>
      <c r="BH19" s="132">
        <v>3221.4973205146575</v>
      </c>
      <c r="BI19" s="132">
        <v>3135.3837239263803</v>
      </c>
      <c r="BJ19" s="321">
        <v>2.7465090135901721E-2</v>
      </c>
      <c r="BK19" s="321">
        <v>-6.5080948004951084E-3</v>
      </c>
      <c r="BL19" s="132">
        <v>-3509.7244159336697</v>
      </c>
      <c r="BM19" s="132">
        <v>682192.63471258734</v>
      </c>
      <c r="BN19" s="132">
        <v>3840.6268297243455</v>
      </c>
      <c r="BO19" s="132" t="s">
        <v>1187</v>
      </c>
      <c r="BP19" s="132">
        <v>3966.2362483289962</v>
      </c>
      <c r="BQ19" s="321">
        <v>2.1639373486812996E-2</v>
      </c>
      <c r="BR19" s="132">
        <v>-4573.4799999999996</v>
      </c>
      <c r="BS19" s="132">
        <v>677619.15471258736</v>
      </c>
      <c r="BT19" s="132">
        <v>0</v>
      </c>
      <c r="BU19" s="132">
        <v>677619.15471258736</v>
      </c>
      <c r="BV19" s="132"/>
      <c r="BW19" s="132">
        <v>66972.301754196524</v>
      </c>
      <c r="BX19" s="132">
        <v>5696.4199999999992</v>
      </c>
    </row>
    <row r="20" spans="1:76" hidden="1" x14ac:dyDescent="0.25">
      <c r="A20" s="295">
        <v>20</v>
      </c>
      <c r="B20" s="295">
        <v>269</v>
      </c>
      <c r="C20" s="317">
        <v>9352037</v>
      </c>
      <c r="D20" s="317" t="s">
        <v>1189</v>
      </c>
      <c r="E20" s="318">
        <v>1035619</v>
      </c>
      <c r="F20" s="132">
        <v>0</v>
      </c>
      <c r="G20" s="132">
        <v>0</v>
      </c>
      <c r="H20" s="132">
        <v>32999.999999999949</v>
      </c>
      <c r="I20" s="132">
        <v>0</v>
      </c>
      <c r="J20" s="132">
        <v>73222.234332425069</v>
      </c>
      <c r="K20" s="132">
        <v>0</v>
      </c>
      <c r="L20" s="132">
        <v>1599.9999999999975</v>
      </c>
      <c r="M20" s="132">
        <v>9599.9999999999854</v>
      </c>
      <c r="N20" s="132">
        <v>29160.000000000062</v>
      </c>
      <c r="O20" s="132">
        <v>57719.999999999964</v>
      </c>
      <c r="P20" s="132">
        <v>7560.0000000000045</v>
      </c>
      <c r="Q20" s="132">
        <v>0</v>
      </c>
      <c r="R20" s="132">
        <v>0</v>
      </c>
      <c r="S20" s="132">
        <v>0</v>
      </c>
      <c r="T20" s="132">
        <v>0</v>
      </c>
      <c r="U20" s="132">
        <v>0</v>
      </c>
      <c r="V20" s="132">
        <v>0</v>
      </c>
      <c r="W20" s="132">
        <v>0</v>
      </c>
      <c r="X20" s="132">
        <v>14516.261682242986</v>
      </c>
      <c r="Y20" s="132">
        <v>0</v>
      </c>
      <c r="Z20" s="132">
        <v>0</v>
      </c>
      <c r="AA20" s="132">
        <v>157224.69776579158</v>
      </c>
      <c r="AB20" s="132">
        <v>0</v>
      </c>
      <c r="AC20" s="132">
        <v>0</v>
      </c>
      <c r="AD20" s="132">
        <v>0</v>
      </c>
      <c r="AE20" s="132">
        <v>110000</v>
      </c>
      <c r="AF20" s="132">
        <v>0</v>
      </c>
      <c r="AG20" s="132">
        <v>0</v>
      </c>
      <c r="AH20" s="132">
        <v>0</v>
      </c>
      <c r="AI20" s="132">
        <v>27065.77</v>
      </c>
      <c r="AJ20" s="132">
        <v>0</v>
      </c>
      <c r="AK20" s="132">
        <v>0</v>
      </c>
      <c r="AL20" s="132">
        <v>0</v>
      </c>
      <c r="AM20" s="132">
        <v>0</v>
      </c>
      <c r="AN20" s="132">
        <v>0</v>
      </c>
      <c r="AO20" s="132">
        <v>0</v>
      </c>
      <c r="AP20" s="132">
        <v>0</v>
      </c>
      <c r="AQ20" s="132">
        <v>0</v>
      </c>
      <c r="AR20" s="132">
        <v>1035619</v>
      </c>
      <c r="AS20" s="132">
        <v>383603.19378045964</v>
      </c>
      <c r="AT20" s="319">
        <v>137065.76999999999</v>
      </c>
      <c r="AU20" s="132">
        <v>273154.81493200408</v>
      </c>
      <c r="AV20" s="132">
        <v>1556287.9637804597</v>
      </c>
      <c r="AW20" s="132">
        <v>1556287.9637804597</v>
      </c>
      <c r="AX20" s="132">
        <v>0</v>
      </c>
      <c r="AY20" s="132">
        <v>1529222.1937804597</v>
      </c>
      <c r="AZ20" s="320">
        <v>3300</v>
      </c>
      <c r="BA20" s="320">
        <v>1244100</v>
      </c>
      <c r="BB20" s="132">
        <v>0</v>
      </c>
      <c r="BC20" s="319">
        <v>0</v>
      </c>
      <c r="BD20" s="319">
        <v>1556287.9637804597</v>
      </c>
      <c r="BE20" s="320">
        <v>1271165.77</v>
      </c>
      <c r="BF20" s="132">
        <v>1134100</v>
      </c>
      <c r="BG20" s="132">
        <v>1419222.1937804597</v>
      </c>
      <c r="BH20" s="132">
        <v>3764.5151028659407</v>
      </c>
      <c r="BI20" s="132">
        <v>4079.2275672316382</v>
      </c>
      <c r="BJ20" s="321">
        <v>-7.7150014108988946E-2</v>
      </c>
      <c r="BK20" s="321">
        <v>6.2150014108988946E-2</v>
      </c>
      <c r="BL20" s="132">
        <v>95578.567173173054</v>
      </c>
      <c r="BM20" s="132">
        <v>1651866.5309536327</v>
      </c>
      <c r="BN20" s="132">
        <v>4309.8163420520759</v>
      </c>
      <c r="BO20" s="132" t="s">
        <v>1187</v>
      </c>
      <c r="BP20" s="132">
        <v>4381.6088354207759</v>
      </c>
      <c r="BQ20" s="321">
        <v>-1.3758283143175398E-2</v>
      </c>
      <c r="BR20" s="132">
        <v>-10024.43</v>
      </c>
      <c r="BS20" s="132">
        <v>1641842.1009536327</v>
      </c>
      <c r="BT20" s="132">
        <v>0</v>
      </c>
      <c r="BU20" s="132">
        <v>1641842.1009536327</v>
      </c>
      <c r="BV20" s="132"/>
      <c r="BW20" s="132">
        <v>379341.24623587285</v>
      </c>
      <c r="BX20" s="132">
        <v>28712.36</v>
      </c>
    </row>
    <row r="21" spans="1:76" hidden="1" x14ac:dyDescent="0.25">
      <c r="A21" s="295">
        <v>21</v>
      </c>
      <c r="B21" s="295">
        <v>417</v>
      </c>
      <c r="C21" s="317">
        <v>9352038</v>
      </c>
      <c r="D21" s="317" t="s">
        <v>341</v>
      </c>
      <c r="E21" s="318">
        <v>631810</v>
      </c>
      <c r="F21" s="132">
        <v>0</v>
      </c>
      <c r="G21" s="132">
        <v>0</v>
      </c>
      <c r="H21" s="132">
        <v>18480.000000000011</v>
      </c>
      <c r="I21" s="132">
        <v>0</v>
      </c>
      <c r="J21" s="132">
        <v>50635.384615384617</v>
      </c>
      <c r="K21" s="132">
        <v>0</v>
      </c>
      <c r="L21" s="132">
        <v>19859.030837004415</v>
      </c>
      <c r="M21" s="132">
        <v>0</v>
      </c>
      <c r="N21" s="132">
        <v>20426.431718061696</v>
      </c>
      <c r="O21" s="132">
        <v>0</v>
      </c>
      <c r="P21" s="132">
        <v>0</v>
      </c>
      <c r="Q21" s="132">
        <v>0</v>
      </c>
      <c r="R21" s="132">
        <v>0</v>
      </c>
      <c r="S21" s="132">
        <v>0</v>
      </c>
      <c r="T21" s="132">
        <v>0</v>
      </c>
      <c r="U21" s="132">
        <v>0</v>
      </c>
      <c r="V21" s="132">
        <v>0</v>
      </c>
      <c r="W21" s="132">
        <v>0</v>
      </c>
      <c r="X21" s="132">
        <v>8839.5522388059708</v>
      </c>
      <c r="Y21" s="132">
        <v>0</v>
      </c>
      <c r="Z21" s="132">
        <v>0</v>
      </c>
      <c r="AA21" s="132">
        <v>70181.097301284302</v>
      </c>
      <c r="AB21" s="132">
        <v>0</v>
      </c>
      <c r="AC21" s="132">
        <v>0</v>
      </c>
      <c r="AD21" s="132">
        <v>0</v>
      </c>
      <c r="AE21" s="132">
        <v>110000</v>
      </c>
      <c r="AF21" s="132">
        <v>0</v>
      </c>
      <c r="AG21" s="132">
        <v>0</v>
      </c>
      <c r="AH21" s="132">
        <v>0</v>
      </c>
      <c r="AI21" s="132">
        <v>15521.08</v>
      </c>
      <c r="AJ21" s="132">
        <v>0</v>
      </c>
      <c r="AK21" s="132">
        <v>0</v>
      </c>
      <c r="AL21" s="132">
        <v>0</v>
      </c>
      <c r="AM21" s="132">
        <v>0</v>
      </c>
      <c r="AN21" s="132">
        <v>0</v>
      </c>
      <c r="AO21" s="132">
        <v>0</v>
      </c>
      <c r="AP21" s="132">
        <v>0</v>
      </c>
      <c r="AQ21" s="132">
        <v>0</v>
      </c>
      <c r="AR21" s="132">
        <v>631810</v>
      </c>
      <c r="AS21" s="132">
        <v>188421.49671054102</v>
      </c>
      <c r="AT21" s="319">
        <v>125521.08</v>
      </c>
      <c r="AU21" s="132">
        <v>134880.52088650968</v>
      </c>
      <c r="AV21" s="132">
        <v>945752.57671054092</v>
      </c>
      <c r="AW21" s="132">
        <v>945752.57671054092</v>
      </c>
      <c r="AX21" s="132">
        <v>0</v>
      </c>
      <c r="AY21" s="132">
        <v>930231.49671054096</v>
      </c>
      <c r="AZ21" s="320">
        <v>3300</v>
      </c>
      <c r="BA21" s="320">
        <v>759000</v>
      </c>
      <c r="BB21" s="132">
        <v>0</v>
      </c>
      <c r="BC21" s="319">
        <v>0</v>
      </c>
      <c r="BD21" s="319">
        <v>945752.57671054092</v>
      </c>
      <c r="BE21" s="320">
        <v>774521.08</v>
      </c>
      <c r="BF21" s="132">
        <v>649000</v>
      </c>
      <c r="BG21" s="132">
        <v>820231.49671054096</v>
      </c>
      <c r="BH21" s="132">
        <v>3566.2238987414826</v>
      </c>
      <c r="BI21" s="132">
        <v>3446.6823011406841</v>
      </c>
      <c r="BJ21" s="321">
        <v>3.4683091493879784E-2</v>
      </c>
      <c r="BK21" s="321">
        <v>-8.2184637406799606E-3</v>
      </c>
      <c r="BL21" s="132">
        <v>-6515.0797090406586</v>
      </c>
      <c r="BM21" s="132">
        <v>939237.49700150022</v>
      </c>
      <c r="BN21" s="132">
        <v>4016.1583347891315</v>
      </c>
      <c r="BO21" s="132" t="s">
        <v>1187</v>
      </c>
      <c r="BP21" s="132">
        <v>4083.6412913108707</v>
      </c>
      <c r="BQ21" s="321">
        <v>4.5624436426437542E-2</v>
      </c>
      <c r="BR21" s="132">
        <v>-6115.7</v>
      </c>
      <c r="BS21" s="132">
        <v>933121.79700150026</v>
      </c>
      <c r="BT21" s="132">
        <v>0</v>
      </c>
      <c r="BU21" s="132">
        <v>933121.79700150026</v>
      </c>
      <c r="BV21" s="132"/>
      <c r="BW21" s="132">
        <v>-7526.1782716629095</v>
      </c>
      <c r="BX21" s="132">
        <v>31953.07</v>
      </c>
    </row>
    <row r="22" spans="1:76" hidden="1" x14ac:dyDescent="0.25">
      <c r="A22" s="295">
        <v>22</v>
      </c>
      <c r="B22" s="295">
        <v>239</v>
      </c>
      <c r="C22" s="317">
        <v>9352042</v>
      </c>
      <c r="D22" s="317" t="s">
        <v>252</v>
      </c>
      <c r="E22" s="318">
        <v>1392729</v>
      </c>
      <c r="F22" s="132">
        <v>0</v>
      </c>
      <c r="G22" s="132">
        <v>0</v>
      </c>
      <c r="H22" s="132">
        <v>15399.999999999996</v>
      </c>
      <c r="I22" s="132">
        <v>0</v>
      </c>
      <c r="J22" s="132">
        <v>33696</v>
      </c>
      <c r="K22" s="132">
        <v>0</v>
      </c>
      <c r="L22" s="132">
        <v>19199.999999999949</v>
      </c>
      <c r="M22" s="132">
        <v>0</v>
      </c>
      <c r="N22" s="132">
        <v>359.99999999999937</v>
      </c>
      <c r="O22" s="132">
        <v>389.99999999999937</v>
      </c>
      <c r="P22" s="132">
        <v>0</v>
      </c>
      <c r="Q22" s="132">
        <v>0</v>
      </c>
      <c r="R22" s="132">
        <v>0</v>
      </c>
      <c r="S22" s="132">
        <v>0</v>
      </c>
      <c r="T22" s="132">
        <v>0</v>
      </c>
      <c r="U22" s="132">
        <v>0</v>
      </c>
      <c r="V22" s="132">
        <v>0</v>
      </c>
      <c r="W22" s="132">
        <v>0</v>
      </c>
      <c r="X22" s="132">
        <v>4600.9691629955842</v>
      </c>
      <c r="Y22" s="132">
        <v>0</v>
      </c>
      <c r="Z22" s="132">
        <v>0</v>
      </c>
      <c r="AA22" s="132">
        <v>72180.214215510176</v>
      </c>
      <c r="AB22" s="132">
        <v>0</v>
      </c>
      <c r="AC22" s="132">
        <v>0</v>
      </c>
      <c r="AD22" s="132">
        <v>0</v>
      </c>
      <c r="AE22" s="132">
        <v>110000</v>
      </c>
      <c r="AF22" s="132">
        <v>0</v>
      </c>
      <c r="AG22" s="132">
        <v>0</v>
      </c>
      <c r="AH22" s="132">
        <v>0</v>
      </c>
      <c r="AI22" s="132">
        <v>38700.5</v>
      </c>
      <c r="AJ22" s="132">
        <v>0</v>
      </c>
      <c r="AK22" s="132">
        <v>0</v>
      </c>
      <c r="AL22" s="132">
        <v>0</v>
      </c>
      <c r="AM22" s="132">
        <v>0</v>
      </c>
      <c r="AN22" s="132">
        <v>0</v>
      </c>
      <c r="AO22" s="132">
        <v>0</v>
      </c>
      <c r="AP22" s="132">
        <v>0</v>
      </c>
      <c r="AQ22" s="132">
        <v>0</v>
      </c>
      <c r="AR22" s="132">
        <v>1392729</v>
      </c>
      <c r="AS22" s="132">
        <v>145827.1833785057</v>
      </c>
      <c r="AT22" s="319">
        <v>148700.5</v>
      </c>
      <c r="AU22" s="132">
        <v>116702.21421551015</v>
      </c>
      <c r="AV22" s="132">
        <v>1687256.6833785058</v>
      </c>
      <c r="AW22" s="132">
        <v>1687256.683378506</v>
      </c>
      <c r="AX22" s="132">
        <v>0</v>
      </c>
      <c r="AY22" s="132">
        <v>1648556.1833785058</v>
      </c>
      <c r="AZ22" s="320">
        <v>3300</v>
      </c>
      <c r="BA22" s="320">
        <v>1673100</v>
      </c>
      <c r="BB22" s="132">
        <v>24543.816621494247</v>
      </c>
      <c r="BC22" s="319">
        <v>0</v>
      </c>
      <c r="BD22" s="319">
        <v>1711800.5</v>
      </c>
      <c r="BE22" s="320">
        <v>1711800.5</v>
      </c>
      <c r="BF22" s="132">
        <v>1563100</v>
      </c>
      <c r="BG22" s="132">
        <v>1563100</v>
      </c>
      <c r="BH22" s="132">
        <v>3083.0374753451679</v>
      </c>
      <c r="BI22" s="132">
        <v>2885.7553973128597</v>
      </c>
      <c r="BJ22" s="321">
        <v>6.8364102590265305E-2</v>
      </c>
      <c r="BK22" s="321">
        <v>-1.619947571286616E-2</v>
      </c>
      <c r="BL22" s="132">
        <v>0</v>
      </c>
      <c r="BM22" s="132">
        <v>1711800.5</v>
      </c>
      <c r="BN22" s="132">
        <v>3300</v>
      </c>
      <c r="BO22" s="132" t="s">
        <v>1187</v>
      </c>
      <c r="BP22" s="132">
        <v>3376.3323471400395</v>
      </c>
      <c r="BQ22" s="321">
        <v>6.6952805847621866E-2</v>
      </c>
      <c r="BR22" s="132">
        <v>-13481.13</v>
      </c>
      <c r="BS22" s="132">
        <v>1698319.37</v>
      </c>
      <c r="BT22" s="132">
        <v>0</v>
      </c>
      <c r="BU22" s="132">
        <v>1698319.37</v>
      </c>
      <c r="BV22" s="132"/>
      <c r="BW22" s="132">
        <v>24078.139909352874</v>
      </c>
      <c r="BX22" s="132">
        <v>8032.2900000000009</v>
      </c>
    </row>
    <row r="23" spans="1:76" hidden="1" x14ac:dyDescent="0.25">
      <c r="A23" s="295">
        <v>23</v>
      </c>
      <c r="B23" s="295">
        <v>416</v>
      </c>
      <c r="C23" s="317">
        <v>9352045</v>
      </c>
      <c r="D23" s="317" t="s">
        <v>340</v>
      </c>
      <c r="E23" s="318">
        <v>777401</v>
      </c>
      <c r="F23" s="132">
        <v>0</v>
      </c>
      <c r="G23" s="132">
        <v>0</v>
      </c>
      <c r="H23" s="132">
        <v>7480.0000000000027</v>
      </c>
      <c r="I23" s="132">
        <v>0</v>
      </c>
      <c r="J23" s="132">
        <v>18254.94880546075</v>
      </c>
      <c r="K23" s="132">
        <v>0</v>
      </c>
      <c r="L23" s="132">
        <v>1400.0000000000011</v>
      </c>
      <c r="M23" s="132">
        <v>0</v>
      </c>
      <c r="N23" s="132">
        <v>720</v>
      </c>
      <c r="O23" s="132">
        <v>0</v>
      </c>
      <c r="P23" s="132">
        <v>0</v>
      </c>
      <c r="Q23" s="132">
        <v>0</v>
      </c>
      <c r="R23" s="132">
        <v>0</v>
      </c>
      <c r="S23" s="132">
        <v>0</v>
      </c>
      <c r="T23" s="132">
        <v>0</v>
      </c>
      <c r="U23" s="132">
        <v>0</v>
      </c>
      <c r="V23" s="132">
        <v>0</v>
      </c>
      <c r="W23" s="132">
        <v>0</v>
      </c>
      <c r="X23" s="132">
        <v>8396.8312757201602</v>
      </c>
      <c r="Y23" s="132">
        <v>0</v>
      </c>
      <c r="Z23" s="132">
        <v>0</v>
      </c>
      <c r="AA23" s="132">
        <v>66355.120784167753</v>
      </c>
      <c r="AB23" s="132">
        <v>0</v>
      </c>
      <c r="AC23" s="132">
        <v>0</v>
      </c>
      <c r="AD23" s="132">
        <v>0</v>
      </c>
      <c r="AE23" s="132">
        <v>110000</v>
      </c>
      <c r="AF23" s="132">
        <v>0</v>
      </c>
      <c r="AG23" s="132">
        <v>0</v>
      </c>
      <c r="AH23" s="132">
        <v>0</v>
      </c>
      <c r="AI23" s="132">
        <v>27361.5</v>
      </c>
      <c r="AJ23" s="132">
        <v>0</v>
      </c>
      <c r="AK23" s="132">
        <v>0</v>
      </c>
      <c r="AL23" s="132">
        <v>0</v>
      </c>
      <c r="AM23" s="132">
        <v>0</v>
      </c>
      <c r="AN23" s="132">
        <v>0</v>
      </c>
      <c r="AO23" s="132">
        <v>0</v>
      </c>
      <c r="AP23" s="132">
        <v>0</v>
      </c>
      <c r="AQ23" s="132">
        <v>0</v>
      </c>
      <c r="AR23" s="132">
        <v>777401</v>
      </c>
      <c r="AS23" s="132">
        <v>102606.90086534867</v>
      </c>
      <c r="AT23" s="319">
        <v>137361.5</v>
      </c>
      <c r="AU23" s="132">
        <v>90281.595186898136</v>
      </c>
      <c r="AV23" s="132">
        <v>1017369.4008653486</v>
      </c>
      <c r="AW23" s="132">
        <v>1017369.4008653486</v>
      </c>
      <c r="AX23" s="132">
        <v>0</v>
      </c>
      <c r="AY23" s="132">
        <v>990007.90086534864</v>
      </c>
      <c r="AZ23" s="320">
        <v>3300</v>
      </c>
      <c r="BA23" s="320">
        <v>933900</v>
      </c>
      <c r="BB23" s="132">
        <v>0</v>
      </c>
      <c r="BC23" s="319">
        <v>0</v>
      </c>
      <c r="BD23" s="319">
        <v>1017369.4008653486</v>
      </c>
      <c r="BE23" s="320">
        <v>961261.5</v>
      </c>
      <c r="BF23" s="132">
        <v>823900</v>
      </c>
      <c r="BG23" s="132">
        <v>880007.90086534864</v>
      </c>
      <c r="BH23" s="132">
        <v>3109.568554294518</v>
      </c>
      <c r="BI23" s="132">
        <v>2964.9825863636361</v>
      </c>
      <c r="BJ23" s="321">
        <v>4.8764525159726978E-2</v>
      </c>
      <c r="BK23" s="321">
        <v>-1.1555183364418712E-2</v>
      </c>
      <c r="BL23" s="132">
        <v>-9695.8396405404928</v>
      </c>
      <c r="BM23" s="132">
        <v>1007673.5612248081</v>
      </c>
      <c r="BN23" s="132">
        <v>3464.0002163420781</v>
      </c>
      <c r="BO23" s="132" t="s">
        <v>1187</v>
      </c>
      <c r="BP23" s="132">
        <v>3560.6839619251168</v>
      </c>
      <c r="BQ23" s="321">
        <v>4.5505810144865988E-2</v>
      </c>
      <c r="BR23" s="132">
        <v>-7524.97</v>
      </c>
      <c r="BS23" s="132">
        <v>1000148.5912248081</v>
      </c>
      <c r="BT23" s="132">
        <v>0</v>
      </c>
      <c r="BU23" s="132">
        <v>1000148.5912248081</v>
      </c>
      <c r="BV23" s="132"/>
      <c r="BW23" s="132">
        <v>199724.24165643135</v>
      </c>
      <c r="BX23" s="132">
        <v>28750.27</v>
      </c>
    </row>
    <row r="24" spans="1:76" hidden="1" x14ac:dyDescent="0.25">
      <c r="A24" s="295">
        <v>24</v>
      </c>
      <c r="B24" s="295">
        <v>486</v>
      </c>
      <c r="C24" s="317">
        <v>9352055</v>
      </c>
      <c r="D24" s="317" t="s">
        <v>393</v>
      </c>
      <c r="E24" s="318">
        <v>543906</v>
      </c>
      <c r="F24" s="132">
        <v>0</v>
      </c>
      <c r="G24" s="132">
        <v>0</v>
      </c>
      <c r="H24" s="132">
        <v>6160</v>
      </c>
      <c r="I24" s="132">
        <v>0</v>
      </c>
      <c r="J24" s="132">
        <v>15503.399999999998</v>
      </c>
      <c r="K24" s="132">
        <v>0</v>
      </c>
      <c r="L24" s="132">
        <v>3819.2893401015217</v>
      </c>
      <c r="M24" s="132">
        <v>0</v>
      </c>
      <c r="N24" s="132">
        <v>723.6548223350261</v>
      </c>
      <c r="O24" s="132">
        <v>0</v>
      </c>
      <c r="P24" s="132">
        <v>0</v>
      </c>
      <c r="Q24" s="132">
        <v>0</v>
      </c>
      <c r="R24" s="132">
        <v>0</v>
      </c>
      <c r="S24" s="132">
        <v>0</v>
      </c>
      <c r="T24" s="132">
        <v>0</v>
      </c>
      <c r="U24" s="132">
        <v>0</v>
      </c>
      <c r="V24" s="132">
        <v>0</v>
      </c>
      <c r="W24" s="132">
        <v>0</v>
      </c>
      <c r="X24" s="132">
        <v>8997.3529411764757</v>
      </c>
      <c r="Y24" s="132">
        <v>0</v>
      </c>
      <c r="Z24" s="132">
        <v>0</v>
      </c>
      <c r="AA24" s="132">
        <v>38524.166845478452</v>
      </c>
      <c r="AB24" s="132">
        <v>0</v>
      </c>
      <c r="AC24" s="132">
        <v>0</v>
      </c>
      <c r="AD24" s="132">
        <v>0</v>
      </c>
      <c r="AE24" s="132">
        <v>110000</v>
      </c>
      <c r="AF24" s="132">
        <v>0</v>
      </c>
      <c r="AG24" s="132">
        <v>0</v>
      </c>
      <c r="AH24" s="132">
        <v>0</v>
      </c>
      <c r="AI24" s="132">
        <v>13947.33</v>
      </c>
      <c r="AJ24" s="132">
        <v>0</v>
      </c>
      <c r="AK24" s="132">
        <v>0</v>
      </c>
      <c r="AL24" s="132">
        <v>0</v>
      </c>
      <c r="AM24" s="132">
        <v>0</v>
      </c>
      <c r="AN24" s="132">
        <v>0</v>
      </c>
      <c r="AO24" s="132">
        <v>0</v>
      </c>
      <c r="AP24" s="132">
        <v>0</v>
      </c>
      <c r="AQ24" s="132">
        <v>0</v>
      </c>
      <c r="AR24" s="132">
        <v>543906</v>
      </c>
      <c r="AS24" s="132">
        <v>73727.863949091465</v>
      </c>
      <c r="AT24" s="319">
        <v>123947.33</v>
      </c>
      <c r="AU24" s="132">
        <v>61626.338926696728</v>
      </c>
      <c r="AV24" s="132">
        <v>741581.19394909136</v>
      </c>
      <c r="AW24" s="132">
        <v>741581.19394909148</v>
      </c>
      <c r="AX24" s="132">
        <v>0</v>
      </c>
      <c r="AY24" s="132">
        <v>727633.86394909141</v>
      </c>
      <c r="AZ24" s="320">
        <v>3300</v>
      </c>
      <c r="BA24" s="320">
        <v>653400</v>
      </c>
      <c r="BB24" s="132">
        <v>0</v>
      </c>
      <c r="BC24" s="319">
        <v>0</v>
      </c>
      <c r="BD24" s="319">
        <v>741581.19394909136</v>
      </c>
      <c r="BE24" s="320">
        <v>667347.32999999996</v>
      </c>
      <c r="BF24" s="132">
        <v>543400</v>
      </c>
      <c r="BG24" s="132">
        <v>617633.86394909141</v>
      </c>
      <c r="BH24" s="132">
        <v>3119.3629492378354</v>
      </c>
      <c r="BI24" s="132">
        <v>3016.681011055276</v>
      </c>
      <c r="BJ24" s="321">
        <v>3.4038049699739337E-2</v>
      </c>
      <c r="BK24" s="321">
        <v>-8.0656154111905937E-3</v>
      </c>
      <c r="BL24" s="132">
        <v>-4817.6149929758649</v>
      </c>
      <c r="BM24" s="132">
        <v>736763.57895611553</v>
      </c>
      <c r="BN24" s="132">
        <v>3650.5871159399776</v>
      </c>
      <c r="BO24" s="132" t="s">
        <v>1187</v>
      </c>
      <c r="BP24" s="132">
        <v>3721.0281765460381</v>
      </c>
      <c r="BQ24" s="321">
        <v>2.8081346234720472E-2</v>
      </c>
      <c r="BR24" s="132">
        <v>-5264.82</v>
      </c>
      <c r="BS24" s="132">
        <v>731498.75895611558</v>
      </c>
      <c r="BT24" s="132">
        <v>0</v>
      </c>
      <c r="BU24" s="132">
        <v>731498.75895611558</v>
      </c>
      <c r="BV24" s="132"/>
      <c r="BW24" s="132">
        <v>211885.15729209478</v>
      </c>
      <c r="BX24" s="132">
        <v>29754.5</v>
      </c>
    </row>
    <row r="25" spans="1:76" hidden="1" x14ac:dyDescent="0.25">
      <c r="A25" s="295">
        <v>25</v>
      </c>
      <c r="B25" s="295">
        <v>211</v>
      </c>
      <c r="C25" s="317">
        <v>9352066</v>
      </c>
      <c r="D25" s="317" t="s">
        <v>235</v>
      </c>
      <c r="E25" s="318">
        <v>280194</v>
      </c>
      <c r="F25" s="132">
        <v>0</v>
      </c>
      <c r="G25" s="132">
        <v>0</v>
      </c>
      <c r="H25" s="132">
        <v>880</v>
      </c>
      <c r="I25" s="132">
        <v>0</v>
      </c>
      <c r="J25" s="132">
        <v>5110.5154639175262</v>
      </c>
      <c r="K25" s="132">
        <v>0</v>
      </c>
      <c r="L25" s="132">
        <v>800</v>
      </c>
      <c r="M25" s="132">
        <v>1920</v>
      </c>
      <c r="N25" s="132">
        <v>0</v>
      </c>
      <c r="O25" s="132">
        <v>3120</v>
      </c>
      <c r="P25" s="132">
        <v>0</v>
      </c>
      <c r="Q25" s="132">
        <v>0</v>
      </c>
      <c r="R25" s="132">
        <v>0</v>
      </c>
      <c r="S25" s="132">
        <v>0</v>
      </c>
      <c r="T25" s="132">
        <v>0</v>
      </c>
      <c r="U25" s="132">
        <v>0</v>
      </c>
      <c r="V25" s="132">
        <v>0</v>
      </c>
      <c r="W25" s="132">
        <v>0</v>
      </c>
      <c r="X25" s="132">
        <v>0</v>
      </c>
      <c r="Y25" s="132">
        <v>0</v>
      </c>
      <c r="Z25" s="132">
        <v>0</v>
      </c>
      <c r="AA25" s="132">
        <v>16212.721014799143</v>
      </c>
      <c r="AB25" s="132">
        <v>0</v>
      </c>
      <c r="AC25" s="132">
        <v>0</v>
      </c>
      <c r="AD25" s="132">
        <v>0</v>
      </c>
      <c r="AE25" s="132">
        <v>110000</v>
      </c>
      <c r="AF25" s="132">
        <v>0</v>
      </c>
      <c r="AG25" s="132">
        <v>0</v>
      </c>
      <c r="AH25" s="132">
        <v>0</v>
      </c>
      <c r="AI25" s="132">
        <v>9914.3700000000008</v>
      </c>
      <c r="AJ25" s="132">
        <v>0</v>
      </c>
      <c r="AK25" s="132">
        <v>0</v>
      </c>
      <c r="AL25" s="132">
        <v>0</v>
      </c>
      <c r="AM25" s="132">
        <v>0</v>
      </c>
      <c r="AN25" s="132">
        <v>0</v>
      </c>
      <c r="AO25" s="132">
        <v>0</v>
      </c>
      <c r="AP25" s="132">
        <v>0</v>
      </c>
      <c r="AQ25" s="132">
        <v>0</v>
      </c>
      <c r="AR25" s="132">
        <v>280194</v>
      </c>
      <c r="AS25" s="132">
        <v>28043.23647871667</v>
      </c>
      <c r="AT25" s="319">
        <v>119914.37</v>
      </c>
      <c r="AU25" s="132">
        <v>32126.978746757908</v>
      </c>
      <c r="AV25" s="132">
        <v>428151.60647871665</v>
      </c>
      <c r="AW25" s="132">
        <v>428151.60647871665</v>
      </c>
      <c r="AX25" s="132">
        <v>0</v>
      </c>
      <c r="AY25" s="132">
        <v>418237.23647871666</v>
      </c>
      <c r="AZ25" s="320">
        <v>3300</v>
      </c>
      <c r="BA25" s="320">
        <v>336600</v>
      </c>
      <c r="BB25" s="132">
        <v>0</v>
      </c>
      <c r="BC25" s="319">
        <v>0</v>
      </c>
      <c r="BD25" s="319">
        <v>428151.60647871665</v>
      </c>
      <c r="BE25" s="320">
        <v>346514.37</v>
      </c>
      <c r="BF25" s="132">
        <v>226600</v>
      </c>
      <c r="BG25" s="132">
        <v>308237.23647871666</v>
      </c>
      <c r="BH25" s="132">
        <v>3021.9336909678104</v>
      </c>
      <c r="BI25" s="132">
        <v>3067.4622948979591</v>
      </c>
      <c r="BJ25" s="321">
        <v>-1.4842433110221214E-2</v>
      </c>
      <c r="BK25" s="321">
        <v>0</v>
      </c>
      <c r="BL25" s="132">
        <v>0</v>
      </c>
      <c r="BM25" s="132">
        <v>428151.60647871665</v>
      </c>
      <c r="BN25" s="132">
        <v>4100.3650635168297</v>
      </c>
      <c r="BO25" s="132" t="s">
        <v>1187</v>
      </c>
      <c r="BP25" s="132">
        <v>4197.5647693991832</v>
      </c>
      <c r="BQ25" s="321">
        <v>-1.4680337022839995E-2</v>
      </c>
      <c r="BR25" s="132">
        <v>-2712.18</v>
      </c>
      <c r="BS25" s="132">
        <v>425439.42647871666</v>
      </c>
      <c r="BT25" s="132">
        <v>0</v>
      </c>
      <c r="BU25" s="132">
        <v>425439.42647871666</v>
      </c>
      <c r="BV25" s="132"/>
      <c r="BW25" s="132">
        <v>73826.827673546155</v>
      </c>
      <c r="BX25" s="132">
        <v>11741.12</v>
      </c>
    </row>
    <row r="26" spans="1:76" hidden="1" x14ac:dyDescent="0.25">
      <c r="A26" s="295">
        <v>26</v>
      </c>
      <c r="B26" s="295">
        <v>19</v>
      </c>
      <c r="C26" s="317">
        <v>9352068</v>
      </c>
      <c r="D26" s="317" t="s">
        <v>120</v>
      </c>
      <c r="E26" s="318">
        <v>1150993</v>
      </c>
      <c r="F26" s="132">
        <v>0</v>
      </c>
      <c r="G26" s="132">
        <v>0</v>
      </c>
      <c r="H26" s="132">
        <v>21559.999999999996</v>
      </c>
      <c r="I26" s="132">
        <v>0</v>
      </c>
      <c r="J26" s="132">
        <v>40442.608695652176</v>
      </c>
      <c r="K26" s="132">
        <v>0</v>
      </c>
      <c r="L26" s="132">
        <v>22599.999999999993</v>
      </c>
      <c r="M26" s="132">
        <v>2159.9999999999982</v>
      </c>
      <c r="N26" s="132">
        <v>11160.000000000002</v>
      </c>
      <c r="O26" s="132">
        <v>1560</v>
      </c>
      <c r="P26" s="132">
        <v>1260.0000000000007</v>
      </c>
      <c r="Q26" s="132">
        <v>575.00000000000114</v>
      </c>
      <c r="R26" s="132">
        <v>0</v>
      </c>
      <c r="S26" s="132">
        <v>0</v>
      </c>
      <c r="T26" s="132">
        <v>0</v>
      </c>
      <c r="U26" s="132">
        <v>0</v>
      </c>
      <c r="V26" s="132">
        <v>0</v>
      </c>
      <c r="W26" s="132">
        <v>0</v>
      </c>
      <c r="X26" s="132">
        <v>2411.0055865921786</v>
      </c>
      <c r="Y26" s="132">
        <v>0</v>
      </c>
      <c r="Z26" s="132">
        <v>0</v>
      </c>
      <c r="AA26" s="132">
        <v>85434.72533444564</v>
      </c>
      <c r="AB26" s="132">
        <v>0</v>
      </c>
      <c r="AC26" s="132">
        <v>0</v>
      </c>
      <c r="AD26" s="132">
        <v>0</v>
      </c>
      <c r="AE26" s="132">
        <v>110000</v>
      </c>
      <c r="AF26" s="132">
        <v>0</v>
      </c>
      <c r="AG26" s="132">
        <v>0</v>
      </c>
      <c r="AH26" s="132">
        <v>0</v>
      </c>
      <c r="AI26" s="132">
        <v>40672.5</v>
      </c>
      <c r="AJ26" s="132">
        <v>0</v>
      </c>
      <c r="AK26" s="132">
        <v>0</v>
      </c>
      <c r="AL26" s="132">
        <v>0</v>
      </c>
      <c r="AM26" s="132">
        <v>0</v>
      </c>
      <c r="AN26" s="132">
        <v>0</v>
      </c>
      <c r="AO26" s="132">
        <v>0</v>
      </c>
      <c r="AP26" s="132">
        <v>0</v>
      </c>
      <c r="AQ26" s="132">
        <v>0</v>
      </c>
      <c r="AR26" s="132">
        <v>1150993</v>
      </c>
      <c r="AS26" s="132">
        <v>189163.33961668998</v>
      </c>
      <c r="AT26" s="319">
        <v>150672.5</v>
      </c>
      <c r="AU26" s="132">
        <v>146092.52968227171</v>
      </c>
      <c r="AV26" s="132">
        <v>1490828.8396166901</v>
      </c>
      <c r="AW26" s="132">
        <v>1490828.8396166901</v>
      </c>
      <c r="AX26" s="132">
        <v>0</v>
      </c>
      <c r="AY26" s="132">
        <v>1450156.3396166901</v>
      </c>
      <c r="AZ26" s="320">
        <v>3300</v>
      </c>
      <c r="BA26" s="320">
        <v>1382700</v>
      </c>
      <c r="BB26" s="132">
        <v>0</v>
      </c>
      <c r="BC26" s="319">
        <v>0</v>
      </c>
      <c r="BD26" s="319">
        <v>1490828.8396166901</v>
      </c>
      <c r="BE26" s="320">
        <v>1423372.5</v>
      </c>
      <c r="BF26" s="132">
        <v>1272700</v>
      </c>
      <c r="BG26" s="132">
        <v>1340156.3396166901</v>
      </c>
      <c r="BH26" s="132">
        <v>3198.463817700931</v>
      </c>
      <c r="BI26" s="132">
        <v>3120.8810463942309</v>
      </c>
      <c r="BJ26" s="321">
        <v>2.4859252933185919E-2</v>
      </c>
      <c r="BK26" s="321">
        <v>-5.8906187439442155E-3</v>
      </c>
      <c r="BL26" s="132">
        <v>-7702.8626432047295</v>
      </c>
      <c r="BM26" s="132">
        <v>1483125.9769734854</v>
      </c>
      <c r="BN26" s="132">
        <v>3442.6097302469821</v>
      </c>
      <c r="BO26" s="132" t="s">
        <v>1187</v>
      </c>
      <c r="BP26" s="132">
        <v>3539.6801359749056</v>
      </c>
      <c r="BQ26" s="321">
        <v>2.4007505573423016E-2</v>
      </c>
      <c r="BR26" s="132">
        <v>-11141.21</v>
      </c>
      <c r="BS26" s="132">
        <v>1471984.7669734855</v>
      </c>
      <c r="BT26" s="132">
        <v>0</v>
      </c>
      <c r="BU26" s="132">
        <v>1471984.7669734855</v>
      </c>
      <c r="BV26" s="132"/>
      <c r="BW26" s="132">
        <v>98088.602715796325</v>
      </c>
      <c r="BX26" s="132">
        <v>12479.949999999999</v>
      </c>
    </row>
    <row r="27" spans="1:76" hidden="1" x14ac:dyDescent="0.25">
      <c r="A27" s="295">
        <v>27</v>
      </c>
      <c r="B27" s="295">
        <v>219</v>
      </c>
      <c r="C27" s="317">
        <v>9352069</v>
      </c>
      <c r="D27" s="317" t="s">
        <v>238</v>
      </c>
      <c r="E27" s="318">
        <v>1118029</v>
      </c>
      <c r="F27" s="132">
        <v>0</v>
      </c>
      <c r="G27" s="132">
        <v>0</v>
      </c>
      <c r="H27" s="132">
        <v>14959.999999999991</v>
      </c>
      <c r="I27" s="132">
        <v>0</v>
      </c>
      <c r="J27" s="132">
        <v>43843.580562659845</v>
      </c>
      <c r="K27" s="132">
        <v>0</v>
      </c>
      <c r="L27" s="132">
        <v>400.98522167487715</v>
      </c>
      <c r="M27" s="132">
        <v>240.59113300492629</v>
      </c>
      <c r="N27" s="132">
        <v>2165.3201970443333</v>
      </c>
      <c r="O27" s="132">
        <v>7428.2512315270869</v>
      </c>
      <c r="P27" s="132">
        <v>0</v>
      </c>
      <c r="Q27" s="132">
        <v>0</v>
      </c>
      <c r="R27" s="132">
        <v>0</v>
      </c>
      <c r="S27" s="132">
        <v>0</v>
      </c>
      <c r="T27" s="132">
        <v>0</v>
      </c>
      <c r="U27" s="132">
        <v>0</v>
      </c>
      <c r="V27" s="132">
        <v>0</v>
      </c>
      <c r="W27" s="132">
        <v>0</v>
      </c>
      <c r="X27" s="132">
        <v>604.04899135446726</v>
      </c>
      <c r="Y27" s="132">
        <v>0</v>
      </c>
      <c r="Z27" s="132">
        <v>0</v>
      </c>
      <c r="AA27" s="132">
        <v>75686.357721152977</v>
      </c>
      <c r="AB27" s="132">
        <v>0</v>
      </c>
      <c r="AC27" s="132">
        <v>0</v>
      </c>
      <c r="AD27" s="132">
        <v>0</v>
      </c>
      <c r="AE27" s="132">
        <v>110000</v>
      </c>
      <c r="AF27" s="132">
        <v>0</v>
      </c>
      <c r="AG27" s="132">
        <v>0</v>
      </c>
      <c r="AH27" s="132">
        <v>0</v>
      </c>
      <c r="AI27" s="132">
        <v>26625.69</v>
      </c>
      <c r="AJ27" s="132">
        <v>0</v>
      </c>
      <c r="AK27" s="132">
        <v>0</v>
      </c>
      <c r="AL27" s="132">
        <v>0</v>
      </c>
      <c r="AM27" s="132">
        <v>0</v>
      </c>
      <c r="AN27" s="132">
        <v>0</v>
      </c>
      <c r="AO27" s="132">
        <v>0</v>
      </c>
      <c r="AP27" s="132">
        <v>0</v>
      </c>
      <c r="AQ27" s="132">
        <v>0</v>
      </c>
      <c r="AR27" s="132">
        <v>1118029</v>
      </c>
      <c r="AS27" s="132">
        <v>145329.1350584185</v>
      </c>
      <c r="AT27" s="319">
        <v>136625.69</v>
      </c>
      <c r="AU27" s="132">
        <v>120204.72189410852</v>
      </c>
      <c r="AV27" s="132">
        <v>1399983.8250584183</v>
      </c>
      <c r="AW27" s="132">
        <v>1399983.8250584186</v>
      </c>
      <c r="AX27" s="132">
        <v>0</v>
      </c>
      <c r="AY27" s="132">
        <v>1373358.1350584184</v>
      </c>
      <c r="AZ27" s="320">
        <v>3300</v>
      </c>
      <c r="BA27" s="320">
        <v>1343100</v>
      </c>
      <c r="BB27" s="132">
        <v>0</v>
      </c>
      <c r="BC27" s="319">
        <v>0</v>
      </c>
      <c r="BD27" s="319">
        <v>1399983.8250584183</v>
      </c>
      <c r="BE27" s="320">
        <v>1369725.69</v>
      </c>
      <c r="BF27" s="132">
        <v>1233100</v>
      </c>
      <c r="BG27" s="132">
        <v>1263358.1350584184</v>
      </c>
      <c r="BH27" s="132">
        <v>3104.0740419125759</v>
      </c>
      <c r="BI27" s="132">
        <v>2995.0791758974356</v>
      </c>
      <c r="BJ27" s="321">
        <v>3.6391313756332165E-2</v>
      </c>
      <c r="BK27" s="321">
        <v>-8.623242038123962E-3</v>
      </c>
      <c r="BL27" s="132">
        <v>-10511.708111443135</v>
      </c>
      <c r="BM27" s="132">
        <v>1389472.1169469752</v>
      </c>
      <c r="BN27" s="132">
        <v>3348.5170195257379</v>
      </c>
      <c r="BO27" s="132" t="s">
        <v>1187</v>
      </c>
      <c r="BP27" s="132">
        <v>3413.9364052751234</v>
      </c>
      <c r="BQ27" s="321">
        <v>2.6928050015609939E-2</v>
      </c>
      <c r="BR27" s="132">
        <v>-10822.13</v>
      </c>
      <c r="BS27" s="132">
        <v>1378649.9869469753</v>
      </c>
      <c r="BT27" s="132">
        <v>0</v>
      </c>
      <c r="BU27" s="132">
        <v>1378649.9869469753</v>
      </c>
      <c r="BV27" s="132"/>
      <c r="BW27" s="132">
        <v>130940.30882982118</v>
      </c>
      <c r="BX27" s="132">
        <v>4740.4699999999993</v>
      </c>
    </row>
    <row r="28" spans="1:76" hidden="1" x14ac:dyDescent="0.25">
      <c r="A28" s="295">
        <v>28</v>
      </c>
      <c r="B28" s="295">
        <v>431</v>
      </c>
      <c r="C28" s="317">
        <v>9352070</v>
      </c>
      <c r="D28" s="317" t="s">
        <v>352</v>
      </c>
      <c r="E28" s="318">
        <v>1101547</v>
      </c>
      <c r="F28" s="132">
        <v>0</v>
      </c>
      <c r="G28" s="132">
        <v>0</v>
      </c>
      <c r="H28" s="132">
        <v>29039.999999999956</v>
      </c>
      <c r="I28" s="132">
        <v>0</v>
      </c>
      <c r="J28" s="132">
        <v>54404.328358208964</v>
      </c>
      <c r="K28" s="132">
        <v>0</v>
      </c>
      <c r="L28" s="132">
        <v>1600</v>
      </c>
      <c r="M28" s="132">
        <v>1920</v>
      </c>
      <c r="N28" s="132">
        <v>45720.000000000015</v>
      </c>
      <c r="O28" s="132">
        <v>0</v>
      </c>
      <c r="P28" s="132">
        <v>0</v>
      </c>
      <c r="Q28" s="132">
        <v>0</v>
      </c>
      <c r="R28" s="132">
        <v>0</v>
      </c>
      <c r="S28" s="132">
        <v>0</v>
      </c>
      <c r="T28" s="132">
        <v>0</v>
      </c>
      <c r="U28" s="132">
        <v>0</v>
      </c>
      <c r="V28" s="132">
        <v>0</v>
      </c>
      <c r="W28" s="132">
        <v>0</v>
      </c>
      <c r="X28" s="132">
        <v>7225.0145772594797</v>
      </c>
      <c r="Y28" s="132">
        <v>0</v>
      </c>
      <c r="Z28" s="132">
        <v>0</v>
      </c>
      <c r="AA28" s="132">
        <v>99156.922130630483</v>
      </c>
      <c r="AB28" s="132">
        <v>0</v>
      </c>
      <c r="AC28" s="132">
        <v>0</v>
      </c>
      <c r="AD28" s="132">
        <v>0</v>
      </c>
      <c r="AE28" s="132">
        <v>110000</v>
      </c>
      <c r="AF28" s="132">
        <v>0</v>
      </c>
      <c r="AG28" s="132">
        <v>0</v>
      </c>
      <c r="AH28" s="132">
        <v>0</v>
      </c>
      <c r="AI28" s="132">
        <v>33031</v>
      </c>
      <c r="AJ28" s="132">
        <v>0</v>
      </c>
      <c r="AK28" s="132">
        <v>0</v>
      </c>
      <c r="AL28" s="132">
        <v>0</v>
      </c>
      <c r="AM28" s="132">
        <v>0</v>
      </c>
      <c r="AN28" s="132">
        <v>0</v>
      </c>
      <c r="AO28" s="132">
        <v>0</v>
      </c>
      <c r="AP28" s="132">
        <v>0</v>
      </c>
      <c r="AQ28" s="132">
        <v>0</v>
      </c>
      <c r="AR28" s="132">
        <v>1101547</v>
      </c>
      <c r="AS28" s="132">
        <v>239066.26506609889</v>
      </c>
      <c r="AT28" s="319">
        <v>143031</v>
      </c>
      <c r="AU28" s="132">
        <v>175498.08630973496</v>
      </c>
      <c r="AV28" s="132">
        <v>1483644.2650660989</v>
      </c>
      <c r="AW28" s="132">
        <v>1483644.2650660991</v>
      </c>
      <c r="AX28" s="132">
        <v>0</v>
      </c>
      <c r="AY28" s="132">
        <v>1450613.2650660989</v>
      </c>
      <c r="AZ28" s="320">
        <v>3300</v>
      </c>
      <c r="BA28" s="320">
        <v>1323300</v>
      </c>
      <c r="BB28" s="132">
        <v>0</v>
      </c>
      <c r="BC28" s="319">
        <v>0</v>
      </c>
      <c r="BD28" s="319">
        <v>1483644.2650660989</v>
      </c>
      <c r="BE28" s="320">
        <v>1356331</v>
      </c>
      <c r="BF28" s="132">
        <v>1213300</v>
      </c>
      <c r="BG28" s="132">
        <v>1340613.2650660989</v>
      </c>
      <c r="BH28" s="132">
        <v>3343.1752246037377</v>
      </c>
      <c r="BI28" s="132">
        <v>3341.395508599509</v>
      </c>
      <c r="BJ28" s="321">
        <v>5.3262656265873831E-4</v>
      </c>
      <c r="BK28" s="321">
        <v>-1.2621055113573945E-4</v>
      </c>
      <c r="BL28" s="132">
        <v>-169.10946684983421</v>
      </c>
      <c r="BM28" s="132">
        <v>1483475.1555992491</v>
      </c>
      <c r="BN28" s="132">
        <v>3617.0677196988754</v>
      </c>
      <c r="BO28" s="132" t="s">
        <v>1187</v>
      </c>
      <c r="BP28" s="132">
        <v>3699.4392907711945</v>
      </c>
      <c r="BQ28" s="321">
        <v>6.2680367544196702E-3</v>
      </c>
      <c r="BR28" s="132">
        <v>-10662.59</v>
      </c>
      <c r="BS28" s="132">
        <v>1472812.565599249</v>
      </c>
      <c r="BT28" s="132">
        <v>0</v>
      </c>
      <c r="BU28" s="132">
        <v>1472812.565599249</v>
      </c>
      <c r="BV28" s="132"/>
      <c r="BW28" s="132">
        <v>204806.86732595484</v>
      </c>
      <c r="BX28" s="132">
        <v>17032.669999999998</v>
      </c>
    </row>
    <row r="29" spans="1:76" hidden="1" x14ac:dyDescent="0.25">
      <c r="A29" s="295">
        <v>29</v>
      </c>
      <c r="B29" s="295">
        <v>220</v>
      </c>
      <c r="C29" s="317">
        <v>9352071</v>
      </c>
      <c r="D29" s="317" t="s">
        <v>239</v>
      </c>
      <c r="E29" s="318">
        <v>225254</v>
      </c>
      <c r="F29" s="132">
        <v>0</v>
      </c>
      <c r="G29" s="132">
        <v>0</v>
      </c>
      <c r="H29" s="132">
        <v>3520</v>
      </c>
      <c r="I29" s="132">
        <v>0</v>
      </c>
      <c r="J29" s="132">
        <v>6165.5696202531635</v>
      </c>
      <c r="K29" s="132">
        <v>0</v>
      </c>
      <c r="L29" s="132">
        <v>199.9999999999998</v>
      </c>
      <c r="M29" s="132">
        <v>719.9999999999992</v>
      </c>
      <c r="N29" s="132">
        <v>2160.0000000000005</v>
      </c>
      <c r="O29" s="132">
        <v>389.9999999999996</v>
      </c>
      <c r="P29" s="132">
        <v>0</v>
      </c>
      <c r="Q29" s="132">
        <v>0</v>
      </c>
      <c r="R29" s="132">
        <v>0</v>
      </c>
      <c r="S29" s="132">
        <v>0</v>
      </c>
      <c r="T29" s="132">
        <v>0</v>
      </c>
      <c r="U29" s="132">
        <v>0</v>
      </c>
      <c r="V29" s="132">
        <v>0</v>
      </c>
      <c r="W29" s="132">
        <v>0</v>
      </c>
      <c r="X29" s="132">
        <v>0</v>
      </c>
      <c r="Y29" s="132">
        <v>0</v>
      </c>
      <c r="Z29" s="132">
        <v>0</v>
      </c>
      <c r="AA29" s="132">
        <v>21620.816999999985</v>
      </c>
      <c r="AB29" s="132">
        <v>0</v>
      </c>
      <c r="AC29" s="132">
        <v>0</v>
      </c>
      <c r="AD29" s="132">
        <v>0</v>
      </c>
      <c r="AE29" s="132">
        <v>110000</v>
      </c>
      <c r="AF29" s="132">
        <v>0</v>
      </c>
      <c r="AG29" s="132">
        <v>0</v>
      </c>
      <c r="AH29" s="132">
        <v>1000</v>
      </c>
      <c r="AI29" s="132">
        <v>7680</v>
      </c>
      <c r="AJ29" s="132">
        <v>0</v>
      </c>
      <c r="AK29" s="132">
        <v>0</v>
      </c>
      <c r="AL29" s="132">
        <v>0</v>
      </c>
      <c r="AM29" s="132">
        <v>0</v>
      </c>
      <c r="AN29" s="132">
        <v>0</v>
      </c>
      <c r="AO29" s="132">
        <v>0</v>
      </c>
      <c r="AP29" s="132">
        <v>0</v>
      </c>
      <c r="AQ29" s="132">
        <v>0</v>
      </c>
      <c r="AR29" s="132">
        <v>225254</v>
      </c>
      <c r="AS29" s="132">
        <v>34776.38662025315</v>
      </c>
      <c r="AT29" s="319">
        <v>118680</v>
      </c>
      <c r="AU29" s="132">
        <v>38197.601810126565</v>
      </c>
      <c r="AV29" s="132">
        <v>378710.38662025315</v>
      </c>
      <c r="AW29" s="132">
        <v>378710.38662025315</v>
      </c>
      <c r="AX29" s="132">
        <v>0</v>
      </c>
      <c r="AY29" s="132">
        <v>370030.38662025315</v>
      </c>
      <c r="AZ29" s="320">
        <v>3300</v>
      </c>
      <c r="BA29" s="320">
        <v>270600</v>
      </c>
      <c r="BB29" s="132">
        <v>0</v>
      </c>
      <c r="BC29" s="319">
        <v>0</v>
      </c>
      <c r="BD29" s="319">
        <v>378710.38662025315</v>
      </c>
      <c r="BE29" s="320">
        <v>279280</v>
      </c>
      <c r="BF29" s="132">
        <v>161600</v>
      </c>
      <c r="BG29" s="132">
        <v>261030.38662025315</v>
      </c>
      <c r="BH29" s="132">
        <v>3183.2973978079654</v>
      </c>
      <c r="BI29" s="132">
        <v>3085.1429794871797</v>
      </c>
      <c r="BJ29" s="321">
        <v>3.1815192674506498E-2</v>
      </c>
      <c r="BK29" s="321">
        <v>-7.5388898779198505E-3</v>
      </c>
      <c r="BL29" s="132">
        <v>-1907.2013607592937</v>
      </c>
      <c r="BM29" s="132">
        <v>376803.18525949388</v>
      </c>
      <c r="BN29" s="132">
        <v>4489.3071373109015</v>
      </c>
      <c r="BO29" s="132" t="s">
        <v>1187</v>
      </c>
      <c r="BP29" s="132">
        <v>4595.160795847486</v>
      </c>
      <c r="BQ29" s="321">
        <v>4.1615161317094529E-3</v>
      </c>
      <c r="BR29" s="132">
        <v>-2180.38</v>
      </c>
      <c r="BS29" s="132">
        <v>374622.80525949388</v>
      </c>
      <c r="BT29" s="132">
        <v>0</v>
      </c>
      <c r="BU29" s="132">
        <v>374622.80525949388</v>
      </c>
      <c r="BV29" s="132"/>
      <c r="BW29" s="132">
        <v>79445.098989243619</v>
      </c>
      <c r="BX29" s="132">
        <v>8476.1799999999985</v>
      </c>
    </row>
    <row r="30" spans="1:76" hidden="1" x14ac:dyDescent="0.25">
      <c r="A30" s="295">
        <v>30</v>
      </c>
      <c r="B30" s="295">
        <v>29</v>
      </c>
      <c r="C30" s="317">
        <v>9352072</v>
      </c>
      <c r="D30" s="317" t="s">
        <v>131</v>
      </c>
      <c r="E30" s="318">
        <v>159326</v>
      </c>
      <c r="F30" s="132">
        <v>0</v>
      </c>
      <c r="G30" s="132">
        <v>0</v>
      </c>
      <c r="H30" s="132">
        <v>439.99999999999926</v>
      </c>
      <c r="I30" s="132">
        <v>0</v>
      </c>
      <c r="J30" s="132">
        <v>7262.608695652174</v>
      </c>
      <c r="K30" s="132">
        <v>0</v>
      </c>
      <c r="L30" s="132">
        <v>199.99999999999966</v>
      </c>
      <c r="M30" s="132">
        <v>0</v>
      </c>
      <c r="N30" s="132">
        <v>0</v>
      </c>
      <c r="O30" s="132">
        <v>0</v>
      </c>
      <c r="P30" s="132">
        <v>0</v>
      </c>
      <c r="Q30" s="132">
        <v>0</v>
      </c>
      <c r="R30" s="132">
        <v>0</v>
      </c>
      <c r="S30" s="132">
        <v>0</v>
      </c>
      <c r="T30" s="132">
        <v>0</v>
      </c>
      <c r="U30" s="132">
        <v>0</v>
      </c>
      <c r="V30" s="132">
        <v>0</v>
      </c>
      <c r="W30" s="132">
        <v>0</v>
      </c>
      <c r="X30" s="132">
        <v>0</v>
      </c>
      <c r="Y30" s="132">
        <v>0</v>
      </c>
      <c r="Z30" s="132">
        <v>0</v>
      </c>
      <c r="AA30" s="132">
        <v>12266.869916267946</v>
      </c>
      <c r="AB30" s="132">
        <v>0</v>
      </c>
      <c r="AC30" s="132">
        <v>0</v>
      </c>
      <c r="AD30" s="132">
        <v>0</v>
      </c>
      <c r="AE30" s="132">
        <v>110000</v>
      </c>
      <c r="AF30" s="132">
        <v>15320.427236315087</v>
      </c>
      <c r="AG30" s="132">
        <v>0</v>
      </c>
      <c r="AH30" s="132">
        <v>1000</v>
      </c>
      <c r="AI30" s="132">
        <v>8035.42</v>
      </c>
      <c r="AJ30" s="132">
        <v>0</v>
      </c>
      <c r="AK30" s="132">
        <v>0</v>
      </c>
      <c r="AL30" s="132">
        <v>0</v>
      </c>
      <c r="AM30" s="132">
        <v>0</v>
      </c>
      <c r="AN30" s="132">
        <v>2970</v>
      </c>
      <c r="AO30" s="132">
        <v>0</v>
      </c>
      <c r="AP30" s="132">
        <v>0</v>
      </c>
      <c r="AQ30" s="132">
        <v>0</v>
      </c>
      <c r="AR30" s="132">
        <v>159326</v>
      </c>
      <c r="AS30" s="132">
        <v>20169.47861192012</v>
      </c>
      <c r="AT30" s="319">
        <v>137325.84723631508</v>
      </c>
      <c r="AU30" s="132">
        <v>26217.174264094032</v>
      </c>
      <c r="AV30" s="132">
        <v>316821.32584823517</v>
      </c>
      <c r="AW30" s="132">
        <v>316821.32584823517</v>
      </c>
      <c r="AX30" s="132">
        <v>0</v>
      </c>
      <c r="AY30" s="132">
        <v>307785.90584823518</v>
      </c>
      <c r="AZ30" s="320">
        <v>3300</v>
      </c>
      <c r="BA30" s="320">
        <v>191400</v>
      </c>
      <c r="BB30" s="132">
        <v>0</v>
      </c>
      <c r="BC30" s="319">
        <v>0</v>
      </c>
      <c r="BD30" s="319">
        <v>316821.32584823517</v>
      </c>
      <c r="BE30" s="320">
        <v>200435.42</v>
      </c>
      <c r="BF30" s="132">
        <v>67079.572763684933</v>
      </c>
      <c r="BG30" s="132">
        <v>183465.47861192006</v>
      </c>
      <c r="BH30" s="132">
        <v>3163.1979071020701</v>
      </c>
      <c r="BI30" s="132">
        <v>3237.4854457266401</v>
      </c>
      <c r="BJ30" s="321">
        <v>-2.2946061030985277E-2</v>
      </c>
      <c r="BK30" s="321">
        <v>7.9460610309852776E-3</v>
      </c>
      <c r="BL30" s="132">
        <v>1492.0649024428867</v>
      </c>
      <c r="BM30" s="132">
        <v>318313.39075067808</v>
      </c>
      <c r="BN30" s="132">
        <v>5332.3788060461738</v>
      </c>
      <c r="BO30" s="132" t="s">
        <v>1187</v>
      </c>
      <c r="BP30" s="132">
        <v>5488.1619094944499</v>
      </c>
      <c r="BQ30" s="321">
        <v>5.4322929465446146E-2</v>
      </c>
      <c r="BR30" s="132">
        <v>-1542.22</v>
      </c>
      <c r="BS30" s="132">
        <v>316771.17075067811</v>
      </c>
      <c r="BT30" s="132">
        <v>0</v>
      </c>
      <c r="BU30" s="132">
        <v>316771.17075067811</v>
      </c>
      <c r="BV30" s="132"/>
      <c r="BW30" s="132">
        <v>70116.931094621541</v>
      </c>
      <c r="BX30" s="132">
        <v>9341.25</v>
      </c>
    </row>
    <row r="31" spans="1:76" hidden="1" x14ac:dyDescent="0.25">
      <c r="A31" s="295">
        <v>31</v>
      </c>
      <c r="B31" s="295">
        <v>228</v>
      </c>
      <c r="C31" s="317">
        <v>9352074</v>
      </c>
      <c r="D31" s="317" t="s">
        <v>243</v>
      </c>
      <c r="E31" s="318">
        <v>565882</v>
      </c>
      <c r="F31" s="132">
        <v>0</v>
      </c>
      <c r="G31" s="132">
        <v>0</v>
      </c>
      <c r="H31" s="132">
        <v>26399.999999999993</v>
      </c>
      <c r="I31" s="132">
        <v>0</v>
      </c>
      <c r="J31" s="132">
        <v>58015.119617224875</v>
      </c>
      <c r="K31" s="132">
        <v>0</v>
      </c>
      <c r="L31" s="132">
        <v>4200.0000000000191</v>
      </c>
      <c r="M31" s="132">
        <v>19200.000000000011</v>
      </c>
      <c r="N31" s="132">
        <v>17640.000000000007</v>
      </c>
      <c r="O31" s="132">
        <v>389.9999999999996</v>
      </c>
      <c r="P31" s="132">
        <v>0</v>
      </c>
      <c r="Q31" s="132">
        <v>0</v>
      </c>
      <c r="R31" s="132">
        <v>0</v>
      </c>
      <c r="S31" s="132">
        <v>0</v>
      </c>
      <c r="T31" s="132">
        <v>0</v>
      </c>
      <c r="U31" s="132">
        <v>0</v>
      </c>
      <c r="V31" s="132">
        <v>0</v>
      </c>
      <c r="W31" s="132">
        <v>0</v>
      </c>
      <c r="X31" s="132">
        <v>7210.0000000000009</v>
      </c>
      <c r="Y31" s="132">
        <v>0</v>
      </c>
      <c r="Z31" s="132">
        <v>0</v>
      </c>
      <c r="AA31" s="132">
        <v>61484.299896800796</v>
      </c>
      <c r="AB31" s="132">
        <v>0</v>
      </c>
      <c r="AC31" s="132">
        <v>0</v>
      </c>
      <c r="AD31" s="132">
        <v>0</v>
      </c>
      <c r="AE31" s="132">
        <v>110000</v>
      </c>
      <c r="AF31" s="132">
        <v>0</v>
      </c>
      <c r="AG31" s="132">
        <v>0</v>
      </c>
      <c r="AH31" s="132">
        <v>0</v>
      </c>
      <c r="AI31" s="132">
        <v>18240</v>
      </c>
      <c r="AJ31" s="132">
        <v>0</v>
      </c>
      <c r="AK31" s="132">
        <v>0</v>
      </c>
      <c r="AL31" s="132">
        <v>0</v>
      </c>
      <c r="AM31" s="132">
        <v>0</v>
      </c>
      <c r="AN31" s="132">
        <v>0</v>
      </c>
      <c r="AO31" s="132">
        <v>0</v>
      </c>
      <c r="AP31" s="132">
        <v>0</v>
      </c>
      <c r="AQ31" s="132">
        <v>0</v>
      </c>
      <c r="AR31" s="132">
        <v>565882</v>
      </c>
      <c r="AS31" s="132">
        <v>194539.41951402571</v>
      </c>
      <c r="AT31" s="319">
        <v>128240</v>
      </c>
      <c r="AU31" s="132">
        <v>134405.85970541326</v>
      </c>
      <c r="AV31" s="132">
        <v>888661.41951402568</v>
      </c>
      <c r="AW31" s="132">
        <v>888661.41951402568</v>
      </c>
      <c r="AX31" s="132">
        <v>0</v>
      </c>
      <c r="AY31" s="132">
        <v>870421.41951402568</v>
      </c>
      <c r="AZ31" s="320">
        <v>3300</v>
      </c>
      <c r="BA31" s="320">
        <v>679800</v>
      </c>
      <c r="BB31" s="132">
        <v>0</v>
      </c>
      <c r="BC31" s="319">
        <v>0</v>
      </c>
      <c r="BD31" s="319">
        <v>888661.41951402568</v>
      </c>
      <c r="BE31" s="320">
        <v>698040</v>
      </c>
      <c r="BF31" s="132">
        <v>569800</v>
      </c>
      <c r="BG31" s="132">
        <v>760421.41951402568</v>
      </c>
      <c r="BH31" s="132">
        <v>3691.3661141457555</v>
      </c>
      <c r="BI31" s="132">
        <v>3652.0010938775513</v>
      </c>
      <c r="BJ31" s="321">
        <v>1.0779027512943056E-2</v>
      </c>
      <c r="BK31" s="321">
        <v>-2.5541854246339708E-3</v>
      </c>
      <c r="BL31" s="132">
        <v>-1921.5449207342481</v>
      </c>
      <c r="BM31" s="132">
        <v>886739.87459329143</v>
      </c>
      <c r="BN31" s="132">
        <v>4216.0188087052984</v>
      </c>
      <c r="BO31" s="132" t="s">
        <v>1187</v>
      </c>
      <c r="BP31" s="132">
        <v>4304.5624980256862</v>
      </c>
      <c r="BQ31" s="321">
        <v>-5.0141341140458318E-3</v>
      </c>
      <c r="BR31" s="132">
        <v>-5477.54</v>
      </c>
      <c r="BS31" s="132">
        <v>881262.33459329139</v>
      </c>
      <c r="BT31" s="132">
        <v>0</v>
      </c>
      <c r="BU31" s="132">
        <v>881262.33459329139</v>
      </c>
      <c r="BV31" s="132"/>
      <c r="BW31" s="132">
        <v>63870.065298494883</v>
      </c>
      <c r="BX31" s="132">
        <v>2999.8300000000017</v>
      </c>
    </row>
    <row r="32" spans="1:76" hidden="1" x14ac:dyDescent="0.25">
      <c r="A32" s="295">
        <v>32</v>
      </c>
      <c r="B32" s="295">
        <v>234</v>
      </c>
      <c r="C32" s="317">
        <v>9352075</v>
      </c>
      <c r="D32" s="317" t="s">
        <v>249</v>
      </c>
      <c r="E32" s="318">
        <v>359857</v>
      </c>
      <c r="F32" s="132">
        <v>0</v>
      </c>
      <c r="G32" s="132">
        <v>0</v>
      </c>
      <c r="H32" s="132">
        <v>15400.000000000004</v>
      </c>
      <c r="I32" s="132">
        <v>0</v>
      </c>
      <c r="J32" s="132">
        <v>27293.385826771653</v>
      </c>
      <c r="K32" s="132">
        <v>0</v>
      </c>
      <c r="L32" s="132">
        <v>2999.9999999999968</v>
      </c>
      <c r="M32" s="132">
        <v>15119.999999999995</v>
      </c>
      <c r="N32" s="132">
        <v>6839.9999999999864</v>
      </c>
      <c r="O32" s="132">
        <v>389.99999999999989</v>
      </c>
      <c r="P32" s="132">
        <v>419.99999999999989</v>
      </c>
      <c r="Q32" s="132">
        <v>0</v>
      </c>
      <c r="R32" s="132">
        <v>0</v>
      </c>
      <c r="S32" s="132">
        <v>0</v>
      </c>
      <c r="T32" s="132">
        <v>0</v>
      </c>
      <c r="U32" s="132">
        <v>0</v>
      </c>
      <c r="V32" s="132">
        <v>0</v>
      </c>
      <c r="W32" s="132">
        <v>0</v>
      </c>
      <c r="X32" s="132">
        <v>10441.011904761921</v>
      </c>
      <c r="Y32" s="132">
        <v>0</v>
      </c>
      <c r="Z32" s="132">
        <v>0</v>
      </c>
      <c r="AA32" s="132">
        <v>36599.598750000019</v>
      </c>
      <c r="AB32" s="132">
        <v>0</v>
      </c>
      <c r="AC32" s="132">
        <v>0</v>
      </c>
      <c r="AD32" s="132">
        <v>0</v>
      </c>
      <c r="AE32" s="132">
        <v>110000</v>
      </c>
      <c r="AF32" s="132">
        <v>0</v>
      </c>
      <c r="AG32" s="132">
        <v>0</v>
      </c>
      <c r="AH32" s="132">
        <v>0</v>
      </c>
      <c r="AI32" s="132">
        <v>13443.21</v>
      </c>
      <c r="AJ32" s="132">
        <v>0</v>
      </c>
      <c r="AK32" s="132">
        <v>0</v>
      </c>
      <c r="AL32" s="132">
        <v>0</v>
      </c>
      <c r="AM32" s="132">
        <v>0</v>
      </c>
      <c r="AN32" s="132">
        <v>0</v>
      </c>
      <c r="AO32" s="132">
        <v>0</v>
      </c>
      <c r="AP32" s="132">
        <v>0</v>
      </c>
      <c r="AQ32" s="132">
        <v>0</v>
      </c>
      <c r="AR32" s="132">
        <v>359857</v>
      </c>
      <c r="AS32" s="132">
        <v>115503.99648153358</v>
      </c>
      <c r="AT32" s="319">
        <v>123443.20999999999</v>
      </c>
      <c r="AU32" s="132">
        <v>80830.29166338584</v>
      </c>
      <c r="AV32" s="132">
        <v>598804.20648153359</v>
      </c>
      <c r="AW32" s="132">
        <v>598804.20648153359</v>
      </c>
      <c r="AX32" s="132">
        <v>0</v>
      </c>
      <c r="AY32" s="132">
        <v>585360.99648153363</v>
      </c>
      <c r="AZ32" s="320">
        <v>3300</v>
      </c>
      <c r="BA32" s="320">
        <v>432300</v>
      </c>
      <c r="BB32" s="132">
        <v>0</v>
      </c>
      <c r="BC32" s="319">
        <v>0</v>
      </c>
      <c r="BD32" s="319">
        <v>598804.20648153359</v>
      </c>
      <c r="BE32" s="320">
        <v>445743.21</v>
      </c>
      <c r="BF32" s="132">
        <v>322300</v>
      </c>
      <c r="BG32" s="132">
        <v>475360.99648153357</v>
      </c>
      <c r="BH32" s="132">
        <v>3628.7098968055998</v>
      </c>
      <c r="BI32" s="132">
        <v>3738.5960675213678</v>
      </c>
      <c r="BJ32" s="321">
        <v>-2.9392362462046042E-2</v>
      </c>
      <c r="BK32" s="321">
        <v>1.4392362462046043E-2</v>
      </c>
      <c r="BL32" s="132">
        <v>7048.7470910861211</v>
      </c>
      <c r="BM32" s="132">
        <v>605852.95357261971</v>
      </c>
      <c r="BN32" s="132">
        <v>4522.2117829970975</v>
      </c>
      <c r="BO32" s="132" t="s">
        <v>1187</v>
      </c>
      <c r="BP32" s="132">
        <v>4624.831706661219</v>
      </c>
      <c r="BQ32" s="321">
        <v>-2.9571992764122479E-2</v>
      </c>
      <c r="BR32" s="132">
        <v>-3483.29</v>
      </c>
      <c r="BS32" s="132">
        <v>602369.66357261967</v>
      </c>
      <c r="BT32" s="132">
        <v>0</v>
      </c>
      <c r="BU32" s="132">
        <v>602369.66357261967</v>
      </c>
      <c r="BV32" s="132"/>
      <c r="BW32" s="132">
        <v>66948.214590405347</v>
      </c>
      <c r="BX32" s="132">
        <v>6304.2699999999995</v>
      </c>
    </row>
    <row r="33" spans="1:76" hidden="1" x14ac:dyDescent="0.25">
      <c r="A33" s="295">
        <v>33</v>
      </c>
      <c r="B33" s="295">
        <v>230</v>
      </c>
      <c r="C33" s="317">
        <v>9352076</v>
      </c>
      <c r="D33" s="317" t="s">
        <v>245</v>
      </c>
      <c r="E33" s="318">
        <v>741690</v>
      </c>
      <c r="F33" s="132">
        <v>0</v>
      </c>
      <c r="G33" s="132">
        <v>0</v>
      </c>
      <c r="H33" s="132">
        <v>6160.0000000000055</v>
      </c>
      <c r="I33" s="132">
        <v>0</v>
      </c>
      <c r="J33" s="132">
        <v>13304.942965779468</v>
      </c>
      <c r="K33" s="132">
        <v>0</v>
      </c>
      <c r="L33" s="132">
        <v>2599.9999999999977</v>
      </c>
      <c r="M33" s="132">
        <v>8639.9999999999782</v>
      </c>
      <c r="N33" s="132">
        <v>7560.0000000000027</v>
      </c>
      <c r="O33" s="132">
        <v>0</v>
      </c>
      <c r="P33" s="132">
        <v>0</v>
      </c>
      <c r="Q33" s="132">
        <v>0</v>
      </c>
      <c r="R33" s="132">
        <v>0</v>
      </c>
      <c r="S33" s="132">
        <v>0</v>
      </c>
      <c r="T33" s="132">
        <v>0</v>
      </c>
      <c r="U33" s="132">
        <v>0</v>
      </c>
      <c r="V33" s="132">
        <v>0</v>
      </c>
      <c r="W33" s="132">
        <v>0</v>
      </c>
      <c r="X33" s="132">
        <v>19312.500000000015</v>
      </c>
      <c r="Y33" s="132">
        <v>0</v>
      </c>
      <c r="Z33" s="132">
        <v>0</v>
      </c>
      <c r="AA33" s="132">
        <v>75089.488826815563</v>
      </c>
      <c r="AB33" s="132">
        <v>0</v>
      </c>
      <c r="AC33" s="132">
        <v>0</v>
      </c>
      <c r="AD33" s="132">
        <v>0</v>
      </c>
      <c r="AE33" s="132">
        <v>110000</v>
      </c>
      <c r="AF33" s="132">
        <v>0</v>
      </c>
      <c r="AG33" s="132">
        <v>0</v>
      </c>
      <c r="AH33" s="132">
        <v>0</v>
      </c>
      <c r="AI33" s="132">
        <v>17644.22</v>
      </c>
      <c r="AJ33" s="132">
        <v>0</v>
      </c>
      <c r="AK33" s="132">
        <v>0</v>
      </c>
      <c r="AL33" s="132">
        <v>0</v>
      </c>
      <c r="AM33" s="132">
        <v>0</v>
      </c>
      <c r="AN33" s="132">
        <v>0</v>
      </c>
      <c r="AO33" s="132">
        <v>0</v>
      </c>
      <c r="AP33" s="132">
        <v>0</v>
      </c>
      <c r="AQ33" s="132">
        <v>0</v>
      </c>
      <c r="AR33" s="132">
        <v>741690</v>
      </c>
      <c r="AS33" s="132">
        <v>132666.93179259502</v>
      </c>
      <c r="AT33" s="319">
        <v>127644.22</v>
      </c>
      <c r="AU33" s="132">
        <v>104220.96030970529</v>
      </c>
      <c r="AV33" s="132">
        <v>1002001.1517925949</v>
      </c>
      <c r="AW33" s="132">
        <v>1002001.1517925949</v>
      </c>
      <c r="AX33" s="132">
        <v>0</v>
      </c>
      <c r="AY33" s="132">
        <v>984356.93179259496</v>
      </c>
      <c r="AZ33" s="320">
        <v>3300</v>
      </c>
      <c r="BA33" s="320">
        <v>891000</v>
      </c>
      <c r="BB33" s="132">
        <v>0</v>
      </c>
      <c r="BC33" s="319">
        <v>0</v>
      </c>
      <c r="BD33" s="319">
        <v>1002001.1517925949</v>
      </c>
      <c r="BE33" s="320">
        <v>908644.22</v>
      </c>
      <c r="BF33" s="132">
        <v>781000</v>
      </c>
      <c r="BG33" s="132">
        <v>874356.93179259496</v>
      </c>
      <c r="BH33" s="132">
        <v>3238.3590066392408</v>
      </c>
      <c r="BI33" s="132">
        <v>3164.5448821969694</v>
      </c>
      <c r="BJ33" s="321">
        <v>2.3325352361893589E-2</v>
      </c>
      <c r="BK33" s="321">
        <v>-5.5271475052514705E-3</v>
      </c>
      <c r="BL33" s="132">
        <v>-4722.5447147406476</v>
      </c>
      <c r="BM33" s="132">
        <v>997278.60707785434</v>
      </c>
      <c r="BN33" s="132">
        <v>3628.2755076957569</v>
      </c>
      <c r="BO33" s="132" t="s">
        <v>1187</v>
      </c>
      <c r="BP33" s="132">
        <v>3693.6244706587199</v>
      </c>
      <c r="BQ33" s="321">
        <v>1.7852837760904627E-2</v>
      </c>
      <c r="BR33" s="132">
        <v>-7179.3</v>
      </c>
      <c r="BS33" s="132">
        <v>990099.30707785429</v>
      </c>
      <c r="BT33" s="132">
        <v>0</v>
      </c>
      <c r="BU33" s="132">
        <v>990099.30707785429</v>
      </c>
      <c r="BV33" s="132"/>
      <c r="BW33" s="132">
        <v>83039.228817400755</v>
      </c>
      <c r="BX33" s="132">
        <v>540.58000000000357</v>
      </c>
    </row>
    <row r="34" spans="1:76" hidden="1" x14ac:dyDescent="0.25">
      <c r="A34" s="295">
        <v>34</v>
      </c>
      <c r="B34" s="295">
        <v>237</v>
      </c>
      <c r="C34" s="317">
        <v>9352079</v>
      </c>
      <c r="D34" s="317" t="s">
        <v>250</v>
      </c>
      <c r="E34" s="318">
        <v>483472</v>
      </c>
      <c r="F34" s="132">
        <v>0</v>
      </c>
      <c r="G34" s="132">
        <v>0</v>
      </c>
      <c r="H34" s="132">
        <v>6599.9999999999973</v>
      </c>
      <c r="I34" s="132">
        <v>0</v>
      </c>
      <c r="J34" s="132">
        <v>15749.485714285713</v>
      </c>
      <c r="K34" s="132">
        <v>0</v>
      </c>
      <c r="L34" s="132">
        <v>606.89655172413688</v>
      </c>
      <c r="M34" s="132">
        <v>0</v>
      </c>
      <c r="N34" s="132">
        <v>0</v>
      </c>
      <c r="O34" s="132">
        <v>0</v>
      </c>
      <c r="P34" s="132">
        <v>0</v>
      </c>
      <c r="Q34" s="132">
        <v>0</v>
      </c>
      <c r="R34" s="132">
        <v>0</v>
      </c>
      <c r="S34" s="132">
        <v>0</v>
      </c>
      <c r="T34" s="132">
        <v>0</v>
      </c>
      <c r="U34" s="132">
        <v>0</v>
      </c>
      <c r="V34" s="132">
        <v>0</v>
      </c>
      <c r="W34" s="132">
        <v>0</v>
      </c>
      <c r="X34" s="132">
        <v>0</v>
      </c>
      <c r="Y34" s="132">
        <v>0</v>
      </c>
      <c r="Z34" s="132">
        <v>0</v>
      </c>
      <c r="AA34" s="132">
        <v>28133.614701889925</v>
      </c>
      <c r="AB34" s="132">
        <v>0</v>
      </c>
      <c r="AC34" s="132">
        <v>0</v>
      </c>
      <c r="AD34" s="132">
        <v>0</v>
      </c>
      <c r="AE34" s="132">
        <v>110000</v>
      </c>
      <c r="AF34" s="132">
        <v>0</v>
      </c>
      <c r="AG34" s="132">
        <v>0</v>
      </c>
      <c r="AH34" s="132">
        <v>0</v>
      </c>
      <c r="AI34" s="132">
        <v>20040</v>
      </c>
      <c r="AJ34" s="132">
        <v>0</v>
      </c>
      <c r="AK34" s="132">
        <v>0</v>
      </c>
      <c r="AL34" s="132">
        <v>0</v>
      </c>
      <c r="AM34" s="132">
        <v>0</v>
      </c>
      <c r="AN34" s="132">
        <v>0</v>
      </c>
      <c r="AO34" s="132">
        <v>0</v>
      </c>
      <c r="AP34" s="132">
        <v>0</v>
      </c>
      <c r="AQ34" s="132">
        <v>0</v>
      </c>
      <c r="AR34" s="132">
        <v>483472</v>
      </c>
      <c r="AS34" s="132">
        <v>51089.996967899773</v>
      </c>
      <c r="AT34" s="319">
        <v>130040</v>
      </c>
      <c r="AU34" s="132">
        <v>49610.805834894847</v>
      </c>
      <c r="AV34" s="132">
        <v>664601.99696789973</v>
      </c>
      <c r="AW34" s="132">
        <v>664601.99696789973</v>
      </c>
      <c r="AX34" s="132">
        <v>0</v>
      </c>
      <c r="AY34" s="132">
        <v>644561.99696789973</v>
      </c>
      <c r="AZ34" s="320">
        <v>3300</v>
      </c>
      <c r="BA34" s="320">
        <v>580800</v>
      </c>
      <c r="BB34" s="132">
        <v>0</v>
      </c>
      <c r="BC34" s="319">
        <v>0</v>
      </c>
      <c r="BD34" s="319">
        <v>664601.99696789973</v>
      </c>
      <c r="BE34" s="320">
        <v>600840</v>
      </c>
      <c r="BF34" s="132">
        <v>470800</v>
      </c>
      <c r="BG34" s="132">
        <v>534561.99696789973</v>
      </c>
      <c r="BH34" s="132">
        <v>3037.2840736812486</v>
      </c>
      <c r="BI34" s="132">
        <v>2928.0728297142859</v>
      </c>
      <c r="BJ34" s="321">
        <v>3.7297994386847014E-2</v>
      </c>
      <c r="BK34" s="321">
        <v>-8.8380879923140032E-3</v>
      </c>
      <c r="BL34" s="132">
        <v>-4554.6274957776941</v>
      </c>
      <c r="BM34" s="132">
        <v>660047.36947212205</v>
      </c>
      <c r="BN34" s="132">
        <v>3636.4055083643298</v>
      </c>
      <c r="BO34" s="132" t="s">
        <v>1187</v>
      </c>
      <c r="BP34" s="132">
        <v>3750.2691447279662</v>
      </c>
      <c r="BQ34" s="321">
        <v>2.5630491271702915E-2</v>
      </c>
      <c r="BR34" s="132">
        <v>-4679.84</v>
      </c>
      <c r="BS34" s="132">
        <v>655367.52947212209</v>
      </c>
      <c r="BT34" s="132">
        <v>0</v>
      </c>
      <c r="BU34" s="132">
        <v>655367.52947212209</v>
      </c>
      <c r="BV34" s="132"/>
      <c r="BW34" s="132">
        <v>70609.723637153977</v>
      </c>
      <c r="BX34" s="132">
        <v>1519.5</v>
      </c>
    </row>
    <row r="35" spans="1:76" hidden="1" x14ac:dyDescent="0.25">
      <c r="A35" s="295">
        <v>35</v>
      </c>
      <c r="B35" s="295">
        <v>42</v>
      </c>
      <c r="C35" s="317">
        <v>9352081</v>
      </c>
      <c r="D35" s="317" t="s">
        <v>145</v>
      </c>
      <c r="E35" s="318">
        <v>175808</v>
      </c>
      <c r="F35" s="132">
        <v>0</v>
      </c>
      <c r="G35" s="132">
        <v>0</v>
      </c>
      <c r="H35" s="132">
        <v>3960</v>
      </c>
      <c r="I35" s="132">
        <v>0</v>
      </c>
      <c r="J35" s="132">
        <v>9533.7931034482754</v>
      </c>
      <c r="K35" s="132">
        <v>0</v>
      </c>
      <c r="L35" s="132">
        <v>0</v>
      </c>
      <c r="M35" s="132">
        <v>0</v>
      </c>
      <c r="N35" s="132">
        <v>0</v>
      </c>
      <c r="O35" s="132">
        <v>0</v>
      </c>
      <c r="P35" s="132">
        <v>0</v>
      </c>
      <c r="Q35" s="132">
        <v>0</v>
      </c>
      <c r="R35" s="132">
        <v>0</v>
      </c>
      <c r="S35" s="132">
        <v>0</v>
      </c>
      <c r="T35" s="132">
        <v>0</v>
      </c>
      <c r="U35" s="132">
        <v>0</v>
      </c>
      <c r="V35" s="132">
        <v>0</v>
      </c>
      <c r="W35" s="132">
        <v>0</v>
      </c>
      <c r="X35" s="132">
        <v>0</v>
      </c>
      <c r="Y35" s="132">
        <v>0</v>
      </c>
      <c r="Z35" s="132">
        <v>0</v>
      </c>
      <c r="AA35" s="132">
        <v>14795.966110397938</v>
      </c>
      <c r="AB35" s="132">
        <v>0</v>
      </c>
      <c r="AC35" s="132">
        <v>0</v>
      </c>
      <c r="AD35" s="132">
        <v>0</v>
      </c>
      <c r="AE35" s="132">
        <v>110000</v>
      </c>
      <c r="AF35" s="132">
        <v>14319.09212283044</v>
      </c>
      <c r="AG35" s="132">
        <v>0</v>
      </c>
      <c r="AH35" s="132">
        <v>0</v>
      </c>
      <c r="AI35" s="132">
        <v>4763.8599999999997</v>
      </c>
      <c r="AJ35" s="132">
        <v>0</v>
      </c>
      <c r="AK35" s="132">
        <v>0</v>
      </c>
      <c r="AL35" s="132">
        <v>0</v>
      </c>
      <c r="AM35" s="132">
        <v>0</v>
      </c>
      <c r="AN35" s="132">
        <v>23500</v>
      </c>
      <c r="AO35" s="132">
        <v>0</v>
      </c>
      <c r="AP35" s="132">
        <v>0</v>
      </c>
      <c r="AQ35" s="132">
        <v>0</v>
      </c>
      <c r="AR35" s="132">
        <v>175808</v>
      </c>
      <c r="AS35" s="132">
        <v>28289.759213846213</v>
      </c>
      <c r="AT35" s="319">
        <v>152582.95212283044</v>
      </c>
      <c r="AU35" s="132">
        <v>31541.862662122076</v>
      </c>
      <c r="AV35" s="132">
        <v>356680.71133667661</v>
      </c>
      <c r="AW35" s="132">
        <v>356680.71133667667</v>
      </c>
      <c r="AX35" s="132">
        <v>0</v>
      </c>
      <c r="AY35" s="132">
        <v>351916.85133667663</v>
      </c>
      <c r="AZ35" s="320">
        <v>3300</v>
      </c>
      <c r="BA35" s="320">
        <v>211200</v>
      </c>
      <c r="BB35" s="132">
        <v>0</v>
      </c>
      <c r="BC35" s="319">
        <v>0</v>
      </c>
      <c r="BD35" s="319">
        <v>356680.71133667661</v>
      </c>
      <c r="BE35" s="320">
        <v>215963.86</v>
      </c>
      <c r="BF35" s="132">
        <v>86880.907877169549</v>
      </c>
      <c r="BG35" s="132">
        <v>227597.75921384618</v>
      </c>
      <c r="BH35" s="132">
        <v>3556.2149877163465</v>
      </c>
      <c r="BI35" s="132">
        <v>4204.911340728815</v>
      </c>
      <c r="BJ35" s="321">
        <v>-0.15427111309795974</v>
      </c>
      <c r="BK35" s="321">
        <v>0.13927111309795975</v>
      </c>
      <c r="BL35" s="132">
        <v>37479.851705698326</v>
      </c>
      <c r="BM35" s="132">
        <v>394160.56304237491</v>
      </c>
      <c r="BN35" s="132">
        <v>6084.3234850371082</v>
      </c>
      <c r="BO35" s="132" t="s">
        <v>1187</v>
      </c>
      <c r="BP35" s="132">
        <v>6158.758797537108</v>
      </c>
      <c r="BQ35" s="321">
        <v>-8.3305206522052533E-2</v>
      </c>
      <c r="BR35" s="132">
        <v>-1701.76</v>
      </c>
      <c r="BS35" s="132">
        <v>392458.8030423749</v>
      </c>
      <c r="BT35" s="132">
        <v>0</v>
      </c>
      <c r="BU35" s="132">
        <v>392458.8030423749</v>
      </c>
      <c r="BV35" s="132"/>
      <c r="BW35" s="132">
        <v>67205.340052077314</v>
      </c>
      <c r="BX35" s="132">
        <v>8491.3899999999976</v>
      </c>
    </row>
    <row r="36" spans="1:76" hidden="1" x14ac:dyDescent="0.25">
      <c r="A36" s="295">
        <v>36</v>
      </c>
      <c r="B36" s="295">
        <v>245</v>
      </c>
      <c r="C36" s="317">
        <v>9352084</v>
      </c>
      <c r="D36" s="317" t="s">
        <v>256</v>
      </c>
      <c r="E36" s="318">
        <v>466990</v>
      </c>
      <c r="F36" s="132">
        <v>0</v>
      </c>
      <c r="G36" s="132">
        <v>0</v>
      </c>
      <c r="H36" s="132">
        <v>4399.9999999999991</v>
      </c>
      <c r="I36" s="132">
        <v>0</v>
      </c>
      <c r="J36" s="132">
        <v>11683.636363636362</v>
      </c>
      <c r="K36" s="132">
        <v>0</v>
      </c>
      <c r="L36" s="132">
        <v>0</v>
      </c>
      <c r="M36" s="132">
        <v>2399.9999999999995</v>
      </c>
      <c r="N36" s="132">
        <v>4319.9999999999973</v>
      </c>
      <c r="O36" s="132">
        <v>1560.0000000000011</v>
      </c>
      <c r="P36" s="132">
        <v>419.99999999999994</v>
      </c>
      <c r="Q36" s="132">
        <v>0</v>
      </c>
      <c r="R36" s="132">
        <v>0</v>
      </c>
      <c r="S36" s="132">
        <v>0</v>
      </c>
      <c r="T36" s="132">
        <v>0</v>
      </c>
      <c r="U36" s="132">
        <v>0</v>
      </c>
      <c r="V36" s="132">
        <v>0</v>
      </c>
      <c r="W36" s="132">
        <v>0</v>
      </c>
      <c r="X36" s="132">
        <v>607.98611111111063</v>
      </c>
      <c r="Y36" s="132">
        <v>0</v>
      </c>
      <c r="Z36" s="132">
        <v>0</v>
      </c>
      <c r="AA36" s="132">
        <v>32082.373409257038</v>
      </c>
      <c r="AB36" s="132">
        <v>0</v>
      </c>
      <c r="AC36" s="132">
        <v>0</v>
      </c>
      <c r="AD36" s="132">
        <v>0</v>
      </c>
      <c r="AE36" s="132">
        <v>110000</v>
      </c>
      <c r="AF36" s="132">
        <v>0</v>
      </c>
      <c r="AG36" s="132">
        <v>0</v>
      </c>
      <c r="AH36" s="132">
        <v>0</v>
      </c>
      <c r="AI36" s="132">
        <v>13779.3</v>
      </c>
      <c r="AJ36" s="132">
        <v>0</v>
      </c>
      <c r="AK36" s="132">
        <v>0</v>
      </c>
      <c r="AL36" s="132">
        <v>0</v>
      </c>
      <c r="AM36" s="132">
        <v>0</v>
      </c>
      <c r="AN36" s="132">
        <v>0</v>
      </c>
      <c r="AO36" s="132">
        <v>0</v>
      </c>
      <c r="AP36" s="132">
        <v>0</v>
      </c>
      <c r="AQ36" s="132">
        <v>0</v>
      </c>
      <c r="AR36" s="132">
        <v>466990</v>
      </c>
      <c r="AS36" s="132">
        <v>57473.9958840045</v>
      </c>
      <c r="AT36" s="319">
        <v>123779.3</v>
      </c>
      <c r="AU36" s="132">
        <v>54473.191591075214</v>
      </c>
      <c r="AV36" s="132">
        <v>648243.29588400456</v>
      </c>
      <c r="AW36" s="132">
        <v>648243.29588400456</v>
      </c>
      <c r="AX36" s="132">
        <v>0</v>
      </c>
      <c r="AY36" s="132">
        <v>634463.99588400451</v>
      </c>
      <c r="AZ36" s="320">
        <v>3300</v>
      </c>
      <c r="BA36" s="320">
        <v>561000</v>
      </c>
      <c r="BB36" s="132">
        <v>0</v>
      </c>
      <c r="BC36" s="319">
        <v>0</v>
      </c>
      <c r="BD36" s="319">
        <v>648243.29588400456</v>
      </c>
      <c r="BE36" s="320">
        <v>574779.30000000005</v>
      </c>
      <c r="BF36" s="132">
        <v>451000.00000000006</v>
      </c>
      <c r="BG36" s="132">
        <v>524463.99588400451</v>
      </c>
      <c r="BH36" s="132">
        <v>3085.0823287294384</v>
      </c>
      <c r="BI36" s="132">
        <v>3025.1693314814811</v>
      </c>
      <c r="BJ36" s="321">
        <v>1.9804840880962113E-2</v>
      </c>
      <c r="BK36" s="321">
        <v>-4.692931329343725E-3</v>
      </c>
      <c r="BL36" s="132">
        <v>-2413.4750284874731</v>
      </c>
      <c r="BM36" s="132">
        <v>645829.82085551706</v>
      </c>
      <c r="BN36" s="132">
        <v>3717.9442403265707</v>
      </c>
      <c r="BO36" s="132" t="s">
        <v>1187</v>
      </c>
      <c r="BP36" s="132">
        <v>3798.9989462089238</v>
      </c>
      <c r="BQ36" s="321">
        <v>9.0849737026899025E-3</v>
      </c>
      <c r="BR36" s="132">
        <v>-4520.3</v>
      </c>
      <c r="BS36" s="132">
        <v>641309.52085551701</v>
      </c>
      <c r="BT36" s="132">
        <v>0</v>
      </c>
      <c r="BU36" s="132">
        <v>641309.52085551701</v>
      </c>
      <c r="BV36" s="132"/>
      <c r="BW36" s="132">
        <v>-6035.2776122699725</v>
      </c>
      <c r="BX36" s="132">
        <v>6188.45</v>
      </c>
    </row>
    <row r="37" spans="1:76" hidden="1" x14ac:dyDescent="0.25">
      <c r="A37" s="295">
        <v>37</v>
      </c>
      <c r="B37" s="295">
        <v>246</v>
      </c>
      <c r="C37" s="317">
        <v>9352085</v>
      </c>
      <c r="D37" s="317" t="s">
        <v>257</v>
      </c>
      <c r="E37" s="318">
        <v>211519</v>
      </c>
      <c r="F37" s="132">
        <v>0</v>
      </c>
      <c r="G37" s="132">
        <v>0</v>
      </c>
      <c r="H37" s="132">
        <v>440.00000000000051</v>
      </c>
      <c r="I37" s="132">
        <v>0</v>
      </c>
      <c r="J37" s="132">
        <v>3867.9069767441861</v>
      </c>
      <c r="K37" s="132">
        <v>0</v>
      </c>
      <c r="L37" s="132">
        <v>0</v>
      </c>
      <c r="M37" s="132">
        <v>0</v>
      </c>
      <c r="N37" s="132">
        <v>0</v>
      </c>
      <c r="O37" s="132">
        <v>0</v>
      </c>
      <c r="P37" s="132">
        <v>0</v>
      </c>
      <c r="Q37" s="132">
        <v>0</v>
      </c>
      <c r="R37" s="132">
        <v>0</v>
      </c>
      <c r="S37" s="132">
        <v>0</v>
      </c>
      <c r="T37" s="132">
        <v>0</v>
      </c>
      <c r="U37" s="132">
        <v>0</v>
      </c>
      <c r="V37" s="132">
        <v>0</v>
      </c>
      <c r="W37" s="132">
        <v>0</v>
      </c>
      <c r="X37" s="132">
        <v>0</v>
      </c>
      <c r="Y37" s="132">
        <v>0</v>
      </c>
      <c r="Z37" s="132">
        <v>0</v>
      </c>
      <c r="AA37" s="132">
        <v>15388.943450704224</v>
      </c>
      <c r="AB37" s="132">
        <v>0</v>
      </c>
      <c r="AC37" s="132">
        <v>0</v>
      </c>
      <c r="AD37" s="132">
        <v>0</v>
      </c>
      <c r="AE37" s="132">
        <v>110000</v>
      </c>
      <c r="AF37" s="132">
        <v>12149.532710280373</v>
      </c>
      <c r="AG37" s="132">
        <v>0</v>
      </c>
      <c r="AH37" s="132">
        <v>0</v>
      </c>
      <c r="AI37" s="132">
        <v>6183</v>
      </c>
      <c r="AJ37" s="132">
        <v>0</v>
      </c>
      <c r="AK37" s="132">
        <v>0</v>
      </c>
      <c r="AL37" s="132">
        <v>0</v>
      </c>
      <c r="AM37" s="132">
        <v>0</v>
      </c>
      <c r="AN37" s="132">
        <v>0</v>
      </c>
      <c r="AO37" s="132">
        <v>0</v>
      </c>
      <c r="AP37" s="132">
        <v>0</v>
      </c>
      <c r="AQ37" s="132">
        <v>0</v>
      </c>
      <c r="AR37" s="132">
        <v>211519</v>
      </c>
      <c r="AS37" s="132">
        <v>19696.850427448411</v>
      </c>
      <c r="AT37" s="319">
        <v>128332.53271028037</v>
      </c>
      <c r="AU37" s="132">
        <v>27541.896939076316</v>
      </c>
      <c r="AV37" s="132">
        <v>359548.38313772879</v>
      </c>
      <c r="AW37" s="132">
        <v>359548.38313772879</v>
      </c>
      <c r="AX37" s="132">
        <v>0</v>
      </c>
      <c r="AY37" s="132">
        <v>353365.38313772879</v>
      </c>
      <c r="AZ37" s="320">
        <v>3300</v>
      </c>
      <c r="BA37" s="320">
        <v>254100</v>
      </c>
      <c r="BB37" s="132">
        <v>0</v>
      </c>
      <c r="BC37" s="319">
        <v>0</v>
      </c>
      <c r="BD37" s="319">
        <v>359548.38313772879</v>
      </c>
      <c r="BE37" s="320">
        <v>260283</v>
      </c>
      <c r="BF37" s="132">
        <v>131950.46728971961</v>
      </c>
      <c r="BG37" s="132">
        <v>231215.8504274484</v>
      </c>
      <c r="BH37" s="132">
        <v>3002.8032523045249</v>
      </c>
      <c r="BI37" s="132">
        <v>3318.0152481143487</v>
      </c>
      <c r="BJ37" s="321">
        <v>-9.5000164929609929E-2</v>
      </c>
      <c r="BK37" s="321">
        <v>8.0000164929609929E-2</v>
      </c>
      <c r="BL37" s="132">
        <v>20439.016065784355</v>
      </c>
      <c r="BM37" s="132">
        <v>379987.39920351317</v>
      </c>
      <c r="BN37" s="132">
        <v>4854.6025870586127</v>
      </c>
      <c r="BO37" s="132" t="s">
        <v>1187</v>
      </c>
      <c r="BP37" s="132">
        <v>4934.9012883573141</v>
      </c>
      <c r="BQ37" s="321">
        <v>2.6917869733687594E-2</v>
      </c>
      <c r="BR37" s="132">
        <v>-2047.43</v>
      </c>
      <c r="BS37" s="132">
        <v>377939.96920351317</v>
      </c>
      <c r="BT37" s="132">
        <v>0</v>
      </c>
      <c r="BU37" s="132">
        <v>377939.96920351317</v>
      </c>
      <c r="BV37" s="132"/>
      <c r="BW37" s="132">
        <v>122652.79383542738</v>
      </c>
      <c r="BX37" s="132">
        <v>8796.2099999999991</v>
      </c>
    </row>
    <row r="38" spans="1:76" hidden="1" x14ac:dyDescent="0.25">
      <c r="A38" s="295">
        <v>38</v>
      </c>
      <c r="B38" s="295">
        <v>309</v>
      </c>
      <c r="C38" s="317">
        <v>9352089</v>
      </c>
      <c r="D38" s="317" t="s">
        <v>1190</v>
      </c>
      <c r="E38" s="318">
        <v>1615236</v>
      </c>
      <c r="F38" s="132">
        <v>0</v>
      </c>
      <c r="G38" s="132">
        <v>0</v>
      </c>
      <c r="H38" s="132">
        <v>13640.000000000015</v>
      </c>
      <c r="I38" s="132">
        <v>0</v>
      </c>
      <c r="J38" s="132">
        <v>32493.07001795332</v>
      </c>
      <c r="K38" s="132">
        <v>0</v>
      </c>
      <c r="L38" s="132">
        <v>603.07692307692321</v>
      </c>
      <c r="M38" s="132">
        <v>2653.538461538461</v>
      </c>
      <c r="N38" s="132">
        <v>361.84615384615398</v>
      </c>
      <c r="O38" s="132">
        <v>1568.0000000000007</v>
      </c>
      <c r="P38" s="132">
        <v>422.15384615384636</v>
      </c>
      <c r="Q38" s="132">
        <v>0</v>
      </c>
      <c r="R38" s="132">
        <v>0</v>
      </c>
      <c r="S38" s="132">
        <v>0</v>
      </c>
      <c r="T38" s="132">
        <v>0</v>
      </c>
      <c r="U38" s="132">
        <v>0</v>
      </c>
      <c r="V38" s="132">
        <v>0</v>
      </c>
      <c r="W38" s="132">
        <v>0</v>
      </c>
      <c r="X38" s="132">
        <v>13901.916167664662</v>
      </c>
      <c r="Y38" s="132">
        <v>0</v>
      </c>
      <c r="Z38" s="132">
        <v>0</v>
      </c>
      <c r="AA38" s="132">
        <v>118204.9097688546</v>
      </c>
      <c r="AB38" s="132">
        <v>0</v>
      </c>
      <c r="AC38" s="132">
        <v>0</v>
      </c>
      <c r="AD38" s="132">
        <v>0</v>
      </c>
      <c r="AE38" s="132">
        <v>110000</v>
      </c>
      <c r="AF38" s="132">
        <v>0</v>
      </c>
      <c r="AG38" s="132">
        <v>0</v>
      </c>
      <c r="AH38" s="132">
        <v>0</v>
      </c>
      <c r="AI38" s="132">
        <v>40672</v>
      </c>
      <c r="AJ38" s="132">
        <v>0</v>
      </c>
      <c r="AK38" s="132">
        <v>0</v>
      </c>
      <c r="AL38" s="132">
        <v>0</v>
      </c>
      <c r="AM38" s="132">
        <v>0</v>
      </c>
      <c r="AN38" s="132">
        <v>0</v>
      </c>
      <c r="AO38" s="132">
        <v>0</v>
      </c>
      <c r="AP38" s="132">
        <v>0</v>
      </c>
      <c r="AQ38" s="132">
        <v>0</v>
      </c>
      <c r="AR38" s="132">
        <v>1615236</v>
      </c>
      <c r="AS38" s="132">
        <v>183848.51133908797</v>
      </c>
      <c r="AT38" s="319">
        <v>150672</v>
      </c>
      <c r="AU38" s="132">
        <v>154074.75247013895</v>
      </c>
      <c r="AV38" s="132">
        <v>1949756.511339088</v>
      </c>
      <c r="AW38" s="132">
        <v>1949756.511339088</v>
      </c>
      <c r="AX38" s="132">
        <v>0</v>
      </c>
      <c r="AY38" s="132">
        <v>1909084.511339088</v>
      </c>
      <c r="AZ38" s="320">
        <v>3300</v>
      </c>
      <c r="BA38" s="320">
        <v>1940400</v>
      </c>
      <c r="BB38" s="132">
        <v>31315.488660912029</v>
      </c>
      <c r="BC38" s="319">
        <v>0</v>
      </c>
      <c r="BD38" s="319">
        <v>1981072</v>
      </c>
      <c r="BE38" s="320">
        <v>1981072</v>
      </c>
      <c r="BF38" s="132">
        <v>1830400</v>
      </c>
      <c r="BG38" s="132">
        <v>1830400</v>
      </c>
      <c r="BH38" s="132">
        <v>3112.925170068027</v>
      </c>
      <c r="BI38" s="132">
        <v>2946.9694178571431</v>
      </c>
      <c r="BJ38" s="321">
        <v>5.631403950284522E-2</v>
      </c>
      <c r="BK38" s="321">
        <v>-1.33441072237468E-2</v>
      </c>
      <c r="BL38" s="132">
        <v>0</v>
      </c>
      <c r="BM38" s="132">
        <v>1981072</v>
      </c>
      <c r="BN38" s="132">
        <v>3300</v>
      </c>
      <c r="BO38" s="132" t="s">
        <v>1187</v>
      </c>
      <c r="BP38" s="132">
        <v>3369.1700680272111</v>
      </c>
      <c r="BQ38" s="321">
        <v>5.2211317611822405E-2</v>
      </c>
      <c r="BR38" s="132">
        <v>-15634.92</v>
      </c>
      <c r="BS38" s="132">
        <v>1965437.08</v>
      </c>
      <c r="BT38" s="132">
        <v>0</v>
      </c>
      <c r="BU38" s="132">
        <v>1965437.08</v>
      </c>
      <c r="BV38" s="132"/>
      <c r="BW38" s="132">
        <v>73300.555475011468</v>
      </c>
      <c r="BX38" s="132">
        <v>-0.21999999999934516</v>
      </c>
    </row>
    <row r="39" spans="1:76" hidden="1" x14ac:dyDescent="0.25">
      <c r="A39" s="295">
        <v>39</v>
      </c>
      <c r="B39" s="295">
        <v>310</v>
      </c>
      <c r="C39" s="317">
        <v>9352092</v>
      </c>
      <c r="D39" s="317" t="s">
        <v>292</v>
      </c>
      <c r="E39" s="318">
        <v>277447</v>
      </c>
      <c r="F39" s="132">
        <v>0</v>
      </c>
      <c r="G39" s="132">
        <v>0</v>
      </c>
      <c r="H39" s="132">
        <v>879.99999999999989</v>
      </c>
      <c r="I39" s="132">
        <v>0</v>
      </c>
      <c r="J39" s="132">
        <v>2673.5294117647059</v>
      </c>
      <c r="K39" s="132">
        <v>0</v>
      </c>
      <c r="L39" s="132">
        <v>0</v>
      </c>
      <c r="M39" s="132">
        <v>479.99999999999994</v>
      </c>
      <c r="N39" s="132">
        <v>0</v>
      </c>
      <c r="O39" s="132">
        <v>0</v>
      </c>
      <c r="P39" s="132">
        <v>0</v>
      </c>
      <c r="Q39" s="132">
        <v>0</v>
      </c>
      <c r="R39" s="132">
        <v>0</v>
      </c>
      <c r="S39" s="132">
        <v>0</v>
      </c>
      <c r="T39" s="132">
        <v>0</v>
      </c>
      <c r="U39" s="132">
        <v>0</v>
      </c>
      <c r="V39" s="132">
        <v>0</v>
      </c>
      <c r="W39" s="132">
        <v>0</v>
      </c>
      <c r="X39" s="132">
        <v>0</v>
      </c>
      <c r="Y39" s="132">
        <v>0</v>
      </c>
      <c r="Z39" s="132">
        <v>0</v>
      </c>
      <c r="AA39" s="132">
        <v>22795.323098724599</v>
      </c>
      <c r="AB39" s="132">
        <v>0</v>
      </c>
      <c r="AC39" s="132">
        <v>0</v>
      </c>
      <c r="AD39" s="132">
        <v>0</v>
      </c>
      <c r="AE39" s="132">
        <v>110000</v>
      </c>
      <c r="AF39" s="132">
        <v>0</v>
      </c>
      <c r="AG39" s="132">
        <v>0</v>
      </c>
      <c r="AH39" s="132">
        <v>0</v>
      </c>
      <c r="AI39" s="132">
        <v>6887.5</v>
      </c>
      <c r="AJ39" s="132">
        <v>0</v>
      </c>
      <c r="AK39" s="132">
        <v>0</v>
      </c>
      <c r="AL39" s="132">
        <v>0</v>
      </c>
      <c r="AM39" s="132">
        <v>0</v>
      </c>
      <c r="AN39" s="132">
        <v>0</v>
      </c>
      <c r="AO39" s="132">
        <v>0</v>
      </c>
      <c r="AP39" s="132">
        <v>0</v>
      </c>
      <c r="AQ39" s="132">
        <v>0</v>
      </c>
      <c r="AR39" s="132">
        <v>277447</v>
      </c>
      <c r="AS39" s="132">
        <v>26828.852510489305</v>
      </c>
      <c r="AT39" s="319">
        <v>116887.5</v>
      </c>
      <c r="AU39" s="132">
        <v>34811.087804606956</v>
      </c>
      <c r="AV39" s="132">
        <v>421163.35251048929</v>
      </c>
      <c r="AW39" s="132">
        <v>421163.35251048929</v>
      </c>
      <c r="AX39" s="132">
        <v>0</v>
      </c>
      <c r="AY39" s="132">
        <v>414275.85251048929</v>
      </c>
      <c r="AZ39" s="320">
        <v>3300</v>
      </c>
      <c r="BA39" s="320">
        <v>333300</v>
      </c>
      <c r="BB39" s="132">
        <v>0</v>
      </c>
      <c r="BC39" s="319">
        <v>0</v>
      </c>
      <c r="BD39" s="319">
        <v>421163.35251048929</v>
      </c>
      <c r="BE39" s="320">
        <v>340187.5</v>
      </c>
      <c r="BF39" s="132">
        <v>223300</v>
      </c>
      <c r="BG39" s="132">
        <v>304275.85251048929</v>
      </c>
      <c r="BH39" s="132">
        <v>3012.6322030741512</v>
      </c>
      <c r="BI39" s="132">
        <v>2953.7134303921571</v>
      </c>
      <c r="BJ39" s="321">
        <v>1.9947355784671245E-2</v>
      </c>
      <c r="BK39" s="321">
        <v>-4.7267014899087566E-3</v>
      </c>
      <c r="BL39" s="132">
        <v>-1410.0934888920094</v>
      </c>
      <c r="BM39" s="132">
        <v>419753.25902159727</v>
      </c>
      <c r="BN39" s="132">
        <v>4087.7797922930422</v>
      </c>
      <c r="BO39" s="132" t="s">
        <v>1187</v>
      </c>
      <c r="BP39" s="132">
        <v>4155.9728615999729</v>
      </c>
      <c r="BQ39" s="321">
        <v>1.6873232048547182E-2</v>
      </c>
      <c r="BR39" s="132">
        <v>-2685.59</v>
      </c>
      <c r="BS39" s="132">
        <v>417067.66902159725</v>
      </c>
      <c r="BT39" s="132">
        <v>0</v>
      </c>
      <c r="BU39" s="132">
        <v>417067.66902159725</v>
      </c>
      <c r="BV39" s="132"/>
      <c r="BW39" s="132">
        <v>22831.554477320984</v>
      </c>
      <c r="BX39" s="132">
        <v>6439.7799999999988</v>
      </c>
    </row>
    <row r="40" spans="1:76" hidden="1" x14ac:dyDescent="0.25">
      <c r="A40" s="295">
        <v>40</v>
      </c>
      <c r="B40" s="295">
        <v>314</v>
      </c>
      <c r="C40" s="317">
        <v>9352095</v>
      </c>
      <c r="D40" s="317" t="s">
        <v>295</v>
      </c>
      <c r="E40" s="318">
        <v>445014</v>
      </c>
      <c r="F40" s="132">
        <v>0</v>
      </c>
      <c r="G40" s="132">
        <v>0</v>
      </c>
      <c r="H40" s="132">
        <v>13639.999999999996</v>
      </c>
      <c r="I40" s="132">
        <v>0</v>
      </c>
      <c r="J40" s="132">
        <v>28609.811320754718</v>
      </c>
      <c r="K40" s="132">
        <v>0</v>
      </c>
      <c r="L40" s="132">
        <v>200</v>
      </c>
      <c r="M40" s="132">
        <v>0</v>
      </c>
      <c r="N40" s="132">
        <v>0</v>
      </c>
      <c r="O40" s="132">
        <v>0</v>
      </c>
      <c r="P40" s="132">
        <v>0</v>
      </c>
      <c r="Q40" s="132">
        <v>0</v>
      </c>
      <c r="R40" s="132">
        <v>0</v>
      </c>
      <c r="S40" s="132">
        <v>0</v>
      </c>
      <c r="T40" s="132">
        <v>0</v>
      </c>
      <c r="U40" s="132">
        <v>0</v>
      </c>
      <c r="V40" s="132">
        <v>0</v>
      </c>
      <c r="W40" s="132">
        <v>0</v>
      </c>
      <c r="X40" s="132">
        <v>1813.6956521739123</v>
      </c>
      <c r="Y40" s="132">
        <v>0</v>
      </c>
      <c r="Z40" s="132">
        <v>0</v>
      </c>
      <c r="AA40" s="132">
        <v>60458.572585227223</v>
      </c>
      <c r="AB40" s="132">
        <v>0</v>
      </c>
      <c r="AC40" s="132">
        <v>0</v>
      </c>
      <c r="AD40" s="132">
        <v>0</v>
      </c>
      <c r="AE40" s="132">
        <v>110000</v>
      </c>
      <c r="AF40" s="132">
        <v>0</v>
      </c>
      <c r="AG40" s="132">
        <v>0</v>
      </c>
      <c r="AH40" s="132">
        <v>0</v>
      </c>
      <c r="AI40" s="132">
        <v>14787.54</v>
      </c>
      <c r="AJ40" s="132">
        <v>0</v>
      </c>
      <c r="AK40" s="132">
        <v>0</v>
      </c>
      <c r="AL40" s="132">
        <v>0</v>
      </c>
      <c r="AM40" s="132">
        <v>0</v>
      </c>
      <c r="AN40" s="132">
        <v>0</v>
      </c>
      <c r="AO40" s="132">
        <v>0</v>
      </c>
      <c r="AP40" s="132">
        <v>0</v>
      </c>
      <c r="AQ40" s="132">
        <v>0</v>
      </c>
      <c r="AR40" s="132">
        <v>445014</v>
      </c>
      <c r="AS40" s="132">
        <v>104722.07955815585</v>
      </c>
      <c r="AT40" s="319">
        <v>124787.54000000001</v>
      </c>
      <c r="AU40" s="132">
        <v>91682.47824560458</v>
      </c>
      <c r="AV40" s="132">
        <v>674523.61955815589</v>
      </c>
      <c r="AW40" s="132">
        <v>674523.61955815589</v>
      </c>
      <c r="AX40" s="132">
        <v>0</v>
      </c>
      <c r="AY40" s="132">
        <v>659736.07955815585</v>
      </c>
      <c r="AZ40" s="320">
        <v>3300</v>
      </c>
      <c r="BA40" s="320">
        <v>534600</v>
      </c>
      <c r="BB40" s="132">
        <v>0</v>
      </c>
      <c r="BC40" s="319">
        <v>0</v>
      </c>
      <c r="BD40" s="319">
        <v>674523.61955815589</v>
      </c>
      <c r="BE40" s="320">
        <v>549387.54</v>
      </c>
      <c r="BF40" s="132">
        <v>424600.00000000006</v>
      </c>
      <c r="BG40" s="132">
        <v>549736.07955815585</v>
      </c>
      <c r="BH40" s="132">
        <v>3393.4325898651596</v>
      </c>
      <c r="BI40" s="132">
        <v>3169.045394117647</v>
      </c>
      <c r="BJ40" s="321">
        <v>7.0805926656657567E-2</v>
      </c>
      <c r="BK40" s="321">
        <v>-1.6778087413449588E-2</v>
      </c>
      <c r="BL40" s="132">
        <v>-8613.6243436306995</v>
      </c>
      <c r="BM40" s="132">
        <v>665909.99521452514</v>
      </c>
      <c r="BN40" s="132">
        <v>4019.2744149044761</v>
      </c>
      <c r="BO40" s="132" t="s">
        <v>1187</v>
      </c>
      <c r="BP40" s="132">
        <v>4110.555526015587</v>
      </c>
      <c r="BQ40" s="321">
        <v>3.8838742364352807E-2</v>
      </c>
      <c r="BR40" s="132">
        <v>-4307.58</v>
      </c>
      <c r="BS40" s="132">
        <v>661602.41521452519</v>
      </c>
      <c r="BT40" s="132">
        <v>0</v>
      </c>
      <c r="BU40" s="132">
        <v>661602.41521452519</v>
      </c>
      <c r="BV40" s="132"/>
      <c r="BW40" s="132">
        <v>2247.9202907368308</v>
      </c>
      <c r="BX40" s="132">
        <v>5947.5</v>
      </c>
    </row>
    <row r="41" spans="1:76" hidden="1" x14ac:dyDescent="0.25">
      <c r="A41" s="295">
        <v>41</v>
      </c>
      <c r="B41" s="295">
        <v>84</v>
      </c>
      <c r="C41" s="317">
        <v>9352100</v>
      </c>
      <c r="D41" s="317" t="s">
        <v>195</v>
      </c>
      <c r="E41" s="318">
        <v>162073</v>
      </c>
      <c r="F41" s="132">
        <v>0</v>
      </c>
      <c r="G41" s="132">
        <v>0</v>
      </c>
      <c r="H41" s="132">
        <v>1759.9999999999993</v>
      </c>
      <c r="I41" s="132">
        <v>0</v>
      </c>
      <c r="J41" s="132">
        <v>5562.8571428571422</v>
      </c>
      <c r="K41" s="132">
        <v>0</v>
      </c>
      <c r="L41" s="132">
        <v>0</v>
      </c>
      <c r="M41" s="132">
        <v>0</v>
      </c>
      <c r="N41" s="132">
        <v>0</v>
      </c>
      <c r="O41" s="132">
        <v>0</v>
      </c>
      <c r="P41" s="132">
        <v>0</v>
      </c>
      <c r="Q41" s="132">
        <v>0</v>
      </c>
      <c r="R41" s="132">
        <v>0</v>
      </c>
      <c r="S41" s="132">
        <v>0</v>
      </c>
      <c r="T41" s="132">
        <v>0</v>
      </c>
      <c r="U41" s="132">
        <v>0</v>
      </c>
      <c r="V41" s="132">
        <v>0</v>
      </c>
      <c r="W41" s="132">
        <v>0</v>
      </c>
      <c r="X41" s="132">
        <v>0</v>
      </c>
      <c r="Y41" s="132">
        <v>0</v>
      </c>
      <c r="Z41" s="132">
        <v>0</v>
      </c>
      <c r="AA41" s="132">
        <v>16114.132945236985</v>
      </c>
      <c r="AB41" s="132">
        <v>0</v>
      </c>
      <c r="AC41" s="132">
        <v>0</v>
      </c>
      <c r="AD41" s="132">
        <v>0</v>
      </c>
      <c r="AE41" s="132">
        <v>110000</v>
      </c>
      <c r="AF41" s="132">
        <v>0</v>
      </c>
      <c r="AG41" s="132">
        <v>0</v>
      </c>
      <c r="AH41" s="132">
        <v>1000</v>
      </c>
      <c r="AI41" s="132">
        <v>4476.88</v>
      </c>
      <c r="AJ41" s="132">
        <v>0</v>
      </c>
      <c r="AK41" s="132">
        <v>0</v>
      </c>
      <c r="AL41" s="132">
        <v>0</v>
      </c>
      <c r="AM41" s="132">
        <v>0</v>
      </c>
      <c r="AN41" s="132">
        <v>4304</v>
      </c>
      <c r="AO41" s="132">
        <v>0</v>
      </c>
      <c r="AP41" s="132">
        <v>0</v>
      </c>
      <c r="AQ41" s="132">
        <v>0</v>
      </c>
      <c r="AR41" s="132">
        <v>162073</v>
      </c>
      <c r="AS41" s="132">
        <v>23436.990088094128</v>
      </c>
      <c r="AT41" s="319">
        <v>119780.88</v>
      </c>
      <c r="AU41" s="132">
        <v>29774.561516665555</v>
      </c>
      <c r="AV41" s="132">
        <v>305290.87008809415</v>
      </c>
      <c r="AW41" s="132">
        <v>305290.87008809415</v>
      </c>
      <c r="AX41" s="132">
        <v>0</v>
      </c>
      <c r="AY41" s="132">
        <v>299813.99008809414</v>
      </c>
      <c r="AZ41" s="320">
        <v>3300</v>
      </c>
      <c r="BA41" s="320">
        <v>194700</v>
      </c>
      <c r="BB41" s="132">
        <v>0</v>
      </c>
      <c r="BC41" s="319">
        <v>0</v>
      </c>
      <c r="BD41" s="319">
        <v>305290.87008809415</v>
      </c>
      <c r="BE41" s="320">
        <v>200176.88</v>
      </c>
      <c r="BF41" s="132">
        <v>85700</v>
      </c>
      <c r="BG41" s="132">
        <v>190813.99008809414</v>
      </c>
      <c r="BH41" s="132">
        <v>3234.1354252219348</v>
      </c>
      <c r="BI41" s="132">
        <v>3091.8304546874997</v>
      </c>
      <c r="BJ41" s="321">
        <v>4.6026123560134968E-2</v>
      </c>
      <c r="BK41" s="321">
        <v>-1.0906295007461309E-2</v>
      </c>
      <c r="BL41" s="132">
        <v>-1989.5044880606313</v>
      </c>
      <c r="BM41" s="132">
        <v>303301.36560003349</v>
      </c>
      <c r="BN41" s="132">
        <v>5047.8726372887031</v>
      </c>
      <c r="BO41" s="132" t="s">
        <v>1187</v>
      </c>
      <c r="BP41" s="132">
        <v>5140.7011118649743</v>
      </c>
      <c r="BQ41" s="321">
        <v>5.6145134759359561E-2</v>
      </c>
      <c r="BR41" s="132">
        <v>-1568.81</v>
      </c>
      <c r="BS41" s="132">
        <v>301732.55560003349</v>
      </c>
      <c r="BT41" s="132">
        <v>0</v>
      </c>
      <c r="BU41" s="132">
        <v>301732.55560003349</v>
      </c>
      <c r="BV41" s="132"/>
      <c r="BW41" s="132">
        <v>51414.932846299896</v>
      </c>
      <c r="BX41" s="132">
        <v>533.85000000000036</v>
      </c>
    </row>
    <row r="42" spans="1:76" hidden="1" x14ac:dyDescent="0.25">
      <c r="A42" s="295">
        <v>42</v>
      </c>
      <c r="B42" s="295">
        <v>318</v>
      </c>
      <c r="C42" s="317">
        <v>9352101</v>
      </c>
      <c r="D42" s="317" t="s">
        <v>298</v>
      </c>
      <c r="E42" s="318">
        <v>167567</v>
      </c>
      <c r="F42" s="132">
        <v>0</v>
      </c>
      <c r="G42" s="132">
        <v>0</v>
      </c>
      <c r="H42" s="132">
        <v>2200.0000000000005</v>
      </c>
      <c r="I42" s="132">
        <v>0</v>
      </c>
      <c r="J42" s="132">
        <v>5251.304347826087</v>
      </c>
      <c r="K42" s="132">
        <v>0</v>
      </c>
      <c r="L42" s="132">
        <v>0</v>
      </c>
      <c r="M42" s="132">
        <v>0</v>
      </c>
      <c r="N42" s="132">
        <v>0</v>
      </c>
      <c r="O42" s="132">
        <v>389.99999999999955</v>
      </c>
      <c r="P42" s="132">
        <v>0</v>
      </c>
      <c r="Q42" s="132">
        <v>0</v>
      </c>
      <c r="R42" s="132">
        <v>0</v>
      </c>
      <c r="S42" s="132">
        <v>0</v>
      </c>
      <c r="T42" s="132">
        <v>0</v>
      </c>
      <c r="U42" s="132">
        <v>0</v>
      </c>
      <c r="V42" s="132">
        <v>0</v>
      </c>
      <c r="W42" s="132">
        <v>0</v>
      </c>
      <c r="X42" s="132">
        <v>571.1818181818187</v>
      </c>
      <c r="Y42" s="132">
        <v>0</v>
      </c>
      <c r="Z42" s="132">
        <v>0</v>
      </c>
      <c r="AA42" s="132">
        <v>17673.195983086669</v>
      </c>
      <c r="AB42" s="132">
        <v>0</v>
      </c>
      <c r="AC42" s="132">
        <v>0</v>
      </c>
      <c r="AD42" s="132">
        <v>0</v>
      </c>
      <c r="AE42" s="132">
        <v>110000</v>
      </c>
      <c r="AF42" s="132">
        <v>14819.759679572764</v>
      </c>
      <c r="AG42" s="132">
        <v>0</v>
      </c>
      <c r="AH42" s="132">
        <v>0</v>
      </c>
      <c r="AI42" s="132">
        <v>6170.05</v>
      </c>
      <c r="AJ42" s="132">
        <v>0</v>
      </c>
      <c r="AK42" s="132">
        <v>0</v>
      </c>
      <c r="AL42" s="132">
        <v>0</v>
      </c>
      <c r="AM42" s="132">
        <v>0</v>
      </c>
      <c r="AN42" s="132">
        <v>0</v>
      </c>
      <c r="AO42" s="132">
        <v>0</v>
      </c>
      <c r="AP42" s="132">
        <v>0</v>
      </c>
      <c r="AQ42" s="132">
        <v>0</v>
      </c>
      <c r="AR42" s="132">
        <v>167567</v>
      </c>
      <c r="AS42" s="132">
        <v>26085.682149094573</v>
      </c>
      <c r="AT42" s="319">
        <v>130989.80967957276</v>
      </c>
      <c r="AU42" s="132">
        <v>31592.848156999713</v>
      </c>
      <c r="AV42" s="132">
        <v>324642.49182866735</v>
      </c>
      <c r="AW42" s="132">
        <v>324642.49182866735</v>
      </c>
      <c r="AX42" s="132">
        <v>0</v>
      </c>
      <c r="AY42" s="132">
        <v>318472.44182866736</v>
      </c>
      <c r="AZ42" s="320">
        <v>3300</v>
      </c>
      <c r="BA42" s="320">
        <v>201300</v>
      </c>
      <c r="BB42" s="132">
        <v>0</v>
      </c>
      <c r="BC42" s="319">
        <v>0</v>
      </c>
      <c r="BD42" s="319">
        <v>324642.49182866735</v>
      </c>
      <c r="BE42" s="320">
        <v>207470.05</v>
      </c>
      <c r="BF42" s="132">
        <v>76480.240320427227</v>
      </c>
      <c r="BG42" s="132">
        <v>193652.68214909459</v>
      </c>
      <c r="BH42" s="132">
        <v>3174.6341335917145</v>
      </c>
      <c r="BI42" s="132">
        <v>2915.636274209091</v>
      </c>
      <c r="BJ42" s="321">
        <v>8.8830647935631321E-2</v>
      </c>
      <c r="BK42" s="321">
        <v>-2.1049203738049676E-2</v>
      </c>
      <c r="BL42" s="132">
        <v>-3743.6811396743888</v>
      </c>
      <c r="BM42" s="132">
        <v>320898.81068899296</v>
      </c>
      <c r="BN42" s="132">
        <v>5159.487880147426</v>
      </c>
      <c r="BO42" s="132" t="s">
        <v>1187</v>
      </c>
      <c r="BP42" s="132">
        <v>5260.6362408031637</v>
      </c>
      <c r="BQ42" s="321">
        <v>9.6587903785549267E-2</v>
      </c>
      <c r="BR42" s="132">
        <v>-1621.99</v>
      </c>
      <c r="BS42" s="132">
        <v>319276.82068899297</v>
      </c>
      <c r="BT42" s="132">
        <v>0</v>
      </c>
      <c r="BU42" s="132">
        <v>319276.82068899297</v>
      </c>
      <c r="BV42" s="132"/>
      <c r="BW42" s="132">
        <v>36541.691879273043</v>
      </c>
      <c r="BX42" s="132">
        <v>15872.15</v>
      </c>
    </row>
    <row r="43" spans="1:76" hidden="1" x14ac:dyDescent="0.25">
      <c r="A43" s="295">
        <v>43</v>
      </c>
      <c r="B43" s="295">
        <v>494</v>
      </c>
      <c r="C43" s="317">
        <v>9352105</v>
      </c>
      <c r="D43" s="317" t="s">
        <v>398</v>
      </c>
      <c r="E43" s="318">
        <v>329640</v>
      </c>
      <c r="F43" s="132">
        <v>0</v>
      </c>
      <c r="G43" s="132">
        <v>0</v>
      </c>
      <c r="H43" s="132">
        <v>880.00000000000171</v>
      </c>
      <c r="I43" s="132">
        <v>0</v>
      </c>
      <c r="J43" s="132">
        <v>5400</v>
      </c>
      <c r="K43" s="132">
        <v>0</v>
      </c>
      <c r="L43" s="132">
        <v>199.99999999999991</v>
      </c>
      <c r="M43" s="132">
        <v>0</v>
      </c>
      <c r="N43" s="132">
        <v>0</v>
      </c>
      <c r="O43" s="132">
        <v>0</v>
      </c>
      <c r="P43" s="132">
        <v>0</v>
      </c>
      <c r="Q43" s="132">
        <v>0</v>
      </c>
      <c r="R43" s="132">
        <v>0</v>
      </c>
      <c r="S43" s="132">
        <v>0</v>
      </c>
      <c r="T43" s="132">
        <v>0</v>
      </c>
      <c r="U43" s="132">
        <v>0</v>
      </c>
      <c r="V43" s="132">
        <v>0</v>
      </c>
      <c r="W43" s="132">
        <v>0</v>
      </c>
      <c r="X43" s="132">
        <v>5793.75</v>
      </c>
      <c r="Y43" s="132">
        <v>0</v>
      </c>
      <c r="Z43" s="132">
        <v>0</v>
      </c>
      <c r="AA43" s="132">
        <v>23990.28975</v>
      </c>
      <c r="AB43" s="132">
        <v>0</v>
      </c>
      <c r="AC43" s="132">
        <v>0</v>
      </c>
      <c r="AD43" s="132">
        <v>0</v>
      </c>
      <c r="AE43" s="132">
        <v>110000</v>
      </c>
      <c r="AF43" s="132">
        <v>4973.2977303070747</v>
      </c>
      <c r="AG43" s="132">
        <v>0</v>
      </c>
      <c r="AH43" s="132">
        <v>0</v>
      </c>
      <c r="AI43" s="132">
        <v>9410.25</v>
      </c>
      <c r="AJ43" s="132">
        <v>0</v>
      </c>
      <c r="AK43" s="132">
        <v>0</v>
      </c>
      <c r="AL43" s="132">
        <v>0</v>
      </c>
      <c r="AM43" s="132">
        <v>0</v>
      </c>
      <c r="AN43" s="132">
        <v>0</v>
      </c>
      <c r="AO43" s="132">
        <v>0</v>
      </c>
      <c r="AP43" s="132">
        <v>0</v>
      </c>
      <c r="AQ43" s="132">
        <v>0</v>
      </c>
      <c r="AR43" s="132">
        <v>329640</v>
      </c>
      <c r="AS43" s="132">
        <v>36264.039750000004</v>
      </c>
      <c r="AT43" s="319">
        <v>124383.54773030708</v>
      </c>
      <c r="AU43" s="132">
        <v>37229.289749999996</v>
      </c>
      <c r="AV43" s="132">
        <v>490287.58748030709</v>
      </c>
      <c r="AW43" s="132">
        <v>490287.58748030709</v>
      </c>
      <c r="AX43" s="132">
        <v>0</v>
      </c>
      <c r="AY43" s="132">
        <v>480877.33748030709</v>
      </c>
      <c r="AZ43" s="320">
        <v>3300</v>
      </c>
      <c r="BA43" s="320">
        <v>396000</v>
      </c>
      <c r="BB43" s="132">
        <v>0</v>
      </c>
      <c r="BC43" s="319">
        <v>0</v>
      </c>
      <c r="BD43" s="319">
        <v>490287.58748030709</v>
      </c>
      <c r="BE43" s="320">
        <v>405410.25</v>
      </c>
      <c r="BF43" s="132">
        <v>281026.70226969291</v>
      </c>
      <c r="BG43" s="132">
        <v>365904.03975</v>
      </c>
      <c r="BH43" s="132">
        <v>3049.2003312500001</v>
      </c>
      <c r="BI43" s="132">
        <v>3223.9350802882809</v>
      </c>
      <c r="BJ43" s="321">
        <v>-5.4199214527190856E-2</v>
      </c>
      <c r="BK43" s="321">
        <v>3.9199214527190857E-2</v>
      </c>
      <c r="BL43" s="132">
        <v>15165.086740074792</v>
      </c>
      <c r="BM43" s="132">
        <v>505452.67422038189</v>
      </c>
      <c r="BN43" s="132">
        <v>4133.6868685031823</v>
      </c>
      <c r="BO43" s="132" t="s">
        <v>1187</v>
      </c>
      <c r="BP43" s="132">
        <v>4212.1056185031821</v>
      </c>
      <c r="BQ43" s="321">
        <v>-4.347950432169756E-2</v>
      </c>
      <c r="BR43" s="132">
        <v>-3190.8</v>
      </c>
      <c r="BS43" s="132">
        <v>502261.8742203819</v>
      </c>
      <c r="BT43" s="132">
        <v>0</v>
      </c>
      <c r="BU43" s="132">
        <v>502261.8742203819</v>
      </c>
      <c r="BV43" s="132"/>
      <c r="BW43" s="132">
        <v>40399.619440317794</v>
      </c>
      <c r="BX43" s="132">
        <v>2649.4900000000002</v>
      </c>
    </row>
    <row r="44" spans="1:76" hidden="1" x14ac:dyDescent="0.25">
      <c r="A44" s="295">
        <v>44</v>
      </c>
      <c r="B44" s="295">
        <v>96</v>
      </c>
      <c r="C44" s="317">
        <v>9352106</v>
      </c>
      <c r="D44" s="317" t="s">
        <v>203</v>
      </c>
      <c r="E44" s="318">
        <v>777401</v>
      </c>
      <c r="F44" s="132">
        <v>0</v>
      </c>
      <c r="G44" s="132">
        <v>0</v>
      </c>
      <c r="H44" s="132">
        <v>18480.000000000018</v>
      </c>
      <c r="I44" s="132">
        <v>0</v>
      </c>
      <c r="J44" s="132">
        <v>34474.545454545456</v>
      </c>
      <c r="K44" s="132">
        <v>0</v>
      </c>
      <c r="L44" s="132">
        <v>599.99999999999898</v>
      </c>
      <c r="M44" s="132">
        <v>0</v>
      </c>
      <c r="N44" s="132">
        <v>0</v>
      </c>
      <c r="O44" s="132">
        <v>0</v>
      </c>
      <c r="P44" s="132">
        <v>0</v>
      </c>
      <c r="Q44" s="132">
        <v>0</v>
      </c>
      <c r="R44" s="132">
        <v>0</v>
      </c>
      <c r="S44" s="132">
        <v>0</v>
      </c>
      <c r="T44" s="132">
        <v>0</v>
      </c>
      <c r="U44" s="132">
        <v>0</v>
      </c>
      <c r="V44" s="132">
        <v>0</v>
      </c>
      <c r="W44" s="132">
        <v>0</v>
      </c>
      <c r="X44" s="132">
        <v>4701.4516129032199</v>
      </c>
      <c r="Y44" s="132">
        <v>0</v>
      </c>
      <c r="Z44" s="132">
        <v>0</v>
      </c>
      <c r="AA44" s="132">
        <v>85502.734930181075</v>
      </c>
      <c r="AB44" s="132">
        <v>0</v>
      </c>
      <c r="AC44" s="132">
        <v>0</v>
      </c>
      <c r="AD44" s="132">
        <v>0</v>
      </c>
      <c r="AE44" s="132">
        <v>110000</v>
      </c>
      <c r="AF44" s="132">
        <v>0</v>
      </c>
      <c r="AG44" s="132">
        <v>0</v>
      </c>
      <c r="AH44" s="132">
        <v>0</v>
      </c>
      <c r="AI44" s="132">
        <v>36235</v>
      </c>
      <c r="AJ44" s="132">
        <v>0</v>
      </c>
      <c r="AK44" s="132">
        <v>0</v>
      </c>
      <c r="AL44" s="132">
        <v>0</v>
      </c>
      <c r="AM44" s="132">
        <v>0</v>
      </c>
      <c r="AN44" s="132">
        <v>0</v>
      </c>
      <c r="AO44" s="132">
        <v>0</v>
      </c>
      <c r="AP44" s="132">
        <v>0</v>
      </c>
      <c r="AQ44" s="132">
        <v>0</v>
      </c>
      <c r="AR44" s="132">
        <v>777401</v>
      </c>
      <c r="AS44" s="132">
        <v>143758.73199762977</v>
      </c>
      <c r="AT44" s="319">
        <v>146235</v>
      </c>
      <c r="AU44" s="132">
        <v>122279.00765745381</v>
      </c>
      <c r="AV44" s="132">
        <v>1067394.7319976296</v>
      </c>
      <c r="AW44" s="132">
        <v>1067394.7319976296</v>
      </c>
      <c r="AX44" s="132">
        <v>0</v>
      </c>
      <c r="AY44" s="132">
        <v>1031159.7319976296</v>
      </c>
      <c r="AZ44" s="320">
        <v>3300</v>
      </c>
      <c r="BA44" s="320">
        <v>933900</v>
      </c>
      <c r="BB44" s="132">
        <v>0</v>
      </c>
      <c r="BC44" s="319">
        <v>0</v>
      </c>
      <c r="BD44" s="319">
        <v>1067394.7319976296</v>
      </c>
      <c r="BE44" s="320">
        <v>970135</v>
      </c>
      <c r="BF44" s="132">
        <v>823900</v>
      </c>
      <c r="BG44" s="132">
        <v>921159.73199762963</v>
      </c>
      <c r="BH44" s="132">
        <v>3254.9813851506347</v>
      </c>
      <c r="BI44" s="132">
        <v>3084.7197385135137</v>
      </c>
      <c r="BJ44" s="321">
        <v>5.519517527357861E-2</v>
      </c>
      <c r="BK44" s="321">
        <v>-1.3078982498616859E-2</v>
      </c>
      <c r="BL44" s="132">
        <v>-11417.633718903209</v>
      </c>
      <c r="BM44" s="132">
        <v>1055977.0982787265</v>
      </c>
      <c r="BN44" s="132">
        <v>3603.328969182779</v>
      </c>
      <c r="BO44" s="132" t="s">
        <v>1187</v>
      </c>
      <c r="BP44" s="132">
        <v>3731.3678384407294</v>
      </c>
      <c r="BQ44" s="321">
        <v>4.4365911966137261E-2</v>
      </c>
      <c r="BR44" s="132">
        <v>-7524.97</v>
      </c>
      <c r="BS44" s="132">
        <v>1048452.1282787265</v>
      </c>
      <c r="BT44" s="132">
        <v>0</v>
      </c>
      <c r="BU44" s="132">
        <v>1048452.1282787265</v>
      </c>
      <c r="BV44" s="132"/>
      <c r="BW44" s="132">
        <v>89519.931710909586</v>
      </c>
      <c r="BX44" s="132">
        <v>204.56999999999971</v>
      </c>
    </row>
    <row r="45" spans="1:76" hidden="1" x14ac:dyDescent="0.25">
      <c r="A45" s="295">
        <v>45</v>
      </c>
      <c r="B45" s="295">
        <v>322</v>
      </c>
      <c r="C45" s="317">
        <v>9352107</v>
      </c>
      <c r="D45" s="317" t="s">
        <v>300</v>
      </c>
      <c r="E45" s="318">
        <v>403809</v>
      </c>
      <c r="F45" s="132">
        <v>0</v>
      </c>
      <c r="G45" s="132">
        <v>0</v>
      </c>
      <c r="H45" s="132">
        <v>8359.9999999999945</v>
      </c>
      <c r="I45" s="132">
        <v>0</v>
      </c>
      <c r="J45" s="132">
        <v>13322.517482517484</v>
      </c>
      <c r="K45" s="132">
        <v>0</v>
      </c>
      <c r="L45" s="132">
        <v>0</v>
      </c>
      <c r="M45" s="132">
        <v>241.64383561643837</v>
      </c>
      <c r="N45" s="132">
        <v>0</v>
      </c>
      <c r="O45" s="132">
        <v>0</v>
      </c>
      <c r="P45" s="132">
        <v>0</v>
      </c>
      <c r="Q45" s="132">
        <v>0</v>
      </c>
      <c r="R45" s="132">
        <v>0</v>
      </c>
      <c r="S45" s="132">
        <v>0</v>
      </c>
      <c r="T45" s="132">
        <v>0</v>
      </c>
      <c r="U45" s="132">
        <v>0</v>
      </c>
      <c r="V45" s="132">
        <v>0</v>
      </c>
      <c r="W45" s="132">
        <v>0</v>
      </c>
      <c r="X45" s="132">
        <v>0</v>
      </c>
      <c r="Y45" s="132">
        <v>0</v>
      </c>
      <c r="Z45" s="132">
        <v>0</v>
      </c>
      <c r="AA45" s="132">
        <v>39017.077028418957</v>
      </c>
      <c r="AB45" s="132">
        <v>0</v>
      </c>
      <c r="AC45" s="132">
        <v>0</v>
      </c>
      <c r="AD45" s="132">
        <v>0</v>
      </c>
      <c r="AE45" s="132">
        <v>110000</v>
      </c>
      <c r="AF45" s="132">
        <v>0</v>
      </c>
      <c r="AG45" s="132">
        <v>0</v>
      </c>
      <c r="AH45" s="132">
        <v>0</v>
      </c>
      <c r="AI45" s="132">
        <v>11594.77</v>
      </c>
      <c r="AJ45" s="132">
        <v>0</v>
      </c>
      <c r="AK45" s="132">
        <v>0</v>
      </c>
      <c r="AL45" s="132">
        <v>0</v>
      </c>
      <c r="AM45" s="132">
        <v>0</v>
      </c>
      <c r="AN45" s="132">
        <v>0</v>
      </c>
      <c r="AO45" s="132">
        <v>0</v>
      </c>
      <c r="AP45" s="132">
        <v>0</v>
      </c>
      <c r="AQ45" s="132">
        <v>0</v>
      </c>
      <c r="AR45" s="132">
        <v>403809</v>
      </c>
      <c r="AS45" s="132">
        <v>60941.238346552869</v>
      </c>
      <c r="AT45" s="319">
        <v>121594.77</v>
      </c>
      <c r="AU45" s="132">
        <v>59978.157687485917</v>
      </c>
      <c r="AV45" s="132">
        <v>586345.00834655284</v>
      </c>
      <c r="AW45" s="132">
        <v>586345.00834655284</v>
      </c>
      <c r="AX45" s="132">
        <v>0</v>
      </c>
      <c r="AY45" s="132">
        <v>574750.23834655283</v>
      </c>
      <c r="AZ45" s="320">
        <v>3300</v>
      </c>
      <c r="BA45" s="320">
        <v>485100</v>
      </c>
      <c r="BB45" s="132">
        <v>0</v>
      </c>
      <c r="BC45" s="319">
        <v>0</v>
      </c>
      <c r="BD45" s="319">
        <v>586345.00834655284</v>
      </c>
      <c r="BE45" s="320">
        <v>496694.77</v>
      </c>
      <c r="BF45" s="132">
        <v>375100</v>
      </c>
      <c r="BG45" s="132">
        <v>464750.23834655283</v>
      </c>
      <c r="BH45" s="132">
        <v>3161.5662472554613</v>
      </c>
      <c r="BI45" s="132">
        <v>3034.7622368794327</v>
      </c>
      <c r="BJ45" s="321">
        <v>4.1783836913173757E-2</v>
      </c>
      <c r="BK45" s="321">
        <v>-9.9010478543413577E-3</v>
      </c>
      <c r="BL45" s="132">
        <v>-4416.9569416820186</v>
      </c>
      <c r="BM45" s="132">
        <v>581928.05140487081</v>
      </c>
      <c r="BN45" s="132">
        <v>3879.8182408494613</v>
      </c>
      <c r="BO45" s="132" t="s">
        <v>1187</v>
      </c>
      <c r="BP45" s="132">
        <v>3958.6942272440192</v>
      </c>
      <c r="BQ45" s="321">
        <v>3.0904708714857287E-2</v>
      </c>
      <c r="BR45" s="132">
        <v>-3908.73</v>
      </c>
      <c r="BS45" s="132">
        <v>578019.32140487083</v>
      </c>
      <c r="BT45" s="132">
        <v>0</v>
      </c>
      <c r="BU45" s="132">
        <v>578019.32140487083</v>
      </c>
      <c r="BV45" s="132"/>
      <c r="BW45" s="132">
        <v>13547.492197134416</v>
      </c>
      <c r="BX45" s="132">
        <v>5751.77</v>
      </c>
    </row>
    <row r="46" spans="1:76" hidden="1" x14ac:dyDescent="0.25">
      <c r="A46" s="295">
        <v>46</v>
      </c>
      <c r="B46" s="295">
        <v>97</v>
      </c>
      <c r="C46" s="317">
        <v>9352108</v>
      </c>
      <c r="D46" s="317" t="s">
        <v>205</v>
      </c>
      <c r="E46" s="318">
        <v>118121</v>
      </c>
      <c r="F46" s="132">
        <v>0</v>
      </c>
      <c r="G46" s="132">
        <v>0</v>
      </c>
      <c r="H46" s="132">
        <v>4400.0000000000055</v>
      </c>
      <c r="I46" s="132">
        <v>0</v>
      </c>
      <c r="J46" s="132">
        <v>5400.0000000000064</v>
      </c>
      <c r="K46" s="132">
        <v>0</v>
      </c>
      <c r="L46" s="132">
        <v>200.00000000000023</v>
      </c>
      <c r="M46" s="132">
        <v>0</v>
      </c>
      <c r="N46" s="132">
        <v>0</v>
      </c>
      <c r="O46" s="132">
        <v>0</v>
      </c>
      <c r="P46" s="132">
        <v>0</v>
      </c>
      <c r="Q46" s="132">
        <v>0</v>
      </c>
      <c r="R46" s="132">
        <v>0</v>
      </c>
      <c r="S46" s="132">
        <v>0</v>
      </c>
      <c r="T46" s="132">
        <v>0</v>
      </c>
      <c r="U46" s="132">
        <v>0</v>
      </c>
      <c r="V46" s="132">
        <v>0</v>
      </c>
      <c r="W46" s="132">
        <v>0</v>
      </c>
      <c r="X46" s="132">
        <v>1080.2439024390255</v>
      </c>
      <c r="Y46" s="132">
        <v>0</v>
      </c>
      <c r="Z46" s="132">
        <v>0</v>
      </c>
      <c r="AA46" s="132">
        <v>13906.604964594817</v>
      </c>
      <c r="AB46" s="132">
        <v>0</v>
      </c>
      <c r="AC46" s="132">
        <v>0</v>
      </c>
      <c r="AD46" s="132">
        <v>0</v>
      </c>
      <c r="AE46" s="132">
        <v>110000</v>
      </c>
      <c r="AF46" s="132">
        <v>17823.765020026698</v>
      </c>
      <c r="AG46" s="132">
        <v>0</v>
      </c>
      <c r="AH46" s="132">
        <v>0</v>
      </c>
      <c r="AI46" s="132">
        <v>3264</v>
      </c>
      <c r="AJ46" s="132">
        <v>0</v>
      </c>
      <c r="AK46" s="132">
        <v>0</v>
      </c>
      <c r="AL46" s="132">
        <v>0</v>
      </c>
      <c r="AM46" s="132">
        <v>0</v>
      </c>
      <c r="AN46" s="132">
        <v>5000</v>
      </c>
      <c r="AO46" s="132">
        <v>0</v>
      </c>
      <c r="AP46" s="132">
        <v>0</v>
      </c>
      <c r="AQ46" s="132">
        <v>0</v>
      </c>
      <c r="AR46" s="132">
        <v>118121</v>
      </c>
      <c r="AS46" s="132">
        <v>24986.848867033856</v>
      </c>
      <c r="AT46" s="319">
        <v>136087.76502002671</v>
      </c>
      <c r="AU46" s="132">
        <v>28905.604964594822</v>
      </c>
      <c r="AV46" s="132">
        <v>279195.61388706055</v>
      </c>
      <c r="AW46" s="132">
        <v>279195.61388706055</v>
      </c>
      <c r="AX46" s="132">
        <v>0</v>
      </c>
      <c r="AY46" s="132">
        <v>275931.61388706055</v>
      </c>
      <c r="AZ46" s="320">
        <v>3300</v>
      </c>
      <c r="BA46" s="320">
        <v>141900</v>
      </c>
      <c r="BB46" s="132">
        <v>0</v>
      </c>
      <c r="BC46" s="319">
        <v>0</v>
      </c>
      <c r="BD46" s="319">
        <v>279195.61388706055</v>
      </c>
      <c r="BE46" s="320">
        <v>145164</v>
      </c>
      <c r="BF46" s="132">
        <v>14076.234979973306</v>
      </c>
      <c r="BG46" s="132">
        <v>148107.84886703384</v>
      </c>
      <c r="BH46" s="132">
        <v>3444.3685783031124</v>
      </c>
      <c r="BI46" s="132">
        <v>3241.6632156749542</v>
      </c>
      <c r="BJ46" s="321">
        <v>6.2531283832318887E-2</v>
      </c>
      <c r="BK46" s="321">
        <v>-1.4817337979365684E-2</v>
      </c>
      <c r="BL46" s="132">
        <v>-2065.4112377231272</v>
      </c>
      <c r="BM46" s="132">
        <v>277130.20264933741</v>
      </c>
      <c r="BN46" s="132">
        <v>6368.9814569613354</v>
      </c>
      <c r="BO46" s="132" t="s">
        <v>1187</v>
      </c>
      <c r="BP46" s="132">
        <v>6444.8884337055215</v>
      </c>
      <c r="BQ46" s="321">
        <v>-4.3673712805990306E-2</v>
      </c>
      <c r="BR46" s="132">
        <v>-1143.3699999999999</v>
      </c>
      <c r="BS46" s="132">
        <v>275986.83264933742</v>
      </c>
      <c r="BT46" s="132">
        <v>0</v>
      </c>
      <c r="BU46" s="132">
        <v>275986.83264933742</v>
      </c>
      <c r="BV46" s="132"/>
      <c r="BW46" s="132">
        <v>-23917.255947482307</v>
      </c>
      <c r="BX46" s="132">
        <v>3413.9200000000019</v>
      </c>
    </row>
    <row r="47" spans="1:76" hidden="1" x14ac:dyDescent="0.25">
      <c r="A47" s="295">
        <v>47</v>
      </c>
      <c r="B47" s="295">
        <v>98</v>
      </c>
      <c r="C47" s="317">
        <v>9352109</v>
      </c>
      <c r="D47" s="317" t="s">
        <v>207</v>
      </c>
      <c r="E47" s="318">
        <v>178555</v>
      </c>
      <c r="F47" s="132">
        <v>0</v>
      </c>
      <c r="G47" s="132">
        <v>0</v>
      </c>
      <c r="H47" s="132">
        <v>1320.0000000000011</v>
      </c>
      <c r="I47" s="132">
        <v>0</v>
      </c>
      <c r="J47" s="132">
        <v>4236.2068965517246</v>
      </c>
      <c r="K47" s="132">
        <v>0</v>
      </c>
      <c r="L47" s="132">
        <v>0</v>
      </c>
      <c r="M47" s="132">
        <v>240.00000000000023</v>
      </c>
      <c r="N47" s="132">
        <v>360.00000000000034</v>
      </c>
      <c r="O47" s="132">
        <v>390.00000000000034</v>
      </c>
      <c r="P47" s="132">
        <v>420.0000000000004</v>
      </c>
      <c r="Q47" s="132">
        <v>0</v>
      </c>
      <c r="R47" s="132">
        <v>0</v>
      </c>
      <c r="S47" s="132">
        <v>0</v>
      </c>
      <c r="T47" s="132">
        <v>0</v>
      </c>
      <c r="U47" s="132">
        <v>0</v>
      </c>
      <c r="V47" s="132">
        <v>0</v>
      </c>
      <c r="W47" s="132">
        <v>0</v>
      </c>
      <c r="X47" s="132">
        <v>0</v>
      </c>
      <c r="Y47" s="132">
        <v>0</v>
      </c>
      <c r="Z47" s="132">
        <v>0</v>
      </c>
      <c r="AA47" s="132">
        <v>19032.434909090905</v>
      </c>
      <c r="AB47" s="132">
        <v>0</v>
      </c>
      <c r="AC47" s="132">
        <v>0</v>
      </c>
      <c r="AD47" s="132">
        <v>0</v>
      </c>
      <c r="AE47" s="132">
        <v>110000</v>
      </c>
      <c r="AF47" s="132">
        <v>14152.202937249664</v>
      </c>
      <c r="AG47" s="132">
        <v>0</v>
      </c>
      <c r="AH47" s="132">
        <v>1000</v>
      </c>
      <c r="AI47" s="132">
        <v>2381.9299999999998</v>
      </c>
      <c r="AJ47" s="132">
        <v>0</v>
      </c>
      <c r="AK47" s="132">
        <v>0</v>
      </c>
      <c r="AL47" s="132">
        <v>0</v>
      </c>
      <c r="AM47" s="132">
        <v>0</v>
      </c>
      <c r="AN47" s="132">
        <v>0</v>
      </c>
      <c r="AO47" s="132">
        <v>0</v>
      </c>
      <c r="AP47" s="132">
        <v>0</v>
      </c>
      <c r="AQ47" s="132">
        <v>0</v>
      </c>
      <c r="AR47" s="132">
        <v>178555</v>
      </c>
      <c r="AS47" s="132">
        <v>25998.64180564263</v>
      </c>
      <c r="AT47" s="319">
        <v>127534.13293724965</v>
      </c>
      <c r="AU47" s="132">
        <v>32514.538357366768</v>
      </c>
      <c r="AV47" s="132">
        <v>332087.7747428923</v>
      </c>
      <c r="AW47" s="132">
        <v>332087.77474289224</v>
      </c>
      <c r="AX47" s="132">
        <v>0</v>
      </c>
      <c r="AY47" s="132">
        <v>328705.84474289231</v>
      </c>
      <c r="AZ47" s="320">
        <v>3300</v>
      </c>
      <c r="BA47" s="320">
        <v>214500</v>
      </c>
      <c r="BB47" s="132">
        <v>0</v>
      </c>
      <c r="BC47" s="319">
        <v>0</v>
      </c>
      <c r="BD47" s="319">
        <v>332087.7747428923</v>
      </c>
      <c r="BE47" s="320">
        <v>217881.93</v>
      </c>
      <c r="BF47" s="132">
        <v>91347.797062750338</v>
      </c>
      <c r="BG47" s="132">
        <v>205553.64180564263</v>
      </c>
      <c r="BH47" s="132">
        <v>3162.3637200868097</v>
      </c>
      <c r="BI47" s="132">
        <v>2392.6302349618695</v>
      </c>
      <c r="BJ47" s="321">
        <v>0.32171017229380083</v>
      </c>
      <c r="BK47" s="321">
        <v>-7.6232056374532287E-2</v>
      </c>
      <c r="BL47" s="132">
        <v>-11855.682992076539</v>
      </c>
      <c r="BM47" s="132">
        <v>320232.09175081574</v>
      </c>
      <c r="BN47" s="132">
        <v>4874.6178730894735</v>
      </c>
      <c r="BO47" s="132" t="s">
        <v>1187</v>
      </c>
      <c r="BP47" s="132">
        <v>4926.6475653971656</v>
      </c>
      <c r="BQ47" s="321">
        <v>8.7630094375988676E-2</v>
      </c>
      <c r="BR47" s="132">
        <v>-1728.35</v>
      </c>
      <c r="BS47" s="132">
        <v>318503.74175081577</v>
      </c>
      <c r="BT47" s="132">
        <v>0</v>
      </c>
      <c r="BU47" s="132">
        <v>318503.74175081577</v>
      </c>
      <c r="BV47" s="132"/>
      <c r="BW47" s="132">
        <v>22521.175040922826</v>
      </c>
      <c r="BX47" s="132">
        <v>-343.34000000000106</v>
      </c>
    </row>
    <row r="48" spans="1:76" hidden="1" x14ac:dyDescent="0.25">
      <c r="A48" s="295">
        <v>48</v>
      </c>
      <c r="B48" s="295">
        <v>324</v>
      </c>
      <c r="C48" s="317">
        <v>9352110</v>
      </c>
      <c r="D48" s="317" t="s">
        <v>301</v>
      </c>
      <c r="E48" s="318">
        <v>269206</v>
      </c>
      <c r="F48" s="132">
        <v>0</v>
      </c>
      <c r="G48" s="132">
        <v>0</v>
      </c>
      <c r="H48" s="132">
        <v>4400.0000000000173</v>
      </c>
      <c r="I48" s="132">
        <v>0</v>
      </c>
      <c r="J48" s="132">
        <v>10584</v>
      </c>
      <c r="K48" s="132">
        <v>0</v>
      </c>
      <c r="L48" s="132">
        <v>0</v>
      </c>
      <c r="M48" s="132">
        <v>240.00000000000091</v>
      </c>
      <c r="N48" s="132">
        <v>1080.0000000000007</v>
      </c>
      <c r="O48" s="132">
        <v>390.00000000000148</v>
      </c>
      <c r="P48" s="132">
        <v>0</v>
      </c>
      <c r="Q48" s="132">
        <v>0</v>
      </c>
      <c r="R48" s="132">
        <v>0</v>
      </c>
      <c r="S48" s="132">
        <v>0</v>
      </c>
      <c r="T48" s="132">
        <v>0</v>
      </c>
      <c r="U48" s="132">
        <v>0</v>
      </c>
      <c r="V48" s="132">
        <v>0</v>
      </c>
      <c r="W48" s="132">
        <v>0</v>
      </c>
      <c r="X48" s="132">
        <v>0</v>
      </c>
      <c r="Y48" s="132">
        <v>0</v>
      </c>
      <c r="Z48" s="132">
        <v>0</v>
      </c>
      <c r="AA48" s="132">
        <v>24851.697499999995</v>
      </c>
      <c r="AB48" s="132">
        <v>0</v>
      </c>
      <c r="AC48" s="132">
        <v>0</v>
      </c>
      <c r="AD48" s="132">
        <v>0</v>
      </c>
      <c r="AE48" s="132">
        <v>110000</v>
      </c>
      <c r="AF48" s="132">
        <v>8644.859813084111</v>
      </c>
      <c r="AG48" s="132">
        <v>0</v>
      </c>
      <c r="AH48" s="132">
        <v>0</v>
      </c>
      <c r="AI48" s="132">
        <v>5567</v>
      </c>
      <c r="AJ48" s="132">
        <v>0</v>
      </c>
      <c r="AK48" s="132">
        <v>0</v>
      </c>
      <c r="AL48" s="132">
        <v>0</v>
      </c>
      <c r="AM48" s="132">
        <v>0</v>
      </c>
      <c r="AN48" s="132">
        <v>0</v>
      </c>
      <c r="AO48" s="132">
        <v>0</v>
      </c>
      <c r="AP48" s="132">
        <v>0</v>
      </c>
      <c r="AQ48" s="132">
        <v>0</v>
      </c>
      <c r="AR48" s="132">
        <v>269206</v>
      </c>
      <c r="AS48" s="132">
        <v>41545.697500000009</v>
      </c>
      <c r="AT48" s="319">
        <v>124211.85981308411</v>
      </c>
      <c r="AU48" s="132">
        <v>43197.697500000002</v>
      </c>
      <c r="AV48" s="132">
        <v>434963.55731308414</v>
      </c>
      <c r="AW48" s="132">
        <v>434963.55731308414</v>
      </c>
      <c r="AX48" s="132">
        <v>0</v>
      </c>
      <c r="AY48" s="132">
        <v>429396.55731308414</v>
      </c>
      <c r="AZ48" s="320">
        <v>3300</v>
      </c>
      <c r="BA48" s="320">
        <v>323400</v>
      </c>
      <c r="BB48" s="132">
        <v>0</v>
      </c>
      <c r="BC48" s="319">
        <v>0</v>
      </c>
      <c r="BD48" s="319">
        <v>434963.55731308414</v>
      </c>
      <c r="BE48" s="320">
        <v>328967</v>
      </c>
      <c r="BF48" s="132">
        <v>204755.14018691587</v>
      </c>
      <c r="BG48" s="132">
        <v>310751.69750000001</v>
      </c>
      <c r="BH48" s="132">
        <v>3170.9356887755102</v>
      </c>
      <c r="BI48" s="132">
        <v>3168.4164833727018</v>
      </c>
      <c r="BJ48" s="321">
        <v>7.950991973526176E-4</v>
      </c>
      <c r="BK48" s="321">
        <v>-1.8840575168563943E-4</v>
      </c>
      <c r="BL48" s="132">
        <v>-58.500893141894402</v>
      </c>
      <c r="BM48" s="132">
        <v>434905.05641994224</v>
      </c>
      <c r="BN48" s="132">
        <v>4381.000575713696</v>
      </c>
      <c r="BO48" s="132" t="s">
        <v>1187</v>
      </c>
      <c r="BP48" s="132">
        <v>4437.8066981626762</v>
      </c>
      <c r="BQ48" s="321">
        <v>-1.8600806394458158E-2</v>
      </c>
      <c r="BR48" s="132">
        <v>-2605.8200000000002</v>
      </c>
      <c r="BS48" s="132">
        <v>432299.23641994223</v>
      </c>
      <c r="BT48" s="132">
        <v>0</v>
      </c>
      <c r="BU48" s="132">
        <v>432299.23641994223</v>
      </c>
      <c r="BV48" s="132"/>
      <c r="BW48" s="132">
        <v>79249.643155607162</v>
      </c>
      <c r="BX48" s="132">
        <v>19059.5</v>
      </c>
    </row>
    <row r="49" spans="1:76" hidden="1" x14ac:dyDescent="0.25">
      <c r="A49" s="295">
        <v>49</v>
      </c>
      <c r="B49" s="295">
        <v>506</v>
      </c>
      <c r="C49" s="317">
        <v>9352114</v>
      </c>
      <c r="D49" s="317" t="s">
        <v>1191</v>
      </c>
      <c r="E49" s="318">
        <v>546653</v>
      </c>
      <c r="F49" s="132">
        <v>0</v>
      </c>
      <c r="G49" s="132">
        <v>0</v>
      </c>
      <c r="H49" s="132">
        <v>7920.0000000000027</v>
      </c>
      <c r="I49" s="132">
        <v>0</v>
      </c>
      <c r="J49" s="132">
        <v>16297.251184834124</v>
      </c>
      <c r="K49" s="132">
        <v>0</v>
      </c>
      <c r="L49" s="132">
        <v>999.99999999999932</v>
      </c>
      <c r="M49" s="132">
        <v>0</v>
      </c>
      <c r="N49" s="132">
        <v>1079.9999999999991</v>
      </c>
      <c r="O49" s="132">
        <v>0</v>
      </c>
      <c r="P49" s="132">
        <v>0</v>
      </c>
      <c r="Q49" s="132">
        <v>0</v>
      </c>
      <c r="R49" s="132">
        <v>0</v>
      </c>
      <c r="S49" s="132">
        <v>0</v>
      </c>
      <c r="T49" s="132">
        <v>0</v>
      </c>
      <c r="U49" s="132">
        <v>0</v>
      </c>
      <c r="V49" s="132">
        <v>0</v>
      </c>
      <c r="W49" s="132">
        <v>0</v>
      </c>
      <c r="X49" s="132">
        <v>0</v>
      </c>
      <c r="Y49" s="132">
        <v>0</v>
      </c>
      <c r="Z49" s="132">
        <v>0</v>
      </c>
      <c r="AA49" s="132">
        <v>39684.144939271282</v>
      </c>
      <c r="AB49" s="132">
        <v>0</v>
      </c>
      <c r="AC49" s="132">
        <v>0</v>
      </c>
      <c r="AD49" s="132">
        <v>0</v>
      </c>
      <c r="AE49" s="132">
        <v>110000</v>
      </c>
      <c r="AF49" s="132">
        <v>0</v>
      </c>
      <c r="AG49" s="132">
        <v>0</v>
      </c>
      <c r="AH49" s="132">
        <v>0</v>
      </c>
      <c r="AI49" s="132">
        <v>17140.099999999999</v>
      </c>
      <c r="AJ49" s="132">
        <v>0</v>
      </c>
      <c r="AK49" s="132">
        <v>0</v>
      </c>
      <c r="AL49" s="132">
        <v>0</v>
      </c>
      <c r="AM49" s="132">
        <v>0</v>
      </c>
      <c r="AN49" s="132">
        <v>0</v>
      </c>
      <c r="AO49" s="132">
        <v>0</v>
      </c>
      <c r="AP49" s="132">
        <v>0</v>
      </c>
      <c r="AQ49" s="132">
        <v>0</v>
      </c>
      <c r="AR49" s="132">
        <v>546653</v>
      </c>
      <c r="AS49" s="132">
        <v>65981.396124105406</v>
      </c>
      <c r="AT49" s="319">
        <v>127140.1</v>
      </c>
      <c r="AU49" s="132">
        <v>62831.770531688344</v>
      </c>
      <c r="AV49" s="132">
        <v>739774.49612410541</v>
      </c>
      <c r="AW49" s="132">
        <v>739774.49612410541</v>
      </c>
      <c r="AX49" s="132">
        <v>0</v>
      </c>
      <c r="AY49" s="132">
        <v>722634.39612410543</v>
      </c>
      <c r="AZ49" s="320">
        <v>3300</v>
      </c>
      <c r="BA49" s="320">
        <v>656700</v>
      </c>
      <c r="BB49" s="132">
        <v>0</v>
      </c>
      <c r="BC49" s="319">
        <v>0</v>
      </c>
      <c r="BD49" s="319">
        <v>739774.49612410541</v>
      </c>
      <c r="BE49" s="320">
        <v>673840.1</v>
      </c>
      <c r="BF49" s="132">
        <v>546700</v>
      </c>
      <c r="BG49" s="132">
        <v>612634.39612410543</v>
      </c>
      <c r="BH49" s="132">
        <v>3078.5648046437459</v>
      </c>
      <c r="BI49" s="132">
        <v>2975.1475306220095</v>
      </c>
      <c r="BJ49" s="321">
        <v>3.4760385143023508E-2</v>
      </c>
      <c r="BK49" s="321">
        <v>-8.2367791510286788E-3</v>
      </c>
      <c r="BL49" s="132">
        <v>-4876.6209971409035</v>
      </c>
      <c r="BM49" s="132">
        <v>734897.87512696453</v>
      </c>
      <c r="BN49" s="132">
        <v>3606.8229905877615</v>
      </c>
      <c r="BO49" s="132" t="s">
        <v>1187</v>
      </c>
      <c r="BP49" s="132">
        <v>3692.954146366656</v>
      </c>
      <c r="BQ49" s="321">
        <v>4.072417878689083E-2</v>
      </c>
      <c r="BR49" s="132">
        <v>-5291.41</v>
      </c>
      <c r="BS49" s="132">
        <v>729606.4651269645</v>
      </c>
      <c r="BT49" s="132">
        <v>0</v>
      </c>
      <c r="BU49" s="132">
        <v>729606.4651269645</v>
      </c>
      <c r="BV49" s="132"/>
      <c r="BW49" s="132">
        <v>115541.7059326428</v>
      </c>
      <c r="BX49" s="132">
        <v>3871.0099999999984</v>
      </c>
    </row>
    <row r="50" spans="1:76" hidden="1" x14ac:dyDescent="0.25">
      <c r="A50" s="295">
        <v>50</v>
      </c>
      <c r="B50" s="295">
        <v>333</v>
      </c>
      <c r="C50" s="317">
        <v>9352117</v>
      </c>
      <c r="D50" s="317" t="s">
        <v>307</v>
      </c>
      <c r="E50" s="318">
        <v>1060342</v>
      </c>
      <c r="F50" s="132">
        <v>0</v>
      </c>
      <c r="G50" s="132">
        <v>0</v>
      </c>
      <c r="H50" s="132">
        <v>12760.000000000004</v>
      </c>
      <c r="I50" s="132">
        <v>0</v>
      </c>
      <c r="J50" s="132">
        <v>37753.163265306124</v>
      </c>
      <c r="K50" s="132">
        <v>0</v>
      </c>
      <c r="L50" s="132">
        <v>2399.9999999999995</v>
      </c>
      <c r="M50" s="132">
        <v>9840.0000000000109</v>
      </c>
      <c r="N50" s="132">
        <v>7200.0000000000036</v>
      </c>
      <c r="O50" s="132">
        <v>0</v>
      </c>
      <c r="P50" s="132">
        <v>0</v>
      </c>
      <c r="Q50" s="132">
        <v>0</v>
      </c>
      <c r="R50" s="132">
        <v>0</v>
      </c>
      <c r="S50" s="132">
        <v>0</v>
      </c>
      <c r="T50" s="132">
        <v>0</v>
      </c>
      <c r="U50" s="132">
        <v>0</v>
      </c>
      <c r="V50" s="132">
        <v>0</v>
      </c>
      <c r="W50" s="132">
        <v>0</v>
      </c>
      <c r="X50" s="132">
        <v>1780.2089552238817</v>
      </c>
      <c r="Y50" s="132">
        <v>0</v>
      </c>
      <c r="Z50" s="132">
        <v>0</v>
      </c>
      <c r="AA50" s="132">
        <v>104659.14584173665</v>
      </c>
      <c r="AB50" s="132">
        <v>0</v>
      </c>
      <c r="AC50" s="132">
        <v>0</v>
      </c>
      <c r="AD50" s="132">
        <v>0</v>
      </c>
      <c r="AE50" s="132">
        <v>110000</v>
      </c>
      <c r="AF50" s="132">
        <v>0</v>
      </c>
      <c r="AG50" s="132">
        <v>0</v>
      </c>
      <c r="AH50" s="132">
        <v>0</v>
      </c>
      <c r="AI50" s="132">
        <v>29108.25</v>
      </c>
      <c r="AJ50" s="132">
        <v>0</v>
      </c>
      <c r="AK50" s="132">
        <v>0</v>
      </c>
      <c r="AL50" s="132">
        <v>0</v>
      </c>
      <c r="AM50" s="132">
        <v>0</v>
      </c>
      <c r="AN50" s="132">
        <v>0</v>
      </c>
      <c r="AO50" s="132">
        <v>0</v>
      </c>
      <c r="AP50" s="132">
        <v>0</v>
      </c>
      <c r="AQ50" s="132">
        <v>0</v>
      </c>
      <c r="AR50" s="132">
        <v>1060342</v>
      </c>
      <c r="AS50" s="132">
        <v>176392.51806226667</v>
      </c>
      <c r="AT50" s="319">
        <v>139108.25</v>
      </c>
      <c r="AU50" s="132">
        <v>149634.72747438971</v>
      </c>
      <c r="AV50" s="132">
        <v>1375842.7680622668</v>
      </c>
      <c r="AW50" s="132">
        <v>1375842.7680622665</v>
      </c>
      <c r="AX50" s="132">
        <v>0</v>
      </c>
      <c r="AY50" s="132">
        <v>1346734.5180622668</v>
      </c>
      <c r="AZ50" s="320">
        <v>3300</v>
      </c>
      <c r="BA50" s="320">
        <v>1273800</v>
      </c>
      <c r="BB50" s="132">
        <v>0</v>
      </c>
      <c r="BC50" s="319">
        <v>0</v>
      </c>
      <c r="BD50" s="319">
        <v>1375842.7680622668</v>
      </c>
      <c r="BE50" s="320">
        <v>1302908.25</v>
      </c>
      <c r="BF50" s="132">
        <v>1163800</v>
      </c>
      <c r="BG50" s="132">
        <v>1236734.5180622668</v>
      </c>
      <c r="BH50" s="132">
        <v>3203.9754353944736</v>
      </c>
      <c r="BI50" s="132">
        <v>3111.1404670050761</v>
      </c>
      <c r="BJ50" s="321">
        <v>2.9839529707498123E-2</v>
      </c>
      <c r="BK50" s="321">
        <v>-7.0707391520531057E-3</v>
      </c>
      <c r="BL50" s="132">
        <v>-8491.2522051295764</v>
      </c>
      <c r="BM50" s="132">
        <v>1367351.5158571373</v>
      </c>
      <c r="BN50" s="132">
        <v>3466.9514659511328</v>
      </c>
      <c r="BO50" s="132" t="s">
        <v>1187</v>
      </c>
      <c r="BP50" s="132">
        <v>3542.3614400443971</v>
      </c>
      <c r="BQ50" s="321">
        <v>2.9340547164624198E-2</v>
      </c>
      <c r="BR50" s="132">
        <v>-10263.74</v>
      </c>
      <c r="BS50" s="132">
        <v>1357087.7758571373</v>
      </c>
      <c r="BT50" s="132">
        <v>0</v>
      </c>
      <c r="BU50" s="132">
        <v>1357087.7758571373</v>
      </c>
      <c r="BV50" s="132"/>
      <c r="BW50" s="132">
        <v>140141.98344854801</v>
      </c>
      <c r="BX50" s="132">
        <v>11147.99</v>
      </c>
    </row>
    <row r="51" spans="1:76" hidden="1" x14ac:dyDescent="0.25">
      <c r="A51" s="295">
        <v>51</v>
      </c>
      <c r="B51" s="295">
        <v>332</v>
      </c>
      <c r="C51" s="317">
        <v>9352118</v>
      </c>
      <c r="D51" s="317" t="s">
        <v>306</v>
      </c>
      <c r="E51" s="318">
        <v>582364</v>
      </c>
      <c r="F51" s="132">
        <v>0</v>
      </c>
      <c r="G51" s="132">
        <v>0</v>
      </c>
      <c r="H51" s="132">
        <v>5719.9999999999973</v>
      </c>
      <c r="I51" s="132">
        <v>0</v>
      </c>
      <c r="J51" s="132">
        <v>17396.47058823529</v>
      </c>
      <c r="K51" s="132">
        <v>0</v>
      </c>
      <c r="L51" s="132">
        <v>803.79146919431366</v>
      </c>
      <c r="M51" s="132">
        <v>4581.6113744075828</v>
      </c>
      <c r="N51" s="132">
        <v>723.41232227488149</v>
      </c>
      <c r="O51" s="132">
        <v>0</v>
      </c>
      <c r="P51" s="132">
        <v>0</v>
      </c>
      <c r="Q51" s="132">
        <v>0</v>
      </c>
      <c r="R51" s="132">
        <v>0</v>
      </c>
      <c r="S51" s="132">
        <v>0</v>
      </c>
      <c r="T51" s="132">
        <v>0</v>
      </c>
      <c r="U51" s="132">
        <v>0</v>
      </c>
      <c r="V51" s="132">
        <v>0</v>
      </c>
      <c r="W51" s="132">
        <v>0</v>
      </c>
      <c r="X51" s="132">
        <v>1799.6703296703315</v>
      </c>
      <c r="Y51" s="132">
        <v>0</v>
      </c>
      <c r="Z51" s="132">
        <v>0</v>
      </c>
      <c r="AA51" s="132">
        <v>44705.238305613319</v>
      </c>
      <c r="AB51" s="132">
        <v>0</v>
      </c>
      <c r="AC51" s="132">
        <v>0</v>
      </c>
      <c r="AD51" s="132">
        <v>0</v>
      </c>
      <c r="AE51" s="132">
        <v>110000</v>
      </c>
      <c r="AF51" s="132">
        <v>0</v>
      </c>
      <c r="AG51" s="132">
        <v>0</v>
      </c>
      <c r="AH51" s="132">
        <v>0</v>
      </c>
      <c r="AI51" s="132">
        <v>18652.46</v>
      </c>
      <c r="AJ51" s="132">
        <v>0</v>
      </c>
      <c r="AK51" s="132">
        <v>0</v>
      </c>
      <c r="AL51" s="132">
        <v>0</v>
      </c>
      <c r="AM51" s="132">
        <v>0</v>
      </c>
      <c r="AN51" s="132">
        <v>0</v>
      </c>
      <c r="AO51" s="132">
        <v>0</v>
      </c>
      <c r="AP51" s="132">
        <v>0</v>
      </c>
      <c r="AQ51" s="132">
        <v>0</v>
      </c>
      <c r="AR51" s="132">
        <v>582364</v>
      </c>
      <c r="AS51" s="132">
        <v>75730.194389395721</v>
      </c>
      <c r="AT51" s="319">
        <v>128652.45999999999</v>
      </c>
      <c r="AU51" s="132">
        <v>69316.881182669356</v>
      </c>
      <c r="AV51" s="132">
        <v>786746.65438939573</v>
      </c>
      <c r="AW51" s="132">
        <v>786746.65438939561</v>
      </c>
      <c r="AX51" s="132">
        <v>0</v>
      </c>
      <c r="AY51" s="132">
        <v>768094.19438939577</v>
      </c>
      <c r="AZ51" s="320">
        <v>3300</v>
      </c>
      <c r="BA51" s="320">
        <v>699600</v>
      </c>
      <c r="BB51" s="132">
        <v>0</v>
      </c>
      <c r="BC51" s="319">
        <v>0</v>
      </c>
      <c r="BD51" s="319">
        <v>786746.65438939573</v>
      </c>
      <c r="BE51" s="320">
        <v>718252.46</v>
      </c>
      <c r="BF51" s="132">
        <v>589600</v>
      </c>
      <c r="BG51" s="132">
        <v>658094.19438939577</v>
      </c>
      <c r="BH51" s="132">
        <v>3104.2178980631875</v>
      </c>
      <c r="BI51" s="132">
        <v>2994.7861719211824</v>
      </c>
      <c r="BJ51" s="321">
        <v>3.6540747772921524E-2</v>
      </c>
      <c r="BK51" s="321">
        <v>-8.6586517433741572E-3</v>
      </c>
      <c r="BL51" s="132">
        <v>-5497.3318278100915</v>
      </c>
      <c r="BM51" s="132">
        <v>781249.32256158569</v>
      </c>
      <c r="BN51" s="132">
        <v>3597.1550120829515</v>
      </c>
      <c r="BO51" s="132" t="s">
        <v>1187</v>
      </c>
      <c r="BP51" s="132">
        <v>3685.1383139697436</v>
      </c>
      <c r="BQ51" s="321">
        <v>2.3042197785916985E-2</v>
      </c>
      <c r="BR51" s="132">
        <v>-5637.08</v>
      </c>
      <c r="BS51" s="132">
        <v>775612.24256158574</v>
      </c>
      <c r="BT51" s="132">
        <v>0</v>
      </c>
      <c r="BU51" s="132">
        <v>775612.24256158574</v>
      </c>
      <c r="BV51" s="132"/>
      <c r="BW51" s="132">
        <v>44522.95327110088</v>
      </c>
      <c r="BX51" s="132">
        <v>36.380000000000507</v>
      </c>
    </row>
    <row r="52" spans="1:76" hidden="1" x14ac:dyDescent="0.25">
      <c r="A52" s="295">
        <v>52</v>
      </c>
      <c r="B52" s="295">
        <v>337</v>
      </c>
      <c r="C52" s="317">
        <v>9352121</v>
      </c>
      <c r="D52" s="317" t="s">
        <v>308</v>
      </c>
      <c r="E52" s="318">
        <v>293929</v>
      </c>
      <c r="F52" s="132">
        <v>0</v>
      </c>
      <c r="G52" s="132">
        <v>0</v>
      </c>
      <c r="H52" s="132">
        <v>1320.0000000000005</v>
      </c>
      <c r="I52" s="132">
        <v>0</v>
      </c>
      <c r="J52" s="132">
        <v>3745</v>
      </c>
      <c r="K52" s="132">
        <v>0</v>
      </c>
      <c r="L52" s="132">
        <v>600.00000000000023</v>
      </c>
      <c r="M52" s="132">
        <v>2160.0000000000005</v>
      </c>
      <c r="N52" s="132">
        <v>0</v>
      </c>
      <c r="O52" s="132">
        <v>779.99999999999875</v>
      </c>
      <c r="P52" s="132">
        <v>419.99999999999983</v>
      </c>
      <c r="Q52" s="132">
        <v>0</v>
      </c>
      <c r="R52" s="132">
        <v>0</v>
      </c>
      <c r="S52" s="132">
        <v>0</v>
      </c>
      <c r="T52" s="132">
        <v>0</v>
      </c>
      <c r="U52" s="132">
        <v>0</v>
      </c>
      <c r="V52" s="132">
        <v>0</v>
      </c>
      <c r="W52" s="132">
        <v>0</v>
      </c>
      <c r="X52" s="132">
        <v>0</v>
      </c>
      <c r="Y52" s="132">
        <v>0</v>
      </c>
      <c r="Z52" s="132">
        <v>0</v>
      </c>
      <c r="AA52" s="132">
        <v>19663.642883372482</v>
      </c>
      <c r="AB52" s="132">
        <v>0</v>
      </c>
      <c r="AC52" s="132">
        <v>0</v>
      </c>
      <c r="AD52" s="132">
        <v>0</v>
      </c>
      <c r="AE52" s="132">
        <v>110000</v>
      </c>
      <c r="AF52" s="132">
        <v>0</v>
      </c>
      <c r="AG52" s="132">
        <v>0</v>
      </c>
      <c r="AH52" s="132">
        <v>0</v>
      </c>
      <c r="AI52" s="132">
        <v>7891.94</v>
      </c>
      <c r="AJ52" s="132">
        <v>0</v>
      </c>
      <c r="AK52" s="132">
        <v>0</v>
      </c>
      <c r="AL52" s="132">
        <v>0</v>
      </c>
      <c r="AM52" s="132">
        <v>0</v>
      </c>
      <c r="AN52" s="132">
        <v>0</v>
      </c>
      <c r="AO52" s="132">
        <v>0</v>
      </c>
      <c r="AP52" s="132">
        <v>0</v>
      </c>
      <c r="AQ52" s="132">
        <v>0</v>
      </c>
      <c r="AR52" s="132">
        <v>293929</v>
      </c>
      <c r="AS52" s="132">
        <v>28688.642883372479</v>
      </c>
      <c r="AT52" s="319">
        <v>117891.94</v>
      </c>
      <c r="AU52" s="132">
        <v>34175.142883372479</v>
      </c>
      <c r="AV52" s="132">
        <v>440509.5828833725</v>
      </c>
      <c r="AW52" s="132">
        <v>440509.5828833725</v>
      </c>
      <c r="AX52" s="132">
        <v>0</v>
      </c>
      <c r="AY52" s="132">
        <v>432617.64288337249</v>
      </c>
      <c r="AZ52" s="320">
        <v>3300</v>
      </c>
      <c r="BA52" s="320">
        <v>353100</v>
      </c>
      <c r="BB52" s="132">
        <v>0</v>
      </c>
      <c r="BC52" s="319">
        <v>0</v>
      </c>
      <c r="BD52" s="319">
        <v>440509.5828833725</v>
      </c>
      <c r="BE52" s="320">
        <v>360991.94</v>
      </c>
      <c r="BF52" s="132">
        <v>243100</v>
      </c>
      <c r="BG52" s="132">
        <v>322617.64288337249</v>
      </c>
      <c r="BH52" s="132">
        <v>3015.1181577885282</v>
      </c>
      <c r="BI52" s="132">
        <v>3172.9881009433961</v>
      </c>
      <c r="BJ52" s="321">
        <v>-4.9754344527144598E-2</v>
      </c>
      <c r="BK52" s="321">
        <v>3.4754344527144598E-2</v>
      </c>
      <c r="BL52" s="132">
        <v>11799.438015556723</v>
      </c>
      <c r="BM52" s="132">
        <v>452309.02089892922</v>
      </c>
      <c r="BN52" s="132">
        <v>4153.4306626068146</v>
      </c>
      <c r="BO52" s="132" t="s">
        <v>1187</v>
      </c>
      <c r="BP52" s="132">
        <v>4227.1871112049457</v>
      </c>
      <c r="BQ52" s="321">
        <v>-1.0309203613332207E-2</v>
      </c>
      <c r="BR52" s="132">
        <v>-2845.13</v>
      </c>
      <c r="BS52" s="132">
        <v>449463.89089892921</v>
      </c>
      <c r="BT52" s="132">
        <v>0</v>
      </c>
      <c r="BU52" s="132">
        <v>449463.89089892921</v>
      </c>
      <c r="BV52" s="132"/>
      <c r="BW52" s="132">
        <v>63848.843244342075</v>
      </c>
      <c r="BX52" s="132">
        <v>6163.98</v>
      </c>
    </row>
    <row r="53" spans="1:76" hidden="1" x14ac:dyDescent="0.25">
      <c r="A53" s="295">
        <v>53</v>
      </c>
      <c r="B53" s="295">
        <v>339</v>
      </c>
      <c r="C53" s="317">
        <v>9352124</v>
      </c>
      <c r="D53" s="317" t="s">
        <v>310</v>
      </c>
      <c r="E53" s="318">
        <v>288435</v>
      </c>
      <c r="F53" s="132">
        <v>0</v>
      </c>
      <c r="G53" s="132">
        <v>0</v>
      </c>
      <c r="H53" s="132">
        <v>439.99999999999983</v>
      </c>
      <c r="I53" s="132">
        <v>0</v>
      </c>
      <c r="J53" s="132">
        <v>3744.3396226415093</v>
      </c>
      <c r="K53" s="132">
        <v>0</v>
      </c>
      <c r="L53" s="132">
        <v>0</v>
      </c>
      <c r="M53" s="132">
        <v>0</v>
      </c>
      <c r="N53" s="132">
        <v>0</v>
      </c>
      <c r="O53" s="132">
        <v>1170.0000000000011</v>
      </c>
      <c r="P53" s="132">
        <v>839.99999999999795</v>
      </c>
      <c r="Q53" s="132">
        <v>0</v>
      </c>
      <c r="R53" s="132">
        <v>0</v>
      </c>
      <c r="S53" s="132">
        <v>0</v>
      </c>
      <c r="T53" s="132">
        <v>0</v>
      </c>
      <c r="U53" s="132">
        <v>0</v>
      </c>
      <c r="V53" s="132">
        <v>0</v>
      </c>
      <c r="W53" s="132">
        <v>0</v>
      </c>
      <c r="X53" s="132">
        <v>0</v>
      </c>
      <c r="Y53" s="132">
        <v>0</v>
      </c>
      <c r="Z53" s="132">
        <v>0</v>
      </c>
      <c r="AA53" s="132">
        <v>19003.3679452055</v>
      </c>
      <c r="AB53" s="132">
        <v>0</v>
      </c>
      <c r="AC53" s="132">
        <v>0</v>
      </c>
      <c r="AD53" s="132">
        <v>0</v>
      </c>
      <c r="AE53" s="132">
        <v>110000</v>
      </c>
      <c r="AF53" s="132">
        <v>0</v>
      </c>
      <c r="AG53" s="132">
        <v>0</v>
      </c>
      <c r="AH53" s="132">
        <v>0</v>
      </c>
      <c r="AI53" s="132">
        <v>11760</v>
      </c>
      <c r="AJ53" s="132">
        <v>0</v>
      </c>
      <c r="AK53" s="132">
        <v>0</v>
      </c>
      <c r="AL53" s="132">
        <v>0</v>
      </c>
      <c r="AM53" s="132">
        <v>0</v>
      </c>
      <c r="AN53" s="132">
        <v>0</v>
      </c>
      <c r="AO53" s="132">
        <v>0</v>
      </c>
      <c r="AP53" s="132">
        <v>0</v>
      </c>
      <c r="AQ53" s="132">
        <v>0</v>
      </c>
      <c r="AR53" s="132">
        <v>288435</v>
      </c>
      <c r="AS53" s="132">
        <v>25197.707567847006</v>
      </c>
      <c r="AT53" s="319">
        <v>121760</v>
      </c>
      <c r="AU53" s="132">
        <v>32099.537756526253</v>
      </c>
      <c r="AV53" s="132">
        <v>435392.70756784698</v>
      </c>
      <c r="AW53" s="132">
        <v>435392.70756784698</v>
      </c>
      <c r="AX53" s="132">
        <v>0</v>
      </c>
      <c r="AY53" s="132">
        <v>423632.70756784698</v>
      </c>
      <c r="AZ53" s="320">
        <v>3300</v>
      </c>
      <c r="BA53" s="320">
        <v>346500</v>
      </c>
      <c r="BB53" s="132">
        <v>0</v>
      </c>
      <c r="BC53" s="319">
        <v>0</v>
      </c>
      <c r="BD53" s="319">
        <v>435392.70756784698</v>
      </c>
      <c r="BE53" s="320">
        <v>358260</v>
      </c>
      <c r="BF53" s="132">
        <v>236500</v>
      </c>
      <c r="BG53" s="132">
        <v>313632.70756784698</v>
      </c>
      <c r="BH53" s="132">
        <v>2986.9781673128286</v>
      </c>
      <c r="BI53" s="132">
        <v>2918.4770336448596</v>
      </c>
      <c r="BJ53" s="321">
        <v>2.3471534255117506E-2</v>
      </c>
      <c r="BK53" s="321">
        <v>-5.5617865912515382E-3</v>
      </c>
      <c r="BL53" s="132">
        <v>-1704.3543754231621</v>
      </c>
      <c r="BM53" s="132">
        <v>433688.35319242382</v>
      </c>
      <c r="BN53" s="132">
        <v>4018.3652684992744</v>
      </c>
      <c r="BO53" s="132" t="s">
        <v>1187</v>
      </c>
      <c r="BP53" s="132">
        <v>4130.3652684992749</v>
      </c>
      <c r="BQ53" s="321">
        <v>2.2964450597194874E-2</v>
      </c>
      <c r="BR53" s="132">
        <v>-2791.95</v>
      </c>
      <c r="BS53" s="132">
        <v>430896.40319242381</v>
      </c>
      <c r="BT53" s="132">
        <v>0</v>
      </c>
      <c r="BU53" s="132">
        <v>430896.40319242381</v>
      </c>
      <c r="BV53" s="132"/>
      <c r="BW53" s="132">
        <v>54700.965454545221</v>
      </c>
      <c r="BX53" s="132">
        <v>11964.18</v>
      </c>
    </row>
    <row r="54" spans="1:76" hidden="1" x14ac:dyDescent="0.25">
      <c r="A54" s="295">
        <v>54</v>
      </c>
      <c r="B54" s="295">
        <v>342</v>
      </c>
      <c r="C54" s="317">
        <v>9352125</v>
      </c>
      <c r="D54" s="317" t="s">
        <v>312</v>
      </c>
      <c r="E54" s="318">
        <v>565882</v>
      </c>
      <c r="F54" s="132">
        <v>0</v>
      </c>
      <c r="G54" s="132">
        <v>0</v>
      </c>
      <c r="H54" s="132">
        <v>7040.0000000000027</v>
      </c>
      <c r="I54" s="132">
        <v>0</v>
      </c>
      <c r="J54" s="132">
        <v>16659.130434782608</v>
      </c>
      <c r="K54" s="132">
        <v>0</v>
      </c>
      <c r="L54" s="132">
        <v>1615.6862745098038</v>
      </c>
      <c r="M54" s="132">
        <v>0</v>
      </c>
      <c r="N54" s="132">
        <v>0</v>
      </c>
      <c r="O54" s="132">
        <v>787.64705882352939</v>
      </c>
      <c r="P54" s="132">
        <v>0</v>
      </c>
      <c r="Q54" s="132">
        <v>0</v>
      </c>
      <c r="R54" s="132">
        <v>0</v>
      </c>
      <c r="S54" s="132">
        <v>0</v>
      </c>
      <c r="T54" s="132">
        <v>0</v>
      </c>
      <c r="U54" s="132">
        <v>0</v>
      </c>
      <c r="V54" s="132">
        <v>0</v>
      </c>
      <c r="W54" s="132">
        <v>0</v>
      </c>
      <c r="X54" s="132">
        <v>3556.0893854748601</v>
      </c>
      <c r="Y54" s="132">
        <v>0</v>
      </c>
      <c r="Z54" s="132">
        <v>0</v>
      </c>
      <c r="AA54" s="132">
        <v>46792.461967177464</v>
      </c>
      <c r="AB54" s="132">
        <v>0</v>
      </c>
      <c r="AC54" s="132">
        <v>0</v>
      </c>
      <c r="AD54" s="132">
        <v>0</v>
      </c>
      <c r="AE54" s="132">
        <v>110000</v>
      </c>
      <c r="AF54" s="132">
        <v>0</v>
      </c>
      <c r="AG54" s="132">
        <v>0</v>
      </c>
      <c r="AH54" s="132">
        <v>0</v>
      </c>
      <c r="AI54" s="132">
        <v>34756.5</v>
      </c>
      <c r="AJ54" s="132">
        <v>0</v>
      </c>
      <c r="AK54" s="132">
        <v>0</v>
      </c>
      <c r="AL54" s="132">
        <v>0</v>
      </c>
      <c r="AM54" s="132">
        <v>0</v>
      </c>
      <c r="AN54" s="132">
        <v>0</v>
      </c>
      <c r="AO54" s="132">
        <v>0</v>
      </c>
      <c r="AP54" s="132">
        <v>0</v>
      </c>
      <c r="AQ54" s="132">
        <v>0</v>
      </c>
      <c r="AR54" s="132">
        <v>565882</v>
      </c>
      <c r="AS54" s="132">
        <v>76451.015120768265</v>
      </c>
      <c r="AT54" s="319">
        <v>144756.5</v>
      </c>
      <c r="AU54" s="132">
        <v>69842.693851235439</v>
      </c>
      <c r="AV54" s="132">
        <v>787089.51512076822</v>
      </c>
      <c r="AW54" s="132">
        <v>787089.51512076822</v>
      </c>
      <c r="AX54" s="132">
        <v>0</v>
      </c>
      <c r="AY54" s="132">
        <v>752333.01512076822</v>
      </c>
      <c r="AZ54" s="320">
        <v>3300</v>
      </c>
      <c r="BA54" s="320">
        <v>679800</v>
      </c>
      <c r="BB54" s="132">
        <v>0</v>
      </c>
      <c r="BC54" s="319">
        <v>0</v>
      </c>
      <c r="BD54" s="319">
        <v>787089.51512076822</v>
      </c>
      <c r="BE54" s="320">
        <v>714556.5</v>
      </c>
      <c r="BF54" s="132">
        <v>569800</v>
      </c>
      <c r="BG54" s="132">
        <v>642333.01512076822</v>
      </c>
      <c r="BH54" s="132">
        <v>3118.1214326250883</v>
      </c>
      <c r="BI54" s="132">
        <v>3006.964162679426</v>
      </c>
      <c r="BJ54" s="321">
        <v>3.696660948782745E-2</v>
      </c>
      <c r="BK54" s="321">
        <v>-8.7595634243042078E-3</v>
      </c>
      <c r="BL54" s="132">
        <v>-5425.976819305647</v>
      </c>
      <c r="BM54" s="132">
        <v>781663.53830146254</v>
      </c>
      <c r="BN54" s="132">
        <v>3625.7623218517597</v>
      </c>
      <c r="BO54" s="132" t="s">
        <v>1187</v>
      </c>
      <c r="BP54" s="132">
        <v>3794.4831956381677</v>
      </c>
      <c r="BQ54" s="321">
        <v>3.4018871419205787E-2</v>
      </c>
      <c r="BR54" s="132">
        <v>-5477.54</v>
      </c>
      <c r="BS54" s="132">
        <v>776185.9983014625</v>
      </c>
      <c r="BT54" s="132">
        <v>0</v>
      </c>
      <c r="BU54" s="132">
        <v>776185.9983014625</v>
      </c>
      <c r="BV54" s="132"/>
      <c r="BW54" s="132">
        <v>32337.189980827388</v>
      </c>
      <c r="BX54" s="132">
        <v>6610.7000000000007</v>
      </c>
    </row>
    <row r="55" spans="1:76" hidden="1" x14ac:dyDescent="0.25">
      <c r="A55" s="295">
        <v>55</v>
      </c>
      <c r="B55" s="295">
        <v>115</v>
      </c>
      <c r="C55" s="317">
        <v>9352126</v>
      </c>
      <c r="D55" s="317" t="s">
        <v>219</v>
      </c>
      <c r="E55" s="318">
        <v>285688</v>
      </c>
      <c r="F55" s="132">
        <v>0</v>
      </c>
      <c r="G55" s="132">
        <v>0</v>
      </c>
      <c r="H55" s="132">
        <v>879.99999999999864</v>
      </c>
      <c r="I55" s="132">
        <v>0</v>
      </c>
      <c r="J55" s="132">
        <v>4138.1052631578941</v>
      </c>
      <c r="K55" s="132">
        <v>0</v>
      </c>
      <c r="L55" s="132">
        <v>399.99999999999937</v>
      </c>
      <c r="M55" s="132">
        <v>0</v>
      </c>
      <c r="N55" s="132">
        <v>360.00000000000017</v>
      </c>
      <c r="O55" s="132">
        <v>0</v>
      </c>
      <c r="P55" s="132">
        <v>0</v>
      </c>
      <c r="Q55" s="132">
        <v>0</v>
      </c>
      <c r="R55" s="132">
        <v>0</v>
      </c>
      <c r="S55" s="132">
        <v>0</v>
      </c>
      <c r="T55" s="132">
        <v>0</v>
      </c>
      <c r="U55" s="132">
        <v>0</v>
      </c>
      <c r="V55" s="132">
        <v>0</v>
      </c>
      <c r="W55" s="132">
        <v>0</v>
      </c>
      <c r="X55" s="132">
        <v>0</v>
      </c>
      <c r="Y55" s="132">
        <v>0</v>
      </c>
      <c r="Z55" s="132">
        <v>0</v>
      </c>
      <c r="AA55" s="132">
        <v>13653.19011235954</v>
      </c>
      <c r="AB55" s="132">
        <v>0</v>
      </c>
      <c r="AC55" s="132">
        <v>0</v>
      </c>
      <c r="AD55" s="132">
        <v>0</v>
      </c>
      <c r="AE55" s="132">
        <v>110000</v>
      </c>
      <c r="AF55" s="132">
        <v>0</v>
      </c>
      <c r="AG55" s="132">
        <v>0</v>
      </c>
      <c r="AH55" s="132">
        <v>0</v>
      </c>
      <c r="AI55" s="132">
        <v>8322.4</v>
      </c>
      <c r="AJ55" s="132">
        <v>0</v>
      </c>
      <c r="AK55" s="132">
        <v>0</v>
      </c>
      <c r="AL55" s="132">
        <v>0</v>
      </c>
      <c r="AM55" s="132">
        <v>0</v>
      </c>
      <c r="AN55" s="132">
        <v>0</v>
      </c>
      <c r="AO55" s="132">
        <v>0</v>
      </c>
      <c r="AP55" s="132">
        <v>0</v>
      </c>
      <c r="AQ55" s="132">
        <v>0</v>
      </c>
      <c r="AR55" s="132">
        <v>285688</v>
      </c>
      <c r="AS55" s="132">
        <v>19431.295375517431</v>
      </c>
      <c r="AT55" s="319">
        <v>118322.4</v>
      </c>
      <c r="AU55" s="132">
        <v>26541.242743938485</v>
      </c>
      <c r="AV55" s="132">
        <v>423441.69537551748</v>
      </c>
      <c r="AW55" s="132">
        <v>423441.69537551748</v>
      </c>
      <c r="AX55" s="132">
        <v>0</v>
      </c>
      <c r="AY55" s="132">
        <v>415119.29537551745</v>
      </c>
      <c r="AZ55" s="320">
        <v>3300</v>
      </c>
      <c r="BA55" s="320">
        <v>343200</v>
      </c>
      <c r="BB55" s="132">
        <v>0</v>
      </c>
      <c r="BC55" s="319">
        <v>0</v>
      </c>
      <c r="BD55" s="319">
        <v>423441.69537551748</v>
      </c>
      <c r="BE55" s="320">
        <v>351522.4</v>
      </c>
      <c r="BF55" s="132">
        <v>233200.00000000003</v>
      </c>
      <c r="BG55" s="132">
        <v>305119.29537551745</v>
      </c>
      <c r="BH55" s="132">
        <v>2933.8393786107449</v>
      </c>
      <c r="BI55" s="132">
        <v>2939.8534173469388</v>
      </c>
      <c r="BJ55" s="321">
        <v>-2.0456934011428619E-3</v>
      </c>
      <c r="BK55" s="321">
        <v>0</v>
      </c>
      <c r="BL55" s="132">
        <v>0</v>
      </c>
      <c r="BM55" s="132">
        <v>423441.69537551748</v>
      </c>
      <c r="BN55" s="132">
        <v>3991.5316863030525</v>
      </c>
      <c r="BO55" s="132" t="s">
        <v>1187</v>
      </c>
      <c r="BP55" s="132">
        <v>4071.5547632261296</v>
      </c>
      <c r="BQ55" s="321">
        <v>-1.304193274322607E-2</v>
      </c>
      <c r="BR55" s="132">
        <v>-2765.36</v>
      </c>
      <c r="BS55" s="132">
        <v>420676.33537551749</v>
      </c>
      <c r="BT55" s="132">
        <v>0</v>
      </c>
      <c r="BU55" s="132">
        <v>420676.33537551749</v>
      </c>
      <c r="BV55" s="132"/>
      <c r="BW55" s="132">
        <v>24076.375648266985</v>
      </c>
      <c r="BX55" s="132">
        <v>2270.1400000000012</v>
      </c>
    </row>
    <row r="56" spans="1:76" hidden="1" x14ac:dyDescent="0.25">
      <c r="A56" s="295">
        <v>56</v>
      </c>
      <c r="B56" s="295">
        <v>502</v>
      </c>
      <c r="C56" s="317">
        <v>9352129</v>
      </c>
      <c r="D56" s="317" t="s">
        <v>403</v>
      </c>
      <c r="E56" s="318">
        <v>453255</v>
      </c>
      <c r="F56" s="132">
        <v>0</v>
      </c>
      <c r="G56" s="132">
        <v>0</v>
      </c>
      <c r="H56" s="132">
        <v>21120.000000000007</v>
      </c>
      <c r="I56" s="132">
        <v>0</v>
      </c>
      <c r="J56" s="132">
        <v>32720.338983050849</v>
      </c>
      <c r="K56" s="132">
        <v>0</v>
      </c>
      <c r="L56" s="132">
        <v>13200</v>
      </c>
      <c r="M56" s="132">
        <v>10560.000000000015</v>
      </c>
      <c r="N56" s="132">
        <v>719.99999999999875</v>
      </c>
      <c r="O56" s="132">
        <v>0</v>
      </c>
      <c r="P56" s="132">
        <v>0</v>
      </c>
      <c r="Q56" s="132">
        <v>0</v>
      </c>
      <c r="R56" s="132">
        <v>0</v>
      </c>
      <c r="S56" s="132">
        <v>0</v>
      </c>
      <c r="T56" s="132">
        <v>0</v>
      </c>
      <c r="U56" s="132">
        <v>0</v>
      </c>
      <c r="V56" s="132">
        <v>0</v>
      </c>
      <c r="W56" s="132">
        <v>0</v>
      </c>
      <c r="X56" s="132">
        <v>3565.3846153846193</v>
      </c>
      <c r="Y56" s="132">
        <v>0</v>
      </c>
      <c r="Z56" s="132">
        <v>0</v>
      </c>
      <c r="AA56" s="132">
        <v>52012.590950226266</v>
      </c>
      <c r="AB56" s="132">
        <v>0</v>
      </c>
      <c r="AC56" s="132">
        <v>0</v>
      </c>
      <c r="AD56" s="132">
        <v>0</v>
      </c>
      <c r="AE56" s="132">
        <v>110000</v>
      </c>
      <c r="AF56" s="132">
        <v>0</v>
      </c>
      <c r="AG56" s="132">
        <v>0</v>
      </c>
      <c r="AH56" s="132">
        <v>0</v>
      </c>
      <c r="AI56" s="132">
        <v>15120</v>
      </c>
      <c r="AJ56" s="132">
        <v>0</v>
      </c>
      <c r="AK56" s="132">
        <v>0</v>
      </c>
      <c r="AL56" s="132">
        <v>0</v>
      </c>
      <c r="AM56" s="132">
        <v>0</v>
      </c>
      <c r="AN56" s="132">
        <v>0</v>
      </c>
      <c r="AO56" s="132">
        <v>0</v>
      </c>
      <c r="AP56" s="132">
        <v>0</v>
      </c>
      <c r="AQ56" s="132">
        <v>0</v>
      </c>
      <c r="AR56" s="132">
        <v>453255</v>
      </c>
      <c r="AS56" s="132">
        <v>133898.31454866176</v>
      </c>
      <c r="AT56" s="319">
        <v>125120</v>
      </c>
      <c r="AU56" s="132">
        <v>101171.7604417517</v>
      </c>
      <c r="AV56" s="132">
        <v>712273.3145486617</v>
      </c>
      <c r="AW56" s="132">
        <v>712273.31454866182</v>
      </c>
      <c r="AX56" s="132">
        <v>0</v>
      </c>
      <c r="AY56" s="132">
        <v>697153.3145486617</v>
      </c>
      <c r="AZ56" s="320">
        <v>3300</v>
      </c>
      <c r="BA56" s="320">
        <v>544500</v>
      </c>
      <c r="BB56" s="132">
        <v>0</v>
      </c>
      <c r="BC56" s="319">
        <v>0</v>
      </c>
      <c r="BD56" s="319">
        <v>712273.3145486617</v>
      </c>
      <c r="BE56" s="320">
        <v>559620</v>
      </c>
      <c r="BF56" s="132">
        <v>434500</v>
      </c>
      <c r="BG56" s="132">
        <v>587153.3145486617</v>
      </c>
      <c r="BH56" s="132">
        <v>3558.5049366585558</v>
      </c>
      <c r="BI56" s="132">
        <v>3347.6818870967741</v>
      </c>
      <c r="BJ56" s="321">
        <v>6.2975831238437904E-2</v>
      </c>
      <c r="BK56" s="321">
        <v>-1.4922677399262759E-2</v>
      </c>
      <c r="BL56" s="132">
        <v>-8242.8021780225554</v>
      </c>
      <c r="BM56" s="132">
        <v>704030.51237063913</v>
      </c>
      <c r="BN56" s="132">
        <v>4175.2152264887218</v>
      </c>
      <c r="BO56" s="132" t="s">
        <v>1187</v>
      </c>
      <c r="BP56" s="132">
        <v>4266.8515901250857</v>
      </c>
      <c r="BQ56" s="321">
        <v>6.6043753043750986E-2</v>
      </c>
      <c r="BR56" s="132">
        <v>-4387.3500000000004</v>
      </c>
      <c r="BS56" s="132">
        <v>699643.16237063915</v>
      </c>
      <c r="BT56" s="132">
        <v>0</v>
      </c>
      <c r="BU56" s="132">
        <v>699643.16237063915</v>
      </c>
      <c r="BV56" s="132"/>
      <c r="BW56" s="132">
        <v>193746.43682957336</v>
      </c>
      <c r="BX56" s="132">
        <v>-4.0000000000873115E-2</v>
      </c>
    </row>
    <row r="57" spans="1:76" hidden="1" x14ac:dyDescent="0.25">
      <c r="A57" s="295">
        <v>57</v>
      </c>
      <c r="B57" s="295">
        <v>229</v>
      </c>
      <c r="C57" s="317">
        <v>9352131</v>
      </c>
      <c r="D57" s="317" t="s">
        <v>244</v>
      </c>
      <c r="E57" s="318">
        <v>977932</v>
      </c>
      <c r="F57" s="132">
        <v>0</v>
      </c>
      <c r="G57" s="132">
        <v>0</v>
      </c>
      <c r="H57" s="132">
        <v>13199.999999999996</v>
      </c>
      <c r="I57" s="132">
        <v>0</v>
      </c>
      <c r="J57" s="132">
        <v>27384.615384615387</v>
      </c>
      <c r="K57" s="132">
        <v>0</v>
      </c>
      <c r="L57" s="132">
        <v>3399.9999999999973</v>
      </c>
      <c r="M57" s="132">
        <v>9840.0000000000255</v>
      </c>
      <c r="N57" s="132">
        <v>12960.000000000002</v>
      </c>
      <c r="O57" s="132">
        <v>0</v>
      </c>
      <c r="P57" s="132">
        <v>0</v>
      </c>
      <c r="Q57" s="132">
        <v>0</v>
      </c>
      <c r="R57" s="132">
        <v>0</v>
      </c>
      <c r="S57" s="132">
        <v>0</v>
      </c>
      <c r="T57" s="132">
        <v>0</v>
      </c>
      <c r="U57" s="132">
        <v>0</v>
      </c>
      <c r="V57" s="132">
        <v>0</v>
      </c>
      <c r="W57" s="132">
        <v>0</v>
      </c>
      <c r="X57" s="132">
        <v>5149.9999999999927</v>
      </c>
      <c r="Y57" s="132">
        <v>0</v>
      </c>
      <c r="Z57" s="132">
        <v>0</v>
      </c>
      <c r="AA57" s="132">
        <v>104246.77828045099</v>
      </c>
      <c r="AB57" s="132">
        <v>0</v>
      </c>
      <c r="AC57" s="132">
        <v>0</v>
      </c>
      <c r="AD57" s="132">
        <v>0</v>
      </c>
      <c r="AE57" s="132">
        <v>110000</v>
      </c>
      <c r="AF57" s="132">
        <v>0</v>
      </c>
      <c r="AG57" s="132">
        <v>0</v>
      </c>
      <c r="AH57" s="132">
        <v>0</v>
      </c>
      <c r="AI57" s="132">
        <v>21667.19</v>
      </c>
      <c r="AJ57" s="132">
        <v>0</v>
      </c>
      <c r="AK57" s="132">
        <v>0</v>
      </c>
      <c r="AL57" s="132">
        <v>0</v>
      </c>
      <c r="AM57" s="132">
        <v>0</v>
      </c>
      <c r="AN57" s="132">
        <v>0</v>
      </c>
      <c r="AO57" s="132">
        <v>0</v>
      </c>
      <c r="AP57" s="132">
        <v>0</v>
      </c>
      <c r="AQ57" s="132">
        <v>0</v>
      </c>
      <c r="AR57" s="132">
        <v>977932</v>
      </c>
      <c r="AS57" s="132">
        <v>176181.3936650664</v>
      </c>
      <c r="AT57" s="319">
        <v>131667.19</v>
      </c>
      <c r="AU57" s="132">
        <v>147638.08597275871</v>
      </c>
      <c r="AV57" s="132">
        <v>1285780.5836650664</v>
      </c>
      <c r="AW57" s="132">
        <v>1285780.5836650662</v>
      </c>
      <c r="AX57" s="132">
        <v>0</v>
      </c>
      <c r="AY57" s="132">
        <v>1264113.3936650665</v>
      </c>
      <c r="AZ57" s="320">
        <v>3300</v>
      </c>
      <c r="BA57" s="320">
        <v>1174800</v>
      </c>
      <c r="BB57" s="132">
        <v>0</v>
      </c>
      <c r="BC57" s="319">
        <v>0</v>
      </c>
      <c r="BD57" s="319">
        <v>1285780.5836650664</v>
      </c>
      <c r="BE57" s="320">
        <v>1196467.19</v>
      </c>
      <c r="BF57" s="132">
        <v>1064800</v>
      </c>
      <c r="BG57" s="132">
        <v>1154113.3936650665</v>
      </c>
      <c r="BH57" s="132">
        <v>3241.8915552389508</v>
      </c>
      <c r="BI57" s="132">
        <v>3074.203997421203</v>
      </c>
      <c r="BJ57" s="321">
        <v>5.454665921923612E-2</v>
      </c>
      <c r="BK57" s="321">
        <v>-1.2925310912599127E-2</v>
      </c>
      <c r="BL57" s="132">
        <v>-14145.67512125099</v>
      </c>
      <c r="BM57" s="132">
        <v>1271634.9085438154</v>
      </c>
      <c r="BN57" s="132">
        <v>3511.1452768084705</v>
      </c>
      <c r="BO57" s="132" t="s">
        <v>1187</v>
      </c>
      <c r="BP57" s="132">
        <v>3572.008170066897</v>
      </c>
      <c r="BQ57" s="321">
        <v>4.0293828960339839E-2</v>
      </c>
      <c r="BR57" s="132">
        <v>-9466.0399999999991</v>
      </c>
      <c r="BS57" s="132">
        <v>1262168.8685438153</v>
      </c>
      <c r="BT57" s="132">
        <v>0</v>
      </c>
      <c r="BU57" s="132">
        <v>1262168.8685438153</v>
      </c>
      <c r="BV57" s="132"/>
      <c r="BW57" s="132">
        <v>171459.34576321254</v>
      </c>
      <c r="BX57" s="132">
        <v>17752.419999999998</v>
      </c>
    </row>
    <row r="58" spans="1:76" hidden="1" x14ac:dyDescent="0.25">
      <c r="A58" s="295">
        <v>58</v>
      </c>
      <c r="B58" s="295">
        <v>313</v>
      </c>
      <c r="C58" s="317">
        <v>9352132</v>
      </c>
      <c r="D58" s="317" t="s">
        <v>294</v>
      </c>
      <c r="E58" s="318">
        <v>1219668</v>
      </c>
      <c r="F58" s="132">
        <v>0</v>
      </c>
      <c r="G58" s="132">
        <v>0</v>
      </c>
      <c r="H58" s="132">
        <v>11440.000000000007</v>
      </c>
      <c r="I58" s="132">
        <v>0</v>
      </c>
      <c r="J58" s="132">
        <v>19509.379014989292</v>
      </c>
      <c r="K58" s="132">
        <v>0</v>
      </c>
      <c r="L58" s="132">
        <v>399.9999999999996</v>
      </c>
      <c r="M58" s="132">
        <v>720.00000000000034</v>
      </c>
      <c r="N58" s="132">
        <v>719.99999999999932</v>
      </c>
      <c r="O58" s="132">
        <v>779.9999999999992</v>
      </c>
      <c r="P58" s="132">
        <v>0</v>
      </c>
      <c r="Q58" s="132">
        <v>0</v>
      </c>
      <c r="R58" s="132">
        <v>0</v>
      </c>
      <c r="S58" s="132">
        <v>0</v>
      </c>
      <c r="T58" s="132">
        <v>0</v>
      </c>
      <c r="U58" s="132">
        <v>0</v>
      </c>
      <c r="V58" s="132">
        <v>0</v>
      </c>
      <c r="W58" s="132">
        <v>0</v>
      </c>
      <c r="X58" s="132">
        <v>7183.0366492146532</v>
      </c>
      <c r="Y58" s="132">
        <v>0</v>
      </c>
      <c r="Z58" s="132">
        <v>0</v>
      </c>
      <c r="AA58" s="132">
        <v>107871.48346563091</v>
      </c>
      <c r="AB58" s="132">
        <v>0</v>
      </c>
      <c r="AC58" s="132">
        <v>0</v>
      </c>
      <c r="AD58" s="132">
        <v>0</v>
      </c>
      <c r="AE58" s="132">
        <v>110000</v>
      </c>
      <c r="AF58" s="132">
        <v>0</v>
      </c>
      <c r="AG58" s="132">
        <v>0</v>
      </c>
      <c r="AH58" s="132">
        <v>0</v>
      </c>
      <c r="AI58" s="132">
        <v>45356</v>
      </c>
      <c r="AJ58" s="132">
        <v>0</v>
      </c>
      <c r="AK58" s="132">
        <v>0</v>
      </c>
      <c r="AL58" s="132">
        <v>0</v>
      </c>
      <c r="AM58" s="132">
        <v>0</v>
      </c>
      <c r="AN58" s="132">
        <v>0</v>
      </c>
      <c r="AO58" s="132">
        <v>0</v>
      </c>
      <c r="AP58" s="132">
        <v>0</v>
      </c>
      <c r="AQ58" s="132">
        <v>0</v>
      </c>
      <c r="AR58" s="132">
        <v>1219668</v>
      </c>
      <c r="AS58" s="132">
        <v>148623.89912983484</v>
      </c>
      <c r="AT58" s="319">
        <v>155356</v>
      </c>
      <c r="AU58" s="132">
        <v>134655.17297312556</v>
      </c>
      <c r="AV58" s="132">
        <v>1523647.899129835</v>
      </c>
      <c r="AW58" s="132">
        <v>1523647.899129835</v>
      </c>
      <c r="AX58" s="132">
        <v>0</v>
      </c>
      <c r="AY58" s="132">
        <v>1478291.899129835</v>
      </c>
      <c r="AZ58" s="320">
        <v>3300</v>
      </c>
      <c r="BA58" s="320">
        <v>1465200</v>
      </c>
      <c r="BB58" s="132">
        <v>0</v>
      </c>
      <c r="BC58" s="319">
        <v>0</v>
      </c>
      <c r="BD58" s="319">
        <v>1523647.899129835</v>
      </c>
      <c r="BE58" s="320">
        <v>1510556</v>
      </c>
      <c r="BF58" s="132">
        <v>1355200</v>
      </c>
      <c r="BG58" s="132">
        <v>1368291.899129835</v>
      </c>
      <c r="BH58" s="132">
        <v>3081.7385115536822</v>
      </c>
      <c r="BI58" s="132">
        <v>2985.1386788288291</v>
      </c>
      <c r="BJ58" s="321">
        <v>3.2360249595758291E-2</v>
      </c>
      <c r="BK58" s="321">
        <v>-7.6680459119113694E-3</v>
      </c>
      <c r="BL58" s="132">
        <v>-10163.240116550767</v>
      </c>
      <c r="BM58" s="132">
        <v>1513484.6590132841</v>
      </c>
      <c r="BN58" s="132">
        <v>3306.5960788587481</v>
      </c>
      <c r="BO58" s="132" t="s">
        <v>1187</v>
      </c>
      <c r="BP58" s="132">
        <v>3408.7492320119013</v>
      </c>
      <c r="BQ58" s="321">
        <v>3.1002660019195716E-2</v>
      </c>
      <c r="BR58" s="132">
        <v>-11805.96</v>
      </c>
      <c r="BS58" s="132">
        <v>1501678.6990132842</v>
      </c>
      <c r="BT58" s="132">
        <v>0</v>
      </c>
      <c r="BU58" s="132">
        <v>1501678.6990132842</v>
      </c>
      <c r="BV58" s="132"/>
      <c r="BW58" s="132">
        <v>145863.56624066038</v>
      </c>
      <c r="BX58" s="132">
        <v>12095.509999999998</v>
      </c>
    </row>
    <row r="59" spans="1:76" hidden="1" x14ac:dyDescent="0.25">
      <c r="A59" s="295">
        <v>59</v>
      </c>
      <c r="B59" s="295">
        <v>208</v>
      </c>
      <c r="C59" s="317">
        <v>9352133</v>
      </c>
      <c r="D59" s="317" t="s">
        <v>234</v>
      </c>
      <c r="E59" s="318">
        <v>535665</v>
      </c>
      <c r="F59" s="132">
        <v>0</v>
      </c>
      <c r="G59" s="132">
        <v>0</v>
      </c>
      <c r="H59" s="132">
        <v>6160.0000000000009</v>
      </c>
      <c r="I59" s="132">
        <v>0</v>
      </c>
      <c r="J59" s="132">
        <v>13897.46192893401</v>
      </c>
      <c r="K59" s="132">
        <v>0</v>
      </c>
      <c r="L59" s="132">
        <v>0</v>
      </c>
      <c r="M59" s="132">
        <v>240.00000000000011</v>
      </c>
      <c r="N59" s="132">
        <v>720.00000000000307</v>
      </c>
      <c r="O59" s="132">
        <v>0</v>
      </c>
      <c r="P59" s="132">
        <v>0</v>
      </c>
      <c r="Q59" s="132">
        <v>0</v>
      </c>
      <c r="R59" s="132">
        <v>0</v>
      </c>
      <c r="S59" s="132">
        <v>0</v>
      </c>
      <c r="T59" s="132">
        <v>0</v>
      </c>
      <c r="U59" s="132">
        <v>0</v>
      </c>
      <c r="V59" s="132">
        <v>0</v>
      </c>
      <c r="W59" s="132">
        <v>0</v>
      </c>
      <c r="X59" s="132">
        <v>0</v>
      </c>
      <c r="Y59" s="132">
        <v>0</v>
      </c>
      <c r="Z59" s="132">
        <v>0</v>
      </c>
      <c r="AA59" s="132">
        <v>49273.59832535882</v>
      </c>
      <c r="AB59" s="132">
        <v>0</v>
      </c>
      <c r="AC59" s="132">
        <v>0</v>
      </c>
      <c r="AD59" s="132">
        <v>0</v>
      </c>
      <c r="AE59" s="132">
        <v>110000</v>
      </c>
      <c r="AF59" s="132">
        <v>0</v>
      </c>
      <c r="AG59" s="132">
        <v>0</v>
      </c>
      <c r="AH59" s="132">
        <v>0</v>
      </c>
      <c r="AI59" s="132">
        <v>20280</v>
      </c>
      <c r="AJ59" s="132">
        <v>0</v>
      </c>
      <c r="AK59" s="132">
        <v>0</v>
      </c>
      <c r="AL59" s="132">
        <v>0</v>
      </c>
      <c r="AM59" s="132">
        <v>0</v>
      </c>
      <c r="AN59" s="132">
        <v>0</v>
      </c>
      <c r="AO59" s="132">
        <v>0</v>
      </c>
      <c r="AP59" s="132">
        <v>0</v>
      </c>
      <c r="AQ59" s="132">
        <v>0</v>
      </c>
      <c r="AR59" s="132">
        <v>535665</v>
      </c>
      <c r="AS59" s="132">
        <v>70291.060254292839</v>
      </c>
      <c r="AT59" s="319">
        <v>130280</v>
      </c>
      <c r="AU59" s="132">
        <v>69781.329289825837</v>
      </c>
      <c r="AV59" s="132">
        <v>736236.0602542928</v>
      </c>
      <c r="AW59" s="132">
        <v>736236.0602542928</v>
      </c>
      <c r="AX59" s="132">
        <v>0</v>
      </c>
      <c r="AY59" s="132">
        <v>715956.0602542928</v>
      </c>
      <c r="AZ59" s="320">
        <v>3300</v>
      </c>
      <c r="BA59" s="320">
        <v>643500</v>
      </c>
      <c r="BB59" s="132">
        <v>0</v>
      </c>
      <c r="BC59" s="319">
        <v>0</v>
      </c>
      <c r="BD59" s="319">
        <v>736236.0602542928</v>
      </c>
      <c r="BE59" s="320">
        <v>663780</v>
      </c>
      <c r="BF59" s="132">
        <v>533500</v>
      </c>
      <c r="BG59" s="132">
        <v>605956.0602542928</v>
      </c>
      <c r="BH59" s="132">
        <v>3107.4669756630401</v>
      </c>
      <c r="BI59" s="132">
        <v>3011.2851773869343</v>
      </c>
      <c r="BJ59" s="321">
        <v>3.1940448217384822E-2</v>
      </c>
      <c r="BK59" s="321">
        <v>-7.5685702810536467E-3</v>
      </c>
      <c r="BL59" s="132">
        <v>-4444.2690827628812</v>
      </c>
      <c r="BM59" s="132">
        <v>731791.79117152991</v>
      </c>
      <c r="BN59" s="132">
        <v>3648.7784162642561</v>
      </c>
      <c r="BO59" s="132" t="s">
        <v>1187</v>
      </c>
      <c r="BP59" s="132">
        <v>3752.7784162642561</v>
      </c>
      <c r="BQ59" s="321">
        <v>3.1360750132739978E-2</v>
      </c>
      <c r="BR59" s="132">
        <v>-5185.05</v>
      </c>
      <c r="BS59" s="132">
        <v>726606.74117152987</v>
      </c>
      <c r="BT59" s="132">
        <v>0</v>
      </c>
      <c r="BU59" s="132">
        <v>726606.74117152987</v>
      </c>
      <c r="BV59" s="132"/>
      <c r="BW59" s="132">
        <v>78090.007130852551</v>
      </c>
      <c r="BX59" s="132">
        <v>10974.459999999995</v>
      </c>
    </row>
    <row r="60" spans="1:76" hidden="1" x14ac:dyDescent="0.25">
      <c r="A60" s="295">
        <v>60</v>
      </c>
      <c r="B60" s="295">
        <v>232</v>
      </c>
      <c r="C60" s="317">
        <v>9352134</v>
      </c>
      <c r="D60" s="317" t="s">
        <v>247</v>
      </c>
      <c r="E60" s="318">
        <v>535665</v>
      </c>
      <c r="F60" s="132">
        <v>0</v>
      </c>
      <c r="G60" s="132">
        <v>0</v>
      </c>
      <c r="H60" s="132">
        <v>7480.0000000000018</v>
      </c>
      <c r="I60" s="132">
        <v>0</v>
      </c>
      <c r="J60" s="132">
        <v>19480.5</v>
      </c>
      <c r="K60" s="132">
        <v>0</v>
      </c>
      <c r="L60" s="132">
        <v>2199.9999999999995</v>
      </c>
      <c r="M60" s="132">
        <v>5280.0000000000082</v>
      </c>
      <c r="N60" s="132">
        <v>7200.0000000000309</v>
      </c>
      <c r="O60" s="132">
        <v>0</v>
      </c>
      <c r="P60" s="132">
        <v>420.00000000000017</v>
      </c>
      <c r="Q60" s="132">
        <v>0</v>
      </c>
      <c r="R60" s="132">
        <v>0</v>
      </c>
      <c r="S60" s="132">
        <v>0</v>
      </c>
      <c r="T60" s="132">
        <v>0</v>
      </c>
      <c r="U60" s="132">
        <v>0</v>
      </c>
      <c r="V60" s="132">
        <v>0</v>
      </c>
      <c r="W60" s="132">
        <v>0</v>
      </c>
      <c r="X60" s="132">
        <v>2335.4651162790724</v>
      </c>
      <c r="Y60" s="132">
        <v>0</v>
      </c>
      <c r="Z60" s="132">
        <v>0</v>
      </c>
      <c r="AA60" s="132">
        <v>45597.268059593072</v>
      </c>
      <c r="AB60" s="132">
        <v>0</v>
      </c>
      <c r="AC60" s="132">
        <v>0</v>
      </c>
      <c r="AD60" s="132">
        <v>0</v>
      </c>
      <c r="AE60" s="132">
        <v>110000</v>
      </c>
      <c r="AF60" s="132">
        <v>0</v>
      </c>
      <c r="AG60" s="132">
        <v>0</v>
      </c>
      <c r="AH60" s="132">
        <v>0</v>
      </c>
      <c r="AI60" s="132">
        <v>14955.58</v>
      </c>
      <c r="AJ60" s="132">
        <v>0</v>
      </c>
      <c r="AK60" s="132">
        <v>0</v>
      </c>
      <c r="AL60" s="132">
        <v>0</v>
      </c>
      <c r="AM60" s="132">
        <v>0</v>
      </c>
      <c r="AN60" s="132">
        <v>0</v>
      </c>
      <c r="AO60" s="132">
        <v>0</v>
      </c>
      <c r="AP60" s="132">
        <v>0</v>
      </c>
      <c r="AQ60" s="132">
        <v>0</v>
      </c>
      <c r="AR60" s="132">
        <v>535665</v>
      </c>
      <c r="AS60" s="132">
        <v>89993.233175872185</v>
      </c>
      <c r="AT60" s="319">
        <v>124955.58</v>
      </c>
      <c r="AU60" s="132">
        <v>76626.518059593087</v>
      </c>
      <c r="AV60" s="132">
        <v>750613.81317587208</v>
      </c>
      <c r="AW60" s="132">
        <v>750613.81317587208</v>
      </c>
      <c r="AX60" s="132">
        <v>0</v>
      </c>
      <c r="AY60" s="132">
        <v>735658.23317587213</v>
      </c>
      <c r="AZ60" s="320">
        <v>3300</v>
      </c>
      <c r="BA60" s="320">
        <v>643500</v>
      </c>
      <c r="BB60" s="132">
        <v>0</v>
      </c>
      <c r="BC60" s="319">
        <v>0</v>
      </c>
      <c r="BD60" s="319">
        <v>750613.81317587208</v>
      </c>
      <c r="BE60" s="320">
        <v>658455.57999999996</v>
      </c>
      <c r="BF60" s="132">
        <v>533500</v>
      </c>
      <c r="BG60" s="132">
        <v>625658.23317587213</v>
      </c>
      <c r="BH60" s="132">
        <v>3208.5037598762674</v>
      </c>
      <c r="BI60" s="132">
        <v>3186.6294232323235</v>
      </c>
      <c r="BJ60" s="321">
        <v>6.8644118090631116E-3</v>
      </c>
      <c r="BK60" s="321">
        <v>-1.6265827849814239E-3</v>
      </c>
      <c r="BL60" s="132">
        <v>-1010.7467295792715</v>
      </c>
      <c r="BM60" s="132">
        <v>749603.0664462928</v>
      </c>
      <c r="BN60" s="132">
        <v>3767.4230074168863</v>
      </c>
      <c r="BO60" s="132" t="s">
        <v>1187</v>
      </c>
      <c r="BP60" s="132">
        <v>3844.1182894681683</v>
      </c>
      <c r="BQ60" s="321">
        <v>1.2672849951757215E-2</v>
      </c>
      <c r="BR60" s="132">
        <v>-5185.05</v>
      </c>
      <c r="BS60" s="132">
        <v>744418.01644629275</v>
      </c>
      <c r="BT60" s="132">
        <v>0</v>
      </c>
      <c r="BU60" s="132">
        <v>744418.01644629275</v>
      </c>
      <c r="BV60" s="132"/>
      <c r="BW60" s="132">
        <v>212901.11678901827</v>
      </c>
      <c r="BX60" s="132">
        <v>6204.2099999999991</v>
      </c>
    </row>
    <row r="61" spans="1:76" hidden="1" x14ac:dyDescent="0.25">
      <c r="A61" s="295">
        <v>61</v>
      </c>
      <c r="B61" s="295">
        <v>343</v>
      </c>
      <c r="C61" s="317">
        <v>9352135</v>
      </c>
      <c r="D61" s="317" t="s">
        <v>313</v>
      </c>
      <c r="E61" s="318">
        <v>1096053</v>
      </c>
      <c r="F61" s="132">
        <v>0</v>
      </c>
      <c r="G61" s="132">
        <v>0</v>
      </c>
      <c r="H61" s="132">
        <v>14079.999999999995</v>
      </c>
      <c r="I61" s="132">
        <v>0</v>
      </c>
      <c r="J61" s="132">
        <v>44956.030534351143</v>
      </c>
      <c r="K61" s="132">
        <v>0</v>
      </c>
      <c r="L61" s="132">
        <v>24400.000000000007</v>
      </c>
      <c r="M61" s="132">
        <v>239.99999999999989</v>
      </c>
      <c r="N61" s="132">
        <v>359.99999999999983</v>
      </c>
      <c r="O61" s="132">
        <v>0</v>
      </c>
      <c r="P61" s="132">
        <v>0</v>
      </c>
      <c r="Q61" s="132">
        <v>0</v>
      </c>
      <c r="R61" s="132">
        <v>0</v>
      </c>
      <c r="S61" s="132">
        <v>0</v>
      </c>
      <c r="T61" s="132">
        <v>0</v>
      </c>
      <c r="U61" s="132">
        <v>0</v>
      </c>
      <c r="V61" s="132">
        <v>0</v>
      </c>
      <c r="W61" s="132">
        <v>0</v>
      </c>
      <c r="X61" s="132">
        <v>4764.8695652174019</v>
      </c>
      <c r="Y61" s="132">
        <v>0</v>
      </c>
      <c r="Z61" s="132">
        <v>0</v>
      </c>
      <c r="AA61" s="132">
        <v>84965.694130434858</v>
      </c>
      <c r="AB61" s="132">
        <v>0</v>
      </c>
      <c r="AC61" s="132">
        <v>0</v>
      </c>
      <c r="AD61" s="132">
        <v>0</v>
      </c>
      <c r="AE61" s="132">
        <v>110000</v>
      </c>
      <c r="AF61" s="132">
        <v>0</v>
      </c>
      <c r="AG61" s="132">
        <v>0</v>
      </c>
      <c r="AH61" s="132">
        <v>0</v>
      </c>
      <c r="AI61" s="132">
        <v>35989</v>
      </c>
      <c r="AJ61" s="132">
        <v>0</v>
      </c>
      <c r="AK61" s="132">
        <v>0</v>
      </c>
      <c r="AL61" s="132">
        <v>0</v>
      </c>
      <c r="AM61" s="132">
        <v>0</v>
      </c>
      <c r="AN61" s="132">
        <v>0</v>
      </c>
      <c r="AO61" s="132">
        <v>0</v>
      </c>
      <c r="AP61" s="132">
        <v>0</v>
      </c>
      <c r="AQ61" s="132">
        <v>0</v>
      </c>
      <c r="AR61" s="132">
        <v>1096053</v>
      </c>
      <c r="AS61" s="132">
        <v>173766.59423000342</v>
      </c>
      <c r="AT61" s="319">
        <v>145989</v>
      </c>
      <c r="AU61" s="132">
        <v>136982.70939761042</v>
      </c>
      <c r="AV61" s="132">
        <v>1415808.5942300034</v>
      </c>
      <c r="AW61" s="132">
        <v>1415808.5942300034</v>
      </c>
      <c r="AX61" s="132">
        <v>0</v>
      </c>
      <c r="AY61" s="132">
        <v>1379819.5942300034</v>
      </c>
      <c r="AZ61" s="320">
        <v>3300</v>
      </c>
      <c r="BA61" s="320">
        <v>1316700</v>
      </c>
      <c r="BB61" s="132">
        <v>0</v>
      </c>
      <c r="BC61" s="319">
        <v>0</v>
      </c>
      <c r="BD61" s="319">
        <v>1415808.5942300034</v>
      </c>
      <c r="BE61" s="320">
        <v>1352689</v>
      </c>
      <c r="BF61" s="132">
        <v>1206700</v>
      </c>
      <c r="BG61" s="132">
        <v>1269819.5942300034</v>
      </c>
      <c r="BH61" s="132">
        <v>3182.5052486967506</v>
      </c>
      <c r="BI61" s="132">
        <v>2999.4300366925063</v>
      </c>
      <c r="BJ61" s="321">
        <v>6.1036666888260795E-2</v>
      </c>
      <c r="BK61" s="321">
        <v>-1.4463175341842011E-2</v>
      </c>
      <c r="BL61" s="132">
        <v>-17309.131735962263</v>
      </c>
      <c r="BM61" s="132">
        <v>1398499.4624940411</v>
      </c>
      <c r="BN61" s="132">
        <v>3414.8131892081228</v>
      </c>
      <c r="BO61" s="132" t="s">
        <v>1187</v>
      </c>
      <c r="BP61" s="132">
        <v>3505.0111841955918</v>
      </c>
      <c r="BQ61" s="321">
        <v>4.6500899080837321E-2</v>
      </c>
      <c r="BR61" s="132">
        <v>-10609.41</v>
      </c>
      <c r="BS61" s="132">
        <v>1387890.0524940412</v>
      </c>
      <c r="BT61" s="132">
        <v>0</v>
      </c>
      <c r="BU61" s="132">
        <v>1387890.0524940412</v>
      </c>
      <c r="BV61" s="132"/>
      <c r="BW61" s="132">
        <v>-48150.462079201825</v>
      </c>
      <c r="BX61" s="132">
        <v>115.91999999999814</v>
      </c>
    </row>
    <row r="62" spans="1:76" hidden="1" x14ac:dyDescent="0.25">
      <c r="A62" s="295">
        <v>62</v>
      </c>
      <c r="B62" s="295">
        <v>23</v>
      </c>
      <c r="C62" s="317">
        <v>9352136</v>
      </c>
      <c r="D62" s="317" t="s">
        <v>1192</v>
      </c>
      <c r="E62" s="318">
        <v>395568</v>
      </c>
      <c r="F62" s="132">
        <v>0</v>
      </c>
      <c r="G62" s="132">
        <v>0</v>
      </c>
      <c r="H62" s="132">
        <v>2640.0000000000018</v>
      </c>
      <c r="I62" s="132">
        <v>0</v>
      </c>
      <c r="J62" s="132">
        <v>5510.5511811023616</v>
      </c>
      <c r="K62" s="132">
        <v>0</v>
      </c>
      <c r="L62" s="132">
        <v>2600.0000000000009</v>
      </c>
      <c r="M62" s="132">
        <v>0</v>
      </c>
      <c r="N62" s="132">
        <v>0</v>
      </c>
      <c r="O62" s="132">
        <v>0</v>
      </c>
      <c r="P62" s="132">
        <v>0</v>
      </c>
      <c r="Q62" s="132">
        <v>0</v>
      </c>
      <c r="R62" s="132">
        <v>0</v>
      </c>
      <c r="S62" s="132">
        <v>0</v>
      </c>
      <c r="T62" s="132">
        <v>0</v>
      </c>
      <c r="U62" s="132">
        <v>0</v>
      </c>
      <c r="V62" s="132">
        <v>0</v>
      </c>
      <c r="W62" s="132">
        <v>0</v>
      </c>
      <c r="X62" s="132">
        <v>1901.5384615384585</v>
      </c>
      <c r="Y62" s="132">
        <v>0</v>
      </c>
      <c r="Z62" s="132">
        <v>0</v>
      </c>
      <c r="AA62" s="132">
        <v>26634.203076923048</v>
      </c>
      <c r="AB62" s="132">
        <v>0</v>
      </c>
      <c r="AC62" s="132">
        <v>0</v>
      </c>
      <c r="AD62" s="132">
        <v>0</v>
      </c>
      <c r="AE62" s="132">
        <v>110000</v>
      </c>
      <c r="AF62" s="132">
        <v>0</v>
      </c>
      <c r="AG62" s="132">
        <v>0</v>
      </c>
      <c r="AH62" s="132">
        <v>0</v>
      </c>
      <c r="AI62" s="132">
        <v>11426.73</v>
      </c>
      <c r="AJ62" s="132">
        <v>0</v>
      </c>
      <c r="AK62" s="132">
        <v>0</v>
      </c>
      <c r="AL62" s="132">
        <v>0</v>
      </c>
      <c r="AM62" s="132">
        <v>0</v>
      </c>
      <c r="AN62" s="132">
        <v>0</v>
      </c>
      <c r="AO62" s="132">
        <v>0</v>
      </c>
      <c r="AP62" s="132">
        <v>0</v>
      </c>
      <c r="AQ62" s="132">
        <v>0</v>
      </c>
      <c r="AR62" s="132">
        <v>395568</v>
      </c>
      <c r="AS62" s="132">
        <v>39286.292719563869</v>
      </c>
      <c r="AT62" s="319">
        <v>121426.73</v>
      </c>
      <c r="AU62" s="132">
        <v>42008.478667474228</v>
      </c>
      <c r="AV62" s="132">
        <v>556281.02271956392</v>
      </c>
      <c r="AW62" s="132">
        <v>556281.0227195638</v>
      </c>
      <c r="AX62" s="132">
        <v>0</v>
      </c>
      <c r="AY62" s="132">
        <v>544854.29271956393</v>
      </c>
      <c r="AZ62" s="320">
        <v>3300</v>
      </c>
      <c r="BA62" s="320">
        <v>475200</v>
      </c>
      <c r="BB62" s="132">
        <v>0</v>
      </c>
      <c r="BC62" s="319">
        <v>0</v>
      </c>
      <c r="BD62" s="319">
        <v>556281.02271956392</v>
      </c>
      <c r="BE62" s="320">
        <v>486626.73</v>
      </c>
      <c r="BF62" s="132">
        <v>365200</v>
      </c>
      <c r="BG62" s="132">
        <v>434854.29271956393</v>
      </c>
      <c r="BH62" s="132">
        <v>3019.8214772191941</v>
      </c>
      <c r="BI62" s="132">
        <v>2906.5530589147284</v>
      </c>
      <c r="BJ62" s="321">
        <v>3.8970015688190737E-2</v>
      </c>
      <c r="BK62" s="321">
        <v>-9.2342881534548515E-3</v>
      </c>
      <c r="BL62" s="132">
        <v>-3864.9525810226905</v>
      </c>
      <c r="BM62" s="132">
        <v>552416.07013854128</v>
      </c>
      <c r="BN62" s="132">
        <v>3756.8704176287592</v>
      </c>
      <c r="BO62" s="132" t="s">
        <v>1187</v>
      </c>
      <c r="BP62" s="132">
        <v>3836.2227092954254</v>
      </c>
      <c r="BQ62" s="321">
        <v>4.0560192295384656E-3</v>
      </c>
      <c r="BR62" s="132">
        <v>-3828.96</v>
      </c>
      <c r="BS62" s="132">
        <v>548587.11013854132</v>
      </c>
      <c r="BT62" s="132">
        <v>0</v>
      </c>
      <c r="BU62" s="132">
        <v>548587.11013854132</v>
      </c>
      <c r="BV62" s="132"/>
      <c r="BW62" s="132">
        <v>-3095.8407692311448</v>
      </c>
      <c r="BX62" s="132">
        <v>4326.18</v>
      </c>
    </row>
    <row r="63" spans="1:76" hidden="1" x14ac:dyDescent="0.25">
      <c r="A63" s="295">
        <v>63</v>
      </c>
      <c r="B63" s="295">
        <v>231</v>
      </c>
      <c r="C63" s="317">
        <v>9352137</v>
      </c>
      <c r="D63" s="317" t="s">
        <v>246</v>
      </c>
      <c r="E63" s="318">
        <v>530171</v>
      </c>
      <c r="F63" s="132">
        <v>0</v>
      </c>
      <c r="G63" s="132">
        <v>0</v>
      </c>
      <c r="H63" s="132">
        <v>21999.999999999967</v>
      </c>
      <c r="I63" s="132">
        <v>0</v>
      </c>
      <c r="J63" s="132">
        <v>39216.804123711343</v>
      </c>
      <c r="K63" s="132">
        <v>0</v>
      </c>
      <c r="L63" s="132">
        <v>6399.9999999999936</v>
      </c>
      <c r="M63" s="132">
        <v>8159.9999999999864</v>
      </c>
      <c r="N63" s="132">
        <v>21240.000000000004</v>
      </c>
      <c r="O63" s="132">
        <v>0</v>
      </c>
      <c r="P63" s="132">
        <v>0</v>
      </c>
      <c r="Q63" s="132">
        <v>0</v>
      </c>
      <c r="R63" s="132">
        <v>0</v>
      </c>
      <c r="S63" s="132">
        <v>0</v>
      </c>
      <c r="T63" s="132">
        <v>0</v>
      </c>
      <c r="U63" s="132">
        <v>0</v>
      </c>
      <c r="V63" s="132">
        <v>0</v>
      </c>
      <c r="W63" s="132">
        <v>0</v>
      </c>
      <c r="X63" s="132">
        <v>6097.8527607361921</v>
      </c>
      <c r="Y63" s="132">
        <v>0</v>
      </c>
      <c r="Z63" s="132">
        <v>0</v>
      </c>
      <c r="AA63" s="132">
        <v>61969.175422263368</v>
      </c>
      <c r="AB63" s="132">
        <v>0</v>
      </c>
      <c r="AC63" s="132">
        <v>0</v>
      </c>
      <c r="AD63" s="132">
        <v>0</v>
      </c>
      <c r="AE63" s="132">
        <v>110000</v>
      </c>
      <c r="AF63" s="132">
        <v>0</v>
      </c>
      <c r="AG63" s="132">
        <v>0</v>
      </c>
      <c r="AH63" s="132">
        <v>0</v>
      </c>
      <c r="AI63" s="132">
        <v>19996.78</v>
      </c>
      <c r="AJ63" s="132">
        <v>0</v>
      </c>
      <c r="AK63" s="132">
        <v>0</v>
      </c>
      <c r="AL63" s="132">
        <v>0</v>
      </c>
      <c r="AM63" s="132">
        <v>0</v>
      </c>
      <c r="AN63" s="132">
        <v>0</v>
      </c>
      <c r="AO63" s="132">
        <v>0</v>
      </c>
      <c r="AP63" s="132">
        <v>0</v>
      </c>
      <c r="AQ63" s="132">
        <v>0</v>
      </c>
      <c r="AR63" s="132">
        <v>530171</v>
      </c>
      <c r="AS63" s="132">
        <v>165083.83230671086</v>
      </c>
      <c r="AT63" s="319">
        <v>129996.78</v>
      </c>
      <c r="AU63" s="132">
        <v>120476.57748411901</v>
      </c>
      <c r="AV63" s="132">
        <v>825251.61230671091</v>
      </c>
      <c r="AW63" s="132">
        <v>825251.61230671091</v>
      </c>
      <c r="AX63" s="132">
        <v>0</v>
      </c>
      <c r="AY63" s="132">
        <v>805254.83230671089</v>
      </c>
      <c r="AZ63" s="320">
        <v>3300</v>
      </c>
      <c r="BA63" s="320">
        <v>636900</v>
      </c>
      <c r="BB63" s="132">
        <v>0</v>
      </c>
      <c r="BC63" s="319">
        <v>0</v>
      </c>
      <c r="BD63" s="319">
        <v>825251.61230671091</v>
      </c>
      <c r="BE63" s="320">
        <v>656896.78</v>
      </c>
      <c r="BF63" s="132">
        <v>526900</v>
      </c>
      <c r="BG63" s="132">
        <v>695254.83230671089</v>
      </c>
      <c r="BH63" s="132">
        <v>3602.3566440762224</v>
      </c>
      <c r="BI63" s="132">
        <v>3405.3909561855671</v>
      </c>
      <c r="BJ63" s="321">
        <v>5.7839375984976404E-2</v>
      </c>
      <c r="BK63" s="321">
        <v>-1.3705549126148827E-2</v>
      </c>
      <c r="BL63" s="132">
        <v>-9007.8413374426327</v>
      </c>
      <c r="BM63" s="132">
        <v>816243.77096926828</v>
      </c>
      <c r="BN63" s="132">
        <v>4125.6320775609756</v>
      </c>
      <c r="BO63" s="132" t="s">
        <v>1187</v>
      </c>
      <c r="BP63" s="132">
        <v>4229.2423366283329</v>
      </c>
      <c r="BQ63" s="321">
        <v>4.5326913982459027E-2</v>
      </c>
      <c r="BR63" s="132">
        <v>-5131.87</v>
      </c>
      <c r="BS63" s="132">
        <v>811111.90096926829</v>
      </c>
      <c r="BT63" s="132">
        <v>0</v>
      </c>
      <c r="BU63" s="132">
        <v>811111.90096926829</v>
      </c>
      <c r="BV63" s="132"/>
      <c r="BW63" s="132">
        <v>57776.865255075041</v>
      </c>
      <c r="BX63" s="132">
        <v>1969.8600000000006</v>
      </c>
    </row>
    <row r="64" spans="1:76" hidden="1" x14ac:dyDescent="0.25">
      <c r="A64" s="295">
        <v>64</v>
      </c>
      <c r="B64" s="295">
        <v>503</v>
      </c>
      <c r="C64" s="317">
        <v>9352138</v>
      </c>
      <c r="D64" s="317" t="s">
        <v>1193</v>
      </c>
      <c r="E64" s="318">
        <v>1112535</v>
      </c>
      <c r="F64" s="132">
        <v>0</v>
      </c>
      <c r="G64" s="132">
        <v>0</v>
      </c>
      <c r="H64" s="132">
        <v>17599.999999999993</v>
      </c>
      <c r="I64" s="132">
        <v>0</v>
      </c>
      <c r="J64" s="132">
        <v>41078.571428571428</v>
      </c>
      <c r="K64" s="132">
        <v>0</v>
      </c>
      <c r="L64" s="132">
        <v>19399.999999999985</v>
      </c>
      <c r="M64" s="132">
        <v>6480.0000000000027</v>
      </c>
      <c r="N64" s="132">
        <v>10800.000000000004</v>
      </c>
      <c r="O64" s="132">
        <v>0</v>
      </c>
      <c r="P64" s="132">
        <v>0</v>
      </c>
      <c r="Q64" s="132">
        <v>0</v>
      </c>
      <c r="R64" s="132">
        <v>0</v>
      </c>
      <c r="S64" s="132">
        <v>0</v>
      </c>
      <c r="T64" s="132">
        <v>0</v>
      </c>
      <c r="U64" s="132">
        <v>0</v>
      </c>
      <c r="V64" s="132">
        <v>0</v>
      </c>
      <c r="W64" s="132">
        <v>0</v>
      </c>
      <c r="X64" s="132">
        <v>1772.5920679886688</v>
      </c>
      <c r="Y64" s="132">
        <v>0</v>
      </c>
      <c r="Z64" s="132">
        <v>0</v>
      </c>
      <c r="AA64" s="132">
        <v>86146.809352837838</v>
      </c>
      <c r="AB64" s="132">
        <v>0</v>
      </c>
      <c r="AC64" s="132">
        <v>0</v>
      </c>
      <c r="AD64" s="132">
        <v>0</v>
      </c>
      <c r="AE64" s="132">
        <v>110000</v>
      </c>
      <c r="AF64" s="132">
        <v>0</v>
      </c>
      <c r="AG64" s="132">
        <v>0</v>
      </c>
      <c r="AH64" s="132">
        <v>0</v>
      </c>
      <c r="AI64" s="132">
        <v>26622</v>
      </c>
      <c r="AJ64" s="132">
        <v>0</v>
      </c>
      <c r="AK64" s="132">
        <v>0</v>
      </c>
      <c r="AL64" s="132">
        <v>0</v>
      </c>
      <c r="AM64" s="132">
        <v>0</v>
      </c>
      <c r="AN64" s="132">
        <v>0</v>
      </c>
      <c r="AO64" s="132">
        <v>0</v>
      </c>
      <c r="AP64" s="132">
        <v>0</v>
      </c>
      <c r="AQ64" s="132">
        <v>0</v>
      </c>
      <c r="AR64" s="132">
        <v>1112535</v>
      </c>
      <c r="AS64" s="132">
        <v>183277.97284939792</v>
      </c>
      <c r="AT64" s="319">
        <v>136622</v>
      </c>
      <c r="AU64" s="132">
        <v>143825.09506712353</v>
      </c>
      <c r="AV64" s="132">
        <v>1432434.9728493979</v>
      </c>
      <c r="AW64" s="132">
        <v>1432434.9728493977</v>
      </c>
      <c r="AX64" s="132">
        <v>0</v>
      </c>
      <c r="AY64" s="132">
        <v>1405812.9728493979</v>
      </c>
      <c r="AZ64" s="320">
        <v>3300</v>
      </c>
      <c r="BA64" s="320">
        <v>1336500</v>
      </c>
      <c r="BB64" s="132">
        <v>0</v>
      </c>
      <c r="BC64" s="319">
        <v>0</v>
      </c>
      <c r="BD64" s="319">
        <v>1432434.9728493979</v>
      </c>
      <c r="BE64" s="320">
        <v>1363122</v>
      </c>
      <c r="BF64" s="132">
        <v>1226500</v>
      </c>
      <c r="BG64" s="132">
        <v>1295812.9728493979</v>
      </c>
      <c r="BH64" s="132">
        <v>3199.5382045664146</v>
      </c>
      <c r="BI64" s="132">
        <v>3066.7832817010308</v>
      </c>
      <c r="BJ64" s="321">
        <v>4.3288002663086647E-2</v>
      </c>
      <c r="BK64" s="321">
        <v>-1.0257473165441816E-2</v>
      </c>
      <c r="BL64" s="132">
        <v>-12740.266122590934</v>
      </c>
      <c r="BM64" s="132">
        <v>1419694.7067268069</v>
      </c>
      <c r="BN64" s="132">
        <v>3439.6856956217457</v>
      </c>
      <c r="BO64" s="132" t="s">
        <v>1187</v>
      </c>
      <c r="BP64" s="132">
        <v>3505.4190289550788</v>
      </c>
      <c r="BQ64" s="321">
        <v>3.1386609901049134E-2</v>
      </c>
      <c r="BR64" s="132">
        <v>-10768.95</v>
      </c>
      <c r="BS64" s="132">
        <v>1408925.756726807</v>
      </c>
      <c r="BT64" s="132">
        <v>0</v>
      </c>
      <c r="BU64" s="132">
        <v>1408925.756726807</v>
      </c>
      <c r="BV64" s="132"/>
      <c r="BW64" s="132">
        <v>277370.06641630456</v>
      </c>
      <c r="BX64" s="132">
        <v>26202.41</v>
      </c>
    </row>
    <row r="65" spans="1:76" hidden="1" x14ac:dyDescent="0.25">
      <c r="A65" s="295">
        <v>65</v>
      </c>
      <c r="B65" s="295">
        <v>68</v>
      </c>
      <c r="C65" s="317">
        <v>9352141</v>
      </c>
      <c r="D65" s="317" t="s">
        <v>176</v>
      </c>
      <c r="E65" s="318">
        <v>1368006</v>
      </c>
      <c r="F65" s="132">
        <v>0</v>
      </c>
      <c r="G65" s="132">
        <v>0</v>
      </c>
      <c r="H65" s="132">
        <v>81399.999999999913</v>
      </c>
      <c r="I65" s="132">
        <v>0</v>
      </c>
      <c r="J65" s="132">
        <v>136106.44897959183</v>
      </c>
      <c r="K65" s="132">
        <v>0</v>
      </c>
      <c r="L65" s="132">
        <v>2000.0000000000039</v>
      </c>
      <c r="M65" s="132">
        <v>5999.9999999999991</v>
      </c>
      <c r="N65" s="132">
        <v>2159.9999999999932</v>
      </c>
      <c r="O65" s="132">
        <v>0</v>
      </c>
      <c r="P65" s="132">
        <v>128519.99999999996</v>
      </c>
      <c r="Q65" s="132">
        <v>69575.000000000058</v>
      </c>
      <c r="R65" s="132">
        <v>0</v>
      </c>
      <c r="S65" s="132">
        <v>0</v>
      </c>
      <c r="T65" s="132">
        <v>0</v>
      </c>
      <c r="U65" s="132">
        <v>0</v>
      </c>
      <c r="V65" s="132">
        <v>0</v>
      </c>
      <c r="W65" s="132">
        <v>0</v>
      </c>
      <c r="X65" s="132">
        <v>12126.241134751785</v>
      </c>
      <c r="Y65" s="132">
        <v>0</v>
      </c>
      <c r="Z65" s="132">
        <v>0</v>
      </c>
      <c r="AA65" s="132">
        <v>138984.26286861466</v>
      </c>
      <c r="AB65" s="132">
        <v>0</v>
      </c>
      <c r="AC65" s="132">
        <v>0</v>
      </c>
      <c r="AD65" s="132">
        <v>0</v>
      </c>
      <c r="AE65" s="132">
        <v>110000</v>
      </c>
      <c r="AF65" s="132">
        <v>0</v>
      </c>
      <c r="AG65" s="132">
        <v>0</v>
      </c>
      <c r="AH65" s="132">
        <v>1000</v>
      </c>
      <c r="AI65" s="132">
        <v>31111.73</v>
      </c>
      <c r="AJ65" s="132">
        <v>0</v>
      </c>
      <c r="AK65" s="132">
        <v>0</v>
      </c>
      <c r="AL65" s="132">
        <v>0</v>
      </c>
      <c r="AM65" s="132">
        <v>0</v>
      </c>
      <c r="AN65" s="132">
        <v>0</v>
      </c>
      <c r="AO65" s="132">
        <v>0</v>
      </c>
      <c r="AP65" s="132">
        <v>0</v>
      </c>
      <c r="AQ65" s="132">
        <v>0</v>
      </c>
      <c r="AR65" s="132">
        <v>1368006</v>
      </c>
      <c r="AS65" s="132">
        <v>576871.95298295817</v>
      </c>
      <c r="AT65" s="319">
        <v>142111.73000000001</v>
      </c>
      <c r="AU65" s="132">
        <v>361863.98735841055</v>
      </c>
      <c r="AV65" s="132">
        <v>2086989.6829829582</v>
      </c>
      <c r="AW65" s="132">
        <v>2086989.6829829584</v>
      </c>
      <c r="AX65" s="132">
        <v>0</v>
      </c>
      <c r="AY65" s="132">
        <v>2054877.9529829582</v>
      </c>
      <c r="AZ65" s="320">
        <v>3300</v>
      </c>
      <c r="BA65" s="320">
        <v>1643400</v>
      </c>
      <c r="BB65" s="132">
        <v>0</v>
      </c>
      <c r="BC65" s="319">
        <v>0</v>
      </c>
      <c r="BD65" s="319">
        <v>2086989.6829829582</v>
      </c>
      <c r="BE65" s="320">
        <v>1675511.73</v>
      </c>
      <c r="BF65" s="132">
        <v>1534400</v>
      </c>
      <c r="BG65" s="132">
        <v>1945877.9529829582</v>
      </c>
      <c r="BH65" s="132">
        <v>3907.3854477569439</v>
      </c>
      <c r="BI65" s="132">
        <v>4343.8359439918531</v>
      </c>
      <c r="BJ65" s="321">
        <v>-0.10047582410164056</v>
      </c>
      <c r="BK65" s="321">
        <v>8.5475824101640563E-2</v>
      </c>
      <c r="BL65" s="132">
        <v>184903.89262336565</v>
      </c>
      <c r="BM65" s="132">
        <v>2271893.5756063238</v>
      </c>
      <c r="BN65" s="132">
        <v>4497.5539068400076</v>
      </c>
      <c r="BO65" s="132" t="s">
        <v>1187</v>
      </c>
      <c r="BP65" s="132">
        <v>4562.0352923821765</v>
      </c>
      <c r="BQ65" s="321">
        <v>-1.3600937378288491E-2</v>
      </c>
      <c r="BR65" s="132">
        <v>-13241.82</v>
      </c>
      <c r="BS65" s="132">
        <v>2258651.7556063239</v>
      </c>
      <c r="BT65" s="132">
        <v>0</v>
      </c>
      <c r="BU65" s="132">
        <v>2258651.7556063239</v>
      </c>
      <c r="BV65" s="132"/>
      <c r="BW65" s="132">
        <v>843165.95467911614</v>
      </c>
      <c r="BX65" s="132">
        <v>8226.3500000000058</v>
      </c>
    </row>
    <row r="66" spans="1:76" hidden="1" x14ac:dyDescent="0.25">
      <c r="A66" s="295">
        <v>66</v>
      </c>
      <c r="B66" s="295">
        <v>65</v>
      </c>
      <c r="C66" s="317">
        <v>9352147</v>
      </c>
      <c r="D66" s="317" t="s">
        <v>172</v>
      </c>
      <c r="E66" s="318">
        <v>1332295</v>
      </c>
      <c r="F66" s="132">
        <v>0</v>
      </c>
      <c r="G66" s="132">
        <v>0</v>
      </c>
      <c r="H66" s="132">
        <v>76559.999999999956</v>
      </c>
      <c r="I66" s="132">
        <v>0</v>
      </c>
      <c r="J66" s="132">
        <v>107046.42857142858</v>
      </c>
      <c r="K66" s="132">
        <v>0</v>
      </c>
      <c r="L66" s="132">
        <v>1799.9999999999968</v>
      </c>
      <c r="M66" s="132">
        <v>29279.99999999996</v>
      </c>
      <c r="N66" s="132">
        <v>9720</v>
      </c>
      <c r="O66" s="132">
        <v>0</v>
      </c>
      <c r="P66" s="132">
        <v>82739.999999999942</v>
      </c>
      <c r="Q66" s="132">
        <v>32199.999999999942</v>
      </c>
      <c r="R66" s="132">
        <v>0</v>
      </c>
      <c r="S66" s="132">
        <v>0</v>
      </c>
      <c r="T66" s="132">
        <v>0</v>
      </c>
      <c r="U66" s="132">
        <v>0</v>
      </c>
      <c r="V66" s="132">
        <v>0</v>
      </c>
      <c r="W66" s="132">
        <v>0</v>
      </c>
      <c r="X66" s="132">
        <v>8920.5357142857101</v>
      </c>
      <c r="Y66" s="132">
        <v>0</v>
      </c>
      <c r="Z66" s="132">
        <v>0</v>
      </c>
      <c r="AA66" s="132">
        <v>145542.63814882174</v>
      </c>
      <c r="AB66" s="132">
        <v>0</v>
      </c>
      <c r="AC66" s="132">
        <v>0</v>
      </c>
      <c r="AD66" s="132">
        <v>0</v>
      </c>
      <c r="AE66" s="132">
        <v>110000</v>
      </c>
      <c r="AF66" s="132">
        <v>0</v>
      </c>
      <c r="AG66" s="132">
        <v>0</v>
      </c>
      <c r="AH66" s="132">
        <v>0</v>
      </c>
      <c r="AI66" s="132">
        <v>48067.5</v>
      </c>
      <c r="AJ66" s="132">
        <v>0</v>
      </c>
      <c r="AK66" s="132">
        <v>0</v>
      </c>
      <c r="AL66" s="132">
        <v>0</v>
      </c>
      <c r="AM66" s="132">
        <v>0</v>
      </c>
      <c r="AN66" s="132">
        <v>0</v>
      </c>
      <c r="AO66" s="132">
        <v>0</v>
      </c>
      <c r="AP66" s="132">
        <v>0</v>
      </c>
      <c r="AQ66" s="132">
        <v>0</v>
      </c>
      <c r="AR66" s="132">
        <v>1332295</v>
      </c>
      <c r="AS66" s="132">
        <v>493809.60243453586</v>
      </c>
      <c r="AT66" s="319">
        <v>158067.5</v>
      </c>
      <c r="AU66" s="132">
        <v>325214.85243453592</v>
      </c>
      <c r="AV66" s="132">
        <v>1984172.102434536</v>
      </c>
      <c r="AW66" s="132">
        <v>1984172.102434536</v>
      </c>
      <c r="AX66" s="132">
        <v>0</v>
      </c>
      <c r="AY66" s="132">
        <v>1936104.602434536</v>
      </c>
      <c r="AZ66" s="320">
        <v>3300</v>
      </c>
      <c r="BA66" s="320">
        <v>1600500</v>
      </c>
      <c r="BB66" s="132">
        <v>0</v>
      </c>
      <c r="BC66" s="319">
        <v>0</v>
      </c>
      <c r="BD66" s="319">
        <v>1984172.102434536</v>
      </c>
      <c r="BE66" s="320">
        <v>1648567.5</v>
      </c>
      <c r="BF66" s="132">
        <v>1490500</v>
      </c>
      <c r="BG66" s="132">
        <v>1826104.602434536</v>
      </c>
      <c r="BH66" s="132">
        <v>3765.1641287310022</v>
      </c>
      <c r="BI66" s="132">
        <v>3967.7778722554895</v>
      </c>
      <c r="BJ66" s="321">
        <v>-5.1064789927191968E-2</v>
      </c>
      <c r="BK66" s="321">
        <v>3.6064789927191969E-2</v>
      </c>
      <c r="BL66" s="132">
        <v>69402.081588717643</v>
      </c>
      <c r="BM66" s="132">
        <v>2053574.1840232536</v>
      </c>
      <c r="BN66" s="132">
        <v>4135.0653278829968</v>
      </c>
      <c r="BO66" s="132" t="s">
        <v>1187</v>
      </c>
      <c r="BP66" s="132">
        <v>4234.1735753056773</v>
      </c>
      <c r="BQ66" s="321">
        <v>-9.5085181700543808E-3</v>
      </c>
      <c r="BR66" s="132">
        <v>-12896.15</v>
      </c>
      <c r="BS66" s="132">
        <v>2040678.0340232537</v>
      </c>
      <c r="BT66" s="132">
        <v>0</v>
      </c>
      <c r="BU66" s="132">
        <v>2040678.0340232537</v>
      </c>
      <c r="BV66" s="132"/>
      <c r="BW66" s="132">
        <v>-5308.6335847931914</v>
      </c>
      <c r="BX66" s="132">
        <v>1129.8600000000015</v>
      </c>
    </row>
    <row r="67" spans="1:76" hidden="1" x14ac:dyDescent="0.25">
      <c r="A67" s="295">
        <v>67</v>
      </c>
      <c r="B67" s="295">
        <v>74</v>
      </c>
      <c r="C67" s="317">
        <v>9352152</v>
      </c>
      <c r="D67" s="317" t="s">
        <v>183</v>
      </c>
      <c r="E67" s="318">
        <v>1189451</v>
      </c>
      <c r="F67" s="132">
        <v>0</v>
      </c>
      <c r="G67" s="132">
        <v>0</v>
      </c>
      <c r="H67" s="132">
        <v>25519.999999999953</v>
      </c>
      <c r="I67" s="132">
        <v>0</v>
      </c>
      <c r="J67" s="132">
        <v>50555.67567567568</v>
      </c>
      <c r="K67" s="132">
        <v>0</v>
      </c>
      <c r="L67" s="132">
        <v>15000.00000000004</v>
      </c>
      <c r="M67" s="132">
        <v>4799.9999999999982</v>
      </c>
      <c r="N67" s="132">
        <v>3959.9999999999986</v>
      </c>
      <c r="O67" s="132">
        <v>0</v>
      </c>
      <c r="P67" s="132">
        <v>7979.9999999999973</v>
      </c>
      <c r="Q67" s="132">
        <v>574.99999999999977</v>
      </c>
      <c r="R67" s="132">
        <v>0</v>
      </c>
      <c r="S67" s="132">
        <v>0</v>
      </c>
      <c r="T67" s="132">
        <v>0</v>
      </c>
      <c r="U67" s="132">
        <v>0</v>
      </c>
      <c r="V67" s="132">
        <v>0</v>
      </c>
      <c r="W67" s="132">
        <v>0</v>
      </c>
      <c r="X67" s="132">
        <v>597.84182305629963</v>
      </c>
      <c r="Y67" s="132">
        <v>0</v>
      </c>
      <c r="Z67" s="132">
        <v>0</v>
      </c>
      <c r="AA67" s="132">
        <v>100133.56292143952</v>
      </c>
      <c r="AB67" s="132">
        <v>0</v>
      </c>
      <c r="AC67" s="132">
        <v>0</v>
      </c>
      <c r="AD67" s="132">
        <v>0</v>
      </c>
      <c r="AE67" s="132">
        <v>110000</v>
      </c>
      <c r="AF67" s="132">
        <v>0</v>
      </c>
      <c r="AG67" s="132">
        <v>0</v>
      </c>
      <c r="AH67" s="132">
        <v>0</v>
      </c>
      <c r="AI67" s="132">
        <v>44370</v>
      </c>
      <c r="AJ67" s="132">
        <v>0</v>
      </c>
      <c r="AK67" s="132">
        <v>0</v>
      </c>
      <c r="AL67" s="132">
        <v>0</v>
      </c>
      <c r="AM67" s="132">
        <v>0</v>
      </c>
      <c r="AN67" s="132">
        <v>0</v>
      </c>
      <c r="AO67" s="132">
        <v>0</v>
      </c>
      <c r="AP67" s="132">
        <v>0</v>
      </c>
      <c r="AQ67" s="132">
        <v>0</v>
      </c>
      <c r="AR67" s="132">
        <v>1189451</v>
      </c>
      <c r="AS67" s="132">
        <v>209122.08042017149</v>
      </c>
      <c r="AT67" s="319">
        <v>154370</v>
      </c>
      <c r="AU67" s="132">
        <v>164327.90075927734</v>
      </c>
      <c r="AV67" s="132">
        <v>1552943.0804201714</v>
      </c>
      <c r="AW67" s="132">
        <v>1552943.0804201716</v>
      </c>
      <c r="AX67" s="132">
        <v>0</v>
      </c>
      <c r="AY67" s="132">
        <v>1508573.0804201714</v>
      </c>
      <c r="AZ67" s="320">
        <v>3300</v>
      </c>
      <c r="BA67" s="320">
        <v>1428900</v>
      </c>
      <c r="BB67" s="132">
        <v>0</v>
      </c>
      <c r="BC67" s="319">
        <v>0</v>
      </c>
      <c r="BD67" s="319">
        <v>1552943.0804201714</v>
      </c>
      <c r="BE67" s="320">
        <v>1473270</v>
      </c>
      <c r="BF67" s="132">
        <v>1318900</v>
      </c>
      <c r="BG67" s="132">
        <v>1398573.0804201714</v>
      </c>
      <c r="BH67" s="132">
        <v>3229.9609247579015</v>
      </c>
      <c r="BI67" s="132">
        <v>3086.99498344519</v>
      </c>
      <c r="BJ67" s="321">
        <v>4.6312333541001324E-2</v>
      </c>
      <c r="BK67" s="321">
        <v>-1.0974114981075424E-2</v>
      </c>
      <c r="BL67" s="132">
        <v>-14668.757408245125</v>
      </c>
      <c r="BM67" s="132">
        <v>1538274.3230119261</v>
      </c>
      <c r="BN67" s="132">
        <v>3450.1254573023698</v>
      </c>
      <c r="BO67" s="132" t="s">
        <v>1187</v>
      </c>
      <c r="BP67" s="132">
        <v>3552.5965889420927</v>
      </c>
      <c r="BQ67" s="321">
        <v>5.3497418600728652E-2</v>
      </c>
      <c r="BR67" s="132">
        <v>-11513.47</v>
      </c>
      <c r="BS67" s="132">
        <v>1526760.8530119262</v>
      </c>
      <c r="BT67" s="132">
        <v>0</v>
      </c>
      <c r="BU67" s="132">
        <v>1526760.8530119262</v>
      </c>
      <c r="BV67" s="132"/>
      <c r="BW67" s="132">
        <v>165759.54383596289</v>
      </c>
      <c r="BX67" s="132">
        <v>-2636.7699999999986</v>
      </c>
    </row>
    <row r="68" spans="1:76" hidden="1" x14ac:dyDescent="0.25">
      <c r="A68" s="295">
        <v>68</v>
      </c>
      <c r="B68" s="295">
        <v>275</v>
      </c>
      <c r="C68" s="317">
        <v>9352157</v>
      </c>
      <c r="D68" s="317" t="s">
        <v>273</v>
      </c>
      <c r="E68" s="318">
        <v>708726</v>
      </c>
      <c r="F68" s="132">
        <v>0</v>
      </c>
      <c r="G68" s="132">
        <v>0</v>
      </c>
      <c r="H68" s="132">
        <v>20240.000000000015</v>
      </c>
      <c r="I68" s="132">
        <v>0</v>
      </c>
      <c r="J68" s="132">
        <v>44174.634146341465</v>
      </c>
      <c r="K68" s="132">
        <v>0</v>
      </c>
      <c r="L68" s="132">
        <v>4232.8125</v>
      </c>
      <c r="M68" s="132">
        <v>37248.75</v>
      </c>
      <c r="N68" s="132">
        <v>11610</v>
      </c>
      <c r="O68" s="132">
        <v>12970.546875</v>
      </c>
      <c r="P68" s="132">
        <v>846.5625</v>
      </c>
      <c r="Q68" s="132">
        <v>579.4921875</v>
      </c>
      <c r="R68" s="132">
        <v>0</v>
      </c>
      <c r="S68" s="132">
        <v>0</v>
      </c>
      <c r="T68" s="132">
        <v>0</v>
      </c>
      <c r="U68" s="132">
        <v>0</v>
      </c>
      <c r="V68" s="132">
        <v>0</v>
      </c>
      <c r="W68" s="132">
        <v>0</v>
      </c>
      <c r="X68" s="132">
        <v>43484.727272727236</v>
      </c>
      <c r="Y68" s="132">
        <v>0</v>
      </c>
      <c r="Z68" s="132">
        <v>0</v>
      </c>
      <c r="AA68" s="132">
        <v>92102.183039256241</v>
      </c>
      <c r="AB68" s="132">
        <v>0</v>
      </c>
      <c r="AC68" s="132">
        <v>0</v>
      </c>
      <c r="AD68" s="132">
        <v>0</v>
      </c>
      <c r="AE68" s="132">
        <v>110000</v>
      </c>
      <c r="AF68" s="132">
        <v>0</v>
      </c>
      <c r="AG68" s="132">
        <v>0</v>
      </c>
      <c r="AH68" s="132">
        <v>0</v>
      </c>
      <c r="AI68" s="132">
        <v>17476.18</v>
      </c>
      <c r="AJ68" s="132">
        <v>0</v>
      </c>
      <c r="AK68" s="132">
        <v>0</v>
      </c>
      <c r="AL68" s="132">
        <v>0</v>
      </c>
      <c r="AM68" s="132">
        <v>0</v>
      </c>
      <c r="AN68" s="132">
        <v>0</v>
      </c>
      <c r="AO68" s="132">
        <v>0</v>
      </c>
      <c r="AP68" s="132">
        <v>0</v>
      </c>
      <c r="AQ68" s="132">
        <v>0</v>
      </c>
      <c r="AR68" s="132">
        <v>708726</v>
      </c>
      <c r="AS68" s="132">
        <v>267489.70852082496</v>
      </c>
      <c r="AT68" s="319">
        <v>127476.18</v>
      </c>
      <c r="AU68" s="132">
        <v>168052.58214367699</v>
      </c>
      <c r="AV68" s="132">
        <v>1103691.888520825</v>
      </c>
      <c r="AW68" s="132">
        <v>1103691.888520825</v>
      </c>
      <c r="AX68" s="132">
        <v>0</v>
      </c>
      <c r="AY68" s="132">
        <v>1086215.708520825</v>
      </c>
      <c r="AZ68" s="320">
        <v>3300</v>
      </c>
      <c r="BA68" s="320">
        <v>851400</v>
      </c>
      <c r="BB68" s="132">
        <v>0</v>
      </c>
      <c r="BC68" s="319">
        <v>0</v>
      </c>
      <c r="BD68" s="319">
        <v>1103691.888520825</v>
      </c>
      <c r="BE68" s="320">
        <v>868876.18</v>
      </c>
      <c r="BF68" s="132">
        <v>741400</v>
      </c>
      <c r="BG68" s="132">
        <v>976215.7085208249</v>
      </c>
      <c r="BH68" s="132">
        <v>3783.7818159721896</v>
      </c>
      <c r="BI68" s="132">
        <v>4196.3627167364011</v>
      </c>
      <c r="BJ68" s="321">
        <v>-9.8318693738915941E-2</v>
      </c>
      <c r="BK68" s="321">
        <v>8.3318693738915942E-2</v>
      </c>
      <c r="BL68" s="132">
        <v>90205.948683396695</v>
      </c>
      <c r="BM68" s="132">
        <v>1193897.8372042216</v>
      </c>
      <c r="BN68" s="132">
        <v>4559.7738651326426</v>
      </c>
      <c r="BO68" s="132" t="s">
        <v>1187</v>
      </c>
      <c r="BP68" s="132">
        <v>4627.5109969155874</v>
      </c>
      <c r="BQ68" s="321">
        <v>-1.3381586166376302E-2</v>
      </c>
      <c r="BR68" s="132">
        <v>-6860.22</v>
      </c>
      <c r="BS68" s="132">
        <v>1187037.6172042217</v>
      </c>
      <c r="BT68" s="132">
        <v>0</v>
      </c>
      <c r="BU68" s="132">
        <v>1187037.6172042217</v>
      </c>
      <c r="BV68" s="132"/>
      <c r="BW68" s="132">
        <v>213128.62763506733</v>
      </c>
      <c r="BX68" s="132">
        <v>2391.9400000000005</v>
      </c>
    </row>
    <row r="69" spans="1:76" hidden="1" x14ac:dyDescent="0.25">
      <c r="A69" s="295">
        <v>69</v>
      </c>
      <c r="B69" s="295">
        <v>273</v>
      </c>
      <c r="C69" s="317">
        <v>9352162</v>
      </c>
      <c r="D69" s="317" t="s">
        <v>1194</v>
      </c>
      <c r="E69" s="318">
        <v>1085065</v>
      </c>
      <c r="F69" s="132">
        <v>0</v>
      </c>
      <c r="G69" s="132">
        <v>0</v>
      </c>
      <c r="H69" s="132">
        <v>33439.999999999956</v>
      </c>
      <c r="I69" s="132">
        <v>0</v>
      </c>
      <c r="J69" s="132">
        <v>72900</v>
      </c>
      <c r="K69" s="132">
        <v>0</v>
      </c>
      <c r="L69" s="132">
        <v>12030.456852791887</v>
      </c>
      <c r="M69" s="132">
        <v>31038.578680203016</v>
      </c>
      <c r="N69" s="132">
        <v>8301.015228426395</v>
      </c>
      <c r="O69" s="132">
        <v>40271.954314720759</v>
      </c>
      <c r="P69" s="132">
        <v>13895.177664974624</v>
      </c>
      <c r="Q69" s="132">
        <v>0</v>
      </c>
      <c r="R69" s="132">
        <v>0</v>
      </c>
      <c r="S69" s="132">
        <v>0</v>
      </c>
      <c r="T69" s="132">
        <v>0</v>
      </c>
      <c r="U69" s="132">
        <v>0</v>
      </c>
      <c r="V69" s="132">
        <v>0</v>
      </c>
      <c r="W69" s="132">
        <v>0</v>
      </c>
      <c r="X69" s="132">
        <v>24822.693452381049</v>
      </c>
      <c r="Y69" s="132">
        <v>0</v>
      </c>
      <c r="Z69" s="132">
        <v>0</v>
      </c>
      <c r="AA69" s="132">
        <v>109442.88583242106</v>
      </c>
      <c r="AB69" s="132">
        <v>0</v>
      </c>
      <c r="AC69" s="132">
        <v>0</v>
      </c>
      <c r="AD69" s="132">
        <v>0</v>
      </c>
      <c r="AE69" s="132">
        <v>110000</v>
      </c>
      <c r="AF69" s="132">
        <v>0</v>
      </c>
      <c r="AG69" s="132">
        <v>0</v>
      </c>
      <c r="AH69" s="132">
        <v>0</v>
      </c>
      <c r="AI69" s="132">
        <v>59160</v>
      </c>
      <c r="AJ69" s="132">
        <v>0</v>
      </c>
      <c r="AK69" s="132">
        <v>0</v>
      </c>
      <c r="AL69" s="132">
        <v>0</v>
      </c>
      <c r="AM69" s="132">
        <v>0</v>
      </c>
      <c r="AN69" s="132">
        <v>0</v>
      </c>
      <c r="AO69" s="132">
        <v>0</v>
      </c>
      <c r="AP69" s="132">
        <v>0</v>
      </c>
      <c r="AQ69" s="132">
        <v>0</v>
      </c>
      <c r="AR69" s="132">
        <v>1085065</v>
      </c>
      <c r="AS69" s="132">
        <v>346142.76202591875</v>
      </c>
      <c r="AT69" s="319">
        <v>169160</v>
      </c>
      <c r="AU69" s="132">
        <v>225380.47720297938</v>
      </c>
      <c r="AV69" s="132">
        <v>1600367.7620259188</v>
      </c>
      <c r="AW69" s="132">
        <v>1600367.7620259188</v>
      </c>
      <c r="AX69" s="132">
        <v>0</v>
      </c>
      <c r="AY69" s="132">
        <v>1541207.7620259188</v>
      </c>
      <c r="AZ69" s="320">
        <v>3300</v>
      </c>
      <c r="BA69" s="320">
        <v>1303500</v>
      </c>
      <c r="BB69" s="132">
        <v>0</v>
      </c>
      <c r="BC69" s="319">
        <v>0</v>
      </c>
      <c r="BD69" s="319">
        <v>1600367.7620259188</v>
      </c>
      <c r="BE69" s="320">
        <v>1362660</v>
      </c>
      <c r="BF69" s="132">
        <v>1193500</v>
      </c>
      <c r="BG69" s="132">
        <v>1431207.7620259188</v>
      </c>
      <c r="BH69" s="132">
        <v>3623.3107899390347</v>
      </c>
      <c r="BI69" s="132">
        <v>4087.9838696078432</v>
      </c>
      <c r="BJ69" s="321">
        <v>-0.11366803159949458</v>
      </c>
      <c r="BK69" s="321">
        <v>9.8668031599494582E-2</v>
      </c>
      <c r="BL69" s="132">
        <v>159324.56204175286</v>
      </c>
      <c r="BM69" s="132">
        <v>1759692.3240676718</v>
      </c>
      <c r="BN69" s="132">
        <v>4305.1451242219537</v>
      </c>
      <c r="BO69" s="132" t="s">
        <v>1187</v>
      </c>
      <c r="BP69" s="132">
        <v>4454.9172761206883</v>
      </c>
      <c r="BQ69" s="321">
        <v>3.6893423169437334E-4</v>
      </c>
      <c r="BR69" s="132">
        <v>-10503.05</v>
      </c>
      <c r="BS69" s="132">
        <v>1749189.2740676717</v>
      </c>
      <c r="BT69" s="132">
        <v>0</v>
      </c>
      <c r="BU69" s="132">
        <v>1749189.2740676717</v>
      </c>
      <c r="BV69" s="132"/>
      <c r="BW69" s="132">
        <v>148836.46484929859</v>
      </c>
      <c r="BX69" s="132">
        <v>20690.679999999993</v>
      </c>
    </row>
    <row r="70" spans="1:76" hidden="1" x14ac:dyDescent="0.25">
      <c r="A70" s="295">
        <v>70</v>
      </c>
      <c r="B70" s="295">
        <v>250</v>
      </c>
      <c r="C70" s="317">
        <v>9352165</v>
      </c>
      <c r="D70" s="317" t="s">
        <v>259</v>
      </c>
      <c r="E70" s="318">
        <v>1722369</v>
      </c>
      <c r="F70" s="132">
        <v>0</v>
      </c>
      <c r="G70" s="132">
        <v>0</v>
      </c>
      <c r="H70" s="132">
        <v>15839.999999999991</v>
      </c>
      <c r="I70" s="132">
        <v>0</v>
      </c>
      <c r="J70" s="132">
        <v>45215.771065182831</v>
      </c>
      <c r="K70" s="132">
        <v>0</v>
      </c>
      <c r="L70" s="132">
        <v>599.99999999999989</v>
      </c>
      <c r="M70" s="132">
        <v>3359.9999999999973</v>
      </c>
      <c r="N70" s="132">
        <v>1799.9999999999986</v>
      </c>
      <c r="O70" s="132">
        <v>6240.0000000000018</v>
      </c>
      <c r="P70" s="132">
        <v>1259.9999999999998</v>
      </c>
      <c r="Q70" s="132">
        <v>0</v>
      </c>
      <c r="R70" s="132">
        <v>0</v>
      </c>
      <c r="S70" s="132">
        <v>0</v>
      </c>
      <c r="T70" s="132">
        <v>0</v>
      </c>
      <c r="U70" s="132">
        <v>0</v>
      </c>
      <c r="V70" s="132">
        <v>0</v>
      </c>
      <c r="W70" s="132">
        <v>0</v>
      </c>
      <c r="X70" s="132">
        <v>27008.782527881034</v>
      </c>
      <c r="Y70" s="132">
        <v>0</v>
      </c>
      <c r="Z70" s="132">
        <v>0</v>
      </c>
      <c r="AA70" s="132">
        <v>136843.25818059986</v>
      </c>
      <c r="AB70" s="132">
        <v>0</v>
      </c>
      <c r="AC70" s="132">
        <v>0</v>
      </c>
      <c r="AD70" s="132">
        <v>0</v>
      </c>
      <c r="AE70" s="132">
        <v>110000</v>
      </c>
      <c r="AF70" s="132">
        <v>0</v>
      </c>
      <c r="AG70" s="132">
        <v>0</v>
      </c>
      <c r="AH70" s="132">
        <v>0</v>
      </c>
      <c r="AI70" s="132">
        <v>43137.5</v>
      </c>
      <c r="AJ70" s="132">
        <v>0</v>
      </c>
      <c r="AK70" s="132">
        <v>0</v>
      </c>
      <c r="AL70" s="132">
        <v>0</v>
      </c>
      <c r="AM70" s="132">
        <v>0</v>
      </c>
      <c r="AN70" s="132">
        <v>0</v>
      </c>
      <c r="AO70" s="132">
        <v>0</v>
      </c>
      <c r="AP70" s="132">
        <v>0</v>
      </c>
      <c r="AQ70" s="132">
        <v>0</v>
      </c>
      <c r="AR70" s="132">
        <v>1722369</v>
      </c>
      <c r="AS70" s="132">
        <v>238167.81177366374</v>
      </c>
      <c r="AT70" s="319">
        <v>153137.5</v>
      </c>
      <c r="AU70" s="132">
        <v>184000.14371319127</v>
      </c>
      <c r="AV70" s="132">
        <v>2113674.3117736639</v>
      </c>
      <c r="AW70" s="132">
        <v>2113674.3117736634</v>
      </c>
      <c r="AX70" s="132">
        <v>0</v>
      </c>
      <c r="AY70" s="132">
        <v>2070536.8117736639</v>
      </c>
      <c r="AZ70" s="320">
        <v>3300</v>
      </c>
      <c r="BA70" s="320">
        <v>2069100</v>
      </c>
      <c r="BB70" s="132">
        <v>0</v>
      </c>
      <c r="BC70" s="319">
        <v>0</v>
      </c>
      <c r="BD70" s="319">
        <v>2113674.3117736639</v>
      </c>
      <c r="BE70" s="320">
        <v>2112237.5</v>
      </c>
      <c r="BF70" s="132">
        <v>1959100</v>
      </c>
      <c r="BG70" s="132">
        <v>1960536.8117736639</v>
      </c>
      <c r="BH70" s="132">
        <v>3126.8529693359869</v>
      </c>
      <c r="BI70" s="132">
        <v>3056.4463669316374</v>
      </c>
      <c r="BJ70" s="321">
        <v>2.3035445073106467E-2</v>
      </c>
      <c r="BK70" s="321">
        <v>-5.4584514219892209E-3</v>
      </c>
      <c r="BL70" s="132">
        <v>-1436.8117736638524</v>
      </c>
      <c r="BM70" s="132">
        <v>2112237.5</v>
      </c>
      <c r="BN70" s="132">
        <v>3300</v>
      </c>
      <c r="BO70" s="132" t="s">
        <v>1187</v>
      </c>
      <c r="BP70" s="132">
        <v>3368.7998405103667</v>
      </c>
      <c r="BQ70" s="321">
        <v>2.7410626637106361E-2</v>
      </c>
      <c r="BR70" s="132">
        <v>-16671.93</v>
      </c>
      <c r="BS70" s="132">
        <v>2095565.57</v>
      </c>
      <c r="BT70" s="132">
        <v>0</v>
      </c>
      <c r="BU70" s="132">
        <v>2095565.57</v>
      </c>
      <c r="BV70" s="132"/>
      <c r="BW70" s="132">
        <v>182523.33008619957</v>
      </c>
      <c r="BX70" s="132">
        <v>11416.130000000001</v>
      </c>
    </row>
    <row r="71" spans="1:76" hidden="1" x14ac:dyDescent="0.25">
      <c r="A71" s="295">
        <v>71</v>
      </c>
      <c r="B71" s="295">
        <v>258</v>
      </c>
      <c r="C71" s="317">
        <v>9352166</v>
      </c>
      <c r="D71" s="317" t="s">
        <v>264</v>
      </c>
      <c r="E71" s="318">
        <v>1126270</v>
      </c>
      <c r="F71" s="132">
        <v>0</v>
      </c>
      <c r="G71" s="132">
        <v>0</v>
      </c>
      <c r="H71" s="132">
        <v>14080.000000000005</v>
      </c>
      <c r="I71" s="132">
        <v>0</v>
      </c>
      <c r="J71" s="132">
        <v>42452.912621359217</v>
      </c>
      <c r="K71" s="132">
        <v>0</v>
      </c>
      <c r="L71" s="132">
        <v>19799.999999999971</v>
      </c>
      <c r="M71" s="132">
        <v>2159.9999999999977</v>
      </c>
      <c r="N71" s="132">
        <v>2519.9999999999977</v>
      </c>
      <c r="O71" s="132">
        <v>3509.9999999999964</v>
      </c>
      <c r="P71" s="132">
        <v>419.99999999999955</v>
      </c>
      <c r="Q71" s="132">
        <v>574.99999999999932</v>
      </c>
      <c r="R71" s="132">
        <v>0</v>
      </c>
      <c r="S71" s="132">
        <v>0</v>
      </c>
      <c r="T71" s="132">
        <v>0</v>
      </c>
      <c r="U71" s="132">
        <v>0</v>
      </c>
      <c r="V71" s="132">
        <v>0</v>
      </c>
      <c r="W71" s="132">
        <v>0</v>
      </c>
      <c r="X71" s="132">
        <v>33784</v>
      </c>
      <c r="Y71" s="132">
        <v>0</v>
      </c>
      <c r="Z71" s="132">
        <v>0</v>
      </c>
      <c r="AA71" s="132">
        <v>83956.087532990263</v>
      </c>
      <c r="AB71" s="132">
        <v>0</v>
      </c>
      <c r="AC71" s="132">
        <v>0</v>
      </c>
      <c r="AD71" s="132">
        <v>0</v>
      </c>
      <c r="AE71" s="132">
        <v>110000</v>
      </c>
      <c r="AF71" s="132">
        <v>0</v>
      </c>
      <c r="AG71" s="132">
        <v>0</v>
      </c>
      <c r="AH71" s="132">
        <v>0</v>
      </c>
      <c r="AI71" s="132">
        <v>19910.580000000002</v>
      </c>
      <c r="AJ71" s="132">
        <v>0</v>
      </c>
      <c r="AK71" s="132">
        <v>0</v>
      </c>
      <c r="AL71" s="132">
        <v>0</v>
      </c>
      <c r="AM71" s="132">
        <v>0</v>
      </c>
      <c r="AN71" s="132">
        <v>0</v>
      </c>
      <c r="AO71" s="132">
        <v>0</v>
      </c>
      <c r="AP71" s="132">
        <v>0</v>
      </c>
      <c r="AQ71" s="132">
        <v>0</v>
      </c>
      <c r="AR71" s="132">
        <v>1126270</v>
      </c>
      <c r="AS71" s="132">
        <v>203258.00015434946</v>
      </c>
      <c r="AT71" s="319">
        <v>129910.58</v>
      </c>
      <c r="AU71" s="132">
        <v>136714.04384366988</v>
      </c>
      <c r="AV71" s="132">
        <v>1459438.5801543496</v>
      </c>
      <c r="AW71" s="132">
        <v>1459438.5801543496</v>
      </c>
      <c r="AX71" s="132">
        <v>0</v>
      </c>
      <c r="AY71" s="132">
        <v>1439528.0001543495</v>
      </c>
      <c r="AZ71" s="320">
        <v>3300</v>
      </c>
      <c r="BA71" s="320">
        <v>1353000</v>
      </c>
      <c r="BB71" s="132">
        <v>0</v>
      </c>
      <c r="BC71" s="319">
        <v>0</v>
      </c>
      <c r="BD71" s="319">
        <v>1459438.5801543496</v>
      </c>
      <c r="BE71" s="320">
        <v>1372910.58</v>
      </c>
      <c r="BF71" s="132">
        <v>1243000</v>
      </c>
      <c r="BG71" s="132">
        <v>1329528.0001543495</v>
      </c>
      <c r="BH71" s="132">
        <v>3242.7512198886575</v>
      </c>
      <c r="BI71" s="132">
        <v>3116.2219082926831</v>
      </c>
      <c r="BJ71" s="321">
        <v>4.0603434325156035E-2</v>
      </c>
      <c r="BK71" s="321">
        <v>-9.6213410735677841E-3</v>
      </c>
      <c r="BL71" s="132">
        <v>-12292.715874649351</v>
      </c>
      <c r="BM71" s="132">
        <v>1447145.8642797002</v>
      </c>
      <c r="BN71" s="132">
        <v>3481.0616689748786</v>
      </c>
      <c r="BO71" s="132" t="s">
        <v>1187</v>
      </c>
      <c r="BP71" s="132">
        <v>3529.624059218781</v>
      </c>
      <c r="BQ71" s="321">
        <v>3.1392752956420633E-2</v>
      </c>
      <c r="BR71" s="132">
        <v>-10901.9</v>
      </c>
      <c r="BS71" s="132">
        <v>1436243.9642797003</v>
      </c>
      <c r="BT71" s="132">
        <v>0</v>
      </c>
      <c r="BU71" s="132">
        <v>1436243.9642797003</v>
      </c>
      <c r="BV71" s="132"/>
      <c r="BW71" s="132">
        <v>142679.09896365949</v>
      </c>
      <c r="BX71" s="132">
        <v>12246.659999999998</v>
      </c>
    </row>
    <row r="72" spans="1:76" hidden="1" x14ac:dyDescent="0.25">
      <c r="A72" s="295">
        <v>72</v>
      </c>
      <c r="B72" s="295">
        <v>279</v>
      </c>
      <c r="C72" s="317">
        <v>9352167</v>
      </c>
      <c r="D72" s="317" t="s">
        <v>274</v>
      </c>
      <c r="E72" s="318">
        <v>829594</v>
      </c>
      <c r="F72" s="132">
        <v>0</v>
      </c>
      <c r="G72" s="132">
        <v>0</v>
      </c>
      <c r="H72" s="132">
        <v>14079.999999999967</v>
      </c>
      <c r="I72" s="132">
        <v>0</v>
      </c>
      <c r="J72" s="132">
        <v>37999.223300970873</v>
      </c>
      <c r="K72" s="132">
        <v>0</v>
      </c>
      <c r="L72" s="132">
        <v>6019.933554817273</v>
      </c>
      <c r="M72" s="132">
        <v>963.1893687707643</v>
      </c>
      <c r="N72" s="132">
        <v>7585.1162790697654</v>
      </c>
      <c r="O72" s="132">
        <v>3130.3654485049838</v>
      </c>
      <c r="P72" s="132">
        <v>2106.9767441860436</v>
      </c>
      <c r="Q72" s="132">
        <v>0</v>
      </c>
      <c r="R72" s="132">
        <v>0</v>
      </c>
      <c r="S72" s="132">
        <v>0</v>
      </c>
      <c r="T72" s="132">
        <v>0</v>
      </c>
      <c r="U72" s="132">
        <v>0</v>
      </c>
      <c r="V72" s="132">
        <v>0</v>
      </c>
      <c r="W72" s="132">
        <v>0</v>
      </c>
      <c r="X72" s="132">
        <v>23086.484375</v>
      </c>
      <c r="Y72" s="132">
        <v>0</v>
      </c>
      <c r="Z72" s="132">
        <v>0</v>
      </c>
      <c r="AA72" s="132">
        <v>72541.538808577854</v>
      </c>
      <c r="AB72" s="132">
        <v>0</v>
      </c>
      <c r="AC72" s="132">
        <v>0</v>
      </c>
      <c r="AD72" s="132">
        <v>0</v>
      </c>
      <c r="AE72" s="132">
        <v>110000</v>
      </c>
      <c r="AF72" s="132">
        <v>0</v>
      </c>
      <c r="AG72" s="132">
        <v>0</v>
      </c>
      <c r="AH72" s="132">
        <v>0</v>
      </c>
      <c r="AI72" s="132">
        <v>21600</v>
      </c>
      <c r="AJ72" s="132">
        <v>0</v>
      </c>
      <c r="AK72" s="132">
        <v>0</v>
      </c>
      <c r="AL72" s="132">
        <v>0</v>
      </c>
      <c r="AM72" s="132">
        <v>0</v>
      </c>
      <c r="AN72" s="132">
        <v>0</v>
      </c>
      <c r="AO72" s="132">
        <v>0</v>
      </c>
      <c r="AP72" s="132">
        <v>0</v>
      </c>
      <c r="AQ72" s="132">
        <v>0</v>
      </c>
      <c r="AR72" s="132">
        <v>829594</v>
      </c>
      <c r="AS72" s="132">
        <v>167512.82787989752</v>
      </c>
      <c r="AT72" s="319">
        <v>131600</v>
      </c>
      <c r="AU72" s="132">
        <v>118482.94115673768</v>
      </c>
      <c r="AV72" s="132">
        <v>1128706.8278798976</v>
      </c>
      <c r="AW72" s="132">
        <v>1128706.8278798976</v>
      </c>
      <c r="AX72" s="132">
        <v>0</v>
      </c>
      <c r="AY72" s="132">
        <v>1107106.8278798976</v>
      </c>
      <c r="AZ72" s="320">
        <v>3300</v>
      </c>
      <c r="BA72" s="320">
        <v>996600</v>
      </c>
      <c r="BB72" s="132">
        <v>0</v>
      </c>
      <c r="BC72" s="319">
        <v>0</v>
      </c>
      <c r="BD72" s="319">
        <v>1128706.8278798976</v>
      </c>
      <c r="BE72" s="320">
        <v>1018200</v>
      </c>
      <c r="BF72" s="132">
        <v>886600</v>
      </c>
      <c r="BG72" s="132">
        <v>997106.82787989755</v>
      </c>
      <c r="BH72" s="132">
        <v>3301.6782380129057</v>
      </c>
      <c r="BI72" s="132">
        <v>3215.3324307443363</v>
      </c>
      <c r="BJ72" s="321">
        <v>2.6854395036403959E-2</v>
      </c>
      <c r="BK72" s="321">
        <v>-6.3633852225522388E-3</v>
      </c>
      <c r="BL72" s="132">
        <v>-6179.0404603682273</v>
      </c>
      <c r="BM72" s="132">
        <v>1122527.7874195294</v>
      </c>
      <c r="BN72" s="132">
        <v>3645.456249733541</v>
      </c>
      <c r="BO72" s="132" t="s">
        <v>1187</v>
      </c>
      <c r="BP72" s="132">
        <v>3716.9794285414882</v>
      </c>
      <c r="BQ72" s="321">
        <v>2.433503805658277E-2</v>
      </c>
      <c r="BR72" s="132">
        <v>-8030.18</v>
      </c>
      <c r="BS72" s="132">
        <v>1114497.6074195295</v>
      </c>
      <c r="BT72" s="132">
        <v>0</v>
      </c>
      <c r="BU72" s="132">
        <v>1114497.6074195295</v>
      </c>
      <c r="BV72" s="132"/>
      <c r="BW72" s="132">
        <v>61862.240709957667</v>
      </c>
      <c r="BX72" s="132">
        <v>327.87000000000171</v>
      </c>
    </row>
    <row r="73" spans="1:76" hidden="1" x14ac:dyDescent="0.25">
      <c r="A73" s="295">
        <v>73</v>
      </c>
      <c r="B73" s="295">
        <v>294</v>
      </c>
      <c r="C73" s="317">
        <v>9352171</v>
      </c>
      <c r="D73" s="317" t="s">
        <v>285</v>
      </c>
      <c r="E73" s="318">
        <v>939474</v>
      </c>
      <c r="F73" s="132">
        <v>0</v>
      </c>
      <c r="G73" s="132">
        <v>0</v>
      </c>
      <c r="H73" s="132">
        <v>22000.00000000004</v>
      </c>
      <c r="I73" s="132">
        <v>0</v>
      </c>
      <c r="J73" s="132">
        <v>55783.108504398835</v>
      </c>
      <c r="K73" s="132">
        <v>0</v>
      </c>
      <c r="L73" s="132">
        <v>8094.6745562130045</v>
      </c>
      <c r="M73" s="132">
        <v>17970.177514792937</v>
      </c>
      <c r="N73" s="132">
        <v>14934.67455621302</v>
      </c>
      <c r="O73" s="132">
        <v>2762.3076923076878</v>
      </c>
      <c r="P73" s="132">
        <v>424.97041420118273</v>
      </c>
      <c r="Q73" s="132">
        <v>0</v>
      </c>
      <c r="R73" s="132">
        <v>0</v>
      </c>
      <c r="S73" s="132">
        <v>0</v>
      </c>
      <c r="T73" s="132">
        <v>0</v>
      </c>
      <c r="U73" s="132">
        <v>0</v>
      </c>
      <c r="V73" s="132">
        <v>0</v>
      </c>
      <c r="W73" s="132">
        <v>0</v>
      </c>
      <c r="X73" s="132">
        <v>12875.000000000007</v>
      </c>
      <c r="Y73" s="132">
        <v>0</v>
      </c>
      <c r="Z73" s="132">
        <v>0</v>
      </c>
      <c r="AA73" s="132">
        <v>91564.26489621184</v>
      </c>
      <c r="AB73" s="132">
        <v>0</v>
      </c>
      <c r="AC73" s="132">
        <v>0</v>
      </c>
      <c r="AD73" s="132">
        <v>0</v>
      </c>
      <c r="AE73" s="132">
        <v>110000</v>
      </c>
      <c r="AF73" s="132">
        <v>0</v>
      </c>
      <c r="AG73" s="132">
        <v>0</v>
      </c>
      <c r="AH73" s="132">
        <v>1000</v>
      </c>
      <c r="AI73" s="132">
        <v>22349.34</v>
      </c>
      <c r="AJ73" s="132">
        <v>0</v>
      </c>
      <c r="AK73" s="132">
        <v>0</v>
      </c>
      <c r="AL73" s="132">
        <v>0</v>
      </c>
      <c r="AM73" s="132">
        <v>0</v>
      </c>
      <c r="AN73" s="132">
        <v>0</v>
      </c>
      <c r="AO73" s="132">
        <v>0</v>
      </c>
      <c r="AP73" s="132">
        <v>0</v>
      </c>
      <c r="AQ73" s="132">
        <v>0</v>
      </c>
      <c r="AR73" s="132">
        <v>939474</v>
      </c>
      <c r="AS73" s="132">
        <v>226409.17813433852</v>
      </c>
      <c r="AT73" s="319">
        <v>133349.34</v>
      </c>
      <c r="AU73" s="132">
        <v>162548.22151527519</v>
      </c>
      <c r="AV73" s="132">
        <v>1299232.5181343385</v>
      </c>
      <c r="AW73" s="132">
        <v>1299232.5181343388</v>
      </c>
      <c r="AX73" s="132">
        <v>0</v>
      </c>
      <c r="AY73" s="132">
        <v>1275883.1781343385</v>
      </c>
      <c r="AZ73" s="320">
        <v>3300</v>
      </c>
      <c r="BA73" s="320">
        <v>1128600</v>
      </c>
      <c r="BB73" s="132">
        <v>0</v>
      </c>
      <c r="BC73" s="319">
        <v>0</v>
      </c>
      <c r="BD73" s="319">
        <v>1299232.5181343385</v>
      </c>
      <c r="BE73" s="320">
        <v>1151949.3400000001</v>
      </c>
      <c r="BF73" s="132">
        <v>1019600.0000000001</v>
      </c>
      <c r="BG73" s="132">
        <v>1166883.1781343385</v>
      </c>
      <c r="BH73" s="132">
        <v>3411.939117351867</v>
      </c>
      <c r="BI73" s="132">
        <v>3352.4319340175953</v>
      </c>
      <c r="BJ73" s="321">
        <v>1.7750452359806042E-2</v>
      </c>
      <c r="BK73" s="321">
        <v>-4.206125890636808E-3</v>
      </c>
      <c r="BL73" s="132">
        <v>-4822.4567579600098</v>
      </c>
      <c r="BM73" s="132">
        <v>1294410.0613763786</v>
      </c>
      <c r="BN73" s="132">
        <v>3716.5518168899957</v>
      </c>
      <c r="BO73" s="132" t="s">
        <v>1187</v>
      </c>
      <c r="BP73" s="132">
        <v>3784.8247408666043</v>
      </c>
      <c r="BQ73" s="321">
        <v>1.7820538644624628E-2</v>
      </c>
      <c r="BR73" s="132">
        <v>-9093.7800000000007</v>
      </c>
      <c r="BS73" s="132">
        <v>1285316.2813763786</v>
      </c>
      <c r="BT73" s="132">
        <v>0</v>
      </c>
      <c r="BU73" s="132">
        <v>1285316.2813763786</v>
      </c>
      <c r="BV73" s="132"/>
      <c r="BW73" s="132">
        <v>66415.656033058418</v>
      </c>
      <c r="BX73" s="132">
        <v>499.64000000000124</v>
      </c>
    </row>
    <row r="74" spans="1:76" hidden="1" x14ac:dyDescent="0.25">
      <c r="A74" s="295">
        <v>74</v>
      </c>
      <c r="B74" s="295">
        <v>300</v>
      </c>
      <c r="C74" s="317">
        <v>9352176</v>
      </c>
      <c r="D74" s="317" t="s">
        <v>287</v>
      </c>
      <c r="E74" s="318">
        <v>1453163</v>
      </c>
      <c r="F74" s="132">
        <v>0</v>
      </c>
      <c r="G74" s="132">
        <v>0</v>
      </c>
      <c r="H74" s="132">
        <v>57640.000000000102</v>
      </c>
      <c r="I74" s="132">
        <v>0</v>
      </c>
      <c r="J74" s="132">
        <v>103428.62068965517</v>
      </c>
      <c r="K74" s="132">
        <v>0</v>
      </c>
      <c r="L74" s="132">
        <v>18000.000000000007</v>
      </c>
      <c r="M74" s="132">
        <v>4560.0000000000064</v>
      </c>
      <c r="N74" s="132">
        <v>75600.000000000015</v>
      </c>
      <c r="O74" s="132">
        <v>46410.000000000007</v>
      </c>
      <c r="P74" s="132">
        <v>420.00000000000085</v>
      </c>
      <c r="Q74" s="132">
        <v>0</v>
      </c>
      <c r="R74" s="132">
        <v>0</v>
      </c>
      <c r="S74" s="132">
        <v>0</v>
      </c>
      <c r="T74" s="132">
        <v>0</v>
      </c>
      <c r="U74" s="132">
        <v>0</v>
      </c>
      <c r="V74" s="132">
        <v>0</v>
      </c>
      <c r="W74" s="132">
        <v>0</v>
      </c>
      <c r="X74" s="132">
        <v>52255.851293103391</v>
      </c>
      <c r="Y74" s="132">
        <v>0</v>
      </c>
      <c r="Z74" s="132">
        <v>0</v>
      </c>
      <c r="AA74" s="132">
        <v>188532.06845479723</v>
      </c>
      <c r="AB74" s="132">
        <v>0</v>
      </c>
      <c r="AC74" s="132">
        <v>0</v>
      </c>
      <c r="AD74" s="132">
        <v>0</v>
      </c>
      <c r="AE74" s="132">
        <v>110000</v>
      </c>
      <c r="AF74" s="132">
        <v>0</v>
      </c>
      <c r="AG74" s="132">
        <v>0</v>
      </c>
      <c r="AH74" s="132">
        <v>0</v>
      </c>
      <c r="AI74" s="132">
        <v>38700</v>
      </c>
      <c r="AJ74" s="132">
        <v>0</v>
      </c>
      <c r="AK74" s="132">
        <v>0</v>
      </c>
      <c r="AL74" s="132">
        <v>0</v>
      </c>
      <c r="AM74" s="132">
        <v>0</v>
      </c>
      <c r="AN74" s="132">
        <v>0</v>
      </c>
      <c r="AO74" s="132">
        <v>0</v>
      </c>
      <c r="AP74" s="132">
        <v>0</v>
      </c>
      <c r="AQ74" s="132">
        <v>0</v>
      </c>
      <c r="AR74" s="132">
        <v>1453163</v>
      </c>
      <c r="AS74" s="132">
        <v>546846.54043755599</v>
      </c>
      <c r="AT74" s="319">
        <v>148700</v>
      </c>
      <c r="AU74" s="132">
        <v>351560.37879962486</v>
      </c>
      <c r="AV74" s="132">
        <v>2148709.5404375559</v>
      </c>
      <c r="AW74" s="132">
        <v>2148709.5404375559</v>
      </c>
      <c r="AX74" s="132">
        <v>0</v>
      </c>
      <c r="AY74" s="132">
        <v>2110009.5404375559</v>
      </c>
      <c r="AZ74" s="320">
        <v>3300</v>
      </c>
      <c r="BA74" s="320">
        <v>1745700</v>
      </c>
      <c r="BB74" s="132">
        <v>0</v>
      </c>
      <c r="BC74" s="319">
        <v>0</v>
      </c>
      <c r="BD74" s="319">
        <v>2148709.5404375559</v>
      </c>
      <c r="BE74" s="320">
        <v>1784400</v>
      </c>
      <c r="BF74" s="132">
        <v>1635700</v>
      </c>
      <c r="BG74" s="132">
        <v>2000009.5404375559</v>
      </c>
      <c r="BH74" s="132">
        <v>3780.7363713375348</v>
      </c>
      <c r="BI74" s="132">
        <v>4021.8401998073214</v>
      </c>
      <c r="BJ74" s="321">
        <v>-5.9948634578106154E-2</v>
      </c>
      <c r="BK74" s="321">
        <v>4.4948634578106154E-2</v>
      </c>
      <c r="BL74" s="132">
        <v>95630.623275046004</v>
      </c>
      <c r="BM74" s="132">
        <v>2244340.1637126021</v>
      </c>
      <c r="BN74" s="132">
        <v>4169.4521053168282</v>
      </c>
      <c r="BO74" s="132" t="s">
        <v>1187</v>
      </c>
      <c r="BP74" s="132">
        <v>4242.6090051277924</v>
      </c>
      <c r="BQ74" s="321">
        <v>-8.3464012397548304E-3</v>
      </c>
      <c r="BR74" s="132">
        <v>-14066.11</v>
      </c>
      <c r="BS74" s="132">
        <v>2230274.0537126022</v>
      </c>
      <c r="BT74" s="132">
        <v>0</v>
      </c>
      <c r="BU74" s="132">
        <v>2230274.0537126022</v>
      </c>
      <c r="BV74" s="132"/>
      <c r="BW74" s="132">
        <v>283702.55800088961</v>
      </c>
      <c r="BX74" s="132">
        <v>33095.25</v>
      </c>
    </row>
    <row r="75" spans="1:76" hidden="1" x14ac:dyDescent="0.25">
      <c r="A75" s="295">
        <v>75</v>
      </c>
      <c r="B75" s="295">
        <v>259</v>
      </c>
      <c r="C75" s="317">
        <v>9352184</v>
      </c>
      <c r="D75" s="317" t="s">
        <v>265</v>
      </c>
      <c r="E75" s="318">
        <v>1112535</v>
      </c>
      <c r="F75" s="132">
        <v>0</v>
      </c>
      <c r="G75" s="132">
        <v>0</v>
      </c>
      <c r="H75" s="132">
        <v>8360.0000000000036</v>
      </c>
      <c r="I75" s="132">
        <v>0</v>
      </c>
      <c r="J75" s="132">
        <v>16904.347826086956</v>
      </c>
      <c r="K75" s="132">
        <v>0</v>
      </c>
      <c r="L75" s="132">
        <v>2210.9181141439217</v>
      </c>
      <c r="M75" s="132">
        <v>1447.1464019851089</v>
      </c>
      <c r="N75" s="132">
        <v>4341.4392059553402</v>
      </c>
      <c r="O75" s="132">
        <v>11758.064516129025</v>
      </c>
      <c r="P75" s="132">
        <v>0</v>
      </c>
      <c r="Q75" s="132">
        <v>0</v>
      </c>
      <c r="R75" s="132">
        <v>0</v>
      </c>
      <c r="S75" s="132">
        <v>0</v>
      </c>
      <c r="T75" s="132">
        <v>0</v>
      </c>
      <c r="U75" s="132">
        <v>0</v>
      </c>
      <c r="V75" s="132">
        <v>0</v>
      </c>
      <c r="W75" s="132">
        <v>0</v>
      </c>
      <c r="X75" s="132">
        <v>7836.6329479768747</v>
      </c>
      <c r="Y75" s="132">
        <v>0</v>
      </c>
      <c r="Z75" s="132">
        <v>0</v>
      </c>
      <c r="AA75" s="132">
        <v>81819.343691032293</v>
      </c>
      <c r="AB75" s="132">
        <v>0</v>
      </c>
      <c r="AC75" s="132">
        <v>0</v>
      </c>
      <c r="AD75" s="132">
        <v>0</v>
      </c>
      <c r="AE75" s="132">
        <v>110000</v>
      </c>
      <c r="AF75" s="132">
        <v>0</v>
      </c>
      <c r="AG75" s="132">
        <v>0</v>
      </c>
      <c r="AH75" s="132">
        <v>0</v>
      </c>
      <c r="AI75" s="132">
        <v>26348.11</v>
      </c>
      <c r="AJ75" s="132">
        <v>0</v>
      </c>
      <c r="AK75" s="132">
        <v>0</v>
      </c>
      <c r="AL75" s="132">
        <v>0</v>
      </c>
      <c r="AM75" s="132">
        <v>0</v>
      </c>
      <c r="AN75" s="132">
        <v>0</v>
      </c>
      <c r="AO75" s="132">
        <v>0</v>
      </c>
      <c r="AP75" s="132">
        <v>0</v>
      </c>
      <c r="AQ75" s="132">
        <v>0</v>
      </c>
      <c r="AR75" s="132">
        <v>1112535</v>
      </c>
      <c r="AS75" s="132">
        <v>134677.89270330954</v>
      </c>
      <c r="AT75" s="319">
        <v>136348.10999999999</v>
      </c>
      <c r="AU75" s="132">
        <v>114329.30172318246</v>
      </c>
      <c r="AV75" s="132">
        <v>1383561.0027033095</v>
      </c>
      <c r="AW75" s="132">
        <v>1383561.0027033095</v>
      </c>
      <c r="AX75" s="132">
        <v>0</v>
      </c>
      <c r="AY75" s="132">
        <v>1357212.8927033094</v>
      </c>
      <c r="AZ75" s="320">
        <v>3300</v>
      </c>
      <c r="BA75" s="320">
        <v>1336500</v>
      </c>
      <c r="BB75" s="132">
        <v>0</v>
      </c>
      <c r="BC75" s="319">
        <v>0</v>
      </c>
      <c r="BD75" s="319">
        <v>1383561.0027033095</v>
      </c>
      <c r="BE75" s="320">
        <v>1362848.11</v>
      </c>
      <c r="BF75" s="132">
        <v>1226500</v>
      </c>
      <c r="BG75" s="132">
        <v>1247212.8927033094</v>
      </c>
      <c r="BH75" s="132">
        <v>3079.538006674838</v>
      </c>
      <c r="BI75" s="132">
        <v>3057.6918980487803</v>
      </c>
      <c r="BJ75" s="321">
        <v>7.1446402562659918E-3</v>
      </c>
      <c r="BK75" s="321">
        <v>-1.6929853815564819E-3</v>
      </c>
      <c r="BL75" s="132">
        <v>-2096.5342123036125</v>
      </c>
      <c r="BM75" s="132">
        <v>1381464.4684910059</v>
      </c>
      <c r="BN75" s="132">
        <v>3345.9663172617429</v>
      </c>
      <c r="BO75" s="132" t="s">
        <v>1187</v>
      </c>
      <c r="BP75" s="132">
        <v>3411.0233789901381</v>
      </c>
      <c r="BQ75" s="321">
        <v>1.2059079286530716E-2</v>
      </c>
      <c r="BR75" s="132">
        <v>-10768.95</v>
      </c>
      <c r="BS75" s="132">
        <v>1370695.518491006</v>
      </c>
      <c r="BT75" s="132">
        <v>0</v>
      </c>
      <c r="BU75" s="132">
        <v>1370695.518491006</v>
      </c>
      <c r="BV75" s="132"/>
      <c r="BW75" s="132">
        <v>40621.546273734886</v>
      </c>
      <c r="BX75" s="132">
        <v>5102.3500000000004</v>
      </c>
    </row>
    <row r="76" spans="1:76" hidden="1" x14ac:dyDescent="0.25">
      <c r="A76" s="295">
        <v>76</v>
      </c>
      <c r="B76" s="295">
        <v>249</v>
      </c>
      <c r="C76" s="317">
        <v>9352194</v>
      </c>
      <c r="D76" s="317" t="s">
        <v>258</v>
      </c>
      <c r="E76" s="318">
        <v>1727863</v>
      </c>
      <c r="F76" s="132">
        <v>0</v>
      </c>
      <c r="G76" s="132">
        <v>0</v>
      </c>
      <c r="H76" s="132">
        <v>9240.0000000000091</v>
      </c>
      <c r="I76" s="132">
        <v>0</v>
      </c>
      <c r="J76" s="132">
        <v>22972.173913043476</v>
      </c>
      <c r="K76" s="132">
        <v>0</v>
      </c>
      <c r="L76" s="132">
        <v>1402.2292993630542</v>
      </c>
      <c r="M76" s="132">
        <v>3124.9681528662481</v>
      </c>
      <c r="N76" s="132">
        <v>5408.5987261146411</v>
      </c>
      <c r="O76" s="132">
        <v>9765.5254777069986</v>
      </c>
      <c r="P76" s="132">
        <v>3365.350318471334</v>
      </c>
      <c r="Q76" s="132">
        <v>0</v>
      </c>
      <c r="R76" s="132">
        <v>0</v>
      </c>
      <c r="S76" s="132">
        <v>0</v>
      </c>
      <c r="T76" s="132">
        <v>0</v>
      </c>
      <c r="U76" s="132">
        <v>0</v>
      </c>
      <c r="V76" s="132">
        <v>0</v>
      </c>
      <c r="W76" s="132">
        <v>0</v>
      </c>
      <c r="X76" s="132">
        <v>13221.836734693863</v>
      </c>
      <c r="Y76" s="132">
        <v>0</v>
      </c>
      <c r="Z76" s="132">
        <v>0</v>
      </c>
      <c r="AA76" s="132">
        <v>106439.34695753691</v>
      </c>
      <c r="AB76" s="132">
        <v>0</v>
      </c>
      <c r="AC76" s="132">
        <v>0</v>
      </c>
      <c r="AD76" s="132">
        <v>0</v>
      </c>
      <c r="AE76" s="132">
        <v>110000</v>
      </c>
      <c r="AF76" s="132">
        <v>0</v>
      </c>
      <c r="AG76" s="132">
        <v>0</v>
      </c>
      <c r="AH76" s="132">
        <v>0</v>
      </c>
      <c r="AI76" s="132">
        <v>49300</v>
      </c>
      <c r="AJ76" s="132">
        <v>0</v>
      </c>
      <c r="AK76" s="132">
        <v>0</v>
      </c>
      <c r="AL76" s="132">
        <v>0</v>
      </c>
      <c r="AM76" s="132">
        <v>0</v>
      </c>
      <c r="AN76" s="132">
        <v>0</v>
      </c>
      <c r="AO76" s="132">
        <v>0</v>
      </c>
      <c r="AP76" s="132">
        <v>0</v>
      </c>
      <c r="AQ76" s="132">
        <v>0</v>
      </c>
      <c r="AR76" s="132">
        <v>1727863</v>
      </c>
      <c r="AS76" s="132">
        <v>174940.02957979654</v>
      </c>
      <c r="AT76" s="319">
        <v>159300</v>
      </c>
      <c r="AU76" s="132">
        <v>144077.76990131979</v>
      </c>
      <c r="AV76" s="132">
        <v>2062103.0295797966</v>
      </c>
      <c r="AW76" s="132">
        <v>2062103.0295797966</v>
      </c>
      <c r="AX76" s="132">
        <v>0</v>
      </c>
      <c r="AY76" s="132">
        <v>2012803.0295797966</v>
      </c>
      <c r="AZ76" s="320">
        <v>3300</v>
      </c>
      <c r="BA76" s="320">
        <v>2075700</v>
      </c>
      <c r="BB76" s="132">
        <v>62896.970420203405</v>
      </c>
      <c r="BC76" s="319">
        <v>0</v>
      </c>
      <c r="BD76" s="319">
        <v>2125000</v>
      </c>
      <c r="BE76" s="320">
        <v>2125000</v>
      </c>
      <c r="BF76" s="132">
        <v>1965700</v>
      </c>
      <c r="BG76" s="132">
        <v>1965700</v>
      </c>
      <c r="BH76" s="132">
        <v>3125.1192368839429</v>
      </c>
      <c r="BI76" s="132">
        <v>3007.4756237560191</v>
      </c>
      <c r="BJ76" s="321">
        <v>3.9117062894428171E-2</v>
      </c>
      <c r="BK76" s="321">
        <v>-9.269132282988226E-3</v>
      </c>
      <c r="BL76" s="132">
        <v>0</v>
      </c>
      <c r="BM76" s="132">
        <v>2125000</v>
      </c>
      <c r="BN76" s="132">
        <v>3300</v>
      </c>
      <c r="BO76" s="132" t="s">
        <v>1187</v>
      </c>
      <c r="BP76" s="132">
        <v>3378.3783783783783</v>
      </c>
      <c r="BQ76" s="321">
        <v>4.1790269825850768E-2</v>
      </c>
      <c r="BR76" s="132">
        <v>-16725.11</v>
      </c>
      <c r="BS76" s="132">
        <v>2108274.89</v>
      </c>
      <c r="BT76" s="132">
        <v>0</v>
      </c>
      <c r="BU76" s="132">
        <v>2108274.89</v>
      </c>
      <c r="BV76" s="132"/>
      <c r="BW76" s="132">
        <v>218678.26077583083</v>
      </c>
      <c r="BX76" s="132">
        <v>26103.34</v>
      </c>
    </row>
    <row r="77" spans="1:76" hidden="1" x14ac:dyDescent="0.25">
      <c r="A77" s="295">
        <v>77</v>
      </c>
      <c r="B77" s="295">
        <v>480</v>
      </c>
      <c r="C77" s="317">
        <v>9352916</v>
      </c>
      <c r="D77" s="317" t="s">
        <v>388</v>
      </c>
      <c r="E77" s="318">
        <v>846076</v>
      </c>
      <c r="F77" s="132">
        <v>0</v>
      </c>
      <c r="G77" s="132">
        <v>0</v>
      </c>
      <c r="H77" s="132">
        <v>11880.000000000005</v>
      </c>
      <c r="I77" s="132">
        <v>0</v>
      </c>
      <c r="J77" s="132">
        <v>28408.695652173908</v>
      </c>
      <c r="K77" s="132">
        <v>0</v>
      </c>
      <c r="L77" s="132">
        <v>200.65146579804542</v>
      </c>
      <c r="M77" s="132">
        <v>240.78175895765452</v>
      </c>
      <c r="N77" s="132">
        <v>1083.5179153094464</v>
      </c>
      <c r="O77" s="132">
        <v>0</v>
      </c>
      <c r="P77" s="132">
        <v>0</v>
      </c>
      <c r="Q77" s="132">
        <v>0</v>
      </c>
      <c r="R77" s="132">
        <v>0</v>
      </c>
      <c r="S77" s="132">
        <v>0</v>
      </c>
      <c r="T77" s="132">
        <v>0</v>
      </c>
      <c r="U77" s="132">
        <v>0</v>
      </c>
      <c r="V77" s="132">
        <v>0</v>
      </c>
      <c r="W77" s="132">
        <v>0</v>
      </c>
      <c r="X77" s="132">
        <v>578.90510948905091</v>
      </c>
      <c r="Y77" s="132">
        <v>0</v>
      </c>
      <c r="Z77" s="132">
        <v>0</v>
      </c>
      <c r="AA77" s="132">
        <v>77437.005983553536</v>
      </c>
      <c r="AB77" s="132">
        <v>0</v>
      </c>
      <c r="AC77" s="132">
        <v>0</v>
      </c>
      <c r="AD77" s="132">
        <v>0</v>
      </c>
      <c r="AE77" s="132">
        <v>110000</v>
      </c>
      <c r="AF77" s="132">
        <v>0</v>
      </c>
      <c r="AG77" s="132">
        <v>0</v>
      </c>
      <c r="AH77" s="132">
        <v>0</v>
      </c>
      <c r="AI77" s="132">
        <v>23640</v>
      </c>
      <c r="AJ77" s="132">
        <v>0</v>
      </c>
      <c r="AK77" s="132">
        <v>0</v>
      </c>
      <c r="AL77" s="132">
        <v>0</v>
      </c>
      <c r="AM77" s="132">
        <v>0</v>
      </c>
      <c r="AN77" s="132">
        <v>0</v>
      </c>
      <c r="AO77" s="132">
        <v>0</v>
      </c>
      <c r="AP77" s="132">
        <v>0</v>
      </c>
      <c r="AQ77" s="132">
        <v>0</v>
      </c>
      <c r="AR77" s="132">
        <v>846076</v>
      </c>
      <c r="AS77" s="132">
        <v>119829.55788528164</v>
      </c>
      <c r="AT77" s="319">
        <v>133640</v>
      </c>
      <c r="AU77" s="132">
        <v>108342.82937967306</v>
      </c>
      <c r="AV77" s="132">
        <v>1099545.5578852817</v>
      </c>
      <c r="AW77" s="132">
        <v>1099545.5578852817</v>
      </c>
      <c r="AX77" s="132">
        <v>0</v>
      </c>
      <c r="AY77" s="132">
        <v>1075905.5578852817</v>
      </c>
      <c r="AZ77" s="320">
        <v>3300</v>
      </c>
      <c r="BA77" s="320">
        <v>1016400</v>
      </c>
      <c r="BB77" s="132">
        <v>0</v>
      </c>
      <c r="BC77" s="319">
        <v>0</v>
      </c>
      <c r="BD77" s="319">
        <v>1099545.5578852817</v>
      </c>
      <c r="BE77" s="320">
        <v>1040040</v>
      </c>
      <c r="BF77" s="132">
        <v>906400</v>
      </c>
      <c r="BG77" s="132">
        <v>965905.55788528174</v>
      </c>
      <c r="BH77" s="132">
        <v>3136.0570061210447</v>
      </c>
      <c r="BI77" s="132">
        <v>2968.9135120743035</v>
      </c>
      <c r="BJ77" s="321">
        <v>5.6297865655898567E-2</v>
      </c>
      <c r="BK77" s="321">
        <v>-1.3340274688382937E-2</v>
      </c>
      <c r="BL77" s="132">
        <v>-12198.685507353861</v>
      </c>
      <c r="BM77" s="132">
        <v>1087346.8723779279</v>
      </c>
      <c r="BN77" s="132">
        <v>3453.593741486779</v>
      </c>
      <c r="BO77" s="132" t="s">
        <v>1187</v>
      </c>
      <c r="BP77" s="132">
        <v>3530.3469882400254</v>
      </c>
      <c r="BQ77" s="321">
        <v>4.934287088941125E-2</v>
      </c>
      <c r="BR77" s="132">
        <v>-8189.72</v>
      </c>
      <c r="BS77" s="132">
        <v>1079157.1523779279</v>
      </c>
      <c r="BT77" s="132">
        <v>0</v>
      </c>
      <c r="BU77" s="132">
        <v>1079157.1523779279</v>
      </c>
      <c r="BV77" s="132"/>
      <c r="BW77" s="132">
        <v>210759.37617327529</v>
      </c>
      <c r="BX77" s="132">
        <v>33841.96</v>
      </c>
    </row>
    <row r="78" spans="1:76" hidden="1" x14ac:dyDescent="0.25">
      <c r="A78" s="295">
        <v>78</v>
      </c>
      <c r="B78" s="295">
        <v>327</v>
      </c>
      <c r="C78" s="317">
        <v>9352918</v>
      </c>
      <c r="D78" s="317" t="s">
        <v>303</v>
      </c>
      <c r="E78" s="318">
        <v>244483</v>
      </c>
      <c r="F78" s="132">
        <v>0</v>
      </c>
      <c r="G78" s="132">
        <v>0</v>
      </c>
      <c r="H78" s="132">
        <v>1319.9999999999989</v>
      </c>
      <c r="I78" s="132">
        <v>0</v>
      </c>
      <c r="J78" s="132">
        <v>4205.25</v>
      </c>
      <c r="K78" s="132">
        <v>0</v>
      </c>
      <c r="L78" s="132">
        <v>400.00000000000091</v>
      </c>
      <c r="M78" s="132">
        <v>0</v>
      </c>
      <c r="N78" s="132">
        <v>0</v>
      </c>
      <c r="O78" s="132">
        <v>0</v>
      </c>
      <c r="P78" s="132">
        <v>0</v>
      </c>
      <c r="Q78" s="132">
        <v>1150.0000000000025</v>
      </c>
      <c r="R78" s="132">
        <v>0</v>
      </c>
      <c r="S78" s="132">
        <v>0</v>
      </c>
      <c r="T78" s="132">
        <v>0</v>
      </c>
      <c r="U78" s="132">
        <v>0</v>
      </c>
      <c r="V78" s="132">
        <v>0</v>
      </c>
      <c r="W78" s="132">
        <v>0</v>
      </c>
      <c r="X78" s="132">
        <v>0</v>
      </c>
      <c r="Y78" s="132">
        <v>0</v>
      </c>
      <c r="Z78" s="132">
        <v>0</v>
      </c>
      <c r="AA78" s="132">
        <v>9057.4444772395364</v>
      </c>
      <c r="AB78" s="132">
        <v>0</v>
      </c>
      <c r="AC78" s="132">
        <v>0</v>
      </c>
      <c r="AD78" s="132">
        <v>0</v>
      </c>
      <c r="AE78" s="132">
        <v>110000</v>
      </c>
      <c r="AF78" s="132">
        <v>0</v>
      </c>
      <c r="AG78" s="132">
        <v>0</v>
      </c>
      <c r="AH78" s="132">
        <v>0</v>
      </c>
      <c r="AI78" s="132">
        <v>9578.2900000000009</v>
      </c>
      <c r="AJ78" s="132">
        <v>0</v>
      </c>
      <c r="AK78" s="132">
        <v>0</v>
      </c>
      <c r="AL78" s="132">
        <v>0</v>
      </c>
      <c r="AM78" s="132">
        <v>0</v>
      </c>
      <c r="AN78" s="132">
        <v>0</v>
      </c>
      <c r="AO78" s="132">
        <v>0</v>
      </c>
      <c r="AP78" s="132">
        <v>0</v>
      </c>
      <c r="AQ78" s="132">
        <v>0</v>
      </c>
      <c r="AR78" s="132">
        <v>244483</v>
      </c>
      <c r="AS78" s="132">
        <v>16132.69447723954</v>
      </c>
      <c r="AT78" s="319">
        <v>119578.29000000001</v>
      </c>
      <c r="AU78" s="132">
        <v>22594.069477239536</v>
      </c>
      <c r="AV78" s="132">
        <v>380193.98447723954</v>
      </c>
      <c r="AW78" s="132">
        <v>380193.98447723954</v>
      </c>
      <c r="AX78" s="132">
        <v>0</v>
      </c>
      <c r="AY78" s="132">
        <v>370615.69447723957</v>
      </c>
      <c r="AZ78" s="320">
        <v>3300</v>
      </c>
      <c r="BA78" s="320">
        <v>293700</v>
      </c>
      <c r="BB78" s="132">
        <v>0</v>
      </c>
      <c r="BC78" s="319">
        <v>0</v>
      </c>
      <c r="BD78" s="319">
        <v>380193.98447723954</v>
      </c>
      <c r="BE78" s="320">
        <v>303278.28999999998</v>
      </c>
      <c r="BF78" s="132">
        <v>183699.99999999997</v>
      </c>
      <c r="BG78" s="132">
        <v>260615.69447723954</v>
      </c>
      <c r="BH78" s="132">
        <v>2928.2662300813431</v>
      </c>
      <c r="BI78" s="132">
        <v>2907.9242243589742</v>
      </c>
      <c r="BJ78" s="321">
        <v>6.9953699453269213E-3</v>
      </c>
      <c r="BK78" s="321">
        <v>-1.6576144678007328E-3</v>
      </c>
      <c r="BL78" s="132">
        <v>-428.9993366353437</v>
      </c>
      <c r="BM78" s="132">
        <v>379764.9851406042</v>
      </c>
      <c r="BN78" s="132">
        <v>4159.401068995553</v>
      </c>
      <c r="BO78" s="132" t="s">
        <v>1187</v>
      </c>
      <c r="BP78" s="132">
        <v>4267.0223049506094</v>
      </c>
      <c r="BQ78" s="321">
        <v>-3.0967188335354945E-2</v>
      </c>
      <c r="BR78" s="132">
        <v>-2366.5099999999998</v>
      </c>
      <c r="BS78" s="132">
        <v>377398.47514060419</v>
      </c>
      <c r="BT78" s="132">
        <v>0</v>
      </c>
      <c r="BU78" s="132">
        <v>377398.47514060419</v>
      </c>
      <c r="BV78" s="132"/>
      <c r="BW78" s="132">
        <v>72127.924193548446</v>
      </c>
      <c r="BX78" s="132">
        <v>6935.68</v>
      </c>
    </row>
    <row r="79" spans="1:76" hidden="1" x14ac:dyDescent="0.25">
      <c r="A79" s="295">
        <v>79</v>
      </c>
      <c r="B79" s="295">
        <v>75</v>
      </c>
      <c r="C79" s="317">
        <v>9352919</v>
      </c>
      <c r="D79" s="317" t="s">
        <v>185</v>
      </c>
      <c r="E79" s="318">
        <v>705979</v>
      </c>
      <c r="F79" s="132">
        <v>0</v>
      </c>
      <c r="G79" s="132">
        <v>0</v>
      </c>
      <c r="H79" s="132">
        <v>14960.000000000004</v>
      </c>
      <c r="I79" s="132">
        <v>0</v>
      </c>
      <c r="J79" s="132">
        <v>31936.820083682007</v>
      </c>
      <c r="K79" s="132">
        <v>0</v>
      </c>
      <c r="L79" s="132">
        <v>17799.999999999985</v>
      </c>
      <c r="M79" s="132">
        <v>240.00000000000017</v>
      </c>
      <c r="N79" s="132">
        <v>1080.0000000000034</v>
      </c>
      <c r="O79" s="132">
        <v>0</v>
      </c>
      <c r="P79" s="132">
        <v>3780.0000000000014</v>
      </c>
      <c r="Q79" s="132">
        <v>0</v>
      </c>
      <c r="R79" s="132">
        <v>0</v>
      </c>
      <c r="S79" s="132">
        <v>0</v>
      </c>
      <c r="T79" s="132">
        <v>0</v>
      </c>
      <c r="U79" s="132">
        <v>0</v>
      </c>
      <c r="V79" s="132">
        <v>0</v>
      </c>
      <c r="W79" s="132">
        <v>0</v>
      </c>
      <c r="X79" s="132">
        <v>2497.2641509433979</v>
      </c>
      <c r="Y79" s="132">
        <v>0</v>
      </c>
      <c r="Z79" s="132">
        <v>0</v>
      </c>
      <c r="AA79" s="132">
        <v>36539.949533123188</v>
      </c>
      <c r="AB79" s="132">
        <v>0</v>
      </c>
      <c r="AC79" s="132">
        <v>0</v>
      </c>
      <c r="AD79" s="132">
        <v>0</v>
      </c>
      <c r="AE79" s="132">
        <v>110000</v>
      </c>
      <c r="AF79" s="132">
        <v>0</v>
      </c>
      <c r="AG79" s="132">
        <v>0</v>
      </c>
      <c r="AH79" s="132">
        <v>0</v>
      </c>
      <c r="AI79" s="132">
        <v>22680</v>
      </c>
      <c r="AJ79" s="132">
        <v>0</v>
      </c>
      <c r="AK79" s="132">
        <v>0</v>
      </c>
      <c r="AL79" s="132">
        <v>0</v>
      </c>
      <c r="AM79" s="132">
        <v>0</v>
      </c>
      <c r="AN79" s="132">
        <v>0</v>
      </c>
      <c r="AO79" s="132">
        <v>0</v>
      </c>
      <c r="AP79" s="132">
        <v>0</v>
      </c>
      <c r="AQ79" s="132">
        <v>0</v>
      </c>
      <c r="AR79" s="132">
        <v>705979</v>
      </c>
      <c r="AS79" s="132">
        <v>108834.03376774859</v>
      </c>
      <c r="AT79" s="319">
        <v>132680</v>
      </c>
      <c r="AU79" s="132">
        <v>81437.359574964183</v>
      </c>
      <c r="AV79" s="132">
        <v>947493.03376774862</v>
      </c>
      <c r="AW79" s="132">
        <v>947493.03376774851</v>
      </c>
      <c r="AX79" s="132">
        <v>0</v>
      </c>
      <c r="AY79" s="132">
        <v>924813.03376774862</v>
      </c>
      <c r="AZ79" s="320">
        <v>3300</v>
      </c>
      <c r="BA79" s="320">
        <v>848100</v>
      </c>
      <c r="BB79" s="132">
        <v>0</v>
      </c>
      <c r="BC79" s="319">
        <v>0</v>
      </c>
      <c r="BD79" s="319">
        <v>947493.03376774862</v>
      </c>
      <c r="BE79" s="320">
        <v>870780</v>
      </c>
      <c r="BF79" s="132">
        <v>738100</v>
      </c>
      <c r="BG79" s="132">
        <v>814813.03376774862</v>
      </c>
      <c r="BH79" s="132">
        <v>3170.4787306138078</v>
      </c>
      <c r="BI79" s="132">
        <v>3041.992058921162</v>
      </c>
      <c r="BJ79" s="321">
        <v>4.2237674919576688E-2</v>
      </c>
      <c r="BK79" s="321">
        <v>-1.0008588763732989E-2</v>
      </c>
      <c r="BL79" s="132">
        <v>-7824.634217852813</v>
      </c>
      <c r="BM79" s="132">
        <v>939668.39954989578</v>
      </c>
      <c r="BN79" s="132">
        <v>3568.048247275859</v>
      </c>
      <c r="BO79" s="132" t="s">
        <v>1187</v>
      </c>
      <c r="BP79" s="132">
        <v>3656.2972745132133</v>
      </c>
      <c r="BQ79" s="321">
        <v>2.2472189079127958E-2</v>
      </c>
      <c r="BR79" s="132">
        <v>-6833.63</v>
      </c>
      <c r="BS79" s="132">
        <v>932834.76954989578</v>
      </c>
      <c r="BT79" s="132">
        <v>0</v>
      </c>
      <c r="BU79" s="132">
        <v>932834.76954989578</v>
      </c>
      <c r="BV79" s="132"/>
      <c r="BW79" s="132">
        <v>70264.214985864353</v>
      </c>
      <c r="BX79" s="132">
        <v>32897.64</v>
      </c>
    </row>
    <row r="80" spans="1:76" hidden="1" x14ac:dyDescent="0.25">
      <c r="A80" s="295">
        <v>80</v>
      </c>
      <c r="B80" s="295">
        <v>461</v>
      </c>
      <c r="C80" s="317">
        <v>9352921</v>
      </c>
      <c r="D80" s="317" t="s">
        <v>374</v>
      </c>
      <c r="E80" s="318">
        <v>604340</v>
      </c>
      <c r="F80" s="132">
        <v>0</v>
      </c>
      <c r="G80" s="132">
        <v>0</v>
      </c>
      <c r="H80" s="132">
        <v>2640.0000000000027</v>
      </c>
      <c r="I80" s="132">
        <v>0</v>
      </c>
      <c r="J80" s="132">
        <v>8759.4470046082952</v>
      </c>
      <c r="K80" s="132">
        <v>0</v>
      </c>
      <c r="L80" s="132">
        <v>201.834862385321</v>
      </c>
      <c r="M80" s="132">
        <v>0</v>
      </c>
      <c r="N80" s="132">
        <v>1453.2110091743111</v>
      </c>
      <c r="O80" s="132">
        <v>0</v>
      </c>
      <c r="P80" s="132">
        <v>0</v>
      </c>
      <c r="Q80" s="132">
        <v>0</v>
      </c>
      <c r="R80" s="132">
        <v>0</v>
      </c>
      <c r="S80" s="132">
        <v>0</v>
      </c>
      <c r="T80" s="132">
        <v>0</v>
      </c>
      <c r="U80" s="132">
        <v>0</v>
      </c>
      <c r="V80" s="132">
        <v>0</v>
      </c>
      <c r="W80" s="132">
        <v>0</v>
      </c>
      <c r="X80" s="132">
        <v>2981.5789473684199</v>
      </c>
      <c r="Y80" s="132">
        <v>0</v>
      </c>
      <c r="Z80" s="132">
        <v>0</v>
      </c>
      <c r="AA80" s="132">
        <v>31871.236324710146</v>
      </c>
      <c r="AB80" s="132">
        <v>0</v>
      </c>
      <c r="AC80" s="132">
        <v>0</v>
      </c>
      <c r="AD80" s="132">
        <v>0</v>
      </c>
      <c r="AE80" s="132">
        <v>110000</v>
      </c>
      <c r="AF80" s="132">
        <v>0</v>
      </c>
      <c r="AG80" s="132">
        <v>0</v>
      </c>
      <c r="AH80" s="132">
        <v>0</v>
      </c>
      <c r="AI80" s="132">
        <v>18360</v>
      </c>
      <c r="AJ80" s="132">
        <v>0</v>
      </c>
      <c r="AK80" s="132">
        <v>0</v>
      </c>
      <c r="AL80" s="132">
        <v>0</v>
      </c>
      <c r="AM80" s="132">
        <v>0</v>
      </c>
      <c r="AN80" s="132">
        <v>0</v>
      </c>
      <c r="AO80" s="132">
        <v>0</v>
      </c>
      <c r="AP80" s="132">
        <v>0</v>
      </c>
      <c r="AQ80" s="132">
        <v>0</v>
      </c>
      <c r="AR80" s="132">
        <v>604340</v>
      </c>
      <c r="AS80" s="132">
        <v>47907.308148246491</v>
      </c>
      <c r="AT80" s="319">
        <v>128360</v>
      </c>
      <c r="AU80" s="132">
        <v>48397.482762794112</v>
      </c>
      <c r="AV80" s="132">
        <v>780607.30814824649</v>
      </c>
      <c r="AW80" s="132">
        <v>780607.30814824661</v>
      </c>
      <c r="AX80" s="132">
        <v>0</v>
      </c>
      <c r="AY80" s="132">
        <v>762247.30814824649</v>
      </c>
      <c r="AZ80" s="320">
        <v>3300</v>
      </c>
      <c r="BA80" s="320">
        <v>726000</v>
      </c>
      <c r="BB80" s="132">
        <v>0</v>
      </c>
      <c r="BC80" s="319">
        <v>0</v>
      </c>
      <c r="BD80" s="319">
        <v>780607.30814824649</v>
      </c>
      <c r="BE80" s="320">
        <v>744360</v>
      </c>
      <c r="BF80" s="132">
        <v>616000</v>
      </c>
      <c r="BG80" s="132">
        <v>652247.30814824649</v>
      </c>
      <c r="BH80" s="132">
        <v>2964.7604915829388</v>
      </c>
      <c r="BI80" s="132">
        <v>2913.7559743243241</v>
      </c>
      <c r="BJ80" s="321">
        <v>1.7504731936394295E-2</v>
      </c>
      <c r="BK80" s="321">
        <v>-4.1479002739696685E-3</v>
      </c>
      <c r="BL80" s="132">
        <v>-2658.9132249197369</v>
      </c>
      <c r="BM80" s="132">
        <v>777948.39492332679</v>
      </c>
      <c r="BN80" s="132">
        <v>3452.674522378758</v>
      </c>
      <c r="BO80" s="132" t="s">
        <v>1187</v>
      </c>
      <c r="BP80" s="132">
        <v>3536.1290678333035</v>
      </c>
      <c r="BQ80" s="321">
        <v>1.5839006743153083E-2</v>
      </c>
      <c r="BR80" s="132">
        <v>-5849.8</v>
      </c>
      <c r="BS80" s="132">
        <v>772098.59492332675</v>
      </c>
      <c r="BT80" s="132">
        <v>0</v>
      </c>
      <c r="BU80" s="132">
        <v>772098.59492332675</v>
      </c>
      <c r="BV80" s="132"/>
      <c r="BW80" s="132">
        <v>75265.663742117235</v>
      </c>
      <c r="BX80" s="132">
        <v>157.7599999999984</v>
      </c>
    </row>
    <row r="81" spans="1:76" hidden="1" x14ac:dyDescent="0.25">
      <c r="A81" s="295">
        <v>81</v>
      </c>
      <c r="B81" s="295">
        <v>281</v>
      </c>
      <c r="C81" s="317">
        <v>9352922</v>
      </c>
      <c r="D81" s="317" t="s">
        <v>275</v>
      </c>
      <c r="E81" s="318">
        <v>1623477</v>
      </c>
      <c r="F81" s="132">
        <v>0</v>
      </c>
      <c r="G81" s="132">
        <v>0</v>
      </c>
      <c r="H81" s="132">
        <v>37399.999999999985</v>
      </c>
      <c r="I81" s="132">
        <v>0</v>
      </c>
      <c r="J81" s="132">
        <v>78531.832460732985</v>
      </c>
      <c r="K81" s="132">
        <v>0</v>
      </c>
      <c r="L81" s="132">
        <v>4399.9999999999955</v>
      </c>
      <c r="M81" s="132">
        <v>43200.000000000036</v>
      </c>
      <c r="N81" s="132">
        <v>6119.9999999999991</v>
      </c>
      <c r="O81" s="132">
        <v>6239.99999999999</v>
      </c>
      <c r="P81" s="132">
        <v>420.00000000000119</v>
      </c>
      <c r="Q81" s="132">
        <v>0</v>
      </c>
      <c r="R81" s="132">
        <v>0</v>
      </c>
      <c r="S81" s="132">
        <v>0</v>
      </c>
      <c r="T81" s="132">
        <v>0</v>
      </c>
      <c r="U81" s="132">
        <v>0</v>
      </c>
      <c r="V81" s="132">
        <v>0</v>
      </c>
      <c r="W81" s="132">
        <v>0</v>
      </c>
      <c r="X81" s="132">
        <v>27880.763358778626</v>
      </c>
      <c r="Y81" s="132">
        <v>0</v>
      </c>
      <c r="Z81" s="132">
        <v>0</v>
      </c>
      <c r="AA81" s="132">
        <v>154158.43530613388</v>
      </c>
      <c r="AB81" s="132">
        <v>0</v>
      </c>
      <c r="AC81" s="132">
        <v>0</v>
      </c>
      <c r="AD81" s="132">
        <v>0</v>
      </c>
      <c r="AE81" s="132">
        <v>110000</v>
      </c>
      <c r="AF81" s="132">
        <v>0</v>
      </c>
      <c r="AG81" s="132">
        <v>0</v>
      </c>
      <c r="AH81" s="132">
        <v>0</v>
      </c>
      <c r="AI81" s="132">
        <v>35742.5</v>
      </c>
      <c r="AJ81" s="132">
        <v>0</v>
      </c>
      <c r="AK81" s="132">
        <v>0</v>
      </c>
      <c r="AL81" s="132">
        <v>0</v>
      </c>
      <c r="AM81" s="132">
        <v>0</v>
      </c>
      <c r="AN81" s="132">
        <v>0</v>
      </c>
      <c r="AO81" s="132">
        <v>0</v>
      </c>
      <c r="AP81" s="132">
        <v>0</v>
      </c>
      <c r="AQ81" s="132">
        <v>0</v>
      </c>
      <c r="AR81" s="132">
        <v>1623477</v>
      </c>
      <c r="AS81" s="132">
        <v>358351.0311256455</v>
      </c>
      <c r="AT81" s="319">
        <v>145742.5</v>
      </c>
      <c r="AU81" s="132">
        <v>252313.35153650038</v>
      </c>
      <c r="AV81" s="132">
        <v>2127570.5311256456</v>
      </c>
      <c r="AW81" s="132">
        <v>2127570.5311256452</v>
      </c>
      <c r="AX81" s="132">
        <v>0</v>
      </c>
      <c r="AY81" s="132">
        <v>2091828.0311256456</v>
      </c>
      <c r="AZ81" s="320">
        <v>3300</v>
      </c>
      <c r="BA81" s="320">
        <v>1950300</v>
      </c>
      <c r="BB81" s="132">
        <v>0</v>
      </c>
      <c r="BC81" s="319">
        <v>0</v>
      </c>
      <c r="BD81" s="319">
        <v>2127570.5311256456</v>
      </c>
      <c r="BE81" s="320">
        <v>1986042.5</v>
      </c>
      <c r="BF81" s="132">
        <v>1840300</v>
      </c>
      <c r="BG81" s="132">
        <v>1981828.0311256456</v>
      </c>
      <c r="BH81" s="132">
        <v>3353.3469223784191</v>
      </c>
      <c r="BI81" s="132">
        <v>3338.371162310606</v>
      </c>
      <c r="BJ81" s="321">
        <v>4.4859481884116925E-3</v>
      </c>
      <c r="BK81" s="321">
        <v>-1.0629848995882085E-3</v>
      </c>
      <c r="BL81" s="132">
        <v>-2097.2451376413342</v>
      </c>
      <c r="BM81" s="132">
        <v>2125473.2859880044</v>
      </c>
      <c r="BN81" s="132">
        <v>3535.9234957495846</v>
      </c>
      <c r="BO81" s="132" t="s">
        <v>1187</v>
      </c>
      <c r="BP81" s="132">
        <v>3596.4014991336794</v>
      </c>
      <c r="BQ81" s="321">
        <v>-4.3247730491596803E-3</v>
      </c>
      <c r="BR81" s="132">
        <v>-15714.69</v>
      </c>
      <c r="BS81" s="132">
        <v>2109758.5959880045</v>
      </c>
      <c r="BT81" s="132">
        <v>0</v>
      </c>
      <c r="BU81" s="132">
        <v>2109758.5959880045</v>
      </c>
      <c r="BV81" s="132"/>
      <c r="BW81" s="132">
        <v>368810.54985296633</v>
      </c>
      <c r="BX81" s="132">
        <v>24249.829999999998</v>
      </c>
    </row>
    <row r="82" spans="1:76" hidden="1" x14ac:dyDescent="0.25">
      <c r="A82" s="295">
        <v>82</v>
      </c>
      <c r="B82" s="295">
        <v>504</v>
      </c>
      <c r="C82" s="317">
        <v>9352923</v>
      </c>
      <c r="D82" s="317" t="s">
        <v>405</v>
      </c>
      <c r="E82" s="318">
        <v>837835</v>
      </c>
      <c r="F82" s="132">
        <v>0</v>
      </c>
      <c r="G82" s="132">
        <v>0</v>
      </c>
      <c r="H82" s="132">
        <v>7039.9999999999973</v>
      </c>
      <c r="I82" s="132">
        <v>0</v>
      </c>
      <c r="J82" s="132">
        <v>19741.438356164384</v>
      </c>
      <c r="K82" s="132">
        <v>0</v>
      </c>
      <c r="L82" s="132">
        <v>7000.0000000000155</v>
      </c>
      <c r="M82" s="132">
        <v>9119.9999999999836</v>
      </c>
      <c r="N82" s="132">
        <v>1440.0000000000048</v>
      </c>
      <c r="O82" s="132">
        <v>0</v>
      </c>
      <c r="P82" s="132">
        <v>0</v>
      </c>
      <c r="Q82" s="132">
        <v>0</v>
      </c>
      <c r="R82" s="132">
        <v>0</v>
      </c>
      <c r="S82" s="132">
        <v>0</v>
      </c>
      <c r="T82" s="132">
        <v>0</v>
      </c>
      <c r="U82" s="132">
        <v>0</v>
      </c>
      <c r="V82" s="132">
        <v>0</v>
      </c>
      <c r="W82" s="132">
        <v>0</v>
      </c>
      <c r="X82" s="132">
        <v>3032.3359073359065</v>
      </c>
      <c r="Y82" s="132">
        <v>0</v>
      </c>
      <c r="Z82" s="132">
        <v>0</v>
      </c>
      <c r="AA82" s="132">
        <v>55053.043568487999</v>
      </c>
      <c r="AB82" s="132">
        <v>0</v>
      </c>
      <c r="AC82" s="132">
        <v>0</v>
      </c>
      <c r="AD82" s="132">
        <v>0</v>
      </c>
      <c r="AE82" s="132">
        <v>110000</v>
      </c>
      <c r="AF82" s="132">
        <v>0</v>
      </c>
      <c r="AG82" s="132">
        <v>0</v>
      </c>
      <c r="AH82" s="132">
        <v>0</v>
      </c>
      <c r="AI82" s="132">
        <v>25143</v>
      </c>
      <c r="AJ82" s="132">
        <v>0</v>
      </c>
      <c r="AK82" s="132">
        <v>0</v>
      </c>
      <c r="AL82" s="132">
        <v>0</v>
      </c>
      <c r="AM82" s="132">
        <v>0</v>
      </c>
      <c r="AN82" s="132">
        <v>0</v>
      </c>
      <c r="AO82" s="132">
        <v>0</v>
      </c>
      <c r="AP82" s="132">
        <v>0</v>
      </c>
      <c r="AQ82" s="132">
        <v>0</v>
      </c>
      <c r="AR82" s="132">
        <v>837835</v>
      </c>
      <c r="AS82" s="132">
        <v>102426.8178319883</v>
      </c>
      <c r="AT82" s="319">
        <v>135143</v>
      </c>
      <c r="AU82" s="132">
        <v>87222.762746570195</v>
      </c>
      <c r="AV82" s="132">
        <v>1075404.8178319884</v>
      </c>
      <c r="AW82" s="132">
        <v>1075404.8178319882</v>
      </c>
      <c r="AX82" s="132">
        <v>0</v>
      </c>
      <c r="AY82" s="132">
        <v>1050261.8178319884</v>
      </c>
      <c r="AZ82" s="320">
        <v>3300</v>
      </c>
      <c r="BA82" s="320">
        <v>1006500</v>
      </c>
      <c r="BB82" s="132">
        <v>0</v>
      </c>
      <c r="BC82" s="319">
        <v>0</v>
      </c>
      <c r="BD82" s="319">
        <v>1075404.8178319884</v>
      </c>
      <c r="BE82" s="320">
        <v>1031643</v>
      </c>
      <c r="BF82" s="132">
        <v>896500</v>
      </c>
      <c r="BG82" s="132">
        <v>940261.81783198845</v>
      </c>
      <c r="BH82" s="132">
        <v>3082.8256322360276</v>
      </c>
      <c r="BI82" s="132">
        <v>2981.6168958762887</v>
      </c>
      <c r="BJ82" s="321">
        <v>3.3944245653999047E-2</v>
      </c>
      <c r="BK82" s="321">
        <v>-8.0433877170768293E-3</v>
      </c>
      <c r="BL82" s="132">
        <v>-7314.6017187826255</v>
      </c>
      <c r="BM82" s="132">
        <v>1068090.2161132058</v>
      </c>
      <c r="BN82" s="132">
        <v>3419.4990692236256</v>
      </c>
      <c r="BO82" s="132" t="s">
        <v>1187</v>
      </c>
      <c r="BP82" s="132">
        <v>3501.9351347973961</v>
      </c>
      <c r="BQ82" s="321">
        <v>2.072970360341464E-2</v>
      </c>
      <c r="BR82" s="132">
        <v>-8109.95</v>
      </c>
      <c r="BS82" s="132">
        <v>1059980.2661132058</v>
      </c>
      <c r="BT82" s="132">
        <v>0</v>
      </c>
      <c r="BU82" s="132">
        <v>1059980.2661132058</v>
      </c>
      <c r="BV82" s="132"/>
      <c r="BW82" s="132">
        <v>88360.09382964205</v>
      </c>
      <c r="BX82" s="132">
        <v>13913.33</v>
      </c>
    </row>
    <row r="83" spans="1:76" hidden="1" x14ac:dyDescent="0.25">
      <c r="A83" s="295">
        <v>83</v>
      </c>
      <c r="B83" s="295">
        <v>311</v>
      </c>
      <c r="C83" s="317">
        <v>9352924</v>
      </c>
      <c r="D83" s="317" t="s">
        <v>293</v>
      </c>
      <c r="E83" s="318">
        <v>582364</v>
      </c>
      <c r="F83" s="132">
        <v>0</v>
      </c>
      <c r="G83" s="132">
        <v>0</v>
      </c>
      <c r="H83" s="132">
        <v>439.99999999999983</v>
      </c>
      <c r="I83" s="132">
        <v>0</v>
      </c>
      <c r="J83" s="132">
        <v>8100</v>
      </c>
      <c r="K83" s="132">
        <v>0</v>
      </c>
      <c r="L83" s="132">
        <v>199.99999999999991</v>
      </c>
      <c r="M83" s="132">
        <v>0</v>
      </c>
      <c r="N83" s="132">
        <v>0</v>
      </c>
      <c r="O83" s="132">
        <v>0</v>
      </c>
      <c r="P83" s="132">
        <v>0</v>
      </c>
      <c r="Q83" s="132">
        <v>0</v>
      </c>
      <c r="R83" s="132">
        <v>0</v>
      </c>
      <c r="S83" s="132">
        <v>0</v>
      </c>
      <c r="T83" s="132">
        <v>0</v>
      </c>
      <c r="U83" s="132">
        <v>0</v>
      </c>
      <c r="V83" s="132">
        <v>0</v>
      </c>
      <c r="W83" s="132">
        <v>0</v>
      </c>
      <c r="X83" s="132">
        <v>5399.0109890109834</v>
      </c>
      <c r="Y83" s="132">
        <v>0</v>
      </c>
      <c r="Z83" s="132">
        <v>0</v>
      </c>
      <c r="AA83" s="132">
        <v>34344.691446153811</v>
      </c>
      <c r="AB83" s="132">
        <v>0</v>
      </c>
      <c r="AC83" s="132">
        <v>0</v>
      </c>
      <c r="AD83" s="132">
        <v>0</v>
      </c>
      <c r="AE83" s="132">
        <v>110000</v>
      </c>
      <c r="AF83" s="132">
        <v>0</v>
      </c>
      <c r="AG83" s="132">
        <v>0</v>
      </c>
      <c r="AH83" s="132">
        <v>0</v>
      </c>
      <c r="AI83" s="132">
        <v>22080</v>
      </c>
      <c r="AJ83" s="132">
        <v>0</v>
      </c>
      <c r="AK83" s="132">
        <v>0</v>
      </c>
      <c r="AL83" s="132">
        <v>0</v>
      </c>
      <c r="AM83" s="132">
        <v>0</v>
      </c>
      <c r="AN83" s="132">
        <v>0</v>
      </c>
      <c r="AO83" s="132">
        <v>0</v>
      </c>
      <c r="AP83" s="132">
        <v>0</v>
      </c>
      <c r="AQ83" s="132">
        <v>0</v>
      </c>
      <c r="AR83" s="132">
        <v>582364</v>
      </c>
      <c r="AS83" s="132">
        <v>48483.702435164792</v>
      </c>
      <c r="AT83" s="319">
        <v>132080</v>
      </c>
      <c r="AU83" s="132">
        <v>48713.691446153811</v>
      </c>
      <c r="AV83" s="132">
        <v>762927.70243516483</v>
      </c>
      <c r="AW83" s="132">
        <v>762927.70243516483</v>
      </c>
      <c r="AX83" s="132">
        <v>0</v>
      </c>
      <c r="AY83" s="132">
        <v>740847.70243516483</v>
      </c>
      <c r="AZ83" s="320">
        <v>3300</v>
      </c>
      <c r="BA83" s="320">
        <v>699600</v>
      </c>
      <c r="BB83" s="132">
        <v>0</v>
      </c>
      <c r="BC83" s="319">
        <v>0</v>
      </c>
      <c r="BD83" s="319">
        <v>762927.70243516483</v>
      </c>
      <c r="BE83" s="320">
        <v>721680</v>
      </c>
      <c r="BF83" s="132">
        <v>589600</v>
      </c>
      <c r="BG83" s="132">
        <v>630847.70243516483</v>
      </c>
      <c r="BH83" s="132">
        <v>2975.6967095998343</v>
      </c>
      <c r="BI83" s="132">
        <v>2912.0340028301889</v>
      </c>
      <c r="BJ83" s="321">
        <v>2.1861937981415051E-2</v>
      </c>
      <c r="BK83" s="321">
        <v>-5.1803785897505325E-3</v>
      </c>
      <c r="BL83" s="132">
        <v>-3198.112983388055</v>
      </c>
      <c r="BM83" s="132">
        <v>759729.58945177682</v>
      </c>
      <c r="BN83" s="132">
        <v>3479.479195527249</v>
      </c>
      <c r="BO83" s="132" t="s">
        <v>1187</v>
      </c>
      <c r="BP83" s="132">
        <v>3583.6301389234754</v>
      </c>
      <c r="BQ83" s="321">
        <v>1.8033486593004522E-2</v>
      </c>
      <c r="BR83" s="132">
        <v>-5637.08</v>
      </c>
      <c r="BS83" s="132">
        <v>754092.50945177686</v>
      </c>
      <c r="BT83" s="132">
        <v>0</v>
      </c>
      <c r="BU83" s="132">
        <v>754092.50945177686</v>
      </c>
      <c r="BV83" s="132"/>
      <c r="BW83" s="132">
        <v>124893.93479658396</v>
      </c>
      <c r="BX83" s="132">
        <v>3531.7500000000018</v>
      </c>
    </row>
    <row r="84" spans="1:76" hidden="1" x14ac:dyDescent="0.25">
      <c r="A84" s="295">
        <v>84</v>
      </c>
      <c r="B84" s="295">
        <v>418</v>
      </c>
      <c r="C84" s="317">
        <v>9352925</v>
      </c>
      <c r="D84" s="317" t="s">
        <v>342</v>
      </c>
      <c r="E84" s="318">
        <v>1145499</v>
      </c>
      <c r="F84" s="132">
        <v>0</v>
      </c>
      <c r="G84" s="132">
        <v>0</v>
      </c>
      <c r="H84" s="132">
        <v>6599.9999999999927</v>
      </c>
      <c r="I84" s="132">
        <v>0</v>
      </c>
      <c r="J84" s="132">
        <v>10904.6004842615</v>
      </c>
      <c r="K84" s="132">
        <v>0</v>
      </c>
      <c r="L84" s="132">
        <v>1600.0000000000032</v>
      </c>
      <c r="M84" s="132">
        <v>0</v>
      </c>
      <c r="N84" s="132">
        <v>359.99999999999966</v>
      </c>
      <c r="O84" s="132">
        <v>0</v>
      </c>
      <c r="P84" s="132">
        <v>0</v>
      </c>
      <c r="Q84" s="132">
        <v>0</v>
      </c>
      <c r="R84" s="132">
        <v>0</v>
      </c>
      <c r="S84" s="132">
        <v>0</v>
      </c>
      <c r="T84" s="132">
        <v>0</v>
      </c>
      <c r="U84" s="132">
        <v>0</v>
      </c>
      <c r="V84" s="132">
        <v>0</v>
      </c>
      <c r="W84" s="132">
        <v>0</v>
      </c>
      <c r="X84" s="132">
        <v>12632.647058823528</v>
      </c>
      <c r="Y84" s="132">
        <v>0</v>
      </c>
      <c r="Z84" s="132">
        <v>0</v>
      </c>
      <c r="AA84" s="132">
        <v>96471.820197044261</v>
      </c>
      <c r="AB84" s="132">
        <v>0</v>
      </c>
      <c r="AC84" s="132">
        <v>0</v>
      </c>
      <c r="AD84" s="132">
        <v>0</v>
      </c>
      <c r="AE84" s="132">
        <v>110000</v>
      </c>
      <c r="AF84" s="132">
        <v>0</v>
      </c>
      <c r="AG84" s="132">
        <v>0</v>
      </c>
      <c r="AH84" s="132">
        <v>0</v>
      </c>
      <c r="AI84" s="132">
        <v>32538</v>
      </c>
      <c r="AJ84" s="132">
        <v>0</v>
      </c>
      <c r="AK84" s="132">
        <v>0</v>
      </c>
      <c r="AL84" s="132">
        <v>0</v>
      </c>
      <c r="AM84" s="132">
        <v>0</v>
      </c>
      <c r="AN84" s="132">
        <v>0</v>
      </c>
      <c r="AO84" s="132">
        <v>0</v>
      </c>
      <c r="AP84" s="132">
        <v>0</v>
      </c>
      <c r="AQ84" s="132">
        <v>0</v>
      </c>
      <c r="AR84" s="132">
        <v>1145499</v>
      </c>
      <c r="AS84" s="132">
        <v>128569.06774012928</v>
      </c>
      <c r="AT84" s="319">
        <v>142538</v>
      </c>
      <c r="AU84" s="132">
        <v>116203.12043917501</v>
      </c>
      <c r="AV84" s="132">
        <v>1416606.0677401293</v>
      </c>
      <c r="AW84" s="132">
        <v>1416606.0677401293</v>
      </c>
      <c r="AX84" s="132">
        <v>0</v>
      </c>
      <c r="AY84" s="132">
        <v>1384068.0677401293</v>
      </c>
      <c r="AZ84" s="320">
        <v>3300</v>
      </c>
      <c r="BA84" s="320">
        <v>1376100</v>
      </c>
      <c r="BB84" s="132">
        <v>0</v>
      </c>
      <c r="BC84" s="319">
        <v>0</v>
      </c>
      <c r="BD84" s="319">
        <v>1416606.0677401293</v>
      </c>
      <c r="BE84" s="320">
        <v>1408638</v>
      </c>
      <c r="BF84" s="132">
        <v>1266100</v>
      </c>
      <c r="BG84" s="132">
        <v>1274068.0677401293</v>
      </c>
      <c r="BH84" s="132">
        <v>3055.3191072904779</v>
      </c>
      <c r="BI84" s="132">
        <v>2905.6161487804879</v>
      </c>
      <c r="BJ84" s="321">
        <v>5.1521932300941244E-2</v>
      </c>
      <c r="BK84" s="321">
        <v>-1.2208575251712275E-2</v>
      </c>
      <c r="BL84" s="132">
        <v>-7968.0677401293069</v>
      </c>
      <c r="BM84" s="132">
        <v>1408638</v>
      </c>
      <c r="BN84" s="132">
        <v>3300</v>
      </c>
      <c r="BO84" s="132" t="s">
        <v>1187</v>
      </c>
      <c r="BP84" s="132">
        <v>3378.0287769784172</v>
      </c>
      <c r="BQ84" s="321">
        <v>4.2440116668113204E-2</v>
      </c>
      <c r="BR84" s="132">
        <v>-11088.03</v>
      </c>
      <c r="BS84" s="132">
        <v>1397549.97</v>
      </c>
      <c r="BT84" s="132">
        <v>0</v>
      </c>
      <c r="BU84" s="132">
        <v>1397549.97</v>
      </c>
      <c r="BV84" s="132"/>
      <c r="BW84" s="132">
        <v>183155.3753591564</v>
      </c>
      <c r="BX84" s="132">
        <v>8905.2999999999993</v>
      </c>
    </row>
    <row r="85" spans="1:76" hidden="1" x14ac:dyDescent="0.25">
      <c r="A85" s="295">
        <v>85</v>
      </c>
      <c r="B85" s="295">
        <v>341</v>
      </c>
      <c r="C85" s="317">
        <v>9352928</v>
      </c>
      <c r="D85" s="317" t="s">
        <v>311</v>
      </c>
      <c r="E85" s="318">
        <v>271953</v>
      </c>
      <c r="F85" s="132">
        <v>0</v>
      </c>
      <c r="G85" s="132">
        <v>0</v>
      </c>
      <c r="H85" s="132">
        <v>439.99999999999994</v>
      </c>
      <c r="I85" s="132">
        <v>0</v>
      </c>
      <c r="J85" s="132">
        <v>2452.2935779816517</v>
      </c>
      <c r="K85" s="132">
        <v>0</v>
      </c>
      <c r="L85" s="132">
        <v>0</v>
      </c>
      <c r="M85" s="132">
        <v>0</v>
      </c>
      <c r="N85" s="132">
        <v>0</v>
      </c>
      <c r="O85" s="132">
        <v>0</v>
      </c>
      <c r="P85" s="132">
        <v>0</v>
      </c>
      <c r="Q85" s="132">
        <v>0</v>
      </c>
      <c r="R85" s="132">
        <v>0</v>
      </c>
      <c r="S85" s="132">
        <v>0</v>
      </c>
      <c r="T85" s="132">
        <v>0</v>
      </c>
      <c r="U85" s="132">
        <v>0</v>
      </c>
      <c r="V85" s="132">
        <v>0</v>
      </c>
      <c r="W85" s="132">
        <v>0</v>
      </c>
      <c r="X85" s="132">
        <v>5998.2352941176259</v>
      </c>
      <c r="Y85" s="132">
        <v>0</v>
      </c>
      <c r="Z85" s="132">
        <v>0</v>
      </c>
      <c r="AA85" s="132">
        <v>18871.454027916236</v>
      </c>
      <c r="AB85" s="132">
        <v>0</v>
      </c>
      <c r="AC85" s="132">
        <v>0</v>
      </c>
      <c r="AD85" s="132">
        <v>0</v>
      </c>
      <c r="AE85" s="132">
        <v>110000</v>
      </c>
      <c r="AF85" s="132">
        <v>8477.9706275033368</v>
      </c>
      <c r="AG85" s="132">
        <v>0</v>
      </c>
      <c r="AH85" s="132">
        <v>0</v>
      </c>
      <c r="AI85" s="132">
        <v>11640</v>
      </c>
      <c r="AJ85" s="132">
        <v>0</v>
      </c>
      <c r="AK85" s="132">
        <v>0</v>
      </c>
      <c r="AL85" s="132">
        <v>0</v>
      </c>
      <c r="AM85" s="132">
        <v>0</v>
      </c>
      <c r="AN85" s="132">
        <v>46400</v>
      </c>
      <c r="AO85" s="132">
        <v>0</v>
      </c>
      <c r="AP85" s="132">
        <v>0</v>
      </c>
      <c r="AQ85" s="132">
        <v>0</v>
      </c>
      <c r="AR85" s="132">
        <v>271953</v>
      </c>
      <c r="AS85" s="132">
        <v>27761.982900015515</v>
      </c>
      <c r="AT85" s="319">
        <v>176517.97062750335</v>
      </c>
      <c r="AU85" s="132">
        <v>30316.600816907063</v>
      </c>
      <c r="AV85" s="132">
        <v>476232.9535275189</v>
      </c>
      <c r="AW85" s="132">
        <v>476232.9535275189</v>
      </c>
      <c r="AX85" s="132">
        <v>0</v>
      </c>
      <c r="AY85" s="132">
        <v>464592.9535275189</v>
      </c>
      <c r="AZ85" s="320">
        <v>3300</v>
      </c>
      <c r="BA85" s="320">
        <v>326700</v>
      </c>
      <c r="BB85" s="132">
        <v>0</v>
      </c>
      <c r="BC85" s="319">
        <v>0</v>
      </c>
      <c r="BD85" s="319">
        <v>476232.9535275189</v>
      </c>
      <c r="BE85" s="320">
        <v>338340</v>
      </c>
      <c r="BF85" s="132">
        <v>208222.02937249665</v>
      </c>
      <c r="BG85" s="132">
        <v>346114.98290001554</v>
      </c>
      <c r="BH85" s="132">
        <v>3496.1109383839953</v>
      </c>
      <c r="BI85" s="132">
        <v>3577.015337708302</v>
      </c>
      <c r="BJ85" s="321">
        <v>-2.2617850829831782E-2</v>
      </c>
      <c r="BK85" s="321">
        <v>7.6178508298317821E-3</v>
      </c>
      <c r="BL85" s="132">
        <v>2697.6677566095377</v>
      </c>
      <c r="BM85" s="132">
        <v>478930.62128412846</v>
      </c>
      <c r="BN85" s="132">
        <v>4720.1072856982673</v>
      </c>
      <c r="BO85" s="132" t="s">
        <v>1187</v>
      </c>
      <c r="BP85" s="132">
        <v>4837.6830432740244</v>
      </c>
      <c r="BQ85" s="321">
        <v>1.7156661727540046E-2</v>
      </c>
      <c r="BR85" s="132">
        <v>-2632.41</v>
      </c>
      <c r="BS85" s="132">
        <v>476298.21128412848</v>
      </c>
      <c r="BT85" s="132">
        <v>0</v>
      </c>
      <c r="BU85" s="132">
        <v>476298.21128412848</v>
      </c>
      <c r="BV85" s="132"/>
      <c r="BW85" s="132">
        <v>148578.87222150248</v>
      </c>
      <c r="BX85" s="132">
        <v>3653.9699999999993</v>
      </c>
    </row>
    <row r="86" spans="1:76" hidden="1" x14ac:dyDescent="0.25">
      <c r="A86" s="295">
        <v>86</v>
      </c>
      <c r="B86" s="295">
        <v>307</v>
      </c>
      <c r="C86" s="317">
        <v>9352929</v>
      </c>
      <c r="D86" s="317" t="s">
        <v>1195</v>
      </c>
      <c r="E86" s="318">
        <v>1134511</v>
      </c>
      <c r="F86" s="132">
        <v>0</v>
      </c>
      <c r="G86" s="132">
        <v>0</v>
      </c>
      <c r="H86" s="132">
        <v>5279.9999999999955</v>
      </c>
      <c r="I86" s="132">
        <v>0</v>
      </c>
      <c r="J86" s="132">
        <v>10041.184834123222</v>
      </c>
      <c r="K86" s="132">
        <v>0</v>
      </c>
      <c r="L86" s="132">
        <v>200.00000000000014</v>
      </c>
      <c r="M86" s="132">
        <v>240.00000000000017</v>
      </c>
      <c r="N86" s="132">
        <v>0</v>
      </c>
      <c r="O86" s="132">
        <v>0</v>
      </c>
      <c r="P86" s="132">
        <v>0</v>
      </c>
      <c r="Q86" s="132">
        <v>0</v>
      </c>
      <c r="R86" s="132">
        <v>0</v>
      </c>
      <c r="S86" s="132">
        <v>0</v>
      </c>
      <c r="T86" s="132">
        <v>0</v>
      </c>
      <c r="U86" s="132">
        <v>0</v>
      </c>
      <c r="V86" s="132">
        <v>0</v>
      </c>
      <c r="W86" s="132">
        <v>0</v>
      </c>
      <c r="X86" s="132">
        <v>7109.5821727019411</v>
      </c>
      <c r="Y86" s="132">
        <v>0</v>
      </c>
      <c r="Z86" s="132">
        <v>0</v>
      </c>
      <c r="AA86" s="132">
        <v>72256.367051870751</v>
      </c>
      <c r="AB86" s="132">
        <v>0</v>
      </c>
      <c r="AC86" s="132">
        <v>0</v>
      </c>
      <c r="AD86" s="132">
        <v>0</v>
      </c>
      <c r="AE86" s="132">
        <v>110000</v>
      </c>
      <c r="AF86" s="132">
        <v>0</v>
      </c>
      <c r="AG86" s="132">
        <v>0</v>
      </c>
      <c r="AH86" s="132">
        <v>0</v>
      </c>
      <c r="AI86" s="132">
        <v>49793</v>
      </c>
      <c r="AJ86" s="132">
        <v>0</v>
      </c>
      <c r="AK86" s="132">
        <v>0</v>
      </c>
      <c r="AL86" s="132">
        <v>0</v>
      </c>
      <c r="AM86" s="132">
        <v>0</v>
      </c>
      <c r="AN86" s="132">
        <v>0</v>
      </c>
      <c r="AO86" s="132">
        <v>0</v>
      </c>
      <c r="AP86" s="132">
        <v>0</v>
      </c>
      <c r="AQ86" s="132">
        <v>0</v>
      </c>
      <c r="AR86" s="132">
        <v>1134511</v>
      </c>
      <c r="AS86" s="132">
        <v>95127.134058695912</v>
      </c>
      <c r="AT86" s="319">
        <v>159793</v>
      </c>
      <c r="AU86" s="132">
        <v>90135.959468932357</v>
      </c>
      <c r="AV86" s="132">
        <v>1389431.134058696</v>
      </c>
      <c r="AW86" s="132">
        <v>1389431.1340586958</v>
      </c>
      <c r="AX86" s="132">
        <v>0</v>
      </c>
      <c r="AY86" s="132">
        <v>1339638.134058696</v>
      </c>
      <c r="AZ86" s="320">
        <v>3300</v>
      </c>
      <c r="BA86" s="320">
        <v>1362900</v>
      </c>
      <c r="BB86" s="132">
        <v>23261.865941304015</v>
      </c>
      <c r="BC86" s="319">
        <v>0</v>
      </c>
      <c r="BD86" s="319">
        <v>1412693</v>
      </c>
      <c r="BE86" s="320">
        <v>1412693</v>
      </c>
      <c r="BF86" s="132">
        <v>1252900</v>
      </c>
      <c r="BG86" s="132">
        <v>1252900</v>
      </c>
      <c r="BH86" s="132">
        <v>3033.6561743341404</v>
      </c>
      <c r="BI86" s="132">
        <v>2904.3846066350711</v>
      </c>
      <c r="BJ86" s="321">
        <v>4.4509107851538721E-2</v>
      </c>
      <c r="BK86" s="321">
        <v>-1.0546824785571193E-2</v>
      </c>
      <c r="BL86" s="132">
        <v>0</v>
      </c>
      <c r="BM86" s="132">
        <v>1412693</v>
      </c>
      <c r="BN86" s="132">
        <v>3300</v>
      </c>
      <c r="BO86" s="132" t="s">
        <v>1187</v>
      </c>
      <c r="BP86" s="132">
        <v>3420.5641646489103</v>
      </c>
      <c r="BQ86" s="321">
        <v>4.5486239823117947E-2</v>
      </c>
      <c r="BR86" s="132">
        <v>-10981.67</v>
      </c>
      <c r="BS86" s="132">
        <v>1401711.33</v>
      </c>
      <c r="BT86" s="132">
        <v>0</v>
      </c>
      <c r="BU86" s="132">
        <v>1401711.33</v>
      </c>
      <c r="BV86" s="132"/>
      <c r="BW86" s="132">
        <v>94084.644464616897</v>
      </c>
      <c r="BX86" s="132">
        <v>5039.3799999999992</v>
      </c>
    </row>
    <row r="87" spans="1:76" hidden="1" x14ac:dyDescent="0.25">
      <c r="A87" s="295">
        <v>87</v>
      </c>
      <c r="B87" s="295">
        <v>238</v>
      </c>
      <c r="C87" s="317">
        <v>9352931</v>
      </c>
      <c r="D87" s="317" t="s">
        <v>251</v>
      </c>
      <c r="E87" s="318">
        <v>211519</v>
      </c>
      <c r="F87" s="132">
        <v>0</v>
      </c>
      <c r="G87" s="132">
        <v>0</v>
      </c>
      <c r="H87" s="132">
        <v>4400.0000000000036</v>
      </c>
      <c r="I87" s="132">
        <v>0</v>
      </c>
      <c r="J87" s="132">
        <v>5400.0000000000045</v>
      </c>
      <c r="K87" s="132">
        <v>0</v>
      </c>
      <c r="L87" s="132">
        <v>1418.4210526315785</v>
      </c>
      <c r="M87" s="132">
        <v>0</v>
      </c>
      <c r="N87" s="132">
        <v>0</v>
      </c>
      <c r="O87" s="132">
        <v>0</v>
      </c>
      <c r="P87" s="132">
        <v>425.52631578947347</v>
      </c>
      <c r="Q87" s="132">
        <v>0</v>
      </c>
      <c r="R87" s="132">
        <v>0</v>
      </c>
      <c r="S87" s="132">
        <v>0</v>
      </c>
      <c r="T87" s="132">
        <v>0</v>
      </c>
      <c r="U87" s="132">
        <v>0</v>
      </c>
      <c r="V87" s="132">
        <v>0</v>
      </c>
      <c r="W87" s="132">
        <v>0</v>
      </c>
      <c r="X87" s="132">
        <v>1239.21875</v>
      </c>
      <c r="Y87" s="132">
        <v>0</v>
      </c>
      <c r="Z87" s="132">
        <v>0</v>
      </c>
      <c r="AA87" s="132">
        <v>23195.666838235298</v>
      </c>
      <c r="AB87" s="132">
        <v>0</v>
      </c>
      <c r="AC87" s="132">
        <v>0</v>
      </c>
      <c r="AD87" s="132">
        <v>0</v>
      </c>
      <c r="AE87" s="132">
        <v>110000</v>
      </c>
      <c r="AF87" s="132">
        <v>0</v>
      </c>
      <c r="AG87" s="132">
        <v>0</v>
      </c>
      <c r="AH87" s="132">
        <v>0</v>
      </c>
      <c r="AI87" s="132">
        <v>21845.22</v>
      </c>
      <c r="AJ87" s="132">
        <v>0</v>
      </c>
      <c r="AK87" s="132">
        <v>0</v>
      </c>
      <c r="AL87" s="132">
        <v>0</v>
      </c>
      <c r="AM87" s="132">
        <v>0</v>
      </c>
      <c r="AN87" s="132">
        <v>0</v>
      </c>
      <c r="AO87" s="132">
        <v>0</v>
      </c>
      <c r="AP87" s="132">
        <v>0</v>
      </c>
      <c r="AQ87" s="132">
        <v>0</v>
      </c>
      <c r="AR87" s="132">
        <v>211519</v>
      </c>
      <c r="AS87" s="132">
        <v>36078.832956656355</v>
      </c>
      <c r="AT87" s="319">
        <v>131845.22</v>
      </c>
      <c r="AU87" s="132">
        <v>39016.640522445829</v>
      </c>
      <c r="AV87" s="132">
        <v>379443.05295665632</v>
      </c>
      <c r="AW87" s="132">
        <v>379443.05295665632</v>
      </c>
      <c r="AX87" s="132">
        <v>0</v>
      </c>
      <c r="AY87" s="132">
        <v>357597.83295665635</v>
      </c>
      <c r="AZ87" s="320">
        <v>3300</v>
      </c>
      <c r="BA87" s="320">
        <v>254100</v>
      </c>
      <c r="BB87" s="132">
        <v>0</v>
      </c>
      <c r="BC87" s="319">
        <v>0</v>
      </c>
      <c r="BD87" s="319">
        <v>379443.05295665632</v>
      </c>
      <c r="BE87" s="320">
        <v>275945.21999999997</v>
      </c>
      <c r="BF87" s="132">
        <v>144099.99999999997</v>
      </c>
      <c r="BG87" s="132">
        <v>247597.83295665632</v>
      </c>
      <c r="BH87" s="132">
        <v>3215.5562721643678</v>
      </c>
      <c r="BI87" s="132">
        <v>3176.2176441176471</v>
      </c>
      <c r="BJ87" s="321">
        <v>1.2385369157424029E-2</v>
      </c>
      <c r="BK87" s="321">
        <v>-2.934822213100209E-3</v>
      </c>
      <c r="BL87" s="132">
        <v>-717.7658253609909</v>
      </c>
      <c r="BM87" s="132">
        <v>378725.28713129531</v>
      </c>
      <c r="BN87" s="132">
        <v>4634.8060666401989</v>
      </c>
      <c r="BO87" s="132" t="s">
        <v>1187</v>
      </c>
      <c r="BP87" s="132">
        <v>4918.5102224843549</v>
      </c>
      <c r="BQ87" s="321">
        <v>0.11214756563018224</v>
      </c>
      <c r="BR87" s="132">
        <v>-2047.43</v>
      </c>
      <c r="BS87" s="132">
        <v>376677.85713129531</v>
      </c>
      <c r="BT87" s="132">
        <v>0</v>
      </c>
      <c r="BU87" s="132">
        <v>376677.85713129531</v>
      </c>
      <c r="BV87" s="132"/>
      <c r="BW87" s="132">
        <v>19176.677315309411</v>
      </c>
      <c r="BX87" s="132">
        <v>5612.9</v>
      </c>
    </row>
    <row r="88" spans="1:76" hidden="1" x14ac:dyDescent="0.25">
      <c r="A88" s="295">
        <v>88</v>
      </c>
      <c r="B88" s="295">
        <v>400</v>
      </c>
      <c r="C88" s="317">
        <v>9353000</v>
      </c>
      <c r="D88" s="317" t="s">
        <v>1196</v>
      </c>
      <c r="E88" s="318">
        <v>464243</v>
      </c>
      <c r="F88" s="132">
        <v>0</v>
      </c>
      <c r="G88" s="132">
        <v>0</v>
      </c>
      <c r="H88" s="132">
        <v>4840</v>
      </c>
      <c r="I88" s="132">
        <v>0</v>
      </c>
      <c r="J88" s="132">
        <v>13037.142857142857</v>
      </c>
      <c r="K88" s="132">
        <v>0</v>
      </c>
      <c r="L88" s="132">
        <v>3800.0000000000141</v>
      </c>
      <c r="M88" s="132">
        <v>1920.0000000000014</v>
      </c>
      <c r="N88" s="132">
        <v>7919.9999999999745</v>
      </c>
      <c r="O88" s="132">
        <v>779.99999999999875</v>
      </c>
      <c r="P88" s="132">
        <v>0</v>
      </c>
      <c r="Q88" s="132">
        <v>0</v>
      </c>
      <c r="R88" s="132">
        <v>0</v>
      </c>
      <c r="S88" s="132">
        <v>0</v>
      </c>
      <c r="T88" s="132">
        <v>0</v>
      </c>
      <c r="U88" s="132">
        <v>0</v>
      </c>
      <c r="V88" s="132">
        <v>0</v>
      </c>
      <c r="W88" s="132">
        <v>0</v>
      </c>
      <c r="X88" s="132">
        <v>0</v>
      </c>
      <c r="Y88" s="132">
        <v>0</v>
      </c>
      <c r="Z88" s="132">
        <v>0</v>
      </c>
      <c r="AA88" s="132">
        <v>43435.05626496645</v>
      </c>
      <c r="AB88" s="132">
        <v>0</v>
      </c>
      <c r="AC88" s="132">
        <v>0</v>
      </c>
      <c r="AD88" s="132">
        <v>0</v>
      </c>
      <c r="AE88" s="132">
        <v>110000</v>
      </c>
      <c r="AF88" s="132">
        <v>0</v>
      </c>
      <c r="AG88" s="132">
        <v>0</v>
      </c>
      <c r="AH88" s="132">
        <v>0</v>
      </c>
      <c r="AI88" s="132">
        <v>19800</v>
      </c>
      <c r="AJ88" s="132">
        <v>0</v>
      </c>
      <c r="AK88" s="132">
        <v>0</v>
      </c>
      <c r="AL88" s="132">
        <v>0</v>
      </c>
      <c r="AM88" s="132">
        <v>0</v>
      </c>
      <c r="AN88" s="132">
        <v>0</v>
      </c>
      <c r="AO88" s="132">
        <v>0</v>
      </c>
      <c r="AP88" s="132">
        <v>0</v>
      </c>
      <c r="AQ88" s="132">
        <v>0</v>
      </c>
      <c r="AR88" s="132">
        <v>464243</v>
      </c>
      <c r="AS88" s="132">
        <v>75732.19912210929</v>
      </c>
      <c r="AT88" s="319">
        <v>129800</v>
      </c>
      <c r="AU88" s="132">
        <v>69582.62769353787</v>
      </c>
      <c r="AV88" s="132">
        <v>669775.19912210933</v>
      </c>
      <c r="AW88" s="132">
        <v>669775.19912210933</v>
      </c>
      <c r="AX88" s="132">
        <v>0</v>
      </c>
      <c r="AY88" s="132">
        <v>649975.19912210933</v>
      </c>
      <c r="AZ88" s="320">
        <v>3300</v>
      </c>
      <c r="BA88" s="320">
        <v>557700</v>
      </c>
      <c r="BB88" s="132">
        <v>0</v>
      </c>
      <c r="BC88" s="319">
        <v>0</v>
      </c>
      <c r="BD88" s="319">
        <v>669775.19912210933</v>
      </c>
      <c r="BE88" s="320">
        <v>577500</v>
      </c>
      <c r="BF88" s="132">
        <v>447700</v>
      </c>
      <c r="BG88" s="132">
        <v>539975.19912210933</v>
      </c>
      <c r="BH88" s="132">
        <v>3195.1195214325994</v>
      </c>
      <c r="BI88" s="132">
        <v>3201.1932836956521</v>
      </c>
      <c r="BJ88" s="321">
        <v>-1.8973431857387771E-3</v>
      </c>
      <c r="BK88" s="321">
        <v>0</v>
      </c>
      <c r="BL88" s="132">
        <v>0</v>
      </c>
      <c r="BM88" s="132">
        <v>669775.19912210933</v>
      </c>
      <c r="BN88" s="132">
        <v>3846.0070953970967</v>
      </c>
      <c r="BO88" s="132" t="s">
        <v>1187</v>
      </c>
      <c r="BP88" s="132">
        <v>3963.166858710706</v>
      </c>
      <c r="BQ88" s="321">
        <v>2.7021337731229389E-2</v>
      </c>
      <c r="BR88" s="132">
        <v>-4493.71</v>
      </c>
      <c r="BS88" s="132">
        <v>665281.48912210937</v>
      </c>
      <c r="BT88" s="132">
        <v>0</v>
      </c>
      <c r="BU88" s="132">
        <v>665281.48912210937</v>
      </c>
      <c r="BV88" s="132"/>
      <c r="BW88" s="132">
        <v>31813.728709854535</v>
      </c>
      <c r="BX88" s="132">
        <v>1190.58</v>
      </c>
    </row>
    <row r="89" spans="1:76" hidden="1" x14ac:dyDescent="0.25">
      <c r="A89" s="295">
        <v>89</v>
      </c>
      <c r="B89" s="295">
        <v>405</v>
      </c>
      <c r="C89" s="317">
        <v>9353003</v>
      </c>
      <c r="D89" s="317" t="s">
        <v>1197</v>
      </c>
      <c r="E89" s="318">
        <v>431279</v>
      </c>
      <c r="F89" s="132">
        <v>0</v>
      </c>
      <c r="G89" s="132">
        <v>0</v>
      </c>
      <c r="H89" s="132">
        <v>7919.9999999999718</v>
      </c>
      <c r="I89" s="132">
        <v>0</v>
      </c>
      <c r="J89" s="132">
        <v>15315.096774193547</v>
      </c>
      <c r="K89" s="132">
        <v>0</v>
      </c>
      <c r="L89" s="132">
        <v>1400.0000000000002</v>
      </c>
      <c r="M89" s="132">
        <v>1439.9999999999982</v>
      </c>
      <c r="N89" s="132">
        <v>2520.0000000000005</v>
      </c>
      <c r="O89" s="132">
        <v>0</v>
      </c>
      <c r="P89" s="132">
        <v>2100.0000000000009</v>
      </c>
      <c r="Q89" s="132">
        <v>0</v>
      </c>
      <c r="R89" s="132">
        <v>0</v>
      </c>
      <c r="S89" s="132">
        <v>0</v>
      </c>
      <c r="T89" s="132">
        <v>0</v>
      </c>
      <c r="U89" s="132">
        <v>0</v>
      </c>
      <c r="V89" s="132">
        <v>0</v>
      </c>
      <c r="W89" s="132">
        <v>0</v>
      </c>
      <c r="X89" s="132">
        <v>1770.5474452554743</v>
      </c>
      <c r="Y89" s="132">
        <v>0</v>
      </c>
      <c r="Z89" s="132">
        <v>0</v>
      </c>
      <c r="AA89" s="132">
        <v>26474.787463671091</v>
      </c>
      <c r="AB89" s="132">
        <v>0</v>
      </c>
      <c r="AC89" s="132">
        <v>0</v>
      </c>
      <c r="AD89" s="132">
        <v>0</v>
      </c>
      <c r="AE89" s="132">
        <v>110000</v>
      </c>
      <c r="AF89" s="132">
        <v>0</v>
      </c>
      <c r="AG89" s="132">
        <v>0</v>
      </c>
      <c r="AH89" s="132">
        <v>0</v>
      </c>
      <c r="AI89" s="132">
        <v>9746.34</v>
      </c>
      <c r="AJ89" s="132">
        <v>0</v>
      </c>
      <c r="AK89" s="132">
        <v>0</v>
      </c>
      <c r="AL89" s="132">
        <v>0</v>
      </c>
      <c r="AM89" s="132">
        <v>0</v>
      </c>
      <c r="AN89" s="132">
        <v>0</v>
      </c>
      <c r="AO89" s="132">
        <v>0</v>
      </c>
      <c r="AP89" s="132">
        <v>0</v>
      </c>
      <c r="AQ89" s="132">
        <v>0</v>
      </c>
      <c r="AR89" s="132">
        <v>431279</v>
      </c>
      <c r="AS89" s="132">
        <v>58940.431683120085</v>
      </c>
      <c r="AT89" s="319">
        <v>119746.34</v>
      </c>
      <c r="AU89" s="132">
        <v>51821.335850767849</v>
      </c>
      <c r="AV89" s="132">
        <v>609965.77168312005</v>
      </c>
      <c r="AW89" s="132">
        <v>609965.77168312005</v>
      </c>
      <c r="AX89" s="132">
        <v>0</v>
      </c>
      <c r="AY89" s="132">
        <v>600219.43168312008</v>
      </c>
      <c r="AZ89" s="320">
        <v>3300</v>
      </c>
      <c r="BA89" s="320">
        <v>518100</v>
      </c>
      <c r="BB89" s="132">
        <v>0</v>
      </c>
      <c r="BC89" s="319">
        <v>0</v>
      </c>
      <c r="BD89" s="319">
        <v>609965.77168312005</v>
      </c>
      <c r="BE89" s="320">
        <v>527846.34</v>
      </c>
      <c r="BF89" s="132">
        <v>408099.99999999994</v>
      </c>
      <c r="BG89" s="132">
        <v>490219.43168312003</v>
      </c>
      <c r="BH89" s="132">
        <v>3122.4167623128665</v>
      </c>
      <c r="BI89" s="132">
        <v>3037.8625233766234</v>
      </c>
      <c r="BJ89" s="321">
        <v>2.7833464577672853E-2</v>
      </c>
      <c r="BK89" s="321">
        <v>-6.5953843661678661E-3</v>
      </c>
      <c r="BL89" s="132">
        <v>-3145.631745939535</v>
      </c>
      <c r="BM89" s="132">
        <v>606820.13993718056</v>
      </c>
      <c r="BN89" s="132">
        <v>3803.0178339947806</v>
      </c>
      <c r="BO89" s="132" t="s">
        <v>1187</v>
      </c>
      <c r="BP89" s="132">
        <v>3865.0964327208953</v>
      </c>
      <c r="BQ89" s="321">
        <v>1.8224503183438934E-2</v>
      </c>
      <c r="BR89" s="132">
        <v>-4174.63</v>
      </c>
      <c r="BS89" s="132">
        <v>602645.50993718056</v>
      </c>
      <c r="BT89" s="132">
        <v>0</v>
      </c>
      <c r="BU89" s="132">
        <v>602645.50993718056</v>
      </c>
      <c r="BV89" s="132"/>
      <c r="BW89" s="132">
        <v>75300.305045925896</v>
      </c>
      <c r="BX89" s="132">
        <v>5920.9999999999991</v>
      </c>
    </row>
    <row r="90" spans="1:76" hidden="1" x14ac:dyDescent="0.25">
      <c r="A90" s="295">
        <v>90</v>
      </c>
      <c r="B90" s="295">
        <v>406</v>
      </c>
      <c r="C90" s="317">
        <v>9353004</v>
      </c>
      <c r="D90" s="317" t="s">
        <v>1198</v>
      </c>
      <c r="E90" s="318">
        <v>214266</v>
      </c>
      <c r="F90" s="132">
        <v>0</v>
      </c>
      <c r="G90" s="132">
        <v>0</v>
      </c>
      <c r="H90" s="132">
        <v>3079.9999999999986</v>
      </c>
      <c r="I90" s="132">
        <v>0</v>
      </c>
      <c r="J90" s="132">
        <v>10901.647058823532</v>
      </c>
      <c r="K90" s="132">
        <v>0</v>
      </c>
      <c r="L90" s="132">
        <v>0</v>
      </c>
      <c r="M90" s="132">
        <v>0</v>
      </c>
      <c r="N90" s="132">
        <v>0</v>
      </c>
      <c r="O90" s="132">
        <v>0</v>
      </c>
      <c r="P90" s="132">
        <v>0</v>
      </c>
      <c r="Q90" s="132">
        <v>0</v>
      </c>
      <c r="R90" s="132">
        <v>0</v>
      </c>
      <c r="S90" s="132">
        <v>0</v>
      </c>
      <c r="T90" s="132">
        <v>0</v>
      </c>
      <c r="U90" s="132">
        <v>0</v>
      </c>
      <c r="V90" s="132">
        <v>0</v>
      </c>
      <c r="W90" s="132">
        <v>0</v>
      </c>
      <c r="X90" s="132">
        <v>0</v>
      </c>
      <c r="Y90" s="132">
        <v>0</v>
      </c>
      <c r="Z90" s="132">
        <v>0</v>
      </c>
      <c r="AA90" s="132">
        <v>22211.944695652179</v>
      </c>
      <c r="AB90" s="132">
        <v>0</v>
      </c>
      <c r="AC90" s="132">
        <v>0</v>
      </c>
      <c r="AD90" s="132">
        <v>0</v>
      </c>
      <c r="AE90" s="132">
        <v>110000</v>
      </c>
      <c r="AF90" s="132">
        <v>0</v>
      </c>
      <c r="AG90" s="132">
        <v>0</v>
      </c>
      <c r="AH90" s="132">
        <v>0</v>
      </c>
      <c r="AI90" s="132">
        <v>8322.4</v>
      </c>
      <c r="AJ90" s="132">
        <v>0</v>
      </c>
      <c r="AK90" s="132">
        <v>0</v>
      </c>
      <c r="AL90" s="132">
        <v>0</v>
      </c>
      <c r="AM90" s="132">
        <v>0</v>
      </c>
      <c r="AN90" s="132">
        <v>0</v>
      </c>
      <c r="AO90" s="132">
        <v>0</v>
      </c>
      <c r="AP90" s="132">
        <v>0</v>
      </c>
      <c r="AQ90" s="132">
        <v>0</v>
      </c>
      <c r="AR90" s="132">
        <v>214266</v>
      </c>
      <c r="AS90" s="132">
        <v>36193.59175447571</v>
      </c>
      <c r="AT90" s="319">
        <v>118322.4</v>
      </c>
      <c r="AU90" s="132">
        <v>39201.768225063948</v>
      </c>
      <c r="AV90" s="132">
        <v>368781.99175447575</v>
      </c>
      <c r="AW90" s="132">
        <v>368781.99175447569</v>
      </c>
      <c r="AX90" s="132">
        <v>0</v>
      </c>
      <c r="AY90" s="132">
        <v>360459.59175447572</v>
      </c>
      <c r="AZ90" s="320">
        <v>3300</v>
      </c>
      <c r="BA90" s="320">
        <v>257400</v>
      </c>
      <c r="BB90" s="132">
        <v>0</v>
      </c>
      <c r="BC90" s="319">
        <v>0</v>
      </c>
      <c r="BD90" s="319">
        <v>368781.99175447575</v>
      </c>
      <c r="BE90" s="320">
        <v>265722.40000000002</v>
      </c>
      <c r="BF90" s="132">
        <v>147400.00000000003</v>
      </c>
      <c r="BG90" s="132">
        <v>250459.59175447575</v>
      </c>
      <c r="BH90" s="132">
        <v>3211.0204071086637</v>
      </c>
      <c r="BI90" s="132">
        <v>2988.8084211764708</v>
      </c>
      <c r="BJ90" s="321">
        <v>7.4348019216542688E-2</v>
      </c>
      <c r="BK90" s="321">
        <v>-1.7617417415928895E-2</v>
      </c>
      <c r="BL90" s="132">
        <v>-4107.0966715045261</v>
      </c>
      <c r="BM90" s="132">
        <v>364674.8950829712</v>
      </c>
      <c r="BN90" s="132">
        <v>4568.6217318329636</v>
      </c>
      <c r="BO90" s="132" t="s">
        <v>1187</v>
      </c>
      <c r="BP90" s="132">
        <v>4675.3191677304003</v>
      </c>
      <c r="BQ90" s="321">
        <v>7.1710544559169698E-2</v>
      </c>
      <c r="BR90" s="132">
        <v>-2074.02</v>
      </c>
      <c r="BS90" s="132">
        <v>362600.87508297118</v>
      </c>
      <c r="BT90" s="132">
        <v>0</v>
      </c>
      <c r="BU90" s="132">
        <v>362600.87508297118</v>
      </c>
      <c r="BV90" s="132"/>
      <c r="BW90" s="132">
        <v>21051.44758109859</v>
      </c>
      <c r="BX90" s="132">
        <v>3273.1400000000003</v>
      </c>
    </row>
    <row r="91" spans="1:76" hidden="1" x14ac:dyDescent="0.25">
      <c r="A91" s="295">
        <v>91</v>
      </c>
      <c r="B91" s="295">
        <v>407</v>
      </c>
      <c r="C91" s="317">
        <v>9353005</v>
      </c>
      <c r="D91" s="317" t="s">
        <v>1199</v>
      </c>
      <c r="E91" s="318">
        <v>409303</v>
      </c>
      <c r="F91" s="132">
        <v>0</v>
      </c>
      <c r="G91" s="132">
        <v>0</v>
      </c>
      <c r="H91" s="132">
        <v>6599.99999999998</v>
      </c>
      <c r="I91" s="132">
        <v>0</v>
      </c>
      <c r="J91" s="132">
        <v>9720</v>
      </c>
      <c r="K91" s="132">
        <v>0</v>
      </c>
      <c r="L91" s="132">
        <v>199.99999999999986</v>
      </c>
      <c r="M91" s="132">
        <v>0</v>
      </c>
      <c r="N91" s="132">
        <v>719.99999999999955</v>
      </c>
      <c r="O91" s="132">
        <v>0</v>
      </c>
      <c r="P91" s="132">
        <v>0</v>
      </c>
      <c r="Q91" s="132">
        <v>0</v>
      </c>
      <c r="R91" s="132">
        <v>0</v>
      </c>
      <c r="S91" s="132">
        <v>0</v>
      </c>
      <c r="T91" s="132">
        <v>0</v>
      </c>
      <c r="U91" s="132">
        <v>0</v>
      </c>
      <c r="V91" s="132">
        <v>0</v>
      </c>
      <c r="W91" s="132">
        <v>0</v>
      </c>
      <c r="X91" s="132">
        <v>1289.6638655462159</v>
      </c>
      <c r="Y91" s="132">
        <v>0</v>
      </c>
      <c r="Z91" s="132">
        <v>0</v>
      </c>
      <c r="AA91" s="132">
        <v>23750.458706896577</v>
      </c>
      <c r="AB91" s="132">
        <v>0</v>
      </c>
      <c r="AC91" s="132">
        <v>0</v>
      </c>
      <c r="AD91" s="132">
        <v>0</v>
      </c>
      <c r="AE91" s="132">
        <v>110000</v>
      </c>
      <c r="AF91" s="132">
        <v>0</v>
      </c>
      <c r="AG91" s="132">
        <v>0</v>
      </c>
      <c r="AH91" s="132">
        <v>0</v>
      </c>
      <c r="AI91" s="132">
        <v>13920</v>
      </c>
      <c r="AJ91" s="132">
        <v>0</v>
      </c>
      <c r="AK91" s="132">
        <v>0</v>
      </c>
      <c r="AL91" s="132">
        <v>0</v>
      </c>
      <c r="AM91" s="132">
        <v>0</v>
      </c>
      <c r="AN91" s="132">
        <v>0</v>
      </c>
      <c r="AO91" s="132">
        <v>0</v>
      </c>
      <c r="AP91" s="132">
        <v>0</v>
      </c>
      <c r="AQ91" s="132">
        <v>0</v>
      </c>
      <c r="AR91" s="132">
        <v>409303</v>
      </c>
      <c r="AS91" s="132">
        <v>42280.122572442771</v>
      </c>
      <c r="AT91" s="319">
        <v>123920</v>
      </c>
      <c r="AU91" s="132">
        <v>42369.458706896563</v>
      </c>
      <c r="AV91" s="132">
        <v>575503.12257244275</v>
      </c>
      <c r="AW91" s="132">
        <v>575503.12257244275</v>
      </c>
      <c r="AX91" s="132">
        <v>0</v>
      </c>
      <c r="AY91" s="132">
        <v>561583.12257244275</v>
      </c>
      <c r="AZ91" s="320">
        <v>3300</v>
      </c>
      <c r="BA91" s="320">
        <v>491700</v>
      </c>
      <c r="BB91" s="132">
        <v>0</v>
      </c>
      <c r="BC91" s="319">
        <v>0</v>
      </c>
      <c r="BD91" s="319">
        <v>575503.12257244275</v>
      </c>
      <c r="BE91" s="320">
        <v>505620</v>
      </c>
      <c r="BF91" s="132">
        <v>381700</v>
      </c>
      <c r="BG91" s="132">
        <v>451583.12257244275</v>
      </c>
      <c r="BH91" s="132">
        <v>3030.759211895589</v>
      </c>
      <c r="BI91" s="132">
        <v>2917.6553476190475</v>
      </c>
      <c r="BJ91" s="321">
        <v>3.8765327223738051E-2</v>
      </c>
      <c r="BK91" s="321">
        <v>-9.1857854205442992E-3</v>
      </c>
      <c r="BL91" s="132">
        <v>-3993.3424371954911</v>
      </c>
      <c r="BM91" s="132">
        <v>571509.78013524727</v>
      </c>
      <c r="BN91" s="132">
        <v>3742.2132894983038</v>
      </c>
      <c r="BO91" s="132" t="s">
        <v>1187</v>
      </c>
      <c r="BP91" s="132">
        <v>3835.6361082902504</v>
      </c>
      <c r="BQ91" s="321">
        <v>2.5547674111618734E-2</v>
      </c>
      <c r="BR91" s="132">
        <v>-3961.91</v>
      </c>
      <c r="BS91" s="132">
        <v>567547.87013524724</v>
      </c>
      <c r="BT91" s="132">
        <v>0</v>
      </c>
      <c r="BU91" s="132">
        <v>567547.87013524724</v>
      </c>
      <c r="BV91" s="132"/>
      <c r="BW91" s="132">
        <v>126056.93831431505</v>
      </c>
      <c r="BX91" s="132">
        <v>4500.8499999999985</v>
      </c>
    </row>
    <row r="92" spans="1:76" hidden="1" x14ac:dyDescent="0.25">
      <c r="A92" s="295">
        <v>92</v>
      </c>
      <c r="B92" s="295">
        <v>409</v>
      </c>
      <c r="C92" s="317">
        <v>9353006</v>
      </c>
      <c r="D92" s="317" t="s">
        <v>1200</v>
      </c>
      <c r="E92" s="318">
        <v>568629</v>
      </c>
      <c r="F92" s="132">
        <v>0</v>
      </c>
      <c r="G92" s="132">
        <v>0</v>
      </c>
      <c r="H92" s="132">
        <v>3520.0000000000014</v>
      </c>
      <c r="I92" s="132">
        <v>0</v>
      </c>
      <c r="J92" s="132">
        <v>11020.56338028169</v>
      </c>
      <c r="K92" s="132">
        <v>0</v>
      </c>
      <c r="L92" s="132">
        <v>803.88349514562947</v>
      </c>
      <c r="M92" s="132">
        <v>723.49514563106766</v>
      </c>
      <c r="N92" s="132">
        <v>723.495145631068</v>
      </c>
      <c r="O92" s="132">
        <v>0</v>
      </c>
      <c r="P92" s="132">
        <v>0</v>
      </c>
      <c r="Q92" s="132">
        <v>0</v>
      </c>
      <c r="R92" s="132">
        <v>0</v>
      </c>
      <c r="S92" s="132">
        <v>0</v>
      </c>
      <c r="T92" s="132">
        <v>0</v>
      </c>
      <c r="U92" s="132">
        <v>0</v>
      </c>
      <c r="V92" s="132">
        <v>0</v>
      </c>
      <c r="W92" s="132">
        <v>0</v>
      </c>
      <c r="X92" s="132">
        <v>592.25000000000057</v>
      </c>
      <c r="Y92" s="132">
        <v>0</v>
      </c>
      <c r="Z92" s="132">
        <v>0</v>
      </c>
      <c r="AA92" s="132">
        <v>42827.209860703842</v>
      </c>
      <c r="AB92" s="132">
        <v>0</v>
      </c>
      <c r="AC92" s="132">
        <v>0</v>
      </c>
      <c r="AD92" s="132">
        <v>0</v>
      </c>
      <c r="AE92" s="132">
        <v>110000</v>
      </c>
      <c r="AF92" s="132">
        <v>0</v>
      </c>
      <c r="AG92" s="132">
        <v>0</v>
      </c>
      <c r="AH92" s="132">
        <v>0</v>
      </c>
      <c r="AI92" s="132">
        <v>12582</v>
      </c>
      <c r="AJ92" s="132">
        <v>0</v>
      </c>
      <c r="AK92" s="132">
        <v>0</v>
      </c>
      <c r="AL92" s="132">
        <v>0</v>
      </c>
      <c r="AM92" s="132">
        <v>0</v>
      </c>
      <c r="AN92" s="132">
        <v>0</v>
      </c>
      <c r="AO92" s="132">
        <v>0</v>
      </c>
      <c r="AP92" s="132">
        <v>0</v>
      </c>
      <c r="AQ92" s="132">
        <v>0</v>
      </c>
      <c r="AR92" s="132">
        <v>568629</v>
      </c>
      <c r="AS92" s="132">
        <v>60210.897027393301</v>
      </c>
      <c r="AT92" s="319">
        <v>122582</v>
      </c>
      <c r="AU92" s="132">
        <v>61221.928444048572</v>
      </c>
      <c r="AV92" s="132">
        <v>751421.89702739334</v>
      </c>
      <c r="AW92" s="132">
        <v>751421.8970273931</v>
      </c>
      <c r="AX92" s="132">
        <v>0</v>
      </c>
      <c r="AY92" s="132">
        <v>738839.89702739334</v>
      </c>
      <c r="AZ92" s="320">
        <v>3300</v>
      </c>
      <c r="BA92" s="320">
        <v>683100</v>
      </c>
      <c r="BB92" s="132">
        <v>0</v>
      </c>
      <c r="BC92" s="319">
        <v>0</v>
      </c>
      <c r="BD92" s="319">
        <v>751421.89702739334</v>
      </c>
      <c r="BE92" s="320">
        <v>695682</v>
      </c>
      <c r="BF92" s="132">
        <v>573100</v>
      </c>
      <c r="BG92" s="132">
        <v>628839.89702739334</v>
      </c>
      <c r="BH92" s="132">
        <v>3037.8738986830595</v>
      </c>
      <c r="BI92" s="132">
        <v>2942.3683427884612</v>
      </c>
      <c r="BJ92" s="321">
        <v>3.2458735538218965E-2</v>
      </c>
      <c r="BK92" s="321">
        <v>-7.6913830226537196E-3</v>
      </c>
      <c r="BL92" s="132">
        <v>-4684.592557050205</v>
      </c>
      <c r="BM92" s="132">
        <v>746737.30447034317</v>
      </c>
      <c r="BN92" s="132">
        <v>3546.6439829485175</v>
      </c>
      <c r="BO92" s="132" t="s">
        <v>1187</v>
      </c>
      <c r="BP92" s="132">
        <v>3607.42659164417</v>
      </c>
      <c r="BQ92" s="321">
        <v>2.0952728258269326E-2</v>
      </c>
      <c r="BR92" s="132">
        <v>-5504.13</v>
      </c>
      <c r="BS92" s="132">
        <v>741233.17447034316</v>
      </c>
      <c r="BT92" s="132">
        <v>0</v>
      </c>
      <c r="BU92" s="132">
        <v>741233.17447034316</v>
      </c>
      <c r="BV92" s="132"/>
      <c r="BW92" s="132">
        <v>28182.772615744616</v>
      </c>
      <c r="BX92" s="132">
        <v>3519.0999999999995</v>
      </c>
    </row>
    <row r="93" spans="1:76" hidden="1" x14ac:dyDescent="0.25">
      <c r="A93" s="295">
        <v>93</v>
      </c>
      <c r="B93" s="295">
        <v>412</v>
      </c>
      <c r="C93" s="317">
        <v>9353009</v>
      </c>
      <c r="D93" s="317" t="s">
        <v>1201</v>
      </c>
      <c r="E93" s="318">
        <v>519183</v>
      </c>
      <c r="F93" s="132">
        <v>0</v>
      </c>
      <c r="G93" s="132">
        <v>0</v>
      </c>
      <c r="H93" s="132">
        <v>3079.9999999999968</v>
      </c>
      <c r="I93" s="132">
        <v>0</v>
      </c>
      <c r="J93" s="132">
        <v>12561.230769230771</v>
      </c>
      <c r="K93" s="132">
        <v>0</v>
      </c>
      <c r="L93" s="132">
        <v>800.00000000000136</v>
      </c>
      <c r="M93" s="132">
        <v>0</v>
      </c>
      <c r="N93" s="132">
        <v>0</v>
      </c>
      <c r="O93" s="132">
        <v>0</v>
      </c>
      <c r="P93" s="132">
        <v>0</v>
      </c>
      <c r="Q93" s="132">
        <v>0</v>
      </c>
      <c r="R93" s="132">
        <v>0</v>
      </c>
      <c r="S93" s="132">
        <v>0</v>
      </c>
      <c r="T93" s="132">
        <v>0</v>
      </c>
      <c r="U93" s="132">
        <v>0</v>
      </c>
      <c r="V93" s="132">
        <v>0</v>
      </c>
      <c r="W93" s="132">
        <v>0</v>
      </c>
      <c r="X93" s="132">
        <v>604.56521739130415</v>
      </c>
      <c r="Y93" s="132">
        <v>0</v>
      </c>
      <c r="Z93" s="132">
        <v>0</v>
      </c>
      <c r="AA93" s="132">
        <v>35924.087690217399</v>
      </c>
      <c r="AB93" s="132">
        <v>0</v>
      </c>
      <c r="AC93" s="132">
        <v>0</v>
      </c>
      <c r="AD93" s="132">
        <v>0</v>
      </c>
      <c r="AE93" s="132">
        <v>110000</v>
      </c>
      <c r="AF93" s="132">
        <v>0</v>
      </c>
      <c r="AG93" s="132">
        <v>0</v>
      </c>
      <c r="AH93" s="132">
        <v>0</v>
      </c>
      <c r="AI93" s="132">
        <v>12960</v>
      </c>
      <c r="AJ93" s="132">
        <v>0</v>
      </c>
      <c r="AK93" s="132">
        <v>0</v>
      </c>
      <c r="AL93" s="132">
        <v>0</v>
      </c>
      <c r="AM93" s="132">
        <v>0</v>
      </c>
      <c r="AN93" s="132">
        <v>0</v>
      </c>
      <c r="AO93" s="132">
        <v>0</v>
      </c>
      <c r="AP93" s="132">
        <v>0</v>
      </c>
      <c r="AQ93" s="132">
        <v>0</v>
      </c>
      <c r="AR93" s="132">
        <v>519183</v>
      </c>
      <c r="AS93" s="132">
        <v>52969.883676839469</v>
      </c>
      <c r="AT93" s="319">
        <v>122960</v>
      </c>
      <c r="AU93" s="132">
        <v>54143.703074832782</v>
      </c>
      <c r="AV93" s="132">
        <v>695112.88367683953</v>
      </c>
      <c r="AW93" s="132">
        <v>695112.88367683953</v>
      </c>
      <c r="AX93" s="132">
        <v>0</v>
      </c>
      <c r="AY93" s="132">
        <v>682152.88367683953</v>
      </c>
      <c r="AZ93" s="320">
        <v>3300</v>
      </c>
      <c r="BA93" s="320">
        <v>623700</v>
      </c>
      <c r="BB93" s="132">
        <v>0</v>
      </c>
      <c r="BC93" s="319">
        <v>0</v>
      </c>
      <c r="BD93" s="319">
        <v>695112.88367683953</v>
      </c>
      <c r="BE93" s="320">
        <v>636660</v>
      </c>
      <c r="BF93" s="132">
        <v>513700</v>
      </c>
      <c r="BG93" s="132">
        <v>572152.88367683953</v>
      </c>
      <c r="BH93" s="132">
        <v>3027.2639347980926</v>
      </c>
      <c r="BI93" s="132">
        <v>2904.1600682291664</v>
      </c>
      <c r="BJ93" s="321">
        <v>4.2388802158549635E-2</v>
      </c>
      <c r="BK93" s="321">
        <v>-1.0044399692927331E-2</v>
      </c>
      <c r="BL93" s="132">
        <v>-5513.2329100337092</v>
      </c>
      <c r="BM93" s="132">
        <v>689599.65076680586</v>
      </c>
      <c r="BN93" s="132">
        <v>3580.1039723111421</v>
      </c>
      <c r="BO93" s="132" t="s">
        <v>1187</v>
      </c>
      <c r="BP93" s="132">
        <v>3648.6754008825706</v>
      </c>
      <c r="BQ93" s="321">
        <v>3.1042122636801839E-2</v>
      </c>
      <c r="BR93" s="132">
        <v>-5025.51</v>
      </c>
      <c r="BS93" s="132">
        <v>684574.14076680585</v>
      </c>
      <c r="BT93" s="132">
        <v>0</v>
      </c>
      <c r="BU93" s="132">
        <v>684574.14076680585</v>
      </c>
      <c r="BV93" s="132"/>
      <c r="BW93" s="132">
        <v>18532.480002677883</v>
      </c>
      <c r="BX93" s="132">
        <v>10093.619999999999</v>
      </c>
    </row>
    <row r="94" spans="1:76" hidden="1" x14ac:dyDescent="0.25">
      <c r="A94" s="295">
        <v>94</v>
      </c>
      <c r="B94" s="295">
        <v>426</v>
      </c>
      <c r="C94" s="317">
        <v>9353010</v>
      </c>
      <c r="D94" s="317" t="s">
        <v>1202</v>
      </c>
      <c r="E94" s="318">
        <v>233495</v>
      </c>
      <c r="F94" s="132">
        <v>0</v>
      </c>
      <c r="G94" s="132">
        <v>0</v>
      </c>
      <c r="H94" s="132">
        <v>2639.9999999999986</v>
      </c>
      <c r="I94" s="132">
        <v>0</v>
      </c>
      <c r="J94" s="132">
        <v>7565.934065934066</v>
      </c>
      <c r="K94" s="132">
        <v>0</v>
      </c>
      <c r="L94" s="132">
        <v>2999.9999999999977</v>
      </c>
      <c r="M94" s="132">
        <v>239.99999999999915</v>
      </c>
      <c r="N94" s="132">
        <v>0</v>
      </c>
      <c r="O94" s="132">
        <v>389.99999999999864</v>
      </c>
      <c r="P94" s="132">
        <v>0</v>
      </c>
      <c r="Q94" s="132">
        <v>0</v>
      </c>
      <c r="R94" s="132">
        <v>0</v>
      </c>
      <c r="S94" s="132">
        <v>0</v>
      </c>
      <c r="T94" s="132">
        <v>0</v>
      </c>
      <c r="U94" s="132">
        <v>0</v>
      </c>
      <c r="V94" s="132">
        <v>0</v>
      </c>
      <c r="W94" s="132">
        <v>0</v>
      </c>
      <c r="X94" s="132">
        <v>625.35714285714346</v>
      </c>
      <c r="Y94" s="132">
        <v>0</v>
      </c>
      <c r="Z94" s="132">
        <v>0</v>
      </c>
      <c r="AA94" s="132">
        <v>9178.7466101694954</v>
      </c>
      <c r="AB94" s="132">
        <v>0</v>
      </c>
      <c r="AC94" s="132">
        <v>0</v>
      </c>
      <c r="AD94" s="132">
        <v>0</v>
      </c>
      <c r="AE94" s="132">
        <v>110000</v>
      </c>
      <c r="AF94" s="132">
        <v>0</v>
      </c>
      <c r="AG94" s="132">
        <v>0</v>
      </c>
      <c r="AH94" s="132">
        <v>0</v>
      </c>
      <c r="AI94" s="132">
        <v>7748.44</v>
      </c>
      <c r="AJ94" s="132">
        <v>0</v>
      </c>
      <c r="AK94" s="132">
        <v>0</v>
      </c>
      <c r="AL94" s="132">
        <v>0</v>
      </c>
      <c r="AM94" s="132">
        <v>0</v>
      </c>
      <c r="AN94" s="132">
        <v>0</v>
      </c>
      <c r="AO94" s="132">
        <v>0</v>
      </c>
      <c r="AP94" s="132">
        <v>0</v>
      </c>
      <c r="AQ94" s="132">
        <v>0</v>
      </c>
      <c r="AR94" s="132">
        <v>233495</v>
      </c>
      <c r="AS94" s="132">
        <v>23640.0378189607</v>
      </c>
      <c r="AT94" s="319">
        <v>117748.44</v>
      </c>
      <c r="AU94" s="132">
        <v>26095.713643136525</v>
      </c>
      <c r="AV94" s="132">
        <v>374883.47781896067</v>
      </c>
      <c r="AW94" s="132">
        <v>374883.47781896067</v>
      </c>
      <c r="AX94" s="132">
        <v>0</v>
      </c>
      <c r="AY94" s="132">
        <v>367135.03781896067</v>
      </c>
      <c r="AZ94" s="320">
        <v>3300</v>
      </c>
      <c r="BA94" s="320">
        <v>280500</v>
      </c>
      <c r="BB94" s="132">
        <v>0</v>
      </c>
      <c r="BC94" s="319">
        <v>0</v>
      </c>
      <c r="BD94" s="319">
        <v>374883.47781896067</v>
      </c>
      <c r="BE94" s="320">
        <v>288248.44</v>
      </c>
      <c r="BF94" s="132">
        <v>170500</v>
      </c>
      <c r="BG94" s="132">
        <v>257135.03781896067</v>
      </c>
      <c r="BH94" s="132">
        <v>3025.1180919877725</v>
      </c>
      <c r="BI94" s="132">
        <v>2971.3516946236564</v>
      </c>
      <c r="BJ94" s="321">
        <v>1.8094928803413148E-2</v>
      </c>
      <c r="BK94" s="321">
        <v>-4.2877526153422153E-3</v>
      </c>
      <c r="BL94" s="132">
        <v>-1082.935784976549</v>
      </c>
      <c r="BM94" s="132">
        <v>373800.54203398415</v>
      </c>
      <c r="BN94" s="132">
        <v>4306.4953180468719</v>
      </c>
      <c r="BO94" s="132" t="s">
        <v>1187</v>
      </c>
      <c r="BP94" s="132">
        <v>4397.653435693931</v>
      </c>
      <c r="BQ94" s="321">
        <v>4.1642261741670294E-2</v>
      </c>
      <c r="BR94" s="132">
        <v>-2260.15</v>
      </c>
      <c r="BS94" s="132">
        <v>371540.39203398413</v>
      </c>
      <c r="BT94" s="132">
        <v>0</v>
      </c>
      <c r="BU94" s="132">
        <v>371540.39203398413</v>
      </c>
      <c r="BV94" s="132"/>
      <c r="BW94" s="132">
        <v>21539.843827988778</v>
      </c>
      <c r="BX94" s="132">
        <v>4312.71</v>
      </c>
    </row>
    <row r="95" spans="1:76" hidden="1" x14ac:dyDescent="0.25">
      <c r="A95" s="295">
        <v>95</v>
      </c>
      <c r="B95" s="295">
        <v>430</v>
      </c>
      <c r="C95" s="317">
        <v>9353013</v>
      </c>
      <c r="D95" s="317" t="s">
        <v>1203</v>
      </c>
      <c r="E95" s="318">
        <v>189543</v>
      </c>
      <c r="F95" s="132">
        <v>0</v>
      </c>
      <c r="G95" s="132">
        <v>0</v>
      </c>
      <c r="H95" s="132">
        <v>2639.9999999999991</v>
      </c>
      <c r="I95" s="132">
        <v>0</v>
      </c>
      <c r="J95" s="132">
        <v>9744.9230769230762</v>
      </c>
      <c r="K95" s="132">
        <v>0</v>
      </c>
      <c r="L95" s="132">
        <v>0</v>
      </c>
      <c r="M95" s="132">
        <v>0</v>
      </c>
      <c r="N95" s="132">
        <v>0</v>
      </c>
      <c r="O95" s="132">
        <v>0</v>
      </c>
      <c r="P95" s="132">
        <v>0</v>
      </c>
      <c r="Q95" s="132">
        <v>0</v>
      </c>
      <c r="R95" s="132">
        <v>0</v>
      </c>
      <c r="S95" s="132">
        <v>0</v>
      </c>
      <c r="T95" s="132">
        <v>0</v>
      </c>
      <c r="U95" s="132">
        <v>0</v>
      </c>
      <c r="V95" s="132">
        <v>0</v>
      </c>
      <c r="W95" s="132">
        <v>0</v>
      </c>
      <c r="X95" s="132">
        <v>0</v>
      </c>
      <c r="Y95" s="132">
        <v>0</v>
      </c>
      <c r="Z95" s="132">
        <v>0</v>
      </c>
      <c r="AA95" s="132">
        <v>17211.820782554918</v>
      </c>
      <c r="AB95" s="132">
        <v>0</v>
      </c>
      <c r="AC95" s="132">
        <v>0</v>
      </c>
      <c r="AD95" s="132">
        <v>0</v>
      </c>
      <c r="AE95" s="132">
        <v>110000</v>
      </c>
      <c r="AF95" s="132">
        <v>13484.646194926569</v>
      </c>
      <c r="AG95" s="132">
        <v>0</v>
      </c>
      <c r="AH95" s="132">
        <v>0</v>
      </c>
      <c r="AI95" s="132">
        <v>4362.08</v>
      </c>
      <c r="AJ95" s="132">
        <v>0</v>
      </c>
      <c r="AK95" s="132">
        <v>0</v>
      </c>
      <c r="AL95" s="132">
        <v>0</v>
      </c>
      <c r="AM95" s="132">
        <v>0</v>
      </c>
      <c r="AN95" s="132">
        <v>0</v>
      </c>
      <c r="AO95" s="132">
        <v>0</v>
      </c>
      <c r="AP95" s="132">
        <v>0</v>
      </c>
      <c r="AQ95" s="132">
        <v>0</v>
      </c>
      <c r="AR95" s="132">
        <v>189543</v>
      </c>
      <c r="AS95" s="132">
        <v>29596.743859477992</v>
      </c>
      <c r="AT95" s="319">
        <v>127846.72619492657</v>
      </c>
      <c r="AU95" s="132">
        <v>33403.282321016457</v>
      </c>
      <c r="AV95" s="132">
        <v>346986.47005440458</v>
      </c>
      <c r="AW95" s="132">
        <v>346986.47005440458</v>
      </c>
      <c r="AX95" s="132">
        <v>0</v>
      </c>
      <c r="AY95" s="132">
        <v>342624.39005440456</v>
      </c>
      <c r="AZ95" s="320">
        <v>3300</v>
      </c>
      <c r="BA95" s="320">
        <v>227700</v>
      </c>
      <c r="BB95" s="132">
        <v>0</v>
      </c>
      <c r="BC95" s="319">
        <v>0</v>
      </c>
      <c r="BD95" s="319">
        <v>346986.47005440458</v>
      </c>
      <c r="BE95" s="320">
        <v>232062.07999999999</v>
      </c>
      <c r="BF95" s="132">
        <v>104215.35380507342</v>
      </c>
      <c r="BG95" s="132">
        <v>219139.74385947801</v>
      </c>
      <c r="BH95" s="132">
        <v>3175.938316804029</v>
      </c>
      <c r="BI95" s="132">
        <v>2976.4004250792723</v>
      </c>
      <c r="BJ95" s="321">
        <v>6.7040002428249312E-2</v>
      </c>
      <c r="BK95" s="321">
        <v>-1.5885718527395044E-2</v>
      </c>
      <c r="BL95" s="132">
        <v>-3262.4758970563512</v>
      </c>
      <c r="BM95" s="132">
        <v>343723.99415734824</v>
      </c>
      <c r="BN95" s="132">
        <v>4918.2886109760611</v>
      </c>
      <c r="BO95" s="132" t="s">
        <v>1187</v>
      </c>
      <c r="BP95" s="132">
        <v>4981.5071617006988</v>
      </c>
      <c r="BQ95" s="321">
        <v>4.087239638776996E-3</v>
      </c>
      <c r="BR95" s="132">
        <v>-1834.71</v>
      </c>
      <c r="BS95" s="132">
        <v>341889.28415734821</v>
      </c>
      <c r="BT95" s="132">
        <v>0</v>
      </c>
      <c r="BU95" s="132">
        <v>341889.28415734821</v>
      </c>
      <c r="BV95" s="132"/>
      <c r="BW95" s="132">
        <v>5530.858681635058</v>
      </c>
      <c r="BX95" s="132">
        <v>5863.4400000000005</v>
      </c>
    </row>
    <row r="96" spans="1:76" hidden="1" x14ac:dyDescent="0.25">
      <c r="A96" s="295">
        <v>96</v>
      </c>
      <c r="B96" s="295">
        <v>224</v>
      </c>
      <c r="C96" s="317">
        <v>9353020</v>
      </c>
      <c r="D96" s="317" t="s">
        <v>1204</v>
      </c>
      <c r="E96" s="318">
        <v>192290</v>
      </c>
      <c r="F96" s="132">
        <v>0</v>
      </c>
      <c r="G96" s="132">
        <v>0</v>
      </c>
      <c r="H96" s="132">
        <v>440.0000000000004</v>
      </c>
      <c r="I96" s="132">
        <v>0</v>
      </c>
      <c r="J96" s="132">
        <v>1512.0000000000002</v>
      </c>
      <c r="K96" s="132">
        <v>0</v>
      </c>
      <c r="L96" s="132">
        <v>0</v>
      </c>
      <c r="M96" s="132">
        <v>0</v>
      </c>
      <c r="N96" s="132">
        <v>0</v>
      </c>
      <c r="O96" s="132">
        <v>0</v>
      </c>
      <c r="P96" s="132">
        <v>0</v>
      </c>
      <c r="Q96" s="132">
        <v>0</v>
      </c>
      <c r="R96" s="132">
        <v>0</v>
      </c>
      <c r="S96" s="132">
        <v>0</v>
      </c>
      <c r="T96" s="132">
        <v>0</v>
      </c>
      <c r="U96" s="132">
        <v>0</v>
      </c>
      <c r="V96" s="132">
        <v>0</v>
      </c>
      <c r="W96" s="132">
        <v>0</v>
      </c>
      <c r="X96" s="132">
        <v>0</v>
      </c>
      <c r="Y96" s="132">
        <v>0</v>
      </c>
      <c r="Z96" s="132">
        <v>0</v>
      </c>
      <c r="AA96" s="132">
        <v>12456.986718749989</v>
      </c>
      <c r="AB96" s="132">
        <v>0</v>
      </c>
      <c r="AC96" s="132">
        <v>0</v>
      </c>
      <c r="AD96" s="132">
        <v>0</v>
      </c>
      <c r="AE96" s="132">
        <v>110000</v>
      </c>
      <c r="AF96" s="132">
        <v>0</v>
      </c>
      <c r="AG96" s="132">
        <v>0</v>
      </c>
      <c r="AH96" s="132">
        <v>0</v>
      </c>
      <c r="AI96" s="132">
        <v>7030.99</v>
      </c>
      <c r="AJ96" s="132">
        <v>0</v>
      </c>
      <c r="AK96" s="132">
        <v>0</v>
      </c>
      <c r="AL96" s="132">
        <v>0</v>
      </c>
      <c r="AM96" s="132">
        <v>0</v>
      </c>
      <c r="AN96" s="132">
        <v>7656</v>
      </c>
      <c r="AO96" s="132">
        <v>0</v>
      </c>
      <c r="AP96" s="132">
        <v>0</v>
      </c>
      <c r="AQ96" s="132">
        <v>0</v>
      </c>
      <c r="AR96" s="132">
        <v>192290</v>
      </c>
      <c r="AS96" s="132">
        <v>14408.986718749989</v>
      </c>
      <c r="AT96" s="319">
        <v>124686.99</v>
      </c>
      <c r="AU96" s="132">
        <v>23431.986718749991</v>
      </c>
      <c r="AV96" s="132">
        <v>331385.97671874997</v>
      </c>
      <c r="AW96" s="132">
        <v>331385.97671874997</v>
      </c>
      <c r="AX96" s="132">
        <v>0</v>
      </c>
      <c r="AY96" s="132">
        <v>324354.98671874998</v>
      </c>
      <c r="AZ96" s="320">
        <v>3300</v>
      </c>
      <c r="BA96" s="320">
        <v>231000</v>
      </c>
      <c r="BB96" s="132">
        <v>0</v>
      </c>
      <c r="BC96" s="319">
        <v>0</v>
      </c>
      <c r="BD96" s="319">
        <v>331385.97671874997</v>
      </c>
      <c r="BE96" s="320">
        <v>238030.99</v>
      </c>
      <c r="BF96" s="132">
        <v>120999.99999999999</v>
      </c>
      <c r="BG96" s="132">
        <v>214354.98671874998</v>
      </c>
      <c r="BH96" s="132">
        <v>3062.2140959821427</v>
      </c>
      <c r="BI96" s="132">
        <v>3015.2734917808216</v>
      </c>
      <c r="BJ96" s="321">
        <v>1.5567610808529994E-2</v>
      </c>
      <c r="BK96" s="321">
        <v>-3.6888823760562969E-3</v>
      </c>
      <c r="BL96" s="132">
        <v>-778.60924699740031</v>
      </c>
      <c r="BM96" s="132">
        <v>330607.36747175257</v>
      </c>
      <c r="BN96" s="132">
        <v>4622.5196781678942</v>
      </c>
      <c r="BO96" s="132" t="s">
        <v>1187</v>
      </c>
      <c r="BP96" s="132">
        <v>4722.9623924536081</v>
      </c>
      <c r="BQ96" s="321">
        <v>2.6645396308404568E-2</v>
      </c>
      <c r="BR96" s="132">
        <v>-1861.3</v>
      </c>
      <c r="BS96" s="132">
        <v>328746.06747175258</v>
      </c>
      <c r="BT96" s="132">
        <v>0</v>
      </c>
      <c r="BU96" s="132">
        <v>328746.06747175258</v>
      </c>
      <c r="BV96" s="132"/>
      <c r="BW96" s="132">
        <v>38510.538955725904</v>
      </c>
      <c r="BX96" s="132">
        <v>-345.53000000000247</v>
      </c>
    </row>
    <row r="97" spans="1:76" hidden="1" x14ac:dyDescent="0.25">
      <c r="A97" s="295">
        <v>97</v>
      </c>
      <c r="B97" s="295">
        <v>513</v>
      </c>
      <c r="C97" s="317">
        <v>9353026</v>
      </c>
      <c r="D97" s="317" t="s">
        <v>1205</v>
      </c>
      <c r="E97" s="318">
        <v>293929</v>
      </c>
      <c r="F97" s="132">
        <v>0</v>
      </c>
      <c r="G97" s="132">
        <v>0</v>
      </c>
      <c r="H97" s="132">
        <v>1760.000000000002</v>
      </c>
      <c r="I97" s="132">
        <v>0</v>
      </c>
      <c r="J97" s="132">
        <v>2432.8421052631579</v>
      </c>
      <c r="K97" s="132">
        <v>0</v>
      </c>
      <c r="L97" s="132">
        <v>800.00000000000091</v>
      </c>
      <c r="M97" s="132">
        <v>720.00000000000023</v>
      </c>
      <c r="N97" s="132">
        <v>0</v>
      </c>
      <c r="O97" s="132">
        <v>0</v>
      </c>
      <c r="P97" s="132">
        <v>0</v>
      </c>
      <c r="Q97" s="132">
        <v>0</v>
      </c>
      <c r="R97" s="132">
        <v>0</v>
      </c>
      <c r="S97" s="132">
        <v>0</v>
      </c>
      <c r="T97" s="132">
        <v>0</v>
      </c>
      <c r="U97" s="132">
        <v>0</v>
      </c>
      <c r="V97" s="132">
        <v>0</v>
      </c>
      <c r="W97" s="132">
        <v>0</v>
      </c>
      <c r="X97" s="132">
        <v>1857.471910112358</v>
      </c>
      <c r="Y97" s="132">
        <v>0</v>
      </c>
      <c r="Z97" s="132">
        <v>0</v>
      </c>
      <c r="AA97" s="132">
        <v>24762.538719101096</v>
      </c>
      <c r="AB97" s="132">
        <v>0</v>
      </c>
      <c r="AC97" s="132">
        <v>0</v>
      </c>
      <c r="AD97" s="132">
        <v>0</v>
      </c>
      <c r="AE97" s="132">
        <v>110000</v>
      </c>
      <c r="AF97" s="132">
        <v>7142.8571428571395</v>
      </c>
      <c r="AG97" s="132">
        <v>0</v>
      </c>
      <c r="AH97" s="132">
        <v>0</v>
      </c>
      <c r="AI97" s="132">
        <v>12480</v>
      </c>
      <c r="AJ97" s="132">
        <v>0</v>
      </c>
      <c r="AK97" s="132">
        <v>0</v>
      </c>
      <c r="AL97" s="132">
        <v>0</v>
      </c>
      <c r="AM97" s="132">
        <v>0</v>
      </c>
      <c r="AN97" s="132">
        <v>0</v>
      </c>
      <c r="AO97" s="132">
        <v>0</v>
      </c>
      <c r="AP97" s="132">
        <v>0</v>
      </c>
      <c r="AQ97" s="132">
        <v>0</v>
      </c>
      <c r="AR97" s="132">
        <v>293929</v>
      </c>
      <c r="AS97" s="132">
        <v>32332.852734476615</v>
      </c>
      <c r="AT97" s="319">
        <v>129622.85714285714</v>
      </c>
      <c r="AU97" s="132">
        <v>37617.959771732676</v>
      </c>
      <c r="AV97" s="132">
        <v>455884.70987733378</v>
      </c>
      <c r="AW97" s="132">
        <v>455884.70987733378</v>
      </c>
      <c r="AX97" s="132">
        <v>0</v>
      </c>
      <c r="AY97" s="132">
        <v>443404.70987733378</v>
      </c>
      <c r="AZ97" s="320">
        <v>3300</v>
      </c>
      <c r="BA97" s="320">
        <v>353100</v>
      </c>
      <c r="BB97" s="132">
        <v>0</v>
      </c>
      <c r="BC97" s="319">
        <v>0</v>
      </c>
      <c r="BD97" s="319">
        <v>455884.70987733378</v>
      </c>
      <c r="BE97" s="320">
        <v>365580</v>
      </c>
      <c r="BF97" s="132">
        <v>235957.14285714284</v>
      </c>
      <c r="BG97" s="132">
        <v>326261.85273447662</v>
      </c>
      <c r="BH97" s="132">
        <v>3049.1761937801552</v>
      </c>
      <c r="BI97" s="132">
        <v>3175.7502628279885</v>
      </c>
      <c r="BJ97" s="321">
        <v>-3.9856430314869837E-2</v>
      </c>
      <c r="BK97" s="321">
        <v>2.4856430314869837E-2</v>
      </c>
      <c r="BL97" s="132">
        <v>8446.3462162792403</v>
      </c>
      <c r="BM97" s="132">
        <v>464331.05609361304</v>
      </c>
      <c r="BN97" s="132">
        <v>4222.9070662954491</v>
      </c>
      <c r="BO97" s="132" t="s">
        <v>1187</v>
      </c>
      <c r="BP97" s="132">
        <v>4339.5425803141407</v>
      </c>
      <c r="BQ97" s="321">
        <v>-2.3168654626535057E-2</v>
      </c>
      <c r="BR97" s="132">
        <v>-2845.13</v>
      </c>
      <c r="BS97" s="132">
        <v>461485.92609361303</v>
      </c>
      <c r="BT97" s="132">
        <v>0</v>
      </c>
      <c r="BU97" s="132">
        <v>461485.92609361303</v>
      </c>
      <c r="BV97" s="132"/>
      <c r="BW97" s="132">
        <v>-10390.739999999976</v>
      </c>
      <c r="BX97" s="132">
        <v>10391</v>
      </c>
    </row>
    <row r="98" spans="1:76" hidden="1" x14ac:dyDescent="0.25">
      <c r="A98" s="295">
        <v>98</v>
      </c>
      <c r="B98" s="295">
        <v>445</v>
      </c>
      <c r="C98" s="317">
        <v>9353027</v>
      </c>
      <c r="D98" s="317" t="s">
        <v>1206</v>
      </c>
      <c r="E98" s="318">
        <v>483472</v>
      </c>
      <c r="F98" s="132">
        <v>0</v>
      </c>
      <c r="G98" s="132">
        <v>0</v>
      </c>
      <c r="H98" s="132">
        <v>7480.0000000000018</v>
      </c>
      <c r="I98" s="132">
        <v>0</v>
      </c>
      <c r="J98" s="132">
        <v>19946.666666666668</v>
      </c>
      <c r="K98" s="132">
        <v>0</v>
      </c>
      <c r="L98" s="132">
        <v>804.57142857143003</v>
      </c>
      <c r="M98" s="132">
        <v>1689.6</v>
      </c>
      <c r="N98" s="132">
        <v>24619.885714285745</v>
      </c>
      <c r="O98" s="132">
        <v>392.22857142857112</v>
      </c>
      <c r="P98" s="132">
        <v>0</v>
      </c>
      <c r="Q98" s="132">
        <v>0</v>
      </c>
      <c r="R98" s="132">
        <v>0</v>
      </c>
      <c r="S98" s="132">
        <v>0</v>
      </c>
      <c r="T98" s="132">
        <v>0</v>
      </c>
      <c r="U98" s="132">
        <v>0</v>
      </c>
      <c r="V98" s="132">
        <v>0</v>
      </c>
      <c r="W98" s="132">
        <v>0</v>
      </c>
      <c r="X98" s="132">
        <v>1224.8648648648639</v>
      </c>
      <c r="Y98" s="132">
        <v>0</v>
      </c>
      <c r="Z98" s="132">
        <v>0</v>
      </c>
      <c r="AA98" s="132">
        <v>37365.428871224147</v>
      </c>
      <c r="AB98" s="132">
        <v>0</v>
      </c>
      <c r="AC98" s="132">
        <v>0</v>
      </c>
      <c r="AD98" s="132">
        <v>0</v>
      </c>
      <c r="AE98" s="132">
        <v>110000</v>
      </c>
      <c r="AF98" s="132">
        <v>0</v>
      </c>
      <c r="AG98" s="132">
        <v>0</v>
      </c>
      <c r="AH98" s="132">
        <v>0</v>
      </c>
      <c r="AI98" s="132">
        <v>7235.01</v>
      </c>
      <c r="AJ98" s="132">
        <v>0</v>
      </c>
      <c r="AK98" s="132">
        <v>0</v>
      </c>
      <c r="AL98" s="132">
        <v>0</v>
      </c>
      <c r="AM98" s="132">
        <v>0</v>
      </c>
      <c r="AN98" s="132">
        <v>0</v>
      </c>
      <c r="AO98" s="132">
        <v>0</v>
      </c>
      <c r="AP98" s="132">
        <v>0</v>
      </c>
      <c r="AQ98" s="132">
        <v>0</v>
      </c>
      <c r="AR98" s="132">
        <v>483472</v>
      </c>
      <c r="AS98" s="132">
        <v>93523.246117041417</v>
      </c>
      <c r="AT98" s="319">
        <v>117235.01</v>
      </c>
      <c r="AU98" s="132">
        <v>74830.905061700352</v>
      </c>
      <c r="AV98" s="132">
        <v>694230.25611704146</v>
      </c>
      <c r="AW98" s="132">
        <v>694230.25611704146</v>
      </c>
      <c r="AX98" s="132">
        <v>0</v>
      </c>
      <c r="AY98" s="132">
        <v>686995.24611704145</v>
      </c>
      <c r="AZ98" s="320">
        <v>3300</v>
      </c>
      <c r="BA98" s="320">
        <v>580800</v>
      </c>
      <c r="BB98" s="132">
        <v>0</v>
      </c>
      <c r="BC98" s="319">
        <v>0</v>
      </c>
      <c r="BD98" s="319">
        <v>694230.25611704146</v>
      </c>
      <c r="BE98" s="320">
        <v>588035.01</v>
      </c>
      <c r="BF98" s="132">
        <v>470800</v>
      </c>
      <c r="BG98" s="132">
        <v>576995.24611704145</v>
      </c>
      <c r="BH98" s="132">
        <v>3278.3820802104628</v>
      </c>
      <c r="BI98" s="132">
        <v>3078.8731849056599</v>
      </c>
      <c r="BJ98" s="321">
        <v>6.4799322129571943E-2</v>
      </c>
      <c r="BK98" s="321">
        <v>-1.5354769612636812E-2</v>
      </c>
      <c r="BL98" s="132">
        <v>-8320.4683620523065</v>
      </c>
      <c r="BM98" s="132">
        <v>685909.78775498911</v>
      </c>
      <c r="BN98" s="132">
        <v>3856.106691789711</v>
      </c>
      <c r="BO98" s="132" t="s">
        <v>1187</v>
      </c>
      <c r="BP98" s="132">
        <v>3897.2147031533473</v>
      </c>
      <c r="BQ98" s="321">
        <v>2.6525945571866938E-2</v>
      </c>
      <c r="BR98" s="132">
        <v>-4679.84</v>
      </c>
      <c r="BS98" s="132">
        <v>681229.94775498915</v>
      </c>
      <c r="BT98" s="132">
        <v>0</v>
      </c>
      <c r="BU98" s="132">
        <v>681229.94775498915</v>
      </c>
      <c r="BV98" s="132"/>
      <c r="BW98" s="132">
        <v>45542.348204568028</v>
      </c>
      <c r="BX98" s="132">
        <v>9111.9899999999925</v>
      </c>
    </row>
    <row r="99" spans="1:76" hidden="1" x14ac:dyDescent="0.25">
      <c r="A99" s="295">
        <v>99</v>
      </c>
      <c r="B99" s="295">
        <v>446</v>
      </c>
      <c r="C99" s="317">
        <v>9353028</v>
      </c>
      <c r="D99" s="317" t="s">
        <v>1207</v>
      </c>
      <c r="E99" s="318">
        <v>395568</v>
      </c>
      <c r="F99" s="132">
        <v>0</v>
      </c>
      <c r="G99" s="132">
        <v>0</v>
      </c>
      <c r="H99" s="132">
        <v>5279.9999999999973</v>
      </c>
      <c r="I99" s="132">
        <v>0</v>
      </c>
      <c r="J99" s="132">
        <v>13389.139072847682</v>
      </c>
      <c r="K99" s="132">
        <v>0</v>
      </c>
      <c r="L99" s="132">
        <v>199.99999999999986</v>
      </c>
      <c r="M99" s="132">
        <v>0</v>
      </c>
      <c r="N99" s="132">
        <v>359.99999999999977</v>
      </c>
      <c r="O99" s="132">
        <v>0</v>
      </c>
      <c r="P99" s="132">
        <v>0</v>
      </c>
      <c r="Q99" s="132">
        <v>0</v>
      </c>
      <c r="R99" s="132">
        <v>0</v>
      </c>
      <c r="S99" s="132">
        <v>0</v>
      </c>
      <c r="T99" s="132">
        <v>0</v>
      </c>
      <c r="U99" s="132">
        <v>0</v>
      </c>
      <c r="V99" s="132">
        <v>0</v>
      </c>
      <c r="W99" s="132">
        <v>0</v>
      </c>
      <c r="X99" s="132">
        <v>593.28000000000009</v>
      </c>
      <c r="Y99" s="132">
        <v>0</v>
      </c>
      <c r="Z99" s="132">
        <v>0</v>
      </c>
      <c r="AA99" s="132">
        <v>28231.982561584144</v>
      </c>
      <c r="AB99" s="132">
        <v>0</v>
      </c>
      <c r="AC99" s="132">
        <v>0</v>
      </c>
      <c r="AD99" s="132">
        <v>0</v>
      </c>
      <c r="AE99" s="132">
        <v>110000</v>
      </c>
      <c r="AF99" s="132">
        <v>967.95727636848903</v>
      </c>
      <c r="AG99" s="132">
        <v>0</v>
      </c>
      <c r="AH99" s="132">
        <v>0</v>
      </c>
      <c r="AI99" s="132">
        <v>9914.3700000000008</v>
      </c>
      <c r="AJ99" s="132">
        <v>0</v>
      </c>
      <c r="AK99" s="132">
        <v>0</v>
      </c>
      <c r="AL99" s="132">
        <v>0</v>
      </c>
      <c r="AM99" s="132">
        <v>0</v>
      </c>
      <c r="AN99" s="132">
        <v>0</v>
      </c>
      <c r="AO99" s="132">
        <v>0</v>
      </c>
      <c r="AP99" s="132">
        <v>0</v>
      </c>
      <c r="AQ99" s="132">
        <v>0</v>
      </c>
      <c r="AR99" s="132">
        <v>395568</v>
      </c>
      <c r="AS99" s="132">
        <v>48054.401634431822</v>
      </c>
      <c r="AT99" s="319">
        <v>120882.32727636848</v>
      </c>
      <c r="AU99" s="132">
        <v>47845.552098007982</v>
      </c>
      <c r="AV99" s="132">
        <v>564504.7289108003</v>
      </c>
      <c r="AW99" s="132">
        <v>564504.7289108003</v>
      </c>
      <c r="AX99" s="132">
        <v>0</v>
      </c>
      <c r="AY99" s="132">
        <v>554590.35891080031</v>
      </c>
      <c r="AZ99" s="320">
        <v>3300</v>
      </c>
      <c r="BA99" s="320">
        <v>475200</v>
      </c>
      <c r="BB99" s="132">
        <v>0</v>
      </c>
      <c r="BC99" s="319">
        <v>0</v>
      </c>
      <c r="BD99" s="319">
        <v>564504.7289108003</v>
      </c>
      <c r="BE99" s="320">
        <v>485114.37</v>
      </c>
      <c r="BF99" s="132">
        <v>364232.04272363149</v>
      </c>
      <c r="BG99" s="132">
        <v>443622.40163443179</v>
      </c>
      <c r="BH99" s="132">
        <v>3080.7111224613318</v>
      </c>
      <c r="BI99" s="132">
        <v>2941.339796865997</v>
      </c>
      <c r="BJ99" s="321">
        <v>4.7383619445748919E-2</v>
      </c>
      <c r="BK99" s="321">
        <v>-1.122796560352133E-2</v>
      </c>
      <c r="BL99" s="132">
        <v>-4755.6377377170957</v>
      </c>
      <c r="BM99" s="132">
        <v>559749.09117308317</v>
      </c>
      <c r="BN99" s="132">
        <v>3818.2966748130775</v>
      </c>
      <c r="BO99" s="132" t="s">
        <v>1187</v>
      </c>
      <c r="BP99" s="132">
        <v>3887.146466479744</v>
      </c>
      <c r="BQ99" s="321">
        <v>4.5874163948237623E-2</v>
      </c>
      <c r="BR99" s="132">
        <v>-3828.96</v>
      </c>
      <c r="BS99" s="132">
        <v>555920.13117308321</v>
      </c>
      <c r="BT99" s="132">
        <v>0</v>
      </c>
      <c r="BU99" s="132">
        <v>555920.13117308321</v>
      </c>
      <c r="BV99" s="132"/>
      <c r="BW99" s="132">
        <v>78015.865172591235</v>
      </c>
      <c r="BX99" s="132">
        <v>6715.6099999999988</v>
      </c>
    </row>
    <row r="100" spans="1:76" hidden="1" x14ac:dyDescent="0.25">
      <c r="A100" s="295">
        <v>100</v>
      </c>
      <c r="B100" s="295">
        <v>457</v>
      </c>
      <c r="C100" s="317">
        <v>9353036</v>
      </c>
      <c r="D100" s="317" t="s">
        <v>1208</v>
      </c>
      <c r="E100" s="318">
        <v>469737</v>
      </c>
      <c r="F100" s="132">
        <v>0</v>
      </c>
      <c r="G100" s="132">
        <v>0</v>
      </c>
      <c r="H100" s="132">
        <v>5279.9999999999973</v>
      </c>
      <c r="I100" s="132">
        <v>0</v>
      </c>
      <c r="J100" s="132">
        <v>9234</v>
      </c>
      <c r="K100" s="132">
        <v>0</v>
      </c>
      <c r="L100" s="132">
        <v>200.00000000000006</v>
      </c>
      <c r="M100" s="132">
        <v>479.99999999999841</v>
      </c>
      <c r="N100" s="132">
        <v>1440.0000000000014</v>
      </c>
      <c r="O100" s="132">
        <v>0</v>
      </c>
      <c r="P100" s="132">
        <v>0</v>
      </c>
      <c r="Q100" s="132">
        <v>0</v>
      </c>
      <c r="R100" s="132">
        <v>0</v>
      </c>
      <c r="S100" s="132">
        <v>0</v>
      </c>
      <c r="T100" s="132">
        <v>0</v>
      </c>
      <c r="U100" s="132">
        <v>0</v>
      </c>
      <c r="V100" s="132">
        <v>0</v>
      </c>
      <c r="W100" s="132">
        <v>0</v>
      </c>
      <c r="X100" s="132">
        <v>629.03571428571399</v>
      </c>
      <c r="Y100" s="132">
        <v>0</v>
      </c>
      <c r="Z100" s="132">
        <v>0</v>
      </c>
      <c r="AA100" s="132">
        <v>38543.887677272687</v>
      </c>
      <c r="AB100" s="132">
        <v>0</v>
      </c>
      <c r="AC100" s="132">
        <v>0</v>
      </c>
      <c r="AD100" s="132">
        <v>0</v>
      </c>
      <c r="AE100" s="132">
        <v>110000</v>
      </c>
      <c r="AF100" s="132">
        <v>0</v>
      </c>
      <c r="AG100" s="132">
        <v>0</v>
      </c>
      <c r="AH100" s="132">
        <v>0</v>
      </c>
      <c r="AI100" s="132">
        <v>16320</v>
      </c>
      <c r="AJ100" s="132">
        <v>0</v>
      </c>
      <c r="AK100" s="132">
        <v>0</v>
      </c>
      <c r="AL100" s="132">
        <v>0</v>
      </c>
      <c r="AM100" s="132">
        <v>0</v>
      </c>
      <c r="AN100" s="132">
        <v>0</v>
      </c>
      <c r="AO100" s="132">
        <v>0</v>
      </c>
      <c r="AP100" s="132">
        <v>0</v>
      </c>
      <c r="AQ100" s="132">
        <v>0</v>
      </c>
      <c r="AR100" s="132">
        <v>469737</v>
      </c>
      <c r="AS100" s="132">
        <v>55806.923391558397</v>
      </c>
      <c r="AT100" s="319">
        <v>126320</v>
      </c>
      <c r="AU100" s="132">
        <v>56859.887677272687</v>
      </c>
      <c r="AV100" s="132">
        <v>651863.92339155835</v>
      </c>
      <c r="AW100" s="132">
        <v>651863.92339155846</v>
      </c>
      <c r="AX100" s="132">
        <v>0</v>
      </c>
      <c r="AY100" s="132">
        <v>635543.92339155835</v>
      </c>
      <c r="AZ100" s="320">
        <v>3300</v>
      </c>
      <c r="BA100" s="320">
        <v>564300</v>
      </c>
      <c r="BB100" s="132">
        <v>0</v>
      </c>
      <c r="BC100" s="319">
        <v>0</v>
      </c>
      <c r="BD100" s="319">
        <v>651863.92339155835</v>
      </c>
      <c r="BE100" s="320">
        <v>580620</v>
      </c>
      <c r="BF100" s="132">
        <v>454300</v>
      </c>
      <c r="BG100" s="132">
        <v>525543.92339155835</v>
      </c>
      <c r="BH100" s="132">
        <v>3073.3562771436159</v>
      </c>
      <c r="BI100" s="132">
        <v>2984.4365056249999</v>
      </c>
      <c r="BJ100" s="321">
        <v>2.9794492645771487E-2</v>
      </c>
      <c r="BK100" s="321">
        <v>-7.0600672239508368E-3</v>
      </c>
      <c r="BL100" s="132">
        <v>-3603.0251227606486</v>
      </c>
      <c r="BM100" s="132">
        <v>648260.89826879767</v>
      </c>
      <c r="BN100" s="132">
        <v>3695.5608085894601</v>
      </c>
      <c r="BO100" s="132" t="s">
        <v>1187</v>
      </c>
      <c r="BP100" s="132">
        <v>3790.9994050806881</v>
      </c>
      <c r="BQ100" s="321">
        <v>1.0187587387570973E-2</v>
      </c>
      <c r="BR100" s="132">
        <v>-4546.8900000000003</v>
      </c>
      <c r="BS100" s="132">
        <v>643714.00826879765</v>
      </c>
      <c r="BT100" s="132">
        <v>0</v>
      </c>
      <c r="BU100" s="132">
        <v>643714.00826879765</v>
      </c>
      <c r="BV100" s="132"/>
      <c r="BW100" s="132">
        <v>3770.4571702592075</v>
      </c>
      <c r="BX100" s="132">
        <v>-370.01000000000022</v>
      </c>
    </row>
    <row r="101" spans="1:76" hidden="1" x14ac:dyDescent="0.25">
      <c r="A101" s="295">
        <v>101</v>
      </c>
      <c r="B101" s="295">
        <v>458</v>
      </c>
      <c r="C101" s="317">
        <v>9353037</v>
      </c>
      <c r="D101" s="317" t="s">
        <v>1209</v>
      </c>
      <c r="E101" s="318">
        <v>266459</v>
      </c>
      <c r="F101" s="132">
        <v>0</v>
      </c>
      <c r="G101" s="132">
        <v>0</v>
      </c>
      <c r="H101" s="132">
        <v>2640.0000000000009</v>
      </c>
      <c r="I101" s="132">
        <v>0</v>
      </c>
      <c r="J101" s="132">
        <v>7020</v>
      </c>
      <c r="K101" s="132">
        <v>0</v>
      </c>
      <c r="L101" s="132">
        <v>404.16666666666606</v>
      </c>
      <c r="M101" s="132">
        <v>0</v>
      </c>
      <c r="N101" s="132">
        <v>0</v>
      </c>
      <c r="O101" s="132">
        <v>0</v>
      </c>
      <c r="P101" s="132">
        <v>0</v>
      </c>
      <c r="Q101" s="132">
        <v>0</v>
      </c>
      <c r="R101" s="132">
        <v>0</v>
      </c>
      <c r="S101" s="132">
        <v>0</v>
      </c>
      <c r="T101" s="132">
        <v>0</v>
      </c>
      <c r="U101" s="132">
        <v>0</v>
      </c>
      <c r="V101" s="132">
        <v>0</v>
      </c>
      <c r="W101" s="132">
        <v>0</v>
      </c>
      <c r="X101" s="132">
        <v>1805.6024096385534</v>
      </c>
      <c r="Y101" s="132">
        <v>0</v>
      </c>
      <c r="Z101" s="132">
        <v>0</v>
      </c>
      <c r="AA101" s="132">
        <v>19025.849963855417</v>
      </c>
      <c r="AB101" s="132">
        <v>0</v>
      </c>
      <c r="AC101" s="132">
        <v>0</v>
      </c>
      <c r="AD101" s="132">
        <v>0</v>
      </c>
      <c r="AE101" s="132">
        <v>110000</v>
      </c>
      <c r="AF101" s="132">
        <v>0</v>
      </c>
      <c r="AG101" s="132">
        <v>0</v>
      </c>
      <c r="AH101" s="132">
        <v>0</v>
      </c>
      <c r="AI101" s="132">
        <v>8065.93</v>
      </c>
      <c r="AJ101" s="132">
        <v>0</v>
      </c>
      <c r="AK101" s="132">
        <v>0</v>
      </c>
      <c r="AL101" s="132">
        <v>0</v>
      </c>
      <c r="AM101" s="132">
        <v>0</v>
      </c>
      <c r="AN101" s="132">
        <v>0</v>
      </c>
      <c r="AO101" s="132">
        <v>0</v>
      </c>
      <c r="AP101" s="132">
        <v>0</v>
      </c>
      <c r="AQ101" s="132">
        <v>0</v>
      </c>
      <c r="AR101" s="132">
        <v>266459</v>
      </c>
      <c r="AS101" s="132">
        <v>30895.619040160636</v>
      </c>
      <c r="AT101" s="319">
        <v>118065.93</v>
      </c>
      <c r="AU101" s="132">
        <v>34056.933297188749</v>
      </c>
      <c r="AV101" s="132">
        <v>415420.54904016061</v>
      </c>
      <c r="AW101" s="132">
        <v>415420.54904016067</v>
      </c>
      <c r="AX101" s="132">
        <v>0</v>
      </c>
      <c r="AY101" s="132">
        <v>407354.61904016061</v>
      </c>
      <c r="AZ101" s="320">
        <v>3300</v>
      </c>
      <c r="BA101" s="320">
        <v>320100</v>
      </c>
      <c r="BB101" s="132">
        <v>0</v>
      </c>
      <c r="BC101" s="319">
        <v>0</v>
      </c>
      <c r="BD101" s="319">
        <v>415420.54904016061</v>
      </c>
      <c r="BE101" s="320">
        <v>328165.93</v>
      </c>
      <c r="BF101" s="132">
        <v>210100</v>
      </c>
      <c r="BG101" s="132">
        <v>297354.61904016061</v>
      </c>
      <c r="BH101" s="132">
        <v>3065.5115364965013</v>
      </c>
      <c r="BI101" s="132">
        <v>2961.0908288659793</v>
      </c>
      <c r="BJ101" s="321">
        <v>3.5264270387312766E-2</v>
      </c>
      <c r="BK101" s="321">
        <v>-8.3561791938531679E-3</v>
      </c>
      <c r="BL101" s="132">
        <v>-2400.1103408020949</v>
      </c>
      <c r="BM101" s="132">
        <v>413020.43869935849</v>
      </c>
      <c r="BN101" s="132">
        <v>4174.7887494779225</v>
      </c>
      <c r="BO101" s="132" t="s">
        <v>1187</v>
      </c>
      <c r="BP101" s="132">
        <v>4257.9426670036955</v>
      </c>
      <c r="BQ101" s="321">
        <v>2.5316870015001269E-2</v>
      </c>
      <c r="BR101" s="132">
        <v>-2579.23</v>
      </c>
      <c r="BS101" s="132">
        <v>410441.20869935851</v>
      </c>
      <c r="BT101" s="132">
        <v>0</v>
      </c>
      <c r="BU101" s="132">
        <v>410441.20869935851</v>
      </c>
      <c r="BV101" s="132"/>
      <c r="BW101" s="132">
        <v>40730.997842705285</v>
      </c>
      <c r="BX101" s="132">
        <v>18814.739999999998</v>
      </c>
    </row>
    <row r="102" spans="1:76" hidden="1" x14ac:dyDescent="0.25">
      <c r="A102" s="295">
        <v>102</v>
      </c>
      <c r="B102" s="295">
        <v>308</v>
      </c>
      <c r="C102" s="317">
        <v>9353042</v>
      </c>
      <c r="D102" s="317" t="s">
        <v>1210</v>
      </c>
      <c r="E102" s="318">
        <v>211519</v>
      </c>
      <c r="F102" s="132">
        <v>0</v>
      </c>
      <c r="G102" s="132">
        <v>0</v>
      </c>
      <c r="H102" s="132">
        <v>2199.9999999999986</v>
      </c>
      <c r="I102" s="132">
        <v>0</v>
      </c>
      <c r="J102" s="132">
        <v>2847.9452054794515</v>
      </c>
      <c r="K102" s="132">
        <v>0</v>
      </c>
      <c r="L102" s="132">
        <v>208.1081081081079</v>
      </c>
      <c r="M102" s="132">
        <v>0</v>
      </c>
      <c r="N102" s="132">
        <v>0</v>
      </c>
      <c r="O102" s="132">
        <v>0</v>
      </c>
      <c r="P102" s="132">
        <v>0</v>
      </c>
      <c r="Q102" s="132">
        <v>0</v>
      </c>
      <c r="R102" s="132">
        <v>0</v>
      </c>
      <c r="S102" s="132">
        <v>0</v>
      </c>
      <c r="T102" s="132">
        <v>0</v>
      </c>
      <c r="U102" s="132">
        <v>0</v>
      </c>
      <c r="V102" s="132">
        <v>0</v>
      </c>
      <c r="W102" s="132">
        <v>0</v>
      </c>
      <c r="X102" s="132">
        <v>619.609375</v>
      </c>
      <c r="Y102" s="132">
        <v>0</v>
      </c>
      <c r="Z102" s="132">
        <v>0</v>
      </c>
      <c r="AA102" s="132">
        <v>4697.5237132352941</v>
      </c>
      <c r="AB102" s="132">
        <v>0</v>
      </c>
      <c r="AC102" s="132">
        <v>0</v>
      </c>
      <c r="AD102" s="132">
        <v>0</v>
      </c>
      <c r="AE102" s="132">
        <v>110000</v>
      </c>
      <c r="AF102" s="132">
        <v>12149.532710280373</v>
      </c>
      <c r="AG102" s="132">
        <v>0</v>
      </c>
      <c r="AH102" s="132">
        <v>0</v>
      </c>
      <c r="AI102" s="132">
        <v>3041.98</v>
      </c>
      <c r="AJ102" s="132">
        <v>0</v>
      </c>
      <c r="AK102" s="132">
        <v>0</v>
      </c>
      <c r="AL102" s="132">
        <v>0</v>
      </c>
      <c r="AM102" s="132">
        <v>0</v>
      </c>
      <c r="AN102" s="132">
        <v>5022</v>
      </c>
      <c r="AO102" s="132">
        <v>0</v>
      </c>
      <c r="AP102" s="132">
        <v>0</v>
      </c>
      <c r="AQ102" s="132">
        <v>0</v>
      </c>
      <c r="AR102" s="132">
        <v>211519</v>
      </c>
      <c r="AS102" s="132">
        <v>10573.186401822852</v>
      </c>
      <c r="AT102" s="319">
        <v>130213.51271028037</v>
      </c>
      <c r="AU102" s="132">
        <v>17324.550370029072</v>
      </c>
      <c r="AV102" s="132">
        <v>352305.6991121032</v>
      </c>
      <c r="AW102" s="132">
        <v>352305.6991121032</v>
      </c>
      <c r="AX102" s="132">
        <v>0</v>
      </c>
      <c r="AY102" s="132">
        <v>349263.71911210322</v>
      </c>
      <c r="AZ102" s="320">
        <v>3300</v>
      </c>
      <c r="BA102" s="320">
        <v>254100</v>
      </c>
      <c r="BB102" s="132">
        <v>0</v>
      </c>
      <c r="BC102" s="319">
        <v>0</v>
      </c>
      <c r="BD102" s="319">
        <v>352305.6991121032</v>
      </c>
      <c r="BE102" s="320">
        <v>257141.98</v>
      </c>
      <c r="BF102" s="132">
        <v>131950.46728971964</v>
      </c>
      <c r="BG102" s="132">
        <v>227114.18640182281</v>
      </c>
      <c r="BH102" s="132">
        <v>2949.5348883353613</v>
      </c>
      <c r="BI102" s="132">
        <v>3002.6539127102806</v>
      </c>
      <c r="BJ102" s="321">
        <v>-1.7690691607869163E-2</v>
      </c>
      <c r="BK102" s="321">
        <v>2.6906916078691633E-3</v>
      </c>
      <c r="BL102" s="132">
        <v>622.09960768840949</v>
      </c>
      <c r="BM102" s="132">
        <v>352927.79871979164</v>
      </c>
      <c r="BN102" s="132">
        <v>4543.9716716856055</v>
      </c>
      <c r="BO102" s="132" t="s">
        <v>1187</v>
      </c>
      <c r="BP102" s="132">
        <v>4583.4779054518394</v>
      </c>
      <c r="BQ102" s="321">
        <v>-4.1706447119450596E-2</v>
      </c>
      <c r="BR102" s="132">
        <v>-2047.43</v>
      </c>
      <c r="BS102" s="132">
        <v>350880.36871979164</v>
      </c>
      <c r="BT102" s="132">
        <v>0</v>
      </c>
      <c r="BU102" s="132">
        <v>350880.36871979164</v>
      </c>
      <c r="BV102" s="132"/>
      <c r="BW102" s="132">
        <v>91493.258322746318</v>
      </c>
      <c r="BX102" s="132">
        <v>17584.25</v>
      </c>
    </row>
    <row r="103" spans="1:76" hidden="1" x14ac:dyDescent="0.25">
      <c r="A103" s="295">
        <v>103</v>
      </c>
      <c r="B103" s="295">
        <v>468</v>
      </c>
      <c r="C103" s="317">
        <v>9353043</v>
      </c>
      <c r="D103" s="317" t="s">
        <v>1211</v>
      </c>
      <c r="E103" s="318">
        <v>469737</v>
      </c>
      <c r="F103" s="132">
        <v>0</v>
      </c>
      <c r="G103" s="132">
        <v>0</v>
      </c>
      <c r="H103" s="132">
        <v>5279.9999999999973</v>
      </c>
      <c r="I103" s="132">
        <v>0</v>
      </c>
      <c r="J103" s="132">
        <v>10012.77108433735</v>
      </c>
      <c r="K103" s="132">
        <v>0</v>
      </c>
      <c r="L103" s="132">
        <v>800.00000000000068</v>
      </c>
      <c r="M103" s="132">
        <v>0</v>
      </c>
      <c r="N103" s="132">
        <v>360.00000000000006</v>
      </c>
      <c r="O103" s="132">
        <v>0</v>
      </c>
      <c r="P103" s="132">
        <v>0</v>
      </c>
      <c r="Q103" s="132">
        <v>0</v>
      </c>
      <c r="R103" s="132">
        <v>0</v>
      </c>
      <c r="S103" s="132">
        <v>0</v>
      </c>
      <c r="T103" s="132">
        <v>0</v>
      </c>
      <c r="U103" s="132">
        <v>0</v>
      </c>
      <c r="V103" s="132">
        <v>0</v>
      </c>
      <c r="W103" s="132">
        <v>0</v>
      </c>
      <c r="X103" s="132">
        <v>0</v>
      </c>
      <c r="Y103" s="132">
        <v>0</v>
      </c>
      <c r="Z103" s="132">
        <v>0</v>
      </c>
      <c r="AA103" s="132">
        <v>32926.971119810099</v>
      </c>
      <c r="AB103" s="132">
        <v>0</v>
      </c>
      <c r="AC103" s="132">
        <v>0</v>
      </c>
      <c r="AD103" s="132">
        <v>0</v>
      </c>
      <c r="AE103" s="132">
        <v>110000</v>
      </c>
      <c r="AF103" s="132">
        <v>0</v>
      </c>
      <c r="AG103" s="132">
        <v>0</v>
      </c>
      <c r="AH103" s="132">
        <v>0</v>
      </c>
      <c r="AI103" s="132">
        <v>14880</v>
      </c>
      <c r="AJ103" s="132">
        <v>0</v>
      </c>
      <c r="AK103" s="132">
        <v>0</v>
      </c>
      <c r="AL103" s="132">
        <v>0</v>
      </c>
      <c r="AM103" s="132">
        <v>0</v>
      </c>
      <c r="AN103" s="132">
        <v>0</v>
      </c>
      <c r="AO103" s="132">
        <v>0</v>
      </c>
      <c r="AP103" s="132">
        <v>0</v>
      </c>
      <c r="AQ103" s="132">
        <v>0</v>
      </c>
      <c r="AR103" s="132">
        <v>469737</v>
      </c>
      <c r="AS103" s="132">
        <v>49379.742204147449</v>
      </c>
      <c r="AT103" s="319">
        <v>124880</v>
      </c>
      <c r="AU103" s="132">
        <v>51152.356661978774</v>
      </c>
      <c r="AV103" s="132">
        <v>643996.74220414739</v>
      </c>
      <c r="AW103" s="132">
        <v>643996.74220414751</v>
      </c>
      <c r="AX103" s="132">
        <v>0</v>
      </c>
      <c r="AY103" s="132">
        <v>629116.74220414739</v>
      </c>
      <c r="AZ103" s="320">
        <v>3300</v>
      </c>
      <c r="BA103" s="320">
        <v>564300</v>
      </c>
      <c r="BB103" s="132">
        <v>0</v>
      </c>
      <c r="BC103" s="319">
        <v>0</v>
      </c>
      <c r="BD103" s="319">
        <v>643996.74220414739</v>
      </c>
      <c r="BE103" s="320">
        <v>579180</v>
      </c>
      <c r="BF103" s="132">
        <v>454300</v>
      </c>
      <c r="BG103" s="132">
        <v>519116.74220414739</v>
      </c>
      <c r="BH103" s="132">
        <v>3035.7704222464758</v>
      </c>
      <c r="BI103" s="132">
        <v>2903.0692472392634</v>
      </c>
      <c r="BJ103" s="321">
        <v>4.5710647492617509E-2</v>
      </c>
      <c r="BK103" s="321">
        <v>-1.0831540177073653E-2</v>
      </c>
      <c r="BL103" s="132">
        <v>-5377.0456131991377</v>
      </c>
      <c r="BM103" s="132">
        <v>638619.69659094827</v>
      </c>
      <c r="BN103" s="132">
        <v>3647.6005648593464</v>
      </c>
      <c r="BO103" s="132" t="s">
        <v>1187</v>
      </c>
      <c r="BP103" s="132">
        <v>3734.6181087189957</v>
      </c>
      <c r="BQ103" s="321">
        <v>2.4857772019240443E-2</v>
      </c>
      <c r="BR103" s="132">
        <v>-4546.8900000000003</v>
      </c>
      <c r="BS103" s="132">
        <v>634072.80659094825</v>
      </c>
      <c r="BT103" s="132">
        <v>0</v>
      </c>
      <c r="BU103" s="132">
        <v>634072.80659094825</v>
      </c>
      <c r="BV103" s="132"/>
      <c r="BW103" s="132">
        <v>43815.423471681075</v>
      </c>
      <c r="BX103" s="132">
        <v>3997.75</v>
      </c>
    </row>
    <row r="104" spans="1:76" hidden="1" x14ac:dyDescent="0.25">
      <c r="A104" s="295">
        <v>104</v>
      </c>
      <c r="B104" s="295">
        <v>478</v>
      </c>
      <c r="C104" s="317">
        <v>9353048</v>
      </c>
      <c r="D104" s="317" t="s">
        <v>1212</v>
      </c>
      <c r="E104" s="318">
        <v>491713</v>
      </c>
      <c r="F104" s="132">
        <v>0</v>
      </c>
      <c r="G104" s="132">
        <v>0</v>
      </c>
      <c r="H104" s="132">
        <v>4400</v>
      </c>
      <c r="I104" s="132">
        <v>0</v>
      </c>
      <c r="J104" s="132">
        <v>8579.2899408284011</v>
      </c>
      <c r="K104" s="132">
        <v>0</v>
      </c>
      <c r="L104" s="132">
        <v>800</v>
      </c>
      <c r="M104" s="132">
        <v>0</v>
      </c>
      <c r="N104" s="132">
        <v>0</v>
      </c>
      <c r="O104" s="132">
        <v>0</v>
      </c>
      <c r="P104" s="132">
        <v>0</v>
      </c>
      <c r="Q104" s="132">
        <v>0</v>
      </c>
      <c r="R104" s="132">
        <v>0</v>
      </c>
      <c r="S104" s="132">
        <v>0</v>
      </c>
      <c r="T104" s="132">
        <v>0</v>
      </c>
      <c r="U104" s="132">
        <v>0</v>
      </c>
      <c r="V104" s="132">
        <v>0</v>
      </c>
      <c r="W104" s="132">
        <v>0</v>
      </c>
      <c r="X104" s="132">
        <v>1856.0738255033591</v>
      </c>
      <c r="Y104" s="132">
        <v>0</v>
      </c>
      <c r="Z104" s="132">
        <v>0</v>
      </c>
      <c r="AA104" s="132">
        <v>39846.253372844039</v>
      </c>
      <c r="AB104" s="132">
        <v>0</v>
      </c>
      <c r="AC104" s="132">
        <v>0</v>
      </c>
      <c r="AD104" s="132">
        <v>0</v>
      </c>
      <c r="AE104" s="132">
        <v>110000</v>
      </c>
      <c r="AF104" s="132">
        <v>0</v>
      </c>
      <c r="AG104" s="132">
        <v>0</v>
      </c>
      <c r="AH104" s="132">
        <v>0</v>
      </c>
      <c r="AI104" s="132">
        <v>19680</v>
      </c>
      <c r="AJ104" s="132">
        <v>0</v>
      </c>
      <c r="AK104" s="132">
        <v>0</v>
      </c>
      <c r="AL104" s="132">
        <v>0</v>
      </c>
      <c r="AM104" s="132">
        <v>0</v>
      </c>
      <c r="AN104" s="132">
        <v>0</v>
      </c>
      <c r="AO104" s="132">
        <v>0</v>
      </c>
      <c r="AP104" s="132">
        <v>0</v>
      </c>
      <c r="AQ104" s="132">
        <v>0</v>
      </c>
      <c r="AR104" s="132">
        <v>491713</v>
      </c>
      <c r="AS104" s="132">
        <v>55481.617139175796</v>
      </c>
      <c r="AT104" s="319">
        <v>129680</v>
      </c>
      <c r="AU104" s="132">
        <v>56734.898343258239</v>
      </c>
      <c r="AV104" s="132">
        <v>676874.61713917577</v>
      </c>
      <c r="AW104" s="132">
        <v>676874.61713917577</v>
      </c>
      <c r="AX104" s="132">
        <v>0</v>
      </c>
      <c r="AY104" s="132">
        <v>657194.61713917577</v>
      </c>
      <c r="AZ104" s="320">
        <v>3300</v>
      </c>
      <c r="BA104" s="320">
        <v>590700</v>
      </c>
      <c r="BB104" s="132">
        <v>0</v>
      </c>
      <c r="BC104" s="319">
        <v>0</v>
      </c>
      <c r="BD104" s="319">
        <v>676874.61713917577</v>
      </c>
      <c r="BE104" s="320">
        <v>610380</v>
      </c>
      <c r="BF104" s="132">
        <v>480700</v>
      </c>
      <c r="BG104" s="132">
        <v>547194.61713917577</v>
      </c>
      <c r="BH104" s="132">
        <v>3056.9531683752834</v>
      </c>
      <c r="BI104" s="132">
        <v>2959.6139005847949</v>
      </c>
      <c r="BJ104" s="321">
        <v>3.2889177798244254E-2</v>
      </c>
      <c r="BK104" s="321">
        <v>-7.7933801040586002E-3</v>
      </c>
      <c r="BL104" s="132">
        <v>-4128.7058998437933</v>
      </c>
      <c r="BM104" s="132">
        <v>672745.91123933194</v>
      </c>
      <c r="BN104" s="132">
        <v>3648.4129119515751</v>
      </c>
      <c r="BO104" s="132" t="s">
        <v>1187</v>
      </c>
      <c r="BP104" s="132">
        <v>3758.3570460297874</v>
      </c>
      <c r="BQ104" s="321">
        <v>1.4940864725129899E-2</v>
      </c>
      <c r="BR104" s="132">
        <v>-4759.6099999999997</v>
      </c>
      <c r="BS104" s="132">
        <v>667986.30123933195</v>
      </c>
      <c r="BT104" s="132">
        <v>0</v>
      </c>
      <c r="BU104" s="132">
        <v>667986.30123933195</v>
      </c>
      <c r="BV104" s="132"/>
      <c r="BW104" s="132">
        <v>66238.004725036444</v>
      </c>
      <c r="BX104" s="132">
        <v>695.5</v>
      </c>
    </row>
    <row r="105" spans="1:76" hidden="1" x14ac:dyDescent="0.25">
      <c r="A105" s="295">
        <v>105</v>
      </c>
      <c r="B105" s="295">
        <v>488</v>
      </c>
      <c r="C105" s="317">
        <v>9353049</v>
      </c>
      <c r="D105" s="317" t="s">
        <v>1213</v>
      </c>
      <c r="E105" s="318">
        <v>557641</v>
      </c>
      <c r="F105" s="132">
        <v>0</v>
      </c>
      <c r="G105" s="132">
        <v>0</v>
      </c>
      <c r="H105" s="132">
        <v>5720.0000000000027</v>
      </c>
      <c r="I105" s="132">
        <v>0</v>
      </c>
      <c r="J105" s="132">
        <v>16693.401015228428</v>
      </c>
      <c r="K105" s="132">
        <v>0</v>
      </c>
      <c r="L105" s="132">
        <v>0</v>
      </c>
      <c r="M105" s="132">
        <v>0</v>
      </c>
      <c r="N105" s="132">
        <v>0</v>
      </c>
      <c r="O105" s="132">
        <v>0</v>
      </c>
      <c r="P105" s="132">
        <v>0</v>
      </c>
      <c r="Q105" s="132">
        <v>0</v>
      </c>
      <c r="R105" s="132">
        <v>0</v>
      </c>
      <c r="S105" s="132">
        <v>0</v>
      </c>
      <c r="T105" s="132">
        <v>0</v>
      </c>
      <c r="U105" s="132">
        <v>0</v>
      </c>
      <c r="V105" s="132">
        <v>0</v>
      </c>
      <c r="W105" s="132">
        <v>0</v>
      </c>
      <c r="X105" s="132">
        <v>1201.6666666666647</v>
      </c>
      <c r="Y105" s="132">
        <v>0</v>
      </c>
      <c r="Z105" s="132">
        <v>0</v>
      </c>
      <c r="AA105" s="132">
        <v>53578.138731284504</v>
      </c>
      <c r="AB105" s="132">
        <v>0</v>
      </c>
      <c r="AC105" s="132">
        <v>0</v>
      </c>
      <c r="AD105" s="132">
        <v>0</v>
      </c>
      <c r="AE105" s="132">
        <v>110000</v>
      </c>
      <c r="AF105" s="132">
        <v>0</v>
      </c>
      <c r="AG105" s="132">
        <v>0</v>
      </c>
      <c r="AH105" s="132">
        <v>0</v>
      </c>
      <c r="AI105" s="132">
        <v>12000</v>
      </c>
      <c r="AJ105" s="132">
        <v>0</v>
      </c>
      <c r="AK105" s="132">
        <v>0</v>
      </c>
      <c r="AL105" s="132">
        <v>0</v>
      </c>
      <c r="AM105" s="132">
        <v>0</v>
      </c>
      <c r="AN105" s="132">
        <v>0</v>
      </c>
      <c r="AO105" s="132">
        <v>0</v>
      </c>
      <c r="AP105" s="132">
        <v>0</v>
      </c>
      <c r="AQ105" s="132">
        <v>0</v>
      </c>
      <c r="AR105" s="132">
        <v>557641</v>
      </c>
      <c r="AS105" s="132">
        <v>77193.206413179607</v>
      </c>
      <c r="AT105" s="319">
        <v>122000</v>
      </c>
      <c r="AU105" s="132">
        <v>74783.839238898712</v>
      </c>
      <c r="AV105" s="132">
        <v>756834.20641317964</v>
      </c>
      <c r="AW105" s="132">
        <v>756834.20641317964</v>
      </c>
      <c r="AX105" s="132">
        <v>0</v>
      </c>
      <c r="AY105" s="132">
        <v>744834.20641317964</v>
      </c>
      <c r="AZ105" s="320">
        <v>3300</v>
      </c>
      <c r="BA105" s="320">
        <v>669900</v>
      </c>
      <c r="BB105" s="132">
        <v>0</v>
      </c>
      <c r="BC105" s="319">
        <v>0</v>
      </c>
      <c r="BD105" s="319">
        <v>756834.20641317964</v>
      </c>
      <c r="BE105" s="320">
        <v>681900</v>
      </c>
      <c r="BF105" s="132">
        <v>559900</v>
      </c>
      <c r="BG105" s="132">
        <v>634834.20641317964</v>
      </c>
      <c r="BH105" s="132">
        <v>3127.2621005575352</v>
      </c>
      <c r="BI105" s="132">
        <v>3009.9184187192118</v>
      </c>
      <c r="BJ105" s="321">
        <v>3.8985668551194744E-2</v>
      </c>
      <c r="BK105" s="321">
        <v>-9.2379972370888446E-3</v>
      </c>
      <c r="BL105" s="132">
        <v>-5644.5404613061537</v>
      </c>
      <c r="BM105" s="132">
        <v>751189.66595187353</v>
      </c>
      <c r="BN105" s="132">
        <v>3641.3284037038106</v>
      </c>
      <c r="BO105" s="132" t="s">
        <v>1187</v>
      </c>
      <c r="BP105" s="132">
        <v>3700.4417041964211</v>
      </c>
      <c r="BQ105" s="321">
        <v>2.8865648761499774E-2</v>
      </c>
      <c r="BR105" s="132">
        <v>-5397.7699999999995</v>
      </c>
      <c r="BS105" s="132">
        <v>745791.89595187351</v>
      </c>
      <c r="BT105" s="132">
        <v>0</v>
      </c>
      <c r="BU105" s="132">
        <v>745791.89595187351</v>
      </c>
      <c r="BV105" s="132"/>
      <c r="BW105" s="132">
        <v>64031.579429654172</v>
      </c>
      <c r="BX105" s="132">
        <v>4345.5499999999993</v>
      </c>
    </row>
    <row r="106" spans="1:76" hidden="1" x14ac:dyDescent="0.25">
      <c r="A106" s="295">
        <v>106</v>
      </c>
      <c r="B106" s="295">
        <v>495</v>
      </c>
      <c r="C106" s="317">
        <v>9353056</v>
      </c>
      <c r="D106" s="317" t="s">
        <v>1214</v>
      </c>
      <c r="E106" s="318">
        <v>494460</v>
      </c>
      <c r="F106" s="132">
        <v>0</v>
      </c>
      <c r="G106" s="132">
        <v>0</v>
      </c>
      <c r="H106" s="132">
        <v>4400.0000000000036</v>
      </c>
      <c r="I106" s="132">
        <v>0</v>
      </c>
      <c r="J106" s="132">
        <v>8836.363636363636</v>
      </c>
      <c r="K106" s="132">
        <v>0</v>
      </c>
      <c r="L106" s="132">
        <v>2011.1731843575419</v>
      </c>
      <c r="M106" s="132">
        <v>0</v>
      </c>
      <c r="N106" s="132">
        <v>1810.0558659217845</v>
      </c>
      <c r="O106" s="132">
        <v>0</v>
      </c>
      <c r="P106" s="132">
        <v>0</v>
      </c>
      <c r="Q106" s="132">
        <v>0</v>
      </c>
      <c r="R106" s="132">
        <v>0</v>
      </c>
      <c r="S106" s="132">
        <v>0</v>
      </c>
      <c r="T106" s="132">
        <v>0</v>
      </c>
      <c r="U106" s="132">
        <v>0</v>
      </c>
      <c r="V106" s="132">
        <v>0</v>
      </c>
      <c r="W106" s="132">
        <v>0</v>
      </c>
      <c r="X106" s="132">
        <v>1219.7368421052627</v>
      </c>
      <c r="Y106" s="132">
        <v>0</v>
      </c>
      <c r="Z106" s="132">
        <v>0</v>
      </c>
      <c r="AA106" s="132">
        <v>31293.611145510833</v>
      </c>
      <c r="AB106" s="132">
        <v>0</v>
      </c>
      <c r="AC106" s="132">
        <v>0</v>
      </c>
      <c r="AD106" s="132">
        <v>0</v>
      </c>
      <c r="AE106" s="132">
        <v>110000</v>
      </c>
      <c r="AF106" s="132">
        <v>0</v>
      </c>
      <c r="AG106" s="132">
        <v>0</v>
      </c>
      <c r="AH106" s="132">
        <v>0</v>
      </c>
      <c r="AI106" s="132">
        <v>14280</v>
      </c>
      <c r="AJ106" s="132">
        <v>0</v>
      </c>
      <c r="AK106" s="132">
        <v>0</v>
      </c>
      <c r="AL106" s="132">
        <v>0</v>
      </c>
      <c r="AM106" s="132">
        <v>0</v>
      </c>
      <c r="AN106" s="132">
        <v>0</v>
      </c>
      <c r="AO106" s="132">
        <v>0</v>
      </c>
      <c r="AP106" s="132">
        <v>0</v>
      </c>
      <c r="AQ106" s="132">
        <v>0</v>
      </c>
      <c r="AR106" s="132">
        <v>494460</v>
      </c>
      <c r="AS106" s="132">
        <v>49570.940674259065</v>
      </c>
      <c r="AT106" s="319">
        <v>124280</v>
      </c>
      <c r="AU106" s="132">
        <v>49821.407488832316</v>
      </c>
      <c r="AV106" s="132">
        <v>668310.94067425909</v>
      </c>
      <c r="AW106" s="132">
        <v>668310.94067425909</v>
      </c>
      <c r="AX106" s="132">
        <v>0</v>
      </c>
      <c r="AY106" s="132">
        <v>654030.94067425909</v>
      </c>
      <c r="AZ106" s="320">
        <v>3300</v>
      </c>
      <c r="BA106" s="320">
        <v>594000</v>
      </c>
      <c r="BB106" s="132">
        <v>0</v>
      </c>
      <c r="BC106" s="319">
        <v>0</v>
      </c>
      <c r="BD106" s="319">
        <v>668310.94067425909</v>
      </c>
      <c r="BE106" s="320">
        <v>608280</v>
      </c>
      <c r="BF106" s="132">
        <v>484000</v>
      </c>
      <c r="BG106" s="132">
        <v>544030.94067425909</v>
      </c>
      <c r="BH106" s="132">
        <v>3022.3941148569947</v>
      </c>
      <c r="BI106" s="132">
        <v>2974.0653777108437</v>
      </c>
      <c r="BJ106" s="321">
        <v>1.6250058760762683E-2</v>
      </c>
      <c r="BK106" s="321">
        <v>-3.8505944238798125E-3</v>
      </c>
      <c r="BL106" s="132">
        <v>-2061.3455207401289</v>
      </c>
      <c r="BM106" s="132">
        <v>666249.59515351895</v>
      </c>
      <c r="BN106" s="132">
        <v>3622.0533064084384</v>
      </c>
      <c r="BO106" s="132" t="s">
        <v>1187</v>
      </c>
      <c r="BP106" s="132">
        <v>3701.3866397417719</v>
      </c>
      <c r="BQ106" s="321">
        <v>2.8629801120103604E-3</v>
      </c>
      <c r="BR106" s="132">
        <v>-4786.2</v>
      </c>
      <c r="BS106" s="132">
        <v>661463.395153519</v>
      </c>
      <c r="BT106" s="132">
        <v>0</v>
      </c>
      <c r="BU106" s="132">
        <v>661463.395153519</v>
      </c>
      <c r="BV106" s="132"/>
      <c r="BW106" s="132">
        <v>66579.713249973953</v>
      </c>
      <c r="BX106" s="132">
        <v>6380.7099999999991</v>
      </c>
    </row>
    <row r="107" spans="1:76" hidden="1" x14ac:dyDescent="0.25">
      <c r="A107" s="295">
        <v>107</v>
      </c>
      <c r="B107" s="295">
        <v>517</v>
      </c>
      <c r="C107" s="317">
        <v>9353064</v>
      </c>
      <c r="D107" s="317" t="s">
        <v>1215</v>
      </c>
      <c r="E107" s="318">
        <v>370845</v>
      </c>
      <c r="F107" s="132">
        <v>0</v>
      </c>
      <c r="G107" s="132">
        <v>0</v>
      </c>
      <c r="H107" s="132">
        <v>3080.0000000000027</v>
      </c>
      <c r="I107" s="132">
        <v>0</v>
      </c>
      <c r="J107" s="132">
        <v>10036.95652173913</v>
      </c>
      <c r="K107" s="132">
        <v>0</v>
      </c>
      <c r="L107" s="132">
        <v>0</v>
      </c>
      <c r="M107" s="132">
        <v>0</v>
      </c>
      <c r="N107" s="132">
        <v>0</v>
      </c>
      <c r="O107" s="132">
        <v>390.00000000000017</v>
      </c>
      <c r="P107" s="132">
        <v>0</v>
      </c>
      <c r="Q107" s="132">
        <v>0</v>
      </c>
      <c r="R107" s="132">
        <v>0</v>
      </c>
      <c r="S107" s="132">
        <v>0</v>
      </c>
      <c r="T107" s="132">
        <v>0</v>
      </c>
      <c r="U107" s="132">
        <v>0</v>
      </c>
      <c r="V107" s="132">
        <v>0</v>
      </c>
      <c r="W107" s="132">
        <v>0</v>
      </c>
      <c r="X107" s="132">
        <v>0</v>
      </c>
      <c r="Y107" s="132">
        <v>0</v>
      </c>
      <c r="Z107" s="132">
        <v>0</v>
      </c>
      <c r="AA107" s="132">
        <v>34111.9817671809</v>
      </c>
      <c r="AB107" s="132">
        <v>0</v>
      </c>
      <c r="AC107" s="132">
        <v>0</v>
      </c>
      <c r="AD107" s="132">
        <v>0</v>
      </c>
      <c r="AE107" s="132">
        <v>110000</v>
      </c>
      <c r="AF107" s="132">
        <v>2469.9599465954598</v>
      </c>
      <c r="AG107" s="132">
        <v>0</v>
      </c>
      <c r="AH107" s="132">
        <v>0</v>
      </c>
      <c r="AI107" s="132">
        <v>10754.57</v>
      </c>
      <c r="AJ107" s="132">
        <v>0</v>
      </c>
      <c r="AK107" s="132">
        <v>0</v>
      </c>
      <c r="AL107" s="132">
        <v>0</v>
      </c>
      <c r="AM107" s="132">
        <v>0</v>
      </c>
      <c r="AN107" s="132">
        <v>0</v>
      </c>
      <c r="AO107" s="132">
        <v>0</v>
      </c>
      <c r="AP107" s="132">
        <v>0</v>
      </c>
      <c r="AQ107" s="132">
        <v>0</v>
      </c>
      <c r="AR107" s="132">
        <v>370845</v>
      </c>
      <c r="AS107" s="132">
        <v>47618.938288920035</v>
      </c>
      <c r="AT107" s="319">
        <v>123224.52994659546</v>
      </c>
      <c r="AU107" s="132">
        <v>50864.460028050467</v>
      </c>
      <c r="AV107" s="132">
        <v>541688.46823551552</v>
      </c>
      <c r="AW107" s="132">
        <v>541688.46823551552</v>
      </c>
      <c r="AX107" s="132">
        <v>0</v>
      </c>
      <c r="AY107" s="132">
        <v>530933.89823551557</v>
      </c>
      <c r="AZ107" s="320">
        <v>3300</v>
      </c>
      <c r="BA107" s="320">
        <v>445500</v>
      </c>
      <c r="BB107" s="132">
        <v>0</v>
      </c>
      <c r="BC107" s="319">
        <v>0</v>
      </c>
      <c r="BD107" s="319">
        <v>541688.46823551552</v>
      </c>
      <c r="BE107" s="320">
        <v>456254.57</v>
      </c>
      <c r="BF107" s="132">
        <v>333030.04005340458</v>
      </c>
      <c r="BG107" s="132">
        <v>418463.93828892004</v>
      </c>
      <c r="BH107" s="132">
        <v>3099.7328762142224</v>
      </c>
      <c r="BI107" s="132">
        <v>3027.4985200978431</v>
      </c>
      <c r="BJ107" s="321">
        <v>2.3859419133273385E-2</v>
      </c>
      <c r="BK107" s="321">
        <v>-5.6536993265175013E-3</v>
      </c>
      <c r="BL107" s="132">
        <v>-2310.7364564548375</v>
      </c>
      <c r="BM107" s="132">
        <v>539377.73177906068</v>
      </c>
      <c r="BN107" s="132">
        <v>3915.7271242893389</v>
      </c>
      <c r="BO107" s="132" t="s">
        <v>1187</v>
      </c>
      <c r="BP107" s="132">
        <v>3995.39060577082</v>
      </c>
      <c r="BQ107" s="321">
        <v>2.705362283767343E-2</v>
      </c>
      <c r="BR107" s="132">
        <v>-3589.65</v>
      </c>
      <c r="BS107" s="132">
        <v>535788.08177906065</v>
      </c>
      <c r="BT107" s="132">
        <v>0</v>
      </c>
      <c r="BU107" s="132">
        <v>535788.08177906065</v>
      </c>
      <c r="BV107" s="132"/>
      <c r="BW107" s="132">
        <v>75157.447468216997</v>
      </c>
      <c r="BX107" s="132">
        <v>41124.44</v>
      </c>
    </row>
    <row r="108" spans="1:76" hidden="1" x14ac:dyDescent="0.25">
      <c r="A108" s="295">
        <v>108</v>
      </c>
      <c r="B108" s="295">
        <v>338</v>
      </c>
      <c r="C108" s="317">
        <v>9353066</v>
      </c>
      <c r="D108" s="317" t="s">
        <v>1216</v>
      </c>
      <c r="E108" s="318">
        <v>112627</v>
      </c>
      <c r="F108" s="132">
        <v>0</v>
      </c>
      <c r="G108" s="132">
        <v>0</v>
      </c>
      <c r="H108" s="132">
        <v>439.99999999999955</v>
      </c>
      <c r="I108" s="132">
        <v>0</v>
      </c>
      <c r="J108" s="132">
        <v>2142.5806451612902</v>
      </c>
      <c r="K108" s="132">
        <v>0</v>
      </c>
      <c r="L108" s="132">
        <v>0</v>
      </c>
      <c r="M108" s="132">
        <v>0</v>
      </c>
      <c r="N108" s="132">
        <v>0</v>
      </c>
      <c r="O108" s="132">
        <v>0</v>
      </c>
      <c r="P108" s="132">
        <v>0</v>
      </c>
      <c r="Q108" s="132">
        <v>0</v>
      </c>
      <c r="R108" s="132">
        <v>0</v>
      </c>
      <c r="S108" s="132">
        <v>0</v>
      </c>
      <c r="T108" s="132">
        <v>0</v>
      </c>
      <c r="U108" s="132">
        <v>0</v>
      </c>
      <c r="V108" s="132">
        <v>0</v>
      </c>
      <c r="W108" s="132">
        <v>0</v>
      </c>
      <c r="X108" s="132">
        <v>0</v>
      </c>
      <c r="Y108" s="132">
        <v>0</v>
      </c>
      <c r="Z108" s="132">
        <v>0</v>
      </c>
      <c r="AA108" s="132">
        <v>16471.113793103439</v>
      </c>
      <c r="AB108" s="132">
        <v>0</v>
      </c>
      <c r="AC108" s="132">
        <v>0</v>
      </c>
      <c r="AD108" s="132">
        <v>0</v>
      </c>
      <c r="AE108" s="132">
        <v>110000</v>
      </c>
      <c r="AF108" s="132">
        <v>0</v>
      </c>
      <c r="AG108" s="132">
        <v>0</v>
      </c>
      <c r="AH108" s="132">
        <v>0</v>
      </c>
      <c r="AI108" s="132">
        <v>2869.79</v>
      </c>
      <c r="AJ108" s="132">
        <v>0</v>
      </c>
      <c r="AK108" s="132">
        <v>0</v>
      </c>
      <c r="AL108" s="132">
        <v>0</v>
      </c>
      <c r="AM108" s="132">
        <v>0</v>
      </c>
      <c r="AN108" s="132">
        <v>3000</v>
      </c>
      <c r="AO108" s="132">
        <v>0</v>
      </c>
      <c r="AP108" s="132">
        <v>0</v>
      </c>
      <c r="AQ108" s="132">
        <v>0</v>
      </c>
      <c r="AR108" s="132">
        <v>112627</v>
      </c>
      <c r="AS108" s="132">
        <v>19053.694438264727</v>
      </c>
      <c r="AT108" s="319">
        <v>115869.79</v>
      </c>
      <c r="AU108" s="132">
        <v>27761.404115684083</v>
      </c>
      <c r="AV108" s="132">
        <v>247550.48443826474</v>
      </c>
      <c r="AW108" s="132">
        <v>247550.48443826474</v>
      </c>
      <c r="AX108" s="132">
        <v>0</v>
      </c>
      <c r="AY108" s="132">
        <v>244680.69443826473</v>
      </c>
      <c r="AZ108" s="320">
        <v>3300</v>
      </c>
      <c r="BA108" s="320">
        <v>135300</v>
      </c>
      <c r="BB108" s="132">
        <v>0</v>
      </c>
      <c r="BC108" s="319">
        <v>0</v>
      </c>
      <c r="BD108" s="319">
        <v>247550.48443826474</v>
      </c>
      <c r="BE108" s="320">
        <v>138169.79</v>
      </c>
      <c r="BF108" s="132">
        <v>25300.000000000007</v>
      </c>
      <c r="BG108" s="132">
        <v>134680.69443826473</v>
      </c>
      <c r="BH108" s="132">
        <v>3284.8949862991399</v>
      </c>
      <c r="BI108" s="132">
        <v>3692.6355531250001</v>
      </c>
      <c r="BJ108" s="321">
        <v>-0.11041993204035473</v>
      </c>
      <c r="BK108" s="321">
        <v>9.5419932040354732E-2</v>
      </c>
      <c r="BL108" s="132">
        <v>14446.392374688394</v>
      </c>
      <c r="BM108" s="132">
        <v>261996.87681295312</v>
      </c>
      <c r="BN108" s="132">
        <v>6320.1728490964178</v>
      </c>
      <c r="BO108" s="132" t="s">
        <v>1187</v>
      </c>
      <c r="BP108" s="132">
        <v>6390.1677271451981</v>
      </c>
      <c r="BQ108" s="321">
        <v>-0.11284703586368261</v>
      </c>
      <c r="BR108" s="132">
        <v>-1090.19</v>
      </c>
      <c r="BS108" s="132">
        <v>260906.68681295312</v>
      </c>
      <c r="BT108" s="132">
        <v>0</v>
      </c>
      <c r="BU108" s="132">
        <v>260906.68681295312</v>
      </c>
      <c r="BV108" s="132"/>
      <c r="BW108" s="132">
        <v>139955.15805738905</v>
      </c>
      <c r="BX108" s="132">
        <v>7781.6299999999992</v>
      </c>
    </row>
    <row r="109" spans="1:76" hidden="1" x14ac:dyDescent="0.25">
      <c r="A109" s="295">
        <v>109</v>
      </c>
      <c r="B109" s="295">
        <v>202</v>
      </c>
      <c r="C109" s="317">
        <v>9353074</v>
      </c>
      <c r="D109" s="317" t="s">
        <v>1217</v>
      </c>
      <c r="E109" s="318">
        <v>134603</v>
      </c>
      <c r="F109" s="132">
        <v>0</v>
      </c>
      <c r="G109" s="132">
        <v>0</v>
      </c>
      <c r="H109" s="132">
        <v>1760</v>
      </c>
      <c r="I109" s="132">
        <v>0</v>
      </c>
      <c r="J109" s="132">
        <v>5879.9999999999991</v>
      </c>
      <c r="K109" s="132">
        <v>0</v>
      </c>
      <c r="L109" s="132">
        <v>0</v>
      </c>
      <c r="M109" s="132">
        <v>0</v>
      </c>
      <c r="N109" s="132">
        <v>0</v>
      </c>
      <c r="O109" s="132">
        <v>0</v>
      </c>
      <c r="P109" s="132">
        <v>0</v>
      </c>
      <c r="Q109" s="132">
        <v>0</v>
      </c>
      <c r="R109" s="132">
        <v>0</v>
      </c>
      <c r="S109" s="132">
        <v>0</v>
      </c>
      <c r="T109" s="132">
        <v>0</v>
      </c>
      <c r="U109" s="132">
        <v>0</v>
      </c>
      <c r="V109" s="132">
        <v>0</v>
      </c>
      <c r="W109" s="132">
        <v>0</v>
      </c>
      <c r="X109" s="132">
        <v>0</v>
      </c>
      <c r="Y109" s="132">
        <v>0</v>
      </c>
      <c r="Z109" s="132">
        <v>0</v>
      </c>
      <c r="AA109" s="132">
        <v>11405.497529504319</v>
      </c>
      <c r="AB109" s="132">
        <v>0</v>
      </c>
      <c r="AC109" s="132">
        <v>0</v>
      </c>
      <c r="AD109" s="132">
        <v>0</v>
      </c>
      <c r="AE109" s="132">
        <v>110000</v>
      </c>
      <c r="AF109" s="132">
        <v>16822.429906542056</v>
      </c>
      <c r="AG109" s="132">
        <v>0</v>
      </c>
      <c r="AH109" s="132">
        <v>0</v>
      </c>
      <c r="AI109" s="132">
        <v>7891.94</v>
      </c>
      <c r="AJ109" s="132">
        <v>0</v>
      </c>
      <c r="AK109" s="132">
        <v>0</v>
      </c>
      <c r="AL109" s="132">
        <v>0</v>
      </c>
      <c r="AM109" s="132">
        <v>0</v>
      </c>
      <c r="AN109" s="132">
        <v>0</v>
      </c>
      <c r="AO109" s="132">
        <v>0</v>
      </c>
      <c r="AP109" s="132">
        <v>0</v>
      </c>
      <c r="AQ109" s="132">
        <v>0</v>
      </c>
      <c r="AR109" s="132">
        <v>134603</v>
      </c>
      <c r="AS109" s="132">
        <v>19045.497529504319</v>
      </c>
      <c r="AT109" s="319">
        <v>134714.36990654207</v>
      </c>
      <c r="AU109" s="132">
        <v>25224.497529504319</v>
      </c>
      <c r="AV109" s="132">
        <v>288362.86743604636</v>
      </c>
      <c r="AW109" s="132">
        <v>288362.86743604636</v>
      </c>
      <c r="AX109" s="132">
        <v>0</v>
      </c>
      <c r="AY109" s="132">
        <v>280470.92743604636</v>
      </c>
      <c r="AZ109" s="320">
        <v>3300</v>
      </c>
      <c r="BA109" s="320">
        <v>161700</v>
      </c>
      <c r="BB109" s="132">
        <v>0</v>
      </c>
      <c r="BC109" s="319">
        <v>0</v>
      </c>
      <c r="BD109" s="319">
        <v>288362.86743604636</v>
      </c>
      <c r="BE109" s="320">
        <v>169591.94</v>
      </c>
      <c r="BF109" s="132">
        <v>34877.570093457936</v>
      </c>
      <c r="BG109" s="132">
        <v>153648.4975295043</v>
      </c>
      <c r="BH109" s="132">
        <v>3135.683623051108</v>
      </c>
      <c r="BI109" s="132">
        <v>2805.8346567344693</v>
      </c>
      <c r="BJ109" s="321">
        <v>0.11755823370594788</v>
      </c>
      <c r="BK109" s="321">
        <v>-2.7856457989080964E-2</v>
      </c>
      <c r="BL109" s="132">
        <v>-3829.8701467419264</v>
      </c>
      <c r="BM109" s="132">
        <v>284532.99728930445</v>
      </c>
      <c r="BN109" s="132">
        <v>5645.7358630470299</v>
      </c>
      <c r="BO109" s="132" t="s">
        <v>1187</v>
      </c>
      <c r="BP109" s="132">
        <v>5806.7958630470293</v>
      </c>
      <c r="BQ109" s="321">
        <v>7.1703495121087757E-2</v>
      </c>
      <c r="BR109" s="132">
        <v>-1302.9100000000001</v>
      </c>
      <c r="BS109" s="132">
        <v>283230.08728930447</v>
      </c>
      <c r="BT109" s="132">
        <v>0</v>
      </c>
      <c r="BU109" s="132">
        <v>283230.08728930447</v>
      </c>
      <c r="BV109" s="132"/>
      <c r="BW109" s="132">
        <v>64496.862152520102</v>
      </c>
      <c r="BX109" s="132">
        <v>8523.010000000002</v>
      </c>
    </row>
    <row r="110" spans="1:76" hidden="1" x14ac:dyDescent="0.25">
      <c r="A110" s="295">
        <v>110</v>
      </c>
      <c r="B110" s="295">
        <v>10</v>
      </c>
      <c r="C110" s="317">
        <v>9353075</v>
      </c>
      <c r="D110" s="317" t="s">
        <v>1218</v>
      </c>
      <c r="E110" s="318">
        <v>140097</v>
      </c>
      <c r="F110" s="132">
        <v>0</v>
      </c>
      <c r="G110" s="132">
        <v>0</v>
      </c>
      <c r="H110" s="132">
        <v>440</v>
      </c>
      <c r="I110" s="132">
        <v>0</v>
      </c>
      <c r="J110" s="132">
        <v>5007.2727272727279</v>
      </c>
      <c r="K110" s="132">
        <v>0</v>
      </c>
      <c r="L110" s="132">
        <v>0</v>
      </c>
      <c r="M110" s="132">
        <v>0</v>
      </c>
      <c r="N110" s="132">
        <v>0</v>
      </c>
      <c r="O110" s="132">
        <v>0</v>
      </c>
      <c r="P110" s="132">
        <v>0</v>
      </c>
      <c r="Q110" s="132">
        <v>0</v>
      </c>
      <c r="R110" s="132">
        <v>0</v>
      </c>
      <c r="S110" s="132">
        <v>0</v>
      </c>
      <c r="T110" s="132">
        <v>0</v>
      </c>
      <c r="U110" s="132">
        <v>0</v>
      </c>
      <c r="V110" s="132">
        <v>0</v>
      </c>
      <c r="W110" s="132">
        <v>0</v>
      </c>
      <c r="X110" s="132">
        <v>1141.95652173913</v>
      </c>
      <c r="Y110" s="132">
        <v>0</v>
      </c>
      <c r="Z110" s="132">
        <v>0</v>
      </c>
      <c r="AA110" s="132">
        <v>9785.3394268774682</v>
      </c>
      <c r="AB110" s="132">
        <v>0</v>
      </c>
      <c r="AC110" s="132">
        <v>0</v>
      </c>
      <c r="AD110" s="132">
        <v>0</v>
      </c>
      <c r="AE110" s="132">
        <v>110000</v>
      </c>
      <c r="AF110" s="132">
        <v>0</v>
      </c>
      <c r="AG110" s="132">
        <v>0</v>
      </c>
      <c r="AH110" s="132">
        <v>1000</v>
      </c>
      <c r="AI110" s="132">
        <v>4706.46</v>
      </c>
      <c r="AJ110" s="132">
        <v>0</v>
      </c>
      <c r="AK110" s="132">
        <v>0</v>
      </c>
      <c r="AL110" s="132">
        <v>0</v>
      </c>
      <c r="AM110" s="132">
        <v>0</v>
      </c>
      <c r="AN110" s="132">
        <v>0</v>
      </c>
      <c r="AO110" s="132">
        <v>0</v>
      </c>
      <c r="AP110" s="132">
        <v>0</v>
      </c>
      <c r="AQ110" s="132">
        <v>0</v>
      </c>
      <c r="AR110" s="132">
        <v>140097</v>
      </c>
      <c r="AS110" s="132">
        <v>16374.568675889326</v>
      </c>
      <c r="AT110" s="319">
        <v>115706.46</v>
      </c>
      <c r="AU110" s="132">
        <v>22507.975790513832</v>
      </c>
      <c r="AV110" s="132">
        <v>272178.02867588931</v>
      </c>
      <c r="AW110" s="132">
        <v>272178.02867588936</v>
      </c>
      <c r="AX110" s="132">
        <v>0</v>
      </c>
      <c r="AY110" s="132">
        <v>266471.56867588928</v>
      </c>
      <c r="AZ110" s="320">
        <v>3300</v>
      </c>
      <c r="BA110" s="320">
        <v>168300</v>
      </c>
      <c r="BB110" s="132">
        <v>0</v>
      </c>
      <c r="BC110" s="319">
        <v>0</v>
      </c>
      <c r="BD110" s="319">
        <v>272178.02867588931</v>
      </c>
      <c r="BE110" s="320">
        <v>174006.46</v>
      </c>
      <c r="BF110" s="132">
        <v>59299.999999999993</v>
      </c>
      <c r="BG110" s="132">
        <v>157471.56867588931</v>
      </c>
      <c r="BH110" s="132">
        <v>3087.6778171743003</v>
      </c>
      <c r="BI110" s="132">
        <v>3168.9244913793109</v>
      </c>
      <c r="BJ110" s="321">
        <v>-2.5638564259272394E-2</v>
      </c>
      <c r="BK110" s="321">
        <v>1.0638564259272395E-2</v>
      </c>
      <c r="BL110" s="132">
        <v>1719.3531485503652</v>
      </c>
      <c r="BM110" s="132">
        <v>273897.38182443968</v>
      </c>
      <c r="BN110" s="132">
        <v>5258.6455259694048</v>
      </c>
      <c r="BO110" s="132" t="s">
        <v>1187</v>
      </c>
      <c r="BP110" s="132">
        <v>5370.536898518425</v>
      </c>
      <c r="BQ110" s="321">
        <v>4.6600374235858277E-2</v>
      </c>
      <c r="BR110" s="132">
        <v>-1356.09</v>
      </c>
      <c r="BS110" s="132">
        <v>272541.29182443966</v>
      </c>
      <c r="BT110" s="132">
        <v>0</v>
      </c>
      <c r="BU110" s="132">
        <v>272541.29182443966</v>
      </c>
      <c r="BV110" s="132"/>
      <c r="BW110" s="132">
        <v>32199.714929141686</v>
      </c>
      <c r="BX110" s="132">
        <v>8445.75</v>
      </c>
    </row>
    <row r="111" spans="1:76" s="343" customFormat="1" hidden="1" x14ac:dyDescent="0.25">
      <c r="A111" s="336">
        <v>111</v>
      </c>
      <c r="B111" s="336">
        <v>11</v>
      </c>
      <c r="C111" s="337">
        <v>9353076</v>
      </c>
      <c r="D111" s="337" t="s">
        <v>1219</v>
      </c>
      <c r="E111" s="338">
        <v>277447</v>
      </c>
      <c r="F111" s="339">
        <v>0</v>
      </c>
      <c r="G111" s="339">
        <v>0</v>
      </c>
      <c r="H111" s="339">
        <v>7919.9999999999891</v>
      </c>
      <c r="I111" s="339">
        <v>0</v>
      </c>
      <c r="J111" s="339">
        <v>13142.168674698796</v>
      </c>
      <c r="K111" s="339">
        <v>0</v>
      </c>
      <c r="L111" s="339">
        <v>399.99999999999994</v>
      </c>
      <c r="M111" s="339">
        <v>0</v>
      </c>
      <c r="N111" s="339">
        <v>0</v>
      </c>
      <c r="O111" s="339">
        <v>0</v>
      </c>
      <c r="P111" s="339">
        <v>0</v>
      </c>
      <c r="Q111" s="339">
        <v>0</v>
      </c>
      <c r="R111" s="339">
        <v>0</v>
      </c>
      <c r="S111" s="339">
        <v>0</v>
      </c>
      <c r="T111" s="339">
        <v>0</v>
      </c>
      <c r="U111" s="339">
        <v>0</v>
      </c>
      <c r="V111" s="339">
        <v>0</v>
      </c>
      <c r="W111" s="339">
        <v>0</v>
      </c>
      <c r="X111" s="339">
        <v>1300.3750000000002</v>
      </c>
      <c r="Y111" s="339">
        <v>0</v>
      </c>
      <c r="Z111" s="339">
        <v>0</v>
      </c>
      <c r="AA111" s="339">
        <v>16813.465265624996</v>
      </c>
      <c r="AB111" s="339">
        <v>0</v>
      </c>
      <c r="AC111" s="339">
        <v>0</v>
      </c>
      <c r="AD111" s="339">
        <v>0</v>
      </c>
      <c r="AE111" s="339">
        <v>110000</v>
      </c>
      <c r="AF111" s="339">
        <v>0</v>
      </c>
      <c r="AG111" s="339">
        <v>0</v>
      </c>
      <c r="AH111" s="339">
        <v>0</v>
      </c>
      <c r="AI111" s="339">
        <v>6026.56</v>
      </c>
      <c r="AJ111" s="339">
        <v>0</v>
      </c>
      <c r="AK111" s="339">
        <v>0</v>
      </c>
      <c r="AL111" s="339">
        <v>0</v>
      </c>
      <c r="AM111" s="339">
        <v>0</v>
      </c>
      <c r="AN111" s="339">
        <v>0</v>
      </c>
      <c r="AO111" s="339">
        <v>0</v>
      </c>
      <c r="AP111" s="339">
        <v>0</v>
      </c>
      <c r="AQ111" s="339">
        <v>0</v>
      </c>
      <c r="AR111" s="339">
        <v>277447</v>
      </c>
      <c r="AS111" s="339">
        <v>39576.00894032378</v>
      </c>
      <c r="AT111" s="340">
        <v>116026.56</v>
      </c>
      <c r="AU111" s="339">
        <v>37543.549602974388</v>
      </c>
      <c r="AV111" s="339">
        <v>433049.56894032378</v>
      </c>
      <c r="AW111" s="339">
        <v>433049.56894032378</v>
      </c>
      <c r="AX111" s="339">
        <v>0</v>
      </c>
      <c r="AY111" s="339">
        <v>427023.00894032378</v>
      </c>
      <c r="AZ111" s="341">
        <v>3300</v>
      </c>
      <c r="BA111" s="341">
        <v>333300</v>
      </c>
      <c r="BB111" s="339">
        <v>0</v>
      </c>
      <c r="BC111" s="340">
        <v>0</v>
      </c>
      <c r="BD111" s="340">
        <v>433049.56894032378</v>
      </c>
      <c r="BE111" s="341">
        <v>339326.56</v>
      </c>
      <c r="BF111" s="339">
        <v>223300</v>
      </c>
      <c r="BG111" s="339">
        <v>317023.00894032378</v>
      </c>
      <c r="BH111" s="339">
        <v>3138.8416726764731</v>
      </c>
      <c r="BI111" s="339">
        <v>3336.3764372093024</v>
      </c>
      <c r="BJ111" s="342">
        <v>-5.9206378012325367E-2</v>
      </c>
      <c r="BK111" s="342">
        <v>4.4206378012325367E-2</v>
      </c>
      <c r="BL111" s="339">
        <v>14896.400915443664</v>
      </c>
      <c r="BM111" s="339">
        <v>447945.96985576744</v>
      </c>
      <c r="BN111" s="339">
        <v>4375.4397015422519</v>
      </c>
      <c r="BO111" s="339" t="s">
        <v>1187</v>
      </c>
      <c r="BP111" s="339">
        <v>4435.1086124333406</v>
      </c>
      <c r="BQ111" s="342">
        <v>-4.8020827963391577E-2</v>
      </c>
      <c r="BR111" s="339">
        <v>-2685.59</v>
      </c>
      <c r="BS111" s="339">
        <v>445260.37985576742</v>
      </c>
      <c r="BT111" s="339">
        <v>0</v>
      </c>
      <c r="BU111" s="339">
        <v>445260.37985576742</v>
      </c>
      <c r="BV111" s="339"/>
      <c r="BW111" s="339">
        <v>110615.64366914862</v>
      </c>
      <c r="BX111" s="339">
        <v>11109.69</v>
      </c>
    </row>
    <row r="112" spans="1:76" hidden="1" x14ac:dyDescent="0.25">
      <c r="A112" s="295">
        <v>112</v>
      </c>
      <c r="B112" s="295">
        <v>206</v>
      </c>
      <c r="C112" s="317">
        <v>9353078</v>
      </c>
      <c r="D112" s="317" t="s">
        <v>1220</v>
      </c>
      <c r="E112" s="318">
        <v>579617</v>
      </c>
      <c r="F112" s="132">
        <v>0</v>
      </c>
      <c r="G112" s="132">
        <v>0</v>
      </c>
      <c r="H112" s="132">
        <v>7919.9999999999982</v>
      </c>
      <c r="I112" s="132">
        <v>0</v>
      </c>
      <c r="J112" s="132">
        <v>17904.857142857145</v>
      </c>
      <c r="K112" s="132">
        <v>0</v>
      </c>
      <c r="L112" s="132">
        <v>4800.0000000000045</v>
      </c>
      <c r="M112" s="132">
        <v>0</v>
      </c>
      <c r="N112" s="132">
        <v>9720.0000000000109</v>
      </c>
      <c r="O112" s="132">
        <v>5069.9999999999973</v>
      </c>
      <c r="P112" s="132">
        <v>0</v>
      </c>
      <c r="Q112" s="132">
        <v>0</v>
      </c>
      <c r="R112" s="132">
        <v>0</v>
      </c>
      <c r="S112" s="132">
        <v>0</v>
      </c>
      <c r="T112" s="132">
        <v>0</v>
      </c>
      <c r="U112" s="132">
        <v>0</v>
      </c>
      <c r="V112" s="132">
        <v>0</v>
      </c>
      <c r="W112" s="132">
        <v>0</v>
      </c>
      <c r="X112" s="132">
        <v>1200.7182320442012</v>
      </c>
      <c r="Y112" s="132">
        <v>0</v>
      </c>
      <c r="Z112" s="132">
        <v>0</v>
      </c>
      <c r="AA112" s="132">
        <v>57723.529794790855</v>
      </c>
      <c r="AB112" s="132">
        <v>0</v>
      </c>
      <c r="AC112" s="132">
        <v>0</v>
      </c>
      <c r="AD112" s="132">
        <v>0</v>
      </c>
      <c r="AE112" s="132">
        <v>110000</v>
      </c>
      <c r="AF112" s="132">
        <v>0</v>
      </c>
      <c r="AG112" s="132">
        <v>0</v>
      </c>
      <c r="AH112" s="132">
        <v>0</v>
      </c>
      <c r="AI112" s="132">
        <v>22920</v>
      </c>
      <c r="AJ112" s="132">
        <v>0</v>
      </c>
      <c r="AK112" s="132">
        <v>0</v>
      </c>
      <c r="AL112" s="132">
        <v>0</v>
      </c>
      <c r="AM112" s="132">
        <v>0</v>
      </c>
      <c r="AN112" s="132">
        <v>0</v>
      </c>
      <c r="AO112" s="132">
        <v>0</v>
      </c>
      <c r="AP112" s="132">
        <v>0</v>
      </c>
      <c r="AQ112" s="132">
        <v>0</v>
      </c>
      <c r="AR112" s="132">
        <v>579617</v>
      </c>
      <c r="AS112" s="132">
        <v>104339.10516969222</v>
      </c>
      <c r="AT112" s="319">
        <v>132920</v>
      </c>
      <c r="AU112" s="132">
        <v>90429.958366219435</v>
      </c>
      <c r="AV112" s="132">
        <v>816876.10516969219</v>
      </c>
      <c r="AW112" s="132">
        <v>816876.10516969231</v>
      </c>
      <c r="AX112" s="132">
        <v>0</v>
      </c>
      <c r="AY112" s="132">
        <v>793956.10516969219</v>
      </c>
      <c r="AZ112" s="320">
        <v>3300</v>
      </c>
      <c r="BA112" s="320">
        <v>696300</v>
      </c>
      <c r="BB112" s="132">
        <v>0</v>
      </c>
      <c r="BC112" s="319">
        <v>0</v>
      </c>
      <c r="BD112" s="319">
        <v>816876.10516969219</v>
      </c>
      <c r="BE112" s="320">
        <v>719220</v>
      </c>
      <c r="BF112" s="132">
        <v>586300</v>
      </c>
      <c r="BG112" s="132">
        <v>683956.10516969219</v>
      </c>
      <c r="BH112" s="132">
        <v>3241.4981287663136</v>
      </c>
      <c r="BI112" s="132">
        <v>3192.634</v>
      </c>
      <c r="BJ112" s="321">
        <v>1.5305271060294907E-2</v>
      </c>
      <c r="BK112" s="321">
        <v>-3.6267186641222087E-3</v>
      </c>
      <c r="BL112" s="132">
        <v>-2443.1237015728516</v>
      </c>
      <c r="BM112" s="132">
        <v>814432.98146811931</v>
      </c>
      <c r="BN112" s="132">
        <v>3751.2463576688119</v>
      </c>
      <c r="BO112" s="132" t="s">
        <v>1187</v>
      </c>
      <c r="BP112" s="132">
        <v>3859.8719500858733</v>
      </c>
      <c r="BQ112" s="321">
        <v>8.6324094825105391E-3</v>
      </c>
      <c r="BR112" s="132">
        <v>-5610.49</v>
      </c>
      <c r="BS112" s="132">
        <v>808822.49146811932</v>
      </c>
      <c r="BT112" s="132">
        <v>0</v>
      </c>
      <c r="BU112" s="132">
        <v>808822.49146811932</v>
      </c>
      <c r="BV112" s="132"/>
      <c r="BW112" s="132">
        <v>96216.49483161245</v>
      </c>
      <c r="BX112" s="132">
        <v>23483.5</v>
      </c>
    </row>
    <row r="113" spans="1:76" hidden="1" x14ac:dyDescent="0.25">
      <c r="A113" s="295">
        <v>113</v>
      </c>
      <c r="B113" s="295">
        <v>20</v>
      </c>
      <c r="C113" s="317">
        <v>9353081</v>
      </c>
      <c r="D113" s="317" t="s">
        <v>1221</v>
      </c>
      <c r="E113" s="318">
        <v>120868</v>
      </c>
      <c r="F113" s="132">
        <v>0</v>
      </c>
      <c r="G113" s="132">
        <v>0</v>
      </c>
      <c r="H113" s="132">
        <v>2639.9999999999932</v>
      </c>
      <c r="I113" s="132">
        <v>0</v>
      </c>
      <c r="J113" s="132">
        <v>5940</v>
      </c>
      <c r="K113" s="132">
        <v>0</v>
      </c>
      <c r="L113" s="132">
        <v>0</v>
      </c>
      <c r="M113" s="132">
        <v>239.99999999999972</v>
      </c>
      <c r="N113" s="132">
        <v>0</v>
      </c>
      <c r="O113" s="132">
        <v>0</v>
      </c>
      <c r="P113" s="132">
        <v>0</v>
      </c>
      <c r="Q113" s="132">
        <v>0</v>
      </c>
      <c r="R113" s="132">
        <v>0</v>
      </c>
      <c r="S113" s="132">
        <v>0</v>
      </c>
      <c r="T113" s="132">
        <v>0</v>
      </c>
      <c r="U113" s="132">
        <v>0</v>
      </c>
      <c r="V113" s="132">
        <v>0</v>
      </c>
      <c r="W113" s="132">
        <v>0</v>
      </c>
      <c r="X113" s="132">
        <v>0</v>
      </c>
      <c r="Y113" s="132">
        <v>0</v>
      </c>
      <c r="Z113" s="132">
        <v>0</v>
      </c>
      <c r="AA113" s="132">
        <v>8596.4999999999964</v>
      </c>
      <c r="AB113" s="132">
        <v>0</v>
      </c>
      <c r="AC113" s="132">
        <v>0</v>
      </c>
      <c r="AD113" s="132">
        <v>0</v>
      </c>
      <c r="AE113" s="132">
        <v>110000</v>
      </c>
      <c r="AF113" s="132">
        <v>17656.875834445927</v>
      </c>
      <c r="AG113" s="132">
        <v>0</v>
      </c>
      <c r="AH113" s="132">
        <v>0</v>
      </c>
      <c r="AI113" s="132">
        <v>4752</v>
      </c>
      <c r="AJ113" s="132">
        <v>0</v>
      </c>
      <c r="AK113" s="132">
        <v>0</v>
      </c>
      <c r="AL113" s="132">
        <v>0</v>
      </c>
      <c r="AM113" s="132">
        <v>0</v>
      </c>
      <c r="AN113" s="132">
        <v>0</v>
      </c>
      <c r="AO113" s="132">
        <v>0</v>
      </c>
      <c r="AP113" s="132">
        <v>0</v>
      </c>
      <c r="AQ113" s="132">
        <v>0</v>
      </c>
      <c r="AR113" s="132">
        <v>120868</v>
      </c>
      <c r="AS113" s="132">
        <v>17416.499999999989</v>
      </c>
      <c r="AT113" s="319">
        <v>132408.87583444593</v>
      </c>
      <c r="AU113" s="132">
        <v>23005.499999999993</v>
      </c>
      <c r="AV113" s="132">
        <v>270693.37583444593</v>
      </c>
      <c r="AW113" s="132">
        <v>270693.37583444593</v>
      </c>
      <c r="AX113" s="132">
        <v>0</v>
      </c>
      <c r="AY113" s="132">
        <v>265941.37583444593</v>
      </c>
      <c r="AZ113" s="320">
        <v>3300</v>
      </c>
      <c r="BA113" s="320">
        <v>145200</v>
      </c>
      <c r="BB113" s="132">
        <v>0</v>
      </c>
      <c r="BC113" s="319">
        <v>0</v>
      </c>
      <c r="BD113" s="319">
        <v>270693.37583444593</v>
      </c>
      <c r="BE113" s="320">
        <v>149952</v>
      </c>
      <c r="BF113" s="132">
        <v>17543.124165554065</v>
      </c>
      <c r="BG113" s="132">
        <v>138284.5</v>
      </c>
      <c r="BH113" s="132">
        <v>3142.8295454545455</v>
      </c>
      <c r="BI113" s="132">
        <v>2839.2950036789794</v>
      </c>
      <c r="BJ113" s="321">
        <v>0.106904897653208</v>
      </c>
      <c r="BK113" s="321">
        <v>-2.5332056262026982E-2</v>
      </c>
      <c r="BL113" s="132">
        <v>-3164.7079542182728</v>
      </c>
      <c r="BM113" s="132">
        <v>267528.66788022767</v>
      </c>
      <c r="BN113" s="132">
        <v>5972.1969972779016</v>
      </c>
      <c r="BO113" s="132" t="s">
        <v>1187</v>
      </c>
      <c r="BP113" s="132">
        <v>6080.1969972779016</v>
      </c>
      <c r="BQ113" s="321">
        <v>4.869157093857801E-2</v>
      </c>
      <c r="BR113" s="132">
        <v>-1169.96</v>
      </c>
      <c r="BS113" s="132">
        <v>266358.70788022765</v>
      </c>
      <c r="BT113" s="132">
        <v>0</v>
      </c>
      <c r="BU113" s="132">
        <v>266358.70788022765</v>
      </c>
      <c r="BV113" s="132"/>
      <c r="BW113" s="132">
        <v>12647.442383607093</v>
      </c>
      <c r="BX113" s="132">
        <v>2473.77</v>
      </c>
    </row>
    <row r="114" spans="1:76" hidden="1" x14ac:dyDescent="0.25">
      <c r="A114" s="295">
        <v>114</v>
      </c>
      <c r="B114" s="295">
        <v>22</v>
      </c>
      <c r="C114" s="317">
        <v>9353083</v>
      </c>
      <c r="D114" s="317" t="s">
        <v>1222</v>
      </c>
      <c r="E114" s="318">
        <v>313158</v>
      </c>
      <c r="F114" s="132">
        <v>0</v>
      </c>
      <c r="G114" s="132">
        <v>0</v>
      </c>
      <c r="H114" s="132">
        <v>8360.0000000000164</v>
      </c>
      <c r="I114" s="132">
        <v>0</v>
      </c>
      <c r="J114" s="132">
        <v>13191.428571428571</v>
      </c>
      <c r="K114" s="132">
        <v>0</v>
      </c>
      <c r="L114" s="132">
        <v>1412.3893805309742</v>
      </c>
      <c r="M114" s="132">
        <v>726.37168141592974</v>
      </c>
      <c r="N114" s="132">
        <v>0</v>
      </c>
      <c r="O114" s="132">
        <v>786.90265486725718</v>
      </c>
      <c r="P114" s="132">
        <v>4237.1681415929188</v>
      </c>
      <c r="Q114" s="132">
        <v>0</v>
      </c>
      <c r="R114" s="132">
        <v>0</v>
      </c>
      <c r="S114" s="132">
        <v>0</v>
      </c>
      <c r="T114" s="132">
        <v>0</v>
      </c>
      <c r="U114" s="132">
        <v>0</v>
      </c>
      <c r="V114" s="132">
        <v>0</v>
      </c>
      <c r="W114" s="132">
        <v>0</v>
      </c>
      <c r="X114" s="132">
        <v>0</v>
      </c>
      <c r="Y114" s="132">
        <v>0</v>
      </c>
      <c r="Z114" s="132">
        <v>0</v>
      </c>
      <c r="AA114" s="132">
        <v>24198.89752577322</v>
      </c>
      <c r="AB114" s="132">
        <v>0</v>
      </c>
      <c r="AC114" s="132">
        <v>0</v>
      </c>
      <c r="AD114" s="132">
        <v>0</v>
      </c>
      <c r="AE114" s="132">
        <v>110000</v>
      </c>
      <c r="AF114" s="132">
        <v>0</v>
      </c>
      <c r="AG114" s="132">
        <v>0</v>
      </c>
      <c r="AH114" s="132">
        <v>1000</v>
      </c>
      <c r="AI114" s="132">
        <v>1743.88</v>
      </c>
      <c r="AJ114" s="132">
        <v>0</v>
      </c>
      <c r="AK114" s="132">
        <v>0</v>
      </c>
      <c r="AL114" s="132">
        <v>0</v>
      </c>
      <c r="AM114" s="132">
        <v>0</v>
      </c>
      <c r="AN114" s="132">
        <v>0</v>
      </c>
      <c r="AO114" s="132">
        <v>0</v>
      </c>
      <c r="AP114" s="132">
        <v>0</v>
      </c>
      <c r="AQ114" s="132">
        <v>0</v>
      </c>
      <c r="AR114" s="132">
        <v>313158</v>
      </c>
      <c r="AS114" s="132">
        <v>52913.157955608884</v>
      </c>
      <c r="AT114" s="319">
        <v>112743.88</v>
      </c>
      <c r="AU114" s="132">
        <v>48555.027740691054</v>
      </c>
      <c r="AV114" s="132">
        <v>478815.03795560892</v>
      </c>
      <c r="AW114" s="132">
        <v>478815.03795560892</v>
      </c>
      <c r="AX114" s="132">
        <v>0</v>
      </c>
      <c r="AY114" s="132">
        <v>476071.15795560891</v>
      </c>
      <c r="AZ114" s="320">
        <v>3300</v>
      </c>
      <c r="BA114" s="320">
        <v>376200</v>
      </c>
      <c r="BB114" s="132">
        <v>0</v>
      </c>
      <c r="BC114" s="319">
        <v>0</v>
      </c>
      <c r="BD114" s="319">
        <v>478815.03795560892</v>
      </c>
      <c r="BE114" s="320">
        <v>378943.88</v>
      </c>
      <c r="BF114" s="132">
        <v>267200</v>
      </c>
      <c r="BG114" s="132">
        <v>367071.15795560891</v>
      </c>
      <c r="BH114" s="132">
        <v>3219.9224382070956</v>
      </c>
      <c r="BI114" s="132">
        <v>3112.8786072072071</v>
      </c>
      <c r="BJ114" s="321">
        <v>3.4387409374734806E-2</v>
      </c>
      <c r="BK114" s="321">
        <v>-8.1483992605459101E-3</v>
      </c>
      <c r="BL114" s="132">
        <v>-2891.6074624895482</v>
      </c>
      <c r="BM114" s="132">
        <v>475923.43049311935</v>
      </c>
      <c r="BN114" s="132">
        <v>4150.6978113431524</v>
      </c>
      <c r="BO114" s="132" t="s">
        <v>1187</v>
      </c>
      <c r="BP114" s="132">
        <v>4174.7669341501696</v>
      </c>
      <c r="BQ114" s="321">
        <v>2.142400852916504E-3</v>
      </c>
      <c r="BR114" s="132">
        <v>-3031.2599999999998</v>
      </c>
      <c r="BS114" s="132">
        <v>472892.17049311934</v>
      </c>
      <c r="BT114" s="132">
        <v>0</v>
      </c>
      <c r="BU114" s="132">
        <v>472892.17049311934</v>
      </c>
      <c r="BV114" s="132"/>
      <c r="BW114" s="132">
        <v>56493.139787233958</v>
      </c>
      <c r="BX114" s="132">
        <v>6218.25</v>
      </c>
    </row>
    <row r="115" spans="1:76" hidden="1" x14ac:dyDescent="0.25">
      <c r="A115" s="295">
        <v>115</v>
      </c>
      <c r="B115" s="295">
        <v>26</v>
      </c>
      <c r="C115" s="317">
        <v>9353084</v>
      </c>
      <c r="D115" s="317" t="s">
        <v>1223</v>
      </c>
      <c r="E115" s="318">
        <v>164820</v>
      </c>
      <c r="F115" s="132">
        <v>0</v>
      </c>
      <c r="G115" s="132">
        <v>0</v>
      </c>
      <c r="H115" s="132">
        <v>2640</v>
      </c>
      <c r="I115" s="132">
        <v>0</v>
      </c>
      <c r="J115" s="132">
        <v>15894.339622641508</v>
      </c>
      <c r="K115" s="132">
        <v>0</v>
      </c>
      <c r="L115" s="132">
        <v>0</v>
      </c>
      <c r="M115" s="132">
        <v>0</v>
      </c>
      <c r="N115" s="132">
        <v>0</v>
      </c>
      <c r="O115" s="132">
        <v>0</v>
      </c>
      <c r="P115" s="132">
        <v>0</v>
      </c>
      <c r="Q115" s="132">
        <v>0</v>
      </c>
      <c r="R115" s="132">
        <v>0</v>
      </c>
      <c r="S115" s="132">
        <v>0</v>
      </c>
      <c r="T115" s="132">
        <v>0</v>
      </c>
      <c r="U115" s="132">
        <v>0</v>
      </c>
      <c r="V115" s="132">
        <v>0</v>
      </c>
      <c r="W115" s="132">
        <v>0</v>
      </c>
      <c r="X115" s="132">
        <v>0</v>
      </c>
      <c r="Y115" s="132">
        <v>0</v>
      </c>
      <c r="Z115" s="132">
        <v>0</v>
      </c>
      <c r="AA115" s="132">
        <v>18245.340000000018</v>
      </c>
      <c r="AB115" s="132">
        <v>0</v>
      </c>
      <c r="AC115" s="132">
        <v>0</v>
      </c>
      <c r="AD115" s="132">
        <v>0</v>
      </c>
      <c r="AE115" s="132">
        <v>110000</v>
      </c>
      <c r="AF115" s="132">
        <v>14986.648865153536</v>
      </c>
      <c r="AG115" s="132">
        <v>0</v>
      </c>
      <c r="AH115" s="132">
        <v>0</v>
      </c>
      <c r="AI115" s="132">
        <v>4200.13</v>
      </c>
      <c r="AJ115" s="132">
        <v>0</v>
      </c>
      <c r="AK115" s="132">
        <v>0</v>
      </c>
      <c r="AL115" s="132">
        <v>0</v>
      </c>
      <c r="AM115" s="132">
        <v>0</v>
      </c>
      <c r="AN115" s="132">
        <v>0</v>
      </c>
      <c r="AO115" s="132">
        <v>0</v>
      </c>
      <c r="AP115" s="132">
        <v>0</v>
      </c>
      <c r="AQ115" s="132">
        <v>0</v>
      </c>
      <c r="AR115" s="132">
        <v>164820</v>
      </c>
      <c r="AS115" s="132">
        <v>36779.679622641524</v>
      </c>
      <c r="AT115" s="319">
        <v>129186.77886515354</v>
      </c>
      <c r="AU115" s="132">
        <v>37511.509811320771</v>
      </c>
      <c r="AV115" s="132">
        <v>330786.45848779508</v>
      </c>
      <c r="AW115" s="132">
        <v>330786.45848779508</v>
      </c>
      <c r="AX115" s="132">
        <v>0</v>
      </c>
      <c r="AY115" s="132">
        <v>326586.32848779508</v>
      </c>
      <c r="AZ115" s="320">
        <v>3300</v>
      </c>
      <c r="BA115" s="320">
        <v>198000</v>
      </c>
      <c r="BB115" s="132">
        <v>0</v>
      </c>
      <c r="BC115" s="319">
        <v>0</v>
      </c>
      <c r="BD115" s="319">
        <v>330786.45848779508</v>
      </c>
      <c r="BE115" s="320">
        <v>202200.13</v>
      </c>
      <c r="BF115" s="132">
        <v>73013.351134846467</v>
      </c>
      <c r="BG115" s="132">
        <v>201599.67962264153</v>
      </c>
      <c r="BH115" s="132">
        <v>3359.9946603773587</v>
      </c>
      <c r="BI115" s="132">
        <v>2175.5814815924778</v>
      </c>
      <c r="BJ115" s="321">
        <v>0.54441223590390031</v>
      </c>
      <c r="BK115" s="321">
        <v>-0.12900327012510512</v>
      </c>
      <c r="BL115" s="132">
        <v>-16839.427532943049</v>
      </c>
      <c r="BM115" s="132">
        <v>313947.03095485206</v>
      </c>
      <c r="BN115" s="132">
        <v>5162.4483492475347</v>
      </c>
      <c r="BO115" s="132" t="s">
        <v>1187</v>
      </c>
      <c r="BP115" s="132">
        <v>5232.4505159142009</v>
      </c>
      <c r="BQ115" s="321">
        <v>5.0432943465484659E-2</v>
      </c>
      <c r="BR115" s="132">
        <v>-1595.4</v>
      </c>
      <c r="BS115" s="132">
        <v>312351.63095485204</v>
      </c>
      <c r="BT115" s="132">
        <v>0</v>
      </c>
      <c r="BU115" s="132">
        <v>312351.63095485204</v>
      </c>
      <c r="BV115" s="132"/>
      <c r="BW115" s="132">
        <v>36727.426327090507</v>
      </c>
      <c r="BX115" s="132">
        <v>8996.39</v>
      </c>
    </row>
    <row r="116" spans="1:76" hidden="1" x14ac:dyDescent="0.25">
      <c r="A116" s="295">
        <v>116</v>
      </c>
      <c r="B116" s="295">
        <v>223</v>
      </c>
      <c r="C116" s="317">
        <v>9353085</v>
      </c>
      <c r="D116" s="317" t="s">
        <v>1224</v>
      </c>
      <c r="E116" s="318">
        <v>519183</v>
      </c>
      <c r="F116" s="132">
        <v>0</v>
      </c>
      <c r="G116" s="132">
        <v>0</v>
      </c>
      <c r="H116" s="132">
        <v>2200.0000000000036</v>
      </c>
      <c r="I116" s="132">
        <v>0</v>
      </c>
      <c r="J116" s="132">
        <v>10481.837837837838</v>
      </c>
      <c r="K116" s="132">
        <v>0</v>
      </c>
      <c r="L116" s="132">
        <v>804.25531914893804</v>
      </c>
      <c r="M116" s="132">
        <v>0</v>
      </c>
      <c r="N116" s="132">
        <v>1447.6595744680885</v>
      </c>
      <c r="O116" s="132">
        <v>392.07446808510616</v>
      </c>
      <c r="P116" s="132">
        <v>844.46808510638084</v>
      </c>
      <c r="Q116" s="132">
        <v>0</v>
      </c>
      <c r="R116" s="132">
        <v>0</v>
      </c>
      <c r="S116" s="132">
        <v>0</v>
      </c>
      <c r="T116" s="132">
        <v>0</v>
      </c>
      <c r="U116" s="132">
        <v>0</v>
      </c>
      <c r="V116" s="132">
        <v>0</v>
      </c>
      <c r="W116" s="132">
        <v>0</v>
      </c>
      <c r="X116" s="132">
        <v>2448.6792452830173</v>
      </c>
      <c r="Y116" s="132">
        <v>0</v>
      </c>
      <c r="Z116" s="132">
        <v>0</v>
      </c>
      <c r="AA116" s="132">
        <v>29718.917843455183</v>
      </c>
      <c r="AB116" s="132">
        <v>0</v>
      </c>
      <c r="AC116" s="132">
        <v>0</v>
      </c>
      <c r="AD116" s="132">
        <v>0</v>
      </c>
      <c r="AE116" s="132">
        <v>110000</v>
      </c>
      <c r="AF116" s="132">
        <v>0</v>
      </c>
      <c r="AG116" s="132">
        <v>0</v>
      </c>
      <c r="AH116" s="132">
        <v>0</v>
      </c>
      <c r="AI116" s="132">
        <v>15123.62</v>
      </c>
      <c r="AJ116" s="132">
        <v>0</v>
      </c>
      <c r="AK116" s="132">
        <v>0</v>
      </c>
      <c r="AL116" s="132">
        <v>0</v>
      </c>
      <c r="AM116" s="132">
        <v>0</v>
      </c>
      <c r="AN116" s="132">
        <v>0</v>
      </c>
      <c r="AO116" s="132">
        <v>0</v>
      </c>
      <c r="AP116" s="132">
        <v>0</v>
      </c>
      <c r="AQ116" s="132">
        <v>0</v>
      </c>
      <c r="AR116" s="132">
        <v>519183</v>
      </c>
      <c r="AS116" s="132">
        <v>48337.892373384559</v>
      </c>
      <c r="AT116" s="319">
        <v>125123.62</v>
      </c>
      <c r="AU116" s="132">
        <v>47803.065485778359</v>
      </c>
      <c r="AV116" s="132">
        <v>692644.51237338455</v>
      </c>
      <c r="AW116" s="132">
        <v>692644.51237338444</v>
      </c>
      <c r="AX116" s="132">
        <v>0</v>
      </c>
      <c r="AY116" s="132">
        <v>677520.89237338456</v>
      </c>
      <c r="AZ116" s="320">
        <v>3300</v>
      </c>
      <c r="BA116" s="320">
        <v>623700</v>
      </c>
      <c r="BB116" s="132">
        <v>0</v>
      </c>
      <c r="BC116" s="319">
        <v>0</v>
      </c>
      <c r="BD116" s="319">
        <v>692644.51237338455</v>
      </c>
      <c r="BE116" s="320">
        <v>638823.62</v>
      </c>
      <c r="BF116" s="132">
        <v>513700</v>
      </c>
      <c r="BG116" s="132">
        <v>567520.89237338456</v>
      </c>
      <c r="BH116" s="132">
        <v>3002.7560443036218</v>
      </c>
      <c r="BI116" s="132">
        <v>2934.6834112299466</v>
      </c>
      <c r="BJ116" s="321">
        <v>2.319590345356724E-2</v>
      </c>
      <c r="BK116" s="321">
        <v>-5.4964734472731491E-3</v>
      </c>
      <c r="BL116" s="132">
        <v>-3048.6473852899157</v>
      </c>
      <c r="BM116" s="132">
        <v>689595.86498809466</v>
      </c>
      <c r="BN116" s="132">
        <v>3568.6362168682258</v>
      </c>
      <c r="BO116" s="132" t="s">
        <v>1187</v>
      </c>
      <c r="BP116" s="132">
        <v>3648.6553703073791</v>
      </c>
      <c r="BQ116" s="321">
        <v>1.9020242578143609E-2</v>
      </c>
      <c r="BR116" s="132">
        <v>-5025.51</v>
      </c>
      <c r="BS116" s="132">
        <v>684570.35498809465</v>
      </c>
      <c r="BT116" s="132">
        <v>0</v>
      </c>
      <c r="BU116" s="132">
        <v>684570.35498809465</v>
      </c>
      <c r="BV116" s="132"/>
      <c r="BW116" s="132">
        <v>48953.148148329812</v>
      </c>
      <c r="BX116" s="132">
        <v>4463.46</v>
      </c>
    </row>
    <row r="117" spans="1:76" hidden="1" x14ac:dyDescent="0.25">
      <c r="A117" s="295">
        <v>117</v>
      </c>
      <c r="B117" s="295">
        <v>36</v>
      </c>
      <c r="C117" s="317">
        <v>9353089</v>
      </c>
      <c r="D117" s="317" t="s">
        <v>1225</v>
      </c>
      <c r="E117" s="318">
        <v>351616</v>
      </c>
      <c r="F117" s="132">
        <v>0</v>
      </c>
      <c r="G117" s="132">
        <v>0</v>
      </c>
      <c r="H117" s="132">
        <v>3520</v>
      </c>
      <c r="I117" s="132">
        <v>0</v>
      </c>
      <c r="J117" s="132">
        <v>7931.8032786885251</v>
      </c>
      <c r="K117" s="132">
        <v>0</v>
      </c>
      <c r="L117" s="132">
        <v>0</v>
      </c>
      <c r="M117" s="132">
        <v>0</v>
      </c>
      <c r="N117" s="132">
        <v>0</v>
      </c>
      <c r="O117" s="132">
        <v>0</v>
      </c>
      <c r="P117" s="132">
        <v>0</v>
      </c>
      <c r="Q117" s="132">
        <v>0</v>
      </c>
      <c r="R117" s="132">
        <v>0</v>
      </c>
      <c r="S117" s="132">
        <v>0</v>
      </c>
      <c r="T117" s="132">
        <v>0</v>
      </c>
      <c r="U117" s="132">
        <v>0</v>
      </c>
      <c r="V117" s="132">
        <v>0</v>
      </c>
      <c r="W117" s="132">
        <v>0</v>
      </c>
      <c r="X117" s="132">
        <v>1232.1495327102784</v>
      </c>
      <c r="Y117" s="132">
        <v>0</v>
      </c>
      <c r="Z117" s="132">
        <v>0</v>
      </c>
      <c r="AA117" s="132">
        <v>29889.312299065437</v>
      </c>
      <c r="AB117" s="132">
        <v>0</v>
      </c>
      <c r="AC117" s="132">
        <v>0</v>
      </c>
      <c r="AD117" s="132">
        <v>0</v>
      </c>
      <c r="AE117" s="132">
        <v>110000</v>
      </c>
      <c r="AF117" s="132">
        <v>3638.1842456608806</v>
      </c>
      <c r="AG117" s="132">
        <v>0</v>
      </c>
      <c r="AH117" s="132">
        <v>0</v>
      </c>
      <c r="AI117" s="132">
        <v>21120</v>
      </c>
      <c r="AJ117" s="132">
        <v>0</v>
      </c>
      <c r="AK117" s="132">
        <v>0</v>
      </c>
      <c r="AL117" s="132">
        <v>0</v>
      </c>
      <c r="AM117" s="132">
        <v>0</v>
      </c>
      <c r="AN117" s="132">
        <v>0</v>
      </c>
      <c r="AO117" s="132">
        <v>0</v>
      </c>
      <c r="AP117" s="132">
        <v>0</v>
      </c>
      <c r="AQ117" s="132">
        <v>0</v>
      </c>
      <c r="AR117" s="132">
        <v>351616</v>
      </c>
      <c r="AS117" s="132">
        <v>42573.265110464243</v>
      </c>
      <c r="AT117" s="319">
        <v>134758.1842456609</v>
      </c>
      <c r="AU117" s="132">
        <v>45614.213938409703</v>
      </c>
      <c r="AV117" s="132">
        <v>528947.4493561252</v>
      </c>
      <c r="AW117" s="132">
        <v>528947.44935612509</v>
      </c>
      <c r="AX117" s="132">
        <v>0</v>
      </c>
      <c r="AY117" s="132">
        <v>507827.4493561252</v>
      </c>
      <c r="AZ117" s="320">
        <v>3300</v>
      </c>
      <c r="BA117" s="320">
        <v>422400</v>
      </c>
      <c r="BB117" s="132">
        <v>0</v>
      </c>
      <c r="BC117" s="319">
        <v>0</v>
      </c>
      <c r="BD117" s="319">
        <v>528947.4493561252</v>
      </c>
      <c r="BE117" s="320">
        <v>443520</v>
      </c>
      <c r="BF117" s="132">
        <v>308761.8157543391</v>
      </c>
      <c r="BG117" s="132">
        <v>394189.2651104643</v>
      </c>
      <c r="BH117" s="132">
        <v>3079.6036336755024</v>
      </c>
      <c r="BI117" s="132">
        <v>3109.0736184781895</v>
      </c>
      <c r="BJ117" s="321">
        <v>-9.478702796723068E-3</v>
      </c>
      <c r="BK117" s="321">
        <v>0</v>
      </c>
      <c r="BL117" s="132">
        <v>0</v>
      </c>
      <c r="BM117" s="132">
        <v>528947.4493561252</v>
      </c>
      <c r="BN117" s="132">
        <v>3967.4019480947281</v>
      </c>
      <c r="BO117" s="132" t="s">
        <v>1187</v>
      </c>
      <c r="BP117" s="132">
        <v>4132.4019480947281</v>
      </c>
      <c r="BQ117" s="321">
        <v>-9.9721469825254649E-3</v>
      </c>
      <c r="BR117" s="132">
        <v>-3403.52</v>
      </c>
      <c r="BS117" s="132">
        <v>525543.92935612518</v>
      </c>
      <c r="BT117" s="132">
        <v>0</v>
      </c>
      <c r="BU117" s="132">
        <v>525543.92935612518</v>
      </c>
      <c r="BV117" s="132"/>
      <c r="BW117" s="132">
        <v>83904.970657968021</v>
      </c>
      <c r="BX117" s="132">
        <v>11873.58</v>
      </c>
    </row>
    <row r="118" spans="1:76" hidden="1" x14ac:dyDescent="0.25">
      <c r="A118" s="295">
        <v>118</v>
      </c>
      <c r="B118" s="295">
        <v>444</v>
      </c>
      <c r="C118" s="317">
        <v>9353090</v>
      </c>
      <c r="D118" s="317" t="s">
        <v>1226</v>
      </c>
      <c r="E118" s="318">
        <v>392821</v>
      </c>
      <c r="F118" s="132">
        <v>0</v>
      </c>
      <c r="G118" s="132">
        <v>0</v>
      </c>
      <c r="H118" s="132">
        <v>2640.0000000000027</v>
      </c>
      <c r="I118" s="132">
        <v>0</v>
      </c>
      <c r="J118" s="132">
        <v>13332.949640287772</v>
      </c>
      <c r="K118" s="132">
        <v>0</v>
      </c>
      <c r="L118" s="132">
        <v>800.00000000000068</v>
      </c>
      <c r="M118" s="132">
        <v>960.00000000000091</v>
      </c>
      <c r="N118" s="132">
        <v>1440.0000000000014</v>
      </c>
      <c r="O118" s="132">
        <v>0</v>
      </c>
      <c r="P118" s="132">
        <v>0</v>
      </c>
      <c r="Q118" s="132">
        <v>0</v>
      </c>
      <c r="R118" s="132">
        <v>0</v>
      </c>
      <c r="S118" s="132">
        <v>0</v>
      </c>
      <c r="T118" s="132">
        <v>0</v>
      </c>
      <c r="U118" s="132">
        <v>0</v>
      </c>
      <c r="V118" s="132">
        <v>0</v>
      </c>
      <c r="W118" s="132">
        <v>0</v>
      </c>
      <c r="X118" s="132">
        <v>0</v>
      </c>
      <c r="Y118" s="132">
        <v>0</v>
      </c>
      <c r="Z118" s="132">
        <v>0</v>
      </c>
      <c r="AA118" s="132">
        <v>23894.51626972741</v>
      </c>
      <c r="AB118" s="132">
        <v>0</v>
      </c>
      <c r="AC118" s="132">
        <v>0</v>
      </c>
      <c r="AD118" s="132">
        <v>0</v>
      </c>
      <c r="AE118" s="132">
        <v>110000</v>
      </c>
      <c r="AF118" s="132">
        <v>0</v>
      </c>
      <c r="AG118" s="132">
        <v>0</v>
      </c>
      <c r="AH118" s="132">
        <v>0</v>
      </c>
      <c r="AI118" s="132">
        <v>10440</v>
      </c>
      <c r="AJ118" s="132">
        <v>0</v>
      </c>
      <c r="AK118" s="132">
        <v>0</v>
      </c>
      <c r="AL118" s="132">
        <v>0</v>
      </c>
      <c r="AM118" s="132">
        <v>0</v>
      </c>
      <c r="AN118" s="132">
        <v>0</v>
      </c>
      <c r="AO118" s="132">
        <v>0</v>
      </c>
      <c r="AP118" s="132">
        <v>0</v>
      </c>
      <c r="AQ118" s="132">
        <v>0</v>
      </c>
      <c r="AR118" s="132">
        <v>392821</v>
      </c>
      <c r="AS118" s="132">
        <v>43067.465910015184</v>
      </c>
      <c r="AT118" s="319">
        <v>120440</v>
      </c>
      <c r="AU118" s="132">
        <v>43479.991089871299</v>
      </c>
      <c r="AV118" s="132">
        <v>556328.46591001516</v>
      </c>
      <c r="AW118" s="132">
        <v>556328.46591001516</v>
      </c>
      <c r="AX118" s="132">
        <v>0</v>
      </c>
      <c r="AY118" s="132">
        <v>545888.46591001516</v>
      </c>
      <c r="AZ118" s="320">
        <v>3300</v>
      </c>
      <c r="BA118" s="320">
        <v>471900</v>
      </c>
      <c r="BB118" s="132">
        <v>0</v>
      </c>
      <c r="BC118" s="319">
        <v>0</v>
      </c>
      <c r="BD118" s="319">
        <v>556328.46591001516</v>
      </c>
      <c r="BE118" s="320">
        <v>482340</v>
      </c>
      <c r="BF118" s="132">
        <v>361900</v>
      </c>
      <c r="BG118" s="132">
        <v>435888.46591001516</v>
      </c>
      <c r="BH118" s="132">
        <v>3048.1710902798263</v>
      </c>
      <c r="BI118" s="132">
        <v>2921.6637807142856</v>
      </c>
      <c r="BJ118" s="321">
        <v>4.3299749410116016E-2</v>
      </c>
      <c r="BK118" s="321">
        <v>-1.0260256660521799E-2</v>
      </c>
      <c r="BL118" s="132">
        <v>-4286.7138980207046</v>
      </c>
      <c r="BM118" s="132">
        <v>552041.75201199448</v>
      </c>
      <c r="BN118" s="132">
        <v>3787.4248392447166</v>
      </c>
      <c r="BO118" s="132" t="s">
        <v>1187</v>
      </c>
      <c r="BP118" s="132">
        <v>3860.4318322517097</v>
      </c>
      <c r="BQ118" s="321">
        <v>2.4036350573060528E-2</v>
      </c>
      <c r="BR118" s="132">
        <v>-3802.37</v>
      </c>
      <c r="BS118" s="132">
        <v>548239.38201199449</v>
      </c>
      <c r="BT118" s="132">
        <v>0</v>
      </c>
      <c r="BU118" s="132">
        <v>548239.38201199449</v>
      </c>
      <c r="BV118" s="132"/>
      <c r="BW118" s="132">
        <v>52400.960932887625</v>
      </c>
      <c r="BX118" s="132">
        <v>2033.8799999999983</v>
      </c>
    </row>
    <row r="119" spans="1:76" hidden="1" x14ac:dyDescent="0.25">
      <c r="A119" s="295">
        <v>119</v>
      </c>
      <c r="B119" s="295">
        <v>449</v>
      </c>
      <c r="C119" s="317">
        <v>9353091</v>
      </c>
      <c r="D119" s="317" t="s">
        <v>1227</v>
      </c>
      <c r="E119" s="318">
        <v>206025</v>
      </c>
      <c r="F119" s="132">
        <v>0</v>
      </c>
      <c r="G119" s="132">
        <v>0</v>
      </c>
      <c r="H119" s="132">
        <v>4840.0000000000109</v>
      </c>
      <c r="I119" s="132">
        <v>0</v>
      </c>
      <c r="J119" s="132">
        <v>7363.636363636364</v>
      </c>
      <c r="K119" s="132">
        <v>0</v>
      </c>
      <c r="L119" s="132">
        <v>199.99999999999949</v>
      </c>
      <c r="M119" s="132">
        <v>0</v>
      </c>
      <c r="N119" s="132">
        <v>0</v>
      </c>
      <c r="O119" s="132">
        <v>0</v>
      </c>
      <c r="P119" s="132">
        <v>0</v>
      </c>
      <c r="Q119" s="132">
        <v>0</v>
      </c>
      <c r="R119" s="132">
        <v>0</v>
      </c>
      <c r="S119" s="132">
        <v>0</v>
      </c>
      <c r="T119" s="132">
        <v>0</v>
      </c>
      <c r="U119" s="132">
        <v>0</v>
      </c>
      <c r="V119" s="132">
        <v>0</v>
      </c>
      <c r="W119" s="132">
        <v>0</v>
      </c>
      <c r="X119" s="132">
        <v>0</v>
      </c>
      <c r="Y119" s="132">
        <v>0</v>
      </c>
      <c r="Z119" s="132">
        <v>0</v>
      </c>
      <c r="AA119" s="132">
        <v>20593.979492187507</v>
      </c>
      <c r="AB119" s="132">
        <v>0</v>
      </c>
      <c r="AC119" s="132">
        <v>0</v>
      </c>
      <c r="AD119" s="132">
        <v>0</v>
      </c>
      <c r="AE119" s="132">
        <v>110000</v>
      </c>
      <c r="AF119" s="132">
        <v>0</v>
      </c>
      <c r="AG119" s="132">
        <v>0</v>
      </c>
      <c r="AH119" s="132">
        <v>0</v>
      </c>
      <c r="AI119" s="132">
        <v>7080</v>
      </c>
      <c r="AJ119" s="132">
        <v>0</v>
      </c>
      <c r="AK119" s="132">
        <v>0</v>
      </c>
      <c r="AL119" s="132">
        <v>0</v>
      </c>
      <c r="AM119" s="132">
        <v>0</v>
      </c>
      <c r="AN119" s="132">
        <v>0</v>
      </c>
      <c r="AO119" s="132">
        <v>0</v>
      </c>
      <c r="AP119" s="132">
        <v>0</v>
      </c>
      <c r="AQ119" s="132">
        <v>0</v>
      </c>
      <c r="AR119" s="132">
        <v>206025</v>
      </c>
      <c r="AS119" s="132">
        <v>32997.615855823882</v>
      </c>
      <c r="AT119" s="319">
        <v>117080</v>
      </c>
      <c r="AU119" s="132">
        <v>36794.797674005691</v>
      </c>
      <c r="AV119" s="132">
        <v>356102.61585582385</v>
      </c>
      <c r="AW119" s="132">
        <v>356102.61585582385</v>
      </c>
      <c r="AX119" s="132">
        <v>0</v>
      </c>
      <c r="AY119" s="132">
        <v>349022.61585582385</v>
      </c>
      <c r="AZ119" s="320">
        <v>3300</v>
      </c>
      <c r="BA119" s="320">
        <v>247500</v>
      </c>
      <c r="BB119" s="132">
        <v>0</v>
      </c>
      <c r="BC119" s="319">
        <v>0</v>
      </c>
      <c r="BD119" s="319">
        <v>356102.61585582385</v>
      </c>
      <c r="BE119" s="320">
        <v>254580</v>
      </c>
      <c r="BF119" s="132">
        <v>137500</v>
      </c>
      <c r="BG119" s="132">
        <v>239022.61585582385</v>
      </c>
      <c r="BH119" s="132">
        <v>3186.9682114109846</v>
      </c>
      <c r="BI119" s="132">
        <v>2992.9998000000001</v>
      </c>
      <c r="BJ119" s="321">
        <v>6.4807358627616538E-2</v>
      </c>
      <c r="BK119" s="321">
        <v>-1.5356673931569661E-2</v>
      </c>
      <c r="BL119" s="132">
        <v>-3447.1891504389905</v>
      </c>
      <c r="BM119" s="132">
        <v>352655.42670538486</v>
      </c>
      <c r="BN119" s="132">
        <v>4607.6723560717983</v>
      </c>
      <c r="BO119" s="132" t="s">
        <v>1187</v>
      </c>
      <c r="BP119" s="132">
        <v>4702.0723560717979</v>
      </c>
      <c r="BQ119" s="321">
        <v>3.0836113030588974E-2</v>
      </c>
      <c r="BR119" s="132">
        <v>-1994.25</v>
      </c>
      <c r="BS119" s="132">
        <v>350661.17670538486</v>
      </c>
      <c r="BT119" s="132">
        <v>0</v>
      </c>
      <c r="BU119" s="132">
        <v>350661.17670538486</v>
      </c>
      <c r="BV119" s="132"/>
      <c r="BW119" s="132">
        <v>3871.3539803880267</v>
      </c>
      <c r="BX119" s="132">
        <v>146.09999999999945</v>
      </c>
    </row>
    <row r="120" spans="1:76" hidden="1" x14ac:dyDescent="0.25">
      <c r="A120" s="295">
        <v>120</v>
      </c>
      <c r="B120" s="295">
        <v>243</v>
      </c>
      <c r="C120" s="317">
        <v>9353092</v>
      </c>
      <c r="D120" s="317" t="s">
        <v>1228</v>
      </c>
      <c r="E120" s="318">
        <v>252724</v>
      </c>
      <c r="F120" s="132">
        <v>0</v>
      </c>
      <c r="G120" s="132">
        <v>0</v>
      </c>
      <c r="H120" s="132">
        <v>879.99999999999966</v>
      </c>
      <c r="I120" s="132">
        <v>0</v>
      </c>
      <c r="J120" s="132">
        <v>2160</v>
      </c>
      <c r="K120" s="132">
        <v>0</v>
      </c>
      <c r="L120" s="132">
        <v>399.99999999999989</v>
      </c>
      <c r="M120" s="132">
        <v>719.99999999999966</v>
      </c>
      <c r="N120" s="132">
        <v>719.99999999999977</v>
      </c>
      <c r="O120" s="132">
        <v>0</v>
      </c>
      <c r="P120" s="132">
        <v>419.99999999999989</v>
      </c>
      <c r="Q120" s="132">
        <v>0</v>
      </c>
      <c r="R120" s="132">
        <v>0</v>
      </c>
      <c r="S120" s="132">
        <v>0</v>
      </c>
      <c r="T120" s="132">
        <v>0</v>
      </c>
      <c r="U120" s="132">
        <v>0</v>
      </c>
      <c r="V120" s="132">
        <v>0</v>
      </c>
      <c r="W120" s="132">
        <v>0</v>
      </c>
      <c r="X120" s="132">
        <v>0</v>
      </c>
      <c r="Y120" s="132">
        <v>0</v>
      </c>
      <c r="Z120" s="132">
        <v>0</v>
      </c>
      <c r="AA120" s="132">
        <v>11067.284179104496</v>
      </c>
      <c r="AB120" s="132">
        <v>0</v>
      </c>
      <c r="AC120" s="132">
        <v>0</v>
      </c>
      <c r="AD120" s="132">
        <v>0</v>
      </c>
      <c r="AE120" s="132">
        <v>110000</v>
      </c>
      <c r="AF120" s="132">
        <v>9646.1949265687581</v>
      </c>
      <c r="AG120" s="132">
        <v>0</v>
      </c>
      <c r="AH120" s="132">
        <v>0</v>
      </c>
      <c r="AI120" s="132">
        <v>6600.52</v>
      </c>
      <c r="AJ120" s="132">
        <v>0</v>
      </c>
      <c r="AK120" s="132">
        <v>0</v>
      </c>
      <c r="AL120" s="132">
        <v>0</v>
      </c>
      <c r="AM120" s="132">
        <v>0</v>
      </c>
      <c r="AN120" s="132">
        <v>0</v>
      </c>
      <c r="AO120" s="132">
        <v>0</v>
      </c>
      <c r="AP120" s="132">
        <v>0</v>
      </c>
      <c r="AQ120" s="132">
        <v>0</v>
      </c>
      <c r="AR120" s="132">
        <v>252724</v>
      </c>
      <c r="AS120" s="132">
        <v>16367.284179104496</v>
      </c>
      <c r="AT120" s="319">
        <v>126246.71492656876</v>
      </c>
      <c r="AU120" s="132">
        <v>23716.284179104496</v>
      </c>
      <c r="AV120" s="132">
        <v>395337.99910567328</v>
      </c>
      <c r="AW120" s="132">
        <v>395337.99910567328</v>
      </c>
      <c r="AX120" s="132">
        <v>0</v>
      </c>
      <c r="AY120" s="132">
        <v>388737.47910567326</v>
      </c>
      <c r="AZ120" s="320">
        <v>3300</v>
      </c>
      <c r="BA120" s="320">
        <v>303600</v>
      </c>
      <c r="BB120" s="132">
        <v>0</v>
      </c>
      <c r="BC120" s="319">
        <v>0</v>
      </c>
      <c r="BD120" s="319">
        <v>395337.99910567328</v>
      </c>
      <c r="BE120" s="320">
        <v>310200.52</v>
      </c>
      <c r="BF120" s="132">
        <v>183953.80507343126</v>
      </c>
      <c r="BG120" s="132">
        <v>269091.28417910449</v>
      </c>
      <c r="BH120" s="132">
        <v>2924.9052628163531</v>
      </c>
      <c r="BI120" s="132">
        <v>3045.6169453633834</v>
      </c>
      <c r="BJ120" s="321">
        <v>-3.9634558354687544E-2</v>
      </c>
      <c r="BK120" s="321">
        <v>2.4634558354687544E-2</v>
      </c>
      <c r="BL120" s="132">
        <v>6902.5234097253142</v>
      </c>
      <c r="BM120" s="132">
        <v>402240.52251539862</v>
      </c>
      <c r="BN120" s="132">
        <v>4300.4348099499848</v>
      </c>
      <c r="BO120" s="132" t="s">
        <v>1187</v>
      </c>
      <c r="BP120" s="132">
        <v>4372.1795925586803</v>
      </c>
      <c r="BQ120" s="321">
        <v>-7.31894367869379E-3</v>
      </c>
      <c r="BR120" s="132">
        <v>-2446.2800000000002</v>
      </c>
      <c r="BS120" s="132">
        <v>399794.2425153986</v>
      </c>
      <c r="BT120" s="132">
        <v>0</v>
      </c>
      <c r="BU120" s="132">
        <v>399794.2425153986</v>
      </c>
      <c r="BV120" s="132"/>
      <c r="BW120" s="132">
        <v>55991.375494263659</v>
      </c>
      <c r="BX120" s="132">
        <v>2855.9100000000003</v>
      </c>
    </row>
    <row r="121" spans="1:76" hidden="1" x14ac:dyDescent="0.25">
      <c r="A121" s="295">
        <v>121</v>
      </c>
      <c r="B121" s="295">
        <v>50</v>
      </c>
      <c r="C121" s="317">
        <v>9353093</v>
      </c>
      <c r="D121" s="317" t="s">
        <v>1229</v>
      </c>
      <c r="E121" s="318">
        <v>414797</v>
      </c>
      <c r="F121" s="132">
        <v>0</v>
      </c>
      <c r="G121" s="132">
        <v>0</v>
      </c>
      <c r="H121" s="132">
        <v>10120</v>
      </c>
      <c r="I121" s="132">
        <v>0</v>
      </c>
      <c r="J121" s="132">
        <v>22394.788732394369</v>
      </c>
      <c r="K121" s="132">
        <v>0</v>
      </c>
      <c r="L121" s="132">
        <v>1399.9999999999989</v>
      </c>
      <c r="M121" s="132">
        <v>0</v>
      </c>
      <c r="N121" s="132">
        <v>0</v>
      </c>
      <c r="O121" s="132">
        <v>0</v>
      </c>
      <c r="P121" s="132">
        <v>0</v>
      </c>
      <c r="Q121" s="132">
        <v>0</v>
      </c>
      <c r="R121" s="132">
        <v>0</v>
      </c>
      <c r="S121" s="132">
        <v>0</v>
      </c>
      <c r="T121" s="132">
        <v>0</v>
      </c>
      <c r="U121" s="132">
        <v>0</v>
      </c>
      <c r="V121" s="132">
        <v>0</v>
      </c>
      <c r="W121" s="132">
        <v>0</v>
      </c>
      <c r="X121" s="132">
        <v>0</v>
      </c>
      <c r="Y121" s="132">
        <v>0</v>
      </c>
      <c r="Z121" s="132">
        <v>0</v>
      </c>
      <c r="AA121" s="132">
        <v>35433.802677165331</v>
      </c>
      <c r="AB121" s="132">
        <v>0</v>
      </c>
      <c r="AC121" s="132">
        <v>0</v>
      </c>
      <c r="AD121" s="132">
        <v>0</v>
      </c>
      <c r="AE121" s="132">
        <v>110000</v>
      </c>
      <c r="AF121" s="132">
        <v>0</v>
      </c>
      <c r="AG121" s="132">
        <v>0</v>
      </c>
      <c r="AH121" s="132">
        <v>0</v>
      </c>
      <c r="AI121" s="132">
        <v>13320</v>
      </c>
      <c r="AJ121" s="132">
        <v>0</v>
      </c>
      <c r="AK121" s="132">
        <v>0</v>
      </c>
      <c r="AL121" s="132">
        <v>0</v>
      </c>
      <c r="AM121" s="132">
        <v>0</v>
      </c>
      <c r="AN121" s="132">
        <v>0</v>
      </c>
      <c r="AO121" s="132">
        <v>0</v>
      </c>
      <c r="AP121" s="132">
        <v>0</v>
      </c>
      <c r="AQ121" s="132">
        <v>0</v>
      </c>
      <c r="AR121" s="132">
        <v>414797</v>
      </c>
      <c r="AS121" s="132">
        <v>69348.591409559696</v>
      </c>
      <c r="AT121" s="319">
        <v>123320</v>
      </c>
      <c r="AU121" s="132">
        <v>62390.19704336251</v>
      </c>
      <c r="AV121" s="132">
        <v>607465.59140955971</v>
      </c>
      <c r="AW121" s="132">
        <v>607465.59140955959</v>
      </c>
      <c r="AX121" s="132">
        <v>0</v>
      </c>
      <c r="AY121" s="132">
        <v>594145.59140955971</v>
      </c>
      <c r="AZ121" s="320">
        <v>3300</v>
      </c>
      <c r="BA121" s="320">
        <v>498300</v>
      </c>
      <c r="BB121" s="132">
        <v>0</v>
      </c>
      <c r="BC121" s="319">
        <v>0</v>
      </c>
      <c r="BD121" s="319">
        <v>607465.59140955971</v>
      </c>
      <c r="BE121" s="320">
        <v>511620</v>
      </c>
      <c r="BF121" s="132">
        <v>388300</v>
      </c>
      <c r="BG121" s="132">
        <v>484145.59140955971</v>
      </c>
      <c r="BH121" s="132">
        <v>3206.262194765296</v>
      </c>
      <c r="BI121" s="132">
        <v>3032.3615838028172</v>
      </c>
      <c r="BJ121" s="321">
        <v>5.7348243656481737E-2</v>
      </c>
      <c r="BK121" s="321">
        <v>-1.3589170998947525E-2</v>
      </c>
      <c r="BL121" s="132">
        <v>-6222.2992940333097</v>
      </c>
      <c r="BM121" s="132">
        <v>601243.29211552639</v>
      </c>
      <c r="BN121" s="132">
        <v>3893.5317358644133</v>
      </c>
      <c r="BO121" s="132" t="s">
        <v>1187</v>
      </c>
      <c r="BP121" s="132">
        <v>3981.7436563942147</v>
      </c>
      <c r="BQ121" s="321">
        <v>3.1877419266128637E-2</v>
      </c>
      <c r="BR121" s="132">
        <v>-4015.09</v>
      </c>
      <c r="BS121" s="132">
        <v>597228.20211552642</v>
      </c>
      <c r="BT121" s="132">
        <v>0</v>
      </c>
      <c r="BU121" s="132">
        <v>597228.20211552642</v>
      </c>
      <c r="BV121" s="132"/>
      <c r="BW121" s="132">
        <v>83369.837242244626</v>
      </c>
      <c r="BX121" s="132">
        <v>23147.88</v>
      </c>
    </row>
    <row r="122" spans="1:76" hidden="1" x14ac:dyDescent="0.25">
      <c r="A122" s="295">
        <v>122</v>
      </c>
      <c r="B122" s="295">
        <v>102</v>
      </c>
      <c r="C122" s="317">
        <v>9353102</v>
      </c>
      <c r="D122" s="317" t="s">
        <v>1230</v>
      </c>
      <c r="E122" s="318">
        <v>244483</v>
      </c>
      <c r="F122" s="132">
        <v>0</v>
      </c>
      <c r="G122" s="132">
        <v>0</v>
      </c>
      <c r="H122" s="132">
        <v>3079.9999999999986</v>
      </c>
      <c r="I122" s="132">
        <v>0</v>
      </c>
      <c r="J122" s="132">
        <v>8738.1818181818198</v>
      </c>
      <c r="K122" s="132">
        <v>0</v>
      </c>
      <c r="L122" s="132">
        <v>0</v>
      </c>
      <c r="M122" s="132">
        <v>0</v>
      </c>
      <c r="N122" s="132">
        <v>0</v>
      </c>
      <c r="O122" s="132">
        <v>0</v>
      </c>
      <c r="P122" s="132">
        <v>0</v>
      </c>
      <c r="Q122" s="132">
        <v>0</v>
      </c>
      <c r="R122" s="132">
        <v>0</v>
      </c>
      <c r="S122" s="132">
        <v>0</v>
      </c>
      <c r="T122" s="132">
        <v>0</v>
      </c>
      <c r="U122" s="132">
        <v>0</v>
      </c>
      <c r="V122" s="132">
        <v>0</v>
      </c>
      <c r="W122" s="132">
        <v>0</v>
      </c>
      <c r="X122" s="132">
        <v>587.62820512820417</v>
      </c>
      <c r="Y122" s="132">
        <v>0</v>
      </c>
      <c r="Z122" s="132">
        <v>0</v>
      </c>
      <c r="AA122" s="132">
        <v>19861.832732793529</v>
      </c>
      <c r="AB122" s="132">
        <v>0</v>
      </c>
      <c r="AC122" s="132">
        <v>0</v>
      </c>
      <c r="AD122" s="132">
        <v>0</v>
      </c>
      <c r="AE122" s="132">
        <v>110000</v>
      </c>
      <c r="AF122" s="132">
        <v>0</v>
      </c>
      <c r="AG122" s="132">
        <v>0</v>
      </c>
      <c r="AH122" s="132">
        <v>0</v>
      </c>
      <c r="AI122" s="132">
        <v>12240</v>
      </c>
      <c r="AJ122" s="132">
        <v>0</v>
      </c>
      <c r="AK122" s="132">
        <v>0</v>
      </c>
      <c r="AL122" s="132">
        <v>0</v>
      </c>
      <c r="AM122" s="132">
        <v>0</v>
      </c>
      <c r="AN122" s="132">
        <v>4801.26</v>
      </c>
      <c r="AO122" s="132">
        <v>0</v>
      </c>
      <c r="AP122" s="132">
        <v>0</v>
      </c>
      <c r="AQ122" s="132">
        <v>0</v>
      </c>
      <c r="AR122" s="132">
        <v>244483</v>
      </c>
      <c r="AS122" s="132">
        <v>32267.642756103553</v>
      </c>
      <c r="AT122" s="319">
        <v>127041.26</v>
      </c>
      <c r="AU122" s="132">
        <v>35769.923641884438</v>
      </c>
      <c r="AV122" s="132">
        <v>403791.90275610355</v>
      </c>
      <c r="AW122" s="132">
        <v>403791.90275610361</v>
      </c>
      <c r="AX122" s="132">
        <v>0</v>
      </c>
      <c r="AY122" s="132">
        <v>391551.90275610355</v>
      </c>
      <c r="AZ122" s="320">
        <v>3300</v>
      </c>
      <c r="BA122" s="320">
        <v>293700</v>
      </c>
      <c r="BB122" s="132">
        <v>0</v>
      </c>
      <c r="BC122" s="319">
        <v>0</v>
      </c>
      <c r="BD122" s="319">
        <v>403791.90275610355</v>
      </c>
      <c r="BE122" s="320">
        <v>305940</v>
      </c>
      <c r="BF122" s="132">
        <v>183700</v>
      </c>
      <c r="BG122" s="132">
        <v>281551.90275610355</v>
      </c>
      <c r="BH122" s="132">
        <v>3163.5045253494782</v>
      </c>
      <c r="BI122" s="132">
        <v>3019.5786400000002</v>
      </c>
      <c r="BJ122" s="321">
        <v>4.7664228194923906E-2</v>
      </c>
      <c r="BK122" s="321">
        <v>-1.1294458315995334E-2</v>
      </c>
      <c r="BL122" s="132">
        <v>-3035.3009522401398</v>
      </c>
      <c r="BM122" s="132">
        <v>400756.60180386342</v>
      </c>
      <c r="BN122" s="132">
        <v>4365.3550764479032</v>
      </c>
      <c r="BO122" s="132" t="s">
        <v>1187</v>
      </c>
      <c r="BP122" s="132">
        <v>4502.883166335544</v>
      </c>
      <c r="BQ122" s="321">
        <v>3.3034424692142572E-2</v>
      </c>
      <c r="BR122" s="132">
        <v>-2366.5099999999998</v>
      </c>
      <c r="BS122" s="132">
        <v>398390.09180386341</v>
      </c>
      <c r="BT122" s="132">
        <v>0</v>
      </c>
      <c r="BU122" s="132">
        <v>398390.09180386341</v>
      </c>
      <c r="BV122" s="132"/>
      <c r="BW122" s="132">
        <v>143995.93198144867</v>
      </c>
      <c r="BX122" s="132">
        <v>19486.650000000001</v>
      </c>
    </row>
    <row r="123" spans="1:76" hidden="1" x14ac:dyDescent="0.25">
      <c r="A123" s="295">
        <v>123</v>
      </c>
      <c r="B123" s="295">
        <v>328</v>
      </c>
      <c r="C123" s="317">
        <v>9353103</v>
      </c>
      <c r="D123" s="317" t="s">
        <v>1231</v>
      </c>
      <c r="E123" s="318">
        <v>54940</v>
      </c>
      <c r="F123" s="132">
        <v>0</v>
      </c>
      <c r="G123" s="132">
        <v>0</v>
      </c>
      <c r="H123" s="132">
        <v>880</v>
      </c>
      <c r="I123" s="132">
        <v>0</v>
      </c>
      <c r="J123" s="132">
        <v>3150.0000000000005</v>
      </c>
      <c r="K123" s="132">
        <v>0</v>
      </c>
      <c r="L123" s="132">
        <v>200</v>
      </c>
      <c r="M123" s="132">
        <v>240</v>
      </c>
      <c r="N123" s="132">
        <v>0</v>
      </c>
      <c r="O123" s="132">
        <v>0</v>
      </c>
      <c r="P123" s="132">
        <v>0</v>
      </c>
      <c r="Q123" s="132">
        <v>0</v>
      </c>
      <c r="R123" s="132">
        <v>0</v>
      </c>
      <c r="S123" s="132">
        <v>0</v>
      </c>
      <c r="T123" s="132">
        <v>0</v>
      </c>
      <c r="U123" s="132">
        <v>0</v>
      </c>
      <c r="V123" s="132">
        <v>0</v>
      </c>
      <c r="W123" s="132">
        <v>0</v>
      </c>
      <c r="X123" s="132">
        <v>0</v>
      </c>
      <c r="Y123" s="132">
        <v>0</v>
      </c>
      <c r="Z123" s="132">
        <v>0</v>
      </c>
      <c r="AA123" s="132">
        <v>4289.8749999999964</v>
      </c>
      <c r="AB123" s="132">
        <v>0</v>
      </c>
      <c r="AC123" s="132">
        <v>0</v>
      </c>
      <c r="AD123" s="132">
        <v>0</v>
      </c>
      <c r="AE123" s="132">
        <v>110000</v>
      </c>
      <c r="AF123" s="132">
        <v>0</v>
      </c>
      <c r="AG123" s="132">
        <v>0</v>
      </c>
      <c r="AH123" s="132">
        <v>0</v>
      </c>
      <c r="AI123" s="132">
        <v>5108.2299999999996</v>
      </c>
      <c r="AJ123" s="132">
        <v>0</v>
      </c>
      <c r="AK123" s="132">
        <v>0</v>
      </c>
      <c r="AL123" s="132">
        <v>0</v>
      </c>
      <c r="AM123" s="132">
        <v>0</v>
      </c>
      <c r="AN123" s="132">
        <v>0</v>
      </c>
      <c r="AO123" s="132">
        <v>0</v>
      </c>
      <c r="AP123" s="132">
        <v>0</v>
      </c>
      <c r="AQ123" s="132">
        <v>0</v>
      </c>
      <c r="AR123" s="132">
        <v>54940</v>
      </c>
      <c r="AS123" s="132">
        <v>8759.8749999999964</v>
      </c>
      <c r="AT123" s="319">
        <v>115108.23</v>
      </c>
      <c r="AU123" s="132">
        <v>16523.874999999996</v>
      </c>
      <c r="AV123" s="132">
        <v>178808.10499999998</v>
      </c>
      <c r="AW123" s="132">
        <v>178808.10499999998</v>
      </c>
      <c r="AX123" s="132">
        <v>0</v>
      </c>
      <c r="AY123" s="132">
        <v>173699.87499999997</v>
      </c>
      <c r="AZ123" s="320">
        <v>3300</v>
      </c>
      <c r="BA123" s="320">
        <v>66000</v>
      </c>
      <c r="BB123" s="132">
        <v>0</v>
      </c>
      <c r="BC123" s="319">
        <v>0</v>
      </c>
      <c r="BD123" s="319">
        <v>178808.10499999998</v>
      </c>
      <c r="BE123" s="320">
        <v>71108.23</v>
      </c>
      <c r="BF123" s="132">
        <v>-44000</v>
      </c>
      <c r="BG123" s="132">
        <v>63699.874999999985</v>
      </c>
      <c r="BH123" s="132">
        <v>3184.9937499999992</v>
      </c>
      <c r="BI123" s="132">
        <v>3342.6214652173917</v>
      </c>
      <c r="BJ123" s="321">
        <v>-4.715691467240099E-2</v>
      </c>
      <c r="BK123" s="321">
        <v>3.2156914672400991E-2</v>
      </c>
      <c r="BL123" s="132">
        <v>2149.7678647826328</v>
      </c>
      <c r="BM123" s="132">
        <v>180957.87286478261</v>
      </c>
      <c r="BN123" s="132">
        <v>8792.4821432391291</v>
      </c>
      <c r="BO123" s="132" t="s">
        <v>1187</v>
      </c>
      <c r="BP123" s="132">
        <v>9047.8936432391311</v>
      </c>
      <c r="BQ123" s="321">
        <v>8.9360273697332904E-2</v>
      </c>
      <c r="BR123" s="132">
        <v>-531.79999999999995</v>
      </c>
      <c r="BS123" s="132">
        <v>180426.07286478262</v>
      </c>
      <c r="BT123" s="132">
        <v>0</v>
      </c>
      <c r="BU123" s="132">
        <v>180426.07286478262</v>
      </c>
      <c r="BV123" s="132"/>
      <c r="BW123" s="132">
        <v>83710.548202824022</v>
      </c>
      <c r="BX123" s="132">
        <v>22544.5</v>
      </c>
    </row>
    <row r="124" spans="1:76" hidden="1" x14ac:dyDescent="0.25">
      <c r="A124" s="295">
        <v>124</v>
      </c>
      <c r="B124" s="295">
        <v>331</v>
      </c>
      <c r="C124" s="317">
        <v>9353104</v>
      </c>
      <c r="D124" s="317" t="s">
        <v>1232</v>
      </c>
      <c r="E124" s="318">
        <v>247230</v>
      </c>
      <c r="F124" s="132">
        <v>0</v>
      </c>
      <c r="G124" s="132">
        <v>0</v>
      </c>
      <c r="H124" s="132">
        <v>3960</v>
      </c>
      <c r="I124" s="132">
        <v>0</v>
      </c>
      <c r="J124" s="132">
        <v>6289.4117647058829</v>
      </c>
      <c r="K124" s="132">
        <v>0</v>
      </c>
      <c r="L124" s="132">
        <v>0</v>
      </c>
      <c r="M124" s="132">
        <v>1440.0000000000007</v>
      </c>
      <c r="N124" s="132">
        <v>3599.9999999999964</v>
      </c>
      <c r="O124" s="132">
        <v>2730.0000000000009</v>
      </c>
      <c r="P124" s="132">
        <v>0</v>
      </c>
      <c r="Q124" s="132">
        <v>0</v>
      </c>
      <c r="R124" s="132">
        <v>0</v>
      </c>
      <c r="S124" s="132">
        <v>0</v>
      </c>
      <c r="T124" s="132">
        <v>0</v>
      </c>
      <c r="U124" s="132">
        <v>0</v>
      </c>
      <c r="V124" s="132">
        <v>0</v>
      </c>
      <c r="W124" s="132">
        <v>0</v>
      </c>
      <c r="X124" s="132">
        <v>0</v>
      </c>
      <c r="Y124" s="132">
        <v>0</v>
      </c>
      <c r="Z124" s="132">
        <v>0</v>
      </c>
      <c r="AA124" s="132">
        <v>27241.745999999974</v>
      </c>
      <c r="AB124" s="132">
        <v>0</v>
      </c>
      <c r="AC124" s="132">
        <v>0</v>
      </c>
      <c r="AD124" s="132">
        <v>0</v>
      </c>
      <c r="AE124" s="132">
        <v>110000</v>
      </c>
      <c r="AF124" s="132">
        <v>0</v>
      </c>
      <c r="AG124" s="132">
        <v>0</v>
      </c>
      <c r="AH124" s="132">
        <v>0</v>
      </c>
      <c r="AI124" s="132">
        <v>5223.0200000000004</v>
      </c>
      <c r="AJ124" s="132">
        <v>0</v>
      </c>
      <c r="AK124" s="132">
        <v>0</v>
      </c>
      <c r="AL124" s="132">
        <v>0</v>
      </c>
      <c r="AM124" s="132">
        <v>0</v>
      </c>
      <c r="AN124" s="132">
        <v>0</v>
      </c>
      <c r="AO124" s="132">
        <v>0</v>
      </c>
      <c r="AP124" s="132">
        <v>0</v>
      </c>
      <c r="AQ124" s="132">
        <v>0</v>
      </c>
      <c r="AR124" s="132">
        <v>247230</v>
      </c>
      <c r="AS124" s="132">
        <v>45261.157764705858</v>
      </c>
      <c r="AT124" s="319">
        <v>115223.02</v>
      </c>
      <c r="AU124" s="132">
        <v>46250.451882352914</v>
      </c>
      <c r="AV124" s="132">
        <v>407714.17776470585</v>
      </c>
      <c r="AW124" s="132">
        <v>407714.17776470585</v>
      </c>
      <c r="AX124" s="132">
        <v>0</v>
      </c>
      <c r="AY124" s="132">
        <v>402491.15776470583</v>
      </c>
      <c r="AZ124" s="320">
        <v>3300</v>
      </c>
      <c r="BA124" s="320">
        <v>297000</v>
      </c>
      <c r="BB124" s="132">
        <v>0</v>
      </c>
      <c r="BC124" s="319">
        <v>0</v>
      </c>
      <c r="BD124" s="319">
        <v>407714.17776470585</v>
      </c>
      <c r="BE124" s="320">
        <v>302223.02</v>
      </c>
      <c r="BF124" s="132">
        <v>187000.00000000003</v>
      </c>
      <c r="BG124" s="132">
        <v>292491.15776470583</v>
      </c>
      <c r="BH124" s="132">
        <v>3249.9017529411758</v>
      </c>
      <c r="BI124" s="132">
        <v>3208.6966843373493</v>
      </c>
      <c r="BJ124" s="321">
        <v>1.2841683916389257E-2</v>
      </c>
      <c r="BK124" s="321">
        <v>-3.0429500108068988E-3</v>
      </c>
      <c r="BL124" s="132">
        <v>-878.75132492523585</v>
      </c>
      <c r="BM124" s="132">
        <v>406835.42643978063</v>
      </c>
      <c r="BN124" s="132">
        <v>4462.3600715531175</v>
      </c>
      <c r="BO124" s="132" t="s">
        <v>1187</v>
      </c>
      <c r="BP124" s="132">
        <v>4520.3936271086732</v>
      </c>
      <c r="BQ124" s="321">
        <v>-1.4118751513102712E-2</v>
      </c>
      <c r="BR124" s="132">
        <v>-2393.1</v>
      </c>
      <c r="BS124" s="132">
        <v>404442.32643978065</v>
      </c>
      <c r="BT124" s="132">
        <v>0</v>
      </c>
      <c r="BU124" s="132">
        <v>404442.32643978065</v>
      </c>
      <c r="BV124" s="132"/>
      <c r="BW124" s="132">
        <v>9570.267841049761</v>
      </c>
      <c r="BX124" s="132">
        <v>221.27</v>
      </c>
    </row>
    <row r="125" spans="1:76" hidden="1" x14ac:dyDescent="0.25">
      <c r="A125" s="295">
        <v>125</v>
      </c>
      <c r="B125" s="295">
        <v>106</v>
      </c>
      <c r="C125" s="317">
        <v>9353105</v>
      </c>
      <c r="D125" s="317" t="s">
        <v>1233</v>
      </c>
      <c r="E125" s="318">
        <v>214266</v>
      </c>
      <c r="F125" s="132">
        <v>0</v>
      </c>
      <c r="G125" s="132">
        <v>0</v>
      </c>
      <c r="H125" s="132">
        <v>879.99999999999852</v>
      </c>
      <c r="I125" s="132">
        <v>0</v>
      </c>
      <c r="J125" s="132">
        <v>4376.1038961038967</v>
      </c>
      <c r="K125" s="132">
        <v>0</v>
      </c>
      <c r="L125" s="132">
        <v>0</v>
      </c>
      <c r="M125" s="132">
        <v>0</v>
      </c>
      <c r="N125" s="132">
        <v>0</v>
      </c>
      <c r="O125" s="132">
        <v>0</v>
      </c>
      <c r="P125" s="132">
        <v>0</v>
      </c>
      <c r="Q125" s="132">
        <v>0</v>
      </c>
      <c r="R125" s="132">
        <v>0</v>
      </c>
      <c r="S125" s="132">
        <v>0</v>
      </c>
      <c r="T125" s="132">
        <v>0</v>
      </c>
      <c r="U125" s="132">
        <v>0</v>
      </c>
      <c r="V125" s="132">
        <v>0</v>
      </c>
      <c r="W125" s="132">
        <v>0</v>
      </c>
      <c r="X125" s="132">
        <v>0</v>
      </c>
      <c r="Y125" s="132">
        <v>0</v>
      </c>
      <c r="Z125" s="132">
        <v>0</v>
      </c>
      <c r="AA125" s="132">
        <v>17707.689761029436</v>
      </c>
      <c r="AB125" s="132">
        <v>0</v>
      </c>
      <c r="AC125" s="132">
        <v>0</v>
      </c>
      <c r="AD125" s="132">
        <v>0</v>
      </c>
      <c r="AE125" s="132">
        <v>110000</v>
      </c>
      <c r="AF125" s="132">
        <v>0</v>
      </c>
      <c r="AG125" s="132">
        <v>0</v>
      </c>
      <c r="AH125" s="132">
        <v>1000</v>
      </c>
      <c r="AI125" s="132">
        <v>4591.67</v>
      </c>
      <c r="AJ125" s="132">
        <v>0</v>
      </c>
      <c r="AK125" s="132">
        <v>0</v>
      </c>
      <c r="AL125" s="132">
        <v>0</v>
      </c>
      <c r="AM125" s="132">
        <v>0</v>
      </c>
      <c r="AN125" s="132">
        <v>0</v>
      </c>
      <c r="AO125" s="132">
        <v>0</v>
      </c>
      <c r="AP125" s="132">
        <v>0</v>
      </c>
      <c r="AQ125" s="132">
        <v>0</v>
      </c>
      <c r="AR125" s="132">
        <v>214266</v>
      </c>
      <c r="AS125" s="132">
        <v>22963.79365713333</v>
      </c>
      <c r="AT125" s="319">
        <v>115591.67</v>
      </c>
      <c r="AU125" s="132">
        <v>30334.741709081383</v>
      </c>
      <c r="AV125" s="132">
        <v>352821.46365713334</v>
      </c>
      <c r="AW125" s="132">
        <v>352821.46365713334</v>
      </c>
      <c r="AX125" s="132">
        <v>0</v>
      </c>
      <c r="AY125" s="132">
        <v>347229.79365713336</v>
      </c>
      <c r="AZ125" s="320">
        <v>3300</v>
      </c>
      <c r="BA125" s="320">
        <v>257400</v>
      </c>
      <c r="BB125" s="132">
        <v>0</v>
      </c>
      <c r="BC125" s="319">
        <v>0</v>
      </c>
      <c r="BD125" s="319">
        <v>352821.46365713334</v>
      </c>
      <c r="BE125" s="320">
        <v>262991.67000000004</v>
      </c>
      <c r="BF125" s="132">
        <v>148400.00000000003</v>
      </c>
      <c r="BG125" s="132">
        <v>238229.79365713333</v>
      </c>
      <c r="BH125" s="132">
        <v>3054.2281238094015</v>
      </c>
      <c r="BI125" s="132">
        <v>3111.6536062499995</v>
      </c>
      <c r="BJ125" s="321">
        <v>-1.8454972727444476E-2</v>
      </c>
      <c r="BK125" s="321">
        <v>3.4549727274444768E-3</v>
      </c>
      <c r="BL125" s="132">
        <v>838.55291105414426</v>
      </c>
      <c r="BM125" s="132">
        <v>353660.01656818751</v>
      </c>
      <c r="BN125" s="132">
        <v>4462.4146995921474</v>
      </c>
      <c r="BO125" s="132" t="s">
        <v>1187</v>
      </c>
      <c r="BP125" s="132">
        <v>4534.1027765152248</v>
      </c>
      <c r="BQ125" s="321">
        <v>1.7915689413450231E-4</v>
      </c>
      <c r="BR125" s="132">
        <v>-2074.02</v>
      </c>
      <c r="BS125" s="132">
        <v>351585.99656818749</v>
      </c>
      <c r="BT125" s="132">
        <v>0</v>
      </c>
      <c r="BU125" s="132">
        <v>351585.99656818749</v>
      </c>
      <c r="BV125" s="132"/>
      <c r="BW125" s="132">
        <v>22604.046656611317</v>
      </c>
      <c r="BX125" s="132">
        <v>2737.5499999999997</v>
      </c>
    </row>
    <row r="126" spans="1:76" hidden="1" x14ac:dyDescent="0.25">
      <c r="A126" s="295">
        <v>126</v>
      </c>
      <c r="B126" s="295">
        <v>110</v>
      </c>
      <c r="C126" s="317">
        <v>9353108</v>
      </c>
      <c r="D126" s="317" t="s">
        <v>1234</v>
      </c>
      <c r="E126" s="318">
        <v>151085</v>
      </c>
      <c r="F126" s="132">
        <v>0</v>
      </c>
      <c r="G126" s="132">
        <v>0</v>
      </c>
      <c r="H126" s="132">
        <v>880.0000000000008</v>
      </c>
      <c r="I126" s="132">
        <v>0</v>
      </c>
      <c r="J126" s="132">
        <v>2475</v>
      </c>
      <c r="K126" s="132">
        <v>0</v>
      </c>
      <c r="L126" s="132">
        <v>0</v>
      </c>
      <c r="M126" s="132">
        <v>0</v>
      </c>
      <c r="N126" s="132">
        <v>0</v>
      </c>
      <c r="O126" s="132">
        <v>0</v>
      </c>
      <c r="P126" s="132">
        <v>0</v>
      </c>
      <c r="Q126" s="132">
        <v>0</v>
      </c>
      <c r="R126" s="132">
        <v>0</v>
      </c>
      <c r="S126" s="132">
        <v>0</v>
      </c>
      <c r="T126" s="132">
        <v>0</v>
      </c>
      <c r="U126" s="132">
        <v>0</v>
      </c>
      <c r="V126" s="132">
        <v>0</v>
      </c>
      <c r="W126" s="132">
        <v>0</v>
      </c>
      <c r="X126" s="132">
        <v>566.5</v>
      </c>
      <c r="Y126" s="132">
        <v>0</v>
      </c>
      <c r="Z126" s="132">
        <v>0</v>
      </c>
      <c r="AA126" s="132">
        <v>9999.1269583333451</v>
      </c>
      <c r="AB126" s="132">
        <v>0</v>
      </c>
      <c r="AC126" s="132">
        <v>0</v>
      </c>
      <c r="AD126" s="132">
        <v>0</v>
      </c>
      <c r="AE126" s="132">
        <v>110000</v>
      </c>
      <c r="AF126" s="132">
        <v>0</v>
      </c>
      <c r="AG126" s="132">
        <v>0</v>
      </c>
      <c r="AH126" s="132">
        <v>0</v>
      </c>
      <c r="AI126" s="132">
        <v>7174.48</v>
      </c>
      <c r="AJ126" s="132">
        <v>0</v>
      </c>
      <c r="AK126" s="132">
        <v>0</v>
      </c>
      <c r="AL126" s="132">
        <v>0</v>
      </c>
      <c r="AM126" s="132">
        <v>0</v>
      </c>
      <c r="AN126" s="132">
        <v>3850</v>
      </c>
      <c r="AO126" s="132">
        <v>0</v>
      </c>
      <c r="AP126" s="132">
        <v>0</v>
      </c>
      <c r="AQ126" s="132">
        <v>0</v>
      </c>
      <c r="AR126" s="132">
        <v>151085</v>
      </c>
      <c r="AS126" s="132">
        <v>13920.626958333345</v>
      </c>
      <c r="AT126" s="319">
        <v>121024.48</v>
      </c>
      <c r="AU126" s="132">
        <v>21675.626958333345</v>
      </c>
      <c r="AV126" s="132">
        <v>286030.10695833334</v>
      </c>
      <c r="AW126" s="132">
        <v>286030.10695833334</v>
      </c>
      <c r="AX126" s="132">
        <v>0</v>
      </c>
      <c r="AY126" s="132">
        <v>278855.62695833336</v>
      </c>
      <c r="AZ126" s="320">
        <v>3300</v>
      </c>
      <c r="BA126" s="320">
        <v>181500</v>
      </c>
      <c r="BB126" s="132">
        <v>0</v>
      </c>
      <c r="BC126" s="319">
        <v>0</v>
      </c>
      <c r="BD126" s="319">
        <v>286030.10695833334</v>
      </c>
      <c r="BE126" s="320">
        <v>188674.48</v>
      </c>
      <c r="BF126" s="132">
        <v>71500.000000000015</v>
      </c>
      <c r="BG126" s="132">
        <v>168855.62695833333</v>
      </c>
      <c r="BH126" s="132">
        <v>3070.1023083333334</v>
      </c>
      <c r="BI126" s="132">
        <v>3079.2593758620687</v>
      </c>
      <c r="BJ126" s="321">
        <v>-2.9737889573435775E-3</v>
      </c>
      <c r="BK126" s="321">
        <v>0</v>
      </c>
      <c r="BL126" s="132">
        <v>0</v>
      </c>
      <c r="BM126" s="132">
        <v>286030.10695833334</v>
      </c>
      <c r="BN126" s="132">
        <v>5070.1023083333339</v>
      </c>
      <c r="BO126" s="132" t="s">
        <v>1187</v>
      </c>
      <c r="BP126" s="132">
        <v>5200.547399242424</v>
      </c>
      <c r="BQ126" s="321">
        <v>2.447161377228757E-2</v>
      </c>
      <c r="BR126" s="132">
        <v>-1462.45</v>
      </c>
      <c r="BS126" s="132">
        <v>284567.65695833333</v>
      </c>
      <c r="BT126" s="132">
        <v>0</v>
      </c>
      <c r="BU126" s="132">
        <v>284567.65695833333</v>
      </c>
      <c r="BV126" s="132"/>
      <c r="BW126" s="132">
        <v>35429.098218819592</v>
      </c>
      <c r="BX126" s="132">
        <v>2301.9499999999989</v>
      </c>
    </row>
    <row r="127" spans="1:76" hidden="1" x14ac:dyDescent="0.25">
      <c r="A127" s="295">
        <v>127</v>
      </c>
      <c r="B127" s="295">
        <v>112</v>
      </c>
      <c r="C127" s="317">
        <v>9353109</v>
      </c>
      <c r="D127" s="317" t="s">
        <v>1235</v>
      </c>
      <c r="E127" s="318">
        <v>148338</v>
      </c>
      <c r="F127" s="132">
        <v>0</v>
      </c>
      <c r="G127" s="132">
        <v>0</v>
      </c>
      <c r="H127" s="132">
        <v>879.99999999999909</v>
      </c>
      <c r="I127" s="132">
        <v>0</v>
      </c>
      <c r="J127" s="132">
        <v>3824.2622950819677</v>
      </c>
      <c r="K127" s="132">
        <v>0</v>
      </c>
      <c r="L127" s="132">
        <v>0</v>
      </c>
      <c r="M127" s="132">
        <v>0</v>
      </c>
      <c r="N127" s="132">
        <v>0</v>
      </c>
      <c r="O127" s="132">
        <v>0</v>
      </c>
      <c r="P127" s="132">
        <v>0</v>
      </c>
      <c r="Q127" s="132">
        <v>0</v>
      </c>
      <c r="R127" s="132">
        <v>0</v>
      </c>
      <c r="S127" s="132">
        <v>0</v>
      </c>
      <c r="T127" s="132">
        <v>0</v>
      </c>
      <c r="U127" s="132">
        <v>0</v>
      </c>
      <c r="V127" s="132">
        <v>0</v>
      </c>
      <c r="W127" s="132">
        <v>0</v>
      </c>
      <c r="X127" s="132">
        <v>0</v>
      </c>
      <c r="Y127" s="132">
        <v>0</v>
      </c>
      <c r="Z127" s="132">
        <v>0</v>
      </c>
      <c r="AA127" s="132">
        <v>9195.4285714285579</v>
      </c>
      <c r="AB127" s="132">
        <v>0</v>
      </c>
      <c r="AC127" s="132">
        <v>0</v>
      </c>
      <c r="AD127" s="132">
        <v>0</v>
      </c>
      <c r="AE127" s="132">
        <v>110000</v>
      </c>
      <c r="AF127" s="132">
        <v>0</v>
      </c>
      <c r="AG127" s="132">
        <v>0</v>
      </c>
      <c r="AH127" s="132">
        <v>0</v>
      </c>
      <c r="AI127" s="132">
        <v>10920</v>
      </c>
      <c r="AJ127" s="132">
        <v>0</v>
      </c>
      <c r="AK127" s="132">
        <v>0</v>
      </c>
      <c r="AL127" s="132">
        <v>0</v>
      </c>
      <c r="AM127" s="132">
        <v>0</v>
      </c>
      <c r="AN127" s="132">
        <v>0</v>
      </c>
      <c r="AO127" s="132">
        <v>0</v>
      </c>
      <c r="AP127" s="132">
        <v>0</v>
      </c>
      <c r="AQ127" s="132">
        <v>0</v>
      </c>
      <c r="AR127" s="132">
        <v>148338</v>
      </c>
      <c r="AS127" s="132">
        <v>13899.690866510526</v>
      </c>
      <c r="AT127" s="319">
        <v>120920</v>
      </c>
      <c r="AU127" s="132">
        <v>21546.55971896954</v>
      </c>
      <c r="AV127" s="132">
        <v>283157.6908665105</v>
      </c>
      <c r="AW127" s="132">
        <v>283157.6908665105</v>
      </c>
      <c r="AX127" s="132">
        <v>0</v>
      </c>
      <c r="AY127" s="132">
        <v>272237.6908665105</v>
      </c>
      <c r="AZ127" s="320">
        <v>3300</v>
      </c>
      <c r="BA127" s="320">
        <v>178200</v>
      </c>
      <c r="BB127" s="132">
        <v>0</v>
      </c>
      <c r="BC127" s="319">
        <v>0</v>
      </c>
      <c r="BD127" s="319">
        <v>283157.6908665105</v>
      </c>
      <c r="BE127" s="320">
        <v>189120</v>
      </c>
      <c r="BF127" s="132">
        <v>68200</v>
      </c>
      <c r="BG127" s="132">
        <v>162237.6908665105</v>
      </c>
      <c r="BH127" s="132">
        <v>3004.4016827131572</v>
      </c>
      <c r="BI127" s="132">
        <v>2994.23225</v>
      </c>
      <c r="BJ127" s="321">
        <v>3.3963406523182097E-3</v>
      </c>
      <c r="BK127" s="321">
        <v>-8.0479280536454017E-4</v>
      </c>
      <c r="BL127" s="132">
        <v>-130.12577490908586</v>
      </c>
      <c r="BM127" s="132">
        <v>283027.5650916014</v>
      </c>
      <c r="BN127" s="132">
        <v>5039.0289831778036</v>
      </c>
      <c r="BO127" s="132" t="s">
        <v>1187</v>
      </c>
      <c r="BP127" s="132">
        <v>5241.2512054000263</v>
      </c>
      <c r="BQ127" s="321">
        <v>7.7440065516980239E-2</v>
      </c>
      <c r="BR127" s="132">
        <v>-1435.86</v>
      </c>
      <c r="BS127" s="132">
        <v>281591.70509160141</v>
      </c>
      <c r="BT127" s="132">
        <v>0</v>
      </c>
      <c r="BU127" s="132">
        <v>281591.70509160141</v>
      </c>
      <c r="BV127" s="132"/>
      <c r="BW127" s="132">
        <v>68800.267186147394</v>
      </c>
      <c r="BX127" s="132">
        <v>9116.43</v>
      </c>
    </row>
    <row r="128" spans="1:76" hidden="1" x14ac:dyDescent="0.25">
      <c r="A128" s="295">
        <v>128</v>
      </c>
      <c r="B128" s="295">
        <v>113</v>
      </c>
      <c r="C128" s="317">
        <v>9353111</v>
      </c>
      <c r="D128" s="317" t="s">
        <v>1236</v>
      </c>
      <c r="E128" s="318">
        <v>898269</v>
      </c>
      <c r="F128" s="132">
        <v>0</v>
      </c>
      <c r="G128" s="132">
        <v>0</v>
      </c>
      <c r="H128" s="132">
        <v>8360</v>
      </c>
      <c r="I128" s="132">
        <v>0</v>
      </c>
      <c r="J128" s="132">
        <v>21338.972809667674</v>
      </c>
      <c r="K128" s="132">
        <v>0</v>
      </c>
      <c r="L128" s="132">
        <v>3209.815950920246</v>
      </c>
      <c r="M128" s="132">
        <v>0</v>
      </c>
      <c r="N128" s="132">
        <v>361.10429447852795</v>
      </c>
      <c r="O128" s="132">
        <v>0</v>
      </c>
      <c r="P128" s="132">
        <v>7161.9018404908002</v>
      </c>
      <c r="Q128" s="132">
        <v>0</v>
      </c>
      <c r="R128" s="132">
        <v>0</v>
      </c>
      <c r="S128" s="132">
        <v>0</v>
      </c>
      <c r="T128" s="132">
        <v>0</v>
      </c>
      <c r="U128" s="132">
        <v>0</v>
      </c>
      <c r="V128" s="132">
        <v>0</v>
      </c>
      <c r="W128" s="132">
        <v>0</v>
      </c>
      <c r="X128" s="132">
        <v>1194.3617021276591</v>
      </c>
      <c r="Y128" s="132">
        <v>0</v>
      </c>
      <c r="Z128" s="132">
        <v>0</v>
      </c>
      <c r="AA128" s="132">
        <v>73834.773670212846</v>
      </c>
      <c r="AB128" s="132">
        <v>0</v>
      </c>
      <c r="AC128" s="132">
        <v>0</v>
      </c>
      <c r="AD128" s="132">
        <v>0</v>
      </c>
      <c r="AE128" s="132">
        <v>110000</v>
      </c>
      <c r="AF128" s="132">
        <v>0</v>
      </c>
      <c r="AG128" s="132">
        <v>0</v>
      </c>
      <c r="AH128" s="132">
        <v>0</v>
      </c>
      <c r="AI128" s="132">
        <v>29683</v>
      </c>
      <c r="AJ128" s="132">
        <v>0</v>
      </c>
      <c r="AK128" s="132">
        <v>0</v>
      </c>
      <c r="AL128" s="132">
        <v>0</v>
      </c>
      <c r="AM128" s="132">
        <v>0</v>
      </c>
      <c r="AN128" s="132">
        <v>0</v>
      </c>
      <c r="AO128" s="132">
        <v>0</v>
      </c>
      <c r="AP128" s="132">
        <v>0</v>
      </c>
      <c r="AQ128" s="132">
        <v>0</v>
      </c>
      <c r="AR128" s="132">
        <v>898269</v>
      </c>
      <c r="AS128" s="132">
        <v>115460.93026789775</v>
      </c>
      <c r="AT128" s="319">
        <v>139683</v>
      </c>
      <c r="AU128" s="132">
        <v>104049.67111799147</v>
      </c>
      <c r="AV128" s="132">
        <v>1153412.9302678979</v>
      </c>
      <c r="AW128" s="132">
        <v>1153412.9302678977</v>
      </c>
      <c r="AX128" s="132">
        <v>0</v>
      </c>
      <c r="AY128" s="132">
        <v>1123729.9302678979</v>
      </c>
      <c r="AZ128" s="320">
        <v>3300</v>
      </c>
      <c r="BA128" s="320">
        <v>1079100</v>
      </c>
      <c r="BB128" s="132">
        <v>0</v>
      </c>
      <c r="BC128" s="319">
        <v>0</v>
      </c>
      <c r="BD128" s="319">
        <v>1153412.9302678979</v>
      </c>
      <c r="BE128" s="320">
        <v>1108783</v>
      </c>
      <c r="BF128" s="132">
        <v>969100</v>
      </c>
      <c r="BG128" s="132">
        <v>1013729.9302678979</v>
      </c>
      <c r="BH128" s="132">
        <v>3100.0915298712475</v>
      </c>
      <c r="BI128" s="132">
        <v>2983.0115068656719</v>
      </c>
      <c r="BJ128" s="321">
        <v>3.9248934419496985E-2</v>
      </c>
      <c r="BK128" s="321">
        <v>-9.3003804013227012E-3</v>
      </c>
      <c r="BL128" s="132">
        <v>-9072.0073540071644</v>
      </c>
      <c r="BM128" s="132">
        <v>1144340.9229138908</v>
      </c>
      <c r="BN128" s="132">
        <v>3408.7398254247423</v>
      </c>
      <c r="BO128" s="132" t="s">
        <v>1187</v>
      </c>
      <c r="BP128" s="132">
        <v>3499.5135257305528</v>
      </c>
      <c r="BQ128" s="321">
        <v>4.687263807077402E-2</v>
      </c>
      <c r="BR128" s="132">
        <v>-8694.93</v>
      </c>
      <c r="BS128" s="132">
        <v>1135645.9929138909</v>
      </c>
      <c r="BT128" s="132">
        <v>0</v>
      </c>
      <c r="BU128" s="132">
        <v>1135645.9929138909</v>
      </c>
      <c r="BV128" s="132"/>
      <c r="BW128" s="132">
        <v>66338.280726196943</v>
      </c>
      <c r="BX128" s="132">
        <v>9277.4400000000023</v>
      </c>
    </row>
    <row r="129" spans="1:76" hidden="1" x14ac:dyDescent="0.25">
      <c r="A129" s="295">
        <v>129</v>
      </c>
      <c r="B129" s="295">
        <v>216</v>
      </c>
      <c r="C129" s="317">
        <v>9353112</v>
      </c>
      <c r="D129" s="317" t="s">
        <v>1237</v>
      </c>
      <c r="E129" s="318">
        <v>749931</v>
      </c>
      <c r="F129" s="132">
        <v>0</v>
      </c>
      <c r="G129" s="132">
        <v>0</v>
      </c>
      <c r="H129" s="132">
        <v>6599.9999999999945</v>
      </c>
      <c r="I129" s="132">
        <v>0</v>
      </c>
      <c r="J129" s="132">
        <v>11508.624535315985</v>
      </c>
      <c r="K129" s="132">
        <v>0</v>
      </c>
      <c r="L129" s="132">
        <v>199.99999999999986</v>
      </c>
      <c r="M129" s="132">
        <v>720.0000000000008</v>
      </c>
      <c r="N129" s="132">
        <v>1440.0000000000048</v>
      </c>
      <c r="O129" s="132">
        <v>780.00000000000057</v>
      </c>
      <c r="P129" s="132">
        <v>419.99999999999966</v>
      </c>
      <c r="Q129" s="132">
        <v>0</v>
      </c>
      <c r="R129" s="132">
        <v>0</v>
      </c>
      <c r="S129" s="132">
        <v>0</v>
      </c>
      <c r="T129" s="132">
        <v>0</v>
      </c>
      <c r="U129" s="132">
        <v>0</v>
      </c>
      <c r="V129" s="132">
        <v>0</v>
      </c>
      <c r="W129" s="132">
        <v>0</v>
      </c>
      <c r="X129" s="132">
        <v>3544.4117647058761</v>
      </c>
      <c r="Y129" s="132">
        <v>0</v>
      </c>
      <c r="Z129" s="132">
        <v>0</v>
      </c>
      <c r="AA129" s="132">
        <v>42732.446970745426</v>
      </c>
      <c r="AB129" s="132">
        <v>0</v>
      </c>
      <c r="AC129" s="132">
        <v>0</v>
      </c>
      <c r="AD129" s="132">
        <v>0</v>
      </c>
      <c r="AE129" s="132">
        <v>110000</v>
      </c>
      <c r="AF129" s="132">
        <v>0</v>
      </c>
      <c r="AG129" s="132">
        <v>0</v>
      </c>
      <c r="AH129" s="132">
        <v>0</v>
      </c>
      <c r="AI129" s="132">
        <v>25752.99</v>
      </c>
      <c r="AJ129" s="132">
        <v>0</v>
      </c>
      <c r="AK129" s="132">
        <v>0</v>
      </c>
      <c r="AL129" s="132">
        <v>0</v>
      </c>
      <c r="AM129" s="132">
        <v>0</v>
      </c>
      <c r="AN129" s="132">
        <v>0</v>
      </c>
      <c r="AO129" s="132">
        <v>0</v>
      </c>
      <c r="AP129" s="132">
        <v>0</v>
      </c>
      <c r="AQ129" s="132">
        <v>0</v>
      </c>
      <c r="AR129" s="132">
        <v>749931</v>
      </c>
      <c r="AS129" s="132">
        <v>67945.48327076729</v>
      </c>
      <c r="AT129" s="319">
        <v>135752.99</v>
      </c>
      <c r="AU129" s="132">
        <v>63565.759238403421</v>
      </c>
      <c r="AV129" s="132">
        <v>953629.47327076725</v>
      </c>
      <c r="AW129" s="132">
        <v>953629.47327076737</v>
      </c>
      <c r="AX129" s="132">
        <v>0</v>
      </c>
      <c r="AY129" s="132">
        <v>927876.48327076726</v>
      </c>
      <c r="AZ129" s="320">
        <v>3300</v>
      </c>
      <c r="BA129" s="320">
        <v>900900</v>
      </c>
      <c r="BB129" s="132">
        <v>0</v>
      </c>
      <c r="BC129" s="319">
        <v>0</v>
      </c>
      <c r="BD129" s="319">
        <v>953629.47327076725</v>
      </c>
      <c r="BE129" s="320">
        <v>926652.99</v>
      </c>
      <c r="BF129" s="132">
        <v>790900</v>
      </c>
      <c r="BG129" s="132">
        <v>817876.48327076726</v>
      </c>
      <c r="BH129" s="132">
        <v>2995.8845541053747</v>
      </c>
      <c r="BI129" s="132">
        <v>2972.1374165413531</v>
      </c>
      <c r="BJ129" s="321">
        <v>7.9899191174195184E-3</v>
      </c>
      <c r="BK129" s="321">
        <v>-1.8932816461607882E-3</v>
      </c>
      <c r="BL129" s="132">
        <v>-1536.1964492252976</v>
      </c>
      <c r="BM129" s="132">
        <v>952093.27682154195</v>
      </c>
      <c r="BN129" s="132">
        <v>3393.187863815172</v>
      </c>
      <c r="BO129" s="132" t="s">
        <v>1187</v>
      </c>
      <c r="BP129" s="132">
        <v>3487.5211605184686</v>
      </c>
      <c r="BQ129" s="321">
        <v>1.0070786862027115E-2</v>
      </c>
      <c r="BR129" s="132">
        <v>-7259.07</v>
      </c>
      <c r="BS129" s="132">
        <v>944834.206821542</v>
      </c>
      <c r="BT129" s="132">
        <v>0</v>
      </c>
      <c r="BU129" s="132">
        <v>944834.206821542</v>
      </c>
      <c r="BV129" s="132"/>
      <c r="BW129" s="132">
        <v>89457.273364362656</v>
      </c>
      <c r="BX129" s="132">
        <v>13335.449999999999</v>
      </c>
    </row>
    <row r="130" spans="1:76" hidden="1" x14ac:dyDescent="0.25">
      <c r="A130" s="295">
        <v>130</v>
      </c>
      <c r="B130" s="295">
        <v>114</v>
      </c>
      <c r="C130" s="317">
        <v>9353113</v>
      </c>
      <c r="D130" s="317" t="s">
        <v>1238</v>
      </c>
      <c r="E130" s="318">
        <v>137350</v>
      </c>
      <c r="F130" s="132">
        <v>0</v>
      </c>
      <c r="G130" s="132">
        <v>0</v>
      </c>
      <c r="H130" s="132">
        <v>5280</v>
      </c>
      <c r="I130" s="132">
        <v>0</v>
      </c>
      <c r="J130" s="132">
        <v>7312.5</v>
      </c>
      <c r="K130" s="132">
        <v>0</v>
      </c>
      <c r="L130" s="132">
        <v>0</v>
      </c>
      <c r="M130" s="132">
        <v>0</v>
      </c>
      <c r="N130" s="132">
        <v>0</v>
      </c>
      <c r="O130" s="132">
        <v>0</v>
      </c>
      <c r="P130" s="132">
        <v>0</v>
      </c>
      <c r="Q130" s="132">
        <v>0</v>
      </c>
      <c r="R130" s="132">
        <v>0</v>
      </c>
      <c r="S130" s="132">
        <v>0</v>
      </c>
      <c r="T130" s="132">
        <v>0</v>
      </c>
      <c r="U130" s="132">
        <v>0</v>
      </c>
      <c r="V130" s="132">
        <v>0</v>
      </c>
      <c r="W130" s="132">
        <v>0</v>
      </c>
      <c r="X130" s="132">
        <v>1119.565217391304</v>
      </c>
      <c r="Y130" s="132">
        <v>0</v>
      </c>
      <c r="Z130" s="132">
        <v>0</v>
      </c>
      <c r="AA130" s="132">
        <v>10049.070652173912</v>
      </c>
      <c r="AB130" s="132">
        <v>0</v>
      </c>
      <c r="AC130" s="132">
        <v>0</v>
      </c>
      <c r="AD130" s="132">
        <v>0</v>
      </c>
      <c r="AE130" s="132">
        <v>110000</v>
      </c>
      <c r="AF130" s="132">
        <v>0</v>
      </c>
      <c r="AG130" s="132">
        <v>0</v>
      </c>
      <c r="AH130" s="132">
        <v>1000</v>
      </c>
      <c r="AI130" s="132">
        <v>3501.15</v>
      </c>
      <c r="AJ130" s="132">
        <v>0</v>
      </c>
      <c r="AK130" s="132">
        <v>0</v>
      </c>
      <c r="AL130" s="132">
        <v>0</v>
      </c>
      <c r="AM130" s="132">
        <v>0</v>
      </c>
      <c r="AN130" s="132">
        <v>0</v>
      </c>
      <c r="AO130" s="132">
        <v>0</v>
      </c>
      <c r="AP130" s="132">
        <v>0</v>
      </c>
      <c r="AQ130" s="132">
        <v>0</v>
      </c>
      <c r="AR130" s="132">
        <v>137350</v>
      </c>
      <c r="AS130" s="132">
        <v>23761.135869565216</v>
      </c>
      <c r="AT130" s="319">
        <v>114501.15</v>
      </c>
      <c r="AU130" s="132">
        <v>26344.320652173912</v>
      </c>
      <c r="AV130" s="132">
        <v>275612.28586956521</v>
      </c>
      <c r="AW130" s="132">
        <v>275612.28586956521</v>
      </c>
      <c r="AX130" s="132">
        <v>0</v>
      </c>
      <c r="AY130" s="132">
        <v>271111.13586956519</v>
      </c>
      <c r="AZ130" s="320">
        <v>3300</v>
      </c>
      <c r="BA130" s="320">
        <v>165000</v>
      </c>
      <c r="BB130" s="132">
        <v>0</v>
      </c>
      <c r="BC130" s="319">
        <v>0</v>
      </c>
      <c r="BD130" s="319">
        <v>275612.28586956521</v>
      </c>
      <c r="BE130" s="320">
        <v>169501.15</v>
      </c>
      <c r="BF130" s="132">
        <v>55999.999999999993</v>
      </c>
      <c r="BG130" s="132">
        <v>162111.13586956522</v>
      </c>
      <c r="BH130" s="132">
        <v>3242.2227173913043</v>
      </c>
      <c r="BI130" s="132">
        <v>3134.3050000000003</v>
      </c>
      <c r="BJ130" s="321">
        <v>3.4431147380776274E-2</v>
      </c>
      <c r="BK130" s="321">
        <v>-8.1587633659718894E-3</v>
      </c>
      <c r="BL130" s="132">
        <v>-1278.6026405891264</v>
      </c>
      <c r="BM130" s="132">
        <v>274333.68322897609</v>
      </c>
      <c r="BN130" s="132">
        <v>5396.6506645795216</v>
      </c>
      <c r="BO130" s="132" t="s">
        <v>1187</v>
      </c>
      <c r="BP130" s="132">
        <v>5486.6736645795218</v>
      </c>
      <c r="BQ130" s="321">
        <v>-2.7524947976379166E-2</v>
      </c>
      <c r="BR130" s="132">
        <v>-1329.5</v>
      </c>
      <c r="BS130" s="132">
        <v>273004.18322897609</v>
      </c>
      <c r="BT130" s="132">
        <v>0</v>
      </c>
      <c r="BU130" s="132">
        <v>273004.18322897609</v>
      </c>
      <c r="BV130" s="132"/>
      <c r="BW130" s="132">
        <v>36651.985454545298</v>
      </c>
      <c r="BX130" s="132">
        <v>11399.570000000002</v>
      </c>
    </row>
    <row r="131" spans="1:76" hidden="1" x14ac:dyDescent="0.25">
      <c r="A131" s="295">
        <v>131</v>
      </c>
      <c r="B131" s="295">
        <v>12</v>
      </c>
      <c r="C131" s="317">
        <v>9353114</v>
      </c>
      <c r="D131" s="317" t="s">
        <v>1239</v>
      </c>
      <c r="E131" s="318">
        <v>563135</v>
      </c>
      <c r="F131" s="132">
        <v>0</v>
      </c>
      <c r="G131" s="132">
        <v>0</v>
      </c>
      <c r="H131" s="132">
        <v>10559.999999999973</v>
      </c>
      <c r="I131" s="132">
        <v>0</v>
      </c>
      <c r="J131" s="132">
        <v>12959.999999999965</v>
      </c>
      <c r="K131" s="132">
        <v>0</v>
      </c>
      <c r="L131" s="132">
        <v>5600.0000000000182</v>
      </c>
      <c r="M131" s="132">
        <v>1199.9999999999989</v>
      </c>
      <c r="N131" s="132">
        <v>1079.9999999999989</v>
      </c>
      <c r="O131" s="132">
        <v>0</v>
      </c>
      <c r="P131" s="132">
        <v>419.99999999999955</v>
      </c>
      <c r="Q131" s="132">
        <v>1724.9999999999982</v>
      </c>
      <c r="R131" s="132">
        <v>0</v>
      </c>
      <c r="S131" s="132">
        <v>0</v>
      </c>
      <c r="T131" s="132">
        <v>0</v>
      </c>
      <c r="U131" s="132">
        <v>0</v>
      </c>
      <c r="V131" s="132">
        <v>0</v>
      </c>
      <c r="W131" s="132">
        <v>0</v>
      </c>
      <c r="X131" s="132">
        <v>2413.1428571428614</v>
      </c>
      <c r="Y131" s="132">
        <v>0</v>
      </c>
      <c r="Z131" s="132">
        <v>0</v>
      </c>
      <c r="AA131" s="132">
        <v>49915.750178571456</v>
      </c>
      <c r="AB131" s="132">
        <v>0</v>
      </c>
      <c r="AC131" s="132">
        <v>0</v>
      </c>
      <c r="AD131" s="132">
        <v>0</v>
      </c>
      <c r="AE131" s="132">
        <v>110000</v>
      </c>
      <c r="AF131" s="132">
        <v>0</v>
      </c>
      <c r="AG131" s="132">
        <v>0</v>
      </c>
      <c r="AH131" s="132">
        <v>0</v>
      </c>
      <c r="AI131" s="132">
        <v>19800</v>
      </c>
      <c r="AJ131" s="132">
        <v>0</v>
      </c>
      <c r="AK131" s="132">
        <v>0</v>
      </c>
      <c r="AL131" s="132">
        <v>0</v>
      </c>
      <c r="AM131" s="132">
        <v>0</v>
      </c>
      <c r="AN131" s="132">
        <v>0</v>
      </c>
      <c r="AO131" s="132">
        <v>0</v>
      </c>
      <c r="AP131" s="132">
        <v>0</v>
      </c>
      <c r="AQ131" s="132">
        <v>0</v>
      </c>
      <c r="AR131" s="132">
        <v>563135</v>
      </c>
      <c r="AS131" s="132">
        <v>85873.893035714282</v>
      </c>
      <c r="AT131" s="319">
        <v>129800</v>
      </c>
      <c r="AU131" s="132">
        <v>76687.250178571441</v>
      </c>
      <c r="AV131" s="132">
        <v>778808.89303571428</v>
      </c>
      <c r="AW131" s="132">
        <v>778808.89303571428</v>
      </c>
      <c r="AX131" s="132">
        <v>0</v>
      </c>
      <c r="AY131" s="132">
        <v>759008.89303571428</v>
      </c>
      <c r="AZ131" s="320">
        <v>3300</v>
      </c>
      <c r="BA131" s="320">
        <v>676500</v>
      </c>
      <c r="BB131" s="132">
        <v>0</v>
      </c>
      <c r="BC131" s="319">
        <v>0</v>
      </c>
      <c r="BD131" s="319">
        <v>778808.89303571428</v>
      </c>
      <c r="BE131" s="320">
        <v>696300</v>
      </c>
      <c r="BF131" s="132">
        <v>566500</v>
      </c>
      <c r="BG131" s="132">
        <v>649008.89303571428</v>
      </c>
      <c r="BH131" s="132">
        <v>3165.8970391986063</v>
      </c>
      <c r="BI131" s="132">
        <v>3035.7636756345178</v>
      </c>
      <c r="BJ131" s="321">
        <v>4.2866763512772063E-2</v>
      </c>
      <c r="BK131" s="321">
        <v>-1.0157656841870253E-2</v>
      </c>
      <c r="BL131" s="132">
        <v>-6321.43036237258</v>
      </c>
      <c r="BM131" s="132">
        <v>772487.46267334174</v>
      </c>
      <c r="BN131" s="132">
        <v>3671.646159382155</v>
      </c>
      <c r="BO131" s="132" t="s">
        <v>1187</v>
      </c>
      <c r="BP131" s="132">
        <v>3768.2315252358135</v>
      </c>
      <c r="BQ131" s="321">
        <v>2.1992205183837044E-2</v>
      </c>
      <c r="BR131" s="132">
        <v>-5450.95</v>
      </c>
      <c r="BS131" s="132">
        <v>767036.51267334179</v>
      </c>
      <c r="BT131" s="132">
        <v>0</v>
      </c>
      <c r="BU131" s="132">
        <v>767036.51267334179</v>
      </c>
      <c r="BV131" s="132"/>
      <c r="BW131" s="132">
        <v>76500.482818404329</v>
      </c>
      <c r="BX131" s="132">
        <v>5361.9199999999992</v>
      </c>
    </row>
    <row r="132" spans="1:76" hidden="1" x14ac:dyDescent="0.25">
      <c r="A132" s="295">
        <v>132</v>
      </c>
      <c r="B132" s="295">
        <v>203</v>
      </c>
      <c r="C132" s="317">
        <v>9353117</v>
      </c>
      <c r="D132" s="317" t="s">
        <v>1240</v>
      </c>
      <c r="E132" s="318">
        <v>167567</v>
      </c>
      <c r="F132" s="132">
        <v>0</v>
      </c>
      <c r="G132" s="132">
        <v>0</v>
      </c>
      <c r="H132" s="132">
        <v>2200.0000000000005</v>
      </c>
      <c r="I132" s="132">
        <v>0</v>
      </c>
      <c r="J132" s="132">
        <v>4705.7142857142853</v>
      </c>
      <c r="K132" s="132">
        <v>0</v>
      </c>
      <c r="L132" s="132">
        <v>0</v>
      </c>
      <c r="M132" s="132">
        <v>479.99999999999943</v>
      </c>
      <c r="N132" s="132">
        <v>2520.0000000000059</v>
      </c>
      <c r="O132" s="132">
        <v>779.99999999999909</v>
      </c>
      <c r="P132" s="132">
        <v>0</v>
      </c>
      <c r="Q132" s="132">
        <v>0</v>
      </c>
      <c r="R132" s="132">
        <v>0</v>
      </c>
      <c r="S132" s="132">
        <v>0</v>
      </c>
      <c r="T132" s="132">
        <v>0</v>
      </c>
      <c r="U132" s="132">
        <v>0</v>
      </c>
      <c r="V132" s="132">
        <v>0</v>
      </c>
      <c r="W132" s="132">
        <v>0</v>
      </c>
      <c r="X132" s="132">
        <v>0</v>
      </c>
      <c r="Y132" s="132">
        <v>0</v>
      </c>
      <c r="Z132" s="132">
        <v>0</v>
      </c>
      <c r="AA132" s="132">
        <v>16645.732788461526</v>
      </c>
      <c r="AB132" s="132">
        <v>0</v>
      </c>
      <c r="AC132" s="132">
        <v>0</v>
      </c>
      <c r="AD132" s="132">
        <v>0</v>
      </c>
      <c r="AE132" s="132">
        <v>110000</v>
      </c>
      <c r="AF132" s="132">
        <v>0</v>
      </c>
      <c r="AG132" s="132">
        <v>0</v>
      </c>
      <c r="AH132" s="132">
        <v>1000</v>
      </c>
      <c r="AI132" s="132">
        <v>3504</v>
      </c>
      <c r="AJ132" s="132">
        <v>0</v>
      </c>
      <c r="AK132" s="132">
        <v>0</v>
      </c>
      <c r="AL132" s="132">
        <v>0</v>
      </c>
      <c r="AM132" s="132">
        <v>0</v>
      </c>
      <c r="AN132" s="132">
        <v>0</v>
      </c>
      <c r="AO132" s="132">
        <v>0</v>
      </c>
      <c r="AP132" s="132">
        <v>0</v>
      </c>
      <c r="AQ132" s="132">
        <v>0</v>
      </c>
      <c r="AR132" s="132">
        <v>167567</v>
      </c>
      <c r="AS132" s="132">
        <v>27331.447074175816</v>
      </c>
      <c r="AT132" s="319">
        <v>114504</v>
      </c>
      <c r="AU132" s="132">
        <v>31987.589931318671</v>
      </c>
      <c r="AV132" s="132">
        <v>309402.44707417581</v>
      </c>
      <c r="AW132" s="132">
        <v>309402.44707417581</v>
      </c>
      <c r="AX132" s="132">
        <v>0</v>
      </c>
      <c r="AY132" s="132">
        <v>304898.44707417581</v>
      </c>
      <c r="AZ132" s="320">
        <v>3300</v>
      </c>
      <c r="BA132" s="320">
        <v>201300</v>
      </c>
      <c r="BB132" s="132">
        <v>0</v>
      </c>
      <c r="BC132" s="319">
        <v>0</v>
      </c>
      <c r="BD132" s="319">
        <v>309402.44707417581</v>
      </c>
      <c r="BE132" s="320">
        <v>205804</v>
      </c>
      <c r="BF132" s="132">
        <v>92300</v>
      </c>
      <c r="BG132" s="132">
        <v>195898.44707417581</v>
      </c>
      <c r="BH132" s="132">
        <v>3211.449952035669</v>
      </c>
      <c r="BI132" s="132">
        <v>3127.5268199999996</v>
      </c>
      <c r="BJ132" s="321">
        <v>2.6833704989832629E-2</v>
      </c>
      <c r="BK132" s="321">
        <v>-6.3584825339447516E-3</v>
      </c>
      <c r="BL132" s="132">
        <v>-1213.0658042242399</v>
      </c>
      <c r="BM132" s="132">
        <v>308189.38126995158</v>
      </c>
      <c r="BN132" s="132">
        <v>4978.4488732778946</v>
      </c>
      <c r="BO132" s="132" t="s">
        <v>1187</v>
      </c>
      <c r="BP132" s="132">
        <v>5052.2849388516652</v>
      </c>
      <c r="BQ132" s="321">
        <v>-2.9756416149649412E-2</v>
      </c>
      <c r="BR132" s="132">
        <v>-1621.99</v>
      </c>
      <c r="BS132" s="132">
        <v>306567.39126995159</v>
      </c>
      <c r="BT132" s="132">
        <v>0</v>
      </c>
      <c r="BU132" s="132">
        <v>306567.39126995159</v>
      </c>
      <c r="BV132" s="132"/>
      <c r="BW132" s="132">
        <v>90139.451818181609</v>
      </c>
      <c r="BX132" s="132">
        <v>5877.1100000000006</v>
      </c>
    </row>
    <row r="133" spans="1:76" hidden="1" x14ac:dyDescent="0.25">
      <c r="A133" s="295">
        <v>133</v>
      </c>
      <c r="B133" s="295">
        <v>507</v>
      </c>
      <c r="C133" s="317">
        <v>9353124</v>
      </c>
      <c r="D133" s="317" t="s">
        <v>1241</v>
      </c>
      <c r="E133" s="318">
        <v>598846</v>
      </c>
      <c r="F133" s="132">
        <v>0</v>
      </c>
      <c r="G133" s="132">
        <v>0</v>
      </c>
      <c r="H133" s="132">
        <v>9240</v>
      </c>
      <c r="I133" s="132">
        <v>0</v>
      </c>
      <c r="J133" s="132">
        <v>20714.678111587982</v>
      </c>
      <c r="K133" s="132">
        <v>0</v>
      </c>
      <c r="L133" s="132">
        <v>7199.9999999999973</v>
      </c>
      <c r="M133" s="132">
        <v>1200.000000000002</v>
      </c>
      <c r="N133" s="132">
        <v>5039.9999999999964</v>
      </c>
      <c r="O133" s="132">
        <v>3119.9999999999982</v>
      </c>
      <c r="P133" s="132">
        <v>0</v>
      </c>
      <c r="Q133" s="132">
        <v>0</v>
      </c>
      <c r="R133" s="132">
        <v>0</v>
      </c>
      <c r="S133" s="132">
        <v>0</v>
      </c>
      <c r="T133" s="132">
        <v>0</v>
      </c>
      <c r="U133" s="132">
        <v>0</v>
      </c>
      <c r="V133" s="132">
        <v>0</v>
      </c>
      <c r="W133" s="132">
        <v>0</v>
      </c>
      <c r="X133" s="132">
        <v>2970.1058201058249</v>
      </c>
      <c r="Y133" s="132">
        <v>0</v>
      </c>
      <c r="Z133" s="132">
        <v>0</v>
      </c>
      <c r="AA133" s="132">
        <v>44272.449259259272</v>
      </c>
      <c r="AB133" s="132">
        <v>0</v>
      </c>
      <c r="AC133" s="132">
        <v>0</v>
      </c>
      <c r="AD133" s="132">
        <v>0</v>
      </c>
      <c r="AE133" s="132">
        <v>110000</v>
      </c>
      <c r="AF133" s="132">
        <v>0</v>
      </c>
      <c r="AG133" s="132">
        <v>0</v>
      </c>
      <c r="AH133" s="132">
        <v>0</v>
      </c>
      <c r="AI133" s="132">
        <v>29826.5</v>
      </c>
      <c r="AJ133" s="132">
        <v>0</v>
      </c>
      <c r="AK133" s="132">
        <v>0</v>
      </c>
      <c r="AL133" s="132">
        <v>0</v>
      </c>
      <c r="AM133" s="132">
        <v>0</v>
      </c>
      <c r="AN133" s="132">
        <v>0</v>
      </c>
      <c r="AO133" s="132">
        <v>0</v>
      </c>
      <c r="AP133" s="132">
        <v>0</v>
      </c>
      <c r="AQ133" s="132">
        <v>0</v>
      </c>
      <c r="AR133" s="132">
        <v>598846</v>
      </c>
      <c r="AS133" s="132">
        <v>93757.233190953062</v>
      </c>
      <c r="AT133" s="319">
        <v>139826.5</v>
      </c>
      <c r="AU133" s="132">
        <v>77528.788315053258</v>
      </c>
      <c r="AV133" s="132">
        <v>832429.73319095303</v>
      </c>
      <c r="AW133" s="132">
        <v>832429.73319095315</v>
      </c>
      <c r="AX133" s="132">
        <v>0</v>
      </c>
      <c r="AY133" s="132">
        <v>802603.23319095303</v>
      </c>
      <c r="AZ133" s="320">
        <v>3300</v>
      </c>
      <c r="BA133" s="320">
        <v>719400</v>
      </c>
      <c r="BB133" s="132">
        <v>0</v>
      </c>
      <c r="BC133" s="319">
        <v>0</v>
      </c>
      <c r="BD133" s="319">
        <v>832429.73319095303</v>
      </c>
      <c r="BE133" s="320">
        <v>749226.5</v>
      </c>
      <c r="BF133" s="132">
        <v>609400</v>
      </c>
      <c r="BG133" s="132">
        <v>692603.23319095303</v>
      </c>
      <c r="BH133" s="132">
        <v>3177.0790513346469</v>
      </c>
      <c r="BI133" s="132">
        <v>3370.5997232227487</v>
      </c>
      <c r="BJ133" s="321">
        <v>-5.7414314299851034E-2</v>
      </c>
      <c r="BK133" s="321">
        <v>4.2414314299851034E-2</v>
      </c>
      <c r="BL133" s="132">
        <v>31165.645376667802</v>
      </c>
      <c r="BM133" s="132">
        <v>863595.37856762088</v>
      </c>
      <c r="BN133" s="132">
        <v>3824.6278833377105</v>
      </c>
      <c r="BO133" s="132" t="s">
        <v>1187</v>
      </c>
      <c r="BP133" s="132">
        <v>3961.4466906771599</v>
      </c>
      <c r="BQ133" s="321">
        <v>-1.0280696904872766E-2</v>
      </c>
      <c r="BR133" s="132">
        <v>-5796.62</v>
      </c>
      <c r="BS133" s="132">
        <v>857798.75856762088</v>
      </c>
      <c r="BT133" s="132">
        <v>0</v>
      </c>
      <c r="BU133" s="132">
        <v>857798.75856762088</v>
      </c>
      <c r="BV133" s="132"/>
      <c r="BW133" s="132">
        <v>77375.516269672196</v>
      </c>
      <c r="BX133" s="132">
        <v>34591.519999999997</v>
      </c>
    </row>
    <row r="134" spans="1:76" hidden="1" x14ac:dyDescent="0.25">
      <c r="A134" s="295">
        <v>134</v>
      </c>
      <c r="B134" s="295">
        <v>17</v>
      </c>
      <c r="C134" s="317">
        <v>9353125</v>
      </c>
      <c r="D134" s="317" t="s">
        <v>1242</v>
      </c>
      <c r="E134" s="318">
        <v>502701</v>
      </c>
      <c r="F134" s="132">
        <v>0</v>
      </c>
      <c r="G134" s="132">
        <v>0</v>
      </c>
      <c r="H134" s="132">
        <v>8360.0000000000109</v>
      </c>
      <c r="I134" s="132">
        <v>0</v>
      </c>
      <c r="J134" s="132">
        <v>17820</v>
      </c>
      <c r="K134" s="132">
        <v>0</v>
      </c>
      <c r="L134" s="132">
        <v>200</v>
      </c>
      <c r="M134" s="132">
        <v>0</v>
      </c>
      <c r="N134" s="132">
        <v>0</v>
      </c>
      <c r="O134" s="132">
        <v>0</v>
      </c>
      <c r="P134" s="132">
        <v>0</v>
      </c>
      <c r="Q134" s="132">
        <v>0</v>
      </c>
      <c r="R134" s="132">
        <v>0</v>
      </c>
      <c r="S134" s="132">
        <v>0</v>
      </c>
      <c r="T134" s="132">
        <v>0</v>
      </c>
      <c r="U134" s="132">
        <v>0</v>
      </c>
      <c r="V134" s="132">
        <v>0</v>
      </c>
      <c r="W134" s="132">
        <v>0</v>
      </c>
      <c r="X134" s="132">
        <v>1170.7453416149065</v>
      </c>
      <c r="Y134" s="132">
        <v>0</v>
      </c>
      <c r="Z134" s="132">
        <v>0</v>
      </c>
      <c r="AA134" s="132">
        <v>49823.676026986461</v>
      </c>
      <c r="AB134" s="132">
        <v>0</v>
      </c>
      <c r="AC134" s="132">
        <v>0</v>
      </c>
      <c r="AD134" s="132">
        <v>0</v>
      </c>
      <c r="AE134" s="132">
        <v>110000</v>
      </c>
      <c r="AF134" s="132">
        <v>0</v>
      </c>
      <c r="AG134" s="132">
        <v>0</v>
      </c>
      <c r="AH134" s="132">
        <v>0</v>
      </c>
      <c r="AI134" s="132">
        <v>25389.5</v>
      </c>
      <c r="AJ134" s="132">
        <v>0</v>
      </c>
      <c r="AK134" s="132">
        <v>0</v>
      </c>
      <c r="AL134" s="132">
        <v>0</v>
      </c>
      <c r="AM134" s="132">
        <v>0</v>
      </c>
      <c r="AN134" s="132">
        <v>0</v>
      </c>
      <c r="AO134" s="132">
        <v>0</v>
      </c>
      <c r="AP134" s="132">
        <v>0</v>
      </c>
      <c r="AQ134" s="132">
        <v>0</v>
      </c>
      <c r="AR134" s="132">
        <v>502701</v>
      </c>
      <c r="AS134" s="132">
        <v>77374.421368601383</v>
      </c>
      <c r="AT134" s="319">
        <v>135389.5</v>
      </c>
      <c r="AU134" s="132">
        <v>73012.676026986475</v>
      </c>
      <c r="AV134" s="132">
        <v>715464.92136860138</v>
      </c>
      <c r="AW134" s="132">
        <v>715464.92136860138</v>
      </c>
      <c r="AX134" s="132">
        <v>0</v>
      </c>
      <c r="AY134" s="132">
        <v>690075.42136860138</v>
      </c>
      <c r="AZ134" s="320">
        <v>3300</v>
      </c>
      <c r="BA134" s="320">
        <v>603900</v>
      </c>
      <c r="BB134" s="132">
        <v>0</v>
      </c>
      <c r="BC134" s="319">
        <v>0</v>
      </c>
      <c r="BD134" s="319">
        <v>715464.92136860138</v>
      </c>
      <c r="BE134" s="320">
        <v>629289.5</v>
      </c>
      <c r="BF134" s="132">
        <v>493900</v>
      </c>
      <c r="BG134" s="132">
        <v>580075.42136860138</v>
      </c>
      <c r="BH134" s="132">
        <v>3169.8110457300622</v>
      </c>
      <c r="BI134" s="132">
        <v>2950.3808833333333</v>
      </c>
      <c r="BJ134" s="321">
        <v>7.4373503311483402E-2</v>
      </c>
      <c r="BK134" s="321">
        <v>-1.7623456096485132E-2</v>
      </c>
      <c r="BL134" s="132">
        <v>-9515.2511576561265</v>
      </c>
      <c r="BM134" s="132">
        <v>705949.6702109453</v>
      </c>
      <c r="BN134" s="132">
        <v>3718.9080339395919</v>
      </c>
      <c r="BO134" s="132" t="s">
        <v>1187</v>
      </c>
      <c r="BP134" s="132">
        <v>3857.6484710980617</v>
      </c>
      <c r="BQ134" s="321">
        <v>4.6974318226154832E-2</v>
      </c>
      <c r="BR134" s="132">
        <v>-4865.97</v>
      </c>
      <c r="BS134" s="132">
        <v>701083.70021094533</v>
      </c>
      <c r="BT134" s="132">
        <v>0</v>
      </c>
      <c r="BU134" s="132">
        <v>701083.70021094533</v>
      </c>
      <c r="BV134" s="132"/>
      <c r="BW134" s="132">
        <v>99170.960397817427</v>
      </c>
      <c r="BX134" s="132">
        <v>6782.9699999999984</v>
      </c>
    </row>
    <row r="135" spans="1:76" hidden="1" x14ac:dyDescent="0.25">
      <c r="A135" s="295">
        <v>135</v>
      </c>
      <c r="B135" s="295">
        <v>481</v>
      </c>
      <c r="C135" s="317">
        <v>9353305</v>
      </c>
      <c r="D135" s="317" t="s">
        <v>1243</v>
      </c>
      <c r="E135" s="318">
        <v>557641</v>
      </c>
      <c r="F135" s="132">
        <v>0</v>
      </c>
      <c r="G135" s="132">
        <v>0</v>
      </c>
      <c r="H135" s="132">
        <v>7479.9999999999982</v>
      </c>
      <c r="I135" s="132">
        <v>0</v>
      </c>
      <c r="J135" s="132">
        <v>14948.181818181818</v>
      </c>
      <c r="K135" s="132">
        <v>0</v>
      </c>
      <c r="L135" s="132">
        <v>3800.0000000000009</v>
      </c>
      <c r="M135" s="132">
        <v>0</v>
      </c>
      <c r="N135" s="132">
        <v>0</v>
      </c>
      <c r="O135" s="132">
        <v>0</v>
      </c>
      <c r="P135" s="132">
        <v>0</v>
      </c>
      <c r="Q135" s="132">
        <v>0</v>
      </c>
      <c r="R135" s="132">
        <v>0</v>
      </c>
      <c r="S135" s="132">
        <v>0</v>
      </c>
      <c r="T135" s="132">
        <v>0</v>
      </c>
      <c r="U135" s="132">
        <v>0</v>
      </c>
      <c r="V135" s="132">
        <v>0</v>
      </c>
      <c r="W135" s="132">
        <v>0</v>
      </c>
      <c r="X135" s="132">
        <v>19226.666666666613</v>
      </c>
      <c r="Y135" s="132">
        <v>0</v>
      </c>
      <c r="Z135" s="132">
        <v>0</v>
      </c>
      <c r="AA135" s="132">
        <v>61039.341420863289</v>
      </c>
      <c r="AB135" s="132">
        <v>0</v>
      </c>
      <c r="AC135" s="132">
        <v>0</v>
      </c>
      <c r="AD135" s="132">
        <v>0</v>
      </c>
      <c r="AE135" s="132">
        <v>110000</v>
      </c>
      <c r="AF135" s="132">
        <v>0</v>
      </c>
      <c r="AG135" s="132">
        <v>0</v>
      </c>
      <c r="AH135" s="132">
        <v>0</v>
      </c>
      <c r="AI135" s="132">
        <v>3313.66</v>
      </c>
      <c r="AJ135" s="132">
        <v>0</v>
      </c>
      <c r="AK135" s="132">
        <v>0</v>
      </c>
      <c r="AL135" s="132">
        <v>0</v>
      </c>
      <c r="AM135" s="132">
        <v>0</v>
      </c>
      <c r="AN135" s="132">
        <v>0</v>
      </c>
      <c r="AO135" s="132">
        <v>0</v>
      </c>
      <c r="AP135" s="132">
        <v>0</v>
      </c>
      <c r="AQ135" s="132">
        <v>0</v>
      </c>
      <c r="AR135" s="132">
        <v>557641</v>
      </c>
      <c r="AS135" s="132">
        <v>106494.18990571171</v>
      </c>
      <c r="AT135" s="319">
        <v>113313.66</v>
      </c>
      <c r="AU135" s="132">
        <v>84152.432329954201</v>
      </c>
      <c r="AV135" s="132">
        <v>777448.84990571172</v>
      </c>
      <c r="AW135" s="132">
        <v>777448.84990571172</v>
      </c>
      <c r="AX135" s="132">
        <v>0</v>
      </c>
      <c r="AY135" s="132">
        <v>774135.18990571168</v>
      </c>
      <c r="AZ135" s="320">
        <v>3300</v>
      </c>
      <c r="BA135" s="320">
        <v>669900</v>
      </c>
      <c r="BB135" s="132">
        <v>0</v>
      </c>
      <c r="BC135" s="319">
        <v>0</v>
      </c>
      <c r="BD135" s="319">
        <v>777448.84990571172</v>
      </c>
      <c r="BE135" s="320">
        <v>673213.66</v>
      </c>
      <c r="BF135" s="132">
        <v>559900</v>
      </c>
      <c r="BG135" s="132">
        <v>664135.18990571168</v>
      </c>
      <c r="BH135" s="132">
        <v>3271.6019207177915</v>
      </c>
      <c r="BI135" s="132">
        <v>3195.6748389743589</v>
      </c>
      <c r="BJ135" s="321">
        <v>2.3759326455066107E-2</v>
      </c>
      <c r="BK135" s="321">
        <v>-5.6299814856007185E-3</v>
      </c>
      <c r="BL135" s="132">
        <v>-3652.2928060174172</v>
      </c>
      <c r="BM135" s="132">
        <v>773796.55709969427</v>
      </c>
      <c r="BN135" s="132">
        <v>3795.4822517226316</v>
      </c>
      <c r="BO135" s="132" t="s">
        <v>1187</v>
      </c>
      <c r="BP135" s="132">
        <v>3811.8056999984938</v>
      </c>
      <c r="BQ135" s="321">
        <v>1.0701559863359522E-2</v>
      </c>
      <c r="BR135" s="132">
        <v>-5397.7699999999995</v>
      </c>
      <c r="BS135" s="132">
        <v>768398.78709969425</v>
      </c>
      <c r="BT135" s="132">
        <v>0</v>
      </c>
      <c r="BU135" s="132">
        <v>768398.78709969425</v>
      </c>
      <c r="BV135" s="132"/>
      <c r="BW135" s="132">
        <v>46898.133351878496</v>
      </c>
      <c r="BX135" s="132">
        <v>0</v>
      </c>
    </row>
    <row r="136" spans="1:76" hidden="1" x14ac:dyDescent="0.25">
      <c r="A136" s="295">
        <v>136</v>
      </c>
      <c r="B136" s="295">
        <v>421</v>
      </c>
      <c r="C136" s="317">
        <v>9353308</v>
      </c>
      <c r="D136" s="317" t="s">
        <v>1244</v>
      </c>
      <c r="E136" s="318">
        <v>733449</v>
      </c>
      <c r="F136" s="132">
        <v>0</v>
      </c>
      <c r="G136" s="132">
        <v>0</v>
      </c>
      <c r="H136" s="132">
        <v>13200.000000000029</v>
      </c>
      <c r="I136" s="132">
        <v>0</v>
      </c>
      <c r="J136" s="132">
        <v>25706.511627906981</v>
      </c>
      <c r="K136" s="132">
        <v>0</v>
      </c>
      <c r="L136" s="132">
        <v>7399.9999999999891</v>
      </c>
      <c r="M136" s="132">
        <v>0</v>
      </c>
      <c r="N136" s="132">
        <v>4320</v>
      </c>
      <c r="O136" s="132">
        <v>0</v>
      </c>
      <c r="P136" s="132">
        <v>0</v>
      </c>
      <c r="Q136" s="132">
        <v>0</v>
      </c>
      <c r="R136" s="132">
        <v>0</v>
      </c>
      <c r="S136" s="132">
        <v>0</v>
      </c>
      <c r="T136" s="132">
        <v>0</v>
      </c>
      <c r="U136" s="132">
        <v>0</v>
      </c>
      <c r="V136" s="132">
        <v>0</v>
      </c>
      <c r="W136" s="132">
        <v>0</v>
      </c>
      <c r="X136" s="132">
        <v>11000.4</v>
      </c>
      <c r="Y136" s="132">
        <v>0</v>
      </c>
      <c r="Z136" s="132">
        <v>0</v>
      </c>
      <c r="AA136" s="132">
        <v>69703.84454193541</v>
      </c>
      <c r="AB136" s="132">
        <v>0</v>
      </c>
      <c r="AC136" s="132">
        <v>0</v>
      </c>
      <c r="AD136" s="132">
        <v>0</v>
      </c>
      <c r="AE136" s="132">
        <v>110000</v>
      </c>
      <c r="AF136" s="132">
        <v>0</v>
      </c>
      <c r="AG136" s="132">
        <v>0</v>
      </c>
      <c r="AH136" s="132">
        <v>0</v>
      </c>
      <c r="AI136" s="132">
        <v>3009.7</v>
      </c>
      <c r="AJ136" s="132">
        <v>0</v>
      </c>
      <c r="AK136" s="132">
        <v>0</v>
      </c>
      <c r="AL136" s="132">
        <v>0</v>
      </c>
      <c r="AM136" s="132">
        <v>0</v>
      </c>
      <c r="AN136" s="132">
        <v>0</v>
      </c>
      <c r="AO136" s="132">
        <v>0</v>
      </c>
      <c r="AP136" s="132">
        <v>0</v>
      </c>
      <c r="AQ136" s="132">
        <v>0</v>
      </c>
      <c r="AR136" s="132">
        <v>733449</v>
      </c>
      <c r="AS136" s="132">
        <v>131330.75616984241</v>
      </c>
      <c r="AT136" s="319">
        <v>113009.7</v>
      </c>
      <c r="AU136" s="132">
        <v>105016.10035588891</v>
      </c>
      <c r="AV136" s="132">
        <v>977789.45616984239</v>
      </c>
      <c r="AW136" s="132">
        <v>977789.45616984228</v>
      </c>
      <c r="AX136" s="132">
        <v>0</v>
      </c>
      <c r="AY136" s="132">
        <v>974779.75616984244</v>
      </c>
      <c r="AZ136" s="320">
        <v>3300</v>
      </c>
      <c r="BA136" s="320">
        <v>881100</v>
      </c>
      <c r="BB136" s="132">
        <v>0</v>
      </c>
      <c r="BC136" s="319">
        <v>0</v>
      </c>
      <c r="BD136" s="319">
        <v>977789.45616984239</v>
      </c>
      <c r="BE136" s="320">
        <v>884109.7</v>
      </c>
      <c r="BF136" s="132">
        <v>771100</v>
      </c>
      <c r="BG136" s="132">
        <v>864779.75616984244</v>
      </c>
      <c r="BH136" s="132">
        <v>3238.8754912728182</v>
      </c>
      <c r="BI136" s="132">
        <v>3095.1988166666665</v>
      </c>
      <c r="BJ136" s="321">
        <v>4.6419207009416721E-2</v>
      </c>
      <c r="BK136" s="321">
        <v>-1.0999439589902975E-2</v>
      </c>
      <c r="BL136" s="132">
        <v>-9090.1357915113349</v>
      </c>
      <c r="BM136" s="132">
        <v>968699.320378331</v>
      </c>
      <c r="BN136" s="132">
        <v>3616.8150575967456</v>
      </c>
      <c r="BO136" s="132" t="s">
        <v>1187</v>
      </c>
      <c r="BP136" s="132">
        <v>3628.08734224094</v>
      </c>
      <c r="BQ136" s="321">
        <v>3.3547876070763483E-2</v>
      </c>
      <c r="BR136" s="132">
        <v>-7099.53</v>
      </c>
      <c r="BS136" s="132">
        <v>961599.79037833097</v>
      </c>
      <c r="BT136" s="132">
        <v>0</v>
      </c>
      <c r="BU136" s="132">
        <v>961599.79037833097</v>
      </c>
      <c r="BV136" s="132"/>
      <c r="BW136" s="132">
        <v>45831.209829273284</v>
      </c>
      <c r="BX136" s="132">
        <v>0</v>
      </c>
    </row>
    <row r="137" spans="1:76" hidden="1" x14ac:dyDescent="0.25">
      <c r="A137" s="295">
        <v>137</v>
      </c>
      <c r="B137" s="295">
        <v>509</v>
      </c>
      <c r="C137" s="317">
        <v>9353310</v>
      </c>
      <c r="D137" s="317" t="s">
        <v>410</v>
      </c>
      <c r="E137" s="318">
        <v>412050</v>
      </c>
      <c r="F137" s="132">
        <v>0</v>
      </c>
      <c r="G137" s="132">
        <v>0</v>
      </c>
      <c r="H137" s="132">
        <v>4839.9999999999982</v>
      </c>
      <c r="I137" s="132">
        <v>0</v>
      </c>
      <c r="J137" s="132">
        <v>12507.352941176472</v>
      </c>
      <c r="K137" s="132">
        <v>0</v>
      </c>
      <c r="L137" s="132">
        <v>5600.00000000001</v>
      </c>
      <c r="M137" s="132">
        <v>479.99999999999875</v>
      </c>
      <c r="N137" s="132">
        <v>4320</v>
      </c>
      <c r="O137" s="132">
        <v>1170</v>
      </c>
      <c r="P137" s="132">
        <v>0</v>
      </c>
      <c r="Q137" s="132">
        <v>0</v>
      </c>
      <c r="R137" s="132">
        <v>0</v>
      </c>
      <c r="S137" s="132">
        <v>0</v>
      </c>
      <c r="T137" s="132">
        <v>0</v>
      </c>
      <c r="U137" s="132">
        <v>0</v>
      </c>
      <c r="V137" s="132">
        <v>0</v>
      </c>
      <c r="W137" s="132">
        <v>0</v>
      </c>
      <c r="X137" s="132">
        <v>6638.671875</v>
      </c>
      <c r="Y137" s="132">
        <v>0</v>
      </c>
      <c r="Z137" s="132">
        <v>0</v>
      </c>
      <c r="AA137" s="132">
        <v>36420.015625000007</v>
      </c>
      <c r="AB137" s="132">
        <v>0</v>
      </c>
      <c r="AC137" s="132">
        <v>0</v>
      </c>
      <c r="AD137" s="132">
        <v>0</v>
      </c>
      <c r="AE137" s="132">
        <v>110000</v>
      </c>
      <c r="AF137" s="132">
        <v>0</v>
      </c>
      <c r="AG137" s="132">
        <v>0</v>
      </c>
      <c r="AH137" s="132">
        <v>0</v>
      </c>
      <c r="AI137" s="132">
        <v>2933.35</v>
      </c>
      <c r="AJ137" s="132">
        <v>0</v>
      </c>
      <c r="AK137" s="132">
        <v>0</v>
      </c>
      <c r="AL137" s="132">
        <v>0</v>
      </c>
      <c r="AM137" s="132">
        <v>0</v>
      </c>
      <c r="AN137" s="132">
        <v>0</v>
      </c>
      <c r="AO137" s="132">
        <v>0</v>
      </c>
      <c r="AP137" s="132">
        <v>0</v>
      </c>
      <c r="AQ137" s="132">
        <v>0</v>
      </c>
      <c r="AR137" s="132">
        <v>412050</v>
      </c>
      <c r="AS137" s="132">
        <v>71976.040441176476</v>
      </c>
      <c r="AT137" s="319">
        <v>112933.35</v>
      </c>
      <c r="AU137" s="132">
        <v>60877.692095588245</v>
      </c>
      <c r="AV137" s="132">
        <v>596959.39044117648</v>
      </c>
      <c r="AW137" s="132">
        <v>596959.39044117648</v>
      </c>
      <c r="AX137" s="132">
        <v>0</v>
      </c>
      <c r="AY137" s="132">
        <v>594026.0404411765</v>
      </c>
      <c r="AZ137" s="320">
        <v>3300</v>
      </c>
      <c r="BA137" s="320">
        <v>495000</v>
      </c>
      <c r="BB137" s="132">
        <v>0</v>
      </c>
      <c r="BC137" s="319">
        <v>0</v>
      </c>
      <c r="BD137" s="319">
        <v>596959.39044117648</v>
      </c>
      <c r="BE137" s="320">
        <v>497933.35</v>
      </c>
      <c r="BF137" s="132">
        <v>385000</v>
      </c>
      <c r="BG137" s="132">
        <v>484026.0404411765</v>
      </c>
      <c r="BH137" s="132">
        <v>3226.8402696078433</v>
      </c>
      <c r="BI137" s="132">
        <v>3198.7225518518526</v>
      </c>
      <c r="BJ137" s="321">
        <v>8.7902959072559735E-3</v>
      </c>
      <c r="BK137" s="321">
        <v>-2.0829379698282867E-3</v>
      </c>
      <c r="BL137" s="132">
        <v>-999.41109872973811</v>
      </c>
      <c r="BM137" s="132">
        <v>595959.97934244678</v>
      </c>
      <c r="BN137" s="132">
        <v>3953.5108622829789</v>
      </c>
      <c r="BO137" s="132" t="s">
        <v>1187</v>
      </c>
      <c r="BP137" s="132">
        <v>3973.0665289496451</v>
      </c>
      <c r="BQ137" s="321">
        <v>-1.2963114128456965E-2</v>
      </c>
      <c r="BR137" s="132">
        <v>-3988.5</v>
      </c>
      <c r="BS137" s="132">
        <v>591971.47934244678</v>
      </c>
      <c r="BT137" s="132">
        <v>0</v>
      </c>
      <c r="BU137" s="132">
        <v>591971.47934244678</v>
      </c>
      <c r="BV137" s="132"/>
      <c r="BW137" s="132">
        <v>-0.6300000001792796</v>
      </c>
      <c r="BX137" s="132">
        <v>0</v>
      </c>
    </row>
    <row r="138" spans="1:76" hidden="1" x14ac:dyDescent="0.25">
      <c r="A138" s="295">
        <v>138</v>
      </c>
      <c r="B138" s="295">
        <v>420</v>
      </c>
      <c r="C138" s="317">
        <v>9353311</v>
      </c>
      <c r="D138" s="317" t="s">
        <v>522</v>
      </c>
      <c r="E138" s="318">
        <v>1046607</v>
      </c>
      <c r="F138" s="132">
        <v>0</v>
      </c>
      <c r="G138" s="132">
        <v>0</v>
      </c>
      <c r="H138" s="132">
        <v>10560.000000000005</v>
      </c>
      <c r="I138" s="132">
        <v>0</v>
      </c>
      <c r="J138" s="132">
        <v>18559.0206185567</v>
      </c>
      <c r="K138" s="132">
        <v>0</v>
      </c>
      <c r="L138" s="132">
        <v>12599.999999999969</v>
      </c>
      <c r="M138" s="132">
        <v>1440.0000000000007</v>
      </c>
      <c r="N138" s="132">
        <v>7200.0000000000036</v>
      </c>
      <c r="O138" s="132">
        <v>0</v>
      </c>
      <c r="P138" s="132">
        <v>0</v>
      </c>
      <c r="Q138" s="132">
        <v>0</v>
      </c>
      <c r="R138" s="132">
        <v>0</v>
      </c>
      <c r="S138" s="132">
        <v>0</v>
      </c>
      <c r="T138" s="132">
        <v>0</v>
      </c>
      <c r="U138" s="132">
        <v>0</v>
      </c>
      <c r="V138" s="132">
        <v>0</v>
      </c>
      <c r="W138" s="132">
        <v>0</v>
      </c>
      <c r="X138" s="132">
        <v>33602.568807339361</v>
      </c>
      <c r="Y138" s="132">
        <v>0</v>
      </c>
      <c r="Z138" s="132">
        <v>0</v>
      </c>
      <c r="AA138" s="132">
        <v>53380.810618396848</v>
      </c>
      <c r="AB138" s="132">
        <v>0</v>
      </c>
      <c r="AC138" s="132">
        <v>0</v>
      </c>
      <c r="AD138" s="132">
        <v>0</v>
      </c>
      <c r="AE138" s="132">
        <v>110000</v>
      </c>
      <c r="AF138" s="132">
        <v>0</v>
      </c>
      <c r="AG138" s="132">
        <v>0</v>
      </c>
      <c r="AH138" s="132">
        <v>0</v>
      </c>
      <c r="AI138" s="132">
        <v>3947.21</v>
      </c>
      <c r="AJ138" s="132">
        <v>0</v>
      </c>
      <c r="AK138" s="132">
        <v>0</v>
      </c>
      <c r="AL138" s="132">
        <v>0</v>
      </c>
      <c r="AM138" s="132">
        <v>0</v>
      </c>
      <c r="AN138" s="132">
        <v>0</v>
      </c>
      <c r="AO138" s="132">
        <v>0</v>
      </c>
      <c r="AP138" s="132">
        <v>0</v>
      </c>
      <c r="AQ138" s="132">
        <v>0</v>
      </c>
      <c r="AR138" s="132">
        <v>1046607</v>
      </c>
      <c r="AS138" s="132">
        <v>137342.40004429288</v>
      </c>
      <c r="AT138" s="319">
        <v>113947.21</v>
      </c>
      <c r="AU138" s="132">
        <v>88559.320927675188</v>
      </c>
      <c r="AV138" s="132">
        <v>1297896.6100442929</v>
      </c>
      <c r="AW138" s="132">
        <v>1297896.6100442929</v>
      </c>
      <c r="AX138" s="132">
        <v>0</v>
      </c>
      <c r="AY138" s="132">
        <v>1293949.4000442929</v>
      </c>
      <c r="AZ138" s="320">
        <v>3300</v>
      </c>
      <c r="BA138" s="320">
        <v>1257300</v>
      </c>
      <c r="BB138" s="132">
        <v>0</v>
      </c>
      <c r="BC138" s="319">
        <v>0</v>
      </c>
      <c r="BD138" s="319">
        <v>1297896.6100442929</v>
      </c>
      <c r="BE138" s="320">
        <v>1261247.21</v>
      </c>
      <c r="BF138" s="132">
        <v>1147300</v>
      </c>
      <c r="BG138" s="132">
        <v>1183949.4000442929</v>
      </c>
      <c r="BH138" s="132">
        <v>3107.4787402737347</v>
      </c>
      <c r="BI138" s="132">
        <v>3069.3828856041127</v>
      </c>
      <c r="BJ138" s="321">
        <v>1.2411568086958952E-2</v>
      </c>
      <c r="BK138" s="321">
        <v>-2.9410302800040888E-3</v>
      </c>
      <c r="BL138" s="132">
        <v>-3439.343390852936</v>
      </c>
      <c r="BM138" s="132">
        <v>1294457.26665344</v>
      </c>
      <c r="BN138" s="132">
        <v>3387.1655030274014</v>
      </c>
      <c r="BO138" s="132" t="s">
        <v>1187</v>
      </c>
      <c r="BP138" s="132">
        <v>3397.5256342609973</v>
      </c>
      <c r="BQ138" s="321">
        <v>1.1119264745971469E-2</v>
      </c>
      <c r="BR138" s="132">
        <v>-10130.789999999999</v>
      </c>
      <c r="BS138" s="132">
        <v>1284326.4766534399</v>
      </c>
      <c r="BT138" s="132">
        <v>0</v>
      </c>
      <c r="BU138" s="132">
        <v>1284326.4766534399</v>
      </c>
      <c r="BV138" s="132"/>
      <c r="BW138" s="132">
        <v>274243.63319716742</v>
      </c>
      <c r="BX138" s="132">
        <v>0</v>
      </c>
    </row>
    <row r="139" spans="1:76" hidden="1" x14ac:dyDescent="0.25">
      <c r="A139" s="295">
        <v>139</v>
      </c>
      <c r="B139" s="295">
        <v>432</v>
      </c>
      <c r="C139" s="317">
        <v>9353322</v>
      </c>
      <c r="D139" s="317" t="s">
        <v>1245</v>
      </c>
      <c r="E139" s="318">
        <v>255471</v>
      </c>
      <c r="F139" s="132">
        <v>0</v>
      </c>
      <c r="G139" s="132">
        <v>0</v>
      </c>
      <c r="H139" s="132">
        <v>1319.9999999999986</v>
      </c>
      <c r="I139" s="132">
        <v>0</v>
      </c>
      <c r="J139" s="132">
        <v>3219.2307692307686</v>
      </c>
      <c r="K139" s="132">
        <v>0</v>
      </c>
      <c r="L139" s="132">
        <v>399.9999999999996</v>
      </c>
      <c r="M139" s="132">
        <v>0</v>
      </c>
      <c r="N139" s="132">
        <v>0</v>
      </c>
      <c r="O139" s="132">
        <v>0</v>
      </c>
      <c r="P139" s="132">
        <v>0</v>
      </c>
      <c r="Q139" s="132">
        <v>0</v>
      </c>
      <c r="R139" s="132">
        <v>0</v>
      </c>
      <c r="S139" s="132">
        <v>0</v>
      </c>
      <c r="T139" s="132">
        <v>0</v>
      </c>
      <c r="U139" s="132">
        <v>0</v>
      </c>
      <c r="V139" s="132">
        <v>0</v>
      </c>
      <c r="W139" s="132">
        <v>0</v>
      </c>
      <c r="X139" s="132">
        <v>614.03846153846052</v>
      </c>
      <c r="Y139" s="132">
        <v>0</v>
      </c>
      <c r="Z139" s="132">
        <v>0</v>
      </c>
      <c r="AA139" s="132">
        <v>22423.850480769244</v>
      </c>
      <c r="AB139" s="132">
        <v>0</v>
      </c>
      <c r="AC139" s="132">
        <v>0</v>
      </c>
      <c r="AD139" s="132">
        <v>0</v>
      </c>
      <c r="AE139" s="132">
        <v>110000</v>
      </c>
      <c r="AF139" s="132">
        <v>0</v>
      </c>
      <c r="AG139" s="132">
        <v>0</v>
      </c>
      <c r="AH139" s="132">
        <v>0</v>
      </c>
      <c r="AI139" s="132">
        <v>547</v>
      </c>
      <c r="AJ139" s="132">
        <v>0</v>
      </c>
      <c r="AK139" s="132">
        <v>0</v>
      </c>
      <c r="AL139" s="132">
        <v>0</v>
      </c>
      <c r="AM139" s="132">
        <v>0</v>
      </c>
      <c r="AN139" s="132">
        <v>0</v>
      </c>
      <c r="AO139" s="132">
        <v>0</v>
      </c>
      <c r="AP139" s="132">
        <v>0</v>
      </c>
      <c r="AQ139" s="132">
        <v>0</v>
      </c>
      <c r="AR139" s="132">
        <v>255471</v>
      </c>
      <c r="AS139" s="132">
        <v>27977.119711538471</v>
      </c>
      <c r="AT139" s="319">
        <v>110547</v>
      </c>
      <c r="AU139" s="132">
        <v>34892.465865384627</v>
      </c>
      <c r="AV139" s="132">
        <v>393995.11971153849</v>
      </c>
      <c r="AW139" s="132">
        <v>393995.11971153849</v>
      </c>
      <c r="AX139" s="132">
        <v>0</v>
      </c>
      <c r="AY139" s="132">
        <v>393448.11971153849</v>
      </c>
      <c r="AZ139" s="320">
        <v>3300</v>
      </c>
      <c r="BA139" s="320">
        <v>306900</v>
      </c>
      <c r="BB139" s="132">
        <v>0</v>
      </c>
      <c r="BC139" s="319">
        <v>0</v>
      </c>
      <c r="BD139" s="319">
        <v>393995.11971153849</v>
      </c>
      <c r="BE139" s="320">
        <v>307447</v>
      </c>
      <c r="BF139" s="132">
        <v>196900</v>
      </c>
      <c r="BG139" s="132">
        <v>283448.11971153849</v>
      </c>
      <c r="BH139" s="132">
        <v>3047.829244210091</v>
      </c>
      <c r="BI139" s="132">
        <v>3305.051891025641</v>
      </c>
      <c r="BJ139" s="321">
        <v>-7.782711294609275E-2</v>
      </c>
      <c r="BK139" s="321">
        <v>6.282711294609275E-2</v>
      </c>
      <c r="BL139" s="132">
        <v>19311.158765865381</v>
      </c>
      <c r="BM139" s="132">
        <v>413306.27847740386</v>
      </c>
      <c r="BN139" s="132">
        <v>4438.2718115849875</v>
      </c>
      <c r="BO139" s="132" t="s">
        <v>1187</v>
      </c>
      <c r="BP139" s="132">
        <v>4444.1535320150952</v>
      </c>
      <c r="BQ139" s="321">
        <v>-5.8620877350100242E-2</v>
      </c>
      <c r="BR139" s="132">
        <v>-2472.87</v>
      </c>
      <c r="BS139" s="132">
        <v>410833.40847740386</v>
      </c>
      <c r="BT139" s="132">
        <v>0</v>
      </c>
      <c r="BU139" s="132">
        <v>410833.40847740386</v>
      </c>
      <c r="BV139" s="132"/>
      <c r="BW139" s="132">
        <v>45920.557143768179</v>
      </c>
      <c r="BX139" s="132">
        <v>167</v>
      </c>
    </row>
    <row r="140" spans="1:76" hidden="1" x14ac:dyDescent="0.25">
      <c r="A140" s="295">
        <v>140</v>
      </c>
      <c r="B140" s="295">
        <v>31</v>
      </c>
      <c r="C140" s="317">
        <v>9353323</v>
      </c>
      <c r="D140" s="317" t="s">
        <v>1246</v>
      </c>
      <c r="E140" s="318">
        <v>519183</v>
      </c>
      <c r="F140" s="132">
        <v>0</v>
      </c>
      <c r="G140" s="132">
        <v>0</v>
      </c>
      <c r="H140" s="132">
        <v>6600.0000000000027</v>
      </c>
      <c r="I140" s="132">
        <v>0</v>
      </c>
      <c r="J140" s="132">
        <v>17846.557377049179</v>
      </c>
      <c r="K140" s="132">
        <v>0</v>
      </c>
      <c r="L140" s="132">
        <v>800.00000000000136</v>
      </c>
      <c r="M140" s="132">
        <v>0</v>
      </c>
      <c r="N140" s="132">
        <v>359.99999999999994</v>
      </c>
      <c r="O140" s="132">
        <v>0</v>
      </c>
      <c r="P140" s="132">
        <v>0</v>
      </c>
      <c r="Q140" s="132">
        <v>0</v>
      </c>
      <c r="R140" s="132">
        <v>0</v>
      </c>
      <c r="S140" s="132">
        <v>0</v>
      </c>
      <c r="T140" s="132">
        <v>0</v>
      </c>
      <c r="U140" s="132">
        <v>0</v>
      </c>
      <c r="V140" s="132">
        <v>0</v>
      </c>
      <c r="W140" s="132">
        <v>0</v>
      </c>
      <c r="X140" s="132">
        <v>1194.2944785276027</v>
      </c>
      <c r="Y140" s="132">
        <v>0</v>
      </c>
      <c r="Z140" s="132">
        <v>0</v>
      </c>
      <c r="AA140" s="132">
        <v>33268.30116887304</v>
      </c>
      <c r="AB140" s="132">
        <v>0</v>
      </c>
      <c r="AC140" s="132">
        <v>0</v>
      </c>
      <c r="AD140" s="132">
        <v>0</v>
      </c>
      <c r="AE140" s="132">
        <v>110000</v>
      </c>
      <c r="AF140" s="132">
        <v>0</v>
      </c>
      <c r="AG140" s="132">
        <v>0</v>
      </c>
      <c r="AH140" s="132">
        <v>0</v>
      </c>
      <c r="AI140" s="132">
        <v>2733.46</v>
      </c>
      <c r="AJ140" s="132">
        <v>0</v>
      </c>
      <c r="AK140" s="132">
        <v>0</v>
      </c>
      <c r="AL140" s="132">
        <v>0</v>
      </c>
      <c r="AM140" s="132">
        <v>0</v>
      </c>
      <c r="AN140" s="132">
        <v>0</v>
      </c>
      <c r="AO140" s="132">
        <v>0</v>
      </c>
      <c r="AP140" s="132">
        <v>0</v>
      </c>
      <c r="AQ140" s="132">
        <v>0</v>
      </c>
      <c r="AR140" s="132">
        <v>519183</v>
      </c>
      <c r="AS140" s="132">
        <v>60069.153024449828</v>
      </c>
      <c r="AT140" s="319">
        <v>112733.46</v>
      </c>
      <c r="AU140" s="132">
        <v>56070.579857397635</v>
      </c>
      <c r="AV140" s="132">
        <v>691985.61302444979</v>
      </c>
      <c r="AW140" s="132">
        <v>691985.61302444991</v>
      </c>
      <c r="AX140" s="132">
        <v>0</v>
      </c>
      <c r="AY140" s="132">
        <v>689252.15302444983</v>
      </c>
      <c r="AZ140" s="320">
        <v>3300</v>
      </c>
      <c r="BA140" s="320">
        <v>623700</v>
      </c>
      <c r="BB140" s="132">
        <v>0</v>
      </c>
      <c r="BC140" s="319">
        <v>0</v>
      </c>
      <c r="BD140" s="319">
        <v>691985.61302444979</v>
      </c>
      <c r="BE140" s="320">
        <v>626433.46</v>
      </c>
      <c r="BF140" s="132">
        <v>513699.99999999994</v>
      </c>
      <c r="BG140" s="132">
        <v>579252.15302444983</v>
      </c>
      <c r="BH140" s="132">
        <v>3064.8262064785704</v>
      </c>
      <c r="BI140" s="132">
        <v>2965.2792793478261</v>
      </c>
      <c r="BJ140" s="321">
        <v>3.3570843671978955E-2</v>
      </c>
      <c r="BK140" s="321">
        <v>-7.9549068314997261E-3</v>
      </c>
      <c r="BL140" s="132">
        <v>-4458.2303549552462</v>
      </c>
      <c r="BM140" s="132">
        <v>687527.38266949449</v>
      </c>
      <c r="BN140" s="132">
        <v>3623.2482680925636</v>
      </c>
      <c r="BO140" s="132" t="s">
        <v>1187</v>
      </c>
      <c r="BP140" s="132">
        <v>3637.7110194153147</v>
      </c>
      <c r="BQ140" s="321">
        <v>1.7629820881476022E-2</v>
      </c>
      <c r="BR140" s="132">
        <v>-5025.51</v>
      </c>
      <c r="BS140" s="132">
        <v>682501.87266949448</v>
      </c>
      <c r="BT140" s="132">
        <v>0</v>
      </c>
      <c r="BU140" s="132">
        <v>682501.87266949448</v>
      </c>
      <c r="BV140" s="132"/>
      <c r="BW140" s="132">
        <v>-46841.947359011741</v>
      </c>
      <c r="BX140" s="132">
        <v>0</v>
      </c>
    </row>
    <row r="141" spans="1:76" hidden="1" x14ac:dyDescent="0.25">
      <c r="A141" s="295">
        <v>141</v>
      </c>
      <c r="B141" s="295">
        <v>101</v>
      </c>
      <c r="C141" s="317">
        <v>9353327</v>
      </c>
      <c r="D141" s="317" t="s">
        <v>1247</v>
      </c>
      <c r="E141" s="318">
        <v>497207</v>
      </c>
      <c r="F141" s="132">
        <v>0</v>
      </c>
      <c r="G141" s="132">
        <v>0</v>
      </c>
      <c r="H141" s="132">
        <v>1760.0000000000034</v>
      </c>
      <c r="I141" s="132">
        <v>0</v>
      </c>
      <c r="J141" s="132">
        <v>4392.8089887640444</v>
      </c>
      <c r="K141" s="132">
        <v>0</v>
      </c>
      <c r="L141" s="132">
        <v>0</v>
      </c>
      <c r="M141" s="132">
        <v>0</v>
      </c>
      <c r="N141" s="132">
        <v>0</v>
      </c>
      <c r="O141" s="132">
        <v>0</v>
      </c>
      <c r="P141" s="132">
        <v>0</v>
      </c>
      <c r="Q141" s="132">
        <v>0</v>
      </c>
      <c r="R141" s="132">
        <v>0</v>
      </c>
      <c r="S141" s="132">
        <v>0</v>
      </c>
      <c r="T141" s="132">
        <v>0</v>
      </c>
      <c r="U141" s="132">
        <v>0</v>
      </c>
      <c r="V141" s="132">
        <v>0</v>
      </c>
      <c r="W141" s="132">
        <v>0</v>
      </c>
      <c r="X141" s="132">
        <v>0</v>
      </c>
      <c r="Y141" s="132">
        <v>0</v>
      </c>
      <c r="Z141" s="132">
        <v>0</v>
      </c>
      <c r="AA141" s="132">
        <v>38998.638891543356</v>
      </c>
      <c r="AB141" s="132">
        <v>0</v>
      </c>
      <c r="AC141" s="132">
        <v>0</v>
      </c>
      <c r="AD141" s="132">
        <v>0</v>
      </c>
      <c r="AE141" s="132">
        <v>110000</v>
      </c>
      <c r="AF141" s="132">
        <v>0</v>
      </c>
      <c r="AG141" s="132">
        <v>0</v>
      </c>
      <c r="AH141" s="132">
        <v>0</v>
      </c>
      <c r="AI141" s="132">
        <v>3623.55</v>
      </c>
      <c r="AJ141" s="132">
        <v>0</v>
      </c>
      <c r="AK141" s="132">
        <v>0</v>
      </c>
      <c r="AL141" s="132">
        <v>0</v>
      </c>
      <c r="AM141" s="132">
        <v>0</v>
      </c>
      <c r="AN141" s="132">
        <v>0</v>
      </c>
      <c r="AO141" s="132">
        <v>0</v>
      </c>
      <c r="AP141" s="132">
        <v>0</v>
      </c>
      <c r="AQ141" s="132">
        <v>0</v>
      </c>
      <c r="AR141" s="132">
        <v>497207</v>
      </c>
      <c r="AS141" s="132">
        <v>45151.447880307402</v>
      </c>
      <c r="AT141" s="319">
        <v>113623.55</v>
      </c>
      <c r="AU141" s="132">
        <v>52074.043385925383</v>
      </c>
      <c r="AV141" s="132">
        <v>655981.99788030749</v>
      </c>
      <c r="AW141" s="132">
        <v>655981.99788030749</v>
      </c>
      <c r="AX141" s="132">
        <v>0</v>
      </c>
      <c r="AY141" s="132">
        <v>652358.44788030745</v>
      </c>
      <c r="AZ141" s="320">
        <v>3300</v>
      </c>
      <c r="BA141" s="320">
        <v>597300</v>
      </c>
      <c r="BB141" s="132">
        <v>0</v>
      </c>
      <c r="BC141" s="319">
        <v>0</v>
      </c>
      <c r="BD141" s="319">
        <v>655981.99788030749</v>
      </c>
      <c r="BE141" s="320">
        <v>600923.55000000005</v>
      </c>
      <c r="BF141" s="132">
        <v>487300.00000000006</v>
      </c>
      <c r="BG141" s="132">
        <v>542358.44788030745</v>
      </c>
      <c r="BH141" s="132">
        <v>2996.45551315087</v>
      </c>
      <c r="BI141" s="132">
        <v>2910.5120853107346</v>
      </c>
      <c r="BJ141" s="321">
        <v>2.9528627719461905E-2</v>
      </c>
      <c r="BK141" s="321">
        <v>-6.9970681900504298E-3</v>
      </c>
      <c r="BL141" s="132">
        <v>-3686.0743267282</v>
      </c>
      <c r="BM141" s="132">
        <v>652295.92355357925</v>
      </c>
      <c r="BN141" s="132">
        <v>3583.8252682518187</v>
      </c>
      <c r="BO141" s="132" t="s">
        <v>1187</v>
      </c>
      <c r="BP141" s="132">
        <v>3603.8448815114875</v>
      </c>
      <c r="BQ141" s="321">
        <v>1.5832282235929807E-2</v>
      </c>
      <c r="BR141" s="132">
        <v>-4812.79</v>
      </c>
      <c r="BS141" s="132">
        <v>647483.13355357922</v>
      </c>
      <c r="BT141" s="132">
        <v>0</v>
      </c>
      <c r="BU141" s="132">
        <v>647483.13355357922</v>
      </c>
      <c r="BV141" s="132"/>
      <c r="BW141" s="132">
        <v>35207.436455127085</v>
      </c>
      <c r="BX141" s="132">
        <v>1298.8899999999985</v>
      </c>
    </row>
    <row r="142" spans="1:76" hidden="1" x14ac:dyDescent="0.25">
      <c r="A142" s="295">
        <v>142</v>
      </c>
      <c r="B142" s="295">
        <v>25</v>
      </c>
      <c r="C142" s="317">
        <v>9353329</v>
      </c>
      <c r="D142" s="317" t="s">
        <v>1248</v>
      </c>
      <c r="E142" s="318">
        <v>491713</v>
      </c>
      <c r="F142" s="132">
        <v>0</v>
      </c>
      <c r="G142" s="132">
        <v>0</v>
      </c>
      <c r="H142" s="132">
        <v>7919.9999999999918</v>
      </c>
      <c r="I142" s="132">
        <v>0</v>
      </c>
      <c r="J142" s="132">
        <v>13180.90909090909</v>
      </c>
      <c r="K142" s="132">
        <v>0</v>
      </c>
      <c r="L142" s="132">
        <v>0</v>
      </c>
      <c r="M142" s="132">
        <v>0</v>
      </c>
      <c r="N142" s="132">
        <v>0</v>
      </c>
      <c r="O142" s="132">
        <v>0</v>
      </c>
      <c r="P142" s="132">
        <v>0</v>
      </c>
      <c r="Q142" s="132">
        <v>0</v>
      </c>
      <c r="R142" s="132">
        <v>0</v>
      </c>
      <c r="S142" s="132">
        <v>0</v>
      </c>
      <c r="T142" s="132">
        <v>0</v>
      </c>
      <c r="U142" s="132">
        <v>0</v>
      </c>
      <c r="V142" s="132">
        <v>0</v>
      </c>
      <c r="W142" s="132">
        <v>0</v>
      </c>
      <c r="X142" s="132">
        <v>0</v>
      </c>
      <c r="Y142" s="132">
        <v>0</v>
      </c>
      <c r="Z142" s="132">
        <v>0</v>
      </c>
      <c r="AA142" s="132">
        <v>28862.494762500006</v>
      </c>
      <c r="AB142" s="132">
        <v>0</v>
      </c>
      <c r="AC142" s="132">
        <v>0</v>
      </c>
      <c r="AD142" s="132">
        <v>0</v>
      </c>
      <c r="AE142" s="132">
        <v>110000</v>
      </c>
      <c r="AF142" s="132">
        <v>0</v>
      </c>
      <c r="AG142" s="132">
        <v>0</v>
      </c>
      <c r="AH142" s="132">
        <v>0</v>
      </c>
      <c r="AI142" s="132">
        <v>4363.05</v>
      </c>
      <c r="AJ142" s="132">
        <v>0</v>
      </c>
      <c r="AK142" s="132">
        <v>0</v>
      </c>
      <c r="AL142" s="132">
        <v>0</v>
      </c>
      <c r="AM142" s="132">
        <v>0</v>
      </c>
      <c r="AN142" s="132">
        <v>0</v>
      </c>
      <c r="AO142" s="132">
        <v>0</v>
      </c>
      <c r="AP142" s="132">
        <v>0</v>
      </c>
      <c r="AQ142" s="132">
        <v>0</v>
      </c>
      <c r="AR142" s="132">
        <v>491713</v>
      </c>
      <c r="AS142" s="132">
        <v>49963.403853409087</v>
      </c>
      <c r="AT142" s="319">
        <v>114363.05</v>
      </c>
      <c r="AU142" s="132">
        <v>49411.94930795455</v>
      </c>
      <c r="AV142" s="132">
        <v>656039.45385340916</v>
      </c>
      <c r="AW142" s="132">
        <v>656039.45385340916</v>
      </c>
      <c r="AX142" s="132">
        <v>0</v>
      </c>
      <c r="AY142" s="132">
        <v>651676.40385340911</v>
      </c>
      <c r="AZ142" s="320">
        <v>3300</v>
      </c>
      <c r="BA142" s="320">
        <v>590700</v>
      </c>
      <c r="BB142" s="132">
        <v>0</v>
      </c>
      <c r="BC142" s="319">
        <v>0</v>
      </c>
      <c r="BD142" s="319">
        <v>656039.45385340916</v>
      </c>
      <c r="BE142" s="320">
        <v>595063.05000000005</v>
      </c>
      <c r="BF142" s="132">
        <v>480700.00000000006</v>
      </c>
      <c r="BG142" s="132">
        <v>541676.40385340911</v>
      </c>
      <c r="BH142" s="132">
        <v>3026.1251611922298</v>
      </c>
      <c r="BI142" s="132">
        <v>2877.6890570707073</v>
      </c>
      <c r="BJ142" s="321">
        <v>5.1581703644041507E-2</v>
      </c>
      <c r="BK142" s="321">
        <v>-1.2222738597447703E-2</v>
      </c>
      <c r="BL142" s="132">
        <v>-6296.0101585666725</v>
      </c>
      <c r="BM142" s="132">
        <v>649743.44369484251</v>
      </c>
      <c r="BN142" s="132">
        <v>3605.4770597477232</v>
      </c>
      <c r="BO142" s="132" t="s">
        <v>1187</v>
      </c>
      <c r="BP142" s="132">
        <v>3629.8516407533102</v>
      </c>
      <c r="BQ142" s="321">
        <v>5.1965695385547628E-2</v>
      </c>
      <c r="BR142" s="132">
        <v>-4759.6099999999997</v>
      </c>
      <c r="BS142" s="132">
        <v>644983.83369484253</v>
      </c>
      <c r="BT142" s="132">
        <v>0</v>
      </c>
      <c r="BU142" s="132">
        <v>644983.83369484253</v>
      </c>
      <c r="BV142" s="132"/>
      <c r="BW142" s="132">
        <v>74811.447996948496</v>
      </c>
      <c r="BX142" s="132">
        <v>0</v>
      </c>
    </row>
    <row r="143" spans="1:76" hidden="1" x14ac:dyDescent="0.25">
      <c r="A143" s="295">
        <v>143</v>
      </c>
      <c r="B143" s="295">
        <v>35</v>
      </c>
      <c r="C143" s="317">
        <v>9353330</v>
      </c>
      <c r="D143" s="317" t="s">
        <v>1249</v>
      </c>
      <c r="E143" s="318">
        <v>840582</v>
      </c>
      <c r="F143" s="132">
        <v>0</v>
      </c>
      <c r="G143" s="132">
        <v>0</v>
      </c>
      <c r="H143" s="132">
        <v>8360.0000000000055</v>
      </c>
      <c r="I143" s="132">
        <v>0</v>
      </c>
      <c r="J143" s="132">
        <v>20453.159609120521</v>
      </c>
      <c r="K143" s="132">
        <v>0</v>
      </c>
      <c r="L143" s="132">
        <v>0</v>
      </c>
      <c r="M143" s="132">
        <v>239.99999999999997</v>
      </c>
      <c r="N143" s="132">
        <v>0</v>
      </c>
      <c r="O143" s="132">
        <v>0</v>
      </c>
      <c r="P143" s="132">
        <v>0</v>
      </c>
      <c r="Q143" s="132">
        <v>0</v>
      </c>
      <c r="R143" s="132">
        <v>0</v>
      </c>
      <c r="S143" s="132">
        <v>0</v>
      </c>
      <c r="T143" s="132">
        <v>0</v>
      </c>
      <c r="U143" s="132">
        <v>0</v>
      </c>
      <c r="V143" s="132">
        <v>0</v>
      </c>
      <c r="W143" s="132">
        <v>0</v>
      </c>
      <c r="X143" s="132">
        <v>4652.1033210332062</v>
      </c>
      <c r="Y143" s="132">
        <v>0</v>
      </c>
      <c r="Z143" s="132">
        <v>0</v>
      </c>
      <c r="AA143" s="132">
        <v>57690.514678465617</v>
      </c>
      <c r="AB143" s="132">
        <v>0</v>
      </c>
      <c r="AC143" s="132">
        <v>0</v>
      </c>
      <c r="AD143" s="132">
        <v>0</v>
      </c>
      <c r="AE143" s="132">
        <v>110000</v>
      </c>
      <c r="AF143" s="132">
        <v>0</v>
      </c>
      <c r="AG143" s="132">
        <v>0</v>
      </c>
      <c r="AH143" s="132">
        <v>0</v>
      </c>
      <c r="AI143" s="132">
        <v>6409</v>
      </c>
      <c r="AJ143" s="132">
        <v>0</v>
      </c>
      <c r="AK143" s="132">
        <v>0</v>
      </c>
      <c r="AL143" s="132">
        <v>0</v>
      </c>
      <c r="AM143" s="132">
        <v>0</v>
      </c>
      <c r="AN143" s="132">
        <v>0</v>
      </c>
      <c r="AO143" s="132">
        <v>0</v>
      </c>
      <c r="AP143" s="132">
        <v>0</v>
      </c>
      <c r="AQ143" s="132">
        <v>0</v>
      </c>
      <c r="AR143" s="132">
        <v>840582</v>
      </c>
      <c r="AS143" s="132">
        <v>91395.777608619363</v>
      </c>
      <c r="AT143" s="319">
        <v>116409</v>
      </c>
      <c r="AU143" s="132">
        <v>82216.094483025881</v>
      </c>
      <c r="AV143" s="132">
        <v>1048386.7776086193</v>
      </c>
      <c r="AW143" s="132">
        <v>1048386.7776086194</v>
      </c>
      <c r="AX143" s="132">
        <v>0</v>
      </c>
      <c r="AY143" s="132">
        <v>1041977.7776086193</v>
      </c>
      <c r="AZ143" s="320">
        <v>3300</v>
      </c>
      <c r="BA143" s="320">
        <v>1009800</v>
      </c>
      <c r="BB143" s="132">
        <v>0</v>
      </c>
      <c r="BC143" s="319">
        <v>0</v>
      </c>
      <c r="BD143" s="319">
        <v>1048386.7776086193</v>
      </c>
      <c r="BE143" s="320">
        <v>1016209</v>
      </c>
      <c r="BF143" s="132">
        <v>899800</v>
      </c>
      <c r="BG143" s="132">
        <v>931977.7776086193</v>
      </c>
      <c r="BH143" s="132">
        <v>3045.6790117928736</v>
      </c>
      <c r="BI143" s="132">
        <v>2922.9653863333333</v>
      </c>
      <c r="BJ143" s="321">
        <v>4.198257907305443E-2</v>
      </c>
      <c r="BK143" s="321">
        <v>-9.9481415580560898E-3</v>
      </c>
      <c r="BL143" s="132">
        <v>-8897.8904703578846</v>
      </c>
      <c r="BM143" s="132">
        <v>1039488.8871382615</v>
      </c>
      <c r="BN143" s="132">
        <v>3376.0780625433381</v>
      </c>
      <c r="BO143" s="132" t="s">
        <v>1187</v>
      </c>
      <c r="BP143" s="132">
        <v>3397.0225069877824</v>
      </c>
      <c r="BQ143" s="321">
        <v>2.7458742384838697E-2</v>
      </c>
      <c r="BR143" s="132">
        <v>-8136.54</v>
      </c>
      <c r="BS143" s="132">
        <v>1031352.3471382614</v>
      </c>
      <c r="BT143" s="132">
        <v>0</v>
      </c>
      <c r="BU143" s="132">
        <v>1031352.3471382614</v>
      </c>
      <c r="BV143" s="132"/>
      <c r="BW143" s="132">
        <v>183959.52250922425</v>
      </c>
      <c r="BX143" s="132">
        <v>0</v>
      </c>
    </row>
    <row r="144" spans="1:76" hidden="1" x14ac:dyDescent="0.25">
      <c r="A144" s="295">
        <v>144</v>
      </c>
      <c r="B144" s="295">
        <v>56</v>
      </c>
      <c r="C144" s="317">
        <v>9353331</v>
      </c>
      <c r="D144" s="317" t="s">
        <v>1250</v>
      </c>
      <c r="E144" s="318">
        <v>285688</v>
      </c>
      <c r="F144" s="132">
        <v>0</v>
      </c>
      <c r="G144" s="132">
        <v>0</v>
      </c>
      <c r="H144" s="132">
        <v>440.00000000000017</v>
      </c>
      <c r="I144" s="132">
        <v>0</v>
      </c>
      <c r="J144" s="132">
        <v>3786.0674157303365</v>
      </c>
      <c r="K144" s="132">
        <v>0</v>
      </c>
      <c r="L144" s="132">
        <v>0</v>
      </c>
      <c r="M144" s="132">
        <v>479.99999999999926</v>
      </c>
      <c r="N144" s="132">
        <v>0</v>
      </c>
      <c r="O144" s="132">
        <v>0</v>
      </c>
      <c r="P144" s="132">
        <v>0</v>
      </c>
      <c r="Q144" s="132">
        <v>0</v>
      </c>
      <c r="R144" s="132">
        <v>0</v>
      </c>
      <c r="S144" s="132">
        <v>0</v>
      </c>
      <c r="T144" s="132">
        <v>0</v>
      </c>
      <c r="U144" s="132">
        <v>0</v>
      </c>
      <c r="V144" s="132">
        <v>0</v>
      </c>
      <c r="W144" s="132">
        <v>0</v>
      </c>
      <c r="X144" s="132">
        <v>0</v>
      </c>
      <c r="Y144" s="132">
        <v>0</v>
      </c>
      <c r="Z144" s="132">
        <v>0</v>
      </c>
      <c r="AA144" s="132">
        <v>22004.052407348423</v>
      </c>
      <c r="AB144" s="132">
        <v>0</v>
      </c>
      <c r="AC144" s="132">
        <v>0</v>
      </c>
      <c r="AD144" s="132">
        <v>0</v>
      </c>
      <c r="AE144" s="132">
        <v>110000</v>
      </c>
      <c r="AF144" s="132">
        <v>7643.524699599463</v>
      </c>
      <c r="AG144" s="132">
        <v>0</v>
      </c>
      <c r="AH144" s="132">
        <v>0</v>
      </c>
      <c r="AI144" s="132">
        <v>1972</v>
      </c>
      <c r="AJ144" s="132">
        <v>0</v>
      </c>
      <c r="AK144" s="132">
        <v>0</v>
      </c>
      <c r="AL144" s="132">
        <v>0</v>
      </c>
      <c r="AM144" s="132">
        <v>0</v>
      </c>
      <c r="AN144" s="132">
        <v>0</v>
      </c>
      <c r="AO144" s="132">
        <v>0</v>
      </c>
      <c r="AP144" s="132">
        <v>0</v>
      </c>
      <c r="AQ144" s="132">
        <v>0</v>
      </c>
      <c r="AR144" s="132">
        <v>285688</v>
      </c>
      <c r="AS144" s="132">
        <v>26710.11982307876</v>
      </c>
      <c r="AT144" s="319">
        <v>119615.52469959947</v>
      </c>
      <c r="AU144" s="132">
        <v>34356.086115213591</v>
      </c>
      <c r="AV144" s="132">
        <v>432013.64452267822</v>
      </c>
      <c r="AW144" s="132">
        <v>432013.64452267822</v>
      </c>
      <c r="AX144" s="132">
        <v>0</v>
      </c>
      <c r="AY144" s="132">
        <v>430041.64452267822</v>
      </c>
      <c r="AZ144" s="320">
        <v>3300</v>
      </c>
      <c r="BA144" s="320">
        <v>343200</v>
      </c>
      <c r="BB144" s="132">
        <v>0</v>
      </c>
      <c r="BC144" s="319">
        <v>0</v>
      </c>
      <c r="BD144" s="319">
        <v>432013.64452267822</v>
      </c>
      <c r="BE144" s="320">
        <v>345172</v>
      </c>
      <c r="BF144" s="132">
        <v>225556.47530040052</v>
      </c>
      <c r="BG144" s="132">
        <v>312398.11982307874</v>
      </c>
      <c r="BH144" s="132">
        <v>3003.8280752219111</v>
      </c>
      <c r="BI144" s="132">
        <v>3131.1079329458889</v>
      </c>
      <c r="BJ144" s="321">
        <v>-4.0650102280002563E-2</v>
      </c>
      <c r="BK144" s="321">
        <v>2.5650102280002564E-2</v>
      </c>
      <c r="BL144" s="132">
        <v>8352.5768278981031</v>
      </c>
      <c r="BM144" s="132">
        <v>440366.22135057632</v>
      </c>
      <c r="BN144" s="132">
        <v>4215.3290514478495</v>
      </c>
      <c r="BO144" s="132" t="s">
        <v>1187</v>
      </c>
      <c r="BP144" s="132">
        <v>4234.2905899093876</v>
      </c>
      <c r="BQ144" s="321">
        <v>-6.65144177928636E-2</v>
      </c>
      <c r="BR144" s="132">
        <v>-2765.36</v>
      </c>
      <c r="BS144" s="132">
        <v>437600.86135057634</v>
      </c>
      <c r="BT144" s="132">
        <v>0</v>
      </c>
      <c r="BU144" s="132">
        <v>437600.86135057634</v>
      </c>
      <c r="BV144" s="132"/>
      <c r="BW144" s="132">
        <v>109917.15555567521</v>
      </c>
      <c r="BX144" s="132">
        <v>0</v>
      </c>
    </row>
    <row r="145" spans="1:76" hidden="1" x14ac:dyDescent="0.25">
      <c r="A145" s="295">
        <v>145</v>
      </c>
      <c r="B145" s="295">
        <v>317</v>
      </c>
      <c r="C145" s="317">
        <v>9353332</v>
      </c>
      <c r="D145" s="317" t="s">
        <v>1251</v>
      </c>
      <c r="E145" s="318">
        <v>156579</v>
      </c>
      <c r="F145" s="132">
        <v>0</v>
      </c>
      <c r="G145" s="132">
        <v>0</v>
      </c>
      <c r="H145" s="132">
        <v>3080.0000000000091</v>
      </c>
      <c r="I145" s="132">
        <v>0</v>
      </c>
      <c r="J145" s="132">
        <v>5045.9016393442616</v>
      </c>
      <c r="K145" s="132">
        <v>0</v>
      </c>
      <c r="L145" s="132">
        <v>199.99999999999991</v>
      </c>
      <c r="M145" s="132">
        <v>0</v>
      </c>
      <c r="N145" s="132">
        <v>0</v>
      </c>
      <c r="O145" s="132">
        <v>0</v>
      </c>
      <c r="P145" s="132">
        <v>0</v>
      </c>
      <c r="Q145" s="132">
        <v>0</v>
      </c>
      <c r="R145" s="132">
        <v>0</v>
      </c>
      <c r="S145" s="132">
        <v>0</v>
      </c>
      <c r="T145" s="132">
        <v>0</v>
      </c>
      <c r="U145" s="132">
        <v>0</v>
      </c>
      <c r="V145" s="132">
        <v>0</v>
      </c>
      <c r="W145" s="132">
        <v>0</v>
      </c>
      <c r="X145" s="132">
        <v>0</v>
      </c>
      <c r="Y145" s="132">
        <v>0</v>
      </c>
      <c r="Z145" s="132">
        <v>0</v>
      </c>
      <c r="AA145" s="132">
        <v>13342.931162790699</v>
      </c>
      <c r="AB145" s="132">
        <v>0</v>
      </c>
      <c r="AC145" s="132">
        <v>0</v>
      </c>
      <c r="AD145" s="132">
        <v>0</v>
      </c>
      <c r="AE145" s="132">
        <v>110000</v>
      </c>
      <c r="AF145" s="132">
        <v>15487.316421895861</v>
      </c>
      <c r="AG145" s="132">
        <v>0</v>
      </c>
      <c r="AH145" s="132">
        <v>0</v>
      </c>
      <c r="AI145" s="132">
        <v>1232.5</v>
      </c>
      <c r="AJ145" s="132">
        <v>0</v>
      </c>
      <c r="AK145" s="132">
        <v>0</v>
      </c>
      <c r="AL145" s="132">
        <v>0</v>
      </c>
      <c r="AM145" s="132">
        <v>0</v>
      </c>
      <c r="AN145" s="132">
        <v>0</v>
      </c>
      <c r="AO145" s="132">
        <v>0</v>
      </c>
      <c r="AP145" s="132">
        <v>0</v>
      </c>
      <c r="AQ145" s="132">
        <v>0</v>
      </c>
      <c r="AR145" s="132">
        <v>156579</v>
      </c>
      <c r="AS145" s="132">
        <v>21668.83280213497</v>
      </c>
      <c r="AT145" s="319">
        <v>126719.81642189586</v>
      </c>
      <c r="AU145" s="132">
        <v>27504.881982462834</v>
      </c>
      <c r="AV145" s="132">
        <v>304967.64922403084</v>
      </c>
      <c r="AW145" s="132">
        <v>304967.64922403079</v>
      </c>
      <c r="AX145" s="132">
        <v>0</v>
      </c>
      <c r="AY145" s="132">
        <v>303735.14922403084</v>
      </c>
      <c r="AZ145" s="320">
        <v>3300</v>
      </c>
      <c r="BA145" s="320">
        <v>188100</v>
      </c>
      <c r="BB145" s="132">
        <v>0</v>
      </c>
      <c r="BC145" s="319">
        <v>0</v>
      </c>
      <c r="BD145" s="319">
        <v>304967.64922403084</v>
      </c>
      <c r="BE145" s="320">
        <v>189332.5</v>
      </c>
      <c r="BF145" s="132">
        <v>62612.683578104145</v>
      </c>
      <c r="BG145" s="132">
        <v>178247.83280213497</v>
      </c>
      <c r="BH145" s="132">
        <v>3127.1549614409646</v>
      </c>
      <c r="BI145" s="132">
        <v>2810.770036743615</v>
      </c>
      <c r="BJ145" s="321">
        <v>0.11256165412375523</v>
      </c>
      <c r="BK145" s="321">
        <v>-2.667247448718009E-2</v>
      </c>
      <c r="BL145" s="132">
        <v>-4273.3009493793361</v>
      </c>
      <c r="BM145" s="132">
        <v>300694.34827465151</v>
      </c>
      <c r="BN145" s="132">
        <v>5253.7166363973947</v>
      </c>
      <c r="BO145" s="132" t="s">
        <v>1187</v>
      </c>
      <c r="BP145" s="132">
        <v>5275.3394434149386</v>
      </c>
      <c r="BQ145" s="321">
        <v>8.7218667754725532E-2</v>
      </c>
      <c r="BR145" s="132">
        <v>-1515.6299999999999</v>
      </c>
      <c r="BS145" s="132">
        <v>299178.7182746515</v>
      </c>
      <c r="BT145" s="132">
        <v>0</v>
      </c>
      <c r="BU145" s="132">
        <v>299178.7182746515</v>
      </c>
      <c r="BV145" s="132"/>
      <c r="BW145" s="132">
        <v>13419.156467167893</v>
      </c>
      <c r="BX145" s="132">
        <v>0</v>
      </c>
    </row>
    <row r="146" spans="1:76" hidden="1" x14ac:dyDescent="0.25">
      <c r="A146" s="295">
        <v>146</v>
      </c>
      <c r="B146" s="295">
        <v>284</v>
      </c>
      <c r="C146" s="317">
        <v>9353337</v>
      </c>
      <c r="D146" s="317" t="s">
        <v>1252</v>
      </c>
      <c r="E146" s="318">
        <v>579617</v>
      </c>
      <c r="F146" s="132">
        <v>0</v>
      </c>
      <c r="G146" s="132">
        <v>0</v>
      </c>
      <c r="H146" s="132">
        <v>440.0000000000004</v>
      </c>
      <c r="I146" s="132">
        <v>0</v>
      </c>
      <c r="J146" s="132">
        <v>4837.0754716981128</v>
      </c>
      <c r="K146" s="132">
        <v>0</v>
      </c>
      <c r="L146" s="132">
        <v>602.85714285714334</v>
      </c>
      <c r="M146" s="132">
        <v>482.28571428571405</v>
      </c>
      <c r="N146" s="132">
        <v>361.71428571428555</v>
      </c>
      <c r="O146" s="132">
        <v>0</v>
      </c>
      <c r="P146" s="132">
        <v>0</v>
      </c>
      <c r="Q146" s="132">
        <v>0</v>
      </c>
      <c r="R146" s="132">
        <v>0</v>
      </c>
      <c r="S146" s="132">
        <v>0</v>
      </c>
      <c r="T146" s="132">
        <v>0</v>
      </c>
      <c r="U146" s="132">
        <v>0</v>
      </c>
      <c r="V146" s="132">
        <v>0</v>
      </c>
      <c r="W146" s="132">
        <v>0</v>
      </c>
      <c r="X146" s="132">
        <v>4202.5138121546988</v>
      </c>
      <c r="Y146" s="132">
        <v>0</v>
      </c>
      <c r="Z146" s="132">
        <v>0</v>
      </c>
      <c r="AA146" s="132">
        <v>30044.324506077352</v>
      </c>
      <c r="AB146" s="132">
        <v>0</v>
      </c>
      <c r="AC146" s="132">
        <v>0</v>
      </c>
      <c r="AD146" s="132">
        <v>0</v>
      </c>
      <c r="AE146" s="132">
        <v>110000</v>
      </c>
      <c r="AF146" s="132">
        <v>0</v>
      </c>
      <c r="AG146" s="132">
        <v>0</v>
      </c>
      <c r="AH146" s="132">
        <v>0</v>
      </c>
      <c r="AI146" s="132">
        <v>0</v>
      </c>
      <c r="AJ146" s="132">
        <v>0</v>
      </c>
      <c r="AK146" s="132">
        <v>0</v>
      </c>
      <c r="AL146" s="132">
        <v>0</v>
      </c>
      <c r="AM146" s="132">
        <v>0</v>
      </c>
      <c r="AN146" s="132">
        <v>0</v>
      </c>
      <c r="AO146" s="132">
        <v>0</v>
      </c>
      <c r="AP146" s="132">
        <v>0</v>
      </c>
      <c r="AQ146" s="132">
        <v>0</v>
      </c>
      <c r="AR146" s="132">
        <v>579617</v>
      </c>
      <c r="AS146" s="132">
        <v>40970.770932787302</v>
      </c>
      <c r="AT146" s="319">
        <v>110000</v>
      </c>
      <c r="AU146" s="132">
        <v>43405.290813354979</v>
      </c>
      <c r="AV146" s="132">
        <v>730587.77093278733</v>
      </c>
      <c r="AW146" s="132">
        <v>730587.77093278721</v>
      </c>
      <c r="AX146" s="132">
        <v>0</v>
      </c>
      <c r="AY146" s="132">
        <v>730587.77093278733</v>
      </c>
      <c r="AZ146" s="320">
        <v>3300</v>
      </c>
      <c r="BA146" s="320">
        <v>696300</v>
      </c>
      <c r="BB146" s="132">
        <v>0</v>
      </c>
      <c r="BC146" s="319">
        <v>0</v>
      </c>
      <c r="BD146" s="319">
        <v>730587.77093278733</v>
      </c>
      <c r="BE146" s="320">
        <v>696300</v>
      </c>
      <c r="BF146" s="132">
        <v>586300</v>
      </c>
      <c r="BG146" s="132">
        <v>620587.77093278733</v>
      </c>
      <c r="BH146" s="132">
        <v>2941.1742698236367</v>
      </c>
      <c r="BI146" s="132">
        <v>2892.6693118483417</v>
      </c>
      <c r="BJ146" s="321">
        <v>1.6768234715464764E-2</v>
      </c>
      <c r="BK146" s="321">
        <v>-3.9733807762948716E-3</v>
      </c>
      <c r="BL146" s="132">
        <v>-2425.1657701699028</v>
      </c>
      <c r="BM146" s="132">
        <v>728162.6051626174</v>
      </c>
      <c r="BN146" s="132">
        <v>3451.0076074057697</v>
      </c>
      <c r="BO146" s="132" t="s">
        <v>1187</v>
      </c>
      <c r="BP146" s="132">
        <v>3451.0076074057697</v>
      </c>
      <c r="BQ146" s="321">
        <v>7.1242699698343959E-3</v>
      </c>
      <c r="BR146" s="132">
        <v>-5610.49</v>
      </c>
      <c r="BS146" s="132">
        <v>722552.11516261741</v>
      </c>
      <c r="BT146" s="132">
        <v>0</v>
      </c>
      <c r="BU146" s="132">
        <v>722552.11516261741</v>
      </c>
      <c r="BV146" s="132"/>
      <c r="BW146" s="132">
        <v>199023.12888888875</v>
      </c>
      <c r="BX146" s="132">
        <v>0</v>
      </c>
    </row>
    <row r="147" spans="1:76" hidden="1" x14ac:dyDescent="0.25">
      <c r="A147" s="295">
        <v>147</v>
      </c>
      <c r="B147" s="295">
        <v>285</v>
      </c>
      <c r="C147" s="317">
        <v>9353338</v>
      </c>
      <c r="D147" s="317" t="s">
        <v>1253</v>
      </c>
      <c r="E147" s="318">
        <v>977932</v>
      </c>
      <c r="F147" s="132">
        <v>0</v>
      </c>
      <c r="G147" s="132">
        <v>0</v>
      </c>
      <c r="H147" s="132">
        <v>11439.999999999995</v>
      </c>
      <c r="I147" s="132">
        <v>0</v>
      </c>
      <c r="J147" s="132">
        <v>20049.570552147237</v>
      </c>
      <c r="K147" s="132">
        <v>0</v>
      </c>
      <c r="L147" s="132">
        <v>19400.000000000033</v>
      </c>
      <c r="M147" s="132">
        <v>5760.0000000000045</v>
      </c>
      <c r="N147" s="132">
        <v>8640.0000000000073</v>
      </c>
      <c r="O147" s="132">
        <v>1169.9999999999995</v>
      </c>
      <c r="P147" s="132">
        <v>840.00000000000034</v>
      </c>
      <c r="Q147" s="132">
        <v>1724.9999999999995</v>
      </c>
      <c r="R147" s="132">
        <v>0</v>
      </c>
      <c r="S147" s="132">
        <v>0</v>
      </c>
      <c r="T147" s="132">
        <v>0</v>
      </c>
      <c r="U147" s="132">
        <v>0</v>
      </c>
      <c r="V147" s="132">
        <v>0</v>
      </c>
      <c r="W147" s="132">
        <v>0</v>
      </c>
      <c r="X147" s="132">
        <v>36169.115646258535</v>
      </c>
      <c r="Y147" s="132">
        <v>0</v>
      </c>
      <c r="Z147" s="132">
        <v>0</v>
      </c>
      <c r="AA147" s="132">
        <v>63960.078948225353</v>
      </c>
      <c r="AB147" s="132">
        <v>0</v>
      </c>
      <c r="AC147" s="132">
        <v>0</v>
      </c>
      <c r="AD147" s="132">
        <v>0</v>
      </c>
      <c r="AE147" s="132">
        <v>110000</v>
      </c>
      <c r="AF147" s="132">
        <v>0</v>
      </c>
      <c r="AG147" s="132">
        <v>0</v>
      </c>
      <c r="AH147" s="132">
        <v>0</v>
      </c>
      <c r="AI147" s="132">
        <v>0</v>
      </c>
      <c r="AJ147" s="132">
        <v>0</v>
      </c>
      <c r="AK147" s="132">
        <v>0</v>
      </c>
      <c r="AL147" s="132">
        <v>0</v>
      </c>
      <c r="AM147" s="132">
        <v>0</v>
      </c>
      <c r="AN147" s="132">
        <v>0</v>
      </c>
      <c r="AO147" s="132">
        <v>0</v>
      </c>
      <c r="AP147" s="132">
        <v>0</v>
      </c>
      <c r="AQ147" s="132">
        <v>0</v>
      </c>
      <c r="AR147" s="132">
        <v>977932</v>
      </c>
      <c r="AS147" s="132">
        <v>169153.76514663117</v>
      </c>
      <c r="AT147" s="319">
        <v>110000</v>
      </c>
      <c r="AU147" s="132">
        <v>108471.364224299</v>
      </c>
      <c r="AV147" s="132">
        <v>1257085.7651466313</v>
      </c>
      <c r="AW147" s="132">
        <v>1257085.765146631</v>
      </c>
      <c r="AX147" s="132">
        <v>0</v>
      </c>
      <c r="AY147" s="132">
        <v>1257085.7651466313</v>
      </c>
      <c r="AZ147" s="320">
        <v>3300</v>
      </c>
      <c r="BA147" s="320">
        <v>1174800</v>
      </c>
      <c r="BB147" s="132">
        <v>0</v>
      </c>
      <c r="BC147" s="319">
        <v>0</v>
      </c>
      <c r="BD147" s="319">
        <v>1257085.7651466313</v>
      </c>
      <c r="BE147" s="320">
        <v>1174800</v>
      </c>
      <c r="BF147" s="132">
        <v>1064800</v>
      </c>
      <c r="BG147" s="132">
        <v>1147085.7651466313</v>
      </c>
      <c r="BH147" s="132">
        <v>3222.1510256927845</v>
      </c>
      <c r="BI147" s="132">
        <v>3108.7117173780484</v>
      </c>
      <c r="BJ147" s="321">
        <v>3.6490777732974586E-2</v>
      </c>
      <c r="BK147" s="321">
        <v>-8.6468109026723774E-3</v>
      </c>
      <c r="BL147" s="132">
        <v>-9569.4374841079971</v>
      </c>
      <c r="BM147" s="132">
        <v>1247516.3276625234</v>
      </c>
      <c r="BN147" s="132">
        <v>3504.2593473666388</v>
      </c>
      <c r="BO147" s="132" t="s">
        <v>1187</v>
      </c>
      <c r="BP147" s="132">
        <v>3504.2593473666388</v>
      </c>
      <c r="BQ147" s="321">
        <v>1.5364357624886527E-2</v>
      </c>
      <c r="BR147" s="132">
        <v>-9466.0399999999991</v>
      </c>
      <c r="BS147" s="132">
        <v>1238050.2876625233</v>
      </c>
      <c r="BT147" s="132">
        <v>0</v>
      </c>
      <c r="BU147" s="132">
        <v>1238050.2876625233</v>
      </c>
      <c r="BV147" s="132"/>
      <c r="BW147" s="132">
        <v>74348.164863499696</v>
      </c>
      <c r="BX147" s="132">
        <v>0</v>
      </c>
    </row>
    <row r="148" spans="1:76" hidden="1" x14ac:dyDescent="0.25">
      <c r="A148" s="295">
        <v>148</v>
      </c>
      <c r="B148" s="295">
        <v>288</v>
      </c>
      <c r="C148" s="317">
        <v>9353339</v>
      </c>
      <c r="D148" s="317" t="s">
        <v>1254</v>
      </c>
      <c r="E148" s="318">
        <v>1156487</v>
      </c>
      <c r="F148" s="132">
        <v>0</v>
      </c>
      <c r="G148" s="132">
        <v>0</v>
      </c>
      <c r="H148" s="132">
        <v>22000.000000000055</v>
      </c>
      <c r="I148" s="132">
        <v>0</v>
      </c>
      <c r="J148" s="132">
        <v>49184.134615384617</v>
      </c>
      <c r="K148" s="132">
        <v>0</v>
      </c>
      <c r="L148" s="132">
        <v>11800.000000000015</v>
      </c>
      <c r="M148" s="132">
        <v>12960.000000000024</v>
      </c>
      <c r="N148" s="132">
        <v>51479.999999999993</v>
      </c>
      <c r="O148" s="132">
        <v>9359.9999999999927</v>
      </c>
      <c r="P148" s="132">
        <v>2100.000000000005</v>
      </c>
      <c r="Q148" s="132">
        <v>1724.9999999999993</v>
      </c>
      <c r="R148" s="132">
        <v>0</v>
      </c>
      <c r="S148" s="132">
        <v>0</v>
      </c>
      <c r="T148" s="132">
        <v>0</v>
      </c>
      <c r="U148" s="132">
        <v>0</v>
      </c>
      <c r="V148" s="132">
        <v>0</v>
      </c>
      <c r="W148" s="132">
        <v>0</v>
      </c>
      <c r="X148" s="132">
        <v>82281.592797783887</v>
      </c>
      <c r="Y148" s="132">
        <v>0</v>
      </c>
      <c r="Z148" s="132">
        <v>0</v>
      </c>
      <c r="AA148" s="132">
        <v>147419.75470572544</v>
      </c>
      <c r="AB148" s="132">
        <v>0</v>
      </c>
      <c r="AC148" s="132">
        <v>0</v>
      </c>
      <c r="AD148" s="132">
        <v>0</v>
      </c>
      <c r="AE148" s="132">
        <v>110000</v>
      </c>
      <c r="AF148" s="132">
        <v>0</v>
      </c>
      <c r="AG148" s="132">
        <v>0</v>
      </c>
      <c r="AH148" s="132">
        <v>0</v>
      </c>
      <c r="AI148" s="132">
        <v>0</v>
      </c>
      <c r="AJ148" s="132">
        <v>0</v>
      </c>
      <c r="AK148" s="132">
        <v>0</v>
      </c>
      <c r="AL148" s="132">
        <v>0</v>
      </c>
      <c r="AM148" s="132">
        <v>0</v>
      </c>
      <c r="AN148" s="132">
        <v>0</v>
      </c>
      <c r="AO148" s="132">
        <v>0</v>
      </c>
      <c r="AP148" s="132">
        <v>0</v>
      </c>
      <c r="AQ148" s="132">
        <v>0</v>
      </c>
      <c r="AR148" s="132">
        <v>1156487</v>
      </c>
      <c r="AS148" s="132">
        <v>390310.482118894</v>
      </c>
      <c r="AT148" s="319">
        <v>110000</v>
      </c>
      <c r="AU148" s="132">
        <v>237723.32201341778</v>
      </c>
      <c r="AV148" s="132">
        <v>1656797.4821188939</v>
      </c>
      <c r="AW148" s="132">
        <v>1656797.4821188939</v>
      </c>
      <c r="AX148" s="132">
        <v>0</v>
      </c>
      <c r="AY148" s="132">
        <v>1656797.4821188939</v>
      </c>
      <c r="AZ148" s="320">
        <v>3300</v>
      </c>
      <c r="BA148" s="320">
        <v>1389300</v>
      </c>
      <c r="BB148" s="132">
        <v>0</v>
      </c>
      <c r="BC148" s="319">
        <v>0</v>
      </c>
      <c r="BD148" s="319">
        <v>1656797.4821188939</v>
      </c>
      <c r="BE148" s="320">
        <v>1389300</v>
      </c>
      <c r="BF148" s="132">
        <v>1279300</v>
      </c>
      <c r="BG148" s="132">
        <v>1546797.4821188939</v>
      </c>
      <c r="BH148" s="132">
        <v>3674.1032829427409</v>
      </c>
      <c r="BI148" s="132">
        <v>3813.8296655421691</v>
      </c>
      <c r="BJ148" s="321">
        <v>-3.6636765365231617E-2</v>
      </c>
      <c r="BK148" s="321">
        <v>2.1636765365231618E-2</v>
      </c>
      <c r="BL148" s="132">
        <v>34740.472736460484</v>
      </c>
      <c r="BM148" s="132">
        <v>1691537.9548553543</v>
      </c>
      <c r="BN148" s="132">
        <v>4017.9048808915777</v>
      </c>
      <c r="BO148" s="132" t="s">
        <v>1187</v>
      </c>
      <c r="BP148" s="132">
        <v>4017.9048808915777</v>
      </c>
      <c r="BQ148" s="321">
        <v>-1.7065274619157633E-2</v>
      </c>
      <c r="BR148" s="132">
        <v>-11194.39</v>
      </c>
      <c r="BS148" s="132">
        <v>1680343.5648553544</v>
      </c>
      <c r="BT148" s="132">
        <v>0</v>
      </c>
      <c r="BU148" s="132">
        <v>1680343.5648553544</v>
      </c>
      <c r="BV148" s="132"/>
      <c r="BW148" s="132">
        <v>487632.45019935328</v>
      </c>
      <c r="BX148" s="132">
        <v>0</v>
      </c>
    </row>
    <row r="149" spans="1:76" hidden="1" x14ac:dyDescent="0.25">
      <c r="A149" s="295">
        <v>149</v>
      </c>
      <c r="B149" s="295">
        <v>291</v>
      </c>
      <c r="C149" s="317">
        <v>9353341</v>
      </c>
      <c r="D149" s="317" t="s">
        <v>1255</v>
      </c>
      <c r="E149" s="318">
        <v>574123</v>
      </c>
      <c r="F149" s="132">
        <v>0</v>
      </c>
      <c r="G149" s="132">
        <v>0</v>
      </c>
      <c r="H149" s="132">
        <v>8799.9999999999982</v>
      </c>
      <c r="I149" s="132">
        <v>0</v>
      </c>
      <c r="J149" s="132">
        <v>23956.132075471698</v>
      </c>
      <c r="K149" s="132">
        <v>0</v>
      </c>
      <c r="L149" s="132">
        <v>2199.9999999999991</v>
      </c>
      <c r="M149" s="132">
        <v>1680.0000000000011</v>
      </c>
      <c r="N149" s="132">
        <v>16200</v>
      </c>
      <c r="O149" s="132">
        <v>21839.999999999964</v>
      </c>
      <c r="P149" s="132">
        <v>1259.9999999999973</v>
      </c>
      <c r="Q149" s="132">
        <v>0</v>
      </c>
      <c r="R149" s="132">
        <v>0</v>
      </c>
      <c r="S149" s="132">
        <v>0</v>
      </c>
      <c r="T149" s="132">
        <v>0</v>
      </c>
      <c r="U149" s="132">
        <v>0</v>
      </c>
      <c r="V149" s="132">
        <v>0</v>
      </c>
      <c r="W149" s="132">
        <v>0</v>
      </c>
      <c r="X149" s="132">
        <v>5381.7500000000009</v>
      </c>
      <c r="Y149" s="132">
        <v>0</v>
      </c>
      <c r="Z149" s="132">
        <v>0</v>
      </c>
      <c r="AA149" s="132">
        <v>61623.713861111093</v>
      </c>
      <c r="AB149" s="132">
        <v>0</v>
      </c>
      <c r="AC149" s="132">
        <v>0</v>
      </c>
      <c r="AD149" s="132">
        <v>0</v>
      </c>
      <c r="AE149" s="132">
        <v>110000</v>
      </c>
      <c r="AF149" s="132">
        <v>0</v>
      </c>
      <c r="AG149" s="132">
        <v>0</v>
      </c>
      <c r="AH149" s="132">
        <v>0</v>
      </c>
      <c r="AI149" s="132">
        <v>0</v>
      </c>
      <c r="AJ149" s="132">
        <v>0</v>
      </c>
      <c r="AK149" s="132">
        <v>0</v>
      </c>
      <c r="AL149" s="132">
        <v>0</v>
      </c>
      <c r="AM149" s="132">
        <v>0</v>
      </c>
      <c r="AN149" s="132">
        <v>0</v>
      </c>
      <c r="AO149" s="132">
        <v>0</v>
      </c>
      <c r="AP149" s="132">
        <v>0</v>
      </c>
      <c r="AQ149" s="132">
        <v>0</v>
      </c>
      <c r="AR149" s="132">
        <v>574123</v>
      </c>
      <c r="AS149" s="132">
        <v>142941.59593658274</v>
      </c>
      <c r="AT149" s="319">
        <v>110000</v>
      </c>
      <c r="AU149" s="132">
        <v>109590.77989884693</v>
      </c>
      <c r="AV149" s="132">
        <v>827064.59593658277</v>
      </c>
      <c r="AW149" s="132">
        <v>827064.59593658277</v>
      </c>
      <c r="AX149" s="132">
        <v>0</v>
      </c>
      <c r="AY149" s="132">
        <v>827064.59593658277</v>
      </c>
      <c r="AZ149" s="320">
        <v>3300</v>
      </c>
      <c r="BA149" s="320">
        <v>689700</v>
      </c>
      <c r="BB149" s="132">
        <v>0</v>
      </c>
      <c r="BC149" s="319">
        <v>0</v>
      </c>
      <c r="BD149" s="319">
        <v>827064.59593658277</v>
      </c>
      <c r="BE149" s="320">
        <v>689700</v>
      </c>
      <c r="BF149" s="132">
        <v>579700</v>
      </c>
      <c r="BG149" s="132">
        <v>717064.59593658277</v>
      </c>
      <c r="BH149" s="132">
        <v>3430.9310810362813</v>
      </c>
      <c r="BI149" s="132">
        <v>3626.8093674528304</v>
      </c>
      <c r="BJ149" s="321">
        <v>-5.4008431811820808E-2</v>
      </c>
      <c r="BK149" s="321">
        <v>3.9008431811820808E-2</v>
      </c>
      <c r="BL149" s="132">
        <v>29568.51449409415</v>
      </c>
      <c r="BM149" s="132">
        <v>856633.11043067696</v>
      </c>
      <c r="BN149" s="132">
        <v>4098.7230164147222</v>
      </c>
      <c r="BO149" s="132" t="s">
        <v>1187</v>
      </c>
      <c r="BP149" s="132">
        <v>4098.7230164147222</v>
      </c>
      <c r="BQ149" s="321">
        <v>-1.3771723390579416E-2</v>
      </c>
      <c r="BR149" s="132">
        <v>-5557.31</v>
      </c>
      <c r="BS149" s="132">
        <v>851075.8004306769</v>
      </c>
      <c r="BT149" s="132">
        <v>0</v>
      </c>
      <c r="BU149" s="132">
        <v>851075.8004306769</v>
      </c>
      <c r="BV149" s="132"/>
      <c r="BW149" s="132">
        <v>-4472.7493187630316</v>
      </c>
      <c r="BX149" s="132">
        <v>0</v>
      </c>
    </row>
    <row r="150" spans="1:76" hidden="1" x14ac:dyDescent="0.25">
      <c r="A150" s="295">
        <v>150</v>
      </c>
      <c r="B150" s="295">
        <v>287</v>
      </c>
      <c r="C150" s="317">
        <v>9353342</v>
      </c>
      <c r="D150" s="317" t="s">
        <v>1256</v>
      </c>
      <c r="E150" s="318">
        <v>590605</v>
      </c>
      <c r="F150" s="132">
        <v>0</v>
      </c>
      <c r="G150" s="132">
        <v>0</v>
      </c>
      <c r="H150" s="132">
        <v>6159.9999999999964</v>
      </c>
      <c r="I150" s="132">
        <v>0</v>
      </c>
      <c r="J150" s="132">
        <v>11935.514018691589</v>
      </c>
      <c r="K150" s="132">
        <v>0</v>
      </c>
      <c r="L150" s="132">
        <v>4200.0000000000018</v>
      </c>
      <c r="M150" s="132">
        <v>9600.0000000000018</v>
      </c>
      <c r="N150" s="132">
        <v>7200.0000000000009</v>
      </c>
      <c r="O150" s="132">
        <v>15209.999999999975</v>
      </c>
      <c r="P150" s="132">
        <v>5040.0000000000009</v>
      </c>
      <c r="Q150" s="132">
        <v>0</v>
      </c>
      <c r="R150" s="132">
        <v>0</v>
      </c>
      <c r="S150" s="132">
        <v>0</v>
      </c>
      <c r="T150" s="132">
        <v>0</v>
      </c>
      <c r="U150" s="132">
        <v>0</v>
      </c>
      <c r="V150" s="132">
        <v>0</v>
      </c>
      <c r="W150" s="132">
        <v>0</v>
      </c>
      <c r="X150" s="132">
        <v>22867.119565217417</v>
      </c>
      <c r="Y150" s="132">
        <v>0</v>
      </c>
      <c r="Z150" s="132">
        <v>0</v>
      </c>
      <c r="AA150" s="132">
        <v>41645.900396274577</v>
      </c>
      <c r="AB150" s="132">
        <v>0</v>
      </c>
      <c r="AC150" s="132">
        <v>0</v>
      </c>
      <c r="AD150" s="132">
        <v>0</v>
      </c>
      <c r="AE150" s="132">
        <v>110000</v>
      </c>
      <c r="AF150" s="132">
        <v>0</v>
      </c>
      <c r="AG150" s="132">
        <v>0</v>
      </c>
      <c r="AH150" s="132">
        <v>0</v>
      </c>
      <c r="AI150" s="132">
        <v>0</v>
      </c>
      <c r="AJ150" s="132">
        <v>0</v>
      </c>
      <c r="AK150" s="132">
        <v>0</v>
      </c>
      <c r="AL150" s="132">
        <v>0</v>
      </c>
      <c r="AM150" s="132">
        <v>0</v>
      </c>
      <c r="AN150" s="132">
        <v>0</v>
      </c>
      <c r="AO150" s="132">
        <v>0</v>
      </c>
      <c r="AP150" s="132">
        <v>0</v>
      </c>
      <c r="AQ150" s="132">
        <v>0</v>
      </c>
      <c r="AR150" s="132">
        <v>590605</v>
      </c>
      <c r="AS150" s="132">
        <v>123858.53398018357</v>
      </c>
      <c r="AT150" s="319">
        <v>110000</v>
      </c>
      <c r="AU150" s="132">
        <v>81317.657405620354</v>
      </c>
      <c r="AV150" s="132">
        <v>824463.53398018354</v>
      </c>
      <c r="AW150" s="132">
        <v>824463.53398018354</v>
      </c>
      <c r="AX150" s="132">
        <v>0</v>
      </c>
      <c r="AY150" s="132">
        <v>824463.53398018354</v>
      </c>
      <c r="AZ150" s="320">
        <v>3300</v>
      </c>
      <c r="BA150" s="320">
        <v>709500</v>
      </c>
      <c r="BB150" s="132">
        <v>0</v>
      </c>
      <c r="BC150" s="319">
        <v>0</v>
      </c>
      <c r="BD150" s="319">
        <v>824463.53398018354</v>
      </c>
      <c r="BE150" s="320">
        <v>709500</v>
      </c>
      <c r="BF150" s="132">
        <v>599500</v>
      </c>
      <c r="BG150" s="132">
        <v>714463.53398018354</v>
      </c>
      <c r="BH150" s="132">
        <v>3323.0862045589934</v>
      </c>
      <c r="BI150" s="132">
        <v>3563.2493195348834</v>
      </c>
      <c r="BJ150" s="321">
        <v>-6.7400031106226083E-2</v>
      </c>
      <c r="BK150" s="321">
        <v>5.2400031106226083E-2</v>
      </c>
      <c r="BL150" s="132">
        <v>40143.590664316362</v>
      </c>
      <c r="BM150" s="132">
        <v>864607.12464449985</v>
      </c>
      <c r="BN150" s="132">
        <v>4021.4284867186038</v>
      </c>
      <c r="BO150" s="132" t="s">
        <v>1187</v>
      </c>
      <c r="BP150" s="132">
        <v>4021.4284867186038</v>
      </c>
      <c r="BQ150" s="321">
        <v>-1.5914463566959358E-2</v>
      </c>
      <c r="BR150" s="132">
        <v>-5716.85</v>
      </c>
      <c r="BS150" s="132">
        <v>858890.27464449988</v>
      </c>
      <c r="BT150" s="132">
        <v>0</v>
      </c>
      <c r="BU150" s="132">
        <v>858890.27464449988</v>
      </c>
      <c r="BV150" s="132"/>
      <c r="BW150" s="132">
        <v>30377.611301669618</v>
      </c>
      <c r="BX150" s="132">
        <v>0</v>
      </c>
    </row>
    <row r="151" spans="1:76" hidden="1" x14ac:dyDescent="0.25">
      <c r="A151" s="295">
        <v>151</v>
      </c>
      <c r="B151" s="295">
        <v>425</v>
      </c>
      <c r="C151" s="317">
        <v>9353343</v>
      </c>
      <c r="D151" s="317" t="s">
        <v>348</v>
      </c>
      <c r="E151" s="318">
        <v>1123523</v>
      </c>
      <c r="F151" s="132">
        <v>0</v>
      </c>
      <c r="G151" s="132">
        <v>0</v>
      </c>
      <c r="H151" s="132">
        <v>16279.999999999996</v>
      </c>
      <c r="I151" s="132">
        <v>0</v>
      </c>
      <c r="J151" s="132">
        <v>38117.969543147206</v>
      </c>
      <c r="K151" s="132">
        <v>0</v>
      </c>
      <c r="L151" s="132">
        <v>1799.9999999999982</v>
      </c>
      <c r="M151" s="132">
        <v>0</v>
      </c>
      <c r="N151" s="132">
        <v>0</v>
      </c>
      <c r="O151" s="132">
        <v>0</v>
      </c>
      <c r="P151" s="132">
        <v>0</v>
      </c>
      <c r="Q151" s="132">
        <v>0</v>
      </c>
      <c r="R151" s="132">
        <v>0</v>
      </c>
      <c r="S151" s="132">
        <v>0</v>
      </c>
      <c r="T151" s="132">
        <v>0</v>
      </c>
      <c r="U151" s="132">
        <v>0</v>
      </c>
      <c r="V151" s="132">
        <v>0</v>
      </c>
      <c r="W151" s="132">
        <v>0</v>
      </c>
      <c r="X151" s="132">
        <v>10030.238095238092</v>
      </c>
      <c r="Y151" s="132">
        <v>0</v>
      </c>
      <c r="Z151" s="132">
        <v>0</v>
      </c>
      <c r="AA151" s="132">
        <v>101735.88758529801</v>
      </c>
      <c r="AB151" s="132">
        <v>0</v>
      </c>
      <c r="AC151" s="132">
        <v>0</v>
      </c>
      <c r="AD151" s="132">
        <v>0</v>
      </c>
      <c r="AE151" s="132">
        <v>110000</v>
      </c>
      <c r="AF151" s="132">
        <v>0</v>
      </c>
      <c r="AG151" s="132">
        <v>0</v>
      </c>
      <c r="AH151" s="132">
        <v>0</v>
      </c>
      <c r="AI151" s="132">
        <v>38947</v>
      </c>
      <c r="AJ151" s="132">
        <v>0</v>
      </c>
      <c r="AK151" s="132">
        <v>0</v>
      </c>
      <c r="AL151" s="132">
        <v>0</v>
      </c>
      <c r="AM151" s="132">
        <v>0</v>
      </c>
      <c r="AN151" s="132">
        <v>0</v>
      </c>
      <c r="AO151" s="132">
        <v>0</v>
      </c>
      <c r="AP151" s="132">
        <v>0</v>
      </c>
      <c r="AQ151" s="132">
        <v>0</v>
      </c>
      <c r="AR151" s="132">
        <v>1123523</v>
      </c>
      <c r="AS151" s="132">
        <v>167964.09522368331</v>
      </c>
      <c r="AT151" s="319">
        <v>148947</v>
      </c>
      <c r="AU151" s="132">
        <v>139833.87235687161</v>
      </c>
      <c r="AV151" s="132">
        <v>1440434.0952236834</v>
      </c>
      <c r="AW151" s="132">
        <v>1440434.0952236832</v>
      </c>
      <c r="AX151" s="132">
        <v>0</v>
      </c>
      <c r="AY151" s="132">
        <v>1401487.0952236834</v>
      </c>
      <c r="AZ151" s="320">
        <v>3300</v>
      </c>
      <c r="BA151" s="320">
        <v>1349700</v>
      </c>
      <c r="BB151" s="132">
        <v>0</v>
      </c>
      <c r="BC151" s="319">
        <v>0</v>
      </c>
      <c r="BD151" s="319">
        <v>1440434.0952236834</v>
      </c>
      <c r="BE151" s="320">
        <v>1388647</v>
      </c>
      <c r="BF151" s="132">
        <v>1239700</v>
      </c>
      <c r="BG151" s="132">
        <v>1291487.0952236834</v>
      </c>
      <c r="BH151" s="132">
        <v>3157.6701594711085</v>
      </c>
      <c r="BI151" s="132">
        <v>3219.8351810126583</v>
      </c>
      <c r="BJ151" s="321">
        <v>-1.9306895554199916E-2</v>
      </c>
      <c r="BK151" s="321">
        <v>4.3068955541999167E-3</v>
      </c>
      <c r="BL151" s="132">
        <v>5671.8049749811998</v>
      </c>
      <c r="BM151" s="132">
        <v>1446105.9001986645</v>
      </c>
      <c r="BN151" s="132">
        <v>3440.486308554192</v>
      </c>
      <c r="BO151" s="132" t="s">
        <v>1187</v>
      </c>
      <c r="BP151" s="132">
        <v>3535.7112474294977</v>
      </c>
      <c r="BQ151" s="321">
        <v>-1.1246057446961055E-2</v>
      </c>
      <c r="BR151" s="132">
        <v>-10875.31</v>
      </c>
      <c r="BS151" s="132">
        <v>1435230.5901986645</v>
      </c>
      <c r="BT151" s="132">
        <v>0</v>
      </c>
      <c r="BU151" s="132">
        <v>1435230.5901986645</v>
      </c>
      <c r="BV151" s="132"/>
      <c r="BW151" s="132">
        <v>11025.270572820446</v>
      </c>
      <c r="BX151" s="132">
        <v>8836.2699999999986</v>
      </c>
    </row>
    <row r="152" spans="1:76" hidden="1" x14ac:dyDescent="0.25">
      <c r="A152" s="295">
        <v>152</v>
      </c>
      <c r="B152" s="295">
        <v>320</v>
      </c>
      <c r="C152" s="317">
        <v>9353346</v>
      </c>
      <c r="D152" s="317" t="s">
        <v>299</v>
      </c>
      <c r="E152" s="318">
        <v>747184</v>
      </c>
      <c r="F152" s="132">
        <v>0</v>
      </c>
      <c r="G152" s="132">
        <v>0</v>
      </c>
      <c r="H152" s="132">
        <v>1760.0000000000027</v>
      </c>
      <c r="I152" s="132">
        <v>0</v>
      </c>
      <c r="J152" s="132">
        <v>12622.5</v>
      </c>
      <c r="K152" s="132">
        <v>0</v>
      </c>
      <c r="L152" s="132">
        <v>199.99999999999977</v>
      </c>
      <c r="M152" s="132">
        <v>0</v>
      </c>
      <c r="N152" s="132">
        <v>0</v>
      </c>
      <c r="O152" s="132">
        <v>0</v>
      </c>
      <c r="P152" s="132">
        <v>0</v>
      </c>
      <c r="Q152" s="132">
        <v>0</v>
      </c>
      <c r="R152" s="132">
        <v>0</v>
      </c>
      <c r="S152" s="132">
        <v>0</v>
      </c>
      <c r="T152" s="132">
        <v>0</v>
      </c>
      <c r="U152" s="132">
        <v>0</v>
      </c>
      <c r="V152" s="132">
        <v>0</v>
      </c>
      <c r="W152" s="132">
        <v>0</v>
      </c>
      <c r="X152" s="132">
        <v>1843.1578947368412</v>
      </c>
      <c r="Y152" s="132">
        <v>0</v>
      </c>
      <c r="Z152" s="132">
        <v>0</v>
      </c>
      <c r="AA152" s="132">
        <v>66911.609949238657</v>
      </c>
      <c r="AB152" s="132">
        <v>0</v>
      </c>
      <c r="AC152" s="132">
        <v>0</v>
      </c>
      <c r="AD152" s="132">
        <v>0</v>
      </c>
      <c r="AE152" s="132">
        <v>110000</v>
      </c>
      <c r="AF152" s="132">
        <v>0</v>
      </c>
      <c r="AG152" s="132">
        <v>0</v>
      </c>
      <c r="AH152" s="132">
        <v>0</v>
      </c>
      <c r="AI152" s="132">
        <v>40672.5</v>
      </c>
      <c r="AJ152" s="132">
        <v>0</v>
      </c>
      <c r="AK152" s="132">
        <v>0</v>
      </c>
      <c r="AL152" s="132">
        <v>0</v>
      </c>
      <c r="AM152" s="132">
        <v>0</v>
      </c>
      <c r="AN152" s="132">
        <v>0</v>
      </c>
      <c r="AO152" s="132">
        <v>0</v>
      </c>
      <c r="AP152" s="132">
        <v>0</v>
      </c>
      <c r="AQ152" s="132">
        <v>0</v>
      </c>
      <c r="AR152" s="132">
        <v>747184</v>
      </c>
      <c r="AS152" s="132">
        <v>83337.267843975496</v>
      </c>
      <c r="AT152" s="319">
        <v>150672.5</v>
      </c>
      <c r="AU152" s="132">
        <v>84201.859949238657</v>
      </c>
      <c r="AV152" s="132">
        <v>981193.76784397545</v>
      </c>
      <c r="AW152" s="132">
        <v>981193.76784397545</v>
      </c>
      <c r="AX152" s="132">
        <v>0</v>
      </c>
      <c r="AY152" s="132">
        <v>940521.26784397545</v>
      </c>
      <c r="AZ152" s="320">
        <v>3300</v>
      </c>
      <c r="BA152" s="320">
        <v>897600</v>
      </c>
      <c r="BB152" s="132">
        <v>0</v>
      </c>
      <c r="BC152" s="319">
        <v>0</v>
      </c>
      <c r="BD152" s="319">
        <v>981193.76784397545</v>
      </c>
      <c r="BE152" s="320">
        <v>938272.5</v>
      </c>
      <c r="BF152" s="132">
        <v>787600</v>
      </c>
      <c r="BG152" s="132">
        <v>830521.26784397545</v>
      </c>
      <c r="BH152" s="132">
        <v>3053.3870141322627</v>
      </c>
      <c r="BI152" s="132">
        <v>2924.8937529411764</v>
      </c>
      <c r="BJ152" s="321">
        <v>4.3930915802284337E-2</v>
      </c>
      <c r="BK152" s="321">
        <v>-1.0409817091410334E-2</v>
      </c>
      <c r="BL152" s="132">
        <v>-8281.749642539975</v>
      </c>
      <c r="BM152" s="132">
        <v>972912.01820143545</v>
      </c>
      <c r="BN152" s="132">
        <v>3427.3511698582188</v>
      </c>
      <c r="BO152" s="132" t="s">
        <v>1187</v>
      </c>
      <c r="BP152" s="132">
        <v>3576.8824198582188</v>
      </c>
      <c r="BQ152" s="321">
        <v>3.3906541105125809E-2</v>
      </c>
      <c r="BR152" s="132">
        <v>-7232.48</v>
      </c>
      <c r="BS152" s="132">
        <v>965679.53820143547</v>
      </c>
      <c r="BT152" s="132">
        <v>0</v>
      </c>
      <c r="BU152" s="132">
        <v>965679.53820143547</v>
      </c>
      <c r="BV152" s="132"/>
      <c r="BW152" s="132">
        <v>179277.78547201469</v>
      </c>
      <c r="BX152" s="132">
        <v>3472.9999999999982</v>
      </c>
    </row>
    <row r="153" spans="1:76" hidden="1" x14ac:dyDescent="0.25">
      <c r="A153" s="295">
        <v>153</v>
      </c>
      <c r="B153" s="295">
        <v>560</v>
      </c>
      <c r="C153" s="317">
        <v>9354024</v>
      </c>
      <c r="D153" s="317" t="s">
        <v>430</v>
      </c>
      <c r="E153" s="318">
        <v>0</v>
      </c>
      <c r="F153" s="132">
        <v>3314454</v>
      </c>
      <c r="G153" s="132">
        <v>2785110</v>
      </c>
      <c r="H153" s="132">
        <v>0</v>
      </c>
      <c r="I153" s="132">
        <v>32559.999999999989</v>
      </c>
      <c r="J153" s="132">
        <v>0</v>
      </c>
      <c r="K153" s="132">
        <v>192615.79854208083</v>
      </c>
      <c r="L153" s="132">
        <v>0</v>
      </c>
      <c r="M153" s="132">
        <v>0</v>
      </c>
      <c r="N153" s="132">
        <v>0</v>
      </c>
      <c r="O153" s="132">
        <v>0</v>
      </c>
      <c r="P153" s="132">
        <v>0</v>
      </c>
      <c r="Q153" s="132">
        <v>0</v>
      </c>
      <c r="R153" s="132">
        <v>5510.0000000000091</v>
      </c>
      <c r="S153" s="132">
        <v>5460.0000000000018</v>
      </c>
      <c r="T153" s="132">
        <v>3090.0000000000023</v>
      </c>
      <c r="U153" s="132">
        <v>559.99999999999977</v>
      </c>
      <c r="V153" s="132">
        <v>1199.999999999998</v>
      </c>
      <c r="W153" s="132">
        <v>0</v>
      </c>
      <c r="X153" s="132">
        <v>0</v>
      </c>
      <c r="Y153" s="132">
        <v>5539.99999999999</v>
      </c>
      <c r="Z153" s="132">
        <v>0</v>
      </c>
      <c r="AA153" s="132">
        <v>0</v>
      </c>
      <c r="AB153" s="132">
        <v>569216.27301641565</v>
      </c>
      <c r="AC153" s="132">
        <v>0</v>
      </c>
      <c r="AD153" s="132">
        <v>0</v>
      </c>
      <c r="AE153" s="132">
        <v>110000</v>
      </c>
      <c r="AF153" s="132">
        <v>0</v>
      </c>
      <c r="AG153" s="132">
        <v>0</v>
      </c>
      <c r="AH153" s="132">
        <v>50000</v>
      </c>
      <c r="AI153" s="132">
        <v>269671</v>
      </c>
      <c r="AJ153" s="132">
        <v>0</v>
      </c>
      <c r="AK153" s="132">
        <v>0</v>
      </c>
      <c r="AL153" s="132">
        <v>0</v>
      </c>
      <c r="AM153" s="132">
        <v>0</v>
      </c>
      <c r="AN153" s="132">
        <v>0</v>
      </c>
      <c r="AO153" s="132">
        <v>0</v>
      </c>
      <c r="AP153" s="132">
        <v>0</v>
      </c>
      <c r="AQ153" s="132">
        <v>0</v>
      </c>
      <c r="AR153" s="132">
        <v>6099564</v>
      </c>
      <c r="AS153" s="132">
        <v>815752.07155849645</v>
      </c>
      <c r="AT153" s="319">
        <v>429671</v>
      </c>
      <c r="AU153" s="132">
        <v>699713.17228745611</v>
      </c>
      <c r="AV153" s="132">
        <v>7344987.071558496</v>
      </c>
      <c r="AW153" s="132">
        <v>0</v>
      </c>
      <c r="AX153" s="132">
        <v>7344987.071558496</v>
      </c>
      <c r="AY153" s="132">
        <v>7025316.071558496</v>
      </c>
      <c r="AZ153" s="320">
        <v>4600</v>
      </c>
      <c r="BA153" s="320">
        <v>6867800</v>
      </c>
      <c r="BB153" s="132">
        <v>0</v>
      </c>
      <c r="BC153" s="319">
        <v>0</v>
      </c>
      <c r="BD153" s="319">
        <v>7344987.071558496</v>
      </c>
      <c r="BE153" s="320">
        <v>7187471</v>
      </c>
      <c r="BF153" s="132">
        <v>6807800</v>
      </c>
      <c r="BG153" s="132">
        <v>6965316.071558496</v>
      </c>
      <c r="BH153" s="132">
        <v>4665.315520132951</v>
      </c>
      <c r="BI153" s="132">
        <v>4431.0094414682535</v>
      </c>
      <c r="BJ153" s="321">
        <v>5.2878713475965441E-2</v>
      </c>
      <c r="BK153" s="321">
        <v>-1.25300764908086E-2</v>
      </c>
      <c r="BL153" s="132">
        <v>-82892.684639006824</v>
      </c>
      <c r="BM153" s="132">
        <v>7262094.3869194891</v>
      </c>
      <c r="BN153" s="132">
        <v>4649.9821747618817</v>
      </c>
      <c r="BO153" s="132" t="s">
        <v>1187</v>
      </c>
      <c r="BP153" s="132">
        <v>4864.0953696714596</v>
      </c>
      <c r="BQ153" s="321">
        <v>4.8741089002438232E-2</v>
      </c>
      <c r="BR153" s="132">
        <v>-37728.11</v>
      </c>
      <c r="BS153" s="132">
        <v>7224366.2769194888</v>
      </c>
      <c r="BT153" s="132">
        <v>0</v>
      </c>
      <c r="BU153" s="132">
        <v>7224366.2769194888</v>
      </c>
      <c r="BV153" s="132"/>
      <c r="BW153" s="132">
        <v>818437.87491491251</v>
      </c>
      <c r="BX153" s="132">
        <v>7421.3799999999974</v>
      </c>
    </row>
    <row r="154" spans="1:76" hidden="1" x14ac:dyDescent="0.25">
      <c r="A154" s="295">
        <v>154</v>
      </c>
      <c r="B154" s="295">
        <v>558</v>
      </c>
      <c r="C154" s="317">
        <v>9354057</v>
      </c>
      <c r="D154" s="317" t="s">
        <v>428</v>
      </c>
      <c r="E154" s="318">
        <v>0</v>
      </c>
      <c r="F154" s="132">
        <v>1688131</v>
      </c>
      <c r="G154" s="132">
        <v>1219308</v>
      </c>
      <c r="H154" s="132">
        <v>0</v>
      </c>
      <c r="I154" s="132">
        <v>48400.000000000044</v>
      </c>
      <c r="J154" s="132">
        <v>0</v>
      </c>
      <c r="K154" s="132">
        <v>146499.78632478637</v>
      </c>
      <c r="L154" s="132">
        <v>0</v>
      </c>
      <c r="M154" s="132">
        <v>0</v>
      </c>
      <c r="N154" s="132">
        <v>0</v>
      </c>
      <c r="O154" s="132">
        <v>0</v>
      </c>
      <c r="P154" s="132">
        <v>0</v>
      </c>
      <c r="Q154" s="132">
        <v>0</v>
      </c>
      <c r="R154" s="132">
        <v>28419.999999999989</v>
      </c>
      <c r="S154" s="132">
        <v>12870.000000000011</v>
      </c>
      <c r="T154" s="132">
        <v>24719.999999999989</v>
      </c>
      <c r="U154" s="132">
        <v>0</v>
      </c>
      <c r="V154" s="132">
        <v>0</v>
      </c>
      <c r="W154" s="132">
        <v>0</v>
      </c>
      <c r="X154" s="132">
        <v>0</v>
      </c>
      <c r="Y154" s="132">
        <v>12465.000000000013</v>
      </c>
      <c r="Z154" s="132">
        <v>0</v>
      </c>
      <c r="AA154" s="132">
        <v>0</v>
      </c>
      <c r="AB154" s="132">
        <v>369143.55029152904</v>
      </c>
      <c r="AC154" s="132">
        <v>0</v>
      </c>
      <c r="AD154" s="132">
        <v>0</v>
      </c>
      <c r="AE154" s="132">
        <v>110000</v>
      </c>
      <c r="AF154" s="132">
        <v>0</v>
      </c>
      <c r="AG154" s="132">
        <v>0</v>
      </c>
      <c r="AH154" s="132">
        <v>0</v>
      </c>
      <c r="AI154" s="132">
        <v>122820.77</v>
      </c>
      <c r="AJ154" s="132">
        <v>0</v>
      </c>
      <c r="AK154" s="132">
        <v>0</v>
      </c>
      <c r="AL154" s="132">
        <v>0</v>
      </c>
      <c r="AM154" s="132">
        <v>0</v>
      </c>
      <c r="AN154" s="132">
        <v>0</v>
      </c>
      <c r="AO154" s="132">
        <v>0</v>
      </c>
      <c r="AP154" s="132">
        <v>0</v>
      </c>
      <c r="AQ154" s="132">
        <v>0</v>
      </c>
      <c r="AR154" s="132">
        <v>2907439</v>
      </c>
      <c r="AS154" s="132">
        <v>642518.33661631541</v>
      </c>
      <c r="AT154" s="319">
        <v>232820.77000000002</v>
      </c>
      <c r="AU154" s="132">
        <v>509597.44345392229</v>
      </c>
      <c r="AV154" s="132">
        <v>3782778.1066163154</v>
      </c>
      <c r="AW154" s="132">
        <v>0</v>
      </c>
      <c r="AX154" s="132">
        <v>3782778.1066163154</v>
      </c>
      <c r="AY154" s="132">
        <v>3659957.3366163154</v>
      </c>
      <c r="AZ154" s="320">
        <v>4600</v>
      </c>
      <c r="BA154" s="320">
        <v>3289000</v>
      </c>
      <c r="BB154" s="132">
        <v>0</v>
      </c>
      <c r="BC154" s="319">
        <v>0</v>
      </c>
      <c r="BD154" s="319">
        <v>3782778.1066163154</v>
      </c>
      <c r="BE154" s="320">
        <v>3411820.77</v>
      </c>
      <c r="BF154" s="132">
        <v>3179000</v>
      </c>
      <c r="BG154" s="132">
        <v>3549957.3366163154</v>
      </c>
      <c r="BH154" s="132">
        <v>4964.9752959668749</v>
      </c>
      <c r="BI154" s="132">
        <v>4690.8785504575162</v>
      </c>
      <c r="BJ154" s="321">
        <v>5.8431857180063884E-2</v>
      </c>
      <c r="BK154" s="321">
        <v>-1.3845942759159322E-2</v>
      </c>
      <c r="BL154" s="132">
        <v>-46438.989668359165</v>
      </c>
      <c r="BM154" s="132">
        <v>3736339.1169479564</v>
      </c>
      <c r="BN154" s="132">
        <v>5053.8718139132261</v>
      </c>
      <c r="BO154" s="132" t="s">
        <v>1187</v>
      </c>
      <c r="BP154" s="132">
        <v>5225.6491146125263</v>
      </c>
      <c r="BQ154" s="321">
        <v>4.5987234081466211E-2</v>
      </c>
      <c r="BR154" s="132">
        <v>-18068.05</v>
      </c>
      <c r="BS154" s="132">
        <v>3718271.0669479566</v>
      </c>
      <c r="BT154" s="132">
        <v>0</v>
      </c>
      <c r="BU154" s="132">
        <v>3718271.0669479566</v>
      </c>
      <c r="BV154" s="132"/>
      <c r="BW154" s="132">
        <v>35490.017406779341</v>
      </c>
      <c r="BX154" s="132">
        <v>32582.12</v>
      </c>
    </row>
    <row r="155" spans="1:76" hidden="1" x14ac:dyDescent="0.25">
      <c r="A155" s="295">
        <v>155</v>
      </c>
      <c r="B155" s="295">
        <v>370</v>
      </c>
      <c r="C155" s="317">
        <v>9354090</v>
      </c>
      <c r="D155" s="317" t="s">
        <v>322</v>
      </c>
      <c r="E155" s="318">
        <v>0</v>
      </c>
      <c r="F155" s="132">
        <v>3044044</v>
      </c>
      <c r="G155" s="132">
        <v>1956156</v>
      </c>
      <c r="H155" s="132">
        <v>0</v>
      </c>
      <c r="I155" s="132">
        <v>38279.999999999985</v>
      </c>
      <c r="J155" s="132">
        <v>0</v>
      </c>
      <c r="K155" s="132">
        <v>182181.1350455675</v>
      </c>
      <c r="L155" s="132">
        <v>0</v>
      </c>
      <c r="M155" s="132">
        <v>0</v>
      </c>
      <c r="N155" s="132">
        <v>0</v>
      </c>
      <c r="O155" s="132">
        <v>0</v>
      </c>
      <c r="P155" s="132">
        <v>0</v>
      </c>
      <c r="Q155" s="132">
        <v>0</v>
      </c>
      <c r="R155" s="132">
        <v>42339.999999999913</v>
      </c>
      <c r="S155" s="132">
        <v>65520.000000000211</v>
      </c>
      <c r="T155" s="132">
        <v>12360.000000000013</v>
      </c>
      <c r="U155" s="132">
        <v>8400.0000000000164</v>
      </c>
      <c r="V155" s="132">
        <v>1200.0000000000025</v>
      </c>
      <c r="W155" s="132">
        <v>0</v>
      </c>
      <c r="X155" s="132">
        <v>0</v>
      </c>
      <c r="Y155" s="132">
        <v>27767.506092607691</v>
      </c>
      <c r="Z155" s="132">
        <v>0</v>
      </c>
      <c r="AA155" s="132">
        <v>0</v>
      </c>
      <c r="AB155" s="132">
        <v>431025.37881872873</v>
      </c>
      <c r="AC155" s="132">
        <v>0</v>
      </c>
      <c r="AD155" s="132">
        <v>0</v>
      </c>
      <c r="AE155" s="132">
        <v>110000</v>
      </c>
      <c r="AF155" s="132">
        <v>0</v>
      </c>
      <c r="AG155" s="132">
        <v>0</v>
      </c>
      <c r="AH155" s="132">
        <v>0</v>
      </c>
      <c r="AI155" s="132">
        <v>210757.5</v>
      </c>
      <c r="AJ155" s="132">
        <v>0</v>
      </c>
      <c r="AK155" s="132">
        <v>0</v>
      </c>
      <c r="AL155" s="132">
        <v>0</v>
      </c>
      <c r="AM155" s="132">
        <v>0</v>
      </c>
      <c r="AN155" s="132">
        <v>0</v>
      </c>
      <c r="AO155" s="132">
        <v>0</v>
      </c>
      <c r="AP155" s="132">
        <v>0</v>
      </c>
      <c r="AQ155" s="132">
        <v>0</v>
      </c>
      <c r="AR155" s="132">
        <v>5000200</v>
      </c>
      <c r="AS155" s="132">
        <v>809074.019956904</v>
      </c>
      <c r="AT155" s="319">
        <v>320757.5</v>
      </c>
      <c r="AU155" s="132">
        <v>616164.94634151249</v>
      </c>
      <c r="AV155" s="132">
        <v>6130031.5199569035</v>
      </c>
      <c r="AW155" s="132">
        <v>0</v>
      </c>
      <c r="AX155" s="132">
        <v>6130031.5199569045</v>
      </c>
      <c r="AY155" s="132">
        <v>5919274.0199569035</v>
      </c>
      <c r="AZ155" s="320">
        <v>4600</v>
      </c>
      <c r="BA155" s="320">
        <v>5676400</v>
      </c>
      <c r="BB155" s="132">
        <v>0</v>
      </c>
      <c r="BC155" s="319">
        <v>0</v>
      </c>
      <c r="BD155" s="319">
        <v>6130031.5199569035</v>
      </c>
      <c r="BE155" s="320">
        <v>5887157.5</v>
      </c>
      <c r="BF155" s="132">
        <v>5566400</v>
      </c>
      <c r="BG155" s="132">
        <v>5809274.0199569035</v>
      </c>
      <c r="BH155" s="132">
        <v>4707.6774878094839</v>
      </c>
      <c r="BI155" s="132">
        <v>4522.2177607679459</v>
      </c>
      <c r="BJ155" s="321">
        <v>4.1010790911148835E-2</v>
      </c>
      <c r="BK155" s="321">
        <v>-9.7178678013567343E-3</v>
      </c>
      <c r="BL155" s="132">
        <v>-54229.751930223516</v>
      </c>
      <c r="BM155" s="132">
        <v>6075801.7680266798</v>
      </c>
      <c r="BN155" s="132">
        <v>4752.8721783036299</v>
      </c>
      <c r="BO155" s="132" t="s">
        <v>1187</v>
      </c>
      <c r="BP155" s="132">
        <v>4923.6643176877469</v>
      </c>
      <c r="BQ155" s="321">
        <v>3.0277604739176622E-2</v>
      </c>
      <c r="BR155" s="132">
        <v>-31183.18</v>
      </c>
      <c r="BS155" s="132">
        <v>6044618.5880266801</v>
      </c>
      <c r="BT155" s="132">
        <v>0</v>
      </c>
      <c r="BU155" s="132">
        <v>6044618.5880266801</v>
      </c>
      <c r="BV155" s="132"/>
      <c r="BW155" s="132">
        <v>188671.20999999717</v>
      </c>
      <c r="BX155" s="132">
        <v>315.23999999999069</v>
      </c>
    </row>
    <row r="156" spans="1:76" hidden="1" x14ac:dyDescent="0.25">
      <c r="A156" s="295">
        <v>156</v>
      </c>
      <c r="B156" s="295">
        <v>552</v>
      </c>
      <c r="C156" s="317">
        <v>9354500</v>
      </c>
      <c r="D156" s="317" t="s">
        <v>1257</v>
      </c>
      <c r="E156" s="318">
        <v>0</v>
      </c>
      <c r="F156" s="132">
        <v>2599799</v>
      </c>
      <c r="G156" s="132">
        <v>2337738</v>
      </c>
      <c r="H156" s="132">
        <v>0</v>
      </c>
      <c r="I156" s="132">
        <v>45759.999999999978</v>
      </c>
      <c r="J156" s="132">
        <v>0</v>
      </c>
      <c r="K156" s="132">
        <v>201333.16653635653</v>
      </c>
      <c r="L156" s="132">
        <v>0</v>
      </c>
      <c r="M156" s="132">
        <v>0</v>
      </c>
      <c r="N156" s="132">
        <v>0</v>
      </c>
      <c r="O156" s="132">
        <v>0</v>
      </c>
      <c r="P156" s="132">
        <v>0</v>
      </c>
      <c r="Q156" s="132">
        <v>0</v>
      </c>
      <c r="R156" s="132">
        <v>49921.39419087128</v>
      </c>
      <c r="S156" s="132">
        <v>780.64730290456521</v>
      </c>
      <c r="T156" s="132">
        <v>20101.668049792552</v>
      </c>
      <c r="U156" s="132">
        <v>0</v>
      </c>
      <c r="V156" s="132">
        <v>0</v>
      </c>
      <c r="W156" s="132">
        <v>0</v>
      </c>
      <c r="X156" s="132">
        <v>0</v>
      </c>
      <c r="Y156" s="132">
        <v>13850.000000000009</v>
      </c>
      <c r="Z156" s="132">
        <v>0</v>
      </c>
      <c r="AA156" s="132">
        <v>0</v>
      </c>
      <c r="AB156" s="132">
        <v>476315.4873627284</v>
      </c>
      <c r="AC156" s="132">
        <v>0</v>
      </c>
      <c r="AD156" s="132">
        <v>0</v>
      </c>
      <c r="AE156" s="132">
        <v>110000</v>
      </c>
      <c r="AF156" s="132">
        <v>0</v>
      </c>
      <c r="AG156" s="132">
        <v>0</v>
      </c>
      <c r="AH156" s="132">
        <v>0</v>
      </c>
      <c r="AI156" s="132">
        <v>183642.5</v>
      </c>
      <c r="AJ156" s="132">
        <v>0</v>
      </c>
      <c r="AK156" s="132">
        <v>0</v>
      </c>
      <c r="AL156" s="132">
        <v>0</v>
      </c>
      <c r="AM156" s="132">
        <v>0</v>
      </c>
      <c r="AN156" s="132">
        <v>0</v>
      </c>
      <c r="AO156" s="132">
        <v>0</v>
      </c>
      <c r="AP156" s="132">
        <v>0</v>
      </c>
      <c r="AQ156" s="132">
        <v>0</v>
      </c>
      <c r="AR156" s="132">
        <v>4937537</v>
      </c>
      <c r="AS156" s="132">
        <v>808062.36344265332</v>
      </c>
      <c r="AT156" s="319">
        <v>293642.5</v>
      </c>
      <c r="AU156" s="132">
        <v>645262.92540269089</v>
      </c>
      <c r="AV156" s="132">
        <v>6039241.8634426538</v>
      </c>
      <c r="AW156" s="132">
        <v>0</v>
      </c>
      <c r="AX156" s="132">
        <v>6039241.8634426529</v>
      </c>
      <c r="AY156" s="132">
        <v>5855599.3634426538</v>
      </c>
      <c r="AZ156" s="320">
        <v>4600</v>
      </c>
      <c r="BA156" s="320">
        <v>5547600</v>
      </c>
      <c r="BB156" s="132">
        <v>0</v>
      </c>
      <c r="BC156" s="319">
        <v>0</v>
      </c>
      <c r="BD156" s="319">
        <v>6039241.8634426538</v>
      </c>
      <c r="BE156" s="320">
        <v>5731242.5</v>
      </c>
      <c r="BF156" s="132">
        <v>5437600</v>
      </c>
      <c r="BG156" s="132">
        <v>5745599.3634426538</v>
      </c>
      <c r="BH156" s="132">
        <v>4764.1785766522835</v>
      </c>
      <c r="BI156" s="132">
        <v>4513.3078152380949</v>
      </c>
      <c r="BJ156" s="321">
        <v>5.5584677953314857E-2</v>
      </c>
      <c r="BK156" s="321">
        <v>-1.3171278586203945E-2</v>
      </c>
      <c r="BL156" s="132">
        <v>-71691.917703229672</v>
      </c>
      <c r="BM156" s="132">
        <v>5967549.9457394239</v>
      </c>
      <c r="BN156" s="132">
        <v>4795.9431556711643</v>
      </c>
      <c r="BO156" s="132" t="s">
        <v>1187</v>
      </c>
      <c r="BP156" s="132">
        <v>4948.2172021056585</v>
      </c>
      <c r="BQ156" s="321">
        <v>4.6164934205143782E-2</v>
      </c>
      <c r="BR156" s="132">
        <v>-30475.62</v>
      </c>
      <c r="BS156" s="132">
        <v>5937074.3257394237</v>
      </c>
      <c r="BT156" s="132">
        <v>0</v>
      </c>
      <c r="BU156" s="132">
        <v>5937074.3257394237</v>
      </c>
      <c r="BV156" s="132"/>
      <c r="BW156" s="132">
        <v>304542.60348535981</v>
      </c>
      <c r="BX156" s="132">
        <v>14985.229999999996</v>
      </c>
    </row>
    <row r="157" spans="1:76" x14ac:dyDescent="0.25">
      <c r="A157" s="295">
        <v>157</v>
      </c>
      <c r="B157" s="295">
        <v>553</v>
      </c>
      <c r="C157" s="317">
        <v>9354600</v>
      </c>
      <c r="D157" s="317" t="s">
        <v>423</v>
      </c>
      <c r="E157" s="318">
        <v>0</v>
      </c>
      <c r="F157" s="132">
        <v>1703583</v>
      </c>
      <c r="G157" s="132">
        <v>1105272</v>
      </c>
      <c r="H157" s="132">
        <v>0</v>
      </c>
      <c r="I157" s="132">
        <v>22440.000000000004</v>
      </c>
      <c r="J157" s="132">
        <v>0</v>
      </c>
      <c r="K157" s="132">
        <v>83574.02560455192</v>
      </c>
      <c r="L157" s="132">
        <v>0</v>
      </c>
      <c r="M157" s="132">
        <v>0</v>
      </c>
      <c r="N157" s="132">
        <v>0</v>
      </c>
      <c r="O157" s="132">
        <v>0</v>
      </c>
      <c r="P157" s="132">
        <v>0</v>
      </c>
      <c r="Q157" s="132">
        <v>0</v>
      </c>
      <c r="R157" s="132">
        <v>25303.024602026057</v>
      </c>
      <c r="S157" s="132">
        <v>2346.772793053547</v>
      </c>
      <c r="T157" s="132">
        <v>13945.246020260489</v>
      </c>
      <c r="U157" s="132">
        <v>1123.2416787264826</v>
      </c>
      <c r="V157" s="132">
        <v>2406.9464544138914</v>
      </c>
      <c r="W157" s="132">
        <v>0</v>
      </c>
      <c r="X157" s="132">
        <v>0</v>
      </c>
      <c r="Y157" s="132">
        <v>19789.793814432964</v>
      </c>
      <c r="Z157" s="132">
        <v>0</v>
      </c>
      <c r="AA157" s="132">
        <v>0</v>
      </c>
      <c r="AB157" s="132">
        <v>229874.969835772</v>
      </c>
      <c r="AC157" s="132">
        <v>0</v>
      </c>
      <c r="AD157" s="132">
        <v>0</v>
      </c>
      <c r="AE157" s="132">
        <v>110000</v>
      </c>
      <c r="AF157" s="132">
        <v>0</v>
      </c>
      <c r="AG157" s="132">
        <v>0</v>
      </c>
      <c r="AH157" s="132">
        <v>50000</v>
      </c>
      <c r="AI157" s="132">
        <v>16663.400000000001</v>
      </c>
      <c r="AJ157" s="132">
        <v>0</v>
      </c>
      <c r="AK157" s="132">
        <v>0</v>
      </c>
      <c r="AL157" s="132">
        <v>0</v>
      </c>
      <c r="AM157" s="132">
        <v>0</v>
      </c>
      <c r="AN157" s="132">
        <v>0</v>
      </c>
      <c r="AO157" s="132">
        <v>0</v>
      </c>
      <c r="AP157" s="132">
        <v>0</v>
      </c>
      <c r="AQ157" s="132">
        <v>0</v>
      </c>
      <c r="AR157" s="132">
        <v>2808855</v>
      </c>
      <c r="AS157" s="132">
        <v>400804.02080323733</v>
      </c>
      <c r="AT157" s="319">
        <v>176663.4</v>
      </c>
      <c r="AU157" s="132">
        <v>315443.59841228824</v>
      </c>
      <c r="AV157" s="132">
        <v>3386322.4208032372</v>
      </c>
      <c r="AW157" s="132">
        <v>0</v>
      </c>
      <c r="AX157" s="132">
        <v>3386322.4208032372</v>
      </c>
      <c r="AY157" s="132">
        <v>3319659.0208032373</v>
      </c>
      <c r="AZ157" s="320">
        <v>4600</v>
      </c>
      <c r="BA157" s="320">
        <v>3187800</v>
      </c>
      <c r="BB157" s="132">
        <v>0</v>
      </c>
      <c r="BC157" s="319">
        <v>0</v>
      </c>
      <c r="BD157" s="319">
        <v>3386322.4208032372</v>
      </c>
      <c r="BE157" s="320">
        <v>3254463.4</v>
      </c>
      <c r="BF157" s="132">
        <v>3127800</v>
      </c>
      <c r="BG157" s="132">
        <v>3259659.0208032373</v>
      </c>
      <c r="BH157" s="132">
        <v>4703.6926707117418</v>
      </c>
      <c r="BI157" s="132">
        <v>4451.5100547517732</v>
      </c>
      <c r="BJ157" s="321">
        <v>5.6651026923049588E-2</v>
      </c>
      <c r="BK157" s="321">
        <v>-1.3423959358453523E-2</v>
      </c>
      <c r="BL157" s="132">
        <v>-41411.524810703369</v>
      </c>
      <c r="BM157" s="132">
        <v>3344910.8959925338</v>
      </c>
      <c r="BN157" s="132">
        <v>4730.5158672330936</v>
      </c>
      <c r="BO157" s="132" t="s">
        <v>1187</v>
      </c>
      <c r="BP157" s="132">
        <v>4826.7112496284763</v>
      </c>
      <c r="BQ157" s="321">
        <v>4.3536628779900388E-2</v>
      </c>
      <c r="BR157" s="132">
        <v>-17512.11</v>
      </c>
      <c r="BS157" s="132">
        <v>3327398.7859925339</v>
      </c>
      <c r="BT157" s="132">
        <v>0</v>
      </c>
      <c r="BU157" s="132">
        <v>3327398.7859925339</v>
      </c>
      <c r="BV157" s="132"/>
      <c r="BW157" s="132">
        <v>354532.29070896283</v>
      </c>
      <c r="BX157" s="132">
        <v>0</v>
      </c>
    </row>
    <row r="158" spans="1:76" hidden="1" x14ac:dyDescent="0.25">
      <c r="A158" s="295">
        <v>158</v>
      </c>
      <c r="B158" s="295">
        <v>157</v>
      </c>
      <c r="C158" s="317">
        <v>9354605</v>
      </c>
      <c r="D158" s="317" t="s">
        <v>554</v>
      </c>
      <c r="E158" s="318">
        <v>0</v>
      </c>
      <c r="F158" s="132">
        <v>2078294</v>
      </c>
      <c r="G158" s="132">
        <v>1552644</v>
      </c>
      <c r="H158" s="132">
        <v>0</v>
      </c>
      <c r="I158" s="132">
        <v>63799.999999999927</v>
      </c>
      <c r="J158" s="132">
        <v>0</v>
      </c>
      <c r="K158" s="132">
        <v>198264.53932584269</v>
      </c>
      <c r="L158" s="132">
        <v>0</v>
      </c>
      <c r="M158" s="132">
        <v>0</v>
      </c>
      <c r="N158" s="132">
        <v>0</v>
      </c>
      <c r="O158" s="132">
        <v>0</v>
      </c>
      <c r="P158" s="132">
        <v>0</v>
      </c>
      <c r="Q158" s="132">
        <v>0</v>
      </c>
      <c r="R158" s="132">
        <v>36249.999999999985</v>
      </c>
      <c r="S158" s="132">
        <v>34709.999999999985</v>
      </c>
      <c r="T158" s="132">
        <v>61285.000000000036</v>
      </c>
      <c r="U158" s="132">
        <v>25760</v>
      </c>
      <c r="V158" s="132">
        <v>24000.000000000022</v>
      </c>
      <c r="W158" s="132">
        <v>4860.0000000000009</v>
      </c>
      <c r="X158" s="132">
        <v>0</v>
      </c>
      <c r="Y158" s="132">
        <v>1385.0000000000043</v>
      </c>
      <c r="Z158" s="132">
        <v>0</v>
      </c>
      <c r="AA158" s="132">
        <v>0</v>
      </c>
      <c r="AB158" s="132">
        <v>387714.9411602132</v>
      </c>
      <c r="AC158" s="132">
        <v>0</v>
      </c>
      <c r="AD158" s="132">
        <v>0</v>
      </c>
      <c r="AE158" s="132">
        <v>110000</v>
      </c>
      <c r="AF158" s="132">
        <v>0</v>
      </c>
      <c r="AG158" s="132">
        <v>0</v>
      </c>
      <c r="AH158" s="132">
        <v>5000</v>
      </c>
      <c r="AI158" s="132">
        <v>139272.5</v>
      </c>
      <c r="AJ158" s="132">
        <v>0</v>
      </c>
      <c r="AK158" s="132">
        <v>0</v>
      </c>
      <c r="AL158" s="132">
        <v>0</v>
      </c>
      <c r="AM158" s="132">
        <v>0</v>
      </c>
      <c r="AN158" s="132">
        <v>0</v>
      </c>
      <c r="AO158" s="132">
        <v>0</v>
      </c>
      <c r="AP158" s="132">
        <v>0</v>
      </c>
      <c r="AQ158" s="132">
        <v>0</v>
      </c>
      <c r="AR158" s="132">
        <v>3630938</v>
      </c>
      <c r="AS158" s="132">
        <v>838029.48048605584</v>
      </c>
      <c r="AT158" s="319">
        <v>254272.5</v>
      </c>
      <c r="AU158" s="132">
        <v>622178.71082313452</v>
      </c>
      <c r="AV158" s="132">
        <v>4723239.9804860558</v>
      </c>
      <c r="AW158" s="132">
        <v>0</v>
      </c>
      <c r="AX158" s="132">
        <v>4723239.9804860558</v>
      </c>
      <c r="AY158" s="132">
        <v>4578967.4804860558</v>
      </c>
      <c r="AZ158" s="320">
        <v>4600</v>
      </c>
      <c r="BA158" s="320">
        <v>4103200</v>
      </c>
      <c r="BB158" s="132">
        <v>0</v>
      </c>
      <c r="BC158" s="319">
        <v>0</v>
      </c>
      <c r="BD158" s="319">
        <v>4723239.9804860558</v>
      </c>
      <c r="BE158" s="320">
        <v>4247472.5</v>
      </c>
      <c r="BF158" s="132">
        <v>3998200</v>
      </c>
      <c r="BG158" s="132">
        <v>4473967.4804860558</v>
      </c>
      <c r="BH158" s="132">
        <v>5015.6586104103762</v>
      </c>
      <c r="BI158" s="132">
        <v>4856.8804124860653</v>
      </c>
      <c r="BJ158" s="321">
        <v>3.2691395389543465E-2</v>
      </c>
      <c r="BK158" s="321">
        <v>-7.746513821831752E-3</v>
      </c>
      <c r="BL158" s="132">
        <v>-33560.510991706025</v>
      </c>
      <c r="BM158" s="132">
        <v>4689679.4694943503</v>
      </c>
      <c r="BN158" s="132">
        <v>5095.7477236483746</v>
      </c>
      <c r="BO158" s="132" t="s">
        <v>1187</v>
      </c>
      <c r="BP158" s="132">
        <v>5257.4881945003926</v>
      </c>
      <c r="BQ158" s="321">
        <v>2.7183790902276073E-2</v>
      </c>
      <c r="BR158" s="132">
        <v>-22540.84</v>
      </c>
      <c r="BS158" s="132">
        <v>4667138.6294943504</v>
      </c>
      <c r="BT158" s="132">
        <v>0</v>
      </c>
      <c r="BU158" s="132">
        <v>4667138.6294943504</v>
      </c>
      <c r="BV158" s="132"/>
      <c r="BW158" s="132">
        <v>-131381.36122986861</v>
      </c>
      <c r="BX158" s="132">
        <v>9419.9100000000071</v>
      </c>
    </row>
    <row r="159" spans="1:76" hidden="1" x14ac:dyDescent="0.25">
      <c r="A159" s="295">
        <v>159</v>
      </c>
      <c r="B159" s="295">
        <v>233</v>
      </c>
      <c r="C159" s="317">
        <v>9352000</v>
      </c>
      <c r="D159" s="317" t="s">
        <v>553</v>
      </c>
      <c r="E159" s="318">
        <v>445014</v>
      </c>
      <c r="F159" s="132">
        <v>0</v>
      </c>
      <c r="G159" s="132">
        <v>0</v>
      </c>
      <c r="H159" s="132">
        <v>12759.999999999975</v>
      </c>
      <c r="I159" s="132">
        <v>0</v>
      </c>
      <c r="J159" s="132">
        <v>35738.78048780487</v>
      </c>
      <c r="K159" s="132">
        <v>0</v>
      </c>
      <c r="L159" s="132">
        <v>2025</v>
      </c>
      <c r="M159" s="132">
        <v>1458</v>
      </c>
      <c r="N159" s="132">
        <v>32076.000000000004</v>
      </c>
      <c r="O159" s="132">
        <v>0</v>
      </c>
      <c r="P159" s="132">
        <v>0</v>
      </c>
      <c r="Q159" s="132">
        <v>0</v>
      </c>
      <c r="R159" s="132">
        <v>0</v>
      </c>
      <c r="S159" s="132">
        <v>0</v>
      </c>
      <c r="T159" s="132">
        <v>0</v>
      </c>
      <c r="U159" s="132">
        <v>0</v>
      </c>
      <c r="V159" s="132">
        <v>0</v>
      </c>
      <c r="W159" s="132">
        <v>0</v>
      </c>
      <c r="X159" s="132">
        <v>10277.608695652138</v>
      </c>
      <c r="Y159" s="132">
        <v>0</v>
      </c>
      <c r="Z159" s="132">
        <v>0</v>
      </c>
      <c r="AA159" s="132">
        <v>60314.275614304723</v>
      </c>
      <c r="AB159" s="132">
        <v>0</v>
      </c>
      <c r="AC159" s="132">
        <v>0</v>
      </c>
      <c r="AD159" s="132">
        <v>0</v>
      </c>
      <c r="AE159" s="132">
        <v>110000</v>
      </c>
      <c r="AF159" s="132">
        <v>0</v>
      </c>
      <c r="AG159" s="132">
        <v>0</v>
      </c>
      <c r="AH159" s="132">
        <v>0</v>
      </c>
      <c r="AI159" s="132">
        <v>4363.05</v>
      </c>
      <c r="AJ159" s="132">
        <v>0</v>
      </c>
      <c r="AK159" s="132">
        <v>0</v>
      </c>
      <c r="AL159" s="132">
        <v>0</v>
      </c>
      <c r="AM159" s="132">
        <v>0</v>
      </c>
      <c r="AN159" s="132">
        <v>0</v>
      </c>
      <c r="AO159" s="132">
        <v>0</v>
      </c>
      <c r="AP159" s="132">
        <v>0</v>
      </c>
      <c r="AQ159" s="132">
        <v>0</v>
      </c>
      <c r="AR159" s="132">
        <v>445014</v>
      </c>
      <c r="AS159" s="132">
        <v>154649.66479776171</v>
      </c>
      <c r="AT159" s="319">
        <v>114363.05</v>
      </c>
      <c r="AU159" s="132">
        <v>112342.16585820715</v>
      </c>
      <c r="AV159" s="132">
        <v>714026.71479776176</v>
      </c>
      <c r="AW159" s="132">
        <v>714026.71479776176</v>
      </c>
      <c r="AX159" s="132">
        <v>0</v>
      </c>
      <c r="AY159" s="132">
        <v>709663.66479776171</v>
      </c>
      <c r="AZ159" s="320">
        <v>3300</v>
      </c>
      <c r="BA159" s="320">
        <v>534600</v>
      </c>
      <c r="BB159" s="132">
        <v>0</v>
      </c>
      <c r="BC159" s="319">
        <v>0</v>
      </c>
      <c r="BD159" s="319">
        <v>714026.71479776176</v>
      </c>
      <c r="BE159" s="320">
        <v>538963.05000000005</v>
      </c>
      <c r="BF159" s="132">
        <v>424600.00000000006</v>
      </c>
      <c r="BG159" s="132">
        <v>599663.66479776171</v>
      </c>
      <c r="BH159" s="132">
        <v>3701.6275604800107</v>
      </c>
      <c r="BI159" s="132">
        <v>3664.5383228915666</v>
      </c>
      <c r="BJ159" s="321">
        <v>1.0121121494829455E-2</v>
      </c>
      <c r="BK159" s="321">
        <v>-2.3982888040689938E-3</v>
      </c>
      <c r="BL159" s="132">
        <v>-1423.756639563363</v>
      </c>
      <c r="BM159" s="132">
        <v>712602.95815819839</v>
      </c>
      <c r="BN159" s="132">
        <v>4371.8512849271501</v>
      </c>
      <c r="BO159" s="132" t="s">
        <v>1187</v>
      </c>
      <c r="BP159" s="132">
        <v>4398.7836923345576</v>
      </c>
      <c r="BQ159" s="321">
        <v>1.1527091021666713E-2</v>
      </c>
      <c r="BR159" s="132">
        <v>0</v>
      </c>
      <c r="BS159" s="132">
        <v>712602.95815819839</v>
      </c>
      <c r="BT159" s="132">
        <v>0</v>
      </c>
      <c r="BU159" s="132">
        <v>712602.95815819839</v>
      </c>
      <c r="BV159" s="132"/>
      <c r="BW159" s="132">
        <v>0</v>
      </c>
      <c r="BX159" s="132">
        <v>0</v>
      </c>
    </row>
    <row r="160" spans="1:76" hidden="1" x14ac:dyDescent="0.25">
      <c r="A160" s="295">
        <v>160</v>
      </c>
      <c r="B160" s="295">
        <v>262</v>
      </c>
      <c r="C160" s="317">
        <v>9352001</v>
      </c>
      <c r="D160" s="317" t="s">
        <v>1258</v>
      </c>
      <c r="E160" s="318">
        <v>1656441</v>
      </c>
      <c r="F160" s="132">
        <v>0</v>
      </c>
      <c r="G160" s="132">
        <v>0</v>
      </c>
      <c r="H160" s="132">
        <v>43999.999999999978</v>
      </c>
      <c r="I160" s="132">
        <v>0</v>
      </c>
      <c r="J160" s="132">
        <v>87890.926829268283</v>
      </c>
      <c r="K160" s="132">
        <v>0</v>
      </c>
      <c r="L160" s="132">
        <v>14824.584717607959</v>
      </c>
      <c r="M160" s="132">
        <v>9375.5481727574788</v>
      </c>
      <c r="N160" s="132">
        <v>34978.006644518209</v>
      </c>
      <c r="O160" s="132">
        <v>37502.192691029901</v>
      </c>
      <c r="P160" s="132">
        <v>39124.883720930222</v>
      </c>
      <c r="Q160" s="132">
        <v>0</v>
      </c>
      <c r="R160" s="132">
        <v>0</v>
      </c>
      <c r="S160" s="132">
        <v>0</v>
      </c>
      <c r="T160" s="132">
        <v>0</v>
      </c>
      <c r="U160" s="132">
        <v>0</v>
      </c>
      <c r="V160" s="132">
        <v>0</v>
      </c>
      <c r="W160" s="132">
        <v>0</v>
      </c>
      <c r="X160" s="132">
        <v>10875.116731517515</v>
      </c>
      <c r="Y160" s="132">
        <v>0</v>
      </c>
      <c r="Z160" s="132">
        <v>0</v>
      </c>
      <c r="AA160" s="132">
        <v>159895.62677074241</v>
      </c>
      <c r="AB160" s="132">
        <v>0</v>
      </c>
      <c r="AC160" s="132">
        <v>0</v>
      </c>
      <c r="AD160" s="132">
        <v>0</v>
      </c>
      <c r="AE160" s="132">
        <v>110000</v>
      </c>
      <c r="AF160" s="132">
        <v>0</v>
      </c>
      <c r="AG160" s="132">
        <v>0</v>
      </c>
      <c r="AH160" s="132">
        <v>0</v>
      </c>
      <c r="AI160" s="132">
        <v>7627.77</v>
      </c>
      <c r="AJ160" s="132">
        <v>0</v>
      </c>
      <c r="AK160" s="132">
        <v>0</v>
      </c>
      <c r="AL160" s="132">
        <v>0</v>
      </c>
      <c r="AM160" s="132">
        <v>0</v>
      </c>
      <c r="AN160" s="132">
        <v>0</v>
      </c>
      <c r="AO160" s="132">
        <v>0</v>
      </c>
      <c r="AP160" s="132">
        <v>0</v>
      </c>
      <c r="AQ160" s="132">
        <v>0</v>
      </c>
      <c r="AR160" s="132">
        <v>1656441</v>
      </c>
      <c r="AS160" s="132">
        <v>438466.88627837197</v>
      </c>
      <c r="AT160" s="319">
        <v>117627.77</v>
      </c>
      <c r="AU160" s="132">
        <v>303742.69815879839</v>
      </c>
      <c r="AV160" s="132">
        <v>2212535.6562783718</v>
      </c>
      <c r="AW160" s="132">
        <v>2212535.6562783718</v>
      </c>
      <c r="AX160" s="132">
        <v>0</v>
      </c>
      <c r="AY160" s="132">
        <v>2204907.8862783718</v>
      </c>
      <c r="AZ160" s="320">
        <v>3300</v>
      </c>
      <c r="BA160" s="320">
        <v>1989900</v>
      </c>
      <c r="BB160" s="132">
        <v>0</v>
      </c>
      <c r="BC160" s="319">
        <v>0</v>
      </c>
      <c r="BD160" s="319">
        <v>2212535.6562783718</v>
      </c>
      <c r="BE160" s="320">
        <v>1997527.77</v>
      </c>
      <c r="BF160" s="132">
        <v>1879900</v>
      </c>
      <c r="BG160" s="132">
        <v>2094907.8862783718</v>
      </c>
      <c r="BH160" s="132">
        <v>3474.1424316390908</v>
      </c>
      <c r="BI160" s="132">
        <v>3641.2854687804879</v>
      </c>
      <c r="BJ160" s="321">
        <v>-4.5902206397834398E-2</v>
      </c>
      <c r="BK160" s="321">
        <v>3.0902206397834399E-2</v>
      </c>
      <c r="BL160" s="132">
        <v>67851.824331142954</v>
      </c>
      <c r="BM160" s="132">
        <v>2280387.4806095148</v>
      </c>
      <c r="BN160" s="132">
        <v>3769.0874139461271</v>
      </c>
      <c r="BO160" s="132" t="s">
        <v>1187</v>
      </c>
      <c r="BP160" s="132">
        <v>3781.7371154386647</v>
      </c>
      <c r="BQ160" s="321">
        <v>-1.23915286363665E-2</v>
      </c>
      <c r="BR160" s="132">
        <v>0</v>
      </c>
      <c r="BS160" s="132">
        <v>2280387.4806095148</v>
      </c>
      <c r="BT160" s="132">
        <v>0</v>
      </c>
      <c r="BU160" s="132">
        <v>2280387.4806095148</v>
      </c>
      <c r="BV160" s="132"/>
      <c r="BW160" s="132">
        <v>0</v>
      </c>
      <c r="BX160" s="132">
        <v>0</v>
      </c>
    </row>
    <row r="161" spans="1:76" hidden="1" x14ac:dyDescent="0.25">
      <c r="A161" s="295">
        <v>161</v>
      </c>
      <c r="B161" s="295">
        <v>411</v>
      </c>
      <c r="C161" s="317">
        <v>9352003</v>
      </c>
      <c r="D161" s="317" t="s">
        <v>336</v>
      </c>
      <c r="E161" s="318">
        <v>914751</v>
      </c>
      <c r="F161" s="132">
        <v>0</v>
      </c>
      <c r="G161" s="132">
        <v>0</v>
      </c>
      <c r="H161" s="132">
        <v>18039.999999999982</v>
      </c>
      <c r="I161" s="132">
        <v>0</v>
      </c>
      <c r="J161" s="132">
        <v>39899.270516717326</v>
      </c>
      <c r="K161" s="132">
        <v>0</v>
      </c>
      <c r="L161" s="132">
        <v>19799.999999999982</v>
      </c>
      <c r="M161" s="132">
        <v>239.99999999999977</v>
      </c>
      <c r="N161" s="132">
        <v>0</v>
      </c>
      <c r="O161" s="132">
        <v>0</v>
      </c>
      <c r="P161" s="132">
        <v>0</v>
      </c>
      <c r="Q161" s="132">
        <v>0</v>
      </c>
      <c r="R161" s="132">
        <v>0</v>
      </c>
      <c r="S161" s="132">
        <v>0</v>
      </c>
      <c r="T161" s="132">
        <v>0</v>
      </c>
      <c r="U161" s="132">
        <v>0</v>
      </c>
      <c r="V161" s="132">
        <v>0</v>
      </c>
      <c r="W161" s="132">
        <v>0</v>
      </c>
      <c r="X161" s="132">
        <v>14239.657039711185</v>
      </c>
      <c r="Y161" s="132">
        <v>0</v>
      </c>
      <c r="Z161" s="132">
        <v>0</v>
      </c>
      <c r="AA161" s="132">
        <v>64206.276731723767</v>
      </c>
      <c r="AB161" s="132">
        <v>0</v>
      </c>
      <c r="AC161" s="132">
        <v>0</v>
      </c>
      <c r="AD161" s="132">
        <v>0</v>
      </c>
      <c r="AE161" s="132">
        <v>110000</v>
      </c>
      <c r="AF161" s="132">
        <v>0</v>
      </c>
      <c r="AG161" s="132">
        <v>0</v>
      </c>
      <c r="AH161" s="132">
        <v>0</v>
      </c>
      <c r="AI161" s="132">
        <v>7838.7</v>
      </c>
      <c r="AJ161" s="132">
        <v>0</v>
      </c>
      <c r="AK161" s="132">
        <v>0</v>
      </c>
      <c r="AL161" s="132">
        <v>0</v>
      </c>
      <c r="AM161" s="132">
        <v>0</v>
      </c>
      <c r="AN161" s="132">
        <v>0</v>
      </c>
      <c r="AO161" s="132">
        <v>0</v>
      </c>
      <c r="AP161" s="132">
        <v>0</v>
      </c>
      <c r="AQ161" s="132">
        <v>0</v>
      </c>
      <c r="AR161" s="132">
        <v>914751</v>
      </c>
      <c r="AS161" s="132">
        <v>156425.20428815225</v>
      </c>
      <c r="AT161" s="319">
        <v>117838.7</v>
      </c>
      <c r="AU161" s="132">
        <v>113194.91199008242</v>
      </c>
      <c r="AV161" s="132">
        <v>1189014.9042881522</v>
      </c>
      <c r="AW161" s="132">
        <v>1189014.9042881522</v>
      </c>
      <c r="AX161" s="132">
        <v>0</v>
      </c>
      <c r="AY161" s="132">
        <v>1181176.2042881523</v>
      </c>
      <c r="AZ161" s="320">
        <v>3300</v>
      </c>
      <c r="BA161" s="320">
        <v>1098900</v>
      </c>
      <c r="BB161" s="132">
        <v>0</v>
      </c>
      <c r="BC161" s="319">
        <v>0</v>
      </c>
      <c r="BD161" s="319">
        <v>1189014.9042881522</v>
      </c>
      <c r="BE161" s="320">
        <v>1106738.7</v>
      </c>
      <c r="BF161" s="132">
        <v>988900</v>
      </c>
      <c r="BG161" s="132">
        <v>1071176.2042881523</v>
      </c>
      <c r="BH161" s="132">
        <v>3216.7453582226794</v>
      </c>
      <c r="BI161" s="132">
        <v>3015.4216214723929</v>
      </c>
      <c r="BJ161" s="321">
        <v>6.676470557771709E-2</v>
      </c>
      <c r="BK161" s="321">
        <v>-1.5820484516049147E-2</v>
      </c>
      <c r="BL161" s="132">
        <v>-15885.908546930648</v>
      </c>
      <c r="BM161" s="132">
        <v>1173128.9957412216</v>
      </c>
      <c r="BN161" s="132">
        <v>3499.3702574811459</v>
      </c>
      <c r="BO161" s="132" t="s">
        <v>1187</v>
      </c>
      <c r="BP161" s="132">
        <v>3522.9098971207854</v>
      </c>
      <c r="BQ161" s="321">
        <v>4.6650470186904602E-2</v>
      </c>
      <c r="BR161" s="132">
        <v>0</v>
      </c>
      <c r="BS161" s="132">
        <v>1173128.9957412216</v>
      </c>
      <c r="BT161" s="132">
        <v>0</v>
      </c>
      <c r="BU161" s="132">
        <v>1173128.9957412216</v>
      </c>
      <c r="BV161" s="132"/>
      <c r="BW161" s="132">
        <v>0</v>
      </c>
      <c r="BX161" s="132">
        <v>0</v>
      </c>
    </row>
    <row r="162" spans="1:76" hidden="1" x14ac:dyDescent="0.25">
      <c r="A162" s="295">
        <v>162</v>
      </c>
      <c r="B162" s="295">
        <v>73</v>
      </c>
      <c r="C162" s="317">
        <v>9352006</v>
      </c>
      <c r="D162" s="317" t="s">
        <v>476</v>
      </c>
      <c r="E162" s="318">
        <v>579617</v>
      </c>
      <c r="F162" s="132">
        <v>0</v>
      </c>
      <c r="G162" s="132">
        <v>0</v>
      </c>
      <c r="H162" s="132">
        <v>34760.000000000029</v>
      </c>
      <c r="I162" s="132">
        <v>0</v>
      </c>
      <c r="J162" s="132">
        <v>57253.432835820902</v>
      </c>
      <c r="K162" s="132">
        <v>0</v>
      </c>
      <c r="L162" s="132">
        <v>9000.0000000000091</v>
      </c>
      <c r="M162" s="132">
        <v>960.00000000000091</v>
      </c>
      <c r="N162" s="132">
        <v>8280.0000000000091</v>
      </c>
      <c r="O162" s="132">
        <v>11700.000000000011</v>
      </c>
      <c r="P162" s="132">
        <v>23100.000000000022</v>
      </c>
      <c r="Q162" s="132">
        <v>0</v>
      </c>
      <c r="R162" s="132">
        <v>0</v>
      </c>
      <c r="S162" s="132">
        <v>0</v>
      </c>
      <c r="T162" s="132">
        <v>0</v>
      </c>
      <c r="U162" s="132">
        <v>0</v>
      </c>
      <c r="V162" s="132">
        <v>0</v>
      </c>
      <c r="W162" s="132">
        <v>0</v>
      </c>
      <c r="X162" s="132">
        <v>4802.8729281767946</v>
      </c>
      <c r="Y162" s="132">
        <v>0</v>
      </c>
      <c r="Z162" s="132">
        <v>0</v>
      </c>
      <c r="AA162" s="132">
        <v>61496.408920310285</v>
      </c>
      <c r="AB162" s="132">
        <v>0</v>
      </c>
      <c r="AC162" s="132">
        <v>0</v>
      </c>
      <c r="AD162" s="132">
        <v>0</v>
      </c>
      <c r="AE162" s="132">
        <v>110000</v>
      </c>
      <c r="AF162" s="132">
        <v>0</v>
      </c>
      <c r="AG162" s="132">
        <v>0</v>
      </c>
      <c r="AH162" s="132">
        <v>0</v>
      </c>
      <c r="AI162" s="132">
        <v>3347.27</v>
      </c>
      <c r="AJ162" s="132">
        <v>0</v>
      </c>
      <c r="AK162" s="132">
        <v>0</v>
      </c>
      <c r="AL162" s="132">
        <v>0</v>
      </c>
      <c r="AM162" s="132">
        <v>0</v>
      </c>
      <c r="AN162" s="132">
        <v>0</v>
      </c>
      <c r="AO162" s="132">
        <v>0</v>
      </c>
      <c r="AP162" s="132">
        <v>0</v>
      </c>
      <c r="AQ162" s="132">
        <v>0</v>
      </c>
      <c r="AR162" s="132">
        <v>579617</v>
      </c>
      <c r="AS162" s="132">
        <v>211352.7146843081</v>
      </c>
      <c r="AT162" s="319">
        <v>113347.27</v>
      </c>
      <c r="AU162" s="132">
        <v>144022.12533822079</v>
      </c>
      <c r="AV162" s="132">
        <v>904316.98468430806</v>
      </c>
      <c r="AW162" s="132">
        <v>904316.98468430806</v>
      </c>
      <c r="AX162" s="132">
        <v>0</v>
      </c>
      <c r="AY162" s="132">
        <v>900969.71468430804</v>
      </c>
      <c r="AZ162" s="320">
        <v>3300</v>
      </c>
      <c r="BA162" s="320">
        <v>696300</v>
      </c>
      <c r="BB162" s="132">
        <v>0</v>
      </c>
      <c r="BC162" s="319">
        <v>0</v>
      </c>
      <c r="BD162" s="319">
        <v>904316.98468430806</v>
      </c>
      <c r="BE162" s="320">
        <v>699647.27</v>
      </c>
      <c r="BF162" s="132">
        <v>586300</v>
      </c>
      <c r="BG162" s="132">
        <v>790969.71468430804</v>
      </c>
      <c r="BH162" s="132">
        <v>3748.6716335749197</v>
      </c>
      <c r="BI162" s="132">
        <v>3862.7981793103449</v>
      </c>
      <c r="BJ162" s="321">
        <v>-2.9545044922797678E-2</v>
      </c>
      <c r="BK162" s="321">
        <v>1.4545044922797679E-2</v>
      </c>
      <c r="BL162" s="132">
        <v>11854.94491265748</v>
      </c>
      <c r="BM162" s="132">
        <v>916171.92959696555</v>
      </c>
      <c r="BN162" s="132">
        <v>4326.1832208386995</v>
      </c>
      <c r="BO162" s="132" t="s">
        <v>1187</v>
      </c>
      <c r="BP162" s="132">
        <v>4342.0470597012581</v>
      </c>
      <c r="BQ162" s="321">
        <v>-1.6725453761342934E-2</v>
      </c>
      <c r="BR162" s="132">
        <v>0</v>
      </c>
      <c r="BS162" s="132">
        <v>916171.92959696555</v>
      </c>
      <c r="BT162" s="132">
        <v>0</v>
      </c>
      <c r="BU162" s="132">
        <v>916171.92959696555</v>
      </c>
      <c r="BV162" s="132"/>
      <c r="BW162" s="132">
        <v>0</v>
      </c>
      <c r="BX162" s="132">
        <v>0</v>
      </c>
    </row>
    <row r="163" spans="1:76" hidden="1" x14ac:dyDescent="0.25">
      <c r="A163" s="295">
        <v>163</v>
      </c>
      <c r="B163" s="295">
        <v>453</v>
      </c>
      <c r="C163" s="317">
        <v>9352010</v>
      </c>
      <c r="D163" s="317" t="s">
        <v>1259</v>
      </c>
      <c r="E163" s="318">
        <v>1126270</v>
      </c>
      <c r="F163" s="132">
        <v>0</v>
      </c>
      <c r="G163" s="132">
        <v>0</v>
      </c>
      <c r="H163" s="132">
        <v>21559.999999999964</v>
      </c>
      <c r="I163" s="132">
        <v>0</v>
      </c>
      <c r="J163" s="132">
        <v>46214.563106796115</v>
      </c>
      <c r="K163" s="132">
        <v>0</v>
      </c>
      <c r="L163" s="132">
        <v>5200.0000000000036</v>
      </c>
      <c r="M163" s="132">
        <v>1439.9999999999984</v>
      </c>
      <c r="N163" s="132">
        <v>0</v>
      </c>
      <c r="O163" s="132">
        <v>0</v>
      </c>
      <c r="P163" s="132">
        <v>0</v>
      </c>
      <c r="Q163" s="132">
        <v>0</v>
      </c>
      <c r="R163" s="132">
        <v>0</v>
      </c>
      <c r="S163" s="132">
        <v>0</v>
      </c>
      <c r="T163" s="132">
        <v>0</v>
      </c>
      <c r="U163" s="132">
        <v>0</v>
      </c>
      <c r="V163" s="132">
        <v>0</v>
      </c>
      <c r="W163" s="132">
        <v>0</v>
      </c>
      <c r="X163" s="132">
        <v>20395.17045454546</v>
      </c>
      <c r="Y163" s="132">
        <v>0</v>
      </c>
      <c r="Z163" s="132">
        <v>0</v>
      </c>
      <c r="AA163" s="132">
        <v>148009.40119668737</v>
      </c>
      <c r="AB163" s="132">
        <v>0</v>
      </c>
      <c r="AC163" s="132">
        <v>0</v>
      </c>
      <c r="AD163" s="132">
        <v>0</v>
      </c>
      <c r="AE163" s="132">
        <v>110000</v>
      </c>
      <c r="AF163" s="132">
        <v>0</v>
      </c>
      <c r="AG163" s="132">
        <v>0</v>
      </c>
      <c r="AH163" s="132">
        <v>0</v>
      </c>
      <c r="AI163" s="132">
        <v>20500.91</v>
      </c>
      <c r="AJ163" s="132">
        <v>0</v>
      </c>
      <c r="AK163" s="132">
        <v>0</v>
      </c>
      <c r="AL163" s="132">
        <v>0</v>
      </c>
      <c r="AM163" s="132">
        <v>0</v>
      </c>
      <c r="AN163" s="132">
        <v>0</v>
      </c>
      <c r="AO163" s="132">
        <v>0</v>
      </c>
      <c r="AP163" s="132">
        <v>0</v>
      </c>
      <c r="AQ163" s="132">
        <v>0</v>
      </c>
      <c r="AR163" s="132">
        <v>1126270</v>
      </c>
      <c r="AS163" s="132">
        <v>242819.1347580289</v>
      </c>
      <c r="AT163" s="319">
        <v>130500.91</v>
      </c>
      <c r="AU163" s="132">
        <v>195215.6827500854</v>
      </c>
      <c r="AV163" s="132">
        <v>1499590.0447580288</v>
      </c>
      <c r="AW163" s="132">
        <v>1499590.0447580286</v>
      </c>
      <c r="AX163" s="132">
        <v>0</v>
      </c>
      <c r="AY163" s="132">
        <v>1479089.1347580289</v>
      </c>
      <c r="AZ163" s="320">
        <v>3300</v>
      </c>
      <c r="BA163" s="320">
        <v>1353000</v>
      </c>
      <c r="BB163" s="132">
        <v>0</v>
      </c>
      <c r="BC163" s="319">
        <v>0</v>
      </c>
      <c r="BD163" s="319">
        <v>1499590.0447580288</v>
      </c>
      <c r="BE163" s="320">
        <v>1373500.91</v>
      </c>
      <c r="BF163" s="132">
        <v>1243000</v>
      </c>
      <c r="BG163" s="132">
        <v>1369089.1347580289</v>
      </c>
      <c r="BH163" s="132">
        <v>3339.2417920927533</v>
      </c>
      <c r="BI163" s="132">
        <v>3179.0392694915254</v>
      </c>
      <c r="BJ163" s="321">
        <v>5.0393376432513098E-2</v>
      </c>
      <c r="BK163" s="321">
        <v>-1.1941154007396584E-2</v>
      </c>
      <c r="BL163" s="132">
        <v>-15564.172980149531</v>
      </c>
      <c r="BM163" s="132">
        <v>1484025.8717778793</v>
      </c>
      <c r="BN163" s="132">
        <v>3569.5730775070228</v>
      </c>
      <c r="BO163" s="132" t="s">
        <v>1187</v>
      </c>
      <c r="BP163" s="132">
        <v>3619.5752970192179</v>
      </c>
      <c r="BQ163" s="321">
        <v>4.1584836910082856E-2</v>
      </c>
      <c r="BR163" s="132">
        <v>0</v>
      </c>
      <c r="BS163" s="132">
        <v>1484025.8717778793</v>
      </c>
      <c r="BT163" s="132">
        <v>0</v>
      </c>
      <c r="BU163" s="132">
        <v>1484025.8717778793</v>
      </c>
      <c r="BV163" s="132"/>
      <c r="BW163" s="132">
        <v>0</v>
      </c>
      <c r="BX163" s="132">
        <v>0</v>
      </c>
    </row>
    <row r="164" spans="1:76" hidden="1" x14ac:dyDescent="0.25">
      <c r="A164" s="295">
        <v>164</v>
      </c>
      <c r="B164" s="295">
        <v>61</v>
      </c>
      <c r="C164" s="317">
        <v>9352014</v>
      </c>
      <c r="D164" s="317" t="s">
        <v>551</v>
      </c>
      <c r="E164" s="318">
        <v>1074077</v>
      </c>
      <c r="F164" s="132">
        <v>0</v>
      </c>
      <c r="G164" s="132">
        <v>0</v>
      </c>
      <c r="H164" s="132">
        <v>67320</v>
      </c>
      <c r="I164" s="132">
        <v>0</v>
      </c>
      <c r="J164" s="132">
        <v>113559.08108108107</v>
      </c>
      <c r="K164" s="132">
        <v>0</v>
      </c>
      <c r="L164" s="132">
        <v>17400.000000000033</v>
      </c>
      <c r="M164" s="132">
        <v>1440.0000000000011</v>
      </c>
      <c r="N164" s="132">
        <v>19800.000000000051</v>
      </c>
      <c r="O164" s="132">
        <v>51870</v>
      </c>
      <c r="P164" s="132">
        <v>37379.999999999985</v>
      </c>
      <c r="Q164" s="132">
        <v>2874.9999999999909</v>
      </c>
      <c r="R164" s="132">
        <v>0</v>
      </c>
      <c r="S164" s="132">
        <v>0</v>
      </c>
      <c r="T164" s="132">
        <v>0</v>
      </c>
      <c r="U164" s="132">
        <v>0</v>
      </c>
      <c r="V164" s="132">
        <v>0</v>
      </c>
      <c r="W164" s="132">
        <v>0</v>
      </c>
      <c r="X164" s="132">
        <v>8491.2951807228965</v>
      </c>
      <c r="Y164" s="132">
        <v>0</v>
      </c>
      <c r="Z164" s="132">
        <v>0</v>
      </c>
      <c r="AA164" s="132">
        <v>114920.18004254003</v>
      </c>
      <c r="AB164" s="132">
        <v>0</v>
      </c>
      <c r="AC164" s="132">
        <v>0</v>
      </c>
      <c r="AD164" s="132">
        <v>0</v>
      </c>
      <c r="AE164" s="132">
        <v>110000</v>
      </c>
      <c r="AF164" s="132">
        <v>0</v>
      </c>
      <c r="AG164" s="132">
        <v>0</v>
      </c>
      <c r="AH164" s="132">
        <v>0</v>
      </c>
      <c r="AI164" s="132">
        <v>12098.89</v>
      </c>
      <c r="AJ164" s="132">
        <v>0</v>
      </c>
      <c r="AK164" s="132">
        <v>0</v>
      </c>
      <c r="AL164" s="132">
        <v>0</v>
      </c>
      <c r="AM164" s="132">
        <v>0</v>
      </c>
      <c r="AN164" s="132">
        <v>0</v>
      </c>
      <c r="AO164" s="132">
        <v>0</v>
      </c>
      <c r="AP164" s="132">
        <v>0</v>
      </c>
      <c r="AQ164" s="132">
        <v>0</v>
      </c>
      <c r="AR164" s="132">
        <v>1074077</v>
      </c>
      <c r="AS164" s="132">
        <v>435055.55630434409</v>
      </c>
      <c r="AT164" s="319">
        <v>122098.89</v>
      </c>
      <c r="AU164" s="132">
        <v>280741.22058308061</v>
      </c>
      <c r="AV164" s="132">
        <v>1631231.4463043439</v>
      </c>
      <c r="AW164" s="132">
        <v>1631231.4463043439</v>
      </c>
      <c r="AX164" s="132">
        <v>0</v>
      </c>
      <c r="AY164" s="132">
        <v>1619132.556304344</v>
      </c>
      <c r="AZ164" s="320">
        <v>3300</v>
      </c>
      <c r="BA164" s="320">
        <v>1290300</v>
      </c>
      <c r="BB164" s="132">
        <v>0</v>
      </c>
      <c r="BC164" s="319">
        <v>0</v>
      </c>
      <c r="BD164" s="319">
        <v>1631231.4463043439</v>
      </c>
      <c r="BE164" s="320">
        <v>1302398.8899999999</v>
      </c>
      <c r="BF164" s="132">
        <v>1180300</v>
      </c>
      <c r="BG164" s="132">
        <v>1509132.556304344</v>
      </c>
      <c r="BH164" s="132">
        <v>3859.6740570443581</v>
      </c>
      <c r="BI164" s="132">
        <v>4065.436697790055</v>
      </c>
      <c r="BJ164" s="321">
        <v>-5.0612678548788655E-2</v>
      </c>
      <c r="BK164" s="321">
        <v>3.5612678548788655E-2</v>
      </c>
      <c r="BL164" s="132">
        <v>56609.406299028815</v>
      </c>
      <c r="BM164" s="132">
        <v>1687840.8526033727</v>
      </c>
      <c r="BN164" s="132">
        <v>4285.7850705968613</v>
      </c>
      <c r="BO164" s="132" t="s">
        <v>1187</v>
      </c>
      <c r="BP164" s="132">
        <v>4316.7285232822833</v>
      </c>
      <c r="BQ164" s="321">
        <v>-1.6141150099783674E-2</v>
      </c>
      <c r="BR164" s="132">
        <v>0</v>
      </c>
      <c r="BS164" s="132">
        <v>1687840.8526033727</v>
      </c>
      <c r="BT164" s="132">
        <v>0</v>
      </c>
      <c r="BU164" s="132">
        <v>1687840.8526033727</v>
      </c>
      <c r="BV164" s="132"/>
      <c r="BW164" s="132">
        <v>0</v>
      </c>
      <c r="BX164" s="132">
        <v>0</v>
      </c>
    </row>
    <row r="165" spans="1:76" hidden="1" x14ac:dyDescent="0.25">
      <c r="A165" s="295">
        <v>165</v>
      </c>
      <c r="B165" s="295">
        <v>292</v>
      </c>
      <c r="C165" s="317">
        <v>9352017</v>
      </c>
      <c r="D165" s="317" t="s">
        <v>283</v>
      </c>
      <c r="E165" s="318">
        <v>1763574</v>
      </c>
      <c r="F165" s="132">
        <v>0</v>
      </c>
      <c r="G165" s="132">
        <v>0</v>
      </c>
      <c r="H165" s="132">
        <v>21560</v>
      </c>
      <c r="I165" s="132">
        <v>0</v>
      </c>
      <c r="J165" s="132">
        <v>43401.978361669244</v>
      </c>
      <c r="K165" s="132">
        <v>0</v>
      </c>
      <c r="L165" s="132">
        <v>6430.046948356814</v>
      </c>
      <c r="M165" s="132">
        <v>2893.5211267605637</v>
      </c>
      <c r="N165" s="132">
        <v>3978.5915492957661</v>
      </c>
      <c r="O165" s="132">
        <v>3134.647887323953</v>
      </c>
      <c r="P165" s="132">
        <v>0</v>
      </c>
      <c r="Q165" s="132">
        <v>0</v>
      </c>
      <c r="R165" s="132">
        <v>0</v>
      </c>
      <c r="S165" s="132">
        <v>0</v>
      </c>
      <c r="T165" s="132">
        <v>0</v>
      </c>
      <c r="U165" s="132">
        <v>0</v>
      </c>
      <c r="V165" s="132">
        <v>0</v>
      </c>
      <c r="W165" s="132">
        <v>0</v>
      </c>
      <c r="X165" s="132">
        <v>24337.217235188495</v>
      </c>
      <c r="Y165" s="132">
        <v>0</v>
      </c>
      <c r="Z165" s="132">
        <v>0</v>
      </c>
      <c r="AA165" s="132">
        <v>154527.79812402689</v>
      </c>
      <c r="AB165" s="132">
        <v>0</v>
      </c>
      <c r="AC165" s="132">
        <v>0</v>
      </c>
      <c r="AD165" s="132">
        <v>0</v>
      </c>
      <c r="AE165" s="132">
        <v>110000</v>
      </c>
      <c r="AF165" s="132">
        <v>0</v>
      </c>
      <c r="AG165" s="132">
        <v>0</v>
      </c>
      <c r="AH165" s="132">
        <v>0</v>
      </c>
      <c r="AI165" s="132">
        <v>9712.1</v>
      </c>
      <c r="AJ165" s="132">
        <v>0</v>
      </c>
      <c r="AK165" s="132">
        <v>0</v>
      </c>
      <c r="AL165" s="132">
        <v>0</v>
      </c>
      <c r="AM165" s="132">
        <v>0</v>
      </c>
      <c r="AN165" s="132">
        <v>0</v>
      </c>
      <c r="AO165" s="132">
        <v>0</v>
      </c>
      <c r="AP165" s="132">
        <v>0</v>
      </c>
      <c r="AQ165" s="132">
        <v>0</v>
      </c>
      <c r="AR165" s="132">
        <v>1763574</v>
      </c>
      <c r="AS165" s="132">
        <v>260263.80123262171</v>
      </c>
      <c r="AT165" s="319">
        <v>119712.1</v>
      </c>
      <c r="AU165" s="132">
        <v>205226.19106073005</v>
      </c>
      <c r="AV165" s="132">
        <v>2143549.9012326216</v>
      </c>
      <c r="AW165" s="132">
        <v>2143549.9012326216</v>
      </c>
      <c r="AX165" s="132">
        <v>0</v>
      </c>
      <c r="AY165" s="132">
        <v>2133837.8012326215</v>
      </c>
      <c r="AZ165" s="320">
        <v>3300</v>
      </c>
      <c r="BA165" s="320">
        <v>2118600</v>
      </c>
      <c r="BB165" s="132">
        <v>0</v>
      </c>
      <c r="BC165" s="319">
        <v>0</v>
      </c>
      <c r="BD165" s="319">
        <v>2143549.9012326216</v>
      </c>
      <c r="BE165" s="320">
        <v>2128312.1</v>
      </c>
      <c r="BF165" s="132">
        <v>2008600</v>
      </c>
      <c r="BG165" s="132">
        <v>2023837.8012326215</v>
      </c>
      <c r="BH165" s="132">
        <v>3152.3953290227751</v>
      </c>
      <c r="BI165" s="132">
        <v>3085.1398545016082</v>
      </c>
      <c r="BJ165" s="321">
        <v>2.1799813847347201E-2</v>
      </c>
      <c r="BK165" s="321">
        <v>-5.1656577294907757E-3</v>
      </c>
      <c r="BL165" s="132">
        <v>-10231.410536090352</v>
      </c>
      <c r="BM165" s="132">
        <v>2133318.4906965313</v>
      </c>
      <c r="BN165" s="132">
        <v>3307.798116349737</v>
      </c>
      <c r="BO165" s="132" t="s">
        <v>1187</v>
      </c>
      <c r="BP165" s="132">
        <v>3322.9259979696749</v>
      </c>
      <c r="BQ165" s="321">
        <v>1.5067819863472609E-2</v>
      </c>
      <c r="BR165" s="132">
        <v>0</v>
      </c>
      <c r="BS165" s="132">
        <v>2133318.4906965313</v>
      </c>
      <c r="BT165" s="132">
        <v>0</v>
      </c>
      <c r="BU165" s="132">
        <v>2133318.4906965313</v>
      </c>
      <c r="BV165" s="132"/>
      <c r="BW165" s="132">
        <v>0</v>
      </c>
      <c r="BX165" s="132">
        <v>0</v>
      </c>
    </row>
    <row r="166" spans="1:76" hidden="1" x14ac:dyDescent="0.25">
      <c r="A166" s="295">
        <v>166</v>
      </c>
      <c r="B166" s="295">
        <v>484</v>
      </c>
      <c r="C166" s="317">
        <v>9352022</v>
      </c>
      <c r="D166" s="317" t="s">
        <v>392</v>
      </c>
      <c r="E166" s="318">
        <v>684003</v>
      </c>
      <c r="F166" s="132">
        <v>0</v>
      </c>
      <c r="G166" s="132">
        <v>0</v>
      </c>
      <c r="H166" s="132">
        <v>14520.000000000031</v>
      </c>
      <c r="I166" s="132">
        <v>0</v>
      </c>
      <c r="J166" s="132">
        <v>37380.995850622407</v>
      </c>
      <c r="K166" s="132">
        <v>0</v>
      </c>
      <c r="L166" s="132">
        <v>6600.0000000000146</v>
      </c>
      <c r="M166" s="132">
        <v>0</v>
      </c>
      <c r="N166" s="132">
        <v>0</v>
      </c>
      <c r="O166" s="132">
        <v>0</v>
      </c>
      <c r="P166" s="132">
        <v>0</v>
      </c>
      <c r="Q166" s="132">
        <v>0</v>
      </c>
      <c r="R166" s="132">
        <v>0</v>
      </c>
      <c r="S166" s="132">
        <v>0</v>
      </c>
      <c r="T166" s="132">
        <v>0</v>
      </c>
      <c r="U166" s="132">
        <v>0</v>
      </c>
      <c r="V166" s="132">
        <v>0</v>
      </c>
      <c r="W166" s="132">
        <v>0</v>
      </c>
      <c r="X166" s="132">
        <v>26349.657534246639</v>
      </c>
      <c r="Y166" s="132">
        <v>0</v>
      </c>
      <c r="Z166" s="132">
        <v>0</v>
      </c>
      <c r="AA166" s="132">
        <v>69571.916630136941</v>
      </c>
      <c r="AB166" s="132">
        <v>0</v>
      </c>
      <c r="AC166" s="132">
        <v>0</v>
      </c>
      <c r="AD166" s="132">
        <v>0</v>
      </c>
      <c r="AE166" s="132">
        <v>110000</v>
      </c>
      <c r="AF166" s="132">
        <v>0</v>
      </c>
      <c r="AG166" s="132">
        <v>0</v>
      </c>
      <c r="AH166" s="132">
        <v>0</v>
      </c>
      <c r="AI166" s="132">
        <v>4378.92</v>
      </c>
      <c r="AJ166" s="132">
        <v>0</v>
      </c>
      <c r="AK166" s="132">
        <v>0</v>
      </c>
      <c r="AL166" s="132">
        <v>0</v>
      </c>
      <c r="AM166" s="132">
        <v>0</v>
      </c>
      <c r="AN166" s="132">
        <v>0</v>
      </c>
      <c r="AO166" s="132">
        <v>0</v>
      </c>
      <c r="AP166" s="132">
        <v>0</v>
      </c>
      <c r="AQ166" s="132">
        <v>0</v>
      </c>
      <c r="AR166" s="132">
        <v>684003</v>
      </c>
      <c r="AS166" s="132">
        <v>154422.57001500603</v>
      </c>
      <c r="AT166" s="319">
        <v>114378.92</v>
      </c>
      <c r="AU166" s="132">
        <v>108821.41455544817</v>
      </c>
      <c r="AV166" s="132">
        <v>952804.49001500604</v>
      </c>
      <c r="AW166" s="132">
        <v>952804.49001500604</v>
      </c>
      <c r="AX166" s="132">
        <v>0</v>
      </c>
      <c r="AY166" s="132">
        <v>948425.570015006</v>
      </c>
      <c r="AZ166" s="320">
        <v>3300</v>
      </c>
      <c r="BA166" s="320">
        <v>821700</v>
      </c>
      <c r="BB166" s="132">
        <v>0</v>
      </c>
      <c r="BC166" s="319">
        <v>0</v>
      </c>
      <c r="BD166" s="319">
        <v>952804.49001500604</v>
      </c>
      <c r="BE166" s="320">
        <v>826078.92</v>
      </c>
      <c r="BF166" s="132">
        <v>711700</v>
      </c>
      <c r="BG166" s="132">
        <v>838425.570015006</v>
      </c>
      <c r="BH166" s="132">
        <v>3367.1709639156866</v>
      </c>
      <c r="BI166" s="132">
        <v>3130.0463675324672</v>
      </c>
      <c r="BJ166" s="321">
        <v>7.5757534726283798E-2</v>
      </c>
      <c r="BK166" s="321">
        <v>-1.7951414519698537E-2</v>
      </c>
      <c r="BL166" s="132">
        <v>-13991.001192553547</v>
      </c>
      <c r="BM166" s="132">
        <v>938813.48882245249</v>
      </c>
      <c r="BN166" s="132">
        <v>3752.7492723793271</v>
      </c>
      <c r="BO166" s="132" t="s">
        <v>1187</v>
      </c>
      <c r="BP166" s="132">
        <v>3770.3352964757128</v>
      </c>
      <c r="BQ166" s="321">
        <v>2.6034991085100767E-2</v>
      </c>
      <c r="BR166" s="132">
        <v>0</v>
      </c>
      <c r="BS166" s="132">
        <v>938813.48882245249</v>
      </c>
      <c r="BT166" s="132">
        <v>0</v>
      </c>
      <c r="BU166" s="132">
        <v>938813.48882245249</v>
      </c>
      <c r="BV166" s="132"/>
      <c r="BW166" s="132">
        <v>-8145.5000000003492</v>
      </c>
      <c r="BX166" s="132">
        <v>7704.630000000001</v>
      </c>
    </row>
    <row r="167" spans="1:76" hidden="1" x14ac:dyDescent="0.25">
      <c r="A167" s="295">
        <v>167</v>
      </c>
      <c r="B167" s="295">
        <v>77</v>
      </c>
      <c r="C167" s="317">
        <v>9352025</v>
      </c>
      <c r="D167" s="317" t="s">
        <v>187</v>
      </c>
      <c r="E167" s="318">
        <v>835088</v>
      </c>
      <c r="F167" s="132">
        <v>0</v>
      </c>
      <c r="G167" s="132">
        <v>0</v>
      </c>
      <c r="H167" s="132">
        <v>22440.000000000022</v>
      </c>
      <c r="I167" s="132">
        <v>0</v>
      </c>
      <c r="J167" s="132">
        <v>38500.065146579807</v>
      </c>
      <c r="K167" s="132">
        <v>0</v>
      </c>
      <c r="L167" s="132">
        <v>4799.9999999999982</v>
      </c>
      <c r="M167" s="132">
        <v>240.00000000000026</v>
      </c>
      <c r="N167" s="132">
        <v>32760.000000000015</v>
      </c>
      <c r="O167" s="132">
        <v>1559.9999999999993</v>
      </c>
      <c r="P167" s="132">
        <v>2099.9999999999959</v>
      </c>
      <c r="Q167" s="132">
        <v>0</v>
      </c>
      <c r="R167" s="132">
        <v>0</v>
      </c>
      <c r="S167" s="132">
        <v>0</v>
      </c>
      <c r="T167" s="132">
        <v>0</v>
      </c>
      <c r="U167" s="132">
        <v>0</v>
      </c>
      <c r="V167" s="132">
        <v>0</v>
      </c>
      <c r="W167" s="132">
        <v>0</v>
      </c>
      <c r="X167" s="132">
        <v>599.84674329501877</v>
      </c>
      <c r="Y167" s="132">
        <v>0</v>
      </c>
      <c r="Z167" s="132">
        <v>0</v>
      </c>
      <c r="AA167" s="132">
        <v>76717.19723718043</v>
      </c>
      <c r="AB167" s="132">
        <v>0</v>
      </c>
      <c r="AC167" s="132">
        <v>0</v>
      </c>
      <c r="AD167" s="132">
        <v>0</v>
      </c>
      <c r="AE167" s="132">
        <v>110000</v>
      </c>
      <c r="AF167" s="132">
        <v>0</v>
      </c>
      <c r="AG167" s="132">
        <v>0</v>
      </c>
      <c r="AH167" s="132">
        <v>0</v>
      </c>
      <c r="AI167" s="132">
        <v>7888</v>
      </c>
      <c r="AJ167" s="132">
        <v>0</v>
      </c>
      <c r="AK167" s="132">
        <v>0</v>
      </c>
      <c r="AL167" s="132">
        <v>0</v>
      </c>
      <c r="AM167" s="132">
        <v>0</v>
      </c>
      <c r="AN167" s="132">
        <v>0</v>
      </c>
      <c r="AO167" s="132">
        <v>0</v>
      </c>
      <c r="AP167" s="132">
        <v>0</v>
      </c>
      <c r="AQ167" s="132">
        <v>0</v>
      </c>
      <c r="AR167" s="132">
        <v>835088</v>
      </c>
      <c r="AS167" s="132">
        <v>179717.10912705527</v>
      </c>
      <c r="AT167" s="319">
        <v>117888</v>
      </c>
      <c r="AU167" s="132">
        <v>137916.22981047037</v>
      </c>
      <c r="AV167" s="132">
        <v>1132693.1091270554</v>
      </c>
      <c r="AW167" s="132">
        <v>1132693.1091270552</v>
      </c>
      <c r="AX167" s="132">
        <v>0</v>
      </c>
      <c r="AY167" s="132">
        <v>1124805.1091270554</v>
      </c>
      <c r="AZ167" s="320">
        <v>3300</v>
      </c>
      <c r="BA167" s="320">
        <v>1003200</v>
      </c>
      <c r="BB167" s="132">
        <v>0</v>
      </c>
      <c r="BC167" s="319">
        <v>0</v>
      </c>
      <c r="BD167" s="319">
        <v>1132693.1091270554</v>
      </c>
      <c r="BE167" s="320">
        <v>1011088</v>
      </c>
      <c r="BF167" s="132">
        <v>893200</v>
      </c>
      <c r="BG167" s="132">
        <v>1014805.1091270554</v>
      </c>
      <c r="BH167" s="132">
        <v>3338.1747010758399</v>
      </c>
      <c r="BI167" s="132">
        <v>3407.7919918831171</v>
      </c>
      <c r="BJ167" s="321">
        <v>-2.0428855685175568E-2</v>
      </c>
      <c r="BK167" s="321">
        <v>5.4288556851755689E-3</v>
      </c>
      <c r="BL167" s="132">
        <v>5624.1249224252533</v>
      </c>
      <c r="BM167" s="132">
        <v>1138317.2340494806</v>
      </c>
      <c r="BN167" s="132">
        <v>3718.5172172680286</v>
      </c>
      <c r="BO167" s="132" t="s">
        <v>1187</v>
      </c>
      <c r="BP167" s="132">
        <v>3744.4645856890811</v>
      </c>
      <c r="BQ167" s="321">
        <v>-1.0265801508311134E-2</v>
      </c>
      <c r="BR167" s="132">
        <v>0</v>
      </c>
      <c r="BS167" s="132">
        <v>1138317.2340494806</v>
      </c>
      <c r="BT167" s="132">
        <v>0</v>
      </c>
      <c r="BU167" s="132">
        <v>1138317.2340494806</v>
      </c>
      <c r="BV167" s="132"/>
      <c r="BW167" s="132">
        <v>0</v>
      </c>
      <c r="BX167" s="132">
        <v>0</v>
      </c>
    </row>
    <row r="168" spans="1:76" hidden="1" x14ac:dyDescent="0.25">
      <c r="A168" s="295">
        <v>168</v>
      </c>
      <c r="B168" s="295">
        <v>267</v>
      </c>
      <c r="C168" s="317">
        <v>9352027</v>
      </c>
      <c r="D168" s="317" t="s">
        <v>1260</v>
      </c>
      <c r="E168" s="318">
        <v>1464151</v>
      </c>
      <c r="F168" s="132">
        <v>0</v>
      </c>
      <c r="G168" s="132">
        <v>0</v>
      </c>
      <c r="H168" s="132">
        <v>43999.999999999891</v>
      </c>
      <c r="I168" s="132">
        <v>0</v>
      </c>
      <c r="J168" s="132">
        <v>109022.72727272728</v>
      </c>
      <c r="K168" s="132">
        <v>0</v>
      </c>
      <c r="L168" s="132">
        <v>2204.1353383458636</v>
      </c>
      <c r="M168" s="132">
        <v>35346.315789473658</v>
      </c>
      <c r="N168" s="132">
        <v>40756.466165413534</v>
      </c>
      <c r="O168" s="132">
        <v>63298.759398496295</v>
      </c>
      <c r="P168" s="132">
        <v>7153.4210526315765</v>
      </c>
      <c r="Q168" s="132">
        <v>1728.2424812030067</v>
      </c>
      <c r="R168" s="132">
        <v>0</v>
      </c>
      <c r="S168" s="132">
        <v>0</v>
      </c>
      <c r="T168" s="132">
        <v>0</v>
      </c>
      <c r="U168" s="132">
        <v>0</v>
      </c>
      <c r="V168" s="132">
        <v>0</v>
      </c>
      <c r="W168" s="132">
        <v>0</v>
      </c>
      <c r="X168" s="132">
        <v>100882.77777777791</v>
      </c>
      <c r="Y168" s="132">
        <v>0</v>
      </c>
      <c r="Z168" s="132">
        <v>0</v>
      </c>
      <c r="AA168" s="132">
        <v>174826.6958620802</v>
      </c>
      <c r="AB168" s="132">
        <v>0</v>
      </c>
      <c r="AC168" s="132">
        <v>0</v>
      </c>
      <c r="AD168" s="132">
        <v>0</v>
      </c>
      <c r="AE168" s="132">
        <v>110000</v>
      </c>
      <c r="AF168" s="132">
        <v>0</v>
      </c>
      <c r="AG168" s="132">
        <v>0</v>
      </c>
      <c r="AH168" s="132">
        <v>0</v>
      </c>
      <c r="AI168" s="132">
        <v>9132.52</v>
      </c>
      <c r="AJ168" s="132">
        <v>0</v>
      </c>
      <c r="AK168" s="132">
        <v>0</v>
      </c>
      <c r="AL168" s="132">
        <v>0</v>
      </c>
      <c r="AM168" s="132">
        <v>0</v>
      </c>
      <c r="AN168" s="132">
        <v>0</v>
      </c>
      <c r="AO168" s="132">
        <v>0</v>
      </c>
      <c r="AP168" s="132">
        <v>0</v>
      </c>
      <c r="AQ168" s="132">
        <v>0</v>
      </c>
      <c r="AR168" s="132">
        <v>1464151</v>
      </c>
      <c r="AS168" s="132">
        <v>579219.54113814922</v>
      </c>
      <c r="AT168" s="319">
        <v>119132.52</v>
      </c>
      <c r="AU168" s="132">
        <v>336580.72961122578</v>
      </c>
      <c r="AV168" s="132">
        <v>2162503.0611381494</v>
      </c>
      <c r="AW168" s="132">
        <v>2162503.0611381494</v>
      </c>
      <c r="AX168" s="132">
        <v>0</v>
      </c>
      <c r="AY168" s="132">
        <v>2153370.5411381493</v>
      </c>
      <c r="AZ168" s="320">
        <v>3300</v>
      </c>
      <c r="BA168" s="320">
        <v>1758900</v>
      </c>
      <c r="BB168" s="132">
        <v>0</v>
      </c>
      <c r="BC168" s="319">
        <v>0</v>
      </c>
      <c r="BD168" s="319">
        <v>2162503.0611381494</v>
      </c>
      <c r="BE168" s="320">
        <v>1768032.52</v>
      </c>
      <c r="BF168" s="132">
        <v>1648900</v>
      </c>
      <c r="BG168" s="132">
        <v>2043370.5411381493</v>
      </c>
      <c r="BH168" s="132">
        <v>3833.7158370321749</v>
      </c>
      <c r="BI168" s="132">
        <v>4187.4571940839705</v>
      </c>
      <c r="BJ168" s="321">
        <v>-8.4476411496590464E-2</v>
      </c>
      <c r="BK168" s="321">
        <v>6.9476411496590465E-2</v>
      </c>
      <c r="BL168" s="132">
        <v>155065.42304190568</v>
      </c>
      <c r="BM168" s="132">
        <v>2317568.4841800551</v>
      </c>
      <c r="BN168" s="132">
        <v>4331.0243230395026</v>
      </c>
      <c r="BO168" s="132" t="s">
        <v>1187</v>
      </c>
      <c r="BP168" s="132">
        <v>4348.1585069044186</v>
      </c>
      <c r="BQ168" s="321">
        <v>-1.2720432678102966E-2</v>
      </c>
      <c r="BR168" s="132">
        <v>0</v>
      </c>
      <c r="BS168" s="132">
        <v>2317568.4841800551</v>
      </c>
      <c r="BT168" s="132">
        <v>0</v>
      </c>
      <c r="BU168" s="132">
        <v>2317568.4841800551</v>
      </c>
      <c r="BV168" s="132"/>
      <c r="BW168" s="132">
        <v>0</v>
      </c>
      <c r="BX168" s="132">
        <v>0</v>
      </c>
    </row>
    <row r="169" spans="1:76" hidden="1" x14ac:dyDescent="0.25">
      <c r="A169" s="295">
        <v>169</v>
      </c>
      <c r="B169" s="295">
        <v>423</v>
      </c>
      <c r="C169" s="317">
        <v>9352029</v>
      </c>
      <c r="D169" s="317" t="s">
        <v>346</v>
      </c>
      <c r="E169" s="318">
        <v>626316</v>
      </c>
      <c r="F169" s="132">
        <v>0</v>
      </c>
      <c r="G169" s="132">
        <v>0</v>
      </c>
      <c r="H169" s="132">
        <v>17599.999999999993</v>
      </c>
      <c r="I169" s="132">
        <v>0</v>
      </c>
      <c r="J169" s="132">
        <v>38440.180995475115</v>
      </c>
      <c r="K169" s="132">
        <v>0</v>
      </c>
      <c r="L169" s="132">
        <v>22096.916299559478</v>
      </c>
      <c r="M169" s="132">
        <v>964.22907488986573</v>
      </c>
      <c r="N169" s="132">
        <v>9762.8193832599081</v>
      </c>
      <c r="O169" s="132">
        <v>0</v>
      </c>
      <c r="P169" s="132">
        <v>0</v>
      </c>
      <c r="Q169" s="132">
        <v>0</v>
      </c>
      <c r="R169" s="132">
        <v>0</v>
      </c>
      <c r="S169" s="132">
        <v>0</v>
      </c>
      <c r="T169" s="132">
        <v>0</v>
      </c>
      <c r="U169" s="132">
        <v>0</v>
      </c>
      <c r="V169" s="132">
        <v>0</v>
      </c>
      <c r="W169" s="132">
        <v>0</v>
      </c>
      <c r="X169" s="132">
        <v>8295.9782608695677</v>
      </c>
      <c r="Y169" s="132">
        <v>0</v>
      </c>
      <c r="Z169" s="132">
        <v>0</v>
      </c>
      <c r="AA169" s="132">
        <v>64676.061910112352</v>
      </c>
      <c r="AB169" s="132">
        <v>0</v>
      </c>
      <c r="AC169" s="132">
        <v>0</v>
      </c>
      <c r="AD169" s="132">
        <v>0</v>
      </c>
      <c r="AE169" s="132">
        <v>110000</v>
      </c>
      <c r="AF169" s="132">
        <v>0</v>
      </c>
      <c r="AG169" s="132">
        <v>0</v>
      </c>
      <c r="AH169" s="132">
        <v>0</v>
      </c>
      <c r="AI169" s="132">
        <v>3151.48</v>
      </c>
      <c r="AJ169" s="132">
        <v>0</v>
      </c>
      <c r="AK169" s="132">
        <v>0</v>
      </c>
      <c r="AL169" s="132">
        <v>0</v>
      </c>
      <c r="AM169" s="132">
        <v>0</v>
      </c>
      <c r="AN169" s="132">
        <v>0</v>
      </c>
      <c r="AO169" s="132">
        <v>0</v>
      </c>
      <c r="AP169" s="132">
        <v>0</v>
      </c>
      <c r="AQ169" s="132">
        <v>0</v>
      </c>
      <c r="AR169" s="132">
        <v>626316</v>
      </c>
      <c r="AS169" s="132">
        <v>161836.18592416629</v>
      </c>
      <c r="AT169" s="319">
        <v>113151.48</v>
      </c>
      <c r="AU169" s="132">
        <v>119107.13478670453</v>
      </c>
      <c r="AV169" s="132">
        <v>901303.66592416633</v>
      </c>
      <c r="AW169" s="132">
        <v>901303.66592416633</v>
      </c>
      <c r="AX169" s="132">
        <v>0</v>
      </c>
      <c r="AY169" s="132">
        <v>898152.18592416635</v>
      </c>
      <c r="AZ169" s="320">
        <v>3300</v>
      </c>
      <c r="BA169" s="320">
        <v>752400</v>
      </c>
      <c r="BB169" s="132">
        <v>0</v>
      </c>
      <c r="BC169" s="319">
        <v>0</v>
      </c>
      <c r="BD169" s="319">
        <v>901303.66592416633</v>
      </c>
      <c r="BE169" s="320">
        <v>755551.48</v>
      </c>
      <c r="BF169" s="132">
        <v>642400</v>
      </c>
      <c r="BG169" s="132">
        <v>788152.18592416635</v>
      </c>
      <c r="BH169" s="132">
        <v>3456.8078330007297</v>
      </c>
      <c r="BI169" s="132">
        <v>3386.6895324561406</v>
      </c>
      <c r="BJ169" s="321">
        <v>2.0704082813796341E-2</v>
      </c>
      <c r="BK169" s="321">
        <v>-4.9060146186578049E-3</v>
      </c>
      <c r="BL169" s="132">
        <v>-3788.253824959424</v>
      </c>
      <c r="BM169" s="132">
        <v>897515.41209920694</v>
      </c>
      <c r="BN169" s="132">
        <v>3922.6488249965219</v>
      </c>
      <c r="BO169" s="132" t="s">
        <v>1187</v>
      </c>
      <c r="BP169" s="132">
        <v>3936.471105698276</v>
      </c>
      <c r="BQ169" s="321">
        <v>1.4804308834726054E-2</v>
      </c>
      <c r="BR169" s="132">
        <v>0</v>
      </c>
      <c r="BS169" s="132">
        <v>897515.41209920694</v>
      </c>
      <c r="BT169" s="132">
        <v>0</v>
      </c>
      <c r="BU169" s="132">
        <v>897515.41209920694</v>
      </c>
      <c r="BV169" s="132"/>
      <c r="BW169" s="132">
        <v>0</v>
      </c>
      <c r="BX169" s="132">
        <v>0</v>
      </c>
    </row>
    <row r="170" spans="1:76" hidden="1" x14ac:dyDescent="0.25">
      <c r="A170" s="295">
        <v>170</v>
      </c>
      <c r="B170" s="295">
        <v>521</v>
      </c>
      <c r="C170" s="317">
        <v>9352030</v>
      </c>
      <c r="D170" s="317" t="s">
        <v>417</v>
      </c>
      <c r="E170" s="318">
        <v>466990</v>
      </c>
      <c r="F170" s="132">
        <v>0</v>
      </c>
      <c r="G170" s="132">
        <v>0</v>
      </c>
      <c r="H170" s="132">
        <v>3080.0000000000005</v>
      </c>
      <c r="I170" s="132">
        <v>0</v>
      </c>
      <c r="J170" s="132">
        <v>8568</v>
      </c>
      <c r="K170" s="132">
        <v>0</v>
      </c>
      <c r="L170" s="132">
        <v>0</v>
      </c>
      <c r="M170" s="132">
        <v>0</v>
      </c>
      <c r="N170" s="132">
        <v>0</v>
      </c>
      <c r="O170" s="132">
        <v>0</v>
      </c>
      <c r="P170" s="132">
        <v>0</v>
      </c>
      <c r="Q170" s="132">
        <v>0</v>
      </c>
      <c r="R170" s="132">
        <v>0</v>
      </c>
      <c r="S170" s="132">
        <v>0</v>
      </c>
      <c r="T170" s="132">
        <v>0</v>
      </c>
      <c r="U170" s="132">
        <v>0</v>
      </c>
      <c r="V170" s="132">
        <v>0</v>
      </c>
      <c r="W170" s="132">
        <v>0</v>
      </c>
      <c r="X170" s="132">
        <v>620.92198581560251</v>
      </c>
      <c r="Y170" s="132">
        <v>0</v>
      </c>
      <c r="Z170" s="132">
        <v>0</v>
      </c>
      <c r="AA170" s="132">
        <v>48862.988307722662</v>
      </c>
      <c r="AB170" s="132">
        <v>0</v>
      </c>
      <c r="AC170" s="132">
        <v>0</v>
      </c>
      <c r="AD170" s="132">
        <v>0</v>
      </c>
      <c r="AE170" s="132">
        <v>110000</v>
      </c>
      <c r="AF170" s="132">
        <v>0</v>
      </c>
      <c r="AG170" s="132">
        <v>0</v>
      </c>
      <c r="AH170" s="132">
        <v>0</v>
      </c>
      <c r="AI170" s="132">
        <v>2196.61</v>
      </c>
      <c r="AJ170" s="132">
        <v>0</v>
      </c>
      <c r="AK170" s="132">
        <v>0</v>
      </c>
      <c r="AL170" s="132">
        <v>0</v>
      </c>
      <c r="AM170" s="132">
        <v>0</v>
      </c>
      <c r="AN170" s="132">
        <v>0</v>
      </c>
      <c r="AO170" s="132">
        <v>0</v>
      </c>
      <c r="AP170" s="132">
        <v>0</v>
      </c>
      <c r="AQ170" s="132">
        <v>0</v>
      </c>
      <c r="AR170" s="132">
        <v>466990</v>
      </c>
      <c r="AS170" s="132">
        <v>61131.910293538269</v>
      </c>
      <c r="AT170" s="319">
        <v>112196.61</v>
      </c>
      <c r="AU170" s="132">
        <v>64685.988307722662</v>
      </c>
      <c r="AV170" s="132">
        <v>640318.52029353823</v>
      </c>
      <c r="AW170" s="132">
        <v>640318.52029353823</v>
      </c>
      <c r="AX170" s="132">
        <v>0</v>
      </c>
      <c r="AY170" s="132">
        <v>638121.91029353824</v>
      </c>
      <c r="AZ170" s="320">
        <v>3300</v>
      </c>
      <c r="BA170" s="320">
        <v>561000</v>
      </c>
      <c r="BB170" s="132">
        <v>0</v>
      </c>
      <c r="BC170" s="319">
        <v>0</v>
      </c>
      <c r="BD170" s="319">
        <v>640318.52029353823</v>
      </c>
      <c r="BE170" s="320">
        <v>563196.61</v>
      </c>
      <c r="BF170" s="132">
        <v>451000</v>
      </c>
      <c r="BG170" s="132">
        <v>528121.91029353824</v>
      </c>
      <c r="BH170" s="132">
        <v>3106.5994723149306</v>
      </c>
      <c r="BI170" s="132">
        <v>3086.2230777777781</v>
      </c>
      <c r="BJ170" s="321">
        <v>6.6023725517030353E-3</v>
      </c>
      <c r="BK170" s="321">
        <v>-1.5644902770044892E-3</v>
      </c>
      <c r="BL170" s="132">
        <v>-820.82221963453458</v>
      </c>
      <c r="BM170" s="132">
        <v>639497.69807390368</v>
      </c>
      <c r="BN170" s="132">
        <v>3748.8299298464922</v>
      </c>
      <c r="BO170" s="132" t="s">
        <v>1187</v>
      </c>
      <c r="BP170" s="132">
        <v>3761.7511651406098</v>
      </c>
      <c r="BQ170" s="321">
        <v>-3.572561923337092E-2</v>
      </c>
      <c r="BR170" s="132">
        <v>0</v>
      </c>
      <c r="BS170" s="132">
        <v>639497.69807390368</v>
      </c>
      <c r="BT170" s="132">
        <v>0</v>
      </c>
      <c r="BU170" s="132">
        <v>639497.69807390368</v>
      </c>
      <c r="BV170" s="132"/>
      <c r="BW170" s="132">
        <v>-9964.5999999996857</v>
      </c>
      <c r="BX170" s="132">
        <v>9852.25</v>
      </c>
    </row>
    <row r="171" spans="1:76" hidden="1" x14ac:dyDescent="0.25">
      <c r="A171" s="295">
        <v>171</v>
      </c>
      <c r="B171" s="295">
        <v>522</v>
      </c>
      <c r="C171" s="317">
        <v>9352031</v>
      </c>
      <c r="D171" s="317" t="s">
        <v>547</v>
      </c>
      <c r="E171" s="318">
        <v>445014</v>
      </c>
      <c r="F171" s="132">
        <v>0</v>
      </c>
      <c r="G171" s="132">
        <v>0</v>
      </c>
      <c r="H171" s="132">
        <v>14080.000000000009</v>
      </c>
      <c r="I171" s="132">
        <v>0</v>
      </c>
      <c r="J171" s="132">
        <v>25603.90243902439</v>
      </c>
      <c r="K171" s="132">
        <v>0</v>
      </c>
      <c r="L171" s="132">
        <v>400.00000000000063</v>
      </c>
      <c r="M171" s="132">
        <v>0</v>
      </c>
      <c r="N171" s="132">
        <v>0</v>
      </c>
      <c r="O171" s="132">
        <v>0</v>
      </c>
      <c r="P171" s="132">
        <v>0</v>
      </c>
      <c r="Q171" s="132">
        <v>0</v>
      </c>
      <c r="R171" s="132">
        <v>0</v>
      </c>
      <c r="S171" s="132">
        <v>0</v>
      </c>
      <c r="T171" s="132">
        <v>0</v>
      </c>
      <c r="U171" s="132">
        <v>0</v>
      </c>
      <c r="V171" s="132">
        <v>0</v>
      </c>
      <c r="W171" s="132">
        <v>0</v>
      </c>
      <c r="X171" s="132">
        <v>2435.912408759124</v>
      </c>
      <c r="Y171" s="132">
        <v>0</v>
      </c>
      <c r="Z171" s="132">
        <v>0</v>
      </c>
      <c r="AA171" s="132">
        <v>38730.94304365792</v>
      </c>
      <c r="AB171" s="132">
        <v>0</v>
      </c>
      <c r="AC171" s="132">
        <v>0</v>
      </c>
      <c r="AD171" s="132">
        <v>0</v>
      </c>
      <c r="AE171" s="132">
        <v>110000</v>
      </c>
      <c r="AF171" s="132">
        <v>0</v>
      </c>
      <c r="AG171" s="132">
        <v>0</v>
      </c>
      <c r="AH171" s="132">
        <v>0</v>
      </c>
      <c r="AI171" s="132">
        <v>3401.7</v>
      </c>
      <c r="AJ171" s="132">
        <v>0</v>
      </c>
      <c r="AK171" s="132">
        <v>0</v>
      </c>
      <c r="AL171" s="132">
        <v>0</v>
      </c>
      <c r="AM171" s="132">
        <v>0</v>
      </c>
      <c r="AN171" s="132">
        <v>0</v>
      </c>
      <c r="AO171" s="132">
        <v>0</v>
      </c>
      <c r="AP171" s="132">
        <v>0</v>
      </c>
      <c r="AQ171" s="132">
        <v>0</v>
      </c>
      <c r="AR171" s="132">
        <v>445014</v>
      </c>
      <c r="AS171" s="132">
        <v>81250.757891441448</v>
      </c>
      <c r="AT171" s="319">
        <v>113401.7</v>
      </c>
      <c r="AU171" s="132">
        <v>68771.894263170121</v>
      </c>
      <c r="AV171" s="132">
        <v>639666.45789144142</v>
      </c>
      <c r="AW171" s="132">
        <v>639666.45789144142</v>
      </c>
      <c r="AX171" s="132">
        <v>0</v>
      </c>
      <c r="AY171" s="132">
        <v>636264.75789144146</v>
      </c>
      <c r="AZ171" s="320">
        <v>3300</v>
      </c>
      <c r="BA171" s="320">
        <v>534600</v>
      </c>
      <c r="BB171" s="132">
        <v>0</v>
      </c>
      <c r="BC171" s="319">
        <v>0</v>
      </c>
      <c r="BD171" s="319">
        <v>639666.45789144142</v>
      </c>
      <c r="BE171" s="320">
        <v>538001.69999999995</v>
      </c>
      <c r="BF171" s="132">
        <v>424599.99999999994</v>
      </c>
      <c r="BG171" s="132">
        <v>526264.75789144146</v>
      </c>
      <c r="BH171" s="132">
        <v>3248.5478882187745</v>
      </c>
      <c r="BI171" s="132">
        <v>3040.8968822485208</v>
      </c>
      <c r="BJ171" s="321">
        <v>6.8286105715202994E-2</v>
      </c>
      <c r="BK171" s="321">
        <v>-1.6180993666947644E-2</v>
      </c>
      <c r="BL171" s="132">
        <v>-7971.1667773476729</v>
      </c>
      <c r="BM171" s="132">
        <v>631695.29111409374</v>
      </c>
      <c r="BN171" s="132">
        <v>3878.3555007042828</v>
      </c>
      <c r="BO171" s="132" t="s">
        <v>1187</v>
      </c>
      <c r="BP171" s="132">
        <v>3899.3536488524305</v>
      </c>
      <c r="BQ171" s="321">
        <v>3.3026659819142212E-2</v>
      </c>
      <c r="BR171" s="132">
        <v>0</v>
      </c>
      <c r="BS171" s="132">
        <v>631695.29111409374</v>
      </c>
      <c r="BT171" s="132">
        <v>0</v>
      </c>
      <c r="BU171" s="132">
        <v>631695.29111409374</v>
      </c>
      <c r="BV171" s="132"/>
      <c r="BW171" s="132">
        <v>-4593.1099999999997</v>
      </c>
      <c r="BX171" s="132">
        <v>4593.33</v>
      </c>
    </row>
    <row r="172" spans="1:76" hidden="1" x14ac:dyDescent="0.25">
      <c r="A172" s="295">
        <v>172</v>
      </c>
      <c r="B172" s="295">
        <v>454</v>
      </c>
      <c r="C172" s="317">
        <v>9352036</v>
      </c>
      <c r="D172" s="317" t="s">
        <v>546</v>
      </c>
      <c r="E172" s="318">
        <v>1120776</v>
      </c>
      <c r="F172" s="132">
        <v>0</v>
      </c>
      <c r="G172" s="132">
        <v>0</v>
      </c>
      <c r="H172" s="132">
        <v>29040.000000000011</v>
      </c>
      <c r="I172" s="132">
        <v>0</v>
      </c>
      <c r="J172" s="132">
        <v>54545.2427184466</v>
      </c>
      <c r="K172" s="132">
        <v>0</v>
      </c>
      <c r="L172" s="132">
        <v>23257.002457002454</v>
      </c>
      <c r="M172" s="132">
        <v>17322.457002457013</v>
      </c>
      <c r="N172" s="132">
        <v>0</v>
      </c>
      <c r="O172" s="132">
        <v>0</v>
      </c>
      <c r="P172" s="132">
        <v>0</v>
      </c>
      <c r="Q172" s="132">
        <v>0</v>
      </c>
      <c r="R172" s="132">
        <v>0</v>
      </c>
      <c r="S172" s="132">
        <v>0</v>
      </c>
      <c r="T172" s="132">
        <v>0</v>
      </c>
      <c r="U172" s="132">
        <v>0</v>
      </c>
      <c r="V172" s="132">
        <v>0</v>
      </c>
      <c r="W172" s="132">
        <v>0</v>
      </c>
      <c r="X172" s="132">
        <v>14408.228571428577</v>
      </c>
      <c r="Y172" s="132">
        <v>0</v>
      </c>
      <c r="Z172" s="132">
        <v>0</v>
      </c>
      <c r="AA172" s="132">
        <v>111449.2885894738</v>
      </c>
      <c r="AB172" s="132">
        <v>0</v>
      </c>
      <c r="AC172" s="132">
        <v>0</v>
      </c>
      <c r="AD172" s="132">
        <v>0</v>
      </c>
      <c r="AE172" s="132">
        <v>110000</v>
      </c>
      <c r="AF172" s="132">
        <v>0</v>
      </c>
      <c r="AG172" s="132">
        <v>0</v>
      </c>
      <c r="AH172" s="132">
        <v>0</v>
      </c>
      <c r="AI172" s="132">
        <v>8528.9</v>
      </c>
      <c r="AJ172" s="132">
        <v>0</v>
      </c>
      <c r="AK172" s="132">
        <v>0</v>
      </c>
      <c r="AL172" s="132">
        <v>0</v>
      </c>
      <c r="AM172" s="132">
        <v>0</v>
      </c>
      <c r="AN172" s="132">
        <v>0</v>
      </c>
      <c r="AO172" s="132">
        <v>0</v>
      </c>
      <c r="AP172" s="132">
        <v>0</v>
      </c>
      <c r="AQ172" s="132">
        <v>0</v>
      </c>
      <c r="AR172" s="132">
        <v>1120776</v>
      </c>
      <c r="AS172" s="132">
        <v>250022.21933880844</v>
      </c>
      <c r="AT172" s="319">
        <v>118528.9</v>
      </c>
      <c r="AU172" s="132">
        <v>183530.63967842684</v>
      </c>
      <c r="AV172" s="132">
        <v>1489327.1193388083</v>
      </c>
      <c r="AW172" s="132">
        <v>1489327.1193388083</v>
      </c>
      <c r="AX172" s="132">
        <v>0</v>
      </c>
      <c r="AY172" s="132">
        <v>1480798.2193388084</v>
      </c>
      <c r="AZ172" s="320">
        <v>3300</v>
      </c>
      <c r="BA172" s="320">
        <v>1346400</v>
      </c>
      <c r="BB172" s="132">
        <v>0</v>
      </c>
      <c r="BC172" s="319">
        <v>0</v>
      </c>
      <c r="BD172" s="319">
        <v>1489327.1193388083</v>
      </c>
      <c r="BE172" s="320">
        <v>1354928.9</v>
      </c>
      <c r="BF172" s="132">
        <v>1236400</v>
      </c>
      <c r="BG172" s="132">
        <v>1370798.2193388084</v>
      </c>
      <c r="BH172" s="132">
        <v>3359.7995572029618</v>
      </c>
      <c r="BI172" s="132">
        <v>3179.7137152173914</v>
      </c>
      <c r="BJ172" s="321">
        <v>5.6635866657969935E-2</v>
      </c>
      <c r="BK172" s="321">
        <v>-1.3420367000232566E-2</v>
      </c>
      <c r="BL172" s="132">
        <v>-17410.55340566727</v>
      </c>
      <c r="BM172" s="132">
        <v>1471916.5659331412</v>
      </c>
      <c r="BN172" s="132">
        <v>3586.7344753263264</v>
      </c>
      <c r="BO172" s="132" t="s">
        <v>1187</v>
      </c>
      <c r="BP172" s="132">
        <v>3607.6386419929931</v>
      </c>
      <c r="BQ172" s="321">
        <v>4.1705661992289977E-2</v>
      </c>
      <c r="BR172" s="132">
        <v>0</v>
      </c>
      <c r="BS172" s="132">
        <v>1471916.5659331412</v>
      </c>
      <c r="BT172" s="132">
        <v>0</v>
      </c>
      <c r="BU172" s="132">
        <v>1471916.5659331412</v>
      </c>
      <c r="BV172" s="132"/>
      <c r="BW172" s="132">
        <v>0</v>
      </c>
      <c r="BX172" s="132">
        <v>0</v>
      </c>
    </row>
    <row r="173" spans="1:76" hidden="1" x14ac:dyDescent="0.25">
      <c r="A173" s="295">
        <v>173</v>
      </c>
      <c r="B173" s="295">
        <v>450</v>
      </c>
      <c r="C173" s="317">
        <v>9352040</v>
      </c>
      <c r="D173" s="317" t="s">
        <v>545</v>
      </c>
      <c r="E173" s="318">
        <v>1071330</v>
      </c>
      <c r="F173" s="132">
        <v>0</v>
      </c>
      <c r="G173" s="132">
        <v>0</v>
      </c>
      <c r="H173" s="132">
        <v>17160</v>
      </c>
      <c r="I173" s="132">
        <v>0</v>
      </c>
      <c r="J173" s="132">
        <v>33224.427480916027</v>
      </c>
      <c r="K173" s="132">
        <v>0</v>
      </c>
      <c r="L173" s="132">
        <v>16200.000000000025</v>
      </c>
      <c r="M173" s="132">
        <v>17280.000000000033</v>
      </c>
      <c r="N173" s="132">
        <v>0</v>
      </c>
      <c r="O173" s="132">
        <v>0</v>
      </c>
      <c r="P173" s="132">
        <v>0</v>
      </c>
      <c r="Q173" s="132">
        <v>0</v>
      </c>
      <c r="R173" s="132">
        <v>0</v>
      </c>
      <c r="S173" s="132">
        <v>0</v>
      </c>
      <c r="T173" s="132">
        <v>0</v>
      </c>
      <c r="U173" s="132">
        <v>0</v>
      </c>
      <c r="V173" s="132">
        <v>0</v>
      </c>
      <c r="W173" s="132">
        <v>0</v>
      </c>
      <c r="X173" s="132">
        <v>10955.454545454537</v>
      </c>
      <c r="Y173" s="132">
        <v>0</v>
      </c>
      <c r="Z173" s="132">
        <v>0</v>
      </c>
      <c r="AA173" s="132">
        <v>99235.83910992062</v>
      </c>
      <c r="AB173" s="132">
        <v>0</v>
      </c>
      <c r="AC173" s="132">
        <v>0</v>
      </c>
      <c r="AD173" s="132">
        <v>0</v>
      </c>
      <c r="AE173" s="132">
        <v>110000</v>
      </c>
      <c r="AF173" s="132">
        <v>0</v>
      </c>
      <c r="AG173" s="132">
        <v>0</v>
      </c>
      <c r="AH173" s="132">
        <v>0</v>
      </c>
      <c r="AI173" s="132">
        <v>7345.7</v>
      </c>
      <c r="AJ173" s="132">
        <v>0</v>
      </c>
      <c r="AK173" s="132">
        <v>0</v>
      </c>
      <c r="AL173" s="132">
        <v>0</v>
      </c>
      <c r="AM173" s="132">
        <v>0</v>
      </c>
      <c r="AN173" s="132">
        <v>0</v>
      </c>
      <c r="AO173" s="132">
        <v>0</v>
      </c>
      <c r="AP173" s="132">
        <v>0</v>
      </c>
      <c r="AQ173" s="132">
        <v>0</v>
      </c>
      <c r="AR173" s="132">
        <v>1071330</v>
      </c>
      <c r="AS173" s="132">
        <v>194055.72113629122</v>
      </c>
      <c r="AT173" s="319">
        <v>117345.7</v>
      </c>
      <c r="AU173" s="132">
        <v>151167.05285037868</v>
      </c>
      <c r="AV173" s="132">
        <v>1382731.4211362912</v>
      </c>
      <c r="AW173" s="132">
        <v>1382731.4211362912</v>
      </c>
      <c r="AX173" s="132">
        <v>0</v>
      </c>
      <c r="AY173" s="132">
        <v>1375385.7211362913</v>
      </c>
      <c r="AZ173" s="320">
        <v>3300</v>
      </c>
      <c r="BA173" s="320">
        <v>1287000</v>
      </c>
      <c r="BB173" s="132">
        <v>0</v>
      </c>
      <c r="BC173" s="319">
        <v>0</v>
      </c>
      <c r="BD173" s="319">
        <v>1382731.4211362912</v>
      </c>
      <c r="BE173" s="320">
        <v>1294345.7</v>
      </c>
      <c r="BF173" s="132">
        <v>1177000</v>
      </c>
      <c r="BG173" s="132">
        <v>1265385.7211362913</v>
      </c>
      <c r="BH173" s="132">
        <v>3244.5787721443367</v>
      </c>
      <c r="BI173" s="132">
        <v>3183.1102862595417</v>
      </c>
      <c r="BJ173" s="321">
        <v>1.9310825060047263E-2</v>
      </c>
      <c r="BK173" s="321">
        <v>-4.5758699332387274E-3</v>
      </c>
      <c r="BL173" s="132">
        <v>-5680.544474700403</v>
      </c>
      <c r="BM173" s="132">
        <v>1377050.8766615908</v>
      </c>
      <c r="BN173" s="132">
        <v>3512.0645555425403</v>
      </c>
      <c r="BO173" s="132" t="s">
        <v>1187</v>
      </c>
      <c r="BP173" s="132">
        <v>3530.8996837476684</v>
      </c>
      <c r="BQ173" s="321">
        <v>1.5633363048300986E-2</v>
      </c>
      <c r="BR173" s="132">
        <v>0</v>
      </c>
      <c r="BS173" s="132">
        <v>1377050.8766615908</v>
      </c>
      <c r="BT173" s="132">
        <v>0</v>
      </c>
      <c r="BU173" s="132">
        <v>1377050.8766615908</v>
      </c>
      <c r="BV173" s="132"/>
      <c r="BW173" s="132">
        <v>0</v>
      </c>
      <c r="BX173" s="132">
        <v>0</v>
      </c>
    </row>
    <row r="174" spans="1:76" hidden="1" x14ac:dyDescent="0.25">
      <c r="A174" s="295">
        <v>174</v>
      </c>
      <c r="B174" s="295">
        <v>52</v>
      </c>
      <c r="C174" s="317">
        <v>9352043</v>
      </c>
      <c r="D174" s="317" t="s">
        <v>1261</v>
      </c>
      <c r="E174" s="318">
        <v>618075</v>
      </c>
      <c r="F174" s="132">
        <v>0</v>
      </c>
      <c r="G174" s="132">
        <v>0</v>
      </c>
      <c r="H174" s="132">
        <v>33879.999999999978</v>
      </c>
      <c r="I174" s="132">
        <v>0</v>
      </c>
      <c r="J174" s="132">
        <v>54000</v>
      </c>
      <c r="K174" s="132">
        <v>0</v>
      </c>
      <c r="L174" s="132">
        <v>400.00000000000011</v>
      </c>
      <c r="M174" s="132">
        <v>16560.000000000018</v>
      </c>
      <c r="N174" s="132">
        <v>25199.999999999989</v>
      </c>
      <c r="O174" s="132">
        <v>0</v>
      </c>
      <c r="P174" s="132">
        <v>1259.9999999999968</v>
      </c>
      <c r="Q174" s="132">
        <v>574.99999999999943</v>
      </c>
      <c r="R174" s="132">
        <v>0</v>
      </c>
      <c r="S174" s="132">
        <v>0</v>
      </c>
      <c r="T174" s="132">
        <v>0</v>
      </c>
      <c r="U174" s="132">
        <v>0</v>
      </c>
      <c r="V174" s="132">
        <v>0</v>
      </c>
      <c r="W174" s="132">
        <v>0</v>
      </c>
      <c r="X174" s="132">
        <v>2439.4736842105299</v>
      </c>
      <c r="Y174" s="132">
        <v>0</v>
      </c>
      <c r="Z174" s="132">
        <v>0</v>
      </c>
      <c r="AA174" s="132">
        <v>76912.18905016889</v>
      </c>
      <c r="AB174" s="132">
        <v>0</v>
      </c>
      <c r="AC174" s="132">
        <v>0</v>
      </c>
      <c r="AD174" s="132">
        <v>0</v>
      </c>
      <c r="AE174" s="132">
        <v>110000</v>
      </c>
      <c r="AF174" s="132">
        <v>0</v>
      </c>
      <c r="AG174" s="132">
        <v>0</v>
      </c>
      <c r="AH174" s="132">
        <v>0</v>
      </c>
      <c r="AI174" s="132">
        <v>5429.86</v>
      </c>
      <c r="AJ174" s="132">
        <v>0</v>
      </c>
      <c r="AK174" s="132">
        <v>0</v>
      </c>
      <c r="AL174" s="132">
        <v>0</v>
      </c>
      <c r="AM174" s="132">
        <v>0</v>
      </c>
      <c r="AN174" s="132">
        <v>0</v>
      </c>
      <c r="AO174" s="132">
        <v>0</v>
      </c>
      <c r="AP174" s="132">
        <v>0</v>
      </c>
      <c r="AQ174" s="132">
        <v>0</v>
      </c>
      <c r="AR174" s="132">
        <v>618075</v>
      </c>
      <c r="AS174" s="132">
        <v>211226.66273437941</v>
      </c>
      <c r="AT174" s="319">
        <v>115429.86</v>
      </c>
      <c r="AU174" s="132">
        <v>152848.68905016888</v>
      </c>
      <c r="AV174" s="132">
        <v>944731.5227343794</v>
      </c>
      <c r="AW174" s="132">
        <v>944731.5227343794</v>
      </c>
      <c r="AX174" s="132">
        <v>0</v>
      </c>
      <c r="AY174" s="132">
        <v>939301.66273437941</v>
      </c>
      <c r="AZ174" s="320">
        <v>3300</v>
      </c>
      <c r="BA174" s="320">
        <v>742500</v>
      </c>
      <c r="BB174" s="132">
        <v>0</v>
      </c>
      <c r="BC174" s="319">
        <v>0</v>
      </c>
      <c r="BD174" s="319">
        <v>944731.5227343794</v>
      </c>
      <c r="BE174" s="320">
        <v>747929.86</v>
      </c>
      <c r="BF174" s="132">
        <v>632500</v>
      </c>
      <c r="BG174" s="132">
        <v>829301.66273437941</v>
      </c>
      <c r="BH174" s="132">
        <v>3685.7851677083531</v>
      </c>
      <c r="BI174" s="132">
        <v>3474.6660616113745</v>
      </c>
      <c r="BJ174" s="321">
        <v>6.0759538428585634E-2</v>
      </c>
      <c r="BK174" s="321">
        <v>-1.4397507314591537E-2</v>
      </c>
      <c r="BL174" s="132">
        <v>-11255.969258507865</v>
      </c>
      <c r="BM174" s="132">
        <v>933475.55347587157</v>
      </c>
      <c r="BN174" s="132">
        <v>4124.647526559429</v>
      </c>
      <c r="BO174" s="132" t="s">
        <v>1187</v>
      </c>
      <c r="BP174" s="132">
        <v>4148.7802376705404</v>
      </c>
      <c r="BQ174" s="321">
        <v>3.3662445750887615E-2</v>
      </c>
      <c r="BR174" s="132">
        <v>0</v>
      </c>
      <c r="BS174" s="132">
        <v>933475.55347587157</v>
      </c>
      <c r="BT174" s="132">
        <v>0</v>
      </c>
      <c r="BU174" s="132">
        <v>933475.55347587157</v>
      </c>
      <c r="BV174" s="132"/>
      <c r="BW174" s="132">
        <v>0</v>
      </c>
      <c r="BX174" s="132">
        <v>0</v>
      </c>
    </row>
    <row r="175" spans="1:76" hidden="1" x14ac:dyDescent="0.25">
      <c r="A175" s="295">
        <v>175</v>
      </c>
      <c r="B175" s="295">
        <v>447</v>
      </c>
      <c r="C175" s="317">
        <v>9352047</v>
      </c>
      <c r="D175" s="317" t="s">
        <v>543</v>
      </c>
      <c r="E175" s="318">
        <v>692244</v>
      </c>
      <c r="F175" s="132">
        <v>0</v>
      </c>
      <c r="G175" s="132">
        <v>0</v>
      </c>
      <c r="H175" s="132">
        <v>5720.0000000000018</v>
      </c>
      <c r="I175" s="132">
        <v>0</v>
      </c>
      <c r="J175" s="132">
        <v>16240</v>
      </c>
      <c r="K175" s="132">
        <v>0</v>
      </c>
      <c r="L175" s="132">
        <v>3599.9999999999986</v>
      </c>
      <c r="M175" s="132">
        <v>1439.9999999999995</v>
      </c>
      <c r="N175" s="132">
        <v>0</v>
      </c>
      <c r="O175" s="132">
        <v>0</v>
      </c>
      <c r="P175" s="132">
        <v>0</v>
      </c>
      <c r="Q175" s="132">
        <v>0</v>
      </c>
      <c r="R175" s="132">
        <v>0</v>
      </c>
      <c r="S175" s="132">
        <v>0</v>
      </c>
      <c r="T175" s="132">
        <v>0</v>
      </c>
      <c r="U175" s="132">
        <v>0</v>
      </c>
      <c r="V175" s="132">
        <v>0</v>
      </c>
      <c r="W175" s="132">
        <v>0</v>
      </c>
      <c r="X175" s="132">
        <v>3104.7846889952211</v>
      </c>
      <c r="Y175" s="132">
        <v>0</v>
      </c>
      <c r="Z175" s="132">
        <v>0</v>
      </c>
      <c r="AA175" s="132">
        <v>66168.692626141856</v>
      </c>
      <c r="AB175" s="132">
        <v>0</v>
      </c>
      <c r="AC175" s="132">
        <v>0</v>
      </c>
      <c r="AD175" s="132">
        <v>0</v>
      </c>
      <c r="AE175" s="132">
        <v>110000</v>
      </c>
      <c r="AF175" s="132">
        <v>0</v>
      </c>
      <c r="AG175" s="132">
        <v>0</v>
      </c>
      <c r="AH175" s="132">
        <v>0</v>
      </c>
      <c r="AI175" s="132">
        <v>4757.45</v>
      </c>
      <c r="AJ175" s="132">
        <v>0</v>
      </c>
      <c r="AK175" s="132">
        <v>0</v>
      </c>
      <c r="AL175" s="132">
        <v>0</v>
      </c>
      <c r="AM175" s="132">
        <v>0</v>
      </c>
      <c r="AN175" s="132">
        <v>0</v>
      </c>
      <c r="AO175" s="132">
        <v>0</v>
      </c>
      <c r="AP175" s="132">
        <v>0</v>
      </c>
      <c r="AQ175" s="132">
        <v>0</v>
      </c>
      <c r="AR175" s="132">
        <v>692244</v>
      </c>
      <c r="AS175" s="132">
        <v>96273.477315137075</v>
      </c>
      <c r="AT175" s="319">
        <v>114757.45</v>
      </c>
      <c r="AU175" s="132">
        <v>89667.692626141856</v>
      </c>
      <c r="AV175" s="132">
        <v>903274.927315137</v>
      </c>
      <c r="AW175" s="132">
        <v>903274.927315137</v>
      </c>
      <c r="AX175" s="132">
        <v>0</v>
      </c>
      <c r="AY175" s="132">
        <v>898517.47731513705</v>
      </c>
      <c r="AZ175" s="320">
        <v>3300</v>
      </c>
      <c r="BA175" s="320">
        <v>831600</v>
      </c>
      <c r="BB175" s="132">
        <v>0</v>
      </c>
      <c r="BC175" s="319">
        <v>0</v>
      </c>
      <c r="BD175" s="319">
        <v>903274.927315137</v>
      </c>
      <c r="BE175" s="320">
        <v>836357.45</v>
      </c>
      <c r="BF175" s="132">
        <v>721600</v>
      </c>
      <c r="BG175" s="132">
        <v>788517.47731513705</v>
      </c>
      <c r="BH175" s="132">
        <v>3129.0376083934011</v>
      </c>
      <c r="BI175" s="132">
        <v>3020.205759832636</v>
      </c>
      <c r="BJ175" s="321">
        <v>3.6034580824981947E-2</v>
      </c>
      <c r="BK175" s="321">
        <v>-8.538711030790732E-3</v>
      </c>
      <c r="BL175" s="132">
        <v>-6498.7433876586392</v>
      </c>
      <c r="BM175" s="132">
        <v>896776.18392747839</v>
      </c>
      <c r="BN175" s="132">
        <v>3539.7568806645968</v>
      </c>
      <c r="BO175" s="132" t="s">
        <v>1187</v>
      </c>
      <c r="BP175" s="132">
        <v>3558.6356505058666</v>
      </c>
      <c r="BQ175" s="321">
        <v>1.7926967002571903E-2</v>
      </c>
      <c r="BR175" s="132">
        <v>0</v>
      </c>
      <c r="BS175" s="132">
        <v>896776.18392747839</v>
      </c>
      <c r="BT175" s="132">
        <v>0</v>
      </c>
      <c r="BU175" s="132">
        <v>896776.18392747839</v>
      </c>
      <c r="BV175" s="132"/>
      <c r="BW175" s="132">
        <v>0</v>
      </c>
      <c r="BX175" s="132">
        <v>0</v>
      </c>
    </row>
    <row r="176" spans="1:76" hidden="1" x14ac:dyDescent="0.25">
      <c r="A176" s="295">
        <v>176</v>
      </c>
      <c r="B176" s="295">
        <v>251</v>
      </c>
      <c r="C176" s="317">
        <v>9352048</v>
      </c>
      <c r="D176" s="317" t="s">
        <v>260</v>
      </c>
      <c r="E176" s="318">
        <v>697738</v>
      </c>
      <c r="F176" s="132">
        <v>0</v>
      </c>
      <c r="G176" s="132">
        <v>0</v>
      </c>
      <c r="H176" s="132">
        <v>13199.999999999949</v>
      </c>
      <c r="I176" s="132">
        <v>0</v>
      </c>
      <c r="J176" s="132">
        <v>23853.91304347826</v>
      </c>
      <c r="K176" s="132">
        <v>0</v>
      </c>
      <c r="L176" s="132">
        <v>1399.9999999999982</v>
      </c>
      <c r="M176" s="132">
        <v>480.00000000000023</v>
      </c>
      <c r="N176" s="132">
        <v>13679.999999999962</v>
      </c>
      <c r="O176" s="132">
        <v>30809.999999999989</v>
      </c>
      <c r="P176" s="132">
        <v>0</v>
      </c>
      <c r="Q176" s="132">
        <v>0</v>
      </c>
      <c r="R176" s="132">
        <v>0</v>
      </c>
      <c r="S176" s="132">
        <v>0</v>
      </c>
      <c r="T176" s="132">
        <v>0</v>
      </c>
      <c r="U176" s="132">
        <v>0</v>
      </c>
      <c r="V176" s="132">
        <v>0</v>
      </c>
      <c r="W176" s="132">
        <v>0</v>
      </c>
      <c r="X176" s="132">
        <v>10174.111111111115</v>
      </c>
      <c r="Y176" s="132">
        <v>0</v>
      </c>
      <c r="Z176" s="132">
        <v>0</v>
      </c>
      <c r="AA176" s="132">
        <v>42148.378999999935</v>
      </c>
      <c r="AB176" s="132">
        <v>0</v>
      </c>
      <c r="AC176" s="132">
        <v>0</v>
      </c>
      <c r="AD176" s="132">
        <v>0</v>
      </c>
      <c r="AE176" s="132">
        <v>110000</v>
      </c>
      <c r="AF176" s="132">
        <v>0</v>
      </c>
      <c r="AG176" s="132">
        <v>0</v>
      </c>
      <c r="AH176" s="132">
        <v>0</v>
      </c>
      <c r="AI176" s="132">
        <v>2830.15</v>
      </c>
      <c r="AJ176" s="132">
        <v>0</v>
      </c>
      <c r="AK176" s="132">
        <v>0</v>
      </c>
      <c r="AL176" s="132">
        <v>0</v>
      </c>
      <c r="AM176" s="132">
        <v>0</v>
      </c>
      <c r="AN176" s="132">
        <v>0</v>
      </c>
      <c r="AO176" s="132">
        <v>0</v>
      </c>
      <c r="AP176" s="132">
        <v>0</v>
      </c>
      <c r="AQ176" s="132">
        <v>0</v>
      </c>
      <c r="AR176" s="132">
        <v>697738</v>
      </c>
      <c r="AS176" s="132">
        <v>135746.40315458921</v>
      </c>
      <c r="AT176" s="319">
        <v>112830.15</v>
      </c>
      <c r="AU176" s="132">
        <v>93859.33552173902</v>
      </c>
      <c r="AV176" s="132">
        <v>946314.55315458926</v>
      </c>
      <c r="AW176" s="132">
        <v>946314.55315458938</v>
      </c>
      <c r="AX176" s="132">
        <v>0</v>
      </c>
      <c r="AY176" s="132">
        <v>943484.40315458924</v>
      </c>
      <c r="AZ176" s="320">
        <v>3300</v>
      </c>
      <c r="BA176" s="320">
        <v>838200</v>
      </c>
      <c r="BB176" s="132">
        <v>0</v>
      </c>
      <c r="BC176" s="319">
        <v>0</v>
      </c>
      <c r="BD176" s="319">
        <v>946314.55315458926</v>
      </c>
      <c r="BE176" s="320">
        <v>841030.15</v>
      </c>
      <c r="BF176" s="132">
        <v>728200</v>
      </c>
      <c r="BG176" s="132">
        <v>833484.40315458924</v>
      </c>
      <c r="BH176" s="132">
        <v>3281.4346580889342</v>
      </c>
      <c r="BI176" s="132">
        <v>3539.3893500000004</v>
      </c>
      <c r="BJ176" s="321">
        <v>-7.288112903178233E-2</v>
      </c>
      <c r="BK176" s="321">
        <v>5.788112903178233E-2</v>
      </c>
      <c r="BL176" s="132">
        <v>52035.418321910816</v>
      </c>
      <c r="BM176" s="132">
        <v>998349.97147650004</v>
      </c>
      <c r="BN176" s="132">
        <v>3919.3693758917325</v>
      </c>
      <c r="BO176" s="132" t="s">
        <v>1187</v>
      </c>
      <c r="BP176" s="132">
        <v>3930.5116987263782</v>
      </c>
      <c r="BQ176" s="321">
        <v>-1.7979855194652616E-2</v>
      </c>
      <c r="BR176" s="132">
        <v>0</v>
      </c>
      <c r="BS176" s="132">
        <v>998349.97147650004</v>
      </c>
      <c r="BT176" s="132">
        <v>0</v>
      </c>
      <c r="BU176" s="132">
        <v>998349.97147650004</v>
      </c>
      <c r="BV176" s="132"/>
      <c r="BW176" s="132">
        <v>0</v>
      </c>
      <c r="BX176" s="132">
        <v>0</v>
      </c>
    </row>
    <row r="177" spans="1:77" hidden="1" x14ac:dyDescent="0.25">
      <c r="A177" s="295">
        <v>177</v>
      </c>
      <c r="B177" s="295">
        <v>252</v>
      </c>
      <c r="C177" s="317">
        <v>9352050</v>
      </c>
      <c r="D177" s="317" t="s">
        <v>261</v>
      </c>
      <c r="E177" s="318">
        <v>788389</v>
      </c>
      <c r="F177" s="132">
        <v>0</v>
      </c>
      <c r="G177" s="132">
        <v>0</v>
      </c>
      <c r="H177" s="132">
        <v>28160.000000000062</v>
      </c>
      <c r="I177" s="132">
        <v>0</v>
      </c>
      <c r="J177" s="132">
        <v>66267.310344827594</v>
      </c>
      <c r="K177" s="132">
        <v>0</v>
      </c>
      <c r="L177" s="132">
        <v>999.99999999999739</v>
      </c>
      <c r="M177" s="132">
        <v>2160</v>
      </c>
      <c r="N177" s="132">
        <v>9359.9999999999982</v>
      </c>
      <c r="O177" s="132">
        <v>44070.000000000036</v>
      </c>
      <c r="P177" s="132">
        <v>1260.0000000000039</v>
      </c>
      <c r="Q177" s="132">
        <v>0</v>
      </c>
      <c r="R177" s="132">
        <v>0</v>
      </c>
      <c r="S177" s="132">
        <v>0</v>
      </c>
      <c r="T177" s="132">
        <v>0</v>
      </c>
      <c r="U177" s="132">
        <v>0</v>
      </c>
      <c r="V177" s="132">
        <v>0</v>
      </c>
      <c r="W177" s="132">
        <v>0</v>
      </c>
      <c r="X177" s="132">
        <v>6180.0000000000045</v>
      </c>
      <c r="Y177" s="132">
        <v>0</v>
      </c>
      <c r="Z177" s="132">
        <v>0</v>
      </c>
      <c r="AA177" s="132">
        <v>82491.364885553543</v>
      </c>
      <c r="AB177" s="132">
        <v>0</v>
      </c>
      <c r="AC177" s="132">
        <v>0</v>
      </c>
      <c r="AD177" s="132">
        <v>0</v>
      </c>
      <c r="AE177" s="132">
        <v>110000</v>
      </c>
      <c r="AF177" s="132">
        <v>0</v>
      </c>
      <c r="AG177" s="132">
        <v>0</v>
      </c>
      <c r="AH177" s="132">
        <v>0</v>
      </c>
      <c r="AI177" s="132">
        <v>4332.3</v>
      </c>
      <c r="AJ177" s="132">
        <v>0</v>
      </c>
      <c r="AK177" s="132">
        <v>0</v>
      </c>
      <c r="AL177" s="132">
        <v>0</v>
      </c>
      <c r="AM177" s="132">
        <v>0</v>
      </c>
      <c r="AN177" s="132">
        <v>0</v>
      </c>
      <c r="AO177" s="132">
        <v>0</v>
      </c>
      <c r="AP177" s="132">
        <v>0</v>
      </c>
      <c r="AQ177" s="132">
        <v>0</v>
      </c>
      <c r="AR177" s="132">
        <v>788389</v>
      </c>
      <c r="AS177" s="132">
        <v>240948.67523038122</v>
      </c>
      <c r="AT177" s="319">
        <v>114332.3</v>
      </c>
      <c r="AU177" s="132">
        <v>168629.0200579674</v>
      </c>
      <c r="AV177" s="132">
        <v>1143669.9752303811</v>
      </c>
      <c r="AW177" s="132">
        <v>1143669.9752303814</v>
      </c>
      <c r="AX177" s="132">
        <v>0</v>
      </c>
      <c r="AY177" s="132">
        <v>1139337.6752303811</v>
      </c>
      <c r="AZ177" s="320">
        <v>3300</v>
      </c>
      <c r="BA177" s="320">
        <v>947100</v>
      </c>
      <c r="BB177" s="132">
        <v>0</v>
      </c>
      <c r="BC177" s="319">
        <v>0</v>
      </c>
      <c r="BD177" s="319">
        <v>1143669.9752303811</v>
      </c>
      <c r="BE177" s="320">
        <v>951432.3</v>
      </c>
      <c r="BF177" s="132">
        <v>837100</v>
      </c>
      <c r="BG177" s="132">
        <v>1029337.6752303811</v>
      </c>
      <c r="BH177" s="132">
        <v>3586.5424224055091</v>
      </c>
      <c r="BI177" s="132">
        <v>3737.33816007326</v>
      </c>
      <c r="BJ177" s="321">
        <v>-4.0348432817434693E-2</v>
      </c>
      <c r="BK177" s="321">
        <v>2.5348432817434693E-2</v>
      </c>
      <c r="BL177" s="132">
        <v>27189.13593152913</v>
      </c>
      <c r="BM177" s="132">
        <v>1170859.1111619102</v>
      </c>
      <c r="BN177" s="132">
        <v>4064.5533489962027</v>
      </c>
      <c r="BO177" s="132" t="s">
        <v>1187</v>
      </c>
      <c r="BP177" s="132">
        <v>4079.6484709474225</v>
      </c>
      <c r="BQ177" s="321">
        <v>-1.7223667864777581E-2</v>
      </c>
      <c r="BR177" s="132">
        <v>0</v>
      </c>
      <c r="BS177" s="132">
        <v>1170859.1111619102</v>
      </c>
      <c r="BT177" s="132">
        <v>0</v>
      </c>
      <c r="BU177" s="132">
        <v>1170859.1111619102</v>
      </c>
      <c r="BV177" s="132"/>
      <c r="BW177" s="132">
        <v>0</v>
      </c>
      <c r="BX177" s="132">
        <v>0</v>
      </c>
    </row>
    <row r="178" spans="1:77" hidden="1" x14ac:dyDescent="0.25">
      <c r="A178" s="295">
        <v>178</v>
      </c>
      <c r="B178" s="295">
        <v>440</v>
      </c>
      <c r="C178" s="317">
        <v>9352051</v>
      </c>
      <c r="D178" s="317" t="s">
        <v>541</v>
      </c>
      <c r="E178" s="318">
        <v>535665</v>
      </c>
      <c r="F178" s="132">
        <v>0</v>
      </c>
      <c r="G178" s="132">
        <v>0</v>
      </c>
      <c r="H178" s="132">
        <v>9680.0000000000164</v>
      </c>
      <c r="I178" s="132">
        <v>0</v>
      </c>
      <c r="J178" s="132">
        <v>25510.82474226804</v>
      </c>
      <c r="K178" s="132">
        <v>0</v>
      </c>
      <c r="L178" s="132">
        <v>18000.000000000018</v>
      </c>
      <c r="M178" s="132">
        <v>720.00000000000068</v>
      </c>
      <c r="N178" s="132">
        <v>0</v>
      </c>
      <c r="O178" s="132">
        <v>0</v>
      </c>
      <c r="P178" s="132">
        <v>0</v>
      </c>
      <c r="Q178" s="132">
        <v>0</v>
      </c>
      <c r="R178" s="132">
        <v>0</v>
      </c>
      <c r="S178" s="132">
        <v>0</v>
      </c>
      <c r="T178" s="132">
        <v>0</v>
      </c>
      <c r="U178" s="132">
        <v>0</v>
      </c>
      <c r="V178" s="132">
        <v>0</v>
      </c>
      <c r="W178" s="132">
        <v>0</v>
      </c>
      <c r="X178" s="132">
        <v>1195.535714285714</v>
      </c>
      <c r="Y178" s="132">
        <v>0</v>
      </c>
      <c r="Z178" s="132">
        <v>0</v>
      </c>
      <c r="AA178" s="132">
        <v>41755.051888489208</v>
      </c>
      <c r="AB178" s="132">
        <v>0</v>
      </c>
      <c r="AC178" s="132">
        <v>0</v>
      </c>
      <c r="AD178" s="132">
        <v>0</v>
      </c>
      <c r="AE178" s="132">
        <v>110000</v>
      </c>
      <c r="AF178" s="132">
        <v>0</v>
      </c>
      <c r="AG178" s="132">
        <v>0</v>
      </c>
      <c r="AH178" s="132">
        <v>0</v>
      </c>
      <c r="AI178" s="132">
        <v>3389.14</v>
      </c>
      <c r="AJ178" s="132">
        <v>0</v>
      </c>
      <c r="AK178" s="132">
        <v>0</v>
      </c>
      <c r="AL178" s="132">
        <v>0</v>
      </c>
      <c r="AM178" s="132">
        <v>0</v>
      </c>
      <c r="AN178" s="132">
        <v>0</v>
      </c>
      <c r="AO178" s="132">
        <v>0</v>
      </c>
      <c r="AP178" s="132">
        <v>0</v>
      </c>
      <c r="AQ178" s="132">
        <v>0</v>
      </c>
      <c r="AR178" s="132">
        <v>535665</v>
      </c>
      <c r="AS178" s="132">
        <v>96861.412345043005</v>
      </c>
      <c r="AT178" s="319">
        <v>113389.14</v>
      </c>
      <c r="AU178" s="132">
        <v>78709.464259623244</v>
      </c>
      <c r="AV178" s="132">
        <v>745915.55234504305</v>
      </c>
      <c r="AW178" s="132">
        <v>745915.55234504293</v>
      </c>
      <c r="AX178" s="132">
        <v>0</v>
      </c>
      <c r="AY178" s="132">
        <v>742526.41234504303</v>
      </c>
      <c r="AZ178" s="320">
        <v>3300</v>
      </c>
      <c r="BA178" s="320">
        <v>643500</v>
      </c>
      <c r="BB178" s="132">
        <v>0</v>
      </c>
      <c r="BC178" s="319">
        <v>0</v>
      </c>
      <c r="BD178" s="319">
        <v>745915.55234504305</v>
      </c>
      <c r="BE178" s="320">
        <v>646889.14</v>
      </c>
      <c r="BF178" s="132">
        <v>533500</v>
      </c>
      <c r="BG178" s="132">
        <v>632526.41234504303</v>
      </c>
      <c r="BH178" s="132">
        <v>3243.7251915130414</v>
      </c>
      <c r="BI178" s="132">
        <v>3086.520276804124</v>
      </c>
      <c r="BJ178" s="321">
        <v>5.093273350262649E-2</v>
      </c>
      <c r="BK178" s="321">
        <v>-1.206895941150217E-2</v>
      </c>
      <c r="BL178" s="132">
        <v>-7263.9621489878464</v>
      </c>
      <c r="BM178" s="132">
        <v>738651.59019605524</v>
      </c>
      <c r="BN178" s="132">
        <v>3770.5766676720782</v>
      </c>
      <c r="BO178" s="132" t="s">
        <v>1187</v>
      </c>
      <c r="BP178" s="132">
        <v>3787.9568728002832</v>
      </c>
      <c r="BQ178" s="321">
        <v>3.3399030567313748E-2</v>
      </c>
      <c r="BR178" s="132">
        <v>0</v>
      </c>
      <c r="BS178" s="132">
        <v>738651.59019605524</v>
      </c>
      <c r="BT178" s="132">
        <v>0</v>
      </c>
      <c r="BU178" s="132">
        <v>738651.59019605524</v>
      </c>
      <c r="BV178" s="132"/>
      <c r="BW178" s="132">
        <v>0</v>
      </c>
      <c r="BX178" s="132">
        <v>0</v>
      </c>
    </row>
    <row r="179" spans="1:77" hidden="1" x14ac:dyDescent="0.25">
      <c r="A179" s="295">
        <v>179</v>
      </c>
      <c r="B179" s="295">
        <v>92</v>
      </c>
      <c r="C179" s="317">
        <v>9352052</v>
      </c>
      <c r="D179" s="317" t="s">
        <v>199</v>
      </c>
      <c r="E179" s="318">
        <v>508195</v>
      </c>
      <c r="F179" s="132">
        <v>0</v>
      </c>
      <c r="G179" s="132">
        <v>0</v>
      </c>
      <c r="H179" s="132">
        <v>10560.00000000002</v>
      </c>
      <c r="I179" s="132">
        <v>0</v>
      </c>
      <c r="J179" s="132">
        <v>24556.424581005587</v>
      </c>
      <c r="K179" s="132">
        <v>0</v>
      </c>
      <c r="L179" s="132">
        <v>399.99999999999955</v>
      </c>
      <c r="M179" s="132">
        <v>240.00000000000023</v>
      </c>
      <c r="N179" s="132">
        <v>719.9999999999992</v>
      </c>
      <c r="O179" s="132">
        <v>0</v>
      </c>
      <c r="P179" s="132">
        <v>0</v>
      </c>
      <c r="Q179" s="132">
        <v>0</v>
      </c>
      <c r="R179" s="132">
        <v>0</v>
      </c>
      <c r="S179" s="132">
        <v>0</v>
      </c>
      <c r="T179" s="132">
        <v>0</v>
      </c>
      <c r="U179" s="132">
        <v>0</v>
      </c>
      <c r="V179" s="132">
        <v>0</v>
      </c>
      <c r="W179" s="132">
        <v>0</v>
      </c>
      <c r="X179" s="132">
        <v>2458.7096774193528</v>
      </c>
      <c r="Y179" s="132">
        <v>0</v>
      </c>
      <c r="Z179" s="132">
        <v>0</v>
      </c>
      <c r="AA179" s="132">
        <v>31606.605483870939</v>
      </c>
      <c r="AB179" s="132">
        <v>0</v>
      </c>
      <c r="AC179" s="132">
        <v>0</v>
      </c>
      <c r="AD179" s="132">
        <v>0</v>
      </c>
      <c r="AE179" s="132">
        <v>110000</v>
      </c>
      <c r="AF179" s="132">
        <v>0</v>
      </c>
      <c r="AG179" s="132">
        <v>0</v>
      </c>
      <c r="AH179" s="132">
        <v>0</v>
      </c>
      <c r="AI179" s="132">
        <v>4264.45</v>
      </c>
      <c r="AJ179" s="132">
        <v>0</v>
      </c>
      <c r="AK179" s="132">
        <v>0</v>
      </c>
      <c r="AL179" s="132">
        <v>0</v>
      </c>
      <c r="AM179" s="132">
        <v>0</v>
      </c>
      <c r="AN179" s="132">
        <v>0</v>
      </c>
      <c r="AO179" s="132">
        <v>0</v>
      </c>
      <c r="AP179" s="132">
        <v>0</v>
      </c>
      <c r="AQ179" s="132">
        <v>0</v>
      </c>
      <c r="AR179" s="132">
        <v>508195</v>
      </c>
      <c r="AS179" s="132">
        <v>70541.739742295904</v>
      </c>
      <c r="AT179" s="319">
        <v>114264.45</v>
      </c>
      <c r="AU179" s="132">
        <v>59843.817774373747</v>
      </c>
      <c r="AV179" s="132">
        <v>693001.18974229589</v>
      </c>
      <c r="AW179" s="132">
        <v>693001.18974229589</v>
      </c>
      <c r="AX179" s="132">
        <v>0</v>
      </c>
      <c r="AY179" s="132">
        <v>688736.73974229593</v>
      </c>
      <c r="AZ179" s="320">
        <v>3300</v>
      </c>
      <c r="BA179" s="320">
        <v>610500</v>
      </c>
      <c r="BB179" s="132">
        <v>0</v>
      </c>
      <c r="BC179" s="319">
        <v>0</v>
      </c>
      <c r="BD179" s="319">
        <v>693001.18974229589</v>
      </c>
      <c r="BE179" s="320">
        <v>614764.44999999995</v>
      </c>
      <c r="BF179" s="132">
        <v>500499.99999999994</v>
      </c>
      <c r="BG179" s="132">
        <v>578736.73974229593</v>
      </c>
      <c r="BH179" s="132">
        <v>3128.3067013097079</v>
      </c>
      <c r="BI179" s="132">
        <v>2983.6686308988765</v>
      </c>
      <c r="BJ179" s="321">
        <v>4.8476586479128211E-2</v>
      </c>
      <c r="BK179" s="321">
        <v>-1.1486953760190446E-2</v>
      </c>
      <c r="BL179" s="132">
        <v>-6340.5537657902341</v>
      </c>
      <c r="BM179" s="132">
        <v>686660.6359765057</v>
      </c>
      <c r="BN179" s="132">
        <v>3688.6280323054366</v>
      </c>
      <c r="BO179" s="132" t="s">
        <v>1187</v>
      </c>
      <c r="BP179" s="132">
        <v>3711.6791133865172</v>
      </c>
      <c r="BQ179" s="321">
        <v>2.5156210164636317E-2</v>
      </c>
      <c r="BR179" s="132">
        <v>0</v>
      </c>
      <c r="BS179" s="132">
        <v>686660.6359765057</v>
      </c>
      <c r="BT179" s="132">
        <v>0</v>
      </c>
      <c r="BU179" s="132">
        <v>686660.6359765057</v>
      </c>
      <c r="BV179" s="132"/>
      <c r="BW179" s="132">
        <v>0</v>
      </c>
      <c r="BX179" s="132">
        <v>0</v>
      </c>
    </row>
    <row r="180" spans="1:77" hidden="1" x14ac:dyDescent="0.25">
      <c r="A180" s="295">
        <v>180</v>
      </c>
      <c r="B180" s="295">
        <v>59</v>
      </c>
      <c r="C180" s="317">
        <v>9352053</v>
      </c>
      <c r="D180" s="317" t="s">
        <v>161</v>
      </c>
      <c r="E180" s="318">
        <v>1107041</v>
      </c>
      <c r="F180" s="132">
        <v>0</v>
      </c>
      <c r="G180" s="132">
        <v>0</v>
      </c>
      <c r="H180" s="132">
        <v>25520.000000000044</v>
      </c>
      <c r="I180" s="132">
        <v>0</v>
      </c>
      <c r="J180" s="132">
        <v>56982.793017456359</v>
      </c>
      <c r="K180" s="132">
        <v>0</v>
      </c>
      <c r="L180" s="132">
        <v>8441.8952618453604</v>
      </c>
      <c r="M180" s="132">
        <v>723.59102244389044</v>
      </c>
      <c r="N180" s="132">
        <v>47033.416458852917</v>
      </c>
      <c r="O180" s="132">
        <v>5879.17705735661</v>
      </c>
      <c r="P180" s="132">
        <v>13929.127182044884</v>
      </c>
      <c r="Q180" s="132">
        <v>1733.6034912718208</v>
      </c>
      <c r="R180" s="132">
        <v>0</v>
      </c>
      <c r="S180" s="132">
        <v>0</v>
      </c>
      <c r="T180" s="132">
        <v>0</v>
      </c>
      <c r="U180" s="132">
        <v>0</v>
      </c>
      <c r="V180" s="132">
        <v>0</v>
      </c>
      <c r="W180" s="132">
        <v>0</v>
      </c>
      <c r="X180" s="132">
        <v>2392.4495677233358</v>
      </c>
      <c r="Y180" s="132">
        <v>0</v>
      </c>
      <c r="Z180" s="132">
        <v>0</v>
      </c>
      <c r="AA180" s="132">
        <v>113075.18872275247</v>
      </c>
      <c r="AB180" s="132">
        <v>0</v>
      </c>
      <c r="AC180" s="132">
        <v>0</v>
      </c>
      <c r="AD180" s="132">
        <v>0</v>
      </c>
      <c r="AE180" s="132">
        <v>110000</v>
      </c>
      <c r="AF180" s="132">
        <v>0</v>
      </c>
      <c r="AG180" s="132">
        <v>0</v>
      </c>
      <c r="AH180" s="132">
        <v>0</v>
      </c>
      <c r="AI180" s="132">
        <v>4358.3100000000004</v>
      </c>
      <c r="AJ180" s="132">
        <v>0</v>
      </c>
      <c r="AK180" s="132">
        <v>0</v>
      </c>
      <c r="AL180" s="132">
        <v>0</v>
      </c>
      <c r="AM180" s="132">
        <v>0</v>
      </c>
      <c r="AN180" s="132">
        <v>0</v>
      </c>
      <c r="AO180" s="132">
        <v>0</v>
      </c>
      <c r="AP180" s="132">
        <v>0</v>
      </c>
      <c r="AQ180" s="132">
        <v>0</v>
      </c>
      <c r="AR180" s="132">
        <v>1107041</v>
      </c>
      <c r="AS180" s="132">
        <v>275711.24178174767</v>
      </c>
      <c r="AT180" s="319">
        <v>114358.31</v>
      </c>
      <c r="AU180" s="132">
        <v>203195.99046838839</v>
      </c>
      <c r="AV180" s="132">
        <v>1497110.5517817477</v>
      </c>
      <c r="AW180" s="132">
        <v>1497110.5517817475</v>
      </c>
      <c r="AX180" s="132">
        <v>0</v>
      </c>
      <c r="AY180" s="132">
        <v>1492752.2417817477</v>
      </c>
      <c r="AZ180" s="320">
        <v>3300</v>
      </c>
      <c r="BA180" s="320">
        <v>1329900</v>
      </c>
      <c r="BB180" s="132">
        <v>0</v>
      </c>
      <c r="BC180" s="319">
        <v>0</v>
      </c>
      <c r="BD180" s="319">
        <v>1497110.5517817477</v>
      </c>
      <c r="BE180" s="320">
        <v>1334258.31</v>
      </c>
      <c r="BF180" s="132">
        <v>1219900</v>
      </c>
      <c r="BG180" s="132">
        <v>1382752.2417817477</v>
      </c>
      <c r="BH180" s="132">
        <v>3431.1470019398207</v>
      </c>
      <c r="BI180" s="132">
        <v>3536.0890766169155</v>
      </c>
      <c r="BJ180" s="321">
        <v>-2.9677440925073087E-2</v>
      </c>
      <c r="BK180" s="321">
        <v>1.4677440925073088E-2</v>
      </c>
      <c r="BL180" s="132">
        <v>20915.997626719931</v>
      </c>
      <c r="BM180" s="132">
        <v>1518026.5494084677</v>
      </c>
      <c r="BN180" s="132">
        <v>3756.0005940656765</v>
      </c>
      <c r="BO180" s="132" t="s">
        <v>1187</v>
      </c>
      <c r="BP180" s="132">
        <v>3766.8152590780837</v>
      </c>
      <c r="BQ180" s="321">
        <v>-1.3175647776973221E-2</v>
      </c>
      <c r="BR180" s="132">
        <v>0</v>
      </c>
      <c r="BS180" s="132">
        <v>1518026.5494084677</v>
      </c>
      <c r="BT180" s="132">
        <v>0</v>
      </c>
      <c r="BU180" s="132">
        <v>1518026.5494084677</v>
      </c>
      <c r="BV180" s="132"/>
      <c r="BW180" s="132">
        <v>0</v>
      </c>
      <c r="BX180" s="132">
        <v>0</v>
      </c>
    </row>
    <row r="181" spans="1:77" hidden="1" x14ac:dyDescent="0.25">
      <c r="A181" s="295">
        <v>181</v>
      </c>
      <c r="B181" s="295">
        <v>465</v>
      </c>
      <c r="C181" s="317">
        <v>9352054</v>
      </c>
      <c r="D181" s="317" t="s">
        <v>1262</v>
      </c>
      <c r="E181" s="318">
        <v>571376</v>
      </c>
      <c r="F181" s="132">
        <v>0</v>
      </c>
      <c r="G181" s="132">
        <v>0</v>
      </c>
      <c r="H181" s="132">
        <v>3520.0000000000032</v>
      </c>
      <c r="I181" s="132">
        <v>0</v>
      </c>
      <c r="J181" s="132">
        <v>5374.1626794258373</v>
      </c>
      <c r="K181" s="132">
        <v>0</v>
      </c>
      <c r="L181" s="132">
        <v>0</v>
      </c>
      <c r="M181" s="132">
        <v>240.00000000000011</v>
      </c>
      <c r="N181" s="132">
        <v>0</v>
      </c>
      <c r="O181" s="132">
        <v>0</v>
      </c>
      <c r="P181" s="132">
        <v>0</v>
      </c>
      <c r="Q181" s="132">
        <v>0</v>
      </c>
      <c r="R181" s="132">
        <v>0</v>
      </c>
      <c r="S181" s="132">
        <v>0</v>
      </c>
      <c r="T181" s="132">
        <v>0</v>
      </c>
      <c r="U181" s="132">
        <v>0</v>
      </c>
      <c r="V181" s="132">
        <v>0</v>
      </c>
      <c r="W181" s="132">
        <v>0</v>
      </c>
      <c r="X181" s="132">
        <v>1203.5955056179801</v>
      </c>
      <c r="Y181" s="132">
        <v>0</v>
      </c>
      <c r="Z181" s="132">
        <v>0</v>
      </c>
      <c r="AA181" s="132">
        <v>33857.388635634081</v>
      </c>
      <c r="AB181" s="132">
        <v>0</v>
      </c>
      <c r="AC181" s="132">
        <v>0</v>
      </c>
      <c r="AD181" s="132">
        <v>0</v>
      </c>
      <c r="AE181" s="132">
        <v>110000</v>
      </c>
      <c r="AF181" s="132">
        <v>0</v>
      </c>
      <c r="AG181" s="132">
        <v>0</v>
      </c>
      <c r="AH181" s="132">
        <v>0</v>
      </c>
      <c r="AI181" s="132">
        <v>4013.99</v>
      </c>
      <c r="AJ181" s="132">
        <v>0</v>
      </c>
      <c r="AK181" s="132">
        <v>0</v>
      </c>
      <c r="AL181" s="132">
        <v>0</v>
      </c>
      <c r="AM181" s="132">
        <v>0</v>
      </c>
      <c r="AN181" s="132">
        <v>0</v>
      </c>
      <c r="AO181" s="132">
        <v>0</v>
      </c>
      <c r="AP181" s="132">
        <v>0</v>
      </c>
      <c r="AQ181" s="132">
        <v>0</v>
      </c>
      <c r="AR181" s="132">
        <v>571376</v>
      </c>
      <c r="AS181" s="132">
        <v>44195.146820677903</v>
      </c>
      <c r="AT181" s="319">
        <v>114013.99</v>
      </c>
      <c r="AU181" s="132">
        <v>48423.469975347005</v>
      </c>
      <c r="AV181" s="132">
        <v>729585.1368206779</v>
      </c>
      <c r="AW181" s="132">
        <v>729585.1368206779</v>
      </c>
      <c r="AX181" s="132">
        <v>0</v>
      </c>
      <c r="AY181" s="132">
        <v>725571.14682067791</v>
      </c>
      <c r="AZ181" s="320">
        <v>3300</v>
      </c>
      <c r="BA181" s="320">
        <v>686400</v>
      </c>
      <c r="BB181" s="132">
        <v>0</v>
      </c>
      <c r="BC181" s="319">
        <v>0</v>
      </c>
      <c r="BD181" s="319">
        <v>729585.1368206779</v>
      </c>
      <c r="BE181" s="320">
        <v>690413.99</v>
      </c>
      <c r="BF181" s="132">
        <v>576400</v>
      </c>
      <c r="BG181" s="132">
        <v>615571.14682067791</v>
      </c>
      <c r="BH181" s="132">
        <v>2959.4766674071052</v>
      </c>
      <c r="BI181" s="132">
        <v>2865.485354589372</v>
      </c>
      <c r="BJ181" s="321">
        <v>3.2801184157928542E-2</v>
      </c>
      <c r="BK181" s="321">
        <v>-7.7725292366417576E-3</v>
      </c>
      <c r="BL181" s="132">
        <v>-4632.5902887086513</v>
      </c>
      <c r="BM181" s="132">
        <v>724952.54653196922</v>
      </c>
      <c r="BN181" s="132">
        <v>3466.0507525575445</v>
      </c>
      <c r="BO181" s="132" t="s">
        <v>1187</v>
      </c>
      <c r="BP181" s="132">
        <v>3485.348781403698</v>
      </c>
      <c r="BQ181" s="321">
        <v>2.1864647676563376E-2</v>
      </c>
      <c r="BR181" s="132">
        <v>0</v>
      </c>
      <c r="BS181" s="132">
        <v>724952.54653196922</v>
      </c>
      <c r="BT181" s="132">
        <v>0</v>
      </c>
      <c r="BU181" s="132">
        <v>724952.54653196922</v>
      </c>
      <c r="BV181" s="132"/>
      <c r="BW181" s="132">
        <v>0</v>
      </c>
      <c r="BX181" s="132">
        <v>0</v>
      </c>
    </row>
    <row r="182" spans="1:77" hidden="1" x14ac:dyDescent="0.25">
      <c r="A182" s="295">
        <v>182</v>
      </c>
      <c r="B182" s="295">
        <v>63</v>
      </c>
      <c r="C182" s="317">
        <v>9352056</v>
      </c>
      <c r="D182" s="317" t="s">
        <v>1263</v>
      </c>
      <c r="E182" s="318">
        <v>530171</v>
      </c>
      <c r="F182" s="132">
        <v>0</v>
      </c>
      <c r="G182" s="132">
        <v>0</v>
      </c>
      <c r="H182" s="132">
        <v>26839.999999999989</v>
      </c>
      <c r="I182" s="132">
        <v>0</v>
      </c>
      <c r="J182" s="132">
        <v>38250.957446808512</v>
      </c>
      <c r="K182" s="132">
        <v>0</v>
      </c>
      <c r="L182" s="132">
        <v>12327.748691099472</v>
      </c>
      <c r="M182" s="132">
        <v>1212.5654450261784</v>
      </c>
      <c r="N182" s="132">
        <v>10549.319371727728</v>
      </c>
      <c r="O182" s="132">
        <v>9852.0942408376995</v>
      </c>
      <c r="P182" s="132">
        <v>15278.324607329831</v>
      </c>
      <c r="Q182" s="132">
        <v>6391.2303664921446</v>
      </c>
      <c r="R182" s="132">
        <v>0</v>
      </c>
      <c r="S182" s="132">
        <v>0</v>
      </c>
      <c r="T182" s="132">
        <v>0</v>
      </c>
      <c r="U182" s="132">
        <v>0</v>
      </c>
      <c r="V182" s="132">
        <v>0</v>
      </c>
      <c r="W182" s="132">
        <v>0</v>
      </c>
      <c r="X182" s="132">
        <v>4819.1515151515168</v>
      </c>
      <c r="Y182" s="132">
        <v>0</v>
      </c>
      <c r="Z182" s="132">
        <v>0</v>
      </c>
      <c r="AA182" s="132">
        <v>68962.825589037384</v>
      </c>
      <c r="AB182" s="132">
        <v>0</v>
      </c>
      <c r="AC182" s="132">
        <v>0</v>
      </c>
      <c r="AD182" s="132">
        <v>0</v>
      </c>
      <c r="AE182" s="132">
        <v>110000</v>
      </c>
      <c r="AF182" s="132">
        <v>0</v>
      </c>
      <c r="AG182" s="132">
        <v>0</v>
      </c>
      <c r="AH182" s="132">
        <v>0</v>
      </c>
      <c r="AI182" s="132">
        <v>4346.1099999999997</v>
      </c>
      <c r="AJ182" s="132">
        <v>0</v>
      </c>
      <c r="AK182" s="132">
        <v>0</v>
      </c>
      <c r="AL182" s="132">
        <v>0</v>
      </c>
      <c r="AM182" s="132">
        <v>0</v>
      </c>
      <c r="AN182" s="132">
        <v>0</v>
      </c>
      <c r="AO182" s="132">
        <v>0</v>
      </c>
      <c r="AP182" s="132">
        <v>0</v>
      </c>
      <c r="AQ182" s="132">
        <v>0</v>
      </c>
      <c r="AR182" s="132">
        <v>530171</v>
      </c>
      <c r="AS182" s="132">
        <v>194484.21727351047</v>
      </c>
      <c r="AT182" s="319">
        <v>114346.11</v>
      </c>
      <c r="AU182" s="132">
        <v>139312.94567369818</v>
      </c>
      <c r="AV182" s="132">
        <v>839001.32727351051</v>
      </c>
      <c r="AW182" s="132">
        <v>839001.3272735104</v>
      </c>
      <c r="AX182" s="132">
        <v>0</v>
      </c>
      <c r="AY182" s="132">
        <v>834655.21727351053</v>
      </c>
      <c r="AZ182" s="320">
        <v>3300</v>
      </c>
      <c r="BA182" s="320">
        <v>636900</v>
      </c>
      <c r="BB182" s="132">
        <v>0</v>
      </c>
      <c r="BC182" s="319">
        <v>0</v>
      </c>
      <c r="BD182" s="319">
        <v>839001.32727351051</v>
      </c>
      <c r="BE182" s="320">
        <v>641246.11</v>
      </c>
      <c r="BF182" s="132">
        <v>526900</v>
      </c>
      <c r="BG182" s="132">
        <v>724655.21727351053</v>
      </c>
      <c r="BH182" s="132">
        <v>3754.6902449404693</v>
      </c>
      <c r="BI182" s="132">
        <v>3747.2786303030302</v>
      </c>
      <c r="BJ182" s="321">
        <v>1.9778659044736319E-3</v>
      </c>
      <c r="BK182" s="321">
        <v>-4.6867273128498645E-4</v>
      </c>
      <c r="BL182" s="132">
        <v>-338.95573093614695</v>
      </c>
      <c r="BM182" s="132">
        <v>838662.37154257437</v>
      </c>
      <c r="BN182" s="132">
        <v>4322.8821841584167</v>
      </c>
      <c r="BO182" s="132" t="s">
        <v>1187</v>
      </c>
      <c r="BP182" s="132">
        <v>4345.4008888216285</v>
      </c>
      <c r="BQ182" s="321">
        <v>6.1890597084675036E-3</v>
      </c>
      <c r="BR182" s="132">
        <v>0</v>
      </c>
      <c r="BS182" s="132">
        <v>838662.37154257437</v>
      </c>
      <c r="BT182" s="132">
        <v>0</v>
      </c>
      <c r="BU182" s="132">
        <v>838662.37154257437</v>
      </c>
      <c r="BV182" s="132"/>
      <c r="BW182" s="132">
        <v>0</v>
      </c>
      <c r="BX182" s="132">
        <v>0</v>
      </c>
    </row>
    <row r="183" spans="1:77" hidden="1" x14ac:dyDescent="0.25">
      <c r="A183" s="295">
        <v>183</v>
      </c>
      <c r="B183" s="295">
        <v>70</v>
      </c>
      <c r="C183" s="317">
        <v>9352057</v>
      </c>
      <c r="D183" s="317" t="s">
        <v>1264</v>
      </c>
      <c r="E183" s="318">
        <v>1096053</v>
      </c>
      <c r="F183" s="132">
        <v>0</v>
      </c>
      <c r="G183" s="132">
        <v>0</v>
      </c>
      <c r="H183" s="132">
        <v>74799.999999999956</v>
      </c>
      <c r="I183" s="132">
        <v>0</v>
      </c>
      <c r="J183" s="132">
        <v>106899.17737789203</v>
      </c>
      <c r="K183" s="132">
        <v>0</v>
      </c>
      <c r="L183" s="132">
        <v>2412.0906801007582</v>
      </c>
      <c r="M183" s="132">
        <v>26532.997481108279</v>
      </c>
      <c r="N183" s="132">
        <v>6150.8312342569243</v>
      </c>
      <c r="O183" s="132">
        <v>0</v>
      </c>
      <c r="P183" s="132">
        <v>58674.105793450901</v>
      </c>
      <c r="Q183" s="132">
        <v>47387.531486146014</v>
      </c>
      <c r="R183" s="132">
        <v>0</v>
      </c>
      <c r="S183" s="132">
        <v>0</v>
      </c>
      <c r="T183" s="132">
        <v>0</v>
      </c>
      <c r="U183" s="132">
        <v>0</v>
      </c>
      <c r="V183" s="132">
        <v>0</v>
      </c>
      <c r="W183" s="132">
        <v>0</v>
      </c>
      <c r="X183" s="132">
        <v>3636.9026548672591</v>
      </c>
      <c r="Y183" s="132">
        <v>0</v>
      </c>
      <c r="Z183" s="132">
        <v>0</v>
      </c>
      <c r="AA183" s="132">
        <v>128137.5428738145</v>
      </c>
      <c r="AB183" s="132">
        <v>0</v>
      </c>
      <c r="AC183" s="132">
        <v>0</v>
      </c>
      <c r="AD183" s="132">
        <v>0</v>
      </c>
      <c r="AE183" s="132">
        <v>110000</v>
      </c>
      <c r="AF183" s="132">
        <v>0</v>
      </c>
      <c r="AG183" s="132">
        <v>0</v>
      </c>
      <c r="AH183" s="132">
        <v>0</v>
      </c>
      <c r="AI183" s="132">
        <v>3826.89</v>
      </c>
      <c r="AJ183" s="132">
        <v>0</v>
      </c>
      <c r="AK183" s="132">
        <v>0</v>
      </c>
      <c r="AL183" s="132">
        <v>0</v>
      </c>
      <c r="AM183" s="132">
        <v>0</v>
      </c>
      <c r="AN183" s="132">
        <v>0</v>
      </c>
      <c r="AO183" s="132">
        <v>0</v>
      </c>
      <c r="AP183" s="132">
        <v>0</v>
      </c>
      <c r="AQ183" s="132">
        <v>0</v>
      </c>
      <c r="AR183" s="132">
        <v>1096053</v>
      </c>
      <c r="AS183" s="132">
        <v>454631.17958163668</v>
      </c>
      <c r="AT183" s="319">
        <v>113826.89</v>
      </c>
      <c r="AU183" s="132">
        <v>299564.90990029194</v>
      </c>
      <c r="AV183" s="132">
        <v>1664511.0695816365</v>
      </c>
      <c r="AW183" s="132">
        <v>1664511.0695816362</v>
      </c>
      <c r="AX183" s="132">
        <v>0</v>
      </c>
      <c r="AY183" s="132">
        <v>1660684.1795816366</v>
      </c>
      <c r="AZ183" s="320">
        <v>3300</v>
      </c>
      <c r="BA183" s="320">
        <v>1316700</v>
      </c>
      <c r="BB183" s="132">
        <v>0</v>
      </c>
      <c r="BC183" s="319">
        <v>0</v>
      </c>
      <c r="BD183" s="319">
        <v>1664511.0695816365</v>
      </c>
      <c r="BE183" s="320">
        <v>1320526.8899999999</v>
      </c>
      <c r="BF183" s="132">
        <v>1206700</v>
      </c>
      <c r="BG183" s="132">
        <v>1550684.1795816366</v>
      </c>
      <c r="BH183" s="132">
        <v>3886.4265152421967</v>
      </c>
      <c r="BI183" s="132">
        <v>4089.2776345771144</v>
      </c>
      <c r="BJ183" s="321">
        <v>-4.9605611910450584E-2</v>
      </c>
      <c r="BK183" s="321">
        <v>3.4605611910450584E-2</v>
      </c>
      <c r="BL183" s="132">
        <v>56463.269971688133</v>
      </c>
      <c r="BM183" s="132">
        <v>1720974.3395533245</v>
      </c>
      <c r="BN183" s="132">
        <v>4303.6276931161019</v>
      </c>
      <c r="BO183" s="132" t="s">
        <v>1187</v>
      </c>
      <c r="BP183" s="132">
        <v>4313.2188961236207</v>
      </c>
      <c r="BQ183" s="321">
        <v>-1.2860162508856132E-2</v>
      </c>
      <c r="BR183" s="132">
        <v>0</v>
      </c>
      <c r="BS183" s="132">
        <v>1720974.3395533245</v>
      </c>
      <c r="BT183" s="132">
        <v>0</v>
      </c>
      <c r="BU183" s="132">
        <v>1720974.3395533245</v>
      </c>
      <c r="BV183" s="132"/>
      <c r="BW183" s="132">
        <v>0</v>
      </c>
      <c r="BX183" s="132">
        <v>0</v>
      </c>
    </row>
    <row r="184" spans="1:77" hidden="1" x14ac:dyDescent="0.25">
      <c r="A184" s="295">
        <v>184</v>
      </c>
      <c r="B184" s="295">
        <v>1</v>
      </c>
      <c r="C184" s="317">
        <v>9352058</v>
      </c>
      <c r="D184" s="317" t="s">
        <v>1265</v>
      </c>
      <c r="E184" s="318">
        <v>269206</v>
      </c>
      <c r="F184" s="132">
        <v>0</v>
      </c>
      <c r="G184" s="132">
        <v>0</v>
      </c>
      <c r="H184" s="132">
        <v>4840.0000000000136</v>
      </c>
      <c r="I184" s="132">
        <v>0</v>
      </c>
      <c r="J184" s="132">
        <v>8220.5825242718438</v>
      </c>
      <c r="K184" s="132">
        <v>0</v>
      </c>
      <c r="L184" s="132">
        <v>0</v>
      </c>
      <c r="M184" s="132">
        <v>0</v>
      </c>
      <c r="N184" s="132">
        <v>0</v>
      </c>
      <c r="O184" s="132">
        <v>0</v>
      </c>
      <c r="P184" s="132">
        <v>0</v>
      </c>
      <c r="Q184" s="132">
        <v>0</v>
      </c>
      <c r="R184" s="132">
        <v>0</v>
      </c>
      <c r="S184" s="132">
        <v>0</v>
      </c>
      <c r="T184" s="132">
        <v>0</v>
      </c>
      <c r="U184" s="132">
        <v>0</v>
      </c>
      <c r="V184" s="132">
        <v>0</v>
      </c>
      <c r="W184" s="132">
        <v>0</v>
      </c>
      <c r="X184" s="132">
        <v>1187.5294117647068</v>
      </c>
      <c r="Y184" s="132">
        <v>0</v>
      </c>
      <c r="Z184" s="132">
        <v>0</v>
      </c>
      <c r="AA184" s="132">
        <v>19743.284528605989</v>
      </c>
      <c r="AB184" s="132">
        <v>0</v>
      </c>
      <c r="AC184" s="132">
        <v>0</v>
      </c>
      <c r="AD184" s="132">
        <v>0</v>
      </c>
      <c r="AE184" s="132">
        <v>110000</v>
      </c>
      <c r="AF184" s="132">
        <v>8644.859813084111</v>
      </c>
      <c r="AG184" s="132">
        <v>0</v>
      </c>
      <c r="AH184" s="132">
        <v>0</v>
      </c>
      <c r="AI184" s="132">
        <v>1600.39</v>
      </c>
      <c r="AJ184" s="132">
        <v>0</v>
      </c>
      <c r="AK184" s="132">
        <v>0</v>
      </c>
      <c r="AL184" s="132">
        <v>0</v>
      </c>
      <c r="AM184" s="132">
        <v>0</v>
      </c>
      <c r="AN184" s="132">
        <v>10775</v>
      </c>
      <c r="AO184" s="132">
        <v>0</v>
      </c>
      <c r="AP184" s="132">
        <v>0</v>
      </c>
      <c r="AQ184" s="132">
        <v>0</v>
      </c>
      <c r="AR184" s="132">
        <v>269206</v>
      </c>
      <c r="AS184" s="132">
        <v>33991.396464642552</v>
      </c>
      <c r="AT184" s="319">
        <v>131020.24981308411</v>
      </c>
      <c r="AU184" s="132">
        <v>36272.575790741917</v>
      </c>
      <c r="AV184" s="132">
        <v>434217.64627772663</v>
      </c>
      <c r="AW184" s="132">
        <v>434217.64627772663</v>
      </c>
      <c r="AX184" s="132">
        <v>0</v>
      </c>
      <c r="AY184" s="132">
        <v>432617.25627772661</v>
      </c>
      <c r="AZ184" s="320">
        <v>3300</v>
      </c>
      <c r="BA184" s="320">
        <v>323400</v>
      </c>
      <c r="BB184" s="132">
        <v>0</v>
      </c>
      <c r="BC184" s="319">
        <v>0</v>
      </c>
      <c r="BD184" s="319">
        <v>434217.64627772663</v>
      </c>
      <c r="BE184" s="320">
        <v>325000.39</v>
      </c>
      <c r="BF184" s="132">
        <v>204755.14018691587</v>
      </c>
      <c r="BG184" s="132">
        <v>313972.39646464249</v>
      </c>
      <c r="BH184" s="132">
        <v>3203.7999639249233</v>
      </c>
      <c r="BI184" s="132">
        <v>3310.2876668632612</v>
      </c>
      <c r="BJ184" s="321">
        <v>-3.2168715729543447E-2</v>
      </c>
      <c r="BK184" s="321">
        <v>1.7168715729543448E-2</v>
      </c>
      <c r="BL184" s="132">
        <v>5569.6720176681174</v>
      </c>
      <c r="BM184" s="132">
        <v>439787.31829539477</v>
      </c>
      <c r="BN184" s="132">
        <v>4471.295186687702</v>
      </c>
      <c r="BO184" s="132" t="s">
        <v>1187</v>
      </c>
      <c r="BP184" s="132">
        <v>4487.6256968917833</v>
      </c>
      <c r="BQ184" s="321">
        <v>-7.8880209011382707E-3</v>
      </c>
      <c r="BR184" s="132">
        <v>0</v>
      </c>
      <c r="BS184" s="132">
        <v>439787.31829539477</v>
      </c>
      <c r="BT184" s="132">
        <v>0</v>
      </c>
      <c r="BU184" s="132">
        <v>439787.31829539477</v>
      </c>
      <c r="BV184" s="132"/>
      <c r="BW184" s="132">
        <v>24</v>
      </c>
      <c r="BX184" s="132">
        <v>15</v>
      </c>
    </row>
    <row r="185" spans="1:77" hidden="1" x14ac:dyDescent="0.25">
      <c r="A185" s="295">
        <v>185</v>
      </c>
      <c r="B185" s="295">
        <v>295</v>
      </c>
      <c r="C185" s="317">
        <v>9352059</v>
      </c>
      <c r="D185" s="317" t="s">
        <v>536</v>
      </c>
      <c r="E185" s="318">
        <v>1109788</v>
      </c>
      <c r="F185" s="132">
        <v>0</v>
      </c>
      <c r="G185" s="132">
        <v>0</v>
      </c>
      <c r="H185" s="132">
        <v>25079.999999999982</v>
      </c>
      <c r="I185" s="132">
        <v>0</v>
      </c>
      <c r="J185" s="132">
        <v>63136.744186046504</v>
      </c>
      <c r="K185" s="132">
        <v>0</v>
      </c>
      <c r="L185" s="132">
        <v>13433.250620347417</v>
      </c>
      <c r="M185" s="132">
        <v>23097.171215880888</v>
      </c>
      <c r="N185" s="132">
        <v>22736.277915632811</v>
      </c>
      <c r="O185" s="132">
        <v>14856.774193548383</v>
      </c>
      <c r="P185" s="132">
        <v>5473.5483870967682</v>
      </c>
      <c r="Q185" s="132">
        <v>0</v>
      </c>
      <c r="R185" s="132">
        <v>0</v>
      </c>
      <c r="S185" s="132">
        <v>0</v>
      </c>
      <c r="T185" s="132">
        <v>0</v>
      </c>
      <c r="U185" s="132">
        <v>0</v>
      </c>
      <c r="V185" s="132">
        <v>0</v>
      </c>
      <c r="W185" s="132">
        <v>0</v>
      </c>
      <c r="X185" s="132">
        <v>6030.7246376811572</v>
      </c>
      <c r="Y185" s="132">
        <v>0</v>
      </c>
      <c r="Z185" s="132">
        <v>0</v>
      </c>
      <c r="AA185" s="132">
        <v>77515.466582125708</v>
      </c>
      <c r="AB185" s="132">
        <v>0</v>
      </c>
      <c r="AC185" s="132">
        <v>0</v>
      </c>
      <c r="AD185" s="132">
        <v>0</v>
      </c>
      <c r="AE185" s="132">
        <v>110000</v>
      </c>
      <c r="AF185" s="132">
        <v>0</v>
      </c>
      <c r="AG185" s="132">
        <v>0</v>
      </c>
      <c r="AH185" s="132">
        <v>0</v>
      </c>
      <c r="AI185" s="132">
        <v>5859.16</v>
      </c>
      <c r="AJ185" s="132">
        <v>0</v>
      </c>
      <c r="AK185" s="132">
        <v>0</v>
      </c>
      <c r="AL185" s="132">
        <v>0</v>
      </c>
      <c r="AM185" s="132">
        <v>0</v>
      </c>
      <c r="AN185" s="132">
        <v>0</v>
      </c>
      <c r="AO185" s="132">
        <v>0</v>
      </c>
      <c r="AP185" s="132">
        <v>0</v>
      </c>
      <c r="AQ185" s="132">
        <v>0</v>
      </c>
      <c r="AR185" s="132">
        <v>1109788</v>
      </c>
      <c r="AS185" s="132">
        <v>251359.95773835963</v>
      </c>
      <c r="AT185" s="319">
        <v>115859.16</v>
      </c>
      <c r="AU185" s="132">
        <v>171421.34984140209</v>
      </c>
      <c r="AV185" s="132">
        <v>1477007.1177383596</v>
      </c>
      <c r="AW185" s="132">
        <v>1477007.1177383596</v>
      </c>
      <c r="AX185" s="132">
        <v>0</v>
      </c>
      <c r="AY185" s="132">
        <v>1471147.9577383597</v>
      </c>
      <c r="AZ185" s="320">
        <v>3300</v>
      </c>
      <c r="BA185" s="320">
        <v>1333200</v>
      </c>
      <c r="BB185" s="132">
        <v>0</v>
      </c>
      <c r="BC185" s="319">
        <v>0</v>
      </c>
      <c r="BD185" s="319">
        <v>1477007.1177383596</v>
      </c>
      <c r="BE185" s="320">
        <v>1339059.1599999999</v>
      </c>
      <c r="BF185" s="132">
        <v>1223200</v>
      </c>
      <c r="BG185" s="132">
        <v>1361147.9577383597</v>
      </c>
      <c r="BH185" s="132">
        <v>3369.1781132137617</v>
      </c>
      <c r="BI185" s="132">
        <v>3532.0035275252526</v>
      </c>
      <c r="BJ185" s="321">
        <v>-4.6100014635482772E-2</v>
      </c>
      <c r="BK185" s="321">
        <v>3.1100014635482773E-2</v>
      </c>
      <c r="BL185" s="132">
        <v>44377.526005039304</v>
      </c>
      <c r="BM185" s="132">
        <v>1521384.6437433988</v>
      </c>
      <c r="BN185" s="132">
        <v>3751.3007023351456</v>
      </c>
      <c r="BO185" s="132" t="s">
        <v>1187</v>
      </c>
      <c r="BP185" s="132">
        <v>3765.8035736222741</v>
      </c>
      <c r="BQ185" s="321">
        <v>-1.4166931017984163E-2</v>
      </c>
      <c r="BR185" s="132">
        <v>0</v>
      </c>
      <c r="BS185" s="132">
        <v>1521384.6437433988</v>
      </c>
      <c r="BT185" s="132">
        <v>0</v>
      </c>
      <c r="BU185" s="132">
        <v>1521384.6437433988</v>
      </c>
      <c r="BV185" s="132"/>
      <c r="BW185" s="132">
        <v>0</v>
      </c>
      <c r="BX185" s="132">
        <v>0</v>
      </c>
    </row>
    <row r="186" spans="1:77" hidden="1" x14ac:dyDescent="0.25">
      <c r="A186" s="295">
        <v>186</v>
      </c>
      <c r="B186" s="295">
        <v>402</v>
      </c>
      <c r="C186" s="317">
        <v>9352060</v>
      </c>
      <c r="D186" s="317" t="s">
        <v>1266</v>
      </c>
      <c r="E186" s="318">
        <v>431279</v>
      </c>
      <c r="F186" s="132">
        <v>0</v>
      </c>
      <c r="G186" s="132">
        <v>0</v>
      </c>
      <c r="H186" s="132">
        <v>7919.9999999999718</v>
      </c>
      <c r="I186" s="132">
        <v>0</v>
      </c>
      <c r="J186" s="132">
        <v>13706.946107784432</v>
      </c>
      <c r="K186" s="132">
        <v>0</v>
      </c>
      <c r="L186" s="132">
        <v>200.00000000000009</v>
      </c>
      <c r="M186" s="132">
        <v>0</v>
      </c>
      <c r="N186" s="132">
        <v>360.00000000000017</v>
      </c>
      <c r="O186" s="132">
        <v>0</v>
      </c>
      <c r="P186" s="132">
        <v>0</v>
      </c>
      <c r="Q186" s="132">
        <v>0</v>
      </c>
      <c r="R186" s="132">
        <v>0</v>
      </c>
      <c r="S186" s="132">
        <v>0</v>
      </c>
      <c r="T186" s="132">
        <v>0</v>
      </c>
      <c r="U186" s="132">
        <v>0</v>
      </c>
      <c r="V186" s="132">
        <v>0</v>
      </c>
      <c r="W186" s="132">
        <v>0</v>
      </c>
      <c r="X186" s="132">
        <v>0</v>
      </c>
      <c r="Y186" s="132">
        <v>0</v>
      </c>
      <c r="Z186" s="132">
        <v>0</v>
      </c>
      <c r="AA186" s="132">
        <v>27789.130833333325</v>
      </c>
      <c r="AB186" s="132">
        <v>0</v>
      </c>
      <c r="AC186" s="132">
        <v>0</v>
      </c>
      <c r="AD186" s="132">
        <v>0</v>
      </c>
      <c r="AE186" s="132">
        <v>110000</v>
      </c>
      <c r="AF186" s="132">
        <v>0</v>
      </c>
      <c r="AG186" s="132">
        <v>0</v>
      </c>
      <c r="AH186" s="132">
        <v>0</v>
      </c>
      <c r="AI186" s="132">
        <v>12473.16</v>
      </c>
      <c r="AJ186" s="132">
        <v>0</v>
      </c>
      <c r="AK186" s="132">
        <v>0</v>
      </c>
      <c r="AL186" s="132">
        <v>0</v>
      </c>
      <c r="AM186" s="132">
        <v>0</v>
      </c>
      <c r="AN186" s="132">
        <v>0</v>
      </c>
      <c r="AO186" s="132">
        <v>0</v>
      </c>
      <c r="AP186" s="132">
        <v>0</v>
      </c>
      <c r="AQ186" s="132">
        <v>0</v>
      </c>
      <c r="AR186" s="132">
        <v>431279</v>
      </c>
      <c r="AS186" s="132">
        <v>49976.076941117732</v>
      </c>
      <c r="AT186" s="319">
        <v>122473.16</v>
      </c>
      <c r="AU186" s="132">
        <v>48881.60388722553</v>
      </c>
      <c r="AV186" s="132">
        <v>603728.23694111779</v>
      </c>
      <c r="AW186" s="132">
        <v>603728.23694111768</v>
      </c>
      <c r="AX186" s="132">
        <v>0</v>
      </c>
      <c r="AY186" s="132">
        <v>591255.07694111776</v>
      </c>
      <c r="AZ186" s="320">
        <v>3300</v>
      </c>
      <c r="BA186" s="320">
        <v>518100</v>
      </c>
      <c r="BB186" s="132">
        <v>0</v>
      </c>
      <c r="BC186" s="319">
        <v>0</v>
      </c>
      <c r="BD186" s="319">
        <v>603728.23694111779</v>
      </c>
      <c r="BE186" s="320">
        <v>530573.16</v>
      </c>
      <c r="BF186" s="132">
        <v>408100.00000000006</v>
      </c>
      <c r="BG186" s="132">
        <v>481255.07694111782</v>
      </c>
      <c r="BH186" s="132">
        <v>3065.3189614083935</v>
      </c>
      <c r="BI186" s="132">
        <v>2909.0706650306747</v>
      </c>
      <c r="BJ186" s="321">
        <v>5.3710725647178895E-2</v>
      </c>
      <c r="BK186" s="321">
        <v>-1.2727229096484735E-2</v>
      </c>
      <c r="BL186" s="132">
        <v>-5812.8321834382505</v>
      </c>
      <c r="BM186" s="132">
        <v>597915.40475767956</v>
      </c>
      <c r="BN186" s="132">
        <v>3728.9314952718441</v>
      </c>
      <c r="BO186" s="132" t="s">
        <v>1187</v>
      </c>
      <c r="BP186" s="132">
        <v>3808.3783742527362</v>
      </c>
      <c r="BQ186" s="321">
        <v>4.2751140369031493E-2</v>
      </c>
      <c r="BR186" s="132">
        <v>0</v>
      </c>
      <c r="BS186" s="132">
        <v>597915.40475767956</v>
      </c>
      <c r="BT186" s="132">
        <v>0</v>
      </c>
      <c r="BU186" s="132">
        <v>597915.40475767956</v>
      </c>
      <c r="BV186" s="132"/>
      <c r="BW186" s="132">
        <v>-7982.4799999999232</v>
      </c>
      <c r="BX186" s="132">
        <v>7984.0199999999986</v>
      </c>
    </row>
    <row r="187" spans="1:77" hidden="1" x14ac:dyDescent="0.25">
      <c r="A187" s="295">
        <v>187</v>
      </c>
      <c r="B187" s="295">
        <v>6</v>
      </c>
      <c r="C187" s="317">
        <v>9352063</v>
      </c>
      <c r="D187" s="317" t="s">
        <v>97</v>
      </c>
      <c r="E187" s="318">
        <v>988920</v>
      </c>
      <c r="F187" s="132">
        <v>0</v>
      </c>
      <c r="G187" s="132">
        <v>0</v>
      </c>
      <c r="H187" s="132">
        <v>18040.000000000018</v>
      </c>
      <c r="I187" s="132">
        <v>0</v>
      </c>
      <c r="J187" s="132">
        <v>52275.63025210084</v>
      </c>
      <c r="K187" s="132">
        <v>0</v>
      </c>
      <c r="L187" s="132">
        <v>14600.000000000016</v>
      </c>
      <c r="M187" s="132">
        <v>0</v>
      </c>
      <c r="N187" s="132">
        <v>720.00000000000068</v>
      </c>
      <c r="O187" s="132">
        <v>0</v>
      </c>
      <c r="P187" s="132">
        <v>18479.999999999967</v>
      </c>
      <c r="Q187" s="132">
        <v>0</v>
      </c>
      <c r="R187" s="132">
        <v>0</v>
      </c>
      <c r="S187" s="132">
        <v>0</v>
      </c>
      <c r="T187" s="132">
        <v>0</v>
      </c>
      <c r="U187" s="132">
        <v>0</v>
      </c>
      <c r="V187" s="132">
        <v>0</v>
      </c>
      <c r="W187" s="132">
        <v>0</v>
      </c>
      <c r="X187" s="132">
        <v>2324.7648902821397</v>
      </c>
      <c r="Y187" s="132">
        <v>0</v>
      </c>
      <c r="Z187" s="132">
        <v>0</v>
      </c>
      <c r="AA187" s="132">
        <v>68939.523196356575</v>
      </c>
      <c r="AB187" s="132">
        <v>0</v>
      </c>
      <c r="AC187" s="132">
        <v>0</v>
      </c>
      <c r="AD187" s="132">
        <v>0</v>
      </c>
      <c r="AE187" s="132">
        <v>110000</v>
      </c>
      <c r="AF187" s="132">
        <v>0</v>
      </c>
      <c r="AG187" s="132">
        <v>0</v>
      </c>
      <c r="AH187" s="132">
        <v>0</v>
      </c>
      <c r="AI187" s="132">
        <v>6852.7</v>
      </c>
      <c r="AJ187" s="132">
        <v>0</v>
      </c>
      <c r="AK187" s="132">
        <v>0</v>
      </c>
      <c r="AL187" s="132">
        <v>0</v>
      </c>
      <c r="AM187" s="132">
        <v>0</v>
      </c>
      <c r="AN187" s="132">
        <v>0</v>
      </c>
      <c r="AO187" s="132">
        <v>0</v>
      </c>
      <c r="AP187" s="132">
        <v>0</v>
      </c>
      <c r="AQ187" s="132">
        <v>0</v>
      </c>
      <c r="AR187" s="132">
        <v>988920</v>
      </c>
      <c r="AS187" s="132">
        <v>175379.91833873955</v>
      </c>
      <c r="AT187" s="319">
        <v>116852.7</v>
      </c>
      <c r="AU187" s="132">
        <v>130996.338322407</v>
      </c>
      <c r="AV187" s="132">
        <v>1281152.6183387395</v>
      </c>
      <c r="AW187" s="132">
        <v>1281152.6183387395</v>
      </c>
      <c r="AX187" s="132">
        <v>0</v>
      </c>
      <c r="AY187" s="132">
        <v>1274299.9183387395</v>
      </c>
      <c r="AZ187" s="320">
        <v>3300</v>
      </c>
      <c r="BA187" s="320">
        <v>1188000</v>
      </c>
      <c r="BB187" s="132">
        <v>0</v>
      </c>
      <c r="BC187" s="319">
        <v>0</v>
      </c>
      <c r="BD187" s="319">
        <v>1281152.6183387395</v>
      </c>
      <c r="BE187" s="320">
        <v>1194852.7</v>
      </c>
      <c r="BF187" s="132">
        <v>1078000</v>
      </c>
      <c r="BG187" s="132">
        <v>1164299.9183387395</v>
      </c>
      <c r="BH187" s="132">
        <v>3234.1664398298321</v>
      </c>
      <c r="BI187" s="132">
        <v>3118.6208766016716</v>
      </c>
      <c r="BJ187" s="321">
        <v>3.7050211551866892E-2</v>
      </c>
      <c r="BK187" s="321">
        <v>-8.7793736690765165E-3</v>
      </c>
      <c r="BL187" s="132">
        <v>-9856.6336828328549</v>
      </c>
      <c r="BM187" s="132">
        <v>1271295.9846559067</v>
      </c>
      <c r="BN187" s="132">
        <v>3512.3424573775187</v>
      </c>
      <c r="BO187" s="132" t="s">
        <v>1187</v>
      </c>
      <c r="BP187" s="132">
        <v>3531.3777351552963</v>
      </c>
      <c r="BQ187" s="321">
        <v>5.5878488555363148E-3</v>
      </c>
      <c r="BR187" s="132">
        <v>0</v>
      </c>
      <c r="BS187" s="132">
        <v>1271295.9846559067</v>
      </c>
      <c r="BT187" s="132">
        <v>0</v>
      </c>
      <c r="BU187" s="132">
        <v>1271295.9846559067</v>
      </c>
      <c r="BV187" s="132"/>
      <c r="BW187" s="132">
        <v>-3334.3600000011502</v>
      </c>
      <c r="BX187" s="132">
        <v>3322.13</v>
      </c>
    </row>
    <row r="188" spans="1:77" hidden="1" x14ac:dyDescent="0.25">
      <c r="A188" s="295">
        <v>188</v>
      </c>
      <c r="B188" s="295">
        <v>7</v>
      </c>
      <c r="C188" s="317">
        <v>9352064</v>
      </c>
      <c r="D188" s="317" t="s">
        <v>99</v>
      </c>
      <c r="E188" s="318">
        <v>159326</v>
      </c>
      <c r="F188" s="132">
        <v>0</v>
      </c>
      <c r="G188" s="132">
        <v>0</v>
      </c>
      <c r="H188" s="132">
        <v>5280.0000000000027</v>
      </c>
      <c r="I188" s="132">
        <v>0</v>
      </c>
      <c r="J188" s="132">
        <v>6786</v>
      </c>
      <c r="K188" s="132">
        <v>0</v>
      </c>
      <c r="L188" s="132">
        <v>2199.9999999999991</v>
      </c>
      <c r="M188" s="132">
        <v>0</v>
      </c>
      <c r="N188" s="132">
        <v>0</v>
      </c>
      <c r="O188" s="132">
        <v>0</v>
      </c>
      <c r="P188" s="132">
        <v>1260.0000000000005</v>
      </c>
      <c r="Q188" s="132">
        <v>0</v>
      </c>
      <c r="R188" s="132">
        <v>0</v>
      </c>
      <c r="S188" s="132">
        <v>0</v>
      </c>
      <c r="T188" s="132">
        <v>0</v>
      </c>
      <c r="U188" s="132">
        <v>0</v>
      </c>
      <c r="V188" s="132">
        <v>0</v>
      </c>
      <c r="W188" s="132">
        <v>0</v>
      </c>
      <c r="X188" s="132">
        <v>0</v>
      </c>
      <c r="Y188" s="132">
        <v>0</v>
      </c>
      <c r="Z188" s="132">
        <v>0</v>
      </c>
      <c r="AA188" s="132">
        <v>7598.2365789473488</v>
      </c>
      <c r="AB188" s="132">
        <v>0</v>
      </c>
      <c r="AC188" s="132">
        <v>0</v>
      </c>
      <c r="AD188" s="132">
        <v>0</v>
      </c>
      <c r="AE188" s="132">
        <v>110000</v>
      </c>
      <c r="AF188" s="132">
        <v>0</v>
      </c>
      <c r="AG188" s="132">
        <v>0</v>
      </c>
      <c r="AH188" s="132">
        <v>0</v>
      </c>
      <c r="AI188" s="132">
        <v>890.19</v>
      </c>
      <c r="AJ188" s="132">
        <v>0</v>
      </c>
      <c r="AK188" s="132">
        <v>0</v>
      </c>
      <c r="AL188" s="132">
        <v>0</v>
      </c>
      <c r="AM188" s="132">
        <v>0</v>
      </c>
      <c r="AN188" s="132">
        <v>0</v>
      </c>
      <c r="AO188" s="132">
        <v>0</v>
      </c>
      <c r="AP188" s="132">
        <v>0</v>
      </c>
      <c r="AQ188" s="132">
        <v>0</v>
      </c>
      <c r="AR188" s="132">
        <v>159326</v>
      </c>
      <c r="AS188" s="132">
        <v>23124.236578947352</v>
      </c>
      <c r="AT188" s="319">
        <v>110890.19</v>
      </c>
      <c r="AU188" s="132">
        <v>25360.236578947352</v>
      </c>
      <c r="AV188" s="132">
        <v>293340.42657894734</v>
      </c>
      <c r="AW188" s="132">
        <v>293340.42657894734</v>
      </c>
      <c r="AX188" s="132">
        <v>0</v>
      </c>
      <c r="AY188" s="132">
        <v>292450.23657894734</v>
      </c>
      <c r="AZ188" s="320">
        <v>3300</v>
      </c>
      <c r="BA188" s="320">
        <v>191400</v>
      </c>
      <c r="BB188" s="132">
        <v>0</v>
      </c>
      <c r="BC188" s="319">
        <v>0</v>
      </c>
      <c r="BD188" s="319">
        <v>293340.42657894734</v>
      </c>
      <c r="BE188" s="320">
        <v>192290.19</v>
      </c>
      <c r="BF188" s="132">
        <v>81400</v>
      </c>
      <c r="BG188" s="132">
        <v>182450.23657894734</v>
      </c>
      <c r="BH188" s="132">
        <v>3145.6937341197818</v>
      </c>
      <c r="BI188" s="132">
        <v>3123.6054749999998</v>
      </c>
      <c r="BJ188" s="321">
        <v>7.0713985157750837E-3</v>
      </c>
      <c r="BK188" s="321">
        <v>-1.6756301066198449E-3</v>
      </c>
      <c r="BL188" s="132">
        <v>-303.57242775652969</v>
      </c>
      <c r="BM188" s="132">
        <v>293036.85415119084</v>
      </c>
      <c r="BN188" s="132">
        <v>5037.0114508826009</v>
      </c>
      <c r="BO188" s="132" t="s">
        <v>1187</v>
      </c>
      <c r="BP188" s="132">
        <v>5052.3595543308766</v>
      </c>
      <c r="BQ188" s="321">
        <v>1.1163518062897282E-2</v>
      </c>
      <c r="BR188" s="132">
        <v>0</v>
      </c>
      <c r="BS188" s="132">
        <v>293036.85415119084</v>
      </c>
      <c r="BT188" s="132">
        <v>0</v>
      </c>
      <c r="BU188" s="132">
        <v>293036.85415119084</v>
      </c>
      <c r="BV188" s="132"/>
      <c r="BW188" s="132">
        <v>-8269.570000000007</v>
      </c>
      <c r="BX188" s="132">
        <v>8271.4800000000014</v>
      </c>
      <c r="BY188" s="132" t="e">
        <v>#N/A</v>
      </c>
    </row>
    <row r="189" spans="1:77" hidden="1" x14ac:dyDescent="0.25">
      <c r="A189" s="295">
        <v>189</v>
      </c>
      <c r="B189" s="295">
        <v>64</v>
      </c>
      <c r="C189" s="317">
        <v>9352065</v>
      </c>
      <c r="D189" s="317" t="s">
        <v>532</v>
      </c>
      <c r="E189" s="318">
        <v>1120776</v>
      </c>
      <c r="F189" s="132">
        <v>0</v>
      </c>
      <c r="G189" s="132">
        <v>0</v>
      </c>
      <c r="H189" s="132">
        <v>65999.999999999927</v>
      </c>
      <c r="I189" s="132">
        <v>0</v>
      </c>
      <c r="J189" s="132">
        <v>117610.4347826087</v>
      </c>
      <c r="K189" s="132">
        <v>0</v>
      </c>
      <c r="L189" s="132">
        <v>807.92079207920779</v>
      </c>
      <c r="M189" s="132">
        <v>19632.475247524802</v>
      </c>
      <c r="N189" s="132">
        <v>10179.801980198019</v>
      </c>
      <c r="O189" s="132">
        <v>0</v>
      </c>
      <c r="P189" s="132">
        <v>68289.504950495131</v>
      </c>
      <c r="Q189" s="132">
        <v>42390.594059406008</v>
      </c>
      <c r="R189" s="132">
        <v>0</v>
      </c>
      <c r="S189" s="132">
        <v>0</v>
      </c>
      <c r="T189" s="132">
        <v>0</v>
      </c>
      <c r="U189" s="132">
        <v>0</v>
      </c>
      <c r="V189" s="132">
        <v>0</v>
      </c>
      <c r="W189" s="132">
        <v>0</v>
      </c>
      <c r="X189" s="132">
        <v>9005.142857142866</v>
      </c>
      <c r="Y189" s="132">
        <v>0</v>
      </c>
      <c r="Z189" s="132">
        <v>0</v>
      </c>
      <c r="AA189" s="132">
        <v>139238.22095000965</v>
      </c>
      <c r="AB189" s="132">
        <v>0</v>
      </c>
      <c r="AC189" s="132">
        <v>0</v>
      </c>
      <c r="AD189" s="132">
        <v>0</v>
      </c>
      <c r="AE189" s="132">
        <v>110000</v>
      </c>
      <c r="AF189" s="132">
        <v>0</v>
      </c>
      <c r="AG189" s="132">
        <v>0</v>
      </c>
      <c r="AH189" s="132">
        <v>0</v>
      </c>
      <c r="AI189" s="132">
        <v>7126.06</v>
      </c>
      <c r="AJ189" s="132">
        <v>0</v>
      </c>
      <c r="AK189" s="132">
        <v>0</v>
      </c>
      <c r="AL189" s="132">
        <v>0</v>
      </c>
      <c r="AM189" s="132">
        <v>0</v>
      </c>
      <c r="AN189" s="132">
        <v>0</v>
      </c>
      <c r="AO189" s="132">
        <v>0</v>
      </c>
      <c r="AP189" s="132">
        <v>0</v>
      </c>
      <c r="AQ189" s="132">
        <v>0</v>
      </c>
      <c r="AR189" s="132">
        <v>1120776</v>
      </c>
      <c r="AS189" s="132">
        <v>473154.09561946429</v>
      </c>
      <c r="AT189" s="319">
        <v>117126.06</v>
      </c>
      <c r="AU189" s="132">
        <v>311692.58685616555</v>
      </c>
      <c r="AV189" s="132">
        <v>1711056.1556194643</v>
      </c>
      <c r="AW189" s="132">
        <v>1711056.1556194648</v>
      </c>
      <c r="AX189" s="132">
        <v>0</v>
      </c>
      <c r="AY189" s="132">
        <v>1703930.0956194643</v>
      </c>
      <c r="AZ189" s="320">
        <v>3300</v>
      </c>
      <c r="BA189" s="320">
        <v>1346400</v>
      </c>
      <c r="BB189" s="132">
        <v>0</v>
      </c>
      <c r="BC189" s="319">
        <v>0</v>
      </c>
      <c r="BD189" s="319">
        <v>1711056.1556194643</v>
      </c>
      <c r="BE189" s="320">
        <v>1353526.06</v>
      </c>
      <c r="BF189" s="132">
        <v>1236400</v>
      </c>
      <c r="BG189" s="132">
        <v>1593930.0956194643</v>
      </c>
      <c r="BH189" s="132">
        <v>3906.6914108320202</v>
      </c>
      <c r="BI189" s="132">
        <v>4139.8221373464376</v>
      </c>
      <c r="BJ189" s="321">
        <v>-5.6314189059303542E-2</v>
      </c>
      <c r="BK189" s="321">
        <v>4.1314189059303542E-2</v>
      </c>
      <c r="BL189" s="132">
        <v>69781.624937322078</v>
      </c>
      <c r="BM189" s="132">
        <v>1780837.7805567863</v>
      </c>
      <c r="BN189" s="132">
        <v>4347.3326484234958</v>
      </c>
      <c r="BO189" s="132" t="s">
        <v>1187</v>
      </c>
      <c r="BP189" s="132">
        <v>4364.7984817568295</v>
      </c>
      <c r="BQ189" s="321">
        <v>-1.2961771912118891E-2</v>
      </c>
      <c r="BR189" s="132">
        <v>0</v>
      </c>
      <c r="BS189" s="132">
        <v>1780837.7805567863</v>
      </c>
      <c r="BT189" s="132">
        <v>0</v>
      </c>
      <c r="BU189" s="132">
        <v>1780837.7805567863</v>
      </c>
      <c r="BV189" s="132"/>
      <c r="BW189" s="132">
        <v>0</v>
      </c>
      <c r="BX189" s="132">
        <v>0</v>
      </c>
    </row>
    <row r="190" spans="1:77" hidden="1" x14ac:dyDescent="0.25">
      <c r="A190" s="295">
        <v>190</v>
      </c>
      <c r="B190" s="295">
        <v>15</v>
      </c>
      <c r="C190" s="317">
        <v>9352067</v>
      </c>
      <c r="D190" s="317" t="s">
        <v>114</v>
      </c>
      <c r="E190" s="318">
        <v>587858</v>
      </c>
      <c r="F190" s="132">
        <v>0</v>
      </c>
      <c r="G190" s="132">
        <v>0</v>
      </c>
      <c r="H190" s="132">
        <v>18919.999999999967</v>
      </c>
      <c r="I190" s="132">
        <v>0</v>
      </c>
      <c r="J190" s="132">
        <v>37745.728643216084</v>
      </c>
      <c r="K190" s="132">
        <v>0</v>
      </c>
      <c r="L190" s="132">
        <v>15673.239436619739</v>
      </c>
      <c r="M190" s="132">
        <v>0</v>
      </c>
      <c r="N190" s="132">
        <v>0</v>
      </c>
      <c r="O190" s="132">
        <v>0</v>
      </c>
      <c r="P190" s="132">
        <v>0</v>
      </c>
      <c r="Q190" s="132">
        <v>0</v>
      </c>
      <c r="R190" s="132">
        <v>0</v>
      </c>
      <c r="S190" s="132">
        <v>0</v>
      </c>
      <c r="T190" s="132">
        <v>0</v>
      </c>
      <c r="U190" s="132">
        <v>0</v>
      </c>
      <c r="V190" s="132">
        <v>0</v>
      </c>
      <c r="W190" s="132">
        <v>0</v>
      </c>
      <c r="X190" s="132">
        <v>4871.1602209944749</v>
      </c>
      <c r="Y190" s="132">
        <v>0</v>
      </c>
      <c r="Z190" s="132">
        <v>0</v>
      </c>
      <c r="AA190" s="132">
        <v>59843.015337840799</v>
      </c>
      <c r="AB190" s="132">
        <v>0</v>
      </c>
      <c r="AC190" s="132">
        <v>0</v>
      </c>
      <c r="AD190" s="132">
        <v>0</v>
      </c>
      <c r="AE190" s="132">
        <v>110000</v>
      </c>
      <c r="AF190" s="132">
        <v>0</v>
      </c>
      <c r="AG190" s="132">
        <v>0</v>
      </c>
      <c r="AH190" s="132">
        <v>0</v>
      </c>
      <c r="AI190" s="132">
        <v>4289.1000000000004</v>
      </c>
      <c r="AJ190" s="132">
        <v>0</v>
      </c>
      <c r="AK190" s="132">
        <v>0</v>
      </c>
      <c r="AL190" s="132">
        <v>0</v>
      </c>
      <c r="AM190" s="132">
        <v>0</v>
      </c>
      <c r="AN190" s="132">
        <v>0</v>
      </c>
      <c r="AO190" s="132">
        <v>0</v>
      </c>
      <c r="AP190" s="132">
        <v>0</v>
      </c>
      <c r="AQ190" s="132">
        <v>0</v>
      </c>
      <c r="AR190" s="132">
        <v>587858</v>
      </c>
      <c r="AS190" s="132">
        <v>137053.14363867106</v>
      </c>
      <c r="AT190" s="319">
        <v>114289.1</v>
      </c>
      <c r="AU190" s="132">
        <v>106011.49937775869</v>
      </c>
      <c r="AV190" s="132">
        <v>839200.243638671</v>
      </c>
      <c r="AW190" s="132">
        <v>839200.243638671</v>
      </c>
      <c r="AX190" s="132">
        <v>0</v>
      </c>
      <c r="AY190" s="132">
        <v>834911.14363867103</v>
      </c>
      <c r="AZ190" s="320">
        <v>3300</v>
      </c>
      <c r="BA190" s="320">
        <v>706200</v>
      </c>
      <c r="BB190" s="132">
        <v>0</v>
      </c>
      <c r="BC190" s="319">
        <v>0</v>
      </c>
      <c r="BD190" s="319">
        <v>839200.243638671</v>
      </c>
      <c r="BE190" s="320">
        <v>710489.1</v>
      </c>
      <c r="BF190" s="132">
        <v>596200</v>
      </c>
      <c r="BG190" s="132">
        <v>724911.14363867103</v>
      </c>
      <c r="BH190" s="132">
        <v>3387.4352506479954</v>
      </c>
      <c r="BI190" s="132">
        <v>3203.3212543147206</v>
      </c>
      <c r="BJ190" s="321">
        <v>5.7475970006218416E-2</v>
      </c>
      <c r="BK190" s="321">
        <v>-1.3619436881509508E-2</v>
      </c>
      <c r="BL190" s="132">
        <v>-9336.2703697481629</v>
      </c>
      <c r="BM190" s="132">
        <v>829863.97326892288</v>
      </c>
      <c r="BN190" s="132">
        <v>3857.8265106024437</v>
      </c>
      <c r="BO190" s="132" t="s">
        <v>1187</v>
      </c>
      <c r="BP190" s="132">
        <v>3877.8690339669292</v>
      </c>
      <c r="BQ190" s="321">
        <v>8.5551214243524409E-3</v>
      </c>
      <c r="BR190" s="132">
        <v>0</v>
      </c>
      <c r="BS190" s="132">
        <v>829863.97326892288</v>
      </c>
      <c r="BT190" s="132">
        <v>0</v>
      </c>
      <c r="BU190" s="132">
        <v>829863.97326892288</v>
      </c>
      <c r="BV190" s="132"/>
      <c r="BW190" s="132">
        <v>32785.83881399699</v>
      </c>
      <c r="BX190" s="132">
        <v>736.90000000000055</v>
      </c>
    </row>
    <row r="191" spans="1:77" hidden="1" x14ac:dyDescent="0.25">
      <c r="A191" s="295">
        <v>191</v>
      </c>
      <c r="B191" s="295">
        <v>30</v>
      </c>
      <c r="C191" s="317">
        <v>9352073</v>
      </c>
      <c r="D191" s="317" t="s">
        <v>531</v>
      </c>
      <c r="E191" s="318">
        <v>208772</v>
      </c>
      <c r="F191" s="132">
        <v>0</v>
      </c>
      <c r="G191" s="132">
        <v>0</v>
      </c>
      <c r="H191" s="132">
        <v>0</v>
      </c>
      <c r="I191" s="132">
        <v>0</v>
      </c>
      <c r="J191" s="132">
        <v>2379.1304347826085</v>
      </c>
      <c r="K191" s="132">
        <v>0</v>
      </c>
      <c r="L191" s="132">
        <v>0</v>
      </c>
      <c r="M191" s="132">
        <v>0</v>
      </c>
      <c r="N191" s="132">
        <v>0</v>
      </c>
      <c r="O191" s="132">
        <v>0</v>
      </c>
      <c r="P191" s="132">
        <v>0</v>
      </c>
      <c r="Q191" s="132">
        <v>0</v>
      </c>
      <c r="R191" s="132">
        <v>0</v>
      </c>
      <c r="S191" s="132">
        <v>0</v>
      </c>
      <c r="T191" s="132">
        <v>0</v>
      </c>
      <c r="U191" s="132">
        <v>0</v>
      </c>
      <c r="V191" s="132">
        <v>0</v>
      </c>
      <c r="W191" s="132">
        <v>0</v>
      </c>
      <c r="X191" s="132">
        <v>0</v>
      </c>
      <c r="Y191" s="132">
        <v>0</v>
      </c>
      <c r="Z191" s="132">
        <v>0</v>
      </c>
      <c r="AA191" s="132">
        <v>17215.372047337278</v>
      </c>
      <c r="AB191" s="132">
        <v>0</v>
      </c>
      <c r="AC191" s="132">
        <v>0</v>
      </c>
      <c r="AD191" s="132">
        <v>0</v>
      </c>
      <c r="AE191" s="132">
        <v>110000</v>
      </c>
      <c r="AF191" s="132">
        <v>12316.421895861145</v>
      </c>
      <c r="AG191" s="132">
        <v>0</v>
      </c>
      <c r="AH191" s="132">
        <v>0</v>
      </c>
      <c r="AI191" s="132">
        <v>1623.89</v>
      </c>
      <c r="AJ191" s="132">
        <v>0</v>
      </c>
      <c r="AK191" s="132">
        <v>0</v>
      </c>
      <c r="AL191" s="132">
        <v>0</v>
      </c>
      <c r="AM191" s="132">
        <v>0</v>
      </c>
      <c r="AN191" s="132">
        <v>0</v>
      </c>
      <c r="AO191" s="132">
        <v>0</v>
      </c>
      <c r="AP191" s="132">
        <v>0</v>
      </c>
      <c r="AQ191" s="132">
        <v>0</v>
      </c>
      <c r="AR191" s="132">
        <v>208772</v>
      </c>
      <c r="AS191" s="132">
        <v>19594.502482119886</v>
      </c>
      <c r="AT191" s="319">
        <v>123940.31189586114</v>
      </c>
      <c r="AU191" s="132">
        <v>28403.937264728582</v>
      </c>
      <c r="AV191" s="132">
        <v>352306.81437798101</v>
      </c>
      <c r="AW191" s="132">
        <v>352306.81437798101</v>
      </c>
      <c r="AX191" s="132">
        <v>0</v>
      </c>
      <c r="AY191" s="132">
        <v>350682.92437798099</v>
      </c>
      <c r="AZ191" s="320">
        <v>3300</v>
      </c>
      <c r="BA191" s="320">
        <v>250800</v>
      </c>
      <c r="BB191" s="132">
        <v>0</v>
      </c>
      <c r="BC191" s="319">
        <v>0</v>
      </c>
      <c r="BD191" s="319">
        <v>352306.81437798101</v>
      </c>
      <c r="BE191" s="320">
        <v>252423.89</v>
      </c>
      <c r="BF191" s="132">
        <v>128483.57810413887</v>
      </c>
      <c r="BG191" s="132">
        <v>228366.50248211983</v>
      </c>
      <c r="BH191" s="132">
        <v>3004.8224010805243</v>
      </c>
      <c r="BI191" s="132">
        <v>3527.2403254104061</v>
      </c>
      <c r="BJ191" s="321">
        <v>-0.14810953497167698</v>
      </c>
      <c r="BK191" s="321">
        <v>0.13310953497167699</v>
      </c>
      <c r="BL191" s="132">
        <v>35682.708278103157</v>
      </c>
      <c r="BM191" s="132">
        <v>387989.52265608415</v>
      </c>
      <c r="BN191" s="132">
        <v>5083.7583244221596</v>
      </c>
      <c r="BO191" s="132" t="s">
        <v>1187</v>
      </c>
      <c r="BP191" s="132">
        <v>5105.1252981063708</v>
      </c>
      <c r="BQ191" s="321">
        <v>-3.0993230043446895E-2</v>
      </c>
      <c r="BR191" s="132">
        <v>0</v>
      </c>
      <c r="BS191" s="132">
        <v>387989.52265608415</v>
      </c>
      <c r="BT191" s="132">
        <v>0</v>
      </c>
      <c r="BU191" s="132">
        <v>387989.52265608415</v>
      </c>
      <c r="BV191" s="132"/>
      <c r="BW191" s="132">
        <v>0</v>
      </c>
      <c r="BX191" s="132">
        <v>0</v>
      </c>
    </row>
    <row r="192" spans="1:77" hidden="1" x14ac:dyDescent="0.25">
      <c r="A192" s="295">
        <v>192</v>
      </c>
      <c r="B192" s="295">
        <v>8</v>
      </c>
      <c r="C192" s="317">
        <v>9352078</v>
      </c>
      <c r="D192" s="317" t="s">
        <v>478</v>
      </c>
      <c r="E192" s="318">
        <v>659280</v>
      </c>
      <c r="F192" s="132">
        <v>0</v>
      </c>
      <c r="G192" s="132">
        <v>0</v>
      </c>
      <c r="H192" s="132">
        <v>28160.000000000036</v>
      </c>
      <c r="I192" s="132">
        <v>0</v>
      </c>
      <c r="J192" s="132">
        <v>50048.780487804877</v>
      </c>
      <c r="K192" s="132">
        <v>0</v>
      </c>
      <c r="L192" s="132">
        <v>5445.3781512605283</v>
      </c>
      <c r="M192" s="132">
        <v>0</v>
      </c>
      <c r="N192" s="132">
        <v>726.05042016806669</v>
      </c>
      <c r="O192" s="132">
        <v>0</v>
      </c>
      <c r="P192" s="132">
        <v>33458.823529411799</v>
      </c>
      <c r="Q192" s="132">
        <v>0</v>
      </c>
      <c r="R192" s="132">
        <v>0</v>
      </c>
      <c r="S192" s="132">
        <v>0</v>
      </c>
      <c r="T192" s="132">
        <v>0</v>
      </c>
      <c r="U192" s="132">
        <v>0</v>
      </c>
      <c r="V192" s="132">
        <v>0</v>
      </c>
      <c r="W192" s="132">
        <v>0</v>
      </c>
      <c r="X192" s="132">
        <v>0</v>
      </c>
      <c r="Y192" s="132">
        <v>0</v>
      </c>
      <c r="Z192" s="132">
        <v>0</v>
      </c>
      <c r="AA192" s="132">
        <v>80335.025978140358</v>
      </c>
      <c r="AB192" s="132">
        <v>0</v>
      </c>
      <c r="AC192" s="132">
        <v>0</v>
      </c>
      <c r="AD192" s="132">
        <v>0</v>
      </c>
      <c r="AE192" s="132">
        <v>110000</v>
      </c>
      <c r="AF192" s="132">
        <v>0</v>
      </c>
      <c r="AG192" s="132">
        <v>0</v>
      </c>
      <c r="AH192" s="132">
        <v>0</v>
      </c>
      <c r="AI192" s="132">
        <v>3798.48</v>
      </c>
      <c r="AJ192" s="132">
        <v>0</v>
      </c>
      <c r="AK192" s="132">
        <v>0</v>
      </c>
      <c r="AL192" s="132">
        <v>0</v>
      </c>
      <c r="AM192" s="132">
        <v>0</v>
      </c>
      <c r="AN192" s="132">
        <v>0</v>
      </c>
      <c r="AO192" s="132">
        <v>0</v>
      </c>
      <c r="AP192" s="132">
        <v>0</v>
      </c>
      <c r="AQ192" s="132">
        <v>0</v>
      </c>
      <c r="AR192" s="132">
        <v>659280</v>
      </c>
      <c r="AS192" s="132">
        <v>198174.05856678565</v>
      </c>
      <c r="AT192" s="319">
        <v>113798.48</v>
      </c>
      <c r="AU192" s="132">
        <v>149253.542272463</v>
      </c>
      <c r="AV192" s="132">
        <v>971252.53856678563</v>
      </c>
      <c r="AW192" s="132">
        <v>971252.53856678563</v>
      </c>
      <c r="AX192" s="132">
        <v>0</v>
      </c>
      <c r="AY192" s="132">
        <v>967454.05856678565</v>
      </c>
      <c r="AZ192" s="320">
        <v>3300</v>
      </c>
      <c r="BA192" s="320">
        <v>792000</v>
      </c>
      <c r="BB192" s="132">
        <v>0</v>
      </c>
      <c r="BC192" s="319">
        <v>0</v>
      </c>
      <c r="BD192" s="319">
        <v>971252.53856678563</v>
      </c>
      <c r="BE192" s="320">
        <v>795798.48</v>
      </c>
      <c r="BF192" s="132">
        <v>682000</v>
      </c>
      <c r="BG192" s="132">
        <v>857454.05856678565</v>
      </c>
      <c r="BH192" s="132">
        <v>3572.7252440282737</v>
      </c>
      <c r="BI192" s="132">
        <v>3565.8514595918368</v>
      </c>
      <c r="BJ192" s="321">
        <v>1.9276698747355111E-3</v>
      </c>
      <c r="BK192" s="321">
        <v>-4.5677834031347702E-4</v>
      </c>
      <c r="BL192" s="132">
        <v>-390.91289076401972</v>
      </c>
      <c r="BM192" s="132">
        <v>970861.62567602156</v>
      </c>
      <c r="BN192" s="132">
        <v>4029.4297736500898</v>
      </c>
      <c r="BO192" s="132" t="s">
        <v>1187</v>
      </c>
      <c r="BP192" s="132">
        <v>4045.2567736500901</v>
      </c>
      <c r="BQ192" s="321">
        <v>4.9327192898591665E-3</v>
      </c>
      <c r="BR192" s="132">
        <v>0</v>
      </c>
      <c r="BS192" s="132">
        <v>970861.62567602156</v>
      </c>
      <c r="BT192" s="132">
        <v>0</v>
      </c>
      <c r="BU192" s="132">
        <v>970861.62567602156</v>
      </c>
      <c r="BV192" s="132"/>
      <c r="BW192" s="132">
        <v>0</v>
      </c>
      <c r="BX192" s="132">
        <v>0</v>
      </c>
    </row>
    <row r="193" spans="1:76" hidden="1" x14ac:dyDescent="0.25">
      <c r="A193" s="295">
        <v>193</v>
      </c>
      <c r="B193" s="295">
        <v>41</v>
      </c>
      <c r="C193" s="317">
        <v>9352080</v>
      </c>
      <c r="D193" s="317" t="s">
        <v>143</v>
      </c>
      <c r="E193" s="318">
        <v>769160</v>
      </c>
      <c r="F193" s="132">
        <v>0</v>
      </c>
      <c r="G193" s="132">
        <v>0</v>
      </c>
      <c r="H193" s="132">
        <v>12760.000000000051</v>
      </c>
      <c r="I193" s="132">
        <v>0</v>
      </c>
      <c r="J193" s="132">
        <v>31569.230769230773</v>
      </c>
      <c r="K193" s="132">
        <v>0</v>
      </c>
      <c r="L193" s="132">
        <v>10000.000000000024</v>
      </c>
      <c r="M193" s="132">
        <v>0</v>
      </c>
      <c r="N193" s="132">
        <v>0</v>
      </c>
      <c r="O193" s="132">
        <v>0</v>
      </c>
      <c r="P193" s="132">
        <v>0</v>
      </c>
      <c r="Q193" s="132">
        <v>0</v>
      </c>
      <c r="R193" s="132">
        <v>0</v>
      </c>
      <c r="S193" s="132">
        <v>0</v>
      </c>
      <c r="T193" s="132">
        <v>0</v>
      </c>
      <c r="U193" s="132">
        <v>0</v>
      </c>
      <c r="V193" s="132">
        <v>0</v>
      </c>
      <c r="W193" s="132">
        <v>0</v>
      </c>
      <c r="X193" s="132">
        <v>1216.8776371308011</v>
      </c>
      <c r="Y193" s="132">
        <v>0</v>
      </c>
      <c r="Z193" s="132">
        <v>0</v>
      </c>
      <c r="AA193" s="132">
        <v>68696.31440748043</v>
      </c>
      <c r="AB193" s="132">
        <v>0</v>
      </c>
      <c r="AC193" s="132">
        <v>0</v>
      </c>
      <c r="AD193" s="132">
        <v>0</v>
      </c>
      <c r="AE193" s="132">
        <v>110000</v>
      </c>
      <c r="AF193" s="132">
        <v>0</v>
      </c>
      <c r="AG193" s="132">
        <v>0</v>
      </c>
      <c r="AH193" s="132">
        <v>0</v>
      </c>
      <c r="AI193" s="132">
        <v>5916</v>
      </c>
      <c r="AJ193" s="132">
        <v>0</v>
      </c>
      <c r="AK193" s="132">
        <v>0</v>
      </c>
      <c r="AL193" s="132">
        <v>0</v>
      </c>
      <c r="AM193" s="132">
        <v>0</v>
      </c>
      <c r="AN193" s="132">
        <v>0</v>
      </c>
      <c r="AO193" s="132">
        <v>0</v>
      </c>
      <c r="AP193" s="132">
        <v>0</v>
      </c>
      <c r="AQ193" s="132">
        <v>0</v>
      </c>
      <c r="AR193" s="132">
        <v>769160</v>
      </c>
      <c r="AS193" s="132">
        <v>124242.42281384207</v>
      </c>
      <c r="AT193" s="319">
        <v>115916</v>
      </c>
      <c r="AU193" s="132">
        <v>105859.92979209585</v>
      </c>
      <c r="AV193" s="132">
        <v>1009318.4228138421</v>
      </c>
      <c r="AW193" s="132">
        <v>1009318.422813842</v>
      </c>
      <c r="AX193" s="132">
        <v>0</v>
      </c>
      <c r="AY193" s="132">
        <v>1003402.4228138421</v>
      </c>
      <c r="AZ193" s="320">
        <v>3300</v>
      </c>
      <c r="BA193" s="320">
        <v>924000</v>
      </c>
      <c r="BB193" s="132">
        <v>0</v>
      </c>
      <c r="BC193" s="319">
        <v>0</v>
      </c>
      <c r="BD193" s="319">
        <v>1009318.4228138421</v>
      </c>
      <c r="BE193" s="320">
        <v>929916</v>
      </c>
      <c r="BF193" s="132">
        <v>814000</v>
      </c>
      <c r="BG193" s="132">
        <v>893402.42281384207</v>
      </c>
      <c r="BH193" s="132">
        <v>3190.7229386208646</v>
      </c>
      <c r="BI193" s="132">
        <v>3031.5382576086954</v>
      </c>
      <c r="BJ193" s="321">
        <v>5.2509540531985741E-2</v>
      </c>
      <c r="BK193" s="321">
        <v>-1.2442597713010702E-2</v>
      </c>
      <c r="BL193" s="132">
        <v>-10561.659077487393</v>
      </c>
      <c r="BM193" s="132">
        <v>998756.76373635465</v>
      </c>
      <c r="BN193" s="132">
        <v>3545.859870486981</v>
      </c>
      <c r="BO193" s="132" t="s">
        <v>1187</v>
      </c>
      <c r="BP193" s="132">
        <v>3566.9884419155524</v>
      </c>
      <c r="BQ193" s="321">
        <v>1.6384155169811621E-2</v>
      </c>
      <c r="BR193" s="132">
        <v>0</v>
      </c>
      <c r="BS193" s="132">
        <v>998756.76373635465</v>
      </c>
      <c r="BT193" s="132">
        <v>0</v>
      </c>
      <c r="BU193" s="132">
        <v>998756.76373635465</v>
      </c>
      <c r="BV193" s="132"/>
      <c r="BW193" s="132">
        <v>35711.120234803413</v>
      </c>
      <c r="BX193" s="132">
        <v>8432.9599999999991</v>
      </c>
    </row>
    <row r="194" spans="1:76" hidden="1" x14ac:dyDescent="0.25">
      <c r="A194" s="295">
        <v>194</v>
      </c>
      <c r="B194" s="295">
        <v>242</v>
      </c>
      <c r="C194" s="317">
        <v>9352083</v>
      </c>
      <c r="D194" s="317" t="s">
        <v>254</v>
      </c>
      <c r="E194" s="318">
        <v>288435</v>
      </c>
      <c r="F194" s="132">
        <v>0</v>
      </c>
      <c r="G194" s="132">
        <v>0</v>
      </c>
      <c r="H194" s="132">
        <v>2639.9999999999982</v>
      </c>
      <c r="I194" s="132">
        <v>0</v>
      </c>
      <c r="J194" s="132">
        <v>4403.8834951456311</v>
      </c>
      <c r="K194" s="132">
        <v>0</v>
      </c>
      <c r="L194" s="132">
        <v>201.92307692307702</v>
      </c>
      <c r="M194" s="132">
        <v>0</v>
      </c>
      <c r="N194" s="132">
        <v>363.46153846153862</v>
      </c>
      <c r="O194" s="132">
        <v>787.49999999999875</v>
      </c>
      <c r="P194" s="132">
        <v>0</v>
      </c>
      <c r="Q194" s="132">
        <v>0</v>
      </c>
      <c r="R194" s="132">
        <v>0</v>
      </c>
      <c r="S194" s="132">
        <v>0</v>
      </c>
      <c r="T194" s="132">
        <v>0</v>
      </c>
      <c r="U194" s="132">
        <v>0</v>
      </c>
      <c r="V194" s="132">
        <v>0</v>
      </c>
      <c r="W194" s="132">
        <v>0</v>
      </c>
      <c r="X194" s="132">
        <v>0</v>
      </c>
      <c r="Y194" s="132">
        <v>0</v>
      </c>
      <c r="Z194" s="132">
        <v>0</v>
      </c>
      <c r="AA194" s="132">
        <v>18490.290000000019</v>
      </c>
      <c r="AB194" s="132">
        <v>0</v>
      </c>
      <c r="AC194" s="132">
        <v>0</v>
      </c>
      <c r="AD194" s="132">
        <v>0</v>
      </c>
      <c r="AE194" s="132">
        <v>110000</v>
      </c>
      <c r="AF194" s="132">
        <v>0</v>
      </c>
      <c r="AG194" s="132">
        <v>0</v>
      </c>
      <c r="AH194" s="132">
        <v>0</v>
      </c>
      <c r="AI194" s="132">
        <v>9960</v>
      </c>
      <c r="AJ194" s="132">
        <v>0</v>
      </c>
      <c r="AK194" s="132">
        <v>0</v>
      </c>
      <c r="AL194" s="132">
        <v>0</v>
      </c>
      <c r="AM194" s="132">
        <v>0</v>
      </c>
      <c r="AN194" s="132">
        <v>0</v>
      </c>
      <c r="AO194" s="132">
        <v>0</v>
      </c>
      <c r="AP194" s="132">
        <v>0</v>
      </c>
      <c r="AQ194" s="132">
        <v>0</v>
      </c>
      <c r="AR194" s="132">
        <v>288435</v>
      </c>
      <c r="AS194" s="132">
        <v>26887.058110530263</v>
      </c>
      <c r="AT194" s="319">
        <v>119960</v>
      </c>
      <c r="AU194" s="132">
        <v>32687.674055265139</v>
      </c>
      <c r="AV194" s="132">
        <v>435282.05811053026</v>
      </c>
      <c r="AW194" s="132">
        <v>435282.05811053031</v>
      </c>
      <c r="AX194" s="132">
        <v>0</v>
      </c>
      <c r="AY194" s="132">
        <v>425322.05811053026</v>
      </c>
      <c r="AZ194" s="320">
        <v>3300</v>
      </c>
      <c r="BA194" s="320">
        <v>346500</v>
      </c>
      <c r="BB194" s="132">
        <v>0</v>
      </c>
      <c r="BC194" s="319">
        <v>0</v>
      </c>
      <c r="BD194" s="319">
        <v>435282.05811053026</v>
      </c>
      <c r="BE194" s="320">
        <v>356460</v>
      </c>
      <c r="BF194" s="132">
        <v>236500</v>
      </c>
      <c r="BG194" s="132">
        <v>315322.05811053026</v>
      </c>
      <c r="BH194" s="132">
        <v>3003.0672201002881</v>
      </c>
      <c r="BI194" s="132">
        <v>3190.6353820754716</v>
      </c>
      <c r="BJ194" s="321">
        <v>-5.878708768445131E-2</v>
      </c>
      <c r="BK194" s="321">
        <v>4.378708768445131E-2</v>
      </c>
      <c r="BL194" s="132">
        <v>14669.406280625404</v>
      </c>
      <c r="BM194" s="132">
        <v>449951.46439115563</v>
      </c>
      <c r="BN194" s="132">
        <v>4190.3948989633873</v>
      </c>
      <c r="BO194" s="132" t="s">
        <v>1187</v>
      </c>
      <c r="BP194" s="132">
        <v>4285.2520418205295</v>
      </c>
      <c r="BQ194" s="321">
        <v>-2.3780314996294516E-3</v>
      </c>
      <c r="BR194" s="132">
        <v>0</v>
      </c>
      <c r="BS194" s="132">
        <v>449951.46439115563</v>
      </c>
      <c r="BT194" s="132">
        <v>0</v>
      </c>
      <c r="BU194" s="132">
        <v>449951.46439115563</v>
      </c>
      <c r="BV194" s="132"/>
      <c r="BW194" s="132">
        <v>39440.337635239528</v>
      </c>
      <c r="BX194" s="132">
        <v>5857.13</v>
      </c>
    </row>
    <row r="195" spans="1:76" hidden="1" x14ac:dyDescent="0.25">
      <c r="A195" s="295">
        <v>195</v>
      </c>
      <c r="B195" s="295">
        <v>44</v>
      </c>
      <c r="C195" s="317">
        <v>9352086</v>
      </c>
      <c r="D195" s="317" t="s">
        <v>147</v>
      </c>
      <c r="E195" s="318">
        <v>258218</v>
      </c>
      <c r="F195" s="132">
        <v>0</v>
      </c>
      <c r="G195" s="132">
        <v>0</v>
      </c>
      <c r="H195" s="132">
        <v>4399.99999999999</v>
      </c>
      <c r="I195" s="132">
        <v>0</v>
      </c>
      <c r="J195" s="132">
        <v>10989.278350515466</v>
      </c>
      <c r="K195" s="132">
        <v>0</v>
      </c>
      <c r="L195" s="132">
        <v>2600.0000000000091</v>
      </c>
      <c r="M195" s="132">
        <v>0</v>
      </c>
      <c r="N195" s="132">
        <v>0</v>
      </c>
      <c r="O195" s="132">
        <v>0</v>
      </c>
      <c r="P195" s="132">
        <v>0</v>
      </c>
      <c r="Q195" s="132">
        <v>0</v>
      </c>
      <c r="R195" s="132">
        <v>0</v>
      </c>
      <c r="S195" s="132">
        <v>0</v>
      </c>
      <c r="T195" s="132">
        <v>0</v>
      </c>
      <c r="U195" s="132">
        <v>0</v>
      </c>
      <c r="V195" s="132">
        <v>0</v>
      </c>
      <c r="W195" s="132">
        <v>0</v>
      </c>
      <c r="X195" s="132">
        <v>0</v>
      </c>
      <c r="Y195" s="132">
        <v>0</v>
      </c>
      <c r="Z195" s="132">
        <v>0</v>
      </c>
      <c r="AA195" s="132">
        <v>18347.100811764732</v>
      </c>
      <c r="AB195" s="132">
        <v>0</v>
      </c>
      <c r="AC195" s="132">
        <v>0</v>
      </c>
      <c r="AD195" s="132">
        <v>0</v>
      </c>
      <c r="AE195" s="132">
        <v>110000</v>
      </c>
      <c r="AF195" s="132">
        <v>0</v>
      </c>
      <c r="AG195" s="132">
        <v>0</v>
      </c>
      <c r="AH195" s="132">
        <v>0</v>
      </c>
      <c r="AI195" s="132">
        <v>1540.39</v>
      </c>
      <c r="AJ195" s="132">
        <v>0</v>
      </c>
      <c r="AK195" s="132">
        <v>0</v>
      </c>
      <c r="AL195" s="132">
        <v>0</v>
      </c>
      <c r="AM195" s="132">
        <v>0</v>
      </c>
      <c r="AN195" s="132">
        <v>0</v>
      </c>
      <c r="AO195" s="132">
        <v>0</v>
      </c>
      <c r="AP195" s="132">
        <v>0</v>
      </c>
      <c r="AQ195" s="132">
        <v>0</v>
      </c>
      <c r="AR195" s="132">
        <v>258218</v>
      </c>
      <c r="AS195" s="132">
        <v>36336.379162280195</v>
      </c>
      <c r="AT195" s="319">
        <v>111540.39</v>
      </c>
      <c r="AU195" s="132">
        <v>37340.739987022462</v>
      </c>
      <c r="AV195" s="132">
        <v>406094.76916228019</v>
      </c>
      <c r="AW195" s="132">
        <v>406094.76916228019</v>
      </c>
      <c r="AX195" s="132">
        <v>0</v>
      </c>
      <c r="AY195" s="132">
        <v>404554.37916228018</v>
      </c>
      <c r="AZ195" s="320">
        <v>3300</v>
      </c>
      <c r="BA195" s="320">
        <v>310200</v>
      </c>
      <c r="BB195" s="132">
        <v>0</v>
      </c>
      <c r="BC195" s="319">
        <v>0</v>
      </c>
      <c r="BD195" s="319">
        <v>406094.76916228019</v>
      </c>
      <c r="BE195" s="320">
        <v>311740.39</v>
      </c>
      <c r="BF195" s="132">
        <v>200200</v>
      </c>
      <c r="BG195" s="132">
        <v>294554.37916228018</v>
      </c>
      <c r="BH195" s="132">
        <v>3133.5572251306403</v>
      </c>
      <c r="BI195" s="132">
        <v>2950.611232989691</v>
      </c>
      <c r="BJ195" s="321">
        <v>6.2002743735093929E-2</v>
      </c>
      <c r="BK195" s="321">
        <v>-1.4692095752175375E-2</v>
      </c>
      <c r="BL195" s="132">
        <v>-4074.9622996777057</v>
      </c>
      <c r="BM195" s="132">
        <v>402019.80686260248</v>
      </c>
      <c r="BN195" s="132">
        <v>4260.4193283255581</v>
      </c>
      <c r="BO195" s="132" t="s">
        <v>1187</v>
      </c>
      <c r="BP195" s="132">
        <v>4276.8064559851327</v>
      </c>
      <c r="BQ195" s="321">
        <v>3.1267733844187351E-2</v>
      </c>
      <c r="BR195" s="132">
        <v>0</v>
      </c>
      <c r="BS195" s="132">
        <v>402019.80686260248</v>
      </c>
      <c r="BT195" s="132">
        <v>0</v>
      </c>
      <c r="BU195" s="132">
        <v>402019.80686260248</v>
      </c>
      <c r="BV195" s="132"/>
      <c r="BW195" s="132">
        <v>30613.853591331688</v>
      </c>
      <c r="BX195" s="132">
        <v>261.32000000000153</v>
      </c>
    </row>
    <row r="196" spans="1:76" hidden="1" x14ac:dyDescent="0.25">
      <c r="A196" s="295">
        <v>196</v>
      </c>
      <c r="B196" s="295">
        <v>45</v>
      </c>
      <c r="C196" s="317">
        <v>9352087</v>
      </c>
      <c r="D196" s="317" t="s">
        <v>530</v>
      </c>
      <c r="E196" s="318">
        <v>195037</v>
      </c>
      <c r="F196" s="132">
        <v>0</v>
      </c>
      <c r="G196" s="132">
        <v>0</v>
      </c>
      <c r="H196" s="132">
        <v>879.99999999999875</v>
      </c>
      <c r="I196" s="132">
        <v>0</v>
      </c>
      <c r="J196" s="132">
        <v>3779.9999999999995</v>
      </c>
      <c r="K196" s="132">
        <v>0</v>
      </c>
      <c r="L196" s="132">
        <v>0</v>
      </c>
      <c r="M196" s="132">
        <v>0</v>
      </c>
      <c r="N196" s="132">
        <v>0</v>
      </c>
      <c r="O196" s="132">
        <v>0</v>
      </c>
      <c r="P196" s="132">
        <v>0</v>
      </c>
      <c r="Q196" s="132">
        <v>0</v>
      </c>
      <c r="R196" s="132">
        <v>0</v>
      </c>
      <c r="S196" s="132">
        <v>0</v>
      </c>
      <c r="T196" s="132">
        <v>0</v>
      </c>
      <c r="U196" s="132">
        <v>0</v>
      </c>
      <c r="V196" s="132">
        <v>0</v>
      </c>
      <c r="W196" s="132">
        <v>0</v>
      </c>
      <c r="X196" s="132">
        <v>1179.5161290322567</v>
      </c>
      <c r="Y196" s="132">
        <v>0</v>
      </c>
      <c r="Z196" s="132">
        <v>0</v>
      </c>
      <c r="AA196" s="132">
        <v>9800.3469148537242</v>
      </c>
      <c r="AB196" s="132">
        <v>0</v>
      </c>
      <c r="AC196" s="132">
        <v>0</v>
      </c>
      <c r="AD196" s="132">
        <v>0</v>
      </c>
      <c r="AE196" s="132">
        <v>110000</v>
      </c>
      <c r="AF196" s="132">
        <v>13150.86782376502</v>
      </c>
      <c r="AG196" s="132">
        <v>0</v>
      </c>
      <c r="AH196" s="132">
        <v>0</v>
      </c>
      <c r="AI196" s="132">
        <v>1182.3699999999999</v>
      </c>
      <c r="AJ196" s="132">
        <v>0</v>
      </c>
      <c r="AK196" s="132">
        <v>0</v>
      </c>
      <c r="AL196" s="132">
        <v>0</v>
      </c>
      <c r="AM196" s="132">
        <v>0</v>
      </c>
      <c r="AN196" s="132">
        <v>0</v>
      </c>
      <c r="AO196" s="132">
        <v>0</v>
      </c>
      <c r="AP196" s="132">
        <v>0</v>
      </c>
      <c r="AQ196" s="132">
        <v>0</v>
      </c>
      <c r="AR196" s="132">
        <v>195037</v>
      </c>
      <c r="AS196" s="132">
        <v>15639.86304388598</v>
      </c>
      <c r="AT196" s="319">
        <v>124333.23782376501</v>
      </c>
      <c r="AU196" s="132">
        <v>22129.346914853722</v>
      </c>
      <c r="AV196" s="132">
        <v>335010.100867651</v>
      </c>
      <c r="AW196" s="132">
        <v>335010.100867651</v>
      </c>
      <c r="AX196" s="132">
        <v>0</v>
      </c>
      <c r="AY196" s="132">
        <v>333827.730867651</v>
      </c>
      <c r="AZ196" s="320">
        <v>3300</v>
      </c>
      <c r="BA196" s="320">
        <v>234300</v>
      </c>
      <c r="BB196" s="132">
        <v>0</v>
      </c>
      <c r="BC196" s="319">
        <v>0</v>
      </c>
      <c r="BD196" s="319">
        <v>335010.100867651</v>
      </c>
      <c r="BE196" s="320">
        <v>235482.37</v>
      </c>
      <c r="BF196" s="132">
        <v>111149.13217623498</v>
      </c>
      <c r="BG196" s="132">
        <v>210676.86304388597</v>
      </c>
      <c r="BH196" s="132">
        <v>2967.2797611814926</v>
      </c>
      <c r="BI196" s="132">
        <v>2973.6487706700723</v>
      </c>
      <c r="BJ196" s="321">
        <v>-2.1418163272673516E-3</v>
      </c>
      <c r="BK196" s="321">
        <v>0</v>
      </c>
      <c r="BL196" s="132">
        <v>0</v>
      </c>
      <c r="BM196" s="132">
        <v>335010.100867651</v>
      </c>
      <c r="BN196" s="132">
        <v>4701.7990263049433</v>
      </c>
      <c r="BO196" s="132" t="s">
        <v>1187</v>
      </c>
      <c r="BP196" s="132">
        <v>4718.4521248964929</v>
      </c>
      <c r="BQ196" s="321">
        <v>-2.2634145545119E-2</v>
      </c>
      <c r="BR196" s="132">
        <v>0</v>
      </c>
      <c r="BS196" s="132">
        <v>335010.100867651</v>
      </c>
      <c r="BT196" s="132">
        <v>0</v>
      </c>
      <c r="BU196" s="132">
        <v>335010.100867651</v>
      </c>
      <c r="BV196" s="132"/>
      <c r="BW196" s="132">
        <v>0</v>
      </c>
      <c r="BX196" s="132">
        <v>0</v>
      </c>
    </row>
    <row r="197" spans="1:76" hidden="1" x14ac:dyDescent="0.25">
      <c r="A197" s="295">
        <v>197</v>
      </c>
      <c r="B197" s="295">
        <v>48</v>
      </c>
      <c r="C197" s="317">
        <v>9352088</v>
      </c>
      <c r="D197" s="317" t="s">
        <v>151</v>
      </c>
      <c r="E197" s="318">
        <v>271953</v>
      </c>
      <c r="F197" s="132">
        <v>0</v>
      </c>
      <c r="G197" s="132">
        <v>0</v>
      </c>
      <c r="H197" s="132">
        <v>3519.9999999999995</v>
      </c>
      <c r="I197" s="132">
        <v>0</v>
      </c>
      <c r="J197" s="132">
        <v>8573.7735849056608</v>
      </c>
      <c r="K197" s="132">
        <v>0</v>
      </c>
      <c r="L197" s="132">
        <v>1400</v>
      </c>
      <c r="M197" s="132">
        <v>0</v>
      </c>
      <c r="N197" s="132">
        <v>0</v>
      </c>
      <c r="O197" s="132">
        <v>0</v>
      </c>
      <c r="P197" s="132">
        <v>419.99999999999994</v>
      </c>
      <c r="Q197" s="132">
        <v>0</v>
      </c>
      <c r="R197" s="132">
        <v>0</v>
      </c>
      <c r="S197" s="132">
        <v>0</v>
      </c>
      <c r="T197" s="132">
        <v>0</v>
      </c>
      <c r="U197" s="132">
        <v>0</v>
      </c>
      <c r="V197" s="132">
        <v>0</v>
      </c>
      <c r="W197" s="132">
        <v>0</v>
      </c>
      <c r="X197" s="132">
        <v>0</v>
      </c>
      <c r="Y197" s="132">
        <v>0</v>
      </c>
      <c r="Z197" s="132">
        <v>0</v>
      </c>
      <c r="AA197" s="132">
        <v>20534.767150684933</v>
      </c>
      <c r="AB197" s="132">
        <v>0</v>
      </c>
      <c r="AC197" s="132">
        <v>0</v>
      </c>
      <c r="AD197" s="132">
        <v>0</v>
      </c>
      <c r="AE197" s="132">
        <v>110000</v>
      </c>
      <c r="AF197" s="132">
        <v>8477.9706275033368</v>
      </c>
      <c r="AG197" s="132">
        <v>0</v>
      </c>
      <c r="AH197" s="132">
        <v>0</v>
      </c>
      <c r="AI197" s="132">
        <v>3105.9</v>
      </c>
      <c r="AJ197" s="132">
        <v>0</v>
      </c>
      <c r="AK197" s="132">
        <v>0</v>
      </c>
      <c r="AL197" s="132">
        <v>0</v>
      </c>
      <c r="AM197" s="132">
        <v>0</v>
      </c>
      <c r="AN197" s="132">
        <v>0</v>
      </c>
      <c r="AO197" s="132">
        <v>0</v>
      </c>
      <c r="AP197" s="132">
        <v>0</v>
      </c>
      <c r="AQ197" s="132">
        <v>0</v>
      </c>
      <c r="AR197" s="132">
        <v>271953</v>
      </c>
      <c r="AS197" s="132">
        <v>34448.540735590592</v>
      </c>
      <c r="AT197" s="319">
        <v>121583.87062750333</v>
      </c>
      <c r="AU197" s="132">
        <v>37490.653943137761</v>
      </c>
      <c r="AV197" s="132">
        <v>427985.41136309394</v>
      </c>
      <c r="AW197" s="132">
        <v>427985.41136309394</v>
      </c>
      <c r="AX197" s="132">
        <v>0</v>
      </c>
      <c r="AY197" s="132">
        <v>424879.51136309392</v>
      </c>
      <c r="AZ197" s="320">
        <v>3300</v>
      </c>
      <c r="BA197" s="320">
        <v>326700</v>
      </c>
      <c r="BB197" s="132">
        <v>0</v>
      </c>
      <c r="BC197" s="319">
        <v>0</v>
      </c>
      <c r="BD197" s="319">
        <v>427985.41136309394</v>
      </c>
      <c r="BE197" s="320">
        <v>329805.90000000002</v>
      </c>
      <c r="BF197" s="132">
        <v>208222.02937249668</v>
      </c>
      <c r="BG197" s="132">
        <v>306401.54073559056</v>
      </c>
      <c r="BH197" s="132">
        <v>3094.9650579352583</v>
      </c>
      <c r="BI197" s="132">
        <v>3081.1688730713968</v>
      </c>
      <c r="BJ197" s="321">
        <v>4.4775815387584055E-3</v>
      </c>
      <c r="BK197" s="321">
        <v>-1.0610023483263453E-3</v>
      </c>
      <c r="BL197" s="132">
        <v>-323.64361358196032</v>
      </c>
      <c r="BM197" s="132">
        <v>427661.76774951199</v>
      </c>
      <c r="BN197" s="132">
        <v>4288.4431085809292</v>
      </c>
      <c r="BO197" s="132" t="s">
        <v>1187</v>
      </c>
      <c r="BP197" s="132">
        <v>4319.8158358536566</v>
      </c>
      <c r="BQ197" s="321">
        <v>-5.8526771766829189E-3</v>
      </c>
      <c r="BR197" s="132">
        <v>0</v>
      </c>
      <c r="BS197" s="132">
        <v>427661.76774951199</v>
      </c>
      <c r="BT197" s="132">
        <v>0</v>
      </c>
      <c r="BU197" s="132">
        <v>427661.76774951199</v>
      </c>
      <c r="BV197" s="132"/>
      <c r="BW197" s="132">
        <v>27673.742553522228</v>
      </c>
      <c r="BX197" s="132">
        <v>11805.149999999998</v>
      </c>
    </row>
    <row r="198" spans="1:76" hidden="1" x14ac:dyDescent="0.25">
      <c r="A198" s="295">
        <v>198</v>
      </c>
      <c r="B198" s="295">
        <v>312</v>
      </c>
      <c r="C198" s="317">
        <v>9352090</v>
      </c>
      <c r="D198" s="317" t="s">
        <v>529</v>
      </c>
      <c r="E198" s="318">
        <v>269206</v>
      </c>
      <c r="F198" s="132">
        <v>0</v>
      </c>
      <c r="G198" s="132">
        <v>0</v>
      </c>
      <c r="H198" s="132">
        <v>2199.9999999999995</v>
      </c>
      <c r="I198" s="132">
        <v>0</v>
      </c>
      <c r="J198" s="132">
        <v>12364.485981308411</v>
      </c>
      <c r="K198" s="132">
        <v>0</v>
      </c>
      <c r="L198" s="132">
        <v>606.18556701030946</v>
      </c>
      <c r="M198" s="132">
        <v>727.42268041237128</v>
      </c>
      <c r="N198" s="132">
        <v>363.71134020618683</v>
      </c>
      <c r="O198" s="132">
        <v>0</v>
      </c>
      <c r="P198" s="132">
        <v>0</v>
      </c>
      <c r="Q198" s="132">
        <v>0</v>
      </c>
      <c r="R198" s="132">
        <v>0</v>
      </c>
      <c r="S198" s="132">
        <v>0</v>
      </c>
      <c r="T198" s="132">
        <v>0</v>
      </c>
      <c r="U198" s="132">
        <v>0</v>
      </c>
      <c r="V198" s="132">
        <v>0</v>
      </c>
      <c r="W198" s="132">
        <v>0</v>
      </c>
      <c r="X198" s="132">
        <v>5281.7441860465287</v>
      </c>
      <c r="Y198" s="132">
        <v>0</v>
      </c>
      <c r="Z198" s="132">
        <v>0</v>
      </c>
      <c r="AA198" s="132">
        <v>26439.212747093021</v>
      </c>
      <c r="AB198" s="132">
        <v>0</v>
      </c>
      <c r="AC198" s="132">
        <v>0</v>
      </c>
      <c r="AD198" s="132">
        <v>0</v>
      </c>
      <c r="AE198" s="132">
        <v>110000</v>
      </c>
      <c r="AF198" s="132">
        <v>0</v>
      </c>
      <c r="AG198" s="132">
        <v>0</v>
      </c>
      <c r="AH198" s="132">
        <v>0</v>
      </c>
      <c r="AI198" s="132">
        <v>2144.15</v>
      </c>
      <c r="AJ198" s="132">
        <v>0</v>
      </c>
      <c r="AK198" s="132">
        <v>0</v>
      </c>
      <c r="AL198" s="132">
        <v>0</v>
      </c>
      <c r="AM198" s="132">
        <v>0</v>
      </c>
      <c r="AN198" s="132">
        <v>0</v>
      </c>
      <c r="AO198" s="132">
        <v>0</v>
      </c>
      <c r="AP198" s="132">
        <v>0</v>
      </c>
      <c r="AQ198" s="132">
        <v>0</v>
      </c>
      <c r="AR198" s="132">
        <v>269206</v>
      </c>
      <c r="AS198" s="132">
        <v>47982.762502076832</v>
      </c>
      <c r="AT198" s="319">
        <v>112144.15</v>
      </c>
      <c r="AU198" s="132">
        <v>44569.115531561663</v>
      </c>
      <c r="AV198" s="132">
        <v>429332.91250207683</v>
      </c>
      <c r="AW198" s="132">
        <v>429332.91250207683</v>
      </c>
      <c r="AX198" s="132">
        <v>0</v>
      </c>
      <c r="AY198" s="132">
        <v>427188.7625020768</v>
      </c>
      <c r="AZ198" s="320">
        <v>3300</v>
      </c>
      <c r="BA198" s="320">
        <v>323400</v>
      </c>
      <c r="BB198" s="132">
        <v>0</v>
      </c>
      <c r="BC198" s="319">
        <v>0</v>
      </c>
      <c r="BD198" s="319">
        <v>429332.91250207683</v>
      </c>
      <c r="BE198" s="320">
        <v>325544.15000000002</v>
      </c>
      <c r="BF198" s="132">
        <v>213400.00000000003</v>
      </c>
      <c r="BG198" s="132">
        <v>317188.7625020768</v>
      </c>
      <c r="BH198" s="132">
        <v>3236.6200255313961</v>
      </c>
      <c r="BI198" s="132">
        <v>3091.9889627450984</v>
      </c>
      <c r="BJ198" s="321">
        <v>4.6776060499870854E-2</v>
      </c>
      <c r="BK198" s="321">
        <v>-1.1083999164776797E-2</v>
      </c>
      <c r="BL198" s="132">
        <v>-3358.6171018954433</v>
      </c>
      <c r="BM198" s="132">
        <v>425974.29540018138</v>
      </c>
      <c r="BN198" s="132">
        <v>4324.7974020426673</v>
      </c>
      <c r="BO198" s="132" t="s">
        <v>1187</v>
      </c>
      <c r="BP198" s="132">
        <v>4346.67648367532</v>
      </c>
      <c r="BQ198" s="321">
        <v>2.4847685615740023E-2</v>
      </c>
      <c r="BR198" s="132">
        <v>0</v>
      </c>
      <c r="BS198" s="132">
        <v>425974.29540018138</v>
      </c>
      <c r="BT198" s="132">
        <v>0</v>
      </c>
      <c r="BU198" s="132">
        <v>425974.29540018138</v>
      </c>
      <c r="BV198" s="132"/>
      <c r="BW198" s="132">
        <v>-27702.140000000003</v>
      </c>
      <c r="BX198" s="132">
        <v>0</v>
      </c>
    </row>
    <row r="199" spans="1:76" hidden="1" x14ac:dyDescent="0.25">
      <c r="A199" s="295">
        <v>199</v>
      </c>
      <c r="B199" s="295">
        <v>57</v>
      </c>
      <c r="C199" s="317">
        <v>9352091</v>
      </c>
      <c r="D199" s="317" t="s">
        <v>159</v>
      </c>
      <c r="E199" s="318">
        <v>711473</v>
      </c>
      <c r="F199" s="132">
        <v>0</v>
      </c>
      <c r="G199" s="132">
        <v>0</v>
      </c>
      <c r="H199" s="132">
        <v>19800.000000000033</v>
      </c>
      <c r="I199" s="132">
        <v>0</v>
      </c>
      <c r="J199" s="132">
        <v>48279.074733096088</v>
      </c>
      <c r="K199" s="132">
        <v>0</v>
      </c>
      <c r="L199" s="132">
        <v>20600.000000000018</v>
      </c>
      <c r="M199" s="132">
        <v>0</v>
      </c>
      <c r="N199" s="132">
        <v>0</v>
      </c>
      <c r="O199" s="132">
        <v>0</v>
      </c>
      <c r="P199" s="132">
        <v>0</v>
      </c>
      <c r="Q199" s="132">
        <v>0</v>
      </c>
      <c r="R199" s="132">
        <v>0</v>
      </c>
      <c r="S199" s="132">
        <v>0</v>
      </c>
      <c r="T199" s="132">
        <v>0</v>
      </c>
      <c r="U199" s="132">
        <v>0</v>
      </c>
      <c r="V199" s="132">
        <v>0</v>
      </c>
      <c r="W199" s="132">
        <v>0</v>
      </c>
      <c r="X199" s="132">
        <v>7638.7885462555132</v>
      </c>
      <c r="Y199" s="132">
        <v>0</v>
      </c>
      <c r="Z199" s="132">
        <v>0</v>
      </c>
      <c r="AA199" s="132">
        <v>60999.283482544699</v>
      </c>
      <c r="AB199" s="132">
        <v>0</v>
      </c>
      <c r="AC199" s="132">
        <v>0</v>
      </c>
      <c r="AD199" s="132">
        <v>0</v>
      </c>
      <c r="AE199" s="132">
        <v>110000</v>
      </c>
      <c r="AF199" s="132">
        <v>0</v>
      </c>
      <c r="AG199" s="132">
        <v>0</v>
      </c>
      <c r="AH199" s="132">
        <v>0</v>
      </c>
      <c r="AI199" s="132">
        <v>3516.39</v>
      </c>
      <c r="AJ199" s="132">
        <v>0</v>
      </c>
      <c r="AK199" s="132">
        <v>0</v>
      </c>
      <c r="AL199" s="132">
        <v>0</v>
      </c>
      <c r="AM199" s="132">
        <v>0</v>
      </c>
      <c r="AN199" s="132">
        <v>0</v>
      </c>
      <c r="AO199" s="132">
        <v>0</v>
      </c>
      <c r="AP199" s="132">
        <v>0</v>
      </c>
      <c r="AQ199" s="132">
        <v>0</v>
      </c>
      <c r="AR199" s="132">
        <v>711473</v>
      </c>
      <c r="AS199" s="132">
        <v>157317.14676189635</v>
      </c>
      <c r="AT199" s="319">
        <v>113516.39</v>
      </c>
      <c r="AU199" s="132">
        <v>115337.82084909276</v>
      </c>
      <c r="AV199" s="132">
        <v>982306.53676189634</v>
      </c>
      <c r="AW199" s="132">
        <v>982306.53676189634</v>
      </c>
      <c r="AX199" s="132">
        <v>0</v>
      </c>
      <c r="AY199" s="132">
        <v>978790.14676189632</v>
      </c>
      <c r="AZ199" s="320">
        <v>3300</v>
      </c>
      <c r="BA199" s="320">
        <v>854700</v>
      </c>
      <c r="BB199" s="132">
        <v>0</v>
      </c>
      <c r="BC199" s="319">
        <v>0</v>
      </c>
      <c r="BD199" s="319">
        <v>982306.53676189634</v>
      </c>
      <c r="BE199" s="320">
        <v>858216.39</v>
      </c>
      <c r="BF199" s="132">
        <v>744700</v>
      </c>
      <c r="BG199" s="132">
        <v>868790.14676189632</v>
      </c>
      <c r="BH199" s="132">
        <v>3354.4021110497929</v>
      </c>
      <c r="BI199" s="132">
        <v>3250.5808553956836</v>
      </c>
      <c r="BJ199" s="321">
        <v>3.1939293397909178E-2</v>
      </c>
      <c r="BK199" s="321">
        <v>-7.5682966364164815E-3</v>
      </c>
      <c r="BL199" s="132">
        <v>-6371.7522799613589</v>
      </c>
      <c r="BM199" s="132">
        <v>975934.78448193497</v>
      </c>
      <c r="BN199" s="132">
        <v>3754.5111756059264</v>
      </c>
      <c r="BO199" s="132" t="s">
        <v>1187</v>
      </c>
      <c r="BP199" s="132">
        <v>3768.0879709727219</v>
      </c>
      <c r="BQ199" s="321">
        <v>3.0849569870178728E-2</v>
      </c>
      <c r="BR199" s="132">
        <v>0</v>
      </c>
      <c r="BS199" s="132">
        <v>975934.78448193497</v>
      </c>
      <c r="BT199" s="132">
        <v>0</v>
      </c>
      <c r="BU199" s="132">
        <v>975934.78448193497</v>
      </c>
      <c r="BV199" s="132"/>
      <c r="BW199" s="132">
        <v>0</v>
      </c>
      <c r="BX199" s="132">
        <v>0</v>
      </c>
    </row>
    <row r="200" spans="1:76" hidden="1" x14ac:dyDescent="0.25">
      <c r="A200" s="295">
        <v>200</v>
      </c>
      <c r="B200" s="295">
        <v>515</v>
      </c>
      <c r="C200" s="317">
        <v>9352093</v>
      </c>
      <c r="D200" s="317" t="s">
        <v>415</v>
      </c>
      <c r="E200" s="318">
        <v>873546</v>
      </c>
      <c r="F200" s="132">
        <v>0</v>
      </c>
      <c r="G200" s="132">
        <v>0</v>
      </c>
      <c r="H200" s="132">
        <v>21559.999999999945</v>
      </c>
      <c r="I200" s="132">
        <v>0</v>
      </c>
      <c r="J200" s="132">
        <v>44961.388012618292</v>
      </c>
      <c r="K200" s="132">
        <v>0</v>
      </c>
      <c r="L200" s="132">
        <v>0</v>
      </c>
      <c r="M200" s="132">
        <v>0</v>
      </c>
      <c r="N200" s="132">
        <v>359.99999999999949</v>
      </c>
      <c r="O200" s="132">
        <v>0</v>
      </c>
      <c r="P200" s="132">
        <v>0</v>
      </c>
      <c r="Q200" s="132">
        <v>0</v>
      </c>
      <c r="R200" s="132">
        <v>0</v>
      </c>
      <c r="S200" s="132">
        <v>0</v>
      </c>
      <c r="T200" s="132">
        <v>0</v>
      </c>
      <c r="U200" s="132">
        <v>0</v>
      </c>
      <c r="V200" s="132">
        <v>0</v>
      </c>
      <c r="W200" s="132">
        <v>0</v>
      </c>
      <c r="X200" s="132">
        <v>18552.0703125</v>
      </c>
      <c r="Y200" s="132">
        <v>0</v>
      </c>
      <c r="Z200" s="132">
        <v>0</v>
      </c>
      <c r="AA200" s="132">
        <v>109422.00315675672</v>
      </c>
      <c r="AB200" s="132">
        <v>0</v>
      </c>
      <c r="AC200" s="132">
        <v>0</v>
      </c>
      <c r="AD200" s="132">
        <v>0</v>
      </c>
      <c r="AE200" s="132">
        <v>110000</v>
      </c>
      <c r="AF200" s="132">
        <v>0</v>
      </c>
      <c r="AG200" s="132">
        <v>0</v>
      </c>
      <c r="AH200" s="132">
        <v>0</v>
      </c>
      <c r="AI200" s="132">
        <v>0</v>
      </c>
      <c r="AJ200" s="132">
        <v>0</v>
      </c>
      <c r="AK200" s="132">
        <v>0</v>
      </c>
      <c r="AL200" s="132">
        <v>0</v>
      </c>
      <c r="AM200" s="132">
        <v>0</v>
      </c>
      <c r="AN200" s="132">
        <v>0</v>
      </c>
      <c r="AO200" s="132">
        <v>0</v>
      </c>
      <c r="AP200" s="132">
        <v>0</v>
      </c>
      <c r="AQ200" s="132">
        <v>0</v>
      </c>
      <c r="AR200" s="132">
        <v>873546</v>
      </c>
      <c r="AS200" s="132">
        <v>194855.46148187495</v>
      </c>
      <c r="AT200" s="319">
        <v>110000</v>
      </c>
      <c r="AU200" s="132">
        <v>152861.69716306584</v>
      </c>
      <c r="AV200" s="132">
        <v>1178401.461481875</v>
      </c>
      <c r="AW200" s="132">
        <v>1178401.461481875</v>
      </c>
      <c r="AX200" s="132">
        <v>0</v>
      </c>
      <c r="AY200" s="132">
        <v>1178401.461481875</v>
      </c>
      <c r="AZ200" s="320">
        <v>3300</v>
      </c>
      <c r="BA200" s="320">
        <v>1049400</v>
      </c>
      <c r="BB200" s="132">
        <v>0</v>
      </c>
      <c r="BC200" s="319">
        <v>0</v>
      </c>
      <c r="BD200" s="319">
        <v>1178401.461481875</v>
      </c>
      <c r="BE200" s="320">
        <v>1049400</v>
      </c>
      <c r="BF200" s="132">
        <v>939400</v>
      </c>
      <c r="BG200" s="132">
        <v>1068401.461481875</v>
      </c>
      <c r="BH200" s="132">
        <v>3359.7530235279091</v>
      </c>
      <c r="BI200" s="132">
        <v>3114.7133418238991</v>
      </c>
      <c r="BJ200" s="321">
        <v>7.8671664070543601E-2</v>
      </c>
      <c r="BK200" s="321">
        <v>-1.8641943112159127E-2</v>
      </c>
      <c r="BL200" s="132">
        <v>-18464.450239410606</v>
      </c>
      <c r="BM200" s="132">
        <v>1159937.0112424644</v>
      </c>
      <c r="BN200" s="132">
        <v>3647.6006642844791</v>
      </c>
      <c r="BO200" s="132" t="s">
        <v>1187</v>
      </c>
      <c r="BP200" s="132">
        <v>3647.6006642844791</v>
      </c>
      <c r="BQ200" s="321">
        <v>-4.877934138940887E-3</v>
      </c>
      <c r="BR200" s="132">
        <v>0</v>
      </c>
      <c r="BS200" s="132">
        <v>1159937.0112424644</v>
      </c>
      <c r="BT200" s="132">
        <v>0</v>
      </c>
      <c r="BU200" s="132">
        <v>1159937.0112424644</v>
      </c>
      <c r="BV200" s="132"/>
      <c r="BW200" s="132">
        <v>22185.340000000084</v>
      </c>
      <c r="BX200" s="132">
        <v>4263.8600000000006</v>
      </c>
    </row>
    <row r="201" spans="1:76" hidden="1" x14ac:dyDescent="0.25">
      <c r="A201" s="295">
        <v>201</v>
      </c>
      <c r="B201" s="295">
        <v>81</v>
      </c>
      <c r="C201" s="317">
        <v>9352096</v>
      </c>
      <c r="D201" s="317" t="s">
        <v>191</v>
      </c>
      <c r="E201" s="318">
        <v>151085</v>
      </c>
      <c r="F201" s="132">
        <v>0</v>
      </c>
      <c r="G201" s="132">
        <v>0</v>
      </c>
      <c r="H201" s="132">
        <v>2199.9999999999995</v>
      </c>
      <c r="I201" s="132">
        <v>0</v>
      </c>
      <c r="J201" s="132">
        <v>5500</v>
      </c>
      <c r="K201" s="132">
        <v>0</v>
      </c>
      <c r="L201" s="132">
        <v>0</v>
      </c>
      <c r="M201" s="132">
        <v>0</v>
      </c>
      <c r="N201" s="132">
        <v>0</v>
      </c>
      <c r="O201" s="132">
        <v>0</v>
      </c>
      <c r="P201" s="132">
        <v>0</v>
      </c>
      <c r="Q201" s="132">
        <v>0</v>
      </c>
      <c r="R201" s="132">
        <v>0</v>
      </c>
      <c r="S201" s="132">
        <v>0</v>
      </c>
      <c r="T201" s="132">
        <v>0</v>
      </c>
      <c r="U201" s="132">
        <v>0</v>
      </c>
      <c r="V201" s="132">
        <v>0</v>
      </c>
      <c r="W201" s="132">
        <v>0</v>
      </c>
      <c r="X201" s="132">
        <v>0</v>
      </c>
      <c r="Y201" s="132">
        <v>0</v>
      </c>
      <c r="Z201" s="132">
        <v>0</v>
      </c>
      <c r="AA201" s="132">
        <v>5510.3296875000033</v>
      </c>
      <c r="AB201" s="132">
        <v>0</v>
      </c>
      <c r="AC201" s="132">
        <v>0</v>
      </c>
      <c r="AD201" s="132">
        <v>0</v>
      </c>
      <c r="AE201" s="132">
        <v>110000</v>
      </c>
      <c r="AF201" s="132">
        <v>15821.094793057411</v>
      </c>
      <c r="AG201" s="132">
        <v>0</v>
      </c>
      <c r="AH201" s="132">
        <v>0</v>
      </c>
      <c r="AI201" s="132">
        <v>743.99</v>
      </c>
      <c r="AJ201" s="132">
        <v>0</v>
      </c>
      <c r="AK201" s="132">
        <v>0</v>
      </c>
      <c r="AL201" s="132">
        <v>0</v>
      </c>
      <c r="AM201" s="132">
        <v>0</v>
      </c>
      <c r="AN201" s="132">
        <v>0</v>
      </c>
      <c r="AO201" s="132">
        <v>0</v>
      </c>
      <c r="AP201" s="132">
        <v>0</v>
      </c>
      <c r="AQ201" s="132">
        <v>0</v>
      </c>
      <c r="AR201" s="132">
        <v>151085</v>
      </c>
      <c r="AS201" s="132">
        <v>13210.329687500003</v>
      </c>
      <c r="AT201" s="319">
        <v>126565.08479305742</v>
      </c>
      <c r="AU201" s="132">
        <v>19359.329687500001</v>
      </c>
      <c r="AV201" s="132">
        <v>290860.41448055743</v>
      </c>
      <c r="AW201" s="132">
        <v>290860.41448055743</v>
      </c>
      <c r="AX201" s="132">
        <v>0</v>
      </c>
      <c r="AY201" s="132">
        <v>290116.42448055744</v>
      </c>
      <c r="AZ201" s="320">
        <v>3300</v>
      </c>
      <c r="BA201" s="320">
        <v>181500</v>
      </c>
      <c r="BB201" s="132">
        <v>0</v>
      </c>
      <c r="BC201" s="319">
        <v>0</v>
      </c>
      <c r="BD201" s="319">
        <v>290860.41448055743</v>
      </c>
      <c r="BE201" s="320">
        <v>182243.99</v>
      </c>
      <c r="BF201" s="132">
        <v>55678.905206942574</v>
      </c>
      <c r="BG201" s="132">
        <v>164295.32968750002</v>
      </c>
      <c r="BH201" s="132">
        <v>2987.1878125000003</v>
      </c>
      <c r="BI201" s="132">
        <v>3343.5618511165217</v>
      </c>
      <c r="BJ201" s="321">
        <v>-0.10658514915688393</v>
      </c>
      <c r="BK201" s="321">
        <v>9.1585149156883927E-2</v>
      </c>
      <c r="BL201" s="132">
        <v>16842.133596737545</v>
      </c>
      <c r="BM201" s="132">
        <v>307702.54807729495</v>
      </c>
      <c r="BN201" s="132">
        <v>5581.0646923144541</v>
      </c>
      <c r="BO201" s="132" t="s">
        <v>1187</v>
      </c>
      <c r="BP201" s="132">
        <v>5594.5917832235446</v>
      </c>
      <c r="BQ201" s="321">
        <v>-4.6634112720152943E-2</v>
      </c>
      <c r="BR201" s="132">
        <v>0</v>
      </c>
      <c r="BS201" s="132">
        <v>307702.54807729495</v>
      </c>
      <c r="BT201" s="132">
        <v>0</v>
      </c>
      <c r="BU201" s="132">
        <v>307702.54807729495</v>
      </c>
      <c r="BV201" s="132"/>
      <c r="BW201" s="132">
        <v>5971.8400000000838</v>
      </c>
      <c r="BX201" s="132">
        <v>12030.670000000002</v>
      </c>
    </row>
    <row r="202" spans="1:76" hidden="1" x14ac:dyDescent="0.25">
      <c r="A202" s="295">
        <v>202</v>
      </c>
      <c r="B202" s="295">
        <v>471</v>
      </c>
      <c r="C202" s="317">
        <v>9352097</v>
      </c>
      <c r="D202" s="317" t="s">
        <v>1267</v>
      </c>
      <c r="E202" s="318">
        <v>266459</v>
      </c>
      <c r="F202" s="132">
        <v>0</v>
      </c>
      <c r="G202" s="132">
        <v>0</v>
      </c>
      <c r="H202" s="132">
        <v>3960.0000000000014</v>
      </c>
      <c r="I202" s="132">
        <v>0</v>
      </c>
      <c r="J202" s="132">
        <v>7856.9999999999991</v>
      </c>
      <c r="K202" s="132">
        <v>0</v>
      </c>
      <c r="L202" s="132">
        <v>0</v>
      </c>
      <c r="M202" s="132">
        <v>0</v>
      </c>
      <c r="N202" s="132">
        <v>0</v>
      </c>
      <c r="O202" s="132">
        <v>0</v>
      </c>
      <c r="P202" s="132">
        <v>0</v>
      </c>
      <c r="Q202" s="132">
        <v>0</v>
      </c>
      <c r="R202" s="132">
        <v>0</v>
      </c>
      <c r="S202" s="132">
        <v>0</v>
      </c>
      <c r="T202" s="132">
        <v>0</v>
      </c>
      <c r="U202" s="132">
        <v>0</v>
      </c>
      <c r="V202" s="132">
        <v>0</v>
      </c>
      <c r="W202" s="132">
        <v>0</v>
      </c>
      <c r="X202" s="132">
        <v>0</v>
      </c>
      <c r="Y202" s="132">
        <v>0</v>
      </c>
      <c r="Z202" s="132">
        <v>0</v>
      </c>
      <c r="AA202" s="132">
        <v>26705.189823529432</v>
      </c>
      <c r="AB202" s="132">
        <v>0</v>
      </c>
      <c r="AC202" s="132">
        <v>0</v>
      </c>
      <c r="AD202" s="132">
        <v>0</v>
      </c>
      <c r="AE202" s="132">
        <v>110000</v>
      </c>
      <c r="AF202" s="132">
        <v>0</v>
      </c>
      <c r="AG202" s="132">
        <v>0</v>
      </c>
      <c r="AH202" s="132">
        <v>0</v>
      </c>
      <c r="AI202" s="132">
        <v>2095.25</v>
      </c>
      <c r="AJ202" s="132">
        <v>0</v>
      </c>
      <c r="AK202" s="132">
        <v>0</v>
      </c>
      <c r="AL202" s="132">
        <v>0</v>
      </c>
      <c r="AM202" s="132">
        <v>0</v>
      </c>
      <c r="AN202" s="132">
        <v>0</v>
      </c>
      <c r="AO202" s="132">
        <v>0</v>
      </c>
      <c r="AP202" s="132">
        <v>0</v>
      </c>
      <c r="AQ202" s="132">
        <v>0</v>
      </c>
      <c r="AR202" s="132">
        <v>266459</v>
      </c>
      <c r="AS202" s="132">
        <v>38522.189823529436</v>
      </c>
      <c r="AT202" s="319">
        <v>112095.25</v>
      </c>
      <c r="AU202" s="132">
        <v>42612.689823529436</v>
      </c>
      <c r="AV202" s="132">
        <v>417076.43982352945</v>
      </c>
      <c r="AW202" s="132">
        <v>417076.43982352945</v>
      </c>
      <c r="AX202" s="132">
        <v>0</v>
      </c>
      <c r="AY202" s="132">
        <v>414981.18982352945</v>
      </c>
      <c r="AZ202" s="320">
        <v>3300</v>
      </c>
      <c r="BA202" s="320">
        <v>320100</v>
      </c>
      <c r="BB202" s="132">
        <v>0</v>
      </c>
      <c r="BC202" s="319">
        <v>0</v>
      </c>
      <c r="BD202" s="319">
        <v>417076.43982352945</v>
      </c>
      <c r="BE202" s="320">
        <v>322195.25</v>
      </c>
      <c r="BF202" s="132">
        <v>210100</v>
      </c>
      <c r="BG202" s="132">
        <v>304981.18982352945</v>
      </c>
      <c r="BH202" s="132">
        <v>3144.1359775621595</v>
      </c>
      <c r="BI202" s="132">
        <v>3051.2912917525773</v>
      </c>
      <c r="BJ202" s="321">
        <v>3.0427998159511926E-2</v>
      </c>
      <c r="BK202" s="321">
        <v>-7.2101819302801545E-3</v>
      </c>
      <c r="BL202" s="132">
        <v>-2134.0354375741153</v>
      </c>
      <c r="BM202" s="132">
        <v>414942.40438595531</v>
      </c>
      <c r="BN202" s="132">
        <v>4256.1562307830445</v>
      </c>
      <c r="BO202" s="132" t="s">
        <v>1187</v>
      </c>
      <c r="BP202" s="132">
        <v>4277.7567462469615</v>
      </c>
      <c r="BQ202" s="321">
        <v>8.3249245271899142E-4</v>
      </c>
      <c r="BR202" s="132">
        <v>0</v>
      </c>
      <c r="BS202" s="132">
        <v>414942.40438595531</v>
      </c>
      <c r="BT202" s="132">
        <v>0</v>
      </c>
      <c r="BU202" s="132">
        <v>414942.40438595531</v>
      </c>
      <c r="BV202" s="132"/>
      <c r="BW202" s="132">
        <v>-9855.2300000000978</v>
      </c>
      <c r="BX202" s="132">
        <v>9760.3700000000008</v>
      </c>
    </row>
    <row r="203" spans="1:76" hidden="1" x14ac:dyDescent="0.25">
      <c r="A203" s="295">
        <v>203</v>
      </c>
      <c r="B203" s="295">
        <v>82</v>
      </c>
      <c r="C203" s="317">
        <v>9352098</v>
      </c>
      <c r="D203" s="317" t="s">
        <v>193</v>
      </c>
      <c r="E203" s="318">
        <v>85157</v>
      </c>
      <c r="F203" s="132">
        <v>0</v>
      </c>
      <c r="G203" s="132">
        <v>0</v>
      </c>
      <c r="H203" s="132">
        <v>439.99999999999949</v>
      </c>
      <c r="I203" s="132">
        <v>0</v>
      </c>
      <c r="J203" s="132">
        <v>2954.1176470588234</v>
      </c>
      <c r="K203" s="132">
        <v>0</v>
      </c>
      <c r="L203" s="132">
        <v>799.99999999999909</v>
      </c>
      <c r="M203" s="132">
        <v>0</v>
      </c>
      <c r="N203" s="132">
        <v>0</v>
      </c>
      <c r="O203" s="132">
        <v>0</v>
      </c>
      <c r="P203" s="132">
        <v>0</v>
      </c>
      <c r="Q203" s="132">
        <v>0</v>
      </c>
      <c r="R203" s="132">
        <v>0</v>
      </c>
      <c r="S203" s="132">
        <v>0</v>
      </c>
      <c r="T203" s="132">
        <v>0</v>
      </c>
      <c r="U203" s="132">
        <v>0</v>
      </c>
      <c r="V203" s="132">
        <v>0</v>
      </c>
      <c r="W203" s="132">
        <v>0</v>
      </c>
      <c r="X203" s="132">
        <v>0</v>
      </c>
      <c r="Y203" s="132">
        <v>0</v>
      </c>
      <c r="Z203" s="132">
        <v>0</v>
      </c>
      <c r="AA203" s="132">
        <v>11773.334999999999</v>
      </c>
      <c r="AB203" s="132">
        <v>0</v>
      </c>
      <c r="AC203" s="132">
        <v>0</v>
      </c>
      <c r="AD203" s="132">
        <v>0</v>
      </c>
      <c r="AE203" s="132">
        <v>110000</v>
      </c>
      <c r="AF203" s="132">
        <v>19826.435246995992</v>
      </c>
      <c r="AG203" s="132">
        <v>0</v>
      </c>
      <c r="AH203" s="132">
        <v>1000</v>
      </c>
      <c r="AI203" s="132">
        <v>793.28</v>
      </c>
      <c r="AJ203" s="132">
        <v>0</v>
      </c>
      <c r="AK203" s="132">
        <v>0</v>
      </c>
      <c r="AL203" s="132">
        <v>0</v>
      </c>
      <c r="AM203" s="132">
        <v>0</v>
      </c>
      <c r="AN203" s="132">
        <v>0</v>
      </c>
      <c r="AO203" s="132">
        <v>0</v>
      </c>
      <c r="AP203" s="132">
        <v>0</v>
      </c>
      <c r="AQ203" s="132">
        <v>0</v>
      </c>
      <c r="AR203" s="132">
        <v>85157</v>
      </c>
      <c r="AS203" s="132">
        <v>15967.452647058821</v>
      </c>
      <c r="AT203" s="319">
        <v>131619.715246996</v>
      </c>
      <c r="AU203" s="132">
        <v>23869.393823529412</v>
      </c>
      <c r="AV203" s="132">
        <v>232744.16789405482</v>
      </c>
      <c r="AW203" s="132">
        <v>232744.16789405482</v>
      </c>
      <c r="AX203" s="132">
        <v>0</v>
      </c>
      <c r="AY203" s="132">
        <v>230950.88789405482</v>
      </c>
      <c r="AZ203" s="320">
        <v>3300</v>
      </c>
      <c r="BA203" s="320">
        <v>102300</v>
      </c>
      <c r="BB203" s="132">
        <v>0</v>
      </c>
      <c r="BC203" s="319">
        <v>0</v>
      </c>
      <c r="BD203" s="319">
        <v>232744.16789405482</v>
      </c>
      <c r="BE203" s="320">
        <v>104093.28</v>
      </c>
      <c r="BF203" s="132">
        <v>-26526.435246995999</v>
      </c>
      <c r="BG203" s="132">
        <v>102124.45264705882</v>
      </c>
      <c r="BH203" s="132">
        <v>3294.3371821631877</v>
      </c>
      <c r="BI203" s="132">
        <v>3738.2906040264215</v>
      </c>
      <c r="BJ203" s="321">
        <v>-0.11875840294092238</v>
      </c>
      <c r="BK203" s="321">
        <v>0.10375840294092238</v>
      </c>
      <c r="BL203" s="132">
        <v>12024.250946887963</v>
      </c>
      <c r="BM203" s="132">
        <v>244768.41884094279</v>
      </c>
      <c r="BN203" s="132">
        <v>7837.9077045465419</v>
      </c>
      <c r="BO203" s="132" t="s">
        <v>1187</v>
      </c>
      <c r="BP203" s="132">
        <v>7895.755446482025</v>
      </c>
      <c r="BQ203" s="321">
        <v>9.1025451358679677E-2</v>
      </c>
      <c r="BR203" s="132">
        <v>0</v>
      </c>
      <c r="BS203" s="132">
        <v>244768.41884094279</v>
      </c>
      <c r="BT203" s="132">
        <v>0</v>
      </c>
      <c r="BU203" s="132">
        <v>244768.41884094279</v>
      </c>
      <c r="BV203" s="132"/>
      <c r="BW203" s="132">
        <v>-54708.89</v>
      </c>
      <c r="BX203" s="132">
        <v>5169.66</v>
      </c>
    </row>
    <row r="204" spans="1:76" hidden="1" x14ac:dyDescent="0.25">
      <c r="A204" s="295">
        <v>204</v>
      </c>
      <c r="B204" s="295">
        <v>511</v>
      </c>
      <c r="C204" s="317">
        <v>9352099</v>
      </c>
      <c r="D204" s="317" t="s">
        <v>1268</v>
      </c>
      <c r="E204" s="318">
        <v>631810</v>
      </c>
      <c r="F204" s="132">
        <v>0</v>
      </c>
      <c r="G204" s="132">
        <v>0</v>
      </c>
      <c r="H204" s="132">
        <v>23759.999999999985</v>
      </c>
      <c r="I204" s="132">
        <v>0</v>
      </c>
      <c r="J204" s="132">
        <v>46440</v>
      </c>
      <c r="K204" s="132">
        <v>0</v>
      </c>
      <c r="L204" s="132">
        <v>9200</v>
      </c>
      <c r="M204" s="132">
        <v>8399.9999999999854</v>
      </c>
      <c r="N204" s="132">
        <v>2159.9999999999973</v>
      </c>
      <c r="O204" s="132">
        <v>13260.000000000022</v>
      </c>
      <c r="P204" s="132">
        <v>0</v>
      </c>
      <c r="Q204" s="132">
        <v>0</v>
      </c>
      <c r="R204" s="132">
        <v>0</v>
      </c>
      <c r="S204" s="132">
        <v>0</v>
      </c>
      <c r="T204" s="132">
        <v>0</v>
      </c>
      <c r="U204" s="132">
        <v>0</v>
      </c>
      <c r="V204" s="132">
        <v>0</v>
      </c>
      <c r="W204" s="132">
        <v>0</v>
      </c>
      <c r="X204" s="132">
        <v>6833.6538461538476</v>
      </c>
      <c r="Y204" s="132">
        <v>0</v>
      </c>
      <c r="Z204" s="132">
        <v>0</v>
      </c>
      <c r="AA204" s="132">
        <v>55202.940665425042</v>
      </c>
      <c r="AB204" s="132">
        <v>0</v>
      </c>
      <c r="AC204" s="132">
        <v>0</v>
      </c>
      <c r="AD204" s="132">
        <v>0</v>
      </c>
      <c r="AE204" s="132">
        <v>110000</v>
      </c>
      <c r="AF204" s="132">
        <v>0</v>
      </c>
      <c r="AG204" s="132">
        <v>0</v>
      </c>
      <c r="AH204" s="132">
        <v>0</v>
      </c>
      <c r="AI204" s="132">
        <v>5127</v>
      </c>
      <c r="AJ204" s="132">
        <v>0</v>
      </c>
      <c r="AK204" s="132">
        <v>0</v>
      </c>
      <c r="AL204" s="132">
        <v>0</v>
      </c>
      <c r="AM204" s="132">
        <v>0</v>
      </c>
      <c r="AN204" s="132">
        <v>0</v>
      </c>
      <c r="AO204" s="132">
        <v>0</v>
      </c>
      <c r="AP204" s="132">
        <v>0</v>
      </c>
      <c r="AQ204" s="132">
        <v>0</v>
      </c>
      <c r="AR204" s="132">
        <v>631810</v>
      </c>
      <c r="AS204" s="132">
        <v>165256.59451157888</v>
      </c>
      <c r="AT204" s="319">
        <v>115127</v>
      </c>
      <c r="AU204" s="132">
        <v>116811.94066542503</v>
      </c>
      <c r="AV204" s="132">
        <v>912193.59451157891</v>
      </c>
      <c r="AW204" s="132">
        <v>912193.59451157891</v>
      </c>
      <c r="AX204" s="132">
        <v>0</v>
      </c>
      <c r="AY204" s="132">
        <v>907066.59451157891</v>
      </c>
      <c r="AZ204" s="320">
        <v>3300</v>
      </c>
      <c r="BA204" s="320">
        <v>759000</v>
      </c>
      <c r="BB204" s="132">
        <v>0</v>
      </c>
      <c r="BC204" s="319">
        <v>0</v>
      </c>
      <c r="BD204" s="319">
        <v>912193.59451157891</v>
      </c>
      <c r="BE204" s="320">
        <v>764127</v>
      </c>
      <c r="BF204" s="132">
        <v>649000</v>
      </c>
      <c r="BG204" s="132">
        <v>797066.59451157891</v>
      </c>
      <c r="BH204" s="132">
        <v>3465.5069326590387</v>
      </c>
      <c r="BI204" s="132">
        <v>3422.3376414847162</v>
      </c>
      <c r="BJ204" s="321">
        <v>1.261397784106257E-2</v>
      </c>
      <c r="BK204" s="321">
        <v>-2.9889930524447774E-3</v>
      </c>
      <c r="BL204" s="132">
        <v>-2352.7489897091546</v>
      </c>
      <c r="BM204" s="132">
        <v>909840.84552186972</v>
      </c>
      <c r="BN204" s="132">
        <v>3933.5384587907379</v>
      </c>
      <c r="BO204" s="132" t="s">
        <v>1187</v>
      </c>
      <c r="BP204" s="132">
        <v>3955.829763138564</v>
      </c>
      <c r="BQ204" s="321">
        <v>1.109049890684588E-2</v>
      </c>
      <c r="BR204" s="132">
        <v>0</v>
      </c>
      <c r="BS204" s="132">
        <v>909840.84552186972</v>
      </c>
      <c r="BT204" s="132">
        <v>0</v>
      </c>
      <c r="BU204" s="132">
        <v>909840.84552186972</v>
      </c>
      <c r="BV204" s="132"/>
      <c r="BW204" s="132">
        <v>0</v>
      </c>
      <c r="BX204" s="132">
        <v>0</v>
      </c>
    </row>
    <row r="205" spans="1:76" hidden="1" x14ac:dyDescent="0.25">
      <c r="A205" s="295">
        <v>205</v>
      </c>
      <c r="B205" s="295">
        <v>474</v>
      </c>
      <c r="C205" s="317">
        <v>9352103</v>
      </c>
      <c r="D205" s="317" t="s">
        <v>525</v>
      </c>
      <c r="E205" s="318">
        <v>1324054</v>
      </c>
      <c r="F205" s="132">
        <v>0</v>
      </c>
      <c r="G205" s="132">
        <v>0</v>
      </c>
      <c r="H205" s="132">
        <v>22000.000000000022</v>
      </c>
      <c r="I205" s="132">
        <v>0</v>
      </c>
      <c r="J205" s="132">
        <v>57441.103448275862</v>
      </c>
      <c r="K205" s="132">
        <v>0</v>
      </c>
      <c r="L205" s="132">
        <v>0</v>
      </c>
      <c r="M205" s="132">
        <v>0</v>
      </c>
      <c r="N205" s="132">
        <v>52199.999999999971</v>
      </c>
      <c r="O205" s="132">
        <v>0</v>
      </c>
      <c r="P205" s="132">
        <v>0</v>
      </c>
      <c r="Q205" s="132">
        <v>0</v>
      </c>
      <c r="R205" s="132">
        <v>0</v>
      </c>
      <c r="S205" s="132">
        <v>0</v>
      </c>
      <c r="T205" s="132">
        <v>0</v>
      </c>
      <c r="U205" s="132">
        <v>0</v>
      </c>
      <c r="V205" s="132">
        <v>0</v>
      </c>
      <c r="W205" s="132">
        <v>0</v>
      </c>
      <c r="X205" s="132">
        <v>26596.071428571395</v>
      </c>
      <c r="Y205" s="132">
        <v>0</v>
      </c>
      <c r="Z205" s="132">
        <v>0</v>
      </c>
      <c r="AA205" s="132">
        <v>143038.34407785936</v>
      </c>
      <c r="AB205" s="132">
        <v>0</v>
      </c>
      <c r="AC205" s="132">
        <v>0</v>
      </c>
      <c r="AD205" s="132">
        <v>0</v>
      </c>
      <c r="AE205" s="132">
        <v>110000</v>
      </c>
      <c r="AF205" s="132">
        <v>0</v>
      </c>
      <c r="AG205" s="132">
        <v>0</v>
      </c>
      <c r="AH205" s="132">
        <v>0</v>
      </c>
      <c r="AI205" s="132">
        <v>8233.1</v>
      </c>
      <c r="AJ205" s="132">
        <v>0</v>
      </c>
      <c r="AK205" s="132">
        <v>0</v>
      </c>
      <c r="AL205" s="132">
        <v>0</v>
      </c>
      <c r="AM205" s="132">
        <v>0</v>
      </c>
      <c r="AN205" s="132">
        <v>0</v>
      </c>
      <c r="AO205" s="132">
        <v>0</v>
      </c>
      <c r="AP205" s="132">
        <v>0</v>
      </c>
      <c r="AQ205" s="132">
        <v>0</v>
      </c>
      <c r="AR205" s="132">
        <v>1324054</v>
      </c>
      <c r="AS205" s="132">
        <v>301275.51895470661</v>
      </c>
      <c r="AT205" s="319">
        <v>118233.1</v>
      </c>
      <c r="AU205" s="132">
        <v>218857.89580199728</v>
      </c>
      <c r="AV205" s="132">
        <v>1743562.6189547067</v>
      </c>
      <c r="AW205" s="132">
        <v>1743562.6189547067</v>
      </c>
      <c r="AX205" s="132">
        <v>0</v>
      </c>
      <c r="AY205" s="132">
        <v>1735329.5189547066</v>
      </c>
      <c r="AZ205" s="320">
        <v>3300</v>
      </c>
      <c r="BA205" s="320">
        <v>1590600</v>
      </c>
      <c r="BB205" s="132">
        <v>0</v>
      </c>
      <c r="BC205" s="319">
        <v>0</v>
      </c>
      <c r="BD205" s="319">
        <v>1743562.6189547067</v>
      </c>
      <c r="BE205" s="320">
        <v>1598833.1</v>
      </c>
      <c r="BF205" s="132">
        <v>1480600</v>
      </c>
      <c r="BG205" s="132">
        <v>1625329.5189547066</v>
      </c>
      <c r="BH205" s="132">
        <v>3372.0529438894328</v>
      </c>
      <c r="BI205" s="132">
        <v>3444.9634111888108</v>
      </c>
      <c r="BJ205" s="321">
        <v>-2.1164366234652589E-2</v>
      </c>
      <c r="BK205" s="321">
        <v>6.16436623465259E-3</v>
      </c>
      <c r="BL205" s="132">
        <v>10235.759775405129</v>
      </c>
      <c r="BM205" s="132">
        <v>1753798.3787301118</v>
      </c>
      <c r="BN205" s="132">
        <v>3621.5047276558334</v>
      </c>
      <c r="BO205" s="132" t="s">
        <v>1187</v>
      </c>
      <c r="BP205" s="132">
        <v>3638.5858479877838</v>
      </c>
      <c r="BQ205" s="321">
        <v>-2.1181036977785395E-2</v>
      </c>
      <c r="BR205" s="132">
        <v>0</v>
      </c>
      <c r="BS205" s="132">
        <v>1753798.3787301118</v>
      </c>
      <c r="BT205" s="132">
        <v>0</v>
      </c>
      <c r="BU205" s="132">
        <v>1753798.3787301118</v>
      </c>
      <c r="BV205" s="132"/>
      <c r="BW205" s="132">
        <v>0</v>
      </c>
      <c r="BX205" s="132">
        <v>0</v>
      </c>
    </row>
    <row r="206" spans="1:76" hidden="1" x14ac:dyDescent="0.25">
      <c r="A206" s="295">
        <v>206</v>
      </c>
      <c r="B206" s="295">
        <v>62</v>
      </c>
      <c r="C206" s="317">
        <v>9352104</v>
      </c>
      <c r="D206" s="317" t="s">
        <v>524</v>
      </c>
      <c r="E206" s="318">
        <v>848823</v>
      </c>
      <c r="F206" s="132">
        <v>0</v>
      </c>
      <c r="G206" s="132">
        <v>0</v>
      </c>
      <c r="H206" s="132">
        <v>24639.999999999975</v>
      </c>
      <c r="I206" s="132">
        <v>0</v>
      </c>
      <c r="J206" s="132">
        <v>38170.588235294119</v>
      </c>
      <c r="K206" s="132">
        <v>0</v>
      </c>
      <c r="L206" s="132">
        <v>1610.4234527687292</v>
      </c>
      <c r="M206" s="132">
        <v>5555.9609120521181</v>
      </c>
      <c r="N206" s="132">
        <v>1811.7263843648248</v>
      </c>
      <c r="O206" s="132">
        <v>0</v>
      </c>
      <c r="P206" s="132">
        <v>28323.32247557005</v>
      </c>
      <c r="Q206" s="132">
        <v>4051.221498371337</v>
      </c>
      <c r="R206" s="132">
        <v>0</v>
      </c>
      <c r="S206" s="132">
        <v>0</v>
      </c>
      <c r="T206" s="132">
        <v>0</v>
      </c>
      <c r="U206" s="132">
        <v>0</v>
      </c>
      <c r="V206" s="132">
        <v>0</v>
      </c>
      <c r="W206" s="132">
        <v>0</v>
      </c>
      <c r="X206" s="132">
        <v>4219.4886363636333</v>
      </c>
      <c r="Y206" s="132">
        <v>0</v>
      </c>
      <c r="Z206" s="132">
        <v>0</v>
      </c>
      <c r="AA206" s="132">
        <v>60646.441341743048</v>
      </c>
      <c r="AB206" s="132">
        <v>0</v>
      </c>
      <c r="AC206" s="132">
        <v>0</v>
      </c>
      <c r="AD206" s="132">
        <v>0</v>
      </c>
      <c r="AE206" s="132">
        <v>110000</v>
      </c>
      <c r="AF206" s="132">
        <v>0</v>
      </c>
      <c r="AG206" s="132">
        <v>0</v>
      </c>
      <c r="AH206" s="132">
        <v>0</v>
      </c>
      <c r="AI206" s="132">
        <v>6701.45</v>
      </c>
      <c r="AJ206" s="132">
        <v>0</v>
      </c>
      <c r="AK206" s="132">
        <v>0</v>
      </c>
      <c r="AL206" s="132">
        <v>0</v>
      </c>
      <c r="AM206" s="132">
        <v>0</v>
      </c>
      <c r="AN206" s="132">
        <v>0</v>
      </c>
      <c r="AO206" s="132">
        <v>0</v>
      </c>
      <c r="AP206" s="132">
        <v>0</v>
      </c>
      <c r="AQ206" s="132">
        <v>0</v>
      </c>
      <c r="AR206" s="132">
        <v>848823</v>
      </c>
      <c r="AS206" s="132">
        <v>169029.17293652782</v>
      </c>
      <c r="AT206" s="319">
        <v>116701.45</v>
      </c>
      <c r="AU206" s="132">
        <v>122727.06282095362</v>
      </c>
      <c r="AV206" s="132">
        <v>1134553.6229365277</v>
      </c>
      <c r="AW206" s="132">
        <v>1134553.6229365277</v>
      </c>
      <c r="AX206" s="132">
        <v>0</v>
      </c>
      <c r="AY206" s="132">
        <v>1127852.1729365278</v>
      </c>
      <c r="AZ206" s="320">
        <v>3300</v>
      </c>
      <c r="BA206" s="320">
        <v>1019700</v>
      </c>
      <c r="BB206" s="132">
        <v>0</v>
      </c>
      <c r="BC206" s="319">
        <v>0</v>
      </c>
      <c r="BD206" s="319">
        <v>1134553.6229365277</v>
      </c>
      <c r="BE206" s="320">
        <v>1026401.45</v>
      </c>
      <c r="BF206" s="132">
        <v>909700</v>
      </c>
      <c r="BG206" s="132">
        <v>1017852.1729365278</v>
      </c>
      <c r="BH206" s="132">
        <v>3294.0199771408666</v>
      </c>
      <c r="BI206" s="132">
        <v>3388.8771172638435</v>
      </c>
      <c r="BJ206" s="321">
        <v>-2.7990728740133239E-2</v>
      </c>
      <c r="BK206" s="321">
        <v>1.2990728740133239E-2</v>
      </c>
      <c r="BL206" s="132">
        <v>13603.410859481963</v>
      </c>
      <c r="BM206" s="132">
        <v>1148157.0337960096</v>
      </c>
      <c r="BN206" s="132">
        <v>3694.0310155210668</v>
      </c>
      <c r="BO206" s="132" t="s">
        <v>1187</v>
      </c>
      <c r="BP206" s="132">
        <v>3715.7185559741411</v>
      </c>
      <c r="BQ206" s="321">
        <v>-1.3327971773819836E-2</v>
      </c>
      <c r="BR206" s="132">
        <v>0</v>
      </c>
      <c r="BS206" s="132">
        <v>1148157.0337960096</v>
      </c>
      <c r="BT206" s="132">
        <v>0</v>
      </c>
      <c r="BU206" s="132">
        <v>1148157.0337960096</v>
      </c>
      <c r="BV206" s="132"/>
      <c r="BW206" s="132">
        <v>0</v>
      </c>
      <c r="BX206" s="132">
        <v>0</v>
      </c>
    </row>
    <row r="207" spans="1:76" hidden="1" x14ac:dyDescent="0.25">
      <c r="A207" s="295">
        <v>207</v>
      </c>
      <c r="B207" s="295">
        <v>60</v>
      </c>
      <c r="C207" s="317">
        <v>9352113</v>
      </c>
      <c r="D207" s="317" t="s">
        <v>1269</v>
      </c>
      <c r="E207" s="318">
        <v>936727</v>
      </c>
      <c r="F207" s="132">
        <v>0</v>
      </c>
      <c r="G207" s="132">
        <v>0</v>
      </c>
      <c r="H207" s="132">
        <v>32120.000000000018</v>
      </c>
      <c r="I207" s="132">
        <v>0</v>
      </c>
      <c r="J207" s="132">
        <v>48727.855153203345</v>
      </c>
      <c r="K207" s="132">
        <v>0</v>
      </c>
      <c r="L207" s="132">
        <v>11800.000000000031</v>
      </c>
      <c r="M207" s="132">
        <v>2399.9999999999964</v>
      </c>
      <c r="N207" s="132">
        <v>23399.999999999989</v>
      </c>
      <c r="O207" s="132">
        <v>4679.9999999999964</v>
      </c>
      <c r="P207" s="132">
        <v>14699.999999999958</v>
      </c>
      <c r="Q207" s="132">
        <v>5174.9999999999918</v>
      </c>
      <c r="R207" s="132">
        <v>0</v>
      </c>
      <c r="S207" s="132">
        <v>0</v>
      </c>
      <c r="T207" s="132">
        <v>0</v>
      </c>
      <c r="U207" s="132">
        <v>0</v>
      </c>
      <c r="V207" s="132">
        <v>0</v>
      </c>
      <c r="W207" s="132">
        <v>0</v>
      </c>
      <c r="X207" s="132">
        <v>2318.3498349834981</v>
      </c>
      <c r="Y207" s="132">
        <v>0</v>
      </c>
      <c r="Z207" s="132">
        <v>0</v>
      </c>
      <c r="AA207" s="132">
        <v>94987.919744700717</v>
      </c>
      <c r="AB207" s="132">
        <v>0</v>
      </c>
      <c r="AC207" s="132">
        <v>0</v>
      </c>
      <c r="AD207" s="132">
        <v>0</v>
      </c>
      <c r="AE207" s="132">
        <v>110000</v>
      </c>
      <c r="AF207" s="132">
        <v>0</v>
      </c>
      <c r="AG207" s="132">
        <v>0</v>
      </c>
      <c r="AH207" s="132">
        <v>0</v>
      </c>
      <c r="AI207" s="132">
        <v>6758.97</v>
      </c>
      <c r="AJ207" s="132">
        <v>0</v>
      </c>
      <c r="AK207" s="132">
        <v>0</v>
      </c>
      <c r="AL207" s="132">
        <v>0</v>
      </c>
      <c r="AM207" s="132">
        <v>0</v>
      </c>
      <c r="AN207" s="132">
        <v>0</v>
      </c>
      <c r="AO207" s="132">
        <v>0</v>
      </c>
      <c r="AP207" s="132">
        <v>0</v>
      </c>
      <c r="AQ207" s="132">
        <v>0</v>
      </c>
      <c r="AR207" s="132">
        <v>936727</v>
      </c>
      <c r="AS207" s="132">
        <v>240309.12473288755</v>
      </c>
      <c r="AT207" s="319">
        <v>116758.97</v>
      </c>
      <c r="AU207" s="132">
        <v>176488.3473213024</v>
      </c>
      <c r="AV207" s="132">
        <v>1293795.0947328876</v>
      </c>
      <c r="AW207" s="132">
        <v>1293795.0947328873</v>
      </c>
      <c r="AX207" s="132">
        <v>0</v>
      </c>
      <c r="AY207" s="132">
        <v>1287036.1247328876</v>
      </c>
      <c r="AZ207" s="320">
        <v>3300</v>
      </c>
      <c r="BA207" s="320">
        <v>1125300</v>
      </c>
      <c r="BB207" s="132">
        <v>0</v>
      </c>
      <c r="BC207" s="319">
        <v>0</v>
      </c>
      <c r="BD207" s="319">
        <v>1293795.0947328876</v>
      </c>
      <c r="BE207" s="320">
        <v>1132058.97</v>
      </c>
      <c r="BF207" s="132">
        <v>1015300</v>
      </c>
      <c r="BG207" s="132">
        <v>1177036.1247328876</v>
      </c>
      <c r="BH207" s="132">
        <v>3451.7188408589082</v>
      </c>
      <c r="BI207" s="132">
        <v>3481.1211035422343</v>
      </c>
      <c r="BJ207" s="321">
        <v>-8.446205061182082E-3</v>
      </c>
      <c r="BK207" s="321">
        <v>0</v>
      </c>
      <c r="BL207" s="132">
        <v>0</v>
      </c>
      <c r="BM207" s="132">
        <v>1293795.0947328876</v>
      </c>
      <c r="BN207" s="132">
        <v>3774.2994860201984</v>
      </c>
      <c r="BO207" s="132" t="s">
        <v>1187</v>
      </c>
      <c r="BP207" s="132">
        <v>3794.1205124131602</v>
      </c>
      <c r="BQ207" s="321">
        <v>-1.3098142803897761E-2</v>
      </c>
      <c r="BR207" s="132">
        <v>0</v>
      </c>
      <c r="BS207" s="132">
        <v>1293795.0947328876</v>
      </c>
      <c r="BT207" s="132">
        <v>0</v>
      </c>
      <c r="BU207" s="132">
        <v>1293795.0947328876</v>
      </c>
      <c r="BV207" s="132"/>
      <c r="BW207" s="132">
        <v>8074.75</v>
      </c>
      <c r="BX207" s="132">
        <v>-7807.25</v>
      </c>
    </row>
    <row r="208" spans="1:76" hidden="1" x14ac:dyDescent="0.25">
      <c r="A208" s="295">
        <v>208</v>
      </c>
      <c r="B208" s="295">
        <v>16</v>
      </c>
      <c r="C208" s="317">
        <v>9352116</v>
      </c>
      <c r="D208" s="317" t="s">
        <v>522</v>
      </c>
      <c r="E208" s="318">
        <v>225254</v>
      </c>
      <c r="F208" s="132">
        <v>0</v>
      </c>
      <c r="G208" s="132">
        <v>0</v>
      </c>
      <c r="H208" s="132">
        <v>3080.0000000000009</v>
      </c>
      <c r="I208" s="132">
        <v>0</v>
      </c>
      <c r="J208" s="132">
        <v>9731.868131868132</v>
      </c>
      <c r="K208" s="132">
        <v>0</v>
      </c>
      <c r="L208" s="132">
        <v>2799.9999999999973</v>
      </c>
      <c r="M208" s="132">
        <v>0</v>
      </c>
      <c r="N208" s="132">
        <v>0</v>
      </c>
      <c r="O208" s="132">
        <v>0</v>
      </c>
      <c r="P208" s="132">
        <v>0</v>
      </c>
      <c r="Q208" s="132">
        <v>0</v>
      </c>
      <c r="R208" s="132">
        <v>0</v>
      </c>
      <c r="S208" s="132">
        <v>0</v>
      </c>
      <c r="T208" s="132">
        <v>0</v>
      </c>
      <c r="U208" s="132">
        <v>0</v>
      </c>
      <c r="V208" s="132">
        <v>0</v>
      </c>
      <c r="W208" s="132">
        <v>0</v>
      </c>
      <c r="X208" s="132">
        <v>0</v>
      </c>
      <c r="Y208" s="132">
        <v>0</v>
      </c>
      <c r="Z208" s="132">
        <v>0</v>
      </c>
      <c r="AA208" s="132">
        <v>23333.818831168857</v>
      </c>
      <c r="AB208" s="132">
        <v>0</v>
      </c>
      <c r="AC208" s="132">
        <v>0</v>
      </c>
      <c r="AD208" s="132">
        <v>0</v>
      </c>
      <c r="AE208" s="132">
        <v>110000</v>
      </c>
      <c r="AF208" s="132">
        <v>0</v>
      </c>
      <c r="AG208" s="132">
        <v>0</v>
      </c>
      <c r="AH208" s="132">
        <v>0</v>
      </c>
      <c r="AI208" s="132">
        <v>1909.67</v>
      </c>
      <c r="AJ208" s="132">
        <v>0</v>
      </c>
      <c r="AK208" s="132">
        <v>0</v>
      </c>
      <c r="AL208" s="132">
        <v>0</v>
      </c>
      <c r="AM208" s="132">
        <v>0</v>
      </c>
      <c r="AN208" s="132">
        <v>0</v>
      </c>
      <c r="AO208" s="132">
        <v>0</v>
      </c>
      <c r="AP208" s="132">
        <v>0</v>
      </c>
      <c r="AQ208" s="132">
        <v>0</v>
      </c>
      <c r="AR208" s="132">
        <v>225254</v>
      </c>
      <c r="AS208" s="132">
        <v>38945.686963036991</v>
      </c>
      <c r="AT208" s="319">
        <v>111909.67</v>
      </c>
      <c r="AU208" s="132">
        <v>41138.752897102924</v>
      </c>
      <c r="AV208" s="132">
        <v>376109.35696303699</v>
      </c>
      <c r="AW208" s="132">
        <v>376109.35696303699</v>
      </c>
      <c r="AX208" s="132">
        <v>0</v>
      </c>
      <c r="AY208" s="132">
        <v>374199.68696303701</v>
      </c>
      <c r="AZ208" s="320">
        <v>3300</v>
      </c>
      <c r="BA208" s="320">
        <v>270600</v>
      </c>
      <c r="BB208" s="132">
        <v>0</v>
      </c>
      <c r="BC208" s="319">
        <v>0</v>
      </c>
      <c r="BD208" s="319">
        <v>376109.35696303699</v>
      </c>
      <c r="BE208" s="320">
        <v>272509.67</v>
      </c>
      <c r="BF208" s="132">
        <v>160599.99999999997</v>
      </c>
      <c r="BG208" s="132">
        <v>264199.68696303701</v>
      </c>
      <c r="BH208" s="132">
        <v>3221.9474019882564</v>
      </c>
      <c r="BI208" s="132">
        <v>3069.5599750000006</v>
      </c>
      <c r="BJ208" s="321">
        <v>4.9644713975088815E-2</v>
      </c>
      <c r="BK208" s="321">
        <v>-1.1763751849880275E-2</v>
      </c>
      <c r="BL208" s="132">
        <v>-2960.9824304064259</v>
      </c>
      <c r="BM208" s="132">
        <v>373148.37453263055</v>
      </c>
      <c r="BN208" s="132">
        <v>4527.3012747881776</v>
      </c>
      <c r="BO208" s="132" t="s">
        <v>1187</v>
      </c>
      <c r="BP208" s="132">
        <v>4550.5899333247626</v>
      </c>
      <c r="BQ208" s="321">
        <v>3.5070717284509056E-2</v>
      </c>
      <c r="BR208" s="132">
        <v>0</v>
      </c>
      <c r="BS208" s="132">
        <v>373148.37453263055</v>
      </c>
      <c r="BT208" s="132">
        <v>0</v>
      </c>
      <c r="BU208" s="132">
        <v>373148.37453263055</v>
      </c>
      <c r="BV208" s="132"/>
      <c r="BW208" s="132">
        <v>29548.820000000014</v>
      </c>
      <c r="BX208" s="132">
        <v>0</v>
      </c>
    </row>
    <row r="209" spans="1:76" hidden="1" x14ac:dyDescent="0.25">
      <c r="A209" s="295">
        <v>209</v>
      </c>
      <c r="B209" s="295">
        <v>9</v>
      </c>
      <c r="C209" s="317">
        <v>9352120</v>
      </c>
      <c r="D209" s="317" t="s">
        <v>102</v>
      </c>
      <c r="E209" s="318">
        <v>230748</v>
      </c>
      <c r="F209" s="132">
        <v>0</v>
      </c>
      <c r="G209" s="132">
        <v>0</v>
      </c>
      <c r="H209" s="132">
        <v>6160.0000000000118</v>
      </c>
      <c r="I209" s="132">
        <v>0</v>
      </c>
      <c r="J209" s="132">
        <v>7560.0000000000146</v>
      </c>
      <c r="K209" s="132">
        <v>0</v>
      </c>
      <c r="L209" s="132">
        <v>3799.9999999999964</v>
      </c>
      <c r="M209" s="132">
        <v>0</v>
      </c>
      <c r="N209" s="132">
        <v>719.99999999999977</v>
      </c>
      <c r="O209" s="132">
        <v>0</v>
      </c>
      <c r="P209" s="132">
        <v>2519.9999999999991</v>
      </c>
      <c r="Q209" s="132">
        <v>0</v>
      </c>
      <c r="R209" s="132">
        <v>0</v>
      </c>
      <c r="S209" s="132">
        <v>0</v>
      </c>
      <c r="T209" s="132">
        <v>0</v>
      </c>
      <c r="U209" s="132">
        <v>0</v>
      </c>
      <c r="V209" s="132">
        <v>0</v>
      </c>
      <c r="W209" s="132">
        <v>0</v>
      </c>
      <c r="X209" s="132">
        <v>2307.1999999999989</v>
      </c>
      <c r="Y209" s="132">
        <v>0</v>
      </c>
      <c r="Z209" s="132">
        <v>0</v>
      </c>
      <c r="AA209" s="132">
        <v>28467.129030508488</v>
      </c>
      <c r="AB209" s="132">
        <v>0</v>
      </c>
      <c r="AC209" s="132">
        <v>0</v>
      </c>
      <c r="AD209" s="132">
        <v>0</v>
      </c>
      <c r="AE209" s="132">
        <v>110000</v>
      </c>
      <c r="AF209" s="132">
        <v>0</v>
      </c>
      <c r="AG209" s="132">
        <v>0</v>
      </c>
      <c r="AH209" s="132">
        <v>0</v>
      </c>
      <c r="AI209" s="132">
        <v>1129.52</v>
      </c>
      <c r="AJ209" s="132">
        <v>0</v>
      </c>
      <c r="AK209" s="132">
        <v>0</v>
      </c>
      <c r="AL209" s="132">
        <v>0</v>
      </c>
      <c r="AM209" s="132">
        <v>0</v>
      </c>
      <c r="AN209" s="132">
        <v>0</v>
      </c>
      <c r="AO209" s="132">
        <v>0</v>
      </c>
      <c r="AP209" s="132">
        <v>0</v>
      </c>
      <c r="AQ209" s="132">
        <v>0</v>
      </c>
      <c r="AR209" s="132">
        <v>230748</v>
      </c>
      <c r="AS209" s="132">
        <v>51534.32903050851</v>
      </c>
      <c r="AT209" s="319">
        <v>111129.52</v>
      </c>
      <c r="AU209" s="132">
        <v>48846.129030508499</v>
      </c>
      <c r="AV209" s="132">
        <v>393411.84903050854</v>
      </c>
      <c r="AW209" s="132">
        <v>393411.84903050854</v>
      </c>
      <c r="AX209" s="132">
        <v>0</v>
      </c>
      <c r="AY209" s="132">
        <v>392282.32903050852</v>
      </c>
      <c r="AZ209" s="320">
        <v>3300</v>
      </c>
      <c r="BA209" s="320">
        <v>277200</v>
      </c>
      <c r="BB209" s="132">
        <v>0</v>
      </c>
      <c r="BC209" s="319">
        <v>0</v>
      </c>
      <c r="BD209" s="319">
        <v>393411.84903050854</v>
      </c>
      <c r="BE209" s="320">
        <v>278329.52</v>
      </c>
      <c r="BF209" s="132">
        <v>167200.00000000003</v>
      </c>
      <c r="BG209" s="132">
        <v>282282.32903050852</v>
      </c>
      <c r="BH209" s="132">
        <v>3360.5039170298633</v>
      </c>
      <c r="BI209" s="132">
        <v>3193.1148499999999</v>
      </c>
      <c r="BJ209" s="321">
        <v>5.2421874844202153E-2</v>
      </c>
      <c r="BK209" s="321">
        <v>-1.2421824556832328E-2</v>
      </c>
      <c r="BL209" s="132">
        <v>-3331.8022463473417</v>
      </c>
      <c r="BM209" s="132">
        <v>390080.04678416118</v>
      </c>
      <c r="BN209" s="132">
        <v>4630.3634140971571</v>
      </c>
      <c r="BO209" s="132" t="s">
        <v>1187</v>
      </c>
      <c r="BP209" s="132">
        <v>4643.8100807638239</v>
      </c>
      <c r="BQ209" s="321">
        <v>1.2030052655319423E-2</v>
      </c>
      <c r="BR209" s="132">
        <v>0</v>
      </c>
      <c r="BS209" s="132">
        <v>390080.04678416118</v>
      </c>
      <c r="BT209" s="132">
        <v>0</v>
      </c>
      <c r="BU209" s="132">
        <v>390080.04678416118</v>
      </c>
      <c r="BV209" s="132"/>
      <c r="BW209" s="132">
        <v>284.73999999988882</v>
      </c>
      <c r="BX209" s="132">
        <v>0</v>
      </c>
    </row>
    <row r="210" spans="1:76" hidden="1" x14ac:dyDescent="0.25">
      <c r="A210" s="295">
        <v>210</v>
      </c>
      <c r="B210" s="295">
        <v>109</v>
      </c>
      <c r="C210" s="317">
        <v>9352122</v>
      </c>
      <c r="D210" s="317" t="s">
        <v>213</v>
      </c>
      <c r="E210" s="318">
        <v>225254</v>
      </c>
      <c r="F210" s="132">
        <v>0</v>
      </c>
      <c r="G210" s="132">
        <v>0</v>
      </c>
      <c r="H210" s="132">
        <v>3080.0000000000009</v>
      </c>
      <c r="I210" s="132">
        <v>0</v>
      </c>
      <c r="J210" s="132">
        <v>10136.385542168675</v>
      </c>
      <c r="K210" s="132">
        <v>0</v>
      </c>
      <c r="L210" s="132">
        <v>205.00000000000003</v>
      </c>
      <c r="M210" s="132">
        <v>0</v>
      </c>
      <c r="N210" s="132">
        <v>0</v>
      </c>
      <c r="O210" s="132">
        <v>0</v>
      </c>
      <c r="P210" s="132">
        <v>0</v>
      </c>
      <c r="Q210" s="132">
        <v>0</v>
      </c>
      <c r="R210" s="132">
        <v>0</v>
      </c>
      <c r="S210" s="132">
        <v>0</v>
      </c>
      <c r="T210" s="132">
        <v>0</v>
      </c>
      <c r="U210" s="132">
        <v>0</v>
      </c>
      <c r="V210" s="132">
        <v>0</v>
      </c>
      <c r="W210" s="132">
        <v>0</v>
      </c>
      <c r="X210" s="132">
        <v>0</v>
      </c>
      <c r="Y210" s="132">
        <v>0</v>
      </c>
      <c r="Z210" s="132">
        <v>0</v>
      </c>
      <c r="AA210" s="132">
        <v>16066.52357142855</v>
      </c>
      <c r="AB210" s="132">
        <v>0</v>
      </c>
      <c r="AC210" s="132">
        <v>0</v>
      </c>
      <c r="AD210" s="132">
        <v>0</v>
      </c>
      <c r="AE210" s="132">
        <v>110000</v>
      </c>
      <c r="AF210" s="132">
        <v>11315.086782376502</v>
      </c>
      <c r="AG210" s="132">
        <v>0</v>
      </c>
      <c r="AH210" s="132">
        <v>0</v>
      </c>
      <c r="AI210" s="132">
        <v>974.01</v>
      </c>
      <c r="AJ210" s="132">
        <v>0</v>
      </c>
      <c r="AK210" s="132">
        <v>0</v>
      </c>
      <c r="AL210" s="132">
        <v>0</v>
      </c>
      <c r="AM210" s="132">
        <v>0</v>
      </c>
      <c r="AN210" s="132">
        <v>0</v>
      </c>
      <c r="AO210" s="132">
        <v>0</v>
      </c>
      <c r="AP210" s="132">
        <v>0</v>
      </c>
      <c r="AQ210" s="132">
        <v>0</v>
      </c>
      <c r="AR210" s="132">
        <v>225254</v>
      </c>
      <c r="AS210" s="132">
        <v>29487.909113597227</v>
      </c>
      <c r="AT210" s="319">
        <v>122289.09678237649</v>
      </c>
      <c r="AU210" s="132">
        <v>32776.216342512889</v>
      </c>
      <c r="AV210" s="132">
        <v>377031.00589597377</v>
      </c>
      <c r="AW210" s="132">
        <v>377031.00589597377</v>
      </c>
      <c r="AX210" s="132">
        <v>0</v>
      </c>
      <c r="AY210" s="132">
        <v>376056.99589597376</v>
      </c>
      <c r="AZ210" s="320">
        <v>3300</v>
      </c>
      <c r="BA210" s="320">
        <v>270600</v>
      </c>
      <c r="BB210" s="132">
        <v>0</v>
      </c>
      <c r="BC210" s="319">
        <v>0</v>
      </c>
      <c r="BD210" s="319">
        <v>377031.00589597377</v>
      </c>
      <c r="BE210" s="320">
        <v>271574.01</v>
      </c>
      <c r="BF210" s="132">
        <v>149284.91321762349</v>
      </c>
      <c r="BG210" s="132">
        <v>254741.90911359724</v>
      </c>
      <c r="BH210" s="132">
        <v>3106.6086477267954</v>
      </c>
      <c r="BI210" s="132">
        <v>3312.1957472002823</v>
      </c>
      <c r="BJ210" s="321">
        <v>-6.2069731128440886E-2</v>
      </c>
      <c r="BK210" s="321">
        <v>4.7069731128440886E-2</v>
      </c>
      <c r="BL210" s="132">
        <v>12784.141387769578</v>
      </c>
      <c r="BM210" s="132">
        <v>389815.14728374337</v>
      </c>
      <c r="BN210" s="132">
        <v>4741.9650888261385</v>
      </c>
      <c r="BO210" s="132" t="s">
        <v>1187</v>
      </c>
      <c r="BP210" s="132">
        <v>4753.8432595578461</v>
      </c>
      <c r="BQ210" s="321">
        <v>-1.3589665859755073E-2</v>
      </c>
      <c r="BR210" s="132">
        <v>0</v>
      </c>
      <c r="BS210" s="132">
        <v>389815.14728374337</v>
      </c>
      <c r="BT210" s="132">
        <v>0</v>
      </c>
      <c r="BU210" s="132">
        <v>389815.14728374337</v>
      </c>
      <c r="BV210" s="132"/>
      <c r="BW210" s="132">
        <v>28970.7915289987</v>
      </c>
      <c r="BX210" s="132">
        <v>21435.59</v>
      </c>
    </row>
    <row r="211" spans="1:76" hidden="1" x14ac:dyDescent="0.25">
      <c r="A211" s="295">
        <v>211</v>
      </c>
      <c r="B211" s="295">
        <v>111</v>
      </c>
      <c r="C211" s="317">
        <v>9352123</v>
      </c>
      <c r="D211" s="317" t="s">
        <v>521</v>
      </c>
      <c r="E211" s="318">
        <v>392821</v>
      </c>
      <c r="F211" s="132">
        <v>0</v>
      </c>
      <c r="G211" s="132">
        <v>0</v>
      </c>
      <c r="H211" s="132">
        <v>9240.0000000000073</v>
      </c>
      <c r="I211" s="132">
        <v>0</v>
      </c>
      <c r="J211" s="132">
        <v>20188.235294117647</v>
      </c>
      <c r="K211" s="132">
        <v>0</v>
      </c>
      <c r="L211" s="132">
        <v>0</v>
      </c>
      <c r="M211" s="132">
        <v>0</v>
      </c>
      <c r="N211" s="132">
        <v>0</v>
      </c>
      <c r="O211" s="132">
        <v>0</v>
      </c>
      <c r="P211" s="132">
        <v>0</v>
      </c>
      <c r="Q211" s="132">
        <v>0</v>
      </c>
      <c r="R211" s="132">
        <v>0</v>
      </c>
      <c r="S211" s="132">
        <v>0</v>
      </c>
      <c r="T211" s="132">
        <v>0</v>
      </c>
      <c r="U211" s="132">
        <v>0</v>
      </c>
      <c r="V211" s="132">
        <v>0</v>
      </c>
      <c r="W211" s="132">
        <v>0</v>
      </c>
      <c r="X211" s="132">
        <v>0</v>
      </c>
      <c r="Y211" s="132">
        <v>0</v>
      </c>
      <c r="Z211" s="132">
        <v>0</v>
      </c>
      <c r="AA211" s="132">
        <v>41147.485213439373</v>
      </c>
      <c r="AB211" s="132">
        <v>0</v>
      </c>
      <c r="AC211" s="132">
        <v>0</v>
      </c>
      <c r="AD211" s="132">
        <v>0</v>
      </c>
      <c r="AE211" s="132">
        <v>110000</v>
      </c>
      <c r="AF211" s="132">
        <v>0</v>
      </c>
      <c r="AG211" s="132">
        <v>0</v>
      </c>
      <c r="AH211" s="132">
        <v>0</v>
      </c>
      <c r="AI211" s="132">
        <v>3195.24</v>
      </c>
      <c r="AJ211" s="132">
        <v>0</v>
      </c>
      <c r="AK211" s="132">
        <v>0</v>
      </c>
      <c r="AL211" s="132">
        <v>0</v>
      </c>
      <c r="AM211" s="132">
        <v>0</v>
      </c>
      <c r="AN211" s="132">
        <v>0</v>
      </c>
      <c r="AO211" s="132">
        <v>0</v>
      </c>
      <c r="AP211" s="132">
        <v>0</v>
      </c>
      <c r="AQ211" s="132">
        <v>0</v>
      </c>
      <c r="AR211" s="132">
        <v>392821</v>
      </c>
      <c r="AS211" s="132">
        <v>70575.720507557024</v>
      </c>
      <c r="AT211" s="319">
        <v>113195.24</v>
      </c>
      <c r="AU211" s="132">
        <v>65860.602860498198</v>
      </c>
      <c r="AV211" s="132">
        <v>576591.96050755703</v>
      </c>
      <c r="AW211" s="132">
        <v>576591.96050755703</v>
      </c>
      <c r="AX211" s="132">
        <v>0</v>
      </c>
      <c r="AY211" s="132">
        <v>573396.72050755704</v>
      </c>
      <c r="AZ211" s="320">
        <v>3300</v>
      </c>
      <c r="BA211" s="320">
        <v>471900</v>
      </c>
      <c r="BB211" s="132">
        <v>0</v>
      </c>
      <c r="BC211" s="319">
        <v>0</v>
      </c>
      <c r="BD211" s="319">
        <v>576591.96050755703</v>
      </c>
      <c r="BE211" s="320">
        <v>475095.24</v>
      </c>
      <c r="BF211" s="132">
        <v>361900</v>
      </c>
      <c r="BG211" s="132">
        <v>463396.72050755704</v>
      </c>
      <c r="BH211" s="132">
        <v>3240.5365070458533</v>
      </c>
      <c r="BI211" s="132">
        <v>3077.1889653594776</v>
      </c>
      <c r="BJ211" s="321">
        <v>5.3083363915967199E-2</v>
      </c>
      <c r="BK211" s="321">
        <v>-1.2578570213490889E-2</v>
      </c>
      <c r="BL211" s="132">
        <v>-5535.0491569163605</v>
      </c>
      <c r="BM211" s="132">
        <v>571056.9113506407</v>
      </c>
      <c r="BN211" s="132">
        <v>3971.0606388156693</v>
      </c>
      <c r="BO211" s="132" t="s">
        <v>1187</v>
      </c>
      <c r="BP211" s="132">
        <v>3993.404974480005</v>
      </c>
      <c r="BQ211" s="321">
        <v>4.75503141739122E-2</v>
      </c>
      <c r="BR211" s="132">
        <v>0</v>
      </c>
      <c r="BS211" s="132">
        <v>571056.9113506407</v>
      </c>
      <c r="BT211" s="132">
        <v>0</v>
      </c>
      <c r="BU211" s="132">
        <v>571056.9113506407</v>
      </c>
      <c r="BV211" s="132"/>
      <c r="BW211" s="132">
        <v>0</v>
      </c>
      <c r="BX211" s="132">
        <v>0</v>
      </c>
    </row>
    <row r="212" spans="1:76" hidden="1" x14ac:dyDescent="0.25">
      <c r="A212" s="295">
        <v>212</v>
      </c>
      <c r="B212" s="295">
        <v>67</v>
      </c>
      <c r="C212" s="317">
        <v>9352145</v>
      </c>
      <c r="D212" s="317" t="s">
        <v>174</v>
      </c>
      <c r="E212" s="318">
        <v>1140005</v>
      </c>
      <c r="F212" s="132">
        <v>0</v>
      </c>
      <c r="G212" s="132">
        <v>0</v>
      </c>
      <c r="H212" s="132">
        <v>23760.000000000029</v>
      </c>
      <c r="I212" s="132">
        <v>0</v>
      </c>
      <c r="J212" s="132">
        <v>50395.693779904308</v>
      </c>
      <c r="K212" s="132">
        <v>0</v>
      </c>
      <c r="L212" s="132">
        <v>9043.5835351089518</v>
      </c>
      <c r="M212" s="132">
        <v>13746.246973365587</v>
      </c>
      <c r="N212" s="132">
        <v>12299.273607748179</v>
      </c>
      <c r="O212" s="132">
        <v>12540.435835351091</v>
      </c>
      <c r="P212" s="132">
        <v>7174.5762711864463</v>
      </c>
      <c r="Q212" s="132">
        <v>0</v>
      </c>
      <c r="R212" s="132">
        <v>0</v>
      </c>
      <c r="S212" s="132">
        <v>0</v>
      </c>
      <c r="T212" s="132">
        <v>0</v>
      </c>
      <c r="U212" s="132">
        <v>0</v>
      </c>
      <c r="V212" s="132">
        <v>0</v>
      </c>
      <c r="W212" s="132">
        <v>0</v>
      </c>
      <c r="X212" s="132">
        <v>0</v>
      </c>
      <c r="Y212" s="132">
        <v>0</v>
      </c>
      <c r="Z212" s="132">
        <v>0</v>
      </c>
      <c r="AA212" s="132">
        <v>93712.705360883701</v>
      </c>
      <c r="AB212" s="132">
        <v>0</v>
      </c>
      <c r="AC212" s="132">
        <v>0</v>
      </c>
      <c r="AD212" s="132">
        <v>0</v>
      </c>
      <c r="AE212" s="132">
        <v>110000</v>
      </c>
      <c r="AF212" s="132">
        <v>0</v>
      </c>
      <c r="AG212" s="132">
        <v>0</v>
      </c>
      <c r="AH212" s="132">
        <v>0</v>
      </c>
      <c r="AI212" s="132">
        <v>7122.53</v>
      </c>
      <c r="AJ212" s="132">
        <v>0</v>
      </c>
      <c r="AK212" s="132">
        <v>0</v>
      </c>
      <c r="AL212" s="132">
        <v>0</v>
      </c>
      <c r="AM212" s="132">
        <v>0</v>
      </c>
      <c r="AN212" s="132">
        <v>0</v>
      </c>
      <c r="AO212" s="132">
        <v>0</v>
      </c>
      <c r="AP212" s="132">
        <v>0</v>
      </c>
      <c r="AQ212" s="132">
        <v>0</v>
      </c>
      <c r="AR212" s="132">
        <v>1140005</v>
      </c>
      <c r="AS212" s="132">
        <v>222672.5153635483</v>
      </c>
      <c r="AT212" s="319">
        <v>117122.53</v>
      </c>
      <c r="AU212" s="132">
        <v>168191.61036221602</v>
      </c>
      <c r="AV212" s="132">
        <v>1479800.0453635484</v>
      </c>
      <c r="AW212" s="132">
        <v>1479800.045363548</v>
      </c>
      <c r="AX212" s="132">
        <v>0</v>
      </c>
      <c r="AY212" s="132">
        <v>1472677.5153635484</v>
      </c>
      <c r="AZ212" s="320">
        <v>3300</v>
      </c>
      <c r="BA212" s="320">
        <v>1369500</v>
      </c>
      <c r="BB212" s="132">
        <v>0</v>
      </c>
      <c r="BC212" s="319">
        <v>0</v>
      </c>
      <c r="BD212" s="319">
        <v>1479800.0453635484</v>
      </c>
      <c r="BE212" s="320">
        <v>1376622.53</v>
      </c>
      <c r="BF212" s="132">
        <v>1259500</v>
      </c>
      <c r="BG212" s="132">
        <v>1362677.5153635484</v>
      </c>
      <c r="BH212" s="132">
        <v>3283.5602779844539</v>
      </c>
      <c r="BI212" s="132">
        <v>3263.330508695652</v>
      </c>
      <c r="BJ212" s="321">
        <v>6.1991175073736852E-3</v>
      </c>
      <c r="BK212" s="321">
        <v>-1.4689354456062596E-3</v>
      </c>
      <c r="BL212" s="132">
        <v>-1989.35306980481</v>
      </c>
      <c r="BM212" s="132">
        <v>1477810.6922937436</v>
      </c>
      <c r="BN212" s="132">
        <v>3543.8268970933582</v>
      </c>
      <c r="BO212" s="132" t="s">
        <v>1187</v>
      </c>
      <c r="BP212" s="132">
        <v>3560.9896199849245</v>
      </c>
      <c r="BQ212" s="321">
        <v>4.9054337075018495E-3</v>
      </c>
      <c r="BR212" s="132">
        <v>0</v>
      </c>
      <c r="BS212" s="132">
        <v>1477810.6922937436</v>
      </c>
      <c r="BT212" s="132">
        <v>0</v>
      </c>
      <c r="BU212" s="132">
        <v>1477810.6922937436</v>
      </c>
      <c r="BV212" s="132"/>
      <c r="BW212" s="132">
        <v>0</v>
      </c>
      <c r="BX212" s="132">
        <v>0</v>
      </c>
    </row>
    <row r="213" spans="1:76" hidden="1" x14ac:dyDescent="0.25">
      <c r="A213" s="295">
        <v>213</v>
      </c>
      <c r="B213" s="295">
        <v>13</v>
      </c>
      <c r="C213" s="317">
        <v>9352150</v>
      </c>
      <c r="D213" s="317" t="s">
        <v>520</v>
      </c>
      <c r="E213" s="318">
        <v>241736</v>
      </c>
      <c r="F213" s="132">
        <v>0</v>
      </c>
      <c r="G213" s="132">
        <v>0</v>
      </c>
      <c r="H213" s="132">
        <v>2640.0000000000009</v>
      </c>
      <c r="I213" s="132">
        <v>0</v>
      </c>
      <c r="J213" s="132">
        <v>6008.2758620689665</v>
      </c>
      <c r="K213" s="132">
        <v>0</v>
      </c>
      <c r="L213" s="132">
        <v>1599.9999999999998</v>
      </c>
      <c r="M213" s="132">
        <v>0</v>
      </c>
      <c r="N213" s="132">
        <v>0</v>
      </c>
      <c r="O213" s="132">
        <v>0</v>
      </c>
      <c r="P213" s="132">
        <v>420.00000000000142</v>
      </c>
      <c r="Q213" s="132">
        <v>0</v>
      </c>
      <c r="R213" s="132">
        <v>0</v>
      </c>
      <c r="S213" s="132">
        <v>0</v>
      </c>
      <c r="T213" s="132">
        <v>0</v>
      </c>
      <c r="U213" s="132">
        <v>0</v>
      </c>
      <c r="V213" s="132">
        <v>0</v>
      </c>
      <c r="W213" s="132">
        <v>0</v>
      </c>
      <c r="X213" s="132">
        <v>0</v>
      </c>
      <c r="Y213" s="132">
        <v>0</v>
      </c>
      <c r="Z213" s="132">
        <v>0</v>
      </c>
      <c r="AA213" s="132">
        <v>21545.682162162146</v>
      </c>
      <c r="AB213" s="132">
        <v>0</v>
      </c>
      <c r="AC213" s="132">
        <v>0</v>
      </c>
      <c r="AD213" s="132">
        <v>0</v>
      </c>
      <c r="AE213" s="132">
        <v>110000</v>
      </c>
      <c r="AF213" s="132">
        <v>10313.751668891855</v>
      </c>
      <c r="AG213" s="132">
        <v>0</v>
      </c>
      <c r="AH213" s="132">
        <v>0</v>
      </c>
      <c r="AI213" s="132">
        <v>2223.16</v>
      </c>
      <c r="AJ213" s="132">
        <v>0</v>
      </c>
      <c r="AK213" s="132">
        <v>0</v>
      </c>
      <c r="AL213" s="132">
        <v>0</v>
      </c>
      <c r="AM213" s="132">
        <v>0</v>
      </c>
      <c r="AN213" s="132">
        <v>0</v>
      </c>
      <c r="AO213" s="132">
        <v>0</v>
      </c>
      <c r="AP213" s="132">
        <v>0</v>
      </c>
      <c r="AQ213" s="132">
        <v>0</v>
      </c>
      <c r="AR213" s="132">
        <v>241736</v>
      </c>
      <c r="AS213" s="132">
        <v>32213.958024231113</v>
      </c>
      <c r="AT213" s="319">
        <v>122536.91166889186</v>
      </c>
      <c r="AU213" s="132">
        <v>36878.820093196628</v>
      </c>
      <c r="AV213" s="132">
        <v>396486.86969312298</v>
      </c>
      <c r="AW213" s="132">
        <v>396486.86969312292</v>
      </c>
      <c r="AX213" s="132">
        <v>0</v>
      </c>
      <c r="AY213" s="132">
        <v>394263.709693123</v>
      </c>
      <c r="AZ213" s="320">
        <v>3300</v>
      </c>
      <c r="BA213" s="320">
        <v>290400</v>
      </c>
      <c r="BB213" s="132">
        <v>0</v>
      </c>
      <c r="BC213" s="319">
        <v>0</v>
      </c>
      <c r="BD213" s="319">
        <v>396486.86969312298</v>
      </c>
      <c r="BE213" s="320">
        <v>292623.15999999997</v>
      </c>
      <c r="BF213" s="132">
        <v>170086.2483311081</v>
      </c>
      <c r="BG213" s="132">
        <v>273949.95802423113</v>
      </c>
      <c r="BH213" s="132">
        <v>3113.0677048208086</v>
      </c>
      <c r="BI213" s="132">
        <v>3350.6161486012725</v>
      </c>
      <c r="BJ213" s="321">
        <v>-7.0896943500863091E-2</v>
      </c>
      <c r="BK213" s="321">
        <v>5.5896943500863092E-2</v>
      </c>
      <c r="BL213" s="132">
        <v>16481.449736527145</v>
      </c>
      <c r="BM213" s="132">
        <v>412968.31942965015</v>
      </c>
      <c r="BN213" s="132">
        <v>4667.5586298823882</v>
      </c>
      <c r="BO213" s="132" t="s">
        <v>1187</v>
      </c>
      <c r="BP213" s="132">
        <v>4692.8218117005699</v>
      </c>
      <c r="BQ213" s="321">
        <v>-3.7837468022479115E-2</v>
      </c>
      <c r="BR213" s="132">
        <v>0</v>
      </c>
      <c r="BS213" s="132">
        <v>412968.31942965015</v>
      </c>
      <c r="BT213" s="132">
        <v>0</v>
      </c>
      <c r="BU213" s="132">
        <v>412968.31942965015</v>
      </c>
      <c r="BV213" s="132"/>
      <c r="BW213" s="132">
        <v>131714.70999999996</v>
      </c>
      <c r="BX213" s="132">
        <v>9379.7000000000007</v>
      </c>
    </row>
    <row r="214" spans="1:76" hidden="1" x14ac:dyDescent="0.25">
      <c r="A214" s="295">
        <v>214</v>
      </c>
      <c r="B214" s="295">
        <v>264</v>
      </c>
      <c r="C214" s="317">
        <v>9352154</v>
      </c>
      <c r="D214" s="317" t="s">
        <v>268</v>
      </c>
      <c r="E214" s="318">
        <v>868052</v>
      </c>
      <c r="F214" s="132">
        <v>0</v>
      </c>
      <c r="G214" s="132">
        <v>0</v>
      </c>
      <c r="H214" s="132">
        <v>16280.00000000004</v>
      </c>
      <c r="I214" s="132">
        <v>0</v>
      </c>
      <c r="J214" s="132">
        <v>40472.307692307688</v>
      </c>
      <c r="K214" s="132">
        <v>0</v>
      </c>
      <c r="L214" s="132">
        <v>22399.999999999971</v>
      </c>
      <c r="M214" s="132">
        <v>5520.0000000000018</v>
      </c>
      <c r="N214" s="132">
        <v>20160.000000000029</v>
      </c>
      <c r="O214" s="132">
        <v>3900.000000000005</v>
      </c>
      <c r="P214" s="132">
        <v>0</v>
      </c>
      <c r="Q214" s="132">
        <v>0</v>
      </c>
      <c r="R214" s="132">
        <v>0</v>
      </c>
      <c r="S214" s="132">
        <v>0</v>
      </c>
      <c r="T214" s="132">
        <v>0</v>
      </c>
      <c r="U214" s="132">
        <v>0</v>
      </c>
      <c r="V214" s="132">
        <v>0</v>
      </c>
      <c r="W214" s="132">
        <v>0</v>
      </c>
      <c r="X214" s="132">
        <v>85751.461538461561</v>
      </c>
      <c r="Y214" s="132">
        <v>0</v>
      </c>
      <c r="Z214" s="132">
        <v>0</v>
      </c>
      <c r="AA214" s="132">
        <v>81737.83615384622</v>
      </c>
      <c r="AB214" s="132">
        <v>0</v>
      </c>
      <c r="AC214" s="132">
        <v>0</v>
      </c>
      <c r="AD214" s="132">
        <v>0</v>
      </c>
      <c r="AE214" s="132">
        <v>110000</v>
      </c>
      <c r="AF214" s="132">
        <v>0</v>
      </c>
      <c r="AG214" s="132">
        <v>0</v>
      </c>
      <c r="AH214" s="132">
        <v>0</v>
      </c>
      <c r="AI214" s="132">
        <v>5965.18</v>
      </c>
      <c r="AJ214" s="132">
        <v>0</v>
      </c>
      <c r="AK214" s="132">
        <v>0</v>
      </c>
      <c r="AL214" s="132">
        <v>0</v>
      </c>
      <c r="AM214" s="132">
        <v>0</v>
      </c>
      <c r="AN214" s="132">
        <v>0</v>
      </c>
      <c r="AO214" s="132">
        <v>0</v>
      </c>
      <c r="AP214" s="132">
        <v>0</v>
      </c>
      <c r="AQ214" s="132">
        <v>0</v>
      </c>
      <c r="AR214" s="132">
        <v>868052</v>
      </c>
      <c r="AS214" s="132">
        <v>276221.60538461554</v>
      </c>
      <c r="AT214" s="319">
        <v>115965.18</v>
      </c>
      <c r="AU214" s="132">
        <v>146102.99000000008</v>
      </c>
      <c r="AV214" s="132">
        <v>1260238.7853846154</v>
      </c>
      <c r="AW214" s="132">
        <v>1260238.7853846154</v>
      </c>
      <c r="AX214" s="132">
        <v>0</v>
      </c>
      <c r="AY214" s="132">
        <v>1254273.6053846155</v>
      </c>
      <c r="AZ214" s="320">
        <v>3300</v>
      </c>
      <c r="BA214" s="320">
        <v>1042800</v>
      </c>
      <c r="BB214" s="132">
        <v>0</v>
      </c>
      <c r="BC214" s="319">
        <v>0</v>
      </c>
      <c r="BD214" s="319">
        <v>1260238.7853846154</v>
      </c>
      <c r="BE214" s="320">
        <v>1048765.18</v>
      </c>
      <c r="BF214" s="132">
        <v>932799.99999999988</v>
      </c>
      <c r="BG214" s="132">
        <v>1144273.6053846155</v>
      </c>
      <c r="BH214" s="132">
        <v>3621.1190043816946</v>
      </c>
      <c r="BI214" s="132">
        <v>3751.98807073955</v>
      </c>
      <c r="BJ214" s="321">
        <v>-3.4879926026006793E-2</v>
      </c>
      <c r="BK214" s="321">
        <v>1.9879926026006793E-2</v>
      </c>
      <c r="BL214" s="132">
        <v>23570.201513776854</v>
      </c>
      <c r="BM214" s="132">
        <v>1283808.9868983922</v>
      </c>
      <c r="BN214" s="132">
        <v>4043.8095155012415</v>
      </c>
      <c r="BO214" s="132" t="s">
        <v>1187</v>
      </c>
      <c r="BP214" s="132">
        <v>4062.6866673999752</v>
      </c>
      <c r="BQ214" s="321">
        <v>-2.5462052310255667E-2</v>
      </c>
      <c r="BR214" s="132">
        <v>0</v>
      </c>
      <c r="BS214" s="132">
        <v>1283808.9868983922</v>
      </c>
      <c r="BT214" s="132">
        <v>0</v>
      </c>
      <c r="BU214" s="132">
        <v>1283808.9868983922</v>
      </c>
      <c r="BV214" s="132"/>
      <c r="BW214" s="132">
        <v>396025.97484395769</v>
      </c>
      <c r="BX214" s="132">
        <v>25632</v>
      </c>
    </row>
    <row r="215" spans="1:76" hidden="1" x14ac:dyDescent="0.25">
      <c r="A215" s="295">
        <v>215</v>
      </c>
      <c r="B215" s="295">
        <v>469</v>
      </c>
      <c r="C215" s="317">
        <v>9352155</v>
      </c>
      <c r="D215" s="317" t="s">
        <v>519</v>
      </c>
      <c r="E215" s="318">
        <v>442267</v>
      </c>
      <c r="F215" s="132">
        <v>0</v>
      </c>
      <c r="G215" s="132">
        <v>0</v>
      </c>
      <c r="H215" s="132">
        <v>5719.9999999999973</v>
      </c>
      <c r="I215" s="132">
        <v>0</v>
      </c>
      <c r="J215" s="132">
        <v>13455</v>
      </c>
      <c r="K215" s="132">
        <v>0</v>
      </c>
      <c r="L215" s="132">
        <v>2012.5</v>
      </c>
      <c r="M215" s="132">
        <v>483.00000000000006</v>
      </c>
      <c r="N215" s="132">
        <v>724.50000000000011</v>
      </c>
      <c r="O215" s="132">
        <v>1177.3125</v>
      </c>
      <c r="P215" s="132">
        <v>0</v>
      </c>
      <c r="Q215" s="132">
        <v>0</v>
      </c>
      <c r="R215" s="132">
        <v>0</v>
      </c>
      <c r="S215" s="132">
        <v>0</v>
      </c>
      <c r="T215" s="132">
        <v>0</v>
      </c>
      <c r="U215" s="132">
        <v>0</v>
      </c>
      <c r="V215" s="132">
        <v>0</v>
      </c>
      <c r="W215" s="132">
        <v>0</v>
      </c>
      <c r="X215" s="132">
        <v>0</v>
      </c>
      <c r="Y215" s="132">
        <v>0</v>
      </c>
      <c r="Z215" s="132">
        <v>0</v>
      </c>
      <c r="AA215" s="132">
        <v>37583.753392211969</v>
      </c>
      <c r="AB215" s="132">
        <v>0</v>
      </c>
      <c r="AC215" s="132">
        <v>0</v>
      </c>
      <c r="AD215" s="132">
        <v>0</v>
      </c>
      <c r="AE215" s="132">
        <v>110000</v>
      </c>
      <c r="AF215" s="132">
        <v>0</v>
      </c>
      <c r="AG215" s="132">
        <v>0</v>
      </c>
      <c r="AH215" s="132">
        <v>0</v>
      </c>
      <c r="AI215" s="132">
        <v>2786.14</v>
      </c>
      <c r="AJ215" s="132">
        <v>0</v>
      </c>
      <c r="AK215" s="132">
        <v>0</v>
      </c>
      <c r="AL215" s="132">
        <v>0</v>
      </c>
      <c r="AM215" s="132">
        <v>0</v>
      </c>
      <c r="AN215" s="132">
        <v>0</v>
      </c>
      <c r="AO215" s="132">
        <v>0</v>
      </c>
      <c r="AP215" s="132">
        <v>0</v>
      </c>
      <c r="AQ215" s="132">
        <v>0</v>
      </c>
      <c r="AR215" s="132">
        <v>442267</v>
      </c>
      <c r="AS215" s="132">
        <v>61156.065892211962</v>
      </c>
      <c r="AT215" s="319">
        <v>112786.14</v>
      </c>
      <c r="AU215" s="132">
        <v>59368.909642211969</v>
      </c>
      <c r="AV215" s="132">
        <v>616209.20589221199</v>
      </c>
      <c r="AW215" s="132">
        <v>616209.20589221199</v>
      </c>
      <c r="AX215" s="132">
        <v>0</v>
      </c>
      <c r="AY215" s="132">
        <v>613423.06589221198</v>
      </c>
      <c r="AZ215" s="320">
        <v>3300</v>
      </c>
      <c r="BA215" s="320">
        <v>531300</v>
      </c>
      <c r="BB215" s="132">
        <v>0</v>
      </c>
      <c r="BC215" s="319">
        <v>0</v>
      </c>
      <c r="BD215" s="319">
        <v>616209.20589221199</v>
      </c>
      <c r="BE215" s="320">
        <v>534086.14</v>
      </c>
      <c r="BF215" s="132">
        <v>421300</v>
      </c>
      <c r="BG215" s="132">
        <v>503423.06589221198</v>
      </c>
      <c r="BH215" s="132">
        <v>3126.8513409454158</v>
      </c>
      <c r="BI215" s="132">
        <v>3010.9737422619046</v>
      </c>
      <c r="BJ215" s="321">
        <v>3.8485091071057173E-2</v>
      </c>
      <c r="BK215" s="321">
        <v>-9.1193809980884225E-3</v>
      </c>
      <c r="BL215" s="132">
        <v>-4420.77289367915</v>
      </c>
      <c r="BM215" s="132">
        <v>611788.43299853289</v>
      </c>
      <c r="BN215" s="132">
        <v>3782.6229378790863</v>
      </c>
      <c r="BO215" s="132" t="s">
        <v>1187</v>
      </c>
      <c r="BP215" s="132">
        <v>3799.9281552703906</v>
      </c>
      <c r="BQ215" s="321">
        <v>2.072889737397543E-2</v>
      </c>
      <c r="BR215" s="132">
        <v>0</v>
      </c>
      <c r="BS215" s="132">
        <v>611788.43299853289</v>
      </c>
      <c r="BT215" s="132">
        <v>0</v>
      </c>
      <c r="BU215" s="132">
        <v>611788.43299853289</v>
      </c>
      <c r="BV215" s="132"/>
      <c r="BW215" s="132">
        <v>-22713.539999999979</v>
      </c>
      <c r="BX215" s="132">
        <v>22712.2</v>
      </c>
    </row>
    <row r="216" spans="1:76" hidden="1" x14ac:dyDescent="0.25">
      <c r="A216" s="295">
        <v>216</v>
      </c>
      <c r="B216" s="295">
        <v>283</v>
      </c>
      <c r="C216" s="317">
        <v>9352158</v>
      </c>
      <c r="D216" s="317" t="s">
        <v>276</v>
      </c>
      <c r="E216" s="318">
        <v>1150993</v>
      </c>
      <c r="F216" s="132">
        <v>0</v>
      </c>
      <c r="G216" s="132">
        <v>0</v>
      </c>
      <c r="H216" s="132">
        <v>21559.999999999996</v>
      </c>
      <c r="I216" s="132">
        <v>0</v>
      </c>
      <c r="J216" s="132">
        <v>46440</v>
      </c>
      <c r="K216" s="132">
        <v>0</v>
      </c>
      <c r="L216" s="132">
        <v>31675.598086124439</v>
      </c>
      <c r="M216" s="132">
        <v>18283.636363636382</v>
      </c>
      <c r="N216" s="132">
        <v>6134.6411483253514</v>
      </c>
      <c r="O216" s="132">
        <v>1954.6650717703385</v>
      </c>
      <c r="P216" s="132">
        <v>421.0047846889961</v>
      </c>
      <c r="Q216" s="132">
        <v>576.37559808612559</v>
      </c>
      <c r="R216" s="132">
        <v>0</v>
      </c>
      <c r="S216" s="132">
        <v>0</v>
      </c>
      <c r="T216" s="132">
        <v>0</v>
      </c>
      <c r="U216" s="132">
        <v>0</v>
      </c>
      <c r="V216" s="132">
        <v>0</v>
      </c>
      <c r="W216" s="132">
        <v>0</v>
      </c>
      <c r="X216" s="132">
        <v>61652.857142857196</v>
      </c>
      <c r="Y216" s="132">
        <v>0</v>
      </c>
      <c r="Z216" s="132">
        <v>0</v>
      </c>
      <c r="AA216" s="132">
        <v>113301.21861033833</v>
      </c>
      <c r="AB216" s="132">
        <v>0</v>
      </c>
      <c r="AC216" s="132">
        <v>0</v>
      </c>
      <c r="AD216" s="132">
        <v>0</v>
      </c>
      <c r="AE216" s="132">
        <v>110000</v>
      </c>
      <c r="AF216" s="132">
        <v>0</v>
      </c>
      <c r="AG216" s="132">
        <v>0</v>
      </c>
      <c r="AH216" s="132">
        <v>0</v>
      </c>
      <c r="AI216" s="132">
        <v>6359.7</v>
      </c>
      <c r="AJ216" s="132">
        <v>0</v>
      </c>
      <c r="AK216" s="132">
        <v>0</v>
      </c>
      <c r="AL216" s="132">
        <v>0</v>
      </c>
      <c r="AM216" s="132">
        <v>0</v>
      </c>
      <c r="AN216" s="132">
        <v>0</v>
      </c>
      <c r="AO216" s="132">
        <v>0</v>
      </c>
      <c r="AP216" s="132">
        <v>0</v>
      </c>
      <c r="AQ216" s="132">
        <v>0</v>
      </c>
      <c r="AR216" s="132">
        <v>1150993</v>
      </c>
      <c r="AS216" s="132">
        <v>301999.99680582713</v>
      </c>
      <c r="AT216" s="319">
        <v>116359.7</v>
      </c>
      <c r="AU216" s="132">
        <v>186823.17913665413</v>
      </c>
      <c r="AV216" s="132">
        <v>1569352.6968058271</v>
      </c>
      <c r="AW216" s="132">
        <v>1569352.6968058273</v>
      </c>
      <c r="AX216" s="132">
        <v>0</v>
      </c>
      <c r="AY216" s="132">
        <v>1562992.9968058271</v>
      </c>
      <c r="AZ216" s="320">
        <v>3300</v>
      </c>
      <c r="BA216" s="320">
        <v>1382700</v>
      </c>
      <c r="BB216" s="132">
        <v>0</v>
      </c>
      <c r="BC216" s="319">
        <v>0</v>
      </c>
      <c r="BD216" s="319">
        <v>1569352.6968058271</v>
      </c>
      <c r="BE216" s="320">
        <v>1389059.7</v>
      </c>
      <c r="BF216" s="132">
        <v>1272700</v>
      </c>
      <c r="BG216" s="132">
        <v>1452992.9968058271</v>
      </c>
      <c r="BH216" s="132">
        <v>3467.7637155270336</v>
      </c>
      <c r="BI216" s="132">
        <v>3390.8603161057695</v>
      </c>
      <c r="BJ216" s="321">
        <v>2.2679612915929181E-2</v>
      </c>
      <c r="BK216" s="321">
        <v>-5.3741338610230798E-3</v>
      </c>
      <c r="BL216" s="132">
        <v>-7635.4107047262623</v>
      </c>
      <c r="BM216" s="132">
        <v>1561717.2861011007</v>
      </c>
      <c r="BN216" s="132">
        <v>3712.0706112198109</v>
      </c>
      <c r="BO216" s="132" t="s">
        <v>1187</v>
      </c>
      <c r="BP216" s="132">
        <v>3727.2488928427224</v>
      </c>
      <c r="BQ216" s="321">
        <v>1.6559254600528872E-2</v>
      </c>
      <c r="BR216" s="132">
        <v>0</v>
      </c>
      <c r="BS216" s="132">
        <v>1561717.2861011007</v>
      </c>
      <c r="BT216" s="132">
        <v>0</v>
      </c>
      <c r="BU216" s="132">
        <v>1561717.2861011007</v>
      </c>
      <c r="BV216" s="132"/>
      <c r="BW216" s="132">
        <v>0</v>
      </c>
      <c r="BX216" s="132">
        <v>0</v>
      </c>
    </row>
    <row r="217" spans="1:76" hidden="1" x14ac:dyDescent="0.25">
      <c r="A217" s="295">
        <v>217</v>
      </c>
      <c r="B217" s="295">
        <v>256</v>
      </c>
      <c r="C217" s="317">
        <v>9352159</v>
      </c>
      <c r="D217" s="317" t="s">
        <v>263</v>
      </c>
      <c r="E217" s="318">
        <v>1107041</v>
      </c>
      <c r="F217" s="132">
        <v>0</v>
      </c>
      <c r="G217" s="132">
        <v>0</v>
      </c>
      <c r="H217" s="132">
        <v>18919.999999999967</v>
      </c>
      <c r="I217" s="132">
        <v>0</v>
      </c>
      <c r="J217" s="132">
        <v>36700.760095011879</v>
      </c>
      <c r="K217" s="132">
        <v>0</v>
      </c>
      <c r="L217" s="132">
        <v>4400.0000000000018</v>
      </c>
      <c r="M217" s="132">
        <v>5759.9999999999982</v>
      </c>
      <c r="N217" s="132">
        <v>9000.0000000000018</v>
      </c>
      <c r="O217" s="132">
        <v>15600.000000000005</v>
      </c>
      <c r="P217" s="132">
        <v>1680.0000000000007</v>
      </c>
      <c r="Q217" s="132">
        <v>0</v>
      </c>
      <c r="R217" s="132">
        <v>0</v>
      </c>
      <c r="S217" s="132">
        <v>0</v>
      </c>
      <c r="T217" s="132">
        <v>0</v>
      </c>
      <c r="U217" s="132">
        <v>0</v>
      </c>
      <c r="V217" s="132">
        <v>0</v>
      </c>
      <c r="W217" s="132">
        <v>0</v>
      </c>
      <c r="X217" s="132">
        <v>21783.148688046578</v>
      </c>
      <c r="Y217" s="132">
        <v>0</v>
      </c>
      <c r="Z217" s="132">
        <v>0</v>
      </c>
      <c r="AA217" s="132">
        <v>125936.89364496381</v>
      </c>
      <c r="AB217" s="132">
        <v>0</v>
      </c>
      <c r="AC217" s="132">
        <v>0</v>
      </c>
      <c r="AD217" s="132">
        <v>0</v>
      </c>
      <c r="AE217" s="132">
        <v>110000</v>
      </c>
      <c r="AF217" s="132">
        <v>0</v>
      </c>
      <c r="AG217" s="132">
        <v>0</v>
      </c>
      <c r="AH217" s="132">
        <v>0</v>
      </c>
      <c r="AI217" s="132">
        <v>4622.16</v>
      </c>
      <c r="AJ217" s="132">
        <v>0</v>
      </c>
      <c r="AK217" s="132">
        <v>0</v>
      </c>
      <c r="AL217" s="132">
        <v>0</v>
      </c>
      <c r="AM217" s="132">
        <v>0</v>
      </c>
      <c r="AN217" s="132">
        <v>0</v>
      </c>
      <c r="AO217" s="132">
        <v>0</v>
      </c>
      <c r="AP217" s="132">
        <v>0</v>
      </c>
      <c r="AQ217" s="132">
        <v>0</v>
      </c>
      <c r="AR217" s="132">
        <v>1107041</v>
      </c>
      <c r="AS217" s="132">
        <v>239780.80242802226</v>
      </c>
      <c r="AT217" s="319">
        <v>114622.16</v>
      </c>
      <c r="AU217" s="132">
        <v>181966.27369246975</v>
      </c>
      <c r="AV217" s="132">
        <v>1461443.9624280222</v>
      </c>
      <c r="AW217" s="132">
        <v>1461443.9624280222</v>
      </c>
      <c r="AX217" s="132">
        <v>0</v>
      </c>
      <c r="AY217" s="132">
        <v>1456821.8024280223</v>
      </c>
      <c r="AZ217" s="320">
        <v>3300</v>
      </c>
      <c r="BA217" s="320">
        <v>1329900</v>
      </c>
      <c r="BB217" s="132">
        <v>0</v>
      </c>
      <c r="BC217" s="319">
        <v>0</v>
      </c>
      <c r="BD217" s="319">
        <v>1461443.9624280222</v>
      </c>
      <c r="BE217" s="320">
        <v>1334522.1599999999</v>
      </c>
      <c r="BF217" s="132">
        <v>1219900</v>
      </c>
      <c r="BG217" s="132">
        <v>1346821.8024280223</v>
      </c>
      <c r="BH217" s="132">
        <v>3341.9895841886409</v>
      </c>
      <c r="BI217" s="132">
        <v>3289.9813944578318</v>
      </c>
      <c r="BJ217" s="321">
        <v>1.5808049801868184E-2</v>
      </c>
      <c r="BK217" s="321">
        <v>-3.7458565113909228E-3</v>
      </c>
      <c r="BL217" s="132">
        <v>-4966.4906862002981</v>
      </c>
      <c r="BM217" s="132">
        <v>1456477.4717418218</v>
      </c>
      <c r="BN217" s="132">
        <v>3602.6186395578707</v>
      </c>
      <c r="BO217" s="132" t="s">
        <v>1187</v>
      </c>
      <c r="BP217" s="132">
        <v>3614.088019210476</v>
      </c>
      <c r="BQ217" s="321">
        <v>1.4518102712503644E-2</v>
      </c>
      <c r="BR217" s="132">
        <v>0</v>
      </c>
      <c r="BS217" s="132">
        <v>1456477.4717418218</v>
      </c>
      <c r="BT217" s="132">
        <v>0</v>
      </c>
      <c r="BU217" s="132">
        <v>1456477.4717418218</v>
      </c>
      <c r="BV217" s="132"/>
      <c r="BW217" s="132">
        <v>0</v>
      </c>
      <c r="BX217" s="132">
        <v>0</v>
      </c>
    </row>
    <row r="218" spans="1:76" hidden="1" x14ac:dyDescent="0.25">
      <c r="A218" s="295">
        <v>218</v>
      </c>
      <c r="B218" s="295">
        <v>293</v>
      </c>
      <c r="C218" s="317">
        <v>9352172</v>
      </c>
      <c r="D218" s="317" t="s">
        <v>1270</v>
      </c>
      <c r="E218" s="318">
        <v>716967</v>
      </c>
      <c r="F218" s="132">
        <v>0</v>
      </c>
      <c r="G218" s="132">
        <v>0</v>
      </c>
      <c r="H218" s="132">
        <v>11440.000000000002</v>
      </c>
      <c r="I218" s="132">
        <v>0</v>
      </c>
      <c r="J218" s="132">
        <v>32276.335877862592</v>
      </c>
      <c r="K218" s="132">
        <v>0</v>
      </c>
      <c r="L218" s="132">
        <v>5420.7692307692387</v>
      </c>
      <c r="M218" s="132">
        <v>18069.23076923074</v>
      </c>
      <c r="N218" s="132">
        <v>7950.4615384615381</v>
      </c>
      <c r="O218" s="132">
        <v>1174.4999999999959</v>
      </c>
      <c r="P218" s="132">
        <v>0</v>
      </c>
      <c r="Q218" s="132">
        <v>0</v>
      </c>
      <c r="R218" s="132">
        <v>0</v>
      </c>
      <c r="S218" s="132">
        <v>0</v>
      </c>
      <c r="T218" s="132">
        <v>0</v>
      </c>
      <c r="U218" s="132">
        <v>0</v>
      </c>
      <c r="V218" s="132">
        <v>0</v>
      </c>
      <c r="W218" s="132">
        <v>0</v>
      </c>
      <c r="X218" s="132">
        <v>30899.999999999953</v>
      </c>
      <c r="Y218" s="132">
        <v>0</v>
      </c>
      <c r="Z218" s="132">
        <v>0</v>
      </c>
      <c r="AA218" s="132">
        <v>61871.35499999993</v>
      </c>
      <c r="AB218" s="132">
        <v>0</v>
      </c>
      <c r="AC218" s="132">
        <v>0</v>
      </c>
      <c r="AD218" s="132">
        <v>0</v>
      </c>
      <c r="AE218" s="132">
        <v>110000</v>
      </c>
      <c r="AF218" s="132">
        <v>0</v>
      </c>
      <c r="AG218" s="132">
        <v>0</v>
      </c>
      <c r="AH218" s="132">
        <v>0</v>
      </c>
      <c r="AI218" s="132">
        <v>4215.1499999999996</v>
      </c>
      <c r="AJ218" s="132">
        <v>0</v>
      </c>
      <c r="AK218" s="132">
        <v>0</v>
      </c>
      <c r="AL218" s="132">
        <v>0</v>
      </c>
      <c r="AM218" s="132">
        <v>0</v>
      </c>
      <c r="AN218" s="132">
        <v>0</v>
      </c>
      <c r="AO218" s="132">
        <v>0</v>
      </c>
      <c r="AP218" s="132">
        <v>0</v>
      </c>
      <c r="AQ218" s="132">
        <v>0</v>
      </c>
      <c r="AR218" s="132">
        <v>716967</v>
      </c>
      <c r="AS218" s="132">
        <v>169102.65241632398</v>
      </c>
      <c r="AT218" s="319">
        <v>114215.15</v>
      </c>
      <c r="AU218" s="132">
        <v>110036.00370816198</v>
      </c>
      <c r="AV218" s="132">
        <v>1000284.802416324</v>
      </c>
      <c r="AW218" s="132">
        <v>1000284.8024163241</v>
      </c>
      <c r="AX218" s="132">
        <v>0</v>
      </c>
      <c r="AY218" s="132">
        <v>996069.65241632401</v>
      </c>
      <c r="AZ218" s="320">
        <v>3300</v>
      </c>
      <c r="BA218" s="320">
        <v>861300</v>
      </c>
      <c r="BB218" s="132">
        <v>0</v>
      </c>
      <c r="BC218" s="319">
        <v>0</v>
      </c>
      <c r="BD218" s="319">
        <v>1000284.802416324</v>
      </c>
      <c r="BE218" s="320">
        <v>865515.15</v>
      </c>
      <c r="BF218" s="132">
        <v>751300</v>
      </c>
      <c r="BG218" s="132">
        <v>886069.65241632401</v>
      </c>
      <c r="BH218" s="132">
        <v>3394.9028828211649</v>
      </c>
      <c r="BI218" s="132">
        <v>3468.0421799227802</v>
      </c>
      <c r="BJ218" s="321">
        <v>-2.1089506213342483E-2</v>
      </c>
      <c r="BK218" s="321">
        <v>6.089506213342484E-3</v>
      </c>
      <c r="BL218" s="132">
        <v>5511.9714091239048</v>
      </c>
      <c r="BM218" s="132">
        <v>1005796.7738254479</v>
      </c>
      <c r="BN218" s="132">
        <v>3837.4774859212562</v>
      </c>
      <c r="BO218" s="132" t="s">
        <v>1187</v>
      </c>
      <c r="BP218" s="132">
        <v>3853.6274859212563</v>
      </c>
      <c r="BQ218" s="321">
        <v>-2.2703131312195257E-2</v>
      </c>
      <c r="BR218" s="132">
        <v>0</v>
      </c>
      <c r="BS218" s="132">
        <v>1005796.7738254479</v>
      </c>
      <c r="BT218" s="132">
        <v>0</v>
      </c>
      <c r="BU218" s="132">
        <v>1005796.7738254479</v>
      </c>
      <c r="BV218" s="132"/>
      <c r="BW218" s="132">
        <v>102284.94753436302</v>
      </c>
      <c r="BX218" s="132">
        <v>14348.3</v>
      </c>
    </row>
    <row r="219" spans="1:76" hidden="1" x14ac:dyDescent="0.25">
      <c r="A219" s="295">
        <v>219</v>
      </c>
      <c r="B219" s="295">
        <v>260</v>
      </c>
      <c r="C219" s="317">
        <v>9352185</v>
      </c>
      <c r="D219" s="317" t="s">
        <v>266</v>
      </c>
      <c r="E219" s="318">
        <v>939474</v>
      </c>
      <c r="F219" s="132">
        <v>0</v>
      </c>
      <c r="G219" s="132">
        <v>0</v>
      </c>
      <c r="H219" s="132">
        <v>56319.999999999964</v>
      </c>
      <c r="I219" s="132">
        <v>0</v>
      </c>
      <c r="J219" s="132">
        <v>95418.000000000015</v>
      </c>
      <c r="K219" s="132">
        <v>0</v>
      </c>
      <c r="L219" s="132">
        <v>3017.647058823527</v>
      </c>
      <c r="M219" s="132">
        <v>6035.2941176470604</v>
      </c>
      <c r="N219" s="132">
        <v>17381.647058823492</v>
      </c>
      <c r="O219" s="132">
        <v>16476.352941176487</v>
      </c>
      <c r="P219" s="132">
        <v>64215.529411764743</v>
      </c>
      <c r="Q219" s="132">
        <v>0</v>
      </c>
      <c r="R219" s="132">
        <v>0</v>
      </c>
      <c r="S219" s="132">
        <v>0</v>
      </c>
      <c r="T219" s="132">
        <v>0</v>
      </c>
      <c r="U219" s="132">
        <v>0</v>
      </c>
      <c r="V219" s="132">
        <v>0</v>
      </c>
      <c r="W219" s="132">
        <v>0</v>
      </c>
      <c r="X219" s="132">
        <v>26573.999999999975</v>
      </c>
      <c r="Y219" s="132">
        <v>0</v>
      </c>
      <c r="Z219" s="132">
        <v>0</v>
      </c>
      <c r="AA219" s="132">
        <v>91833.799431353487</v>
      </c>
      <c r="AB219" s="132">
        <v>0</v>
      </c>
      <c r="AC219" s="132">
        <v>0</v>
      </c>
      <c r="AD219" s="132">
        <v>0</v>
      </c>
      <c r="AE219" s="132">
        <v>110000</v>
      </c>
      <c r="AF219" s="132">
        <v>0</v>
      </c>
      <c r="AG219" s="132">
        <v>0</v>
      </c>
      <c r="AH219" s="132">
        <v>0</v>
      </c>
      <c r="AI219" s="132">
        <v>2614.39</v>
      </c>
      <c r="AJ219" s="132">
        <v>0</v>
      </c>
      <c r="AK219" s="132">
        <v>0</v>
      </c>
      <c r="AL219" s="132">
        <v>0</v>
      </c>
      <c r="AM219" s="132">
        <v>0</v>
      </c>
      <c r="AN219" s="132">
        <v>0</v>
      </c>
      <c r="AO219" s="132">
        <v>0</v>
      </c>
      <c r="AP219" s="132">
        <v>0</v>
      </c>
      <c r="AQ219" s="132">
        <v>0</v>
      </c>
      <c r="AR219" s="132">
        <v>939474</v>
      </c>
      <c r="AS219" s="132">
        <v>377272.27001958876</v>
      </c>
      <c r="AT219" s="319">
        <v>112614.39</v>
      </c>
      <c r="AU219" s="132">
        <v>231265.03472547111</v>
      </c>
      <c r="AV219" s="132">
        <v>1429360.6600195887</v>
      </c>
      <c r="AW219" s="132">
        <v>1429360.6600195887</v>
      </c>
      <c r="AX219" s="132">
        <v>0</v>
      </c>
      <c r="AY219" s="132">
        <v>1426746.2700195888</v>
      </c>
      <c r="AZ219" s="320">
        <v>3300</v>
      </c>
      <c r="BA219" s="320">
        <v>1128600</v>
      </c>
      <c r="BB219" s="132">
        <v>0</v>
      </c>
      <c r="BC219" s="319">
        <v>0</v>
      </c>
      <c r="BD219" s="319">
        <v>1429360.6600195887</v>
      </c>
      <c r="BE219" s="320">
        <v>1131214.3899999999</v>
      </c>
      <c r="BF219" s="132">
        <v>1018599.9999999999</v>
      </c>
      <c r="BG219" s="132">
        <v>1316746.2700195888</v>
      </c>
      <c r="BH219" s="132">
        <v>3850.1352924549378</v>
      </c>
      <c r="BI219" s="132">
        <v>4098.5097224025976</v>
      </c>
      <c r="BJ219" s="321">
        <v>-6.0601156705823209E-2</v>
      </c>
      <c r="BK219" s="321">
        <v>4.5601156705823209E-2</v>
      </c>
      <c r="BL219" s="132">
        <v>63918.700166174327</v>
      </c>
      <c r="BM219" s="132">
        <v>1493279.3601857629</v>
      </c>
      <c r="BN219" s="132">
        <v>4358.6695034671429</v>
      </c>
      <c r="BO219" s="132" t="s">
        <v>1187</v>
      </c>
      <c r="BP219" s="132">
        <v>4366.3139186718208</v>
      </c>
      <c r="BQ219" s="321">
        <v>-2.5185416098973734E-2</v>
      </c>
      <c r="BR219" s="132">
        <v>0</v>
      </c>
      <c r="BS219" s="132">
        <v>1493279.3601857629</v>
      </c>
      <c r="BT219" s="132">
        <v>0</v>
      </c>
      <c r="BU219" s="132">
        <v>1493279.3601857629</v>
      </c>
      <c r="BV219" s="132"/>
      <c r="BW219" s="132">
        <v>11419.735570006305</v>
      </c>
      <c r="BX219" s="132">
        <v>142.67000000000007</v>
      </c>
    </row>
    <row r="220" spans="1:76" hidden="1" x14ac:dyDescent="0.25">
      <c r="A220" s="295">
        <v>220</v>
      </c>
      <c r="B220" s="295">
        <v>263</v>
      </c>
      <c r="C220" s="317">
        <v>9352186</v>
      </c>
      <c r="D220" s="317" t="s">
        <v>267</v>
      </c>
      <c r="E220" s="318">
        <v>1142752</v>
      </c>
      <c r="F220" s="132">
        <v>0</v>
      </c>
      <c r="G220" s="132">
        <v>0</v>
      </c>
      <c r="H220" s="132">
        <v>19360.000000000044</v>
      </c>
      <c r="I220" s="132">
        <v>0</v>
      </c>
      <c r="J220" s="132">
        <v>50882.313253012042</v>
      </c>
      <c r="K220" s="132">
        <v>0</v>
      </c>
      <c r="L220" s="132">
        <v>801.92771084337357</v>
      </c>
      <c r="M220" s="132">
        <v>30072.289156626462</v>
      </c>
      <c r="N220" s="132">
        <v>20930.313253012002</v>
      </c>
      <c r="O220" s="132">
        <v>7427.8554216867506</v>
      </c>
      <c r="P220" s="132">
        <v>18524.530120481897</v>
      </c>
      <c r="Q220" s="132">
        <v>0</v>
      </c>
      <c r="R220" s="132">
        <v>0</v>
      </c>
      <c r="S220" s="132">
        <v>0</v>
      </c>
      <c r="T220" s="132">
        <v>0</v>
      </c>
      <c r="U220" s="132">
        <v>0</v>
      </c>
      <c r="V220" s="132">
        <v>0</v>
      </c>
      <c r="W220" s="132">
        <v>0</v>
      </c>
      <c r="X220" s="132">
        <v>11434.157303370781</v>
      </c>
      <c r="Y220" s="132">
        <v>0</v>
      </c>
      <c r="Z220" s="132">
        <v>0</v>
      </c>
      <c r="AA220" s="132">
        <v>102718.84912504935</v>
      </c>
      <c r="AB220" s="132">
        <v>0</v>
      </c>
      <c r="AC220" s="132">
        <v>0</v>
      </c>
      <c r="AD220" s="132">
        <v>0</v>
      </c>
      <c r="AE220" s="132">
        <v>110000</v>
      </c>
      <c r="AF220" s="132">
        <v>0</v>
      </c>
      <c r="AG220" s="132">
        <v>0</v>
      </c>
      <c r="AH220" s="132">
        <v>0</v>
      </c>
      <c r="AI220" s="132">
        <v>6131.92</v>
      </c>
      <c r="AJ220" s="132">
        <v>0</v>
      </c>
      <c r="AK220" s="132">
        <v>0</v>
      </c>
      <c r="AL220" s="132">
        <v>0</v>
      </c>
      <c r="AM220" s="132">
        <v>0</v>
      </c>
      <c r="AN220" s="132">
        <v>0</v>
      </c>
      <c r="AO220" s="132">
        <v>0</v>
      </c>
      <c r="AP220" s="132">
        <v>0</v>
      </c>
      <c r="AQ220" s="132">
        <v>0</v>
      </c>
      <c r="AR220" s="132">
        <v>1142752</v>
      </c>
      <c r="AS220" s="132">
        <v>262152.2353440827</v>
      </c>
      <c r="AT220" s="319">
        <v>116131.92</v>
      </c>
      <c r="AU220" s="132">
        <v>186717.46358288062</v>
      </c>
      <c r="AV220" s="132">
        <v>1521036.1553440825</v>
      </c>
      <c r="AW220" s="132">
        <v>1521036.1553440825</v>
      </c>
      <c r="AX220" s="132">
        <v>0</v>
      </c>
      <c r="AY220" s="132">
        <v>1514904.2353440826</v>
      </c>
      <c r="AZ220" s="320">
        <v>3300</v>
      </c>
      <c r="BA220" s="320">
        <v>1372800</v>
      </c>
      <c r="BB220" s="132">
        <v>0</v>
      </c>
      <c r="BC220" s="319">
        <v>0</v>
      </c>
      <c r="BD220" s="319">
        <v>1521036.1553440825</v>
      </c>
      <c r="BE220" s="320">
        <v>1378931.92</v>
      </c>
      <c r="BF220" s="132">
        <v>1262800</v>
      </c>
      <c r="BG220" s="132">
        <v>1404904.2353440826</v>
      </c>
      <c r="BH220" s="132">
        <v>3377.1736426540447</v>
      </c>
      <c r="BI220" s="132">
        <v>3591.1923502380955</v>
      </c>
      <c r="BJ220" s="321">
        <v>-5.9595445387340899E-2</v>
      </c>
      <c r="BK220" s="321">
        <v>4.45954453873409E-2</v>
      </c>
      <c r="BL220" s="132">
        <v>66622.742089479434</v>
      </c>
      <c r="BM220" s="132">
        <v>1587658.897433562</v>
      </c>
      <c r="BN220" s="132">
        <v>3801.7475419076009</v>
      </c>
      <c r="BO220" s="132" t="s">
        <v>1187</v>
      </c>
      <c r="BP220" s="132">
        <v>3816.4877342152931</v>
      </c>
      <c r="BQ220" s="321">
        <v>-1.7214186358266437E-2</v>
      </c>
      <c r="BR220" s="132">
        <v>0</v>
      </c>
      <c r="BS220" s="132">
        <v>1587658.897433562</v>
      </c>
      <c r="BT220" s="132">
        <v>0</v>
      </c>
      <c r="BU220" s="132">
        <v>1587658.897433562</v>
      </c>
      <c r="BV220" s="132"/>
      <c r="BW220" s="132">
        <v>526333.9666438112</v>
      </c>
      <c r="BX220" s="132">
        <v>40818.25</v>
      </c>
    </row>
    <row r="221" spans="1:76" hidden="1" x14ac:dyDescent="0.25">
      <c r="A221" s="295">
        <v>221</v>
      </c>
      <c r="B221" s="295">
        <v>225</v>
      </c>
      <c r="C221" s="317">
        <v>9352187</v>
      </c>
      <c r="D221" s="317" t="s">
        <v>1271</v>
      </c>
      <c r="E221" s="318">
        <v>304917</v>
      </c>
      <c r="F221" s="132">
        <v>0</v>
      </c>
      <c r="G221" s="132">
        <v>0</v>
      </c>
      <c r="H221" s="132">
        <v>3520.0000000000014</v>
      </c>
      <c r="I221" s="132">
        <v>0</v>
      </c>
      <c r="J221" s="132">
        <v>9412.0661157024806</v>
      </c>
      <c r="K221" s="132">
        <v>0</v>
      </c>
      <c r="L221" s="132">
        <v>599.99999999999943</v>
      </c>
      <c r="M221" s="132">
        <v>0</v>
      </c>
      <c r="N221" s="132">
        <v>0</v>
      </c>
      <c r="O221" s="132">
        <v>0</v>
      </c>
      <c r="P221" s="132">
        <v>0</v>
      </c>
      <c r="Q221" s="132">
        <v>0</v>
      </c>
      <c r="R221" s="132">
        <v>0</v>
      </c>
      <c r="S221" s="132">
        <v>0</v>
      </c>
      <c r="T221" s="132">
        <v>0</v>
      </c>
      <c r="U221" s="132">
        <v>0</v>
      </c>
      <c r="V221" s="132">
        <v>0</v>
      </c>
      <c r="W221" s="132">
        <v>0</v>
      </c>
      <c r="X221" s="132">
        <v>589.32989690721854</v>
      </c>
      <c r="Y221" s="132">
        <v>0</v>
      </c>
      <c r="Z221" s="132">
        <v>0</v>
      </c>
      <c r="AA221" s="132">
        <v>26837.219536082455</v>
      </c>
      <c r="AB221" s="132">
        <v>0</v>
      </c>
      <c r="AC221" s="132">
        <v>0</v>
      </c>
      <c r="AD221" s="132">
        <v>0</v>
      </c>
      <c r="AE221" s="132">
        <v>110000</v>
      </c>
      <c r="AF221" s="132">
        <v>0</v>
      </c>
      <c r="AG221" s="132">
        <v>0</v>
      </c>
      <c r="AH221" s="132">
        <v>0</v>
      </c>
      <c r="AI221" s="132">
        <v>2866.82</v>
      </c>
      <c r="AJ221" s="132">
        <v>0</v>
      </c>
      <c r="AK221" s="132">
        <v>0</v>
      </c>
      <c r="AL221" s="132">
        <v>0</v>
      </c>
      <c r="AM221" s="132">
        <v>0</v>
      </c>
      <c r="AN221" s="132">
        <v>0</v>
      </c>
      <c r="AO221" s="132">
        <v>0</v>
      </c>
      <c r="AP221" s="132">
        <v>0</v>
      </c>
      <c r="AQ221" s="132">
        <v>0</v>
      </c>
      <c r="AR221" s="132">
        <v>304917</v>
      </c>
      <c r="AS221" s="132">
        <v>40958.615548692156</v>
      </c>
      <c r="AT221" s="319">
        <v>112866.82</v>
      </c>
      <c r="AU221" s="132">
        <v>43602.252593933699</v>
      </c>
      <c r="AV221" s="132">
        <v>458742.43554869218</v>
      </c>
      <c r="AW221" s="132">
        <v>458742.43554869218</v>
      </c>
      <c r="AX221" s="132">
        <v>0</v>
      </c>
      <c r="AY221" s="132">
        <v>455875.61554869218</v>
      </c>
      <c r="AZ221" s="320">
        <v>3300</v>
      </c>
      <c r="BA221" s="320">
        <v>366300</v>
      </c>
      <c r="BB221" s="132">
        <v>0</v>
      </c>
      <c r="BC221" s="319">
        <v>0</v>
      </c>
      <c r="BD221" s="319">
        <v>458742.43554869218</v>
      </c>
      <c r="BE221" s="320">
        <v>369166.82</v>
      </c>
      <c r="BF221" s="132">
        <v>256300</v>
      </c>
      <c r="BG221" s="132">
        <v>345875.61554869218</v>
      </c>
      <c r="BH221" s="132">
        <v>3115.9965364747045</v>
      </c>
      <c r="BI221" s="132">
        <v>3049.3373649999999</v>
      </c>
      <c r="BJ221" s="321">
        <v>2.1860215350328952E-2</v>
      </c>
      <c r="BK221" s="321">
        <v>-5.179970397155528E-3</v>
      </c>
      <c r="BL221" s="132">
        <v>-1753.2979782620666</v>
      </c>
      <c r="BM221" s="132">
        <v>456989.13757043012</v>
      </c>
      <c r="BN221" s="132">
        <v>4091.192050184055</v>
      </c>
      <c r="BO221" s="132" t="s">
        <v>1187</v>
      </c>
      <c r="BP221" s="132">
        <v>4117.0192573912627</v>
      </c>
      <c r="BQ221" s="321">
        <v>2.1559969636675724E-2</v>
      </c>
      <c r="BR221" s="132">
        <v>0</v>
      </c>
      <c r="BS221" s="132">
        <v>456989.13757043012</v>
      </c>
      <c r="BT221" s="132">
        <v>0</v>
      </c>
      <c r="BU221" s="132">
        <v>456989.13757043012</v>
      </c>
      <c r="BV221" s="132"/>
      <c r="BW221" s="132">
        <v>-5270.4999999999418</v>
      </c>
      <c r="BX221" s="132">
        <v>5268.7199999999993</v>
      </c>
    </row>
    <row r="222" spans="1:76" hidden="1" x14ac:dyDescent="0.25">
      <c r="A222" s="295">
        <v>222</v>
      </c>
      <c r="B222" s="295">
        <v>270</v>
      </c>
      <c r="C222" s="317">
        <v>9352188</v>
      </c>
      <c r="D222" s="317" t="s">
        <v>270</v>
      </c>
      <c r="E222" s="318">
        <v>947715</v>
      </c>
      <c r="F222" s="132">
        <v>0</v>
      </c>
      <c r="G222" s="132">
        <v>0</v>
      </c>
      <c r="H222" s="132">
        <v>37400.000000000015</v>
      </c>
      <c r="I222" s="132">
        <v>0</v>
      </c>
      <c r="J222" s="132">
        <v>76744.477611940296</v>
      </c>
      <c r="K222" s="132">
        <v>0</v>
      </c>
      <c r="L222" s="132">
        <v>1799.999999999998</v>
      </c>
      <c r="M222" s="132">
        <v>6480.0000000000009</v>
      </c>
      <c r="N222" s="132">
        <v>32760</v>
      </c>
      <c r="O222" s="132">
        <v>13650.000000000022</v>
      </c>
      <c r="P222" s="132">
        <v>42839.999999999927</v>
      </c>
      <c r="Q222" s="132">
        <v>0</v>
      </c>
      <c r="R222" s="132">
        <v>0</v>
      </c>
      <c r="S222" s="132">
        <v>0</v>
      </c>
      <c r="T222" s="132">
        <v>0</v>
      </c>
      <c r="U222" s="132">
        <v>0</v>
      </c>
      <c r="V222" s="132">
        <v>0</v>
      </c>
      <c r="W222" s="132">
        <v>0</v>
      </c>
      <c r="X222" s="132">
        <v>41951.041666666642</v>
      </c>
      <c r="Y222" s="132">
        <v>0</v>
      </c>
      <c r="Z222" s="132">
        <v>0</v>
      </c>
      <c r="AA222" s="132">
        <v>93026.571565140461</v>
      </c>
      <c r="AB222" s="132">
        <v>0</v>
      </c>
      <c r="AC222" s="132">
        <v>0</v>
      </c>
      <c r="AD222" s="132">
        <v>0</v>
      </c>
      <c r="AE222" s="132">
        <v>110000</v>
      </c>
      <c r="AF222" s="132">
        <v>0</v>
      </c>
      <c r="AG222" s="132">
        <v>0</v>
      </c>
      <c r="AH222" s="132">
        <v>0</v>
      </c>
      <c r="AI222" s="132">
        <v>5088.58</v>
      </c>
      <c r="AJ222" s="132">
        <v>0</v>
      </c>
      <c r="AK222" s="132">
        <v>0</v>
      </c>
      <c r="AL222" s="132">
        <v>0</v>
      </c>
      <c r="AM222" s="132">
        <v>0</v>
      </c>
      <c r="AN222" s="132">
        <v>0</v>
      </c>
      <c r="AO222" s="132">
        <v>0</v>
      </c>
      <c r="AP222" s="132">
        <v>0</v>
      </c>
      <c r="AQ222" s="132">
        <v>0</v>
      </c>
      <c r="AR222" s="132">
        <v>947715</v>
      </c>
      <c r="AS222" s="132">
        <v>346652.09084374731</v>
      </c>
      <c r="AT222" s="319">
        <v>115088.58</v>
      </c>
      <c r="AU222" s="132">
        <v>208862.81037111057</v>
      </c>
      <c r="AV222" s="132">
        <v>1409455.6708437474</v>
      </c>
      <c r="AW222" s="132">
        <v>1409455.6708437477</v>
      </c>
      <c r="AX222" s="132">
        <v>0</v>
      </c>
      <c r="AY222" s="132">
        <v>1404367.0908437474</v>
      </c>
      <c r="AZ222" s="320">
        <v>3300</v>
      </c>
      <c r="BA222" s="320">
        <v>1138500</v>
      </c>
      <c r="BB222" s="132">
        <v>0</v>
      </c>
      <c r="BC222" s="319">
        <v>0</v>
      </c>
      <c r="BD222" s="319">
        <v>1409455.6708437474</v>
      </c>
      <c r="BE222" s="320">
        <v>1143588.58</v>
      </c>
      <c r="BF222" s="132">
        <v>1028500.0000000001</v>
      </c>
      <c r="BG222" s="132">
        <v>1294367.0908437474</v>
      </c>
      <c r="BH222" s="132">
        <v>3751.7886691123113</v>
      </c>
      <c r="BI222" s="132">
        <v>4026.3818058651032</v>
      </c>
      <c r="BJ222" s="321">
        <v>-6.8198484394301789E-2</v>
      </c>
      <c r="BK222" s="321">
        <v>5.319848439430179E-2</v>
      </c>
      <c r="BL222" s="132">
        <v>73898.106334361291</v>
      </c>
      <c r="BM222" s="132">
        <v>1483353.7771781087</v>
      </c>
      <c r="BN222" s="132">
        <v>4284.8266584872717</v>
      </c>
      <c r="BO222" s="132" t="s">
        <v>1187</v>
      </c>
      <c r="BP222" s="132">
        <v>4299.5761657336479</v>
      </c>
      <c r="BQ222" s="321">
        <v>-2.2953475946716373E-2</v>
      </c>
      <c r="BR222" s="132">
        <v>0</v>
      </c>
      <c r="BS222" s="132">
        <v>1483353.7771781087</v>
      </c>
      <c r="BT222" s="132">
        <v>0</v>
      </c>
      <c r="BU222" s="132">
        <v>1483353.7771781087</v>
      </c>
      <c r="BV222" s="132"/>
      <c r="BW222" s="132">
        <v>-9507.5599999984261</v>
      </c>
      <c r="BX222" s="132">
        <v>9502.25</v>
      </c>
    </row>
    <row r="223" spans="1:76" hidden="1" x14ac:dyDescent="0.25">
      <c r="A223" s="295">
        <v>223</v>
      </c>
      <c r="B223" s="295">
        <v>119</v>
      </c>
      <c r="C223" s="317">
        <v>9352197</v>
      </c>
      <c r="D223" s="317" t="s">
        <v>1272</v>
      </c>
      <c r="E223" s="318">
        <v>195037</v>
      </c>
      <c r="F223" s="132">
        <v>0</v>
      </c>
      <c r="G223" s="132">
        <v>0</v>
      </c>
      <c r="H223" s="132">
        <v>2639.9999999999991</v>
      </c>
      <c r="I223" s="132">
        <v>0</v>
      </c>
      <c r="J223" s="132">
        <v>5308.6153846153848</v>
      </c>
      <c r="K223" s="132">
        <v>0</v>
      </c>
      <c r="L223" s="132">
        <v>0</v>
      </c>
      <c r="M223" s="132">
        <v>0</v>
      </c>
      <c r="N223" s="132">
        <v>0</v>
      </c>
      <c r="O223" s="132">
        <v>0</v>
      </c>
      <c r="P223" s="132">
        <v>0</v>
      </c>
      <c r="Q223" s="132">
        <v>0</v>
      </c>
      <c r="R223" s="132">
        <v>0</v>
      </c>
      <c r="S223" s="132">
        <v>0</v>
      </c>
      <c r="T223" s="132">
        <v>0</v>
      </c>
      <c r="U223" s="132">
        <v>0</v>
      </c>
      <c r="V223" s="132">
        <v>0</v>
      </c>
      <c r="W223" s="132">
        <v>0</v>
      </c>
      <c r="X223" s="132">
        <v>0</v>
      </c>
      <c r="Y223" s="132">
        <v>0</v>
      </c>
      <c r="Z223" s="132">
        <v>0</v>
      </c>
      <c r="AA223" s="132">
        <v>19387.080133333344</v>
      </c>
      <c r="AB223" s="132">
        <v>0</v>
      </c>
      <c r="AC223" s="132">
        <v>0</v>
      </c>
      <c r="AD223" s="132">
        <v>0</v>
      </c>
      <c r="AE223" s="132">
        <v>110000</v>
      </c>
      <c r="AF223" s="132">
        <v>13150.86782376502</v>
      </c>
      <c r="AG223" s="132">
        <v>0</v>
      </c>
      <c r="AH223" s="132">
        <v>0</v>
      </c>
      <c r="AI223" s="132">
        <v>9646.75</v>
      </c>
      <c r="AJ223" s="132">
        <v>0</v>
      </c>
      <c r="AK223" s="132">
        <v>0</v>
      </c>
      <c r="AL223" s="132">
        <v>0</v>
      </c>
      <c r="AM223" s="132">
        <v>0</v>
      </c>
      <c r="AN223" s="132">
        <v>0</v>
      </c>
      <c r="AO223" s="132">
        <v>0</v>
      </c>
      <c r="AP223" s="132">
        <v>0</v>
      </c>
      <c r="AQ223" s="132">
        <v>0</v>
      </c>
      <c r="AR223" s="132">
        <v>195037</v>
      </c>
      <c r="AS223" s="132">
        <v>27335.695517948727</v>
      </c>
      <c r="AT223" s="319">
        <v>132797.61782376503</v>
      </c>
      <c r="AU223" s="132">
        <v>33360.387825641039</v>
      </c>
      <c r="AV223" s="132">
        <v>355170.31334171374</v>
      </c>
      <c r="AW223" s="132">
        <v>355170.31334171374</v>
      </c>
      <c r="AX223" s="132">
        <v>0</v>
      </c>
      <c r="AY223" s="132">
        <v>345523.56334171374</v>
      </c>
      <c r="AZ223" s="320">
        <v>3300</v>
      </c>
      <c r="BA223" s="320">
        <v>234300</v>
      </c>
      <c r="BB223" s="132">
        <v>0</v>
      </c>
      <c r="BC223" s="319">
        <v>0</v>
      </c>
      <c r="BD223" s="319">
        <v>355170.31334171374</v>
      </c>
      <c r="BE223" s="320">
        <v>243946.75</v>
      </c>
      <c r="BF223" s="132">
        <v>111149.13217623498</v>
      </c>
      <c r="BG223" s="132">
        <v>222372.69551794871</v>
      </c>
      <c r="BH223" s="132">
        <v>3132.0097960274466</v>
      </c>
      <c r="BI223" s="132">
        <v>2944.7323429288799</v>
      </c>
      <c r="BJ223" s="321">
        <v>6.3597444959054367E-2</v>
      </c>
      <c r="BK223" s="321">
        <v>-1.5069974240563572E-2</v>
      </c>
      <c r="BL223" s="132">
        <v>-3150.7698792837773</v>
      </c>
      <c r="BM223" s="132">
        <v>352019.54346242995</v>
      </c>
      <c r="BN223" s="132">
        <v>4822.1520205976049</v>
      </c>
      <c r="BO223" s="132" t="s">
        <v>1187</v>
      </c>
      <c r="BP223" s="132">
        <v>4958.0217389074642</v>
      </c>
      <c r="BQ223" s="321">
        <v>2.3820448002972228E-2</v>
      </c>
      <c r="BR223" s="132">
        <v>0</v>
      </c>
      <c r="BS223" s="132">
        <v>352019.54346242995</v>
      </c>
      <c r="BT223" s="132">
        <v>0</v>
      </c>
      <c r="BU223" s="132">
        <v>352019.54346242995</v>
      </c>
      <c r="BV223" s="132"/>
      <c r="BW223" s="132">
        <v>26634.860000000393</v>
      </c>
      <c r="BX223" s="132">
        <v>13666.71</v>
      </c>
    </row>
    <row r="224" spans="1:76" hidden="1" x14ac:dyDescent="0.25">
      <c r="A224" s="295">
        <v>224</v>
      </c>
      <c r="B224" s="295">
        <v>512</v>
      </c>
      <c r="C224" s="317">
        <v>9352198</v>
      </c>
      <c r="D224" s="317" t="s">
        <v>1273</v>
      </c>
      <c r="E224" s="318">
        <v>1071330</v>
      </c>
      <c r="F224" s="132">
        <v>0</v>
      </c>
      <c r="G224" s="132">
        <v>0</v>
      </c>
      <c r="H224" s="132">
        <v>29039.999999999956</v>
      </c>
      <c r="I224" s="132">
        <v>0</v>
      </c>
      <c r="J224" s="132">
        <v>67711.898734177215</v>
      </c>
      <c r="K224" s="132">
        <v>0</v>
      </c>
      <c r="L224" s="132">
        <v>12422.976501305448</v>
      </c>
      <c r="M224" s="132">
        <v>21261.618798955609</v>
      </c>
      <c r="N224" s="132">
        <v>4032.3759791122734</v>
      </c>
      <c r="O224" s="132">
        <v>36932.898172323832</v>
      </c>
      <c r="P224" s="132">
        <v>0</v>
      </c>
      <c r="Q224" s="132">
        <v>0</v>
      </c>
      <c r="R224" s="132">
        <v>0</v>
      </c>
      <c r="S224" s="132">
        <v>0</v>
      </c>
      <c r="T224" s="132">
        <v>0</v>
      </c>
      <c r="U224" s="132">
        <v>0</v>
      </c>
      <c r="V224" s="132">
        <v>0</v>
      </c>
      <c r="W224" s="132">
        <v>0</v>
      </c>
      <c r="X224" s="132">
        <v>7657.0381231671518</v>
      </c>
      <c r="Y224" s="132">
        <v>0</v>
      </c>
      <c r="Z224" s="132">
        <v>0</v>
      </c>
      <c r="AA224" s="132">
        <v>90096.749713528436</v>
      </c>
      <c r="AB224" s="132">
        <v>0</v>
      </c>
      <c r="AC224" s="132">
        <v>0</v>
      </c>
      <c r="AD224" s="132">
        <v>0</v>
      </c>
      <c r="AE224" s="132">
        <v>110000</v>
      </c>
      <c r="AF224" s="132">
        <v>0</v>
      </c>
      <c r="AG224" s="132">
        <v>0</v>
      </c>
      <c r="AH224" s="132">
        <v>0</v>
      </c>
      <c r="AI224" s="132">
        <v>4558.84</v>
      </c>
      <c r="AJ224" s="132">
        <v>0</v>
      </c>
      <c r="AK224" s="132">
        <v>0</v>
      </c>
      <c r="AL224" s="132">
        <v>0</v>
      </c>
      <c r="AM224" s="132">
        <v>0</v>
      </c>
      <c r="AN224" s="132">
        <v>0</v>
      </c>
      <c r="AO224" s="132">
        <v>0</v>
      </c>
      <c r="AP224" s="132">
        <v>0</v>
      </c>
      <c r="AQ224" s="132">
        <v>0</v>
      </c>
      <c r="AR224" s="132">
        <v>1071330</v>
      </c>
      <c r="AS224" s="132">
        <v>269155.55602256989</v>
      </c>
      <c r="AT224" s="319">
        <v>114558.84</v>
      </c>
      <c r="AU224" s="132">
        <v>185796.6338064656</v>
      </c>
      <c r="AV224" s="132">
        <v>1455044.3960225701</v>
      </c>
      <c r="AW224" s="132">
        <v>1455044.3960225699</v>
      </c>
      <c r="AX224" s="132">
        <v>0</v>
      </c>
      <c r="AY224" s="132">
        <v>1450485.55602257</v>
      </c>
      <c r="AZ224" s="320">
        <v>3300</v>
      </c>
      <c r="BA224" s="320">
        <v>1287000</v>
      </c>
      <c r="BB224" s="132">
        <v>0</v>
      </c>
      <c r="BC224" s="319">
        <v>0</v>
      </c>
      <c r="BD224" s="319">
        <v>1455044.3960225701</v>
      </c>
      <c r="BE224" s="320">
        <v>1291558.8400000001</v>
      </c>
      <c r="BF224" s="132">
        <v>1177000</v>
      </c>
      <c r="BG224" s="132">
        <v>1340485.55602257</v>
      </c>
      <c r="BH224" s="132">
        <v>3437.1424513399229</v>
      </c>
      <c r="BI224" s="132">
        <v>3486.0369642499995</v>
      </c>
      <c r="BJ224" s="321">
        <v>-1.4025815965665182E-2</v>
      </c>
      <c r="BK224" s="321">
        <v>0</v>
      </c>
      <c r="BL224" s="132">
        <v>0</v>
      </c>
      <c r="BM224" s="132">
        <v>1455044.3960225701</v>
      </c>
      <c r="BN224" s="132">
        <v>3719.1937333912051</v>
      </c>
      <c r="BO224" s="132" t="s">
        <v>1187</v>
      </c>
      <c r="BP224" s="132">
        <v>3730.8830667245388</v>
      </c>
      <c r="BQ224" s="321">
        <v>-1.5384641267657928E-2</v>
      </c>
      <c r="BR224" s="132">
        <v>0</v>
      </c>
      <c r="BS224" s="132">
        <v>1455044.3960225701</v>
      </c>
      <c r="BT224" s="132">
        <v>0</v>
      </c>
      <c r="BU224" s="132">
        <v>1455044.3960225701</v>
      </c>
      <c r="BV224" s="132"/>
      <c r="BW224" s="132">
        <v>-6458.1899999997113</v>
      </c>
      <c r="BX224" s="132">
        <v>6459.25</v>
      </c>
    </row>
    <row r="225" spans="1:76" hidden="1" x14ac:dyDescent="0.25">
      <c r="A225" s="295">
        <v>225</v>
      </c>
      <c r="B225" s="295">
        <v>483</v>
      </c>
      <c r="C225" s="317">
        <v>9352199</v>
      </c>
      <c r="D225" s="317" t="s">
        <v>1274</v>
      </c>
      <c r="E225" s="318">
        <v>760919</v>
      </c>
      <c r="F225" s="132">
        <v>0</v>
      </c>
      <c r="G225" s="132">
        <v>0</v>
      </c>
      <c r="H225" s="132">
        <v>17600.000000000011</v>
      </c>
      <c r="I225" s="132">
        <v>0</v>
      </c>
      <c r="J225" s="132">
        <v>34996.07547169811</v>
      </c>
      <c r="K225" s="132">
        <v>0</v>
      </c>
      <c r="L225" s="132">
        <v>11199.999999999975</v>
      </c>
      <c r="M225" s="132">
        <v>0</v>
      </c>
      <c r="N225" s="132">
        <v>0</v>
      </c>
      <c r="O225" s="132">
        <v>0</v>
      </c>
      <c r="P225" s="132">
        <v>0</v>
      </c>
      <c r="Q225" s="132">
        <v>0</v>
      </c>
      <c r="R225" s="132">
        <v>0</v>
      </c>
      <c r="S225" s="132">
        <v>0</v>
      </c>
      <c r="T225" s="132">
        <v>0</v>
      </c>
      <c r="U225" s="132">
        <v>0</v>
      </c>
      <c r="V225" s="132">
        <v>0</v>
      </c>
      <c r="W225" s="132">
        <v>0</v>
      </c>
      <c r="X225" s="132">
        <v>32310.747863247794</v>
      </c>
      <c r="Y225" s="132">
        <v>0</v>
      </c>
      <c r="Z225" s="132">
        <v>0</v>
      </c>
      <c r="AA225" s="132">
        <v>71507.798404712783</v>
      </c>
      <c r="AB225" s="132">
        <v>0</v>
      </c>
      <c r="AC225" s="132">
        <v>0</v>
      </c>
      <c r="AD225" s="132">
        <v>0</v>
      </c>
      <c r="AE225" s="132">
        <v>110000</v>
      </c>
      <c r="AF225" s="132">
        <v>0</v>
      </c>
      <c r="AG225" s="132">
        <v>0</v>
      </c>
      <c r="AH225" s="132">
        <v>0</v>
      </c>
      <c r="AI225" s="132">
        <v>2289.8200000000002</v>
      </c>
      <c r="AJ225" s="132">
        <v>0</v>
      </c>
      <c r="AK225" s="132">
        <v>0</v>
      </c>
      <c r="AL225" s="132">
        <v>0</v>
      </c>
      <c r="AM225" s="132">
        <v>0</v>
      </c>
      <c r="AN225" s="132">
        <v>0</v>
      </c>
      <c r="AO225" s="132">
        <v>0</v>
      </c>
      <c r="AP225" s="132">
        <v>0</v>
      </c>
      <c r="AQ225" s="132">
        <v>0</v>
      </c>
      <c r="AR225" s="132">
        <v>760919</v>
      </c>
      <c r="AS225" s="132">
        <v>167614.62173965867</v>
      </c>
      <c r="AT225" s="319">
        <v>112289.82</v>
      </c>
      <c r="AU225" s="132">
        <v>113404.83614056182</v>
      </c>
      <c r="AV225" s="132">
        <v>1040823.4417396586</v>
      </c>
      <c r="AW225" s="132">
        <v>1040823.4417396586</v>
      </c>
      <c r="AX225" s="132">
        <v>0</v>
      </c>
      <c r="AY225" s="132">
        <v>1038533.6217396586</v>
      </c>
      <c r="AZ225" s="320">
        <v>3300</v>
      </c>
      <c r="BA225" s="320">
        <v>914100</v>
      </c>
      <c r="BB225" s="132">
        <v>0</v>
      </c>
      <c r="BC225" s="319">
        <v>0</v>
      </c>
      <c r="BD225" s="319">
        <v>1040823.4417396586</v>
      </c>
      <c r="BE225" s="320">
        <v>916389.82</v>
      </c>
      <c r="BF225" s="132">
        <v>804100</v>
      </c>
      <c r="BG225" s="132">
        <v>928533.62173965864</v>
      </c>
      <c r="BH225" s="132">
        <v>3352.1069376882983</v>
      </c>
      <c r="BI225" s="132">
        <v>3342.1986469534054</v>
      </c>
      <c r="BJ225" s="321">
        <v>2.9646025809761146E-3</v>
      </c>
      <c r="BK225" s="321">
        <v>-7.0248867006500297E-4</v>
      </c>
      <c r="BL225" s="132">
        <v>-650.35630107780401</v>
      </c>
      <c r="BM225" s="132">
        <v>1040173.0854385808</v>
      </c>
      <c r="BN225" s="132">
        <v>3746.8709943631079</v>
      </c>
      <c r="BO225" s="132" t="s">
        <v>1187</v>
      </c>
      <c r="BP225" s="132">
        <v>3755.1374925580535</v>
      </c>
      <c r="BQ225" s="321">
        <v>-2.2556618635238834E-3</v>
      </c>
      <c r="BR225" s="132">
        <v>0</v>
      </c>
      <c r="BS225" s="132">
        <v>1040173.0854385808</v>
      </c>
      <c r="BT225" s="132">
        <v>0</v>
      </c>
      <c r="BU225" s="132">
        <v>1040173.0854385808</v>
      </c>
      <c r="BV225" s="132"/>
      <c r="BW225" s="132">
        <v>-12848.999999999418</v>
      </c>
      <c r="BX225" s="132">
        <v>12848.89</v>
      </c>
    </row>
    <row r="226" spans="1:76" hidden="1" x14ac:dyDescent="0.25">
      <c r="A226" s="295">
        <v>226</v>
      </c>
      <c r="B226" s="295">
        <v>473</v>
      </c>
      <c r="C226" s="317">
        <v>9352200</v>
      </c>
      <c r="D226" s="317" t="s">
        <v>1275</v>
      </c>
      <c r="E226" s="318">
        <v>527424</v>
      </c>
      <c r="F226" s="132">
        <v>0</v>
      </c>
      <c r="G226" s="132">
        <v>0</v>
      </c>
      <c r="H226" s="132">
        <v>11880</v>
      </c>
      <c r="I226" s="132">
        <v>0</v>
      </c>
      <c r="J226" s="132">
        <v>22918.73684210526</v>
      </c>
      <c r="K226" s="132">
        <v>0</v>
      </c>
      <c r="L226" s="132">
        <v>0</v>
      </c>
      <c r="M226" s="132">
        <v>0</v>
      </c>
      <c r="N226" s="132">
        <v>1800.0000000000023</v>
      </c>
      <c r="O226" s="132">
        <v>0</v>
      </c>
      <c r="P226" s="132">
        <v>0</v>
      </c>
      <c r="Q226" s="132">
        <v>0</v>
      </c>
      <c r="R226" s="132">
        <v>0</v>
      </c>
      <c r="S226" s="132">
        <v>0</v>
      </c>
      <c r="T226" s="132">
        <v>0</v>
      </c>
      <c r="U226" s="132">
        <v>0</v>
      </c>
      <c r="V226" s="132">
        <v>0</v>
      </c>
      <c r="W226" s="132">
        <v>0</v>
      </c>
      <c r="X226" s="132">
        <v>5308.9932885906001</v>
      </c>
      <c r="Y226" s="132">
        <v>0</v>
      </c>
      <c r="Z226" s="132">
        <v>0</v>
      </c>
      <c r="AA226" s="132">
        <v>66480.12272786317</v>
      </c>
      <c r="AB226" s="132">
        <v>0</v>
      </c>
      <c r="AC226" s="132">
        <v>0</v>
      </c>
      <c r="AD226" s="132">
        <v>0</v>
      </c>
      <c r="AE226" s="132">
        <v>110000</v>
      </c>
      <c r="AF226" s="132">
        <v>0</v>
      </c>
      <c r="AG226" s="132">
        <v>0</v>
      </c>
      <c r="AH226" s="132">
        <v>0</v>
      </c>
      <c r="AI226" s="132">
        <v>18480</v>
      </c>
      <c r="AJ226" s="132">
        <v>0</v>
      </c>
      <c r="AK226" s="132">
        <v>0</v>
      </c>
      <c r="AL226" s="132">
        <v>0</v>
      </c>
      <c r="AM226" s="132">
        <v>0</v>
      </c>
      <c r="AN226" s="132">
        <v>0</v>
      </c>
      <c r="AO226" s="132">
        <v>0</v>
      </c>
      <c r="AP226" s="132">
        <v>0</v>
      </c>
      <c r="AQ226" s="132">
        <v>0</v>
      </c>
      <c r="AR226" s="132">
        <v>527424</v>
      </c>
      <c r="AS226" s="132">
        <v>108387.85285855902</v>
      </c>
      <c r="AT226" s="319">
        <v>128480</v>
      </c>
      <c r="AU226" s="132">
        <v>94778.491148915797</v>
      </c>
      <c r="AV226" s="132">
        <v>764291.852858559</v>
      </c>
      <c r="AW226" s="132">
        <v>764291.852858559</v>
      </c>
      <c r="AX226" s="132">
        <v>0</v>
      </c>
      <c r="AY226" s="132">
        <v>745811.852858559</v>
      </c>
      <c r="AZ226" s="320">
        <v>3300</v>
      </c>
      <c r="BA226" s="320">
        <v>633600</v>
      </c>
      <c r="BB226" s="132">
        <v>0</v>
      </c>
      <c r="BC226" s="319">
        <v>0</v>
      </c>
      <c r="BD226" s="319">
        <v>764291.852858559</v>
      </c>
      <c r="BE226" s="320">
        <v>652080</v>
      </c>
      <c r="BF226" s="132">
        <v>523600</v>
      </c>
      <c r="BG226" s="132">
        <v>635811.852858559</v>
      </c>
      <c r="BH226" s="132">
        <v>3311.5200669716614</v>
      </c>
      <c r="BI226" s="132">
        <v>3101.1554983783785</v>
      </c>
      <c r="BJ226" s="321">
        <v>6.7834253620395496E-2</v>
      </c>
      <c r="BK226" s="321">
        <v>-1.6073923336784573E-2</v>
      </c>
      <c r="BL226" s="132">
        <v>-9570.7652613853461</v>
      </c>
      <c r="BM226" s="132">
        <v>754721.08759717364</v>
      </c>
      <c r="BN226" s="132">
        <v>3834.5889979019462</v>
      </c>
      <c r="BO226" s="132" t="s">
        <v>1187</v>
      </c>
      <c r="BP226" s="132">
        <v>3930.8389979019462</v>
      </c>
      <c r="BQ226" s="321">
        <v>3.9042688375615642E-2</v>
      </c>
      <c r="BR226" s="132">
        <v>0</v>
      </c>
      <c r="BS226" s="132">
        <v>754721.08759717364</v>
      </c>
      <c r="BT226" s="132">
        <v>0</v>
      </c>
      <c r="BU226" s="132">
        <v>754721.08759717364</v>
      </c>
      <c r="BV226" s="132"/>
      <c r="BW226" s="132">
        <v>85556.856166638783</v>
      </c>
      <c r="BX226" s="132">
        <v>19608</v>
      </c>
    </row>
    <row r="227" spans="1:76" hidden="1" x14ac:dyDescent="0.25">
      <c r="A227" s="295">
        <v>227</v>
      </c>
      <c r="B227" s="295">
        <v>452</v>
      </c>
      <c r="C227" s="317">
        <v>9352201</v>
      </c>
      <c r="D227" s="317" t="s">
        <v>1276</v>
      </c>
      <c r="E227" s="318">
        <v>760919</v>
      </c>
      <c r="F227" s="132">
        <v>0</v>
      </c>
      <c r="G227" s="132">
        <v>0</v>
      </c>
      <c r="H227" s="132">
        <v>26840.000000000007</v>
      </c>
      <c r="I227" s="132">
        <v>0</v>
      </c>
      <c r="J227" s="132">
        <v>48953.454545454544</v>
      </c>
      <c r="K227" s="132">
        <v>0</v>
      </c>
      <c r="L227" s="132">
        <v>11199.999999999975</v>
      </c>
      <c r="M227" s="132">
        <v>13680.000000000031</v>
      </c>
      <c r="N227" s="132">
        <v>0</v>
      </c>
      <c r="O227" s="132">
        <v>0</v>
      </c>
      <c r="P227" s="132">
        <v>0</v>
      </c>
      <c r="Q227" s="132">
        <v>0</v>
      </c>
      <c r="R227" s="132">
        <v>0</v>
      </c>
      <c r="S227" s="132">
        <v>0</v>
      </c>
      <c r="T227" s="132">
        <v>0</v>
      </c>
      <c r="U227" s="132">
        <v>0</v>
      </c>
      <c r="V227" s="132">
        <v>0</v>
      </c>
      <c r="W227" s="132">
        <v>0</v>
      </c>
      <c r="X227" s="132">
        <v>12038.396624472567</v>
      </c>
      <c r="Y227" s="132">
        <v>0</v>
      </c>
      <c r="Z227" s="132">
        <v>0</v>
      </c>
      <c r="AA227" s="132">
        <v>85636.52368951992</v>
      </c>
      <c r="AB227" s="132">
        <v>0</v>
      </c>
      <c r="AC227" s="132">
        <v>0</v>
      </c>
      <c r="AD227" s="132">
        <v>0</v>
      </c>
      <c r="AE227" s="132">
        <v>110000</v>
      </c>
      <c r="AF227" s="132">
        <v>0</v>
      </c>
      <c r="AG227" s="132">
        <v>0</v>
      </c>
      <c r="AH227" s="132">
        <v>0</v>
      </c>
      <c r="AI227" s="132">
        <v>8874</v>
      </c>
      <c r="AJ227" s="132">
        <v>0</v>
      </c>
      <c r="AK227" s="132">
        <v>0</v>
      </c>
      <c r="AL227" s="132">
        <v>0</v>
      </c>
      <c r="AM227" s="132">
        <v>0</v>
      </c>
      <c r="AN227" s="132">
        <v>0</v>
      </c>
      <c r="AO227" s="132">
        <v>0</v>
      </c>
      <c r="AP227" s="132">
        <v>0</v>
      </c>
      <c r="AQ227" s="132">
        <v>0</v>
      </c>
      <c r="AR227" s="132">
        <v>760919</v>
      </c>
      <c r="AS227" s="132">
        <v>198348.37485944707</v>
      </c>
      <c r="AT227" s="319">
        <v>118874</v>
      </c>
      <c r="AU227" s="132">
        <v>145972.2509622472</v>
      </c>
      <c r="AV227" s="132">
        <v>1078141.3748594471</v>
      </c>
      <c r="AW227" s="132">
        <v>1078141.3748594471</v>
      </c>
      <c r="AX227" s="132">
        <v>0</v>
      </c>
      <c r="AY227" s="132">
        <v>1069267.3748594471</v>
      </c>
      <c r="AZ227" s="320">
        <v>3300</v>
      </c>
      <c r="BA227" s="320">
        <v>914100</v>
      </c>
      <c r="BB227" s="132">
        <v>0</v>
      </c>
      <c r="BC227" s="319">
        <v>0</v>
      </c>
      <c r="BD227" s="319">
        <v>1078141.3748594471</v>
      </c>
      <c r="BE227" s="320">
        <v>922974</v>
      </c>
      <c r="BF227" s="132">
        <v>804100</v>
      </c>
      <c r="BG227" s="132">
        <v>959267.37485944713</v>
      </c>
      <c r="BH227" s="132">
        <v>3463.0591150160544</v>
      </c>
      <c r="BI227" s="132">
        <v>3327.888714233577</v>
      </c>
      <c r="BJ227" s="321">
        <v>4.0617464221187914E-2</v>
      </c>
      <c r="BK227" s="321">
        <v>-9.6246655808956225E-3</v>
      </c>
      <c r="BL227" s="132">
        <v>-8872.2590222869658</v>
      </c>
      <c r="BM227" s="132">
        <v>1069269.1158371603</v>
      </c>
      <c r="BN227" s="132">
        <v>3828.1412124085209</v>
      </c>
      <c r="BO227" s="132" t="s">
        <v>1187</v>
      </c>
      <c r="BP227" s="132">
        <v>3860.1773134915534</v>
      </c>
      <c r="BQ227" s="321">
        <v>2.7693471612322051E-2</v>
      </c>
      <c r="BR227" s="132">
        <v>0</v>
      </c>
      <c r="BS227" s="132">
        <v>1069269.1158371603</v>
      </c>
      <c r="BT227" s="132">
        <v>0</v>
      </c>
      <c r="BU227" s="132">
        <v>1069269.1158371603</v>
      </c>
      <c r="BV227" s="132"/>
      <c r="BW227" s="132">
        <v>114923.13550702296</v>
      </c>
      <c r="BX227" s="132">
        <v>3975.4600000000005</v>
      </c>
    </row>
    <row r="228" spans="1:76" hidden="1" x14ac:dyDescent="0.25">
      <c r="A228" s="295">
        <v>228</v>
      </c>
      <c r="B228" s="295">
        <v>429</v>
      </c>
      <c r="C228" s="317">
        <v>9352202</v>
      </c>
      <c r="D228" s="317" t="s">
        <v>350</v>
      </c>
      <c r="E228" s="318">
        <v>516436</v>
      </c>
      <c r="F228" s="132">
        <v>0</v>
      </c>
      <c r="G228" s="132">
        <v>0</v>
      </c>
      <c r="H228" s="132">
        <v>5720.0000000000027</v>
      </c>
      <c r="I228" s="132">
        <v>0</v>
      </c>
      <c r="J228" s="132">
        <v>15577.142857142857</v>
      </c>
      <c r="K228" s="132">
        <v>0</v>
      </c>
      <c r="L228" s="132">
        <v>402.13903743315507</v>
      </c>
      <c r="M228" s="132">
        <v>1447.7005347593581</v>
      </c>
      <c r="N228" s="132">
        <v>0</v>
      </c>
      <c r="O228" s="132">
        <v>0</v>
      </c>
      <c r="P228" s="132">
        <v>0</v>
      </c>
      <c r="Q228" s="132">
        <v>0</v>
      </c>
      <c r="R228" s="132">
        <v>0</v>
      </c>
      <c r="S228" s="132">
        <v>0</v>
      </c>
      <c r="T228" s="132">
        <v>0</v>
      </c>
      <c r="U228" s="132">
        <v>0</v>
      </c>
      <c r="V228" s="132">
        <v>0</v>
      </c>
      <c r="W228" s="132">
        <v>0</v>
      </c>
      <c r="X228" s="132">
        <v>593.98773006134923</v>
      </c>
      <c r="Y228" s="132">
        <v>0</v>
      </c>
      <c r="Z228" s="132">
        <v>0</v>
      </c>
      <c r="AA228" s="132">
        <v>32635.510411375897</v>
      </c>
      <c r="AB228" s="132">
        <v>0</v>
      </c>
      <c r="AC228" s="132">
        <v>0</v>
      </c>
      <c r="AD228" s="132">
        <v>0</v>
      </c>
      <c r="AE228" s="132">
        <v>110000</v>
      </c>
      <c r="AF228" s="132">
        <v>0</v>
      </c>
      <c r="AG228" s="132">
        <v>0</v>
      </c>
      <c r="AH228" s="132">
        <v>0</v>
      </c>
      <c r="AI228" s="132">
        <v>4387.7</v>
      </c>
      <c r="AJ228" s="132">
        <v>0</v>
      </c>
      <c r="AK228" s="132">
        <v>0</v>
      </c>
      <c r="AL228" s="132">
        <v>0</v>
      </c>
      <c r="AM228" s="132">
        <v>0</v>
      </c>
      <c r="AN228" s="132">
        <v>0</v>
      </c>
      <c r="AO228" s="132">
        <v>0</v>
      </c>
      <c r="AP228" s="132">
        <v>0</v>
      </c>
      <c r="AQ228" s="132">
        <v>0</v>
      </c>
      <c r="AR228" s="132">
        <v>516436</v>
      </c>
      <c r="AS228" s="132">
        <v>56376.480570772619</v>
      </c>
      <c r="AT228" s="319">
        <v>114387.7</v>
      </c>
      <c r="AU228" s="132">
        <v>54208.00162604358</v>
      </c>
      <c r="AV228" s="132">
        <v>687200.18057077262</v>
      </c>
      <c r="AW228" s="132">
        <v>687200.18057077262</v>
      </c>
      <c r="AX228" s="132">
        <v>0</v>
      </c>
      <c r="AY228" s="132">
        <v>682812.48057077266</v>
      </c>
      <c r="AZ228" s="320">
        <v>3300</v>
      </c>
      <c r="BA228" s="320">
        <v>620400</v>
      </c>
      <c r="BB228" s="132">
        <v>0</v>
      </c>
      <c r="BC228" s="319">
        <v>0</v>
      </c>
      <c r="BD228" s="319">
        <v>687200.18057077262</v>
      </c>
      <c r="BE228" s="320">
        <v>624787.69999999995</v>
      </c>
      <c r="BF228" s="132">
        <v>510399.99999999994</v>
      </c>
      <c r="BG228" s="132">
        <v>572812.48057077266</v>
      </c>
      <c r="BH228" s="132">
        <v>3046.8748966530461</v>
      </c>
      <c r="BI228" s="132">
        <v>2929.4156331550803</v>
      </c>
      <c r="BJ228" s="321">
        <v>4.0096482782628631E-2</v>
      </c>
      <c r="BK228" s="321">
        <v>-9.5012144443923415E-3</v>
      </c>
      <c r="BL228" s="132">
        <v>-5232.6051519440152</v>
      </c>
      <c r="BM228" s="132">
        <v>681967.57541882864</v>
      </c>
      <c r="BN228" s="132">
        <v>3604.1482735044078</v>
      </c>
      <c r="BO228" s="132" t="s">
        <v>1187</v>
      </c>
      <c r="BP228" s="132">
        <v>3627.4871032916417</v>
      </c>
      <c r="BQ228" s="321">
        <v>-1.3234002953268487E-3</v>
      </c>
      <c r="BR228" s="132">
        <v>0</v>
      </c>
      <c r="BS228" s="132">
        <v>681967.57541882864</v>
      </c>
      <c r="BT228" s="132">
        <v>0</v>
      </c>
      <c r="BU228" s="132">
        <v>681967.57541882864</v>
      </c>
      <c r="BV228" s="132"/>
      <c r="BW228" s="132">
        <v>401.85852682148106</v>
      </c>
      <c r="BX228" s="132">
        <v>24136.039999999997</v>
      </c>
    </row>
    <row r="229" spans="1:76" hidden="1" x14ac:dyDescent="0.25">
      <c r="A229" s="295">
        <v>229</v>
      </c>
      <c r="B229" s="295">
        <v>217</v>
      </c>
      <c r="C229" s="317">
        <v>9352203</v>
      </c>
      <c r="D229" s="317" t="s">
        <v>1277</v>
      </c>
      <c r="E229" s="318">
        <v>310411</v>
      </c>
      <c r="F229" s="132">
        <v>0</v>
      </c>
      <c r="G229" s="132">
        <v>0</v>
      </c>
      <c r="H229" s="132">
        <v>7039.9999999999845</v>
      </c>
      <c r="I229" s="132">
        <v>0</v>
      </c>
      <c r="J229" s="132">
        <v>8639.99999999998</v>
      </c>
      <c r="K229" s="132">
        <v>0</v>
      </c>
      <c r="L229" s="132">
        <v>0</v>
      </c>
      <c r="M229" s="132">
        <v>2159.9999999999986</v>
      </c>
      <c r="N229" s="132">
        <v>2520.0000000000018</v>
      </c>
      <c r="O229" s="132">
        <v>1170.0000000000007</v>
      </c>
      <c r="P229" s="132">
        <v>0</v>
      </c>
      <c r="Q229" s="132">
        <v>0</v>
      </c>
      <c r="R229" s="132">
        <v>0</v>
      </c>
      <c r="S229" s="132">
        <v>0</v>
      </c>
      <c r="T229" s="132">
        <v>0</v>
      </c>
      <c r="U229" s="132">
        <v>0</v>
      </c>
      <c r="V229" s="132">
        <v>0</v>
      </c>
      <c r="W229" s="132">
        <v>0</v>
      </c>
      <c r="X229" s="132">
        <v>625.75268817204233</v>
      </c>
      <c r="Y229" s="132">
        <v>0</v>
      </c>
      <c r="Z229" s="132">
        <v>0</v>
      </c>
      <c r="AA229" s="132">
        <v>23330.800161290328</v>
      </c>
      <c r="AB229" s="132">
        <v>0</v>
      </c>
      <c r="AC229" s="132">
        <v>0</v>
      </c>
      <c r="AD229" s="132">
        <v>0</v>
      </c>
      <c r="AE229" s="132">
        <v>110000</v>
      </c>
      <c r="AF229" s="132">
        <v>0</v>
      </c>
      <c r="AG229" s="132">
        <v>0</v>
      </c>
      <c r="AH229" s="132">
        <v>0</v>
      </c>
      <c r="AI229" s="132">
        <v>1840.38</v>
      </c>
      <c r="AJ229" s="132">
        <v>0</v>
      </c>
      <c r="AK229" s="132">
        <v>0</v>
      </c>
      <c r="AL229" s="132">
        <v>0</v>
      </c>
      <c r="AM229" s="132">
        <v>0</v>
      </c>
      <c r="AN229" s="132">
        <v>0</v>
      </c>
      <c r="AO229" s="132">
        <v>0</v>
      </c>
      <c r="AP229" s="132">
        <v>0</v>
      </c>
      <c r="AQ229" s="132">
        <v>0</v>
      </c>
      <c r="AR229" s="132">
        <v>310411</v>
      </c>
      <c r="AS229" s="132">
        <v>45486.552849462329</v>
      </c>
      <c r="AT229" s="319">
        <v>111840.38</v>
      </c>
      <c r="AU229" s="132">
        <v>44094.80016129031</v>
      </c>
      <c r="AV229" s="132">
        <v>467737.93284946232</v>
      </c>
      <c r="AW229" s="132">
        <v>467737.93284946238</v>
      </c>
      <c r="AX229" s="132">
        <v>0</v>
      </c>
      <c r="AY229" s="132">
        <v>465897.55284946231</v>
      </c>
      <c r="AZ229" s="320">
        <v>3300</v>
      </c>
      <c r="BA229" s="320">
        <v>372900</v>
      </c>
      <c r="BB229" s="132">
        <v>0</v>
      </c>
      <c r="BC229" s="319">
        <v>0</v>
      </c>
      <c r="BD229" s="319">
        <v>467737.93284946232</v>
      </c>
      <c r="BE229" s="320">
        <v>374740.38</v>
      </c>
      <c r="BF229" s="132">
        <v>262900</v>
      </c>
      <c r="BG229" s="132">
        <v>355897.55284946231</v>
      </c>
      <c r="BH229" s="132">
        <v>3149.5358659244453</v>
      </c>
      <c r="BI229" s="132">
        <v>3082.3194174311921</v>
      </c>
      <c r="BJ229" s="321">
        <v>2.1807100235338835E-2</v>
      </c>
      <c r="BK229" s="321">
        <v>-5.167384303245608E-3</v>
      </c>
      <c r="BL229" s="132">
        <v>-1799.8107742002089</v>
      </c>
      <c r="BM229" s="132">
        <v>465938.12207526213</v>
      </c>
      <c r="BN229" s="132">
        <v>4107.0596643828503</v>
      </c>
      <c r="BO229" s="132" t="s">
        <v>1187</v>
      </c>
      <c r="BP229" s="132">
        <v>4123.3462130554171</v>
      </c>
      <c r="BQ229" s="321">
        <v>-5.9879598905806519E-3</v>
      </c>
      <c r="BR229" s="132">
        <v>0</v>
      </c>
      <c r="BS229" s="132">
        <v>465938.12207526213</v>
      </c>
      <c r="BT229" s="132">
        <v>0</v>
      </c>
      <c r="BU229" s="132">
        <v>465938.12207526213</v>
      </c>
      <c r="BV229" s="132"/>
      <c r="BW229" s="132">
        <v>51917.097989590489</v>
      </c>
      <c r="BX229" s="132">
        <v>27818.129999999997</v>
      </c>
    </row>
    <row r="230" spans="1:76" hidden="1" x14ac:dyDescent="0.25">
      <c r="A230" s="295">
        <v>230</v>
      </c>
      <c r="B230" s="295">
        <v>448</v>
      </c>
      <c r="C230" s="317">
        <v>9352204</v>
      </c>
      <c r="D230" s="317" t="s">
        <v>1278</v>
      </c>
      <c r="E230" s="318">
        <v>189543</v>
      </c>
      <c r="F230" s="132">
        <v>0</v>
      </c>
      <c r="G230" s="132">
        <v>0</v>
      </c>
      <c r="H230" s="132">
        <v>1319.9999999999995</v>
      </c>
      <c r="I230" s="132">
        <v>0</v>
      </c>
      <c r="J230" s="132">
        <v>5114.1176470588234</v>
      </c>
      <c r="K230" s="132">
        <v>0</v>
      </c>
      <c r="L230" s="132">
        <v>1400.000000000002</v>
      </c>
      <c r="M230" s="132">
        <v>0</v>
      </c>
      <c r="N230" s="132">
        <v>0</v>
      </c>
      <c r="O230" s="132">
        <v>0</v>
      </c>
      <c r="P230" s="132">
        <v>0</v>
      </c>
      <c r="Q230" s="132">
        <v>0</v>
      </c>
      <c r="R230" s="132">
        <v>0</v>
      </c>
      <c r="S230" s="132">
        <v>0</v>
      </c>
      <c r="T230" s="132">
        <v>0</v>
      </c>
      <c r="U230" s="132">
        <v>0</v>
      </c>
      <c r="V230" s="132">
        <v>0</v>
      </c>
      <c r="W230" s="132">
        <v>0</v>
      </c>
      <c r="X230" s="132">
        <v>0</v>
      </c>
      <c r="Y230" s="132">
        <v>0</v>
      </c>
      <c r="Z230" s="132">
        <v>0</v>
      </c>
      <c r="AA230" s="132">
        <v>16593.851590909086</v>
      </c>
      <c r="AB230" s="132">
        <v>0</v>
      </c>
      <c r="AC230" s="132">
        <v>0</v>
      </c>
      <c r="AD230" s="132">
        <v>0</v>
      </c>
      <c r="AE230" s="132">
        <v>110000</v>
      </c>
      <c r="AF230" s="132">
        <v>13484.646194926569</v>
      </c>
      <c r="AG230" s="132">
        <v>0</v>
      </c>
      <c r="AH230" s="132">
        <v>0</v>
      </c>
      <c r="AI230" s="132">
        <v>1972</v>
      </c>
      <c r="AJ230" s="132">
        <v>0</v>
      </c>
      <c r="AK230" s="132">
        <v>0</v>
      </c>
      <c r="AL230" s="132">
        <v>0</v>
      </c>
      <c r="AM230" s="132">
        <v>0</v>
      </c>
      <c r="AN230" s="132">
        <v>0</v>
      </c>
      <c r="AO230" s="132">
        <v>0</v>
      </c>
      <c r="AP230" s="132">
        <v>0</v>
      </c>
      <c r="AQ230" s="132">
        <v>0</v>
      </c>
      <c r="AR230" s="132">
        <v>189543</v>
      </c>
      <c r="AS230" s="132">
        <v>24427.969237967911</v>
      </c>
      <c r="AT230" s="319">
        <v>125456.64619492656</v>
      </c>
      <c r="AU230" s="132">
        <v>30509.910414438498</v>
      </c>
      <c r="AV230" s="132">
        <v>339427.6154328945</v>
      </c>
      <c r="AW230" s="132">
        <v>339427.6154328945</v>
      </c>
      <c r="AX230" s="132">
        <v>0</v>
      </c>
      <c r="AY230" s="132">
        <v>337455.6154328945</v>
      </c>
      <c r="AZ230" s="320">
        <v>3300</v>
      </c>
      <c r="BA230" s="320">
        <v>227700</v>
      </c>
      <c r="BB230" s="132">
        <v>0</v>
      </c>
      <c r="BC230" s="319">
        <v>0</v>
      </c>
      <c r="BD230" s="319">
        <v>339427.6154328945</v>
      </c>
      <c r="BE230" s="320">
        <v>229672</v>
      </c>
      <c r="BF230" s="132">
        <v>104215.35380507344</v>
      </c>
      <c r="BG230" s="132">
        <v>213970.96923796792</v>
      </c>
      <c r="BH230" s="132">
        <v>3101.0285396806944</v>
      </c>
      <c r="BI230" s="132">
        <v>3529.0965887749699</v>
      </c>
      <c r="BJ230" s="321">
        <v>-0.12129677902719792</v>
      </c>
      <c r="BK230" s="321">
        <v>0.10629677902719792</v>
      </c>
      <c r="BL230" s="132">
        <v>25884.080418122914</v>
      </c>
      <c r="BM230" s="132">
        <v>365311.69585101743</v>
      </c>
      <c r="BN230" s="132">
        <v>5265.7926934930065</v>
      </c>
      <c r="BO230" s="132" t="s">
        <v>1187</v>
      </c>
      <c r="BP230" s="132">
        <v>5294.3724036379335</v>
      </c>
      <c r="BQ230" s="321">
        <v>-0.1211105265382818</v>
      </c>
      <c r="BR230" s="132">
        <v>0</v>
      </c>
      <c r="BS230" s="132">
        <v>365311.69585101743</v>
      </c>
      <c r="BT230" s="132">
        <v>0</v>
      </c>
      <c r="BU230" s="132">
        <v>365311.69585101743</v>
      </c>
      <c r="BV230" s="132"/>
      <c r="BW230" s="132">
        <v>70362.936818261805</v>
      </c>
      <c r="BX230" s="132">
        <v>4875.63</v>
      </c>
    </row>
    <row r="231" spans="1:76" hidden="1" x14ac:dyDescent="0.25">
      <c r="A231" s="295">
        <v>231</v>
      </c>
      <c r="B231" s="295">
        <v>501</v>
      </c>
      <c r="C231" s="317">
        <v>9352205</v>
      </c>
      <c r="D231" s="317" t="s">
        <v>1279</v>
      </c>
      <c r="E231" s="318">
        <v>195037</v>
      </c>
      <c r="F231" s="132">
        <v>0</v>
      </c>
      <c r="G231" s="132">
        <v>0</v>
      </c>
      <c r="H231" s="132">
        <v>4399.9999999999927</v>
      </c>
      <c r="I231" s="132">
        <v>0</v>
      </c>
      <c r="J231" s="132">
        <v>5751</v>
      </c>
      <c r="K231" s="132">
        <v>0</v>
      </c>
      <c r="L231" s="132">
        <v>0</v>
      </c>
      <c r="M231" s="132">
        <v>243.42857142857167</v>
      </c>
      <c r="N231" s="132">
        <v>730.28571428571502</v>
      </c>
      <c r="O231" s="132">
        <v>0</v>
      </c>
      <c r="P231" s="132">
        <v>0</v>
      </c>
      <c r="Q231" s="132">
        <v>0</v>
      </c>
      <c r="R231" s="132">
        <v>0</v>
      </c>
      <c r="S231" s="132">
        <v>0</v>
      </c>
      <c r="T231" s="132">
        <v>0</v>
      </c>
      <c r="U231" s="132">
        <v>0</v>
      </c>
      <c r="V231" s="132">
        <v>0</v>
      </c>
      <c r="W231" s="132">
        <v>0</v>
      </c>
      <c r="X231" s="132">
        <v>0</v>
      </c>
      <c r="Y231" s="132">
        <v>0</v>
      </c>
      <c r="Z231" s="132">
        <v>0</v>
      </c>
      <c r="AA231" s="132">
        <v>19160.495139925384</v>
      </c>
      <c r="AB231" s="132">
        <v>0</v>
      </c>
      <c r="AC231" s="132">
        <v>0</v>
      </c>
      <c r="AD231" s="132">
        <v>0</v>
      </c>
      <c r="AE231" s="132">
        <v>110000</v>
      </c>
      <c r="AF231" s="132">
        <v>0</v>
      </c>
      <c r="AG231" s="132">
        <v>0</v>
      </c>
      <c r="AH231" s="132">
        <v>0</v>
      </c>
      <c r="AI231" s="132">
        <v>10200</v>
      </c>
      <c r="AJ231" s="132">
        <v>0</v>
      </c>
      <c r="AK231" s="132">
        <v>0</v>
      </c>
      <c r="AL231" s="132">
        <v>0</v>
      </c>
      <c r="AM231" s="132">
        <v>0</v>
      </c>
      <c r="AN231" s="132">
        <v>0</v>
      </c>
      <c r="AO231" s="132">
        <v>0</v>
      </c>
      <c r="AP231" s="132">
        <v>0</v>
      </c>
      <c r="AQ231" s="132">
        <v>0</v>
      </c>
      <c r="AR231" s="132">
        <v>195037</v>
      </c>
      <c r="AS231" s="132">
        <v>30285.209425639667</v>
      </c>
      <c r="AT231" s="319">
        <v>120200</v>
      </c>
      <c r="AU231" s="132">
        <v>34721.852282782522</v>
      </c>
      <c r="AV231" s="132">
        <v>345522.20942563965</v>
      </c>
      <c r="AW231" s="132">
        <v>345522.20942563971</v>
      </c>
      <c r="AX231" s="132">
        <v>0</v>
      </c>
      <c r="AY231" s="132">
        <v>335322.20942563965</v>
      </c>
      <c r="AZ231" s="320">
        <v>3300</v>
      </c>
      <c r="BA231" s="320">
        <v>234300</v>
      </c>
      <c r="BB231" s="132">
        <v>0</v>
      </c>
      <c r="BC231" s="319">
        <v>0</v>
      </c>
      <c r="BD231" s="319">
        <v>345522.20942563965</v>
      </c>
      <c r="BE231" s="320">
        <v>244500</v>
      </c>
      <c r="BF231" s="132">
        <v>124300</v>
      </c>
      <c r="BG231" s="132">
        <v>225322.20942563965</v>
      </c>
      <c r="BH231" s="132">
        <v>3173.5522454315442</v>
      </c>
      <c r="BI231" s="132">
        <v>3055.3417600000002</v>
      </c>
      <c r="BJ231" s="321">
        <v>3.8689775061871941E-2</v>
      </c>
      <c r="BK231" s="321">
        <v>-9.1678826709311011E-3</v>
      </c>
      <c r="BL231" s="132">
        <v>-1988.7820490446056</v>
      </c>
      <c r="BM231" s="132">
        <v>343533.42737659503</v>
      </c>
      <c r="BN231" s="132">
        <v>4694.8370053041554</v>
      </c>
      <c r="BO231" s="132" t="s">
        <v>1187</v>
      </c>
      <c r="BP231" s="132">
        <v>4838.4989771351411</v>
      </c>
      <c r="BQ231" s="321">
        <v>6.9953482153263025E-2</v>
      </c>
      <c r="BR231" s="132">
        <v>0</v>
      </c>
      <c r="BS231" s="132">
        <v>343533.42737659503</v>
      </c>
      <c r="BT231" s="132">
        <v>0</v>
      </c>
      <c r="BU231" s="132">
        <v>343533.42737659503</v>
      </c>
      <c r="BV231" s="132"/>
      <c r="BW231" s="132">
        <v>160753.16578281135</v>
      </c>
      <c r="BX231" s="132">
        <v>24363.56</v>
      </c>
    </row>
    <row r="232" spans="1:76" hidden="1" x14ac:dyDescent="0.25">
      <c r="A232" s="295">
        <v>232</v>
      </c>
      <c r="B232" s="295">
        <v>99</v>
      </c>
      <c r="C232" s="317">
        <v>9352206</v>
      </c>
      <c r="D232" s="317" t="s">
        <v>209</v>
      </c>
      <c r="E232" s="318">
        <v>175808</v>
      </c>
      <c r="F232" s="132">
        <v>0</v>
      </c>
      <c r="G232" s="132">
        <v>0</v>
      </c>
      <c r="H232" s="132">
        <v>3960</v>
      </c>
      <c r="I232" s="132">
        <v>0</v>
      </c>
      <c r="J232" s="132">
        <v>7246.4516129032263</v>
      </c>
      <c r="K232" s="132">
        <v>0</v>
      </c>
      <c r="L232" s="132">
        <v>0</v>
      </c>
      <c r="M232" s="132">
        <v>480</v>
      </c>
      <c r="N232" s="132">
        <v>1080</v>
      </c>
      <c r="O232" s="132">
        <v>0</v>
      </c>
      <c r="P232" s="132">
        <v>0</v>
      </c>
      <c r="Q232" s="132">
        <v>0</v>
      </c>
      <c r="R232" s="132">
        <v>0</v>
      </c>
      <c r="S232" s="132">
        <v>0</v>
      </c>
      <c r="T232" s="132">
        <v>0</v>
      </c>
      <c r="U232" s="132">
        <v>0</v>
      </c>
      <c r="V232" s="132">
        <v>0</v>
      </c>
      <c r="W232" s="132">
        <v>0</v>
      </c>
      <c r="X232" s="132">
        <v>578.24561403508744</v>
      </c>
      <c r="Y232" s="132">
        <v>0</v>
      </c>
      <c r="Z232" s="132">
        <v>0</v>
      </c>
      <c r="AA232" s="132">
        <v>7985.0105263158075</v>
      </c>
      <c r="AB232" s="132">
        <v>0</v>
      </c>
      <c r="AC232" s="132">
        <v>0</v>
      </c>
      <c r="AD232" s="132">
        <v>0</v>
      </c>
      <c r="AE232" s="132">
        <v>110000</v>
      </c>
      <c r="AF232" s="132">
        <v>0</v>
      </c>
      <c r="AG232" s="132">
        <v>0</v>
      </c>
      <c r="AH232" s="132">
        <v>0</v>
      </c>
      <c r="AI232" s="132">
        <v>3156.77</v>
      </c>
      <c r="AJ232" s="132">
        <v>0</v>
      </c>
      <c r="AK232" s="132">
        <v>0</v>
      </c>
      <c r="AL232" s="132">
        <v>0</v>
      </c>
      <c r="AM232" s="132">
        <v>0</v>
      </c>
      <c r="AN232" s="132">
        <v>0</v>
      </c>
      <c r="AO232" s="132">
        <v>0</v>
      </c>
      <c r="AP232" s="132">
        <v>0</v>
      </c>
      <c r="AQ232" s="132">
        <v>0</v>
      </c>
      <c r="AR232" s="132">
        <v>175808</v>
      </c>
      <c r="AS232" s="132">
        <v>21329.707753254123</v>
      </c>
      <c r="AT232" s="319">
        <v>113156.77</v>
      </c>
      <c r="AU232" s="132">
        <v>24367.236332767421</v>
      </c>
      <c r="AV232" s="132">
        <v>310294.47775325412</v>
      </c>
      <c r="AW232" s="132">
        <v>310294.47775325412</v>
      </c>
      <c r="AX232" s="132">
        <v>0</v>
      </c>
      <c r="AY232" s="132">
        <v>307137.7077532541</v>
      </c>
      <c r="AZ232" s="320">
        <v>3300</v>
      </c>
      <c r="BA232" s="320">
        <v>211200</v>
      </c>
      <c r="BB232" s="132">
        <v>0</v>
      </c>
      <c r="BC232" s="319">
        <v>0</v>
      </c>
      <c r="BD232" s="319">
        <v>310294.47775325412</v>
      </c>
      <c r="BE232" s="320">
        <v>214356.77</v>
      </c>
      <c r="BF232" s="132">
        <v>101199.99999999999</v>
      </c>
      <c r="BG232" s="132">
        <v>197137.70775325413</v>
      </c>
      <c r="BH232" s="132">
        <v>3080.2766836445958</v>
      </c>
      <c r="BI232" s="132">
        <v>2999.5369047619042</v>
      </c>
      <c r="BJ232" s="321">
        <v>2.6917414736425949E-2</v>
      </c>
      <c r="BK232" s="321">
        <v>-6.378318295045809E-3</v>
      </c>
      <c r="BL232" s="132">
        <v>-1224.4480714437077</v>
      </c>
      <c r="BM232" s="132">
        <v>309070.02968181041</v>
      </c>
      <c r="BN232" s="132">
        <v>4779.8946825282874</v>
      </c>
      <c r="BO232" s="132" t="s">
        <v>1187</v>
      </c>
      <c r="BP232" s="132">
        <v>4829.2192137782877</v>
      </c>
      <c r="BQ232" s="321">
        <v>8.970593125756654E-3</v>
      </c>
      <c r="BR232" s="132">
        <v>0</v>
      </c>
      <c r="BS232" s="132">
        <v>309070.02968181041</v>
      </c>
      <c r="BT232" s="132">
        <v>0</v>
      </c>
      <c r="BU232" s="132">
        <v>309070.02968181041</v>
      </c>
      <c r="BV232" s="132"/>
      <c r="BW232" s="132">
        <v>50277.75695652212</v>
      </c>
      <c r="BX232" s="132">
        <v>8164.4799999999987</v>
      </c>
    </row>
    <row r="233" spans="1:76" hidden="1" x14ac:dyDescent="0.25">
      <c r="A233" s="295">
        <v>233</v>
      </c>
      <c r="B233" s="295">
        <v>14</v>
      </c>
      <c r="C233" s="317">
        <v>9352207</v>
      </c>
      <c r="D233" s="317" t="s">
        <v>1280</v>
      </c>
      <c r="E233" s="318">
        <v>200531</v>
      </c>
      <c r="F233" s="132">
        <v>0</v>
      </c>
      <c r="G233" s="132">
        <v>0</v>
      </c>
      <c r="H233" s="132">
        <v>6159.9999999999918</v>
      </c>
      <c r="I233" s="132">
        <v>0</v>
      </c>
      <c r="J233" s="132">
        <v>14113.333333333332</v>
      </c>
      <c r="K233" s="132">
        <v>0</v>
      </c>
      <c r="L233" s="132">
        <v>600</v>
      </c>
      <c r="M233" s="132">
        <v>0</v>
      </c>
      <c r="N233" s="132">
        <v>0</v>
      </c>
      <c r="O233" s="132">
        <v>0</v>
      </c>
      <c r="P233" s="132">
        <v>1260</v>
      </c>
      <c r="Q233" s="132">
        <v>0</v>
      </c>
      <c r="R233" s="132">
        <v>0</v>
      </c>
      <c r="S233" s="132">
        <v>0</v>
      </c>
      <c r="T233" s="132">
        <v>0</v>
      </c>
      <c r="U233" s="132">
        <v>0</v>
      </c>
      <c r="V233" s="132">
        <v>0</v>
      </c>
      <c r="W233" s="132">
        <v>0</v>
      </c>
      <c r="X233" s="132">
        <v>0</v>
      </c>
      <c r="Y233" s="132">
        <v>0</v>
      </c>
      <c r="Z233" s="132">
        <v>0</v>
      </c>
      <c r="AA233" s="132">
        <v>13370.634375000001</v>
      </c>
      <c r="AB233" s="132">
        <v>0</v>
      </c>
      <c r="AC233" s="132">
        <v>0</v>
      </c>
      <c r="AD233" s="132">
        <v>0</v>
      </c>
      <c r="AE233" s="132">
        <v>110000</v>
      </c>
      <c r="AF233" s="132">
        <v>12817.08945260347</v>
      </c>
      <c r="AG233" s="132">
        <v>0</v>
      </c>
      <c r="AH233" s="132">
        <v>0</v>
      </c>
      <c r="AI233" s="132">
        <v>1577.6</v>
      </c>
      <c r="AJ233" s="132">
        <v>0</v>
      </c>
      <c r="AK233" s="132">
        <v>0</v>
      </c>
      <c r="AL233" s="132">
        <v>0</v>
      </c>
      <c r="AM233" s="132">
        <v>0</v>
      </c>
      <c r="AN233" s="132">
        <v>0</v>
      </c>
      <c r="AO233" s="132">
        <v>0</v>
      </c>
      <c r="AP233" s="132">
        <v>0</v>
      </c>
      <c r="AQ233" s="132">
        <v>0</v>
      </c>
      <c r="AR233" s="132">
        <v>200531</v>
      </c>
      <c r="AS233" s="132">
        <v>35503.967708333323</v>
      </c>
      <c r="AT233" s="319">
        <v>124394.68945260347</v>
      </c>
      <c r="AU233" s="132">
        <v>34436.301041666666</v>
      </c>
      <c r="AV233" s="132">
        <v>360429.6571609368</v>
      </c>
      <c r="AW233" s="132">
        <v>360429.6571609368</v>
      </c>
      <c r="AX233" s="132">
        <v>0</v>
      </c>
      <c r="AY233" s="132">
        <v>358852.05716093682</v>
      </c>
      <c r="AZ233" s="320">
        <v>3300</v>
      </c>
      <c r="BA233" s="320">
        <v>240900</v>
      </c>
      <c r="BB233" s="132">
        <v>0</v>
      </c>
      <c r="BC233" s="319">
        <v>0</v>
      </c>
      <c r="BD233" s="319">
        <v>360429.6571609368</v>
      </c>
      <c r="BE233" s="320">
        <v>242477.6</v>
      </c>
      <c r="BF233" s="132">
        <v>118082.91054739653</v>
      </c>
      <c r="BG233" s="132">
        <v>236034.96770833331</v>
      </c>
      <c r="BH233" s="132">
        <v>3233.3557220319631</v>
      </c>
      <c r="BI233" s="132">
        <v>3216.5359749682502</v>
      </c>
      <c r="BJ233" s="321">
        <v>5.2291493689508211E-3</v>
      </c>
      <c r="BK233" s="321">
        <v>-1.2390929594873438E-3</v>
      </c>
      <c r="BL233" s="132">
        <v>-290.94785687802698</v>
      </c>
      <c r="BM233" s="132">
        <v>360138.70930405875</v>
      </c>
      <c r="BN233" s="132">
        <v>4911.7960178638186</v>
      </c>
      <c r="BO233" s="132" t="s">
        <v>1187</v>
      </c>
      <c r="BP233" s="132">
        <v>4933.4069767679284</v>
      </c>
      <c r="BQ233" s="321">
        <v>3.2155947371609095E-2</v>
      </c>
      <c r="BR233" s="132">
        <v>0</v>
      </c>
      <c r="BS233" s="132">
        <v>360138.70930405875</v>
      </c>
      <c r="BT233" s="132">
        <v>0</v>
      </c>
      <c r="BU233" s="132">
        <v>360138.70930405875</v>
      </c>
      <c r="BV233" s="132"/>
      <c r="BW233" s="132">
        <v>81985.207536387024</v>
      </c>
      <c r="BX233" s="132">
        <v>10141.25</v>
      </c>
    </row>
    <row r="234" spans="1:76" hidden="1" x14ac:dyDescent="0.25">
      <c r="A234" s="295">
        <v>234</v>
      </c>
      <c r="B234" s="295">
        <v>5</v>
      </c>
      <c r="C234" s="317">
        <v>9352208</v>
      </c>
      <c r="D234" s="317" t="s">
        <v>1281</v>
      </c>
      <c r="E234" s="318">
        <v>228001</v>
      </c>
      <c r="F234" s="132">
        <v>0</v>
      </c>
      <c r="G234" s="132">
        <v>0</v>
      </c>
      <c r="H234" s="132">
        <v>3959.9999999999986</v>
      </c>
      <c r="I234" s="132">
        <v>0</v>
      </c>
      <c r="J234" s="132">
        <v>8595.6164383561645</v>
      </c>
      <c r="K234" s="132">
        <v>0</v>
      </c>
      <c r="L234" s="132">
        <v>400.00000000000045</v>
      </c>
      <c r="M234" s="132">
        <v>0</v>
      </c>
      <c r="N234" s="132">
        <v>2159.9999999999991</v>
      </c>
      <c r="O234" s="132">
        <v>0</v>
      </c>
      <c r="P234" s="132">
        <v>1259.9999999999995</v>
      </c>
      <c r="Q234" s="132">
        <v>0</v>
      </c>
      <c r="R234" s="132">
        <v>0</v>
      </c>
      <c r="S234" s="132">
        <v>0</v>
      </c>
      <c r="T234" s="132">
        <v>0</v>
      </c>
      <c r="U234" s="132">
        <v>0</v>
      </c>
      <c r="V234" s="132">
        <v>0</v>
      </c>
      <c r="W234" s="132">
        <v>0</v>
      </c>
      <c r="X234" s="132">
        <v>0</v>
      </c>
      <c r="Y234" s="132">
        <v>0</v>
      </c>
      <c r="Z234" s="132">
        <v>0</v>
      </c>
      <c r="AA234" s="132">
        <v>18502.301219672121</v>
      </c>
      <c r="AB234" s="132">
        <v>0</v>
      </c>
      <c r="AC234" s="132">
        <v>0</v>
      </c>
      <c r="AD234" s="132">
        <v>0</v>
      </c>
      <c r="AE234" s="132">
        <v>110000</v>
      </c>
      <c r="AF234" s="132">
        <v>0</v>
      </c>
      <c r="AG234" s="132">
        <v>0</v>
      </c>
      <c r="AH234" s="132">
        <v>0</v>
      </c>
      <c r="AI234" s="132">
        <v>3673.34</v>
      </c>
      <c r="AJ234" s="132">
        <v>0</v>
      </c>
      <c r="AK234" s="132">
        <v>0</v>
      </c>
      <c r="AL234" s="132">
        <v>0</v>
      </c>
      <c r="AM234" s="132">
        <v>0</v>
      </c>
      <c r="AN234" s="132">
        <v>0</v>
      </c>
      <c r="AO234" s="132">
        <v>0</v>
      </c>
      <c r="AP234" s="132">
        <v>0</v>
      </c>
      <c r="AQ234" s="132">
        <v>0</v>
      </c>
      <c r="AR234" s="132">
        <v>228001</v>
      </c>
      <c r="AS234" s="132">
        <v>34877.91765802828</v>
      </c>
      <c r="AT234" s="319">
        <v>113673.34</v>
      </c>
      <c r="AU234" s="132">
        <v>36689.109438850202</v>
      </c>
      <c r="AV234" s="132">
        <v>376552.25765802828</v>
      </c>
      <c r="AW234" s="132">
        <v>376552.25765802828</v>
      </c>
      <c r="AX234" s="132">
        <v>0</v>
      </c>
      <c r="AY234" s="132">
        <v>372878.91765802825</v>
      </c>
      <c r="AZ234" s="320">
        <v>3300</v>
      </c>
      <c r="BA234" s="320">
        <v>273900</v>
      </c>
      <c r="BB234" s="132">
        <v>0</v>
      </c>
      <c r="BC234" s="319">
        <v>0</v>
      </c>
      <c r="BD234" s="319">
        <v>376552.25765802828</v>
      </c>
      <c r="BE234" s="320">
        <v>277573.34000000003</v>
      </c>
      <c r="BF234" s="132">
        <v>163900.00000000003</v>
      </c>
      <c r="BG234" s="132">
        <v>262878.91765802825</v>
      </c>
      <c r="BH234" s="132">
        <v>3167.2158753979306</v>
      </c>
      <c r="BI234" s="132">
        <v>3128.998975</v>
      </c>
      <c r="BJ234" s="321">
        <v>1.2213778496981022E-2</v>
      </c>
      <c r="BK234" s="321">
        <v>-2.8941622961104266E-3</v>
      </c>
      <c r="BL234" s="132">
        <v>-751.63396121509322</v>
      </c>
      <c r="BM234" s="132">
        <v>375800.62369681319</v>
      </c>
      <c r="BN234" s="132">
        <v>4483.4612493591949</v>
      </c>
      <c r="BO234" s="132" t="s">
        <v>1187</v>
      </c>
      <c r="BP234" s="132">
        <v>4527.71835779293</v>
      </c>
      <c r="BQ234" s="321">
        <v>-3.6293100033652825E-2</v>
      </c>
      <c r="BR234" s="132">
        <v>0</v>
      </c>
      <c r="BS234" s="132">
        <v>375800.62369681319</v>
      </c>
      <c r="BT234" s="132">
        <v>0</v>
      </c>
      <c r="BU234" s="132">
        <v>375800.62369681319</v>
      </c>
      <c r="BV234" s="132"/>
      <c r="BW234" s="132">
        <v>11264.239590012527</v>
      </c>
      <c r="BX234" s="132">
        <v>5603.11</v>
      </c>
    </row>
    <row r="235" spans="1:76" hidden="1" x14ac:dyDescent="0.25">
      <c r="A235" s="295">
        <v>235</v>
      </c>
      <c r="B235" s="295">
        <v>442</v>
      </c>
      <c r="C235" s="317">
        <v>9352209</v>
      </c>
      <c r="D235" s="317" t="s">
        <v>1282</v>
      </c>
      <c r="E235" s="318">
        <v>1161981</v>
      </c>
      <c r="F235" s="132">
        <v>0</v>
      </c>
      <c r="G235" s="132">
        <v>0</v>
      </c>
      <c r="H235" s="132">
        <v>25079.999999999927</v>
      </c>
      <c r="I235" s="132">
        <v>0</v>
      </c>
      <c r="J235" s="132">
        <v>51319.030837004408</v>
      </c>
      <c r="K235" s="132">
        <v>0</v>
      </c>
      <c r="L235" s="132">
        <v>7399.9999999999973</v>
      </c>
      <c r="M235" s="132">
        <v>1440.0000000000034</v>
      </c>
      <c r="N235" s="132">
        <v>25920.000000000029</v>
      </c>
      <c r="O235" s="132">
        <v>780.00000000000068</v>
      </c>
      <c r="P235" s="132">
        <v>0</v>
      </c>
      <c r="Q235" s="132">
        <v>0</v>
      </c>
      <c r="R235" s="132">
        <v>0</v>
      </c>
      <c r="S235" s="132">
        <v>0</v>
      </c>
      <c r="T235" s="132">
        <v>0</v>
      </c>
      <c r="U235" s="132">
        <v>0</v>
      </c>
      <c r="V235" s="132">
        <v>0</v>
      </c>
      <c r="W235" s="132">
        <v>0</v>
      </c>
      <c r="X235" s="132">
        <v>4672.2788203753425</v>
      </c>
      <c r="Y235" s="132">
        <v>0</v>
      </c>
      <c r="Z235" s="132">
        <v>0</v>
      </c>
      <c r="AA235" s="132">
        <v>105684.63722043215</v>
      </c>
      <c r="AB235" s="132">
        <v>0</v>
      </c>
      <c r="AC235" s="132">
        <v>0</v>
      </c>
      <c r="AD235" s="132">
        <v>0</v>
      </c>
      <c r="AE235" s="132">
        <v>110000</v>
      </c>
      <c r="AF235" s="132">
        <v>0</v>
      </c>
      <c r="AG235" s="132">
        <v>0</v>
      </c>
      <c r="AH235" s="132">
        <v>0</v>
      </c>
      <c r="AI235" s="132">
        <v>5271.11</v>
      </c>
      <c r="AJ235" s="132">
        <v>0</v>
      </c>
      <c r="AK235" s="132">
        <v>0</v>
      </c>
      <c r="AL235" s="132">
        <v>0</v>
      </c>
      <c r="AM235" s="132">
        <v>0</v>
      </c>
      <c r="AN235" s="132">
        <v>0</v>
      </c>
      <c r="AO235" s="132">
        <v>0</v>
      </c>
      <c r="AP235" s="132">
        <v>0</v>
      </c>
      <c r="AQ235" s="132">
        <v>0</v>
      </c>
      <c r="AR235" s="132">
        <v>1161981</v>
      </c>
      <c r="AS235" s="132">
        <v>222295.94687781186</v>
      </c>
      <c r="AT235" s="319">
        <v>115271.11</v>
      </c>
      <c r="AU235" s="132">
        <v>171653.15263893432</v>
      </c>
      <c r="AV235" s="132">
        <v>1499548.0568778119</v>
      </c>
      <c r="AW235" s="132">
        <v>1499548.0568778119</v>
      </c>
      <c r="AX235" s="132">
        <v>0</v>
      </c>
      <c r="AY235" s="132">
        <v>1494276.9468778118</v>
      </c>
      <c r="AZ235" s="320">
        <v>3300</v>
      </c>
      <c r="BA235" s="320">
        <v>1395900</v>
      </c>
      <c r="BB235" s="132">
        <v>0</v>
      </c>
      <c r="BC235" s="319">
        <v>0</v>
      </c>
      <c r="BD235" s="319">
        <v>1499548.0568778119</v>
      </c>
      <c r="BE235" s="320">
        <v>1401171.11</v>
      </c>
      <c r="BF235" s="132">
        <v>1285900</v>
      </c>
      <c r="BG235" s="132">
        <v>1384276.9468778118</v>
      </c>
      <c r="BH235" s="132">
        <v>3272.5223330444724</v>
      </c>
      <c r="BI235" s="132">
        <v>3227.749668131868</v>
      </c>
      <c r="BJ235" s="321">
        <v>1.3871170169933753E-2</v>
      </c>
      <c r="BK235" s="321">
        <v>-3.2868958380632982E-3</v>
      </c>
      <c r="BL235" s="132">
        <v>-4487.7241500584669</v>
      </c>
      <c r="BM235" s="132">
        <v>1495060.3327277533</v>
      </c>
      <c r="BN235" s="132">
        <v>3521.9603374178564</v>
      </c>
      <c r="BO235" s="132" t="s">
        <v>1187</v>
      </c>
      <c r="BP235" s="132">
        <v>3534.4215903729391</v>
      </c>
      <c r="BQ235" s="321">
        <v>7.777829801174807E-3</v>
      </c>
      <c r="BR235" s="132">
        <v>0</v>
      </c>
      <c r="BS235" s="132">
        <v>1495060.3327277533</v>
      </c>
      <c r="BT235" s="132">
        <v>0</v>
      </c>
      <c r="BU235" s="132">
        <v>1495060.3327277533</v>
      </c>
      <c r="BV235" s="132"/>
      <c r="BW235" s="132">
        <v>118031.02094282373</v>
      </c>
      <c r="BX235" s="132">
        <v>10218.300000000003</v>
      </c>
    </row>
    <row r="236" spans="1:76" hidden="1" x14ac:dyDescent="0.25">
      <c r="A236" s="295">
        <v>236</v>
      </c>
      <c r="B236" s="295">
        <v>274</v>
      </c>
      <c r="C236" s="317">
        <v>9352211</v>
      </c>
      <c r="D236" s="317" t="s">
        <v>1283</v>
      </c>
      <c r="E236" s="318">
        <v>1008149</v>
      </c>
      <c r="F236" s="132">
        <v>0</v>
      </c>
      <c r="G236" s="132">
        <v>0</v>
      </c>
      <c r="H236" s="132">
        <v>39600.000000000029</v>
      </c>
      <c r="I236" s="132">
        <v>0</v>
      </c>
      <c r="J236" s="132">
        <v>93229.838709677424</v>
      </c>
      <c r="K236" s="132">
        <v>0</v>
      </c>
      <c r="L236" s="132">
        <v>1399.999999999998</v>
      </c>
      <c r="M236" s="132">
        <v>3360.0000000000036</v>
      </c>
      <c r="N236" s="132">
        <v>32760.000000000029</v>
      </c>
      <c r="O236" s="132">
        <v>81510.000000000015</v>
      </c>
      <c r="P236" s="132">
        <v>4619.9999999999955</v>
      </c>
      <c r="Q236" s="132">
        <v>0</v>
      </c>
      <c r="R236" s="132">
        <v>0</v>
      </c>
      <c r="S236" s="132">
        <v>0</v>
      </c>
      <c r="T236" s="132">
        <v>0</v>
      </c>
      <c r="U236" s="132">
        <v>0</v>
      </c>
      <c r="V236" s="132">
        <v>0</v>
      </c>
      <c r="W236" s="132">
        <v>0</v>
      </c>
      <c r="X236" s="132">
        <v>27436.209677419421</v>
      </c>
      <c r="Y236" s="132">
        <v>0</v>
      </c>
      <c r="Z236" s="132">
        <v>0</v>
      </c>
      <c r="AA236" s="132">
        <v>120232.90722769815</v>
      </c>
      <c r="AB236" s="132">
        <v>0</v>
      </c>
      <c r="AC236" s="132">
        <v>0</v>
      </c>
      <c r="AD236" s="132">
        <v>0</v>
      </c>
      <c r="AE236" s="132">
        <v>110000</v>
      </c>
      <c r="AF236" s="132">
        <v>0</v>
      </c>
      <c r="AG236" s="132">
        <v>0</v>
      </c>
      <c r="AH236" s="132">
        <v>0</v>
      </c>
      <c r="AI236" s="132">
        <v>9416.2999999999993</v>
      </c>
      <c r="AJ236" s="132">
        <v>0</v>
      </c>
      <c r="AK236" s="132">
        <v>0</v>
      </c>
      <c r="AL236" s="132">
        <v>0</v>
      </c>
      <c r="AM236" s="132">
        <v>0</v>
      </c>
      <c r="AN236" s="132">
        <v>0</v>
      </c>
      <c r="AO236" s="132">
        <v>0</v>
      </c>
      <c r="AP236" s="132">
        <v>0</v>
      </c>
      <c r="AQ236" s="132">
        <v>0</v>
      </c>
      <c r="AR236" s="132">
        <v>1008149</v>
      </c>
      <c r="AS236" s="132">
        <v>404148.95561479509</v>
      </c>
      <c r="AT236" s="319">
        <v>119416.3</v>
      </c>
      <c r="AU236" s="132">
        <v>258471.82658253692</v>
      </c>
      <c r="AV236" s="132">
        <v>1531714.255614795</v>
      </c>
      <c r="AW236" s="132">
        <v>1531714.255614795</v>
      </c>
      <c r="AX236" s="132">
        <v>0</v>
      </c>
      <c r="AY236" s="132">
        <v>1522297.955614795</v>
      </c>
      <c r="AZ236" s="320">
        <v>3300</v>
      </c>
      <c r="BA236" s="320">
        <v>1211100</v>
      </c>
      <c r="BB236" s="132">
        <v>0</v>
      </c>
      <c r="BC236" s="319">
        <v>0</v>
      </c>
      <c r="BD236" s="319">
        <v>1531714.255614795</v>
      </c>
      <c r="BE236" s="320">
        <v>1220516.3</v>
      </c>
      <c r="BF236" s="132">
        <v>1101100</v>
      </c>
      <c r="BG236" s="132">
        <v>1412297.955614795</v>
      </c>
      <c r="BH236" s="132">
        <v>3848.2233123018937</v>
      </c>
      <c r="BI236" s="132">
        <v>4273.1681301886792</v>
      </c>
      <c r="BJ236" s="321">
        <v>-9.944490947704003E-2</v>
      </c>
      <c r="BK236" s="321">
        <v>8.4444909477040031E-2</v>
      </c>
      <c r="BL236" s="132">
        <v>132430.95760776164</v>
      </c>
      <c r="BM236" s="132">
        <v>1664145.2132225567</v>
      </c>
      <c r="BN236" s="132">
        <v>4508.7981286718168</v>
      </c>
      <c r="BO236" s="132" t="s">
        <v>1187</v>
      </c>
      <c r="BP236" s="132">
        <v>4534.4556218598273</v>
      </c>
      <c r="BQ236" s="321">
        <v>-2.775761258363485E-2</v>
      </c>
      <c r="BR236" s="132">
        <v>0</v>
      </c>
      <c r="BS236" s="132">
        <v>1664145.2132225567</v>
      </c>
      <c r="BT236" s="132">
        <v>0</v>
      </c>
      <c r="BU236" s="132">
        <v>1664145.2132225567</v>
      </c>
      <c r="BV236" s="132"/>
      <c r="BW236" s="132">
        <v>39859.107015070273</v>
      </c>
      <c r="BX236" s="132">
        <v>8204.8300000000017</v>
      </c>
    </row>
    <row r="237" spans="1:76" hidden="1" x14ac:dyDescent="0.25">
      <c r="A237" s="295">
        <v>237</v>
      </c>
      <c r="B237" s="295">
        <v>303</v>
      </c>
      <c r="C237" s="317">
        <v>9352927</v>
      </c>
      <c r="D237" s="317" t="s">
        <v>288</v>
      </c>
      <c r="E237" s="318">
        <v>895522</v>
      </c>
      <c r="F237" s="132">
        <v>0</v>
      </c>
      <c r="G237" s="132">
        <v>0</v>
      </c>
      <c r="H237" s="132">
        <v>49720.000000000051</v>
      </c>
      <c r="I237" s="132">
        <v>0</v>
      </c>
      <c r="J237" s="132">
        <v>95533.902439024401</v>
      </c>
      <c r="K237" s="132">
        <v>0</v>
      </c>
      <c r="L237" s="132">
        <v>2000.0000000000018</v>
      </c>
      <c r="M237" s="132">
        <v>3359.9999999999986</v>
      </c>
      <c r="N237" s="132">
        <v>43920.000000000022</v>
      </c>
      <c r="O237" s="132">
        <v>51869.999999999942</v>
      </c>
      <c r="P237" s="132">
        <v>839.99999999999943</v>
      </c>
      <c r="Q237" s="132">
        <v>4024.9999999999986</v>
      </c>
      <c r="R237" s="132">
        <v>0</v>
      </c>
      <c r="S237" s="132">
        <v>0</v>
      </c>
      <c r="T237" s="132">
        <v>0</v>
      </c>
      <c r="U237" s="132">
        <v>0</v>
      </c>
      <c r="V237" s="132">
        <v>0</v>
      </c>
      <c r="W237" s="132">
        <v>0</v>
      </c>
      <c r="X237" s="132">
        <v>19820.347222222295</v>
      </c>
      <c r="Y237" s="132">
        <v>0</v>
      </c>
      <c r="Z237" s="132">
        <v>0</v>
      </c>
      <c r="AA237" s="132">
        <v>95281.633433134906</v>
      </c>
      <c r="AB237" s="132">
        <v>0</v>
      </c>
      <c r="AC237" s="132">
        <v>0</v>
      </c>
      <c r="AD237" s="132">
        <v>0</v>
      </c>
      <c r="AE237" s="132">
        <v>110000</v>
      </c>
      <c r="AF237" s="132">
        <v>0</v>
      </c>
      <c r="AG237" s="132">
        <v>0</v>
      </c>
      <c r="AH237" s="132">
        <v>0</v>
      </c>
      <c r="AI237" s="132">
        <v>3621.34</v>
      </c>
      <c r="AJ237" s="132">
        <v>0</v>
      </c>
      <c r="AK237" s="132">
        <v>0</v>
      </c>
      <c r="AL237" s="132">
        <v>0</v>
      </c>
      <c r="AM237" s="132">
        <v>0</v>
      </c>
      <c r="AN237" s="132">
        <v>0</v>
      </c>
      <c r="AO237" s="132">
        <v>0</v>
      </c>
      <c r="AP237" s="132">
        <v>0</v>
      </c>
      <c r="AQ237" s="132">
        <v>0</v>
      </c>
      <c r="AR237" s="132">
        <v>895522</v>
      </c>
      <c r="AS237" s="132">
        <v>366370.88309438166</v>
      </c>
      <c r="AT237" s="319">
        <v>113621.34</v>
      </c>
      <c r="AU237" s="132">
        <v>230915.08465264711</v>
      </c>
      <c r="AV237" s="132">
        <v>1375514.2230943816</v>
      </c>
      <c r="AW237" s="132">
        <v>1375514.2230943819</v>
      </c>
      <c r="AX237" s="132">
        <v>0</v>
      </c>
      <c r="AY237" s="132">
        <v>1371892.8830943815</v>
      </c>
      <c r="AZ237" s="320">
        <v>3300</v>
      </c>
      <c r="BA237" s="320">
        <v>1075800</v>
      </c>
      <c r="BB237" s="132">
        <v>0</v>
      </c>
      <c r="BC237" s="319">
        <v>0</v>
      </c>
      <c r="BD237" s="319">
        <v>1375514.2230943816</v>
      </c>
      <c r="BE237" s="320">
        <v>1079421.3400000001</v>
      </c>
      <c r="BF237" s="132">
        <v>965800.00000000012</v>
      </c>
      <c r="BG237" s="132">
        <v>1261892.8830943815</v>
      </c>
      <c r="BH237" s="132">
        <v>3870.8370647066918</v>
      </c>
      <c r="BI237" s="132">
        <v>4156.809033030303</v>
      </c>
      <c r="BJ237" s="321">
        <v>-6.8796032257257292E-2</v>
      </c>
      <c r="BK237" s="321">
        <v>5.3796032257257292E-2</v>
      </c>
      <c r="BL237" s="132">
        <v>72900.065501979072</v>
      </c>
      <c r="BM237" s="132">
        <v>1448414.2885963607</v>
      </c>
      <c r="BN237" s="132">
        <v>4431.8802104182842</v>
      </c>
      <c r="BO237" s="132" t="s">
        <v>1187</v>
      </c>
      <c r="BP237" s="132">
        <v>4442.9886153262596</v>
      </c>
      <c r="BQ237" s="321">
        <v>-1.21488158151839E-2</v>
      </c>
      <c r="BR237" s="132">
        <v>0</v>
      </c>
      <c r="BS237" s="132">
        <v>1448414.2885963607</v>
      </c>
      <c r="BT237" s="132">
        <v>0</v>
      </c>
      <c r="BU237" s="132">
        <v>1448414.2885963607</v>
      </c>
      <c r="BV237" s="132"/>
      <c r="BW237" s="132">
        <v>0</v>
      </c>
      <c r="BX237" s="132">
        <v>0</v>
      </c>
    </row>
    <row r="238" spans="1:76" hidden="1" x14ac:dyDescent="0.25">
      <c r="A238" s="295">
        <v>238</v>
      </c>
      <c r="B238" s="295">
        <v>404</v>
      </c>
      <c r="C238" s="317">
        <v>9353002</v>
      </c>
      <c r="D238" s="317" t="s">
        <v>1284</v>
      </c>
      <c r="E238" s="318">
        <v>189543</v>
      </c>
      <c r="F238" s="132">
        <v>0</v>
      </c>
      <c r="G238" s="132">
        <v>0</v>
      </c>
      <c r="H238" s="132">
        <v>2199.9999999999991</v>
      </c>
      <c r="I238" s="132">
        <v>0</v>
      </c>
      <c r="J238" s="132">
        <v>3157.6271186440677</v>
      </c>
      <c r="K238" s="132">
        <v>0</v>
      </c>
      <c r="L238" s="132">
        <v>0</v>
      </c>
      <c r="M238" s="132">
        <v>0</v>
      </c>
      <c r="N238" s="132">
        <v>0</v>
      </c>
      <c r="O238" s="132">
        <v>0</v>
      </c>
      <c r="P238" s="132">
        <v>0</v>
      </c>
      <c r="Q238" s="132">
        <v>0</v>
      </c>
      <c r="R238" s="132">
        <v>0</v>
      </c>
      <c r="S238" s="132">
        <v>0</v>
      </c>
      <c r="T238" s="132">
        <v>0</v>
      </c>
      <c r="U238" s="132">
        <v>0</v>
      </c>
      <c r="V238" s="132">
        <v>0</v>
      </c>
      <c r="W238" s="132">
        <v>0</v>
      </c>
      <c r="X238" s="132">
        <v>623.42105263157873</v>
      </c>
      <c r="Y238" s="132">
        <v>0</v>
      </c>
      <c r="Z238" s="132">
        <v>0</v>
      </c>
      <c r="AA238" s="132">
        <v>19759.784210526315</v>
      </c>
      <c r="AB238" s="132">
        <v>0</v>
      </c>
      <c r="AC238" s="132">
        <v>0</v>
      </c>
      <c r="AD238" s="132">
        <v>0</v>
      </c>
      <c r="AE238" s="132">
        <v>110000</v>
      </c>
      <c r="AF238" s="132">
        <v>0</v>
      </c>
      <c r="AG238" s="132">
        <v>0</v>
      </c>
      <c r="AH238" s="132">
        <v>0</v>
      </c>
      <c r="AI238" s="132">
        <v>757.64</v>
      </c>
      <c r="AJ238" s="132">
        <v>0</v>
      </c>
      <c r="AK238" s="132">
        <v>0</v>
      </c>
      <c r="AL238" s="132">
        <v>0</v>
      </c>
      <c r="AM238" s="132">
        <v>0</v>
      </c>
      <c r="AN238" s="132">
        <v>0</v>
      </c>
      <c r="AO238" s="132">
        <v>0</v>
      </c>
      <c r="AP238" s="132">
        <v>0</v>
      </c>
      <c r="AQ238" s="132">
        <v>0</v>
      </c>
      <c r="AR238" s="132">
        <v>189543</v>
      </c>
      <c r="AS238" s="132">
        <v>25740.83238180196</v>
      </c>
      <c r="AT238" s="319">
        <v>110757.64</v>
      </c>
      <c r="AU238" s="132">
        <v>32437.597769848348</v>
      </c>
      <c r="AV238" s="132">
        <v>326041.47238180198</v>
      </c>
      <c r="AW238" s="132">
        <v>326041.47238180198</v>
      </c>
      <c r="AX238" s="132">
        <v>0</v>
      </c>
      <c r="AY238" s="132">
        <v>325283.83238180197</v>
      </c>
      <c r="AZ238" s="320">
        <v>3300</v>
      </c>
      <c r="BA238" s="320">
        <v>227700</v>
      </c>
      <c r="BB238" s="132">
        <v>0</v>
      </c>
      <c r="BC238" s="319">
        <v>0</v>
      </c>
      <c r="BD238" s="319">
        <v>326041.47238180198</v>
      </c>
      <c r="BE238" s="320">
        <v>228457.64</v>
      </c>
      <c r="BF238" s="132">
        <v>117700.00000000001</v>
      </c>
      <c r="BG238" s="132">
        <v>215283.83238180197</v>
      </c>
      <c r="BH238" s="132">
        <v>3120.0555417652458</v>
      </c>
      <c r="BI238" s="132">
        <v>3024.0796476190471</v>
      </c>
      <c r="BJ238" s="321">
        <v>3.1737224322700472E-2</v>
      </c>
      <c r="BK238" s="321">
        <v>-7.5204145908379164E-3</v>
      </c>
      <c r="BL238" s="132">
        <v>-1569.2209567009083</v>
      </c>
      <c r="BM238" s="132">
        <v>324472.25142510107</v>
      </c>
      <c r="BN238" s="132">
        <v>4691.5161076101604</v>
      </c>
      <c r="BO238" s="132" t="s">
        <v>1187</v>
      </c>
      <c r="BP238" s="132">
        <v>4702.4963974652328</v>
      </c>
      <c r="BQ238" s="321">
        <v>-2.3719731933610988E-2</v>
      </c>
      <c r="BR238" s="132">
        <v>0</v>
      </c>
      <c r="BS238" s="132">
        <v>324472.25142510107</v>
      </c>
      <c r="BT238" s="132">
        <v>0</v>
      </c>
      <c r="BU238" s="132">
        <v>324472.25142510107</v>
      </c>
      <c r="BV238" s="132"/>
      <c r="BW238" s="132">
        <v>1218.1600000002363</v>
      </c>
      <c r="BX238" s="132">
        <v>-1218.4900000000052</v>
      </c>
    </row>
    <row r="239" spans="1:76" hidden="1" x14ac:dyDescent="0.25">
      <c r="A239" s="295">
        <v>239</v>
      </c>
      <c r="B239" s="295">
        <v>441</v>
      </c>
      <c r="C239" s="317">
        <v>9353025</v>
      </c>
      <c r="D239" s="317" t="s">
        <v>516</v>
      </c>
      <c r="E239" s="318">
        <v>568629</v>
      </c>
      <c r="F239" s="132">
        <v>0</v>
      </c>
      <c r="G239" s="132">
        <v>0</v>
      </c>
      <c r="H239" s="132">
        <v>1759.9999999999961</v>
      </c>
      <c r="I239" s="132">
        <v>0</v>
      </c>
      <c r="J239" s="132">
        <v>3912.3000000000006</v>
      </c>
      <c r="K239" s="132">
        <v>0</v>
      </c>
      <c r="L239" s="132">
        <v>401.94174757281553</v>
      </c>
      <c r="M239" s="132">
        <v>0</v>
      </c>
      <c r="N239" s="132">
        <v>0</v>
      </c>
      <c r="O239" s="132">
        <v>0</v>
      </c>
      <c r="P239" s="132">
        <v>0</v>
      </c>
      <c r="Q239" s="132">
        <v>0</v>
      </c>
      <c r="R239" s="132">
        <v>0</v>
      </c>
      <c r="S239" s="132">
        <v>0</v>
      </c>
      <c r="T239" s="132">
        <v>0</v>
      </c>
      <c r="U239" s="132">
        <v>0</v>
      </c>
      <c r="V239" s="132">
        <v>0</v>
      </c>
      <c r="W239" s="132">
        <v>0</v>
      </c>
      <c r="X239" s="132">
        <v>0</v>
      </c>
      <c r="Y239" s="132">
        <v>0</v>
      </c>
      <c r="Z239" s="132">
        <v>0</v>
      </c>
      <c r="AA239" s="132">
        <v>43298.098375893802</v>
      </c>
      <c r="AB239" s="132">
        <v>0</v>
      </c>
      <c r="AC239" s="132">
        <v>0</v>
      </c>
      <c r="AD239" s="132">
        <v>0</v>
      </c>
      <c r="AE239" s="132">
        <v>110000</v>
      </c>
      <c r="AF239" s="132">
        <v>0</v>
      </c>
      <c r="AG239" s="132">
        <v>0</v>
      </c>
      <c r="AH239" s="132">
        <v>0</v>
      </c>
      <c r="AI239" s="132">
        <v>2352.9499999999998</v>
      </c>
      <c r="AJ239" s="132">
        <v>0</v>
      </c>
      <c r="AK239" s="132">
        <v>0</v>
      </c>
      <c r="AL239" s="132">
        <v>0</v>
      </c>
      <c r="AM239" s="132">
        <v>0</v>
      </c>
      <c r="AN239" s="132">
        <v>0</v>
      </c>
      <c r="AO239" s="132">
        <v>0</v>
      </c>
      <c r="AP239" s="132">
        <v>0</v>
      </c>
      <c r="AQ239" s="132">
        <v>0</v>
      </c>
      <c r="AR239" s="132">
        <v>568629</v>
      </c>
      <c r="AS239" s="132">
        <v>49372.340123466616</v>
      </c>
      <c r="AT239" s="319">
        <v>112352.95</v>
      </c>
      <c r="AU239" s="132">
        <v>56334.219249680209</v>
      </c>
      <c r="AV239" s="132">
        <v>730354.29012346652</v>
      </c>
      <c r="AW239" s="132">
        <v>730354.29012346664</v>
      </c>
      <c r="AX239" s="132">
        <v>0</v>
      </c>
      <c r="AY239" s="132">
        <v>728001.34012346657</v>
      </c>
      <c r="AZ239" s="320">
        <v>3300</v>
      </c>
      <c r="BA239" s="320">
        <v>683100</v>
      </c>
      <c r="BB239" s="132">
        <v>0</v>
      </c>
      <c r="BC239" s="319">
        <v>0</v>
      </c>
      <c r="BD239" s="319">
        <v>730354.29012346652</v>
      </c>
      <c r="BE239" s="320">
        <v>685452.95</v>
      </c>
      <c r="BF239" s="132">
        <v>573100</v>
      </c>
      <c r="BG239" s="132">
        <v>618001.34012346657</v>
      </c>
      <c r="BH239" s="132">
        <v>2985.5137204032203</v>
      </c>
      <c r="BI239" s="132">
        <v>2925.1958487309644</v>
      </c>
      <c r="BJ239" s="321">
        <v>2.0620113931319708E-2</v>
      </c>
      <c r="BK239" s="321">
        <v>-4.8861174530288E-3</v>
      </c>
      <c r="BL239" s="132">
        <v>-2958.6200514324341</v>
      </c>
      <c r="BM239" s="132">
        <v>727395.67007203412</v>
      </c>
      <c r="BN239" s="132">
        <v>3502.6218360967832</v>
      </c>
      <c r="BO239" s="132" t="s">
        <v>1187</v>
      </c>
      <c r="BP239" s="132">
        <v>3513.9887443093435</v>
      </c>
      <c r="BQ239" s="321">
        <v>-2.788968981750406E-3</v>
      </c>
      <c r="BR239" s="132">
        <v>0</v>
      </c>
      <c r="BS239" s="132">
        <v>727395.67007203412</v>
      </c>
      <c r="BT239" s="132">
        <v>0</v>
      </c>
      <c r="BU239" s="132">
        <v>727395.67007203412</v>
      </c>
      <c r="BV239" s="132"/>
      <c r="BW239" s="132">
        <v>-10974.710000000001</v>
      </c>
      <c r="BX239" s="132">
        <v>10974</v>
      </c>
    </row>
    <row r="240" spans="1:76" hidden="1" x14ac:dyDescent="0.25">
      <c r="A240" s="295">
        <v>240</v>
      </c>
      <c r="B240" s="295">
        <v>492</v>
      </c>
      <c r="C240" s="317">
        <v>9353054</v>
      </c>
      <c r="D240" s="317" t="s">
        <v>1285</v>
      </c>
      <c r="E240" s="318">
        <v>337881</v>
      </c>
      <c r="F240" s="132">
        <v>0</v>
      </c>
      <c r="G240" s="132">
        <v>0</v>
      </c>
      <c r="H240" s="132">
        <v>5719.9999999999945</v>
      </c>
      <c r="I240" s="132">
        <v>0</v>
      </c>
      <c r="J240" s="132">
        <v>10973.739130434782</v>
      </c>
      <c r="K240" s="132">
        <v>0</v>
      </c>
      <c r="L240" s="132">
        <v>0</v>
      </c>
      <c r="M240" s="132">
        <v>0</v>
      </c>
      <c r="N240" s="132">
        <v>0</v>
      </c>
      <c r="O240" s="132">
        <v>0</v>
      </c>
      <c r="P240" s="132">
        <v>0</v>
      </c>
      <c r="Q240" s="132">
        <v>0</v>
      </c>
      <c r="R240" s="132">
        <v>0</v>
      </c>
      <c r="S240" s="132">
        <v>0</v>
      </c>
      <c r="T240" s="132">
        <v>0</v>
      </c>
      <c r="U240" s="132">
        <v>0</v>
      </c>
      <c r="V240" s="132">
        <v>0</v>
      </c>
      <c r="W240" s="132">
        <v>0</v>
      </c>
      <c r="X240" s="132">
        <v>0</v>
      </c>
      <c r="Y240" s="132">
        <v>0</v>
      </c>
      <c r="Z240" s="132">
        <v>0</v>
      </c>
      <c r="AA240" s="132">
        <v>32923.065490654219</v>
      </c>
      <c r="AB240" s="132">
        <v>0</v>
      </c>
      <c r="AC240" s="132">
        <v>0</v>
      </c>
      <c r="AD240" s="132">
        <v>0</v>
      </c>
      <c r="AE240" s="132">
        <v>110000</v>
      </c>
      <c r="AF240" s="132">
        <v>4472.6301735647512</v>
      </c>
      <c r="AG240" s="132">
        <v>0</v>
      </c>
      <c r="AH240" s="132">
        <v>0</v>
      </c>
      <c r="AI240" s="132">
        <v>2637.55</v>
      </c>
      <c r="AJ240" s="132">
        <v>0</v>
      </c>
      <c r="AK240" s="132">
        <v>0</v>
      </c>
      <c r="AL240" s="132">
        <v>0</v>
      </c>
      <c r="AM240" s="132">
        <v>0</v>
      </c>
      <c r="AN240" s="132">
        <v>0</v>
      </c>
      <c r="AO240" s="132">
        <v>0</v>
      </c>
      <c r="AP240" s="132">
        <v>0</v>
      </c>
      <c r="AQ240" s="132">
        <v>0</v>
      </c>
      <c r="AR240" s="132">
        <v>337881</v>
      </c>
      <c r="AS240" s="132">
        <v>49616.804621088995</v>
      </c>
      <c r="AT240" s="319">
        <v>117110.18017356476</v>
      </c>
      <c r="AU240" s="132">
        <v>51268.935055871611</v>
      </c>
      <c r="AV240" s="132">
        <v>504607.98479465378</v>
      </c>
      <c r="AW240" s="132">
        <v>504607.98479465372</v>
      </c>
      <c r="AX240" s="132">
        <v>0</v>
      </c>
      <c r="AY240" s="132">
        <v>501970.43479465379</v>
      </c>
      <c r="AZ240" s="320">
        <v>3300</v>
      </c>
      <c r="BA240" s="320">
        <v>405900</v>
      </c>
      <c r="BB240" s="132">
        <v>0</v>
      </c>
      <c r="BC240" s="319">
        <v>0</v>
      </c>
      <c r="BD240" s="319">
        <v>504607.98479465378</v>
      </c>
      <c r="BE240" s="320">
        <v>408537.55</v>
      </c>
      <c r="BF240" s="132">
        <v>291427.36982643523</v>
      </c>
      <c r="BG240" s="132">
        <v>387497.80462108902</v>
      </c>
      <c r="BH240" s="132">
        <v>3150.3886554560081</v>
      </c>
      <c r="BI240" s="132">
        <v>3136.6322121917538</v>
      </c>
      <c r="BJ240" s="321">
        <v>4.385736781884894E-3</v>
      </c>
      <c r="BK240" s="321">
        <v>-1.0392389249513061E-3</v>
      </c>
      <c r="BL240" s="132">
        <v>-400.94436544439282</v>
      </c>
      <c r="BM240" s="132">
        <v>504207.04042920936</v>
      </c>
      <c r="BN240" s="132">
        <v>4077.800735196824</v>
      </c>
      <c r="BO240" s="132" t="s">
        <v>1187</v>
      </c>
      <c r="BP240" s="132">
        <v>4099.2442311317836</v>
      </c>
      <c r="BQ240" s="321">
        <v>-2.6121139775660884E-2</v>
      </c>
      <c r="BR240" s="132">
        <v>0</v>
      </c>
      <c r="BS240" s="132">
        <v>504207.04042920936</v>
      </c>
      <c r="BT240" s="132">
        <v>0</v>
      </c>
      <c r="BU240" s="132">
        <v>504207.04042920936</v>
      </c>
      <c r="BV240" s="132"/>
      <c r="BW240" s="132">
        <v>-19972.5</v>
      </c>
      <c r="BX240" s="132">
        <v>19972.87</v>
      </c>
    </row>
    <row r="241" spans="1:76" hidden="1" x14ac:dyDescent="0.25">
      <c r="A241" s="295">
        <v>241</v>
      </c>
      <c r="B241" s="295">
        <v>514</v>
      </c>
      <c r="C241" s="317">
        <v>9353062</v>
      </c>
      <c r="D241" s="317" t="s">
        <v>1286</v>
      </c>
      <c r="E241" s="318">
        <v>557641</v>
      </c>
      <c r="F241" s="132">
        <v>0</v>
      </c>
      <c r="G241" s="132">
        <v>0</v>
      </c>
      <c r="H241" s="132">
        <v>6159.9999999999982</v>
      </c>
      <c r="I241" s="132">
        <v>0</v>
      </c>
      <c r="J241" s="132">
        <v>8262.8140703517583</v>
      </c>
      <c r="K241" s="132">
        <v>0</v>
      </c>
      <c r="L241" s="132">
        <v>0</v>
      </c>
      <c r="M241" s="132">
        <v>0</v>
      </c>
      <c r="N241" s="132">
        <v>0</v>
      </c>
      <c r="O241" s="132">
        <v>0</v>
      </c>
      <c r="P241" s="132">
        <v>0</v>
      </c>
      <c r="Q241" s="132">
        <v>0</v>
      </c>
      <c r="R241" s="132">
        <v>0</v>
      </c>
      <c r="S241" s="132">
        <v>0</v>
      </c>
      <c r="T241" s="132">
        <v>0</v>
      </c>
      <c r="U241" s="132">
        <v>0</v>
      </c>
      <c r="V241" s="132">
        <v>0</v>
      </c>
      <c r="W241" s="132">
        <v>0</v>
      </c>
      <c r="X241" s="132">
        <v>0</v>
      </c>
      <c r="Y241" s="132">
        <v>0</v>
      </c>
      <c r="Z241" s="132">
        <v>0</v>
      </c>
      <c r="AA241" s="132">
        <v>43461.133372881297</v>
      </c>
      <c r="AB241" s="132">
        <v>0</v>
      </c>
      <c r="AC241" s="132">
        <v>0</v>
      </c>
      <c r="AD241" s="132">
        <v>0</v>
      </c>
      <c r="AE241" s="132">
        <v>110000</v>
      </c>
      <c r="AF241" s="132">
        <v>0</v>
      </c>
      <c r="AG241" s="132">
        <v>0</v>
      </c>
      <c r="AH241" s="132">
        <v>0</v>
      </c>
      <c r="AI241" s="132">
        <v>2939.88</v>
      </c>
      <c r="AJ241" s="132">
        <v>0</v>
      </c>
      <c r="AK241" s="132">
        <v>0</v>
      </c>
      <c r="AL241" s="132">
        <v>0</v>
      </c>
      <c r="AM241" s="132">
        <v>0</v>
      </c>
      <c r="AN241" s="132">
        <v>0</v>
      </c>
      <c r="AO241" s="132">
        <v>0</v>
      </c>
      <c r="AP241" s="132">
        <v>0</v>
      </c>
      <c r="AQ241" s="132">
        <v>0</v>
      </c>
      <c r="AR241" s="132">
        <v>557641</v>
      </c>
      <c r="AS241" s="132">
        <v>57883.947443233053</v>
      </c>
      <c r="AT241" s="319">
        <v>112939.88</v>
      </c>
      <c r="AU241" s="132">
        <v>60671.540408057175</v>
      </c>
      <c r="AV241" s="132">
        <v>728464.82744323311</v>
      </c>
      <c r="AW241" s="132">
        <v>728464.82744323311</v>
      </c>
      <c r="AX241" s="132">
        <v>0</v>
      </c>
      <c r="AY241" s="132">
        <v>725524.9474432331</v>
      </c>
      <c r="AZ241" s="320">
        <v>3300</v>
      </c>
      <c r="BA241" s="320">
        <v>669900</v>
      </c>
      <c r="BB241" s="132">
        <v>0</v>
      </c>
      <c r="BC241" s="319">
        <v>0</v>
      </c>
      <c r="BD241" s="319">
        <v>728464.82744323311</v>
      </c>
      <c r="BE241" s="320">
        <v>672839.88</v>
      </c>
      <c r="BF241" s="132">
        <v>559900</v>
      </c>
      <c r="BG241" s="132">
        <v>615524.9474432331</v>
      </c>
      <c r="BH241" s="132">
        <v>3032.1425982425276</v>
      </c>
      <c r="BI241" s="132">
        <v>2932.7126826530612</v>
      </c>
      <c r="BJ241" s="321">
        <v>3.3903735670252476E-2</v>
      </c>
      <c r="BK241" s="321">
        <v>-8.0337885199402229E-3</v>
      </c>
      <c r="BL241" s="132">
        <v>-4782.8410768827953</v>
      </c>
      <c r="BM241" s="132">
        <v>723681.98636635032</v>
      </c>
      <c r="BN241" s="132">
        <v>3550.4537259426124</v>
      </c>
      <c r="BO241" s="132" t="s">
        <v>1187</v>
      </c>
      <c r="BP241" s="132">
        <v>3564.9358934302973</v>
      </c>
      <c r="BQ241" s="321">
        <v>5.377051423789192E-3</v>
      </c>
      <c r="BR241" s="132">
        <v>0</v>
      </c>
      <c r="BS241" s="132">
        <v>723681.98636635032</v>
      </c>
      <c r="BT241" s="132">
        <v>0</v>
      </c>
      <c r="BU241" s="132">
        <v>723681.98636635032</v>
      </c>
      <c r="BV241" s="132"/>
      <c r="BW241" s="132">
        <v>-9564.69</v>
      </c>
      <c r="BX241" s="132">
        <v>9565.2000000000007</v>
      </c>
    </row>
    <row r="242" spans="1:76" hidden="1" x14ac:dyDescent="0.25">
      <c r="A242" s="295">
        <v>242</v>
      </c>
      <c r="B242" s="295">
        <v>80</v>
      </c>
      <c r="C242" s="317">
        <v>9353096</v>
      </c>
      <c r="D242" s="317" t="s">
        <v>1287</v>
      </c>
      <c r="E242" s="318">
        <v>491713</v>
      </c>
      <c r="F242" s="132">
        <v>0</v>
      </c>
      <c r="G242" s="132">
        <v>0</v>
      </c>
      <c r="H242" s="132">
        <v>1760</v>
      </c>
      <c r="I242" s="132">
        <v>0</v>
      </c>
      <c r="J242" s="132">
        <v>5400</v>
      </c>
      <c r="K242" s="132">
        <v>0</v>
      </c>
      <c r="L242" s="132">
        <v>200</v>
      </c>
      <c r="M242" s="132">
        <v>0</v>
      </c>
      <c r="N242" s="132">
        <v>720</v>
      </c>
      <c r="O242" s="132">
        <v>0</v>
      </c>
      <c r="P242" s="132">
        <v>0</v>
      </c>
      <c r="Q242" s="132">
        <v>0</v>
      </c>
      <c r="R242" s="132">
        <v>0</v>
      </c>
      <c r="S242" s="132">
        <v>0</v>
      </c>
      <c r="T242" s="132">
        <v>0</v>
      </c>
      <c r="U242" s="132">
        <v>0</v>
      </c>
      <c r="V242" s="132">
        <v>0</v>
      </c>
      <c r="W242" s="132">
        <v>0</v>
      </c>
      <c r="X242" s="132">
        <v>1212.9605263157889</v>
      </c>
      <c r="Y242" s="132">
        <v>0</v>
      </c>
      <c r="Z242" s="132">
        <v>0</v>
      </c>
      <c r="AA242" s="132">
        <v>27509.303214545453</v>
      </c>
      <c r="AB242" s="132">
        <v>0</v>
      </c>
      <c r="AC242" s="132">
        <v>0</v>
      </c>
      <c r="AD242" s="132">
        <v>0</v>
      </c>
      <c r="AE242" s="132">
        <v>110000</v>
      </c>
      <c r="AF242" s="132">
        <v>0</v>
      </c>
      <c r="AG242" s="132">
        <v>0</v>
      </c>
      <c r="AH242" s="132">
        <v>0</v>
      </c>
      <c r="AI242" s="132">
        <v>15120</v>
      </c>
      <c r="AJ242" s="132">
        <v>0</v>
      </c>
      <c r="AK242" s="132">
        <v>0</v>
      </c>
      <c r="AL242" s="132">
        <v>0</v>
      </c>
      <c r="AM242" s="132">
        <v>0</v>
      </c>
      <c r="AN242" s="132">
        <v>0</v>
      </c>
      <c r="AO242" s="132">
        <v>0</v>
      </c>
      <c r="AP242" s="132">
        <v>0</v>
      </c>
      <c r="AQ242" s="132">
        <v>0</v>
      </c>
      <c r="AR242" s="132">
        <v>491713</v>
      </c>
      <c r="AS242" s="132">
        <v>36802.263740861243</v>
      </c>
      <c r="AT242" s="319">
        <v>125120</v>
      </c>
      <c r="AU242" s="132">
        <v>41548.303214545449</v>
      </c>
      <c r="AV242" s="132">
        <v>653635.26374086121</v>
      </c>
      <c r="AW242" s="132">
        <v>653635.26374086121</v>
      </c>
      <c r="AX242" s="132">
        <v>0</v>
      </c>
      <c r="AY242" s="132">
        <v>638515.26374086121</v>
      </c>
      <c r="AZ242" s="320">
        <v>3300</v>
      </c>
      <c r="BA242" s="320">
        <v>590700</v>
      </c>
      <c r="BB242" s="132">
        <v>0</v>
      </c>
      <c r="BC242" s="319">
        <v>0</v>
      </c>
      <c r="BD242" s="319">
        <v>653635.26374086121</v>
      </c>
      <c r="BE242" s="320">
        <v>605820</v>
      </c>
      <c r="BF242" s="132">
        <v>480700</v>
      </c>
      <c r="BG242" s="132">
        <v>528515.26374086121</v>
      </c>
      <c r="BH242" s="132">
        <v>2952.599238775761</v>
      </c>
      <c r="BI242" s="132">
        <v>2905.8669387283235</v>
      </c>
      <c r="BJ242" s="321">
        <v>1.6082050910386392E-2</v>
      </c>
      <c r="BK242" s="321">
        <v>-3.8107834852640671E-3</v>
      </c>
      <c r="BL242" s="132">
        <v>-1982.1797235460535</v>
      </c>
      <c r="BM242" s="132">
        <v>651653.08401731518</v>
      </c>
      <c r="BN242" s="132">
        <v>3556.050748700085</v>
      </c>
      <c r="BO242" s="132" t="s">
        <v>1187</v>
      </c>
      <c r="BP242" s="132">
        <v>3640.5200224431014</v>
      </c>
      <c r="BQ242" s="321">
        <v>8.0028098785456248E-3</v>
      </c>
      <c r="BR242" s="132">
        <v>0</v>
      </c>
      <c r="BS242" s="132">
        <v>651653.08401731518</v>
      </c>
      <c r="BT242" s="132">
        <v>0</v>
      </c>
      <c r="BU242" s="132">
        <v>651653.08401731518</v>
      </c>
      <c r="BV242" s="132"/>
      <c r="BW242" s="132">
        <v>21607.373735989444</v>
      </c>
      <c r="BX242" s="132">
        <v>6558.68</v>
      </c>
    </row>
    <row r="243" spans="1:76" hidden="1" x14ac:dyDescent="0.25">
      <c r="A243" s="295">
        <v>243</v>
      </c>
      <c r="B243" s="295">
        <v>316</v>
      </c>
      <c r="C243" s="317">
        <v>9353097</v>
      </c>
      <c r="D243" s="317" t="s">
        <v>513</v>
      </c>
      <c r="E243" s="318">
        <v>260965</v>
      </c>
      <c r="F243" s="132">
        <v>0</v>
      </c>
      <c r="G243" s="132">
        <v>0</v>
      </c>
      <c r="H243" s="132">
        <v>880.00000000000136</v>
      </c>
      <c r="I243" s="132">
        <v>0</v>
      </c>
      <c r="J243" s="132">
        <v>4187.7551020408164</v>
      </c>
      <c r="K243" s="132">
        <v>0</v>
      </c>
      <c r="L243" s="132">
        <v>1800.0000000000007</v>
      </c>
      <c r="M243" s="132">
        <v>4319.9999999999927</v>
      </c>
      <c r="N243" s="132">
        <v>0</v>
      </c>
      <c r="O243" s="132">
        <v>390.00000000000063</v>
      </c>
      <c r="P243" s="132">
        <v>0</v>
      </c>
      <c r="Q243" s="132">
        <v>0</v>
      </c>
      <c r="R243" s="132">
        <v>0</v>
      </c>
      <c r="S243" s="132">
        <v>0</v>
      </c>
      <c r="T243" s="132">
        <v>0</v>
      </c>
      <c r="U243" s="132">
        <v>0</v>
      </c>
      <c r="V243" s="132">
        <v>0</v>
      </c>
      <c r="W243" s="132">
        <v>0</v>
      </c>
      <c r="X243" s="132">
        <v>596.64634146341405</v>
      </c>
      <c r="Y243" s="132">
        <v>0</v>
      </c>
      <c r="Z243" s="132">
        <v>0</v>
      </c>
      <c r="AA243" s="132">
        <v>8360.2700412482191</v>
      </c>
      <c r="AB243" s="132">
        <v>0</v>
      </c>
      <c r="AC243" s="132">
        <v>0</v>
      </c>
      <c r="AD243" s="132">
        <v>0</v>
      </c>
      <c r="AE243" s="132">
        <v>110000</v>
      </c>
      <c r="AF243" s="132">
        <v>0</v>
      </c>
      <c r="AG243" s="132">
        <v>0</v>
      </c>
      <c r="AH243" s="132">
        <v>0</v>
      </c>
      <c r="AI243" s="132">
        <v>1562.59</v>
      </c>
      <c r="AJ243" s="132">
        <v>0</v>
      </c>
      <c r="AK243" s="132">
        <v>0</v>
      </c>
      <c r="AL243" s="132">
        <v>0</v>
      </c>
      <c r="AM243" s="132">
        <v>0</v>
      </c>
      <c r="AN243" s="132">
        <v>0</v>
      </c>
      <c r="AO243" s="132">
        <v>0</v>
      </c>
      <c r="AP243" s="132">
        <v>0</v>
      </c>
      <c r="AQ243" s="132">
        <v>0</v>
      </c>
      <c r="AR243" s="132">
        <v>260965</v>
      </c>
      <c r="AS243" s="132">
        <v>20534.671484752442</v>
      </c>
      <c r="AT243" s="319">
        <v>111562.59</v>
      </c>
      <c r="AU243" s="132">
        <v>24148.147592268622</v>
      </c>
      <c r="AV243" s="132">
        <v>393062.26148475241</v>
      </c>
      <c r="AW243" s="132">
        <v>393062.26148475253</v>
      </c>
      <c r="AX243" s="132">
        <v>0</v>
      </c>
      <c r="AY243" s="132">
        <v>391499.67148475238</v>
      </c>
      <c r="AZ243" s="320">
        <v>3300</v>
      </c>
      <c r="BA243" s="320">
        <v>313500</v>
      </c>
      <c r="BB243" s="132">
        <v>0</v>
      </c>
      <c r="BC243" s="319">
        <v>0</v>
      </c>
      <c r="BD243" s="319">
        <v>393062.26148475241</v>
      </c>
      <c r="BE243" s="320">
        <v>315062.59000000003</v>
      </c>
      <c r="BF243" s="132">
        <v>203500.00000000003</v>
      </c>
      <c r="BG243" s="132">
        <v>281499.67148475238</v>
      </c>
      <c r="BH243" s="132">
        <v>2963.1544366816042</v>
      </c>
      <c r="BI243" s="132">
        <v>3160.306831632653</v>
      </c>
      <c r="BJ243" s="321">
        <v>-6.238394100777786E-2</v>
      </c>
      <c r="BK243" s="321">
        <v>4.7383941007777861E-2</v>
      </c>
      <c r="BL243" s="132">
        <v>14226.040285273104</v>
      </c>
      <c r="BM243" s="132">
        <v>407288.30177002551</v>
      </c>
      <c r="BN243" s="132">
        <v>4270.7969660002682</v>
      </c>
      <c r="BO243" s="132" t="s">
        <v>1187</v>
      </c>
      <c r="BP243" s="132">
        <v>4287.245281789742</v>
      </c>
      <c r="BQ243" s="321">
        <v>-1.3476318224319161E-2</v>
      </c>
      <c r="BR243" s="132">
        <v>0</v>
      </c>
      <c r="BS243" s="132">
        <v>407288.30177002551</v>
      </c>
      <c r="BT243" s="132">
        <v>0</v>
      </c>
      <c r="BU243" s="132">
        <v>407288.30177002551</v>
      </c>
      <c r="BV243" s="132"/>
      <c r="BW243" s="132">
        <v>-8344.7200000000012</v>
      </c>
      <c r="BX243" s="132">
        <v>8344.92</v>
      </c>
    </row>
    <row r="244" spans="1:76" hidden="1" x14ac:dyDescent="0.25">
      <c r="A244" s="295">
        <v>244</v>
      </c>
      <c r="B244" s="295">
        <v>489</v>
      </c>
      <c r="C244" s="317">
        <v>9353098</v>
      </c>
      <c r="D244" s="317" t="s">
        <v>1288</v>
      </c>
      <c r="E244" s="318">
        <v>222507</v>
      </c>
      <c r="F244" s="132">
        <v>0</v>
      </c>
      <c r="G244" s="132">
        <v>0</v>
      </c>
      <c r="H244" s="132">
        <v>880.00000000000136</v>
      </c>
      <c r="I244" s="132">
        <v>0</v>
      </c>
      <c r="J244" s="132">
        <v>5875.5223880597014</v>
      </c>
      <c r="K244" s="132">
        <v>0</v>
      </c>
      <c r="L244" s="132">
        <v>200.00000000000031</v>
      </c>
      <c r="M244" s="132">
        <v>480.00000000000074</v>
      </c>
      <c r="N244" s="132">
        <v>720.00000000000114</v>
      </c>
      <c r="O244" s="132">
        <v>0</v>
      </c>
      <c r="P244" s="132">
        <v>0</v>
      </c>
      <c r="Q244" s="132">
        <v>0</v>
      </c>
      <c r="R244" s="132">
        <v>0</v>
      </c>
      <c r="S244" s="132">
        <v>0</v>
      </c>
      <c r="T244" s="132">
        <v>0</v>
      </c>
      <c r="U244" s="132">
        <v>0</v>
      </c>
      <c r="V244" s="132">
        <v>0</v>
      </c>
      <c r="W244" s="132">
        <v>0</v>
      </c>
      <c r="X244" s="132">
        <v>0</v>
      </c>
      <c r="Y244" s="132">
        <v>0</v>
      </c>
      <c r="Z244" s="132">
        <v>0</v>
      </c>
      <c r="AA244" s="132">
        <v>19637.099999999995</v>
      </c>
      <c r="AB244" s="132">
        <v>0</v>
      </c>
      <c r="AC244" s="132">
        <v>0</v>
      </c>
      <c r="AD244" s="132">
        <v>0</v>
      </c>
      <c r="AE244" s="132">
        <v>110000</v>
      </c>
      <c r="AF244" s="132">
        <v>0</v>
      </c>
      <c r="AG244" s="132">
        <v>0</v>
      </c>
      <c r="AH244" s="132">
        <v>0</v>
      </c>
      <c r="AI244" s="132">
        <v>1774.81</v>
      </c>
      <c r="AJ244" s="132">
        <v>0</v>
      </c>
      <c r="AK244" s="132">
        <v>0</v>
      </c>
      <c r="AL244" s="132">
        <v>0</v>
      </c>
      <c r="AM244" s="132">
        <v>0</v>
      </c>
      <c r="AN244" s="132">
        <v>0</v>
      </c>
      <c r="AO244" s="132">
        <v>0</v>
      </c>
      <c r="AP244" s="132">
        <v>0</v>
      </c>
      <c r="AQ244" s="132">
        <v>0</v>
      </c>
      <c r="AR244" s="132">
        <v>222507</v>
      </c>
      <c r="AS244" s="132">
        <v>27792.622388059699</v>
      </c>
      <c r="AT244" s="319">
        <v>111774.81</v>
      </c>
      <c r="AU244" s="132">
        <v>33713.861194029843</v>
      </c>
      <c r="AV244" s="132">
        <v>362074.43238805968</v>
      </c>
      <c r="AW244" s="132">
        <v>362074.43238805968</v>
      </c>
      <c r="AX244" s="132">
        <v>0</v>
      </c>
      <c r="AY244" s="132">
        <v>360299.62238805968</v>
      </c>
      <c r="AZ244" s="320">
        <v>3300</v>
      </c>
      <c r="BA244" s="320">
        <v>267300</v>
      </c>
      <c r="BB244" s="132">
        <v>0</v>
      </c>
      <c r="BC244" s="319">
        <v>0</v>
      </c>
      <c r="BD244" s="319">
        <v>362074.43238805968</v>
      </c>
      <c r="BE244" s="320">
        <v>269074.81</v>
      </c>
      <c r="BF244" s="132">
        <v>157300</v>
      </c>
      <c r="BG244" s="132">
        <v>250299.62238805968</v>
      </c>
      <c r="BH244" s="132">
        <v>3090.1187949143168</v>
      </c>
      <c r="BI244" s="132">
        <v>3044.6324893939395</v>
      </c>
      <c r="BJ244" s="321">
        <v>1.4939834505093829E-2</v>
      </c>
      <c r="BK244" s="321">
        <v>-3.5401252565256274E-3</v>
      </c>
      <c r="BL244" s="132">
        <v>-873.04881017590037</v>
      </c>
      <c r="BM244" s="132">
        <v>361201.38357788377</v>
      </c>
      <c r="BN244" s="132">
        <v>4437.3651058997993</v>
      </c>
      <c r="BO244" s="132" t="s">
        <v>1187</v>
      </c>
      <c r="BP244" s="132">
        <v>4459.2763404677007</v>
      </c>
      <c r="BQ244" s="321">
        <v>-7.5336157745637844E-2</v>
      </c>
      <c r="BR244" s="132">
        <v>0</v>
      </c>
      <c r="BS244" s="132">
        <v>361201.38357788377</v>
      </c>
      <c r="BT244" s="132">
        <v>0</v>
      </c>
      <c r="BU244" s="132">
        <v>361201.38357788377</v>
      </c>
      <c r="BV244" s="132"/>
      <c r="BW244" s="132">
        <v>-7952.9499999998079</v>
      </c>
      <c r="BX244" s="132">
        <v>8293.4199999999983</v>
      </c>
    </row>
    <row r="245" spans="1:76" hidden="1" x14ac:dyDescent="0.25">
      <c r="A245" s="295">
        <v>245</v>
      </c>
      <c r="B245" s="295">
        <v>86</v>
      </c>
      <c r="C245" s="317">
        <v>9353099</v>
      </c>
      <c r="D245" s="317" t="s">
        <v>1289</v>
      </c>
      <c r="E245" s="318">
        <v>228001</v>
      </c>
      <c r="F245" s="132">
        <v>0</v>
      </c>
      <c r="G245" s="132">
        <v>0</v>
      </c>
      <c r="H245" s="132">
        <v>0</v>
      </c>
      <c r="I245" s="132">
        <v>0</v>
      </c>
      <c r="J245" s="132">
        <v>2422.7027027027029</v>
      </c>
      <c r="K245" s="132">
        <v>0</v>
      </c>
      <c r="L245" s="132">
        <v>599.99999999999977</v>
      </c>
      <c r="M245" s="132">
        <v>0</v>
      </c>
      <c r="N245" s="132">
        <v>359.99999999999886</v>
      </c>
      <c r="O245" s="132">
        <v>0</v>
      </c>
      <c r="P245" s="132">
        <v>0</v>
      </c>
      <c r="Q245" s="132">
        <v>0</v>
      </c>
      <c r="R245" s="132">
        <v>0</v>
      </c>
      <c r="S245" s="132">
        <v>0</v>
      </c>
      <c r="T245" s="132">
        <v>0</v>
      </c>
      <c r="U245" s="132">
        <v>0</v>
      </c>
      <c r="V245" s="132">
        <v>0</v>
      </c>
      <c r="W245" s="132">
        <v>0</v>
      </c>
      <c r="X245" s="132">
        <v>0</v>
      </c>
      <c r="Y245" s="132">
        <v>0</v>
      </c>
      <c r="Z245" s="132">
        <v>0</v>
      </c>
      <c r="AA245" s="132">
        <v>16661.311739130459</v>
      </c>
      <c r="AB245" s="132">
        <v>0</v>
      </c>
      <c r="AC245" s="132">
        <v>0</v>
      </c>
      <c r="AD245" s="132">
        <v>0</v>
      </c>
      <c r="AE245" s="132">
        <v>110000</v>
      </c>
      <c r="AF245" s="132">
        <v>0</v>
      </c>
      <c r="AG245" s="132">
        <v>0</v>
      </c>
      <c r="AH245" s="132">
        <v>1000</v>
      </c>
      <c r="AI245" s="132">
        <v>851.72</v>
      </c>
      <c r="AJ245" s="132">
        <v>0</v>
      </c>
      <c r="AK245" s="132">
        <v>0</v>
      </c>
      <c r="AL245" s="132">
        <v>0</v>
      </c>
      <c r="AM245" s="132">
        <v>0</v>
      </c>
      <c r="AN245" s="132">
        <v>0</v>
      </c>
      <c r="AO245" s="132">
        <v>0</v>
      </c>
      <c r="AP245" s="132">
        <v>0</v>
      </c>
      <c r="AQ245" s="132">
        <v>0</v>
      </c>
      <c r="AR245" s="132">
        <v>228001</v>
      </c>
      <c r="AS245" s="132">
        <v>20044.014441833162</v>
      </c>
      <c r="AT245" s="319">
        <v>111851.72</v>
      </c>
      <c r="AU245" s="132">
        <v>28351.663090481808</v>
      </c>
      <c r="AV245" s="132">
        <v>359896.73444183316</v>
      </c>
      <c r="AW245" s="132">
        <v>359896.73444183316</v>
      </c>
      <c r="AX245" s="132">
        <v>0</v>
      </c>
      <c r="AY245" s="132">
        <v>358045.01444183319</v>
      </c>
      <c r="AZ245" s="320">
        <v>3300</v>
      </c>
      <c r="BA245" s="320">
        <v>273900</v>
      </c>
      <c r="BB245" s="132">
        <v>0</v>
      </c>
      <c r="BC245" s="319">
        <v>0</v>
      </c>
      <c r="BD245" s="319">
        <v>359896.73444183316</v>
      </c>
      <c r="BE245" s="320">
        <v>275751.71999999997</v>
      </c>
      <c r="BF245" s="132">
        <v>164899.99999999997</v>
      </c>
      <c r="BG245" s="132">
        <v>249045.01444183316</v>
      </c>
      <c r="BH245" s="132">
        <v>3000.5423426726888</v>
      </c>
      <c r="BI245" s="132">
        <v>3023.8932314285717</v>
      </c>
      <c r="BJ245" s="321">
        <v>-7.7221273929870844E-3</v>
      </c>
      <c r="BK245" s="321">
        <v>0</v>
      </c>
      <c r="BL245" s="132">
        <v>0</v>
      </c>
      <c r="BM245" s="132">
        <v>359896.73444183316</v>
      </c>
      <c r="BN245" s="132">
        <v>4313.7953547208817</v>
      </c>
      <c r="BO245" s="132" t="s">
        <v>1187</v>
      </c>
      <c r="BP245" s="132">
        <v>4336.1052342389539</v>
      </c>
      <c r="BQ245" s="321">
        <v>-6.6156952445799444E-2</v>
      </c>
      <c r="BR245" s="132">
        <v>0</v>
      </c>
      <c r="BS245" s="132">
        <v>359896.73444183316</v>
      </c>
      <c r="BT245" s="132">
        <v>0</v>
      </c>
      <c r="BU245" s="132">
        <v>359896.73444183316</v>
      </c>
      <c r="BV245" s="132"/>
      <c r="BW245" s="132">
        <v>0</v>
      </c>
      <c r="BX245" s="132">
        <v>0</v>
      </c>
    </row>
    <row r="246" spans="1:76" hidden="1" x14ac:dyDescent="0.25">
      <c r="A246" s="295">
        <v>246</v>
      </c>
      <c r="B246" s="295">
        <v>93</v>
      </c>
      <c r="C246" s="317">
        <v>9353101</v>
      </c>
      <c r="D246" s="317" t="s">
        <v>1290</v>
      </c>
      <c r="E246" s="318">
        <v>238989</v>
      </c>
      <c r="F246" s="132">
        <v>0</v>
      </c>
      <c r="G246" s="132">
        <v>0</v>
      </c>
      <c r="H246" s="132">
        <v>4399.9999999999927</v>
      </c>
      <c r="I246" s="132">
        <v>0</v>
      </c>
      <c r="J246" s="132">
        <v>9286.7441860465096</v>
      </c>
      <c r="K246" s="132">
        <v>0</v>
      </c>
      <c r="L246" s="132">
        <v>600.0000000000008</v>
      </c>
      <c r="M246" s="132">
        <v>0</v>
      </c>
      <c r="N246" s="132">
        <v>0</v>
      </c>
      <c r="O246" s="132">
        <v>0</v>
      </c>
      <c r="P246" s="132">
        <v>1260.0000000000016</v>
      </c>
      <c r="Q246" s="132">
        <v>0</v>
      </c>
      <c r="R246" s="132">
        <v>0</v>
      </c>
      <c r="S246" s="132">
        <v>0</v>
      </c>
      <c r="T246" s="132">
        <v>0</v>
      </c>
      <c r="U246" s="132">
        <v>0</v>
      </c>
      <c r="V246" s="132">
        <v>0</v>
      </c>
      <c r="W246" s="132">
        <v>0</v>
      </c>
      <c r="X246" s="132">
        <v>0</v>
      </c>
      <c r="Y246" s="132">
        <v>0</v>
      </c>
      <c r="Z246" s="132">
        <v>0</v>
      </c>
      <c r="AA246" s="132">
        <v>21947.609037162183</v>
      </c>
      <c r="AB246" s="132">
        <v>0</v>
      </c>
      <c r="AC246" s="132">
        <v>0</v>
      </c>
      <c r="AD246" s="132">
        <v>0</v>
      </c>
      <c r="AE246" s="132">
        <v>110000</v>
      </c>
      <c r="AF246" s="132">
        <v>0</v>
      </c>
      <c r="AG246" s="132">
        <v>0</v>
      </c>
      <c r="AH246" s="132">
        <v>0</v>
      </c>
      <c r="AI246" s="132">
        <v>710.64</v>
      </c>
      <c r="AJ246" s="132">
        <v>0</v>
      </c>
      <c r="AK246" s="132">
        <v>0</v>
      </c>
      <c r="AL246" s="132">
        <v>0</v>
      </c>
      <c r="AM246" s="132">
        <v>0</v>
      </c>
      <c r="AN246" s="132">
        <v>0</v>
      </c>
      <c r="AO246" s="132">
        <v>0</v>
      </c>
      <c r="AP246" s="132">
        <v>0</v>
      </c>
      <c r="AQ246" s="132">
        <v>0</v>
      </c>
      <c r="AR246" s="132">
        <v>238989</v>
      </c>
      <c r="AS246" s="132">
        <v>37494.353223208687</v>
      </c>
      <c r="AT246" s="319">
        <v>110710.64</v>
      </c>
      <c r="AU246" s="132">
        <v>39719.981130185435</v>
      </c>
      <c r="AV246" s="132">
        <v>387193.9932232087</v>
      </c>
      <c r="AW246" s="132">
        <v>387193.9932232087</v>
      </c>
      <c r="AX246" s="132">
        <v>0</v>
      </c>
      <c r="AY246" s="132">
        <v>386483.35322320869</v>
      </c>
      <c r="AZ246" s="320">
        <v>3300</v>
      </c>
      <c r="BA246" s="320">
        <v>287100</v>
      </c>
      <c r="BB246" s="132">
        <v>0</v>
      </c>
      <c r="BC246" s="319">
        <v>0</v>
      </c>
      <c r="BD246" s="319">
        <v>387193.9932232087</v>
      </c>
      <c r="BE246" s="320">
        <v>287810.64</v>
      </c>
      <c r="BF246" s="132">
        <v>177100</v>
      </c>
      <c r="BG246" s="132">
        <v>276483.35322320869</v>
      </c>
      <c r="BH246" s="132">
        <v>3177.9695772782607</v>
      </c>
      <c r="BI246" s="132">
        <v>3018.1620547619045</v>
      </c>
      <c r="BJ246" s="321">
        <v>5.2948622246515836E-2</v>
      </c>
      <c r="BK246" s="321">
        <v>-1.2546641989187696E-2</v>
      </c>
      <c r="BL246" s="132">
        <v>-3294.4984926810394</v>
      </c>
      <c r="BM246" s="132">
        <v>383899.49473052769</v>
      </c>
      <c r="BN246" s="132">
        <v>4404.4695946037664</v>
      </c>
      <c r="BO246" s="132" t="s">
        <v>1187</v>
      </c>
      <c r="BP246" s="132">
        <v>4412.6378704658355</v>
      </c>
      <c r="BQ246" s="321">
        <v>1.2099013825233262E-2</v>
      </c>
      <c r="BR246" s="132">
        <v>0</v>
      </c>
      <c r="BS246" s="132">
        <v>383899.49473052769</v>
      </c>
      <c r="BT246" s="132">
        <v>0</v>
      </c>
      <c r="BU246" s="132">
        <v>383899.49473052769</v>
      </c>
      <c r="BV246" s="132"/>
      <c r="BW246" s="132">
        <v>55518.025586206932</v>
      </c>
      <c r="BX246" s="132">
        <v>5338.6</v>
      </c>
    </row>
    <row r="247" spans="1:76" hidden="1" x14ac:dyDescent="0.25">
      <c r="A247" s="295">
        <v>247</v>
      </c>
      <c r="B247" s="295">
        <v>325</v>
      </c>
      <c r="C247" s="317">
        <v>9353115</v>
      </c>
      <c r="D247" s="317" t="s">
        <v>512</v>
      </c>
      <c r="E247" s="318">
        <v>271953</v>
      </c>
      <c r="F247" s="132">
        <v>0</v>
      </c>
      <c r="G247" s="132">
        <v>0</v>
      </c>
      <c r="H247" s="132">
        <v>3080</v>
      </c>
      <c r="I247" s="132">
        <v>0</v>
      </c>
      <c r="J247" s="132">
        <v>5765.2941176470595</v>
      </c>
      <c r="K247" s="132">
        <v>0</v>
      </c>
      <c r="L247" s="132">
        <v>1414.2857142857138</v>
      </c>
      <c r="M247" s="132">
        <v>1454.6938775510212</v>
      </c>
      <c r="N247" s="132">
        <v>1091.0204081632658</v>
      </c>
      <c r="O247" s="132">
        <v>393.97959183673623</v>
      </c>
      <c r="P247" s="132">
        <v>0</v>
      </c>
      <c r="Q247" s="132">
        <v>0</v>
      </c>
      <c r="R247" s="132">
        <v>0</v>
      </c>
      <c r="S247" s="132">
        <v>0</v>
      </c>
      <c r="T247" s="132">
        <v>0</v>
      </c>
      <c r="U247" s="132">
        <v>0</v>
      </c>
      <c r="V247" s="132">
        <v>0</v>
      </c>
      <c r="W247" s="132">
        <v>0</v>
      </c>
      <c r="X247" s="132">
        <v>599.82352941176259</v>
      </c>
      <c r="Y247" s="132">
        <v>0</v>
      </c>
      <c r="Z247" s="132">
        <v>0</v>
      </c>
      <c r="AA247" s="132">
        <v>16180.977571665291</v>
      </c>
      <c r="AB247" s="132">
        <v>0</v>
      </c>
      <c r="AC247" s="132">
        <v>0</v>
      </c>
      <c r="AD247" s="132">
        <v>0</v>
      </c>
      <c r="AE247" s="132">
        <v>110000</v>
      </c>
      <c r="AF247" s="132">
        <v>0</v>
      </c>
      <c r="AG247" s="132">
        <v>0</v>
      </c>
      <c r="AH247" s="132">
        <v>0</v>
      </c>
      <c r="AI247" s="132">
        <v>1395.6</v>
      </c>
      <c r="AJ247" s="132">
        <v>0</v>
      </c>
      <c r="AK247" s="132">
        <v>0</v>
      </c>
      <c r="AL247" s="132">
        <v>0</v>
      </c>
      <c r="AM247" s="132">
        <v>0</v>
      </c>
      <c r="AN247" s="132">
        <v>0</v>
      </c>
      <c r="AO247" s="132">
        <v>0</v>
      </c>
      <c r="AP247" s="132">
        <v>0</v>
      </c>
      <c r="AQ247" s="132">
        <v>0</v>
      </c>
      <c r="AR247" s="132">
        <v>271953</v>
      </c>
      <c r="AS247" s="132">
        <v>29980.074810560851</v>
      </c>
      <c r="AT247" s="319">
        <v>111395.6</v>
      </c>
      <c r="AU247" s="132">
        <v>32779.614426407192</v>
      </c>
      <c r="AV247" s="132">
        <v>413328.67481056089</v>
      </c>
      <c r="AW247" s="132">
        <v>413328.67481056089</v>
      </c>
      <c r="AX247" s="132">
        <v>0</v>
      </c>
      <c r="AY247" s="132">
        <v>411933.07481056091</v>
      </c>
      <c r="AZ247" s="320">
        <v>3300</v>
      </c>
      <c r="BA247" s="320">
        <v>326700</v>
      </c>
      <c r="BB247" s="132">
        <v>0</v>
      </c>
      <c r="BC247" s="319">
        <v>0</v>
      </c>
      <c r="BD247" s="319">
        <v>413328.67481056089</v>
      </c>
      <c r="BE247" s="320">
        <v>328095.59999999998</v>
      </c>
      <c r="BF247" s="132">
        <v>216699.99999999997</v>
      </c>
      <c r="BG247" s="132">
        <v>301933.07481056091</v>
      </c>
      <c r="BH247" s="132">
        <v>3049.8290384905144</v>
      </c>
      <c r="BI247" s="132">
        <v>2942.919493069307</v>
      </c>
      <c r="BJ247" s="321">
        <v>3.6327716634105583E-2</v>
      </c>
      <c r="BK247" s="321">
        <v>-8.6081721403576984E-3</v>
      </c>
      <c r="BL247" s="132">
        <v>-2507.982601563926</v>
      </c>
      <c r="BM247" s="132">
        <v>410820.69220899697</v>
      </c>
      <c r="BN247" s="132">
        <v>4135.6069920100708</v>
      </c>
      <c r="BO247" s="132" t="s">
        <v>1187</v>
      </c>
      <c r="BP247" s="132">
        <v>4149.7039617070404</v>
      </c>
      <c r="BQ247" s="321">
        <v>1.5520143081488857E-2</v>
      </c>
      <c r="BR247" s="132">
        <v>0</v>
      </c>
      <c r="BS247" s="132">
        <v>410820.69220899697</v>
      </c>
      <c r="BT247" s="132">
        <v>0</v>
      </c>
      <c r="BU247" s="132">
        <v>410820.69220899697</v>
      </c>
      <c r="BV247" s="132"/>
      <c r="BW247" s="132">
        <v>-6706.1699999999992</v>
      </c>
      <c r="BX247" s="132">
        <v>7208.25</v>
      </c>
    </row>
    <row r="248" spans="1:76" hidden="1" x14ac:dyDescent="0.25">
      <c r="A248" s="295">
        <v>248</v>
      </c>
      <c r="B248" s="295">
        <v>38</v>
      </c>
      <c r="C248" s="317">
        <v>9353116</v>
      </c>
      <c r="D248" s="317" t="s">
        <v>1291</v>
      </c>
      <c r="E248" s="318">
        <v>343375</v>
      </c>
      <c r="F248" s="132">
        <v>0</v>
      </c>
      <c r="G248" s="132">
        <v>0</v>
      </c>
      <c r="H248" s="132">
        <v>2640</v>
      </c>
      <c r="I248" s="132">
        <v>0</v>
      </c>
      <c r="J248" s="132">
        <v>8508.4033613445372</v>
      </c>
      <c r="K248" s="132">
        <v>0</v>
      </c>
      <c r="L248" s="132">
        <v>0</v>
      </c>
      <c r="M248" s="132">
        <v>0</v>
      </c>
      <c r="N248" s="132">
        <v>0</v>
      </c>
      <c r="O248" s="132">
        <v>0</v>
      </c>
      <c r="P248" s="132">
        <v>0</v>
      </c>
      <c r="Q248" s="132">
        <v>0</v>
      </c>
      <c r="R248" s="132">
        <v>0</v>
      </c>
      <c r="S248" s="132">
        <v>0</v>
      </c>
      <c r="T248" s="132">
        <v>0</v>
      </c>
      <c r="U248" s="132">
        <v>0</v>
      </c>
      <c r="V248" s="132">
        <v>0</v>
      </c>
      <c r="W248" s="132">
        <v>0</v>
      </c>
      <c r="X248" s="132">
        <v>607.3113207547168</v>
      </c>
      <c r="Y248" s="132">
        <v>0</v>
      </c>
      <c r="Z248" s="132">
        <v>0</v>
      </c>
      <c r="AA248" s="132">
        <v>29077.943825042908</v>
      </c>
      <c r="AB248" s="132">
        <v>0</v>
      </c>
      <c r="AC248" s="132">
        <v>0</v>
      </c>
      <c r="AD248" s="132">
        <v>0</v>
      </c>
      <c r="AE248" s="132">
        <v>110000</v>
      </c>
      <c r="AF248" s="132">
        <v>4138.851802403201</v>
      </c>
      <c r="AG248" s="132">
        <v>0</v>
      </c>
      <c r="AH248" s="132">
        <v>0</v>
      </c>
      <c r="AI248" s="132">
        <v>3426.35</v>
      </c>
      <c r="AJ248" s="132">
        <v>0</v>
      </c>
      <c r="AK248" s="132">
        <v>0</v>
      </c>
      <c r="AL248" s="132">
        <v>0</v>
      </c>
      <c r="AM248" s="132">
        <v>0</v>
      </c>
      <c r="AN248" s="132">
        <v>0</v>
      </c>
      <c r="AO248" s="132">
        <v>0</v>
      </c>
      <c r="AP248" s="132">
        <v>0</v>
      </c>
      <c r="AQ248" s="132">
        <v>0</v>
      </c>
      <c r="AR248" s="132">
        <v>343375</v>
      </c>
      <c r="AS248" s="132">
        <v>40833.658507142165</v>
      </c>
      <c r="AT248" s="319">
        <v>117565.2018024032</v>
      </c>
      <c r="AU248" s="132">
        <v>44651.145505715176</v>
      </c>
      <c r="AV248" s="132">
        <v>501773.86030954536</v>
      </c>
      <c r="AW248" s="132">
        <v>501773.86030954536</v>
      </c>
      <c r="AX248" s="132">
        <v>0</v>
      </c>
      <c r="AY248" s="132">
        <v>498347.51030954538</v>
      </c>
      <c r="AZ248" s="320">
        <v>3300</v>
      </c>
      <c r="BA248" s="320">
        <v>412500</v>
      </c>
      <c r="BB248" s="132">
        <v>0</v>
      </c>
      <c r="BC248" s="319">
        <v>0</v>
      </c>
      <c r="BD248" s="319">
        <v>501773.86030954536</v>
      </c>
      <c r="BE248" s="320">
        <v>415926.35</v>
      </c>
      <c r="BF248" s="132">
        <v>298361.14819759678</v>
      </c>
      <c r="BG248" s="132">
        <v>384208.65850714222</v>
      </c>
      <c r="BH248" s="132">
        <v>3073.6692680571377</v>
      </c>
      <c r="BI248" s="132">
        <v>3015.8475751867509</v>
      </c>
      <c r="BJ248" s="321">
        <v>1.9172617789480415E-2</v>
      </c>
      <c r="BK248" s="321">
        <v>-4.5431205042539315E-3</v>
      </c>
      <c r="BL248" s="132">
        <v>-1712.6698695669284</v>
      </c>
      <c r="BM248" s="132">
        <v>500061.19043997844</v>
      </c>
      <c r="BN248" s="132">
        <v>3973.0787235198277</v>
      </c>
      <c r="BO248" s="132" t="s">
        <v>1187</v>
      </c>
      <c r="BP248" s="132">
        <v>4000.4895235198273</v>
      </c>
      <c r="BQ248" s="321">
        <v>-1.5399637155581236E-2</v>
      </c>
      <c r="BR248" s="132">
        <v>0</v>
      </c>
      <c r="BS248" s="132">
        <v>500061.19043997844</v>
      </c>
      <c r="BT248" s="132">
        <v>0</v>
      </c>
      <c r="BU248" s="132">
        <v>500061.19043997844</v>
      </c>
      <c r="BV248" s="132"/>
      <c r="BW248" s="132">
        <v>-24466.069999999949</v>
      </c>
      <c r="BX248" s="132">
        <v>17440.599999999999</v>
      </c>
    </row>
    <row r="249" spans="1:76" hidden="1" x14ac:dyDescent="0.25">
      <c r="A249" s="295">
        <v>249</v>
      </c>
      <c r="B249" s="295">
        <v>240</v>
      </c>
      <c r="C249" s="317">
        <v>9353302</v>
      </c>
      <c r="D249" s="317" t="s">
        <v>1292</v>
      </c>
      <c r="E249" s="318">
        <v>494460</v>
      </c>
      <c r="F249" s="132">
        <v>0</v>
      </c>
      <c r="G249" s="132">
        <v>0</v>
      </c>
      <c r="H249" s="132">
        <v>8360.0000000000346</v>
      </c>
      <c r="I249" s="132">
        <v>0</v>
      </c>
      <c r="J249" s="132">
        <v>20067.096774193549</v>
      </c>
      <c r="K249" s="132">
        <v>0</v>
      </c>
      <c r="L249" s="132">
        <v>12800.000000000016</v>
      </c>
      <c r="M249" s="132">
        <v>0</v>
      </c>
      <c r="N249" s="132">
        <v>0</v>
      </c>
      <c r="O249" s="132">
        <v>0</v>
      </c>
      <c r="P249" s="132">
        <v>420.0000000000004</v>
      </c>
      <c r="Q249" s="132">
        <v>0</v>
      </c>
      <c r="R249" s="132">
        <v>0</v>
      </c>
      <c r="S249" s="132">
        <v>0</v>
      </c>
      <c r="T249" s="132">
        <v>0</v>
      </c>
      <c r="U249" s="132">
        <v>0</v>
      </c>
      <c r="V249" s="132">
        <v>0</v>
      </c>
      <c r="W249" s="132">
        <v>0</v>
      </c>
      <c r="X249" s="132">
        <v>2439.4736842105253</v>
      </c>
      <c r="Y249" s="132">
        <v>0</v>
      </c>
      <c r="Z249" s="132">
        <v>0</v>
      </c>
      <c r="AA249" s="132">
        <v>48063.507236842117</v>
      </c>
      <c r="AB249" s="132">
        <v>0</v>
      </c>
      <c r="AC249" s="132">
        <v>0</v>
      </c>
      <c r="AD249" s="132">
        <v>0</v>
      </c>
      <c r="AE249" s="132">
        <v>110000</v>
      </c>
      <c r="AF249" s="132">
        <v>0</v>
      </c>
      <c r="AG249" s="132">
        <v>0</v>
      </c>
      <c r="AH249" s="132">
        <v>0</v>
      </c>
      <c r="AI249" s="132">
        <v>0</v>
      </c>
      <c r="AJ249" s="132">
        <v>0</v>
      </c>
      <c r="AK249" s="132">
        <v>0</v>
      </c>
      <c r="AL249" s="132">
        <v>0</v>
      </c>
      <c r="AM249" s="132">
        <v>0</v>
      </c>
      <c r="AN249" s="132">
        <v>0</v>
      </c>
      <c r="AO249" s="132">
        <v>0</v>
      </c>
      <c r="AP249" s="132">
        <v>0</v>
      </c>
      <c r="AQ249" s="132">
        <v>0</v>
      </c>
      <c r="AR249" s="132">
        <v>494460</v>
      </c>
      <c r="AS249" s="132">
        <v>92150.077695246233</v>
      </c>
      <c r="AT249" s="319">
        <v>110000</v>
      </c>
      <c r="AU249" s="132">
        <v>78886.055623938912</v>
      </c>
      <c r="AV249" s="132">
        <v>696610.0776952462</v>
      </c>
      <c r="AW249" s="132">
        <v>696610.07769524632</v>
      </c>
      <c r="AX249" s="132">
        <v>0</v>
      </c>
      <c r="AY249" s="132">
        <v>696610.0776952462</v>
      </c>
      <c r="AZ249" s="320">
        <v>3300</v>
      </c>
      <c r="BA249" s="320">
        <v>594000</v>
      </c>
      <c r="BB249" s="132">
        <v>0</v>
      </c>
      <c r="BC249" s="319">
        <v>0</v>
      </c>
      <c r="BD249" s="319">
        <v>696610.0776952462</v>
      </c>
      <c r="BE249" s="320">
        <v>594000</v>
      </c>
      <c r="BF249" s="132">
        <v>484000</v>
      </c>
      <c r="BG249" s="132">
        <v>586610.0776952462</v>
      </c>
      <c r="BH249" s="132">
        <v>3258.9448760847013</v>
      </c>
      <c r="BI249" s="132">
        <v>3066.5238140000001</v>
      </c>
      <c r="BJ249" s="321">
        <v>6.2748921500696067E-2</v>
      </c>
      <c r="BK249" s="321">
        <v>-1.4868909140099138E-2</v>
      </c>
      <c r="BL249" s="132">
        <v>-8207.2555139369288</v>
      </c>
      <c r="BM249" s="132">
        <v>688402.82218130922</v>
      </c>
      <c r="BN249" s="132">
        <v>3824.4601232294958</v>
      </c>
      <c r="BO249" s="132" t="s">
        <v>1187</v>
      </c>
      <c r="BP249" s="132">
        <v>3824.4601232294958</v>
      </c>
      <c r="BQ249" s="321">
        <v>2.7248187441644145E-3</v>
      </c>
      <c r="BR249" s="132">
        <v>0</v>
      </c>
      <c r="BS249" s="132">
        <v>688402.82218130922</v>
      </c>
      <c r="BT249" s="132">
        <v>0</v>
      </c>
      <c r="BU249" s="132">
        <v>688402.82218130922</v>
      </c>
      <c r="BV249" s="132"/>
      <c r="BW249" s="132">
        <v>-2.0499999999999829</v>
      </c>
      <c r="BX249" s="132">
        <v>0</v>
      </c>
    </row>
    <row r="250" spans="1:76" hidden="1" x14ac:dyDescent="0.25">
      <c r="A250" s="295">
        <v>250</v>
      </c>
      <c r="B250" s="295">
        <v>437</v>
      </c>
      <c r="C250" s="317">
        <v>9353312</v>
      </c>
      <c r="D250" s="317" t="s">
        <v>1293</v>
      </c>
      <c r="E250" s="318">
        <v>230748</v>
      </c>
      <c r="F250" s="132">
        <v>0</v>
      </c>
      <c r="G250" s="132">
        <v>0</v>
      </c>
      <c r="H250" s="132">
        <v>3079.9999999999986</v>
      </c>
      <c r="I250" s="132">
        <v>0</v>
      </c>
      <c r="J250" s="132">
        <v>5600</v>
      </c>
      <c r="K250" s="132">
        <v>0</v>
      </c>
      <c r="L250" s="132">
        <v>199.99999999999994</v>
      </c>
      <c r="M250" s="132">
        <v>1199.9999999999995</v>
      </c>
      <c r="N250" s="132">
        <v>2879.9999999999991</v>
      </c>
      <c r="O250" s="132">
        <v>0</v>
      </c>
      <c r="P250" s="132">
        <v>1259.9999999999995</v>
      </c>
      <c r="Q250" s="132">
        <v>0</v>
      </c>
      <c r="R250" s="132">
        <v>0</v>
      </c>
      <c r="S250" s="132">
        <v>0</v>
      </c>
      <c r="T250" s="132">
        <v>0</v>
      </c>
      <c r="U250" s="132">
        <v>0</v>
      </c>
      <c r="V250" s="132">
        <v>0</v>
      </c>
      <c r="W250" s="132">
        <v>0</v>
      </c>
      <c r="X250" s="132">
        <v>1201.6666666666677</v>
      </c>
      <c r="Y250" s="132">
        <v>0</v>
      </c>
      <c r="Z250" s="132">
        <v>0</v>
      </c>
      <c r="AA250" s="132">
        <v>14582.900381355932</v>
      </c>
      <c r="AB250" s="132">
        <v>0</v>
      </c>
      <c r="AC250" s="132">
        <v>0</v>
      </c>
      <c r="AD250" s="132">
        <v>0</v>
      </c>
      <c r="AE250" s="132">
        <v>110000</v>
      </c>
      <c r="AF250" s="132">
        <v>10981.308411214952</v>
      </c>
      <c r="AG250" s="132">
        <v>0</v>
      </c>
      <c r="AH250" s="132">
        <v>0</v>
      </c>
      <c r="AI250" s="132">
        <v>1069.53</v>
      </c>
      <c r="AJ250" s="132">
        <v>0</v>
      </c>
      <c r="AK250" s="132">
        <v>0</v>
      </c>
      <c r="AL250" s="132">
        <v>0</v>
      </c>
      <c r="AM250" s="132">
        <v>0</v>
      </c>
      <c r="AN250" s="132">
        <v>0</v>
      </c>
      <c r="AO250" s="132">
        <v>0</v>
      </c>
      <c r="AP250" s="132">
        <v>0</v>
      </c>
      <c r="AQ250" s="132">
        <v>0</v>
      </c>
      <c r="AR250" s="132">
        <v>230748</v>
      </c>
      <c r="AS250" s="132">
        <v>30004.567048022596</v>
      </c>
      <c r="AT250" s="319">
        <v>122050.83841121495</v>
      </c>
      <c r="AU250" s="132">
        <v>31691.900381355932</v>
      </c>
      <c r="AV250" s="132">
        <v>382803.40545923752</v>
      </c>
      <c r="AW250" s="132">
        <v>382803.40545923752</v>
      </c>
      <c r="AX250" s="132">
        <v>0</v>
      </c>
      <c r="AY250" s="132">
        <v>381733.87545923749</v>
      </c>
      <c r="AZ250" s="320">
        <v>3300</v>
      </c>
      <c r="BA250" s="320">
        <v>277200</v>
      </c>
      <c r="BB250" s="132">
        <v>0</v>
      </c>
      <c r="BC250" s="319">
        <v>0</v>
      </c>
      <c r="BD250" s="319">
        <v>382803.40545923752</v>
      </c>
      <c r="BE250" s="320">
        <v>278269.53000000003</v>
      </c>
      <c r="BF250" s="132">
        <v>156218.69158878506</v>
      </c>
      <c r="BG250" s="132">
        <v>260752.56704802255</v>
      </c>
      <c r="BH250" s="132">
        <v>3104.1972267621732</v>
      </c>
      <c r="BI250" s="132">
        <v>3239.8800611098131</v>
      </c>
      <c r="BJ250" s="321">
        <v>-4.1878968291549086E-2</v>
      </c>
      <c r="BK250" s="321">
        <v>2.6878968291549087E-2</v>
      </c>
      <c r="BL250" s="132">
        <v>7315.1092082033938</v>
      </c>
      <c r="BM250" s="132">
        <v>390118.5146674409</v>
      </c>
      <c r="BN250" s="132">
        <v>4631.5355317552485</v>
      </c>
      <c r="BO250" s="132" t="s">
        <v>1187</v>
      </c>
      <c r="BP250" s="132">
        <v>4644.2680317552486</v>
      </c>
      <c r="BQ250" s="321">
        <v>-2.489464375035666E-2</v>
      </c>
      <c r="BR250" s="132">
        <v>0</v>
      </c>
      <c r="BS250" s="132">
        <v>390118.5146674409</v>
      </c>
      <c r="BT250" s="132">
        <v>0</v>
      </c>
      <c r="BU250" s="132">
        <v>390118.5146674409</v>
      </c>
      <c r="BV250" s="132"/>
      <c r="BW250" s="132">
        <v>0</v>
      </c>
      <c r="BX250" s="132">
        <v>0</v>
      </c>
    </row>
    <row r="251" spans="1:76" hidden="1" x14ac:dyDescent="0.25">
      <c r="A251" s="295">
        <v>251</v>
      </c>
      <c r="B251" s="295">
        <v>472</v>
      </c>
      <c r="C251" s="317">
        <v>9353314</v>
      </c>
      <c r="D251" s="317" t="s">
        <v>1294</v>
      </c>
      <c r="E251" s="318">
        <v>1131764</v>
      </c>
      <c r="F251" s="132">
        <v>0</v>
      </c>
      <c r="G251" s="132">
        <v>0</v>
      </c>
      <c r="H251" s="132">
        <v>15399.999999999996</v>
      </c>
      <c r="I251" s="132">
        <v>0</v>
      </c>
      <c r="J251" s="132">
        <v>41614.96402877698</v>
      </c>
      <c r="K251" s="132">
        <v>0</v>
      </c>
      <c r="L251" s="132">
        <v>0</v>
      </c>
      <c r="M251" s="132">
        <v>0</v>
      </c>
      <c r="N251" s="132">
        <v>15878.54014598546</v>
      </c>
      <c r="O251" s="132">
        <v>0</v>
      </c>
      <c r="P251" s="132">
        <v>0</v>
      </c>
      <c r="Q251" s="132">
        <v>0</v>
      </c>
      <c r="R251" s="132">
        <v>0</v>
      </c>
      <c r="S251" s="132">
        <v>0</v>
      </c>
      <c r="T251" s="132">
        <v>0</v>
      </c>
      <c r="U251" s="132">
        <v>0</v>
      </c>
      <c r="V251" s="132">
        <v>0</v>
      </c>
      <c r="W251" s="132">
        <v>0</v>
      </c>
      <c r="X251" s="132">
        <v>5379.2112676056258</v>
      </c>
      <c r="Y251" s="132">
        <v>0</v>
      </c>
      <c r="Z251" s="132">
        <v>0</v>
      </c>
      <c r="AA251" s="132">
        <v>96400.850849261682</v>
      </c>
      <c r="AB251" s="132">
        <v>0</v>
      </c>
      <c r="AC251" s="132">
        <v>0</v>
      </c>
      <c r="AD251" s="132">
        <v>0</v>
      </c>
      <c r="AE251" s="132">
        <v>110000</v>
      </c>
      <c r="AF251" s="132">
        <v>0</v>
      </c>
      <c r="AG251" s="132">
        <v>0</v>
      </c>
      <c r="AH251" s="132">
        <v>0</v>
      </c>
      <c r="AI251" s="132">
        <v>3080.17</v>
      </c>
      <c r="AJ251" s="132">
        <v>0</v>
      </c>
      <c r="AK251" s="132">
        <v>0</v>
      </c>
      <c r="AL251" s="132">
        <v>0</v>
      </c>
      <c r="AM251" s="132">
        <v>0</v>
      </c>
      <c r="AN251" s="132">
        <v>0</v>
      </c>
      <c r="AO251" s="132">
        <v>0</v>
      </c>
      <c r="AP251" s="132">
        <v>0</v>
      </c>
      <c r="AQ251" s="132">
        <v>0</v>
      </c>
      <c r="AR251" s="132">
        <v>1131764</v>
      </c>
      <c r="AS251" s="132">
        <v>174673.56629162974</v>
      </c>
      <c r="AT251" s="319">
        <v>113080.17</v>
      </c>
      <c r="AU251" s="132">
        <v>142846.60293664288</v>
      </c>
      <c r="AV251" s="132">
        <v>1419517.7362916297</v>
      </c>
      <c r="AW251" s="132">
        <v>1419517.73629163</v>
      </c>
      <c r="AX251" s="132">
        <v>0</v>
      </c>
      <c r="AY251" s="132">
        <v>1416437.5662916298</v>
      </c>
      <c r="AZ251" s="320">
        <v>3300</v>
      </c>
      <c r="BA251" s="320">
        <v>1359600</v>
      </c>
      <c r="BB251" s="132">
        <v>0</v>
      </c>
      <c r="BC251" s="319">
        <v>0</v>
      </c>
      <c r="BD251" s="319">
        <v>1419517.7362916297</v>
      </c>
      <c r="BE251" s="320">
        <v>1362680.17</v>
      </c>
      <c r="BF251" s="132">
        <v>1249600</v>
      </c>
      <c r="BG251" s="132">
        <v>1306437.5662916298</v>
      </c>
      <c r="BH251" s="132">
        <v>3170.964966727257</v>
      </c>
      <c r="BI251" s="132">
        <v>3097.4214547619044</v>
      </c>
      <c r="BJ251" s="321">
        <v>2.3743463083555658E-2</v>
      </c>
      <c r="BK251" s="321">
        <v>-5.6262225201236483E-3</v>
      </c>
      <c r="BL251" s="132">
        <v>-7179.8343253553785</v>
      </c>
      <c r="BM251" s="132">
        <v>1412337.9019662743</v>
      </c>
      <c r="BN251" s="132">
        <v>3420.528475646297</v>
      </c>
      <c r="BO251" s="132" t="s">
        <v>1187</v>
      </c>
      <c r="BP251" s="132">
        <v>3428.0046164229957</v>
      </c>
      <c r="BQ251" s="321">
        <v>1.7258149511169663E-2</v>
      </c>
      <c r="BR251" s="132">
        <v>0</v>
      </c>
      <c r="BS251" s="132">
        <v>1412337.9019662743</v>
      </c>
      <c r="BT251" s="132">
        <v>0</v>
      </c>
      <c r="BU251" s="132">
        <v>1412337.9019662743</v>
      </c>
      <c r="BV251" s="132"/>
      <c r="BW251" s="132">
        <v>0</v>
      </c>
      <c r="BX251" s="132">
        <v>0</v>
      </c>
    </row>
    <row r="252" spans="1:76" hidden="1" x14ac:dyDescent="0.25">
      <c r="A252" s="295">
        <v>252</v>
      </c>
      <c r="B252" s="295">
        <v>487</v>
      </c>
      <c r="C252" s="317">
        <v>9353318</v>
      </c>
      <c r="D252" s="317" t="s">
        <v>1295</v>
      </c>
      <c r="E252" s="318">
        <v>862558</v>
      </c>
      <c r="F252" s="132">
        <v>0</v>
      </c>
      <c r="G252" s="132">
        <v>0</v>
      </c>
      <c r="H252" s="132">
        <v>6600.0000000000027</v>
      </c>
      <c r="I252" s="132">
        <v>0</v>
      </c>
      <c r="J252" s="132">
        <v>18657.087378640776</v>
      </c>
      <c r="K252" s="132">
        <v>0</v>
      </c>
      <c r="L252" s="132">
        <v>11800.000000000029</v>
      </c>
      <c r="M252" s="132">
        <v>0</v>
      </c>
      <c r="N252" s="132">
        <v>0</v>
      </c>
      <c r="O252" s="132">
        <v>0</v>
      </c>
      <c r="P252" s="132">
        <v>0</v>
      </c>
      <c r="Q252" s="132">
        <v>0</v>
      </c>
      <c r="R252" s="132">
        <v>0</v>
      </c>
      <c r="S252" s="132">
        <v>0</v>
      </c>
      <c r="T252" s="132">
        <v>0</v>
      </c>
      <c r="U252" s="132">
        <v>0</v>
      </c>
      <c r="V252" s="132">
        <v>0</v>
      </c>
      <c r="W252" s="132">
        <v>0</v>
      </c>
      <c r="X252" s="132">
        <v>24647.2490706319</v>
      </c>
      <c r="Y252" s="132">
        <v>0</v>
      </c>
      <c r="Z252" s="132">
        <v>0</v>
      </c>
      <c r="AA252" s="132">
        <v>63467.118397889441</v>
      </c>
      <c r="AB252" s="132">
        <v>0</v>
      </c>
      <c r="AC252" s="132">
        <v>0</v>
      </c>
      <c r="AD252" s="132">
        <v>0</v>
      </c>
      <c r="AE252" s="132">
        <v>110000</v>
      </c>
      <c r="AF252" s="132">
        <v>0</v>
      </c>
      <c r="AG252" s="132">
        <v>0</v>
      </c>
      <c r="AH252" s="132">
        <v>0</v>
      </c>
      <c r="AI252" s="132">
        <v>6052.76</v>
      </c>
      <c r="AJ252" s="132">
        <v>0</v>
      </c>
      <c r="AK252" s="132">
        <v>0</v>
      </c>
      <c r="AL252" s="132">
        <v>0</v>
      </c>
      <c r="AM252" s="132">
        <v>0</v>
      </c>
      <c r="AN252" s="132">
        <v>0</v>
      </c>
      <c r="AO252" s="132">
        <v>0</v>
      </c>
      <c r="AP252" s="132">
        <v>0</v>
      </c>
      <c r="AQ252" s="132">
        <v>0</v>
      </c>
      <c r="AR252" s="132">
        <v>862558</v>
      </c>
      <c r="AS252" s="132">
        <v>125171.45484716215</v>
      </c>
      <c r="AT252" s="319">
        <v>116052.76</v>
      </c>
      <c r="AU252" s="132">
        <v>91994.662087209843</v>
      </c>
      <c r="AV252" s="132">
        <v>1103782.2148471621</v>
      </c>
      <c r="AW252" s="132">
        <v>1103782.2148471621</v>
      </c>
      <c r="AX252" s="132">
        <v>0</v>
      </c>
      <c r="AY252" s="132">
        <v>1097729.4548471621</v>
      </c>
      <c r="AZ252" s="320">
        <v>3300</v>
      </c>
      <c r="BA252" s="320">
        <v>1036200</v>
      </c>
      <c r="BB252" s="132">
        <v>0</v>
      </c>
      <c r="BC252" s="319">
        <v>0</v>
      </c>
      <c r="BD252" s="319">
        <v>1103782.2148471621</v>
      </c>
      <c r="BE252" s="320">
        <v>1042252.76</v>
      </c>
      <c r="BF252" s="132">
        <v>926200</v>
      </c>
      <c r="BG252" s="132">
        <v>987729.45484716212</v>
      </c>
      <c r="BH252" s="132">
        <v>3145.6352065196247</v>
      </c>
      <c r="BI252" s="132">
        <v>3021.2434149350647</v>
      </c>
      <c r="BJ252" s="321">
        <v>4.1172383188209129E-2</v>
      </c>
      <c r="BK252" s="321">
        <v>-9.7561585134182099E-3</v>
      </c>
      <c r="BL252" s="132">
        <v>-9255.3791144104143</v>
      </c>
      <c r="BM252" s="132">
        <v>1094526.8357327518</v>
      </c>
      <c r="BN252" s="132">
        <v>3466.477948193477</v>
      </c>
      <c r="BO252" s="132" t="s">
        <v>1187</v>
      </c>
      <c r="BP252" s="132">
        <v>3485.7542539259612</v>
      </c>
      <c r="BQ252" s="321">
        <v>2.6857445424365078E-2</v>
      </c>
      <c r="BR252" s="132">
        <v>0</v>
      </c>
      <c r="BS252" s="132">
        <v>1094526.8357327518</v>
      </c>
      <c r="BT252" s="132">
        <v>0</v>
      </c>
      <c r="BU252" s="132">
        <v>1094526.8357327518</v>
      </c>
      <c r="BV252" s="132"/>
      <c r="BW252" s="132">
        <v>0</v>
      </c>
      <c r="BX252" s="132">
        <v>0</v>
      </c>
    </row>
    <row r="253" spans="1:76" hidden="1" x14ac:dyDescent="0.25">
      <c r="A253" s="295">
        <v>253</v>
      </c>
      <c r="B253" s="295">
        <v>455</v>
      </c>
      <c r="C253" s="317">
        <v>9353320</v>
      </c>
      <c r="D253" s="317" t="s">
        <v>1296</v>
      </c>
      <c r="E253" s="318">
        <v>824100</v>
      </c>
      <c r="F253" s="132">
        <v>0</v>
      </c>
      <c r="G253" s="132">
        <v>0</v>
      </c>
      <c r="H253" s="132">
        <v>6160.0000000000036</v>
      </c>
      <c r="I253" s="132">
        <v>0</v>
      </c>
      <c r="J253" s="132">
        <v>18873.786407766991</v>
      </c>
      <c r="K253" s="132">
        <v>0</v>
      </c>
      <c r="L253" s="132">
        <v>10234.113712374599</v>
      </c>
      <c r="M253" s="132">
        <v>6501.6722408026744</v>
      </c>
      <c r="N253" s="132">
        <v>0</v>
      </c>
      <c r="O253" s="132">
        <v>0</v>
      </c>
      <c r="P253" s="132">
        <v>0</v>
      </c>
      <c r="Q253" s="132">
        <v>0</v>
      </c>
      <c r="R253" s="132">
        <v>0</v>
      </c>
      <c r="S253" s="132">
        <v>0</v>
      </c>
      <c r="T253" s="132">
        <v>0</v>
      </c>
      <c r="U253" s="132">
        <v>0</v>
      </c>
      <c r="V253" s="132">
        <v>0</v>
      </c>
      <c r="W253" s="132">
        <v>0</v>
      </c>
      <c r="X253" s="132">
        <v>33796.875</v>
      </c>
      <c r="Y253" s="132">
        <v>0</v>
      </c>
      <c r="Z253" s="132">
        <v>0</v>
      </c>
      <c r="AA253" s="132">
        <v>70766.979230165321</v>
      </c>
      <c r="AB253" s="132">
        <v>0</v>
      </c>
      <c r="AC253" s="132">
        <v>0</v>
      </c>
      <c r="AD253" s="132">
        <v>0</v>
      </c>
      <c r="AE253" s="132">
        <v>110000</v>
      </c>
      <c r="AF253" s="132">
        <v>0</v>
      </c>
      <c r="AG253" s="132">
        <v>0</v>
      </c>
      <c r="AH253" s="132">
        <v>0</v>
      </c>
      <c r="AI253" s="132">
        <v>6248.22</v>
      </c>
      <c r="AJ253" s="132">
        <v>0</v>
      </c>
      <c r="AK253" s="132">
        <v>0</v>
      </c>
      <c r="AL253" s="132">
        <v>0</v>
      </c>
      <c r="AM253" s="132">
        <v>0</v>
      </c>
      <c r="AN253" s="132">
        <v>0</v>
      </c>
      <c r="AO253" s="132">
        <v>0</v>
      </c>
      <c r="AP253" s="132">
        <v>0</v>
      </c>
      <c r="AQ253" s="132">
        <v>0</v>
      </c>
      <c r="AR253" s="132">
        <v>824100</v>
      </c>
      <c r="AS253" s="132">
        <v>146333.4265911096</v>
      </c>
      <c r="AT253" s="319">
        <v>116248.22</v>
      </c>
      <c r="AU253" s="132">
        <v>101650.76541063745</v>
      </c>
      <c r="AV253" s="132">
        <v>1086681.6465911097</v>
      </c>
      <c r="AW253" s="132">
        <v>1086681.6465911097</v>
      </c>
      <c r="AX253" s="132">
        <v>0</v>
      </c>
      <c r="AY253" s="132">
        <v>1080433.4265911097</v>
      </c>
      <c r="AZ253" s="320">
        <v>3300</v>
      </c>
      <c r="BA253" s="320">
        <v>990000</v>
      </c>
      <c r="BB253" s="132">
        <v>0</v>
      </c>
      <c r="BC253" s="319">
        <v>0</v>
      </c>
      <c r="BD253" s="319">
        <v>1086681.6465911097</v>
      </c>
      <c r="BE253" s="320">
        <v>996248.22</v>
      </c>
      <c r="BF253" s="132">
        <v>880000</v>
      </c>
      <c r="BG253" s="132">
        <v>970433.42659110972</v>
      </c>
      <c r="BH253" s="132">
        <v>3234.7780886370324</v>
      </c>
      <c r="BI253" s="132">
        <v>3106.4719289389072</v>
      </c>
      <c r="BJ253" s="321">
        <v>4.1302855017895275E-2</v>
      </c>
      <c r="BK253" s="321">
        <v>-9.7870749616144424E-3</v>
      </c>
      <c r="BL253" s="132">
        <v>-9120.9820904028293</v>
      </c>
      <c r="BM253" s="132">
        <v>1077560.6645007068</v>
      </c>
      <c r="BN253" s="132">
        <v>3571.0414816690227</v>
      </c>
      <c r="BO253" s="132" t="s">
        <v>1187</v>
      </c>
      <c r="BP253" s="132">
        <v>3591.8688816690228</v>
      </c>
      <c r="BQ253" s="321">
        <v>3.3415541804888704E-2</v>
      </c>
      <c r="BR253" s="132">
        <v>0</v>
      </c>
      <c r="BS253" s="132">
        <v>1077560.6645007068</v>
      </c>
      <c r="BT253" s="132">
        <v>0</v>
      </c>
      <c r="BU253" s="132">
        <v>1077560.6645007068</v>
      </c>
      <c r="BV253" s="132"/>
      <c r="BW253" s="132">
        <v>-40.560000000055879</v>
      </c>
      <c r="BX253" s="132">
        <v>0</v>
      </c>
    </row>
    <row r="254" spans="1:76" hidden="1" x14ac:dyDescent="0.25">
      <c r="A254" s="295">
        <v>254</v>
      </c>
      <c r="B254" s="295">
        <v>344</v>
      </c>
      <c r="C254" s="317">
        <v>9353328</v>
      </c>
      <c r="D254" s="317" t="s">
        <v>1297</v>
      </c>
      <c r="E254" s="318">
        <v>565882</v>
      </c>
      <c r="F254" s="132">
        <v>0</v>
      </c>
      <c r="G254" s="132">
        <v>0</v>
      </c>
      <c r="H254" s="132">
        <v>2200.0000000000023</v>
      </c>
      <c r="I254" s="132">
        <v>0</v>
      </c>
      <c r="J254" s="132">
        <v>9580.4784688995205</v>
      </c>
      <c r="K254" s="132">
        <v>0</v>
      </c>
      <c r="L254" s="132">
        <v>4622.4390243902644</v>
      </c>
      <c r="M254" s="132">
        <v>0</v>
      </c>
      <c r="N254" s="132">
        <v>361.75609756097521</v>
      </c>
      <c r="O254" s="132">
        <v>0</v>
      </c>
      <c r="P254" s="132">
        <v>0</v>
      </c>
      <c r="Q254" s="132">
        <v>0</v>
      </c>
      <c r="R254" s="132">
        <v>0</v>
      </c>
      <c r="S254" s="132">
        <v>0</v>
      </c>
      <c r="T254" s="132">
        <v>0</v>
      </c>
      <c r="U254" s="132">
        <v>0</v>
      </c>
      <c r="V254" s="132">
        <v>0</v>
      </c>
      <c r="W254" s="132">
        <v>0</v>
      </c>
      <c r="X254" s="132">
        <v>2930.662983425415</v>
      </c>
      <c r="Y254" s="132">
        <v>0</v>
      </c>
      <c r="Z254" s="132">
        <v>0</v>
      </c>
      <c r="AA254" s="132">
        <v>30087.856749915096</v>
      </c>
      <c r="AB254" s="132">
        <v>0</v>
      </c>
      <c r="AC254" s="132">
        <v>0</v>
      </c>
      <c r="AD254" s="132">
        <v>0</v>
      </c>
      <c r="AE254" s="132">
        <v>110000</v>
      </c>
      <c r="AF254" s="132">
        <v>0</v>
      </c>
      <c r="AG254" s="132">
        <v>0</v>
      </c>
      <c r="AH254" s="132">
        <v>0</v>
      </c>
      <c r="AI254" s="132">
        <v>2852.92</v>
      </c>
      <c r="AJ254" s="132">
        <v>0</v>
      </c>
      <c r="AK254" s="132">
        <v>0</v>
      </c>
      <c r="AL254" s="132">
        <v>0</v>
      </c>
      <c r="AM254" s="132">
        <v>0</v>
      </c>
      <c r="AN254" s="132">
        <v>0</v>
      </c>
      <c r="AO254" s="132">
        <v>0</v>
      </c>
      <c r="AP254" s="132">
        <v>0</v>
      </c>
      <c r="AQ254" s="132">
        <v>0</v>
      </c>
      <c r="AR254" s="132">
        <v>565882</v>
      </c>
      <c r="AS254" s="132">
        <v>49783.193324191277</v>
      </c>
      <c r="AT254" s="319">
        <v>112852.92</v>
      </c>
      <c r="AU254" s="132">
        <v>48469.193545340473</v>
      </c>
      <c r="AV254" s="132">
        <v>728518.1133241913</v>
      </c>
      <c r="AW254" s="132">
        <v>728518.1133241913</v>
      </c>
      <c r="AX254" s="132">
        <v>0</v>
      </c>
      <c r="AY254" s="132">
        <v>725665.19332419126</v>
      </c>
      <c r="AZ254" s="320">
        <v>3300</v>
      </c>
      <c r="BA254" s="320">
        <v>679800</v>
      </c>
      <c r="BB254" s="132">
        <v>0</v>
      </c>
      <c r="BC254" s="319">
        <v>0</v>
      </c>
      <c r="BD254" s="319">
        <v>728518.1133241913</v>
      </c>
      <c r="BE254" s="320">
        <v>682652.92</v>
      </c>
      <c r="BF254" s="132">
        <v>569800</v>
      </c>
      <c r="BG254" s="132">
        <v>615665.19332419126</v>
      </c>
      <c r="BH254" s="132">
        <v>2988.6659870106373</v>
      </c>
      <c r="BI254" s="132">
        <v>2905.1681188405801</v>
      </c>
      <c r="BJ254" s="321">
        <v>2.8741148448021763E-2</v>
      </c>
      <c r="BK254" s="321">
        <v>-6.8104680468650996E-3</v>
      </c>
      <c r="BL254" s="132">
        <v>-4075.824256691802</v>
      </c>
      <c r="BM254" s="132">
        <v>724442.28906749946</v>
      </c>
      <c r="BN254" s="132">
        <v>3502.8610148907737</v>
      </c>
      <c r="BO254" s="132" t="s">
        <v>1187</v>
      </c>
      <c r="BP254" s="132">
        <v>3516.7101411043664</v>
      </c>
      <c r="BQ254" s="321">
        <v>2.0365710412008964E-2</v>
      </c>
      <c r="BR254" s="132">
        <v>0</v>
      </c>
      <c r="BS254" s="132">
        <v>724442.28906749946</v>
      </c>
      <c r="BT254" s="132">
        <v>0</v>
      </c>
      <c r="BU254" s="132">
        <v>724442.28906749946</v>
      </c>
      <c r="BV254" s="132"/>
      <c r="BW254" s="132">
        <v>-0.76999999999999602</v>
      </c>
      <c r="BX254" s="132">
        <v>0</v>
      </c>
    </row>
    <row r="255" spans="1:76" hidden="1" x14ac:dyDescent="0.25">
      <c r="A255" s="295">
        <v>255</v>
      </c>
      <c r="B255" s="295">
        <v>72</v>
      </c>
      <c r="C255" s="317">
        <v>9353335</v>
      </c>
      <c r="D255" s="317" t="s">
        <v>1298</v>
      </c>
      <c r="E255" s="318">
        <v>579617</v>
      </c>
      <c r="F255" s="132">
        <v>0</v>
      </c>
      <c r="G255" s="132">
        <v>0</v>
      </c>
      <c r="H255" s="132">
        <v>10560.000000000011</v>
      </c>
      <c r="I255" s="132">
        <v>0</v>
      </c>
      <c r="J255" s="132">
        <v>17445.358851674642</v>
      </c>
      <c r="K255" s="132">
        <v>0</v>
      </c>
      <c r="L255" s="132">
        <v>11800.000000000011</v>
      </c>
      <c r="M255" s="132">
        <v>5280.0000000000055</v>
      </c>
      <c r="N255" s="132">
        <v>5039.9999999999973</v>
      </c>
      <c r="O255" s="132">
        <v>3899.9999999999959</v>
      </c>
      <c r="P255" s="132">
        <v>5879.9999999999973</v>
      </c>
      <c r="Q255" s="132">
        <v>8049.9999999999964</v>
      </c>
      <c r="R255" s="132">
        <v>0</v>
      </c>
      <c r="S255" s="132">
        <v>0</v>
      </c>
      <c r="T255" s="132">
        <v>0</v>
      </c>
      <c r="U255" s="132">
        <v>0</v>
      </c>
      <c r="V255" s="132">
        <v>0</v>
      </c>
      <c r="W255" s="132">
        <v>0</v>
      </c>
      <c r="X255" s="132">
        <v>8498.9385474860337</v>
      </c>
      <c r="Y255" s="132">
        <v>0</v>
      </c>
      <c r="Z255" s="132">
        <v>0</v>
      </c>
      <c r="AA255" s="132">
        <v>47514.553057458557</v>
      </c>
      <c r="AB255" s="132">
        <v>0</v>
      </c>
      <c r="AC255" s="132">
        <v>0</v>
      </c>
      <c r="AD255" s="132">
        <v>0</v>
      </c>
      <c r="AE255" s="132">
        <v>110000</v>
      </c>
      <c r="AF255" s="132">
        <v>0</v>
      </c>
      <c r="AG255" s="132">
        <v>0</v>
      </c>
      <c r="AH255" s="132">
        <v>0</v>
      </c>
      <c r="AI255" s="132">
        <v>3125.9</v>
      </c>
      <c r="AJ255" s="132">
        <v>0</v>
      </c>
      <c r="AK255" s="132">
        <v>0</v>
      </c>
      <c r="AL255" s="132">
        <v>0</v>
      </c>
      <c r="AM255" s="132">
        <v>0</v>
      </c>
      <c r="AN255" s="132">
        <v>0</v>
      </c>
      <c r="AO255" s="132">
        <v>0</v>
      </c>
      <c r="AP255" s="132">
        <v>0</v>
      </c>
      <c r="AQ255" s="132">
        <v>0</v>
      </c>
      <c r="AR255" s="132">
        <v>579617</v>
      </c>
      <c r="AS255" s="132">
        <v>123968.85045661926</v>
      </c>
      <c r="AT255" s="319">
        <v>113125.9</v>
      </c>
      <c r="AU255" s="132">
        <v>91491.232483295898</v>
      </c>
      <c r="AV255" s="132">
        <v>816711.75045661931</v>
      </c>
      <c r="AW255" s="132">
        <v>816711.75045661931</v>
      </c>
      <c r="AX255" s="132">
        <v>0</v>
      </c>
      <c r="AY255" s="132">
        <v>813585.85045661929</v>
      </c>
      <c r="AZ255" s="320">
        <v>3300</v>
      </c>
      <c r="BA255" s="320">
        <v>696300</v>
      </c>
      <c r="BB255" s="132">
        <v>0</v>
      </c>
      <c r="BC255" s="319">
        <v>0</v>
      </c>
      <c r="BD255" s="319">
        <v>816711.75045661931</v>
      </c>
      <c r="BE255" s="320">
        <v>699425.9</v>
      </c>
      <c r="BF255" s="132">
        <v>586300</v>
      </c>
      <c r="BG255" s="132">
        <v>703585.85045661929</v>
      </c>
      <c r="BH255" s="132">
        <v>3334.5300969508021</v>
      </c>
      <c r="BI255" s="132">
        <v>3384.3667923076928</v>
      </c>
      <c r="BJ255" s="321">
        <v>-1.4725559732521964E-2</v>
      </c>
      <c r="BK255" s="321">
        <v>0</v>
      </c>
      <c r="BL255" s="132">
        <v>0</v>
      </c>
      <c r="BM255" s="132">
        <v>816711.75045661931</v>
      </c>
      <c r="BN255" s="132">
        <v>3855.8571111688116</v>
      </c>
      <c r="BO255" s="132" t="s">
        <v>1187</v>
      </c>
      <c r="BP255" s="132">
        <v>3870.6718031119399</v>
      </c>
      <c r="BQ255" s="321">
        <v>-2.4222118589005803E-2</v>
      </c>
      <c r="BR255" s="132">
        <v>0</v>
      </c>
      <c r="BS255" s="132">
        <v>816711.75045661931</v>
      </c>
      <c r="BT255" s="132">
        <v>0</v>
      </c>
      <c r="BU255" s="132">
        <v>816711.75045661931</v>
      </c>
      <c r="BV255" s="132"/>
      <c r="BW255" s="132">
        <v>-136.40999999943597</v>
      </c>
      <c r="BX255" s="132">
        <v>117</v>
      </c>
    </row>
    <row r="256" spans="1:76" hidden="1" x14ac:dyDescent="0.25">
      <c r="A256" s="295">
        <v>256</v>
      </c>
      <c r="B256" s="295">
        <v>253</v>
      </c>
      <c r="C256" s="317">
        <v>9353344</v>
      </c>
      <c r="D256" s="317" t="s">
        <v>504</v>
      </c>
      <c r="E256" s="318">
        <v>1063089</v>
      </c>
      <c r="F256" s="132">
        <v>0</v>
      </c>
      <c r="G256" s="132">
        <v>0</v>
      </c>
      <c r="H256" s="132">
        <v>36519.999999999978</v>
      </c>
      <c r="I256" s="132">
        <v>0</v>
      </c>
      <c r="J256" s="132">
        <v>85517.560975609755</v>
      </c>
      <c r="K256" s="132">
        <v>0</v>
      </c>
      <c r="L256" s="132">
        <v>11600.00000000002</v>
      </c>
      <c r="M256" s="132">
        <v>14640.000000000013</v>
      </c>
      <c r="N256" s="132">
        <v>6479.9999999999936</v>
      </c>
      <c r="O256" s="132">
        <v>83850.000000000073</v>
      </c>
      <c r="P256" s="132">
        <v>7140.0000000000045</v>
      </c>
      <c r="Q256" s="132">
        <v>574.99999999999898</v>
      </c>
      <c r="R256" s="132">
        <v>0</v>
      </c>
      <c r="S256" s="132">
        <v>0</v>
      </c>
      <c r="T256" s="132">
        <v>0</v>
      </c>
      <c r="U256" s="132">
        <v>0</v>
      </c>
      <c r="V256" s="132">
        <v>0</v>
      </c>
      <c r="W256" s="132">
        <v>0</v>
      </c>
      <c r="X256" s="132">
        <v>19991.079027355594</v>
      </c>
      <c r="Y256" s="132">
        <v>0</v>
      </c>
      <c r="Z256" s="132">
        <v>0</v>
      </c>
      <c r="AA256" s="132">
        <v>146469.57878598245</v>
      </c>
      <c r="AB256" s="132">
        <v>0</v>
      </c>
      <c r="AC256" s="132">
        <v>0</v>
      </c>
      <c r="AD256" s="132">
        <v>0</v>
      </c>
      <c r="AE256" s="132">
        <v>110000</v>
      </c>
      <c r="AF256" s="132">
        <v>0</v>
      </c>
      <c r="AG256" s="132">
        <v>0</v>
      </c>
      <c r="AH256" s="132">
        <v>0</v>
      </c>
      <c r="AI256" s="132">
        <v>9958.6</v>
      </c>
      <c r="AJ256" s="132">
        <v>0</v>
      </c>
      <c r="AK256" s="132">
        <v>0</v>
      </c>
      <c r="AL256" s="132">
        <v>0</v>
      </c>
      <c r="AM256" s="132">
        <v>0</v>
      </c>
      <c r="AN256" s="132">
        <v>0</v>
      </c>
      <c r="AO256" s="132">
        <v>0</v>
      </c>
      <c r="AP256" s="132">
        <v>0</v>
      </c>
      <c r="AQ256" s="132">
        <v>0</v>
      </c>
      <c r="AR256" s="132">
        <v>1063089</v>
      </c>
      <c r="AS256" s="132">
        <v>412783.21878894785</v>
      </c>
      <c r="AT256" s="319">
        <v>119958.6</v>
      </c>
      <c r="AU256" s="132">
        <v>279629.85927378736</v>
      </c>
      <c r="AV256" s="132">
        <v>1595830.818788948</v>
      </c>
      <c r="AW256" s="132">
        <v>1595830.818788948</v>
      </c>
      <c r="AX256" s="132">
        <v>0</v>
      </c>
      <c r="AY256" s="132">
        <v>1585872.2187889479</v>
      </c>
      <c r="AZ256" s="320">
        <v>3300</v>
      </c>
      <c r="BA256" s="320">
        <v>1277100</v>
      </c>
      <c r="BB256" s="132">
        <v>0</v>
      </c>
      <c r="BC256" s="319">
        <v>0</v>
      </c>
      <c r="BD256" s="319">
        <v>1595830.818788948</v>
      </c>
      <c r="BE256" s="320">
        <v>1287058.6000000001</v>
      </c>
      <c r="BF256" s="132">
        <v>1167100</v>
      </c>
      <c r="BG256" s="132">
        <v>1475872.2187889479</v>
      </c>
      <c r="BH256" s="132">
        <v>3813.6233043642064</v>
      </c>
      <c r="BI256" s="132">
        <v>4126.6589444736837</v>
      </c>
      <c r="BJ256" s="321">
        <v>-7.5856920652162596E-2</v>
      </c>
      <c r="BK256" s="321">
        <v>6.0856920652162597E-2</v>
      </c>
      <c r="BL256" s="132">
        <v>97189.537549697969</v>
      </c>
      <c r="BM256" s="132">
        <v>1693020.356338646</v>
      </c>
      <c r="BN256" s="132">
        <v>4348.9967864047694</v>
      </c>
      <c r="BO256" s="132" t="s">
        <v>1187</v>
      </c>
      <c r="BP256" s="132">
        <v>4374.7296029422378</v>
      </c>
      <c r="BQ256" s="321">
        <v>-1.4176361755238065E-2</v>
      </c>
      <c r="BR256" s="132">
        <v>0</v>
      </c>
      <c r="BS256" s="132">
        <v>1693020.356338646</v>
      </c>
      <c r="BT256" s="132">
        <v>0</v>
      </c>
      <c r="BU256" s="132">
        <v>1693020.356338646</v>
      </c>
      <c r="BV256" s="132"/>
      <c r="BW256" s="132">
        <v>0</v>
      </c>
      <c r="BX256" s="132">
        <v>0</v>
      </c>
    </row>
    <row r="257" spans="1:76" hidden="1" x14ac:dyDescent="0.25">
      <c r="A257" s="295">
        <v>257</v>
      </c>
      <c r="B257" s="295">
        <v>505</v>
      </c>
      <c r="C257" s="317">
        <v>9353345</v>
      </c>
      <c r="D257" s="317" t="s">
        <v>1299</v>
      </c>
      <c r="E257" s="318">
        <v>1189451</v>
      </c>
      <c r="F257" s="132">
        <v>0</v>
      </c>
      <c r="G257" s="132">
        <v>0</v>
      </c>
      <c r="H257" s="132">
        <v>14959.999999999995</v>
      </c>
      <c r="I257" s="132">
        <v>0</v>
      </c>
      <c r="J257" s="132">
        <v>36093.020134228187</v>
      </c>
      <c r="K257" s="132">
        <v>0</v>
      </c>
      <c r="L257" s="132">
        <v>1002.3148148148171</v>
      </c>
      <c r="M257" s="132">
        <v>1202.7777777777803</v>
      </c>
      <c r="N257" s="132">
        <v>0</v>
      </c>
      <c r="O257" s="132">
        <v>0</v>
      </c>
      <c r="P257" s="132">
        <v>0</v>
      </c>
      <c r="Q257" s="132">
        <v>0</v>
      </c>
      <c r="R257" s="132">
        <v>0</v>
      </c>
      <c r="S257" s="132">
        <v>0</v>
      </c>
      <c r="T257" s="132">
        <v>0</v>
      </c>
      <c r="U257" s="132">
        <v>0</v>
      </c>
      <c r="V257" s="132">
        <v>0</v>
      </c>
      <c r="W257" s="132">
        <v>0</v>
      </c>
      <c r="X257" s="132">
        <v>5717.8205128205036</v>
      </c>
      <c r="Y257" s="132">
        <v>0</v>
      </c>
      <c r="Z257" s="132">
        <v>0</v>
      </c>
      <c r="AA257" s="132">
        <v>86655.615133592917</v>
      </c>
      <c r="AB257" s="132">
        <v>0</v>
      </c>
      <c r="AC257" s="132">
        <v>0</v>
      </c>
      <c r="AD257" s="132">
        <v>0</v>
      </c>
      <c r="AE257" s="132">
        <v>110000</v>
      </c>
      <c r="AF257" s="132">
        <v>0</v>
      </c>
      <c r="AG257" s="132">
        <v>0</v>
      </c>
      <c r="AH257" s="132">
        <v>0</v>
      </c>
      <c r="AI257" s="132">
        <v>6458.3</v>
      </c>
      <c r="AJ257" s="132">
        <v>0</v>
      </c>
      <c r="AK257" s="132">
        <v>0</v>
      </c>
      <c r="AL257" s="132">
        <v>0</v>
      </c>
      <c r="AM257" s="132">
        <v>0</v>
      </c>
      <c r="AN257" s="132">
        <v>0</v>
      </c>
      <c r="AO257" s="132">
        <v>0</v>
      </c>
      <c r="AP257" s="132">
        <v>0</v>
      </c>
      <c r="AQ257" s="132">
        <v>0</v>
      </c>
      <c r="AR257" s="132">
        <v>1189451</v>
      </c>
      <c r="AS257" s="132">
        <v>145631.5483732342</v>
      </c>
      <c r="AT257" s="319">
        <v>116458.3</v>
      </c>
      <c r="AU257" s="132">
        <v>123283.67149700331</v>
      </c>
      <c r="AV257" s="132">
        <v>1451540.8483732343</v>
      </c>
      <c r="AW257" s="132">
        <v>1451540.8483732343</v>
      </c>
      <c r="AX257" s="132">
        <v>0</v>
      </c>
      <c r="AY257" s="132">
        <v>1445082.5483732342</v>
      </c>
      <c r="AZ257" s="320">
        <v>3300</v>
      </c>
      <c r="BA257" s="320">
        <v>1428900</v>
      </c>
      <c r="BB257" s="132">
        <v>0</v>
      </c>
      <c r="BC257" s="319">
        <v>0</v>
      </c>
      <c r="BD257" s="319">
        <v>1451540.8483732343</v>
      </c>
      <c r="BE257" s="320">
        <v>1435358.3</v>
      </c>
      <c r="BF257" s="132">
        <v>1318900</v>
      </c>
      <c r="BG257" s="132">
        <v>1335082.5483732342</v>
      </c>
      <c r="BH257" s="132">
        <v>3083.3315204924579</v>
      </c>
      <c r="BI257" s="132">
        <v>2985.1505910313904</v>
      </c>
      <c r="BJ257" s="321">
        <v>3.2889774390626417E-2</v>
      </c>
      <c r="BK257" s="321">
        <v>-7.7935214718735666E-3</v>
      </c>
      <c r="BL257" s="132">
        <v>-10073.673653714997</v>
      </c>
      <c r="BM257" s="132">
        <v>1441467.1747195192</v>
      </c>
      <c r="BN257" s="132">
        <v>3314.1082557032773</v>
      </c>
      <c r="BO257" s="132" t="s">
        <v>1187</v>
      </c>
      <c r="BP257" s="132">
        <v>3329.0234981975041</v>
      </c>
      <c r="BQ257" s="321">
        <v>5.200738455716003E-3</v>
      </c>
      <c r="BR257" s="132">
        <v>0</v>
      </c>
      <c r="BS257" s="132">
        <v>1441467.1747195192</v>
      </c>
      <c r="BT257" s="132">
        <v>0</v>
      </c>
      <c r="BU257" s="132">
        <v>1441467.1747195192</v>
      </c>
      <c r="BV257" s="132"/>
      <c r="BW257" s="132">
        <v>-16670.909999999683</v>
      </c>
      <c r="BX257" s="132">
        <v>16671</v>
      </c>
    </row>
    <row r="258" spans="1:76" hidden="1" x14ac:dyDescent="0.25">
      <c r="A258" s="295">
        <v>258</v>
      </c>
      <c r="B258" s="295">
        <v>527</v>
      </c>
      <c r="C258" s="317">
        <v>9354029</v>
      </c>
      <c r="D258" s="317" t="s">
        <v>419</v>
      </c>
      <c r="E258" s="318">
        <v>466990</v>
      </c>
      <c r="F258" s="132">
        <v>745559</v>
      </c>
      <c r="G258" s="132">
        <v>0</v>
      </c>
      <c r="H258" s="132">
        <v>7919.9999999999636</v>
      </c>
      <c r="I258" s="132">
        <v>5279.9999999999991</v>
      </c>
      <c r="J258" s="132">
        <v>15040.677966101695</v>
      </c>
      <c r="K258" s="132">
        <v>28888.665254237283</v>
      </c>
      <c r="L258" s="132">
        <v>3400</v>
      </c>
      <c r="M258" s="132">
        <v>0</v>
      </c>
      <c r="N258" s="132">
        <v>1800.000000000003</v>
      </c>
      <c r="O258" s="132">
        <v>0</v>
      </c>
      <c r="P258" s="132">
        <v>0</v>
      </c>
      <c r="Q258" s="132">
        <v>0</v>
      </c>
      <c r="R258" s="132">
        <v>8120.0000000000073</v>
      </c>
      <c r="S258" s="132">
        <v>0</v>
      </c>
      <c r="T258" s="132">
        <v>515.00000000000023</v>
      </c>
      <c r="U258" s="132">
        <v>0</v>
      </c>
      <c r="V258" s="132">
        <v>0</v>
      </c>
      <c r="W258" s="132">
        <v>0</v>
      </c>
      <c r="X258" s="132">
        <v>1029.9999999999964</v>
      </c>
      <c r="Y258" s="132">
        <v>1385.0000000000007</v>
      </c>
      <c r="Z258" s="132">
        <v>0</v>
      </c>
      <c r="AA258" s="132">
        <v>36049.213846153834</v>
      </c>
      <c r="AB258" s="132">
        <v>59691.138189250043</v>
      </c>
      <c r="AC258" s="132">
        <v>0</v>
      </c>
      <c r="AD258" s="132">
        <v>0</v>
      </c>
      <c r="AE258" s="132">
        <v>110000</v>
      </c>
      <c r="AF258" s="132">
        <v>0</v>
      </c>
      <c r="AG258" s="132">
        <v>0</v>
      </c>
      <c r="AH258" s="132">
        <v>0</v>
      </c>
      <c r="AI258" s="132">
        <v>11043.2</v>
      </c>
      <c r="AJ258" s="132">
        <v>0</v>
      </c>
      <c r="AK258" s="132">
        <v>0</v>
      </c>
      <c r="AL258" s="132">
        <v>0</v>
      </c>
      <c r="AM258" s="132">
        <v>0</v>
      </c>
      <c r="AN258" s="132">
        <v>0</v>
      </c>
      <c r="AO258" s="132">
        <v>0</v>
      </c>
      <c r="AP258" s="132">
        <v>0</v>
      </c>
      <c r="AQ258" s="132">
        <v>0</v>
      </c>
      <c r="AR258" s="132">
        <v>1212549</v>
      </c>
      <c r="AS258" s="132">
        <v>169119.69525574284</v>
      </c>
      <c r="AT258" s="319">
        <v>121043.2</v>
      </c>
      <c r="AU258" s="132">
        <v>141221.52364557335</v>
      </c>
      <c r="AV258" s="132">
        <v>1502711.8952557428</v>
      </c>
      <c r="AW258" s="132">
        <v>588916.78988388088</v>
      </c>
      <c r="AX258" s="132">
        <v>913795.10537186195</v>
      </c>
      <c r="AY258" s="132">
        <v>1491668.6952557429</v>
      </c>
      <c r="AZ258" s="320">
        <v>3750</v>
      </c>
      <c r="BA258" s="320">
        <v>1361250</v>
      </c>
      <c r="BB258" s="132">
        <v>0</v>
      </c>
      <c r="BC258" s="319">
        <v>0</v>
      </c>
      <c r="BD258" s="319">
        <v>1502711.8952557428</v>
      </c>
      <c r="BE258" s="320">
        <v>1372293.2</v>
      </c>
      <c r="BF258" s="132">
        <v>1251250</v>
      </c>
      <c r="BG258" s="132">
        <v>1381668.6952557429</v>
      </c>
      <c r="BH258" s="132">
        <v>3806.2498491893743</v>
      </c>
      <c r="BI258" s="132">
        <v>3596.6498568674701</v>
      </c>
      <c r="BJ258" s="321">
        <v>5.8276451882490705E-2</v>
      </c>
      <c r="BK258" s="321">
        <v>-1.3809118106332738E-2</v>
      </c>
      <c r="BL258" s="132">
        <v>-18028.962245800569</v>
      </c>
      <c r="BM258" s="132">
        <v>1484682.9330099423</v>
      </c>
      <c r="BN258" s="132">
        <v>4059.6135895590696</v>
      </c>
      <c r="BO258" s="132" t="s">
        <v>1187</v>
      </c>
      <c r="BP258" s="132">
        <v>4090.0356281265626</v>
      </c>
      <c r="BQ258" s="321">
        <v>5.4934393322768615E-2</v>
      </c>
      <c r="BR258" s="132">
        <v>0</v>
      </c>
      <c r="BS258" s="132">
        <v>1484682.9330099423</v>
      </c>
      <c r="BT258" s="132">
        <v>0</v>
      </c>
      <c r="BU258" s="132">
        <v>1484682.9330099423</v>
      </c>
      <c r="BV258" s="132"/>
      <c r="BW258" s="132">
        <v>0</v>
      </c>
      <c r="BX258" s="132">
        <v>0</v>
      </c>
    </row>
    <row r="259" spans="1:76" hidden="1" x14ac:dyDescent="0.25">
      <c r="A259" s="295">
        <v>259</v>
      </c>
      <c r="B259" s="295">
        <v>531</v>
      </c>
      <c r="C259" s="317">
        <v>9354030</v>
      </c>
      <c r="D259" s="317" t="s">
        <v>420</v>
      </c>
      <c r="E259" s="318">
        <v>741690</v>
      </c>
      <c r="F259" s="132">
        <v>838271</v>
      </c>
      <c r="G259" s="132">
        <v>0</v>
      </c>
      <c r="H259" s="132">
        <v>9680.0000000000036</v>
      </c>
      <c r="I259" s="132">
        <v>3079.9999999999964</v>
      </c>
      <c r="J259" s="132">
        <v>31436.431226765799</v>
      </c>
      <c r="K259" s="132">
        <v>22660.573394495415</v>
      </c>
      <c r="L259" s="132">
        <v>9999.9999999999909</v>
      </c>
      <c r="M259" s="132">
        <v>0</v>
      </c>
      <c r="N259" s="132">
        <v>3239.9999999999968</v>
      </c>
      <c r="O259" s="132">
        <v>0</v>
      </c>
      <c r="P259" s="132">
        <v>0</v>
      </c>
      <c r="Q259" s="132">
        <v>0</v>
      </c>
      <c r="R259" s="132">
        <v>9073.6279069767497</v>
      </c>
      <c r="S259" s="132">
        <v>0</v>
      </c>
      <c r="T259" s="132">
        <v>2598.9534883720962</v>
      </c>
      <c r="U259" s="132">
        <v>0</v>
      </c>
      <c r="V259" s="132">
        <v>0</v>
      </c>
      <c r="W259" s="132">
        <v>0</v>
      </c>
      <c r="X259" s="132">
        <v>0</v>
      </c>
      <c r="Y259" s="132">
        <v>2782.8240740740744</v>
      </c>
      <c r="Z259" s="132">
        <v>0</v>
      </c>
      <c r="AA259" s="132">
        <v>36719.47073625349</v>
      </c>
      <c r="AB259" s="132">
        <v>74031.027244614656</v>
      </c>
      <c r="AC259" s="132">
        <v>0</v>
      </c>
      <c r="AD259" s="132">
        <v>0</v>
      </c>
      <c r="AE259" s="132">
        <v>110000</v>
      </c>
      <c r="AF259" s="132">
        <v>0</v>
      </c>
      <c r="AG259" s="132">
        <v>0</v>
      </c>
      <c r="AH259" s="132">
        <v>0</v>
      </c>
      <c r="AI259" s="132">
        <v>10254.4</v>
      </c>
      <c r="AJ259" s="132">
        <v>0</v>
      </c>
      <c r="AK259" s="132">
        <v>0</v>
      </c>
      <c r="AL259" s="132">
        <v>0</v>
      </c>
      <c r="AM259" s="132">
        <v>0</v>
      </c>
      <c r="AN259" s="132">
        <v>0</v>
      </c>
      <c r="AO259" s="132">
        <v>0</v>
      </c>
      <c r="AP259" s="132">
        <v>0</v>
      </c>
      <c r="AQ259" s="132">
        <v>0</v>
      </c>
      <c r="AR259" s="132">
        <v>1579961</v>
      </c>
      <c r="AS259" s="132">
        <v>205302.90807155223</v>
      </c>
      <c r="AT259" s="319">
        <v>120254.39999999999</v>
      </c>
      <c r="AU259" s="132">
        <v>166634.29098917317</v>
      </c>
      <c r="AV259" s="132">
        <v>1905518.3080715521</v>
      </c>
      <c r="AW259" s="132">
        <v>899436.7192114793</v>
      </c>
      <c r="AX259" s="132">
        <v>1006081.588860073</v>
      </c>
      <c r="AY259" s="132">
        <v>1895263.9080715522</v>
      </c>
      <c r="AZ259" s="320">
        <v>3750</v>
      </c>
      <c r="BA259" s="320">
        <v>1826250</v>
      </c>
      <c r="BB259" s="132">
        <v>0</v>
      </c>
      <c r="BC259" s="319">
        <v>0</v>
      </c>
      <c r="BD259" s="319">
        <v>1905518.3080715521</v>
      </c>
      <c r="BE259" s="320">
        <v>1836504.4</v>
      </c>
      <c r="BF259" s="132">
        <v>1716250</v>
      </c>
      <c r="BG259" s="132">
        <v>1785263.9080715522</v>
      </c>
      <c r="BH259" s="132">
        <v>3665.839646964173</v>
      </c>
      <c r="BI259" s="132">
        <v>3527.3374542094457</v>
      </c>
      <c r="BJ259" s="321">
        <v>3.9265365038845902E-2</v>
      </c>
      <c r="BK259" s="321">
        <v>-9.3042737811668778E-3</v>
      </c>
      <c r="BL259" s="132">
        <v>-15983.00562216156</v>
      </c>
      <c r="BM259" s="132">
        <v>1889535.3024493905</v>
      </c>
      <c r="BN259" s="132">
        <v>3858.8930235100424</v>
      </c>
      <c r="BO259" s="132" t="s">
        <v>1187</v>
      </c>
      <c r="BP259" s="132">
        <v>3879.9492863437176</v>
      </c>
      <c r="BQ259" s="321">
        <v>2.977955785074915E-2</v>
      </c>
      <c r="BR259" s="132">
        <v>0</v>
      </c>
      <c r="BS259" s="132">
        <v>1889535.3024493905</v>
      </c>
      <c r="BT259" s="132">
        <v>0</v>
      </c>
      <c r="BU259" s="132">
        <v>1889535.3024493905</v>
      </c>
      <c r="BV259" s="132"/>
      <c r="BW259" s="132">
        <v>0</v>
      </c>
      <c r="BX259" s="132">
        <v>0</v>
      </c>
    </row>
    <row r="260" spans="1:76" hidden="1" x14ac:dyDescent="0.25">
      <c r="A260" s="295">
        <v>260</v>
      </c>
      <c r="B260" s="295">
        <v>551</v>
      </c>
      <c r="C260" s="317">
        <v>9354000</v>
      </c>
      <c r="D260" s="317" t="s">
        <v>1300</v>
      </c>
      <c r="E260" s="318">
        <v>0</v>
      </c>
      <c r="F260" s="132">
        <v>1035284</v>
      </c>
      <c r="G260" s="132">
        <v>2241246</v>
      </c>
      <c r="H260" s="132">
        <v>0</v>
      </c>
      <c r="I260" s="132">
        <v>17599.999999999989</v>
      </c>
      <c r="J260" s="132">
        <v>0</v>
      </c>
      <c r="K260" s="132">
        <v>119920.47402597402</v>
      </c>
      <c r="L260" s="132">
        <v>0</v>
      </c>
      <c r="M260" s="132">
        <v>0</v>
      </c>
      <c r="N260" s="132">
        <v>0</v>
      </c>
      <c r="O260" s="132">
        <v>0</v>
      </c>
      <c r="P260" s="132">
        <v>0</v>
      </c>
      <c r="Q260" s="132">
        <v>0</v>
      </c>
      <c r="R260" s="132">
        <v>37700.000000000044</v>
      </c>
      <c r="S260" s="132">
        <v>0</v>
      </c>
      <c r="T260" s="132">
        <v>20084.999999999985</v>
      </c>
      <c r="U260" s="132">
        <v>0</v>
      </c>
      <c r="V260" s="132">
        <v>0</v>
      </c>
      <c r="W260" s="132">
        <v>0</v>
      </c>
      <c r="X260" s="132">
        <v>0</v>
      </c>
      <c r="Y260" s="132">
        <v>1384.9999999999993</v>
      </c>
      <c r="Z260" s="132">
        <v>0</v>
      </c>
      <c r="AA260" s="132">
        <v>0</v>
      </c>
      <c r="AB260" s="132">
        <v>242167.39130434804</v>
      </c>
      <c r="AC260" s="132">
        <v>0</v>
      </c>
      <c r="AD260" s="132">
        <v>0</v>
      </c>
      <c r="AE260" s="132">
        <v>110000</v>
      </c>
      <c r="AF260" s="132">
        <v>0</v>
      </c>
      <c r="AG260" s="132">
        <v>0</v>
      </c>
      <c r="AH260" s="132">
        <v>0</v>
      </c>
      <c r="AI260" s="132">
        <v>27115</v>
      </c>
      <c r="AJ260" s="132">
        <v>0</v>
      </c>
      <c r="AK260" s="132">
        <v>0</v>
      </c>
      <c r="AL260" s="132">
        <v>0</v>
      </c>
      <c r="AM260" s="132">
        <v>0</v>
      </c>
      <c r="AN260" s="132">
        <v>0</v>
      </c>
      <c r="AO260" s="132">
        <v>0</v>
      </c>
      <c r="AP260" s="132">
        <v>0</v>
      </c>
      <c r="AQ260" s="132">
        <v>0</v>
      </c>
      <c r="AR260" s="132">
        <v>3276530</v>
      </c>
      <c r="AS260" s="132">
        <v>438857.86533032206</v>
      </c>
      <c r="AT260" s="319">
        <v>137115</v>
      </c>
      <c r="AU260" s="132">
        <v>349819.12831733504</v>
      </c>
      <c r="AV260" s="132">
        <v>3852502.8653303222</v>
      </c>
      <c r="AW260" s="132">
        <v>0</v>
      </c>
      <c r="AX260" s="132">
        <v>3852502.8653303222</v>
      </c>
      <c r="AY260" s="132">
        <v>3825387.8653303222</v>
      </c>
      <c r="AZ260" s="320">
        <v>4600</v>
      </c>
      <c r="BA260" s="320">
        <v>3583400</v>
      </c>
      <c r="BB260" s="132">
        <v>0</v>
      </c>
      <c r="BC260" s="319">
        <v>0</v>
      </c>
      <c r="BD260" s="319">
        <v>3852502.8653303222</v>
      </c>
      <c r="BE260" s="320">
        <v>3610515</v>
      </c>
      <c r="BF260" s="132">
        <v>3473400</v>
      </c>
      <c r="BG260" s="132">
        <v>3715387.8653303222</v>
      </c>
      <c r="BH260" s="132">
        <v>4769.4324330299387</v>
      </c>
      <c r="BI260" s="132">
        <v>4612.8370795629817</v>
      </c>
      <c r="BJ260" s="321">
        <v>3.3947731247814375E-2</v>
      </c>
      <c r="BK260" s="321">
        <v>-8.0442136592045969E-3</v>
      </c>
      <c r="BL260" s="132">
        <v>-28906.078046579558</v>
      </c>
      <c r="BM260" s="132">
        <v>3823596.7872837428</v>
      </c>
      <c r="BN260" s="132">
        <v>4873.53246121148</v>
      </c>
      <c r="BO260" s="132" t="s">
        <v>1187</v>
      </c>
      <c r="BP260" s="132">
        <v>4908.3399066543552</v>
      </c>
      <c r="BQ260" s="321">
        <v>2.6325284066388122E-2</v>
      </c>
      <c r="BR260" s="132">
        <v>0</v>
      </c>
      <c r="BS260" s="132">
        <v>3823596.7872837428</v>
      </c>
      <c r="BT260" s="132">
        <v>0</v>
      </c>
      <c r="BU260" s="132">
        <v>3823596.7872837428</v>
      </c>
      <c r="BV260" s="132"/>
      <c r="BW260" s="132">
        <v>0</v>
      </c>
      <c r="BX260" s="132">
        <v>0</v>
      </c>
    </row>
    <row r="261" spans="1:76" hidden="1" x14ac:dyDescent="0.25">
      <c r="A261" s="295">
        <v>261</v>
      </c>
      <c r="B261" s="295">
        <v>990</v>
      </c>
      <c r="C261" s="317">
        <v>9354001</v>
      </c>
      <c r="D261" s="317" t="s">
        <v>432</v>
      </c>
      <c r="E261" s="318">
        <v>0</v>
      </c>
      <c r="F261" s="132">
        <v>1363639</v>
      </c>
      <c r="G261" s="132">
        <v>982464</v>
      </c>
      <c r="H261" s="132">
        <v>0</v>
      </c>
      <c r="I261" s="132">
        <v>17600.000000000011</v>
      </c>
      <c r="J261" s="132">
        <v>0</v>
      </c>
      <c r="K261" s="132">
        <v>96946.122807017542</v>
      </c>
      <c r="L261" s="132">
        <v>0</v>
      </c>
      <c r="M261" s="132">
        <v>0</v>
      </c>
      <c r="N261" s="132">
        <v>0</v>
      </c>
      <c r="O261" s="132">
        <v>0</v>
      </c>
      <c r="P261" s="132">
        <v>0</v>
      </c>
      <c r="Q261" s="132">
        <v>0</v>
      </c>
      <c r="R261" s="132">
        <v>19139.999999999945</v>
      </c>
      <c r="S261" s="132">
        <v>780.00000000000057</v>
      </c>
      <c r="T261" s="132">
        <v>2574.9999999999982</v>
      </c>
      <c r="U261" s="132">
        <v>3360.0000000000086</v>
      </c>
      <c r="V261" s="132">
        <v>0</v>
      </c>
      <c r="W261" s="132">
        <v>0</v>
      </c>
      <c r="X261" s="132">
        <v>0</v>
      </c>
      <c r="Y261" s="132">
        <v>0</v>
      </c>
      <c r="Z261" s="132">
        <v>0</v>
      </c>
      <c r="AA261" s="132">
        <v>0</v>
      </c>
      <c r="AB261" s="132">
        <v>198827.45856809895</v>
      </c>
      <c r="AC261" s="132">
        <v>0</v>
      </c>
      <c r="AD261" s="132">
        <v>0</v>
      </c>
      <c r="AE261" s="132">
        <v>110000</v>
      </c>
      <c r="AF261" s="132">
        <v>2491.6666666666665</v>
      </c>
      <c r="AG261" s="132">
        <v>0</v>
      </c>
      <c r="AH261" s="132">
        <v>0</v>
      </c>
      <c r="AI261" s="132">
        <v>10254.4</v>
      </c>
      <c r="AJ261" s="132">
        <v>0</v>
      </c>
      <c r="AK261" s="132">
        <v>0</v>
      </c>
      <c r="AL261" s="132">
        <v>0</v>
      </c>
      <c r="AM261" s="132">
        <v>0</v>
      </c>
      <c r="AN261" s="132">
        <v>0</v>
      </c>
      <c r="AO261" s="132">
        <v>0</v>
      </c>
      <c r="AP261" s="132">
        <v>0</v>
      </c>
      <c r="AQ261" s="132">
        <v>0</v>
      </c>
      <c r="AR261" s="132">
        <v>2346103</v>
      </c>
      <c r="AS261" s="132">
        <v>339228.58137511648</v>
      </c>
      <c r="AT261" s="319">
        <v>122746.06666666667</v>
      </c>
      <c r="AU261" s="132">
        <v>279027.01997160772</v>
      </c>
      <c r="AV261" s="132">
        <v>2808077.6480417834</v>
      </c>
      <c r="AW261" s="132">
        <v>0</v>
      </c>
      <c r="AX261" s="132">
        <v>2808077.6480417834</v>
      </c>
      <c r="AY261" s="132">
        <v>2797823.2480417835</v>
      </c>
      <c r="AZ261" s="320">
        <v>4600</v>
      </c>
      <c r="BA261" s="320">
        <v>2654200</v>
      </c>
      <c r="BB261" s="132">
        <v>0</v>
      </c>
      <c r="BC261" s="319">
        <v>0</v>
      </c>
      <c r="BD261" s="319">
        <v>2808077.6480417834</v>
      </c>
      <c r="BE261" s="320">
        <v>2664454.4</v>
      </c>
      <c r="BF261" s="132">
        <v>2541708.3333333335</v>
      </c>
      <c r="BG261" s="132">
        <v>2685331.5813751169</v>
      </c>
      <c r="BH261" s="132">
        <v>4653.954213821693</v>
      </c>
      <c r="BI261" s="132">
        <v>4451.0756621399178</v>
      </c>
      <c r="BJ261" s="321">
        <v>4.5579668170421181E-2</v>
      </c>
      <c r="BK261" s="321">
        <v>-1.0800503474061198E-2</v>
      </c>
      <c r="BL261" s="132">
        <v>-27738.616153849071</v>
      </c>
      <c r="BM261" s="132">
        <v>2780339.0318879341</v>
      </c>
      <c r="BN261" s="132">
        <v>4800.8399166168701</v>
      </c>
      <c r="BO261" s="132" t="s">
        <v>1187</v>
      </c>
      <c r="BP261" s="132">
        <v>4818.6118403603714</v>
      </c>
      <c r="BQ261" s="321">
        <v>3.3602177991812754E-2</v>
      </c>
      <c r="BR261" s="132">
        <v>0</v>
      </c>
      <c r="BS261" s="132">
        <v>2780339.0318879341</v>
      </c>
      <c r="BT261" s="132">
        <v>0</v>
      </c>
      <c r="BU261" s="132">
        <v>2780339.0318879341</v>
      </c>
      <c r="BV261" s="132"/>
      <c r="BW261" s="132">
        <v>0</v>
      </c>
      <c r="BX261" s="132">
        <v>0</v>
      </c>
    </row>
    <row r="262" spans="1:76" hidden="1" x14ac:dyDescent="0.25">
      <c r="A262" s="295">
        <v>262</v>
      </c>
      <c r="B262" s="295">
        <v>170</v>
      </c>
      <c r="C262" s="317">
        <v>9354002</v>
      </c>
      <c r="D262" s="317" t="s">
        <v>228</v>
      </c>
      <c r="E262" s="318">
        <v>0</v>
      </c>
      <c r="F262" s="132">
        <v>1382954</v>
      </c>
      <c r="G262" s="132">
        <v>1013166</v>
      </c>
      <c r="H262" s="132">
        <v>0</v>
      </c>
      <c r="I262" s="132">
        <v>91079.999999999884</v>
      </c>
      <c r="J262" s="132">
        <v>0</v>
      </c>
      <c r="K262" s="132">
        <v>220410.55555555556</v>
      </c>
      <c r="L262" s="132">
        <v>0</v>
      </c>
      <c r="M262" s="132">
        <v>0</v>
      </c>
      <c r="N262" s="132">
        <v>0</v>
      </c>
      <c r="O262" s="132">
        <v>0</v>
      </c>
      <c r="P262" s="132">
        <v>0</v>
      </c>
      <c r="Q262" s="132">
        <v>0</v>
      </c>
      <c r="R262" s="132">
        <v>30844.7359454855</v>
      </c>
      <c r="S262" s="132">
        <v>5087.2742759795556</v>
      </c>
      <c r="T262" s="132">
        <v>68211.61839863722</v>
      </c>
      <c r="U262" s="132">
        <v>38209.744463373238</v>
      </c>
      <c r="V262" s="132">
        <v>75255.536626916553</v>
      </c>
      <c r="W262" s="132">
        <v>9753.1175468483925</v>
      </c>
      <c r="X262" s="132">
        <v>0</v>
      </c>
      <c r="Y262" s="132">
        <v>15234.999999999967</v>
      </c>
      <c r="Z262" s="132">
        <v>0</v>
      </c>
      <c r="AA262" s="132">
        <v>0</v>
      </c>
      <c r="AB262" s="132">
        <v>341075.98406658293</v>
      </c>
      <c r="AC262" s="132">
        <v>0</v>
      </c>
      <c r="AD262" s="132">
        <v>0</v>
      </c>
      <c r="AE262" s="132">
        <v>110000</v>
      </c>
      <c r="AF262" s="132">
        <v>0</v>
      </c>
      <c r="AG262" s="132">
        <v>0</v>
      </c>
      <c r="AH262" s="132">
        <v>0</v>
      </c>
      <c r="AI262" s="132">
        <v>28582.05</v>
      </c>
      <c r="AJ262" s="132">
        <v>0</v>
      </c>
      <c r="AK262" s="132">
        <v>0</v>
      </c>
      <c r="AL262" s="132">
        <v>0</v>
      </c>
      <c r="AM262" s="132">
        <v>0</v>
      </c>
      <c r="AN262" s="132">
        <v>0</v>
      </c>
      <c r="AO262" s="132">
        <v>0</v>
      </c>
      <c r="AP262" s="132">
        <v>0</v>
      </c>
      <c r="AQ262" s="132">
        <v>0</v>
      </c>
      <c r="AR262" s="132">
        <v>2396120</v>
      </c>
      <c r="AS262" s="132">
        <v>895163.56687937863</v>
      </c>
      <c r="AT262" s="319">
        <v>138582.04999999999</v>
      </c>
      <c r="AU262" s="132">
        <v>620501.27547298081</v>
      </c>
      <c r="AV262" s="132">
        <v>3429865.6168793784</v>
      </c>
      <c r="AW262" s="132">
        <v>0</v>
      </c>
      <c r="AX262" s="132">
        <v>3429865.6168793784</v>
      </c>
      <c r="AY262" s="132">
        <v>3401283.5668793786</v>
      </c>
      <c r="AZ262" s="320">
        <v>4600</v>
      </c>
      <c r="BA262" s="320">
        <v>2709400</v>
      </c>
      <c r="BB262" s="132">
        <v>0</v>
      </c>
      <c r="BC262" s="319">
        <v>0</v>
      </c>
      <c r="BD262" s="319">
        <v>3429865.6168793784</v>
      </c>
      <c r="BE262" s="320">
        <v>2737982.05</v>
      </c>
      <c r="BF262" s="132">
        <v>2599400</v>
      </c>
      <c r="BG262" s="132">
        <v>3291283.5668793786</v>
      </c>
      <c r="BH262" s="132">
        <v>5587.9177705931725</v>
      </c>
      <c r="BI262" s="132">
        <v>5376.4612627697843</v>
      </c>
      <c r="BJ262" s="321">
        <v>3.9330053261548543E-2</v>
      </c>
      <c r="BK262" s="321">
        <v>-9.3196022247926287E-3</v>
      </c>
      <c r="BL262" s="132">
        <v>-29512.716923806172</v>
      </c>
      <c r="BM262" s="132">
        <v>3400352.8999555721</v>
      </c>
      <c r="BN262" s="132">
        <v>5724.568505866846</v>
      </c>
      <c r="BO262" s="132" t="s">
        <v>1187</v>
      </c>
      <c r="BP262" s="132">
        <v>5773.0949065459627</v>
      </c>
      <c r="BQ262" s="321">
        <v>2.2634074740107035E-2</v>
      </c>
      <c r="BR262" s="132">
        <v>0</v>
      </c>
      <c r="BS262" s="132">
        <v>3400352.8999555721</v>
      </c>
      <c r="BT262" s="132">
        <v>0</v>
      </c>
      <c r="BU262" s="132">
        <v>3400352.8999555721</v>
      </c>
      <c r="BV262" s="132"/>
      <c r="BW262" s="132">
        <v>0</v>
      </c>
      <c r="BX262" s="132">
        <v>0</v>
      </c>
    </row>
    <row r="263" spans="1:76" hidden="1" x14ac:dyDescent="0.25">
      <c r="A263" s="295">
        <v>263</v>
      </c>
      <c r="B263" s="295">
        <v>350</v>
      </c>
      <c r="C263" s="317">
        <v>9354003</v>
      </c>
      <c r="D263" s="317" t="s">
        <v>315</v>
      </c>
      <c r="E263" s="318">
        <v>0</v>
      </c>
      <c r="F263" s="132">
        <v>2684785</v>
      </c>
      <c r="G263" s="132">
        <v>1732470</v>
      </c>
      <c r="H263" s="132">
        <v>0</v>
      </c>
      <c r="I263" s="132">
        <v>59399.999999999847</v>
      </c>
      <c r="J263" s="132">
        <v>0</v>
      </c>
      <c r="K263" s="132">
        <v>251427.00559701494</v>
      </c>
      <c r="L263" s="132">
        <v>0</v>
      </c>
      <c r="M263" s="132">
        <v>0</v>
      </c>
      <c r="N263" s="132">
        <v>0</v>
      </c>
      <c r="O263" s="132">
        <v>0</v>
      </c>
      <c r="P263" s="132">
        <v>0</v>
      </c>
      <c r="Q263" s="132">
        <v>0</v>
      </c>
      <c r="R263" s="132">
        <v>26679.999999999989</v>
      </c>
      <c r="S263" s="132">
        <v>79170.000000000116</v>
      </c>
      <c r="T263" s="132">
        <v>89094.999999999869</v>
      </c>
      <c r="U263" s="132">
        <v>1679.9999999999991</v>
      </c>
      <c r="V263" s="132">
        <v>0</v>
      </c>
      <c r="W263" s="132">
        <v>0</v>
      </c>
      <c r="X263" s="132">
        <v>0</v>
      </c>
      <c r="Y263" s="132">
        <v>34625.000000000058</v>
      </c>
      <c r="Z263" s="132">
        <v>0</v>
      </c>
      <c r="AA263" s="132">
        <v>0</v>
      </c>
      <c r="AB263" s="132">
        <v>422034.24704926094</v>
      </c>
      <c r="AC263" s="132">
        <v>0</v>
      </c>
      <c r="AD263" s="132">
        <v>0</v>
      </c>
      <c r="AE263" s="132">
        <v>110000</v>
      </c>
      <c r="AF263" s="132">
        <v>0</v>
      </c>
      <c r="AG263" s="132">
        <v>0</v>
      </c>
      <c r="AH263" s="132">
        <v>0</v>
      </c>
      <c r="AI263" s="132">
        <v>52499.18</v>
      </c>
      <c r="AJ263" s="132">
        <v>0</v>
      </c>
      <c r="AK263" s="132">
        <v>0</v>
      </c>
      <c r="AL263" s="132">
        <v>0</v>
      </c>
      <c r="AM263" s="132">
        <v>0</v>
      </c>
      <c r="AN263" s="132">
        <v>0</v>
      </c>
      <c r="AO263" s="132">
        <v>0</v>
      </c>
      <c r="AP263" s="132">
        <v>0</v>
      </c>
      <c r="AQ263" s="132">
        <v>0</v>
      </c>
      <c r="AR263" s="132">
        <v>4417255</v>
      </c>
      <c r="AS263" s="132">
        <v>964111.2526462758</v>
      </c>
      <c r="AT263" s="319">
        <v>162499.18</v>
      </c>
      <c r="AU263" s="132">
        <v>685759.24984776834</v>
      </c>
      <c r="AV263" s="132">
        <v>5543865.4326462755</v>
      </c>
      <c r="AW263" s="132">
        <v>0</v>
      </c>
      <c r="AX263" s="132">
        <v>5543865.4326462755</v>
      </c>
      <c r="AY263" s="132">
        <v>5491366.2526462758</v>
      </c>
      <c r="AZ263" s="320">
        <v>4600</v>
      </c>
      <c r="BA263" s="320">
        <v>5014000</v>
      </c>
      <c r="BB263" s="132">
        <v>0</v>
      </c>
      <c r="BC263" s="319">
        <v>0</v>
      </c>
      <c r="BD263" s="319">
        <v>5543865.4326462755</v>
      </c>
      <c r="BE263" s="320">
        <v>5066499.18</v>
      </c>
      <c r="BF263" s="132">
        <v>4904000</v>
      </c>
      <c r="BG263" s="132">
        <v>5381366.2526462758</v>
      </c>
      <c r="BH263" s="132">
        <v>4937.0332593085095</v>
      </c>
      <c r="BI263" s="132">
        <v>4731.2434084729975</v>
      </c>
      <c r="BJ263" s="321">
        <v>4.3495933958284841E-2</v>
      </c>
      <c r="BK263" s="321">
        <v>-1.0306744315634426E-2</v>
      </c>
      <c r="BL263" s="132">
        <v>-53152.450555716488</v>
      </c>
      <c r="BM263" s="132">
        <v>5490712.9820905589</v>
      </c>
      <c r="BN263" s="132">
        <v>4989.1869743950083</v>
      </c>
      <c r="BO263" s="132" t="s">
        <v>1187</v>
      </c>
      <c r="BP263" s="132">
        <v>5037.3513597161091</v>
      </c>
      <c r="BQ263" s="321">
        <v>3.175172045848762E-2</v>
      </c>
      <c r="BR263" s="132">
        <v>0</v>
      </c>
      <c r="BS263" s="132">
        <v>5490712.9820905589</v>
      </c>
      <c r="BT263" s="132">
        <v>0</v>
      </c>
      <c r="BU263" s="132">
        <v>5490712.9820905589</v>
      </c>
      <c r="BV263" s="132"/>
      <c r="BW263" s="132">
        <v>0</v>
      </c>
      <c r="BX263" s="132">
        <v>0</v>
      </c>
    </row>
    <row r="264" spans="1:76" hidden="1" x14ac:dyDescent="0.25">
      <c r="A264" s="295">
        <v>264</v>
      </c>
      <c r="B264" s="295">
        <v>556</v>
      </c>
      <c r="C264" s="317">
        <v>9354004</v>
      </c>
      <c r="D264" s="317" t="s">
        <v>426</v>
      </c>
      <c r="E264" s="318">
        <v>0</v>
      </c>
      <c r="F264" s="132">
        <v>1317283</v>
      </c>
      <c r="G264" s="132">
        <v>978078</v>
      </c>
      <c r="H264" s="132">
        <v>0</v>
      </c>
      <c r="I264" s="132">
        <v>45759.999999999905</v>
      </c>
      <c r="J264" s="132">
        <v>0</v>
      </c>
      <c r="K264" s="132">
        <v>146248.05054151622</v>
      </c>
      <c r="L264" s="132">
        <v>0</v>
      </c>
      <c r="M264" s="132">
        <v>0</v>
      </c>
      <c r="N264" s="132">
        <v>0</v>
      </c>
      <c r="O264" s="132">
        <v>0</v>
      </c>
      <c r="P264" s="132">
        <v>0</v>
      </c>
      <c r="Q264" s="132">
        <v>0</v>
      </c>
      <c r="R264" s="132">
        <v>32190.000000000022</v>
      </c>
      <c r="S264" s="132">
        <v>41730.000000000087</v>
      </c>
      <c r="T264" s="132">
        <v>0</v>
      </c>
      <c r="U264" s="132">
        <v>0</v>
      </c>
      <c r="V264" s="132">
        <v>0</v>
      </c>
      <c r="W264" s="132">
        <v>0</v>
      </c>
      <c r="X264" s="132">
        <v>0</v>
      </c>
      <c r="Y264" s="132">
        <v>28323.778625954179</v>
      </c>
      <c r="Z264" s="132">
        <v>0</v>
      </c>
      <c r="AA264" s="132">
        <v>0</v>
      </c>
      <c r="AB264" s="132">
        <v>308254.34998562816</v>
      </c>
      <c r="AC264" s="132">
        <v>0</v>
      </c>
      <c r="AD264" s="132">
        <v>0</v>
      </c>
      <c r="AE264" s="132">
        <v>110000</v>
      </c>
      <c r="AF264" s="132">
        <v>0</v>
      </c>
      <c r="AG264" s="132">
        <v>0</v>
      </c>
      <c r="AH264" s="132">
        <v>5000</v>
      </c>
      <c r="AI264" s="132">
        <v>19621.400000000001</v>
      </c>
      <c r="AJ264" s="132">
        <v>0</v>
      </c>
      <c r="AK264" s="132">
        <v>0</v>
      </c>
      <c r="AL264" s="132">
        <v>0</v>
      </c>
      <c r="AM264" s="132">
        <v>0</v>
      </c>
      <c r="AN264" s="132">
        <v>0</v>
      </c>
      <c r="AO264" s="132">
        <v>0</v>
      </c>
      <c r="AP264" s="132">
        <v>0</v>
      </c>
      <c r="AQ264" s="132">
        <v>0</v>
      </c>
      <c r="AR264" s="132">
        <v>2295361</v>
      </c>
      <c r="AS264" s="132">
        <v>602506.17915309861</v>
      </c>
      <c r="AT264" s="319">
        <v>134621.4</v>
      </c>
      <c r="AU264" s="132">
        <v>451217.37525638629</v>
      </c>
      <c r="AV264" s="132">
        <v>3032488.5791530986</v>
      </c>
      <c r="AW264" s="132">
        <v>0</v>
      </c>
      <c r="AX264" s="132">
        <v>3032488.5791530986</v>
      </c>
      <c r="AY264" s="132">
        <v>3007867.1791530987</v>
      </c>
      <c r="AZ264" s="320">
        <v>4600</v>
      </c>
      <c r="BA264" s="320">
        <v>2594400</v>
      </c>
      <c r="BB264" s="132">
        <v>0</v>
      </c>
      <c r="BC264" s="319">
        <v>0</v>
      </c>
      <c r="BD264" s="319">
        <v>3032488.5791530986</v>
      </c>
      <c r="BE264" s="320">
        <v>2619021.4</v>
      </c>
      <c r="BF264" s="132">
        <v>2489400</v>
      </c>
      <c r="BG264" s="132">
        <v>2902867.1791530987</v>
      </c>
      <c r="BH264" s="132">
        <v>5146.9276226118773</v>
      </c>
      <c r="BI264" s="132">
        <v>4736.9060101449277</v>
      </c>
      <c r="BJ264" s="321">
        <v>8.6558950418018699E-2</v>
      </c>
      <c r="BK264" s="321">
        <v>-2.0510905020313209E-2</v>
      </c>
      <c r="BL264" s="132">
        <v>-54797.241305027645</v>
      </c>
      <c r="BM264" s="132">
        <v>2977691.337848071</v>
      </c>
      <c r="BN264" s="132">
        <v>5235.9396061136013</v>
      </c>
      <c r="BO264" s="132" t="s">
        <v>1187</v>
      </c>
      <c r="BP264" s="132">
        <v>5279.5945706526081</v>
      </c>
      <c r="BQ264" s="321">
        <v>6.4262867038394456E-2</v>
      </c>
      <c r="BR264" s="132">
        <v>0</v>
      </c>
      <c r="BS264" s="132">
        <v>2977691.337848071</v>
      </c>
      <c r="BT264" s="132">
        <v>0</v>
      </c>
      <c r="BU264" s="132">
        <v>2977691.337848071</v>
      </c>
      <c r="BV264" s="132"/>
      <c r="BW264" s="132">
        <v>0</v>
      </c>
      <c r="BX264" s="132">
        <v>0</v>
      </c>
    </row>
    <row r="265" spans="1:76" hidden="1" x14ac:dyDescent="0.25">
      <c r="A265" s="295">
        <v>265</v>
      </c>
      <c r="B265" s="295">
        <v>373</v>
      </c>
      <c r="C265" s="317">
        <v>9354006</v>
      </c>
      <c r="D265" s="317" t="s">
        <v>325</v>
      </c>
      <c r="E265" s="318">
        <v>0</v>
      </c>
      <c r="F265" s="132">
        <v>1127996</v>
      </c>
      <c r="G265" s="132">
        <v>692988</v>
      </c>
      <c r="H265" s="132">
        <v>0</v>
      </c>
      <c r="I265" s="132">
        <v>40479.999999999913</v>
      </c>
      <c r="J265" s="132">
        <v>0</v>
      </c>
      <c r="K265" s="132">
        <v>127304.89260143197</v>
      </c>
      <c r="L265" s="132">
        <v>0</v>
      </c>
      <c r="M265" s="132">
        <v>0</v>
      </c>
      <c r="N265" s="132">
        <v>0</v>
      </c>
      <c r="O265" s="132">
        <v>0</v>
      </c>
      <c r="P265" s="132">
        <v>0</v>
      </c>
      <c r="Q265" s="132">
        <v>0</v>
      </c>
      <c r="R265" s="132">
        <v>1449.9999999999984</v>
      </c>
      <c r="S265" s="132">
        <v>5070.0000000000018</v>
      </c>
      <c r="T265" s="132">
        <v>42744.999999999898</v>
      </c>
      <c r="U265" s="132">
        <v>96879.999999999884</v>
      </c>
      <c r="V265" s="132">
        <v>599.99999999999943</v>
      </c>
      <c r="W265" s="132">
        <v>0</v>
      </c>
      <c r="X265" s="132">
        <v>0</v>
      </c>
      <c r="Y265" s="132">
        <v>8328.507795100224</v>
      </c>
      <c r="Z265" s="132">
        <v>0</v>
      </c>
      <c r="AA265" s="132">
        <v>0</v>
      </c>
      <c r="AB265" s="132">
        <v>220982.04890924544</v>
      </c>
      <c r="AC265" s="132">
        <v>0</v>
      </c>
      <c r="AD265" s="132">
        <v>0</v>
      </c>
      <c r="AE265" s="132">
        <v>110000</v>
      </c>
      <c r="AF265" s="132">
        <v>0</v>
      </c>
      <c r="AG265" s="132">
        <v>0</v>
      </c>
      <c r="AH265" s="132">
        <v>0</v>
      </c>
      <c r="AI265" s="132">
        <v>19675.72</v>
      </c>
      <c r="AJ265" s="132">
        <v>0</v>
      </c>
      <c r="AK265" s="132">
        <v>0</v>
      </c>
      <c r="AL265" s="132">
        <v>0</v>
      </c>
      <c r="AM265" s="132">
        <v>0</v>
      </c>
      <c r="AN265" s="132">
        <v>0</v>
      </c>
      <c r="AO265" s="132">
        <v>0</v>
      </c>
      <c r="AP265" s="132">
        <v>0</v>
      </c>
      <c r="AQ265" s="132">
        <v>0</v>
      </c>
      <c r="AR265" s="132">
        <v>1820984</v>
      </c>
      <c r="AS265" s="132">
        <v>543840.44930577732</v>
      </c>
      <c r="AT265" s="319">
        <v>129675.72</v>
      </c>
      <c r="AU265" s="132">
        <v>388245.99520996126</v>
      </c>
      <c r="AV265" s="132">
        <v>2494500.1693057776</v>
      </c>
      <c r="AW265" s="132">
        <v>0</v>
      </c>
      <c r="AX265" s="132">
        <v>2494500.1693057776</v>
      </c>
      <c r="AY265" s="132">
        <v>2474824.4493057774</v>
      </c>
      <c r="AZ265" s="320">
        <v>4600</v>
      </c>
      <c r="BA265" s="320">
        <v>2070000</v>
      </c>
      <c r="BB265" s="132">
        <v>0</v>
      </c>
      <c r="BC265" s="319">
        <v>0</v>
      </c>
      <c r="BD265" s="319">
        <v>2494500.1693057776</v>
      </c>
      <c r="BE265" s="320">
        <v>2089675.72</v>
      </c>
      <c r="BF265" s="132">
        <v>1960000</v>
      </c>
      <c r="BG265" s="132">
        <v>2364824.4493057774</v>
      </c>
      <c r="BH265" s="132">
        <v>5255.1654429017281</v>
      </c>
      <c r="BI265" s="132">
        <v>5174.958093442624</v>
      </c>
      <c r="BJ265" s="321">
        <v>1.549913023657867E-2</v>
      </c>
      <c r="BK265" s="321">
        <v>-3.6726553019033976E-3</v>
      </c>
      <c r="BL265" s="132">
        <v>-8552.6267755544795</v>
      </c>
      <c r="BM265" s="132">
        <v>2485947.5425302233</v>
      </c>
      <c r="BN265" s="132">
        <v>5480.6040500671625</v>
      </c>
      <c r="BO265" s="132" t="s">
        <v>1187</v>
      </c>
      <c r="BP265" s="132">
        <v>5524.3278722893847</v>
      </c>
      <c r="BQ265" s="321">
        <v>8.2148646782327361E-3</v>
      </c>
      <c r="BR265" s="132">
        <v>0</v>
      </c>
      <c r="BS265" s="132">
        <v>2485947.5425302233</v>
      </c>
      <c r="BT265" s="132">
        <v>0</v>
      </c>
      <c r="BU265" s="132">
        <v>2485947.5425302233</v>
      </c>
      <c r="BV265" s="132"/>
      <c r="BW265" s="132">
        <v>0</v>
      </c>
      <c r="BX265" s="132">
        <v>0</v>
      </c>
    </row>
    <row r="266" spans="1:76" hidden="1" x14ac:dyDescent="0.25">
      <c r="A266" s="295">
        <v>266</v>
      </c>
      <c r="B266" s="295">
        <v>365</v>
      </c>
      <c r="C266" s="317">
        <v>9354007</v>
      </c>
      <c r="D266" s="317" t="s">
        <v>502</v>
      </c>
      <c r="E266" s="318">
        <v>0</v>
      </c>
      <c r="F266" s="132">
        <v>2035801</v>
      </c>
      <c r="G266" s="132">
        <v>1153518</v>
      </c>
      <c r="H266" s="132">
        <v>0</v>
      </c>
      <c r="I266" s="132">
        <v>73479.999999999956</v>
      </c>
      <c r="J266" s="132">
        <v>0</v>
      </c>
      <c r="K266" s="132">
        <v>266758.85200553254</v>
      </c>
      <c r="L266" s="132">
        <v>0</v>
      </c>
      <c r="M266" s="132">
        <v>0</v>
      </c>
      <c r="N266" s="132">
        <v>0</v>
      </c>
      <c r="O266" s="132">
        <v>0</v>
      </c>
      <c r="P266" s="132">
        <v>0</v>
      </c>
      <c r="Q266" s="132">
        <v>0</v>
      </c>
      <c r="R266" s="132">
        <v>35179.060913705631</v>
      </c>
      <c r="S266" s="132">
        <v>57866.497461929015</v>
      </c>
      <c r="T266" s="132">
        <v>49049.175126903647</v>
      </c>
      <c r="U266" s="132">
        <v>127442.63959390875</v>
      </c>
      <c r="V266" s="132">
        <v>39700.507614213209</v>
      </c>
      <c r="W266" s="132">
        <v>812.05583756344936</v>
      </c>
      <c r="X266" s="132">
        <v>0</v>
      </c>
      <c r="Y266" s="132">
        <v>29085.000000000044</v>
      </c>
      <c r="Z266" s="132">
        <v>0</v>
      </c>
      <c r="AA266" s="132">
        <v>0</v>
      </c>
      <c r="AB266" s="132">
        <v>424253.07695105387</v>
      </c>
      <c r="AC266" s="132">
        <v>0</v>
      </c>
      <c r="AD266" s="132">
        <v>0</v>
      </c>
      <c r="AE266" s="132">
        <v>110000</v>
      </c>
      <c r="AF266" s="132">
        <v>0</v>
      </c>
      <c r="AG266" s="132">
        <v>0</v>
      </c>
      <c r="AH266" s="132">
        <v>0</v>
      </c>
      <c r="AI266" s="132">
        <v>33770.5</v>
      </c>
      <c r="AJ266" s="132">
        <v>0</v>
      </c>
      <c r="AK266" s="132">
        <v>0</v>
      </c>
      <c r="AL266" s="132">
        <v>0</v>
      </c>
      <c r="AM266" s="132">
        <v>0</v>
      </c>
      <c r="AN266" s="132">
        <v>0</v>
      </c>
      <c r="AO266" s="132">
        <v>0</v>
      </c>
      <c r="AP266" s="132">
        <v>0</v>
      </c>
      <c r="AQ266" s="132">
        <v>0</v>
      </c>
      <c r="AR266" s="132">
        <v>3189319</v>
      </c>
      <c r="AS266" s="132">
        <v>1103626.8655048099</v>
      </c>
      <c r="AT266" s="319">
        <v>143770.5</v>
      </c>
      <c r="AU266" s="132">
        <v>759396.47122793191</v>
      </c>
      <c r="AV266" s="132">
        <v>4436716.3655048097</v>
      </c>
      <c r="AW266" s="132">
        <v>0</v>
      </c>
      <c r="AX266" s="132">
        <v>4436716.3655048097</v>
      </c>
      <c r="AY266" s="132">
        <v>4402945.8655048097</v>
      </c>
      <c r="AZ266" s="320">
        <v>4600</v>
      </c>
      <c r="BA266" s="320">
        <v>3634000</v>
      </c>
      <c r="BB266" s="132">
        <v>0</v>
      </c>
      <c r="BC266" s="319">
        <v>0</v>
      </c>
      <c r="BD266" s="319">
        <v>4436716.3655048097</v>
      </c>
      <c r="BE266" s="320">
        <v>3667770.5</v>
      </c>
      <c r="BF266" s="132">
        <v>3524000</v>
      </c>
      <c r="BG266" s="132">
        <v>4292945.8655048097</v>
      </c>
      <c r="BH266" s="132">
        <v>5434.1086905124175</v>
      </c>
      <c r="BI266" s="132">
        <v>5299.6927236263737</v>
      </c>
      <c r="BJ266" s="321">
        <v>2.5362973646907636E-2</v>
      </c>
      <c r="BK266" s="321">
        <v>-6.0099797998028571E-3</v>
      </c>
      <c r="BL266" s="132">
        <v>-25162.326509183786</v>
      </c>
      <c r="BM266" s="132">
        <v>4411554.0389956255</v>
      </c>
      <c r="BN266" s="132">
        <v>5541.4981506273743</v>
      </c>
      <c r="BO266" s="132" t="s">
        <v>1187</v>
      </c>
      <c r="BP266" s="132">
        <v>5584.245618981804</v>
      </c>
      <c r="BQ266" s="321">
        <v>2.1474585385450773E-2</v>
      </c>
      <c r="BR266" s="132">
        <v>0</v>
      </c>
      <c r="BS266" s="132">
        <v>4411554.0389956255</v>
      </c>
      <c r="BT266" s="132">
        <v>0</v>
      </c>
      <c r="BU266" s="132">
        <v>4411554.0389956255</v>
      </c>
      <c r="BV266" s="132"/>
      <c r="BW266" s="132">
        <v>0</v>
      </c>
      <c r="BX266" s="132">
        <v>0</v>
      </c>
    </row>
    <row r="267" spans="1:76" hidden="1" x14ac:dyDescent="0.25">
      <c r="A267" s="295">
        <v>267</v>
      </c>
      <c r="B267" s="295">
        <v>559</v>
      </c>
      <c r="C267" s="317">
        <v>9354008</v>
      </c>
      <c r="D267" s="317" t="s">
        <v>501</v>
      </c>
      <c r="E267" s="318">
        <v>0</v>
      </c>
      <c r="F267" s="132">
        <v>1406132</v>
      </c>
      <c r="G267" s="132">
        <v>986850</v>
      </c>
      <c r="H267" s="132">
        <v>0</v>
      </c>
      <c r="I267" s="132">
        <v>35640.000000000029</v>
      </c>
      <c r="J267" s="132">
        <v>0</v>
      </c>
      <c r="K267" s="132">
        <v>167489.36224489796</v>
      </c>
      <c r="L267" s="132">
        <v>0</v>
      </c>
      <c r="M267" s="132">
        <v>0</v>
      </c>
      <c r="N267" s="132">
        <v>0</v>
      </c>
      <c r="O267" s="132">
        <v>0</v>
      </c>
      <c r="P267" s="132">
        <v>0</v>
      </c>
      <c r="Q267" s="132">
        <v>0</v>
      </c>
      <c r="R267" s="132">
        <v>24650.000000000058</v>
      </c>
      <c r="S267" s="132">
        <v>30419.999999999993</v>
      </c>
      <c r="T267" s="132">
        <v>21630.000000000011</v>
      </c>
      <c r="U267" s="132">
        <v>38639.99999999984</v>
      </c>
      <c r="V267" s="132">
        <v>0</v>
      </c>
      <c r="W267" s="132">
        <v>0</v>
      </c>
      <c r="X267" s="132">
        <v>0</v>
      </c>
      <c r="Y267" s="132">
        <v>9694.9999999999636</v>
      </c>
      <c r="Z267" s="132">
        <v>0</v>
      </c>
      <c r="AA267" s="132">
        <v>0</v>
      </c>
      <c r="AB267" s="132">
        <v>327030.25518158084</v>
      </c>
      <c r="AC267" s="132">
        <v>0</v>
      </c>
      <c r="AD267" s="132">
        <v>0</v>
      </c>
      <c r="AE267" s="132">
        <v>110000</v>
      </c>
      <c r="AF267" s="132">
        <v>0</v>
      </c>
      <c r="AG267" s="132">
        <v>0</v>
      </c>
      <c r="AH267" s="132">
        <v>0</v>
      </c>
      <c r="AI267" s="132">
        <v>22480.799999999999</v>
      </c>
      <c r="AJ267" s="132">
        <v>0</v>
      </c>
      <c r="AK267" s="132">
        <v>0</v>
      </c>
      <c r="AL267" s="132">
        <v>0</v>
      </c>
      <c r="AM267" s="132">
        <v>0</v>
      </c>
      <c r="AN267" s="132">
        <v>0</v>
      </c>
      <c r="AO267" s="132">
        <v>0</v>
      </c>
      <c r="AP267" s="132">
        <v>0</v>
      </c>
      <c r="AQ267" s="132">
        <v>0</v>
      </c>
      <c r="AR267" s="132">
        <v>2392982</v>
      </c>
      <c r="AS267" s="132">
        <v>655194.61742647865</v>
      </c>
      <c r="AT267" s="319">
        <v>132480.79999999999</v>
      </c>
      <c r="AU267" s="132">
        <v>496263.93630402978</v>
      </c>
      <c r="AV267" s="132">
        <v>3180657.4174264786</v>
      </c>
      <c r="AW267" s="132">
        <v>0</v>
      </c>
      <c r="AX267" s="132">
        <v>3180657.4174264786</v>
      </c>
      <c r="AY267" s="132">
        <v>3158176.6174264788</v>
      </c>
      <c r="AZ267" s="320">
        <v>4600</v>
      </c>
      <c r="BA267" s="320">
        <v>2709400</v>
      </c>
      <c r="BB267" s="132">
        <v>0</v>
      </c>
      <c r="BC267" s="319">
        <v>0</v>
      </c>
      <c r="BD267" s="319">
        <v>3180657.4174264786</v>
      </c>
      <c r="BE267" s="320">
        <v>2731880.8</v>
      </c>
      <c r="BF267" s="132">
        <v>2599400</v>
      </c>
      <c r="BG267" s="132">
        <v>3048176.6174264788</v>
      </c>
      <c r="BH267" s="132">
        <v>5175.1725253420691</v>
      </c>
      <c r="BI267" s="132">
        <v>4906.7611996581199</v>
      </c>
      <c r="BJ267" s="321">
        <v>5.4702341272008667E-2</v>
      </c>
      <c r="BK267" s="321">
        <v>-1.2962201145005648E-2</v>
      </c>
      <c r="BL267" s="132">
        <v>-37461.828702241408</v>
      </c>
      <c r="BM267" s="132">
        <v>3143195.5887242374</v>
      </c>
      <c r="BN267" s="132">
        <v>5298.3273153212858</v>
      </c>
      <c r="BO267" s="132" t="s">
        <v>1187</v>
      </c>
      <c r="BP267" s="132">
        <v>5336.4950572567695</v>
      </c>
      <c r="BQ267" s="321">
        <v>3.9190243468428143E-2</v>
      </c>
      <c r="BR267" s="132">
        <v>0</v>
      </c>
      <c r="BS267" s="132">
        <v>3143195.5887242374</v>
      </c>
      <c r="BT267" s="132">
        <v>0</v>
      </c>
      <c r="BU267" s="132">
        <v>3143195.5887242374</v>
      </c>
      <c r="BV267" s="132"/>
      <c r="BW267" s="132">
        <v>0</v>
      </c>
      <c r="BX267" s="132">
        <v>0</v>
      </c>
    </row>
    <row r="268" spans="1:76" hidden="1" x14ac:dyDescent="0.25">
      <c r="A268" s="295">
        <v>268</v>
      </c>
      <c r="B268" s="295">
        <v>991</v>
      </c>
      <c r="C268" s="317">
        <v>9354009</v>
      </c>
      <c r="D268" s="317" t="s">
        <v>433</v>
      </c>
      <c r="E268" s="318">
        <v>0</v>
      </c>
      <c r="F268" s="132">
        <v>1185941</v>
      </c>
      <c r="G268" s="132">
        <v>763164</v>
      </c>
      <c r="H268" s="132">
        <v>0</v>
      </c>
      <c r="I268" s="132">
        <v>20239.999999999993</v>
      </c>
      <c r="J268" s="132">
        <v>0</v>
      </c>
      <c r="K268" s="132">
        <v>95867.906458797326</v>
      </c>
      <c r="L268" s="132">
        <v>0</v>
      </c>
      <c r="M268" s="132">
        <v>0</v>
      </c>
      <c r="N268" s="132">
        <v>0</v>
      </c>
      <c r="O268" s="132">
        <v>0</v>
      </c>
      <c r="P268" s="132">
        <v>0</v>
      </c>
      <c r="Q268" s="132">
        <v>0</v>
      </c>
      <c r="R268" s="132">
        <v>19139.999999999971</v>
      </c>
      <c r="S268" s="132">
        <v>1560.0000000000007</v>
      </c>
      <c r="T268" s="132">
        <v>4119.9999999999927</v>
      </c>
      <c r="U268" s="132">
        <v>560.00000000000023</v>
      </c>
      <c r="V268" s="132">
        <v>2400.0000000000009</v>
      </c>
      <c r="W268" s="132">
        <v>0</v>
      </c>
      <c r="X268" s="132">
        <v>0</v>
      </c>
      <c r="Y268" s="132">
        <v>9695.0000000000327</v>
      </c>
      <c r="Z268" s="132">
        <v>0</v>
      </c>
      <c r="AA268" s="132">
        <v>0</v>
      </c>
      <c r="AB268" s="132">
        <v>188726.57053056473</v>
      </c>
      <c r="AC268" s="132">
        <v>0</v>
      </c>
      <c r="AD268" s="132">
        <v>0</v>
      </c>
      <c r="AE268" s="132">
        <v>110000</v>
      </c>
      <c r="AF268" s="132">
        <v>12891.666666666668</v>
      </c>
      <c r="AG268" s="132">
        <v>0</v>
      </c>
      <c r="AH268" s="132">
        <v>0</v>
      </c>
      <c r="AI268" s="132">
        <v>4972.3500000000004</v>
      </c>
      <c r="AJ268" s="132">
        <v>0</v>
      </c>
      <c r="AK268" s="132">
        <v>0</v>
      </c>
      <c r="AL268" s="132">
        <v>0</v>
      </c>
      <c r="AM268" s="132">
        <v>0</v>
      </c>
      <c r="AN268" s="132">
        <v>0</v>
      </c>
      <c r="AO268" s="132">
        <v>0</v>
      </c>
      <c r="AP268" s="132">
        <v>0</v>
      </c>
      <c r="AQ268" s="132">
        <v>0</v>
      </c>
      <c r="AR268" s="132">
        <v>1949105</v>
      </c>
      <c r="AS268" s="132">
        <v>342309.47698936204</v>
      </c>
      <c r="AT268" s="319">
        <v>127864.01666666668</v>
      </c>
      <c r="AU268" s="132">
        <v>270669.52375996334</v>
      </c>
      <c r="AV268" s="132">
        <v>2419278.4936560285</v>
      </c>
      <c r="AW268" s="132">
        <v>0</v>
      </c>
      <c r="AX268" s="132">
        <v>2419278.4936560285</v>
      </c>
      <c r="AY268" s="132">
        <v>2414306.1436560284</v>
      </c>
      <c r="AZ268" s="320">
        <v>4600</v>
      </c>
      <c r="BA268" s="320">
        <v>2212600</v>
      </c>
      <c r="BB268" s="132">
        <v>0</v>
      </c>
      <c r="BC268" s="319">
        <v>0</v>
      </c>
      <c r="BD268" s="319">
        <v>2419278.4936560285</v>
      </c>
      <c r="BE268" s="320">
        <v>2217572.35</v>
      </c>
      <c r="BF268" s="132">
        <v>2089708.3333333333</v>
      </c>
      <c r="BG268" s="132">
        <v>2291414.4769893619</v>
      </c>
      <c r="BH268" s="132">
        <v>4763.8554615163448</v>
      </c>
      <c r="BI268" s="132">
        <v>4505.1221693713442</v>
      </c>
      <c r="BJ268" s="321">
        <v>5.7430915837095912E-2</v>
      </c>
      <c r="BK268" s="321">
        <v>-1.3608760899659242E-2</v>
      </c>
      <c r="BL268" s="132">
        <v>-29489.69173525654</v>
      </c>
      <c r="BM268" s="132">
        <v>2389788.8019207721</v>
      </c>
      <c r="BN268" s="132">
        <v>4958.0383615816463</v>
      </c>
      <c r="BO268" s="132" t="s">
        <v>1187</v>
      </c>
      <c r="BP268" s="132">
        <v>4968.3758875691728</v>
      </c>
      <c r="BQ268" s="321">
        <v>4.025542662632442E-2</v>
      </c>
      <c r="BR268" s="132">
        <v>0</v>
      </c>
      <c r="BS268" s="132">
        <v>2389788.8019207721</v>
      </c>
      <c r="BT268" s="132">
        <v>0</v>
      </c>
      <c r="BU268" s="132">
        <v>2389788.8019207721</v>
      </c>
      <c r="BV268" s="132"/>
      <c r="BW268" s="132">
        <v>0</v>
      </c>
      <c r="BX268" s="132">
        <v>0</v>
      </c>
    </row>
    <row r="269" spans="1:76" hidden="1" x14ac:dyDescent="0.25">
      <c r="A269" s="295">
        <v>269</v>
      </c>
      <c r="B269" s="295">
        <v>992</v>
      </c>
      <c r="C269" s="317">
        <v>9354010</v>
      </c>
      <c r="D269" s="317" t="s">
        <v>434</v>
      </c>
      <c r="E269" s="318">
        <v>0</v>
      </c>
      <c r="F269" s="132">
        <v>1158900</v>
      </c>
      <c r="G269" s="132">
        <v>605268</v>
      </c>
      <c r="H269" s="132">
        <v>0</v>
      </c>
      <c r="I269" s="132">
        <v>27279.999999999978</v>
      </c>
      <c r="J269" s="132">
        <v>0</v>
      </c>
      <c r="K269" s="132">
        <v>95806.796874999985</v>
      </c>
      <c r="L269" s="132">
        <v>0</v>
      </c>
      <c r="M269" s="132">
        <v>0</v>
      </c>
      <c r="N269" s="132">
        <v>0</v>
      </c>
      <c r="O269" s="132">
        <v>0</v>
      </c>
      <c r="P269" s="132">
        <v>0</v>
      </c>
      <c r="Q269" s="132">
        <v>0</v>
      </c>
      <c r="R269" s="132">
        <v>3778.6270022883282</v>
      </c>
      <c r="S269" s="132">
        <v>1563.5697940503428</v>
      </c>
      <c r="T269" s="132">
        <v>3097.0709382151013</v>
      </c>
      <c r="U269" s="132">
        <v>0</v>
      </c>
      <c r="V269" s="132">
        <v>0</v>
      </c>
      <c r="W269" s="132">
        <v>0</v>
      </c>
      <c r="X269" s="132">
        <v>0</v>
      </c>
      <c r="Y269" s="132">
        <v>4155</v>
      </c>
      <c r="Z269" s="132">
        <v>0</v>
      </c>
      <c r="AA269" s="132">
        <v>0</v>
      </c>
      <c r="AB269" s="132">
        <v>202069.30051871165</v>
      </c>
      <c r="AC269" s="132">
        <v>0</v>
      </c>
      <c r="AD269" s="132">
        <v>0</v>
      </c>
      <c r="AE269" s="132">
        <v>110000</v>
      </c>
      <c r="AF269" s="132">
        <v>17550</v>
      </c>
      <c r="AG269" s="132">
        <v>0</v>
      </c>
      <c r="AH269" s="132">
        <v>0</v>
      </c>
      <c r="AI269" s="132">
        <v>15381.6</v>
      </c>
      <c r="AJ269" s="132">
        <v>0</v>
      </c>
      <c r="AK269" s="132">
        <v>0</v>
      </c>
      <c r="AL269" s="132">
        <v>0</v>
      </c>
      <c r="AM269" s="132">
        <v>0</v>
      </c>
      <c r="AN269" s="132">
        <v>0</v>
      </c>
      <c r="AO269" s="132">
        <v>0</v>
      </c>
      <c r="AP269" s="132">
        <v>0</v>
      </c>
      <c r="AQ269" s="132">
        <v>0</v>
      </c>
      <c r="AR269" s="132">
        <v>1764168</v>
      </c>
      <c r="AS269" s="132">
        <v>337750.3651282654</v>
      </c>
      <c r="AT269" s="319">
        <v>142931.6</v>
      </c>
      <c r="AU269" s="132">
        <v>277831.33282348851</v>
      </c>
      <c r="AV269" s="132">
        <v>2244849.9651282653</v>
      </c>
      <c r="AW269" s="132">
        <v>0</v>
      </c>
      <c r="AX269" s="132">
        <v>2244849.9651282658</v>
      </c>
      <c r="AY269" s="132">
        <v>2229468.3651282652</v>
      </c>
      <c r="AZ269" s="320">
        <v>4600</v>
      </c>
      <c r="BA269" s="320">
        <v>2014800</v>
      </c>
      <c r="BB269" s="132">
        <v>0</v>
      </c>
      <c r="BC269" s="319">
        <v>0</v>
      </c>
      <c r="BD269" s="319">
        <v>2244849.9651282653</v>
      </c>
      <c r="BE269" s="320">
        <v>2030181.6</v>
      </c>
      <c r="BF269" s="132">
        <v>1887250</v>
      </c>
      <c r="BG269" s="132">
        <v>2101918.3651282652</v>
      </c>
      <c r="BH269" s="132">
        <v>4798.9003770051713</v>
      </c>
      <c r="BI269" s="132">
        <v>4582.4407764556963</v>
      </c>
      <c r="BJ269" s="321">
        <v>4.7236748080112967E-2</v>
      </c>
      <c r="BK269" s="321">
        <v>-1.1193163140965872E-2</v>
      </c>
      <c r="BL269" s="132">
        <v>-22465.899151271125</v>
      </c>
      <c r="BM269" s="132">
        <v>2222384.0659769941</v>
      </c>
      <c r="BN269" s="132">
        <v>5038.8184154725886</v>
      </c>
      <c r="BO269" s="132" t="s">
        <v>1187</v>
      </c>
      <c r="BP269" s="132">
        <v>5073.9362236917677</v>
      </c>
      <c r="BQ269" s="321">
        <v>2.6913456513666834E-2</v>
      </c>
      <c r="BR269" s="132">
        <v>0</v>
      </c>
      <c r="BS269" s="132">
        <v>2222384.0659769941</v>
      </c>
      <c r="BT269" s="132">
        <v>0</v>
      </c>
      <c r="BU269" s="132">
        <v>2222384.0659769941</v>
      </c>
      <c r="BV269" s="132"/>
      <c r="BW269" s="132">
        <v>0</v>
      </c>
      <c r="BX269" s="132">
        <v>0</v>
      </c>
    </row>
    <row r="270" spans="1:76" hidden="1" x14ac:dyDescent="0.25">
      <c r="A270" s="295">
        <v>270</v>
      </c>
      <c r="B270" s="295">
        <v>993</v>
      </c>
      <c r="C270" s="317">
        <v>9354016</v>
      </c>
      <c r="D270" s="317" t="s">
        <v>435</v>
      </c>
      <c r="E270" s="318">
        <v>0</v>
      </c>
      <c r="F270" s="132">
        <v>718518</v>
      </c>
      <c r="G270" s="132">
        <v>500004</v>
      </c>
      <c r="H270" s="132">
        <v>0</v>
      </c>
      <c r="I270" s="132">
        <v>30799.999999999956</v>
      </c>
      <c r="J270" s="132">
        <v>0</v>
      </c>
      <c r="K270" s="132">
        <v>91721.052631578947</v>
      </c>
      <c r="L270" s="132">
        <v>0</v>
      </c>
      <c r="M270" s="132">
        <v>0</v>
      </c>
      <c r="N270" s="132">
        <v>0</v>
      </c>
      <c r="O270" s="132">
        <v>0</v>
      </c>
      <c r="P270" s="132">
        <v>0</v>
      </c>
      <c r="Q270" s="132">
        <v>0</v>
      </c>
      <c r="R270" s="132">
        <v>11020.000000000031</v>
      </c>
      <c r="S270" s="132">
        <v>1170</v>
      </c>
      <c r="T270" s="132">
        <v>11329.999999999996</v>
      </c>
      <c r="U270" s="132">
        <v>2800.0000000000059</v>
      </c>
      <c r="V270" s="132">
        <v>36599.999999999942</v>
      </c>
      <c r="W270" s="132">
        <v>809.9999999999992</v>
      </c>
      <c r="X270" s="132">
        <v>0</v>
      </c>
      <c r="Y270" s="132">
        <v>0</v>
      </c>
      <c r="Z270" s="132">
        <v>0</v>
      </c>
      <c r="AA270" s="132">
        <v>0</v>
      </c>
      <c r="AB270" s="132">
        <v>174613.35648569991</v>
      </c>
      <c r="AC270" s="132">
        <v>0</v>
      </c>
      <c r="AD270" s="132">
        <v>0</v>
      </c>
      <c r="AE270" s="132">
        <v>110000</v>
      </c>
      <c r="AF270" s="132">
        <v>0</v>
      </c>
      <c r="AG270" s="132">
        <v>0</v>
      </c>
      <c r="AH270" s="132">
        <v>0</v>
      </c>
      <c r="AI270" s="132">
        <v>24240</v>
      </c>
      <c r="AJ270" s="132">
        <v>0</v>
      </c>
      <c r="AK270" s="132">
        <v>0</v>
      </c>
      <c r="AL270" s="132">
        <v>0</v>
      </c>
      <c r="AM270" s="132">
        <v>0</v>
      </c>
      <c r="AN270" s="132">
        <v>0</v>
      </c>
      <c r="AO270" s="132">
        <v>0</v>
      </c>
      <c r="AP270" s="132">
        <v>0</v>
      </c>
      <c r="AQ270" s="132">
        <v>0</v>
      </c>
      <c r="AR270" s="132">
        <v>1218522</v>
      </c>
      <c r="AS270" s="132">
        <v>360864.40911727876</v>
      </c>
      <c r="AT270" s="319">
        <v>134240</v>
      </c>
      <c r="AU270" s="132">
        <v>277737.88280148932</v>
      </c>
      <c r="AV270" s="132">
        <v>1713626.4091172786</v>
      </c>
      <c r="AW270" s="132">
        <v>0</v>
      </c>
      <c r="AX270" s="132">
        <v>1713626.4091172789</v>
      </c>
      <c r="AY270" s="132">
        <v>1689386.4091172786</v>
      </c>
      <c r="AZ270" s="320">
        <v>4600</v>
      </c>
      <c r="BA270" s="320">
        <v>1380000</v>
      </c>
      <c r="BB270" s="132">
        <v>0</v>
      </c>
      <c r="BC270" s="319">
        <v>0</v>
      </c>
      <c r="BD270" s="319">
        <v>1713626.4091172786</v>
      </c>
      <c r="BE270" s="320">
        <v>1404240</v>
      </c>
      <c r="BF270" s="132">
        <v>1270000</v>
      </c>
      <c r="BG270" s="132">
        <v>1579386.4091172786</v>
      </c>
      <c r="BH270" s="132">
        <v>5264.6213637242618</v>
      </c>
      <c r="BI270" s="132">
        <v>4822.7571436426115</v>
      </c>
      <c r="BJ270" s="321">
        <v>9.1620665714863631E-2</v>
      </c>
      <c r="BK270" s="321">
        <v>-2.1710323002995229E-2</v>
      </c>
      <c r="BL270" s="132">
        <v>-31411.084606045126</v>
      </c>
      <c r="BM270" s="132">
        <v>1682215.3245112335</v>
      </c>
      <c r="BN270" s="132">
        <v>5526.5844150374451</v>
      </c>
      <c r="BO270" s="132" t="s">
        <v>1187</v>
      </c>
      <c r="BP270" s="132">
        <v>5607.3844150374453</v>
      </c>
      <c r="BQ270" s="321">
        <v>7.3332273384320468E-2</v>
      </c>
      <c r="BR270" s="132">
        <v>0</v>
      </c>
      <c r="BS270" s="132">
        <v>1682215.3245112335</v>
      </c>
      <c r="BT270" s="132">
        <v>0</v>
      </c>
      <c r="BU270" s="132">
        <v>1682215.3245112335</v>
      </c>
      <c r="BV270" s="132"/>
      <c r="BW270" s="132">
        <v>0</v>
      </c>
      <c r="BX270" s="132">
        <v>0</v>
      </c>
    </row>
    <row r="271" spans="1:76" hidden="1" x14ac:dyDescent="0.25">
      <c r="A271" s="295">
        <v>271</v>
      </c>
      <c r="B271" s="295">
        <v>361</v>
      </c>
      <c r="C271" s="317">
        <v>9354017</v>
      </c>
      <c r="D271" s="317" t="s">
        <v>318</v>
      </c>
      <c r="E271" s="318">
        <v>0</v>
      </c>
      <c r="F271" s="132">
        <v>1784706</v>
      </c>
      <c r="G271" s="132">
        <v>1184220</v>
      </c>
      <c r="H271" s="132">
        <v>0</v>
      </c>
      <c r="I271" s="132">
        <v>20239.999999999996</v>
      </c>
      <c r="J271" s="132">
        <v>0</v>
      </c>
      <c r="K271" s="132">
        <v>94363.497997329774</v>
      </c>
      <c r="L271" s="132">
        <v>0</v>
      </c>
      <c r="M271" s="132">
        <v>0</v>
      </c>
      <c r="N271" s="132">
        <v>0</v>
      </c>
      <c r="O271" s="132">
        <v>0</v>
      </c>
      <c r="P271" s="132">
        <v>0</v>
      </c>
      <c r="Q271" s="132">
        <v>0</v>
      </c>
      <c r="R271" s="132">
        <v>28458.878248974001</v>
      </c>
      <c r="S271" s="132">
        <v>0</v>
      </c>
      <c r="T271" s="132">
        <v>1547.1135430916538</v>
      </c>
      <c r="U271" s="132">
        <v>560.76607387140848</v>
      </c>
      <c r="V271" s="132">
        <v>600.82079343365194</v>
      </c>
      <c r="W271" s="132">
        <v>0</v>
      </c>
      <c r="X271" s="132">
        <v>0</v>
      </c>
      <c r="Y271" s="132">
        <v>12482.05198358417</v>
      </c>
      <c r="Z271" s="132">
        <v>0</v>
      </c>
      <c r="AA271" s="132">
        <v>0</v>
      </c>
      <c r="AB271" s="132">
        <v>222488.28963771914</v>
      </c>
      <c r="AC271" s="132">
        <v>0</v>
      </c>
      <c r="AD271" s="132">
        <v>0</v>
      </c>
      <c r="AE271" s="132">
        <v>110000</v>
      </c>
      <c r="AF271" s="132">
        <v>0</v>
      </c>
      <c r="AG271" s="132">
        <v>0</v>
      </c>
      <c r="AH271" s="132">
        <v>0</v>
      </c>
      <c r="AI271" s="132">
        <v>20804.599999999999</v>
      </c>
      <c r="AJ271" s="132">
        <v>0</v>
      </c>
      <c r="AK271" s="132">
        <v>0</v>
      </c>
      <c r="AL271" s="132">
        <v>0</v>
      </c>
      <c r="AM271" s="132">
        <v>0</v>
      </c>
      <c r="AN271" s="132">
        <v>0</v>
      </c>
      <c r="AO271" s="132">
        <v>0</v>
      </c>
      <c r="AP271" s="132">
        <v>0</v>
      </c>
      <c r="AQ271" s="132">
        <v>0</v>
      </c>
      <c r="AR271" s="132">
        <v>2968926</v>
      </c>
      <c r="AS271" s="132">
        <v>380741.41827800381</v>
      </c>
      <c r="AT271" s="319">
        <v>130804.6</v>
      </c>
      <c r="AU271" s="132">
        <v>305372.8279660694</v>
      </c>
      <c r="AV271" s="132">
        <v>3480472.0182780041</v>
      </c>
      <c r="AW271" s="132">
        <v>0</v>
      </c>
      <c r="AX271" s="132">
        <v>3480472.0182780041</v>
      </c>
      <c r="AY271" s="132">
        <v>3459667.418278004</v>
      </c>
      <c r="AZ271" s="320">
        <v>4600</v>
      </c>
      <c r="BA271" s="320">
        <v>3367200</v>
      </c>
      <c r="BB271" s="132">
        <v>0</v>
      </c>
      <c r="BC271" s="319">
        <v>0</v>
      </c>
      <c r="BD271" s="319">
        <v>3480472.0182780041</v>
      </c>
      <c r="BE271" s="320">
        <v>3388004.6</v>
      </c>
      <c r="BF271" s="132">
        <v>3257200</v>
      </c>
      <c r="BG271" s="132">
        <v>3349667.418278004</v>
      </c>
      <c r="BH271" s="132">
        <v>4576.0483856256888</v>
      </c>
      <c r="BI271" s="132">
        <v>4380.3327401324505</v>
      </c>
      <c r="BJ271" s="321">
        <v>4.4680543032746947E-2</v>
      </c>
      <c r="BK271" s="321">
        <v>-1.0587447860388077E-2</v>
      </c>
      <c r="BL271" s="132">
        <v>-33947.630572025904</v>
      </c>
      <c r="BM271" s="132">
        <v>3446524.387705978</v>
      </c>
      <c r="BN271" s="132">
        <v>4679.9450651721008</v>
      </c>
      <c r="BO271" s="132" t="s">
        <v>1187</v>
      </c>
      <c r="BP271" s="132">
        <v>4708.3666498715547</v>
      </c>
      <c r="BQ271" s="321">
        <v>3.5764429151308175E-2</v>
      </c>
      <c r="BR271" s="132">
        <v>0</v>
      </c>
      <c r="BS271" s="132">
        <v>3446524.387705978</v>
      </c>
      <c r="BT271" s="132">
        <v>0</v>
      </c>
      <c r="BU271" s="132">
        <v>3446524.387705978</v>
      </c>
      <c r="BV271" s="132"/>
      <c r="BW271" s="132">
        <v>0</v>
      </c>
      <c r="BX271" s="132">
        <v>0</v>
      </c>
    </row>
    <row r="272" spans="1:76" hidden="1" x14ac:dyDescent="0.25">
      <c r="A272" s="295">
        <v>272</v>
      </c>
      <c r="B272" s="295">
        <v>555</v>
      </c>
      <c r="C272" s="317">
        <v>9354019</v>
      </c>
      <c r="D272" s="317" t="s">
        <v>425</v>
      </c>
      <c r="E272" s="318">
        <v>0</v>
      </c>
      <c r="F272" s="132">
        <v>3210153</v>
      </c>
      <c r="G272" s="132">
        <v>2030718</v>
      </c>
      <c r="H272" s="132">
        <v>0</v>
      </c>
      <c r="I272" s="132">
        <v>47960.000000000022</v>
      </c>
      <c r="J272" s="132">
        <v>0</v>
      </c>
      <c r="K272" s="132">
        <v>216835.30377668305</v>
      </c>
      <c r="L272" s="132">
        <v>0</v>
      </c>
      <c r="M272" s="132">
        <v>0</v>
      </c>
      <c r="N272" s="132">
        <v>0</v>
      </c>
      <c r="O272" s="132">
        <v>0</v>
      </c>
      <c r="P272" s="132">
        <v>0</v>
      </c>
      <c r="Q272" s="132">
        <v>0</v>
      </c>
      <c r="R272" s="132">
        <v>54271.941221964276</v>
      </c>
      <c r="S272" s="132">
        <v>7415.7308584686998</v>
      </c>
      <c r="T272" s="132">
        <v>61847.795823665881</v>
      </c>
      <c r="U272" s="132">
        <v>12329.52822892495</v>
      </c>
      <c r="V272" s="132">
        <v>0</v>
      </c>
      <c r="W272" s="132">
        <v>0</v>
      </c>
      <c r="X272" s="132">
        <v>0</v>
      </c>
      <c r="Y272" s="132">
        <v>4213.6128526645853</v>
      </c>
      <c r="Z272" s="132">
        <v>0</v>
      </c>
      <c r="AA272" s="132">
        <v>0</v>
      </c>
      <c r="AB272" s="132">
        <v>505152.75804429717</v>
      </c>
      <c r="AC272" s="132">
        <v>0</v>
      </c>
      <c r="AD272" s="132">
        <v>0</v>
      </c>
      <c r="AE272" s="132">
        <v>110000</v>
      </c>
      <c r="AF272" s="132">
        <v>0</v>
      </c>
      <c r="AG272" s="132">
        <v>0</v>
      </c>
      <c r="AH272" s="132">
        <v>50000</v>
      </c>
      <c r="AI272" s="132">
        <v>59653</v>
      </c>
      <c r="AJ272" s="132">
        <v>0</v>
      </c>
      <c r="AK272" s="132">
        <v>0</v>
      </c>
      <c r="AL272" s="132">
        <v>0</v>
      </c>
      <c r="AM272" s="132">
        <v>0</v>
      </c>
      <c r="AN272" s="132">
        <v>0</v>
      </c>
      <c r="AO272" s="132">
        <v>0</v>
      </c>
      <c r="AP272" s="132">
        <v>0</v>
      </c>
      <c r="AQ272" s="132">
        <v>0</v>
      </c>
      <c r="AR272" s="132">
        <v>5240871</v>
      </c>
      <c r="AS272" s="132">
        <v>910026.67080666858</v>
      </c>
      <c r="AT272" s="319">
        <v>219653</v>
      </c>
      <c r="AU272" s="132">
        <v>715481.90799915057</v>
      </c>
      <c r="AV272" s="132">
        <v>6370550.6708066687</v>
      </c>
      <c r="AW272" s="132">
        <v>0</v>
      </c>
      <c r="AX272" s="132">
        <v>6370550.6708066687</v>
      </c>
      <c r="AY272" s="132">
        <v>6260897.6708066687</v>
      </c>
      <c r="AZ272" s="320">
        <v>4600</v>
      </c>
      <c r="BA272" s="320">
        <v>5952400</v>
      </c>
      <c r="BB272" s="132">
        <v>0</v>
      </c>
      <c r="BC272" s="319">
        <v>0</v>
      </c>
      <c r="BD272" s="319">
        <v>6370550.6708066687</v>
      </c>
      <c r="BE272" s="320">
        <v>6062053</v>
      </c>
      <c r="BF272" s="132">
        <v>5892400</v>
      </c>
      <c r="BG272" s="132">
        <v>6200897.6708066687</v>
      </c>
      <c r="BH272" s="132">
        <v>4792.0383854765596</v>
      </c>
      <c r="BI272" s="132">
        <v>4573.7632628078818</v>
      </c>
      <c r="BJ272" s="321">
        <v>4.7723310133606783E-2</v>
      </c>
      <c r="BK272" s="321">
        <v>-1.1308458301287303E-2</v>
      </c>
      <c r="BL272" s="132">
        <v>-66928.541211824966</v>
      </c>
      <c r="BM272" s="132">
        <v>6303622.1295948438</v>
      </c>
      <c r="BN272" s="132">
        <v>4786.6840259620121</v>
      </c>
      <c r="BO272" s="132" t="s">
        <v>1187</v>
      </c>
      <c r="BP272" s="132">
        <v>4871.4235931953972</v>
      </c>
      <c r="BQ272" s="321">
        <v>3.9223859637955938E-2</v>
      </c>
      <c r="BR272" s="132">
        <v>0</v>
      </c>
      <c r="BS272" s="132">
        <v>6303622.1295948438</v>
      </c>
      <c r="BT272" s="132">
        <v>0</v>
      </c>
      <c r="BU272" s="132">
        <v>6303622.1295948438</v>
      </c>
      <c r="BV272" s="132"/>
      <c r="BW272" s="132">
        <v>0</v>
      </c>
      <c r="BX272" s="132">
        <v>0</v>
      </c>
    </row>
    <row r="273" spans="1:76" hidden="1" x14ac:dyDescent="0.25">
      <c r="A273" s="295">
        <v>273</v>
      </c>
      <c r="B273" s="295">
        <v>169</v>
      </c>
      <c r="C273" s="317">
        <v>9354032</v>
      </c>
      <c r="D273" s="317" t="s">
        <v>475</v>
      </c>
      <c r="E273" s="318">
        <v>0</v>
      </c>
      <c r="F273" s="132">
        <v>2248266</v>
      </c>
      <c r="G273" s="132">
        <v>1714926</v>
      </c>
      <c r="H273" s="132">
        <v>0</v>
      </c>
      <c r="I273" s="132">
        <v>153119.99999999991</v>
      </c>
      <c r="J273" s="132">
        <v>0</v>
      </c>
      <c r="K273" s="132">
        <v>410391.19455645164</v>
      </c>
      <c r="L273" s="132">
        <v>0</v>
      </c>
      <c r="M273" s="132">
        <v>0</v>
      </c>
      <c r="N273" s="132">
        <v>0</v>
      </c>
      <c r="O273" s="132">
        <v>0</v>
      </c>
      <c r="P273" s="132">
        <v>0</v>
      </c>
      <c r="Q273" s="132">
        <v>0</v>
      </c>
      <c r="R273" s="132">
        <v>9299.1143151390334</v>
      </c>
      <c r="S273" s="132">
        <v>62919.330587023804</v>
      </c>
      <c r="T273" s="132">
        <v>31479.706488156549</v>
      </c>
      <c r="U273" s="132">
        <v>3366.9207003089573</v>
      </c>
      <c r="V273" s="132">
        <v>253120.28836251263</v>
      </c>
      <c r="W273" s="132">
        <v>107140.22657054556</v>
      </c>
      <c r="X273" s="132">
        <v>0</v>
      </c>
      <c r="Y273" s="132">
        <v>23544.99999999996</v>
      </c>
      <c r="Z273" s="132">
        <v>0</v>
      </c>
      <c r="AA273" s="132">
        <v>0</v>
      </c>
      <c r="AB273" s="132">
        <v>499734.37810163997</v>
      </c>
      <c r="AC273" s="132">
        <v>0</v>
      </c>
      <c r="AD273" s="132">
        <v>0</v>
      </c>
      <c r="AE273" s="132">
        <v>110000</v>
      </c>
      <c r="AF273" s="132">
        <v>0</v>
      </c>
      <c r="AG273" s="132">
        <v>0</v>
      </c>
      <c r="AH273" s="132">
        <v>0</v>
      </c>
      <c r="AI273" s="132">
        <v>26375.5</v>
      </c>
      <c r="AJ273" s="132">
        <v>0</v>
      </c>
      <c r="AK273" s="132">
        <v>0</v>
      </c>
      <c r="AL273" s="132">
        <v>0</v>
      </c>
      <c r="AM273" s="132">
        <v>0</v>
      </c>
      <c r="AN273" s="132">
        <v>0</v>
      </c>
      <c r="AO273" s="132">
        <v>0</v>
      </c>
      <c r="AP273" s="132">
        <v>0</v>
      </c>
      <c r="AQ273" s="132">
        <v>0</v>
      </c>
      <c r="AR273" s="132">
        <v>3963192</v>
      </c>
      <c r="AS273" s="132">
        <v>1554116.1596817779</v>
      </c>
      <c r="AT273" s="319">
        <v>136375.5</v>
      </c>
      <c r="AU273" s="132">
        <v>1025151.7688917089</v>
      </c>
      <c r="AV273" s="132">
        <v>5653683.6596817784</v>
      </c>
      <c r="AW273" s="132">
        <v>0</v>
      </c>
      <c r="AX273" s="132">
        <v>5653683.6596817784</v>
      </c>
      <c r="AY273" s="132">
        <v>5627308.1596817784</v>
      </c>
      <c r="AZ273" s="320">
        <v>4600</v>
      </c>
      <c r="BA273" s="320">
        <v>4475800</v>
      </c>
      <c r="BB273" s="132">
        <v>0</v>
      </c>
      <c r="BC273" s="319">
        <v>0</v>
      </c>
      <c r="BD273" s="319">
        <v>5653683.6596817784</v>
      </c>
      <c r="BE273" s="320">
        <v>4502175.5</v>
      </c>
      <c r="BF273" s="132">
        <v>4365800</v>
      </c>
      <c r="BG273" s="132">
        <v>5517308.1596817784</v>
      </c>
      <c r="BH273" s="132">
        <v>5670.4092083060414</v>
      </c>
      <c r="BI273" s="132">
        <v>5477.1635063054191</v>
      </c>
      <c r="BJ273" s="321">
        <v>3.5282076530699508E-2</v>
      </c>
      <c r="BK273" s="321">
        <v>-8.3603985162227189E-3</v>
      </c>
      <c r="BL273" s="132">
        <v>-44554.905370641973</v>
      </c>
      <c r="BM273" s="132">
        <v>5609128.754311136</v>
      </c>
      <c r="BN273" s="132">
        <v>5737.6703538655047</v>
      </c>
      <c r="BO273" s="132" t="s">
        <v>1187</v>
      </c>
      <c r="BP273" s="132">
        <v>5764.7777536599551</v>
      </c>
      <c r="BQ273" s="321">
        <v>3.1203715752587291E-2</v>
      </c>
      <c r="BR273" s="132">
        <v>0</v>
      </c>
      <c r="BS273" s="132">
        <v>5609128.754311136</v>
      </c>
      <c r="BT273" s="132">
        <v>0</v>
      </c>
      <c r="BU273" s="132">
        <v>5609128.754311136</v>
      </c>
      <c r="BV273" s="132"/>
      <c r="BW273" s="132">
        <v>0</v>
      </c>
      <c r="BX273" s="132">
        <v>0</v>
      </c>
    </row>
    <row r="274" spans="1:76" hidden="1" x14ac:dyDescent="0.25">
      <c r="A274" s="295">
        <v>274</v>
      </c>
      <c r="B274" s="295">
        <v>561</v>
      </c>
      <c r="C274" s="317">
        <v>9354033</v>
      </c>
      <c r="D274" s="317" t="s">
        <v>469</v>
      </c>
      <c r="E274" s="318">
        <v>0</v>
      </c>
      <c r="F274" s="132">
        <v>2364156</v>
      </c>
      <c r="G274" s="132">
        <v>1570188</v>
      </c>
      <c r="H274" s="132">
        <v>0</v>
      </c>
      <c r="I274" s="132">
        <v>46640.000000000036</v>
      </c>
      <c r="J274" s="132">
        <v>0</v>
      </c>
      <c r="K274" s="132">
        <v>189958.33333333334</v>
      </c>
      <c r="L274" s="132">
        <v>0</v>
      </c>
      <c r="M274" s="132">
        <v>0</v>
      </c>
      <c r="N274" s="132">
        <v>0</v>
      </c>
      <c r="O274" s="132">
        <v>0</v>
      </c>
      <c r="P274" s="132">
        <v>0</v>
      </c>
      <c r="Q274" s="132">
        <v>0</v>
      </c>
      <c r="R274" s="132">
        <v>4354.4891640866836</v>
      </c>
      <c r="S274" s="132">
        <v>390.4024767801867</v>
      </c>
      <c r="T274" s="132">
        <v>47428.895768833871</v>
      </c>
      <c r="U274" s="132">
        <v>0</v>
      </c>
      <c r="V274" s="132">
        <v>600.61919504644106</v>
      </c>
      <c r="W274" s="132">
        <v>0</v>
      </c>
      <c r="X274" s="132">
        <v>0</v>
      </c>
      <c r="Y274" s="132">
        <v>22159.999999999942</v>
      </c>
      <c r="Z274" s="132">
        <v>0</v>
      </c>
      <c r="AA274" s="132">
        <v>0</v>
      </c>
      <c r="AB274" s="132">
        <v>463637.34739224927</v>
      </c>
      <c r="AC274" s="132">
        <v>0</v>
      </c>
      <c r="AD274" s="132">
        <v>0</v>
      </c>
      <c r="AE274" s="132">
        <v>110000</v>
      </c>
      <c r="AF274" s="132">
        <v>0</v>
      </c>
      <c r="AG274" s="132">
        <v>0</v>
      </c>
      <c r="AH274" s="132">
        <v>50000</v>
      </c>
      <c r="AI274" s="132">
        <v>26375.5</v>
      </c>
      <c r="AJ274" s="132">
        <v>0</v>
      </c>
      <c r="AK274" s="132">
        <v>0</v>
      </c>
      <c r="AL274" s="132">
        <v>0</v>
      </c>
      <c r="AM274" s="132">
        <v>0</v>
      </c>
      <c r="AN274" s="132">
        <v>0</v>
      </c>
      <c r="AO274" s="132">
        <v>0</v>
      </c>
      <c r="AP274" s="132">
        <v>0</v>
      </c>
      <c r="AQ274" s="132">
        <v>0</v>
      </c>
      <c r="AR274" s="132">
        <v>3934344</v>
      </c>
      <c r="AS274" s="132">
        <v>775170.0873303297</v>
      </c>
      <c r="AT274" s="319">
        <v>186375.5</v>
      </c>
      <c r="AU274" s="132">
        <v>618322.71736128954</v>
      </c>
      <c r="AV274" s="132">
        <v>4895889.5873303302</v>
      </c>
      <c r="AW274" s="132">
        <v>0</v>
      </c>
      <c r="AX274" s="132">
        <v>4895889.5873303302</v>
      </c>
      <c r="AY274" s="132">
        <v>4819514.0873303302</v>
      </c>
      <c r="AZ274" s="320">
        <v>4600</v>
      </c>
      <c r="BA274" s="320">
        <v>4462000</v>
      </c>
      <c r="BB274" s="132">
        <v>0</v>
      </c>
      <c r="BC274" s="319">
        <v>0</v>
      </c>
      <c r="BD274" s="319">
        <v>4895889.5873303302</v>
      </c>
      <c r="BE274" s="320">
        <v>4538375.5</v>
      </c>
      <c r="BF274" s="132">
        <v>4402000</v>
      </c>
      <c r="BG274" s="132">
        <v>4759514.0873303302</v>
      </c>
      <c r="BH274" s="132">
        <v>4906.715553948794</v>
      </c>
      <c r="BI274" s="132">
        <v>4640.0504058262704</v>
      </c>
      <c r="BJ274" s="321">
        <v>5.7470312776707326E-2</v>
      </c>
      <c r="BK274" s="321">
        <v>-1.3618096351193236E-2</v>
      </c>
      <c r="BL274" s="132">
        <v>-61292.993895907362</v>
      </c>
      <c r="BM274" s="132">
        <v>4834596.5934344232</v>
      </c>
      <c r="BN274" s="132">
        <v>4905.3825705509516</v>
      </c>
      <c r="BO274" s="132" t="s">
        <v>1187</v>
      </c>
      <c r="BP274" s="132">
        <v>4984.1201994169314</v>
      </c>
      <c r="BQ274" s="321">
        <v>4.0078683866641818E-2</v>
      </c>
      <c r="BR274" s="132">
        <v>0</v>
      </c>
      <c r="BS274" s="132">
        <v>4834596.5934344232</v>
      </c>
      <c r="BT274" s="132">
        <v>0</v>
      </c>
      <c r="BU274" s="132">
        <v>4834596.5934344232</v>
      </c>
      <c r="BV274" s="132"/>
      <c r="BW274" s="132">
        <v>0</v>
      </c>
      <c r="BX274" s="132">
        <v>0</v>
      </c>
    </row>
    <row r="275" spans="1:76" hidden="1" x14ac:dyDescent="0.25">
      <c r="A275" s="295">
        <v>275</v>
      </c>
      <c r="B275" s="295">
        <v>371</v>
      </c>
      <c r="C275" s="317">
        <v>9354034</v>
      </c>
      <c r="D275" s="317" t="s">
        <v>500</v>
      </c>
      <c r="E275" s="318">
        <v>0</v>
      </c>
      <c r="F275" s="132">
        <v>1568378</v>
      </c>
      <c r="G275" s="132">
        <v>1122816</v>
      </c>
      <c r="H275" s="132">
        <v>0</v>
      </c>
      <c r="I275" s="132">
        <v>58960</v>
      </c>
      <c r="J275" s="132">
        <v>0</v>
      </c>
      <c r="K275" s="132">
        <v>190976.82284040994</v>
      </c>
      <c r="L275" s="132">
        <v>0</v>
      </c>
      <c r="M275" s="132">
        <v>0</v>
      </c>
      <c r="N275" s="132">
        <v>0</v>
      </c>
      <c r="O275" s="132">
        <v>0</v>
      </c>
      <c r="P275" s="132">
        <v>0</v>
      </c>
      <c r="Q275" s="132">
        <v>0</v>
      </c>
      <c r="R275" s="132">
        <v>8726.3636363636451</v>
      </c>
      <c r="S275" s="132">
        <v>66892.090909090883</v>
      </c>
      <c r="T275" s="132">
        <v>66119.757575757598</v>
      </c>
      <c r="U275" s="132">
        <v>56731.393939393929</v>
      </c>
      <c r="V275" s="132">
        <v>37914.54545454547</v>
      </c>
      <c r="W275" s="132">
        <v>812.45454545454811</v>
      </c>
      <c r="X275" s="132">
        <v>0</v>
      </c>
      <c r="Y275" s="132">
        <v>131574.99999999965</v>
      </c>
      <c r="Z275" s="132">
        <v>0</v>
      </c>
      <c r="AA275" s="132">
        <v>0</v>
      </c>
      <c r="AB275" s="132">
        <v>320151.82065941393</v>
      </c>
      <c r="AC275" s="132">
        <v>0</v>
      </c>
      <c r="AD275" s="132">
        <v>0</v>
      </c>
      <c r="AE275" s="132">
        <v>110000</v>
      </c>
      <c r="AF275" s="132">
        <v>0</v>
      </c>
      <c r="AG275" s="132">
        <v>0</v>
      </c>
      <c r="AH275" s="132">
        <v>0</v>
      </c>
      <c r="AI275" s="132">
        <v>21100.400000000001</v>
      </c>
      <c r="AJ275" s="132">
        <v>0</v>
      </c>
      <c r="AK275" s="132">
        <v>0</v>
      </c>
      <c r="AL275" s="132">
        <v>0</v>
      </c>
      <c r="AM275" s="132">
        <v>0</v>
      </c>
      <c r="AN275" s="132">
        <v>0</v>
      </c>
      <c r="AO275" s="132">
        <v>0</v>
      </c>
      <c r="AP275" s="132">
        <v>0</v>
      </c>
      <c r="AQ275" s="132">
        <v>0</v>
      </c>
      <c r="AR275" s="132">
        <v>2691194</v>
      </c>
      <c r="AS275" s="132">
        <v>938860.2495604296</v>
      </c>
      <c r="AT275" s="319">
        <v>131100.4</v>
      </c>
      <c r="AU275" s="132">
        <v>573717.53510992194</v>
      </c>
      <c r="AV275" s="132">
        <v>3761154.6495604296</v>
      </c>
      <c r="AW275" s="132">
        <v>0</v>
      </c>
      <c r="AX275" s="132">
        <v>3761154.6495604296</v>
      </c>
      <c r="AY275" s="132">
        <v>3740054.2495604297</v>
      </c>
      <c r="AZ275" s="320">
        <v>4600</v>
      </c>
      <c r="BA275" s="320">
        <v>3045200</v>
      </c>
      <c r="BB275" s="132">
        <v>0</v>
      </c>
      <c r="BC275" s="319">
        <v>0</v>
      </c>
      <c r="BD275" s="319">
        <v>3761154.6495604296</v>
      </c>
      <c r="BE275" s="320">
        <v>3066300.4</v>
      </c>
      <c r="BF275" s="132">
        <v>2935200</v>
      </c>
      <c r="BG275" s="132">
        <v>3630054.2495604297</v>
      </c>
      <c r="BH275" s="132">
        <v>5483.4656337770839</v>
      </c>
      <c r="BI275" s="132">
        <v>5273.4765901734099</v>
      </c>
      <c r="BJ275" s="321">
        <v>3.9819849394034913E-2</v>
      </c>
      <c r="BK275" s="321">
        <v>-9.4356637285912398E-3</v>
      </c>
      <c r="BL275" s="132">
        <v>-32940.293681983952</v>
      </c>
      <c r="BM275" s="132">
        <v>3728214.3558784458</v>
      </c>
      <c r="BN275" s="132">
        <v>5599.870023985568</v>
      </c>
      <c r="BO275" s="132" t="s">
        <v>1187</v>
      </c>
      <c r="BP275" s="132">
        <v>5631.7437399976525</v>
      </c>
      <c r="BQ275" s="321">
        <v>3.2434364478442168E-2</v>
      </c>
      <c r="BR275" s="132">
        <v>0</v>
      </c>
      <c r="BS275" s="132">
        <v>3728214.3558784458</v>
      </c>
      <c r="BT275" s="132">
        <v>0</v>
      </c>
      <c r="BU275" s="132">
        <v>3728214.3558784458</v>
      </c>
      <c r="BV275" s="132"/>
      <c r="BW275" s="132">
        <v>0</v>
      </c>
      <c r="BX275" s="132">
        <v>0</v>
      </c>
    </row>
    <row r="276" spans="1:76" hidden="1" x14ac:dyDescent="0.25">
      <c r="A276" s="295">
        <v>276</v>
      </c>
      <c r="B276" s="295">
        <v>994</v>
      </c>
      <c r="C276" s="317">
        <v>9354035</v>
      </c>
      <c r="D276" s="317" t="s">
        <v>436</v>
      </c>
      <c r="E276" s="318">
        <v>0</v>
      </c>
      <c r="F276" s="132">
        <v>571724</v>
      </c>
      <c r="G276" s="132">
        <v>342108</v>
      </c>
      <c r="H276" s="132">
        <v>0</v>
      </c>
      <c r="I276" s="132">
        <v>14959.999999999982</v>
      </c>
      <c r="J276" s="132">
        <v>0</v>
      </c>
      <c r="K276" s="132">
        <v>42134.875</v>
      </c>
      <c r="L276" s="132">
        <v>0</v>
      </c>
      <c r="M276" s="132">
        <v>0</v>
      </c>
      <c r="N276" s="132">
        <v>0</v>
      </c>
      <c r="O276" s="132">
        <v>0</v>
      </c>
      <c r="P276" s="132">
        <v>0</v>
      </c>
      <c r="Q276" s="132">
        <v>0</v>
      </c>
      <c r="R276" s="132">
        <v>290.00000000000017</v>
      </c>
      <c r="S276" s="132">
        <v>0</v>
      </c>
      <c r="T276" s="132">
        <v>1544.9999999999955</v>
      </c>
      <c r="U276" s="132">
        <v>560.00000000000034</v>
      </c>
      <c r="V276" s="132">
        <v>600.00000000000045</v>
      </c>
      <c r="W276" s="132">
        <v>0</v>
      </c>
      <c r="X276" s="132">
        <v>0</v>
      </c>
      <c r="Y276" s="132">
        <v>1385.0000000000009</v>
      </c>
      <c r="Z276" s="132">
        <v>0</v>
      </c>
      <c r="AA276" s="132">
        <v>0</v>
      </c>
      <c r="AB276" s="132">
        <v>124123.82065027801</v>
      </c>
      <c r="AC276" s="132">
        <v>0</v>
      </c>
      <c r="AD276" s="132">
        <v>0</v>
      </c>
      <c r="AE276" s="132">
        <v>110000</v>
      </c>
      <c r="AF276" s="132">
        <v>40516.666666666664</v>
      </c>
      <c r="AG276" s="132">
        <v>0</v>
      </c>
      <c r="AH276" s="132">
        <v>0</v>
      </c>
      <c r="AI276" s="132">
        <v>15381.6</v>
      </c>
      <c r="AJ276" s="132">
        <v>0</v>
      </c>
      <c r="AK276" s="132">
        <v>0</v>
      </c>
      <c r="AL276" s="132">
        <v>0</v>
      </c>
      <c r="AM276" s="132">
        <v>0</v>
      </c>
      <c r="AN276" s="132">
        <v>0</v>
      </c>
      <c r="AO276" s="132">
        <v>0</v>
      </c>
      <c r="AP276" s="132">
        <v>0</v>
      </c>
      <c r="AQ276" s="132">
        <v>0</v>
      </c>
      <c r="AR276" s="132">
        <v>913832</v>
      </c>
      <c r="AS276" s="132">
        <v>185598.69565027798</v>
      </c>
      <c r="AT276" s="319">
        <v>165898.26666666666</v>
      </c>
      <c r="AU276" s="132">
        <v>164167.75815027801</v>
      </c>
      <c r="AV276" s="132">
        <v>1265328.9623169445</v>
      </c>
      <c r="AW276" s="132">
        <v>0</v>
      </c>
      <c r="AX276" s="132">
        <v>1265328.9623169447</v>
      </c>
      <c r="AY276" s="132">
        <v>1249947.3623169444</v>
      </c>
      <c r="AZ276" s="320">
        <v>4600</v>
      </c>
      <c r="BA276" s="320">
        <v>1039600</v>
      </c>
      <c r="BB276" s="132">
        <v>0</v>
      </c>
      <c r="BC276" s="319">
        <v>0</v>
      </c>
      <c r="BD276" s="319">
        <v>1265328.9623169445</v>
      </c>
      <c r="BE276" s="320">
        <v>1054981.6000000001</v>
      </c>
      <c r="BF276" s="132">
        <v>889083.33333333349</v>
      </c>
      <c r="BG276" s="132">
        <v>1099430.6956502777</v>
      </c>
      <c r="BH276" s="132">
        <v>4864.7375913729102</v>
      </c>
      <c r="BI276" s="132">
        <v>4584.3744082655821</v>
      </c>
      <c r="BJ276" s="321">
        <v>6.1156257787722566E-2</v>
      </c>
      <c r="BK276" s="321">
        <v>-1.4491513457869394E-2</v>
      </c>
      <c r="BL276" s="132">
        <v>-15014.202295924155</v>
      </c>
      <c r="BM276" s="132">
        <v>1250314.7600210204</v>
      </c>
      <c r="BN276" s="132">
        <v>5464.3060177921252</v>
      </c>
      <c r="BO276" s="132" t="s">
        <v>1187</v>
      </c>
      <c r="BP276" s="132">
        <v>5532.3661947832761</v>
      </c>
      <c r="BQ276" s="321">
        <v>5.9254785753840133E-2</v>
      </c>
      <c r="BR276" s="132">
        <v>0</v>
      </c>
      <c r="BS276" s="132">
        <v>1250314.7600210204</v>
      </c>
      <c r="BT276" s="132">
        <v>0</v>
      </c>
      <c r="BU276" s="132">
        <v>1250314.7600210204</v>
      </c>
      <c r="BV276" s="132"/>
      <c r="BW276" s="132">
        <v>0</v>
      </c>
      <c r="BX276" s="132">
        <v>0</v>
      </c>
    </row>
    <row r="277" spans="1:76" hidden="1" x14ac:dyDescent="0.25">
      <c r="A277" s="295">
        <v>277</v>
      </c>
      <c r="B277" s="295">
        <v>166</v>
      </c>
      <c r="C277" s="317">
        <v>9354036</v>
      </c>
      <c r="D277" s="317" t="s">
        <v>499</v>
      </c>
      <c r="E277" s="318">
        <v>0</v>
      </c>
      <c r="F277" s="132">
        <v>1912185</v>
      </c>
      <c r="G277" s="132">
        <v>1298256</v>
      </c>
      <c r="H277" s="132">
        <v>0</v>
      </c>
      <c r="I277" s="132">
        <v>16280.000000000005</v>
      </c>
      <c r="J277" s="132">
        <v>0</v>
      </c>
      <c r="K277" s="132">
        <v>69975.835492227983</v>
      </c>
      <c r="L277" s="132">
        <v>0</v>
      </c>
      <c r="M277" s="132">
        <v>0</v>
      </c>
      <c r="N277" s="132">
        <v>0</v>
      </c>
      <c r="O277" s="132">
        <v>0</v>
      </c>
      <c r="P277" s="132">
        <v>0</v>
      </c>
      <c r="Q277" s="132">
        <v>0</v>
      </c>
      <c r="R277" s="132">
        <v>579.99999999999943</v>
      </c>
      <c r="S277" s="132">
        <v>0</v>
      </c>
      <c r="T277" s="132">
        <v>1029.9999999999989</v>
      </c>
      <c r="U277" s="132">
        <v>0</v>
      </c>
      <c r="V277" s="132">
        <v>0</v>
      </c>
      <c r="W277" s="132">
        <v>0</v>
      </c>
      <c r="X277" s="132">
        <v>0</v>
      </c>
      <c r="Y277" s="132">
        <v>6942.5538656527197</v>
      </c>
      <c r="Z277" s="132">
        <v>0</v>
      </c>
      <c r="AA277" s="132">
        <v>0</v>
      </c>
      <c r="AB277" s="132">
        <v>227549.03599467946</v>
      </c>
      <c r="AC277" s="132">
        <v>0</v>
      </c>
      <c r="AD277" s="132">
        <v>0</v>
      </c>
      <c r="AE277" s="132">
        <v>110000</v>
      </c>
      <c r="AF277" s="132">
        <v>0</v>
      </c>
      <c r="AG277" s="132">
        <v>0</v>
      </c>
      <c r="AH277" s="132">
        <v>0</v>
      </c>
      <c r="AI277" s="132">
        <v>24354.2</v>
      </c>
      <c r="AJ277" s="132">
        <v>0</v>
      </c>
      <c r="AK277" s="132">
        <v>0</v>
      </c>
      <c r="AL277" s="132">
        <v>0</v>
      </c>
      <c r="AM277" s="132">
        <v>0</v>
      </c>
      <c r="AN277" s="132">
        <v>0</v>
      </c>
      <c r="AO277" s="132">
        <v>0</v>
      </c>
      <c r="AP277" s="132">
        <v>0</v>
      </c>
      <c r="AQ277" s="132">
        <v>0</v>
      </c>
      <c r="AR277" s="132">
        <v>3210441</v>
      </c>
      <c r="AS277" s="132">
        <v>322357.42535256018</v>
      </c>
      <c r="AT277" s="319">
        <v>134354.20000000001</v>
      </c>
      <c r="AU277" s="132">
        <v>281480.95374079345</v>
      </c>
      <c r="AV277" s="132">
        <v>3667152.6253525605</v>
      </c>
      <c r="AW277" s="132">
        <v>0</v>
      </c>
      <c r="AX277" s="132">
        <v>3667152.6253525605</v>
      </c>
      <c r="AY277" s="132">
        <v>3642798.4253525604</v>
      </c>
      <c r="AZ277" s="320">
        <v>4600</v>
      </c>
      <c r="BA277" s="320">
        <v>3638600</v>
      </c>
      <c r="BB277" s="132">
        <v>0</v>
      </c>
      <c r="BC277" s="319">
        <v>0</v>
      </c>
      <c r="BD277" s="319">
        <v>3667152.6253525605</v>
      </c>
      <c r="BE277" s="320">
        <v>3662954.2</v>
      </c>
      <c r="BF277" s="132">
        <v>3528600</v>
      </c>
      <c r="BG277" s="132">
        <v>3532798.4253525604</v>
      </c>
      <c r="BH277" s="132">
        <v>4466.2432684608857</v>
      </c>
      <c r="BI277" s="132">
        <v>4311.0495766536969</v>
      </c>
      <c r="BJ277" s="321">
        <v>3.5999050590286297E-2</v>
      </c>
      <c r="BK277" s="321">
        <v>-8.530291829013532E-3</v>
      </c>
      <c r="BL277" s="132">
        <v>-4198.4253525603563</v>
      </c>
      <c r="BM277" s="132">
        <v>3662954.2</v>
      </c>
      <c r="BN277" s="132">
        <v>4600</v>
      </c>
      <c r="BO277" s="132" t="s">
        <v>1187</v>
      </c>
      <c r="BP277" s="132">
        <v>4630.789127686473</v>
      </c>
      <c r="BQ277" s="321">
        <v>3.4062444519053159E-2</v>
      </c>
      <c r="BR277" s="132">
        <v>0</v>
      </c>
      <c r="BS277" s="132">
        <v>3662954.2</v>
      </c>
      <c r="BT277" s="132">
        <v>0</v>
      </c>
      <c r="BU277" s="132">
        <v>3662954.2</v>
      </c>
      <c r="BV277" s="132"/>
      <c r="BW277" s="132">
        <v>0</v>
      </c>
      <c r="BX277" s="132">
        <v>0</v>
      </c>
    </row>
    <row r="278" spans="1:76" hidden="1" x14ac:dyDescent="0.25">
      <c r="A278" s="295">
        <v>278</v>
      </c>
      <c r="B278" s="295">
        <v>165</v>
      </c>
      <c r="C278" s="317">
        <v>9354040</v>
      </c>
      <c r="D278" s="317" t="s">
        <v>225</v>
      </c>
      <c r="E278" s="318">
        <v>0</v>
      </c>
      <c r="F278" s="132">
        <v>1989445</v>
      </c>
      <c r="G278" s="132">
        <v>1491240</v>
      </c>
      <c r="H278" s="132">
        <v>0</v>
      </c>
      <c r="I278" s="132">
        <v>23759.999999999996</v>
      </c>
      <c r="J278" s="132">
        <v>0</v>
      </c>
      <c r="K278" s="132">
        <v>82298.839285714275</v>
      </c>
      <c r="L278" s="132">
        <v>0</v>
      </c>
      <c r="M278" s="132">
        <v>0</v>
      </c>
      <c r="N278" s="132">
        <v>0</v>
      </c>
      <c r="O278" s="132">
        <v>0</v>
      </c>
      <c r="P278" s="132">
        <v>0</v>
      </c>
      <c r="Q278" s="132">
        <v>0</v>
      </c>
      <c r="R278" s="132">
        <v>2320</v>
      </c>
      <c r="S278" s="132">
        <v>1169.9999999999995</v>
      </c>
      <c r="T278" s="132">
        <v>0</v>
      </c>
      <c r="U278" s="132">
        <v>559.99999999999818</v>
      </c>
      <c r="V278" s="132">
        <v>0</v>
      </c>
      <c r="W278" s="132">
        <v>0</v>
      </c>
      <c r="X278" s="132">
        <v>0</v>
      </c>
      <c r="Y278" s="132">
        <v>9717.7315357561529</v>
      </c>
      <c r="Z278" s="132">
        <v>0</v>
      </c>
      <c r="AA278" s="132">
        <v>0</v>
      </c>
      <c r="AB278" s="132">
        <v>198619.31200777512</v>
      </c>
      <c r="AC278" s="132">
        <v>0</v>
      </c>
      <c r="AD278" s="132">
        <v>0</v>
      </c>
      <c r="AE278" s="132">
        <v>110000</v>
      </c>
      <c r="AF278" s="132">
        <v>0</v>
      </c>
      <c r="AG278" s="132">
        <v>0</v>
      </c>
      <c r="AH278" s="132">
        <v>0</v>
      </c>
      <c r="AI278" s="132">
        <v>27608</v>
      </c>
      <c r="AJ278" s="132">
        <v>0</v>
      </c>
      <c r="AK278" s="132">
        <v>0</v>
      </c>
      <c r="AL278" s="132">
        <v>0</v>
      </c>
      <c r="AM278" s="132">
        <v>0</v>
      </c>
      <c r="AN278" s="132">
        <v>0</v>
      </c>
      <c r="AO278" s="132">
        <v>0</v>
      </c>
      <c r="AP278" s="132">
        <v>0</v>
      </c>
      <c r="AQ278" s="132">
        <v>0</v>
      </c>
      <c r="AR278" s="132">
        <v>3480685</v>
      </c>
      <c r="AS278" s="132">
        <v>318445.88282924553</v>
      </c>
      <c r="AT278" s="319">
        <v>137608</v>
      </c>
      <c r="AU278" s="132">
        <v>263672.73165063222</v>
      </c>
      <c r="AV278" s="132">
        <v>3936738.8828292456</v>
      </c>
      <c r="AW278" s="132">
        <v>0</v>
      </c>
      <c r="AX278" s="132">
        <v>3936738.8828292452</v>
      </c>
      <c r="AY278" s="132">
        <v>3909130.8828292456</v>
      </c>
      <c r="AZ278" s="320">
        <v>4600</v>
      </c>
      <c r="BA278" s="320">
        <v>3933000</v>
      </c>
      <c r="BB278" s="319">
        <v>0</v>
      </c>
      <c r="BC278" s="319">
        <v>23869.117170754354</v>
      </c>
      <c r="BD278" s="319">
        <v>3960608</v>
      </c>
      <c r="BE278" s="320">
        <v>3960608</v>
      </c>
      <c r="BF278" s="132">
        <v>3823000</v>
      </c>
      <c r="BG278" s="132">
        <v>3823000</v>
      </c>
      <c r="BH278" s="132">
        <v>4471.3450292397665</v>
      </c>
      <c r="BI278" s="132">
        <v>4305.175121309524</v>
      </c>
      <c r="BJ278" s="321">
        <v>3.8597711648881289E-2</v>
      </c>
      <c r="BK278" s="321">
        <v>-9.146067435064931E-3</v>
      </c>
      <c r="BL278" s="132">
        <v>0</v>
      </c>
      <c r="BM278" s="132">
        <v>3960608</v>
      </c>
      <c r="BN278" s="132">
        <v>4600</v>
      </c>
      <c r="BO278" s="132" t="s">
        <v>1187</v>
      </c>
      <c r="BP278" s="132">
        <v>4632.2900584795325</v>
      </c>
      <c r="BQ278" s="321">
        <v>3.7341236257030674E-2</v>
      </c>
      <c r="BR278" s="132">
        <v>0</v>
      </c>
      <c r="BS278" s="132">
        <v>3960608</v>
      </c>
      <c r="BT278" s="132">
        <v>0</v>
      </c>
      <c r="BU278" s="132">
        <v>3960608</v>
      </c>
      <c r="BV278" s="132"/>
      <c r="BW278" s="132">
        <v>0</v>
      </c>
      <c r="BX278" s="132">
        <v>0</v>
      </c>
    </row>
    <row r="279" spans="1:76" hidden="1" x14ac:dyDescent="0.25">
      <c r="A279" s="295">
        <v>279</v>
      </c>
      <c r="B279" s="295">
        <v>557</v>
      </c>
      <c r="C279" s="317">
        <v>9354041</v>
      </c>
      <c r="D279" s="317" t="s">
        <v>498</v>
      </c>
      <c r="E279" s="318">
        <v>0</v>
      </c>
      <c r="F279" s="132">
        <v>1487255</v>
      </c>
      <c r="G279" s="132">
        <v>1043868</v>
      </c>
      <c r="H279" s="132">
        <v>0</v>
      </c>
      <c r="I279" s="132">
        <v>28599.999999999949</v>
      </c>
      <c r="J279" s="132">
        <v>0</v>
      </c>
      <c r="K279" s="132">
        <v>131889.2043551089</v>
      </c>
      <c r="L279" s="132">
        <v>0</v>
      </c>
      <c r="M279" s="132">
        <v>0</v>
      </c>
      <c r="N279" s="132">
        <v>0</v>
      </c>
      <c r="O279" s="132">
        <v>0</v>
      </c>
      <c r="P279" s="132">
        <v>0</v>
      </c>
      <c r="Q279" s="132">
        <v>0</v>
      </c>
      <c r="R279" s="132">
        <v>20880.000000000004</v>
      </c>
      <c r="S279" s="132">
        <v>779.99999999999966</v>
      </c>
      <c r="T279" s="132">
        <v>1029.9999999999995</v>
      </c>
      <c r="U279" s="132">
        <v>0</v>
      </c>
      <c r="V279" s="132">
        <v>0</v>
      </c>
      <c r="W279" s="132">
        <v>0</v>
      </c>
      <c r="X279" s="132">
        <v>0</v>
      </c>
      <c r="Y279" s="132">
        <v>36184.241935483835</v>
      </c>
      <c r="Z279" s="132">
        <v>0</v>
      </c>
      <c r="AA279" s="132">
        <v>0</v>
      </c>
      <c r="AB279" s="132">
        <v>279312.69012582174</v>
      </c>
      <c r="AC279" s="132">
        <v>0</v>
      </c>
      <c r="AD279" s="132">
        <v>0</v>
      </c>
      <c r="AE279" s="132">
        <v>110000</v>
      </c>
      <c r="AF279" s="132">
        <v>0</v>
      </c>
      <c r="AG279" s="132">
        <v>0</v>
      </c>
      <c r="AH279" s="132">
        <v>0</v>
      </c>
      <c r="AI279" s="132">
        <v>20410.2</v>
      </c>
      <c r="AJ279" s="132">
        <v>0</v>
      </c>
      <c r="AK279" s="132">
        <v>0</v>
      </c>
      <c r="AL279" s="132">
        <v>0</v>
      </c>
      <c r="AM279" s="132">
        <v>0</v>
      </c>
      <c r="AN279" s="132">
        <v>0</v>
      </c>
      <c r="AO279" s="132">
        <v>0</v>
      </c>
      <c r="AP279" s="132">
        <v>0</v>
      </c>
      <c r="AQ279" s="132">
        <v>0</v>
      </c>
      <c r="AR279" s="132">
        <v>2531123</v>
      </c>
      <c r="AS279" s="132">
        <v>498676.1364164144</v>
      </c>
      <c r="AT279" s="319">
        <v>130410.2</v>
      </c>
      <c r="AU279" s="132">
        <v>380901.29230337613</v>
      </c>
      <c r="AV279" s="132">
        <v>3160209.3364164145</v>
      </c>
      <c r="AW279" s="132">
        <v>0</v>
      </c>
      <c r="AX279" s="132">
        <v>3160209.3364164145</v>
      </c>
      <c r="AY279" s="132">
        <v>3139799.1364164143</v>
      </c>
      <c r="AZ279" s="320">
        <v>4600</v>
      </c>
      <c r="BA279" s="320">
        <v>2865800</v>
      </c>
      <c r="BB279" s="132">
        <v>0</v>
      </c>
      <c r="BC279" s="319">
        <v>0</v>
      </c>
      <c r="BD279" s="319">
        <v>3160209.3364164145</v>
      </c>
      <c r="BE279" s="320">
        <v>2886210.2</v>
      </c>
      <c r="BF279" s="132">
        <v>2755800</v>
      </c>
      <c r="BG279" s="132">
        <v>3029799.1364164143</v>
      </c>
      <c r="BH279" s="132">
        <v>4863.2409894324464</v>
      </c>
      <c r="BI279" s="132">
        <v>4761.7432204658899</v>
      </c>
      <c r="BJ279" s="321">
        <v>2.1315254575324627E-2</v>
      </c>
      <c r="BK279" s="321">
        <v>-5.0508371458634332E-3</v>
      </c>
      <c r="BL279" s="132">
        <v>-14983.641881546318</v>
      </c>
      <c r="BM279" s="132">
        <v>3145225.694534868</v>
      </c>
      <c r="BN279" s="132">
        <v>5015.7552079211364</v>
      </c>
      <c r="BO279" s="132" t="s">
        <v>1187</v>
      </c>
      <c r="BP279" s="132">
        <v>5048.5163636193711</v>
      </c>
      <c r="BQ279" s="321">
        <v>1.6268647023412353E-2</v>
      </c>
      <c r="BR279" s="132">
        <v>0</v>
      </c>
      <c r="BS279" s="132">
        <v>3145225.694534868</v>
      </c>
      <c r="BT279" s="132">
        <v>0</v>
      </c>
      <c r="BU279" s="132">
        <v>3145225.694534868</v>
      </c>
      <c r="BV279" s="132"/>
      <c r="BW279" s="132">
        <v>0</v>
      </c>
      <c r="BX279" s="132">
        <v>0</v>
      </c>
    </row>
    <row r="280" spans="1:76" hidden="1" x14ac:dyDescent="0.25">
      <c r="A280" s="295">
        <v>280</v>
      </c>
      <c r="B280" s="295">
        <v>599</v>
      </c>
      <c r="C280" s="317">
        <v>9354042</v>
      </c>
      <c r="D280" s="317" t="s">
        <v>465</v>
      </c>
      <c r="E280" s="318">
        <v>0</v>
      </c>
      <c r="F280" s="132">
        <v>1370399.25</v>
      </c>
      <c r="G280" s="132">
        <v>701760</v>
      </c>
      <c r="H280" s="132">
        <v>0</v>
      </c>
      <c r="I280" s="132">
        <v>16379.576059850382</v>
      </c>
      <c r="J280" s="132">
        <v>0</v>
      </c>
      <c r="K280" s="132">
        <v>75269.571078431371</v>
      </c>
      <c r="L280" s="132">
        <v>0</v>
      </c>
      <c r="M280" s="132">
        <v>0</v>
      </c>
      <c r="N280" s="132">
        <v>0</v>
      </c>
      <c r="O280" s="132">
        <v>0</v>
      </c>
      <c r="P280" s="132">
        <v>0</v>
      </c>
      <c r="Q280" s="132">
        <v>0</v>
      </c>
      <c r="R280" s="132">
        <v>4839.4201995012527</v>
      </c>
      <c r="S280" s="132">
        <v>0</v>
      </c>
      <c r="T280" s="132">
        <v>661.08790523690709</v>
      </c>
      <c r="U280" s="132">
        <v>0</v>
      </c>
      <c r="V280" s="132">
        <v>0</v>
      </c>
      <c r="W280" s="132">
        <v>0</v>
      </c>
      <c r="X280" s="132">
        <v>0</v>
      </c>
      <c r="Y280" s="132">
        <v>10667.263092269344</v>
      </c>
      <c r="Z280" s="132">
        <v>0</v>
      </c>
      <c r="AA280" s="132">
        <v>0</v>
      </c>
      <c r="AB280" s="132">
        <v>250155.5345689723</v>
      </c>
      <c r="AC280" s="132">
        <v>0</v>
      </c>
      <c r="AD280" s="132">
        <v>0</v>
      </c>
      <c r="AE280" s="132">
        <v>110000</v>
      </c>
      <c r="AF280" s="132">
        <v>0</v>
      </c>
      <c r="AG280" s="132">
        <v>0</v>
      </c>
      <c r="AH280" s="132">
        <v>0</v>
      </c>
      <c r="AI280" s="132">
        <v>27690.720000000001</v>
      </c>
      <c r="AJ280" s="132">
        <v>0</v>
      </c>
      <c r="AK280" s="132">
        <v>0</v>
      </c>
      <c r="AL280" s="132">
        <v>0</v>
      </c>
      <c r="AM280" s="132">
        <v>0</v>
      </c>
      <c r="AN280" s="132">
        <v>0</v>
      </c>
      <c r="AO280" s="132">
        <v>0</v>
      </c>
      <c r="AP280" s="132">
        <v>0</v>
      </c>
      <c r="AQ280" s="132">
        <v>0</v>
      </c>
      <c r="AR280" s="132">
        <v>2072159.25</v>
      </c>
      <c r="AS280" s="132">
        <v>357972.45290426159</v>
      </c>
      <c r="AT280" s="319">
        <v>137690.72</v>
      </c>
      <c r="AU280" s="132">
        <v>308729.36219048226</v>
      </c>
      <c r="AV280" s="132">
        <v>2567822.4229042619</v>
      </c>
      <c r="AW280" s="132">
        <v>0</v>
      </c>
      <c r="AX280" s="132">
        <v>2567822.4229042619</v>
      </c>
      <c r="AY280" s="132">
        <v>2540131.7029042616</v>
      </c>
      <c r="AZ280" s="320">
        <v>4600</v>
      </c>
      <c r="BA280" s="320">
        <v>2367850</v>
      </c>
      <c r="BB280" s="132">
        <v>0</v>
      </c>
      <c r="BC280" s="319">
        <v>0</v>
      </c>
      <c r="BD280" s="319">
        <v>2567822.4229042619</v>
      </c>
      <c r="BE280" s="320">
        <v>2395540.7200000002</v>
      </c>
      <c r="BF280" s="132">
        <v>2257850</v>
      </c>
      <c r="BG280" s="132">
        <v>2430131.7029042616</v>
      </c>
      <c r="BH280" s="132">
        <v>4720.9940804356711</v>
      </c>
      <c r="BI280" s="132">
        <v>4288.0123102777779</v>
      </c>
      <c r="BJ280" s="321">
        <v>0.1009749363638941</v>
      </c>
      <c r="BK280" s="321">
        <v>0</v>
      </c>
      <c r="BL280" s="132">
        <v>0</v>
      </c>
      <c r="BM280" s="132">
        <v>2567822.4229042619</v>
      </c>
      <c r="BN280" s="132">
        <v>4934.6900493526209</v>
      </c>
      <c r="BO280" s="132" t="s">
        <v>1187</v>
      </c>
      <c r="BP280" s="132">
        <v>4988.4845515381485</v>
      </c>
      <c r="BQ280" s="321">
        <v>6.7310511956659491E-2</v>
      </c>
      <c r="BR280" s="132">
        <v>0</v>
      </c>
      <c r="BS280" s="132">
        <v>2567822.4229042619</v>
      </c>
      <c r="BT280" s="132">
        <v>0</v>
      </c>
      <c r="BU280" s="132">
        <v>2567822.4229042619</v>
      </c>
      <c r="BV280" s="132"/>
      <c r="BW280" s="132">
        <v>0</v>
      </c>
      <c r="BX280" s="132">
        <v>0</v>
      </c>
    </row>
    <row r="281" spans="1:76" hidden="1" x14ac:dyDescent="0.25">
      <c r="A281" s="295">
        <v>281</v>
      </c>
      <c r="B281" s="295">
        <v>167</v>
      </c>
      <c r="C281" s="317">
        <v>9354043</v>
      </c>
      <c r="D281" s="317" t="s">
        <v>1301</v>
      </c>
      <c r="E281" s="318">
        <v>0</v>
      </c>
      <c r="F281" s="132">
        <v>892353</v>
      </c>
      <c r="G281" s="132">
        <v>609654</v>
      </c>
      <c r="H281" s="132">
        <v>0</v>
      </c>
      <c r="I281" s="132">
        <v>20679.999999999996</v>
      </c>
      <c r="J281" s="132">
        <v>0</v>
      </c>
      <c r="K281" s="132">
        <v>90665.331491712699</v>
      </c>
      <c r="L281" s="132">
        <v>0</v>
      </c>
      <c r="M281" s="132">
        <v>0</v>
      </c>
      <c r="N281" s="132">
        <v>0</v>
      </c>
      <c r="O281" s="132">
        <v>0</v>
      </c>
      <c r="P281" s="132">
        <v>0</v>
      </c>
      <c r="Q281" s="132">
        <v>0</v>
      </c>
      <c r="R281" s="132">
        <v>20880.00000000004</v>
      </c>
      <c r="S281" s="132">
        <v>0</v>
      </c>
      <c r="T281" s="132">
        <v>0</v>
      </c>
      <c r="U281" s="132">
        <v>0</v>
      </c>
      <c r="V281" s="132">
        <v>0</v>
      </c>
      <c r="W281" s="132">
        <v>0</v>
      </c>
      <c r="X281" s="132">
        <v>0</v>
      </c>
      <c r="Y281" s="132">
        <v>8309.9999999999909</v>
      </c>
      <c r="Z281" s="132">
        <v>0</v>
      </c>
      <c r="AA281" s="132">
        <v>0</v>
      </c>
      <c r="AB281" s="132">
        <v>182244.46539585228</v>
      </c>
      <c r="AC281" s="132">
        <v>0</v>
      </c>
      <c r="AD281" s="132">
        <v>0</v>
      </c>
      <c r="AE281" s="132">
        <v>110000</v>
      </c>
      <c r="AF281" s="132">
        <v>24916.666666666664</v>
      </c>
      <c r="AG281" s="132">
        <v>0</v>
      </c>
      <c r="AH281" s="132">
        <v>0</v>
      </c>
      <c r="AI281" s="132">
        <v>16860.599999999999</v>
      </c>
      <c r="AJ281" s="132">
        <v>0</v>
      </c>
      <c r="AK281" s="132">
        <v>0</v>
      </c>
      <c r="AL281" s="132">
        <v>0</v>
      </c>
      <c r="AM281" s="132">
        <v>0</v>
      </c>
      <c r="AN281" s="132">
        <v>0</v>
      </c>
      <c r="AO281" s="132">
        <v>0</v>
      </c>
      <c r="AP281" s="132">
        <v>0</v>
      </c>
      <c r="AQ281" s="132">
        <v>0</v>
      </c>
      <c r="AR281" s="132">
        <v>1502007</v>
      </c>
      <c r="AS281" s="132">
        <v>322779.79688756505</v>
      </c>
      <c r="AT281" s="319">
        <v>151777.26666666666</v>
      </c>
      <c r="AU281" s="132">
        <v>258356.13114170864</v>
      </c>
      <c r="AV281" s="132">
        <v>1976564.0635542315</v>
      </c>
      <c r="AW281" s="132">
        <v>0</v>
      </c>
      <c r="AX281" s="132">
        <v>1976564.0635542315</v>
      </c>
      <c r="AY281" s="132">
        <v>1959703.4635542314</v>
      </c>
      <c r="AZ281" s="320">
        <v>4600</v>
      </c>
      <c r="BA281" s="320">
        <v>1702000</v>
      </c>
      <c r="BB281" s="132">
        <v>0</v>
      </c>
      <c r="BC281" s="319">
        <v>0</v>
      </c>
      <c r="BD281" s="319">
        <v>1976564.0635542315</v>
      </c>
      <c r="BE281" s="320">
        <v>1718860.6</v>
      </c>
      <c r="BF281" s="132">
        <v>1567083.3333333333</v>
      </c>
      <c r="BG281" s="132">
        <v>1824786.7968875647</v>
      </c>
      <c r="BH281" s="132">
        <v>4931.8562078042287</v>
      </c>
      <c r="BI281" s="132">
        <v>4906.796467690875</v>
      </c>
      <c r="BJ281" s="321">
        <v>5.1071488859098122E-3</v>
      </c>
      <c r="BK281" s="321">
        <v>-1.2101838714265261E-3</v>
      </c>
      <c r="BL281" s="132">
        <v>-2197.1065998616941</v>
      </c>
      <c r="BM281" s="132">
        <v>1974366.9569543698</v>
      </c>
      <c r="BN281" s="132">
        <v>5290.5577214982968</v>
      </c>
      <c r="BO281" s="132" t="s">
        <v>1187</v>
      </c>
      <c r="BP281" s="132">
        <v>5336.1269106874861</v>
      </c>
      <c r="BQ281" s="321">
        <v>2.026826144287952E-3</v>
      </c>
      <c r="BR281" s="132">
        <v>0</v>
      </c>
      <c r="BS281" s="132">
        <v>1974366.9569543698</v>
      </c>
      <c r="BT281" s="132">
        <v>0</v>
      </c>
      <c r="BU281" s="132">
        <v>1974366.9569543698</v>
      </c>
      <c r="BV281" s="132"/>
      <c r="BW281" s="132">
        <v>0</v>
      </c>
      <c r="BX281" s="132">
        <v>0</v>
      </c>
    </row>
    <row r="282" spans="1:76" hidden="1" x14ac:dyDescent="0.25">
      <c r="A282" s="295">
        <v>282</v>
      </c>
      <c r="B282" s="295">
        <v>171</v>
      </c>
      <c r="C282" s="317">
        <v>9354045</v>
      </c>
      <c r="D282" s="317" t="s">
        <v>496</v>
      </c>
      <c r="E282" s="318">
        <v>0</v>
      </c>
      <c r="F282" s="132">
        <v>1935363</v>
      </c>
      <c r="G282" s="132">
        <v>1293870</v>
      </c>
      <c r="H282" s="132">
        <v>0</v>
      </c>
      <c r="I282" s="132">
        <v>58079.999999999927</v>
      </c>
      <c r="J282" s="132">
        <v>0</v>
      </c>
      <c r="K282" s="132">
        <v>182583.20567375884</v>
      </c>
      <c r="L282" s="132">
        <v>0</v>
      </c>
      <c r="M282" s="132">
        <v>0</v>
      </c>
      <c r="N282" s="132">
        <v>0</v>
      </c>
      <c r="O282" s="132">
        <v>0</v>
      </c>
      <c r="P282" s="132">
        <v>0</v>
      </c>
      <c r="Q282" s="132">
        <v>0</v>
      </c>
      <c r="R282" s="132">
        <v>27875.018867924511</v>
      </c>
      <c r="S282" s="132">
        <v>25772.377358490565</v>
      </c>
      <c r="T282" s="132">
        <v>15985.08176100629</v>
      </c>
      <c r="U282" s="132">
        <v>1682.113207547171</v>
      </c>
      <c r="V282" s="132">
        <v>71489.811320754729</v>
      </c>
      <c r="W282" s="132">
        <v>25141.584905660377</v>
      </c>
      <c r="X282" s="132">
        <v>0</v>
      </c>
      <c r="Y282" s="132">
        <v>1385.0000000000045</v>
      </c>
      <c r="Z282" s="132">
        <v>0</v>
      </c>
      <c r="AA282" s="132">
        <v>0</v>
      </c>
      <c r="AB282" s="132">
        <v>318328.95224084472</v>
      </c>
      <c r="AC282" s="132">
        <v>0</v>
      </c>
      <c r="AD282" s="132">
        <v>0</v>
      </c>
      <c r="AE282" s="132">
        <v>110000</v>
      </c>
      <c r="AF282" s="132">
        <v>0</v>
      </c>
      <c r="AG282" s="132">
        <v>0</v>
      </c>
      <c r="AH282" s="132">
        <v>50000</v>
      </c>
      <c r="AI282" s="132">
        <v>26868.5</v>
      </c>
      <c r="AJ282" s="132">
        <v>0</v>
      </c>
      <c r="AK282" s="132">
        <v>0</v>
      </c>
      <c r="AL282" s="132">
        <v>0</v>
      </c>
      <c r="AM282" s="132">
        <v>0</v>
      </c>
      <c r="AN282" s="132">
        <v>0</v>
      </c>
      <c r="AO282" s="132">
        <v>0</v>
      </c>
      <c r="AP282" s="132">
        <v>0</v>
      </c>
      <c r="AQ282" s="132">
        <v>0</v>
      </c>
      <c r="AR282" s="132">
        <v>3229233</v>
      </c>
      <c r="AS282" s="132">
        <v>728323.14533598709</v>
      </c>
      <c r="AT282" s="319">
        <v>186868.5</v>
      </c>
      <c r="AU282" s="132">
        <v>532632.54878841597</v>
      </c>
      <c r="AV282" s="132">
        <v>4144424.6453359872</v>
      </c>
      <c r="AW282" s="132">
        <v>0</v>
      </c>
      <c r="AX282" s="132">
        <v>4144424.6453359867</v>
      </c>
      <c r="AY282" s="132">
        <v>4067556.1453359872</v>
      </c>
      <c r="AZ282" s="320">
        <v>4600</v>
      </c>
      <c r="BA282" s="320">
        <v>3661600</v>
      </c>
      <c r="BB282" s="132">
        <v>0</v>
      </c>
      <c r="BC282" s="319">
        <v>0</v>
      </c>
      <c r="BD282" s="319">
        <v>4144424.6453359872</v>
      </c>
      <c r="BE282" s="320">
        <v>3738468.5</v>
      </c>
      <c r="BF282" s="132">
        <v>3601600</v>
      </c>
      <c r="BG282" s="132">
        <v>4007556.1453359872</v>
      </c>
      <c r="BH282" s="132">
        <v>5034.6182730351602</v>
      </c>
      <c r="BI282" s="132">
        <v>4789.0106537790698</v>
      </c>
      <c r="BJ282" s="321">
        <v>5.1285669841280947E-2</v>
      </c>
      <c r="BK282" s="321">
        <v>-1.2152590782786124E-2</v>
      </c>
      <c r="BL282" s="132">
        <v>-46326.313836904934</v>
      </c>
      <c r="BM282" s="132">
        <v>4098098.3314990825</v>
      </c>
      <c r="BN282" s="132">
        <v>5051.796270727491</v>
      </c>
      <c r="BO282" s="132" t="s">
        <v>1187</v>
      </c>
      <c r="BP282" s="132">
        <v>5148.3647380641742</v>
      </c>
      <c r="BQ282" s="321">
        <v>-4.9614963678211721E-3</v>
      </c>
      <c r="BR282" s="132">
        <v>0</v>
      </c>
      <c r="BS282" s="132">
        <v>4098098.3314990825</v>
      </c>
      <c r="BT282" s="132">
        <v>0</v>
      </c>
      <c r="BU282" s="132">
        <v>4098098.3314990825</v>
      </c>
      <c r="BV282" s="132"/>
      <c r="BW282" s="132">
        <v>-12420.140000002226</v>
      </c>
      <c r="BX282" s="132">
        <v>12233.23</v>
      </c>
    </row>
    <row r="283" spans="1:76" hidden="1" x14ac:dyDescent="0.25">
      <c r="A283" s="295">
        <v>283</v>
      </c>
      <c r="B283" s="295">
        <v>175</v>
      </c>
      <c r="C283" s="317">
        <v>9354051</v>
      </c>
      <c r="D283" s="317" t="s">
        <v>495</v>
      </c>
      <c r="E283" s="318">
        <v>0</v>
      </c>
      <c r="F283" s="132">
        <v>668299</v>
      </c>
      <c r="G283" s="132">
        <v>429828</v>
      </c>
      <c r="H283" s="132">
        <v>0</v>
      </c>
      <c r="I283" s="132">
        <v>7480.0000000000045</v>
      </c>
      <c r="J283" s="132">
        <v>0</v>
      </c>
      <c r="K283" s="132">
        <v>53583.627819548878</v>
      </c>
      <c r="L283" s="132">
        <v>0</v>
      </c>
      <c r="M283" s="132">
        <v>0</v>
      </c>
      <c r="N283" s="132">
        <v>0</v>
      </c>
      <c r="O283" s="132">
        <v>0</v>
      </c>
      <c r="P283" s="132">
        <v>0</v>
      </c>
      <c r="Q283" s="132">
        <v>0</v>
      </c>
      <c r="R283" s="132">
        <v>584.31226765799283</v>
      </c>
      <c r="S283" s="132">
        <v>0</v>
      </c>
      <c r="T283" s="132">
        <v>0</v>
      </c>
      <c r="U283" s="132">
        <v>0</v>
      </c>
      <c r="V283" s="132">
        <v>0</v>
      </c>
      <c r="W283" s="132">
        <v>0</v>
      </c>
      <c r="X283" s="132">
        <v>0</v>
      </c>
      <c r="Y283" s="132">
        <v>2780.25925925926</v>
      </c>
      <c r="Z283" s="132">
        <v>0</v>
      </c>
      <c r="AA283" s="132">
        <v>0</v>
      </c>
      <c r="AB283" s="132">
        <v>103730.18135588738</v>
      </c>
      <c r="AC283" s="132">
        <v>0</v>
      </c>
      <c r="AD283" s="132">
        <v>0</v>
      </c>
      <c r="AE283" s="132">
        <v>110000</v>
      </c>
      <c r="AF283" s="132">
        <v>35641.666666666664</v>
      </c>
      <c r="AG283" s="132">
        <v>0</v>
      </c>
      <c r="AH283" s="132">
        <v>0</v>
      </c>
      <c r="AI283" s="132">
        <v>9317.7000000000007</v>
      </c>
      <c r="AJ283" s="132">
        <v>0</v>
      </c>
      <c r="AK283" s="132">
        <v>0</v>
      </c>
      <c r="AL283" s="132">
        <v>0</v>
      </c>
      <c r="AM283" s="132">
        <v>0</v>
      </c>
      <c r="AN283" s="132">
        <v>0</v>
      </c>
      <c r="AO283" s="132">
        <v>0</v>
      </c>
      <c r="AP283" s="132">
        <v>0</v>
      </c>
      <c r="AQ283" s="132">
        <v>0</v>
      </c>
      <c r="AR283" s="132">
        <v>1098127</v>
      </c>
      <c r="AS283" s="132">
        <v>168158.38070235352</v>
      </c>
      <c r="AT283" s="319">
        <v>154959.36666666667</v>
      </c>
      <c r="AU283" s="132">
        <v>144553.15139949083</v>
      </c>
      <c r="AV283" s="132">
        <v>1421244.7473690202</v>
      </c>
      <c r="AW283" s="132">
        <v>0</v>
      </c>
      <c r="AX283" s="132">
        <v>1421244.7473690202</v>
      </c>
      <c r="AY283" s="132">
        <v>1411927.0473690203</v>
      </c>
      <c r="AZ283" s="320">
        <v>4600</v>
      </c>
      <c r="BA283" s="320">
        <v>1246600</v>
      </c>
      <c r="BB283" s="132">
        <v>0</v>
      </c>
      <c r="BC283" s="319">
        <v>0</v>
      </c>
      <c r="BD283" s="319">
        <v>1421244.7473690202</v>
      </c>
      <c r="BE283" s="320">
        <v>1255917.7</v>
      </c>
      <c r="BF283" s="132">
        <v>1100958.3333333333</v>
      </c>
      <c r="BG283" s="132">
        <v>1266285.3807023535</v>
      </c>
      <c r="BH283" s="132">
        <v>4672.6397811894967</v>
      </c>
      <c r="BI283" s="132">
        <v>5355.5312244694123</v>
      </c>
      <c r="BJ283" s="321">
        <v>-0.12751142970837065</v>
      </c>
      <c r="BK283" s="321">
        <v>0.11251142970837065</v>
      </c>
      <c r="BL283" s="132">
        <v>163293.34670138897</v>
      </c>
      <c r="BM283" s="132">
        <v>1584538.0940704092</v>
      </c>
      <c r="BN283" s="132">
        <v>5812.6213803336132</v>
      </c>
      <c r="BO283" s="132" t="s">
        <v>1187</v>
      </c>
      <c r="BP283" s="132">
        <v>5847.0040371601817</v>
      </c>
      <c r="BQ283" s="321">
        <v>-1.4323418169683522E-2</v>
      </c>
      <c r="BR283" s="132">
        <v>0</v>
      </c>
      <c r="BS283" s="132">
        <v>1584538.0940704092</v>
      </c>
      <c r="BT283" s="132">
        <v>0</v>
      </c>
      <c r="BU283" s="132">
        <v>1584538.0940704092</v>
      </c>
      <c r="BV283" s="132"/>
      <c r="BW283" s="132">
        <v>0</v>
      </c>
      <c r="BX283" s="132">
        <v>0</v>
      </c>
    </row>
    <row r="284" spans="1:76" hidden="1" x14ac:dyDescent="0.25">
      <c r="A284" s="295">
        <v>284</v>
      </c>
      <c r="B284" s="295">
        <v>155</v>
      </c>
      <c r="C284" s="317">
        <v>9354056</v>
      </c>
      <c r="D284" s="317" t="s">
        <v>221</v>
      </c>
      <c r="E284" s="318">
        <v>0</v>
      </c>
      <c r="F284" s="132">
        <v>2839305</v>
      </c>
      <c r="G284" s="132">
        <v>2092122</v>
      </c>
      <c r="H284" s="132">
        <v>0</v>
      </c>
      <c r="I284" s="132">
        <v>53239.999999999978</v>
      </c>
      <c r="J284" s="132">
        <v>0</v>
      </c>
      <c r="K284" s="132">
        <v>199061.51565074138</v>
      </c>
      <c r="L284" s="132">
        <v>0</v>
      </c>
      <c r="M284" s="132">
        <v>0</v>
      </c>
      <c r="N284" s="132">
        <v>0</v>
      </c>
      <c r="O284" s="132">
        <v>0</v>
      </c>
      <c r="P284" s="132">
        <v>0</v>
      </c>
      <c r="Q284" s="132">
        <v>0</v>
      </c>
      <c r="R284" s="132">
        <v>37731.131296449152</v>
      </c>
      <c r="S284" s="132">
        <v>8977.4071015689497</v>
      </c>
      <c r="T284" s="132">
        <v>22163.286540049561</v>
      </c>
      <c r="U284" s="132">
        <v>4483.6994219653207</v>
      </c>
      <c r="V284" s="132">
        <v>46838.645747316259</v>
      </c>
      <c r="W284" s="132">
        <v>810.6688687035504</v>
      </c>
      <c r="X284" s="132">
        <v>0</v>
      </c>
      <c r="Y284" s="132">
        <v>1386.1436829066879</v>
      </c>
      <c r="Z284" s="132">
        <v>0</v>
      </c>
      <c r="AA284" s="132">
        <v>0</v>
      </c>
      <c r="AB284" s="132">
        <v>419774.22404494218</v>
      </c>
      <c r="AC284" s="132">
        <v>0</v>
      </c>
      <c r="AD284" s="132">
        <v>0</v>
      </c>
      <c r="AE284" s="132">
        <v>110000</v>
      </c>
      <c r="AF284" s="132">
        <v>0</v>
      </c>
      <c r="AG284" s="132">
        <v>0</v>
      </c>
      <c r="AH284" s="132">
        <v>5000</v>
      </c>
      <c r="AI284" s="132">
        <v>31305.5</v>
      </c>
      <c r="AJ284" s="132">
        <v>0</v>
      </c>
      <c r="AK284" s="132">
        <v>0</v>
      </c>
      <c r="AL284" s="132">
        <v>0</v>
      </c>
      <c r="AM284" s="132">
        <v>0</v>
      </c>
      <c r="AN284" s="132">
        <v>0</v>
      </c>
      <c r="AO284" s="132">
        <v>0</v>
      </c>
      <c r="AP284" s="132">
        <v>0</v>
      </c>
      <c r="AQ284" s="132">
        <v>0</v>
      </c>
      <c r="AR284" s="132">
        <v>4931427</v>
      </c>
      <c r="AS284" s="132">
        <v>794466.72235464305</v>
      </c>
      <c r="AT284" s="319">
        <v>146305.5</v>
      </c>
      <c r="AU284" s="132">
        <v>616426.40135833924</v>
      </c>
      <c r="AV284" s="132">
        <v>5872199.222354643</v>
      </c>
      <c r="AW284" s="132">
        <v>0</v>
      </c>
      <c r="AX284" s="132">
        <v>5872199.222354643</v>
      </c>
      <c r="AY284" s="132">
        <v>5835893.722354643</v>
      </c>
      <c r="AZ284" s="320">
        <v>4600</v>
      </c>
      <c r="BA284" s="320">
        <v>5575200</v>
      </c>
      <c r="BB284" s="132">
        <v>0</v>
      </c>
      <c r="BC284" s="319">
        <v>0</v>
      </c>
      <c r="BD284" s="319">
        <v>5872199.222354643</v>
      </c>
      <c r="BE284" s="320">
        <v>5611505.5</v>
      </c>
      <c r="BF284" s="132">
        <v>5470200</v>
      </c>
      <c r="BG284" s="132">
        <v>5730893.722354643</v>
      </c>
      <c r="BH284" s="132">
        <v>4728.4601669592766</v>
      </c>
      <c r="BI284" s="132">
        <v>4585.7304636811832</v>
      </c>
      <c r="BJ284" s="321">
        <v>3.11247476074984E-2</v>
      </c>
      <c r="BK284" s="321">
        <v>-7.3752828433756917E-3</v>
      </c>
      <c r="BL284" s="132">
        <v>-40991.123766317294</v>
      </c>
      <c r="BM284" s="132">
        <v>5831208.098588326</v>
      </c>
      <c r="BN284" s="132">
        <v>4781.2727711124799</v>
      </c>
      <c r="BO284" s="132" t="s">
        <v>1187</v>
      </c>
      <c r="BP284" s="132">
        <v>4811.2278041157806</v>
      </c>
      <c r="BQ284" s="321">
        <v>2.3314670671076954E-2</v>
      </c>
      <c r="BR284" s="132">
        <v>0</v>
      </c>
      <c r="BS284" s="132">
        <v>5831208.098588326</v>
      </c>
      <c r="BT284" s="132">
        <v>0</v>
      </c>
      <c r="BU284" s="132">
        <v>5831208.098588326</v>
      </c>
      <c r="BV284" s="132"/>
      <c r="BW284" s="132">
        <v>0</v>
      </c>
      <c r="BX284" s="132">
        <v>0</v>
      </c>
    </row>
    <row r="285" spans="1:76" hidden="1" x14ac:dyDescent="0.25">
      <c r="A285" s="295">
        <v>285</v>
      </c>
      <c r="B285" s="295">
        <v>156</v>
      </c>
      <c r="C285" s="317">
        <v>9354075</v>
      </c>
      <c r="D285" s="317" t="s">
        <v>222</v>
      </c>
      <c r="E285" s="318">
        <v>0</v>
      </c>
      <c r="F285" s="132">
        <v>1657227</v>
      </c>
      <c r="G285" s="132">
        <v>1543872</v>
      </c>
      <c r="H285" s="132">
        <v>0</v>
      </c>
      <c r="I285" s="132">
        <v>34760.000000000153</v>
      </c>
      <c r="J285" s="132">
        <v>0</v>
      </c>
      <c r="K285" s="132">
        <v>125723.10012062726</v>
      </c>
      <c r="L285" s="132">
        <v>0</v>
      </c>
      <c r="M285" s="132">
        <v>0</v>
      </c>
      <c r="N285" s="132">
        <v>0</v>
      </c>
      <c r="O285" s="132">
        <v>0</v>
      </c>
      <c r="P285" s="132">
        <v>0</v>
      </c>
      <c r="Q285" s="132">
        <v>0</v>
      </c>
      <c r="R285" s="132">
        <v>32231.269230769161</v>
      </c>
      <c r="S285" s="132">
        <v>1562.0000000000007</v>
      </c>
      <c r="T285" s="132">
        <v>2062.6410256410268</v>
      </c>
      <c r="U285" s="132">
        <v>560.71794871794782</v>
      </c>
      <c r="V285" s="132">
        <v>6007.6923076922976</v>
      </c>
      <c r="W285" s="132">
        <v>811.0384615384603</v>
      </c>
      <c r="X285" s="132">
        <v>0</v>
      </c>
      <c r="Y285" s="132">
        <v>5540.0000000000045</v>
      </c>
      <c r="Z285" s="132">
        <v>0</v>
      </c>
      <c r="AA285" s="132">
        <v>0</v>
      </c>
      <c r="AB285" s="132">
        <v>282399.19228537113</v>
      </c>
      <c r="AC285" s="132">
        <v>0</v>
      </c>
      <c r="AD285" s="132">
        <v>0</v>
      </c>
      <c r="AE285" s="132">
        <v>110000</v>
      </c>
      <c r="AF285" s="132">
        <v>0</v>
      </c>
      <c r="AG285" s="132">
        <v>0</v>
      </c>
      <c r="AH285" s="132">
        <v>0</v>
      </c>
      <c r="AI285" s="132">
        <v>62709.599999999999</v>
      </c>
      <c r="AJ285" s="132">
        <v>0</v>
      </c>
      <c r="AK285" s="132">
        <v>0</v>
      </c>
      <c r="AL285" s="132">
        <v>0</v>
      </c>
      <c r="AM285" s="132">
        <v>0</v>
      </c>
      <c r="AN285" s="132">
        <v>0</v>
      </c>
      <c r="AO285" s="132">
        <v>0</v>
      </c>
      <c r="AP285" s="132">
        <v>0</v>
      </c>
      <c r="AQ285" s="132">
        <v>0</v>
      </c>
      <c r="AR285" s="132">
        <v>3201099</v>
      </c>
      <c r="AS285" s="132">
        <v>491657.65138035745</v>
      </c>
      <c r="AT285" s="319">
        <v>172709.6</v>
      </c>
      <c r="AU285" s="132">
        <v>394257.42183286429</v>
      </c>
      <c r="AV285" s="132">
        <v>3865466.2513803574</v>
      </c>
      <c r="AW285" s="132">
        <v>0</v>
      </c>
      <c r="AX285" s="132">
        <v>3865466.2513803574</v>
      </c>
      <c r="AY285" s="132">
        <v>3802756.6513803573</v>
      </c>
      <c r="AZ285" s="320">
        <v>4600</v>
      </c>
      <c r="BA285" s="320">
        <v>3592600</v>
      </c>
      <c r="BB285" s="132">
        <v>0</v>
      </c>
      <c r="BC285" s="319">
        <v>0</v>
      </c>
      <c r="BD285" s="319">
        <v>3865466.2513803574</v>
      </c>
      <c r="BE285" s="320">
        <v>3655309.6</v>
      </c>
      <c r="BF285" s="132">
        <v>3482600</v>
      </c>
      <c r="BG285" s="132">
        <v>3692756.6513803573</v>
      </c>
      <c r="BH285" s="132">
        <v>4728.2415510631972</v>
      </c>
      <c r="BI285" s="132">
        <v>4516.7725559952041</v>
      </c>
      <c r="BJ285" s="321">
        <v>4.6818606083519967E-2</v>
      </c>
      <c r="BK285" s="321">
        <v>-1.1094080715223591E-2</v>
      </c>
      <c r="BL285" s="132">
        <v>-39135.472099952218</v>
      </c>
      <c r="BM285" s="132">
        <v>3826330.779280405</v>
      </c>
      <c r="BN285" s="132">
        <v>4818.9771821772147</v>
      </c>
      <c r="BO285" s="132" t="s">
        <v>1187</v>
      </c>
      <c r="BP285" s="132">
        <v>4899.2711642514787</v>
      </c>
      <c r="BQ285" s="321">
        <v>4.7043661980322948E-2</v>
      </c>
      <c r="BR285" s="132">
        <v>0</v>
      </c>
      <c r="BS285" s="132">
        <v>3826330.779280405</v>
      </c>
      <c r="BT285" s="132">
        <v>0</v>
      </c>
      <c r="BU285" s="132">
        <v>3826330.779280405</v>
      </c>
      <c r="BV285" s="132"/>
      <c r="BW285" s="132">
        <v>0</v>
      </c>
      <c r="BX285" s="132">
        <v>0</v>
      </c>
    </row>
    <row r="286" spans="1:76" hidden="1" x14ac:dyDescent="0.25">
      <c r="A286" s="295">
        <v>286</v>
      </c>
      <c r="B286" s="295">
        <v>378</v>
      </c>
      <c r="C286" s="317">
        <v>9354076</v>
      </c>
      <c r="D286" s="317" t="s">
        <v>328</v>
      </c>
      <c r="E286" s="318">
        <v>0</v>
      </c>
      <c r="F286" s="132">
        <v>3430344</v>
      </c>
      <c r="G286" s="132">
        <v>2583354</v>
      </c>
      <c r="H286" s="132">
        <v>0</v>
      </c>
      <c r="I286" s="132">
        <v>49719.999999999978</v>
      </c>
      <c r="J286" s="132">
        <v>0</v>
      </c>
      <c r="K286" s="132">
        <v>234863.94328156652</v>
      </c>
      <c r="L286" s="132">
        <v>0</v>
      </c>
      <c r="M286" s="132">
        <v>0</v>
      </c>
      <c r="N286" s="132">
        <v>0</v>
      </c>
      <c r="O286" s="132">
        <v>0</v>
      </c>
      <c r="P286" s="132">
        <v>0</v>
      </c>
      <c r="Q286" s="132">
        <v>0</v>
      </c>
      <c r="R286" s="132">
        <v>36008.759322033904</v>
      </c>
      <c r="S286" s="132">
        <v>4686.3457627118623</v>
      </c>
      <c r="T286" s="132">
        <v>5156.9830508474552</v>
      </c>
      <c r="U286" s="132">
        <v>0</v>
      </c>
      <c r="V286" s="132">
        <v>1201.6271186440672</v>
      </c>
      <c r="W286" s="132">
        <v>0</v>
      </c>
      <c r="X286" s="132">
        <v>0</v>
      </c>
      <c r="Y286" s="132">
        <v>4177.6276378488747</v>
      </c>
      <c r="Z286" s="132">
        <v>0</v>
      </c>
      <c r="AA286" s="132">
        <v>0</v>
      </c>
      <c r="AB286" s="132">
        <v>454980.18830146745</v>
      </c>
      <c r="AC286" s="132">
        <v>0</v>
      </c>
      <c r="AD286" s="132">
        <v>0</v>
      </c>
      <c r="AE286" s="132">
        <v>110000</v>
      </c>
      <c r="AF286" s="132">
        <v>0</v>
      </c>
      <c r="AG286" s="132">
        <v>0</v>
      </c>
      <c r="AH286" s="132">
        <v>0</v>
      </c>
      <c r="AI286" s="132">
        <v>38947</v>
      </c>
      <c r="AJ286" s="132">
        <v>0</v>
      </c>
      <c r="AK286" s="132">
        <v>0</v>
      </c>
      <c r="AL286" s="132">
        <v>0</v>
      </c>
      <c r="AM286" s="132">
        <v>0</v>
      </c>
      <c r="AN286" s="132">
        <v>0</v>
      </c>
      <c r="AO286" s="132">
        <v>0</v>
      </c>
      <c r="AP286" s="132">
        <v>0</v>
      </c>
      <c r="AQ286" s="132">
        <v>0</v>
      </c>
      <c r="AR286" s="132">
        <v>6013698</v>
      </c>
      <c r="AS286" s="132">
        <v>790795.47447512019</v>
      </c>
      <c r="AT286" s="319">
        <v>148947</v>
      </c>
      <c r="AU286" s="132">
        <v>630798.0175693694</v>
      </c>
      <c r="AV286" s="132">
        <v>6953440.4744751202</v>
      </c>
      <c r="AW286" s="132">
        <v>0</v>
      </c>
      <c r="AX286" s="132">
        <v>6953440.4744751211</v>
      </c>
      <c r="AY286" s="132">
        <v>6914493.4744751202</v>
      </c>
      <c r="AZ286" s="320">
        <v>4600</v>
      </c>
      <c r="BA286" s="320">
        <v>6794200</v>
      </c>
      <c r="BB286" s="132">
        <v>0</v>
      </c>
      <c r="BC286" s="319">
        <v>0</v>
      </c>
      <c r="BD286" s="319">
        <v>6953440.4744751202</v>
      </c>
      <c r="BE286" s="320">
        <v>6833147</v>
      </c>
      <c r="BF286" s="132">
        <v>6684200</v>
      </c>
      <c r="BG286" s="132">
        <v>6804493.4744751202</v>
      </c>
      <c r="BH286" s="132">
        <v>4606.9691770312256</v>
      </c>
      <c r="BI286" s="132">
        <v>4384.3750789473679</v>
      </c>
      <c r="BJ286" s="321">
        <v>5.0769857522614079E-2</v>
      </c>
      <c r="BK286" s="321">
        <v>-1.2030364514729604E-2</v>
      </c>
      <c r="BL286" s="132">
        <v>-77905.296055062063</v>
      </c>
      <c r="BM286" s="132">
        <v>6875535.1784200585</v>
      </c>
      <c r="BN286" s="132">
        <v>4628.6988344076226</v>
      </c>
      <c r="BO286" s="132" t="s">
        <v>1187</v>
      </c>
      <c r="BP286" s="132">
        <v>4655.0678256059973</v>
      </c>
      <c r="BQ286" s="321">
        <v>3.8353154760605968E-2</v>
      </c>
      <c r="BR286" s="132">
        <v>0</v>
      </c>
      <c r="BS286" s="132">
        <v>6875535.1784200585</v>
      </c>
      <c r="BT286" s="132">
        <v>0</v>
      </c>
      <c r="BU286" s="132">
        <v>6875535.1784200585</v>
      </c>
      <c r="BV286" s="132"/>
      <c r="BW286" s="132">
        <v>0</v>
      </c>
      <c r="BX286" s="132">
        <v>0</v>
      </c>
    </row>
    <row r="287" spans="1:76" hidden="1" x14ac:dyDescent="0.25">
      <c r="A287" s="295">
        <v>287</v>
      </c>
      <c r="B287" s="295">
        <v>366</v>
      </c>
      <c r="C287" s="317">
        <v>9354092</v>
      </c>
      <c r="D287" s="317" t="s">
        <v>320</v>
      </c>
      <c r="E287" s="318">
        <v>0</v>
      </c>
      <c r="F287" s="132">
        <v>3496015</v>
      </c>
      <c r="G287" s="132">
        <v>2565810</v>
      </c>
      <c r="H287" s="132">
        <v>0</v>
      </c>
      <c r="I287" s="132">
        <v>47520.000000000022</v>
      </c>
      <c r="J287" s="132">
        <v>0</v>
      </c>
      <c r="K287" s="132">
        <v>242565</v>
      </c>
      <c r="L287" s="132">
        <v>0</v>
      </c>
      <c r="M287" s="132">
        <v>0</v>
      </c>
      <c r="N287" s="132">
        <v>0</v>
      </c>
      <c r="O287" s="132">
        <v>0</v>
      </c>
      <c r="P287" s="132">
        <v>0</v>
      </c>
      <c r="Q287" s="132">
        <v>0</v>
      </c>
      <c r="R287" s="132">
        <v>25246.944257891217</v>
      </c>
      <c r="S287" s="132">
        <v>16000.738750839479</v>
      </c>
      <c r="T287" s="132">
        <v>44835.090664875781</v>
      </c>
      <c r="U287" s="132">
        <v>26337.676292813969</v>
      </c>
      <c r="V287" s="132">
        <v>13809.267965077259</v>
      </c>
      <c r="W287" s="132">
        <v>0</v>
      </c>
      <c r="X287" s="132">
        <v>0</v>
      </c>
      <c r="Y287" s="132">
        <v>55736.664415935265</v>
      </c>
      <c r="Z287" s="132">
        <v>0</v>
      </c>
      <c r="AA287" s="132">
        <v>0</v>
      </c>
      <c r="AB287" s="132">
        <v>534893.53673396551</v>
      </c>
      <c r="AC287" s="132">
        <v>0</v>
      </c>
      <c r="AD287" s="132">
        <v>0</v>
      </c>
      <c r="AE287" s="132">
        <v>110000</v>
      </c>
      <c r="AF287" s="132">
        <v>0</v>
      </c>
      <c r="AG287" s="132">
        <v>0</v>
      </c>
      <c r="AH287" s="132">
        <v>0</v>
      </c>
      <c r="AI287" s="132">
        <v>42398</v>
      </c>
      <c r="AJ287" s="132">
        <v>0</v>
      </c>
      <c r="AK287" s="132">
        <v>0</v>
      </c>
      <c r="AL287" s="132">
        <v>0</v>
      </c>
      <c r="AM287" s="132">
        <v>0</v>
      </c>
      <c r="AN287" s="132">
        <v>0</v>
      </c>
      <c r="AO287" s="132">
        <v>0</v>
      </c>
      <c r="AP287" s="132">
        <v>0</v>
      </c>
      <c r="AQ287" s="132">
        <v>0</v>
      </c>
      <c r="AR287" s="132">
        <v>6061825</v>
      </c>
      <c r="AS287" s="132">
        <v>1006944.9190813985</v>
      </c>
      <c r="AT287" s="319">
        <v>152398</v>
      </c>
      <c r="AU287" s="132">
        <v>753049.89569971431</v>
      </c>
      <c r="AV287" s="132">
        <v>7221167.9190813983</v>
      </c>
      <c r="AW287" s="132">
        <v>0</v>
      </c>
      <c r="AX287" s="132">
        <v>7221167.9190813983</v>
      </c>
      <c r="AY287" s="132">
        <v>7178769.9190813983</v>
      </c>
      <c r="AZ287" s="320">
        <v>4600</v>
      </c>
      <c r="BA287" s="320">
        <v>6854000</v>
      </c>
      <c r="BB287" s="132">
        <v>0</v>
      </c>
      <c r="BC287" s="319">
        <v>0</v>
      </c>
      <c r="BD287" s="319">
        <v>7221167.9190813983</v>
      </c>
      <c r="BE287" s="320">
        <v>6896398</v>
      </c>
      <c r="BF287" s="132">
        <v>6744000</v>
      </c>
      <c r="BG287" s="132">
        <v>7068769.9190813983</v>
      </c>
      <c r="BH287" s="132">
        <v>4744.1408852895293</v>
      </c>
      <c r="BI287" s="132">
        <v>4583.1320860402684</v>
      </c>
      <c r="BJ287" s="321">
        <v>3.5130735101368007E-2</v>
      </c>
      <c r="BK287" s="321">
        <v>-8.3245368327380422E-3</v>
      </c>
      <c r="BL287" s="132">
        <v>-56847.153270723167</v>
      </c>
      <c r="BM287" s="132">
        <v>7164320.765810675</v>
      </c>
      <c r="BN287" s="132">
        <v>4779.8139367856875</v>
      </c>
      <c r="BO287" s="132" t="s">
        <v>1187</v>
      </c>
      <c r="BP287" s="132">
        <v>4808.268970342735</v>
      </c>
      <c r="BQ287" s="321">
        <v>2.7250995615255125E-2</v>
      </c>
      <c r="BR287" s="132">
        <v>0</v>
      </c>
      <c r="BS287" s="132">
        <v>7164320.765810675</v>
      </c>
      <c r="BT287" s="132">
        <v>0</v>
      </c>
      <c r="BU287" s="132">
        <v>7164320.765810675</v>
      </c>
      <c r="BV287" s="132"/>
      <c r="BW287" s="132">
        <v>0</v>
      </c>
      <c r="BX287" s="132">
        <v>0</v>
      </c>
    </row>
    <row r="288" spans="1:76" hidden="1" x14ac:dyDescent="0.25">
      <c r="A288" s="295">
        <v>288</v>
      </c>
      <c r="B288" s="295">
        <v>375</v>
      </c>
      <c r="C288" s="317">
        <v>9354095</v>
      </c>
      <c r="D288" s="317" t="s">
        <v>494</v>
      </c>
      <c r="E288" s="318">
        <v>0</v>
      </c>
      <c r="F288" s="132">
        <v>2325526</v>
      </c>
      <c r="G288" s="132">
        <v>1763172</v>
      </c>
      <c r="H288" s="132">
        <v>0</v>
      </c>
      <c r="I288" s="132">
        <v>86239.999999999956</v>
      </c>
      <c r="J288" s="132">
        <v>0</v>
      </c>
      <c r="K288" s="132">
        <v>249016.07924921793</v>
      </c>
      <c r="L288" s="132">
        <v>0</v>
      </c>
      <c r="M288" s="132">
        <v>0</v>
      </c>
      <c r="N288" s="132">
        <v>0</v>
      </c>
      <c r="O288" s="132">
        <v>0</v>
      </c>
      <c r="P288" s="132">
        <v>0</v>
      </c>
      <c r="Q288" s="132">
        <v>0</v>
      </c>
      <c r="R288" s="132">
        <v>48817.245508982145</v>
      </c>
      <c r="S288" s="132">
        <v>48847.305389221554</v>
      </c>
      <c r="T288" s="132">
        <v>114558.20359281442</v>
      </c>
      <c r="U288" s="132">
        <v>70700.83832335331</v>
      </c>
      <c r="V288" s="132">
        <v>2404.7904191616753</v>
      </c>
      <c r="W288" s="132">
        <v>2434.8502994011942</v>
      </c>
      <c r="X288" s="132">
        <v>0</v>
      </c>
      <c r="Y288" s="132">
        <v>112633.73999999999</v>
      </c>
      <c r="Z288" s="132">
        <v>0</v>
      </c>
      <c r="AA288" s="132">
        <v>0</v>
      </c>
      <c r="AB288" s="132">
        <v>370231.11927316937</v>
      </c>
      <c r="AC288" s="132">
        <v>0</v>
      </c>
      <c r="AD288" s="132">
        <v>0</v>
      </c>
      <c r="AE288" s="132">
        <v>110000</v>
      </c>
      <c r="AF288" s="132">
        <v>0</v>
      </c>
      <c r="AG288" s="132">
        <v>0</v>
      </c>
      <c r="AH288" s="132">
        <v>0</v>
      </c>
      <c r="AI288" s="132">
        <v>24551.4</v>
      </c>
      <c r="AJ288" s="132">
        <v>0</v>
      </c>
      <c r="AK288" s="132">
        <v>0</v>
      </c>
      <c r="AL288" s="132">
        <v>0</v>
      </c>
      <c r="AM288" s="132">
        <v>0</v>
      </c>
      <c r="AN288" s="132">
        <v>0</v>
      </c>
      <c r="AO288" s="132">
        <v>0</v>
      </c>
      <c r="AP288" s="132">
        <v>0</v>
      </c>
      <c r="AQ288" s="132">
        <v>0</v>
      </c>
      <c r="AR288" s="132">
        <v>4088698</v>
      </c>
      <c r="AS288" s="132">
        <v>1105884.1720553215</v>
      </c>
      <c r="AT288" s="319">
        <v>134551.4</v>
      </c>
      <c r="AU288" s="132">
        <v>691739.77566424548</v>
      </c>
      <c r="AV288" s="132">
        <v>5329133.5720553221</v>
      </c>
      <c r="AW288" s="132">
        <v>0</v>
      </c>
      <c r="AX288" s="132">
        <v>5329133.5720553212</v>
      </c>
      <c r="AY288" s="132">
        <v>5304582.1720553217</v>
      </c>
      <c r="AZ288" s="320">
        <v>4600</v>
      </c>
      <c r="BA288" s="320">
        <v>4618400</v>
      </c>
      <c r="BB288" s="132">
        <v>0</v>
      </c>
      <c r="BC288" s="319">
        <v>0</v>
      </c>
      <c r="BD288" s="319">
        <v>5329133.5720553221</v>
      </c>
      <c r="BE288" s="320">
        <v>4642951.4000000004</v>
      </c>
      <c r="BF288" s="132">
        <v>4508400</v>
      </c>
      <c r="BG288" s="132">
        <v>5194582.1720553217</v>
      </c>
      <c r="BH288" s="132">
        <v>5173.8866255531093</v>
      </c>
      <c r="BI288" s="132">
        <v>4944.3231133123691</v>
      </c>
      <c r="BJ288" s="321">
        <v>4.6429714842594075E-2</v>
      </c>
      <c r="BK288" s="321">
        <v>-1.1001929513443282E-2</v>
      </c>
      <c r="BL288" s="132">
        <v>-54614.682761888522</v>
      </c>
      <c r="BM288" s="132">
        <v>5274518.8892934332</v>
      </c>
      <c r="BN288" s="132">
        <v>5229.0512841568052</v>
      </c>
      <c r="BO288" s="132" t="s">
        <v>1187</v>
      </c>
      <c r="BP288" s="132">
        <v>5253.5048698141763</v>
      </c>
      <c r="BQ288" s="321">
        <v>3.3557136374335439E-2</v>
      </c>
      <c r="BR288" s="132">
        <v>0</v>
      </c>
      <c r="BS288" s="132">
        <v>5274518.8892934332</v>
      </c>
      <c r="BT288" s="132">
        <v>0</v>
      </c>
      <c r="BU288" s="132">
        <v>5274518.8892934332</v>
      </c>
      <c r="BV288" s="132"/>
      <c r="BW288" s="132">
        <v>0</v>
      </c>
      <c r="BX288" s="132">
        <v>0</v>
      </c>
    </row>
    <row r="289" spans="1:76" hidden="1" x14ac:dyDescent="0.25">
      <c r="A289" s="295">
        <v>289</v>
      </c>
      <c r="B289" s="295">
        <v>356</v>
      </c>
      <c r="C289" s="317">
        <v>9354096</v>
      </c>
      <c r="D289" s="317" t="s">
        <v>316</v>
      </c>
      <c r="E289" s="318">
        <v>0</v>
      </c>
      <c r="F289" s="132">
        <v>1684268</v>
      </c>
      <c r="G289" s="132">
        <v>1179834</v>
      </c>
      <c r="H289" s="132">
        <v>0</v>
      </c>
      <c r="I289" s="132">
        <v>21119.999999999989</v>
      </c>
      <c r="J289" s="132">
        <v>0</v>
      </c>
      <c r="K289" s="132">
        <v>110846.82017543861</v>
      </c>
      <c r="L289" s="132">
        <v>0</v>
      </c>
      <c r="M289" s="132">
        <v>0</v>
      </c>
      <c r="N289" s="132">
        <v>0</v>
      </c>
      <c r="O289" s="132">
        <v>0</v>
      </c>
      <c r="P289" s="132">
        <v>0</v>
      </c>
      <c r="Q289" s="132">
        <v>0</v>
      </c>
      <c r="R289" s="132">
        <v>5510.0000000000045</v>
      </c>
      <c r="S289" s="132">
        <v>7410.0000000000055</v>
      </c>
      <c r="T289" s="132">
        <v>19055</v>
      </c>
      <c r="U289" s="132">
        <v>17919.999999999993</v>
      </c>
      <c r="V289" s="132">
        <v>1199.9999999999986</v>
      </c>
      <c r="W289" s="132">
        <v>0</v>
      </c>
      <c r="X289" s="132">
        <v>0</v>
      </c>
      <c r="Y289" s="132">
        <v>6964.5149786020011</v>
      </c>
      <c r="Z289" s="132">
        <v>0</v>
      </c>
      <c r="AA289" s="132">
        <v>0</v>
      </c>
      <c r="AB289" s="132">
        <v>230603.08373671022</v>
      </c>
      <c r="AC289" s="132">
        <v>0</v>
      </c>
      <c r="AD289" s="132">
        <v>0</v>
      </c>
      <c r="AE289" s="132">
        <v>110000</v>
      </c>
      <c r="AF289" s="132">
        <v>0</v>
      </c>
      <c r="AG289" s="132">
        <v>0</v>
      </c>
      <c r="AH289" s="132">
        <v>0</v>
      </c>
      <c r="AI289" s="132">
        <v>99093</v>
      </c>
      <c r="AJ289" s="132">
        <v>0</v>
      </c>
      <c r="AK289" s="132">
        <v>0</v>
      </c>
      <c r="AL289" s="132">
        <v>0</v>
      </c>
      <c r="AM289" s="132">
        <v>0</v>
      </c>
      <c r="AN289" s="132">
        <v>0</v>
      </c>
      <c r="AO289" s="132">
        <v>0</v>
      </c>
      <c r="AP289" s="132">
        <v>0</v>
      </c>
      <c r="AQ289" s="132">
        <v>0</v>
      </c>
      <c r="AR289" s="132">
        <v>2864102</v>
      </c>
      <c r="AS289" s="132">
        <v>420629.41889075085</v>
      </c>
      <c r="AT289" s="319">
        <v>209093</v>
      </c>
      <c r="AU289" s="132">
        <v>332132.99382442952</v>
      </c>
      <c r="AV289" s="132">
        <v>3493824.418890751</v>
      </c>
      <c r="AW289" s="132">
        <v>0</v>
      </c>
      <c r="AX289" s="132">
        <v>3493824.418890751</v>
      </c>
      <c r="AY289" s="132">
        <v>3394731.418890751</v>
      </c>
      <c r="AZ289" s="320">
        <v>4600</v>
      </c>
      <c r="BA289" s="320">
        <v>3243000</v>
      </c>
      <c r="BB289" s="132">
        <v>0</v>
      </c>
      <c r="BC289" s="319">
        <v>0</v>
      </c>
      <c r="BD289" s="319">
        <v>3493824.418890751</v>
      </c>
      <c r="BE289" s="320">
        <v>3342093</v>
      </c>
      <c r="BF289" s="132">
        <v>3133000</v>
      </c>
      <c r="BG289" s="132">
        <v>3284731.418890751</v>
      </c>
      <c r="BH289" s="132">
        <v>4659.1935019726961</v>
      </c>
      <c r="BI289" s="132">
        <v>4532.5398363103959</v>
      </c>
      <c r="BJ289" s="321">
        <v>2.7943199670893478E-2</v>
      </c>
      <c r="BK289" s="321">
        <v>-6.6213870621753138E-3</v>
      </c>
      <c r="BL289" s="132">
        <v>-21158.248944812607</v>
      </c>
      <c r="BM289" s="132">
        <v>3472666.1699459385</v>
      </c>
      <c r="BN289" s="132">
        <v>4785.2101701360834</v>
      </c>
      <c r="BO289" s="132" t="s">
        <v>1187</v>
      </c>
      <c r="BP289" s="132">
        <v>4925.767616944594</v>
      </c>
      <c r="BQ289" s="321">
        <v>2.5111652720642086E-2</v>
      </c>
      <c r="BR289" s="132">
        <v>0</v>
      </c>
      <c r="BS289" s="132">
        <v>3472666.1699459385</v>
      </c>
      <c r="BT289" s="132">
        <v>0</v>
      </c>
      <c r="BU289" s="132">
        <v>3472666.1699459385</v>
      </c>
      <c r="BV289" s="132"/>
      <c r="BW289" s="132">
        <v>360420.82964270981</v>
      </c>
      <c r="BX289" s="132">
        <v>72717.259999999995</v>
      </c>
    </row>
    <row r="290" spans="1:76" hidden="1" x14ac:dyDescent="0.25">
      <c r="A290" s="295">
        <v>290</v>
      </c>
      <c r="B290" s="295">
        <v>357</v>
      </c>
      <c r="C290" s="317">
        <v>9354097</v>
      </c>
      <c r="D290" s="317" t="s">
        <v>317</v>
      </c>
      <c r="E290" s="318">
        <v>0</v>
      </c>
      <c r="F290" s="132">
        <v>2086020</v>
      </c>
      <c r="G290" s="132">
        <v>1609662</v>
      </c>
      <c r="H290" s="132">
        <v>0</v>
      </c>
      <c r="I290" s="132">
        <v>23319.999999999985</v>
      </c>
      <c r="J290" s="132">
        <v>0</v>
      </c>
      <c r="K290" s="132">
        <v>95756.377440347074</v>
      </c>
      <c r="L290" s="132">
        <v>0</v>
      </c>
      <c r="M290" s="132">
        <v>0</v>
      </c>
      <c r="N290" s="132">
        <v>0</v>
      </c>
      <c r="O290" s="132">
        <v>0</v>
      </c>
      <c r="P290" s="132">
        <v>0</v>
      </c>
      <c r="Q290" s="132">
        <v>0</v>
      </c>
      <c r="R290" s="132">
        <v>7838.6423841059714</v>
      </c>
      <c r="S290" s="132">
        <v>12103.344370860945</v>
      </c>
      <c r="T290" s="132">
        <v>12889.21081677706</v>
      </c>
      <c r="U290" s="132">
        <v>6166.7991169978013</v>
      </c>
      <c r="V290" s="132">
        <v>7207.9470198675599</v>
      </c>
      <c r="W290" s="132">
        <v>1621.788079470201</v>
      </c>
      <c r="X290" s="132">
        <v>0</v>
      </c>
      <c r="Y290" s="132">
        <v>1384.9999999999957</v>
      </c>
      <c r="Z290" s="132">
        <v>0</v>
      </c>
      <c r="AA290" s="132">
        <v>0</v>
      </c>
      <c r="AB290" s="132">
        <v>225739.12656917379</v>
      </c>
      <c r="AC290" s="132">
        <v>0</v>
      </c>
      <c r="AD290" s="132">
        <v>0</v>
      </c>
      <c r="AE290" s="132">
        <v>110000</v>
      </c>
      <c r="AF290" s="132">
        <v>0</v>
      </c>
      <c r="AG290" s="132">
        <v>0</v>
      </c>
      <c r="AH290" s="132">
        <v>0</v>
      </c>
      <c r="AI290" s="132">
        <v>21297.599999999999</v>
      </c>
      <c r="AJ290" s="132">
        <v>0</v>
      </c>
      <c r="AK290" s="132">
        <v>0</v>
      </c>
      <c r="AL290" s="132">
        <v>0</v>
      </c>
      <c r="AM290" s="132">
        <v>0</v>
      </c>
      <c r="AN290" s="132">
        <v>0</v>
      </c>
      <c r="AO290" s="132">
        <v>0</v>
      </c>
      <c r="AP290" s="132">
        <v>0</v>
      </c>
      <c r="AQ290" s="132">
        <v>0</v>
      </c>
      <c r="AR290" s="132">
        <v>3695682</v>
      </c>
      <c r="AS290" s="132">
        <v>394028.23579760035</v>
      </c>
      <c r="AT290" s="319">
        <v>131297.60000000001</v>
      </c>
      <c r="AU290" s="132">
        <v>319190.18118338706</v>
      </c>
      <c r="AV290" s="132">
        <v>4221007.8357976004</v>
      </c>
      <c r="AW290" s="132">
        <v>0</v>
      </c>
      <c r="AX290" s="132">
        <v>4221007.8357976004</v>
      </c>
      <c r="AY290" s="132">
        <v>4199710.2357976008</v>
      </c>
      <c r="AZ290" s="320">
        <v>4600</v>
      </c>
      <c r="BA290" s="320">
        <v>4172200</v>
      </c>
      <c r="BB290" s="132">
        <v>0</v>
      </c>
      <c r="BC290" s="319">
        <v>0</v>
      </c>
      <c r="BD290" s="319">
        <v>4221007.8357976004</v>
      </c>
      <c r="BE290" s="320">
        <v>4193497.6</v>
      </c>
      <c r="BF290" s="132">
        <v>4062200</v>
      </c>
      <c r="BG290" s="132">
        <v>4089710.2357976004</v>
      </c>
      <c r="BH290" s="132">
        <v>4509.0520791594272</v>
      </c>
      <c r="BI290" s="132">
        <v>4373.9269375541126</v>
      </c>
      <c r="BJ290" s="321">
        <v>3.0893323901947989E-2</v>
      </c>
      <c r="BK290" s="321">
        <v>-7.3204449598169132E-3</v>
      </c>
      <c r="BL290" s="132">
        <v>-27510.235797600355</v>
      </c>
      <c r="BM290" s="132">
        <v>4193497.6</v>
      </c>
      <c r="BN290" s="132">
        <v>4600</v>
      </c>
      <c r="BO290" s="132" t="s">
        <v>1187</v>
      </c>
      <c r="BP290" s="132">
        <v>4623.4813671444326</v>
      </c>
      <c r="BQ290" s="321">
        <v>2.4894429492938297E-2</v>
      </c>
      <c r="BR290" s="132">
        <v>0</v>
      </c>
      <c r="BS290" s="132">
        <v>4193497.6</v>
      </c>
      <c r="BT290" s="132">
        <v>0</v>
      </c>
      <c r="BU290" s="132">
        <v>4193497.6</v>
      </c>
      <c r="BV290" s="132"/>
      <c r="BW290" s="132">
        <v>0</v>
      </c>
      <c r="BX290" s="132">
        <v>0</v>
      </c>
    </row>
    <row r="291" spans="1:76" hidden="1" x14ac:dyDescent="0.25">
      <c r="A291" s="295">
        <v>291</v>
      </c>
      <c r="B291" s="295">
        <v>362</v>
      </c>
      <c r="C291" s="317">
        <v>9354098</v>
      </c>
      <c r="D291" s="317" t="s">
        <v>493</v>
      </c>
      <c r="E291" s="318">
        <v>0</v>
      </c>
      <c r="F291" s="132">
        <v>1274790</v>
      </c>
      <c r="G291" s="132">
        <v>684216</v>
      </c>
      <c r="H291" s="132">
        <v>0</v>
      </c>
      <c r="I291" s="132">
        <v>22000</v>
      </c>
      <c r="J291" s="132">
        <v>0</v>
      </c>
      <c r="K291" s="132">
        <v>68755.648351648357</v>
      </c>
      <c r="L291" s="132">
        <v>0</v>
      </c>
      <c r="M291" s="132">
        <v>0</v>
      </c>
      <c r="N291" s="132">
        <v>0</v>
      </c>
      <c r="O291" s="132">
        <v>0</v>
      </c>
      <c r="P291" s="132">
        <v>0</v>
      </c>
      <c r="Q291" s="132">
        <v>0</v>
      </c>
      <c r="R291" s="132">
        <v>870.00000000000011</v>
      </c>
      <c r="S291" s="132">
        <v>16379.999999999991</v>
      </c>
      <c r="T291" s="132">
        <v>12875</v>
      </c>
      <c r="U291" s="132">
        <v>16239.999999999996</v>
      </c>
      <c r="V291" s="132">
        <v>4200.0000000000118</v>
      </c>
      <c r="W291" s="132">
        <v>810</v>
      </c>
      <c r="X291" s="132">
        <v>0</v>
      </c>
      <c r="Y291" s="132">
        <v>6925</v>
      </c>
      <c r="Z291" s="132">
        <v>0</v>
      </c>
      <c r="AA291" s="132">
        <v>0</v>
      </c>
      <c r="AB291" s="132">
        <v>158680.95488616105</v>
      </c>
      <c r="AC291" s="132">
        <v>0</v>
      </c>
      <c r="AD291" s="132">
        <v>0</v>
      </c>
      <c r="AE291" s="132">
        <v>110000</v>
      </c>
      <c r="AF291" s="132">
        <v>12349.999999999996</v>
      </c>
      <c r="AG291" s="132">
        <v>0</v>
      </c>
      <c r="AH291" s="132">
        <v>0</v>
      </c>
      <c r="AI291" s="132">
        <v>12325</v>
      </c>
      <c r="AJ291" s="132">
        <v>0</v>
      </c>
      <c r="AK291" s="132">
        <v>0</v>
      </c>
      <c r="AL291" s="132">
        <v>0</v>
      </c>
      <c r="AM291" s="132">
        <v>0</v>
      </c>
      <c r="AN291" s="132">
        <v>0</v>
      </c>
      <c r="AO291" s="132">
        <v>0</v>
      </c>
      <c r="AP291" s="132">
        <v>0</v>
      </c>
      <c r="AQ291" s="132">
        <v>0</v>
      </c>
      <c r="AR291" s="132">
        <v>1959006</v>
      </c>
      <c r="AS291" s="132">
        <v>307736.60323780938</v>
      </c>
      <c r="AT291" s="319">
        <v>134675</v>
      </c>
      <c r="AU291" s="132">
        <v>239745.2790619852</v>
      </c>
      <c r="AV291" s="132">
        <v>2401417.6032378096</v>
      </c>
      <c r="AW291" s="132">
        <v>0</v>
      </c>
      <c r="AX291" s="132">
        <v>2401417.6032378096</v>
      </c>
      <c r="AY291" s="132">
        <v>2389092.6032378096</v>
      </c>
      <c r="AZ291" s="320">
        <v>4600</v>
      </c>
      <c r="BA291" s="320">
        <v>2235600</v>
      </c>
      <c r="BB291" s="132">
        <v>0</v>
      </c>
      <c r="BC291" s="319">
        <v>0</v>
      </c>
      <c r="BD291" s="319">
        <v>2401417.6032378096</v>
      </c>
      <c r="BE291" s="320">
        <v>2247925</v>
      </c>
      <c r="BF291" s="132">
        <v>2113250</v>
      </c>
      <c r="BG291" s="132">
        <v>2266742.6032378096</v>
      </c>
      <c r="BH291" s="132">
        <v>4664.0794305304726</v>
      </c>
      <c r="BI291" s="132">
        <v>4518.4915644104804</v>
      </c>
      <c r="BJ291" s="321">
        <v>3.2220457655980334E-2</v>
      </c>
      <c r="BK291" s="321">
        <v>-7.6349209816119123E-3</v>
      </c>
      <c r="BL291" s="132">
        <v>-16766.18646047205</v>
      </c>
      <c r="BM291" s="132">
        <v>2384651.4167773374</v>
      </c>
      <c r="BN291" s="132">
        <v>4881.3300756735334</v>
      </c>
      <c r="BO291" s="132" t="s">
        <v>1187</v>
      </c>
      <c r="BP291" s="132">
        <v>4906.6901579780606</v>
      </c>
      <c r="BQ291" s="321">
        <v>1.9637741701431066E-2</v>
      </c>
      <c r="BR291" s="132">
        <v>0</v>
      </c>
      <c r="BS291" s="132">
        <v>2384651.4167773374</v>
      </c>
      <c r="BT291" s="132">
        <v>0</v>
      </c>
      <c r="BU291" s="132">
        <v>2384651.4167773374</v>
      </c>
      <c r="BV291" s="132"/>
      <c r="BW291" s="132">
        <v>0</v>
      </c>
      <c r="BX291" s="132">
        <v>0</v>
      </c>
    </row>
    <row r="292" spans="1:76" hidden="1" x14ac:dyDescent="0.25">
      <c r="A292" s="295">
        <v>292</v>
      </c>
      <c r="B292" s="295">
        <v>376</v>
      </c>
      <c r="C292" s="317">
        <v>9354099</v>
      </c>
      <c r="D292" s="317" t="s">
        <v>327</v>
      </c>
      <c r="E292" s="318">
        <v>0</v>
      </c>
      <c r="F292" s="132">
        <v>3611905</v>
      </c>
      <c r="G292" s="132">
        <v>2460546</v>
      </c>
      <c r="H292" s="132">
        <v>0</v>
      </c>
      <c r="I292" s="132">
        <v>32559.999999999982</v>
      </c>
      <c r="J292" s="132">
        <v>0</v>
      </c>
      <c r="K292" s="132">
        <v>119897.47126436789</v>
      </c>
      <c r="L292" s="132">
        <v>0</v>
      </c>
      <c r="M292" s="132">
        <v>0</v>
      </c>
      <c r="N292" s="132">
        <v>0</v>
      </c>
      <c r="O292" s="132">
        <v>0</v>
      </c>
      <c r="P292" s="132">
        <v>0</v>
      </c>
      <c r="Q292" s="132">
        <v>0</v>
      </c>
      <c r="R292" s="132">
        <v>4639.9999999999991</v>
      </c>
      <c r="S292" s="132">
        <v>8580.0000000000146</v>
      </c>
      <c r="T292" s="132">
        <v>6179.9999999999991</v>
      </c>
      <c r="U292" s="132">
        <v>5039.9999999999982</v>
      </c>
      <c r="V292" s="132">
        <v>2999.9999999999973</v>
      </c>
      <c r="W292" s="132">
        <v>0</v>
      </c>
      <c r="X292" s="132">
        <v>0</v>
      </c>
      <c r="Y292" s="132">
        <v>26315.000000000025</v>
      </c>
      <c r="Z292" s="132">
        <v>0</v>
      </c>
      <c r="AA292" s="132">
        <v>0</v>
      </c>
      <c r="AB292" s="132">
        <v>433340.4004870631</v>
      </c>
      <c r="AC292" s="132">
        <v>0</v>
      </c>
      <c r="AD292" s="132">
        <v>0</v>
      </c>
      <c r="AE292" s="132">
        <v>110000</v>
      </c>
      <c r="AF292" s="132">
        <v>0</v>
      </c>
      <c r="AG292" s="132">
        <v>0</v>
      </c>
      <c r="AH292" s="132">
        <v>0</v>
      </c>
      <c r="AI292" s="132">
        <v>40672.5</v>
      </c>
      <c r="AJ292" s="132">
        <v>0</v>
      </c>
      <c r="AK292" s="132">
        <v>0</v>
      </c>
      <c r="AL292" s="132">
        <v>0</v>
      </c>
      <c r="AM292" s="132">
        <v>0</v>
      </c>
      <c r="AN292" s="132">
        <v>0</v>
      </c>
      <c r="AO292" s="132">
        <v>0</v>
      </c>
      <c r="AP292" s="132">
        <v>0</v>
      </c>
      <c r="AQ292" s="132">
        <v>0</v>
      </c>
      <c r="AR292" s="132">
        <v>6072451</v>
      </c>
      <c r="AS292" s="132">
        <v>639552.87175143103</v>
      </c>
      <c r="AT292" s="319">
        <v>150672.5</v>
      </c>
      <c r="AU292" s="132">
        <v>533288.13611924706</v>
      </c>
      <c r="AV292" s="132">
        <v>6862676.3717514314</v>
      </c>
      <c r="AW292" s="132">
        <v>0</v>
      </c>
      <c r="AX292" s="132">
        <v>6862676.3717514314</v>
      </c>
      <c r="AY292" s="132">
        <v>6822003.8717514314</v>
      </c>
      <c r="AZ292" s="320">
        <v>4600</v>
      </c>
      <c r="BA292" s="320">
        <v>6881600</v>
      </c>
      <c r="BB292" s="319">
        <v>0</v>
      </c>
      <c r="BC292" s="319">
        <v>59596.128248568624</v>
      </c>
      <c r="BD292" s="319">
        <v>6922272.5</v>
      </c>
      <c r="BE292" s="320">
        <v>6922272.5</v>
      </c>
      <c r="BF292" s="132">
        <v>6771600</v>
      </c>
      <c r="BG292" s="132">
        <v>6771600</v>
      </c>
      <c r="BH292" s="132">
        <v>4526.4705882352937</v>
      </c>
      <c r="BI292" s="132">
        <v>4349.5100518367344</v>
      </c>
      <c r="BJ292" s="321">
        <v>4.0685165521995158E-2</v>
      </c>
      <c r="BK292" s="321">
        <v>-9.6407079998933453E-3</v>
      </c>
      <c r="BL292" s="132">
        <v>0</v>
      </c>
      <c r="BM292" s="132">
        <v>6922272.5</v>
      </c>
      <c r="BN292" s="132">
        <v>4600</v>
      </c>
      <c r="BO292" s="132" t="s">
        <v>1187</v>
      </c>
      <c r="BP292" s="132">
        <v>4627.1875</v>
      </c>
      <c r="BQ292" s="321">
        <v>3.752091774728572E-2</v>
      </c>
      <c r="BR292" s="132">
        <v>0</v>
      </c>
      <c r="BS292" s="132">
        <v>6922272.5</v>
      </c>
      <c r="BT292" s="132">
        <v>0</v>
      </c>
      <c r="BU292" s="132">
        <v>6922272.5</v>
      </c>
      <c r="BV292" s="132"/>
      <c r="BW292" s="132">
        <v>0</v>
      </c>
      <c r="BX292" s="132">
        <v>0</v>
      </c>
    </row>
    <row r="293" spans="1:76" hidden="1" x14ac:dyDescent="0.25">
      <c r="A293" s="295">
        <v>293</v>
      </c>
      <c r="B293" s="295">
        <v>554</v>
      </c>
      <c r="C293" s="317">
        <v>9354102</v>
      </c>
      <c r="D293" s="317" t="s">
        <v>424</v>
      </c>
      <c r="E293" s="318">
        <v>0</v>
      </c>
      <c r="F293" s="132">
        <v>2843168</v>
      </c>
      <c r="G293" s="132">
        <v>1903524</v>
      </c>
      <c r="H293" s="132">
        <v>0</v>
      </c>
      <c r="I293" s="132">
        <v>34320.000000000015</v>
      </c>
      <c r="J293" s="132">
        <v>0</v>
      </c>
      <c r="K293" s="132">
        <v>147832.70547945207</v>
      </c>
      <c r="L293" s="132">
        <v>0</v>
      </c>
      <c r="M293" s="132">
        <v>0</v>
      </c>
      <c r="N293" s="132">
        <v>0</v>
      </c>
      <c r="O293" s="132">
        <v>0</v>
      </c>
      <c r="P293" s="132">
        <v>0</v>
      </c>
      <c r="Q293" s="132">
        <v>0</v>
      </c>
      <c r="R293" s="132">
        <v>21459.999999999982</v>
      </c>
      <c r="S293" s="132">
        <v>15209.999999999984</v>
      </c>
      <c r="T293" s="132">
        <v>515.00000000000023</v>
      </c>
      <c r="U293" s="132">
        <v>0</v>
      </c>
      <c r="V293" s="132">
        <v>0</v>
      </c>
      <c r="W293" s="132">
        <v>0</v>
      </c>
      <c r="X293" s="132">
        <v>0</v>
      </c>
      <c r="Y293" s="132">
        <v>5540.0000000000027</v>
      </c>
      <c r="Z293" s="132">
        <v>0</v>
      </c>
      <c r="AA293" s="132">
        <v>0</v>
      </c>
      <c r="AB293" s="132">
        <v>372601.10953767475</v>
      </c>
      <c r="AC293" s="132">
        <v>0</v>
      </c>
      <c r="AD293" s="132">
        <v>0</v>
      </c>
      <c r="AE293" s="132">
        <v>110000</v>
      </c>
      <c r="AF293" s="132">
        <v>0</v>
      </c>
      <c r="AG293" s="132">
        <v>0</v>
      </c>
      <c r="AH293" s="132">
        <v>0</v>
      </c>
      <c r="AI293" s="132">
        <v>25143</v>
      </c>
      <c r="AJ293" s="132">
        <v>0</v>
      </c>
      <c r="AK293" s="132">
        <v>0</v>
      </c>
      <c r="AL293" s="132">
        <v>0</v>
      </c>
      <c r="AM293" s="132">
        <v>0</v>
      </c>
      <c r="AN293" s="132">
        <v>0</v>
      </c>
      <c r="AO293" s="132">
        <v>0</v>
      </c>
      <c r="AP293" s="132">
        <v>0</v>
      </c>
      <c r="AQ293" s="132">
        <v>0</v>
      </c>
      <c r="AR293" s="132">
        <v>4746692</v>
      </c>
      <c r="AS293" s="132">
        <v>597478.81501712673</v>
      </c>
      <c r="AT293" s="319">
        <v>135143</v>
      </c>
      <c r="AU293" s="132">
        <v>492268.96227740077</v>
      </c>
      <c r="AV293" s="132">
        <v>5479313.8150171265</v>
      </c>
      <c r="AW293" s="132">
        <v>0</v>
      </c>
      <c r="AX293" s="132">
        <v>5479313.8150171274</v>
      </c>
      <c r="AY293" s="132">
        <v>5454170.8150171265</v>
      </c>
      <c r="AZ293" s="320">
        <v>4600</v>
      </c>
      <c r="BA293" s="320">
        <v>5382000</v>
      </c>
      <c r="BB293" s="132">
        <v>0</v>
      </c>
      <c r="BC293" s="319">
        <v>0</v>
      </c>
      <c r="BD293" s="319">
        <v>5479313.8150171265</v>
      </c>
      <c r="BE293" s="320">
        <v>5407143</v>
      </c>
      <c r="BF293" s="132">
        <v>5272000</v>
      </c>
      <c r="BG293" s="132">
        <v>5344170.8150171265</v>
      </c>
      <c r="BH293" s="132">
        <v>4567.6673632625016</v>
      </c>
      <c r="BI293" s="132">
        <v>4390.8696136869121</v>
      </c>
      <c r="BJ293" s="321">
        <v>4.0264859841086575E-2</v>
      </c>
      <c r="BK293" s="321">
        <v>-9.5411128701120649E-3</v>
      </c>
      <c r="BL293" s="132">
        <v>-49015.725621094665</v>
      </c>
      <c r="BM293" s="132">
        <v>5430298.0893960316</v>
      </c>
      <c r="BN293" s="132">
        <v>4619.7906746974631</v>
      </c>
      <c r="BO293" s="132" t="s">
        <v>1187</v>
      </c>
      <c r="BP293" s="132">
        <v>4641.2804182872069</v>
      </c>
      <c r="BQ293" s="321">
        <v>3.1021788032748132E-2</v>
      </c>
      <c r="BR293" s="132">
        <v>0</v>
      </c>
      <c r="BS293" s="132">
        <v>5430298.0893960316</v>
      </c>
      <c r="BT293" s="132">
        <v>0</v>
      </c>
      <c r="BU293" s="132">
        <v>5430298.0893960316</v>
      </c>
      <c r="BV293" s="132"/>
      <c r="BW293" s="132">
        <v>0</v>
      </c>
      <c r="BX293" s="132">
        <v>0</v>
      </c>
    </row>
    <row r="294" spans="1:76" hidden="1" x14ac:dyDescent="0.25">
      <c r="A294" s="295">
        <v>294</v>
      </c>
      <c r="B294" s="295">
        <v>562</v>
      </c>
      <c r="C294" s="317">
        <v>9354103</v>
      </c>
      <c r="D294" s="317" t="s">
        <v>431</v>
      </c>
      <c r="E294" s="318">
        <v>0</v>
      </c>
      <c r="F294" s="132">
        <v>2252129</v>
      </c>
      <c r="G294" s="132">
        <v>1508784</v>
      </c>
      <c r="H294" s="132">
        <v>0</v>
      </c>
      <c r="I294" s="132">
        <v>31240.000000000011</v>
      </c>
      <c r="J294" s="132">
        <v>0</v>
      </c>
      <c r="K294" s="132">
        <v>170153.42792281497</v>
      </c>
      <c r="L294" s="132">
        <v>0</v>
      </c>
      <c r="M294" s="132">
        <v>0</v>
      </c>
      <c r="N294" s="132">
        <v>0</v>
      </c>
      <c r="O294" s="132">
        <v>0</v>
      </c>
      <c r="P294" s="132">
        <v>0</v>
      </c>
      <c r="Q294" s="132">
        <v>0</v>
      </c>
      <c r="R294" s="132">
        <v>7838.4557235421244</v>
      </c>
      <c r="S294" s="132">
        <v>5075.4751619870358</v>
      </c>
      <c r="T294" s="132">
        <v>20622.246220302386</v>
      </c>
      <c r="U294" s="132">
        <v>0</v>
      </c>
      <c r="V294" s="132">
        <v>0</v>
      </c>
      <c r="W294" s="132">
        <v>0</v>
      </c>
      <c r="X294" s="132">
        <v>0</v>
      </c>
      <c r="Y294" s="132">
        <v>2769.9999999999986</v>
      </c>
      <c r="Z294" s="132">
        <v>0</v>
      </c>
      <c r="AA294" s="132">
        <v>0</v>
      </c>
      <c r="AB294" s="132">
        <v>395383.34515726875</v>
      </c>
      <c r="AC294" s="132">
        <v>0</v>
      </c>
      <c r="AD294" s="132">
        <v>0</v>
      </c>
      <c r="AE294" s="132">
        <v>110000</v>
      </c>
      <c r="AF294" s="132">
        <v>0</v>
      </c>
      <c r="AG294" s="132">
        <v>0</v>
      </c>
      <c r="AH294" s="132">
        <v>0</v>
      </c>
      <c r="AI294" s="132">
        <v>26375</v>
      </c>
      <c r="AJ294" s="132">
        <v>0</v>
      </c>
      <c r="AK294" s="132">
        <v>0</v>
      </c>
      <c r="AL294" s="132">
        <v>0</v>
      </c>
      <c r="AM294" s="132">
        <v>0</v>
      </c>
      <c r="AN294" s="132">
        <v>0</v>
      </c>
      <c r="AO294" s="132">
        <v>0</v>
      </c>
      <c r="AP294" s="132">
        <v>0</v>
      </c>
      <c r="AQ294" s="132">
        <v>0</v>
      </c>
      <c r="AR294" s="132">
        <v>3760913</v>
      </c>
      <c r="AS294" s="132">
        <v>633082.95018591522</v>
      </c>
      <c r="AT294" s="319">
        <v>136375</v>
      </c>
      <c r="AU294" s="132">
        <v>522847.14767159201</v>
      </c>
      <c r="AV294" s="132">
        <v>4530370.9501859155</v>
      </c>
      <c r="AW294" s="132">
        <v>0</v>
      </c>
      <c r="AX294" s="132">
        <v>4530370.9501859155</v>
      </c>
      <c r="AY294" s="132">
        <v>4503995.9501859155</v>
      </c>
      <c r="AZ294" s="320">
        <v>4600</v>
      </c>
      <c r="BA294" s="320">
        <v>4264200</v>
      </c>
      <c r="BB294" s="132">
        <v>0</v>
      </c>
      <c r="BC294" s="319">
        <v>0</v>
      </c>
      <c r="BD294" s="319">
        <v>4530370.9501859155</v>
      </c>
      <c r="BE294" s="320">
        <v>4290575</v>
      </c>
      <c r="BF294" s="132">
        <v>4154200</v>
      </c>
      <c r="BG294" s="132">
        <v>4393995.9501859155</v>
      </c>
      <c r="BH294" s="132">
        <v>4740.0172062415486</v>
      </c>
      <c r="BI294" s="132">
        <v>4522.5314558956916</v>
      </c>
      <c r="BJ294" s="321">
        <v>4.8089383670806056E-2</v>
      </c>
      <c r="BK294" s="321">
        <v>-1.1395202647373799E-2</v>
      </c>
      <c r="BL294" s="132">
        <v>-47773.095562462935</v>
      </c>
      <c r="BM294" s="132">
        <v>4482597.8546234528</v>
      </c>
      <c r="BN294" s="132">
        <v>4807.1443954945553</v>
      </c>
      <c r="BO294" s="132" t="s">
        <v>1187</v>
      </c>
      <c r="BP294" s="132">
        <v>4835.5963911795607</v>
      </c>
      <c r="BQ294" s="321">
        <v>1.4448054533737764E-2</v>
      </c>
      <c r="BR294" s="132">
        <v>0</v>
      </c>
      <c r="BS294" s="132">
        <v>4482597.8546234528</v>
      </c>
      <c r="BT294" s="132">
        <v>0</v>
      </c>
      <c r="BU294" s="132">
        <v>4482597.8546234528</v>
      </c>
      <c r="BV294" s="132"/>
      <c r="BW294" s="132">
        <v>41407.430000000633</v>
      </c>
      <c r="BX294" s="132">
        <v>-50678.069999999992</v>
      </c>
    </row>
    <row r="295" spans="1:76" hidden="1" x14ac:dyDescent="0.25">
      <c r="A295" s="295">
        <v>295</v>
      </c>
      <c r="B295" s="295">
        <v>159</v>
      </c>
      <c r="C295" s="317">
        <v>9354504</v>
      </c>
      <c r="D295" s="317" t="s">
        <v>224</v>
      </c>
      <c r="E295" s="318">
        <v>0</v>
      </c>
      <c r="F295" s="132">
        <v>1576104</v>
      </c>
      <c r="G295" s="132">
        <v>1179834</v>
      </c>
      <c r="H295" s="132">
        <v>0</v>
      </c>
      <c r="I295" s="132">
        <v>14519.999999999995</v>
      </c>
      <c r="J295" s="132">
        <v>0</v>
      </c>
      <c r="K295" s="132">
        <v>60266.958762886592</v>
      </c>
      <c r="L295" s="132">
        <v>0</v>
      </c>
      <c r="M295" s="132">
        <v>0</v>
      </c>
      <c r="N295" s="132">
        <v>0</v>
      </c>
      <c r="O295" s="132">
        <v>0</v>
      </c>
      <c r="P295" s="132">
        <v>0</v>
      </c>
      <c r="Q295" s="132">
        <v>0</v>
      </c>
      <c r="R295" s="132">
        <v>581.71851851851795</v>
      </c>
      <c r="S295" s="132">
        <v>391.15555555555517</v>
      </c>
      <c r="T295" s="132">
        <v>1033.0518518518509</v>
      </c>
      <c r="U295" s="132">
        <v>561.65925925925865</v>
      </c>
      <c r="V295" s="132">
        <v>601.77777777777715</v>
      </c>
      <c r="W295" s="132">
        <v>0</v>
      </c>
      <c r="X295" s="132">
        <v>0</v>
      </c>
      <c r="Y295" s="132">
        <v>0</v>
      </c>
      <c r="Z295" s="132">
        <v>0</v>
      </c>
      <c r="AA295" s="132">
        <v>0</v>
      </c>
      <c r="AB295" s="132">
        <v>179257.15744565215</v>
      </c>
      <c r="AC295" s="132">
        <v>0</v>
      </c>
      <c r="AD295" s="132">
        <v>0</v>
      </c>
      <c r="AE295" s="132">
        <v>110000</v>
      </c>
      <c r="AF295" s="132">
        <v>0</v>
      </c>
      <c r="AG295" s="132">
        <v>0</v>
      </c>
      <c r="AH295" s="132">
        <v>0</v>
      </c>
      <c r="AI295" s="132">
        <v>13113.8</v>
      </c>
      <c r="AJ295" s="132">
        <v>0</v>
      </c>
      <c r="AK295" s="132">
        <v>0</v>
      </c>
      <c r="AL295" s="132">
        <v>0</v>
      </c>
      <c r="AM295" s="132">
        <v>0</v>
      </c>
      <c r="AN295" s="132">
        <v>35594</v>
      </c>
      <c r="AO295" s="132">
        <v>0</v>
      </c>
      <c r="AP295" s="132">
        <v>0</v>
      </c>
      <c r="AQ295" s="132">
        <v>0</v>
      </c>
      <c r="AR295" s="132">
        <v>2755938</v>
      </c>
      <c r="AS295" s="132">
        <v>257213.47917150171</v>
      </c>
      <c r="AT295" s="319">
        <v>158707.79999999999</v>
      </c>
      <c r="AU295" s="132">
        <v>228234.31830857694</v>
      </c>
      <c r="AV295" s="132">
        <v>3171859.2791715013</v>
      </c>
      <c r="AW295" s="132">
        <v>0</v>
      </c>
      <c r="AX295" s="132">
        <v>3171859.2791715013</v>
      </c>
      <c r="AY295" s="132">
        <v>3158745.4791715015</v>
      </c>
      <c r="AZ295" s="320">
        <v>4600</v>
      </c>
      <c r="BA295" s="320">
        <v>3114200</v>
      </c>
      <c r="BB295" s="132">
        <v>0</v>
      </c>
      <c r="BC295" s="319">
        <v>0</v>
      </c>
      <c r="BD295" s="319">
        <v>3171859.2791715013</v>
      </c>
      <c r="BE295" s="320">
        <v>3127313.8</v>
      </c>
      <c r="BF295" s="132">
        <v>3004200</v>
      </c>
      <c r="BG295" s="132">
        <v>3048745.4791715015</v>
      </c>
      <c r="BH295" s="132">
        <v>4503.3168082296916</v>
      </c>
      <c r="BI295" s="132">
        <v>4340.2892512518411</v>
      </c>
      <c r="BJ295" s="321">
        <v>3.7561449834438924E-2</v>
      </c>
      <c r="BK295" s="321">
        <v>-8.9005160790288466E-3</v>
      </c>
      <c r="BL295" s="132">
        <v>-26153.061259708888</v>
      </c>
      <c r="BM295" s="132">
        <v>3145706.2179117925</v>
      </c>
      <c r="BN295" s="132">
        <v>4627.1675301503583</v>
      </c>
      <c r="BO295" s="132" t="s">
        <v>1187</v>
      </c>
      <c r="BP295" s="132">
        <v>4646.537988052869</v>
      </c>
      <c r="BQ295" s="321">
        <v>2.8776375856765624E-2</v>
      </c>
      <c r="BR295" s="132">
        <v>0</v>
      </c>
      <c r="BS295" s="132">
        <v>3145706.2179117925</v>
      </c>
      <c r="BT295" s="132">
        <v>0</v>
      </c>
      <c r="BU295" s="132">
        <v>3145706.2179117925</v>
      </c>
      <c r="BV295" s="132"/>
      <c r="BW295" s="132">
        <v>0</v>
      </c>
      <c r="BX295" s="132">
        <v>0</v>
      </c>
    </row>
    <row r="296" spans="1:76" hidden="1" x14ac:dyDescent="0.25">
      <c r="A296" s="295">
        <v>296</v>
      </c>
      <c r="B296" s="295">
        <v>372</v>
      </c>
      <c r="C296" s="317">
        <v>9354603</v>
      </c>
      <c r="D296" s="317" t="s">
        <v>324</v>
      </c>
      <c r="E296" s="318">
        <v>0</v>
      </c>
      <c r="F296" s="132">
        <v>1943089</v>
      </c>
      <c r="G296" s="132">
        <v>1451766</v>
      </c>
      <c r="H296" s="132">
        <v>0</v>
      </c>
      <c r="I296" s="132">
        <v>32119.999999999982</v>
      </c>
      <c r="J296" s="132">
        <v>0</v>
      </c>
      <c r="K296" s="132">
        <v>125687.75212636696</v>
      </c>
      <c r="L296" s="132">
        <v>0</v>
      </c>
      <c r="M296" s="132">
        <v>0</v>
      </c>
      <c r="N296" s="132">
        <v>0</v>
      </c>
      <c r="O296" s="132">
        <v>0</v>
      </c>
      <c r="P296" s="132">
        <v>0</v>
      </c>
      <c r="Q296" s="132">
        <v>0</v>
      </c>
      <c r="R296" s="132">
        <v>16820.000000000004</v>
      </c>
      <c r="S296" s="132">
        <v>30419.999999999993</v>
      </c>
      <c r="T296" s="132">
        <v>42230.000000000015</v>
      </c>
      <c r="U296" s="132">
        <v>36959.999999999993</v>
      </c>
      <c r="V296" s="132">
        <v>10200.000000000025</v>
      </c>
      <c r="W296" s="132">
        <v>809.9999999999992</v>
      </c>
      <c r="X296" s="132">
        <v>0</v>
      </c>
      <c r="Y296" s="132">
        <v>34625.000000000022</v>
      </c>
      <c r="Z296" s="132">
        <v>0</v>
      </c>
      <c r="AA296" s="132">
        <v>0</v>
      </c>
      <c r="AB296" s="132">
        <v>192862.16016305893</v>
      </c>
      <c r="AC296" s="132">
        <v>0</v>
      </c>
      <c r="AD296" s="132">
        <v>0</v>
      </c>
      <c r="AE296" s="132">
        <v>110000</v>
      </c>
      <c r="AF296" s="132">
        <v>0</v>
      </c>
      <c r="AG296" s="132">
        <v>0</v>
      </c>
      <c r="AH296" s="132">
        <v>0</v>
      </c>
      <c r="AI296" s="132">
        <v>26622</v>
      </c>
      <c r="AJ296" s="132">
        <v>0</v>
      </c>
      <c r="AK296" s="132">
        <v>0</v>
      </c>
      <c r="AL296" s="132">
        <v>0</v>
      </c>
      <c r="AM296" s="132">
        <v>0</v>
      </c>
      <c r="AN296" s="132">
        <v>0</v>
      </c>
      <c r="AO296" s="132">
        <v>0</v>
      </c>
      <c r="AP296" s="132">
        <v>0</v>
      </c>
      <c r="AQ296" s="132">
        <v>0</v>
      </c>
      <c r="AR296" s="132">
        <v>3394855</v>
      </c>
      <c r="AS296" s="132">
        <v>522734.91228942585</v>
      </c>
      <c r="AT296" s="319">
        <v>136622</v>
      </c>
      <c r="AU296" s="132">
        <v>350485.03622624243</v>
      </c>
      <c r="AV296" s="132">
        <v>4054211.9122894257</v>
      </c>
      <c r="AW296" s="132">
        <v>0</v>
      </c>
      <c r="AX296" s="132">
        <v>4054211.9122894257</v>
      </c>
      <c r="AY296" s="132">
        <v>4027589.9122894257</v>
      </c>
      <c r="AZ296" s="320">
        <v>4600</v>
      </c>
      <c r="BA296" s="320">
        <v>3836400</v>
      </c>
      <c r="BB296" s="132">
        <v>0</v>
      </c>
      <c r="BC296" s="319">
        <v>0</v>
      </c>
      <c r="BD296" s="319">
        <v>4054211.9122894257</v>
      </c>
      <c r="BE296" s="320">
        <v>3863022</v>
      </c>
      <c r="BF296" s="132">
        <v>3726400</v>
      </c>
      <c r="BG296" s="132">
        <v>3917589.9122894257</v>
      </c>
      <c r="BH296" s="132">
        <v>4697.3500147355226</v>
      </c>
      <c r="BI296" s="132">
        <v>4590.0527781021901</v>
      </c>
      <c r="BJ296" s="321">
        <v>2.337603548813565E-2</v>
      </c>
      <c r="BK296" s="321">
        <v>-5.5391573180260381E-3</v>
      </c>
      <c r="BL296" s="132">
        <v>-21204.470379582712</v>
      </c>
      <c r="BM296" s="132">
        <v>4033007.4419098431</v>
      </c>
      <c r="BN296" s="132">
        <v>4803.8194747120424</v>
      </c>
      <c r="BO296" s="132" t="s">
        <v>1187</v>
      </c>
      <c r="BP296" s="132">
        <v>4835.7403380213946</v>
      </c>
      <c r="BQ296" s="321">
        <v>1.8050614791176089E-2</v>
      </c>
      <c r="BR296" s="132">
        <v>0</v>
      </c>
      <c r="BS296" s="132">
        <v>4033007.4419098431</v>
      </c>
      <c r="BT296" s="132">
        <v>0</v>
      </c>
      <c r="BU296" s="132">
        <v>4033007.4419098431</v>
      </c>
      <c r="BV296" s="132"/>
      <c r="BW296" s="132">
        <v>0</v>
      </c>
      <c r="BX296" s="132">
        <v>0</v>
      </c>
    </row>
    <row r="297" spans="1:76" hidden="1" x14ac:dyDescent="0.25">
      <c r="A297" s="295">
        <v>297</v>
      </c>
      <c r="B297" s="295">
        <v>368</v>
      </c>
      <c r="C297" s="317">
        <v>9354606</v>
      </c>
      <c r="D297" s="317" t="s">
        <v>321</v>
      </c>
      <c r="E297" s="318">
        <v>0</v>
      </c>
      <c r="F297" s="132">
        <v>1892870</v>
      </c>
      <c r="G297" s="132">
        <v>1162290</v>
      </c>
      <c r="H297" s="132">
        <v>0</v>
      </c>
      <c r="I297" s="132">
        <v>84920.000000000116</v>
      </c>
      <c r="J297" s="132">
        <v>0</v>
      </c>
      <c r="K297" s="132">
        <v>278758.15677966102</v>
      </c>
      <c r="L297" s="132">
        <v>0</v>
      </c>
      <c r="M297" s="132">
        <v>0</v>
      </c>
      <c r="N297" s="132">
        <v>0</v>
      </c>
      <c r="O297" s="132">
        <v>0</v>
      </c>
      <c r="P297" s="132">
        <v>0</v>
      </c>
      <c r="Q297" s="132">
        <v>0</v>
      </c>
      <c r="R297" s="132">
        <v>10467.729083665328</v>
      </c>
      <c r="S297" s="132">
        <v>34020.119521912442</v>
      </c>
      <c r="T297" s="132">
        <v>71258.764940238922</v>
      </c>
      <c r="U297" s="132">
        <v>123527.22443559091</v>
      </c>
      <c r="V297" s="132">
        <v>53541.832669322874</v>
      </c>
      <c r="W297" s="132">
        <v>0</v>
      </c>
      <c r="X297" s="132">
        <v>0</v>
      </c>
      <c r="Y297" s="132">
        <v>54158.466135458206</v>
      </c>
      <c r="Z297" s="132">
        <v>0</v>
      </c>
      <c r="AA297" s="132">
        <v>0</v>
      </c>
      <c r="AB297" s="132">
        <v>366475.94540632487</v>
      </c>
      <c r="AC297" s="132">
        <v>0</v>
      </c>
      <c r="AD297" s="132">
        <v>0</v>
      </c>
      <c r="AE297" s="132">
        <v>110000</v>
      </c>
      <c r="AF297" s="132">
        <v>0</v>
      </c>
      <c r="AG297" s="132">
        <v>0</v>
      </c>
      <c r="AH297" s="132">
        <v>0</v>
      </c>
      <c r="AI297" s="132">
        <v>46806.15</v>
      </c>
      <c r="AJ297" s="132">
        <v>0</v>
      </c>
      <c r="AK297" s="132">
        <v>0</v>
      </c>
      <c r="AL297" s="132">
        <v>0</v>
      </c>
      <c r="AM297" s="132">
        <v>0</v>
      </c>
      <c r="AN297" s="132">
        <v>0</v>
      </c>
      <c r="AO297" s="132">
        <v>0</v>
      </c>
      <c r="AP297" s="132">
        <v>0</v>
      </c>
      <c r="AQ297" s="132">
        <v>0</v>
      </c>
      <c r="AR297" s="132">
        <v>3055160</v>
      </c>
      <c r="AS297" s="132">
        <v>1077128.2389721747</v>
      </c>
      <c r="AT297" s="319">
        <v>156806.15</v>
      </c>
      <c r="AU297" s="132">
        <v>704721.85912152065</v>
      </c>
      <c r="AV297" s="132">
        <v>4289094.3889721753</v>
      </c>
      <c r="AW297" s="132">
        <v>0</v>
      </c>
      <c r="AX297" s="132">
        <v>4289094.3889721744</v>
      </c>
      <c r="AY297" s="132">
        <v>4242288.2389721749</v>
      </c>
      <c r="AZ297" s="320">
        <v>4600</v>
      </c>
      <c r="BA297" s="320">
        <v>3473000</v>
      </c>
      <c r="BB297" s="132">
        <v>0</v>
      </c>
      <c r="BC297" s="319">
        <v>0</v>
      </c>
      <c r="BD297" s="319">
        <v>4289094.3889721753</v>
      </c>
      <c r="BE297" s="320">
        <v>3519806.15</v>
      </c>
      <c r="BF297" s="132">
        <v>3363000</v>
      </c>
      <c r="BG297" s="132">
        <v>4132288.2389721754</v>
      </c>
      <c r="BH297" s="132">
        <v>5473.2294555922854</v>
      </c>
      <c r="BI297" s="132">
        <v>5404.0309921015514</v>
      </c>
      <c r="BJ297" s="321">
        <v>1.2804971620605687E-2</v>
      </c>
      <c r="BK297" s="321">
        <v>-3.034250709252779E-3</v>
      </c>
      <c r="BL297" s="132">
        <v>-12379.87457730914</v>
      </c>
      <c r="BM297" s="132">
        <v>4276714.5143948663</v>
      </c>
      <c r="BN297" s="132">
        <v>5602.5276349600872</v>
      </c>
      <c r="BO297" s="132" t="s">
        <v>1187</v>
      </c>
      <c r="BP297" s="132">
        <v>5664.5225356223391</v>
      </c>
      <c r="BQ297" s="321">
        <v>7.0521935770133659E-3</v>
      </c>
      <c r="BR297" s="132">
        <v>0</v>
      </c>
      <c r="BS297" s="132">
        <v>4276714.5143948663</v>
      </c>
      <c r="BT297" s="132">
        <v>0</v>
      </c>
      <c r="BU297" s="132">
        <v>4276714.5143948663</v>
      </c>
      <c r="BV297" s="132"/>
      <c r="BW297" s="132">
        <v>0</v>
      </c>
      <c r="BX297" s="132">
        <v>0</v>
      </c>
    </row>
    <row r="298" spans="1:76" hidden="1" x14ac:dyDescent="0.25">
      <c r="A298" s="295">
        <v>298</v>
      </c>
      <c r="B298" s="295">
        <v>121</v>
      </c>
      <c r="C298" s="317">
        <v>9350001</v>
      </c>
      <c r="D298" s="317" t="s">
        <v>1302</v>
      </c>
      <c r="E298" s="318">
        <v>95595.599999999991</v>
      </c>
      <c r="F298" s="132">
        <v>0</v>
      </c>
      <c r="G298" s="132">
        <v>0</v>
      </c>
      <c r="H298" s="132">
        <v>1996.4246874379837</v>
      </c>
      <c r="I298" s="132">
        <v>0</v>
      </c>
      <c r="J298" s="132">
        <v>4076.914625634035</v>
      </c>
      <c r="K298" s="132">
        <v>0</v>
      </c>
      <c r="L298" s="132">
        <v>626.81389665811662</v>
      </c>
      <c r="M298" s="132">
        <v>468.63399064457718</v>
      </c>
      <c r="N298" s="132">
        <v>793.60235722880157</v>
      </c>
      <c r="O298" s="132">
        <v>575.9955530370637</v>
      </c>
      <c r="P298" s="132">
        <v>509.57596694930783</v>
      </c>
      <c r="Q298" s="132">
        <v>145.28391666156392</v>
      </c>
      <c r="R298" s="132">
        <v>0</v>
      </c>
      <c r="S298" s="132">
        <v>0</v>
      </c>
      <c r="T298" s="132">
        <v>0</v>
      </c>
      <c r="U298" s="132">
        <v>0</v>
      </c>
      <c r="V298" s="132">
        <v>0</v>
      </c>
      <c r="W298" s="132">
        <v>0</v>
      </c>
      <c r="X298" s="132">
        <v>423.9089729793032</v>
      </c>
      <c r="Y298" s="132">
        <v>0</v>
      </c>
      <c r="Z298" s="132">
        <v>0</v>
      </c>
      <c r="AA298" s="132">
        <v>394.6417335531886</v>
      </c>
      <c r="AB298" s="132">
        <v>0</v>
      </c>
      <c r="AC298" s="132">
        <v>0</v>
      </c>
      <c r="AD298" s="132">
        <v>0</v>
      </c>
      <c r="AE298" s="132">
        <v>63799.999999999993</v>
      </c>
      <c r="AF298" s="132">
        <v>0</v>
      </c>
      <c r="AG298" s="132">
        <v>0</v>
      </c>
      <c r="AH298" s="132">
        <v>0</v>
      </c>
      <c r="AI298" s="132">
        <v>0</v>
      </c>
      <c r="AJ298" s="132">
        <v>0</v>
      </c>
      <c r="AK298" s="132">
        <v>0</v>
      </c>
      <c r="AL298" s="132">
        <v>0</v>
      </c>
      <c r="AM298" s="132">
        <v>0</v>
      </c>
      <c r="AN298" s="132">
        <v>0</v>
      </c>
      <c r="AO298" s="132">
        <v>0</v>
      </c>
      <c r="AP298" s="132">
        <v>0</v>
      </c>
      <c r="AQ298" s="132">
        <v>0</v>
      </c>
      <c r="AR298" s="132">
        <v>95595.599999999991</v>
      </c>
      <c r="AS298" s="132">
        <v>10011.79570078394</v>
      </c>
      <c r="AT298" s="319">
        <v>63799.999999999993</v>
      </c>
      <c r="AU298" s="132">
        <v>10790.684230678911</v>
      </c>
      <c r="AV298" s="132">
        <v>169407.39570078393</v>
      </c>
      <c r="AW298" s="132">
        <v>169407.39570078393</v>
      </c>
      <c r="AX298" s="132">
        <v>0</v>
      </c>
      <c r="AY298" s="132">
        <v>169407.39570078393</v>
      </c>
      <c r="AZ298" s="320">
        <v>1913.9999999999998</v>
      </c>
      <c r="BA298" s="320">
        <v>66607.199999999983</v>
      </c>
      <c r="BB298" s="132">
        <v>0</v>
      </c>
      <c r="BC298" s="319">
        <v>0</v>
      </c>
      <c r="BD298" s="319">
        <v>169407.39570078393</v>
      </c>
      <c r="BE298" s="320">
        <v>66607.199999999983</v>
      </c>
      <c r="BF298" s="132">
        <v>2807.1999999999898</v>
      </c>
      <c r="BG298" s="132">
        <v>105607.39570078393</v>
      </c>
      <c r="BH298" s="132">
        <v>3034.6952787581595</v>
      </c>
      <c r="BI298" s="132">
        <v>0</v>
      </c>
      <c r="BJ298" s="321">
        <v>0</v>
      </c>
      <c r="BK298" s="321">
        <v>0</v>
      </c>
      <c r="BL298" s="132">
        <v>0</v>
      </c>
      <c r="BM298" s="132">
        <v>169407.39570078393</v>
      </c>
      <c r="BN298" s="132">
        <v>4868.0286120914925</v>
      </c>
      <c r="BO298" s="132" t="s">
        <v>1187</v>
      </c>
      <c r="BP298" s="132">
        <v>4868.0286120914925</v>
      </c>
      <c r="BQ298" s="321">
        <v>0</v>
      </c>
      <c r="BR298" s="132">
        <v>0</v>
      </c>
      <c r="BS298" s="132">
        <v>169407.39570078393</v>
      </c>
      <c r="BT298" s="132">
        <v>0</v>
      </c>
      <c r="BU298" s="132">
        <v>169407.39570078393</v>
      </c>
      <c r="BV298" s="132"/>
      <c r="BW298" s="132">
        <v>0</v>
      </c>
      <c r="BX298" s="132">
        <v>0</v>
      </c>
    </row>
    <row r="299" spans="1:76" hidden="1" x14ac:dyDescent="0.25">
      <c r="A299" s="295">
        <v>299</v>
      </c>
      <c r="B299" s="295">
        <v>521</v>
      </c>
      <c r="C299" s="317">
        <v>9350002</v>
      </c>
      <c r="D299" s="317" t="s">
        <v>1303</v>
      </c>
      <c r="E299" s="318">
        <v>47797.799999999996</v>
      </c>
      <c r="F299" s="132">
        <v>0</v>
      </c>
      <c r="G299" s="132">
        <v>0</v>
      </c>
      <c r="H299" s="132">
        <v>998.21234371899186</v>
      </c>
      <c r="I299" s="132">
        <v>0</v>
      </c>
      <c r="J299" s="132">
        <v>2038.4573128170175</v>
      </c>
      <c r="K299" s="132">
        <v>0</v>
      </c>
      <c r="L299" s="132">
        <v>313.40694832905831</v>
      </c>
      <c r="M299" s="132">
        <v>234.31699532228859</v>
      </c>
      <c r="N299" s="132">
        <v>396.80117861440078</v>
      </c>
      <c r="O299" s="132">
        <v>287.99777651853185</v>
      </c>
      <c r="P299" s="132">
        <v>254.78798347465391</v>
      </c>
      <c r="Q299" s="132">
        <v>72.641958330781961</v>
      </c>
      <c r="R299" s="132">
        <v>0</v>
      </c>
      <c r="S299" s="132">
        <v>0</v>
      </c>
      <c r="T299" s="132">
        <v>0</v>
      </c>
      <c r="U299" s="132">
        <v>0</v>
      </c>
      <c r="V299" s="132">
        <v>0</v>
      </c>
      <c r="W299" s="132">
        <v>0</v>
      </c>
      <c r="X299" s="132">
        <v>211.9544864896516</v>
      </c>
      <c r="Y299" s="132">
        <v>0</v>
      </c>
      <c r="Z299" s="132">
        <v>0</v>
      </c>
      <c r="AA299" s="132">
        <v>197.3208667765943</v>
      </c>
      <c r="AB299" s="132">
        <v>0</v>
      </c>
      <c r="AC299" s="132">
        <v>0</v>
      </c>
      <c r="AD299" s="132">
        <v>0</v>
      </c>
      <c r="AE299" s="132">
        <v>63799.999999999993</v>
      </c>
      <c r="AF299" s="132">
        <v>0</v>
      </c>
      <c r="AG299" s="132">
        <v>0</v>
      </c>
      <c r="AH299" s="132">
        <v>0</v>
      </c>
      <c r="AI299" s="132">
        <v>0</v>
      </c>
      <c r="AJ299" s="132">
        <v>0</v>
      </c>
      <c r="AK299" s="132">
        <v>0</v>
      </c>
      <c r="AL299" s="132">
        <v>0</v>
      </c>
      <c r="AM299" s="132">
        <v>0</v>
      </c>
      <c r="AN299" s="132">
        <v>0</v>
      </c>
      <c r="AO299" s="132">
        <v>0</v>
      </c>
      <c r="AP299" s="132">
        <v>0</v>
      </c>
      <c r="AQ299" s="132">
        <v>0</v>
      </c>
      <c r="AR299" s="132">
        <v>47797.799999999996</v>
      </c>
      <c r="AS299" s="132">
        <v>5005.8978503919698</v>
      </c>
      <c r="AT299" s="319">
        <v>63799.999999999993</v>
      </c>
      <c r="AU299" s="132">
        <v>8295.0521153394548</v>
      </c>
      <c r="AV299" s="132">
        <v>116603.69785039197</v>
      </c>
      <c r="AW299" s="132">
        <v>116603.69785039197</v>
      </c>
      <c r="AX299" s="132">
        <v>0</v>
      </c>
      <c r="AY299" s="132">
        <v>116603.69785039197</v>
      </c>
      <c r="AZ299" s="320">
        <v>1913.9999999999998</v>
      </c>
      <c r="BA299" s="320">
        <v>33303.599999999991</v>
      </c>
      <c r="BB299" s="132">
        <v>0</v>
      </c>
      <c r="BC299" s="319">
        <v>0</v>
      </c>
      <c r="BD299" s="319">
        <v>116603.69785039197</v>
      </c>
      <c r="BE299" s="320">
        <v>33303.599999999991</v>
      </c>
      <c r="BF299" s="132">
        <v>-30496.400000000001</v>
      </c>
      <c r="BG299" s="132">
        <v>52803.697850391974</v>
      </c>
      <c r="BH299" s="132">
        <v>3034.6952787581595</v>
      </c>
      <c r="BI299" s="132">
        <v>0</v>
      </c>
      <c r="BJ299" s="321">
        <v>0</v>
      </c>
      <c r="BK299" s="321">
        <v>0</v>
      </c>
      <c r="BL299" s="132">
        <v>0</v>
      </c>
      <c r="BM299" s="132">
        <v>116603.69785039197</v>
      </c>
      <c r="BN299" s="132">
        <v>6701.3619454248264</v>
      </c>
      <c r="BO299" s="132" t="s">
        <v>1187</v>
      </c>
      <c r="BP299" s="132">
        <v>6701.3619454248264</v>
      </c>
      <c r="BQ299" s="321">
        <v>0</v>
      </c>
      <c r="BR299" s="132">
        <v>0</v>
      </c>
      <c r="BS299" s="132">
        <v>116603.69785039197</v>
      </c>
      <c r="BT299" s="132">
        <v>0</v>
      </c>
      <c r="BU299" s="132">
        <v>116603.69785039197</v>
      </c>
      <c r="BV299" s="132"/>
      <c r="BW299" s="132">
        <v>-9964.5999999996857</v>
      </c>
      <c r="BX299" s="132">
        <v>9852.25</v>
      </c>
    </row>
    <row r="300" spans="1:76" hidden="1" x14ac:dyDescent="0.25">
      <c r="A300" s="295">
        <v>300</v>
      </c>
      <c r="B300" s="295">
        <v>413</v>
      </c>
      <c r="C300" s="317">
        <v>9352049</v>
      </c>
      <c r="D300" s="317" t="s">
        <v>1304</v>
      </c>
      <c r="E300" s="318">
        <v>741690</v>
      </c>
      <c r="F300" s="132">
        <v>0</v>
      </c>
      <c r="G300" s="132">
        <v>0</v>
      </c>
      <c r="H300" s="132">
        <v>19800.000000000036</v>
      </c>
      <c r="I300" s="132">
        <v>0</v>
      </c>
      <c r="J300" s="132">
        <v>40560.902255639092</v>
      </c>
      <c r="K300" s="132">
        <v>0</v>
      </c>
      <c r="L300" s="132">
        <v>6447.7611940298584</v>
      </c>
      <c r="M300" s="132">
        <v>0</v>
      </c>
      <c r="N300" s="132">
        <v>0</v>
      </c>
      <c r="O300" s="132">
        <v>0</v>
      </c>
      <c r="P300" s="132">
        <v>0</v>
      </c>
      <c r="Q300" s="132">
        <v>0</v>
      </c>
      <c r="R300" s="132">
        <v>0</v>
      </c>
      <c r="S300" s="132">
        <v>0</v>
      </c>
      <c r="T300" s="132">
        <v>0</v>
      </c>
      <c r="U300" s="132">
        <v>0</v>
      </c>
      <c r="V300" s="132">
        <v>0</v>
      </c>
      <c r="W300" s="132">
        <v>0</v>
      </c>
      <c r="X300" s="132">
        <v>22973.47826086959</v>
      </c>
      <c r="Y300" s="132">
        <v>0</v>
      </c>
      <c r="Z300" s="132">
        <v>0</v>
      </c>
      <c r="AA300" s="132">
        <v>94728.580163581559</v>
      </c>
      <c r="AB300" s="132">
        <v>0</v>
      </c>
      <c r="AC300" s="132">
        <v>0</v>
      </c>
      <c r="AD300" s="132">
        <v>0</v>
      </c>
      <c r="AE300" s="132">
        <v>110000</v>
      </c>
      <c r="AF300" s="132">
        <v>0</v>
      </c>
      <c r="AG300" s="132">
        <v>0</v>
      </c>
      <c r="AH300" s="132">
        <v>0</v>
      </c>
      <c r="AI300" s="132">
        <v>25649.95</v>
      </c>
      <c r="AJ300" s="132">
        <v>0</v>
      </c>
      <c r="AK300" s="132">
        <v>0</v>
      </c>
      <c r="AL300" s="132">
        <v>0</v>
      </c>
      <c r="AM300" s="132">
        <v>0</v>
      </c>
      <c r="AN300" s="132">
        <v>0</v>
      </c>
      <c r="AO300" s="132">
        <v>0</v>
      </c>
      <c r="AP300" s="132">
        <v>0</v>
      </c>
      <c r="AQ300" s="132">
        <v>0</v>
      </c>
      <c r="AR300" s="132">
        <v>741690</v>
      </c>
      <c r="AS300" s="132">
        <v>184510.72187412012</v>
      </c>
      <c r="AT300" s="319">
        <v>135649.95000000001</v>
      </c>
      <c r="AU300" s="132">
        <v>138131.91188841604</v>
      </c>
      <c r="AV300" s="132">
        <v>1061850.6718741201</v>
      </c>
      <c r="AW300" s="132">
        <v>1061850.6718741201</v>
      </c>
      <c r="AX300" s="132">
        <v>0</v>
      </c>
      <c r="AY300" s="132">
        <v>1036200.7218741202</v>
      </c>
      <c r="AZ300" s="320">
        <v>3300</v>
      </c>
      <c r="BA300" s="320">
        <v>891000</v>
      </c>
      <c r="BB300" s="132">
        <v>0</v>
      </c>
      <c r="BC300" s="319">
        <v>0</v>
      </c>
      <c r="BD300" s="319">
        <v>1061850.6718741201</v>
      </c>
      <c r="BE300" s="320">
        <v>916649.95</v>
      </c>
      <c r="BF300" s="132">
        <v>781000</v>
      </c>
      <c r="BG300" s="132">
        <v>926200.72187412018</v>
      </c>
      <c r="BH300" s="132">
        <v>3430.373043978223</v>
      </c>
      <c r="BI300" s="132">
        <v>3244.1419876865671</v>
      </c>
      <c r="BJ300" s="321">
        <v>5.7405334599568286E-2</v>
      </c>
      <c r="BK300" s="321">
        <v>-1.3602699200312181E-2</v>
      </c>
      <c r="BL300" s="132">
        <v>-11914.853657832873</v>
      </c>
      <c r="BM300" s="132">
        <v>1049935.8182162873</v>
      </c>
      <c r="BN300" s="132">
        <v>3793.6513637640273</v>
      </c>
      <c r="BO300" s="132" t="s">
        <v>1187</v>
      </c>
      <c r="BP300" s="132">
        <v>3888.6511785788421</v>
      </c>
      <c r="BQ300" s="321">
        <v>4.5133957156594962E-2</v>
      </c>
      <c r="BR300" s="132">
        <v>0</v>
      </c>
      <c r="BS300" s="132">
        <v>1049935.8182162873</v>
      </c>
      <c r="BT300" s="132">
        <v>0</v>
      </c>
      <c r="BU300" s="132">
        <v>1049935.8182162873</v>
      </c>
      <c r="BV300" s="132"/>
      <c r="BW300" s="132">
        <v>54802.372163435211</v>
      </c>
      <c r="BX300" s="132">
        <v>3444.7799999999997</v>
      </c>
    </row>
    <row r="301" spans="1:76" hidden="1" x14ac:dyDescent="0.25">
      <c r="A301" s="295">
        <v>301</v>
      </c>
      <c r="B301" s="295">
        <v>289</v>
      </c>
      <c r="C301" s="317">
        <v>9353340</v>
      </c>
      <c r="D301" s="317" t="s">
        <v>281</v>
      </c>
      <c r="E301" s="318">
        <v>582364</v>
      </c>
      <c r="F301" s="132">
        <v>0</v>
      </c>
      <c r="G301" s="132">
        <v>0</v>
      </c>
      <c r="H301" s="132">
        <v>5280.0000000000036</v>
      </c>
      <c r="I301" s="132">
        <v>0</v>
      </c>
      <c r="J301" s="132">
        <v>10851.184834123222</v>
      </c>
      <c r="K301" s="132">
        <v>0</v>
      </c>
      <c r="L301" s="132">
        <v>2813.270142180093</v>
      </c>
      <c r="M301" s="132">
        <v>2411.3744075829359</v>
      </c>
      <c r="N301" s="132">
        <v>2531.9431279620876</v>
      </c>
      <c r="O301" s="132">
        <v>2351.0900473933675</v>
      </c>
      <c r="P301" s="132">
        <v>0</v>
      </c>
      <c r="Q301" s="132">
        <v>0</v>
      </c>
      <c r="R301" s="132">
        <v>0</v>
      </c>
      <c r="S301" s="132">
        <v>0</v>
      </c>
      <c r="T301" s="132">
        <v>0</v>
      </c>
      <c r="U301" s="132">
        <v>0</v>
      </c>
      <c r="V301" s="132">
        <v>0</v>
      </c>
      <c r="W301" s="132">
        <v>0</v>
      </c>
      <c r="X301" s="132">
        <v>22195.934065934031</v>
      </c>
      <c r="Y301" s="132">
        <v>0</v>
      </c>
      <c r="Z301" s="132">
        <v>0</v>
      </c>
      <c r="AA301" s="132">
        <v>24716.883642072251</v>
      </c>
      <c r="AB301" s="132">
        <v>0</v>
      </c>
      <c r="AC301" s="132">
        <v>0</v>
      </c>
      <c r="AD301" s="132">
        <v>0</v>
      </c>
      <c r="AE301" s="132">
        <v>110000</v>
      </c>
      <c r="AF301" s="132">
        <v>0</v>
      </c>
      <c r="AG301" s="132">
        <v>0</v>
      </c>
      <c r="AH301" s="132">
        <v>0</v>
      </c>
      <c r="AI301" s="132">
        <v>0</v>
      </c>
      <c r="AJ301" s="132">
        <v>0</v>
      </c>
      <c r="AK301" s="132">
        <v>0</v>
      </c>
      <c r="AL301" s="132">
        <v>0</v>
      </c>
      <c r="AM301" s="132">
        <v>0</v>
      </c>
      <c r="AN301" s="132">
        <v>0</v>
      </c>
      <c r="AO301" s="132">
        <v>0</v>
      </c>
      <c r="AP301" s="132">
        <v>0</v>
      </c>
      <c r="AQ301" s="132">
        <v>0</v>
      </c>
      <c r="AR301" s="132">
        <v>582364</v>
      </c>
      <c r="AS301" s="132">
        <v>73151.680267247983</v>
      </c>
      <c r="AT301" s="319">
        <v>110000</v>
      </c>
      <c r="AU301" s="132">
        <v>47835.314921693105</v>
      </c>
      <c r="AV301" s="132">
        <v>765515.68026724795</v>
      </c>
      <c r="AW301" s="132">
        <v>765515.68026724795</v>
      </c>
      <c r="AX301" s="132">
        <v>0</v>
      </c>
      <c r="AY301" s="132">
        <v>765515.68026724795</v>
      </c>
      <c r="AZ301" s="320">
        <v>3300</v>
      </c>
      <c r="BA301" s="320">
        <v>699600</v>
      </c>
      <c r="BB301" s="132">
        <v>0</v>
      </c>
      <c r="BC301" s="319">
        <v>0</v>
      </c>
      <c r="BD301" s="319">
        <v>765515.68026724795</v>
      </c>
      <c r="BE301" s="320">
        <v>699600</v>
      </c>
      <c r="BF301" s="132">
        <v>589600</v>
      </c>
      <c r="BG301" s="132">
        <v>655515.68026724795</v>
      </c>
      <c r="BH301" s="132">
        <v>3092.0550956002262</v>
      </c>
      <c r="BI301" s="132">
        <v>3058.3675514150946</v>
      </c>
      <c r="BJ301" s="321">
        <v>1.1014877583809224E-2</v>
      </c>
      <c r="BK301" s="321">
        <v>-2.6100721744063333E-3</v>
      </c>
      <c r="BL301" s="132">
        <v>-1692.3027295518232</v>
      </c>
      <c r="BM301" s="132">
        <v>763823.37753769616</v>
      </c>
      <c r="BN301" s="132">
        <v>3602.9404600834723</v>
      </c>
      <c r="BO301" s="132" t="s">
        <v>1187</v>
      </c>
      <c r="BP301" s="132">
        <v>3602.9404600834723</v>
      </c>
      <c r="BQ301" s="321">
        <v>3.3200716046333234E-3</v>
      </c>
      <c r="BR301" s="132">
        <v>0</v>
      </c>
      <c r="BS301" s="132">
        <v>763823.37753769616</v>
      </c>
      <c r="BT301" s="132">
        <v>0</v>
      </c>
      <c r="BU301" s="132">
        <v>763823.37753769616</v>
      </c>
      <c r="BV301" s="132"/>
      <c r="BW301" s="132">
        <v>77286.217145192903</v>
      </c>
      <c r="BX301" s="132">
        <v>0</v>
      </c>
    </row>
    <row r="302" spans="1:76" hidden="1" x14ac:dyDescent="0.25">
      <c r="A302" s="295">
        <v>302</v>
      </c>
      <c r="B302" s="295">
        <v>464</v>
      </c>
      <c r="C302" s="317">
        <v>9353040</v>
      </c>
      <c r="D302" s="317" t="s">
        <v>1305</v>
      </c>
      <c r="E302" s="318">
        <v>488966</v>
      </c>
      <c r="F302" s="132">
        <v>0</v>
      </c>
      <c r="G302" s="132">
        <v>0</v>
      </c>
      <c r="H302" s="132">
        <v>4400.0000000000027</v>
      </c>
      <c r="I302" s="132">
        <v>0</v>
      </c>
      <c r="J302" s="132">
        <v>13582.173913043478</v>
      </c>
      <c r="K302" s="132">
        <v>0</v>
      </c>
      <c r="L302" s="132">
        <v>0</v>
      </c>
      <c r="M302" s="132">
        <v>0</v>
      </c>
      <c r="N302" s="132">
        <v>0</v>
      </c>
      <c r="O302" s="132">
        <v>0</v>
      </c>
      <c r="P302" s="132">
        <v>0</v>
      </c>
      <c r="Q302" s="132">
        <v>0</v>
      </c>
      <c r="R302" s="132">
        <v>0</v>
      </c>
      <c r="S302" s="132">
        <v>0</v>
      </c>
      <c r="T302" s="132">
        <v>0</v>
      </c>
      <c r="U302" s="132">
        <v>0</v>
      </c>
      <c r="V302" s="132">
        <v>0</v>
      </c>
      <c r="W302" s="132">
        <v>0</v>
      </c>
      <c r="X302" s="132">
        <v>607.08609271523164</v>
      </c>
      <c r="Y302" s="132">
        <v>0</v>
      </c>
      <c r="Z302" s="132">
        <v>0</v>
      </c>
      <c r="AA302" s="132">
        <v>37653.912617419082</v>
      </c>
      <c r="AB302" s="132">
        <v>0</v>
      </c>
      <c r="AC302" s="132">
        <v>0</v>
      </c>
      <c r="AD302" s="132">
        <v>0</v>
      </c>
      <c r="AE302" s="132">
        <v>110000</v>
      </c>
      <c r="AF302" s="132">
        <v>0</v>
      </c>
      <c r="AG302" s="132">
        <v>0</v>
      </c>
      <c r="AH302" s="132">
        <v>0</v>
      </c>
      <c r="AI302" s="132">
        <v>17520</v>
      </c>
      <c r="AJ302" s="132">
        <v>0</v>
      </c>
      <c r="AK302" s="132">
        <v>0</v>
      </c>
      <c r="AL302" s="132">
        <v>0</v>
      </c>
      <c r="AM302" s="132">
        <v>0</v>
      </c>
      <c r="AN302" s="132">
        <v>0</v>
      </c>
      <c r="AO302" s="132">
        <v>0</v>
      </c>
      <c r="AP302" s="132">
        <v>0</v>
      </c>
      <c r="AQ302" s="132">
        <v>0</v>
      </c>
      <c r="AR302" s="132">
        <v>488966</v>
      </c>
      <c r="AS302" s="132">
        <v>56243.172623177794</v>
      </c>
      <c r="AT302" s="319">
        <v>127520</v>
      </c>
      <c r="AU302" s="132">
        <v>56643.999573940819</v>
      </c>
      <c r="AV302" s="132">
        <v>672729.17262317776</v>
      </c>
      <c r="AW302" s="132">
        <v>672729.17262317776</v>
      </c>
      <c r="AX302" s="132">
        <v>0</v>
      </c>
      <c r="AY302" s="132">
        <v>655209.17262317776</v>
      </c>
      <c r="AZ302" s="320">
        <v>3300</v>
      </c>
      <c r="BA302" s="320">
        <v>587400</v>
      </c>
      <c r="BB302" s="132">
        <v>0</v>
      </c>
      <c r="BC302" s="319">
        <v>0</v>
      </c>
      <c r="BD302" s="319">
        <v>672729.17262317776</v>
      </c>
      <c r="BE302" s="320">
        <v>604920</v>
      </c>
      <c r="BF302" s="132">
        <v>477400</v>
      </c>
      <c r="BG302" s="132">
        <v>545209.17262317776</v>
      </c>
      <c r="BH302" s="132">
        <v>3062.9728799054928</v>
      </c>
      <c r="BI302" s="132">
        <v>2901.4870316939887</v>
      </c>
      <c r="BJ302" s="321">
        <v>5.5656236422060835E-2</v>
      </c>
      <c r="BK302" s="321">
        <v>-1.3188234995087828E-2</v>
      </c>
      <c r="BL302" s="132">
        <v>-6811.2577200340693</v>
      </c>
      <c r="BM302" s="132">
        <v>665917.91490314365</v>
      </c>
      <c r="BN302" s="132">
        <v>3642.6849151862002</v>
      </c>
      <c r="BO302" s="132" t="s">
        <v>1187</v>
      </c>
      <c r="BP302" s="132">
        <v>3741.1118814783349</v>
      </c>
      <c r="BQ302" s="321">
        <v>4.6976765055904979E-2</v>
      </c>
      <c r="BR302" s="132">
        <v>0</v>
      </c>
      <c r="BS302" s="132">
        <v>665917.91490314365</v>
      </c>
      <c r="BT302" s="132">
        <v>0</v>
      </c>
      <c r="BU302" s="132">
        <v>665917.91490314365</v>
      </c>
      <c r="BV302" s="132"/>
      <c r="BW302" s="132">
        <v>21305.923254913418</v>
      </c>
      <c r="BX302" s="132">
        <v>0.96000000000094587</v>
      </c>
    </row>
    <row r="303" spans="1:76" hidden="1" x14ac:dyDescent="0.25">
      <c r="A303" s="295">
        <v>303</v>
      </c>
      <c r="B303" s="295">
        <v>496</v>
      </c>
      <c r="C303" s="322">
        <v>9353123</v>
      </c>
      <c r="D303" s="322" t="s">
        <v>1306</v>
      </c>
      <c r="E303" s="323">
        <v>519183</v>
      </c>
      <c r="F303" s="132">
        <v>0</v>
      </c>
      <c r="G303" s="132">
        <v>0</v>
      </c>
      <c r="H303" s="132">
        <v>2200.0000000000036</v>
      </c>
      <c r="I303" s="132">
        <v>0</v>
      </c>
      <c r="J303" s="132">
        <v>10361.421319796955</v>
      </c>
      <c r="K303" s="132">
        <v>0</v>
      </c>
      <c r="L303" s="132">
        <v>0</v>
      </c>
      <c r="M303" s="132">
        <v>0</v>
      </c>
      <c r="N303" s="132">
        <v>0</v>
      </c>
      <c r="O303" s="132">
        <v>0</v>
      </c>
      <c r="P303" s="132">
        <v>0</v>
      </c>
      <c r="Q303" s="132">
        <v>0</v>
      </c>
      <c r="R303" s="132">
        <v>0</v>
      </c>
      <c r="S303" s="132">
        <v>0</v>
      </c>
      <c r="T303" s="132">
        <v>0</v>
      </c>
      <c r="U303" s="132">
        <v>0</v>
      </c>
      <c r="V303" s="132">
        <v>0</v>
      </c>
      <c r="W303" s="132">
        <v>0</v>
      </c>
      <c r="X303" s="132">
        <v>1172.7108433734902</v>
      </c>
      <c r="Y303" s="132">
        <v>0</v>
      </c>
      <c r="Z303" s="132">
        <v>0</v>
      </c>
      <c r="AA303" s="132">
        <v>39149.622528614447</v>
      </c>
      <c r="AB303" s="132">
        <v>0</v>
      </c>
      <c r="AC303" s="132">
        <v>0</v>
      </c>
      <c r="AD303" s="132">
        <v>0</v>
      </c>
      <c r="AE303" s="132">
        <v>110000</v>
      </c>
      <c r="AF303" s="132">
        <v>0</v>
      </c>
      <c r="AG303" s="132">
        <v>0</v>
      </c>
      <c r="AH303" s="132">
        <v>1000</v>
      </c>
      <c r="AI303" s="132">
        <v>8738.09</v>
      </c>
      <c r="AJ303" s="132">
        <v>0</v>
      </c>
      <c r="AK303" s="132">
        <v>0</v>
      </c>
      <c r="AL303" s="132">
        <v>0</v>
      </c>
      <c r="AM303" s="132">
        <v>0</v>
      </c>
      <c r="AN303" s="132">
        <v>0</v>
      </c>
      <c r="AO303" s="132">
        <v>0</v>
      </c>
      <c r="AP303" s="132">
        <v>0</v>
      </c>
      <c r="AQ303" s="132">
        <v>0</v>
      </c>
      <c r="AR303" s="132">
        <v>519183</v>
      </c>
      <c r="AS303" s="132">
        <v>52883.754691784896</v>
      </c>
      <c r="AT303" s="319">
        <v>119738.09</v>
      </c>
      <c r="AU303" s="132">
        <v>55429.33318851293</v>
      </c>
      <c r="AV303" s="132">
        <v>691804.84469178482</v>
      </c>
      <c r="AW303" s="132">
        <v>691804.84469178482</v>
      </c>
      <c r="AX303" s="132">
        <v>0</v>
      </c>
      <c r="AY303" s="132">
        <v>682066.75469178485</v>
      </c>
      <c r="AZ303" s="320">
        <v>3300</v>
      </c>
      <c r="BA303" s="320">
        <v>623700</v>
      </c>
      <c r="BB303" s="132">
        <v>0</v>
      </c>
      <c r="BC303" s="319">
        <v>0</v>
      </c>
      <c r="BD303" s="319">
        <v>691804.84469178482</v>
      </c>
      <c r="BE303" s="320">
        <v>633438.09</v>
      </c>
      <c r="BF303" s="132">
        <v>514699.99999999994</v>
      </c>
      <c r="BG303" s="132">
        <v>573066.75469178485</v>
      </c>
      <c r="BH303" s="132">
        <v>3032.0992311734649</v>
      </c>
      <c r="BI303" s="132">
        <v>2941.5454405128203</v>
      </c>
      <c r="BJ303" s="321">
        <v>3.0784426925207633E-2</v>
      </c>
      <c r="BK303" s="321">
        <v>-7.2946408628848901E-3</v>
      </c>
      <c r="BL303" s="132">
        <v>-4055.4708208051375</v>
      </c>
      <c r="BM303" s="132">
        <v>687749.37387097965</v>
      </c>
      <c r="BN303" s="132">
        <v>3587.361290322644</v>
      </c>
      <c r="BO303" s="132" t="s">
        <v>1187</v>
      </c>
      <c r="BP303" s="132">
        <v>3638.8855760369293</v>
      </c>
      <c r="BQ303" s="321">
        <v>2.8881486898214126E-2</v>
      </c>
      <c r="BR303" s="132">
        <v>0</v>
      </c>
      <c r="BS303" s="132">
        <v>687749.37387097965</v>
      </c>
      <c r="BT303" s="132">
        <v>0</v>
      </c>
      <c r="BU303" s="132">
        <v>687749.37387097965</v>
      </c>
      <c r="BV303" s="132"/>
      <c r="BW303" s="132">
        <v>42086.91609183792</v>
      </c>
      <c r="BX303" s="132">
        <v>1350.3799999999992</v>
      </c>
    </row>
    <row r="304" spans="1:76" hidden="1" x14ac:dyDescent="0.25">
      <c r="A304" s="295">
        <v>303</v>
      </c>
      <c r="B304" s="295">
        <v>476</v>
      </c>
      <c r="C304" s="322">
        <v>9352019</v>
      </c>
      <c r="D304" s="322" t="s">
        <v>385</v>
      </c>
      <c r="E304" s="323">
        <v>703232</v>
      </c>
      <c r="F304" s="132">
        <v>0</v>
      </c>
      <c r="G304" s="132">
        <v>0</v>
      </c>
      <c r="H304" s="132">
        <v>5720</v>
      </c>
      <c r="I304" s="132">
        <v>0</v>
      </c>
      <c r="J304" s="132">
        <v>19087.531380753138</v>
      </c>
      <c r="K304" s="132">
        <v>0</v>
      </c>
      <c r="L304" s="132">
        <v>600</v>
      </c>
      <c r="M304" s="132">
        <v>0</v>
      </c>
      <c r="N304" s="132">
        <v>1800</v>
      </c>
      <c r="O304" s="132">
        <v>0</v>
      </c>
      <c r="P304" s="132">
        <v>0</v>
      </c>
      <c r="Q304" s="132">
        <v>0</v>
      </c>
      <c r="R304" s="132">
        <v>0</v>
      </c>
      <c r="S304" s="132">
        <v>0</v>
      </c>
      <c r="T304" s="132">
        <v>0</v>
      </c>
      <c r="U304" s="132">
        <v>0</v>
      </c>
      <c r="V304" s="132">
        <v>0</v>
      </c>
      <c r="W304" s="132">
        <v>0</v>
      </c>
      <c r="X304" s="132">
        <v>3154.066985645939</v>
      </c>
      <c r="Y304" s="132">
        <v>0</v>
      </c>
      <c r="Z304" s="132">
        <v>0</v>
      </c>
      <c r="AA304" s="132">
        <v>67188.311701435479</v>
      </c>
      <c r="AB304" s="132">
        <v>0</v>
      </c>
      <c r="AC304" s="132">
        <v>0</v>
      </c>
      <c r="AD304" s="132">
        <v>0</v>
      </c>
      <c r="AE304" s="132">
        <v>110000</v>
      </c>
      <c r="AF304" s="132">
        <v>0</v>
      </c>
      <c r="AG304" s="132">
        <v>0</v>
      </c>
      <c r="AH304" s="132">
        <v>0</v>
      </c>
      <c r="AI304" s="132">
        <v>16467.939999999999</v>
      </c>
      <c r="AJ304" s="132">
        <v>0</v>
      </c>
      <c r="AK304" s="132">
        <v>0</v>
      </c>
      <c r="AL304" s="132">
        <v>0</v>
      </c>
      <c r="AM304" s="132">
        <v>0</v>
      </c>
      <c r="AN304" s="132">
        <v>0</v>
      </c>
      <c r="AO304" s="132">
        <v>0</v>
      </c>
      <c r="AP304" s="132">
        <v>0</v>
      </c>
      <c r="AQ304" s="132">
        <v>0</v>
      </c>
      <c r="AR304" s="132">
        <v>703232</v>
      </c>
      <c r="AS304" s="132">
        <v>97549.910067834557</v>
      </c>
      <c r="AT304" s="319">
        <v>126467.94</v>
      </c>
      <c r="AU304" s="132">
        <v>90791.077391812054</v>
      </c>
      <c r="AV304" s="132">
        <v>927249.8500678346</v>
      </c>
      <c r="AW304" s="132">
        <v>927249.8500678346</v>
      </c>
      <c r="AX304" s="132">
        <v>0</v>
      </c>
      <c r="AY304" s="132">
        <v>910781.91006783466</v>
      </c>
      <c r="AZ304" s="320">
        <v>3300</v>
      </c>
      <c r="BA304" s="320">
        <v>844800</v>
      </c>
      <c r="BB304" s="132">
        <v>0</v>
      </c>
      <c r="BC304" s="319">
        <v>0</v>
      </c>
      <c r="BD304" s="319">
        <v>927249.8500678346</v>
      </c>
      <c r="BE304" s="320">
        <v>861267.94</v>
      </c>
      <c r="BF304" s="132">
        <v>734800</v>
      </c>
      <c r="BG304" s="132">
        <v>800781.91006783466</v>
      </c>
      <c r="BH304" s="132">
        <v>3128.0543362024791</v>
      </c>
      <c r="BI304" s="132">
        <v>3014.578562605042</v>
      </c>
      <c r="BJ304" s="321">
        <v>3.7642334157441004E-2</v>
      </c>
      <c r="BK304" s="321">
        <v>-8.9196823311462319E-3</v>
      </c>
      <c r="BL304" s="132">
        <v>-6883.605284024422</v>
      </c>
      <c r="BM304" s="132">
        <v>920366.24478381022</v>
      </c>
      <c r="BN304" s="132">
        <v>3530.8527530617589</v>
      </c>
      <c r="BO304" s="132" t="s">
        <v>1187</v>
      </c>
      <c r="BP304" s="132">
        <v>3595.1806436867587</v>
      </c>
      <c r="BQ304" s="321">
        <v>1.959925336330981E-2</v>
      </c>
      <c r="BR304" s="132">
        <v>0</v>
      </c>
      <c r="BS304" s="132">
        <v>920366.24478381022</v>
      </c>
      <c r="BT304" s="132">
        <v>0</v>
      </c>
      <c r="BU304" s="132">
        <v>920366.24478381022</v>
      </c>
      <c r="BV304" s="132"/>
      <c r="BW304" s="132">
        <v>38623.168207784998</v>
      </c>
      <c r="BX304" s="132">
        <v>792.22999999999956</v>
      </c>
    </row>
    <row r="305" spans="1:76" hidden="1" x14ac:dyDescent="0.25">
      <c r="B305" s="295">
        <v>1001</v>
      </c>
      <c r="C305" s="322" t="s">
        <v>13</v>
      </c>
      <c r="D305" s="322" t="s">
        <v>13</v>
      </c>
      <c r="E305" s="323" t="s">
        <v>468</v>
      </c>
      <c r="F305" s="132"/>
      <c r="G305" s="132"/>
      <c r="H305" s="132"/>
      <c r="I305" s="132"/>
      <c r="J305" s="132"/>
      <c r="K305" s="132"/>
      <c r="L305" s="132"/>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319"/>
      <c r="AU305" s="132"/>
      <c r="AV305" s="132"/>
      <c r="AW305" s="132"/>
      <c r="AX305" s="132"/>
      <c r="AY305" s="132"/>
      <c r="AZ305" s="320"/>
      <c r="BA305" s="320"/>
      <c r="BB305" s="132"/>
      <c r="BC305" s="319"/>
      <c r="BD305" s="319"/>
      <c r="BE305" s="320"/>
      <c r="BF305" s="132"/>
      <c r="BG305" s="132"/>
      <c r="BH305" s="132"/>
      <c r="BI305" s="132"/>
      <c r="BJ305" s="321"/>
      <c r="BK305" s="321"/>
      <c r="BL305" s="132"/>
      <c r="BM305" s="132"/>
      <c r="BN305" s="132"/>
      <c r="BO305" s="132"/>
      <c r="BP305" s="132"/>
      <c r="BQ305" s="321"/>
      <c r="BR305" s="132"/>
      <c r="BS305" s="132"/>
      <c r="BT305" s="132"/>
      <c r="BU305" s="132"/>
      <c r="BV305" s="132"/>
      <c r="BW305" s="132">
        <v>0</v>
      </c>
      <c r="BX305" s="132">
        <v>0</v>
      </c>
    </row>
    <row r="306" spans="1:76" hidden="1" x14ac:dyDescent="0.25">
      <c r="B306" s="295">
        <v>195</v>
      </c>
      <c r="C306" s="322" t="s">
        <v>13</v>
      </c>
      <c r="D306" s="322" t="s">
        <v>13</v>
      </c>
      <c r="E306" s="323" t="s">
        <v>437</v>
      </c>
      <c r="F306" s="132"/>
      <c r="G306" s="132"/>
      <c r="H306" s="132"/>
      <c r="I306" s="132"/>
      <c r="J306" s="132"/>
      <c r="K306" s="132"/>
      <c r="L306" s="132"/>
      <c r="M306" s="132"/>
      <c r="N306" s="132"/>
      <c r="O306" s="132"/>
      <c r="P306" s="132"/>
      <c r="Q306" s="132"/>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319"/>
      <c r="AU306" s="132"/>
      <c r="AV306" s="132"/>
      <c r="AW306" s="132"/>
      <c r="AX306" s="132"/>
      <c r="AY306" s="132"/>
      <c r="AZ306" s="320"/>
      <c r="BA306" s="320"/>
      <c r="BB306" s="132"/>
      <c r="BC306" s="319"/>
      <c r="BD306" s="319"/>
      <c r="BE306" s="320"/>
      <c r="BF306" s="132"/>
      <c r="BG306" s="132"/>
      <c r="BH306" s="132"/>
      <c r="BI306" s="132"/>
      <c r="BJ306" s="321"/>
      <c r="BK306" s="321"/>
      <c r="BL306" s="132"/>
      <c r="BM306" s="132"/>
      <c r="BN306" s="132"/>
      <c r="BO306" s="132"/>
      <c r="BP306" s="132"/>
      <c r="BQ306" s="321"/>
      <c r="BR306" s="132"/>
      <c r="BS306" s="132"/>
      <c r="BT306" s="132"/>
      <c r="BU306" s="132"/>
      <c r="BV306" s="132"/>
      <c r="BW306" s="132">
        <v>0</v>
      </c>
      <c r="BX306" s="132">
        <v>0</v>
      </c>
    </row>
    <row r="307" spans="1:76" hidden="1" x14ac:dyDescent="0.25">
      <c r="A307" s="295">
        <v>303</v>
      </c>
      <c r="B307">
        <v>196</v>
      </c>
      <c r="C307" s="322" t="s">
        <v>13</v>
      </c>
      <c r="D307" s="322" t="s">
        <v>13</v>
      </c>
      <c r="E307" s="323" t="s">
        <v>438</v>
      </c>
      <c r="F307" s="132" t="s">
        <v>13</v>
      </c>
      <c r="G307" s="132" t="s">
        <v>13</v>
      </c>
      <c r="H307" s="132" t="s">
        <v>13</v>
      </c>
      <c r="I307" s="132" t="s">
        <v>13</v>
      </c>
      <c r="J307" s="132" t="s">
        <v>13</v>
      </c>
      <c r="K307" s="132" t="s">
        <v>13</v>
      </c>
      <c r="L307" s="132" t="s">
        <v>13</v>
      </c>
      <c r="M307" s="132" t="s">
        <v>13</v>
      </c>
      <c r="N307" s="132" t="s">
        <v>13</v>
      </c>
      <c r="O307" s="132" t="s">
        <v>13</v>
      </c>
      <c r="P307" s="132" t="s">
        <v>13</v>
      </c>
      <c r="Q307" s="132" t="s">
        <v>13</v>
      </c>
      <c r="R307" s="132" t="s">
        <v>13</v>
      </c>
      <c r="S307" s="132" t="s">
        <v>13</v>
      </c>
      <c r="T307" s="132" t="s">
        <v>13</v>
      </c>
      <c r="U307" s="132" t="s">
        <v>13</v>
      </c>
      <c r="V307" s="132" t="s">
        <v>13</v>
      </c>
      <c r="W307" s="132" t="s">
        <v>13</v>
      </c>
      <c r="X307" s="132" t="s">
        <v>13</v>
      </c>
      <c r="Y307" s="132" t="s">
        <v>13</v>
      </c>
      <c r="Z307" s="132" t="s">
        <v>13</v>
      </c>
      <c r="AA307" s="132" t="s">
        <v>13</v>
      </c>
      <c r="AB307" s="132" t="s">
        <v>13</v>
      </c>
      <c r="AC307" s="132" t="s">
        <v>13</v>
      </c>
      <c r="AD307" s="132" t="s">
        <v>13</v>
      </c>
      <c r="AE307" s="132" t="s">
        <v>13</v>
      </c>
      <c r="AF307" s="132" t="s">
        <v>13</v>
      </c>
      <c r="AG307" s="132" t="s">
        <v>13</v>
      </c>
      <c r="AH307" s="132" t="s">
        <v>13</v>
      </c>
      <c r="AI307" s="132" t="s">
        <v>13</v>
      </c>
      <c r="AJ307" s="132" t="s">
        <v>13</v>
      </c>
      <c r="AK307" s="132" t="s">
        <v>13</v>
      </c>
      <c r="AL307" s="132" t="s">
        <v>13</v>
      </c>
      <c r="AM307" s="132" t="s">
        <v>13</v>
      </c>
      <c r="AN307" s="132" t="s">
        <v>13</v>
      </c>
      <c r="AO307" s="132" t="s">
        <v>13</v>
      </c>
      <c r="AP307" s="132" t="s">
        <v>13</v>
      </c>
      <c r="AQ307" s="132" t="s">
        <v>13</v>
      </c>
      <c r="AR307" s="132" t="s">
        <v>13</v>
      </c>
      <c r="AS307" s="132" t="s">
        <v>13</v>
      </c>
      <c r="AT307" s="319" t="s">
        <v>13</v>
      </c>
      <c r="AU307" s="132" t="s">
        <v>13</v>
      </c>
      <c r="AV307" s="132" t="s">
        <v>13</v>
      </c>
      <c r="AW307" s="132" t="s">
        <v>13</v>
      </c>
      <c r="AX307" s="132" t="s">
        <v>13</v>
      </c>
      <c r="AY307" s="132" t="s">
        <v>13</v>
      </c>
      <c r="AZ307" s="320" t="s">
        <v>13</v>
      </c>
      <c r="BA307" s="320" t="s">
        <v>13</v>
      </c>
      <c r="BB307" s="132" t="s">
        <v>13</v>
      </c>
      <c r="BC307" s="319" t="s">
        <v>13</v>
      </c>
      <c r="BD307" s="319" t="s">
        <v>13</v>
      </c>
      <c r="BE307" s="320" t="s">
        <v>13</v>
      </c>
      <c r="BF307" s="132" t="s">
        <v>13</v>
      </c>
      <c r="BG307" s="132" t="s">
        <v>13</v>
      </c>
      <c r="BH307" s="132" t="s">
        <v>13</v>
      </c>
      <c r="BI307" s="132" t="s">
        <v>13</v>
      </c>
      <c r="BJ307" s="321"/>
      <c r="BK307" s="321"/>
      <c r="BL307" s="132"/>
      <c r="BM307" s="132"/>
      <c r="BN307" s="132"/>
      <c r="BO307" s="132"/>
      <c r="BP307" s="132"/>
      <c r="BQ307" s="321"/>
      <c r="BR307" s="132"/>
      <c r="BS307" s="132"/>
      <c r="BT307" s="132"/>
      <c r="BU307" s="132"/>
      <c r="BV307" s="132"/>
      <c r="BW307" s="132">
        <v>19669.12999999919</v>
      </c>
      <c r="BX307" s="132">
        <v>15068.809999999998</v>
      </c>
    </row>
    <row r="308" spans="1:76" hidden="1" x14ac:dyDescent="0.25">
      <c r="A308" s="295">
        <v>303</v>
      </c>
      <c r="B308">
        <v>393</v>
      </c>
      <c r="C308" s="322" t="s">
        <v>13</v>
      </c>
      <c r="D308" s="322" t="s">
        <v>13</v>
      </c>
      <c r="E308" s="323" t="s">
        <v>467</v>
      </c>
      <c r="F308" s="132" t="s">
        <v>13</v>
      </c>
      <c r="G308" s="132" t="s">
        <v>13</v>
      </c>
      <c r="H308" s="132" t="s">
        <v>13</v>
      </c>
      <c r="I308" s="132" t="s">
        <v>13</v>
      </c>
      <c r="J308" s="132" t="s">
        <v>13</v>
      </c>
      <c r="K308" s="132" t="s">
        <v>13</v>
      </c>
      <c r="L308" s="132" t="s">
        <v>13</v>
      </c>
      <c r="M308" s="132" t="s">
        <v>13</v>
      </c>
      <c r="N308" s="132" t="s">
        <v>13</v>
      </c>
      <c r="O308" s="132" t="s">
        <v>13</v>
      </c>
      <c r="P308" s="132" t="s">
        <v>13</v>
      </c>
      <c r="Q308" s="132" t="s">
        <v>13</v>
      </c>
      <c r="R308" s="132" t="s">
        <v>13</v>
      </c>
      <c r="S308" s="132" t="s">
        <v>13</v>
      </c>
      <c r="T308" s="132" t="s">
        <v>13</v>
      </c>
      <c r="U308" s="132" t="s">
        <v>13</v>
      </c>
      <c r="V308" s="132" t="s">
        <v>13</v>
      </c>
      <c r="W308" s="132" t="s">
        <v>13</v>
      </c>
      <c r="X308" s="132" t="s">
        <v>13</v>
      </c>
      <c r="Y308" s="132" t="s">
        <v>13</v>
      </c>
      <c r="Z308" s="132" t="s">
        <v>13</v>
      </c>
      <c r="AA308" s="132" t="s">
        <v>13</v>
      </c>
      <c r="AB308" s="132" t="s">
        <v>13</v>
      </c>
      <c r="AC308" s="132" t="s">
        <v>13</v>
      </c>
      <c r="AD308" s="132" t="s">
        <v>13</v>
      </c>
      <c r="AE308" s="132" t="s">
        <v>13</v>
      </c>
      <c r="AF308" s="132" t="s">
        <v>13</v>
      </c>
      <c r="AG308" s="132" t="s">
        <v>13</v>
      </c>
      <c r="AH308" s="132" t="s">
        <v>13</v>
      </c>
      <c r="AI308" s="132" t="s">
        <v>13</v>
      </c>
      <c r="AJ308" s="132" t="s">
        <v>13</v>
      </c>
      <c r="AK308" s="132" t="s">
        <v>13</v>
      </c>
      <c r="AL308" s="132" t="s">
        <v>13</v>
      </c>
      <c r="AM308" s="132" t="s">
        <v>13</v>
      </c>
      <c r="AN308" s="132" t="s">
        <v>13</v>
      </c>
      <c r="AO308" s="132" t="s">
        <v>13</v>
      </c>
      <c r="AP308" s="132" t="s">
        <v>13</v>
      </c>
      <c r="AQ308" s="132" t="s">
        <v>13</v>
      </c>
      <c r="AR308" s="132" t="s">
        <v>13</v>
      </c>
      <c r="AS308" s="132" t="s">
        <v>13</v>
      </c>
      <c r="AT308" s="319" t="s">
        <v>13</v>
      </c>
      <c r="AU308" s="132" t="s">
        <v>13</v>
      </c>
      <c r="AV308" s="132" t="s">
        <v>13</v>
      </c>
      <c r="AW308" s="132" t="s">
        <v>13</v>
      </c>
      <c r="AX308" s="132" t="s">
        <v>13</v>
      </c>
      <c r="AY308" s="132" t="s">
        <v>13</v>
      </c>
      <c r="AZ308" s="320" t="s">
        <v>13</v>
      </c>
      <c r="BA308" s="320" t="s">
        <v>13</v>
      </c>
      <c r="BB308" s="132" t="s">
        <v>13</v>
      </c>
      <c r="BC308" s="319" t="s">
        <v>13</v>
      </c>
      <c r="BD308" s="319" t="s">
        <v>13</v>
      </c>
      <c r="BE308" s="320" t="s">
        <v>13</v>
      </c>
      <c r="BF308" s="132" t="s">
        <v>13</v>
      </c>
      <c r="BG308" s="132" t="s">
        <v>13</v>
      </c>
      <c r="BH308" s="132" t="s">
        <v>13</v>
      </c>
      <c r="BI308" s="132" t="s">
        <v>13</v>
      </c>
      <c r="BJ308" s="321"/>
      <c r="BK308" s="321"/>
      <c r="BL308" s="132"/>
      <c r="BM308" s="132"/>
      <c r="BN308" s="132"/>
      <c r="BO308" s="132"/>
      <c r="BP308" s="132"/>
      <c r="BQ308" s="321"/>
      <c r="BR308" s="132"/>
      <c r="BS308" s="132"/>
      <c r="BT308" s="132"/>
      <c r="BU308" s="132"/>
      <c r="BV308" s="132"/>
      <c r="BW308" s="132">
        <v>0</v>
      </c>
      <c r="BX308" s="132">
        <v>0</v>
      </c>
    </row>
    <row r="309" spans="1:76" hidden="1" x14ac:dyDescent="0.25">
      <c r="A309" s="295">
        <v>303</v>
      </c>
      <c r="B309">
        <v>395</v>
      </c>
      <c r="C309" s="322" t="s">
        <v>13</v>
      </c>
      <c r="D309" s="322" t="s">
        <v>13</v>
      </c>
      <c r="E309" s="323" t="s">
        <v>439</v>
      </c>
      <c r="F309" s="132" t="s">
        <v>13</v>
      </c>
      <c r="G309" s="132" t="s">
        <v>13</v>
      </c>
      <c r="H309" s="132" t="s">
        <v>13</v>
      </c>
      <c r="I309" s="132" t="s">
        <v>13</v>
      </c>
      <c r="J309" s="132" t="s">
        <v>13</v>
      </c>
      <c r="K309" s="132" t="s">
        <v>13</v>
      </c>
      <c r="L309" s="132" t="s">
        <v>13</v>
      </c>
      <c r="M309" s="132" t="s">
        <v>13</v>
      </c>
      <c r="N309" s="132" t="s">
        <v>13</v>
      </c>
      <c r="O309" s="132" t="s">
        <v>13</v>
      </c>
      <c r="P309" s="132" t="s">
        <v>13</v>
      </c>
      <c r="Q309" s="132" t="s">
        <v>13</v>
      </c>
      <c r="R309" s="132" t="s">
        <v>13</v>
      </c>
      <c r="S309" s="132" t="s">
        <v>13</v>
      </c>
      <c r="T309" s="132" t="s">
        <v>13</v>
      </c>
      <c r="U309" s="132" t="s">
        <v>13</v>
      </c>
      <c r="V309" s="132" t="s">
        <v>13</v>
      </c>
      <c r="W309" s="132" t="s">
        <v>13</v>
      </c>
      <c r="X309" s="132" t="s">
        <v>13</v>
      </c>
      <c r="Y309" s="132" t="s">
        <v>13</v>
      </c>
      <c r="Z309" s="132" t="s">
        <v>13</v>
      </c>
      <c r="AA309" s="132" t="s">
        <v>13</v>
      </c>
      <c r="AB309" s="132" t="s">
        <v>13</v>
      </c>
      <c r="AC309" s="132" t="s">
        <v>13</v>
      </c>
      <c r="AD309" s="132" t="s">
        <v>13</v>
      </c>
      <c r="AE309" s="132" t="s">
        <v>13</v>
      </c>
      <c r="AF309" s="132" t="s">
        <v>13</v>
      </c>
      <c r="AG309" s="132" t="s">
        <v>13</v>
      </c>
      <c r="AH309" s="132" t="s">
        <v>13</v>
      </c>
      <c r="AI309" s="132" t="s">
        <v>13</v>
      </c>
      <c r="AJ309" s="132" t="s">
        <v>13</v>
      </c>
      <c r="AK309" s="132" t="s">
        <v>13</v>
      </c>
      <c r="AL309" s="132" t="s">
        <v>13</v>
      </c>
      <c r="AM309" s="132" t="s">
        <v>13</v>
      </c>
      <c r="AN309" s="132" t="s">
        <v>13</v>
      </c>
      <c r="AO309" s="132" t="s">
        <v>13</v>
      </c>
      <c r="AP309" s="132" t="s">
        <v>13</v>
      </c>
      <c r="AQ309" s="132" t="s">
        <v>13</v>
      </c>
      <c r="AR309" s="132" t="s">
        <v>13</v>
      </c>
      <c r="AS309" s="132" t="s">
        <v>13</v>
      </c>
      <c r="AT309" s="319" t="s">
        <v>13</v>
      </c>
      <c r="AU309" s="132" t="s">
        <v>13</v>
      </c>
      <c r="AV309" s="132" t="s">
        <v>13</v>
      </c>
      <c r="AW309" s="132" t="s">
        <v>13</v>
      </c>
      <c r="AX309" s="132" t="s">
        <v>13</v>
      </c>
      <c r="AY309" s="132" t="s">
        <v>13</v>
      </c>
      <c r="AZ309" s="320" t="s">
        <v>13</v>
      </c>
      <c r="BA309" s="320" t="s">
        <v>13</v>
      </c>
      <c r="BB309" s="132" t="s">
        <v>13</v>
      </c>
      <c r="BC309" s="319" t="s">
        <v>13</v>
      </c>
      <c r="BD309" s="319" t="s">
        <v>13</v>
      </c>
      <c r="BE309" s="320" t="s">
        <v>13</v>
      </c>
      <c r="BF309" s="132" t="s">
        <v>13</v>
      </c>
      <c r="BG309" s="132" t="s">
        <v>13</v>
      </c>
      <c r="BH309" s="132" t="s">
        <v>13</v>
      </c>
      <c r="BI309" s="132" t="s">
        <v>13</v>
      </c>
      <c r="BJ309" s="321"/>
      <c r="BK309" s="321"/>
      <c r="BL309" s="132"/>
      <c r="BM309" s="132"/>
      <c r="BN309" s="132"/>
      <c r="BO309" s="132"/>
      <c r="BP309" s="132"/>
      <c r="BQ309" s="321"/>
      <c r="BR309" s="132"/>
      <c r="BS309" s="132"/>
      <c r="BT309" s="132"/>
      <c r="BU309" s="132"/>
      <c r="BV309" s="132"/>
      <c r="BW309" s="132">
        <v>0</v>
      </c>
      <c r="BX309" s="132">
        <v>0</v>
      </c>
    </row>
    <row r="310" spans="1:76" hidden="1" x14ac:dyDescent="0.25">
      <c r="A310" s="295">
        <v>303</v>
      </c>
      <c r="B310">
        <v>396</v>
      </c>
      <c r="C310" s="322" t="s">
        <v>13</v>
      </c>
      <c r="D310" s="322" t="s">
        <v>13</v>
      </c>
      <c r="E310" s="323" t="s">
        <v>440</v>
      </c>
      <c r="F310" s="132" t="s">
        <v>13</v>
      </c>
      <c r="G310" s="132" t="s">
        <v>13</v>
      </c>
      <c r="H310" s="132" t="s">
        <v>13</v>
      </c>
      <c r="I310" s="132" t="s">
        <v>13</v>
      </c>
      <c r="J310" s="132" t="s">
        <v>13</v>
      </c>
      <c r="K310" s="132" t="s">
        <v>13</v>
      </c>
      <c r="L310" s="132" t="s">
        <v>13</v>
      </c>
      <c r="M310" s="132" t="s">
        <v>13</v>
      </c>
      <c r="N310" s="132" t="s">
        <v>13</v>
      </c>
      <c r="O310" s="132" t="s">
        <v>13</v>
      </c>
      <c r="P310" s="132" t="s">
        <v>13</v>
      </c>
      <c r="Q310" s="132" t="s">
        <v>13</v>
      </c>
      <c r="R310" s="132" t="s">
        <v>13</v>
      </c>
      <c r="S310" s="132" t="s">
        <v>13</v>
      </c>
      <c r="T310" s="132" t="s">
        <v>13</v>
      </c>
      <c r="U310" s="132" t="s">
        <v>13</v>
      </c>
      <c r="V310" s="132" t="s">
        <v>13</v>
      </c>
      <c r="W310" s="132" t="s">
        <v>13</v>
      </c>
      <c r="X310" s="132" t="s">
        <v>13</v>
      </c>
      <c r="Y310" s="132" t="s">
        <v>13</v>
      </c>
      <c r="Z310" s="132" t="s">
        <v>13</v>
      </c>
      <c r="AA310" s="132" t="s">
        <v>13</v>
      </c>
      <c r="AB310" s="132" t="s">
        <v>13</v>
      </c>
      <c r="AC310" s="132" t="s">
        <v>13</v>
      </c>
      <c r="AD310" s="132" t="s">
        <v>13</v>
      </c>
      <c r="AE310" s="132" t="s">
        <v>13</v>
      </c>
      <c r="AF310" s="132" t="s">
        <v>13</v>
      </c>
      <c r="AG310" s="132" t="s">
        <v>13</v>
      </c>
      <c r="AH310" s="132" t="s">
        <v>13</v>
      </c>
      <c r="AI310" s="132" t="s">
        <v>13</v>
      </c>
      <c r="AJ310" s="132" t="s">
        <v>13</v>
      </c>
      <c r="AK310" s="132" t="s">
        <v>13</v>
      </c>
      <c r="AL310" s="132" t="s">
        <v>13</v>
      </c>
      <c r="AM310" s="132" t="s">
        <v>13</v>
      </c>
      <c r="AN310" s="132" t="s">
        <v>13</v>
      </c>
      <c r="AO310" s="132" t="s">
        <v>13</v>
      </c>
      <c r="AP310" s="132" t="s">
        <v>13</v>
      </c>
      <c r="AQ310" s="132" t="s">
        <v>13</v>
      </c>
      <c r="AR310" s="132" t="s">
        <v>13</v>
      </c>
      <c r="AS310" s="132" t="s">
        <v>13</v>
      </c>
      <c r="AT310" s="319" t="s">
        <v>13</v>
      </c>
      <c r="AU310" s="132" t="s">
        <v>13</v>
      </c>
      <c r="AV310" s="132" t="s">
        <v>13</v>
      </c>
      <c r="AW310" s="132" t="s">
        <v>13</v>
      </c>
      <c r="AX310" s="132" t="s">
        <v>13</v>
      </c>
      <c r="AY310" s="132" t="s">
        <v>13</v>
      </c>
      <c r="AZ310" s="320" t="s">
        <v>13</v>
      </c>
      <c r="BA310" s="320" t="s">
        <v>13</v>
      </c>
      <c r="BB310" s="132" t="s">
        <v>13</v>
      </c>
      <c r="BC310" s="319" t="s">
        <v>13</v>
      </c>
      <c r="BD310" s="319" t="s">
        <v>13</v>
      </c>
      <c r="BE310" s="320" t="s">
        <v>13</v>
      </c>
      <c r="BF310" s="132" t="s">
        <v>13</v>
      </c>
      <c r="BG310" s="132" t="s">
        <v>13</v>
      </c>
      <c r="BH310" s="132" t="s">
        <v>13</v>
      </c>
      <c r="BI310" s="132" t="s">
        <v>13</v>
      </c>
      <c r="BJ310" s="321"/>
      <c r="BK310" s="321"/>
      <c r="BL310" s="132"/>
      <c r="BM310" s="132"/>
      <c r="BN310" s="132"/>
      <c r="BO310" s="132"/>
      <c r="BP310" s="132"/>
      <c r="BQ310" s="321"/>
      <c r="BR310" s="132"/>
      <c r="BS310" s="132"/>
      <c r="BT310" s="132"/>
      <c r="BU310" s="132"/>
      <c r="BV310" s="132"/>
      <c r="BW310" s="132">
        <v>278395.15000000154</v>
      </c>
      <c r="BX310" s="132">
        <v>76077.570000000007</v>
      </c>
    </row>
    <row r="311" spans="1:76" hidden="1" x14ac:dyDescent="0.25">
      <c r="A311" s="295">
        <v>303</v>
      </c>
      <c r="B311">
        <v>575</v>
      </c>
      <c r="C311" s="322" t="s">
        <v>13</v>
      </c>
      <c r="D311" s="322" t="s">
        <v>13</v>
      </c>
      <c r="E311" s="323" t="s">
        <v>441</v>
      </c>
      <c r="F311" s="132" t="s">
        <v>13</v>
      </c>
      <c r="G311" s="132" t="s">
        <v>13</v>
      </c>
      <c r="H311" s="132" t="s">
        <v>13</v>
      </c>
      <c r="I311" s="132" t="s">
        <v>13</v>
      </c>
      <c r="J311" s="132" t="s">
        <v>13</v>
      </c>
      <c r="K311" s="132" t="s">
        <v>13</v>
      </c>
      <c r="L311" s="132" t="s">
        <v>13</v>
      </c>
      <c r="M311" s="132" t="s">
        <v>13</v>
      </c>
      <c r="N311" s="132" t="s">
        <v>13</v>
      </c>
      <c r="O311" s="132" t="s">
        <v>13</v>
      </c>
      <c r="P311" s="132" t="s">
        <v>13</v>
      </c>
      <c r="Q311" s="132" t="s">
        <v>13</v>
      </c>
      <c r="R311" s="132" t="s">
        <v>13</v>
      </c>
      <c r="S311" s="132" t="s">
        <v>13</v>
      </c>
      <c r="T311" s="132" t="s">
        <v>13</v>
      </c>
      <c r="U311" s="132" t="s">
        <v>13</v>
      </c>
      <c r="V311" s="132" t="s">
        <v>13</v>
      </c>
      <c r="W311" s="132" t="s">
        <v>13</v>
      </c>
      <c r="X311" s="132" t="s">
        <v>13</v>
      </c>
      <c r="Y311" s="132" t="s">
        <v>13</v>
      </c>
      <c r="Z311" s="132" t="s">
        <v>13</v>
      </c>
      <c r="AA311" s="132" t="s">
        <v>13</v>
      </c>
      <c r="AB311" s="132" t="s">
        <v>13</v>
      </c>
      <c r="AC311" s="132" t="s">
        <v>13</v>
      </c>
      <c r="AD311" s="132" t="s">
        <v>13</v>
      </c>
      <c r="AE311" s="132" t="s">
        <v>13</v>
      </c>
      <c r="AF311" s="132" t="s">
        <v>13</v>
      </c>
      <c r="AG311" s="132" t="s">
        <v>13</v>
      </c>
      <c r="AH311" s="132" t="s">
        <v>13</v>
      </c>
      <c r="AI311" s="132" t="s">
        <v>13</v>
      </c>
      <c r="AJ311" s="132" t="s">
        <v>13</v>
      </c>
      <c r="AK311" s="132" t="s">
        <v>13</v>
      </c>
      <c r="AL311" s="132" t="s">
        <v>13</v>
      </c>
      <c r="AM311" s="132" t="s">
        <v>13</v>
      </c>
      <c r="AN311" s="132" t="s">
        <v>13</v>
      </c>
      <c r="AO311" s="132" t="s">
        <v>13</v>
      </c>
      <c r="AP311" s="132" t="s">
        <v>13</v>
      </c>
      <c r="AQ311" s="132" t="s">
        <v>13</v>
      </c>
      <c r="AR311" s="132" t="s">
        <v>13</v>
      </c>
      <c r="AS311" s="132" t="s">
        <v>13</v>
      </c>
      <c r="AT311" s="319" t="s">
        <v>13</v>
      </c>
      <c r="AU311" s="132" t="s">
        <v>13</v>
      </c>
      <c r="AV311" s="132" t="s">
        <v>13</v>
      </c>
      <c r="AW311" s="132" t="s">
        <v>13</v>
      </c>
      <c r="AX311" s="132" t="s">
        <v>13</v>
      </c>
      <c r="AY311" s="132" t="s">
        <v>13</v>
      </c>
      <c r="AZ311" s="320" t="s">
        <v>13</v>
      </c>
      <c r="BA311" s="320" t="s">
        <v>13</v>
      </c>
      <c r="BB311" s="132" t="s">
        <v>13</v>
      </c>
      <c r="BC311" s="319" t="s">
        <v>13</v>
      </c>
      <c r="BD311" s="319" t="s">
        <v>13</v>
      </c>
      <c r="BE311" s="320" t="s">
        <v>13</v>
      </c>
      <c r="BF311" s="132" t="s">
        <v>13</v>
      </c>
      <c r="BG311" s="132" t="s">
        <v>13</v>
      </c>
      <c r="BH311" s="132" t="s">
        <v>13</v>
      </c>
      <c r="BI311" s="132" t="s">
        <v>13</v>
      </c>
      <c r="BJ311" s="321"/>
      <c r="BK311" s="321"/>
      <c r="BL311" s="132"/>
      <c r="BM311" s="132"/>
      <c r="BN311" s="132"/>
      <c r="BO311" s="132"/>
      <c r="BP311" s="132"/>
      <c r="BQ311" s="321"/>
      <c r="BR311" s="132"/>
      <c r="BS311" s="132"/>
      <c r="BT311" s="132"/>
      <c r="BU311" s="132"/>
      <c r="BV311" s="132"/>
      <c r="BW311" s="132">
        <v>0</v>
      </c>
      <c r="BX311" s="132">
        <v>0</v>
      </c>
    </row>
    <row r="312" spans="1:76" hidden="1" x14ac:dyDescent="0.25">
      <c r="A312" s="295">
        <v>303</v>
      </c>
      <c r="B312">
        <v>576</v>
      </c>
      <c r="C312" s="322" t="s">
        <v>13</v>
      </c>
      <c r="D312" s="322" t="s">
        <v>13</v>
      </c>
      <c r="E312" s="323" t="s">
        <v>442</v>
      </c>
      <c r="F312" s="132" t="s">
        <v>13</v>
      </c>
      <c r="G312" s="132" t="s">
        <v>13</v>
      </c>
      <c r="H312" s="132" t="s">
        <v>13</v>
      </c>
      <c r="I312" s="132" t="s">
        <v>13</v>
      </c>
      <c r="J312" s="132" t="s">
        <v>13</v>
      </c>
      <c r="K312" s="132" t="s">
        <v>13</v>
      </c>
      <c r="L312" s="132" t="s">
        <v>13</v>
      </c>
      <c r="M312" s="132" t="s">
        <v>13</v>
      </c>
      <c r="N312" s="132" t="s">
        <v>13</v>
      </c>
      <c r="O312" s="132" t="s">
        <v>13</v>
      </c>
      <c r="P312" s="132" t="s">
        <v>13</v>
      </c>
      <c r="Q312" s="132" t="s">
        <v>13</v>
      </c>
      <c r="R312" s="132" t="s">
        <v>13</v>
      </c>
      <c r="S312" s="132" t="s">
        <v>13</v>
      </c>
      <c r="T312" s="132" t="s">
        <v>13</v>
      </c>
      <c r="U312" s="132" t="s">
        <v>13</v>
      </c>
      <c r="V312" s="132" t="s">
        <v>13</v>
      </c>
      <c r="W312" s="132" t="s">
        <v>13</v>
      </c>
      <c r="X312" s="132" t="s">
        <v>13</v>
      </c>
      <c r="Y312" s="132" t="s">
        <v>13</v>
      </c>
      <c r="Z312" s="132" t="s">
        <v>13</v>
      </c>
      <c r="AA312" s="132" t="s">
        <v>13</v>
      </c>
      <c r="AB312" s="132" t="s">
        <v>13</v>
      </c>
      <c r="AC312" s="132" t="s">
        <v>13</v>
      </c>
      <c r="AD312" s="132" t="s">
        <v>13</v>
      </c>
      <c r="AE312" s="132" t="s">
        <v>13</v>
      </c>
      <c r="AF312" s="132" t="s">
        <v>13</v>
      </c>
      <c r="AG312" s="132" t="s">
        <v>13</v>
      </c>
      <c r="AH312" s="132" t="s">
        <v>13</v>
      </c>
      <c r="AI312" s="132" t="s">
        <v>13</v>
      </c>
      <c r="AJ312" s="132" t="s">
        <v>13</v>
      </c>
      <c r="AK312" s="132" t="s">
        <v>13</v>
      </c>
      <c r="AL312" s="132" t="s">
        <v>13</v>
      </c>
      <c r="AM312" s="132" t="s">
        <v>13</v>
      </c>
      <c r="AN312" s="132" t="s">
        <v>13</v>
      </c>
      <c r="AO312" s="132" t="s">
        <v>13</v>
      </c>
      <c r="AP312" s="132" t="s">
        <v>13</v>
      </c>
      <c r="AQ312" s="132" t="s">
        <v>13</v>
      </c>
      <c r="AR312" s="132" t="s">
        <v>13</v>
      </c>
      <c r="AS312" s="132" t="s">
        <v>13</v>
      </c>
      <c r="AT312" s="319" t="s">
        <v>13</v>
      </c>
      <c r="AU312" s="132" t="s">
        <v>13</v>
      </c>
      <c r="AV312" s="132" t="s">
        <v>13</v>
      </c>
      <c r="AW312" s="132" t="s">
        <v>13</v>
      </c>
      <c r="AX312" s="132" t="s">
        <v>13</v>
      </c>
      <c r="AY312" s="132" t="s">
        <v>13</v>
      </c>
      <c r="AZ312" s="320" t="s">
        <v>13</v>
      </c>
      <c r="BA312" s="320" t="s">
        <v>13</v>
      </c>
      <c r="BB312" s="132" t="s">
        <v>13</v>
      </c>
      <c r="BC312" s="319" t="s">
        <v>13</v>
      </c>
      <c r="BD312" s="319" t="s">
        <v>13</v>
      </c>
      <c r="BE312" s="320" t="s">
        <v>13</v>
      </c>
      <c r="BF312" s="132" t="s">
        <v>13</v>
      </c>
      <c r="BG312" s="132" t="s">
        <v>13</v>
      </c>
      <c r="BH312" s="132" t="s">
        <v>13</v>
      </c>
      <c r="BI312" s="132" t="s">
        <v>13</v>
      </c>
      <c r="BJ312" s="321"/>
      <c r="BK312" s="321"/>
      <c r="BL312" s="132"/>
      <c r="BM312" s="132"/>
      <c r="BN312" s="132"/>
      <c r="BO312" s="132"/>
      <c r="BP312" s="132"/>
      <c r="BQ312" s="321"/>
      <c r="BR312" s="132"/>
      <c r="BS312" s="132"/>
      <c r="BT312" s="132"/>
      <c r="BU312" s="132"/>
      <c r="BV312" s="132"/>
      <c r="BW312" s="132">
        <v>170921.92999999784</v>
      </c>
      <c r="BX312" s="132">
        <v>9172.7900000000009</v>
      </c>
    </row>
    <row r="313" spans="1:76" hidden="1" x14ac:dyDescent="0.25">
      <c r="A313" s="295">
        <v>303</v>
      </c>
      <c r="B313">
        <v>579</v>
      </c>
      <c r="C313" s="322" t="s">
        <v>13</v>
      </c>
      <c r="D313" s="322" t="s">
        <v>13</v>
      </c>
      <c r="E313" s="323" t="s">
        <v>443</v>
      </c>
      <c r="F313" s="132" t="s">
        <v>13</v>
      </c>
      <c r="G313" s="132" t="s">
        <v>13</v>
      </c>
      <c r="H313" s="132" t="s">
        <v>13</v>
      </c>
      <c r="I313" s="132" t="s">
        <v>13</v>
      </c>
      <c r="J313" s="132" t="s">
        <v>13</v>
      </c>
      <c r="K313" s="132" t="s">
        <v>13</v>
      </c>
      <c r="L313" s="132" t="s">
        <v>13</v>
      </c>
      <c r="M313" s="132" t="s">
        <v>13</v>
      </c>
      <c r="N313" s="132" t="s">
        <v>13</v>
      </c>
      <c r="O313" s="132" t="s">
        <v>13</v>
      </c>
      <c r="P313" s="132" t="s">
        <v>13</v>
      </c>
      <c r="Q313" s="132" t="s">
        <v>13</v>
      </c>
      <c r="R313" s="132" t="s">
        <v>13</v>
      </c>
      <c r="S313" s="132" t="s">
        <v>13</v>
      </c>
      <c r="T313" s="132" t="s">
        <v>13</v>
      </c>
      <c r="U313" s="132" t="s">
        <v>13</v>
      </c>
      <c r="V313" s="132" t="s">
        <v>13</v>
      </c>
      <c r="W313" s="132" t="s">
        <v>13</v>
      </c>
      <c r="X313" s="132" t="s">
        <v>13</v>
      </c>
      <c r="Y313" s="132" t="s">
        <v>13</v>
      </c>
      <c r="Z313" s="132" t="s">
        <v>13</v>
      </c>
      <c r="AA313" s="132" t="s">
        <v>13</v>
      </c>
      <c r="AB313" s="132" t="s">
        <v>13</v>
      </c>
      <c r="AC313" s="132" t="s">
        <v>13</v>
      </c>
      <c r="AD313" s="132" t="s">
        <v>13</v>
      </c>
      <c r="AE313" s="132" t="s">
        <v>13</v>
      </c>
      <c r="AF313" s="132" t="s">
        <v>13</v>
      </c>
      <c r="AG313" s="132" t="s">
        <v>13</v>
      </c>
      <c r="AH313" s="132" t="s">
        <v>13</v>
      </c>
      <c r="AI313" s="132" t="s">
        <v>13</v>
      </c>
      <c r="AJ313" s="132" t="s">
        <v>13</v>
      </c>
      <c r="AK313" s="132" t="s">
        <v>13</v>
      </c>
      <c r="AL313" s="132" t="s">
        <v>13</v>
      </c>
      <c r="AM313" s="132" t="s">
        <v>13</v>
      </c>
      <c r="AN313" s="132" t="s">
        <v>13</v>
      </c>
      <c r="AO313" s="132" t="s">
        <v>13</v>
      </c>
      <c r="AP313" s="132" t="s">
        <v>13</v>
      </c>
      <c r="AQ313" s="132" t="s">
        <v>13</v>
      </c>
      <c r="AR313" s="132" t="s">
        <v>13</v>
      </c>
      <c r="AS313" s="132" t="s">
        <v>13</v>
      </c>
      <c r="AT313" s="319" t="s">
        <v>13</v>
      </c>
      <c r="AU313" s="132" t="s">
        <v>13</v>
      </c>
      <c r="AV313" s="132" t="s">
        <v>13</v>
      </c>
      <c r="AW313" s="132" t="s">
        <v>13</v>
      </c>
      <c r="AX313" s="132" t="s">
        <v>13</v>
      </c>
      <c r="AY313" s="132" t="s">
        <v>13</v>
      </c>
      <c r="AZ313" s="320" t="s">
        <v>13</v>
      </c>
      <c r="BA313" s="320" t="s">
        <v>13</v>
      </c>
      <c r="BB313" s="132" t="s">
        <v>13</v>
      </c>
      <c r="BC313" s="319" t="s">
        <v>13</v>
      </c>
      <c r="BD313" s="319" t="s">
        <v>13</v>
      </c>
      <c r="BE313" s="320" t="s">
        <v>13</v>
      </c>
      <c r="BF313" s="132" t="s">
        <v>13</v>
      </c>
      <c r="BG313" s="132" t="s">
        <v>13</v>
      </c>
      <c r="BH313" s="132" t="s">
        <v>13</v>
      </c>
      <c r="BI313" s="132" t="s">
        <v>13</v>
      </c>
      <c r="BJ313" s="321"/>
      <c r="BK313" s="321"/>
      <c r="BL313" s="132"/>
      <c r="BM313" s="132"/>
      <c r="BN313" s="132"/>
      <c r="BO313" s="132"/>
      <c r="BP313" s="132"/>
      <c r="BQ313" s="321"/>
      <c r="BR313" s="132"/>
      <c r="BS313" s="132"/>
      <c r="BT313" s="132"/>
      <c r="BU313" s="132"/>
      <c r="BV313" s="132"/>
      <c r="BW313" s="132">
        <v>139504.94000000041</v>
      </c>
      <c r="BX313" s="132">
        <v>12284.439999999997</v>
      </c>
    </row>
    <row r="314" spans="1:76" hidden="1" x14ac:dyDescent="0.25">
      <c r="A314" s="295">
        <v>303</v>
      </c>
      <c r="B314">
        <v>176</v>
      </c>
      <c r="C314" s="322" t="s">
        <v>13</v>
      </c>
      <c r="D314" s="322" t="s">
        <v>13</v>
      </c>
      <c r="E314" s="323" t="s">
        <v>444</v>
      </c>
      <c r="F314" s="132" t="s">
        <v>13</v>
      </c>
      <c r="G314" s="132" t="s">
        <v>13</v>
      </c>
      <c r="H314" s="132" t="s">
        <v>13</v>
      </c>
      <c r="I314" s="132" t="s">
        <v>13</v>
      </c>
      <c r="J314" s="132" t="s">
        <v>13</v>
      </c>
      <c r="K314" s="132" t="s">
        <v>13</v>
      </c>
      <c r="L314" s="132" t="s">
        <v>13</v>
      </c>
      <c r="M314" s="132" t="s">
        <v>13</v>
      </c>
      <c r="N314" s="132" t="s">
        <v>13</v>
      </c>
      <c r="O314" s="132" t="s">
        <v>13</v>
      </c>
      <c r="P314" s="132" t="s">
        <v>13</v>
      </c>
      <c r="Q314" s="132" t="s">
        <v>13</v>
      </c>
      <c r="R314" s="132" t="s">
        <v>13</v>
      </c>
      <c r="S314" s="132" t="s">
        <v>13</v>
      </c>
      <c r="T314" s="132" t="s">
        <v>13</v>
      </c>
      <c r="U314" s="132" t="s">
        <v>13</v>
      </c>
      <c r="V314" s="132" t="s">
        <v>13</v>
      </c>
      <c r="W314" s="132" t="s">
        <v>13</v>
      </c>
      <c r="X314" s="132" t="s">
        <v>13</v>
      </c>
      <c r="Y314" s="132" t="s">
        <v>13</v>
      </c>
      <c r="Z314" s="132" t="s">
        <v>13</v>
      </c>
      <c r="AA314" s="132" t="s">
        <v>13</v>
      </c>
      <c r="AB314" s="132" t="s">
        <v>13</v>
      </c>
      <c r="AC314" s="132" t="s">
        <v>13</v>
      </c>
      <c r="AD314" s="132" t="s">
        <v>13</v>
      </c>
      <c r="AE314" s="132" t="s">
        <v>13</v>
      </c>
      <c r="AF314" s="132" t="s">
        <v>13</v>
      </c>
      <c r="AG314" s="132" t="s">
        <v>13</v>
      </c>
      <c r="AH314" s="132" t="s">
        <v>13</v>
      </c>
      <c r="AI314" s="132" t="s">
        <v>13</v>
      </c>
      <c r="AJ314" s="132" t="s">
        <v>13</v>
      </c>
      <c r="AK314" s="132" t="s">
        <v>13</v>
      </c>
      <c r="AL314" s="132" t="s">
        <v>13</v>
      </c>
      <c r="AM314" s="132" t="s">
        <v>13</v>
      </c>
      <c r="AN314" s="132" t="s">
        <v>13</v>
      </c>
      <c r="AO314" s="132" t="s">
        <v>13</v>
      </c>
      <c r="AP314" s="132" t="s">
        <v>13</v>
      </c>
      <c r="AQ314" s="132" t="s">
        <v>13</v>
      </c>
      <c r="AR314" s="132" t="s">
        <v>13</v>
      </c>
      <c r="AS314" s="132" t="s">
        <v>13</v>
      </c>
      <c r="AT314" s="319" t="s">
        <v>13</v>
      </c>
      <c r="AU314" s="132" t="s">
        <v>13</v>
      </c>
      <c r="AV314" s="132" t="s">
        <v>13</v>
      </c>
      <c r="AW314" s="132" t="s">
        <v>13</v>
      </c>
      <c r="AX314" s="132" t="s">
        <v>13</v>
      </c>
      <c r="AY314" s="132" t="s">
        <v>13</v>
      </c>
      <c r="AZ314" s="320" t="s">
        <v>13</v>
      </c>
      <c r="BA314" s="320" t="s">
        <v>13</v>
      </c>
      <c r="BB314" s="132" t="s">
        <v>13</v>
      </c>
      <c r="BC314" s="319" t="s">
        <v>13</v>
      </c>
      <c r="BD314" s="319" t="s">
        <v>13</v>
      </c>
      <c r="BE314" s="320" t="s">
        <v>13</v>
      </c>
      <c r="BF314" s="132" t="s">
        <v>13</v>
      </c>
      <c r="BG314" s="132" t="s">
        <v>13</v>
      </c>
      <c r="BH314" s="132" t="s">
        <v>13</v>
      </c>
      <c r="BI314" s="132" t="s">
        <v>13</v>
      </c>
      <c r="BJ314" s="321"/>
      <c r="BK314" s="321"/>
      <c r="BL314" s="132"/>
      <c r="BM314" s="132"/>
      <c r="BN314" s="132"/>
      <c r="BO314" s="132"/>
      <c r="BP314" s="132"/>
      <c r="BQ314" s="321"/>
      <c r="BR314" s="132"/>
      <c r="BS314" s="132"/>
      <c r="BT314" s="132"/>
      <c r="BU314" s="132"/>
      <c r="BV314" s="132"/>
      <c r="BW314" s="132">
        <v>121209.26000000007</v>
      </c>
      <c r="BX314" s="132">
        <v>17645.440000000002</v>
      </c>
    </row>
    <row r="315" spans="1:76" hidden="1" x14ac:dyDescent="0.25">
      <c r="A315" s="295">
        <v>303</v>
      </c>
      <c r="B315">
        <v>187</v>
      </c>
      <c r="C315" s="322" t="s">
        <v>13</v>
      </c>
      <c r="D315" s="322" t="s">
        <v>13</v>
      </c>
      <c r="E315" s="323" t="s">
        <v>466</v>
      </c>
      <c r="F315" s="132" t="s">
        <v>13</v>
      </c>
      <c r="G315" s="132" t="s">
        <v>13</v>
      </c>
      <c r="H315" s="132" t="s">
        <v>13</v>
      </c>
      <c r="I315" s="132" t="s">
        <v>13</v>
      </c>
      <c r="J315" s="132" t="s">
        <v>13</v>
      </c>
      <c r="K315" s="132" t="s">
        <v>13</v>
      </c>
      <c r="L315" s="132" t="s">
        <v>13</v>
      </c>
      <c r="M315" s="132" t="s">
        <v>13</v>
      </c>
      <c r="N315" s="132" t="s">
        <v>13</v>
      </c>
      <c r="O315" s="132" t="s">
        <v>13</v>
      </c>
      <c r="P315" s="132" t="s">
        <v>13</v>
      </c>
      <c r="Q315" s="132" t="s">
        <v>13</v>
      </c>
      <c r="R315" s="132" t="s">
        <v>13</v>
      </c>
      <c r="S315" s="132" t="s">
        <v>13</v>
      </c>
      <c r="T315" s="132" t="s">
        <v>13</v>
      </c>
      <c r="U315" s="132" t="s">
        <v>13</v>
      </c>
      <c r="V315" s="132" t="s">
        <v>13</v>
      </c>
      <c r="W315" s="132" t="s">
        <v>13</v>
      </c>
      <c r="X315" s="132" t="s">
        <v>13</v>
      </c>
      <c r="Y315" s="132" t="s">
        <v>13</v>
      </c>
      <c r="Z315" s="132" t="s">
        <v>13</v>
      </c>
      <c r="AA315" s="132" t="s">
        <v>13</v>
      </c>
      <c r="AB315" s="132" t="s">
        <v>13</v>
      </c>
      <c r="AC315" s="132" t="s">
        <v>13</v>
      </c>
      <c r="AD315" s="132" t="s">
        <v>13</v>
      </c>
      <c r="AE315" s="132" t="s">
        <v>13</v>
      </c>
      <c r="AF315" s="132" t="s">
        <v>13</v>
      </c>
      <c r="AG315" s="132" t="s">
        <v>13</v>
      </c>
      <c r="AH315" s="132" t="s">
        <v>13</v>
      </c>
      <c r="AI315" s="132" t="s">
        <v>13</v>
      </c>
      <c r="AJ315" s="132" t="s">
        <v>13</v>
      </c>
      <c r="AK315" s="132" t="s">
        <v>13</v>
      </c>
      <c r="AL315" s="132" t="s">
        <v>13</v>
      </c>
      <c r="AM315" s="132" t="s">
        <v>13</v>
      </c>
      <c r="AN315" s="132" t="s">
        <v>13</v>
      </c>
      <c r="AO315" s="132" t="s">
        <v>13</v>
      </c>
      <c r="AP315" s="132" t="s">
        <v>13</v>
      </c>
      <c r="AQ315" s="132" t="s">
        <v>13</v>
      </c>
      <c r="AR315" s="132" t="s">
        <v>13</v>
      </c>
      <c r="AS315" s="132" t="s">
        <v>13</v>
      </c>
      <c r="AT315" s="319" t="s">
        <v>13</v>
      </c>
      <c r="AU315" s="132" t="s">
        <v>13</v>
      </c>
      <c r="AV315" s="132" t="s">
        <v>13</v>
      </c>
      <c r="AW315" s="132" t="s">
        <v>13</v>
      </c>
      <c r="AX315" s="132" t="s">
        <v>13</v>
      </c>
      <c r="AY315" s="132" t="s">
        <v>13</v>
      </c>
      <c r="AZ315" s="320" t="s">
        <v>13</v>
      </c>
      <c r="BA315" s="320" t="s">
        <v>13</v>
      </c>
      <c r="BB315" s="132" t="s">
        <v>13</v>
      </c>
      <c r="BC315" s="319" t="s">
        <v>13</v>
      </c>
      <c r="BD315" s="319" t="s">
        <v>13</v>
      </c>
      <c r="BE315" s="320" t="s">
        <v>13</v>
      </c>
      <c r="BF315" s="132" t="s">
        <v>13</v>
      </c>
      <c r="BG315" s="132" t="s">
        <v>13</v>
      </c>
      <c r="BH315" s="132" t="s">
        <v>13</v>
      </c>
      <c r="BI315" s="132" t="s">
        <v>13</v>
      </c>
      <c r="BJ315" s="321"/>
      <c r="BK315" s="321"/>
      <c r="BL315" s="132"/>
      <c r="BM315" s="132"/>
      <c r="BN315" s="132"/>
      <c r="BO315" s="132"/>
      <c r="BP315" s="132"/>
      <c r="BQ315" s="321"/>
      <c r="BR315" s="132"/>
      <c r="BS315" s="132"/>
      <c r="BT315" s="132"/>
      <c r="BU315" s="132"/>
      <c r="BV315" s="132"/>
      <c r="BW315" s="132">
        <v>426323.10999999929</v>
      </c>
      <c r="BX315" s="132">
        <v>4540.68</v>
      </c>
    </row>
    <row r="316" spans="1:76" hidden="1" x14ac:dyDescent="0.25">
      <c r="A316" s="295">
        <v>303</v>
      </c>
      <c r="B316">
        <v>189</v>
      </c>
      <c r="C316" s="322" t="s">
        <v>13</v>
      </c>
      <c r="D316" s="322" t="s">
        <v>13</v>
      </c>
      <c r="E316" s="323" t="s">
        <v>446</v>
      </c>
      <c r="F316" s="132" t="s">
        <v>13</v>
      </c>
      <c r="G316" s="132" t="s">
        <v>13</v>
      </c>
      <c r="H316" s="132" t="s">
        <v>13</v>
      </c>
      <c r="I316" s="132" t="s">
        <v>13</v>
      </c>
      <c r="J316" s="132" t="s">
        <v>13</v>
      </c>
      <c r="K316" s="132" t="s">
        <v>13</v>
      </c>
      <c r="L316" s="132" t="s">
        <v>13</v>
      </c>
      <c r="M316" s="132" t="s">
        <v>13</v>
      </c>
      <c r="N316" s="132" t="s">
        <v>13</v>
      </c>
      <c r="O316" s="132" t="s">
        <v>13</v>
      </c>
      <c r="P316" s="132" t="s">
        <v>13</v>
      </c>
      <c r="Q316" s="132" t="s">
        <v>13</v>
      </c>
      <c r="R316" s="132" t="s">
        <v>13</v>
      </c>
      <c r="S316" s="132" t="s">
        <v>13</v>
      </c>
      <c r="T316" s="132" t="s">
        <v>13</v>
      </c>
      <c r="U316" s="132" t="s">
        <v>13</v>
      </c>
      <c r="V316" s="132" t="s">
        <v>13</v>
      </c>
      <c r="W316" s="132" t="s">
        <v>13</v>
      </c>
      <c r="X316" s="132" t="s">
        <v>13</v>
      </c>
      <c r="Y316" s="132" t="s">
        <v>13</v>
      </c>
      <c r="Z316" s="132" t="s">
        <v>13</v>
      </c>
      <c r="AA316" s="132" t="s">
        <v>13</v>
      </c>
      <c r="AB316" s="132" t="s">
        <v>13</v>
      </c>
      <c r="AC316" s="132" t="s">
        <v>13</v>
      </c>
      <c r="AD316" s="132" t="s">
        <v>13</v>
      </c>
      <c r="AE316" s="132" t="s">
        <v>13</v>
      </c>
      <c r="AF316" s="132" t="s">
        <v>13</v>
      </c>
      <c r="AG316" s="132" t="s">
        <v>13</v>
      </c>
      <c r="AH316" s="132" t="s">
        <v>13</v>
      </c>
      <c r="AI316" s="132" t="s">
        <v>13</v>
      </c>
      <c r="AJ316" s="132" t="s">
        <v>13</v>
      </c>
      <c r="AK316" s="132" t="s">
        <v>13</v>
      </c>
      <c r="AL316" s="132" t="s">
        <v>13</v>
      </c>
      <c r="AM316" s="132" t="s">
        <v>13</v>
      </c>
      <c r="AN316" s="132" t="s">
        <v>13</v>
      </c>
      <c r="AO316" s="132" t="s">
        <v>13</v>
      </c>
      <c r="AP316" s="132" t="s">
        <v>13</v>
      </c>
      <c r="AQ316" s="132" t="s">
        <v>13</v>
      </c>
      <c r="AR316" s="132" t="s">
        <v>13</v>
      </c>
      <c r="AS316" s="132" t="s">
        <v>13</v>
      </c>
      <c r="AT316" s="319" t="s">
        <v>13</v>
      </c>
      <c r="AU316" s="132" t="s">
        <v>13</v>
      </c>
      <c r="AV316" s="132" t="s">
        <v>13</v>
      </c>
      <c r="AW316" s="132" t="s">
        <v>13</v>
      </c>
      <c r="AX316" s="132" t="s">
        <v>13</v>
      </c>
      <c r="AY316" s="132" t="s">
        <v>13</v>
      </c>
      <c r="AZ316" s="320" t="s">
        <v>13</v>
      </c>
      <c r="BA316" s="320" t="s">
        <v>13</v>
      </c>
      <c r="BB316" s="132" t="s">
        <v>13</v>
      </c>
      <c r="BC316" s="319" t="s">
        <v>13</v>
      </c>
      <c r="BD316" s="319" t="s">
        <v>13</v>
      </c>
      <c r="BE316" s="320" t="s">
        <v>13</v>
      </c>
      <c r="BF316" s="132" t="s">
        <v>13</v>
      </c>
      <c r="BG316" s="132" t="s">
        <v>13</v>
      </c>
      <c r="BH316" s="132" t="s">
        <v>13</v>
      </c>
      <c r="BI316" s="132" t="s">
        <v>13</v>
      </c>
      <c r="BJ316" s="321"/>
      <c r="BK316" s="321"/>
      <c r="BL316" s="132"/>
      <c r="BM316" s="132"/>
      <c r="BN316" s="132"/>
      <c r="BO316" s="132"/>
      <c r="BP316" s="132"/>
      <c r="BQ316" s="321"/>
      <c r="BR316" s="132"/>
      <c r="BS316" s="132"/>
      <c r="BT316" s="132"/>
      <c r="BU316" s="132"/>
      <c r="BV316" s="132"/>
      <c r="BW316" s="132">
        <v>106809.53000000003</v>
      </c>
      <c r="BX316" s="132">
        <v>15116.93</v>
      </c>
    </row>
    <row r="317" spans="1:76" hidden="1" x14ac:dyDescent="0.25">
      <c r="A317" s="295">
        <v>303</v>
      </c>
      <c r="B317">
        <v>190</v>
      </c>
      <c r="C317" s="322" t="s">
        <v>13</v>
      </c>
      <c r="D317" s="322" t="s">
        <v>13</v>
      </c>
      <c r="E317" s="323" t="s">
        <v>447</v>
      </c>
      <c r="F317" s="132" t="s">
        <v>13</v>
      </c>
      <c r="G317" s="132" t="s">
        <v>13</v>
      </c>
      <c r="H317" s="132" t="s">
        <v>13</v>
      </c>
      <c r="I317" s="132" t="s">
        <v>13</v>
      </c>
      <c r="J317" s="132" t="s">
        <v>13</v>
      </c>
      <c r="K317" s="132" t="s">
        <v>13</v>
      </c>
      <c r="L317" s="132" t="s">
        <v>13</v>
      </c>
      <c r="M317" s="132" t="s">
        <v>13</v>
      </c>
      <c r="N317" s="132" t="s">
        <v>13</v>
      </c>
      <c r="O317" s="132" t="s">
        <v>13</v>
      </c>
      <c r="P317" s="132" t="s">
        <v>13</v>
      </c>
      <c r="Q317" s="132" t="s">
        <v>13</v>
      </c>
      <c r="R317" s="132" t="s">
        <v>13</v>
      </c>
      <c r="S317" s="132" t="s">
        <v>13</v>
      </c>
      <c r="T317" s="132" t="s">
        <v>13</v>
      </c>
      <c r="U317" s="132" t="s">
        <v>13</v>
      </c>
      <c r="V317" s="132" t="s">
        <v>13</v>
      </c>
      <c r="W317" s="132" t="s">
        <v>13</v>
      </c>
      <c r="X317" s="132" t="s">
        <v>13</v>
      </c>
      <c r="Y317" s="132" t="s">
        <v>13</v>
      </c>
      <c r="Z317" s="132" t="s">
        <v>13</v>
      </c>
      <c r="AA317" s="132" t="s">
        <v>13</v>
      </c>
      <c r="AB317" s="132" t="s">
        <v>13</v>
      </c>
      <c r="AC317" s="132" t="s">
        <v>13</v>
      </c>
      <c r="AD317" s="132" t="s">
        <v>13</v>
      </c>
      <c r="AE317" s="132" t="s">
        <v>13</v>
      </c>
      <c r="AF317" s="132" t="s">
        <v>13</v>
      </c>
      <c r="AG317" s="132" t="s">
        <v>13</v>
      </c>
      <c r="AH317" s="132" t="s">
        <v>13</v>
      </c>
      <c r="AI317" s="132" t="s">
        <v>13</v>
      </c>
      <c r="AJ317" s="132" t="s">
        <v>13</v>
      </c>
      <c r="AK317" s="132" t="s">
        <v>13</v>
      </c>
      <c r="AL317" s="132" t="s">
        <v>13</v>
      </c>
      <c r="AM317" s="132" t="s">
        <v>13</v>
      </c>
      <c r="AN317" s="132" t="s">
        <v>13</v>
      </c>
      <c r="AO317" s="132" t="s">
        <v>13</v>
      </c>
      <c r="AP317" s="132" t="s">
        <v>13</v>
      </c>
      <c r="AQ317" s="132" t="s">
        <v>13</v>
      </c>
      <c r="AR317" s="132" t="s">
        <v>13</v>
      </c>
      <c r="AS317" s="132" t="s">
        <v>13</v>
      </c>
      <c r="AT317" s="319" t="s">
        <v>13</v>
      </c>
      <c r="AU317" s="132" t="s">
        <v>13</v>
      </c>
      <c r="AV317" s="132" t="s">
        <v>13</v>
      </c>
      <c r="AW317" s="132" t="s">
        <v>13</v>
      </c>
      <c r="AX317" s="132" t="s">
        <v>13</v>
      </c>
      <c r="AY317" s="132" t="s">
        <v>13</v>
      </c>
      <c r="AZ317" s="320" t="s">
        <v>13</v>
      </c>
      <c r="BA317" s="320" t="s">
        <v>13</v>
      </c>
      <c r="BB317" s="132" t="s">
        <v>13</v>
      </c>
      <c r="BC317" s="319" t="s">
        <v>13</v>
      </c>
      <c r="BD317" s="319" t="s">
        <v>13</v>
      </c>
      <c r="BE317" s="320" t="s">
        <v>13</v>
      </c>
      <c r="BF317" s="132" t="s">
        <v>13</v>
      </c>
      <c r="BG317" s="132" t="s">
        <v>13</v>
      </c>
      <c r="BH317" s="132" t="s">
        <v>13</v>
      </c>
      <c r="BI317" s="132" t="s">
        <v>13</v>
      </c>
      <c r="BJ317" s="321"/>
      <c r="BK317" s="321"/>
      <c r="BL317" s="132"/>
      <c r="BM317" s="132"/>
      <c r="BN317" s="132"/>
      <c r="BO317" s="132"/>
      <c r="BP317" s="132"/>
      <c r="BQ317" s="321"/>
      <c r="BR317" s="132"/>
      <c r="BS317" s="132"/>
      <c r="BT317" s="132"/>
      <c r="BU317" s="132"/>
      <c r="BV317" s="132"/>
      <c r="BW317" s="132">
        <v>72226.099999999511</v>
      </c>
      <c r="BX317" s="132">
        <v>12510.16</v>
      </c>
    </row>
    <row r="318" spans="1:76" hidden="1" x14ac:dyDescent="0.25">
      <c r="A318" s="295">
        <v>303</v>
      </c>
      <c r="B318">
        <v>351</v>
      </c>
      <c r="C318" s="322" t="s">
        <v>13</v>
      </c>
      <c r="D318" s="322" t="s">
        <v>13</v>
      </c>
      <c r="E318" s="323" t="s">
        <v>448</v>
      </c>
      <c r="F318" s="132" t="s">
        <v>13</v>
      </c>
      <c r="G318" s="132" t="s">
        <v>13</v>
      </c>
      <c r="H318" s="132" t="s">
        <v>13</v>
      </c>
      <c r="I318" s="132" t="s">
        <v>13</v>
      </c>
      <c r="J318" s="132" t="s">
        <v>13</v>
      </c>
      <c r="K318" s="132" t="s">
        <v>13</v>
      </c>
      <c r="L318" s="132" t="s">
        <v>13</v>
      </c>
      <c r="M318" s="132" t="s">
        <v>13</v>
      </c>
      <c r="N318" s="132" t="s">
        <v>13</v>
      </c>
      <c r="O318" s="132" t="s">
        <v>13</v>
      </c>
      <c r="P318" s="132" t="s">
        <v>13</v>
      </c>
      <c r="Q318" s="132" t="s">
        <v>13</v>
      </c>
      <c r="R318" s="132" t="s">
        <v>13</v>
      </c>
      <c r="S318" s="132" t="s">
        <v>13</v>
      </c>
      <c r="T318" s="132" t="s">
        <v>13</v>
      </c>
      <c r="U318" s="132" t="s">
        <v>13</v>
      </c>
      <c r="V318" s="132" t="s">
        <v>13</v>
      </c>
      <c r="W318" s="132" t="s">
        <v>13</v>
      </c>
      <c r="X318" s="132" t="s">
        <v>13</v>
      </c>
      <c r="Y318" s="132" t="s">
        <v>13</v>
      </c>
      <c r="Z318" s="132" t="s">
        <v>13</v>
      </c>
      <c r="AA318" s="132" t="s">
        <v>13</v>
      </c>
      <c r="AB318" s="132" t="s">
        <v>13</v>
      </c>
      <c r="AC318" s="132" t="s">
        <v>13</v>
      </c>
      <c r="AD318" s="132" t="s">
        <v>13</v>
      </c>
      <c r="AE318" s="132" t="s">
        <v>13</v>
      </c>
      <c r="AF318" s="132" t="s">
        <v>13</v>
      </c>
      <c r="AG318" s="132" t="s">
        <v>13</v>
      </c>
      <c r="AH318" s="132" t="s">
        <v>13</v>
      </c>
      <c r="AI318" s="132" t="s">
        <v>13</v>
      </c>
      <c r="AJ318" s="132" t="s">
        <v>13</v>
      </c>
      <c r="AK318" s="132" t="s">
        <v>13</v>
      </c>
      <c r="AL318" s="132" t="s">
        <v>13</v>
      </c>
      <c r="AM318" s="132" t="s">
        <v>13</v>
      </c>
      <c r="AN318" s="132" t="s">
        <v>13</v>
      </c>
      <c r="AO318" s="132" t="s">
        <v>13</v>
      </c>
      <c r="AP318" s="132" t="s">
        <v>13</v>
      </c>
      <c r="AQ318" s="132" t="s">
        <v>13</v>
      </c>
      <c r="AR318" s="132" t="s">
        <v>13</v>
      </c>
      <c r="AS318" s="132" t="s">
        <v>13</v>
      </c>
      <c r="AT318" s="319" t="s">
        <v>13</v>
      </c>
      <c r="AU318" s="132" t="s">
        <v>13</v>
      </c>
      <c r="AV318" s="132" t="s">
        <v>13</v>
      </c>
      <c r="AW318" s="132" t="s">
        <v>13</v>
      </c>
      <c r="AX318" s="132" t="s">
        <v>13</v>
      </c>
      <c r="AY318" s="132" t="s">
        <v>13</v>
      </c>
      <c r="AZ318" s="320" t="s">
        <v>13</v>
      </c>
      <c r="BA318" s="320" t="s">
        <v>13</v>
      </c>
      <c r="BB318" s="132" t="s">
        <v>13</v>
      </c>
      <c r="BC318" s="319" t="s">
        <v>13</v>
      </c>
      <c r="BD318" s="319" t="s">
        <v>13</v>
      </c>
      <c r="BE318" s="320" t="s">
        <v>13</v>
      </c>
      <c r="BF318" s="132" t="s">
        <v>13</v>
      </c>
      <c r="BG318" s="132" t="s">
        <v>13</v>
      </c>
      <c r="BH318" s="132" t="s">
        <v>13</v>
      </c>
      <c r="BI318" s="132" t="s">
        <v>13</v>
      </c>
      <c r="BJ318" s="321"/>
      <c r="BK318" s="321"/>
      <c r="BL318" s="132"/>
      <c r="BM318" s="132"/>
      <c r="BN318" s="132"/>
      <c r="BO318" s="132"/>
      <c r="BP318" s="132"/>
      <c r="BQ318" s="321"/>
      <c r="BR318" s="132"/>
      <c r="BS318" s="132"/>
      <c r="BT318" s="132"/>
      <c r="BU318" s="132"/>
      <c r="BV318" s="132"/>
      <c r="BW318" s="132">
        <v>188991.38000000012</v>
      </c>
      <c r="BX318" s="132">
        <v>20761.5</v>
      </c>
    </row>
    <row r="319" spans="1:76" hidden="1" x14ac:dyDescent="0.25">
      <c r="A319" s="295">
        <v>303</v>
      </c>
      <c r="B319">
        <v>352</v>
      </c>
      <c r="C319" s="322" t="s">
        <v>13</v>
      </c>
      <c r="D319" s="322" t="s">
        <v>13</v>
      </c>
      <c r="E319" s="323" t="s">
        <v>449</v>
      </c>
      <c r="F319" s="132" t="s">
        <v>13</v>
      </c>
      <c r="G319" s="132" t="s">
        <v>13</v>
      </c>
      <c r="H319" s="132" t="s">
        <v>13</v>
      </c>
      <c r="I319" s="132" t="s">
        <v>13</v>
      </c>
      <c r="J319" s="132" t="s">
        <v>13</v>
      </c>
      <c r="K319" s="132" t="s">
        <v>13</v>
      </c>
      <c r="L319" s="132" t="s">
        <v>13</v>
      </c>
      <c r="M319" s="132" t="s">
        <v>13</v>
      </c>
      <c r="N319" s="132" t="s">
        <v>13</v>
      </c>
      <c r="O319" s="132" t="s">
        <v>13</v>
      </c>
      <c r="P319" s="132" t="s">
        <v>13</v>
      </c>
      <c r="Q319" s="132" t="s">
        <v>13</v>
      </c>
      <c r="R319" s="132" t="s">
        <v>13</v>
      </c>
      <c r="S319" s="132" t="s">
        <v>13</v>
      </c>
      <c r="T319" s="132" t="s">
        <v>13</v>
      </c>
      <c r="U319" s="132" t="s">
        <v>13</v>
      </c>
      <c r="V319" s="132" t="s">
        <v>13</v>
      </c>
      <c r="W319" s="132" t="s">
        <v>13</v>
      </c>
      <c r="X319" s="132" t="s">
        <v>13</v>
      </c>
      <c r="Y319" s="132" t="s">
        <v>13</v>
      </c>
      <c r="Z319" s="132" t="s">
        <v>13</v>
      </c>
      <c r="AA319" s="132" t="s">
        <v>13</v>
      </c>
      <c r="AB319" s="132" t="s">
        <v>13</v>
      </c>
      <c r="AC319" s="132" t="s">
        <v>13</v>
      </c>
      <c r="AD319" s="132" t="s">
        <v>13</v>
      </c>
      <c r="AE319" s="132" t="s">
        <v>13</v>
      </c>
      <c r="AF319" s="132" t="s">
        <v>13</v>
      </c>
      <c r="AG319" s="132" t="s">
        <v>13</v>
      </c>
      <c r="AH319" s="132" t="s">
        <v>13</v>
      </c>
      <c r="AI319" s="132" t="s">
        <v>13</v>
      </c>
      <c r="AJ319" s="132" t="s">
        <v>13</v>
      </c>
      <c r="AK319" s="132" t="s">
        <v>13</v>
      </c>
      <c r="AL319" s="132" t="s">
        <v>13</v>
      </c>
      <c r="AM319" s="132" t="s">
        <v>13</v>
      </c>
      <c r="AN319" s="132" t="s">
        <v>13</v>
      </c>
      <c r="AO319" s="132" t="s">
        <v>13</v>
      </c>
      <c r="AP319" s="132" t="s">
        <v>13</v>
      </c>
      <c r="AQ319" s="132" t="s">
        <v>13</v>
      </c>
      <c r="AR319" s="132" t="s">
        <v>13</v>
      </c>
      <c r="AS319" s="132" t="s">
        <v>13</v>
      </c>
      <c r="AT319" s="319" t="s">
        <v>13</v>
      </c>
      <c r="AU319" s="132" t="s">
        <v>13</v>
      </c>
      <c r="AV319" s="132" t="s">
        <v>13</v>
      </c>
      <c r="AW319" s="132" t="s">
        <v>13</v>
      </c>
      <c r="AX319" s="132" t="s">
        <v>13</v>
      </c>
      <c r="AY319" s="132" t="s">
        <v>13</v>
      </c>
      <c r="AZ319" s="320" t="s">
        <v>13</v>
      </c>
      <c r="BA319" s="320" t="s">
        <v>13</v>
      </c>
      <c r="BB319" s="132" t="s">
        <v>13</v>
      </c>
      <c r="BC319" s="319" t="s">
        <v>13</v>
      </c>
      <c r="BD319" s="319" t="s">
        <v>13</v>
      </c>
      <c r="BE319" s="320" t="s">
        <v>13</v>
      </c>
      <c r="BF319" s="132" t="s">
        <v>13</v>
      </c>
      <c r="BG319" s="132" t="s">
        <v>13</v>
      </c>
      <c r="BH319" s="132" t="s">
        <v>13</v>
      </c>
      <c r="BI319" s="132" t="s">
        <v>13</v>
      </c>
      <c r="BJ319" s="321"/>
      <c r="BK319" s="321"/>
      <c r="BL319" s="132"/>
      <c r="BM319" s="132"/>
      <c r="BN319" s="132"/>
      <c r="BO319" s="132"/>
      <c r="BP319" s="132"/>
      <c r="BQ319" s="321"/>
      <c r="BR319" s="132"/>
      <c r="BS319" s="132"/>
      <c r="BT319" s="132"/>
      <c r="BU319" s="132"/>
      <c r="BV319" s="132"/>
      <c r="BW319" s="132">
        <v>42761.920000000129</v>
      </c>
      <c r="BX319" s="132">
        <v>2223.25</v>
      </c>
    </row>
    <row r="320" spans="1:76" hidden="1" x14ac:dyDescent="0.25">
      <c r="A320" s="295">
        <v>303</v>
      </c>
      <c r="B320">
        <v>353</v>
      </c>
      <c r="C320" s="322" t="s">
        <v>13</v>
      </c>
      <c r="D320" s="322" t="s">
        <v>13</v>
      </c>
      <c r="E320" s="323" t="s">
        <v>450</v>
      </c>
      <c r="F320" s="132" t="s">
        <v>13</v>
      </c>
      <c r="G320" s="132" t="s">
        <v>13</v>
      </c>
      <c r="H320" s="132" t="s">
        <v>13</v>
      </c>
      <c r="I320" s="132" t="s">
        <v>13</v>
      </c>
      <c r="J320" s="132" t="s">
        <v>13</v>
      </c>
      <c r="K320" s="132" t="s">
        <v>13</v>
      </c>
      <c r="L320" s="132" t="s">
        <v>13</v>
      </c>
      <c r="M320" s="132" t="s">
        <v>13</v>
      </c>
      <c r="N320" s="132" t="s">
        <v>13</v>
      </c>
      <c r="O320" s="132" t="s">
        <v>13</v>
      </c>
      <c r="P320" s="132" t="s">
        <v>13</v>
      </c>
      <c r="Q320" s="132" t="s">
        <v>13</v>
      </c>
      <c r="R320" s="132" t="s">
        <v>13</v>
      </c>
      <c r="S320" s="132" t="s">
        <v>13</v>
      </c>
      <c r="T320" s="132" t="s">
        <v>13</v>
      </c>
      <c r="U320" s="132" t="s">
        <v>13</v>
      </c>
      <c r="V320" s="132" t="s">
        <v>13</v>
      </c>
      <c r="W320" s="132" t="s">
        <v>13</v>
      </c>
      <c r="X320" s="132" t="s">
        <v>13</v>
      </c>
      <c r="Y320" s="132" t="s">
        <v>13</v>
      </c>
      <c r="Z320" s="132" t="s">
        <v>13</v>
      </c>
      <c r="AA320" s="132" t="s">
        <v>13</v>
      </c>
      <c r="AB320" s="132" t="s">
        <v>13</v>
      </c>
      <c r="AC320" s="132" t="s">
        <v>13</v>
      </c>
      <c r="AD320" s="132" t="s">
        <v>13</v>
      </c>
      <c r="AE320" s="132" t="s">
        <v>13</v>
      </c>
      <c r="AF320" s="132" t="s">
        <v>13</v>
      </c>
      <c r="AG320" s="132" t="s">
        <v>13</v>
      </c>
      <c r="AH320" s="132" t="s">
        <v>13</v>
      </c>
      <c r="AI320" s="132" t="s">
        <v>13</v>
      </c>
      <c r="AJ320" s="132" t="s">
        <v>13</v>
      </c>
      <c r="AK320" s="132" t="s">
        <v>13</v>
      </c>
      <c r="AL320" s="132" t="s">
        <v>13</v>
      </c>
      <c r="AM320" s="132" t="s">
        <v>13</v>
      </c>
      <c r="AN320" s="132" t="s">
        <v>13</v>
      </c>
      <c r="AO320" s="132" t="s">
        <v>13</v>
      </c>
      <c r="AP320" s="132" t="s">
        <v>13</v>
      </c>
      <c r="AQ320" s="132" t="s">
        <v>13</v>
      </c>
      <c r="AR320" s="132" t="s">
        <v>13</v>
      </c>
      <c r="AS320" s="132" t="s">
        <v>13</v>
      </c>
      <c r="AT320" s="319" t="s">
        <v>13</v>
      </c>
      <c r="AU320" s="132" t="s">
        <v>13</v>
      </c>
      <c r="AV320" s="132" t="s">
        <v>13</v>
      </c>
      <c r="AW320" s="132" t="s">
        <v>13</v>
      </c>
      <c r="AX320" s="132" t="s">
        <v>13</v>
      </c>
      <c r="AY320" s="132" t="s">
        <v>13</v>
      </c>
      <c r="AZ320" s="320" t="s">
        <v>13</v>
      </c>
      <c r="BA320" s="320" t="s">
        <v>13</v>
      </c>
      <c r="BB320" s="132" t="s">
        <v>13</v>
      </c>
      <c r="BC320" s="319" t="s">
        <v>13</v>
      </c>
      <c r="BD320" s="319" t="s">
        <v>13</v>
      </c>
      <c r="BE320" s="320" t="s">
        <v>13</v>
      </c>
      <c r="BF320" s="132" t="s">
        <v>13</v>
      </c>
      <c r="BG320" s="132" t="s">
        <v>13</v>
      </c>
      <c r="BH320" s="132" t="s">
        <v>13</v>
      </c>
      <c r="BI320" s="132" t="s">
        <v>13</v>
      </c>
      <c r="BJ320" s="321"/>
      <c r="BK320" s="321"/>
      <c r="BL320" s="132"/>
      <c r="BM320" s="132"/>
      <c r="BN320" s="132"/>
      <c r="BO320" s="132"/>
      <c r="BP320" s="132"/>
      <c r="BQ320" s="321"/>
      <c r="BR320" s="132"/>
      <c r="BS320" s="132"/>
      <c r="BT320" s="132"/>
      <c r="BU320" s="132"/>
      <c r="BV320" s="132"/>
      <c r="BW320" s="132">
        <v>-38035.380769230454</v>
      </c>
      <c r="BX320" s="132">
        <v>3253.6400000000012</v>
      </c>
    </row>
    <row r="321" spans="1:76" hidden="1" x14ac:dyDescent="0.25">
      <c r="A321" s="295">
        <v>303</v>
      </c>
      <c r="B321">
        <v>367</v>
      </c>
      <c r="C321" s="322" t="s">
        <v>13</v>
      </c>
      <c r="D321" s="322" t="s">
        <v>13</v>
      </c>
      <c r="E321" s="323" t="s">
        <v>451</v>
      </c>
      <c r="F321" s="132" t="s">
        <v>13</v>
      </c>
      <c r="G321" s="132" t="s">
        <v>13</v>
      </c>
      <c r="H321" s="132" t="s">
        <v>13</v>
      </c>
      <c r="I321" s="132" t="s">
        <v>13</v>
      </c>
      <c r="J321" s="132" t="s">
        <v>13</v>
      </c>
      <c r="K321" s="132" t="s">
        <v>13</v>
      </c>
      <c r="L321" s="132" t="s">
        <v>13</v>
      </c>
      <c r="M321" s="132" t="s">
        <v>13</v>
      </c>
      <c r="N321" s="132" t="s">
        <v>13</v>
      </c>
      <c r="O321" s="132" t="s">
        <v>13</v>
      </c>
      <c r="P321" s="132" t="s">
        <v>13</v>
      </c>
      <c r="Q321" s="132" t="s">
        <v>13</v>
      </c>
      <c r="R321" s="132" t="s">
        <v>13</v>
      </c>
      <c r="S321" s="132" t="s">
        <v>13</v>
      </c>
      <c r="T321" s="132" t="s">
        <v>13</v>
      </c>
      <c r="U321" s="132" t="s">
        <v>13</v>
      </c>
      <c r="V321" s="132" t="s">
        <v>13</v>
      </c>
      <c r="W321" s="132" t="s">
        <v>13</v>
      </c>
      <c r="X321" s="132" t="s">
        <v>13</v>
      </c>
      <c r="Y321" s="132" t="s">
        <v>13</v>
      </c>
      <c r="Z321" s="132" t="s">
        <v>13</v>
      </c>
      <c r="AA321" s="132" t="s">
        <v>13</v>
      </c>
      <c r="AB321" s="132" t="s">
        <v>13</v>
      </c>
      <c r="AC321" s="132" t="s">
        <v>13</v>
      </c>
      <c r="AD321" s="132" t="s">
        <v>13</v>
      </c>
      <c r="AE321" s="132" t="s">
        <v>13</v>
      </c>
      <c r="AF321" s="132" t="s">
        <v>13</v>
      </c>
      <c r="AG321" s="132" t="s">
        <v>13</v>
      </c>
      <c r="AH321" s="132" t="s">
        <v>13</v>
      </c>
      <c r="AI321" s="132" t="s">
        <v>13</v>
      </c>
      <c r="AJ321" s="132" t="s">
        <v>13</v>
      </c>
      <c r="AK321" s="132" t="s">
        <v>13</v>
      </c>
      <c r="AL321" s="132" t="s">
        <v>13</v>
      </c>
      <c r="AM321" s="132" t="s">
        <v>13</v>
      </c>
      <c r="AN321" s="132" t="s">
        <v>13</v>
      </c>
      <c r="AO321" s="132" t="s">
        <v>13</v>
      </c>
      <c r="AP321" s="132" t="s">
        <v>13</v>
      </c>
      <c r="AQ321" s="132" t="s">
        <v>13</v>
      </c>
      <c r="AR321" s="132" t="s">
        <v>13</v>
      </c>
      <c r="AS321" s="132" t="s">
        <v>13</v>
      </c>
      <c r="AT321" s="319" t="s">
        <v>13</v>
      </c>
      <c r="AU321" s="132" t="s">
        <v>13</v>
      </c>
      <c r="AV321" s="132" t="s">
        <v>13</v>
      </c>
      <c r="AW321" s="132" t="s">
        <v>13</v>
      </c>
      <c r="AX321" s="132" t="s">
        <v>13</v>
      </c>
      <c r="AY321" s="132" t="s">
        <v>13</v>
      </c>
      <c r="AZ321" s="320" t="s">
        <v>13</v>
      </c>
      <c r="BA321" s="320" t="s">
        <v>13</v>
      </c>
      <c r="BB321" s="132" t="s">
        <v>13</v>
      </c>
      <c r="BC321" s="319" t="s">
        <v>13</v>
      </c>
      <c r="BD321" s="319" t="s">
        <v>13</v>
      </c>
      <c r="BE321" s="320" t="s">
        <v>13</v>
      </c>
      <c r="BF321" s="132" t="s">
        <v>13</v>
      </c>
      <c r="BG321" s="132" t="s">
        <v>13</v>
      </c>
      <c r="BH321" s="132" t="s">
        <v>13</v>
      </c>
      <c r="BI321" s="132" t="s">
        <v>13</v>
      </c>
      <c r="BJ321" s="321"/>
      <c r="BK321" s="321"/>
      <c r="BL321" s="132"/>
      <c r="BM321" s="132"/>
      <c r="BN321" s="132"/>
      <c r="BO321" s="132"/>
      <c r="BP321" s="132"/>
      <c r="BQ321" s="321"/>
      <c r="BR321" s="132"/>
      <c r="BS321" s="132"/>
      <c r="BT321" s="132"/>
      <c r="BU321" s="132"/>
      <c r="BV321" s="132"/>
      <c r="BW321" s="132">
        <v>-21191.48000000132</v>
      </c>
      <c r="BX321" s="132">
        <v>16789.25</v>
      </c>
    </row>
    <row r="322" spans="1:76" hidden="1" x14ac:dyDescent="0.25">
      <c r="A322" s="295">
        <v>303</v>
      </c>
      <c r="B322">
        <v>389</v>
      </c>
      <c r="C322" s="322" t="s">
        <v>13</v>
      </c>
      <c r="D322" s="322" t="s">
        <v>13</v>
      </c>
      <c r="E322" s="323" t="s">
        <v>452</v>
      </c>
      <c r="F322" s="132" t="s">
        <v>13</v>
      </c>
      <c r="G322" s="132" t="s">
        <v>13</v>
      </c>
      <c r="H322" s="132" t="s">
        <v>13</v>
      </c>
      <c r="I322" s="132" t="s">
        <v>13</v>
      </c>
      <c r="J322" s="132" t="s">
        <v>13</v>
      </c>
      <c r="K322" s="132" t="s">
        <v>13</v>
      </c>
      <c r="L322" s="132" t="s">
        <v>13</v>
      </c>
      <c r="M322" s="132" t="s">
        <v>13</v>
      </c>
      <c r="N322" s="132" t="s">
        <v>13</v>
      </c>
      <c r="O322" s="132" t="s">
        <v>13</v>
      </c>
      <c r="P322" s="132" t="s">
        <v>13</v>
      </c>
      <c r="Q322" s="132" t="s">
        <v>13</v>
      </c>
      <c r="R322" s="132" t="s">
        <v>13</v>
      </c>
      <c r="S322" s="132" t="s">
        <v>13</v>
      </c>
      <c r="T322" s="132" t="s">
        <v>13</v>
      </c>
      <c r="U322" s="132" t="s">
        <v>13</v>
      </c>
      <c r="V322" s="132" t="s">
        <v>13</v>
      </c>
      <c r="W322" s="132" t="s">
        <v>13</v>
      </c>
      <c r="X322" s="132" t="s">
        <v>13</v>
      </c>
      <c r="Y322" s="132" t="s">
        <v>13</v>
      </c>
      <c r="Z322" s="132" t="s">
        <v>13</v>
      </c>
      <c r="AA322" s="132" t="s">
        <v>13</v>
      </c>
      <c r="AB322" s="132" t="s">
        <v>13</v>
      </c>
      <c r="AC322" s="132" t="s">
        <v>13</v>
      </c>
      <c r="AD322" s="132" t="s">
        <v>13</v>
      </c>
      <c r="AE322" s="132" t="s">
        <v>13</v>
      </c>
      <c r="AF322" s="132" t="s">
        <v>13</v>
      </c>
      <c r="AG322" s="132" t="s">
        <v>13</v>
      </c>
      <c r="AH322" s="132" t="s">
        <v>13</v>
      </c>
      <c r="AI322" s="132" t="s">
        <v>13</v>
      </c>
      <c r="AJ322" s="132" t="s">
        <v>13</v>
      </c>
      <c r="AK322" s="132" t="s">
        <v>13</v>
      </c>
      <c r="AL322" s="132" t="s">
        <v>13</v>
      </c>
      <c r="AM322" s="132" t="s">
        <v>13</v>
      </c>
      <c r="AN322" s="132" t="s">
        <v>13</v>
      </c>
      <c r="AO322" s="132" t="s">
        <v>13</v>
      </c>
      <c r="AP322" s="132" t="s">
        <v>13</v>
      </c>
      <c r="AQ322" s="132" t="s">
        <v>13</v>
      </c>
      <c r="AR322" s="132" t="s">
        <v>13</v>
      </c>
      <c r="AS322" s="132" t="s">
        <v>13</v>
      </c>
      <c r="AT322" s="319" t="s">
        <v>13</v>
      </c>
      <c r="AU322" s="132" t="s">
        <v>13</v>
      </c>
      <c r="AV322" s="132" t="s">
        <v>13</v>
      </c>
      <c r="AW322" s="132" t="s">
        <v>13</v>
      </c>
      <c r="AX322" s="132" t="s">
        <v>13</v>
      </c>
      <c r="AY322" s="132" t="s">
        <v>13</v>
      </c>
      <c r="AZ322" s="320" t="s">
        <v>13</v>
      </c>
      <c r="BA322" s="320" t="s">
        <v>13</v>
      </c>
      <c r="BB322" s="132" t="s">
        <v>13</v>
      </c>
      <c r="BC322" s="319" t="s">
        <v>13</v>
      </c>
      <c r="BD322" s="319" t="s">
        <v>13</v>
      </c>
      <c r="BE322" s="320" t="s">
        <v>13</v>
      </c>
      <c r="BF322" s="132" t="s">
        <v>13</v>
      </c>
      <c r="BG322" s="132" t="s">
        <v>13</v>
      </c>
      <c r="BH322" s="132" t="s">
        <v>13</v>
      </c>
      <c r="BI322" s="132" t="s">
        <v>13</v>
      </c>
      <c r="BJ322" s="321"/>
      <c r="BK322" s="321"/>
      <c r="BL322" s="132"/>
      <c r="BM322" s="132"/>
      <c r="BN322" s="132"/>
      <c r="BO322" s="132"/>
      <c r="BP322" s="132"/>
      <c r="BQ322" s="321"/>
      <c r="BR322" s="132"/>
      <c r="BS322" s="132"/>
      <c r="BT322" s="132"/>
      <c r="BU322" s="132"/>
      <c r="BV322" s="132"/>
      <c r="BW322" s="132">
        <v>-8859.4000000001979</v>
      </c>
      <c r="BX322" s="132">
        <v>8180</v>
      </c>
    </row>
    <row r="323" spans="1:76" hidden="1" x14ac:dyDescent="0.25">
      <c r="A323" s="295">
        <v>303</v>
      </c>
      <c r="B323">
        <v>577</v>
      </c>
      <c r="C323" s="322" t="s">
        <v>13</v>
      </c>
      <c r="D323" s="322" t="s">
        <v>13</v>
      </c>
      <c r="E323" s="323" t="s">
        <v>453</v>
      </c>
      <c r="F323" s="132" t="s">
        <v>13</v>
      </c>
      <c r="G323" s="132" t="s">
        <v>13</v>
      </c>
      <c r="H323" s="132" t="s">
        <v>13</v>
      </c>
      <c r="I323" s="132" t="s">
        <v>13</v>
      </c>
      <c r="J323" s="132" t="s">
        <v>13</v>
      </c>
      <c r="K323" s="132" t="s">
        <v>13</v>
      </c>
      <c r="L323" s="132" t="s">
        <v>13</v>
      </c>
      <c r="M323" s="132" t="s">
        <v>13</v>
      </c>
      <c r="N323" s="132" t="s">
        <v>13</v>
      </c>
      <c r="O323" s="132" t="s">
        <v>13</v>
      </c>
      <c r="P323" s="132" t="s">
        <v>13</v>
      </c>
      <c r="Q323" s="132" t="s">
        <v>13</v>
      </c>
      <c r="R323" s="132" t="s">
        <v>13</v>
      </c>
      <c r="S323" s="132" t="s">
        <v>13</v>
      </c>
      <c r="T323" s="132" t="s">
        <v>13</v>
      </c>
      <c r="U323" s="132" t="s">
        <v>13</v>
      </c>
      <c r="V323" s="132" t="s">
        <v>13</v>
      </c>
      <c r="W323" s="132" t="s">
        <v>13</v>
      </c>
      <c r="X323" s="132" t="s">
        <v>13</v>
      </c>
      <c r="Y323" s="132" t="s">
        <v>13</v>
      </c>
      <c r="Z323" s="132" t="s">
        <v>13</v>
      </c>
      <c r="AA323" s="132" t="s">
        <v>13</v>
      </c>
      <c r="AB323" s="132" t="s">
        <v>13</v>
      </c>
      <c r="AC323" s="132" t="s">
        <v>13</v>
      </c>
      <c r="AD323" s="132" t="s">
        <v>13</v>
      </c>
      <c r="AE323" s="132" t="s">
        <v>13</v>
      </c>
      <c r="AF323" s="132" t="s">
        <v>13</v>
      </c>
      <c r="AG323" s="132" t="s">
        <v>13</v>
      </c>
      <c r="AH323" s="132" t="s">
        <v>13</v>
      </c>
      <c r="AI323" s="132" t="s">
        <v>13</v>
      </c>
      <c r="AJ323" s="132" t="s">
        <v>13</v>
      </c>
      <c r="AK323" s="132" t="s">
        <v>13</v>
      </c>
      <c r="AL323" s="132" t="s">
        <v>13</v>
      </c>
      <c r="AM323" s="132" t="s">
        <v>13</v>
      </c>
      <c r="AN323" s="132" t="s">
        <v>13</v>
      </c>
      <c r="AO323" s="132" t="s">
        <v>13</v>
      </c>
      <c r="AP323" s="132" t="s">
        <v>13</v>
      </c>
      <c r="AQ323" s="132" t="s">
        <v>13</v>
      </c>
      <c r="AR323" s="132" t="s">
        <v>13</v>
      </c>
      <c r="AS323" s="132" t="s">
        <v>13</v>
      </c>
      <c r="AT323" s="319" t="s">
        <v>13</v>
      </c>
      <c r="AU323" s="132" t="s">
        <v>13</v>
      </c>
      <c r="AV323" s="132" t="s">
        <v>13</v>
      </c>
      <c r="AW323" s="132" t="s">
        <v>13</v>
      </c>
      <c r="AX323" s="132" t="s">
        <v>13</v>
      </c>
      <c r="AY323" s="132" t="s">
        <v>13</v>
      </c>
      <c r="AZ323" s="320" t="s">
        <v>13</v>
      </c>
      <c r="BA323" s="320" t="s">
        <v>13</v>
      </c>
      <c r="BB323" s="132" t="s">
        <v>13</v>
      </c>
      <c r="BC323" s="319" t="s">
        <v>13</v>
      </c>
      <c r="BD323" s="319" t="s">
        <v>13</v>
      </c>
      <c r="BE323" s="320" t="s">
        <v>13</v>
      </c>
      <c r="BF323" s="132" t="s">
        <v>13</v>
      </c>
      <c r="BG323" s="132" t="s">
        <v>13</v>
      </c>
      <c r="BH323" s="132" t="s">
        <v>13</v>
      </c>
      <c r="BI323" s="132" t="s">
        <v>13</v>
      </c>
      <c r="BJ323" s="321"/>
      <c r="BK323" s="321"/>
      <c r="BL323" s="132"/>
      <c r="BM323" s="132"/>
      <c r="BN323" s="132"/>
      <c r="BO323" s="132"/>
      <c r="BP323" s="132"/>
      <c r="BQ323" s="321"/>
      <c r="BR323" s="132"/>
      <c r="BS323" s="132"/>
      <c r="BT323" s="132"/>
      <c r="BU323" s="132"/>
      <c r="BV323" s="132"/>
      <c r="BW323" s="132">
        <v>-28636.900000000227</v>
      </c>
      <c r="BX323" s="132">
        <v>876.31999999999971</v>
      </c>
    </row>
    <row r="324" spans="1:76" hidden="1" x14ac:dyDescent="0.25">
      <c r="A324" s="295">
        <v>303</v>
      </c>
      <c r="B324">
        <v>580</v>
      </c>
      <c r="C324" s="322" t="s">
        <v>13</v>
      </c>
      <c r="D324" s="322" t="s">
        <v>13</v>
      </c>
      <c r="E324" s="323" t="s">
        <v>454</v>
      </c>
      <c r="F324" s="132" t="s">
        <v>13</v>
      </c>
      <c r="G324" s="132" t="s">
        <v>13</v>
      </c>
      <c r="H324" s="132" t="s">
        <v>13</v>
      </c>
      <c r="I324" s="132" t="s">
        <v>13</v>
      </c>
      <c r="J324" s="132" t="s">
        <v>13</v>
      </c>
      <c r="K324" s="132" t="s">
        <v>13</v>
      </c>
      <c r="L324" s="132" t="s">
        <v>13</v>
      </c>
      <c r="M324" s="132" t="s">
        <v>13</v>
      </c>
      <c r="N324" s="132" t="s">
        <v>13</v>
      </c>
      <c r="O324" s="132" t="s">
        <v>13</v>
      </c>
      <c r="P324" s="132" t="s">
        <v>13</v>
      </c>
      <c r="Q324" s="132" t="s">
        <v>13</v>
      </c>
      <c r="R324" s="132" t="s">
        <v>13</v>
      </c>
      <c r="S324" s="132" t="s">
        <v>13</v>
      </c>
      <c r="T324" s="132" t="s">
        <v>13</v>
      </c>
      <c r="U324" s="132" t="s">
        <v>13</v>
      </c>
      <c r="V324" s="132" t="s">
        <v>13</v>
      </c>
      <c r="W324" s="132" t="s">
        <v>13</v>
      </c>
      <c r="X324" s="132" t="s">
        <v>13</v>
      </c>
      <c r="Y324" s="132" t="s">
        <v>13</v>
      </c>
      <c r="Z324" s="132" t="s">
        <v>13</v>
      </c>
      <c r="AA324" s="132" t="s">
        <v>13</v>
      </c>
      <c r="AB324" s="132" t="s">
        <v>13</v>
      </c>
      <c r="AC324" s="132" t="s">
        <v>13</v>
      </c>
      <c r="AD324" s="132" t="s">
        <v>13</v>
      </c>
      <c r="AE324" s="132" t="s">
        <v>13</v>
      </c>
      <c r="AF324" s="132" t="s">
        <v>13</v>
      </c>
      <c r="AG324" s="132" t="s">
        <v>13</v>
      </c>
      <c r="AH324" s="132" t="s">
        <v>13</v>
      </c>
      <c r="AI324" s="132" t="s">
        <v>13</v>
      </c>
      <c r="AJ324" s="132" t="s">
        <v>13</v>
      </c>
      <c r="AK324" s="132" t="s">
        <v>13</v>
      </c>
      <c r="AL324" s="132" t="s">
        <v>13</v>
      </c>
      <c r="AM324" s="132" t="s">
        <v>13</v>
      </c>
      <c r="AN324" s="132" t="s">
        <v>13</v>
      </c>
      <c r="AO324" s="132" t="s">
        <v>13</v>
      </c>
      <c r="AP324" s="132" t="s">
        <v>13</v>
      </c>
      <c r="AQ324" s="132" t="s">
        <v>13</v>
      </c>
      <c r="AR324" s="132" t="s">
        <v>13</v>
      </c>
      <c r="AS324" s="132" t="s">
        <v>13</v>
      </c>
      <c r="AT324" s="319" t="s">
        <v>13</v>
      </c>
      <c r="AU324" s="132" t="s">
        <v>13</v>
      </c>
      <c r="AV324" s="132" t="s">
        <v>13</v>
      </c>
      <c r="AW324" s="132" t="s">
        <v>13</v>
      </c>
      <c r="AX324" s="132" t="s">
        <v>13</v>
      </c>
      <c r="AY324" s="132" t="s">
        <v>13</v>
      </c>
      <c r="AZ324" s="320" t="s">
        <v>13</v>
      </c>
      <c r="BA324" s="320" t="s">
        <v>13</v>
      </c>
      <c r="BB324" s="132" t="s">
        <v>13</v>
      </c>
      <c r="BC324" s="319" t="s">
        <v>13</v>
      </c>
      <c r="BD324" s="319" t="s">
        <v>13</v>
      </c>
      <c r="BE324" s="320" t="s">
        <v>13</v>
      </c>
      <c r="BF324" s="132" t="s">
        <v>13</v>
      </c>
      <c r="BG324" s="132" t="s">
        <v>13</v>
      </c>
      <c r="BH324" s="132" t="s">
        <v>13</v>
      </c>
      <c r="BI324" s="132" t="s">
        <v>13</v>
      </c>
      <c r="BJ324" s="321"/>
      <c r="BK324" s="321"/>
      <c r="BL324" s="132"/>
      <c r="BM324" s="132"/>
      <c r="BN324" s="132"/>
      <c r="BO324" s="132"/>
      <c r="BP324" s="132"/>
      <c r="BQ324" s="321"/>
      <c r="BR324" s="132"/>
      <c r="BS324" s="132"/>
      <c r="BT324" s="132"/>
      <c r="BU324" s="132"/>
      <c r="BV324" s="132"/>
      <c r="BW324" s="132">
        <v>94824.880000000179</v>
      </c>
      <c r="BX324" s="132">
        <v>5059.3599999999997</v>
      </c>
    </row>
    <row r="325" spans="1:76" hidden="1" x14ac:dyDescent="0.25">
      <c r="A325" s="295">
        <v>303</v>
      </c>
      <c r="B325">
        <v>584</v>
      </c>
      <c r="C325" s="322" t="s">
        <v>13</v>
      </c>
      <c r="D325" s="322" t="s">
        <v>13</v>
      </c>
      <c r="E325" s="323" t="s">
        <v>455</v>
      </c>
      <c r="F325" s="132" t="s">
        <v>13</v>
      </c>
      <c r="G325" s="132" t="s">
        <v>13</v>
      </c>
      <c r="H325" s="132" t="s">
        <v>13</v>
      </c>
      <c r="I325" s="132" t="s">
        <v>13</v>
      </c>
      <c r="J325" s="132" t="s">
        <v>13</v>
      </c>
      <c r="K325" s="132" t="s">
        <v>13</v>
      </c>
      <c r="L325" s="132" t="s">
        <v>13</v>
      </c>
      <c r="M325" s="132" t="s">
        <v>13</v>
      </c>
      <c r="N325" s="132" t="s">
        <v>13</v>
      </c>
      <c r="O325" s="132" t="s">
        <v>13</v>
      </c>
      <c r="P325" s="132" t="s">
        <v>13</v>
      </c>
      <c r="Q325" s="132" t="s">
        <v>13</v>
      </c>
      <c r="R325" s="132" t="s">
        <v>13</v>
      </c>
      <c r="S325" s="132" t="s">
        <v>13</v>
      </c>
      <c r="T325" s="132" t="s">
        <v>13</v>
      </c>
      <c r="U325" s="132" t="s">
        <v>13</v>
      </c>
      <c r="V325" s="132" t="s">
        <v>13</v>
      </c>
      <c r="W325" s="132" t="s">
        <v>13</v>
      </c>
      <c r="X325" s="132" t="s">
        <v>13</v>
      </c>
      <c r="Y325" s="132" t="s">
        <v>13</v>
      </c>
      <c r="Z325" s="132" t="s">
        <v>13</v>
      </c>
      <c r="AA325" s="132" t="s">
        <v>13</v>
      </c>
      <c r="AB325" s="132" t="s">
        <v>13</v>
      </c>
      <c r="AC325" s="132" t="s">
        <v>13</v>
      </c>
      <c r="AD325" s="132" t="s">
        <v>13</v>
      </c>
      <c r="AE325" s="132" t="s">
        <v>13</v>
      </c>
      <c r="AF325" s="132" t="s">
        <v>13</v>
      </c>
      <c r="AG325" s="132" t="s">
        <v>13</v>
      </c>
      <c r="AH325" s="132" t="s">
        <v>13</v>
      </c>
      <c r="AI325" s="132" t="s">
        <v>13</v>
      </c>
      <c r="AJ325" s="132" t="s">
        <v>13</v>
      </c>
      <c r="AK325" s="132" t="s">
        <v>13</v>
      </c>
      <c r="AL325" s="132" t="s">
        <v>13</v>
      </c>
      <c r="AM325" s="132" t="s">
        <v>13</v>
      </c>
      <c r="AN325" s="132" t="s">
        <v>13</v>
      </c>
      <c r="AO325" s="132" t="s">
        <v>13</v>
      </c>
      <c r="AP325" s="132" t="s">
        <v>13</v>
      </c>
      <c r="AQ325" s="132" t="s">
        <v>13</v>
      </c>
      <c r="AR325" s="132" t="s">
        <v>13</v>
      </c>
      <c r="AS325" s="132" t="s">
        <v>13</v>
      </c>
      <c r="AT325" s="319" t="s">
        <v>13</v>
      </c>
      <c r="AU325" s="132" t="s">
        <v>13</v>
      </c>
      <c r="AV325" s="132" t="s">
        <v>13</v>
      </c>
      <c r="AW325" s="132" t="s">
        <v>13</v>
      </c>
      <c r="AX325" s="132" t="s">
        <v>13</v>
      </c>
      <c r="AY325" s="132" t="s">
        <v>13</v>
      </c>
      <c r="AZ325" s="320" t="s">
        <v>13</v>
      </c>
      <c r="BA325" s="320" t="s">
        <v>13</v>
      </c>
      <c r="BB325" s="132" t="s">
        <v>13</v>
      </c>
      <c r="BC325" s="319" t="s">
        <v>13</v>
      </c>
      <c r="BD325" s="319" t="s">
        <v>13</v>
      </c>
      <c r="BE325" s="320" t="s">
        <v>13</v>
      </c>
      <c r="BF325" s="132" t="s">
        <v>13</v>
      </c>
      <c r="BG325" s="132" t="s">
        <v>13</v>
      </c>
      <c r="BH325" s="132" t="s">
        <v>13</v>
      </c>
      <c r="BI325" s="132" t="s">
        <v>13</v>
      </c>
      <c r="BJ325" s="321"/>
      <c r="BK325" s="321"/>
      <c r="BL325" s="132"/>
      <c r="BM325" s="132"/>
      <c r="BN325" s="132"/>
      <c r="BO325" s="132"/>
      <c r="BP325" s="132"/>
      <c r="BQ325" s="321"/>
      <c r="BR325" s="132"/>
      <c r="BS325" s="132"/>
      <c r="BT325" s="132"/>
      <c r="BU325" s="132"/>
      <c r="BV325" s="132"/>
      <c r="BW325" s="132">
        <v>160626.34000000043</v>
      </c>
      <c r="BX325" s="132">
        <v>4333.3500000000022</v>
      </c>
    </row>
    <row r="326" spans="1:76" hidden="1" x14ac:dyDescent="0.25">
      <c r="A326" s="295">
        <v>303</v>
      </c>
      <c r="B326">
        <v>597</v>
      </c>
      <c r="C326" s="322" t="s">
        <v>13</v>
      </c>
      <c r="D326" s="322" t="s">
        <v>13</v>
      </c>
      <c r="E326" s="323" t="s">
        <v>456</v>
      </c>
      <c r="F326" s="132" t="s">
        <v>13</v>
      </c>
      <c r="G326" s="132" t="s">
        <v>13</v>
      </c>
      <c r="H326" s="132" t="s">
        <v>13</v>
      </c>
      <c r="I326" s="132" t="s">
        <v>13</v>
      </c>
      <c r="J326" s="132" t="s">
        <v>13</v>
      </c>
      <c r="K326" s="132" t="s">
        <v>13</v>
      </c>
      <c r="L326" s="132" t="s">
        <v>13</v>
      </c>
      <c r="M326" s="132" t="s">
        <v>13</v>
      </c>
      <c r="N326" s="132" t="s">
        <v>13</v>
      </c>
      <c r="O326" s="132" t="s">
        <v>13</v>
      </c>
      <c r="P326" s="132" t="s">
        <v>13</v>
      </c>
      <c r="Q326" s="132" t="s">
        <v>13</v>
      </c>
      <c r="R326" s="132" t="s">
        <v>13</v>
      </c>
      <c r="S326" s="132" t="s">
        <v>13</v>
      </c>
      <c r="T326" s="132" t="s">
        <v>13</v>
      </c>
      <c r="U326" s="132" t="s">
        <v>13</v>
      </c>
      <c r="V326" s="132" t="s">
        <v>13</v>
      </c>
      <c r="W326" s="132" t="s">
        <v>13</v>
      </c>
      <c r="X326" s="132" t="s">
        <v>13</v>
      </c>
      <c r="Y326" s="132" t="s">
        <v>13</v>
      </c>
      <c r="Z326" s="132" t="s">
        <v>13</v>
      </c>
      <c r="AA326" s="132" t="s">
        <v>13</v>
      </c>
      <c r="AB326" s="132" t="s">
        <v>13</v>
      </c>
      <c r="AC326" s="132" t="s">
        <v>13</v>
      </c>
      <c r="AD326" s="132" t="s">
        <v>13</v>
      </c>
      <c r="AE326" s="132" t="s">
        <v>13</v>
      </c>
      <c r="AF326" s="132" t="s">
        <v>13</v>
      </c>
      <c r="AG326" s="132" t="s">
        <v>13</v>
      </c>
      <c r="AH326" s="132" t="s">
        <v>13</v>
      </c>
      <c r="AI326" s="132" t="s">
        <v>13</v>
      </c>
      <c r="AJ326" s="132" t="s">
        <v>13</v>
      </c>
      <c r="AK326" s="132" t="s">
        <v>13</v>
      </c>
      <c r="AL326" s="132" t="s">
        <v>13</v>
      </c>
      <c r="AM326" s="132" t="s">
        <v>13</v>
      </c>
      <c r="AN326" s="132" t="s">
        <v>13</v>
      </c>
      <c r="AO326" s="132" t="s">
        <v>13</v>
      </c>
      <c r="AP326" s="132" t="s">
        <v>13</v>
      </c>
      <c r="AQ326" s="132" t="s">
        <v>13</v>
      </c>
      <c r="AR326" s="132" t="s">
        <v>13</v>
      </c>
      <c r="AS326" s="132" t="s">
        <v>13</v>
      </c>
      <c r="AT326" s="319" t="s">
        <v>13</v>
      </c>
      <c r="AU326" s="132" t="s">
        <v>13</v>
      </c>
      <c r="AV326" s="132" t="s">
        <v>13</v>
      </c>
      <c r="AW326" s="132" t="s">
        <v>13</v>
      </c>
      <c r="AX326" s="132" t="s">
        <v>13</v>
      </c>
      <c r="AY326" s="132" t="s">
        <v>13</v>
      </c>
      <c r="AZ326" s="320" t="s">
        <v>13</v>
      </c>
      <c r="BA326" s="320" t="s">
        <v>13</v>
      </c>
      <c r="BB326" s="132" t="s">
        <v>13</v>
      </c>
      <c r="BC326" s="319" t="s">
        <v>13</v>
      </c>
      <c r="BD326" s="319" t="s">
        <v>13</v>
      </c>
      <c r="BE326" s="320" t="s">
        <v>13</v>
      </c>
      <c r="BF326" s="132" t="s">
        <v>13</v>
      </c>
      <c r="BG326" s="132" t="s">
        <v>13</v>
      </c>
      <c r="BH326" s="132" t="s">
        <v>13</v>
      </c>
      <c r="BI326" s="132" t="s">
        <v>13</v>
      </c>
      <c r="BJ326" s="321"/>
      <c r="BK326" s="321"/>
      <c r="BL326" s="132"/>
      <c r="BM326" s="132"/>
      <c r="BN326" s="132"/>
      <c r="BO326" s="132"/>
      <c r="BP326" s="132"/>
      <c r="BQ326" s="321"/>
      <c r="BR326" s="132"/>
      <c r="BS326" s="132"/>
      <c r="BT326" s="132"/>
      <c r="BU326" s="132"/>
      <c r="BV326" s="132"/>
      <c r="BW326" s="132">
        <v>77445.580000000031</v>
      </c>
      <c r="BX326" s="132">
        <v>2561.9399999999987</v>
      </c>
    </row>
    <row r="327" spans="1:76" hidden="1" x14ac:dyDescent="0.25">
      <c r="A327" s="295">
        <v>303</v>
      </c>
      <c r="B327">
        <v>598</v>
      </c>
      <c r="C327" s="322" t="s">
        <v>13</v>
      </c>
      <c r="D327" s="322" t="s">
        <v>13</v>
      </c>
      <c r="E327" s="323" t="s">
        <v>457</v>
      </c>
      <c r="F327" s="132" t="s">
        <v>13</v>
      </c>
      <c r="G327" s="132" t="s">
        <v>13</v>
      </c>
      <c r="H327" s="132" t="s">
        <v>13</v>
      </c>
      <c r="I327" s="132" t="s">
        <v>13</v>
      </c>
      <c r="J327" s="132" t="s">
        <v>13</v>
      </c>
      <c r="K327" s="132" t="s">
        <v>13</v>
      </c>
      <c r="L327" s="132" t="s">
        <v>13</v>
      </c>
      <c r="M327" s="132" t="s">
        <v>13</v>
      </c>
      <c r="N327" s="132" t="s">
        <v>13</v>
      </c>
      <c r="O327" s="132" t="s">
        <v>13</v>
      </c>
      <c r="P327" s="132" t="s">
        <v>13</v>
      </c>
      <c r="Q327" s="132" t="s">
        <v>13</v>
      </c>
      <c r="R327" s="132" t="s">
        <v>13</v>
      </c>
      <c r="S327" s="132" t="s">
        <v>13</v>
      </c>
      <c r="T327" s="132" t="s">
        <v>13</v>
      </c>
      <c r="U327" s="132" t="s">
        <v>13</v>
      </c>
      <c r="V327" s="132" t="s">
        <v>13</v>
      </c>
      <c r="W327" s="132" t="s">
        <v>13</v>
      </c>
      <c r="X327" s="132" t="s">
        <v>13</v>
      </c>
      <c r="Y327" s="132" t="s">
        <v>13</v>
      </c>
      <c r="Z327" s="132" t="s">
        <v>13</v>
      </c>
      <c r="AA327" s="132" t="s">
        <v>13</v>
      </c>
      <c r="AB327" s="132" t="s">
        <v>13</v>
      </c>
      <c r="AC327" s="132" t="s">
        <v>13</v>
      </c>
      <c r="AD327" s="132" t="s">
        <v>13</v>
      </c>
      <c r="AE327" s="132" t="s">
        <v>13</v>
      </c>
      <c r="AF327" s="132" t="s">
        <v>13</v>
      </c>
      <c r="AG327" s="132" t="s">
        <v>13</v>
      </c>
      <c r="AH327" s="132" t="s">
        <v>13</v>
      </c>
      <c r="AI327" s="132" t="s">
        <v>13</v>
      </c>
      <c r="AJ327" s="132" t="s">
        <v>13</v>
      </c>
      <c r="AK327" s="132" t="s">
        <v>13</v>
      </c>
      <c r="AL327" s="132" t="s">
        <v>13</v>
      </c>
      <c r="AM327" s="132" t="s">
        <v>13</v>
      </c>
      <c r="AN327" s="132" t="s">
        <v>13</v>
      </c>
      <c r="AO327" s="132" t="s">
        <v>13</v>
      </c>
      <c r="AP327" s="132" t="s">
        <v>13</v>
      </c>
      <c r="AQ327" s="132" t="s">
        <v>13</v>
      </c>
      <c r="AR327" s="132" t="s">
        <v>13</v>
      </c>
      <c r="AS327" s="132" t="s">
        <v>13</v>
      </c>
      <c r="AT327" s="319" t="s">
        <v>13</v>
      </c>
      <c r="AU327" s="132" t="s">
        <v>13</v>
      </c>
      <c r="AV327" s="132" t="s">
        <v>13</v>
      </c>
      <c r="AW327" s="132" t="s">
        <v>13</v>
      </c>
      <c r="AX327" s="132" t="s">
        <v>13</v>
      </c>
      <c r="AY327" s="132" t="s">
        <v>13</v>
      </c>
      <c r="AZ327" s="320" t="s">
        <v>13</v>
      </c>
      <c r="BA327" s="320" t="s">
        <v>13</v>
      </c>
      <c r="BB327" s="132" t="s">
        <v>13</v>
      </c>
      <c r="BC327" s="319" t="s">
        <v>13</v>
      </c>
      <c r="BD327" s="319" t="s">
        <v>13</v>
      </c>
      <c r="BE327" s="320" t="s">
        <v>13</v>
      </c>
      <c r="BF327" s="132" t="s">
        <v>13</v>
      </c>
      <c r="BG327" s="132" t="s">
        <v>13</v>
      </c>
      <c r="BH327" s="132" t="s">
        <v>13</v>
      </c>
      <c r="BI327" s="132" t="s">
        <v>13</v>
      </c>
      <c r="BJ327" s="321"/>
      <c r="BK327" s="321"/>
      <c r="BL327" s="132"/>
      <c r="BM327" s="132"/>
      <c r="BN327" s="132"/>
      <c r="BO327" s="132"/>
      <c r="BP327" s="132"/>
      <c r="BQ327" s="321"/>
      <c r="BR327" s="132"/>
      <c r="BS327" s="132"/>
      <c r="BT327" s="132"/>
      <c r="BU327" s="132"/>
      <c r="BV327" s="132"/>
      <c r="BW327" s="132">
        <v>-49402.419999999809</v>
      </c>
      <c r="BX327" s="132">
        <v>4748.8500000000004</v>
      </c>
    </row>
    <row r="328" spans="1:76" hidden="1" x14ac:dyDescent="0.25">
      <c r="A328" s="295">
        <v>303</v>
      </c>
      <c r="B328">
        <v>266</v>
      </c>
      <c r="C328" s="322" t="s">
        <v>13</v>
      </c>
      <c r="D328" s="322" t="s">
        <v>13</v>
      </c>
      <c r="E328" s="323" t="s">
        <v>458</v>
      </c>
      <c r="F328" s="132" t="s">
        <v>13</v>
      </c>
      <c r="G328" s="132" t="s">
        <v>13</v>
      </c>
      <c r="H328" s="132" t="s">
        <v>13</v>
      </c>
      <c r="I328" s="132" t="s">
        <v>13</v>
      </c>
      <c r="J328" s="132" t="s">
        <v>13</v>
      </c>
      <c r="K328" s="132" t="s">
        <v>13</v>
      </c>
      <c r="L328" s="132" t="s">
        <v>13</v>
      </c>
      <c r="M328" s="132" t="s">
        <v>13</v>
      </c>
      <c r="N328" s="132" t="s">
        <v>13</v>
      </c>
      <c r="O328" s="132" t="s">
        <v>13</v>
      </c>
      <c r="P328" s="132" t="s">
        <v>13</v>
      </c>
      <c r="Q328" s="132" t="s">
        <v>13</v>
      </c>
      <c r="R328" s="132" t="s">
        <v>13</v>
      </c>
      <c r="S328" s="132" t="s">
        <v>13</v>
      </c>
      <c r="T328" s="132" t="s">
        <v>13</v>
      </c>
      <c r="U328" s="132" t="s">
        <v>13</v>
      </c>
      <c r="V328" s="132" t="s">
        <v>13</v>
      </c>
      <c r="W328" s="132" t="s">
        <v>13</v>
      </c>
      <c r="X328" s="132" t="s">
        <v>13</v>
      </c>
      <c r="Y328" s="132" t="s">
        <v>13</v>
      </c>
      <c r="Z328" s="132" t="s">
        <v>13</v>
      </c>
      <c r="AA328" s="132" t="s">
        <v>13</v>
      </c>
      <c r="AB328" s="132" t="s">
        <v>13</v>
      </c>
      <c r="AC328" s="132" t="s">
        <v>13</v>
      </c>
      <c r="AD328" s="132" t="s">
        <v>13</v>
      </c>
      <c r="AE328" s="132" t="s">
        <v>13</v>
      </c>
      <c r="AF328" s="132" t="s">
        <v>13</v>
      </c>
      <c r="AG328" s="132" t="s">
        <v>13</v>
      </c>
      <c r="AH328" s="132" t="s">
        <v>13</v>
      </c>
      <c r="AI328" s="132" t="s">
        <v>13</v>
      </c>
      <c r="AJ328" s="132" t="s">
        <v>13</v>
      </c>
      <c r="AK328" s="132" t="s">
        <v>13</v>
      </c>
      <c r="AL328" s="132" t="s">
        <v>13</v>
      </c>
      <c r="AM328" s="132" t="s">
        <v>13</v>
      </c>
      <c r="AN328" s="132" t="s">
        <v>13</v>
      </c>
      <c r="AO328" s="132" t="s">
        <v>13</v>
      </c>
      <c r="AP328" s="132" t="s">
        <v>13</v>
      </c>
      <c r="AQ328" s="132" t="s">
        <v>13</v>
      </c>
      <c r="AR328" s="132" t="s">
        <v>13</v>
      </c>
      <c r="AS328" s="132" t="s">
        <v>13</v>
      </c>
      <c r="AT328" s="319" t="s">
        <v>13</v>
      </c>
      <c r="AU328" s="132" t="s">
        <v>13</v>
      </c>
      <c r="AV328" s="132" t="s">
        <v>13</v>
      </c>
      <c r="AW328" s="132" t="s">
        <v>13</v>
      </c>
      <c r="AX328" s="132" t="s">
        <v>13</v>
      </c>
      <c r="AY328" s="132" t="s">
        <v>13</v>
      </c>
      <c r="AZ328" s="320" t="s">
        <v>13</v>
      </c>
      <c r="BA328" s="320" t="s">
        <v>13</v>
      </c>
      <c r="BB328" s="132" t="s">
        <v>13</v>
      </c>
      <c r="BC328" s="319" t="s">
        <v>13</v>
      </c>
      <c r="BD328" s="319" t="s">
        <v>13</v>
      </c>
      <c r="BE328" s="320" t="s">
        <v>13</v>
      </c>
      <c r="BF328" s="132" t="s">
        <v>13</v>
      </c>
      <c r="BG328" s="132" t="s">
        <v>13</v>
      </c>
      <c r="BH328" s="132" t="s">
        <v>13</v>
      </c>
      <c r="BI328" s="132" t="s">
        <v>13</v>
      </c>
      <c r="BJ328" s="321"/>
      <c r="BK328" s="321"/>
      <c r="BL328" s="132"/>
      <c r="BM328" s="132"/>
      <c r="BN328" s="132"/>
      <c r="BO328" s="132"/>
      <c r="BP328" s="132"/>
      <c r="BQ328" s="321"/>
      <c r="BR328" s="132"/>
      <c r="BS328" s="132"/>
      <c r="BT328" s="132"/>
      <c r="BU328" s="132"/>
      <c r="BV328" s="132"/>
      <c r="BW328" s="132">
        <v>58449.03999999963</v>
      </c>
      <c r="BX328" s="132">
        <v>21719.549999999996</v>
      </c>
    </row>
    <row r="329" spans="1:76" hidden="1" x14ac:dyDescent="0.25">
      <c r="A329" s="295">
        <v>303</v>
      </c>
      <c r="B329" s="295">
        <v>0</v>
      </c>
      <c r="C329" s="317" t="s">
        <v>13</v>
      </c>
      <c r="D329" s="317" t="s">
        <v>13</v>
      </c>
      <c r="E329" s="318" t="s">
        <v>13</v>
      </c>
      <c r="F329" s="132" t="s">
        <v>13</v>
      </c>
      <c r="G329" s="132" t="s">
        <v>13</v>
      </c>
      <c r="H329" s="132" t="s">
        <v>13</v>
      </c>
      <c r="I329" s="132" t="s">
        <v>13</v>
      </c>
      <c r="J329" s="132" t="s">
        <v>13</v>
      </c>
      <c r="K329" s="132" t="s">
        <v>13</v>
      </c>
      <c r="L329" s="132" t="s">
        <v>13</v>
      </c>
      <c r="M329" s="132" t="s">
        <v>13</v>
      </c>
      <c r="N329" s="132" t="s">
        <v>13</v>
      </c>
      <c r="O329" s="132" t="s">
        <v>13</v>
      </c>
      <c r="P329" s="132" t="s">
        <v>13</v>
      </c>
      <c r="Q329" s="132" t="s">
        <v>13</v>
      </c>
      <c r="R329" s="132" t="s">
        <v>13</v>
      </c>
      <c r="S329" s="132" t="s">
        <v>13</v>
      </c>
      <c r="T329" s="132" t="s">
        <v>13</v>
      </c>
      <c r="U329" s="132" t="s">
        <v>13</v>
      </c>
      <c r="V329" s="132" t="s">
        <v>13</v>
      </c>
      <c r="W329" s="132" t="s">
        <v>13</v>
      </c>
      <c r="X329" s="132" t="s">
        <v>13</v>
      </c>
      <c r="Y329" s="132" t="s">
        <v>13</v>
      </c>
      <c r="Z329" s="132" t="s">
        <v>13</v>
      </c>
      <c r="AA329" s="132" t="s">
        <v>13</v>
      </c>
      <c r="AB329" s="132" t="s">
        <v>13</v>
      </c>
      <c r="AC329" s="132" t="s">
        <v>13</v>
      </c>
      <c r="AD329" s="132" t="s">
        <v>13</v>
      </c>
      <c r="AE329" s="132" t="s">
        <v>13</v>
      </c>
      <c r="AF329" s="132" t="s">
        <v>13</v>
      </c>
      <c r="AG329" s="132" t="s">
        <v>13</v>
      </c>
      <c r="AH329" s="132" t="s">
        <v>13</v>
      </c>
      <c r="AI329" s="132" t="s">
        <v>13</v>
      </c>
      <c r="AJ329" s="132" t="s">
        <v>13</v>
      </c>
      <c r="AK329" s="132" t="s">
        <v>13</v>
      </c>
      <c r="AL329" s="132" t="s">
        <v>13</v>
      </c>
      <c r="AM329" s="132" t="s">
        <v>13</v>
      </c>
      <c r="AN329" s="132" t="s">
        <v>13</v>
      </c>
      <c r="AO329" s="132">
        <v>0</v>
      </c>
      <c r="AP329" s="132">
        <v>0</v>
      </c>
      <c r="AQ329" s="132">
        <v>0</v>
      </c>
      <c r="AR329" s="132">
        <v>0</v>
      </c>
      <c r="AS329" s="132">
        <v>0</v>
      </c>
      <c r="AT329" s="132">
        <v>0</v>
      </c>
      <c r="AU329" s="132">
        <v>0</v>
      </c>
      <c r="AV329" s="132">
        <v>0</v>
      </c>
      <c r="AW329" s="132">
        <v>0</v>
      </c>
      <c r="AX329" s="132">
        <v>0</v>
      </c>
      <c r="AY329" s="132">
        <v>0</v>
      </c>
      <c r="AZ329" s="320">
        <v>0</v>
      </c>
      <c r="BA329" s="320">
        <v>0</v>
      </c>
      <c r="BB329" s="132">
        <v>0</v>
      </c>
      <c r="BC329" s="132">
        <v>0</v>
      </c>
      <c r="BD329" s="132">
        <v>0</v>
      </c>
      <c r="BE329" s="320">
        <v>0</v>
      </c>
      <c r="BF329" s="132">
        <v>0</v>
      </c>
      <c r="BG329" s="132">
        <v>0</v>
      </c>
      <c r="BH329" s="132">
        <v>0</v>
      </c>
      <c r="BI329" s="132">
        <v>0</v>
      </c>
      <c r="BJ329" s="321"/>
      <c r="BK329" s="321"/>
      <c r="BL329" s="132"/>
      <c r="BM329" s="132"/>
      <c r="BN329" s="132"/>
      <c r="BO329" s="132"/>
      <c r="BP329" s="132"/>
      <c r="BQ329" s="321"/>
      <c r="BR329" s="132"/>
      <c r="BS329" s="132"/>
      <c r="BT329" s="132"/>
      <c r="BU329" s="132"/>
      <c r="BV329" s="132"/>
      <c r="BW329" s="132">
        <v>0</v>
      </c>
      <c r="BX329" s="132">
        <v>0</v>
      </c>
    </row>
    <row r="330" spans="1:76" hidden="1" x14ac:dyDescent="0.25">
      <c r="A330" s="295">
        <v>303</v>
      </c>
      <c r="C330" s="317" t="s">
        <v>13</v>
      </c>
      <c r="D330" s="317" t="s">
        <v>13</v>
      </c>
      <c r="E330" s="318" t="s">
        <v>13</v>
      </c>
      <c r="F330" s="132" t="s">
        <v>13</v>
      </c>
      <c r="G330" s="132" t="s">
        <v>13</v>
      </c>
      <c r="H330" s="132" t="s">
        <v>13</v>
      </c>
      <c r="I330" s="132" t="s">
        <v>13</v>
      </c>
      <c r="J330" s="132" t="s">
        <v>13</v>
      </c>
      <c r="K330" s="132" t="s">
        <v>13</v>
      </c>
      <c r="L330" s="132" t="s">
        <v>13</v>
      </c>
      <c r="M330" s="132" t="s">
        <v>13</v>
      </c>
      <c r="N330" s="132" t="s">
        <v>13</v>
      </c>
      <c r="O330" s="132" t="s">
        <v>13</v>
      </c>
      <c r="P330" s="132" t="s">
        <v>13</v>
      </c>
      <c r="Q330" s="132" t="s">
        <v>13</v>
      </c>
      <c r="R330" s="132" t="s">
        <v>13</v>
      </c>
      <c r="S330" s="132" t="s">
        <v>13</v>
      </c>
      <c r="T330" s="132" t="s">
        <v>13</v>
      </c>
      <c r="U330" s="132" t="s">
        <v>13</v>
      </c>
      <c r="V330" s="132" t="s">
        <v>13</v>
      </c>
      <c r="W330" s="132" t="s">
        <v>13</v>
      </c>
      <c r="X330" s="132" t="s">
        <v>13</v>
      </c>
      <c r="Y330" s="132" t="s">
        <v>13</v>
      </c>
      <c r="Z330" s="132" t="s">
        <v>13</v>
      </c>
      <c r="AA330" s="132" t="s">
        <v>13</v>
      </c>
      <c r="AB330" s="132" t="s">
        <v>13</v>
      </c>
      <c r="AC330" s="132" t="s">
        <v>13</v>
      </c>
      <c r="AD330" s="132" t="s">
        <v>13</v>
      </c>
      <c r="AE330" s="132" t="s">
        <v>13</v>
      </c>
      <c r="AF330" s="132" t="s">
        <v>13</v>
      </c>
      <c r="AG330" s="132" t="s">
        <v>13</v>
      </c>
      <c r="AH330" s="132" t="s">
        <v>13</v>
      </c>
      <c r="AI330" s="132" t="s">
        <v>13</v>
      </c>
      <c r="AJ330" s="132" t="s">
        <v>13</v>
      </c>
      <c r="AK330" s="132" t="s">
        <v>13</v>
      </c>
      <c r="AL330" s="132" t="s">
        <v>13</v>
      </c>
      <c r="AM330" s="132" t="s">
        <v>13</v>
      </c>
      <c r="AN330" s="132" t="s">
        <v>13</v>
      </c>
      <c r="AO330" s="132" t="s">
        <v>13</v>
      </c>
      <c r="AP330" s="132" t="s">
        <v>13</v>
      </c>
      <c r="AQ330" s="132" t="s">
        <v>13</v>
      </c>
      <c r="AR330" s="132" t="s">
        <v>13</v>
      </c>
      <c r="AS330" s="132" t="s">
        <v>13</v>
      </c>
      <c r="AT330" s="319" t="s">
        <v>13</v>
      </c>
      <c r="AU330" s="132" t="s">
        <v>13</v>
      </c>
      <c r="AV330" s="132" t="s">
        <v>13</v>
      </c>
      <c r="AW330" s="132" t="s">
        <v>13</v>
      </c>
      <c r="AX330" s="132" t="s">
        <v>13</v>
      </c>
      <c r="AY330" s="132" t="s">
        <v>13</v>
      </c>
      <c r="AZ330" s="320" t="s">
        <v>13</v>
      </c>
      <c r="BA330" s="320" t="s">
        <v>13</v>
      </c>
      <c r="BB330" s="132" t="s">
        <v>13</v>
      </c>
      <c r="BC330" s="319" t="s">
        <v>13</v>
      </c>
      <c r="BD330" s="319" t="s">
        <v>13</v>
      </c>
      <c r="BE330" s="320" t="s">
        <v>13</v>
      </c>
      <c r="BF330" s="132" t="s">
        <v>13</v>
      </c>
      <c r="BG330" s="132" t="s">
        <v>13</v>
      </c>
      <c r="BH330" s="132" t="s">
        <v>13</v>
      </c>
      <c r="BI330" s="132" t="s">
        <v>13</v>
      </c>
      <c r="BJ330" s="321"/>
      <c r="BK330" s="321"/>
      <c r="BL330" s="132"/>
      <c r="BM330" s="132"/>
      <c r="BN330" s="132"/>
      <c r="BO330" s="132"/>
      <c r="BP330" s="132"/>
      <c r="BQ330" s="321"/>
      <c r="BR330" s="132"/>
      <c r="BS330" s="132"/>
      <c r="BT330" s="132"/>
      <c r="BU330" s="132"/>
      <c r="BV330" s="132"/>
      <c r="BW330" s="132"/>
      <c r="BX330" s="132"/>
    </row>
    <row r="331" spans="1:76" hidden="1" x14ac:dyDescent="0.25">
      <c r="A331" s="295">
        <v>303</v>
      </c>
      <c r="C331" s="317" t="s">
        <v>13</v>
      </c>
      <c r="D331" s="317" t="s">
        <v>13</v>
      </c>
      <c r="E331" s="318" t="s">
        <v>13</v>
      </c>
      <c r="F331" s="132" t="s">
        <v>13</v>
      </c>
      <c r="G331" s="132" t="s">
        <v>13</v>
      </c>
      <c r="H331" s="132" t="s">
        <v>13</v>
      </c>
      <c r="I331" s="132" t="s">
        <v>13</v>
      </c>
      <c r="J331" s="132" t="s">
        <v>13</v>
      </c>
      <c r="K331" s="132" t="s">
        <v>13</v>
      </c>
      <c r="L331" s="132" t="s">
        <v>13</v>
      </c>
      <c r="M331" s="132" t="s">
        <v>13</v>
      </c>
      <c r="N331" s="132" t="s">
        <v>13</v>
      </c>
      <c r="O331" s="132" t="s">
        <v>13</v>
      </c>
      <c r="P331" s="132" t="s">
        <v>13</v>
      </c>
      <c r="Q331" s="132" t="s">
        <v>13</v>
      </c>
      <c r="R331" s="132" t="s">
        <v>13</v>
      </c>
      <c r="S331" s="132" t="s">
        <v>13</v>
      </c>
      <c r="T331" s="132" t="s">
        <v>13</v>
      </c>
      <c r="U331" s="132" t="s">
        <v>13</v>
      </c>
      <c r="V331" s="132" t="s">
        <v>13</v>
      </c>
      <c r="W331" s="132" t="s">
        <v>13</v>
      </c>
      <c r="X331" s="132" t="s">
        <v>13</v>
      </c>
      <c r="Y331" s="132" t="s">
        <v>13</v>
      </c>
      <c r="Z331" s="132" t="s">
        <v>13</v>
      </c>
      <c r="AA331" s="132" t="s">
        <v>13</v>
      </c>
      <c r="AB331" s="132" t="s">
        <v>13</v>
      </c>
      <c r="AC331" s="132" t="s">
        <v>13</v>
      </c>
      <c r="AD331" s="132" t="s">
        <v>13</v>
      </c>
      <c r="AE331" s="132" t="s">
        <v>13</v>
      </c>
      <c r="AF331" s="132" t="s">
        <v>13</v>
      </c>
      <c r="AG331" s="132" t="s">
        <v>13</v>
      </c>
      <c r="AH331" s="132" t="s">
        <v>13</v>
      </c>
      <c r="AI331" s="132" t="s">
        <v>13</v>
      </c>
      <c r="AJ331" s="132" t="s">
        <v>13</v>
      </c>
      <c r="AK331" s="132" t="s">
        <v>13</v>
      </c>
      <c r="AL331" s="132" t="s">
        <v>13</v>
      </c>
      <c r="AM331" s="132" t="s">
        <v>13</v>
      </c>
      <c r="AN331" s="132" t="s">
        <v>13</v>
      </c>
      <c r="AO331" s="132" t="s">
        <v>13</v>
      </c>
      <c r="AP331" s="132" t="s">
        <v>13</v>
      </c>
      <c r="AQ331" s="132" t="s">
        <v>13</v>
      </c>
      <c r="AR331" s="132" t="s">
        <v>13</v>
      </c>
      <c r="AS331" s="132" t="s">
        <v>13</v>
      </c>
      <c r="AT331" s="319" t="s">
        <v>13</v>
      </c>
      <c r="AU331" s="132" t="s">
        <v>13</v>
      </c>
      <c r="AV331" s="132" t="s">
        <v>13</v>
      </c>
      <c r="AW331" s="132" t="s">
        <v>13</v>
      </c>
      <c r="AX331" s="132" t="s">
        <v>13</v>
      </c>
      <c r="AY331" s="132" t="s">
        <v>13</v>
      </c>
      <c r="AZ331" s="320" t="s">
        <v>13</v>
      </c>
      <c r="BA331" s="320" t="s">
        <v>13</v>
      </c>
      <c r="BB331" s="132" t="s">
        <v>13</v>
      </c>
      <c r="BC331" s="319" t="s">
        <v>13</v>
      </c>
      <c r="BD331" s="319" t="s">
        <v>13</v>
      </c>
      <c r="BE331" s="320" t="s">
        <v>13</v>
      </c>
      <c r="BF331" s="132" t="s">
        <v>13</v>
      </c>
      <c r="BG331" s="132" t="s">
        <v>13</v>
      </c>
      <c r="BH331" s="132" t="s">
        <v>13</v>
      </c>
      <c r="BI331" s="132" t="s">
        <v>13</v>
      </c>
      <c r="BJ331" s="321"/>
      <c r="BK331" s="321"/>
      <c r="BL331" s="132"/>
      <c r="BM331" s="132"/>
      <c r="BN331" s="132"/>
      <c r="BO331" s="132"/>
      <c r="BP331" s="132"/>
      <c r="BQ331" s="321"/>
      <c r="BR331" s="132"/>
      <c r="BS331" s="132"/>
      <c r="BT331" s="132"/>
      <c r="BU331" s="132"/>
      <c r="BV331" s="132"/>
      <c r="BW331" s="132"/>
      <c r="BX331" s="132"/>
    </row>
    <row r="332" spans="1:76" hidden="1" x14ac:dyDescent="0.25">
      <c r="A332" s="295">
        <v>303</v>
      </c>
      <c r="C332" s="317" t="s">
        <v>13</v>
      </c>
      <c r="D332" s="317" t="s">
        <v>13</v>
      </c>
      <c r="E332" s="318" t="s">
        <v>13</v>
      </c>
      <c r="F332" s="132" t="s">
        <v>13</v>
      </c>
      <c r="G332" s="132" t="s">
        <v>13</v>
      </c>
      <c r="H332" s="132" t="s">
        <v>13</v>
      </c>
      <c r="I332" s="132" t="s">
        <v>13</v>
      </c>
      <c r="J332" s="132" t="s">
        <v>13</v>
      </c>
      <c r="K332" s="132" t="s">
        <v>13</v>
      </c>
      <c r="L332" s="132" t="s">
        <v>13</v>
      </c>
      <c r="M332" s="132" t="s">
        <v>13</v>
      </c>
      <c r="N332" s="132" t="s">
        <v>13</v>
      </c>
      <c r="O332" s="132" t="s">
        <v>13</v>
      </c>
      <c r="P332" s="132" t="s">
        <v>13</v>
      </c>
      <c r="Q332" s="132" t="s">
        <v>13</v>
      </c>
      <c r="R332" s="132" t="s">
        <v>13</v>
      </c>
      <c r="S332" s="132" t="s">
        <v>13</v>
      </c>
      <c r="T332" s="132" t="s">
        <v>13</v>
      </c>
      <c r="U332" s="132" t="s">
        <v>13</v>
      </c>
      <c r="V332" s="132" t="s">
        <v>13</v>
      </c>
      <c r="W332" s="132" t="s">
        <v>13</v>
      </c>
      <c r="X332" s="132" t="s">
        <v>13</v>
      </c>
      <c r="Y332" s="132" t="s">
        <v>13</v>
      </c>
      <c r="Z332" s="132" t="s">
        <v>13</v>
      </c>
      <c r="AA332" s="132" t="s">
        <v>13</v>
      </c>
      <c r="AB332" s="132" t="s">
        <v>13</v>
      </c>
      <c r="AC332" s="132" t="s">
        <v>13</v>
      </c>
      <c r="AD332" s="132" t="s">
        <v>13</v>
      </c>
      <c r="AE332" s="132" t="s">
        <v>13</v>
      </c>
      <c r="AF332" s="132" t="s">
        <v>13</v>
      </c>
      <c r="AG332" s="132" t="s">
        <v>13</v>
      </c>
      <c r="AH332" s="132" t="s">
        <v>13</v>
      </c>
      <c r="AI332" s="132" t="s">
        <v>13</v>
      </c>
      <c r="AJ332" s="132" t="s">
        <v>13</v>
      </c>
      <c r="AK332" s="132" t="s">
        <v>13</v>
      </c>
      <c r="AL332" s="132" t="s">
        <v>13</v>
      </c>
      <c r="AM332" s="132" t="s">
        <v>13</v>
      </c>
      <c r="AN332" s="132" t="s">
        <v>13</v>
      </c>
      <c r="AO332" s="132" t="s">
        <v>13</v>
      </c>
      <c r="AP332" s="132" t="s">
        <v>13</v>
      </c>
      <c r="AQ332" s="132" t="s">
        <v>13</v>
      </c>
      <c r="AR332" s="132" t="s">
        <v>13</v>
      </c>
      <c r="AS332" s="132" t="s">
        <v>13</v>
      </c>
      <c r="AT332" s="319" t="s">
        <v>13</v>
      </c>
      <c r="AU332" s="132" t="s">
        <v>13</v>
      </c>
      <c r="AV332" s="132" t="s">
        <v>13</v>
      </c>
      <c r="AW332" s="132" t="s">
        <v>13</v>
      </c>
      <c r="AX332" s="132" t="s">
        <v>13</v>
      </c>
      <c r="AY332" s="132" t="s">
        <v>13</v>
      </c>
      <c r="AZ332" s="320" t="s">
        <v>13</v>
      </c>
      <c r="BA332" s="320" t="s">
        <v>13</v>
      </c>
      <c r="BB332" s="132" t="s">
        <v>13</v>
      </c>
      <c r="BC332" s="319" t="s">
        <v>13</v>
      </c>
      <c r="BD332" s="319" t="s">
        <v>13</v>
      </c>
      <c r="BE332" s="320" t="s">
        <v>13</v>
      </c>
      <c r="BF332" s="132" t="s">
        <v>13</v>
      </c>
      <c r="BG332" s="132" t="s">
        <v>13</v>
      </c>
      <c r="BH332" s="132" t="s">
        <v>13</v>
      </c>
      <c r="BI332" s="132" t="s">
        <v>13</v>
      </c>
      <c r="BJ332" s="321"/>
      <c r="BK332" s="321"/>
      <c r="BL332" s="132"/>
      <c r="BM332" s="132"/>
      <c r="BN332" s="132"/>
      <c r="BO332" s="132"/>
      <c r="BP332" s="132"/>
      <c r="BQ332" s="321"/>
      <c r="BR332" s="132"/>
      <c r="BS332" s="132"/>
      <c r="BT332" s="132"/>
      <c r="BU332" s="132"/>
      <c r="BV332" s="132"/>
      <c r="BW332" s="132"/>
      <c r="BX332" s="132"/>
    </row>
    <row r="333" spans="1:76" hidden="1" x14ac:dyDescent="0.25">
      <c r="A333" s="295">
        <v>303</v>
      </c>
      <c r="C333" s="317" t="s">
        <v>13</v>
      </c>
      <c r="D333" s="317" t="s">
        <v>13</v>
      </c>
      <c r="E333" s="318" t="s">
        <v>13</v>
      </c>
      <c r="F333" s="132" t="s">
        <v>13</v>
      </c>
      <c r="G333" s="132" t="s">
        <v>13</v>
      </c>
      <c r="H333" s="132" t="s">
        <v>13</v>
      </c>
      <c r="I333" s="132" t="s">
        <v>13</v>
      </c>
      <c r="J333" s="132" t="s">
        <v>13</v>
      </c>
      <c r="K333" s="132" t="s">
        <v>13</v>
      </c>
      <c r="L333" s="132" t="s">
        <v>13</v>
      </c>
      <c r="M333" s="132" t="s">
        <v>13</v>
      </c>
      <c r="N333" s="132" t="s">
        <v>13</v>
      </c>
      <c r="O333" s="132" t="s">
        <v>13</v>
      </c>
      <c r="P333" s="132" t="s">
        <v>13</v>
      </c>
      <c r="Q333" s="132" t="s">
        <v>13</v>
      </c>
      <c r="R333" s="132" t="s">
        <v>13</v>
      </c>
      <c r="S333" s="132" t="s">
        <v>13</v>
      </c>
      <c r="T333" s="132" t="s">
        <v>13</v>
      </c>
      <c r="U333" s="132" t="s">
        <v>13</v>
      </c>
      <c r="V333" s="132" t="s">
        <v>13</v>
      </c>
      <c r="W333" s="132" t="s">
        <v>13</v>
      </c>
      <c r="X333" s="132" t="s">
        <v>13</v>
      </c>
      <c r="Y333" s="132" t="s">
        <v>13</v>
      </c>
      <c r="Z333" s="132" t="s">
        <v>13</v>
      </c>
      <c r="AA333" s="132" t="s">
        <v>13</v>
      </c>
      <c r="AB333" s="132" t="s">
        <v>13</v>
      </c>
      <c r="AC333" s="132" t="s">
        <v>13</v>
      </c>
      <c r="AD333" s="132" t="s">
        <v>13</v>
      </c>
      <c r="AE333" s="132" t="s">
        <v>13</v>
      </c>
      <c r="AF333" s="132" t="s">
        <v>13</v>
      </c>
      <c r="AG333" s="132" t="s">
        <v>13</v>
      </c>
      <c r="AH333" s="132" t="s">
        <v>13</v>
      </c>
      <c r="AI333" s="132" t="s">
        <v>13</v>
      </c>
      <c r="AJ333" s="132" t="s">
        <v>13</v>
      </c>
      <c r="AK333" s="132" t="s">
        <v>13</v>
      </c>
      <c r="AL333" s="132" t="s">
        <v>13</v>
      </c>
      <c r="AM333" s="132" t="s">
        <v>13</v>
      </c>
      <c r="AN333" s="132" t="s">
        <v>13</v>
      </c>
      <c r="AO333" s="132" t="s">
        <v>13</v>
      </c>
      <c r="AP333" s="132" t="s">
        <v>13</v>
      </c>
      <c r="AQ333" s="132" t="s">
        <v>13</v>
      </c>
      <c r="AR333" s="132" t="s">
        <v>13</v>
      </c>
      <c r="AS333" s="132" t="s">
        <v>13</v>
      </c>
      <c r="AT333" s="319" t="s">
        <v>13</v>
      </c>
      <c r="AU333" s="132" t="s">
        <v>13</v>
      </c>
      <c r="AV333" s="132" t="s">
        <v>13</v>
      </c>
      <c r="AW333" s="132" t="s">
        <v>13</v>
      </c>
      <c r="AX333" s="132" t="s">
        <v>13</v>
      </c>
      <c r="AY333" s="132" t="s">
        <v>13</v>
      </c>
      <c r="AZ333" s="320" t="s">
        <v>13</v>
      </c>
      <c r="BA333" s="320" t="s">
        <v>13</v>
      </c>
      <c r="BB333" s="132" t="s">
        <v>13</v>
      </c>
      <c r="BC333" s="319" t="s">
        <v>13</v>
      </c>
      <c r="BD333" s="319" t="s">
        <v>13</v>
      </c>
      <c r="BE333" s="320" t="s">
        <v>13</v>
      </c>
      <c r="BF333" s="132" t="s">
        <v>13</v>
      </c>
      <c r="BG333" s="132" t="s">
        <v>13</v>
      </c>
      <c r="BH333" s="132" t="s">
        <v>13</v>
      </c>
      <c r="BI333" s="132" t="s">
        <v>13</v>
      </c>
      <c r="BJ333" s="321"/>
      <c r="BK333" s="321"/>
      <c r="BL333" s="132"/>
      <c r="BM333" s="132"/>
      <c r="BN333" s="132"/>
      <c r="BO333" s="132"/>
      <c r="BP333" s="132"/>
      <c r="BQ333" s="321"/>
      <c r="BR333" s="132"/>
      <c r="BS333" s="132"/>
      <c r="BT333" s="132"/>
      <c r="BU333" s="132"/>
      <c r="BV333" s="132"/>
      <c r="BW333" s="132"/>
      <c r="BX333" s="132"/>
    </row>
    <row r="334" spans="1:76" hidden="1" x14ac:dyDescent="0.25">
      <c r="A334" s="295">
        <v>303</v>
      </c>
      <c r="C334" s="317" t="s">
        <v>13</v>
      </c>
      <c r="D334" s="317" t="s">
        <v>13</v>
      </c>
      <c r="E334" s="318" t="s">
        <v>13</v>
      </c>
      <c r="F334" s="132" t="s">
        <v>13</v>
      </c>
      <c r="G334" s="132" t="s">
        <v>13</v>
      </c>
      <c r="H334" s="132" t="s">
        <v>13</v>
      </c>
      <c r="I334" s="132" t="s">
        <v>13</v>
      </c>
      <c r="J334" s="132" t="s">
        <v>13</v>
      </c>
      <c r="K334" s="132" t="s">
        <v>13</v>
      </c>
      <c r="L334" s="132" t="s">
        <v>13</v>
      </c>
      <c r="M334" s="132" t="s">
        <v>13</v>
      </c>
      <c r="N334" s="132" t="s">
        <v>13</v>
      </c>
      <c r="O334" s="132" t="s">
        <v>13</v>
      </c>
      <c r="P334" s="132" t="s">
        <v>13</v>
      </c>
      <c r="Q334" s="132" t="s">
        <v>13</v>
      </c>
      <c r="R334" s="132" t="s">
        <v>13</v>
      </c>
      <c r="S334" s="132" t="s">
        <v>13</v>
      </c>
      <c r="T334" s="132" t="s">
        <v>13</v>
      </c>
      <c r="U334" s="132" t="s">
        <v>13</v>
      </c>
      <c r="V334" s="132" t="s">
        <v>13</v>
      </c>
      <c r="W334" s="132" t="s">
        <v>13</v>
      </c>
      <c r="X334" s="132" t="s">
        <v>13</v>
      </c>
      <c r="Y334" s="132" t="s">
        <v>13</v>
      </c>
      <c r="Z334" s="132" t="s">
        <v>13</v>
      </c>
      <c r="AA334" s="132" t="s">
        <v>13</v>
      </c>
      <c r="AB334" s="132" t="s">
        <v>13</v>
      </c>
      <c r="AC334" s="132" t="s">
        <v>13</v>
      </c>
      <c r="AD334" s="132" t="s">
        <v>13</v>
      </c>
      <c r="AE334" s="132" t="s">
        <v>13</v>
      </c>
      <c r="AF334" s="132" t="s">
        <v>13</v>
      </c>
      <c r="AG334" s="132" t="s">
        <v>13</v>
      </c>
      <c r="AH334" s="132" t="s">
        <v>13</v>
      </c>
      <c r="AI334" s="132" t="s">
        <v>13</v>
      </c>
      <c r="AJ334" s="132" t="s">
        <v>13</v>
      </c>
      <c r="AK334" s="132" t="s">
        <v>13</v>
      </c>
      <c r="AL334" s="132" t="s">
        <v>13</v>
      </c>
      <c r="AM334" s="132" t="s">
        <v>13</v>
      </c>
      <c r="AN334" s="132" t="s">
        <v>13</v>
      </c>
      <c r="AO334" s="132" t="s">
        <v>13</v>
      </c>
      <c r="AP334" s="132" t="s">
        <v>13</v>
      </c>
      <c r="AQ334" s="132" t="s">
        <v>13</v>
      </c>
      <c r="AR334" s="132" t="s">
        <v>13</v>
      </c>
      <c r="AS334" s="132" t="s">
        <v>13</v>
      </c>
      <c r="AT334" s="319" t="s">
        <v>13</v>
      </c>
      <c r="AU334" s="132" t="s">
        <v>13</v>
      </c>
      <c r="AV334" s="132" t="s">
        <v>13</v>
      </c>
      <c r="AW334" s="132" t="s">
        <v>13</v>
      </c>
      <c r="AX334" s="132" t="s">
        <v>13</v>
      </c>
      <c r="AY334" s="132" t="s">
        <v>13</v>
      </c>
      <c r="AZ334" s="320" t="s">
        <v>13</v>
      </c>
      <c r="BA334" s="320" t="s">
        <v>13</v>
      </c>
      <c r="BB334" s="132" t="s">
        <v>13</v>
      </c>
      <c r="BC334" s="319" t="s">
        <v>13</v>
      </c>
      <c r="BD334" s="319" t="s">
        <v>13</v>
      </c>
      <c r="BE334" s="320" t="s">
        <v>13</v>
      </c>
      <c r="BF334" s="132" t="s">
        <v>13</v>
      </c>
      <c r="BG334" s="132" t="s">
        <v>13</v>
      </c>
      <c r="BH334" s="132" t="s">
        <v>13</v>
      </c>
      <c r="BI334" s="132" t="s">
        <v>13</v>
      </c>
      <c r="BJ334" s="321"/>
      <c r="BK334" s="321"/>
      <c r="BL334" s="132"/>
      <c r="BM334" s="132"/>
      <c r="BN334" s="132"/>
      <c r="BO334" s="132"/>
      <c r="BP334" s="132"/>
      <c r="BQ334" s="321"/>
      <c r="BR334" s="132"/>
      <c r="BS334" s="132"/>
      <c r="BT334" s="132"/>
      <c r="BU334" s="132"/>
      <c r="BV334" s="132"/>
      <c r="BW334" s="132"/>
      <c r="BX334" s="132"/>
    </row>
    <row r="335" spans="1:76" hidden="1" x14ac:dyDescent="0.25">
      <c r="A335" s="295">
        <v>303</v>
      </c>
      <c r="C335" s="317" t="s">
        <v>13</v>
      </c>
      <c r="D335" s="317" t="s">
        <v>13</v>
      </c>
      <c r="E335" s="318" t="s">
        <v>13</v>
      </c>
      <c r="F335" s="132" t="s">
        <v>13</v>
      </c>
      <c r="G335" s="132" t="s">
        <v>13</v>
      </c>
      <c r="H335" s="132" t="s">
        <v>13</v>
      </c>
      <c r="I335" s="132" t="s">
        <v>13</v>
      </c>
      <c r="J335" s="132" t="s">
        <v>13</v>
      </c>
      <c r="K335" s="132" t="s">
        <v>13</v>
      </c>
      <c r="L335" s="132" t="s">
        <v>13</v>
      </c>
      <c r="M335" s="132" t="s">
        <v>13</v>
      </c>
      <c r="N335" s="132" t="s">
        <v>13</v>
      </c>
      <c r="O335" s="132" t="s">
        <v>13</v>
      </c>
      <c r="P335" s="132" t="s">
        <v>13</v>
      </c>
      <c r="Q335" s="132" t="s">
        <v>13</v>
      </c>
      <c r="R335" s="132" t="s">
        <v>13</v>
      </c>
      <c r="S335" s="132" t="s">
        <v>13</v>
      </c>
      <c r="T335" s="132" t="s">
        <v>13</v>
      </c>
      <c r="U335" s="132" t="s">
        <v>13</v>
      </c>
      <c r="V335" s="132" t="s">
        <v>13</v>
      </c>
      <c r="W335" s="132" t="s">
        <v>13</v>
      </c>
      <c r="X335" s="132" t="s">
        <v>13</v>
      </c>
      <c r="Y335" s="132" t="s">
        <v>13</v>
      </c>
      <c r="Z335" s="132" t="s">
        <v>13</v>
      </c>
      <c r="AA335" s="132" t="s">
        <v>13</v>
      </c>
      <c r="AB335" s="132" t="s">
        <v>13</v>
      </c>
      <c r="AC335" s="132" t="s">
        <v>13</v>
      </c>
      <c r="AD335" s="132" t="s">
        <v>13</v>
      </c>
      <c r="AE335" s="132" t="s">
        <v>13</v>
      </c>
      <c r="AF335" s="132" t="s">
        <v>13</v>
      </c>
      <c r="AG335" s="132" t="s">
        <v>13</v>
      </c>
      <c r="AH335" s="132" t="s">
        <v>13</v>
      </c>
      <c r="AI335" s="132" t="s">
        <v>13</v>
      </c>
      <c r="AJ335" s="132" t="s">
        <v>13</v>
      </c>
      <c r="AK335" s="132" t="s">
        <v>13</v>
      </c>
      <c r="AL335" s="132" t="s">
        <v>13</v>
      </c>
      <c r="AM335" s="132" t="s">
        <v>13</v>
      </c>
      <c r="AN335" s="132" t="s">
        <v>13</v>
      </c>
      <c r="AO335" s="132" t="s">
        <v>13</v>
      </c>
      <c r="AP335" s="132" t="s">
        <v>13</v>
      </c>
      <c r="AQ335" s="132" t="s">
        <v>13</v>
      </c>
      <c r="AR335" s="132" t="s">
        <v>13</v>
      </c>
      <c r="AS335" s="132" t="s">
        <v>13</v>
      </c>
      <c r="AT335" s="319" t="s">
        <v>13</v>
      </c>
      <c r="AU335" s="132" t="s">
        <v>13</v>
      </c>
      <c r="AV335" s="132" t="s">
        <v>13</v>
      </c>
      <c r="AW335" s="132" t="s">
        <v>13</v>
      </c>
      <c r="AX335" s="132" t="s">
        <v>13</v>
      </c>
      <c r="AY335" s="132" t="s">
        <v>13</v>
      </c>
      <c r="AZ335" s="320" t="s">
        <v>13</v>
      </c>
      <c r="BA335" s="320" t="s">
        <v>13</v>
      </c>
      <c r="BB335" s="132" t="s">
        <v>13</v>
      </c>
      <c r="BC335" s="319" t="s">
        <v>13</v>
      </c>
      <c r="BD335" s="319" t="s">
        <v>13</v>
      </c>
      <c r="BE335" s="320" t="s">
        <v>13</v>
      </c>
      <c r="BF335" s="132" t="s">
        <v>13</v>
      </c>
      <c r="BG335" s="132" t="s">
        <v>13</v>
      </c>
      <c r="BH335" s="132" t="s">
        <v>13</v>
      </c>
      <c r="BI335" s="132" t="s">
        <v>13</v>
      </c>
      <c r="BJ335" s="321"/>
      <c r="BK335" s="321"/>
      <c r="BL335" s="132"/>
      <c r="BM335" s="132"/>
      <c r="BN335" s="132"/>
      <c r="BO335" s="132"/>
      <c r="BP335" s="132"/>
      <c r="BQ335" s="321"/>
      <c r="BR335" s="132"/>
      <c r="BS335" s="132"/>
      <c r="BT335" s="132"/>
      <c r="BU335" s="132"/>
      <c r="BV335" s="132"/>
      <c r="BW335" s="132"/>
      <c r="BX335" s="132"/>
    </row>
    <row r="336" spans="1:76" hidden="1" x14ac:dyDescent="0.25">
      <c r="A336" s="295">
        <v>303</v>
      </c>
      <c r="C336" s="317" t="s">
        <v>13</v>
      </c>
      <c r="D336" s="317" t="s">
        <v>13</v>
      </c>
      <c r="E336" s="318" t="s">
        <v>13</v>
      </c>
      <c r="F336" s="132" t="s">
        <v>13</v>
      </c>
      <c r="G336" s="132" t="s">
        <v>13</v>
      </c>
      <c r="H336" s="132" t="s">
        <v>13</v>
      </c>
      <c r="I336" s="132" t="s">
        <v>13</v>
      </c>
      <c r="J336" s="132" t="s">
        <v>13</v>
      </c>
      <c r="K336" s="132" t="s">
        <v>13</v>
      </c>
      <c r="L336" s="132" t="s">
        <v>13</v>
      </c>
      <c r="M336" s="132" t="s">
        <v>13</v>
      </c>
      <c r="N336" s="132" t="s">
        <v>13</v>
      </c>
      <c r="O336" s="132" t="s">
        <v>13</v>
      </c>
      <c r="P336" s="132" t="s">
        <v>13</v>
      </c>
      <c r="Q336" s="132" t="s">
        <v>13</v>
      </c>
      <c r="R336" s="132" t="s">
        <v>13</v>
      </c>
      <c r="S336" s="132" t="s">
        <v>13</v>
      </c>
      <c r="T336" s="132" t="s">
        <v>13</v>
      </c>
      <c r="U336" s="132" t="s">
        <v>13</v>
      </c>
      <c r="V336" s="132" t="s">
        <v>13</v>
      </c>
      <c r="W336" s="132" t="s">
        <v>13</v>
      </c>
      <c r="X336" s="132" t="s">
        <v>13</v>
      </c>
      <c r="Y336" s="132" t="s">
        <v>13</v>
      </c>
      <c r="Z336" s="132" t="s">
        <v>13</v>
      </c>
      <c r="AA336" s="132" t="s">
        <v>13</v>
      </c>
      <c r="AB336" s="132" t="s">
        <v>13</v>
      </c>
      <c r="AC336" s="132" t="s">
        <v>13</v>
      </c>
      <c r="AD336" s="132" t="s">
        <v>13</v>
      </c>
      <c r="AE336" s="132" t="s">
        <v>13</v>
      </c>
      <c r="AF336" s="132" t="s">
        <v>13</v>
      </c>
      <c r="AG336" s="132" t="s">
        <v>13</v>
      </c>
      <c r="AH336" s="132" t="s">
        <v>13</v>
      </c>
      <c r="AI336" s="132" t="s">
        <v>13</v>
      </c>
      <c r="AJ336" s="132" t="s">
        <v>13</v>
      </c>
      <c r="AK336" s="132" t="s">
        <v>13</v>
      </c>
      <c r="AL336" s="132" t="s">
        <v>13</v>
      </c>
      <c r="AM336" s="132" t="s">
        <v>13</v>
      </c>
      <c r="AN336" s="132" t="s">
        <v>13</v>
      </c>
      <c r="AO336" s="132" t="s">
        <v>13</v>
      </c>
      <c r="AP336" s="132" t="s">
        <v>13</v>
      </c>
      <c r="AQ336" s="132" t="s">
        <v>13</v>
      </c>
      <c r="AR336" s="132" t="s">
        <v>13</v>
      </c>
      <c r="AS336" s="132" t="s">
        <v>13</v>
      </c>
      <c r="AT336" s="319" t="s">
        <v>13</v>
      </c>
      <c r="AU336" s="132" t="s">
        <v>13</v>
      </c>
      <c r="AV336" s="132" t="s">
        <v>13</v>
      </c>
      <c r="AW336" s="132" t="s">
        <v>13</v>
      </c>
      <c r="AX336" s="132" t="s">
        <v>13</v>
      </c>
      <c r="AY336" s="132" t="s">
        <v>13</v>
      </c>
      <c r="AZ336" s="320" t="s">
        <v>13</v>
      </c>
      <c r="BA336" s="320" t="s">
        <v>13</v>
      </c>
      <c r="BB336" s="132" t="s">
        <v>13</v>
      </c>
      <c r="BC336" s="319" t="s">
        <v>13</v>
      </c>
      <c r="BD336" s="319" t="s">
        <v>13</v>
      </c>
      <c r="BE336" s="320" t="s">
        <v>13</v>
      </c>
      <c r="BF336" s="132" t="s">
        <v>13</v>
      </c>
      <c r="BG336" s="132" t="s">
        <v>13</v>
      </c>
      <c r="BH336" s="132" t="s">
        <v>13</v>
      </c>
      <c r="BI336" s="132" t="s">
        <v>13</v>
      </c>
      <c r="BJ336" s="321"/>
      <c r="BK336" s="321"/>
      <c r="BL336" s="132"/>
      <c r="BM336" s="132"/>
      <c r="BN336" s="132"/>
      <c r="BO336" s="132"/>
      <c r="BP336" s="132"/>
      <c r="BQ336" s="321"/>
      <c r="BR336" s="132"/>
      <c r="BS336" s="132"/>
      <c r="BT336" s="132"/>
      <c r="BU336" s="132"/>
      <c r="BV336" s="132"/>
      <c r="BW336" s="132"/>
      <c r="BX336" s="132"/>
    </row>
    <row r="337" spans="1:76" hidden="1" x14ac:dyDescent="0.25">
      <c r="A337" s="295">
        <v>303</v>
      </c>
      <c r="C337" s="317" t="s">
        <v>13</v>
      </c>
      <c r="D337" s="317" t="s">
        <v>13</v>
      </c>
      <c r="E337" s="318" t="s">
        <v>13</v>
      </c>
      <c r="F337" s="132" t="s">
        <v>13</v>
      </c>
      <c r="G337" s="132" t="s">
        <v>13</v>
      </c>
      <c r="H337" s="132" t="s">
        <v>13</v>
      </c>
      <c r="I337" s="132" t="s">
        <v>13</v>
      </c>
      <c r="J337" s="132" t="s">
        <v>13</v>
      </c>
      <c r="K337" s="132" t="s">
        <v>13</v>
      </c>
      <c r="L337" s="132" t="s">
        <v>13</v>
      </c>
      <c r="M337" s="132" t="s">
        <v>13</v>
      </c>
      <c r="N337" s="132" t="s">
        <v>13</v>
      </c>
      <c r="O337" s="132" t="s">
        <v>13</v>
      </c>
      <c r="P337" s="132" t="s">
        <v>13</v>
      </c>
      <c r="Q337" s="132" t="s">
        <v>13</v>
      </c>
      <c r="R337" s="132" t="s">
        <v>13</v>
      </c>
      <c r="S337" s="132" t="s">
        <v>13</v>
      </c>
      <c r="T337" s="132" t="s">
        <v>13</v>
      </c>
      <c r="U337" s="132" t="s">
        <v>13</v>
      </c>
      <c r="V337" s="132" t="s">
        <v>13</v>
      </c>
      <c r="W337" s="132" t="s">
        <v>13</v>
      </c>
      <c r="X337" s="132" t="s">
        <v>13</v>
      </c>
      <c r="Y337" s="132" t="s">
        <v>13</v>
      </c>
      <c r="Z337" s="132" t="s">
        <v>13</v>
      </c>
      <c r="AA337" s="132" t="s">
        <v>13</v>
      </c>
      <c r="AB337" s="132" t="s">
        <v>13</v>
      </c>
      <c r="AC337" s="132" t="s">
        <v>13</v>
      </c>
      <c r="AD337" s="132" t="s">
        <v>13</v>
      </c>
      <c r="AE337" s="132" t="s">
        <v>13</v>
      </c>
      <c r="AF337" s="132" t="s">
        <v>13</v>
      </c>
      <c r="AG337" s="132" t="s">
        <v>13</v>
      </c>
      <c r="AH337" s="132" t="s">
        <v>13</v>
      </c>
      <c r="AI337" s="132" t="s">
        <v>13</v>
      </c>
      <c r="AJ337" s="132" t="s">
        <v>13</v>
      </c>
      <c r="AK337" s="132" t="s">
        <v>13</v>
      </c>
      <c r="AL337" s="132" t="s">
        <v>13</v>
      </c>
      <c r="AM337" s="132" t="s">
        <v>13</v>
      </c>
      <c r="AN337" s="132" t="s">
        <v>13</v>
      </c>
      <c r="AO337" s="132" t="s">
        <v>13</v>
      </c>
      <c r="AP337" s="132" t="s">
        <v>13</v>
      </c>
      <c r="AQ337" s="132" t="s">
        <v>13</v>
      </c>
      <c r="AR337" s="132" t="s">
        <v>13</v>
      </c>
      <c r="AS337" s="132" t="s">
        <v>13</v>
      </c>
      <c r="AT337" s="319" t="s">
        <v>13</v>
      </c>
      <c r="AU337" s="132" t="s">
        <v>13</v>
      </c>
      <c r="AV337" s="132" t="s">
        <v>13</v>
      </c>
      <c r="AW337" s="132" t="s">
        <v>13</v>
      </c>
      <c r="AX337" s="132" t="s">
        <v>13</v>
      </c>
      <c r="AY337" s="132" t="s">
        <v>13</v>
      </c>
      <c r="AZ337" s="320" t="s">
        <v>13</v>
      </c>
      <c r="BA337" s="320" t="s">
        <v>13</v>
      </c>
      <c r="BB337" s="132" t="s">
        <v>13</v>
      </c>
      <c r="BC337" s="319" t="s">
        <v>13</v>
      </c>
      <c r="BD337" s="319" t="s">
        <v>13</v>
      </c>
      <c r="BE337" s="320" t="s">
        <v>13</v>
      </c>
      <c r="BF337" s="132" t="s">
        <v>13</v>
      </c>
      <c r="BG337" s="132" t="s">
        <v>13</v>
      </c>
      <c r="BH337" s="132" t="s">
        <v>13</v>
      </c>
      <c r="BI337" s="132" t="s">
        <v>13</v>
      </c>
      <c r="BJ337" s="321"/>
      <c r="BK337" s="321"/>
      <c r="BL337" s="132"/>
      <c r="BM337" s="132"/>
      <c r="BN337" s="132"/>
      <c r="BO337" s="132"/>
      <c r="BP337" s="132"/>
      <c r="BQ337" s="321"/>
      <c r="BR337" s="132"/>
      <c r="BS337" s="132"/>
      <c r="BT337" s="132"/>
      <c r="BU337" s="132"/>
      <c r="BV337" s="132"/>
      <c r="BW337" s="132"/>
      <c r="BX337" s="132"/>
    </row>
    <row r="338" spans="1:76" hidden="1" x14ac:dyDescent="0.25">
      <c r="A338" s="295">
        <v>303</v>
      </c>
      <c r="C338" s="317" t="s">
        <v>13</v>
      </c>
      <c r="D338" s="317" t="s">
        <v>13</v>
      </c>
      <c r="E338" s="318" t="s">
        <v>13</v>
      </c>
      <c r="F338" s="132" t="s">
        <v>13</v>
      </c>
      <c r="G338" s="132" t="s">
        <v>13</v>
      </c>
      <c r="H338" s="132" t="s">
        <v>13</v>
      </c>
      <c r="I338" s="132" t="s">
        <v>13</v>
      </c>
      <c r="J338" s="132" t="s">
        <v>13</v>
      </c>
      <c r="K338" s="132" t="s">
        <v>13</v>
      </c>
      <c r="L338" s="132" t="s">
        <v>13</v>
      </c>
      <c r="M338" s="132" t="s">
        <v>13</v>
      </c>
      <c r="N338" s="132" t="s">
        <v>13</v>
      </c>
      <c r="O338" s="132" t="s">
        <v>13</v>
      </c>
      <c r="P338" s="132" t="s">
        <v>13</v>
      </c>
      <c r="Q338" s="132" t="s">
        <v>13</v>
      </c>
      <c r="R338" s="132" t="s">
        <v>13</v>
      </c>
      <c r="S338" s="132" t="s">
        <v>13</v>
      </c>
      <c r="T338" s="132" t="s">
        <v>13</v>
      </c>
      <c r="U338" s="132" t="s">
        <v>13</v>
      </c>
      <c r="V338" s="132" t="s">
        <v>13</v>
      </c>
      <c r="W338" s="132" t="s">
        <v>13</v>
      </c>
      <c r="X338" s="132" t="s">
        <v>13</v>
      </c>
      <c r="Y338" s="132" t="s">
        <v>13</v>
      </c>
      <c r="Z338" s="132" t="s">
        <v>13</v>
      </c>
      <c r="AA338" s="132" t="s">
        <v>13</v>
      </c>
      <c r="AB338" s="132" t="s">
        <v>13</v>
      </c>
      <c r="AC338" s="132" t="s">
        <v>13</v>
      </c>
      <c r="AD338" s="132" t="s">
        <v>13</v>
      </c>
      <c r="AE338" s="132" t="s">
        <v>13</v>
      </c>
      <c r="AF338" s="132" t="s">
        <v>13</v>
      </c>
      <c r="AG338" s="132" t="s">
        <v>13</v>
      </c>
      <c r="AH338" s="132" t="s">
        <v>13</v>
      </c>
      <c r="AI338" s="132" t="s">
        <v>13</v>
      </c>
      <c r="AJ338" s="132" t="s">
        <v>13</v>
      </c>
      <c r="AK338" s="132" t="s">
        <v>13</v>
      </c>
      <c r="AL338" s="132" t="s">
        <v>13</v>
      </c>
      <c r="AM338" s="132" t="s">
        <v>13</v>
      </c>
      <c r="AN338" s="132" t="s">
        <v>13</v>
      </c>
      <c r="AO338" s="132" t="s">
        <v>13</v>
      </c>
      <c r="AP338" s="132" t="s">
        <v>13</v>
      </c>
      <c r="AQ338" s="132" t="s">
        <v>13</v>
      </c>
      <c r="AR338" s="132" t="s">
        <v>13</v>
      </c>
      <c r="AS338" s="132" t="s">
        <v>13</v>
      </c>
      <c r="AT338" s="319" t="s">
        <v>13</v>
      </c>
      <c r="AU338" s="132" t="s">
        <v>13</v>
      </c>
      <c r="AV338" s="132" t="s">
        <v>13</v>
      </c>
      <c r="AW338" s="132" t="s">
        <v>13</v>
      </c>
      <c r="AX338" s="132" t="s">
        <v>13</v>
      </c>
      <c r="AY338" s="132" t="s">
        <v>13</v>
      </c>
      <c r="AZ338" s="320" t="s">
        <v>13</v>
      </c>
      <c r="BA338" s="320" t="s">
        <v>13</v>
      </c>
      <c r="BB338" s="132" t="s">
        <v>13</v>
      </c>
      <c r="BC338" s="319" t="s">
        <v>13</v>
      </c>
      <c r="BD338" s="319" t="s">
        <v>13</v>
      </c>
      <c r="BE338" s="320" t="s">
        <v>13</v>
      </c>
      <c r="BF338" s="132" t="s">
        <v>13</v>
      </c>
      <c r="BG338" s="132" t="s">
        <v>13</v>
      </c>
      <c r="BH338" s="132" t="s">
        <v>13</v>
      </c>
      <c r="BI338" s="132" t="s">
        <v>13</v>
      </c>
      <c r="BJ338" s="321"/>
      <c r="BK338" s="321"/>
      <c r="BL338" s="132"/>
      <c r="BM338" s="132"/>
      <c r="BN338" s="132"/>
      <c r="BO338" s="132"/>
      <c r="BP338" s="132"/>
      <c r="BQ338" s="321"/>
      <c r="BR338" s="132"/>
      <c r="BS338" s="132"/>
      <c r="BT338" s="132"/>
      <c r="BU338" s="132"/>
      <c r="BV338" s="132"/>
      <c r="BW338" s="132"/>
      <c r="BX338" s="132"/>
    </row>
    <row r="339" spans="1:76" hidden="1" x14ac:dyDescent="0.25">
      <c r="A339" s="295">
        <v>303</v>
      </c>
      <c r="C339" s="317" t="s">
        <v>13</v>
      </c>
      <c r="D339" s="317" t="s">
        <v>13</v>
      </c>
      <c r="E339" s="318" t="s">
        <v>13</v>
      </c>
      <c r="F339" s="132" t="s">
        <v>13</v>
      </c>
      <c r="G339" s="132" t="s">
        <v>13</v>
      </c>
      <c r="H339" s="132" t="s">
        <v>13</v>
      </c>
      <c r="I339" s="132" t="s">
        <v>13</v>
      </c>
      <c r="J339" s="132" t="s">
        <v>13</v>
      </c>
      <c r="K339" s="132" t="s">
        <v>13</v>
      </c>
      <c r="L339" s="132" t="s">
        <v>13</v>
      </c>
      <c r="M339" s="132" t="s">
        <v>13</v>
      </c>
      <c r="N339" s="132" t="s">
        <v>13</v>
      </c>
      <c r="O339" s="132" t="s">
        <v>13</v>
      </c>
      <c r="P339" s="132" t="s">
        <v>13</v>
      </c>
      <c r="Q339" s="132" t="s">
        <v>13</v>
      </c>
      <c r="R339" s="132" t="s">
        <v>13</v>
      </c>
      <c r="S339" s="132" t="s">
        <v>13</v>
      </c>
      <c r="T339" s="132" t="s">
        <v>13</v>
      </c>
      <c r="U339" s="132" t="s">
        <v>13</v>
      </c>
      <c r="V339" s="132" t="s">
        <v>13</v>
      </c>
      <c r="W339" s="132" t="s">
        <v>13</v>
      </c>
      <c r="X339" s="132" t="s">
        <v>13</v>
      </c>
      <c r="Y339" s="132" t="s">
        <v>13</v>
      </c>
      <c r="Z339" s="132" t="s">
        <v>13</v>
      </c>
      <c r="AA339" s="132" t="s">
        <v>13</v>
      </c>
      <c r="AB339" s="132" t="s">
        <v>13</v>
      </c>
      <c r="AC339" s="132" t="s">
        <v>13</v>
      </c>
      <c r="AD339" s="132" t="s">
        <v>13</v>
      </c>
      <c r="AE339" s="132" t="s">
        <v>13</v>
      </c>
      <c r="AF339" s="132" t="s">
        <v>13</v>
      </c>
      <c r="AG339" s="132" t="s">
        <v>13</v>
      </c>
      <c r="AH339" s="132" t="s">
        <v>13</v>
      </c>
      <c r="AI339" s="132" t="s">
        <v>13</v>
      </c>
      <c r="AJ339" s="132" t="s">
        <v>13</v>
      </c>
      <c r="AK339" s="132" t="s">
        <v>13</v>
      </c>
      <c r="AL339" s="132" t="s">
        <v>13</v>
      </c>
      <c r="AM339" s="132" t="s">
        <v>13</v>
      </c>
      <c r="AN339" s="132" t="s">
        <v>13</v>
      </c>
      <c r="AO339" s="132" t="s">
        <v>13</v>
      </c>
      <c r="AP339" s="132" t="s">
        <v>13</v>
      </c>
      <c r="AQ339" s="132" t="s">
        <v>13</v>
      </c>
      <c r="AR339" s="132" t="s">
        <v>13</v>
      </c>
      <c r="AS339" s="132" t="s">
        <v>13</v>
      </c>
      <c r="AT339" s="319" t="s">
        <v>13</v>
      </c>
      <c r="AU339" s="132" t="s">
        <v>13</v>
      </c>
      <c r="AV339" s="132" t="s">
        <v>13</v>
      </c>
      <c r="AW339" s="132" t="s">
        <v>13</v>
      </c>
      <c r="AX339" s="132" t="s">
        <v>13</v>
      </c>
      <c r="AY339" s="132" t="s">
        <v>13</v>
      </c>
      <c r="AZ339" s="320" t="s">
        <v>13</v>
      </c>
      <c r="BA339" s="320" t="s">
        <v>13</v>
      </c>
      <c r="BB339" s="132" t="s">
        <v>13</v>
      </c>
      <c r="BC339" s="319" t="s">
        <v>13</v>
      </c>
      <c r="BD339" s="319" t="s">
        <v>13</v>
      </c>
      <c r="BE339" s="320" t="s">
        <v>13</v>
      </c>
      <c r="BF339" s="132" t="s">
        <v>13</v>
      </c>
      <c r="BG339" s="132" t="s">
        <v>13</v>
      </c>
      <c r="BH339" s="132" t="s">
        <v>13</v>
      </c>
      <c r="BI339" s="132" t="s">
        <v>13</v>
      </c>
      <c r="BJ339" s="321"/>
      <c r="BK339" s="321"/>
      <c r="BL339" s="132"/>
      <c r="BM339" s="132"/>
      <c r="BN339" s="132"/>
      <c r="BO339" s="132"/>
      <c r="BP339" s="132"/>
      <c r="BQ339" s="321"/>
      <c r="BR339" s="132"/>
      <c r="BS339" s="132"/>
      <c r="BT339" s="132"/>
      <c r="BU339" s="132"/>
      <c r="BV339" s="132"/>
      <c r="BW339" s="132"/>
      <c r="BX339" s="132"/>
    </row>
    <row r="340" spans="1:76" hidden="1" x14ac:dyDescent="0.25">
      <c r="A340" s="295">
        <v>303</v>
      </c>
      <c r="C340" s="317" t="s">
        <v>13</v>
      </c>
      <c r="D340" s="317" t="s">
        <v>13</v>
      </c>
      <c r="E340" s="318" t="s">
        <v>13</v>
      </c>
      <c r="F340" s="132" t="s">
        <v>13</v>
      </c>
      <c r="G340" s="132" t="s">
        <v>13</v>
      </c>
      <c r="H340" s="132" t="s">
        <v>13</v>
      </c>
      <c r="I340" s="132" t="s">
        <v>13</v>
      </c>
      <c r="J340" s="132" t="s">
        <v>13</v>
      </c>
      <c r="K340" s="132" t="s">
        <v>13</v>
      </c>
      <c r="L340" s="132" t="s">
        <v>13</v>
      </c>
      <c r="M340" s="132" t="s">
        <v>13</v>
      </c>
      <c r="N340" s="132" t="s">
        <v>13</v>
      </c>
      <c r="O340" s="132" t="s">
        <v>13</v>
      </c>
      <c r="P340" s="132" t="s">
        <v>13</v>
      </c>
      <c r="Q340" s="132" t="s">
        <v>13</v>
      </c>
      <c r="R340" s="132" t="s">
        <v>13</v>
      </c>
      <c r="S340" s="132" t="s">
        <v>13</v>
      </c>
      <c r="T340" s="132" t="s">
        <v>13</v>
      </c>
      <c r="U340" s="132" t="s">
        <v>13</v>
      </c>
      <c r="V340" s="132" t="s">
        <v>13</v>
      </c>
      <c r="W340" s="132" t="s">
        <v>13</v>
      </c>
      <c r="X340" s="132" t="s">
        <v>13</v>
      </c>
      <c r="Y340" s="132" t="s">
        <v>13</v>
      </c>
      <c r="Z340" s="132" t="s">
        <v>13</v>
      </c>
      <c r="AA340" s="132" t="s">
        <v>13</v>
      </c>
      <c r="AB340" s="132" t="s">
        <v>13</v>
      </c>
      <c r="AC340" s="132" t="s">
        <v>13</v>
      </c>
      <c r="AD340" s="132" t="s">
        <v>13</v>
      </c>
      <c r="AE340" s="132" t="s">
        <v>13</v>
      </c>
      <c r="AF340" s="132" t="s">
        <v>13</v>
      </c>
      <c r="AG340" s="132" t="s">
        <v>13</v>
      </c>
      <c r="AH340" s="132" t="s">
        <v>13</v>
      </c>
      <c r="AI340" s="132" t="s">
        <v>13</v>
      </c>
      <c r="AJ340" s="132" t="s">
        <v>13</v>
      </c>
      <c r="AK340" s="132" t="s">
        <v>13</v>
      </c>
      <c r="AL340" s="132" t="s">
        <v>13</v>
      </c>
      <c r="AM340" s="132" t="s">
        <v>13</v>
      </c>
      <c r="AN340" s="132" t="s">
        <v>13</v>
      </c>
      <c r="AO340" s="132" t="s">
        <v>13</v>
      </c>
      <c r="AP340" s="132" t="s">
        <v>13</v>
      </c>
      <c r="AQ340" s="132" t="s">
        <v>13</v>
      </c>
      <c r="AR340" s="132" t="s">
        <v>13</v>
      </c>
      <c r="AS340" s="132" t="s">
        <v>13</v>
      </c>
      <c r="AT340" s="319" t="s">
        <v>13</v>
      </c>
      <c r="AU340" s="132" t="s">
        <v>13</v>
      </c>
      <c r="AV340" s="132" t="s">
        <v>13</v>
      </c>
      <c r="AW340" s="132" t="s">
        <v>13</v>
      </c>
      <c r="AX340" s="132" t="s">
        <v>13</v>
      </c>
      <c r="AY340" s="132" t="s">
        <v>13</v>
      </c>
      <c r="AZ340" s="320" t="s">
        <v>13</v>
      </c>
      <c r="BA340" s="320" t="s">
        <v>13</v>
      </c>
      <c r="BB340" s="132" t="s">
        <v>13</v>
      </c>
      <c r="BC340" s="319" t="s">
        <v>13</v>
      </c>
      <c r="BD340" s="319" t="s">
        <v>13</v>
      </c>
      <c r="BE340" s="320" t="s">
        <v>13</v>
      </c>
      <c r="BF340" s="132" t="s">
        <v>13</v>
      </c>
      <c r="BG340" s="132" t="s">
        <v>13</v>
      </c>
      <c r="BH340" s="132" t="s">
        <v>13</v>
      </c>
      <c r="BI340" s="132" t="s">
        <v>13</v>
      </c>
      <c r="BJ340" s="321"/>
      <c r="BK340" s="321"/>
      <c r="BL340" s="132"/>
      <c r="BM340" s="132"/>
      <c r="BN340" s="132"/>
      <c r="BO340" s="132"/>
      <c r="BP340" s="132"/>
      <c r="BQ340" s="321"/>
      <c r="BR340" s="132"/>
      <c r="BS340" s="132"/>
      <c r="BT340" s="132"/>
      <c r="BU340" s="132"/>
      <c r="BV340" s="132"/>
      <c r="BW340" s="132"/>
      <c r="BX340" s="132"/>
    </row>
    <row r="341" spans="1:76" hidden="1" x14ac:dyDescent="0.25">
      <c r="A341" s="295">
        <v>303</v>
      </c>
      <c r="C341" s="317" t="s">
        <v>13</v>
      </c>
      <c r="D341" s="317" t="s">
        <v>13</v>
      </c>
      <c r="E341" s="318" t="s">
        <v>13</v>
      </c>
      <c r="F341" s="132" t="s">
        <v>13</v>
      </c>
      <c r="G341" s="132" t="s">
        <v>13</v>
      </c>
      <c r="H341" s="132" t="s">
        <v>13</v>
      </c>
      <c r="I341" s="132" t="s">
        <v>13</v>
      </c>
      <c r="J341" s="132" t="s">
        <v>13</v>
      </c>
      <c r="K341" s="132" t="s">
        <v>13</v>
      </c>
      <c r="L341" s="132" t="s">
        <v>13</v>
      </c>
      <c r="M341" s="132" t="s">
        <v>13</v>
      </c>
      <c r="N341" s="132" t="s">
        <v>13</v>
      </c>
      <c r="O341" s="132" t="s">
        <v>13</v>
      </c>
      <c r="P341" s="132" t="s">
        <v>13</v>
      </c>
      <c r="Q341" s="132" t="s">
        <v>13</v>
      </c>
      <c r="R341" s="132" t="s">
        <v>13</v>
      </c>
      <c r="S341" s="132" t="s">
        <v>13</v>
      </c>
      <c r="T341" s="132" t="s">
        <v>13</v>
      </c>
      <c r="U341" s="132" t="s">
        <v>13</v>
      </c>
      <c r="V341" s="132" t="s">
        <v>13</v>
      </c>
      <c r="W341" s="132" t="s">
        <v>13</v>
      </c>
      <c r="X341" s="132" t="s">
        <v>13</v>
      </c>
      <c r="Y341" s="132" t="s">
        <v>13</v>
      </c>
      <c r="Z341" s="132" t="s">
        <v>13</v>
      </c>
      <c r="AA341" s="132" t="s">
        <v>13</v>
      </c>
      <c r="AB341" s="132" t="s">
        <v>13</v>
      </c>
      <c r="AC341" s="132" t="s">
        <v>13</v>
      </c>
      <c r="AD341" s="132" t="s">
        <v>13</v>
      </c>
      <c r="AE341" s="132" t="s">
        <v>13</v>
      </c>
      <c r="AF341" s="132" t="s">
        <v>13</v>
      </c>
      <c r="AG341" s="132" t="s">
        <v>13</v>
      </c>
      <c r="AH341" s="132" t="s">
        <v>13</v>
      </c>
      <c r="AI341" s="132" t="s">
        <v>13</v>
      </c>
      <c r="AJ341" s="132" t="s">
        <v>13</v>
      </c>
      <c r="AK341" s="132" t="s">
        <v>13</v>
      </c>
      <c r="AL341" s="132" t="s">
        <v>13</v>
      </c>
      <c r="AM341" s="132" t="s">
        <v>13</v>
      </c>
      <c r="AN341" s="132" t="s">
        <v>13</v>
      </c>
      <c r="AO341" s="132" t="s">
        <v>13</v>
      </c>
      <c r="AP341" s="132" t="s">
        <v>13</v>
      </c>
      <c r="AQ341" s="132" t="s">
        <v>13</v>
      </c>
      <c r="AR341" s="132" t="s">
        <v>13</v>
      </c>
      <c r="AS341" s="132" t="s">
        <v>13</v>
      </c>
      <c r="AT341" s="319" t="s">
        <v>13</v>
      </c>
      <c r="AU341" s="132" t="s">
        <v>13</v>
      </c>
      <c r="AV341" s="132" t="s">
        <v>13</v>
      </c>
      <c r="AW341" s="132" t="s">
        <v>13</v>
      </c>
      <c r="AX341" s="132" t="s">
        <v>13</v>
      </c>
      <c r="AY341" s="132" t="s">
        <v>13</v>
      </c>
      <c r="AZ341" s="320" t="s">
        <v>13</v>
      </c>
      <c r="BA341" s="320" t="s">
        <v>13</v>
      </c>
      <c r="BB341" s="132" t="s">
        <v>13</v>
      </c>
      <c r="BC341" s="319" t="s">
        <v>13</v>
      </c>
      <c r="BD341" s="319" t="s">
        <v>13</v>
      </c>
      <c r="BE341" s="320" t="s">
        <v>13</v>
      </c>
      <c r="BF341" s="132" t="s">
        <v>13</v>
      </c>
      <c r="BG341" s="132" t="s">
        <v>13</v>
      </c>
      <c r="BH341" s="132" t="s">
        <v>13</v>
      </c>
      <c r="BI341" s="132" t="s">
        <v>13</v>
      </c>
      <c r="BJ341" s="321"/>
      <c r="BK341" s="321"/>
      <c r="BL341" s="132"/>
      <c r="BM341" s="132"/>
      <c r="BN341" s="132"/>
      <c r="BO341" s="132"/>
      <c r="BP341" s="132"/>
      <c r="BQ341" s="321"/>
      <c r="BR341" s="132"/>
      <c r="BS341" s="132"/>
      <c r="BT341" s="132"/>
      <c r="BU341" s="132"/>
      <c r="BV341" s="132"/>
      <c r="BW341" s="132"/>
      <c r="BX341" s="132"/>
    </row>
    <row r="342" spans="1:76" hidden="1" x14ac:dyDescent="0.25">
      <c r="A342" s="295">
        <v>303</v>
      </c>
      <c r="C342" s="317" t="s">
        <v>13</v>
      </c>
      <c r="D342" s="317" t="s">
        <v>13</v>
      </c>
      <c r="E342" s="318" t="s">
        <v>13</v>
      </c>
      <c r="F342" s="132" t="s">
        <v>13</v>
      </c>
      <c r="G342" s="132" t="s">
        <v>13</v>
      </c>
      <c r="H342" s="132" t="s">
        <v>13</v>
      </c>
      <c r="I342" s="132" t="s">
        <v>13</v>
      </c>
      <c r="J342" s="132" t="s">
        <v>13</v>
      </c>
      <c r="K342" s="132" t="s">
        <v>13</v>
      </c>
      <c r="L342" s="132" t="s">
        <v>13</v>
      </c>
      <c r="M342" s="132" t="s">
        <v>13</v>
      </c>
      <c r="N342" s="132" t="s">
        <v>13</v>
      </c>
      <c r="O342" s="132" t="s">
        <v>13</v>
      </c>
      <c r="P342" s="132" t="s">
        <v>13</v>
      </c>
      <c r="Q342" s="132" t="s">
        <v>13</v>
      </c>
      <c r="R342" s="132" t="s">
        <v>13</v>
      </c>
      <c r="S342" s="132" t="s">
        <v>13</v>
      </c>
      <c r="T342" s="132" t="s">
        <v>13</v>
      </c>
      <c r="U342" s="132" t="s">
        <v>13</v>
      </c>
      <c r="V342" s="132" t="s">
        <v>13</v>
      </c>
      <c r="W342" s="132" t="s">
        <v>13</v>
      </c>
      <c r="X342" s="132" t="s">
        <v>13</v>
      </c>
      <c r="Y342" s="132" t="s">
        <v>13</v>
      </c>
      <c r="Z342" s="132" t="s">
        <v>13</v>
      </c>
      <c r="AA342" s="132" t="s">
        <v>13</v>
      </c>
      <c r="AB342" s="132" t="s">
        <v>13</v>
      </c>
      <c r="AC342" s="132" t="s">
        <v>13</v>
      </c>
      <c r="AD342" s="132" t="s">
        <v>13</v>
      </c>
      <c r="AE342" s="132" t="s">
        <v>13</v>
      </c>
      <c r="AF342" s="132" t="s">
        <v>13</v>
      </c>
      <c r="AG342" s="132" t="s">
        <v>13</v>
      </c>
      <c r="AH342" s="132" t="s">
        <v>13</v>
      </c>
      <c r="AI342" s="132" t="s">
        <v>13</v>
      </c>
      <c r="AJ342" s="132" t="s">
        <v>13</v>
      </c>
      <c r="AK342" s="132" t="s">
        <v>13</v>
      </c>
      <c r="AL342" s="132" t="s">
        <v>13</v>
      </c>
      <c r="AM342" s="132" t="s">
        <v>13</v>
      </c>
      <c r="AN342" s="132" t="s">
        <v>13</v>
      </c>
      <c r="AO342" s="132" t="s">
        <v>13</v>
      </c>
      <c r="AP342" s="132" t="s">
        <v>13</v>
      </c>
      <c r="AQ342" s="132" t="s">
        <v>13</v>
      </c>
      <c r="AR342" s="132" t="s">
        <v>13</v>
      </c>
      <c r="AS342" s="132" t="s">
        <v>13</v>
      </c>
      <c r="AT342" s="319" t="s">
        <v>13</v>
      </c>
      <c r="AU342" s="132" t="s">
        <v>13</v>
      </c>
      <c r="AV342" s="132" t="s">
        <v>13</v>
      </c>
      <c r="AW342" s="132" t="s">
        <v>13</v>
      </c>
      <c r="AX342" s="132" t="s">
        <v>13</v>
      </c>
      <c r="AY342" s="132" t="s">
        <v>13</v>
      </c>
      <c r="AZ342" s="320" t="s">
        <v>13</v>
      </c>
      <c r="BA342" s="320" t="s">
        <v>13</v>
      </c>
      <c r="BB342" s="132" t="s">
        <v>13</v>
      </c>
      <c r="BC342" s="319" t="s">
        <v>13</v>
      </c>
      <c r="BD342" s="319" t="s">
        <v>13</v>
      </c>
      <c r="BE342" s="320" t="s">
        <v>13</v>
      </c>
      <c r="BF342" s="132" t="s">
        <v>13</v>
      </c>
      <c r="BG342" s="132" t="s">
        <v>13</v>
      </c>
      <c r="BH342" s="132" t="s">
        <v>13</v>
      </c>
      <c r="BI342" s="132" t="s">
        <v>13</v>
      </c>
      <c r="BJ342" s="321"/>
      <c r="BK342" s="321"/>
      <c r="BL342" s="132"/>
      <c r="BM342" s="132"/>
      <c r="BN342" s="132"/>
      <c r="BO342" s="132"/>
      <c r="BP342" s="132"/>
      <c r="BQ342" s="321"/>
      <c r="BR342" s="132"/>
      <c r="BS342" s="132"/>
      <c r="BT342" s="132"/>
      <c r="BU342" s="132"/>
      <c r="BV342" s="132"/>
      <c r="BW342" s="132"/>
      <c r="BX342" s="132"/>
    </row>
    <row r="343" spans="1:76" hidden="1" x14ac:dyDescent="0.25">
      <c r="A343" s="295">
        <v>303</v>
      </c>
      <c r="C343" s="317" t="s">
        <v>13</v>
      </c>
      <c r="D343" s="317" t="s">
        <v>13</v>
      </c>
      <c r="E343" s="318" t="s">
        <v>13</v>
      </c>
      <c r="F343" s="132" t="s">
        <v>13</v>
      </c>
      <c r="G343" s="132" t="s">
        <v>13</v>
      </c>
      <c r="H343" s="132" t="s">
        <v>13</v>
      </c>
      <c r="I343" s="132" t="s">
        <v>13</v>
      </c>
      <c r="J343" s="132" t="s">
        <v>13</v>
      </c>
      <c r="K343" s="132" t="s">
        <v>13</v>
      </c>
      <c r="L343" s="132" t="s">
        <v>13</v>
      </c>
      <c r="M343" s="132" t="s">
        <v>13</v>
      </c>
      <c r="N343" s="132" t="s">
        <v>13</v>
      </c>
      <c r="O343" s="132" t="s">
        <v>13</v>
      </c>
      <c r="P343" s="132" t="s">
        <v>13</v>
      </c>
      <c r="Q343" s="132" t="s">
        <v>13</v>
      </c>
      <c r="R343" s="132" t="s">
        <v>13</v>
      </c>
      <c r="S343" s="132" t="s">
        <v>13</v>
      </c>
      <c r="T343" s="132" t="s">
        <v>13</v>
      </c>
      <c r="U343" s="132" t="s">
        <v>13</v>
      </c>
      <c r="V343" s="132" t="s">
        <v>13</v>
      </c>
      <c r="W343" s="132" t="s">
        <v>13</v>
      </c>
      <c r="X343" s="132" t="s">
        <v>13</v>
      </c>
      <c r="Y343" s="132" t="s">
        <v>13</v>
      </c>
      <c r="Z343" s="132" t="s">
        <v>13</v>
      </c>
      <c r="AA343" s="132" t="s">
        <v>13</v>
      </c>
      <c r="AB343" s="132" t="s">
        <v>13</v>
      </c>
      <c r="AC343" s="132" t="s">
        <v>13</v>
      </c>
      <c r="AD343" s="132" t="s">
        <v>13</v>
      </c>
      <c r="AE343" s="132" t="s">
        <v>13</v>
      </c>
      <c r="AF343" s="132" t="s">
        <v>13</v>
      </c>
      <c r="AG343" s="132" t="s">
        <v>13</v>
      </c>
      <c r="AH343" s="132" t="s">
        <v>13</v>
      </c>
      <c r="AI343" s="132" t="s">
        <v>13</v>
      </c>
      <c r="AJ343" s="132" t="s">
        <v>13</v>
      </c>
      <c r="AK343" s="132" t="s">
        <v>13</v>
      </c>
      <c r="AL343" s="132" t="s">
        <v>13</v>
      </c>
      <c r="AM343" s="132" t="s">
        <v>13</v>
      </c>
      <c r="AN343" s="132" t="s">
        <v>13</v>
      </c>
      <c r="AO343" s="132" t="s">
        <v>13</v>
      </c>
      <c r="AP343" s="132" t="s">
        <v>13</v>
      </c>
      <c r="AQ343" s="132" t="s">
        <v>13</v>
      </c>
      <c r="AR343" s="132" t="s">
        <v>13</v>
      </c>
      <c r="AS343" s="132" t="s">
        <v>13</v>
      </c>
      <c r="AT343" s="319" t="s">
        <v>13</v>
      </c>
      <c r="AU343" s="132" t="s">
        <v>13</v>
      </c>
      <c r="AV343" s="132" t="s">
        <v>13</v>
      </c>
      <c r="AW343" s="132" t="s">
        <v>13</v>
      </c>
      <c r="AX343" s="132" t="s">
        <v>13</v>
      </c>
      <c r="AY343" s="132" t="s">
        <v>13</v>
      </c>
      <c r="AZ343" s="320" t="s">
        <v>13</v>
      </c>
      <c r="BA343" s="320" t="s">
        <v>13</v>
      </c>
      <c r="BB343" s="132" t="s">
        <v>13</v>
      </c>
      <c r="BC343" s="319" t="s">
        <v>13</v>
      </c>
      <c r="BD343" s="319" t="s">
        <v>13</v>
      </c>
      <c r="BE343" s="320" t="s">
        <v>13</v>
      </c>
      <c r="BF343" s="132" t="s">
        <v>13</v>
      </c>
      <c r="BG343" s="132" t="s">
        <v>13</v>
      </c>
      <c r="BH343" s="132" t="s">
        <v>13</v>
      </c>
      <c r="BI343" s="132" t="s">
        <v>13</v>
      </c>
      <c r="BJ343" s="321"/>
      <c r="BK343" s="321"/>
      <c r="BL343" s="132"/>
      <c r="BM343" s="132"/>
      <c r="BN343" s="132"/>
      <c r="BO343" s="132"/>
      <c r="BP343" s="132"/>
      <c r="BQ343" s="321"/>
      <c r="BR343" s="132"/>
      <c r="BS343" s="132"/>
      <c r="BT343" s="132"/>
      <c r="BU343" s="132"/>
      <c r="BV343" s="132"/>
      <c r="BW343" s="132"/>
      <c r="BX343" s="132"/>
    </row>
    <row r="344" spans="1:76" hidden="1" x14ac:dyDescent="0.25">
      <c r="A344" s="295">
        <v>303</v>
      </c>
      <c r="C344" s="317" t="s">
        <v>13</v>
      </c>
      <c r="D344" s="317" t="s">
        <v>13</v>
      </c>
      <c r="E344" s="318" t="s">
        <v>13</v>
      </c>
      <c r="F344" s="132" t="s">
        <v>13</v>
      </c>
      <c r="G344" s="132" t="s">
        <v>13</v>
      </c>
      <c r="H344" s="132" t="s">
        <v>13</v>
      </c>
      <c r="I344" s="132" t="s">
        <v>13</v>
      </c>
      <c r="J344" s="132" t="s">
        <v>13</v>
      </c>
      <c r="K344" s="132" t="s">
        <v>13</v>
      </c>
      <c r="L344" s="132" t="s">
        <v>13</v>
      </c>
      <c r="M344" s="132" t="s">
        <v>13</v>
      </c>
      <c r="N344" s="132" t="s">
        <v>13</v>
      </c>
      <c r="O344" s="132" t="s">
        <v>13</v>
      </c>
      <c r="P344" s="132" t="s">
        <v>13</v>
      </c>
      <c r="Q344" s="132" t="s">
        <v>13</v>
      </c>
      <c r="R344" s="132" t="s">
        <v>13</v>
      </c>
      <c r="S344" s="132" t="s">
        <v>13</v>
      </c>
      <c r="T344" s="132" t="s">
        <v>13</v>
      </c>
      <c r="U344" s="132" t="s">
        <v>13</v>
      </c>
      <c r="V344" s="132" t="s">
        <v>13</v>
      </c>
      <c r="W344" s="132" t="s">
        <v>13</v>
      </c>
      <c r="X344" s="132" t="s">
        <v>13</v>
      </c>
      <c r="Y344" s="132" t="s">
        <v>13</v>
      </c>
      <c r="Z344" s="132" t="s">
        <v>13</v>
      </c>
      <c r="AA344" s="132" t="s">
        <v>13</v>
      </c>
      <c r="AB344" s="132" t="s">
        <v>13</v>
      </c>
      <c r="AC344" s="132" t="s">
        <v>13</v>
      </c>
      <c r="AD344" s="132" t="s">
        <v>13</v>
      </c>
      <c r="AE344" s="132" t="s">
        <v>13</v>
      </c>
      <c r="AF344" s="132" t="s">
        <v>13</v>
      </c>
      <c r="AG344" s="132" t="s">
        <v>13</v>
      </c>
      <c r="AH344" s="132" t="s">
        <v>13</v>
      </c>
      <c r="AI344" s="132" t="s">
        <v>13</v>
      </c>
      <c r="AJ344" s="132" t="s">
        <v>13</v>
      </c>
      <c r="AK344" s="132" t="s">
        <v>13</v>
      </c>
      <c r="AL344" s="132" t="s">
        <v>13</v>
      </c>
      <c r="AM344" s="132" t="s">
        <v>13</v>
      </c>
      <c r="AN344" s="132" t="s">
        <v>13</v>
      </c>
      <c r="AO344" s="132" t="s">
        <v>13</v>
      </c>
      <c r="AP344" s="132" t="s">
        <v>13</v>
      </c>
      <c r="AQ344" s="132" t="s">
        <v>13</v>
      </c>
      <c r="AR344" s="132" t="s">
        <v>13</v>
      </c>
      <c r="AS344" s="132" t="s">
        <v>13</v>
      </c>
      <c r="AT344" s="319" t="s">
        <v>13</v>
      </c>
      <c r="AU344" s="132" t="s">
        <v>13</v>
      </c>
      <c r="AV344" s="132" t="s">
        <v>13</v>
      </c>
      <c r="AW344" s="132" t="s">
        <v>13</v>
      </c>
      <c r="AX344" s="132" t="s">
        <v>13</v>
      </c>
      <c r="AY344" s="132" t="s">
        <v>13</v>
      </c>
      <c r="AZ344" s="320" t="s">
        <v>13</v>
      </c>
      <c r="BA344" s="320" t="s">
        <v>13</v>
      </c>
      <c r="BB344" s="132" t="s">
        <v>13</v>
      </c>
      <c r="BC344" s="319" t="s">
        <v>13</v>
      </c>
      <c r="BD344" s="319" t="s">
        <v>13</v>
      </c>
      <c r="BE344" s="320" t="s">
        <v>13</v>
      </c>
      <c r="BF344" s="132" t="s">
        <v>13</v>
      </c>
      <c r="BG344" s="132" t="s">
        <v>13</v>
      </c>
      <c r="BH344" s="132" t="s">
        <v>13</v>
      </c>
      <c r="BI344" s="132" t="s">
        <v>13</v>
      </c>
      <c r="BJ344" s="321"/>
      <c r="BK344" s="321"/>
      <c r="BL344" s="132"/>
      <c r="BM344" s="132"/>
      <c r="BN344" s="132"/>
      <c r="BO344" s="132"/>
      <c r="BP344" s="132"/>
      <c r="BQ344" s="321"/>
      <c r="BR344" s="132"/>
      <c r="BS344" s="132"/>
      <c r="BT344" s="132"/>
      <c r="BU344" s="132"/>
      <c r="BV344" s="132"/>
      <c r="BW344" s="132"/>
      <c r="BX344" s="132"/>
    </row>
    <row r="345" spans="1:76" hidden="1" x14ac:dyDescent="0.25">
      <c r="A345" s="295">
        <v>303</v>
      </c>
      <c r="C345" s="317" t="s">
        <v>13</v>
      </c>
      <c r="D345" s="317" t="s">
        <v>13</v>
      </c>
      <c r="E345" s="318" t="s">
        <v>13</v>
      </c>
      <c r="F345" s="132" t="s">
        <v>13</v>
      </c>
      <c r="G345" s="132" t="s">
        <v>13</v>
      </c>
      <c r="H345" s="132" t="s">
        <v>13</v>
      </c>
      <c r="I345" s="132" t="s">
        <v>13</v>
      </c>
      <c r="J345" s="132" t="s">
        <v>13</v>
      </c>
      <c r="K345" s="132" t="s">
        <v>13</v>
      </c>
      <c r="L345" s="132" t="s">
        <v>13</v>
      </c>
      <c r="M345" s="132" t="s">
        <v>13</v>
      </c>
      <c r="N345" s="132" t="s">
        <v>13</v>
      </c>
      <c r="O345" s="132" t="s">
        <v>13</v>
      </c>
      <c r="P345" s="132" t="s">
        <v>13</v>
      </c>
      <c r="Q345" s="132" t="s">
        <v>13</v>
      </c>
      <c r="R345" s="132" t="s">
        <v>13</v>
      </c>
      <c r="S345" s="132" t="s">
        <v>13</v>
      </c>
      <c r="T345" s="132" t="s">
        <v>13</v>
      </c>
      <c r="U345" s="132" t="s">
        <v>13</v>
      </c>
      <c r="V345" s="132" t="s">
        <v>13</v>
      </c>
      <c r="W345" s="132" t="s">
        <v>13</v>
      </c>
      <c r="X345" s="132" t="s">
        <v>13</v>
      </c>
      <c r="Y345" s="132" t="s">
        <v>13</v>
      </c>
      <c r="Z345" s="132" t="s">
        <v>13</v>
      </c>
      <c r="AA345" s="132" t="s">
        <v>13</v>
      </c>
      <c r="AB345" s="132" t="s">
        <v>13</v>
      </c>
      <c r="AC345" s="132" t="s">
        <v>13</v>
      </c>
      <c r="AD345" s="132" t="s">
        <v>13</v>
      </c>
      <c r="AE345" s="132" t="s">
        <v>13</v>
      </c>
      <c r="AF345" s="132" t="s">
        <v>13</v>
      </c>
      <c r="AG345" s="132" t="s">
        <v>13</v>
      </c>
      <c r="AH345" s="132" t="s">
        <v>13</v>
      </c>
      <c r="AI345" s="132" t="s">
        <v>13</v>
      </c>
      <c r="AJ345" s="132" t="s">
        <v>13</v>
      </c>
      <c r="AK345" s="132" t="s">
        <v>13</v>
      </c>
      <c r="AL345" s="132" t="s">
        <v>13</v>
      </c>
      <c r="AM345" s="132" t="s">
        <v>13</v>
      </c>
      <c r="AN345" s="132" t="s">
        <v>13</v>
      </c>
      <c r="AO345" s="132" t="s">
        <v>13</v>
      </c>
      <c r="AP345" s="132" t="s">
        <v>13</v>
      </c>
      <c r="AQ345" s="132" t="s">
        <v>13</v>
      </c>
      <c r="AR345" s="132" t="s">
        <v>13</v>
      </c>
      <c r="AS345" s="132" t="s">
        <v>13</v>
      </c>
      <c r="AT345" s="319" t="s">
        <v>13</v>
      </c>
      <c r="AU345" s="132" t="s">
        <v>13</v>
      </c>
      <c r="AV345" s="132" t="s">
        <v>13</v>
      </c>
      <c r="AW345" s="132" t="s">
        <v>13</v>
      </c>
      <c r="AX345" s="132" t="s">
        <v>13</v>
      </c>
      <c r="AY345" s="132" t="s">
        <v>13</v>
      </c>
      <c r="AZ345" s="320" t="s">
        <v>13</v>
      </c>
      <c r="BA345" s="320" t="s">
        <v>13</v>
      </c>
      <c r="BB345" s="132" t="s">
        <v>13</v>
      </c>
      <c r="BC345" s="319" t="s">
        <v>13</v>
      </c>
      <c r="BD345" s="319" t="s">
        <v>13</v>
      </c>
      <c r="BE345" s="320" t="s">
        <v>13</v>
      </c>
      <c r="BF345" s="132" t="s">
        <v>13</v>
      </c>
      <c r="BG345" s="132" t="s">
        <v>13</v>
      </c>
      <c r="BH345" s="132" t="s">
        <v>13</v>
      </c>
      <c r="BI345" s="132" t="s">
        <v>13</v>
      </c>
      <c r="BJ345" s="321"/>
      <c r="BK345" s="321"/>
      <c r="BL345" s="132"/>
      <c r="BM345" s="132"/>
      <c r="BN345" s="132"/>
      <c r="BO345" s="132"/>
      <c r="BP345" s="132"/>
      <c r="BQ345" s="321"/>
      <c r="BR345" s="132"/>
      <c r="BS345" s="132"/>
      <c r="BT345" s="132"/>
      <c r="BU345" s="132"/>
      <c r="BV345" s="132"/>
      <c r="BW345" s="132"/>
      <c r="BX345" s="132"/>
    </row>
    <row r="346" spans="1:76" hidden="1" x14ac:dyDescent="0.25">
      <c r="A346" s="295">
        <v>303</v>
      </c>
      <c r="C346" s="317" t="s">
        <v>13</v>
      </c>
      <c r="D346" s="317" t="s">
        <v>13</v>
      </c>
      <c r="E346" s="318" t="s">
        <v>13</v>
      </c>
      <c r="F346" s="132" t="s">
        <v>13</v>
      </c>
      <c r="G346" s="132" t="s">
        <v>13</v>
      </c>
      <c r="H346" s="132" t="s">
        <v>13</v>
      </c>
      <c r="I346" s="132" t="s">
        <v>13</v>
      </c>
      <c r="J346" s="132" t="s">
        <v>13</v>
      </c>
      <c r="K346" s="132" t="s">
        <v>13</v>
      </c>
      <c r="L346" s="132" t="s">
        <v>13</v>
      </c>
      <c r="M346" s="132" t="s">
        <v>13</v>
      </c>
      <c r="N346" s="132" t="s">
        <v>13</v>
      </c>
      <c r="O346" s="132" t="s">
        <v>13</v>
      </c>
      <c r="P346" s="132" t="s">
        <v>13</v>
      </c>
      <c r="Q346" s="132" t="s">
        <v>13</v>
      </c>
      <c r="R346" s="132" t="s">
        <v>13</v>
      </c>
      <c r="S346" s="132" t="s">
        <v>13</v>
      </c>
      <c r="T346" s="132" t="s">
        <v>13</v>
      </c>
      <c r="U346" s="132" t="s">
        <v>13</v>
      </c>
      <c r="V346" s="132" t="s">
        <v>13</v>
      </c>
      <c r="W346" s="132" t="s">
        <v>13</v>
      </c>
      <c r="X346" s="132" t="s">
        <v>13</v>
      </c>
      <c r="Y346" s="132" t="s">
        <v>13</v>
      </c>
      <c r="Z346" s="132" t="s">
        <v>13</v>
      </c>
      <c r="AA346" s="132" t="s">
        <v>13</v>
      </c>
      <c r="AB346" s="132" t="s">
        <v>13</v>
      </c>
      <c r="AC346" s="132" t="s">
        <v>13</v>
      </c>
      <c r="AD346" s="132" t="s">
        <v>13</v>
      </c>
      <c r="AE346" s="132" t="s">
        <v>13</v>
      </c>
      <c r="AF346" s="132" t="s">
        <v>13</v>
      </c>
      <c r="AG346" s="132" t="s">
        <v>13</v>
      </c>
      <c r="AH346" s="132" t="s">
        <v>13</v>
      </c>
      <c r="AI346" s="132" t="s">
        <v>13</v>
      </c>
      <c r="AJ346" s="132" t="s">
        <v>13</v>
      </c>
      <c r="AK346" s="132" t="s">
        <v>13</v>
      </c>
      <c r="AL346" s="132" t="s">
        <v>13</v>
      </c>
      <c r="AM346" s="132" t="s">
        <v>13</v>
      </c>
      <c r="AN346" s="132" t="s">
        <v>13</v>
      </c>
      <c r="AO346" s="132" t="s">
        <v>13</v>
      </c>
      <c r="AP346" s="132" t="s">
        <v>13</v>
      </c>
      <c r="AQ346" s="132" t="s">
        <v>13</v>
      </c>
      <c r="AR346" s="132" t="s">
        <v>13</v>
      </c>
      <c r="AS346" s="132" t="s">
        <v>13</v>
      </c>
      <c r="AT346" s="319" t="s">
        <v>13</v>
      </c>
      <c r="AU346" s="132" t="s">
        <v>13</v>
      </c>
      <c r="AV346" s="132" t="s">
        <v>13</v>
      </c>
      <c r="AW346" s="132" t="s">
        <v>13</v>
      </c>
      <c r="AX346" s="132" t="s">
        <v>13</v>
      </c>
      <c r="AY346" s="132" t="s">
        <v>13</v>
      </c>
      <c r="AZ346" s="320" t="s">
        <v>13</v>
      </c>
      <c r="BA346" s="320" t="s">
        <v>13</v>
      </c>
      <c r="BB346" s="132" t="s">
        <v>13</v>
      </c>
      <c r="BC346" s="319" t="s">
        <v>13</v>
      </c>
      <c r="BD346" s="319" t="s">
        <v>13</v>
      </c>
      <c r="BE346" s="320" t="s">
        <v>13</v>
      </c>
      <c r="BF346" s="132" t="s">
        <v>13</v>
      </c>
      <c r="BG346" s="132" t="s">
        <v>13</v>
      </c>
      <c r="BH346" s="132" t="s">
        <v>13</v>
      </c>
      <c r="BI346" s="132" t="s">
        <v>13</v>
      </c>
      <c r="BJ346" s="321"/>
      <c r="BK346" s="321"/>
      <c r="BL346" s="132"/>
      <c r="BM346" s="132"/>
      <c r="BN346" s="132"/>
      <c r="BO346" s="132"/>
      <c r="BP346" s="132"/>
      <c r="BQ346" s="321"/>
      <c r="BR346" s="132"/>
      <c r="BS346" s="132"/>
      <c r="BT346" s="132"/>
      <c r="BU346" s="132"/>
      <c r="BV346" s="132"/>
      <c r="BW346" s="132"/>
      <c r="BX346" s="132"/>
    </row>
    <row r="347" spans="1:76" hidden="1" x14ac:dyDescent="0.25">
      <c r="A347" s="295">
        <v>303</v>
      </c>
      <c r="C347" s="317" t="s">
        <v>13</v>
      </c>
      <c r="D347" s="317" t="s">
        <v>13</v>
      </c>
      <c r="E347" s="318" t="s">
        <v>13</v>
      </c>
      <c r="F347" s="132" t="s">
        <v>13</v>
      </c>
      <c r="G347" s="132" t="s">
        <v>13</v>
      </c>
      <c r="H347" s="132" t="s">
        <v>13</v>
      </c>
      <c r="I347" s="132" t="s">
        <v>13</v>
      </c>
      <c r="J347" s="132" t="s">
        <v>13</v>
      </c>
      <c r="K347" s="132" t="s">
        <v>13</v>
      </c>
      <c r="L347" s="132" t="s">
        <v>13</v>
      </c>
      <c r="M347" s="132" t="s">
        <v>13</v>
      </c>
      <c r="N347" s="132" t="s">
        <v>13</v>
      </c>
      <c r="O347" s="132" t="s">
        <v>13</v>
      </c>
      <c r="P347" s="132" t="s">
        <v>13</v>
      </c>
      <c r="Q347" s="132" t="s">
        <v>13</v>
      </c>
      <c r="R347" s="132" t="s">
        <v>13</v>
      </c>
      <c r="S347" s="132" t="s">
        <v>13</v>
      </c>
      <c r="T347" s="132" t="s">
        <v>13</v>
      </c>
      <c r="U347" s="132" t="s">
        <v>13</v>
      </c>
      <c r="V347" s="132" t="s">
        <v>13</v>
      </c>
      <c r="W347" s="132" t="s">
        <v>13</v>
      </c>
      <c r="X347" s="132" t="s">
        <v>13</v>
      </c>
      <c r="Y347" s="132" t="s">
        <v>13</v>
      </c>
      <c r="Z347" s="132" t="s">
        <v>13</v>
      </c>
      <c r="AA347" s="132" t="s">
        <v>13</v>
      </c>
      <c r="AB347" s="132" t="s">
        <v>13</v>
      </c>
      <c r="AC347" s="132" t="s">
        <v>13</v>
      </c>
      <c r="AD347" s="132" t="s">
        <v>13</v>
      </c>
      <c r="AE347" s="132" t="s">
        <v>13</v>
      </c>
      <c r="AF347" s="132" t="s">
        <v>13</v>
      </c>
      <c r="AG347" s="132" t="s">
        <v>13</v>
      </c>
      <c r="AH347" s="132" t="s">
        <v>13</v>
      </c>
      <c r="AI347" s="132" t="s">
        <v>13</v>
      </c>
      <c r="AJ347" s="132" t="s">
        <v>13</v>
      </c>
      <c r="AK347" s="132" t="s">
        <v>13</v>
      </c>
      <c r="AL347" s="132" t="s">
        <v>13</v>
      </c>
      <c r="AM347" s="132" t="s">
        <v>13</v>
      </c>
      <c r="AN347" s="132" t="s">
        <v>13</v>
      </c>
      <c r="AO347" s="132" t="s">
        <v>13</v>
      </c>
      <c r="AP347" s="132" t="s">
        <v>13</v>
      </c>
      <c r="AQ347" s="132" t="s">
        <v>13</v>
      </c>
      <c r="AR347" s="132" t="s">
        <v>13</v>
      </c>
      <c r="AS347" s="132" t="s">
        <v>13</v>
      </c>
      <c r="AT347" s="319" t="s">
        <v>13</v>
      </c>
      <c r="AU347" s="132" t="s">
        <v>13</v>
      </c>
      <c r="AV347" s="132" t="s">
        <v>13</v>
      </c>
      <c r="AW347" s="132" t="s">
        <v>13</v>
      </c>
      <c r="AX347" s="132" t="s">
        <v>13</v>
      </c>
      <c r="AY347" s="132" t="s">
        <v>13</v>
      </c>
      <c r="AZ347" s="320" t="s">
        <v>13</v>
      </c>
      <c r="BA347" s="320" t="s">
        <v>13</v>
      </c>
      <c r="BB347" s="132" t="s">
        <v>13</v>
      </c>
      <c r="BC347" s="319" t="s">
        <v>13</v>
      </c>
      <c r="BD347" s="319" t="s">
        <v>13</v>
      </c>
      <c r="BE347" s="320" t="s">
        <v>13</v>
      </c>
      <c r="BF347" s="132" t="s">
        <v>13</v>
      </c>
      <c r="BG347" s="132" t="s">
        <v>13</v>
      </c>
      <c r="BH347" s="132" t="s">
        <v>13</v>
      </c>
      <c r="BI347" s="132" t="s">
        <v>13</v>
      </c>
      <c r="BJ347" s="321"/>
      <c r="BK347" s="321"/>
      <c r="BL347" s="132"/>
      <c r="BM347" s="132"/>
      <c r="BN347" s="132"/>
      <c r="BO347" s="132"/>
      <c r="BP347" s="132"/>
      <c r="BQ347" s="321"/>
      <c r="BR347" s="132"/>
      <c r="BS347" s="132"/>
      <c r="BT347" s="132"/>
      <c r="BU347" s="132"/>
      <c r="BV347" s="132"/>
      <c r="BW347" s="132"/>
      <c r="BX347" s="132"/>
    </row>
    <row r="348" spans="1:76" hidden="1" x14ac:dyDescent="0.25">
      <c r="A348" s="295">
        <v>303</v>
      </c>
      <c r="C348" s="317" t="s">
        <v>13</v>
      </c>
      <c r="D348" s="317" t="s">
        <v>13</v>
      </c>
      <c r="E348" s="318" t="s">
        <v>13</v>
      </c>
      <c r="F348" s="132" t="s">
        <v>13</v>
      </c>
      <c r="G348" s="132" t="s">
        <v>13</v>
      </c>
      <c r="H348" s="132" t="s">
        <v>13</v>
      </c>
      <c r="I348" s="132" t="s">
        <v>13</v>
      </c>
      <c r="J348" s="132" t="s">
        <v>13</v>
      </c>
      <c r="K348" s="132" t="s">
        <v>13</v>
      </c>
      <c r="L348" s="132" t="s">
        <v>13</v>
      </c>
      <c r="M348" s="132" t="s">
        <v>13</v>
      </c>
      <c r="N348" s="132" t="s">
        <v>13</v>
      </c>
      <c r="O348" s="132" t="s">
        <v>13</v>
      </c>
      <c r="P348" s="132" t="s">
        <v>13</v>
      </c>
      <c r="Q348" s="132" t="s">
        <v>13</v>
      </c>
      <c r="R348" s="132" t="s">
        <v>13</v>
      </c>
      <c r="S348" s="132" t="s">
        <v>13</v>
      </c>
      <c r="T348" s="132" t="s">
        <v>13</v>
      </c>
      <c r="U348" s="132" t="s">
        <v>13</v>
      </c>
      <c r="V348" s="132" t="s">
        <v>13</v>
      </c>
      <c r="W348" s="132" t="s">
        <v>13</v>
      </c>
      <c r="X348" s="132" t="s">
        <v>13</v>
      </c>
      <c r="Y348" s="132" t="s">
        <v>13</v>
      </c>
      <c r="Z348" s="132" t="s">
        <v>13</v>
      </c>
      <c r="AA348" s="132" t="s">
        <v>13</v>
      </c>
      <c r="AB348" s="132" t="s">
        <v>13</v>
      </c>
      <c r="AC348" s="132" t="s">
        <v>13</v>
      </c>
      <c r="AD348" s="132" t="s">
        <v>13</v>
      </c>
      <c r="AE348" s="132" t="s">
        <v>13</v>
      </c>
      <c r="AF348" s="132" t="s">
        <v>13</v>
      </c>
      <c r="AG348" s="132" t="s">
        <v>13</v>
      </c>
      <c r="AH348" s="132" t="s">
        <v>13</v>
      </c>
      <c r="AI348" s="132" t="s">
        <v>13</v>
      </c>
      <c r="AJ348" s="132" t="s">
        <v>13</v>
      </c>
      <c r="AK348" s="132" t="s">
        <v>13</v>
      </c>
      <c r="AL348" s="132" t="s">
        <v>13</v>
      </c>
      <c r="AM348" s="132" t="s">
        <v>13</v>
      </c>
      <c r="AN348" s="132" t="s">
        <v>13</v>
      </c>
      <c r="AO348" s="132" t="s">
        <v>13</v>
      </c>
      <c r="AP348" s="132" t="s">
        <v>13</v>
      </c>
      <c r="AQ348" s="132" t="s">
        <v>13</v>
      </c>
      <c r="AR348" s="132" t="s">
        <v>13</v>
      </c>
      <c r="AS348" s="132" t="s">
        <v>13</v>
      </c>
      <c r="AT348" s="319" t="s">
        <v>13</v>
      </c>
      <c r="AU348" s="132" t="s">
        <v>13</v>
      </c>
      <c r="AV348" s="132" t="s">
        <v>13</v>
      </c>
      <c r="AW348" s="132" t="s">
        <v>13</v>
      </c>
      <c r="AX348" s="132" t="s">
        <v>13</v>
      </c>
      <c r="AY348" s="132" t="s">
        <v>13</v>
      </c>
      <c r="AZ348" s="320" t="s">
        <v>13</v>
      </c>
      <c r="BA348" s="320" t="s">
        <v>13</v>
      </c>
      <c r="BB348" s="132" t="s">
        <v>13</v>
      </c>
      <c r="BC348" s="319" t="s">
        <v>13</v>
      </c>
      <c r="BD348" s="319" t="s">
        <v>13</v>
      </c>
      <c r="BE348" s="320" t="s">
        <v>13</v>
      </c>
      <c r="BF348" s="132" t="s">
        <v>13</v>
      </c>
      <c r="BG348" s="132" t="s">
        <v>13</v>
      </c>
      <c r="BH348" s="132" t="s">
        <v>13</v>
      </c>
      <c r="BI348" s="132" t="s">
        <v>13</v>
      </c>
      <c r="BJ348" s="321"/>
      <c r="BK348" s="321"/>
      <c r="BL348" s="132"/>
      <c r="BM348" s="132"/>
      <c r="BN348" s="132"/>
      <c r="BO348" s="132"/>
      <c r="BP348" s="132"/>
      <c r="BQ348" s="321"/>
      <c r="BR348" s="132"/>
      <c r="BS348" s="132"/>
      <c r="BT348" s="132"/>
      <c r="BU348" s="132"/>
      <c r="BV348" s="132"/>
      <c r="BW348" s="132"/>
      <c r="BX348" s="132"/>
    </row>
    <row r="349" spans="1:76" hidden="1" x14ac:dyDescent="0.25">
      <c r="A349" s="295">
        <v>303</v>
      </c>
      <c r="C349" s="317" t="s">
        <v>13</v>
      </c>
      <c r="D349" s="317" t="s">
        <v>13</v>
      </c>
      <c r="E349" s="318" t="s">
        <v>13</v>
      </c>
      <c r="F349" s="132" t="s">
        <v>13</v>
      </c>
      <c r="G349" s="132" t="s">
        <v>13</v>
      </c>
      <c r="H349" s="132" t="s">
        <v>13</v>
      </c>
      <c r="I349" s="132" t="s">
        <v>13</v>
      </c>
      <c r="J349" s="132" t="s">
        <v>13</v>
      </c>
      <c r="K349" s="132" t="s">
        <v>13</v>
      </c>
      <c r="L349" s="132" t="s">
        <v>13</v>
      </c>
      <c r="M349" s="132" t="s">
        <v>13</v>
      </c>
      <c r="N349" s="132" t="s">
        <v>13</v>
      </c>
      <c r="O349" s="132" t="s">
        <v>13</v>
      </c>
      <c r="P349" s="132" t="s">
        <v>13</v>
      </c>
      <c r="Q349" s="132" t="s">
        <v>13</v>
      </c>
      <c r="R349" s="132" t="s">
        <v>13</v>
      </c>
      <c r="S349" s="132" t="s">
        <v>13</v>
      </c>
      <c r="T349" s="132" t="s">
        <v>13</v>
      </c>
      <c r="U349" s="132" t="s">
        <v>13</v>
      </c>
      <c r="V349" s="132" t="s">
        <v>13</v>
      </c>
      <c r="W349" s="132" t="s">
        <v>13</v>
      </c>
      <c r="X349" s="132" t="s">
        <v>13</v>
      </c>
      <c r="Y349" s="132" t="s">
        <v>13</v>
      </c>
      <c r="Z349" s="132" t="s">
        <v>13</v>
      </c>
      <c r="AA349" s="132" t="s">
        <v>13</v>
      </c>
      <c r="AB349" s="132" t="s">
        <v>13</v>
      </c>
      <c r="AC349" s="132" t="s">
        <v>13</v>
      </c>
      <c r="AD349" s="132" t="s">
        <v>13</v>
      </c>
      <c r="AE349" s="132" t="s">
        <v>13</v>
      </c>
      <c r="AF349" s="132" t="s">
        <v>13</v>
      </c>
      <c r="AG349" s="132" t="s">
        <v>13</v>
      </c>
      <c r="AH349" s="132" t="s">
        <v>13</v>
      </c>
      <c r="AI349" s="132" t="s">
        <v>13</v>
      </c>
      <c r="AJ349" s="132" t="s">
        <v>13</v>
      </c>
      <c r="AK349" s="132" t="s">
        <v>13</v>
      </c>
      <c r="AL349" s="132" t="s">
        <v>13</v>
      </c>
      <c r="AM349" s="132" t="s">
        <v>13</v>
      </c>
      <c r="AN349" s="132" t="s">
        <v>13</v>
      </c>
      <c r="AO349" s="132" t="s">
        <v>13</v>
      </c>
      <c r="AP349" s="132" t="s">
        <v>13</v>
      </c>
      <c r="AQ349" s="132" t="s">
        <v>13</v>
      </c>
      <c r="AR349" s="132" t="s">
        <v>13</v>
      </c>
      <c r="AS349" s="132" t="s">
        <v>13</v>
      </c>
      <c r="AT349" s="319" t="s">
        <v>13</v>
      </c>
      <c r="AU349" s="132" t="s">
        <v>13</v>
      </c>
      <c r="AV349" s="132" t="s">
        <v>13</v>
      </c>
      <c r="AW349" s="132" t="s">
        <v>13</v>
      </c>
      <c r="AX349" s="132" t="s">
        <v>13</v>
      </c>
      <c r="AY349" s="132" t="s">
        <v>13</v>
      </c>
      <c r="AZ349" s="320" t="s">
        <v>13</v>
      </c>
      <c r="BA349" s="320" t="s">
        <v>13</v>
      </c>
      <c r="BB349" s="132" t="s">
        <v>13</v>
      </c>
      <c r="BC349" s="319" t="s">
        <v>13</v>
      </c>
      <c r="BD349" s="319" t="s">
        <v>13</v>
      </c>
      <c r="BE349" s="320" t="s">
        <v>13</v>
      </c>
      <c r="BF349" s="132" t="s">
        <v>13</v>
      </c>
      <c r="BG349" s="132" t="s">
        <v>13</v>
      </c>
      <c r="BH349" s="132" t="s">
        <v>13</v>
      </c>
      <c r="BI349" s="132" t="s">
        <v>13</v>
      </c>
      <c r="BJ349" s="321"/>
      <c r="BK349" s="321"/>
      <c r="BL349" s="132"/>
      <c r="BM349" s="132"/>
      <c r="BN349" s="132"/>
      <c r="BO349" s="132"/>
      <c r="BP349" s="132"/>
      <c r="BQ349" s="321"/>
      <c r="BR349" s="132"/>
      <c r="BS349" s="132"/>
      <c r="BT349" s="132"/>
      <c r="BU349" s="132"/>
      <c r="BV349" s="132"/>
      <c r="BW349" s="132"/>
      <c r="BX349" s="132"/>
    </row>
    <row r="350" spans="1:76" hidden="1" x14ac:dyDescent="0.25">
      <c r="A350" s="295">
        <v>303</v>
      </c>
      <c r="C350" s="317" t="s">
        <v>13</v>
      </c>
      <c r="D350" s="317" t="s">
        <v>13</v>
      </c>
      <c r="E350" s="318" t="s">
        <v>13</v>
      </c>
      <c r="F350" s="132" t="s">
        <v>13</v>
      </c>
      <c r="G350" s="132" t="s">
        <v>13</v>
      </c>
      <c r="H350" s="132" t="s">
        <v>13</v>
      </c>
      <c r="I350" s="132" t="s">
        <v>13</v>
      </c>
      <c r="J350" s="132" t="s">
        <v>13</v>
      </c>
      <c r="K350" s="132" t="s">
        <v>13</v>
      </c>
      <c r="L350" s="132" t="s">
        <v>13</v>
      </c>
      <c r="M350" s="132" t="s">
        <v>13</v>
      </c>
      <c r="N350" s="132" t="s">
        <v>13</v>
      </c>
      <c r="O350" s="132" t="s">
        <v>13</v>
      </c>
      <c r="P350" s="132" t="s">
        <v>13</v>
      </c>
      <c r="Q350" s="132" t="s">
        <v>13</v>
      </c>
      <c r="R350" s="132" t="s">
        <v>13</v>
      </c>
      <c r="S350" s="132" t="s">
        <v>13</v>
      </c>
      <c r="T350" s="132" t="s">
        <v>13</v>
      </c>
      <c r="U350" s="132" t="s">
        <v>13</v>
      </c>
      <c r="V350" s="132" t="s">
        <v>13</v>
      </c>
      <c r="W350" s="132" t="s">
        <v>13</v>
      </c>
      <c r="X350" s="132" t="s">
        <v>13</v>
      </c>
      <c r="Y350" s="132" t="s">
        <v>13</v>
      </c>
      <c r="Z350" s="132" t="s">
        <v>13</v>
      </c>
      <c r="AA350" s="132" t="s">
        <v>13</v>
      </c>
      <c r="AB350" s="132" t="s">
        <v>13</v>
      </c>
      <c r="AC350" s="132" t="s">
        <v>13</v>
      </c>
      <c r="AD350" s="132" t="s">
        <v>13</v>
      </c>
      <c r="AE350" s="132" t="s">
        <v>13</v>
      </c>
      <c r="AF350" s="132" t="s">
        <v>13</v>
      </c>
      <c r="AG350" s="132" t="s">
        <v>13</v>
      </c>
      <c r="AH350" s="132" t="s">
        <v>13</v>
      </c>
      <c r="AI350" s="132" t="s">
        <v>13</v>
      </c>
      <c r="AJ350" s="132" t="s">
        <v>13</v>
      </c>
      <c r="AK350" s="132" t="s">
        <v>13</v>
      </c>
      <c r="AL350" s="132" t="s">
        <v>13</v>
      </c>
      <c r="AM350" s="132" t="s">
        <v>13</v>
      </c>
      <c r="AN350" s="132" t="s">
        <v>13</v>
      </c>
      <c r="AO350" s="132" t="s">
        <v>13</v>
      </c>
      <c r="AP350" s="132" t="s">
        <v>13</v>
      </c>
      <c r="AQ350" s="132" t="s">
        <v>13</v>
      </c>
      <c r="AR350" s="132" t="s">
        <v>13</v>
      </c>
      <c r="AS350" s="132" t="s">
        <v>13</v>
      </c>
      <c r="AT350" s="319" t="s">
        <v>13</v>
      </c>
      <c r="AU350" s="132" t="s">
        <v>13</v>
      </c>
      <c r="AV350" s="132" t="s">
        <v>13</v>
      </c>
      <c r="AW350" s="132" t="s">
        <v>13</v>
      </c>
      <c r="AX350" s="132" t="s">
        <v>13</v>
      </c>
      <c r="AY350" s="132" t="s">
        <v>13</v>
      </c>
      <c r="AZ350" s="320" t="s">
        <v>13</v>
      </c>
      <c r="BA350" s="320" t="s">
        <v>13</v>
      </c>
      <c r="BB350" s="132" t="s">
        <v>13</v>
      </c>
      <c r="BC350" s="319" t="s">
        <v>13</v>
      </c>
      <c r="BD350" s="319" t="s">
        <v>13</v>
      </c>
      <c r="BE350" s="320" t="s">
        <v>13</v>
      </c>
      <c r="BF350" s="132" t="s">
        <v>13</v>
      </c>
      <c r="BG350" s="132" t="s">
        <v>13</v>
      </c>
      <c r="BH350" s="132" t="s">
        <v>13</v>
      </c>
      <c r="BI350" s="132" t="s">
        <v>13</v>
      </c>
      <c r="BJ350" s="321"/>
      <c r="BK350" s="321"/>
      <c r="BL350" s="132"/>
      <c r="BM350" s="132"/>
      <c r="BN350" s="132"/>
      <c r="BO350" s="132"/>
      <c r="BP350" s="132"/>
      <c r="BQ350" s="321"/>
      <c r="BR350" s="132"/>
      <c r="BS350" s="132"/>
      <c r="BT350" s="132"/>
      <c r="BU350" s="132"/>
      <c r="BV350" s="132"/>
      <c r="BW350" s="132"/>
      <c r="BX350" s="132"/>
    </row>
    <row r="351" spans="1:76" hidden="1" x14ac:dyDescent="0.25">
      <c r="A351" s="295">
        <v>303</v>
      </c>
      <c r="C351" s="317" t="s">
        <v>13</v>
      </c>
      <c r="D351" s="317" t="s">
        <v>13</v>
      </c>
      <c r="E351" s="318" t="s">
        <v>13</v>
      </c>
      <c r="F351" s="132" t="s">
        <v>13</v>
      </c>
      <c r="G351" s="132" t="s">
        <v>13</v>
      </c>
      <c r="H351" s="132" t="s">
        <v>13</v>
      </c>
      <c r="I351" s="132" t="s">
        <v>13</v>
      </c>
      <c r="J351" s="132" t="s">
        <v>13</v>
      </c>
      <c r="K351" s="132" t="s">
        <v>13</v>
      </c>
      <c r="L351" s="132" t="s">
        <v>13</v>
      </c>
      <c r="M351" s="132" t="s">
        <v>13</v>
      </c>
      <c r="N351" s="132" t="s">
        <v>13</v>
      </c>
      <c r="O351" s="132" t="s">
        <v>13</v>
      </c>
      <c r="P351" s="132" t="s">
        <v>13</v>
      </c>
      <c r="Q351" s="132" t="s">
        <v>13</v>
      </c>
      <c r="R351" s="132" t="s">
        <v>13</v>
      </c>
      <c r="S351" s="132" t="s">
        <v>13</v>
      </c>
      <c r="T351" s="132" t="s">
        <v>13</v>
      </c>
      <c r="U351" s="132" t="s">
        <v>13</v>
      </c>
      <c r="V351" s="132" t="s">
        <v>13</v>
      </c>
      <c r="W351" s="132" t="s">
        <v>13</v>
      </c>
      <c r="X351" s="132" t="s">
        <v>13</v>
      </c>
      <c r="Y351" s="132" t="s">
        <v>13</v>
      </c>
      <c r="Z351" s="132" t="s">
        <v>13</v>
      </c>
      <c r="AA351" s="132" t="s">
        <v>13</v>
      </c>
      <c r="AB351" s="132" t="s">
        <v>13</v>
      </c>
      <c r="AC351" s="132" t="s">
        <v>13</v>
      </c>
      <c r="AD351" s="132" t="s">
        <v>13</v>
      </c>
      <c r="AE351" s="132" t="s">
        <v>13</v>
      </c>
      <c r="AF351" s="132" t="s">
        <v>13</v>
      </c>
      <c r="AG351" s="132" t="s">
        <v>13</v>
      </c>
      <c r="AH351" s="132" t="s">
        <v>13</v>
      </c>
      <c r="AI351" s="132" t="s">
        <v>13</v>
      </c>
      <c r="AJ351" s="132" t="s">
        <v>13</v>
      </c>
      <c r="AK351" s="132" t="s">
        <v>13</v>
      </c>
      <c r="AL351" s="132" t="s">
        <v>13</v>
      </c>
      <c r="AM351" s="132" t="s">
        <v>13</v>
      </c>
      <c r="AN351" s="132" t="s">
        <v>13</v>
      </c>
      <c r="AO351" s="132" t="s">
        <v>13</v>
      </c>
      <c r="AP351" s="132" t="s">
        <v>13</v>
      </c>
      <c r="AQ351" s="132" t="s">
        <v>13</v>
      </c>
      <c r="AR351" s="132" t="s">
        <v>13</v>
      </c>
      <c r="AS351" s="132" t="s">
        <v>13</v>
      </c>
      <c r="AT351" s="319" t="s">
        <v>13</v>
      </c>
      <c r="AU351" s="132" t="s">
        <v>13</v>
      </c>
      <c r="AV351" s="132" t="s">
        <v>13</v>
      </c>
      <c r="AW351" s="132" t="s">
        <v>13</v>
      </c>
      <c r="AX351" s="132" t="s">
        <v>13</v>
      </c>
      <c r="AY351" s="132" t="s">
        <v>13</v>
      </c>
      <c r="AZ351" s="320" t="s">
        <v>13</v>
      </c>
      <c r="BA351" s="320" t="s">
        <v>13</v>
      </c>
      <c r="BB351" s="132" t="s">
        <v>13</v>
      </c>
      <c r="BC351" s="319" t="s">
        <v>13</v>
      </c>
      <c r="BD351" s="319" t="s">
        <v>13</v>
      </c>
      <c r="BE351" s="320" t="s">
        <v>13</v>
      </c>
      <c r="BF351" s="132" t="s">
        <v>13</v>
      </c>
      <c r="BG351" s="132" t="s">
        <v>13</v>
      </c>
      <c r="BH351" s="132" t="s">
        <v>13</v>
      </c>
      <c r="BI351" s="132" t="s">
        <v>13</v>
      </c>
      <c r="BJ351" s="321"/>
      <c r="BK351" s="321"/>
      <c r="BL351" s="132"/>
      <c r="BM351" s="132"/>
      <c r="BN351" s="132"/>
      <c r="BO351" s="132"/>
      <c r="BP351" s="132"/>
      <c r="BQ351" s="321"/>
      <c r="BR351" s="132"/>
      <c r="BS351" s="132"/>
      <c r="BT351" s="132"/>
      <c r="BU351" s="132"/>
      <c r="BV351" s="132"/>
      <c r="BW351" s="132"/>
      <c r="BX351" s="132"/>
    </row>
    <row r="352" spans="1:76" hidden="1" x14ac:dyDescent="0.25">
      <c r="A352" s="295">
        <v>303</v>
      </c>
      <c r="C352" s="317" t="s">
        <v>13</v>
      </c>
      <c r="D352" s="317" t="s">
        <v>13</v>
      </c>
      <c r="E352" s="318" t="s">
        <v>13</v>
      </c>
      <c r="F352" s="132" t="s">
        <v>13</v>
      </c>
      <c r="G352" s="132" t="s">
        <v>13</v>
      </c>
      <c r="H352" s="132" t="s">
        <v>13</v>
      </c>
      <c r="I352" s="132" t="s">
        <v>13</v>
      </c>
      <c r="J352" s="132" t="s">
        <v>13</v>
      </c>
      <c r="K352" s="132" t="s">
        <v>13</v>
      </c>
      <c r="L352" s="132" t="s">
        <v>13</v>
      </c>
      <c r="M352" s="132" t="s">
        <v>13</v>
      </c>
      <c r="N352" s="132" t="s">
        <v>13</v>
      </c>
      <c r="O352" s="132" t="s">
        <v>13</v>
      </c>
      <c r="P352" s="132" t="s">
        <v>13</v>
      </c>
      <c r="Q352" s="132" t="s">
        <v>13</v>
      </c>
      <c r="R352" s="132" t="s">
        <v>13</v>
      </c>
      <c r="S352" s="132" t="s">
        <v>13</v>
      </c>
      <c r="T352" s="132" t="s">
        <v>13</v>
      </c>
      <c r="U352" s="132" t="s">
        <v>13</v>
      </c>
      <c r="V352" s="132" t="s">
        <v>13</v>
      </c>
      <c r="W352" s="132" t="s">
        <v>13</v>
      </c>
      <c r="X352" s="132" t="s">
        <v>13</v>
      </c>
      <c r="Y352" s="132" t="s">
        <v>13</v>
      </c>
      <c r="Z352" s="132" t="s">
        <v>13</v>
      </c>
      <c r="AA352" s="132" t="s">
        <v>13</v>
      </c>
      <c r="AB352" s="132" t="s">
        <v>13</v>
      </c>
      <c r="AC352" s="132" t="s">
        <v>13</v>
      </c>
      <c r="AD352" s="132" t="s">
        <v>13</v>
      </c>
      <c r="AE352" s="132" t="s">
        <v>13</v>
      </c>
      <c r="AF352" s="132" t="s">
        <v>13</v>
      </c>
      <c r="AG352" s="132" t="s">
        <v>13</v>
      </c>
      <c r="AH352" s="132" t="s">
        <v>13</v>
      </c>
      <c r="AI352" s="132" t="s">
        <v>13</v>
      </c>
      <c r="AJ352" s="132" t="s">
        <v>13</v>
      </c>
      <c r="AK352" s="132" t="s">
        <v>13</v>
      </c>
      <c r="AL352" s="132" t="s">
        <v>13</v>
      </c>
      <c r="AM352" s="132" t="s">
        <v>13</v>
      </c>
      <c r="AN352" s="132" t="s">
        <v>13</v>
      </c>
      <c r="AO352" s="132" t="s">
        <v>13</v>
      </c>
      <c r="AP352" s="132" t="s">
        <v>13</v>
      </c>
      <c r="AQ352" s="132" t="s">
        <v>13</v>
      </c>
      <c r="AR352" s="132" t="s">
        <v>13</v>
      </c>
      <c r="AS352" s="132" t="s">
        <v>13</v>
      </c>
      <c r="AT352" s="319" t="s">
        <v>13</v>
      </c>
      <c r="AU352" s="132" t="s">
        <v>13</v>
      </c>
      <c r="AV352" s="132" t="s">
        <v>13</v>
      </c>
      <c r="AW352" s="132" t="s">
        <v>13</v>
      </c>
      <c r="AX352" s="132" t="s">
        <v>13</v>
      </c>
      <c r="AY352" s="132" t="s">
        <v>13</v>
      </c>
      <c r="AZ352" s="320" t="s">
        <v>13</v>
      </c>
      <c r="BA352" s="320" t="s">
        <v>13</v>
      </c>
      <c r="BB352" s="132" t="s">
        <v>13</v>
      </c>
      <c r="BC352" s="319" t="s">
        <v>13</v>
      </c>
      <c r="BD352" s="319" t="s">
        <v>13</v>
      </c>
      <c r="BE352" s="320" t="s">
        <v>13</v>
      </c>
      <c r="BF352" s="132" t="s">
        <v>13</v>
      </c>
      <c r="BG352" s="132" t="s">
        <v>13</v>
      </c>
      <c r="BH352" s="132" t="s">
        <v>13</v>
      </c>
      <c r="BI352" s="132" t="s">
        <v>13</v>
      </c>
      <c r="BJ352" s="321"/>
      <c r="BK352" s="321"/>
      <c r="BL352" s="132"/>
      <c r="BM352" s="132"/>
      <c r="BN352" s="132"/>
      <c r="BO352" s="132"/>
      <c r="BP352" s="132"/>
      <c r="BQ352" s="321"/>
      <c r="BR352" s="132"/>
      <c r="BS352" s="132"/>
      <c r="BT352" s="132"/>
      <c r="BU352" s="132"/>
      <c r="BV352" s="132"/>
      <c r="BW352" s="132"/>
      <c r="BX352" s="132"/>
    </row>
    <row r="353" spans="1:76" hidden="1" x14ac:dyDescent="0.25">
      <c r="A353" s="295">
        <v>303</v>
      </c>
      <c r="C353" s="317" t="s">
        <v>13</v>
      </c>
      <c r="D353" s="317" t="s">
        <v>13</v>
      </c>
      <c r="E353" s="318" t="s">
        <v>13</v>
      </c>
      <c r="F353" s="132" t="s">
        <v>13</v>
      </c>
      <c r="G353" s="132" t="s">
        <v>13</v>
      </c>
      <c r="H353" s="132" t="s">
        <v>13</v>
      </c>
      <c r="I353" s="132" t="s">
        <v>13</v>
      </c>
      <c r="J353" s="132" t="s">
        <v>13</v>
      </c>
      <c r="K353" s="132" t="s">
        <v>13</v>
      </c>
      <c r="L353" s="132" t="s">
        <v>13</v>
      </c>
      <c r="M353" s="132" t="s">
        <v>13</v>
      </c>
      <c r="N353" s="132" t="s">
        <v>13</v>
      </c>
      <c r="O353" s="132" t="s">
        <v>13</v>
      </c>
      <c r="P353" s="132" t="s">
        <v>13</v>
      </c>
      <c r="Q353" s="132" t="s">
        <v>13</v>
      </c>
      <c r="R353" s="132" t="s">
        <v>13</v>
      </c>
      <c r="S353" s="132" t="s">
        <v>13</v>
      </c>
      <c r="T353" s="132" t="s">
        <v>13</v>
      </c>
      <c r="U353" s="132" t="s">
        <v>13</v>
      </c>
      <c r="V353" s="132" t="s">
        <v>13</v>
      </c>
      <c r="W353" s="132" t="s">
        <v>13</v>
      </c>
      <c r="X353" s="132" t="s">
        <v>13</v>
      </c>
      <c r="Y353" s="132" t="s">
        <v>13</v>
      </c>
      <c r="Z353" s="132" t="s">
        <v>13</v>
      </c>
      <c r="AA353" s="132" t="s">
        <v>13</v>
      </c>
      <c r="AB353" s="132" t="s">
        <v>13</v>
      </c>
      <c r="AC353" s="132" t="s">
        <v>13</v>
      </c>
      <c r="AD353" s="132" t="s">
        <v>13</v>
      </c>
      <c r="AE353" s="132" t="s">
        <v>13</v>
      </c>
      <c r="AF353" s="132" t="s">
        <v>13</v>
      </c>
      <c r="AG353" s="132" t="s">
        <v>13</v>
      </c>
      <c r="AH353" s="132" t="s">
        <v>13</v>
      </c>
      <c r="AI353" s="132" t="s">
        <v>13</v>
      </c>
      <c r="AJ353" s="132" t="s">
        <v>13</v>
      </c>
      <c r="AK353" s="132" t="s">
        <v>13</v>
      </c>
      <c r="AL353" s="132" t="s">
        <v>13</v>
      </c>
      <c r="AM353" s="132" t="s">
        <v>13</v>
      </c>
      <c r="AN353" s="132" t="s">
        <v>13</v>
      </c>
      <c r="AO353" s="132" t="s">
        <v>13</v>
      </c>
      <c r="AP353" s="132" t="s">
        <v>13</v>
      </c>
      <c r="AQ353" s="132" t="s">
        <v>13</v>
      </c>
      <c r="AR353" s="132" t="s">
        <v>13</v>
      </c>
      <c r="AS353" s="132" t="s">
        <v>13</v>
      </c>
      <c r="AT353" s="319" t="s">
        <v>13</v>
      </c>
      <c r="AU353" s="132" t="s">
        <v>13</v>
      </c>
      <c r="AV353" s="132" t="s">
        <v>13</v>
      </c>
      <c r="AW353" s="132" t="s">
        <v>13</v>
      </c>
      <c r="AX353" s="132" t="s">
        <v>13</v>
      </c>
      <c r="AY353" s="132" t="s">
        <v>13</v>
      </c>
      <c r="AZ353" s="320" t="s">
        <v>13</v>
      </c>
      <c r="BA353" s="320" t="s">
        <v>13</v>
      </c>
      <c r="BB353" s="132" t="s">
        <v>13</v>
      </c>
      <c r="BC353" s="319" t="s">
        <v>13</v>
      </c>
      <c r="BD353" s="319" t="s">
        <v>13</v>
      </c>
      <c r="BE353" s="320" t="s">
        <v>13</v>
      </c>
      <c r="BF353" s="132" t="s">
        <v>13</v>
      </c>
      <c r="BG353" s="132" t="s">
        <v>13</v>
      </c>
      <c r="BH353" s="132" t="s">
        <v>13</v>
      </c>
      <c r="BI353" s="132" t="s">
        <v>13</v>
      </c>
      <c r="BJ353" s="321"/>
      <c r="BK353" s="321"/>
      <c r="BL353" s="132"/>
      <c r="BM353" s="132"/>
      <c r="BN353" s="132"/>
      <c r="BO353" s="132"/>
      <c r="BP353" s="132"/>
      <c r="BQ353" s="321"/>
      <c r="BR353" s="132"/>
      <c r="BS353" s="132"/>
      <c r="BT353" s="132"/>
      <c r="BU353" s="132"/>
      <c r="BV353" s="132"/>
      <c r="BW353" s="132"/>
      <c r="BX353" s="132"/>
    </row>
    <row r="354" spans="1:76" hidden="1" x14ac:dyDescent="0.25">
      <c r="A354" s="295">
        <v>303</v>
      </c>
      <c r="C354" s="317" t="s">
        <v>13</v>
      </c>
      <c r="D354" s="317" t="s">
        <v>13</v>
      </c>
      <c r="E354" s="318" t="s">
        <v>13</v>
      </c>
      <c r="F354" s="132" t="s">
        <v>13</v>
      </c>
      <c r="G354" s="132" t="s">
        <v>13</v>
      </c>
      <c r="H354" s="132" t="s">
        <v>13</v>
      </c>
      <c r="I354" s="132" t="s">
        <v>13</v>
      </c>
      <c r="J354" s="132" t="s">
        <v>13</v>
      </c>
      <c r="K354" s="132" t="s">
        <v>13</v>
      </c>
      <c r="L354" s="132" t="s">
        <v>13</v>
      </c>
      <c r="M354" s="132" t="s">
        <v>13</v>
      </c>
      <c r="N354" s="132" t="s">
        <v>13</v>
      </c>
      <c r="O354" s="132" t="s">
        <v>13</v>
      </c>
      <c r="P354" s="132" t="s">
        <v>13</v>
      </c>
      <c r="Q354" s="132" t="s">
        <v>13</v>
      </c>
      <c r="R354" s="132" t="s">
        <v>13</v>
      </c>
      <c r="S354" s="132" t="s">
        <v>13</v>
      </c>
      <c r="T354" s="132" t="s">
        <v>13</v>
      </c>
      <c r="U354" s="132" t="s">
        <v>13</v>
      </c>
      <c r="V354" s="132" t="s">
        <v>13</v>
      </c>
      <c r="W354" s="132" t="s">
        <v>13</v>
      </c>
      <c r="X354" s="132" t="s">
        <v>13</v>
      </c>
      <c r="Y354" s="132" t="s">
        <v>13</v>
      </c>
      <c r="Z354" s="132" t="s">
        <v>13</v>
      </c>
      <c r="AA354" s="132" t="s">
        <v>13</v>
      </c>
      <c r="AB354" s="132" t="s">
        <v>13</v>
      </c>
      <c r="AC354" s="132" t="s">
        <v>13</v>
      </c>
      <c r="AD354" s="132" t="s">
        <v>13</v>
      </c>
      <c r="AE354" s="132" t="s">
        <v>13</v>
      </c>
      <c r="AF354" s="132" t="s">
        <v>13</v>
      </c>
      <c r="AG354" s="132" t="s">
        <v>13</v>
      </c>
      <c r="AH354" s="132" t="s">
        <v>13</v>
      </c>
      <c r="AI354" s="132" t="s">
        <v>13</v>
      </c>
      <c r="AJ354" s="132" t="s">
        <v>13</v>
      </c>
      <c r="AK354" s="132" t="s">
        <v>13</v>
      </c>
      <c r="AL354" s="132" t="s">
        <v>13</v>
      </c>
      <c r="AM354" s="132" t="s">
        <v>13</v>
      </c>
      <c r="AN354" s="132" t="s">
        <v>13</v>
      </c>
      <c r="AO354" s="132" t="s">
        <v>13</v>
      </c>
      <c r="AP354" s="132" t="s">
        <v>13</v>
      </c>
      <c r="AQ354" s="132" t="s">
        <v>13</v>
      </c>
      <c r="AR354" s="132" t="s">
        <v>13</v>
      </c>
      <c r="AS354" s="132" t="s">
        <v>13</v>
      </c>
      <c r="AT354" s="319" t="s">
        <v>13</v>
      </c>
      <c r="AU354" s="132" t="s">
        <v>13</v>
      </c>
      <c r="AV354" s="132" t="s">
        <v>13</v>
      </c>
      <c r="AW354" s="132" t="s">
        <v>13</v>
      </c>
      <c r="AX354" s="132" t="s">
        <v>13</v>
      </c>
      <c r="AY354" s="132" t="s">
        <v>13</v>
      </c>
      <c r="AZ354" s="320" t="s">
        <v>13</v>
      </c>
      <c r="BA354" s="320" t="s">
        <v>13</v>
      </c>
      <c r="BB354" s="132" t="s">
        <v>13</v>
      </c>
      <c r="BC354" s="319" t="s">
        <v>13</v>
      </c>
      <c r="BD354" s="319" t="s">
        <v>13</v>
      </c>
      <c r="BE354" s="320" t="s">
        <v>13</v>
      </c>
      <c r="BF354" s="132" t="s">
        <v>13</v>
      </c>
      <c r="BG354" s="132" t="s">
        <v>13</v>
      </c>
      <c r="BH354" s="132" t="s">
        <v>13</v>
      </c>
      <c r="BI354" s="132" t="s">
        <v>13</v>
      </c>
      <c r="BJ354" s="321"/>
      <c r="BK354" s="321"/>
      <c r="BL354" s="132"/>
      <c r="BM354" s="132"/>
      <c r="BN354" s="132"/>
      <c r="BO354" s="132"/>
      <c r="BP354" s="132"/>
      <c r="BQ354" s="321"/>
      <c r="BR354" s="132"/>
      <c r="BS354" s="132"/>
      <c r="BT354" s="132"/>
      <c r="BU354" s="132"/>
      <c r="BV354" s="132"/>
      <c r="BW354" s="132"/>
      <c r="BX354" s="132"/>
    </row>
    <row r="355" spans="1:76" hidden="1" x14ac:dyDescent="0.25">
      <c r="A355" s="295">
        <v>303</v>
      </c>
      <c r="C355" s="317" t="s">
        <v>13</v>
      </c>
      <c r="D355" s="317" t="s">
        <v>13</v>
      </c>
      <c r="E355" s="318" t="s">
        <v>13</v>
      </c>
      <c r="F355" s="132" t="s">
        <v>13</v>
      </c>
      <c r="G355" s="132" t="s">
        <v>13</v>
      </c>
      <c r="H355" s="132" t="s">
        <v>13</v>
      </c>
      <c r="I355" s="132" t="s">
        <v>13</v>
      </c>
      <c r="J355" s="132" t="s">
        <v>13</v>
      </c>
      <c r="K355" s="132" t="s">
        <v>13</v>
      </c>
      <c r="L355" s="132" t="s">
        <v>13</v>
      </c>
      <c r="M355" s="132" t="s">
        <v>13</v>
      </c>
      <c r="N355" s="132" t="s">
        <v>13</v>
      </c>
      <c r="O355" s="132" t="s">
        <v>13</v>
      </c>
      <c r="P355" s="132" t="s">
        <v>13</v>
      </c>
      <c r="Q355" s="132" t="s">
        <v>13</v>
      </c>
      <c r="R355" s="132" t="s">
        <v>13</v>
      </c>
      <c r="S355" s="132" t="s">
        <v>13</v>
      </c>
      <c r="T355" s="132" t="s">
        <v>13</v>
      </c>
      <c r="U355" s="132" t="s">
        <v>13</v>
      </c>
      <c r="V355" s="132" t="s">
        <v>13</v>
      </c>
      <c r="W355" s="132" t="s">
        <v>13</v>
      </c>
      <c r="X355" s="132" t="s">
        <v>13</v>
      </c>
      <c r="Y355" s="132" t="s">
        <v>13</v>
      </c>
      <c r="Z355" s="132" t="s">
        <v>13</v>
      </c>
      <c r="AA355" s="132" t="s">
        <v>13</v>
      </c>
      <c r="AB355" s="132" t="s">
        <v>13</v>
      </c>
      <c r="AC355" s="132" t="s">
        <v>13</v>
      </c>
      <c r="AD355" s="132" t="s">
        <v>13</v>
      </c>
      <c r="AE355" s="132" t="s">
        <v>13</v>
      </c>
      <c r="AF355" s="132" t="s">
        <v>13</v>
      </c>
      <c r="AG355" s="132" t="s">
        <v>13</v>
      </c>
      <c r="AH355" s="132" t="s">
        <v>13</v>
      </c>
      <c r="AI355" s="132" t="s">
        <v>13</v>
      </c>
      <c r="AJ355" s="132" t="s">
        <v>13</v>
      </c>
      <c r="AK355" s="132" t="s">
        <v>13</v>
      </c>
      <c r="AL355" s="132" t="s">
        <v>13</v>
      </c>
      <c r="AM355" s="132" t="s">
        <v>13</v>
      </c>
      <c r="AN355" s="132" t="s">
        <v>13</v>
      </c>
      <c r="AO355" s="132" t="s">
        <v>13</v>
      </c>
      <c r="AP355" s="132" t="s">
        <v>13</v>
      </c>
      <c r="AQ355" s="132" t="s">
        <v>13</v>
      </c>
      <c r="AR355" s="132" t="s">
        <v>13</v>
      </c>
      <c r="AS355" s="132" t="s">
        <v>13</v>
      </c>
      <c r="AT355" s="319" t="s">
        <v>13</v>
      </c>
      <c r="AU355" s="132" t="s">
        <v>13</v>
      </c>
      <c r="AV355" s="132" t="s">
        <v>13</v>
      </c>
      <c r="AW355" s="132" t="s">
        <v>13</v>
      </c>
      <c r="AX355" s="132" t="s">
        <v>13</v>
      </c>
      <c r="AY355" s="132" t="s">
        <v>13</v>
      </c>
      <c r="AZ355" s="320" t="s">
        <v>13</v>
      </c>
      <c r="BA355" s="320" t="s">
        <v>13</v>
      </c>
      <c r="BB355" s="132" t="s">
        <v>13</v>
      </c>
      <c r="BC355" s="319" t="s">
        <v>13</v>
      </c>
      <c r="BD355" s="319" t="s">
        <v>13</v>
      </c>
      <c r="BE355" s="320" t="s">
        <v>13</v>
      </c>
      <c r="BF355" s="132" t="s">
        <v>13</v>
      </c>
      <c r="BG355" s="132" t="s">
        <v>13</v>
      </c>
      <c r="BH355" s="132" t="s">
        <v>13</v>
      </c>
      <c r="BI355" s="132" t="s">
        <v>13</v>
      </c>
      <c r="BJ355" s="321"/>
      <c r="BK355" s="321"/>
      <c r="BL355" s="132"/>
      <c r="BM355" s="132"/>
      <c r="BN355" s="132"/>
      <c r="BO355" s="132"/>
      <c r="BP355" s="132"/>
      <c r="BQ355" s="321"/>
      <c r="BR355" s="132"/>
      <c r="BS355" s="132"/>
      <c r="BT355" s="132"/>
      <c r="BU355" s="132"/>
      <c r="BV355" s="132"/>
      <c r="BW355" s="132"/>
      <c r="BX355" s="132"/>
    </row>
    <row r="356" spans="1:76" hidden="1" x14ac:dyDescent="0.25">
      <c r="A356" s="295">
        <v>303</v>
      </c>
      <c r="C356" s="317" t="s">
        <v>13</v>
      </c>
      <c r="D356" s="317" t="s">
        <v>13</v>
      </c>
      <c r="E356" s="318" t="s">
        <v>13</v>
      </c>
      <c r="F356" s="132" t="s">
        <v>13</v>
      </c>
      <c r="G356" s="132" t="s">
        <v>13</v>
      </c>
      <c r="H356" s="132" t="s">
        <v>13</v>
      </c>
      <c r="I356" s="132" t="s">
        <v>13</v>
      </c>
      <c r="J356" s="132" t="s">
        <v>13</v>
      </c>
      <c r="K356" s="132" t="s">
        <v>13</v>
      </c>
      <c r="L356" s="132" t="s">
        <v>13</v>
      </c>
      <c r="M356" s="132" t="s">
        <v>13</v>
      </c>
      <c r="N356" s="132" t="s">
        <v>13</v>
      </c>
      <c r="O356" s="132" t="s">
        <v>13</v>
      </c>
      <c r="P356" s="132" t="s">
        <v>13</v>
      </c>
      <c r="Q356" s="132" t="s">
        <v>13</v>
      </c>
      <c r="R356" s="132" t="s">
        <v>13</v>
      </c>
      <c r="S356" s="132" t="s">
        <v>13</v>
      </c>
      <c r="T356" s="132" t="s">
        <v>13</v>
      </c>
      <c r="U356" s="132" t="s">
        <v>13</v>
      </c>
      <c r="V356" s="132" t="s">
        <v>13</v>
      </c>
      <c r="W356" s="132" t="s">
        <v>13</v>
      </c>
      <c r="X356" s="132" t="s">
        <v>13</v>
      </c>
      <c r="Y356" s="132" t="s">
        <v>13</v>
      </c>
      <c r="Z356" s="132" t="s">
        <v>13</v>
      </c>
      <c r="AA356" s="132" t="s">
        <v>13</v>
      </c>
      <c r="AB356" s="132" t="s">
        <v>13</v>
      </c>
      <c r="AC356" s="132" t="s">
        <v>13</v>
      </c>
      <c r="AD356" s="132" t="s">
        <v>13</v>
      </c>
      <c r="AE356" s="132" t="s">
        <v>13</v>
      </c>
      <c r="AF356" s="132" t="s">
        <v>13</v>
      </c>
      <c r="AG356" s="132" t="s">
        <v>13</v>
      </c>
      <c r="AH356" s="132" t="s">
        <v>13</v>
      </c>
      <c r="AI356" s="132" t="s">
        <v>13</v>
      </c>
      <c r="AJ356" s="132" t="s">
        <v>13</v>
      </c>
      <c r="AK356" s="132" t="s">
        <v>13</v>
      </c>
      <c r="AL356" s="132" t="s">
        <v>13</v>
      </c>
      <c r="AM356" s="132" t="s">
        <v>13</v>
      </c>
      <c r="AN356" s="132" t="s">
        <v>13</v>
      </c>
      <c r="AO356" s="132" t="s">
        <v>13</v>
      </c>
      <c r="AP356" s="132" t="s">
        <v>13</v>
      </c>
      <c r="AQ356" s="132" t="s">
        <v>13</v>
      </c>
      <c r="AR356" s="132" t="s">
        <v>13</v>
      </c>
      <c r="AS356" s="132" t="s">
        <v>13</v>
      </c>
      <c r="AT356" s="319" t="s">
        <v>13</v>
      </c>
      <c r="AU356" s="132" t="s">
        <v>13</v>
      </c>
      <c r="AV356" s="132" t="s">
        <v>13</v>
      </c>
      <c r="AW356" s="132" t="s">
        <v>13</v>
      </c>
      <c r="AX356" s="132" t="s">
        <v>13</v>
      </c>
      <c r="AY356" s="132" t="s">
        <v>13</v>
      </c>
      <c r="AZ356" s="320" t="s">
        <v>13</v>
      </c>
      <c r="BA356" s="320" t="s">
        <v>13</v>
      </c>
      <c r="BB356" s="132" t="s">
        <v>13</v>
      </c>
      <c r="BC356" s="319" t="s">
        <v>13</v>
      </c>
      <c r="BD356" s="319" t="s">
        <v>13</v>
      </c>
      <c r="BE356" s="320" t="s">
        <v>13</v>
      </c>
      <c r="BF356" s="132" t="s">
        <v>13</v>
      </c>
      <c r="BG356" s="132" t="s">
        <v>13</v>
      </c>
      <c r="BH356" s="132" t="s">
        <v>13</v>
      </c>
      <c r="BI356" s="132" t="s">
        <v>13</v>
      </c>
      <c r="BJ356" s="321"/>
      <c r="BK356" s="321"/>
      <c r="BL356" s="132"/>
      <c r="BM356" s="132"/>
      <c r="BN356" s="132"/>
      <c r="BO356" s="132"/>
      <c r="BP356" s="132"/>
      <c r="BQ356" s="321"/>
      <c r="BR356" s="132"/>
      <c r="BS356" s="132"/>
      <c r="BT356" s="132"/>
      <c r="BU356" s="132"/>
      <c r="BV356" s="132"/>
      <c r="BW356" s="132"/>
      <c r="BX356" s="132"/>
    </row>
    <row r="357" spans="1:76" hidden="1" x14ac:dyDescent="0.25">
      <c r="A357" s="295">
        <v>303</v>
      </c>
      <c r="C357" s="317" t="s">
        <v>13</v>
      </c>
      <c r="D357" s="317" t="s">
        <v>13</v>
      </c>
      <c r="E357" s="318" t="s">
        <v>13</v>
      </c>
      <c r="F357" s="132" t="s">
        <v>13</v>
      </c>
      <c r="G357" s="132" t="s">
        <v>13</v>
      </c>
      <c r="H357" s="132" t="s">
        <v>13</v>
      </c>
      <c r="I357" s="132" t="s">
        <v>13</v>
      </c>
      <c r="J357" s="132" t="s">
        <v>13</v>
      </c>
      <c r="K357" s="132" t="s">
        <v>13</v>
      </c>
      <c r="L357" s="132" t="s">
        <v>13</v>
      </c>
      <c r="M357" s="132" t="s">
        <v>13</v>
      </c>
      <c r="N357" s="132" t="s">
        <v>13</v>
      </c>
      <c r="O357" s="132" t="s">
        <v>13</v>
      </c>
      <c r="P357" s="132" t="s">
        <v>13</v>
      </c>
      <c r="Q357" s="132" t="s">
        <v>13</v>
      </c>
      <c r="R357" s="132" t="s">
        <v>13</v>
      </c>
      <c r="S357" s="132" t="s">
        <v>13</v>
      </c>
      <c r="T357" s="132" t="s">
        <v>13</v>
      </c>
      <c r="U357" s="132" t="s">
        <v>13</v>
      </c>
      <c r="V357" s="132" t="s">
        <v>13</v>
      </c>
      <c r="W357" s="132" t="s">
        <v>13</v>
      </c>
      <c r="X357" s="132" t="s">
        <v>13</v>
      </c>
      <c r="Y357" s="132" t="s">
        <v>13</v>
      </c>
      <c r="Z357" s="132" t="s">
        <v>13</v>
      </c>
      <c r="AA357" s="132" t="s">
        <v>13</v>
      </c>
      <c r="AB357" s="132" t="s">
        <v>13</v>
      </c>
      <c r="AC357" s="132" t="s">
        <v>13</v>
      </c>
      <c r="AD357" s="132" t="s">
        <v>13</v>
      </c>
      <c r="AE357" s="132" t="s">
        <v>13</v>
      </c>
      <c r="AF357" s="132" t="s">
        <v>13</v>
      </c>
      <c r="AG357" s="132" t="s">
        <v>13</v>
      </c>
      <c r="AH357" s="132" t="s">
        <v>13</v>
      </c>
      <c r="AI357" s="132" t="s">
        <v>13</v>
      </c>
      <c r="AJ357" s="132" t="s">
        <v>13</v>
      </c>
      <c r="AK357" s="132" t="s">
        <v>13</v>
      </c>
      <c r="AL357" s="132" t="s">
        <v>13</v>
      </c>
      <c r="AM357" s="132" t="s">
        <v>13</v>
      </c>
      <c r="AN357" s="132" t="s">
        <v>13</v>
      </c>
      <c r="AO357" s="132" t="s">
        <v>13</v>
      </c>
      <c r="AP357" s="132" t="s">
        <v>13</v>
      </c>
      <c r="AQ357" s="132" t="s">
        <v>13</v>
      </c>
      <c r="AR357" s="132" t="s">
        <v>13</v>
      </c>
      <c r="AS357" s="132" t="s">
        <v>13</v>
      </c>
      <c r="AT357" s="319" t="s">
        <v>13</v>
      </c>
      <c r="AU357" s="132" t="s">
        <v>13</v>
      </c>
      <c r="AV357" s="132" t="s">
        <v>13</v>
      </c>
      <c r="AW357" s="132" t="s">
        <v>13</v>
      </c>
      <c r="AX357" s="132" t="s">
        <v>13</v>
      </c>
      <c r="AY357" s="132" t="s">
        <v>13</v>
      </c>
      <c r="AZ357" s="320" t="s">
        <v>13</v>
      </c>
      <c r="BA357" s="320" t="s">
        <v>13</v>
      </c>
      <c r="BB357" s="132" t="s">
        <v>13</v>
      </c>
      <c r="BC357" s="319" t="s">
        <v>13</v>
      </c>
      <c r="BD357" s="319" t="s">
        <v>13</v>
      </c>
      <c r="BE357" s="320" t="s">
        <v>13</v>
      </c>
      <c r="BF357" s="132" t="s">
        <v>13</v>
      </c>
      <c r="BG357" s="132" t="s">
        <v>13</v>
      </c>
      <c r="BH357" s="132" t="s">
        <v>13</v>
      </c>
      <c r="BI357" s="132" t="s">
        <v>13</v>
      </c>
      <c r="BJ357" s="321"/>
      <c r="BK357" s="321"/>
      <c r="BL357" s="132"/>
      <c r="BM357" s="132"/>
      <c r="BN357" s="132"/>
      <c r="BO357" s="132"/>
      <c r="BP357" s="132"/>
      <c r="BQ357" s="321"/>
      <c r="BR357" s="132"/>
      <c r="BS357" s="132"/>
      <c r="BT357" s="132"/>
      <c r="BU357" s="132"/>
      <c r="BV357" s="132"/>
      <c r="BW357" s="132"/>
      <c r="BX357" s="132"/>
    </row>
    <row r="358" spans="1:76" hidden="1" x14ac:dyDescent="0.25">
      <c r="A358" s="295">
        <v>303</v>
      </c>
      <c r="C358" s="317" t="s">
        <v>13</v>
      </c>
      <c r="D358" s="317" t="s">
        <v>13</v>
      </c>
      <c r="E358" s="318" t="s">
        <v>13</v>
      </c>
      <c r="F358" s="132" t="s">
        <v>13</v>
      </c>
      <c r="G358" s="132" t="s">
        <v>13</v>
      </c>
      <c r="H358" s="132" t="s">
        <v>13</v>
      </c>
      <c r="I358" s="132" t="s">
        <v>13</v>
      </c>
      <c r="J358" s="132" t="s">
        <v>13</v>
      </c>
      <c r="K358" s="132" t="s">
        <v>13</v>
      </c>
      <c r="L358" s="132" t="s">
        <v>13</v>
      </c>
      <c r="M358" s="132" t="s">
        <v>13</v>
      </c>
      <c r="N358" s="132" t="s">
        <v>13</v>
      </c>
      <c r="O358" s="132" t="s">
        <v>13</v>
      </c>
      <c r="P358" s="132" t="s">
        <v>13</v>
      </c>
      <c r="Q358" s="132" t="s">
        <v>13</v>
      </c>
      <c r="R358" s="132" t="s">
        <v>13</v>
      </c>
      <c r="S358" s="132" t="s">
        <v>13</v>
      </c>
      <c r="T358" s="132" t="s">
        <v>13</v>
      </c>
      <c r="U358" s="132" t="s">
        <v>13</v>
      </c>
      <c r="V358" s="132" t="s">
        <v>13</v>
      </c>
      <c r="W358" s="132" t="s">
        <v>13</v>
      </c>
      <c r="X358" s="132" t="s">
        <v>13</v>
      </c>
      <c r="Y358" s="132" t="s">
        <v>13</v>
      </c>
      <c r="Z358" s="132" t="s">
        <v>13</v>
      </c>
      <c r="AA358" s="132" t="s">
        <v>13</v>
      </c>
      <c r="AB358" s="132" t="s">
        <v>13</v>
      </c>
      <c r="AC358" s="132" t="s">
        <v>13</v>
      </c>
      <c r="AD358" s="132" t="s">
        <v>13</v>
      </c>
      <c r="AE358" s="132" t="s">
        <v>13</v>
      </c>
      <c r="AF358" s="132" t="s">
        <v>13</v>
      </c>
      <c r="AG358" s="132" t="s">
        <v>13</v>
      </c>
      <c r="AH358" s="132" t="s">
        <v>13</v>
      </c>
      <c r="AI358" s="132" t="s">
        <v>13</v>
      </c>
      <c r="AJ358" s="132" t="s">
        <v>13</v>
      </c>
      <c r="AK358" s="132" t="s">
        <v>13</v>
      </c>
      <c r="AL358" s="132" t="s">
        <v>13</v>
      </c>
      <c r="AM358" s="132" t="s">
        <v>13</v>
      </c>
      <c r="AN358" s="132" t="s">
        <v>13</v>
      </c>
      <c r="AO358" s="132" t="s">
        <v>13</v>
      </c>
      <c r="AP358" s="132" t="s">
        <v>13</v>
      </c>
      <c r="AQ358" s="132" t="s">
        <v>13</v>
      </c>
      <c r="AR358" s="132" t="s">
        <v>13</v>
      </c>
      <c r="AS358" s="132" t="s">
        <v>13</v>
      </c>
      <c r="AT358" s="319" t="s">
        <v>13</v>
      </c>
      <c r="AU358" s="132" t="s">
        <v>13</v>
      </c>
      <c r="AV358" s="132" t="s">
        <v>13</v>
      </c>
      <c r="AW358" s="132" t="s">
        <v>13</v>
      </c>
      <c r="AX358" s="132" t="s">
        <v>13</v>
      </c>
      <c r="AY358" s="132" t="s">
        <v>13</v>
      </c>
      <c r="AZ358" s="320" t="s">
        <v>13</v>
      </c>
      <c r="BA358" s="320" t="s">
        <v>13</v>
      </c>
      <c r="BB358" s="132" t="s">
        <v>13</v>
      </c>
      <c r="BC358" s="319" t="s">
        <v>13</v>
      </c>
      <c r="BD358" s="319" t="s">
        <v>13</v>
      </c>
      <c r="BE358" s="320" t="s">
        <v>13</v>
      </c>
      <c r="BF358" s="132" t="s">
        <v>13</v>
      </c>
      <c r="BG358" s="132" t="s">
        <v>13</v>
      </c>
      <c r="BH358" s="132" t="s">
        <v>13</v>
      </c>
      <c r="BI358" s="132" t="s">
        <v>13</v>
      </c>
      <c r="BJ358" s="321"/>
      <c r="BK358" s="321"/>
      <c r="BL358" s="132"/>
      <c r="BM358" s="132"/>
      <c r="BN358" s="132"/>
      <c r="BO358" s="132"/>
      <c r="BP358" s="132"/>
      <c r="BQ358" s="321"/>
      <c r="BR358" s="132"/>
      <c r="BS358" s="132"/>
      <c r="BT358" s="132"/>
      <c r="BU358" s="132"/>
      <c r="BV358" s="132"/>
      <c r="BW358" s="132"/>
      <c r="BX358" s="132"/>
    </row>
    <row r="359" spans="1:76" hidden="1" x14ac:dyDescent="0.25">
      <c r="A359" s="295">
        <v>303</v>
      </c>
      <c r="C359" s="317" t="s">
        <v>13</v>
      </c>
      <c r="D359" s="317" t="s">
        <v>13</v>
      </c>
      <c r="E359" s="318" t="s">
        <v>13</v>
      </c>
      <c r="F359" s="132" t="s">
        <v>13</v>
      </c>
      <c r="G359" s="132" t="s">
        <v>13</v>
      </c>
      <c r="H359" s="132" t="s">
        <v>13</v>
      </c>
      <c r="I359" s="132" t="s">
        <v>13</v>
      </c>
      <c r="J359" s="132" t="s">
        <v>13</v>
      </c>
      <c r="K359" s="132" t="s">
        <v>13</v>
      </c>
      <c r="L359" s="132" t="s">
        <v>13</v>
      </c>
      <c r="M359" s="132" t="s">
        <v>13</v>
      </c>
      <c r="N359" s="132" t="s">
        <v>13</v>
      </c>
      <c r="O359" s="132" t="s">
        <v>13</v>
      </c>
      <c r="P359" s="132" t="s">
        <v>13</v>
      </c>
      <c r="Q359" s="132" t="s">
        <v>13</v>
      </c>
      <c r="R359" s="132" t="s">
        <v>13</v>
      </c>
      <c r="S359" s="132" t="s">
        <v>13</v>
      </c>
      <c r="T359" s="132" t="s">
        <v>13</v>
      </c>
      <c r="U359" s="132" t="s">
        <v>13</v>
      </c>
      <c r="V359" s="132" t="s">
        <v>13</v>
      </c>
      <c r="W359" s="132" t="s">
        <v>13</v>
      </c>
      <c r="X359" s="132" t="s">
        <v>13</v>
      </c>
      <c r="Y359" s="132" t="s">
        <v>13</v>
      </c>
      <c r="Z359" s="132" t="s">
        <v>13</v>
      </c>
      <c r="AA359" s="132" t="s">
        <v>13</v>
      </c>
      <c r="AB359" s="132" t="s">
        <v>13</v>
      </c>
      <c r="AC359" s="132" t="s">
        <v>13</v>
      </c>
      <c r="AD359" s="132" t="s">
        <v>13</v>
      </c>
      <c r="AE359" s="132" t="s">
        <v>13</v>
      </c>
      <c r="AF359" s="132" t="s">
        <v>13</v>
      </c>
      <c r="AG359" s="132" t="s">
        <v>13</v>
      </c>
      <c r="AH359" s="132" t="s">
        <v>13</v>
      </c>
      <c r="AI359" s="132" t="s">
        <v>13</v>
      </c>
      <c r="AJ359" s="132" t="s">
        <v>13</v>
      </c>
      <c r="AK359" s="132" t="s">
        <v>13</v>
      </c>
      <c r="AL359" s="132" t="s">
        <v>13</v>
      </c>
      <c r="AM359" s="132" t="s">
        <v>13</v>
      </c>
      <c r="AN359" s="132" t="s">
        <v>13</v>
      </c>
      <c r="AO359" s="132" t="s">
        <v>13</v>
      </c>
      <c r="AP359" s="132" t="s">
        <v>13</v>
      </c>
      <c r="AQ359" s="132" t="s">
        <v>13</v>
      </c>
      <c r="AR359" s="132" t="s">
        <v>13</v>
      </c>
      <c r="AS359" s="132" t="s">
        <v>13</v>
      </c>
      <c r="AT359" s="319" t="s">
        <v>13</v>
      </c>
      <c r="AU359" s="132" t="s">
        <v>13</v>
      </c>
      <c r="AV359" s="132" t="s">
        <v>13</v>
      </c>
      <c r="AW359" s="132" t="s">
        <v>13</v>
      </c>
      <c r="AX359" s="132" t="s">
        <v>13</v>
      </c>
      <c r="AY359" s="132" t="s">
        <v>13</v>
      </c>
      <c r="AZ359" s="320" t="s">
        <v>13</v>
      </c>
      <c r="BA359" s="320" t="s">
        <v>13</v>
      </c>
      <c r="BB359" s="132" t="s">
        <v>13</v>
      </c>
      <c r="BC359" s="319" t="s">
        <v>13</v>
      </c>
      <c r="BD359" s="319" t="s">
        <v>13</v>
      </c>
      <c r="BE359" s="320" t="s">
        <v>13</v>
      </c>
      <c r="BF359" s="132" t="s">
        <v>13</v>
      </c>
      <c r="BG359" s="132" t="s">
        <v>13</v>
      </c>
      <c r="BH359" s="132" t="s">
        <v>13</v>
      </c>
      <c r="BI359" s="132" t="s">
        <v>13</v>
      </c>
      <c r="BJ359" s="321"/>
      <c r="BK359" s="321"/>
      <c r="BL359" s="132"/>
      <c r="BM359" s="132"/>
      <c r="BN359" s="132"/>
      <c r="BO359" s="132"/>
      <c r="BP359" s="132"/>
      <c r="BQ359" s="321"/>
      <c r="BR359" s="132"/>
      <c r="BS359" s="132"/>
      <c r="BT359" s="132"/>
      <c r="BU359" s="132"/>
      <c r="BV359" s="132"/>
      <c r="BW359" s="132"/>
      <c r="BX359" s="132"/>
    </row>
    <row r="360" spans="1:76" hidden="1" x14ac:dyDescent="0.25">
      <c r="A360" s="295">
        <v>303</v>
      </c>
      <c r="C360" s="317" t="s">
        <v>13</v>
      </c>
      <c r="D360" s="317" t="s">
        <v>13</v>
      </c>
      <c r="E360" s="318" t="s">
        <v>13</v>
      </c>
      <c r="F360" s="132" t="s">
        <v>13</v>
      </c>
      <c r="G360" s="132" t="s">
        <v>13</v>
      </c>
      <c r="H360" s="132" t="s">
        <v>13</v>
      </c>
      <c r="I360" s="132" t="s">
        <v>13</v>
      </c>
      <c r="J360" s="132" t="s">
        <v>13</v>
      </c>
      <c r="K360" s="132" t="s">
        <v>13</v>
      </c>
      <c r="L360" s="132" t="s">
        <v>13</v>
      </c>
      <c r="M360" s="132" t="s">
        <v>13</v>
      </c>
      <c r="N360" s="132" t="s">
        <v>13</v>
      </c>
      <c r="O360" s="132" t="s">
        <v>13</v>
      </c>
      <c r="P360" s="132" t="s">
        <v>13</v>
      </c>
      <c r="Q360" s="132" t="s">
        <v>13</v>
      </c>
      <c r="R360" s="132" t="s">
        <v>13</v>
      </c>
      <c r="S360" s="132" t="s">
        <v>13</v>
      </c>
      <c r="T360" s="132" t="s">
        <v>13</v>
      </c>
      <c r="U360" s="132" t="s">
        <v>13</v>
      </c>
      <c r="V360" s="132" t="s">
        <v>13</v>
      </c>
      <c r="W360" s="132" t="s">
        <v>13</v>
      </c>
      <c r="X360" s="132" t="s">
        <v>13</v>
      </c>
      <c r="Y360" s="132" t="s">
        <v>13</v>
      </c>
      <c r="Z360" s="132" t="s">
        <v>13</v>
      </c>
      <c r="AA360" s="132" t="s">
        <v>13</v>
      </c>
      <c r="AB360" s="132" t="s">
        <v>13</v>
      </c>
      <c r="AC360" s="132" t="s">
        <v>13</v>
      </c>
      <c r="AD360" s="132" t="s">
        <v>13</v>
      </c>
      <c r="AE360" s="132" t="s">
        <v>13</v>
      </c>
      <c r="AF360" s="132" t="s">
        <v>13</v>
      </c>
      <c r="AG360" s="132" t="s">
        <v>13</v>
      </c>
      <c r="AH360" s="132" t="s">
        <v>13</v>
      </c>
      <c r="AI360" s="132" t="s">
        <v>13</v>
      </c>
      <c r="AJ360" s="132" t="s">
        <v>13</v>
      </c>
      <c r="AK360" s="132" t="s">
        <v>13</v>
      </c>
      <c r="AL360" s="132" t="s">
        <v>13</v>
      </c>
      <c r="AM360" s="132" t="s">
        <v>13</v>
      </c>
      <c r="AN360" s="132" t="s">
        <v>13</v>
      </c>
      <c r="AO360" s="132" t="s">
        <v>13</v>
      </c>
      <c r="AP360" s="132" t="s">
        <v>13</v>
      </c>
      <c r="AQ360" s="132" t="s">
        <v>13</v>
      </c>
      <c r="AR360" s="132" t="s">
        <v>13</v>
      </c>
      <c r="AS360" s="132" t="s">
        <v>13</v>
      </c>
      <c r="AT360" s="319" t="s">
        <v>13</v>
      </c>
      <c r="AU360" s="132" t="s">
        <v>13</v>
      </c>
      <c r="AV360" s="132" t="s">
        <v>13</v>
      </c>
      <c r="AW360" s="132" t="s">
        <v>13</v>
      </c>
      <c r="AX360" s="132" t="s">
        <v>13</v>
      </c>
      <c r="AY360" s="132" t="s">
        <v>13</v>
      </c>
      <c r="AZ360" s="320" t="s">
        <v>13</v>
      </c>
      <c r="BA360" s="320" t="s">
        <v>13</v>
      </c>
      <c r="BB360" s="132" t="s">
        <v>13</v>
      </c>
      <c r="BC360" s="319" t="s">
        <v>13</v>
      </c>
      <c r="BD360" s="319" t="s">
        <v>13</v>
      </c>
      <c r="BE360" s="320" t="s">
        <v>13</v>
      </c>
      <c r="BF360" s="132" t="s">
        <v>13</v>
      </c>
      <c r="BG360" s="132" t="s">
        <v>13</v>
      </c>
      <c r="BH360" s="132" t="s">
        <v>13</v>
      </c>
      <c r="BI360" s="132" t="s">
        <v>13</v>
      </c>
      <c r="BJ360" s="321"/>
      <c r="BK360" s="321"/>
      <c r="BL360" s="132"/>
      <c r="BM360" s="132"/>
      <c r="BN360" s="132"/>
      <c r="BO360" s="132"/>
      <c r="BP360" s="132"/>
      <c r="BQ360" s="321"/>
      <c r="BR360" s="132"/>
      <c r="BS360" s="132"/>
      <c r="BT360" s="132"/>
      <c r="BU360" s="132"/>
      <c r="BV360" s="132"/>
      <c r="BW360" s="132"/>
      <c r="BX360" s="132"/>
    </row>
    <row r="361" spans="1:76" hidden="1" x14ac:dyDescent="0.25">
      <c r="A361" s="295">
        <v>303</v>
      </c>
      <c r="C361" s="317" t="s">
        <v>13</v>
      </c>
      <c r="D361" s="317" t="s">
        <v>13</v>
      </c>
      <c r="E361" s="318" t="s">
        <v>13</v>
      </c>
      <c r="F361" s="132" t="s">
        <v>13</v>
      </c>
      <c r="G361" s="132" t="s">
        <v>13</v>
      </c>
      <c r="H361" s="132" t="s">
        <v>13</v>
      </c>
      <c r="I361" s="132" t="s">
        <v>13</v>
      </c>
      <c r="J361" s="132" t="s">
        <v>13</v>
      </c>
      <c r="K361" s="132" t="s">
        <v>13</v>
      </c>
      <c r="L361" s="132" t="s">
        <v>13</v>
      </c>
      <c r="M361" s="132" t="s">
        <v>13</v>
      </c>
      <c r="N361" s="132" t="s">
        <v>13</v>
      </c>
      <c r="O361" s="132" t="s">
        <v>13</v>
      </c>
      <c r="P361" s="132" t="s">
        <v>13</v>
      </c>
      <c r="Q361" s="132" t="s">
        <v>13</v>
      </c>
      <c r="R361" s="132" t="s">
        <v>13</v>
      </c>
      <c r="S361" s="132" t="s">
        <v>13</v>
      </c>
      <c r="T361" s="132" t="s">
        <v>13</v>
      </c>
      <c r="U361" s="132" t="s">
        <v>13</v>
      </c>
      <c r="V361" s="132" t="s">
        <v>13</v>
      </c>
      <c r="W361" s="132" t="s">
        <v>13</v>
      </c>
      <c r="X361" s="132" t="s">
        <v>13</v>
      </c>
      <c r="Y361" s="132" t="s">
        <v>13</v>
      </c>
      <c r="Z361" s="132" t="s">
        <v>13</v>
      </c>
      <c r="AA361" s="132" t="s">
        <v>13</v>
      </c>
      <c r="AB361" s="132" t="s">
        <v>13</v>
      </c>
      <c r="AC361" s="132" t="s">
        <v>13</v>
      </c>
      <c r="AD361" s="132" t="s">
        <v>13</v>
      </c>
      <c r="AE361" s="132" t="s">
        <v>13</v>
      </c>
      <c r="AF361" s="132" t="s">
        <v>13</v>
      </c>
      <c r="AG361" s="132" t="s">
        <v>13</v>
      </c>
      <c r="AH361" s="132" t="s">
        <v>13</v>
      </c>
      <c r="AI361" s="132" t="s">
        <v>13</v>
      </c>
      <c r="AJ361" s="132" t="s">
        <v>13</v>
      </c>
      <c r="AK361" s="132" t="s">
        <v>13</v>
      </c>
      <c r="AL361" s="132" t="s">
        <v>13</v>
      </c>
      <c r="AM361" s="132" t="s">
        <v>13</v>
      </c>
      <c r="AN361" s="132" t="s">
        <v>13</v>
      </c>
      <c r="AO361" s="132" t="s">
        <v>13</v>
      </c>
      <c r="AP361" s="132" t="s">
        <v>13</v>
      </c>
      <c r="AQ361" s="132" t="s">
        <v>13</v>
      </c>
      <c r="AR361" s="132" t="s">
        <v>13</v>
      </c>
      <c r="AS361" s="132" t="s">
        <v>13</v>
      </c>
      <c r="AT361" s="319" t="s">
        <v>13</v>
      </c>
      <c r="AU361" s="132" t="s">
        <v>13</v>
      </c>
      <c r="AV361" s="132" t="s">
        <v>13</v>
      </c>
      <c r="AW361" s="132" t="s">
        <v>13</v>
      </c>
      <c r="AX361" s="132" t="s">
        <v>13</v>
      </c>
      <c r="AY361" s="132" t="s">
        <v>13</v>
      </c>
      <c r="AZ361" s="320" t="s">
        <v>13</v>
      </c>
      <c r="BA361" s="320" t="s">
        <v>13</v>
      </c>
      <c r="BB361" s="132" t="s">
        <v>13</v>
      </c>
      <c r="BC361" s="319" t="s">
        <v>13</v>
      </c>
      <c r="BD361" s="319" t="s">
        <v>13</v>
      </c>
      <c r="BE361" s="320" t="s">
        <v>13</v>
      </c>
      <c r="BF361" s="132" t="s">
        <v>13</v>
      </c>
      <c r="BG361" s="132" t="s">
        <v>13</v>
      </c>
      <c r="BH361" s="132" t="s">
        <v>13</v>
      </c>
      <c r="BI361" s="132" t="s">
        <v>13</v>
      </c>
      <c r="BJ361" s="321"/>
      <c r="BK361" s="321"/>
      <c r="BL361" s="132"/>
      <c r="BM361" s="132"/>
      <c r="BN361" s="132"/>
      <c r="BO361" s="132"/>
      <c r="BP361" s="132"/>
      <c r="BQ361" s="321"/>
      <c r="BR361" s="132"/>
      <c r="BS361" s="132"/>
      <c r="BT361" s="132"/>
      <c r="BU361" s="132"/>
      <c r="BV361" s="132"/>
      <c r="BW361" s="132"/>
      <c r="BX361" s="132"/>
    </row>
    <row r="362" spans="1:76" hidden="1" x14ac:dyDescent="0.25">
      <c r="A362" s="295">
        <v>303</v>
      </c>
      <c r="C362" s="317" t="s">
        <v>13</v>
      </c>
      <c r="D362" s="317" t="s">
        <v>13</v>
      </c>
      <c r="E362" s="318" t="s">
        <v>13</v>
      </c>
      <c r="F362" s="132" t="s">
        <v>13</v>
      </c>
      <c r="G362" s="132" t="s">
        <v>13</v>
      </c>
      <c r="H362" s="132" t="s">
        <v>13</v>
      </c>
      <c r="I362" s="132" t="s">
        <v>13</v>
      </c>
      <c r="J362" s="132" t="s">
        <v>13</v>
      </c>
      <c r="K362" s="132" t="s">
        <v>13</v>
      </c>
      <c r="L362" s="132" t="s">
        <v>13</v>
      </c>
      <c r="M362" s="132" t="s">
        <v>13</v>
      </c>
      <c r="N362" s="132" t="s">
        <v>13</v>
      </c>
      <c r="O362" s="132" t="s">
        <v>13</v>
      </c>
      <c r="P362" s="132" t="s">
        <v>13</v>
      </c>
      <c r="Q362" s="132" t="s">
        <v>13</v>
      </c>
      <c r="R362" s="132" t="s">
        <v>13</v>
      </c>
      <c r="S362" s="132" t="s">
        <v>13</v>
      </c>
      <c r="T362" s="132" t="s">
        <v>13</v>
      </c>
      <c r="U362" s="132" t="s">
        <v>13</v>
      </c>
      <c r="V362" s="132" t="s">
        <v>13</v>
      </c>
      <c r="W362" s="132" t="s">
        <v>13</v>
      </c>
      <c r="X362" s="132" t="s">
        <v>13</v>
      </c>
      <c r="Y362" s="132" t="s">
        <v>13</v>
      </c>
      <c r="Z362" s="132" t="s">
        <v>13</v>
      </c>
      <c r="AA362" s="132" t="s">
        <v>13</v>
      </c>
      <c r="AB362" s="132" t="s">
        <v>13</v>
      </c>
      <c r="AC362" s="132" t="s">
        <v>13</v>
      </c>
      <c r="AD362" s="132" t="s">
        <v>13</v>
      </c>
      <c r="AE362" s="132" t="s">
        <v>13</v>
      </c>
      <c r="AF362" s="132" t="s">
        <v>13</v>
      </c>
      <c r="AG362" s="132" t="s">
        <v>13</v>
      </c>
      <c r="AH362" s="132" t="s">
        <v>13</v>
      </c>
      <c r="AI362" s="132" t="s">
        <v>13</v>
      </c>
      <c r="AJ362" s="132" t="s">
        <v>13</v>
      </c>
      <c r="AK362" s="132" t="s">
        <v>13</v>
      </c>
      <c r="AL362" s="132" t="s">
        <v>13</v>
      </c>
      <c r="AM362" s="132" t="s">
        <v>13</v>
      </c>
      <c r="AN362" s="132" t="s">
        <v>13</v>
      </c>
      <c r="AO362" s="132" t="s">
        <v>13</v>
      </c>
      <c r="AP362" s="132" t="s">
        <v>13</v>
      </c>
      <c r="AQ362" s="132" t="s">
        <v>13</v>
      </c>
      <c r="AR362" s="132" t="s">
        <v>13</v>
      </c>
      <c r="AS362" s="132" t="s">
        <v>13</v>
      </c>
      <c r="AT362" s="319" t="s">
        <v>13</v>
      </c>
      <c r="AU362" s="132" t="s">
        <v>13</v>
      </c>
      <c r="AV362" s="132" t="s">
        <v>13</v>
      </c>
      <c r="AW362" s="132" t="s">
        <v>13</v>
      </c>
      <c r="AX362" s="132" t="s">
        <v>13</v>
      </c>
      <c r="AY362" s="132" t="s">
        <v>13</v>
      </c>
      <c r="AZ362" s="320" t="s">
        <v>13</v>
      </c>
      <c r="BA362" s="320" t="s">
        <v>13</v>
      </c>
      <c r="BB362" s="132" t="s">
        <v>13</v>
      </c>
      <c r="BC362" s="319" t="s">
        <v>13</v>
      </c>
      <c r="BD362" s="319" t="s">
        <v>13</v>
      </c>
      <c r="BE362" s="320" t="s">
        <v>13</v>
      </c>
      <c r="BF362" s="132" t="s">
        <v>13</v>
      </c>
      <c r="BG362" s="132" t="s">
        <v>13</v>
      </c>
      <c r="BH362" s="132" t="s">
        <v>13</v>
      </c>
      <c r="BI362" s="132" t="s">
        <v>13</v>
      </c>
      <c r="BJ362" s="321"/>
      <c r="BK362" s="321"/>
      <c r="BL362" s="132"/>
      <c r="BM362" s="132"/>
      <c r="BN362" s="132"/>
      <c r="BO362" s="132"/>
      <c r="BP362" s="132"/>
      <c r="BQ362" s="321"/>
      <c r="BR362" s="132"/>
      <c r="BS362" s="132"/>
      <c r="BT362" s="132"/>
      <c r="BU362" s="132"/>
      <c r="BV362" s="132"/>
      <c r="BW362" s="132"/>
      <c r="BX362" s="132"/>
    </row>
    <row r="363" spans="1:76" hidden="1" x14ac:dyDescent="0.25">
      <c r="A363" s="295">
        <v>303</v>
      </c>
      <c r="C363" s="317" t="s">
        <v>13</v>
      </c>
      <c r="D363" s="317" t="s">
        <v>13</v>
      </c>
      <c r="E363" s="318" t="s">
        <v>13</v>
      </c>
      <c r="F363" s="132" t="s">
        <v>13</v>
      </c>
      <c r="G363" s="132" t="s">
        <v>13</v>
      </c>
      <c r="H363" s="132" t="s">
        <v>13</v>
      </c>
      <c r="I363" s="132" t="s">
        <v>13</v>
      </c>
      <c r="J363" s="132" t="s">
        <v>13</v>
      </c>
      <c r="K363" s="132" t="s">
        <v>13</v>
      </c>
      <c r="L363" s="132" t="s">
        <v>13</v>
      </c>
      <c r="M363" s="132" t="s">
        <v>13</v>
      </c>
      <c r="N363" s="132" t="s">
        <v>13</v>
      </c>
      <c r="O363" s="132" t="s">
        <v>13</v>
      </c>
      <c r="P363" s="132" t="s">
        <v>13</v>
      </c>
      <c r="Q363" s="132" t="s">
        <v>13</v>
      </c>
      <c r="R363" s="132" t="s">
        <v>13</v>
      </c>
      <c r="S363" s="132" t="s">
        <v>13</v>
      </c>
      <c r="T363" s="132" t="s">
        <v>13</v>
      </c>
      <c r="U363" s="132" t="s">
        <v>13</v>
      </c>
      <c r="V363" s="132" t="s">
        <v>13</v>
      </c>
      <c r="W363" s="132" t="s">
        <v>13</v>
      </c>
      <c r="X363" s="132" t="s">
        <v>13</v>
      </c>
      <c r="Y363" s="132" t="s">
        <v>13</v>
      </c>
      <c r="Z363" s="132" t="s">
        <v>13</v>
      </c>
      <c r="AA363" s="132" t="s">
        <v>13</v>
      </c>
      <c r="AB363" s="132" t="s">
        <v>13</v>
      </c>
      <c r="AC363" s="132" t="s">
        <v>13</v>
      </c>
      <c r="AD363" s="132" t="s">
        <v>13</v>
      </c>
      <c r="AE363" s="132" t="s">
        <v>13</v>
      </c>
      <c r="AF363" s="132" t="s">
        <v>13</v>
      </c>
      <c r="AG363" s="132" t="s">
        <v>13</v>
      </c>
      <c r="AH363" s="132" t="s">
        <v>13</v>
      </c>
      <c r="AI363" s="132" t="s">
        <v>13</v>
      </c>
      <c r="AJ363" s="132" t="s">
        <v>13</v>
      </c>
      <c r="AK363" s="132" t="s">
        <v>13</v>
      </c>
      <c r="AL363" s="132" t="s">
        <v>13</v>
      </c>
      <c r="AM363" s="132" t="s">
        <v>13</v>
      </c>
      <c r="AN363" s="132" t="s">
        <v>13</v>
      </c>
      <c r="AO363" s="132" t="s">
        <v>13</v>
      </c>
      <c r="AP363" s="132" t="s">
        <v>13</v>
      </c>
      <c r="AQ363" s="132" t="s">
        <v>13</v>
      </c>
      <c r="AR363" s="132" t="s">
        <v>13</v>
      </c>
      <c r="AS363" s="132" t="s">
        <v>13</v>
      </c>
      <c r="AT363" s="319" t="s">
        <v>13</v>
      </c>
      <c r="AU363" s="132" t="s">
        <v>13</v>
      </c>
      <c r="AV363" s="132" t="s">
        <v>13</v>
      </c>
      <c r="AW363" s="132" t="s">
        <v>13</v>
      </c>
      <c r="AX363" s="132" t="s">
        <v>13</v>
      </c>
      <c r="AY363" s="132" t="s">
        <v>13</v>
      </c>
      <c r="AZ363" s="320" t="s">
        <v>13</v>
      </c>
      <c r="BA363" s="320" t="s">
        <v>13</v>
      </c>
      <c r="BB363" s="132" t="s">
        <v>13</v>
      </c>
      <c r="BC363" s="319" t="s">
        <v>13</v>
      </c>
      <c r="BD363" s="319" t="s">
        <v>13</v>
      </c>
      <c r="BE363" s="320" t="s">
        <v>13</v>
      </c>
      <c r="BF363" s="132" t="s">
        <v>13</v>
      </c>
      <c r="BG363" s="132" t="s">
        <v>13</v>
      </c>
      <c r="BH363" s="132" t="s">
        <v>13</v>
      </c>
      <c r="BI363" s="132" t="s">
        <v>13</v>
      </c>
      <c r="BJ363" s="321"/>
      <c r="BK363" s="321"/>
      <c r="BL363" s="132"/>
      <c r="BM363" s="132"/>
      <c r="BN363" s="132"/>
      <c r="BO363" s="132"/>
      <c r="BP363" s="132"/>
      <c r="BQ363" s="321"/>
      <c r="BR363" s="132"/>
      <c r="BS363" s="132"/>
      <c r="BT363" s="132"/>
      <c r="BU363" s="132"/>
      <c r="BV363" s="132"/>
      <c r="BW363" s="132"/>
      <c r="BX363" s="132"/>
    </row>
    <row r="364" spans="1:76" hidden="1" x14ac:dyDescent="0.25">
      <c r="A364" s="295">
        <v>303</v>
      </c>
      <c r="C364" s="317" t="s">
        <v>13</v>
      </c>
      <c r="D364" s="317" t="s">
        <v>13</v>
      </c>
      <c r="E364" s="318" t="s">
        <v>13</v>
      </c>
      <c r="F364" s="132" t="s">
        <v>13</v>
      </c>
      <c r="G364" s="132" t="s">
        <v>13</v>
      </c>
      <c r="H364" s="132" t="s">
        <v>13</v>
      </c>
      <c r="I364" s="132" t="s">
        <v>13</v>
      </c>
      <c r="J364" s="132" t="s">
        <v>13</v>
      </c>
      <c r="K364" s="132" t="s">
        <v>13</v>
      </c>
      <c r="L364" s="132" t="s">
        <v>13</v>
      </c>
      <c r="M364" s="132" t="s">
        <v>13</v>
      </c>
      <c r="N364" s="132" t="s">
        <v>13</v>
      </c>
      <c r="O364" s="132" t="s">
        <v>13</v>
      </c>
      <c r="P364" s="132" t="s">
        <v>13</v>
      </c>
      <c r="Q364" s="132" t="s">
        <v>13</v>
      </c>
      <c r="R364" s="132" t="s">
        <v>13</v>
      </c>
      <c r="S364" s="132" t="s">
        <v>13</v>
      </c>
      <c r="T364" s="132" t="s">
        <v>13</v>
      </c>
      <c r="U364" s="132" t="s">
        <v>13</v>
      </c>
      <c r="V364" s="132" t="s">
        <v>13</v>
      </c>
      <c r="W364" s="132" t="s">
        <v>13</v>
      </c>
      <c r="X364" s="132" t="s">
        <v>13</v>
      </c>
      <c r="Y364" s="132" t="s">
        <v>13</v>
      </c>
      <c r="Z364" s="132" t="s">
        <v>13</v>
      </c>
      <c r="AA364" s="132" t="s">
        <v>13</v>
      </c>
      <c r="AB364" s="132" t="s">
        <v>13</v>
      </c>
      <c r="AC364" s="132" t="s">
        <v>13</v>
      </c>
      <c r="AD364" s="132" t="s">
        <v>13</v>
      </c>
      <c r="AE364" s="132" t="s">
        <v>13</v>
      </c>
      <c r="AF364" s="132" t="s">
        <v>13</v>
      </c>
      <c r="AG364" s="132" t="s">
        <v>13</v>
      </c>
      <c r="AH364" s="132" t="s">
        <v>13</v>
      </c>
      <c r="AI364" s="132" t="s">
        <v>13</v>
      </c>
      <c r="AJ364" s="132" t="s">
        <v>13</v>
      </c>
      <c r="AK364" s="132" t="s">
        <v>13</v>
      </c>
      <c r="AL364" s="132" t="s">
        <v>13</v>
      </c>
      <c r="AM364" s="132" t="s">
        <v>13</v>
      </c>
      <c r="AN364" s="132" t="s">
        <v>13</v>
      </c>
      <c r="AO364" s="132" t="s">
        <v>13</v>
      </c>
      <c r="AP364" s="132" t="s">
        <v>13</v>
      </c>
      <c r="AQ364" s="132" t="s">
        <v>13</v>
      </c>
      <c r="AR364" s="132" t="s">
        <v>13</v>
      </c>
      <c r="AS364" s="132" t="s">
        <v>13</v>
      </c>
      <c r="AT364" s="319" t="s">
        <v>13</v>
      </c>
      <c r="AU364" s="132" t="s">
        <v>13</v>
      </c>
      <c r="AV364" s="132" t="s">
        <v>13</v>
      </c>
      <c r="AW364" s="132" t="s">
        <v>13</v>
      </c>
      <c r="AX364" s="132" t="s">
        <v>13</v>
      </c>
      <c r="AY364" s="132" t="s">
        <v>13</v>
      </c>
      <c r="AZ364" s="320" t="s">
        <v>13</v>
      </c>
      <c r="BA364" s="320" t="s">
        <v>13</v>
      </c>
      <c r="BB364" s="132" t="s">
        <v>13</v>
      </c>
      <c r="BC364" s="319" t="s">
        <v>13</v>
      </c>
      <c r="BD364" s="319" t="s">
        <v>13</v>
      </c>
      <c r="BE364" s="320" t="s">
        <v>13</v>
      </c>
      <c r="BF364" s="132" t="s">
        <v>13</v>
      </c>
      <c r="BG364" s="132" t="s">
        <v>13</v>
      </c>
      <c r="BH364" s="132" t="s">
        <v>13</v>
      </c>
      <c r="BI364" s="132" t="s">
        <v>13</v>
      </c>
      <c r="BJ364" s="321"/>
      <c r="BK364" s="321"/>
      <c r="BL364" s="132"/>
      <c r="BM364" s="132"/>
      <c r="BN364" s="132"/>
      <c r="BO364" s="132"/>
      <c r="BP364" s="132"/>
      <c r="BQ364" s="321"/>
      <c r="BR364" s="132"/>
      <c r="BS364" s="132"/>
      <c r="BT364" s="132"/>
      <c r="BU364" s="132"/>
      <c r="BV364" s="132"/>
      <c r="BW364" s="132"/>
      <c r="BX364" s="132"/>
    </row>
    <row r="365" spans="1:76" hidden="1" x14ac:dyDescent="0.25">
      <c r="A365" s="295">
        <v>303</v>
      </c>
      <c r="C365" s="317" t="s">
        <v>13</v>
      </c>
      <c r="D365" s="317" t="s">
        <v>13</v>
      </c>
      <c r="E365" s="318" t="s">
        <v>13</v>
      </c>
      <c r="F365" s="132" t="s">
        <v>13</v>
      </c>
      <c r="G365" s="132" t="s">
        <v>13</v>
      </c>
      <c r="H365" s="132" t="s">
        <v>13</v>
      </c>
      <c r="I365" s="132" t="s">
        <v>13</v>
      </c>
      <c r="J365" s="132" t="s">
        <v>13</v>
      </c>
      <c r="K365" s="132" t="s">
        <v>13</v>
      </c>
      <c r="L365" s="132" t="s">
        <v>13</v>
      </c>
      <c r="M365" s="132" t="s">
        <v>13</v>
      </c>
      <c r="N365" s="132" t="s">
        <v>13</v>
      </c>
      <c r="O365" s="132" t="s">
        <v>13</v>
      </c>
      <c r="P365" s="132" t="s">
        <v>13</v>
      </c>
      <c r="Q365" s="132" t="s">
        <v>13</v>
      </c>
      <c r="R365" s="132" t="s">
        <v>13</v>
      </c>
      <c r="S365" s="132" t="s">
        <v>13</v>
      </c>
      <c r="T365" s="132" t="s">
        <v>13</v>
      </c>
      <c r="U365" s="132" t="s">
        <v>13</v>
      </c>
      <c r="V365" s="132" t="s">
        <v>13</v>
      </c>
      <c r="W365" s="132" t="s">
        <v>13</v>
      </c>
      <c r="X365" s="132" t="s">
        <v>13</v>
      </c>
      <c r="Y365" s="132" t="s">
        <v>13</v>
      </c>
      <c r="Z365" s="132" t="s">
        <v>13</v>
      </c>
      <c r="AA365" s="132" t="s">
        <v>13</v>
      </c>
      <c r="AB365" s="132" t="s">
        <v>13</v>
      </c>
      <c r="AC365" s="132" t="s">
        <v>13</v>
      </c>
      <c r="AD365" s="132" t="s">
        <v>13</v>
      </c>
      <c r="AE365" s="132" t="s">
        <v>13</v>
      </c>
      <c r="AF365" s="132" t="s">
        <v>13</v>
      </c>
      <c r="AG365" s="132" t="s">
        <v>13</v>
      </c>
      <c r="AH365" s="132" t="s">
        <v>13</v>
      </c>
      <c r="AI365" s="132" t="s">
        <v>13</v>
      </c>
      <c r="AJ365" s="132" t="s">
        <v>13</v>
      </c>
      <c r="AK365" s="132" t="s">
        <v>13</v>
      </c>
      <c r="AL365" s="132" t="s">
        <v>13</v>
      </c>
      <c r="AM365" s="132" t="s">
        <v>13</v>
      </c>
      <c r="AN365" s="132" t="s">
        <v>13</v>
      </c>
      <c r="AO365" s="132" t="s">
        <v>13</v>
      </c>
      <c r="AP365" s="132" t="s">
        <v>13</v>
      </c>
      <c r="AQ365" s="132" t="s">
        <v>13</v>
      </c>
      <c r="AR365" s="132" t="s">
        <v>13</v>
      </c>
      <c r="AS365" s="132" t="s">
        <v>13</v>
      </c>
      <c r="AT365" s="319" t="s">
        <v>13</v>
      </c>
      <c r="AU365" s="132" t="s">
        <v>13</v>
      </c>
      <c r="AV365" s="132" t="s">
        <v>13</v>
      </c>
      <c r="AW365" s="132" t="s">
        <v>13</v>
      </c>
      <c r="AX365" s="132" t="s">
        <v>13</v>
      </c>
      <c r="AY365" s="132" t="s">
        <v>13</v>
      </c>
      <c r="AZ365" s="320" t="s">
        <v>13</v>
      </c>
      <c r="BA365" s="320" t="s">
        <v>13</v>
      </c>
      <c r="BB365" s="132" t="s">
        <v>13</v>
      </c>
      <c r="BC365" s="319" t="s">
        <v>13</v>
      </c>
      <c r="BD365" s="319" t="s">
        <v>13</v>
      </c>
      <c r="BE365" s="320" t="s">
        <v>13</v>
      </c>
      <c r="BF365" s="132" t="s">
        <v>13</v>
      </c>
      <c r="BG365" s="132" t="s">
        <v>13</v>
      </c>
      <c r="BH365" s="132" t="s">
        <v>13</v>
      </c>
      <c r="BI365" s="132" t="s">
        <v>13</v>
      </c>
      <c r="BJ365" s="321"/>
      <c r="BK365" s="321"/>
      <c r="BL365" s="132"/>
      <c r="BM365" s="132"/>
      <c r="BN365" s="132"/>
      <c r="BO365" s="132"/>
      <c r="BP365" s="132"/>
      <c r="BQ365" s="321"/>
      <c r="BR365" s="132"/>
      <c r="BS365" s="132"/>
      <c r="BT365" s="132"/>
      <c r="BU365" s="132"/>
      <c r="BV365" s="132"/>
      <c r="BW365" s="132"/>
      <c r="BX365" s="132"/>
    </row>
    <row r="366" spans="1:76" hidden="1" x14ac:dyDescent="0.25">
      <c r="A366" s="295">
        <v>303</v>
      </c>
      <c r="C366" s="317" t="s">
        <v>13</v>
      </c>
      <c r="D366" s="317" t="s">
        <v>13</v>
      </c>
      <c r="E366" s="318" t="s">
        <v>13</v>
      </c>
      <c r="F366" s="132" t="s">
        <v>13</v>
      </c>
      <c r="G366" s="132" t="s">
        <v>13</v>
      </c>
      <c r="H366" s="132" t="s">
        <v>13</v>
      </c>
      <c r="I366" s="132" t="s">
        <v>13</v>
      </c>
      <c r="J366" s="132" t="s">
        <v>13</v>
      </c>
      <c r="K366" s="132" t="s">
        <v>13</v>
      </c>
      <c r="L366" s="132" t="s">
        <v>13</v>
      </c>
      <c r="M366" s="132" t="s">
        <v>13</v>
      </c>
      <c r="N366" s="132" t="s">
        <v>13</v>
      </c>
      <c r="O366" s="132" t="s">
        <v>13</v>
      </c>
      <c r="P366" s="132" t="s">
        <v>13</v>
      </c>
      <c r="Q366" s="132" t="s">
        <v>13</v>
      </c>
      <c r="R366" s="132" t="s">
        <v>13</v>
      </c>
      <c r="S366" s="132" t="s">
        <v>13</v>
      </c>
      <c r="T366" s="132" t="s">
        <v>13</v>
      </c>
      <c r="U366" s="132" t="s">
        <v>13</v>
      </c>
      <c r="V366" s="132" t="s">
        <v>13</v>
      </c>
      <c r="W366" s="132" t="s">
        <v>13</v>
      </c>
      <c r="X366" s="132" t="s">
        <v>13</v>
      </c>
      <c r="Y366" s="132" t="s">
        <v>13</v>
      </c>
      <c r="Z366" s="132" t="s">
        <v>13</v>
      </c>
      <c r="AA366" s="132" t="s">
        <v>13</v>
      </c>
      <c r="AB366" s="132" t="s">
        <v>13</v>
      </c>
      <c r="AC366" s="132" t="s">
        <v>13</v>
      </c>
      <c r="AD366" s="132" t="s">
        <v>13</v>
      </c>
      <c r="AE366" s="132" t="s">
        <v>13</v>
      </c>
      <c r="AF366" s="132" t="s">
        <v>13</v>
      </c>
      <c r="AG366" s="132" t="s">
        <v>13</v>
      </c>
      <c r="AH366" s="132" t="s">
        <v>13</v>
      </c>
      <c r="AI366" s="132" t="s">
        <v>13</v>
      </c>
      <c r="AJ366" s="132" t="s">
        <v>13</v>
      </c>
      <c r="AK366" s="132" t="s">
        <v>13</v>
      </c>
      <c r="AL366" s="132" t="s">
        <v>13</v>
      </c>
      <c r="AM366" s="132" t="s">
        <v>13</v>
      </c>
      <c r="AN366" s="132" t="s">
        <v>13</v>
      </c>
      <c r="AO366" s="132" t="s">
        <v>13</v>
      </c>
      <c r="AP366" s="132" t="s">
        <v>13</v>
      </c>
      <c r="AQ366" s="132" t="s">
        <v>13</v>
      </c>
      <c r="AR366" s="132" t="s">
        <v>13</v>
      </c>
      <c r="AS366" s="132" t="s">
        <v>13</v>
      </c>
      <c r="AT366" s="319" t="s">
        <v>13</v>
      </c>
      <c r="AU366" s="132" t="s">
        <v>13</v>
      </c>
      <c r="AV366" s="132" t="s">
        <v>13</v>
      </c>
      <c r="AW366" s="132" t="s">
        <v>13</v>
      </c>
      <c r="AX366" s="132" t="s">
        <v>13</v>
      </c>
      <c r="AY366" s="132" t="s">
        <v>13</v>
      </c>
      <c r="AZ366" s="320" t="s">
        <v>13</v>
      </c>
      <c r="BA366" s="320" t="s">
        <v>13</v>
      </c>
      <c r="BB366" s="132" t="s">
        <v>13</v>
      </c>
      <c r="BC366" s="319" t="s">
        <v>13</v>
      </c>
      <c r="BD366" s="319" t="s">
        <v>13</v>
      </c>
      <c r="BE366" s="320" t="s">
        <v>13</v>
      </c>
      <c r="BF366" s="132" t="s">
        <v>13</v>
      </c>
      <c r="BG366" s="132" t="s">
        <v>13</v>
      </c>
      <c r="BH366" s="132" t="s">
        <v>13</v>
      </c>
      <c r="BI366" s="132" t="s">
        <v>13</v>
      </c>
      <c r="BJ366" s="321"/>
      <c r="BK366" s="321"/>
      <c r="BL366" s="132"/>
      <c r="BM366" s="132"/>
      <c r="BN366" s="132"/>
      <c r="BO366" s="132"/>
      <c r="BP366" s="132"/>
      <c r="BQ366" s="321"/>
      <c r="BR366" s="132"/>
      <c r="BS366" s="132"/>
      <c r="BT366" s="132"/>
      <c r="BU366" s="132"/>
      <c r="BV366" s="132"/>
      <c r="BW366" s="132"/>
      <c r="BX366" s="132"/>
    </row>
    <row r="367" spans="1:76" hidden="1" x14ac:dyDescent="0.25">
      <c r="A367" s="295">
        <v>303</v>
      </c>
      <c r="C367" s="317" t="s">
        <v>13</v>
      </c>
      <c r="D367" s="317" t="s">
        <v>13</v>
      </c>
      <c r="E367" s="318" t="s">
        <v>13</v>
      </c>
      <c r="F367" s="132" t="s">
        <v>13</v>
      </c>
      <c r="G367" s="132" t="s">
        <v>13</v>
      </c>
      <c r="H367" s="132" t="s">
        <v>13</v>
      </c>
      <c r="I367" s="132" t="s">
        <v>13</v>
      </c>
      <c r="J367" s="132" t="s">
        <v>13</v>
      </c>
      <c r="K367" s="132" t="s">
        <v>13</v>
      </c>
      <c r="L367" s="132" t="s">
        <v>13</v>
      </c>
      <c r="M367" s="132" t="s">
        <v>13</v>
      </c>
      <c r="N367" s="132" t="s">
        <v>13</v>
      </c>
      <c r="O367" s="132" t="s">
        <v>13</v>
      </c>
      <c r="P367" s="132" t="s">
        <v>13</v>
      </c>
      <c r="Q367" s="132" t="s">
        <v>13</v>
      </c>
      <c r="R367" s="132" t="s">
        <v>13</v>
      </c>
      <c r="S367" s="132" t="s">
        <v>13</v>
      </c>
      <c r="T367" s="132" t="s">
        <v>13</v>
      </c>
      <c r="U367" s="132" t="s">
        <v>13</v>
      </c>
      <c r="V367" s="132" t="s">
        <v>13</v>
      </c>
      <c r="W367" s="132" t="s">
        <v>13</v>
      </c>
      <c r="X367" s="132" t="s">
        <v>13</v>
      </c>
      <c r="Y367" s="132" t="s">
        <v>13</v>
      </c>
      <c r="Z367" s="132" t="s">
        <v>13</v>
      </c>
      <c r="AA367" s="132" t="s">
        <v>13</v>
      </c>
      <c r="AB367" s="132" t="s">
        <v>13</v>
      </c>
      <c r="AC367" s="132" t="s">
        <v>13</v>
      </c>
      <c r="AD367" s="132" t="s">
        <v>13</v>
      </c>
      <c r="AE367" s="132" t="s">
        <v>13</v>
      </c>
      <c r="AF367" s="132" t="s">
        <v>13</v>
      </c>
      <c r="AG367" s="132" t="s">
        <v>13</v>
      </c>
      <c r="AH367" s="132" t="s">
        <v>13</v>
      </c>
      <c r="AI367" s="132" t="s">
        <v>13</v>
      </c>
      <c r="AJ367" s="132" t="s">
        <v>13</v>
      </c>
      <c r="AK367" s="132" t="s">
        <v>13</v>
      </c>
      <c r="AL367" s="132" t="s">
        <v>13</v>
      </c>
      <c r="AM367" s="132" t="s">
        <v>13</v>
      </c>
      <c r="AN367" s="132" t="s">
        <v>13</v>
      </c>
      <c r="AO367" s="132" t="s">
        <v>13</v>
      </c>
      <c r="AP367" s="132" t="s">
        <v>13</v>
      </c>
      <c r="AQ367" s="132" t="s">
        <v>13</v>
      </c>
      <c r="AR367" s="132" t="s">
        <v>13</v>
      </c>
      <c r="AS367" s="132" t="s">
        <v>13</v>
      </c>
      <c r="AT367" s="319" t="s">
        <v>13</v>
      </c>
      <c r="AU367" s="132" t="s">
        <v>13</v>
      </c>
      <c r="AV367" s="132" t="s">
        <v>13</v>
      </c>
      <c r="AW367" s="132" t="s">
        <v>13</v>
      </c>
      <c r="AX367" s="132" t="s">
        <v>13</v>
      </c>
      <c r="AY367" s="132" t="s">
        <v>13</v>
      </c>
      <c r="AZ367" s="320" t="s">
        <v>13</v>
      </c>
      <c r="BA367" s="320" t="s">
        <v>13</v>
      </c>
      <c r="BB367" s="132" t="s">
        <v>13</v>
      </c>
      <c r="BC367" s="319" t="s">
        <v>13</v>
      </c>
      <c r="BD367" s="319" t="s">
        <v>13</v>
      </c>
      <c r="BE367" s="320" t="s">
        <v>13</v>
      </c>
      <c r="BF367" s="132" t="s">
        <v>13</v>
      </c>
      <c r="BG367" s="132" t="s">
        <v>13</v>
      </c>
      <c r="BH367" s="132" t="s">
        <v>13</v>
      </c>
      <c r="BI367" s="132" t="s">
        <v>13</v>
      </c>
      <c r="BJ367" s="321"/>
      <c r="BK367" s="321"/>
      <c r="BL367" s="132"/>
      <c r="BM367" s="132"/>
      <c r="BN367" s="132"/>
      <c r="BO367" s="132"/>
      <c r="BP367" s="132"/>
      <c r="BQ367" s="321"/>
      <c r="BR367" s="132"/>
      <c r="BS367" s="132"/>
      <c r="BT367" s="132"/>
      <c r="BU367" s="132"/>
      <c r="BV367" s="132"/>
      <c r="BW367" s="132"/>
      <c r="BX367" s="132"/>
    </row>
    <row r="368" spans="1:76" hidden="1" x14ac:dyDescent="0.25">
      <c r="A368" s="295">
        <v>303</v>
      </c>
      <c r="C368" s="317" t="s">
        <v>13</v>
      </c>
      <c r="D368" s="317" t="s">
        <v>13</v>
      </c>
      <c r="E368" s="318" t="s">
        <v>13</v>
      </c>
      <c r="F368" s="132" t="s">
        <v>13</v>
      </c>
      <c r="G368" s="132" t="s">
        <v>13</v>
      </c>
      <c r="H368" s="132" t="s">
        <v>13</v>
      </c>
      <c r="I368" s="132" t="s">
        <v>13</v>
      </c>
      <c r="J368" s="132" t="s">
        <v>13</v>
      </c>
      <c r="K368" s="132" t="s">
        <v>13</v>
      </c>
      <c r="L368" s="132" t="s">
        <v>13</v>
      </c>
      <c r="M368" s="132" t="s">
        <v>13</v>
      </c>
      <c r="N368" s="132" t="s">
        <v>13</v>
      </c>
      <c r="O368" s="132" t="s">
        <v>13</v>
      </c>
      <c r="P368" s="132" t="s">
        <v>13</v>
      </c>
      <c r="Q368" s="132" t="s">
        <v>13</v>
      </c>
      <c r="R368" s="132" t="s">
        <v>13</v>
      </c>
      <c r="S368" s="132" t="s">
        <v>13</v>
      </c>
      <c r="T368" s="132" t="s">
        <v>13</v>
      </c>
      <c r="U368" s="132" t="s">
        <v>13</v>
      </c>
      <c r="V368" s="132" t="s">
        <v>13</v>
      </c>
      <c r="W368" s="132" t="s">
        <v>13</v>
      </c>
      <c r="X368" s="132" t="s">
        <v>13</v>
      </c>
      <c r="Y368" s="132" t="s">
        <v>13</v>
      </c>
      <c r="Z368" s="132" t="s">
        <v>13</v>
      </c>
      <c r="AA368" s="132" t="s">
        <v>13</v>
      </c>
      <c r="AB368" s="132" t="s">
        <v>13</v>
      </c>
      <c r="AC368" s="132" t="s">
        <v>13</v>
      </c>
      <c r="AD368" s="132" t="s">
        <v>13</v>
      </c>
      <c r="AE368" s="132" t="s">
        <v>13</v>
      </c>
      <c r="AF368" s="132" t="s">
        <v>13</v>
      </c>
      <c r="AG368" s="132" t="s">
        <v>13</v>
      </c>
      <c r="AH368" s="132" t="s">
        <v>13</v>
      </c>
      <c r="AI368" s="132" t="s">
        <v>13</v>
      </c>
      <c r="AJ368" s="132" t="s">
        <v>13</v>
      </c>
      <c r="AK368" s="132" t="s">
        <v>13</v>
      </c>
      <c r="AL368" s="132" t="s">
        <v>13</v>
      </c>
      <c r="AM368" s="132" t="s">
        <v>13</v>
      </c>
      <c r="AN368" s="132" t="s">
        <v>13</v>
      </c>
      <c r="AO368" s="132" t="s">
        <v>13</v>
      </c>
      <c r="AP368" s="132" t="s">
        <v>13</v>
      </c>
      <c r="AQ368" s="132" t="s">
        <v>13</v>
      </c>
      <c r="AR368" s="132" t="s">
        <v>13</v>
      </c>
      <c r="AS368" s="132" t="s">
        <v>13</v>
      </c>
      <c r="AT368" s="319" t="s">
        <v>13</v>
      </c>
      <c r="AU368" s="132" t="s">
        <v>13</v>
      </c>
      <c r="AV368" s="132" t="s">
        <v>13</v>
      </c>
      <c r="AW368" s="132" t="s">
        <v>13</v>
      </c>
      <c r="AX368" s="132" t="s">
        <v>13</v>
      </c>
      <c r="AY368" s="132" t="s">
        <v>13</v>
      </c>
      <c r="AZ368" s="320" t="s">
        <v>13</v>
      </c>
      <c r="BA368" s="320" t="s">
        <v>13</v>
      </c>
      <c r="BB368" s="132" t="s">
        <v>13</v>
      </c>
      <c r="BC368" s="319" t="s">
        <v>13</v>
      </c>
      <c r="BD368" s="319" t="s">
        <v>13</v>
      </c>
      <c r="BE368" s="320" t="s">
        <v>13</v>
      </c>
      <c r="BF368" s="132" t="s">
        <v>13</v>
      </c>
      <c r="BG368" s="132" t="s">
        <v>13</v>
      </c>
      <c r="BH368" s="132" t="s">
        <v>13</v>
      </c>
      <c r="BI368" s="132" t="s">
        <v>13</v>
      </c>
      <c r="BJ368" s="321"/>
      <c r="BK368" s="321"/>
      <c r="BL368" s="132"/>
      <c r="BM368" s="132"/>
      <c r="BN368" s="132"/>
      <c r="BO368" s="132"/>
      <c r="BP368" s="132"/>
      <c r="BQ368" s="321"/>
      <c r="BR368" s="132"/>
      <c r="BS368" s="132"/>
      <c r="BT368" s="132"/>
      <c r="BU368" s="132"/>
      <c r="BV368" s="132"/>
      <c r="BW368" s="132"/>
      <c r="BX368" s="132"/>
    </row>
    <row r="369" spans="1:76" hidden="1" x14ac:dyDescent="0.25">
      <c r="A369" s="295">
        <v>303</v>
      </c>
      <c r="C369" s="317" t="s">
        <v>13</v>
      </c>
      <c r="D369" s="317" t="s">
        <v>13</v>
      </c>
      <c r="E369" s="318" t="s">
        <v>13</v>
      </c>
      <c r="F369" s="132" t="s">
        <v>13</v>
      </c>
      <c r="G369" s="132" t="s">
        <v>13</v>
      </c>
      <c r="H369" s="132" t="s">
        <v>13</v>
      </c>
      <c r="I369" s="132" t="s">
        <v>13</v>
      </c>
      <c r="J369" s="132" t="s">
        <v>13</v>
      </c>
      <c r="K369" s="132" t="s">
        <v>13</v>
      </c>
      <c r="L369" s="132" t="s">
        <v>13</v>
      </c>
      <c r="M369" s="132" t="s">
        <v>13</v>
      </c>
      <c r="N369" s="132" t="s">
        <v>13</v>
      </c>
      <c r="O369" s="132" t="s">
        <v>13</v>
      </c>
      <c r="P369" s="132" t="s">
        <v>13</v>
      </c>
      <c r="Q369" s="132" t="s">
        <v>13</v>
      </c>
      <c r="R369" s="132" t="s">
        <v>13</v>
      </c>
      <c r="S369" s="132" t="s">
        <v>13</v>
      </c>
      <c r="T369" s="132" t="s">
        <v>13</v>
      </c>
      <c r="U369" s="132" t="s">
        <v>13</v>
      </c>
      <c r="V369" s="132" t="s">
        <v>13</v>
      </c>
      <c r="W369" s="132" t="s">
        <v>13</v>
      </c>
      <c r="X369" s="132" t="s">
        <v>13</v>
      </c>
      <c r="Y369" s="132" t="s">
        <v>13</v>
      </c>
      <c r="Z369" s="132" t="s">
        <v>13</v>
      </c>
      <c r="AA369" s="132" t="s">
        <v>13</v>
      </c>
      <c r="AB369" s="132" t="s">
        <v>13</v>
      </c>
      <c r="AC369" s="132" t="s">
        <v>13</v>
      </c>
      <c r="AD369" s="132" t="s">
        <v>13</v>
      </c>
      <c r="AE369" s="132" t="s">
        <v>13</v>
      </c>
      <c r="AF369" s="132" t="s">
        <v>13</v>
      </c>
      <c r="AG369" s="132" t="s">
        <v>13</v>
      </c>
      <c r="AH369" s="132" t="s">
        <v>13</v>
      </c>
      <c r="AI369" s="132" t="s">
        <v>13</v>
      </c>
      <c r="AJ369" s="132" t="s">
        <v>13</v>
      </c>
      <c r="AK369" s="132" t="s">
        <v>13</v>
      </c>
      <c r="AL369" s="132" t="s">
        <v>13</v>
      </c>
      <c r="AM369" s="132" t="s">
        <v>13</v>
      </c>
      <c r="AN369" s="132" t="s">
        <v>13</v>
      </c>
      <c r="AO369" s="132" t="s">
        <v>13</v>
      </c>
      <c r="AP369" s="132" t="s">
        <v>13</v>
      </c>
      <c r="AQ369" s="132" t="s">
        <v>13</v>
      </c>
      <c r="AR369" s="132" t="s">
        <v>13</v>
      </c>
      <c r="AS369" s="132" t="s">
        <v>13</v>
      </c>
      <c r="AT369" s="319" t="s">
        <v>13</v>
      </c>
      <c r="AU369" s="132" t="s">
        <v>13</v>
      </c>
      <c r="AV369" s="132" t="s">
        <v>13</v>
      </c>
      <c r="AW369" s="132" t="s">
        <v>13</v>
      </c>
      <c r="AX369" s="132" t="s">
        <v>13</v>
      </c>
      <c r="AY369" s="132" t="s">
        <v>13</v>
      </c>
      <c r="AZ369" s="320" t="s">
        <v>13</v>
      </c>
      <c r="BA369" s="320" t="s">
        <v>13</v>
      </c>
      <c r="BB369" s="132" t="s">
        <v>13</v>
      </c>
      <c r="BC369" s="319" t="s">
        <v>13</v>
      </c>
      <c r="BD369" s="319" t="s">
        <v>13</v>
      </c>
      <c r="BE369" s="320" t="s">
        <v>13</v>
      </c>
      <c r="BF369" s="132" t="s">
        <v>13</v>
      </c>
      <c r="BG369" s="132" t="s">
        <v>13</v>
      </c>
      <c r="BH369" s="132" t="s">
        <v>13</v>
      </c>
      <c r="BI369" s="132" t="s">
        <v>13</v>
      </c>
      <c r="BJ369" s="321"/>
      <c r="BK369" s="321"/>
      <c r="BL369" s="132"/>
      <c r="BM369" s="132"/>
      <c r="BN369" s="132"/>
      <c r="BO369" s="132"/>
      <c r="BP369" s="132"/>
      <c r="BQ369" s="321"/>
      <c r="BR369" s="132"/>
      <c r="BS369" s="132"/>
      <c r="BT369" s="132"/>
      <c r="BU369" s="132"/>
      <c r="BV369" s="132"/>
      <c r="BW369" s="132"/>
      <c r="BX369" s="132"/>
    </row>
    <row r="370" spans="1:76" hidden="1" x14ac:dyDescent="0.25">
      <c r="A370" s="295">
        <v>303</v>
      </c>
      <c r="C370" s="317" t="s">
        <v>13</v>
      </c>
      <c r="D370" s="317" t="s">
        <v>13</v>
      </c>
      <c r="E370" s="318" t="s">
        <v>13</v>
      </c>
      <c r="F370" s="132" t="s">
        <v>13</v>
      </c>
      <c r="G370" s="132" t="s">
        <v>13</v>
      </c>
      <c r="H370" s="132" t="s">
        <v>13</v>
      </c>
      <c r="I370" s="132" t="s">
        <v>13</v>
      </c>
      <c r="J370" s="132" t="s">
        <v>13</v>
      </c>
      <c r="K370" s="132" t="s">
        <v>13</v>
      </c>
      <c r="L370" s="132" t="s">
        <v>13</v>
      </c>
      <c r="M370" s="132" t="s">
        <v>13</v>
      </c>
      <c r="N370" s="132" t="s">
        <v>13</v>
      </c>
      <c r="O370" s="132" t="s">
        <v>13</v>
      </c>
      <c r="P370" s="132" t="s">
        <v>13</v>
      </c>
      <c r="Q370" s="132" t="s">
        <v>13</v>
      </c>
      <c r="R370" s="132" t="s">
        <v>13</v>
      </c>
      <c r="S370" s="132" t="s">
        <v>13</v>
      </c>
      <c r="T370" s="132" t="s">
        <v>13</v>
      </c>
      <c r="U370" s="132" t="s">
        <v>13</v>
      </c>
      <c r="V370" s="132" t="s">
        <v>13</v>
      </c>
      <c r="W370" s="132" t="s">
        <v>13</v>
      </c>
      <c r="X370" s="132" t="s">
        <v>13</v>
      </c>
      <c r="Y370" s="132" t="s">
        <v>13</v>
      </c>
      <c r="Z370" s="132" t="s">
        <v>13</v>
      </c>
      <c r="AA370" s="132" t="s">
        <v>13</v>
      </c>
      <c r="AB370" s="132" t="s">
        <v>13</v>
      </c>
      <c r="AC370" s="132" t="s">
        <v>13</v>
      </c>
      <c r="AD370" s="132" t="s">
        <v>13</v>
      </c>
      <c r="AE370" s="132" t="s">
        <v>13</v>
      </c>
      <c r="AF370" s="132" t="s">
        <v>13</v>
      </c>
      <c r="AG370" s="132" t="s">
        <v>13</v>
      </c>
      <c r="AH370" s="132" t="s">
        <v>13</v>
      </c>
      <c r="AI370" s="132" t="s">
        <v>13</v>
      </c>
      <c r="AJ370" s="132" t="s">
        <v>13</v>
      </c>
      <c r="AK370" s="132" t="s">
        <v>13</v>
      </c>
      <c r="AL370" s="132" t="s">
        <v>13</v>
      </c>
      <c r="AM370" s="132" t="s">
        <v>13</v>
      </c>
      <c r="AN370" s="132" t="s">
        <v>13</v>
      </c>
      <c r="AO370" s="132" t="s">
        <v>13</v>
      </c>
      <c r="AP370" s="132" t="s">
        <v>13</v>
      </c>
      <c r="AQ370" s="132" t="s">
        <v>13</v>
      </c>
      <c r="AR370" s="132" t="s">
        <v>13</v>
      </c>
      <c r="AS370" s="132" t="s">
        <v>13</v>
      </c>
      <c r="AT370" s="319" t="s">
        <v>13</v>
      </c>
      <c r="AU370" s="132" t="s">
        <v>13</v>
      </c>
      <c r="AV370" s="132" t="s">
        <v>13</v>
      </c>
      <c r="AW370" s="132" t="s">
        <v>13</v>
      </c>
      <c r="AX370" s="132" t="s">
        <v>13</v>
      </c>
      <c r="AY370" s="132" t="s">
        <v>13</v>
      </c>
      <c r="AZ370" s="320" t="s">
        <v>13</v>
      </c>
      <c r="BA370" s="320" t="s">
        <v>13</v>
      </c>
      <c r="BB370" s="132" t="s">
        <v>13</v>
      </c>
      <c r="BC370" s="319" t="s">
        <v>13</v>
      </c>
      <c r="BD370" s="319" t="s">
        <v>13</v>
      </c>
      <c r="BE370" s="320" t="s">
        <v>13</v>
      </c>
      <c r="BF370" s="132" t="s">
        <v>13</v>
      </c>
      <c r="BG370" s="132" t="s">
        <v>13</v>
      </c>
      <c r="BH370" s="132" t="s">
        <v>13</v>
      </c>
      <c r="BI370" s="132" t="s">
        <v>13</v>
      </c>
      <c r="BJ370" s="321"/>
      <c r="BK370" s="321"/>
      <c r="BL370" s="132"/>
      <c r="BM370" s="132"/>
      <c r="BN370" s="132"/>
      <c r="BO370" s="132"/>
      <c r="BP370" s="132"/>
      <c r="BQ370" s="321"/>
      <c r="BR370" s="132"/>
      <c r="BS370" s="132"/>
      <c r="BT370" s="132"/>
      <c r="BU370" s="132"/>
      <c r="BV370" s="132"/>
      <c r="BW370" s="132"/>
      <c r="BX370" s="132"/>
    </row>
    <row r="371" spans="1:76" hidden="1" x14ac:dyDescent="0.25">
      <c r="A371" s="295">
        <v>303</v>
      </c>
      <c r="C371" s="317" t="s">
        <v>13</v>
      </c>
      <c r="D371" s="317" t="s">
        <v>13</v>
      </c>
      <c r="E371" s="318" t="s">
        <v>13</v>
      </c>
      <c r="F371" s="132" t="s">
        <v>13</v>
      </c>
      <c r="G371" s="132" t="s">
        <v>13</v>
      </c>
      <c r="H371" s="132" t="s">
        <v>13</v>
      </c>
      <c r="I371" s="132" t="s">
        <v>13</v>
      </c>
      <c r="J371" s="132" t="s">
        <v>13</v>
      </c>
      <c r="K371" s="132" t="s">
        <v>13</v>
      </c>
      <c r="L371" s="132" t="s">
        <v>13</v>
      </c>
      <c r="M371" s="132" t="s">
        <v>13</v>
      </c>
      <c r="N371" s="132" t="s">
        <v>13</v>
      </c>
      <c r="O371" s="132" t="s">
        <v>13</v>
      </c>
      <c r="P371" s="132" t="s">
        <v>13</v>
      </c>
      <c r="Q371" s="132" t="s">
        <v>13</v>
      </c>
      <c r="R371" s="132" t="s">
        <v>13</v>
      </c>
      <c r="S371" s="132" t="s">
        <v>13</v>
      </c>
      <c r="T371" s="132" t="s">
        <v>13</v>
      </c>
      <c r="U371" s="132" t="s">
        <v>13</v>
      </c>
      <c r="V371" s="132" t="s">
        <v>13</v>
      </c>
      <c r="W371" s="132" t="s">
        <v>13</v>
      </c>
      <c r="X371" s="132" t="s">
        <v>13</v>
      </c>
      <c r="Y371" s="132" t="s">
        <v>13</v>
      </c>
      <c r="Z371" s="132" t="s">
        <v>13</v>
      </c>
      <c r="AA371" s="132" t="s">
        <v>13</v>
      </c>
      <c r="AB371" s="132" t="s">
        <v>13</v>
      </c>
      <c r="AC371" s="132" t="s">
        <v>13</v>
      </c>
      <c r="AD371" s="132" t="s">
        <v>13</v>
      </c>
      <c r="AE371" s="132" t="s">
        <v>13</v>
      </c>
      <c r="AF371" s="132" t="s">
        <v>13</v>
      </c>
      <c r="AG371" s="132" t="s">
        <v>13</v>
      </c>
      <c r="AH371" s="132" t="s">
        <v>13</v>
      </c>
      <c r="AI371" s="132" t="s">
        <v>13</v>
      </c>
      <c r="AJ371" s="132" t="s">
        <v>13</v>
      </c>
      <c r="AK371" s="132" t="s">
        <v>13</v>
      </c>
      <c r="AL371" s="132" t="s">
        <v>13</v>
      </c>
      <c r="AM371" s="132" t="s">
        <v>13</v>
      </c>
      <c r="AN371" s="132" t="s">
        <v>13</v>
      </c>
      <c r="AO371" s="132" t="s">
        <v>13</v>
      </c>
      <c r="AP371" s="132" t="s">
        <v>13</v>
      </c>
      <c r="AQ371" s="132" t="s">
        <v>13</v>
      </c>
      <c r="AR371" s="132" t="s">
        <v>13</v>
      </c>
      <c r="AS371" s="132" t="s">
        <v>13</v>
      </c>
      <c r="AT371" s="319" t="s">
        <v>13</v>
      </c>
      <c r="AU371" s="132" t="s">
        <v>13</v>
      </c>
      <c r="AV371" s="132" t="s">
        <v>13</v>
      </c>
      <c r="AW371" s="132" t="s">
        <v>13</v>
      </c>
      <c r="AX371" s="132" t="s">
        <v>13</v>
      </c>
      <c r="AY371" s="132" t="s">
        <v>13</v>
      </c>
      <c r="AZ371" s="320" t="s">
        <v>13</v>
      </c>
      <c r="BA371" s="320" t="s">
        <v>13</v>
      </c>
      <c r="BB371" s="132" t="s">
        <v>13</v>
      </c>
      <c r="BC371" s="319" t="s">
        <v>13</v>
      </c>
      <c r="BD371" s="319" t="s">
        <v>13</v>
      </c>
      <c r="BE371" s="320" t="s">
        <v>13</v>
      </c>
      <c r="BF371" s="132" t="s">
        <v>13</v>
      </c>
      <c r="BG371" s="132" t="s">
        <v>13</v>
      </c>
      <c r="BH371" s="132" t="s">
        <v>13</v>
      </c>
      <c r="BI371" s="132" t="s">
        <v>13</v>
      </c>
      <c r="BJ371" s="321"/>
      <c r="BK371" s="321"/>
      <c r="BL371" s="132"/>
      <c r="BM371" s="132"/>
      <c r="BN371" s="132"/>
      <c r="BO371" s="132"/>
      <c r="BP371" s="132"/>
      <c r="BQ371" s="321"/>
      <c r="BR371" s="132"/>
      <c r="BS371" s="132"/>
      <c r="BT371" s="132"/>
      <c r="BU371" s="132"/>
      <c r="BV371" s="132"/>
      <c r="BW371" s="132"/>
      <c r="BX371" s="132"/>
    </row>
    <row r="372" spans="1:76" hidden="1" x14ac:dyDescent="0.25">
      <c r="A372" s="295">
        <v>303</v>
      </c>
      <c r="C372" s="317" t="s">
        <v>13</v>
      </c>
      <c r="D372" s="317" t="s">
        <v>13</v>
      </c>
      <c r="E372" s="318" t="s">
        <v>13</v>
      </c>
      <c r="F372" s="132" t="s">
        <v>13</v>
      </c>
      <c r="G372" s="132" t="s">
        <v>13</v>
      </c>
      <c r="H372" s="132" t="s">
        <v>13</v>
      </c>
      <c r="I372" s="132" t="s">
        <v>13</v>
      </c>
      <c r="J372" s="132" t="s">
        <v>13</v>
      </c>
      <c r="K372" s="132" t="s">
        <v>13</v>
      </c>
      <c r="L372" s="132" t="s">
        <v>13</v>
      </c>
      <c r="M372" s="132" t="s">
        <v>13</v>
      </c>
      <c r="N372" s="132" t="s">
        <v>13</v>
      </c>
      <c r="O372" s="132" t="s">
        <v>13</v>
      </c>
      <c r="P372" s="132" t="s">
        <v>13</v>
      </c>
      <c r="Q372" s="132" t="s">
        <v>13</v>
      </c>
      <c r="R372" s="132" t="s">
        <v>13</v>
      </c>
      <c r="S372" s="132" t="s">
        <v>13</v>
      </c>
      <c r="T372" s="132" t="s">
        <v>13</v>
      </c>
      <c r="U372" s="132" t="s">
        <v>13</v>
      </c>
      <c r="V372" s="132" t="s">
        <v>13</v>
      </c>
      <c r="W372" s="132" t="s">
        <v>13</v>
      </c>
      <c r="X372" s="132" t="s">
        <v>13</v>
      </c>
      <c r="Y372" s="132" t="s">
        <v>13</v>
      </c>
      <c r="Z372" s="132" t="s">
        <v>13</v>
      </c>
      <c r="AA372" s="132" t="s">
        <v>13</v>
      </c>
      <c r="AB372" s="132" t="s">
        <v>13</v>
      </c>
      <c r="AC372" s="132" t="s">
        <v>13</v>
      </c>
      <c r="AD372" s="132" t="s">
        <v>13</v>
      </c>
      <c r="AE372" s="132" t="s">
        <v>13</v>
      </c>
      <c r="AF372" s="132" t="s">
        <v>13</v>
      </c>
      <c r="AG372" s="132" t="s">
        <v>13</v>
      </c>
      <c r="AH372" s="132" t="s">
        <v>13</v>
      </c>
      <c r="AI372" s="132" t="s">
        <v>13</v>
      </c>
      <c r="AJ372" s="132" t="s">
        <v>13</v>
      </c>
      <c r="AK372" s="132" t="s">
        <v>13</v>
      </c>
      <c r="AL372" s="132" t="s">
        <v>13</v>
      </c>
      <c r="AM372" s="132" t="s">
        <v>13</v>
      </c>
      <c r="AN372" s="132" t="s">
        <v>13</v>
      </c>
      <c r="AO372" s="132" t="s">
        <v>13</v>
      </c>
      <c r="AP372" s="132" t="s">
        <v>13</v>
      </c>
      <c r="AQ372" s="132" t="s">
        <v>13</v>
      </c>
      <c r="AR372" s="132" t="s">
        <v>13</v>
      </c>
      <c r="AS372" s="132" t="s">
        <v>13</v>
      </c>
      <c r="AT372" s="319" t="s">
        <v>13</v>
      </c>
      <c r="AU372" s="132" t="s">
        <v>13</v>
      </c>
      <c r="AV372" s="132" t="s">
        <v>13</v>
      </c>
      <c r="AW372" s="132" t="s">
        <v>13</v>
      </c>
      <c r="AX372" s="132" t="s">
        <v>13</v>
      </c>
      <c r="AY372" s="132" t="s">
        <v>13</v>
      </c>
      <c r="AZ372" s="320" t="s">
        <v>13</v>
      </c>
      <c r="BA372" s="320" t="s">
        <v>13</v>
      </c>
      <c r="BB372" s="132" t="s">
        <v>13</v>
      </c>
      <c r="BC372" s="319" t="s">
        <v>13</v>
      </c>
      <c r="BD372" s="319" t="s">
        <v>13</v>
      </c>
      <c r="BE372" s="320" t="s">
        <v>13</v>
      </c>
      <c r="BF372" s="132" t="s">
        <v>13</v>
      </c>
      <c r="BG372" s="132" t="s">
        <v>13</v>
      </c>
      <c r="BH372" s="132" t="s">
        <v>13</v>
      </c>
      <c r="BI372" s="132" t="s">
        <v>13</v>
      </c>
      <c r="BJ372" s="321"/>
      <c r="BK372" s="321"/>
      <c r="BL372" s="132"/>
      <c r="BM372" s="132"/>
      <c r="BN372" s="132"/>
      <c r="BO372" s="132"/>
      <c r="BP372" s="132"/>
      <c r="BQ372" s="321"/>
      <c r="BR372" s="132"/>
      <c r="BS372" s="132"/>
      <c r="BT372" s="132"/>
      <c r="BU372" s="132"/>
      <c r="BV372" s="132"/>
      <c r="BW372" s="132"/>
      <c r="BX372" s="132"/>
    </row>
    <row r="373" spans="1:76" hidden="1" x14ac:dyDescent="0.25">
      <c r="A373" s="295">
        <v>303</v>
      </c>
      <c r="C373" s="317" t="s">
        <v>13</v>
      </c>
      <c r="D373" s="317" t="s">
        <v>13</v>
      </c>
      <c r="E373" s="318" t="s">
        <v>13</v>
      </c>
      <c r="F373" s="132" t="s">
        <v>13</v>
      </c>
      <c r="G373" s="132" t="s">
        <v>13</v>
      </c>
      <c r="H373" s="132" t="s">
        <v>13</v>
      </c>
      <c r="I373" s="132" t="s">
        <v>13</v>
      </c>
      <c r="J373" s="132" t="s">
        <v>13</v>
      </c>
      <c r="K373" s="132" t="s">
        <v>13</v>
      </c>
      <c r="L373" s="132" t="s">
        <v>13</v>
      </c>
      <c r="M373" s="132" t="s">
        <v>13</v>
      </c>
      <c r="N373" s="132" t="s">
        <v>13</v>
      </c>
      <c r="O373" s="132" t="s">
        <v>13</v>
      </c>
      <c r="P373" s="132" t="s">
        <v>13</v>
      </c>
      <c r="Q373" s="132" t="s">
        <v>13</v>
      </c>
      <c r="R373" s="132" t="s">
        <v>13</v>
      </c>
      <c r="S373" s="132" t="s">
        <v>13</v>
      </c>
      <c r="T373" s="132" t="s">
        <v>13</v>
      </c>
      <c r="U373" s="132" t="s">
        <v>13</v>
      </c>
      <c r="V373" s="132" t="s">
        <v>13</v>
      </c>
      <c r="W373" s="132" t="s">
        <v>13</v>
      </c>
      <c r="X373" s="132" t="s">
        <v>13</v>
      </c>
      <c r="Y373" s="132" t="s">
        <v>13</v>
      </c>
      <c r="Z373" s="132" t="s">
        <v>13</v>
      </c>
      <c r="AA373" s="132" t="s">
        <v>13</v>
      </c>
      <c r="AB373" s="132" t="s">
        <v>13</v>
      </c>
      <c r="AC373" s="132" t="s">
        <v>13</v>
      </c>
      <c r="AD373" s="132" t="s">
        <v>13</v>
      </c>
      <c r="AE373" s="132" t="s">
        <v>13</v>
      </c>
      <c r="AF373" s="132" t="s">
        <v>13</v>
      </c>
      <c r="AG373" s="132" t="s">
        <v>13</v>
      </c>
      <c r="AH373" s="132" t="s">
        <v>13</v>
      </c>
      <c r="AI373" s="132" t="s">
        <v>13</v>
      </c>
      <c r="AJ373" s="132" t="s">
        <v>13</v>
      </c>
      <c r="AK373" s="132" t="s">
        <v>13</v>
      </c>
      <c r="AL373" s="132" t="s">
        <v>13</v>
      </c>
      <c r="AM373" s="132" t="s">
        <v>13</v>
      </c>
      <c r="AN373" s="132" t="s">
        <v>13</v>
      </c>
      <c r="AO373" s="132" t="s">
        <v>13</v>
      </c>
      <c r="AP373" s="132" t="s">
        <v>13</v>
      </c>
      <c r="AQ373" s="132" t="s">
        <v>13</v>
      </c>
      <c r="AR373" s="132" t="s">
        <v>13</v>
      </c>
      <c r="AS373" s="132" t="s">
        <v>13</v>
      </c>
      <c r="AT373" s="319" t="s">
        <v>13</v>
      </c>
      <c r="AU373" s="132" t="s">
        <v>13</v>
      </c>
      <c r="AV373" s="132" t="s">
        <v>13</v>
      </c>
      <c r="AW373" s="132" t="s">
        <v>13</v>
      </c>
      <c r="AX373" s="132" t="s">
        <v>13</v>
      </c>
      <c r="AY373" s="132" t="s">
        <v>13</v>
      </c>
      <c r="AZ373" s="320" t="s">
        <v>13</v>
      </c>
      <c r="BA373" s="320" t="s">
        <v>13</v>
      </c>
      <c r="BB373" s="132" t="s">
        <v>13</v>
      </c>
      <c r="BC373" s="319" t="s">
        <v>13</v>
      </c>
      <c r="BD373" s="319" t="s">
        <v>13</v>
      </c>
      <c r="BE373" s="320" t="s">
        <v>13</v>
      </c>
      <c r="BF373" s="132" t="s">
        <v>13</v>
      </c>
      <c r="BG373" s="132" t="s">
        <v>13</v>
      </c>
      <c r="BH373" s="132" t="s">
        <v>13</v>
      </c>
      <c r="BI373" s="132" t="s">
        <v>13</v>
      </c>
      <c r="BJ373" s="321"/>
      <c r="BK373" s="321"/>
      <c r="BL373" s="132"/>
      <c r="BM373" s="132"/>
      <c r="BN373" s="132"/>
      <c r="BO373" s="132"/>
      <c r="BP373" s="132"/>
      <c r="BQ373" s="321"/>
      <c r="BR373" s="132"/>
      <c r="BS373" s="132"/>
      <c r="BT373" s="132"/>
      <c r="BU373" s="132"/>
      <c r="BV373" s="132"/>
      <c r="BW373" s="132"/>
      <c r="BX373" s="132"/>
    </row>
    <row r="374" spans="1:76" hidden="1" x14ac:dyDescent="0.25">
      <c r="A374" s="295">
        <v>303</v>
      </c>
      <c r="C374" s="317" t="s">
        <v>13</v>
      </c>
      <c r="D374" s="317" t="s">
        <v>13</v>
      </c>
      <c r="E374" s="318" t="s">
        <v>13</v>
      </c>
      <c r="F374" s="132" t="s">
        <v>13</v>
      </c>
      <c r="G374" s="132" t="s">
        <v>13</v>
      </c>
      <c r="H374" s="132" t="s">
        <v>13</v>
      </c>
      <c r="I374" s="132" t="s">
        <v>13</v>
      </c>
      <c r="J374" s="132" t="s">
        <v>13</v>
      </c>
      <c r="K374" s="132" t="s">
        <v>13</v>
      </c>
      <c r="L374" s="132" t="s">
        <v>13</v>
      </c>
      <c r="M374" s="132" t="s">
        <v>13</v>
      </c>
      <c r="N374" s="132" t="s">
        <v>13</v>
      </c>
      <c r="O374" s="132" t="s">
        <v>13</v>
      </c>
      <c r="P374" s="132" t="s">
        <v>13</v>
      </c>
      <c r="Q374" s="132" t="s">
        <v>13</v>
      </c>
      <c r="R374" s="132" t="s">
        <v>13</v>
      </c>
      <c r="S374" s="132" t="s">
        <v>13</v>
      </c>
      <c r="T374" s="132" t="s">
        <v>13</v>
      </c>
      <c r="U374" s="132" t="s">
        <v>13</v>
      </c>
      <c r="V374" s="132" t="s">
        <v>13</v>
      </c>
      <c r="W374" s="132" t="s">
        <v>13</v>
      </c>
      <c r="X374" s="132" t="s">
        <v>13</v>
      </c>
      <c r="Y374" s="132" t="s">
        <v>13</v>
      </c>
      <c r="Z374" s="132" t="s">
        <v>13</v>
      </c>
      <c r="AA374" s="132" t="s">
        <v>13</v>
      </c>
      <c r="AB374" s="132" t="s">
        <v>13</v>
      </c>
      <c r="AC374" s="132" t="s">
        <v>13</v>
      </c>
      <c r="AD374" s="132" t="s">
        <v>13</v>
      </c>
      <c r="AE374" s="132" t="s">
        <v>13</v>
      </c>
      <c r="AF374" s="132" t="s">
        <v>13</v>
      </c>
      <c r="AG374" s="132" t="s">
        <v>13</v>
      </c>
      <c r="AH374" s="132" t="s">
        <v>13</v>
      </c>
      <c r="AI374" s="132" t="s">
        <v>13</v>
      </c>
      <c r="AJ374" s="132" t="s">
        <v>13</v>
      </c>
      <c r="AK374" s="132" t="s">
        <v>13</v>
      </c>
      <c r="AL374" s="132" t="s">
        <v>13</v>
      </c>
      <c r="AM374" s="132" t="s">
        <v>13</v>
      </c>
      <c r="AN374" s="132" t="s">
        <v>13</v>
      </c>
      <c r="AO374" s="132" t="s">
        <v>13</v>
      </c>
      <c r="AP374" s="132" t="s">
        <v>13</v>
      </c>
      <c r="AQ374" s="132" t="s">
        <v>13</v>
      </c>
      <c r="AR374" s="132" t="s">
        <v>13</v>
      </c>
      <c r="AS374" s="132" t="s">
        <v>13</v>
      </c>
      <c r="AT374" s="319" t="s">
        <v>13</v>
      </c>
      <c r="AU374" s="132" t="s">
        <v>13</v>
      </c>
      <c r="AV374" s="132" t="s">
        <v>13</v>
      </c>
      <c r="AW374" s="132" t="s">
        <v>13</v>
      </c>
      <c r="AX374" s="132" t="s">
        <v>13</v>
      </c>
      <c r="AY374" s="132" t="s">
        <v>13</v>
      </c>
      <c r="AZ374" s="320" t="s">
        <v>13</v>
      </c>
      <c r="BA374" s="320" t="s">
        <v>13</v>
      </c>
      <c r="BB374" s="132" t="s">
        <v>13</v>
      </c>
      <c r="BC374" s="319" t="s">
        <v>13</v>
      </c>
      <c r="BD374" s="319" t="s">
        <v>13</v>
      </c>
      <c r="BE374" s="320" t="s">
        <v>13</v>
      </c>
      <c r="BF374" s="132" t="s">
        <v>13</v>
      </c>
      <c r="BG374" s="132" t="s">
        <v>13</v>
      </c>
      <c r="BH374" s="132" t="s">
        <v>13</v>
      </c>
      <c r="BI374" s="132" t="s">
        <v>13</v>
      </c>
      <c r="BJ374" s="321"/>
      <c r="BK374" s="321"/>
      <c r="BL374" s="132"/>
      <c r="BM374" s="132"/>
      <c r="BN374" s="132"/>
      <c r="BO374" s="132"/>
      <c r="BP374" s="132"/>
      <c r="BQ374" s="321"/>
      <c r="BR374" s="132"/>
      <c r="BS374" s="132"/>
      <c r="BT374" s="132"/>
      <c r="BU374" s="132"/>
      <c r="BV374" s="132"/>
      <c r="BW374" s="132"/>
      <c r="BX374" s="132"/>
    </row>
    <row r="375" spans="1:76" hidden="1" x14ac:dyDescent="0.25">
      <c r="A375" s="295">
        <v>303</v>
      </c>
      <c r="C375" s="317" t="s">
        <v>13</v>
      </c>
      <c r="D375" s="317" t="s">
        <v>13</v>
      </c>
      <c r="E375" s="318" t="s">
        <v>13</v>
      </c>
      <c r="F375" s="132" t="s">
        <v>13</v>
      </c>
      <c r="G375" s="132" t="s">
        <v>13</v>
      </c>
      <c r="H375" s="132" t="s">
        <v>13</v>
      </c>
      <c r="I375" s="132" t="s">
        <v>13</v>
      </c>
      <c r="J375" s="132" t="s">
        <v>13</v>
      </c>
      <c r="K375" s="132" t="s">
        <v>13</v>
      </c>
      <c r="L375" s="132" t="s">
        <v>13</v>
      </c>
      <c r="M375" s="132" t="s">
        <v>13</v>
      </c>
      <c r="N375" s="132" t="s">
        <v>13</v>
      </c>
      <c r="O375" s="132" t="s">
        <v>13</v>
      </c>
      <c r="P375" s="132" t="s">
        <v>13</v>
      </c>
      <c r="Q375" s="132" t="s">
        <v>13</v>
      </c>
      <c r="R375" s="132" t="s">
        <v>13</v>
      </c>
      <c r="S375" s="132" t="s">
        <v>13</v>
      </c>
      <c r="T375" s="132" t="s">
        <v>13</v>
      </c>
      <c r="U375" s="132" t="s">
        <v>13</v>
      </c>
      <c r="V375" s="132" t="s">
        <v>13</v>
      </c>
      <c r="W375" s="132" t="s">
        <v>13</v>
      </c>
      <c r="X375" s="132" t="s">
        <v>13</v>
      </c>
      <c r="Y375" s="132" t="s">
        <v>13</v>
      </c>
      <c r="Z375" s="132" t="s">
        <v>13</v>
      </c>
      <c r="AA375" s="132" t="s">
        <v>13</v>
      </c>
      <c r="AB375" s="132" t="s">
        <v>13</v>
      </c>
      <c r="AC375" s="132" t="s">
        <v>13</v>
      </c>
      <c r="AD375" s="132" t="s">
        <v>13</v>
      </c>
      <c r="AE375" s="132" t="s">
        <v>13</v>
      </c>
      <c r="AF375" s="132" t="s">
        <v>13</v>
      </c>
      <c r="AG375" s="132" t="s">
        <v>13</v>
      </c>
      <c r="AH375" s="132" t="s">
        <v>13</v>
      </c>
      <c r="AI375" s="132" t="s">
        <v>13</v>
      </c>
      <c r="AJ375" s="132" t="s">
        <v>13</v>
      </c>
      <c r="AK375" s="132" t="s">
        <v>13</v>
      </c>
      <c r="AL375" s="132" t="s">
        <v>13</v>
      </c>
      <c r="AM375" s="132" t="s">
        <v>13</v>
      </c>
      <c r="AN375" s="132" t="s">
        <v>13</v>
      </c>
      <c r="AO375" s="132" t="s">
        <v>13</v>
      </c>
      <c r="AP375" s="132" t="s">
        <v>13</v>
      </c>
      <c r="AQ375" s="132" t="s">
        <v>13</v>
      </c>
      <c r="AR375" s="132" t="s">
        <v>13</v>
      </c>
      <c r="AS375" s="132" t="s">
        <v>13</v>
      </c>
      <c r="AT375" s="319" t="s">
        <v>13</v>
      </c>
      <c r="AU375" s="132" t="s">
        <v>13</v>
      </c>
      <c r="AV375" s="132" t="s">
        <v>13</v>
      </c>
      <c r="AW375" s="132" t="s">
        <v>13</v>
      </c>
      <c r="AX375" s="132" t="s">
        <v>13</v>
      </c>
      <c r="AY375" s="132" t="s">
        <v>13</v>
      </c>
      <c r="AZ375" s="320" t="s">
        <v>13</v>
      </c>
      <c r="BA375" s="320" t="s">
        <v>13</v>
      </c>
      <c r="BB375" s="132" t="s">
        <v>13</v>
      </c>
      <c r="BC375" s="319" t="s">
        <v>13</v>
      </c>
      <c r="BD375" s="319" t="s">
        <v>13</v>
      </c>
      <c r="BE375" s="320" t="s">
        <v>13</v>
      </c>
      <c r="BF375" s="132" t="s">
        <v>13</v>
      </c>
      <c r="BG375" s="132" t="s">
        <v>13</v>
      </c>
      <c r="BH375" s="132" t="s">
        <v>13</v>
      </c>
      <c r="BI375" s="132" t="s">
        <v>13</v>
      </c>
      <c r="BJ375" s="321"/>
      <c r="BK375" s="321"/>
      <c r="BL375" s="132"/>
      <c r="BM375" s="132"/>
      <c r="BN375" s="132"/>
      <c r="BO375" s="132"/>
      <c r="BP375" s="132"/>
      <c r="BQ375" s="321"/>
      <c r="BR375" s="132"/>
      <c r="BS375" s="132"/>
      <c r="BT375" s="132"/>
      <c r="BU375" s="132"/>
      <c r="BV375" s="132"/>
      <c r="BW375" s="132"/>
      <c r="BX375" s="132"/>
    </row>
    <row r="376" spans="1:76" hidden="1" x14ac:dyDescent="0.25">
      <c r="A376" s="295">
        <v>303</v>
      </c>
      <c r="C376" s="317" t="s">
        <v>13</v>
      </c>
      <c r="D376" s="317" t="s">
        <v>13</v>
      </c>
      <c r="E376" s="318" t="s">
        <v>13</v>
      </c>
      <c r="F376" s="132" t="s">
        <v>13</v>
      </c>
      <c r="G376" s="132" t="s">
        <v>13</v>
      </c>
      <c r="H376" s="132" t="s">
        <v>13</v>
      </c>
      <c r="I376" s="132" t="s">
        <v>13</v>
      </c>
      <c r="J376" s="132" t="s">
        <v>13</v>
      </c>
      <c r="K376" s="132" t="s">
        <v>13</v>
      </c>
      <c r="L376" s="132" t="s">
        <v>13</v>
      </c>
      <c r="M376" s="132" t="s">
        <v>13</v>
      </c>
      <c r="N376" s="132" t="s">
        <v>13</v>
      </c>
      <c r="O376" s="132" t="s">
        <v>13</v>
      </c>
      <c r="P376" s="132" t="s">
        <v>13</v>
      </c>
      <c r="Q376" s="132" t="s">
        <v>13</v>
      </c>
      <c r="R376" s="132" t="s">
        <v>13</v>
      </c>
      <c r="S376" s="132" t="s">
        <v>13</v>
      </c>
      <c r="T376" s="132" t="s">
        <v>13</v>
      </c>
      <c r="U376" s="132" t="s">
        <v>13</v>
      </c>
      <c r="V376" s="132" t="s">
        <v>13</v>
      </c>
      <c r="W376" s="132" t="s">
        <v>13</v>
      </c>
      <c r="X376" s="132" t="s">
        <v>13</v>
      </c>
      <c r="Y376" s="132" t="s">
        <v>13</v>
      </c>
      <c r="Z376" s="132" t="s">
        <v>13</v>
      </c>
      <c r="AA376" s="132" t="s">
        <v>13</v>
      </c>
      <c r="AB376" s="132" t="s">
        <v>13</v>
      </c>
      <c r="AC376" s="132" t="s">
        <v>13</v>
      </c>
      <c r="AD376" s="132" t="s">
        <v>13</v>
      </c>
      <c r="AE376" s="132" t="s">
        <v>13</v>
      </c>
      <c r="AF376" s="132" t="s">
        <v>13</v>
      </c>
      <c r="AG376" s="132" t="s">
        <v>13</v>
      </c>
      <c r="AH376" s="132" t="s">
        <v>13</v>
      </c>
      <c r="AI376" s="132" t="s">
        <v>13</v>
      </c>
      <c r="AJ376" s="132" t="s">
        <v>13</v>
      </c>
      <c r="AK376" s="132" t="s">
        <v>13</v>
      </c>
      <c r="AL376" s="132" t="s">
        <v>13</v>
      </c>
      <c r="AM376" s="132" t="s">
        <v>13</v>
      </c>
      <c r="AN376" s="132" t="s">
        <v>13</v>
      </c>
      <c r="AO376" s="132" t="s">
        <v>13</v>
      </c>
      <c r="AP376" s="132" t="s">
        <v>13</v>
      </c>
      <c r="AQ376" s="132" t="s">
        <v>13</v>
      </c>
      <c r="AR376" s="132" t="s">
        <v>13</v>
      </c>
      <c r="AS376" s="132" t="s">
        <v>13</v>
      </c>
      <c r="AT376" s="319" t="s">
        <v>13</v>
      </c>
      <c r="AU376" s="132" t="s">
        <v>13</v>
      </c>
      <c r="AV376" s="132" t="s">
        <v>13</v>
      </c>
      <c r="AW376" s="132" t="s">
        <v>13</v>
      </c>
      <c r="AX376" s="132" t="s">
        <v>13</v>
      </c>
      <c r="AY376" s="132" t="s">
        <v>13</v>
      </c>
      <c r="AZ376" s="320" t="s">
        <v>13</v>
      </c>
      <c r="BA376" s="320" t="s">
        <v>13</v>
      </c>
      <c r="BB376" s="132" t="s">
        <v>13</v>
      </c>
      <c r="BC376" s="319" t="s">
        <v>13</v>
      </c>
      <c r="BD376" s="319" t="s">
        <v>13</v>
      </c>
      <c r="BE376" s="320" t="s">
        <v>13</v>
      </c>
      <c r="BF376" s="132" t="s">
        <v>13</v>
      </c>
      <c r="BG376" s="132" t="s">
        <v>13</v>
      </c>
      <c r="BH376" s="132" t="s">
        <v>13</v>
      </c>
      <c r="BI376" s="132" t="s">
        <v>13</v>
      </c>
      <c r="BJ376" s="321"/>
      <c r="BK376" s="321"/>
      <c r="BL376" s="132"/>
      <c r="BM376" s="132"/>
      <c r="BN376" s="132"/>
      <c r="BO376" s="132"/>
      <c r="BP376" s="132"/>
      <c r="BQ376" s="321"/>
      <c r="BR376" s="132"/>
      <c r="BS376" s="132"/>
      <c r="BT376" s="132"/>
      <c r="BU376" s="132"/>
      <c r="BV376" s="132"/>
      <c r="BW376" s="132"/>
      <c r="BX376" s="132"/>
    </row>
    <row r="377" spans="1:76" hidden="1" x14ac:dyDescent="0.25">
      <c r="A377" s="295">
        <v>303</v>
      </c>
      <c r="C377" s="317" t="s">
        <v>13</v>
      </c>
      <c r="D377" s="317" t="s">
        <v>13</v>
      </c>
      <c r="E377" s="318" t="s">
        <v>13</v>
      </c>
      <c r="F377" s="132" t="s">
        <v>13</v>
      </c>
      <c r="G377" s="132" t="s">
        <v>13</v>
      </c>
      <c r="H377" s="132" t="s">
        <v>13</v>
      </c>
      <c r="I377" s="132" t="s">
        <v>13</v>
      </c>
      <c r="J377" s="132" t="s">
        <v>13</v>
      </c>
      <c r="K377" s="132" t="s">
        <v>13</v>
      </c>
      <c r="L377" s="132" t="s">
        <v>13</v>
      </c>
      <c r="M377" s="132" t="s">
        <v>13</v>
      </c>
      <c r="N377" s="132" t="s">
        <v>13</v>
      </c>
      <c r="O377" s="132" t="s">
        <v>13</v>
      </c>
      <c r="P377" s="132" t="s">
        <v>13</v>
      </c>
      <c r="Q377" s="132" t="s">
        <v>13</v>
      </c>
      <c r="R377" s="132" t="s">
        <v>13</v>
      </c>
      <c r="S377" s="132" t="s">
        <v>13</v>
      </c>
      <c r="T377" s="132" t="s">
        <v>13</v>
      </c>
      <c r="U377" s="132" t="s">
        <v>13</v>
      </c>
      <c r="V377" s="132" t="s">
        <v>13</v>
      </c>
      <c r="W377" s="132" t="s">
        <v>13</v>
      </c>
      <c r="X377" s="132" t="s">
        <v>13</v>
      </c>
      <c r="Y377" s="132" t="s">
        <v>13</v>
      </c>
      <c r="Z377" s="132" t="s">
        <v>13</v>
      </c>
      <c r="AA377" s="132" t="s">
        <v>13</v>
      </c>
      <c r="AB377" s="132" t="s">
        <v>13</v>
      </c>
      <c r="AC377" s="132" t="s">
        <v>13</v>
      </c>
      <c r="AD377" s="132" t="s">
        <v>13</v>
      </c>
      <c r="AE377" s="132" t="s">
        <v>13</v>
      </c>
      <c r="AF377" s="132" t="s">
        <v>13</v>
      </c>
      <c r="AG377" s="132" t="s">
        <v>13</v>
      </c>
      <c r="AH377" s="132" t="s">
        <v>13</v>
      </c>
      <c r="AI377" s="132" t="s">
        <v>13</v>
      </c>
      <c r="AJ377" s="132" t="s">
        <v>13</v>
      </c>
      <c r="AK377" s="132" t="s">
        <v>13</v>
      </c>
      <c r="AL377" s="132" t="s">
        <v>13</v>
      </c>
      <c r="AM377" s="132" t="s">
        <v>13</v>
      </c>
      <c r="AN377" s="132" t="s">
        <v>13</v>
      </c>
      <c r="AO377" s="132" t="s">
        <v>13</v>
      </c>
      <c r="AP377" s="132" t="s">
        <v>13</v>
      </c>
      <c r="AQ377" s="132" t="s">
        <v>13</v>
      </c>
      <c r="AR377" s="132" t="s">
        <v>13</v>
      </c>
      <c r="AS377" s="132" t="s">
        <v>13</v>
      </c>
      <c r="AT377" s="319" t="s">
        <v>13</v>
      </c>
      <c r="AU377" s="132" t="s">
        <v>13</v>
      </c>
      <c r="AV377" s="132" t="s">
        <v>13</v>
      </c>
      <c r="AW377" s="132" t="s">
        <v>13</v>
      </c>
      <c r="AX377" s="132" t="s">
        <v>13</v>
      </c>
      <c r="AY377" s="132" t="s">
        <v>13</v>
      </c>
      <c r="AZ377" s="320" t="s">
        <v>13</v>
      </c>
      <c r="BA377" s="320" t="s">
        <v>13</v>
      </c>
      <c r="BB377" s="132" t="s">
        <v>13</v>
      </c>
      <c r="BC377" s="319" t="s">
        <v>13</v>
      </c>
      <c r="BD377" s="319" t="s">
        <v>13</v>
      </c>
      <c r="BE377" s="320" t="s">
        <v>13</v>
      </c>
      <c r="BF377" s="132" t="s">
        <v>13</v>
      </c>
      <c r="BG377" s="132" t="s">
        <v>13</v>
      </c>
      <c r="BH377" s="132" t="s">
        <v>13</v>
      </c>
      <c r="BI377" s="132" t="s">
        <v>13</v>
      </c>
      <c r="BJ377" s="321"/>
      <c r="BK377" s="321"/>
      <c r="BL377" s="132"/>
      <c r="BM377" s="132"/>
      <c r="BN377" s="132"/>
      <c r="BO377" s="132"/>
      <c r="BP377" s="132"/>
      <c r="BQ377" s="321"/>
      <c r="BR377" s="132"/>
      <c r="BS377" s="132"/>
      <c r="BT377" s="132"/>
      <c r="BU377" s="132"/>
      <c r="BV377" s="132"/>
      <c r="BW377" s="132"/>
      <c r="BX377" s="132"/>
    </row>
    <row r="378" spans="1:76" hidden="1" x14ac:dyDescent="0.25">
      <c r="A378" s="295">
        <v>303</v>
      </c>
      <c r="C378" s="317" t="s">
        <v>13</v>
      </c>
      <c r="D378" s="317" t="s">
        <v>13</v>
      </c>
      <c r="E378" s="318" t="s">
        <v>13</v>
      </c>
      <c r="F378" s="132" t="s">
        <v>13</v>
      </c>
      <c r="G378" s="132" t="s">
        <v>13</v>
      </c>
      <c r="H378" s="132" t="s">
        <v>13</v>
      </c>
      <c r="I378" s="132" t="s">
        <v>13</v>
      </c>
      <c r="J378" s="132" t="s">
        <v>13</v>
      </c>
      <c r="K378" s="132" t="s">
        <v>13</v>
      </c>
      <c r="L378" s="132" t="s">
        <v>13</v>
      </c>
      <c r="M378" s="132" t="s">
        <v>13</v>
      </c>
      <c r="N378" s="132" t="s">
        <v>13</v>
      </c>
      <c r="O378" s="132" t="s">
        <v>13</v>
      </c>
      <c r="P378" s="132" t="s">
        <v>13</v>
      </c>
      <c r="Q378" s="132" t="s">
        <v>13</v>
      </c>
      <c r="R378" s="132" t="s">
        <v>13</v>
      </c>
      <c r="S378" s="132" t="s">
        <v>13</v>
      </c>
      <c r="T378" s="132" t="s">
        <v>13</v>
      </c>
      <c r="U378" s="132" t="s">
        <v>13</v>
      </c>
      <c r="V378" s="132" t="s">
        <v>13</v>
      </c>
      <c r="W378" s="132" t="s">
        <v>13</v>
      </c>
      <c r="X378" s="132" t="s">
        <v>13</v>
      </c>
      <c r="Y378" s="132" t="s">
        <v>13</v>
      </c>
      <c r="Z378" s="132" t="s">
        <v>13</v>
      </c>
      <c r="AA378" s="132" t="s">
        <v>13</v>
      </c>
      <c r="AB378" s="132" t="s">
        <v>13</v>
      </c>
      <c r="AC378" s="132" t="s">
        <v>13</v>
      </c>
      <c r="AD378" s="132" t="s">
        <v>13</v>
      </c>
      <c r="AE378" s="132" t="s">
        <v>13</v>
      </c>
      <c r="AF378" s="132" t="s">
        <v>13</v>
      </c>
      <c r="AG378" s="132" t="s">
        <v>13</v>
      </c>
      <c r="AH378" s="132" t="s">
        <v>13</v>
      </c>
      <c r="AI378" s="132" t="s">
        <v>13</v>
      </c>
      <c r="AJ378" s="132" t="s">
        <v>13</v>
      </c>
      <c r="AK378" s="132" t="s">
        <v>13</v>
      </c>
      <c r="AL378" s="132" t="s">
        <v>13</v>
      </c>
      <c r="AM378" s="132" t="s">
        <v>13</v>
      </c>
      <c r="AN378" s="132" t="s">
        <v>13</v>
      </c>
      <c r="AO378" s="132" t="s">
        <v>13</v>
      </c>
      <c r="AP378" s="132" t="s">
        <v>13</v>
      </c>
      <c r="AQ378" s="132" t="s">
        <v>13</v>
      </c>
      <c r="AR378" s="132" t="s">
        <v>13</v>
      </c>
      <c r="AS378" s="132" t="s">
        <v>13</v>
      </c>
      <c r="AT378" s="319" t="s">
        <v>13</v>
      </c>
      <c r="AU378" s="132" t="s">
        <v>13</v>
      </c>
      <c r="AV378" s="132" t="s">
        <v>13</v>
      </c>
      <c r="AW378" s="132" t="s">
        <v>13</v>
      </c>
      <c r="AX378" s="132" t="s">
        <v>13</v>
      </c>
      <c r="AY378" s="132" t="s">
        <v>13</v>
      </c>
      <c r="AZ378" s="320" t="s">
        <v>13</v>
      </c>
      <c r="BA378" s="320" t="s">
        <v>13</v>
      </c>
      <c r="BB378" s="132" t="s">
        <v>13</v>
      </c>
      <c r="BC378" s="319" t="s">
        <v>13</v>
      </c>
      <c r="BD378" s="319" t="s">
        <v>13</v>
      </c>
      <c r="BE378" s="320" t="s">
        <v>13</v>
      </c>
      <c r="BF378" s="132" t="s">
        <v>13</v>
      </c>
      <c r="BG378" s="132" t="s">
        <v>13</v>
      </c>
      <c r="BH378" s="132" t="s">
        <v>13</v>
      </c>
      <c r="BI378" s="132" t="s">
        <v>13</v>
      </c>
      <c r="BJ378" s="321"/>
      <c r="BK378" s="321"/>
      <c r="BL378" s="132"/>
      <c r="BM378" s="132"/>
      <c r="BN378" s="132"/>
      <c r="BO378" s="132"/>
      <c r="BP378" s="132"/>
      <c r="BQ378" s="321"/>
      <c r="BR378" s="132"/>
      <c r="BS378" s="132"/>
      <c r="BT378" s="132"/>
      <c r="BU378" s="132"/>
      <c r="BV378" s="132"/>
      <c r="BW378" s="132"/>
      <c r="BX378" s="132"/>
    </row>
    <row r="379" spans="1:76" hidden="1" x14ac:dyDescent="0.25">
      <c r="A379" s="295">
        <v>303</v>
      </c>
      <c r="C379" s="317" t="s">
        <v>13</v>
      </c>
      <c r="D379" s="317" t="s">
        <v>13</v>
      </c>
      <c r="E379" s="318" t="s">
        <v>13</v>
      </c>
      <c r="F379" s="132" t="s">
        <v>13</v>
      </c>
      <c r="G379" s="132" t="s">
        <v>13</v>
      </c>
      <c r="H379" s="132" t="s">
        <v>13</v>
      </c>
      <c r="I379" s="132" t="s">
        <v>13</v>
      </c>
      <c r="J379" s="132" t="s">
        <v>13</v>
      </c>
      <c r="K379" s="132" t="s">
        <v>13</v>
      </c>
      <c r="L379" s="132" t="s">
        <v>13</v>
      </c>
      <c r="M379" s="132" t="s">
        <v>13</v>
      </c>
      <c r="N379" s="132" t="s">
        <v>13</v>
      </c>
      <c r="O379" s="132" t="s">
        <v>13</v>
      </c>
      <c r="P379" s="132" t="s">
        <v>13</v>
      </c>
      <c r="Q379" s="132" t="s">
        <v>13</v>
      </c>
      <c r="R379" s="132" t="s">
        <v>13</v>
      </c>
      <c r="S379" s="132" t="s">
        <v>13</v>
      </c>
      <c r="T379" s="132" t="s">
        <v>13</v>
      </c>
      <c r="U379" s="132" t="s">
        <v>13</v>
      </c>
      <c r="V379" s="132" t="s">
        <v>13</v>
      </c>
      <c r="W379" s="132" t="s">
        <v>13</v>
      </c>
      <c r="X379" s="132" t="s">
        <v>13</v>
      </c>
      <c r="Y379" s="132" t="s">
        <v>13</v>
      </c>
      <c r="Z379" s="132" t="s">
        <v>13</v>
      </c>
      <c r="AA379" s="132" t="s">
        <v>13</v>
      </c>
      <c r="AB379" s="132" t="s">
        <v>13</v>
      </c>
      <c r="AC379" s="132" t="s">
        <v>13</v>
      </c>
      <c r="AD379" s="132" t="s">
        <v>13</v>
      </c>
      <c r="AE379" s="132" t="s">
        <v>13</v>
      </c>
      <c r="AF379" s="132" t="s">
        <v>13</v>
      </c>
      <c r="AG379" s="132" t="s">
        <v>13</v>
      </c>
      <c r="AH379" s="132" t="s">
        <v>13</v>
      </c>
      <c r="AI379" s="132" t="s">
        <v>13</v>
      </c>
      <c r="AJ379" s="132" t="s">
        <v>13</v>
      </c>
      <c r="AK379" s="132" t="s">
        <v>13</v>
      </c>
      <c r="AL379" s="132" t="s">
        <v>13</v>
      </c>
      <c r="AM379" s="132" t="s">
        <v>13</v>
      </c>
      <c r="AN379" s="132" t="s">
        <v>13</v>
      </c>
      <c r="AO379" s="132" t="s">
        <v>13</v>
      </c>
      <c r="AP379" s="132" t="s">
        <v>13</v>
      </c>
      <c r="AQ379" s="132" t="s">
        <v>13</v>
      </c>
      <c r="AR379" s="132" t="s">
        <v>13</v>
      </c>
      <c r="AS379" s="132" t="s">
        <v>13</v>
      </c>
      <c r="AT379" s="319" t="s">
        <v>13</v>
      </c>
      <c r="AU379" s="132" t="s">
        <v>13</v>
      </c>
      <c r="AV379" s="132" t="s">
        <v>13</v>
      </c>
      <c r="AW379" s="132" t="s">
        <v>13</v>
      </c>
      <c r="AX379" s="132" t="s">
        <v>13</v>
      </c>
      <c r="AY379" s="132" t="s">
        <v>13</v>
      </c>
      <c r="AZ379" s="320" t="s">
        <v>13</v>
      </c>
      <c r="BA379" s="320" t="s">
        <v>13</v>
      </c>
      <c r="BB379" s="132" t="s">
        <v>13</v>
      </c>
      <c r="BC379" s="319" t="s">
        <v>13</v>
      </c>
      <c r="BD379" s="319" t="s">
        <v>13</v>
      </c>
      <c r="BE379" s="320" t="s">
        <v>13</v>
      </c>
      <c r="BF379" s="132" t="s">
        <v>13</v>
      </c>
      <c r="BG379" s="132" t="s">
        <v>13</v>
      </c>
      <c r="BH379" s="132" t="s">
        <v>13</v>
      </c>
      <c r="BI379" s="132" t="s">
        <v>13</v>
      </c>
      <c r="BJ379" s="321"/>
      <c r="BK379" s="321"/>
      <c r="BL379" s="132"/>
      <c r="BM379" s="132"/>
      <c r="BN379" s="132"/>
      <c r="BO379" s="132"/>
      <c r="BP379" s="132"/>
      <c r="BQ379" s="321"/>
      <c r="BR379" s="132"/>
      <c r="BS379" s="132"/>
      <c r="BT379" s="132"/>
      <c r="BU379" s="132"/>
      <c r="BV379" s="132"/>
      <c r="BW379" s="132"/>
      <c r="BX379" s="132"/>
    </row>
    <row r="380" spans="1:76" hidden="1" x14ac:dyDescent="0.25">
      <c r="A380" s="295">
        <v>303</v>
      </c>
      <c r="C380" s="317" t="s">
        <v>13</v>
      </c>
      <c r="D380" s="317" t="s">
        <v>13</v>
      </c>
      <c r="E380" s="318" t="s">
        <v>13</v>
      </c>
      <c r="F380" s="132" t="s">
        <v>13</v>
      </c>
      <c r="G380" s="132" t="s">
        <v>13</v>
      </c>
      <c r="H380" s="132" t="s">
        <v>13</v>
      </c>
      <c r="I380" s="132" t="s">
        <v>13</v>
      </c>
      <c r="J380" s="132" t="s">
        <v>13</v>
      </c>
      <c r="K380" s="132" t="s">
        <v>13</v>
      </c>
      <c r="L380" s="132" t="s">
        <v>13</v>
      </c>
      <c r="M380" s="132" t="s">
        <v>13</v>
      </c>
      <c r="N380" s="132" t="s">
        <v>13</v>
      </c>
      <c r="O380" s="132" t="s">
        <v>13</v>
      </c>
      <c r="P380" s="132" t="s">
        <v>13</v>
      </c>
      <c r="Q380" s="132" t="s">
        <v>13</v>
      </c>
      <c r="R380" s="132" t="s">
        <v>13</v>
      </c>
      <c r="S380" s="132" t="s">
        <v>13</v>
      </c>
      <c r="T380" s="132" t="s">
        <v>13</v>
      </c>
      <c r="U380" s="132" t="s">
        <v>13</v>
      </c>
      <c r="V380" s="132" t="s">
        <v>13</v>
      </c>
      <c r="W380" s="132" t="s">
        <v>13</v>
      </c>
      <c r="X380" s="132" t="s">
        <v>13</v>
      </c>
      <c r="Y380" s="132" t="s">
        <v>13</v>
      </c>
      <c r="Z380" s="132" t="s">
        <v>13</v>
      </c>
      <c r="AA380" s="132" t="s">
        <v>13</v>
      </c>
      <c r="AB380" s="132" t="s">
        <v>13</v>
      </c>
      <c r="AC380" s="132" t="s">
        <v>13</v>
      </c>
      <c r="AD380" s="132" t="s">
        <v>13</v>
      </c>
      <c r="AE380" s="132" t="s">
        <v>13</v>
      </c>
      <c r="AF380" s="132" t="s">
        <v>13</v>
      </c>
      <c r="AG380" s="132" t="s">
        <v>13</v>
      </c>
      <c r="AH380" s="132" t="s">
        <v>13</v>
      </c>
      <c r="AI380" s="132" t="s">
        <v>13</v>
      </c>
      <c r="AJ380" s="132" t="s">
        <v>13</v>
      </c>
      <c r="AK380" s="132" t="s">
        <v>13</v>
      </c>
      <c r="AL380" s="132" t="s">
        <v>13</v>
      </c>
      <c r="AM380" s="132" t="s">
        <v>13</v>
      </c>
      <c r="AN380" s="132" t="s">
        <v>13</v>
      </c>
      <c r="AO380" s="132" t="s">
        <v>13</v>
      </c>
      <c r="AP380" s="132" t="s">
        <v>13</v>
      </c>
      <c r="AQ380" s="132" t="s">
        <v>13</v>
      </c>
      <c r="AR380" s="132" t="s">
        <v>13</v>
      </c>
      <c r="AS380" s="132" t="s">
        <v>13</v>
      </c>
      <c r="AT380" s="319" t="s">
        <v>13</v>
      </c>
      <c r="AU380" s="132" t="s">
        <v>13</v>
      </c>
      <c r="AV380" s="132" t="s">
        <v>13</v>
      </c>
      <c r="AW380" s="132" t="s">
        <v>13</v>
      </c>
      <c r="AX380" s="132" t="s">
        <v>13</v>
      </c>
      <c r="AY380" s="132" t="s">
        <v>13</v>
      </c>
      <c r="AZ380" s="320" t="s">
        <v>13</v>
      </c>
      <c r="BA380" s="320" t="s">
        <v>13</v>
      </c>
      <c r="BB380" s="132" t="s">
        <v>13</v>
      </c>
      <c r="BC380" s="319" t="s">
        <v>13</v>
      </c>
      <c r="BD380" s="319" t="s">
        <v>13</v>
      </c>
      <c r="BE380" s="320" t="s">
        <v>13</v>
      </c>
      <c r="BF380" s="132" t="s">
        <v>13</v>
      </c>
      <c r="BG380" s="132" t="s">
        <v>13</v>
      </c>
      <c r="BH380" s="132" t="s">
        <v>13</v>
      </c>
      <c r="BI380" s="132" t="s">
        <v>13</v>
      </c>
      <c r="BJ380" s="321"/>
      <c r="BK380" s="321"/>
      <c r="BL380" s="132"/>
      <c r="BM380" s="132"/>
      <c r="BN380" s="132"/>
      <c r="BO380" s="132"/>
      <c r="BP380" s="132"/>
      <c r="BQ380" s="321"/>
      <c r="BR380" s="132"/>
      <c r="BS380" s="132"/>
      <c r="BT380" s="132"/>
      <c r="BU380" s="132"/>
      <c r="BV380" s="132"/>
      <c r="BW380" s="132"/>
      <c r="BX380" s="132"/>
    </row>
    <row r="381" spans="1:76" hidden="1" x14ac:dyDescent="0.25">
      <c r="A381" s="295">
        <v>303</v>
      </c>
      <c r="C381" s="317" t="s">
        <v>13</v>
      </c>
      <c r="D381" s="317" t="s">
        <v>13</v>
      </c>
      <c r="E381" s="318" t="s">
        <v>13</v>
      </c>
      <c r="F381" s="132" t="s">
        <v>13</v>
      </c>
      <c r="G381" s="132" t="s">
        <v>13</v>
      </c>
      <c r="H381" s="132" t="s">
        <v>13</v>
      </c>
      <c r="I381" s="132" t="s">
        <v>13</v>
      </c>
      <c r="J381" s="132" t="s">
        <v>13</v>
      </c>
      <c r="K381" s="132" t="s">
        <v>13</v>
      </c>
      <c r="L381" s="132" t="s">
        <v>13</v>
      </c>
      <c r="M381" s="132" t="s">
        <v>13</v>
      </c>
      <c r="N381" s="132" t="s">
        <v>13</v>
      </c>
      <c r="O381" s="132" t="s">
        <v>13</v>
      </c>
      <c r="P381" s="132" t="s">
        <v>13</v>
      </c>
      <c r="Q381" s="132" t="s">
        <v>13</v>
      </c>
      <c r="R381" s="132" t="s">
        <v>13</v>
      </c>
      <c r="S381" s="132" t="s">
        <v>13</v>
      </c>
      <c r="T381" s="132" t="s">
        <v>13</v>
      </c>
      <c r="U381" s="132" t="s">
        <v>13</v>
      </c>
      <c r="V381" s="132" t="s">
        <v>13</v>
      </c>
      <c r="W381" s="132" t="s">
        <v>13</v>
      </c>
      <c r="X381" s="132" t="s">
        <v>13</v>
      </c>
      <c r="Y381" s="132" t="s">
        <v>13</v>
      </c>
      <c r="Z381" s="132" t="s">
        <v>13</v>
      </c>
      <c r="AA381" s="132" t="s">
        <v>13</v>
      </c>
      <c r="AB381" s="132" t="s">
        <v>13</v>
      </c>
      <c r="AC381" s="132" t="s">
        <v>13</v>
      </c>
      <c r="AD381" s="132" t="s">
        <v>13</v>
      </c>
      <c r="AE381" s="132" t="s">
        <v>13</v>
      </c>
      <c r="AF381" s="132" t="s">
        <v>13</v>
      </c>
      <c r="AG381" s="132" t="s">
        <v>13</v>
      </c>
      <c r="AH381" s="132" t="s">
        <v>13</v>
      </c>
      <c r="AI381" s="132" t="s">
        <v>13</v>
      </c>
      <c r="AJ381" s="132" t="s">
        <v>13</v>
      </c>
      <c r="AK381" s="132" t="s">
        <v>13</v>
      </c>
      <c r="AL381" s="132" t="s">
        <v>13</v>
      </c>
      <c r="AM381" s="132" t="s">
        <v>13</v>
      </c>
      <c r="AN381" s="132" t="s">
        <v>13</v>
      </c>
      <c r="AO381" s="132" t="s">
        <v>13</v>
      </c>
      <c r="AP381" s="132" t="s">
        <v>13</v>
      </c>
      <c r="AQ381" s="132" t="s">
        <v>13</v>
      </c>
      <c r="AR381" s="132" t="s">
        <v>13</v>
      </c>
      <c r="AS381" s="132" t="s">
        <v>13</v>
      </c>
      <c r="AT381" s="319" t="s">
        <v>13</v>
      </c>
      <c r="AU381" s="132" t="s">
        <v>13</v>
      </c>
      <c r="AV381" s="132" t="s">
        <v>13</v>
      </c>
      <c r="AW381" s="132" t="s">
        <v>13</v>
      </c>
      <c r="AX381" s="132" t="s">
        <v>13</v>
      </c>
      <c r="AY381" s="132" t="s">
        <v>13</v>
      </c>
      <c r="AZ381" s="320" t="s">
        <v>13</v>
      </c>
      <c r="BA381" s="320" t="s">
        <v>13</v>
      </c>
      <c r="BB381" s="132" t="s">
        <v>13</v>
      </c>
      <c r="BC381" s="319" t="s">
        <v>13</v>
      </c>
      <c r="BD381" s="319" t="s">
        <v>13</v>
      </c>
      <c r="BE381" s="320" t="s">
        <v>13</v>
      </c>
      <c r="BF381" s="132" t="s">
        <v>13</v>
      </c>
      <c r="BG381" s="132" t="s">
        <v>13</v>
      </c>
      <c r="BH381" s="132" t="s">
        <v>13</v>
      </c>
      <c r="BI381" s="132" t="s">
        <v>13</v>
      </c>
      <c r="BJ381" s="321"/>
      <c r="BK381" s="321"/>
      <c r="BL381" s="132"/>
      <c r="BM381" s="132"/>
      <c r="BN381" s="132"/>
      <c r="BO381" s="132"/>
      <c r="BP381" s="132"/>
      <c r="BQ381" s="321"/>
      <c r="BR381" s="132"/>
      <c r="BS381" s="132"/>
      <c r="BT381" s="132"/>
      <c r="BU381" s="132"/>
      <c r="BV381" s="132"/>
      <c r="BW381" s="132"/>
      <c r="BX381" s="132"/>
    </row>
    <row r="382" spans="1:76" hidden="1" x14ac:dyDescent="0.25">
      <c r="A382" s="295">
        <v>303</v>
      </c>
      <c r="C382" s="317" t="s">
        <v>13</v>
      </c>
      <c r="D382" s="317" t="s">
        <v>13</v>
      </c>
      <c r="E382" s="318" t="s">
        <v>13</v>
      </c>
      <c r="F382" s="132" t="s">
        <v>13</v>
      </c>
      <c r="G382" s="132" t="s">
        <v>13</v>
      </c>
      <c r="H382" s="132" t="s">
        <v>13</v>
      </c>
      <c r="I382" s="132" t="s">
        <v>13</v>
      </c>
      <c r="J382" s="132" t="s">
        <v>13</v>
      </c>
      <c r="K382" s="132" t="s">
        <v>13</v>
      </c>
      <c r="L382" s="132" t="s">
        <v>13</v>
      </c>
      <c r="M382" s="132" t="s">
        <v>13</v>
      </c>
      <c r="N382" s="132" t="s">
        <v>13</v>
      </c>
      <c r="O382" s="132" t="s">
        <v>13</v>
      </c>
      <c r="P382" s="132" t="s">
        <v>13</v>
      </c>
      <c r="Q382" s="132" t="s">
        <v>13</v>
      </c>
      <c r="R382" s="132" t="s">
        <v>13</v>
      </c>
      <c r="S382" s="132" t="s">
        <v>13</v>
      </c>
      <c r="T382" s="132" t="s">
        <v>13</v>
      </c>
      <c r="U382" s="132" t="s">
        <v>13</v>
      </c>
      <c r="V382" s="132" t="s">
        <v>13</v>
      </c>
      <c r="W382" s="132" t="s">
        <v>13</v>
      </c>
      <c r="X382" s="132" t="s">
        <v>13</v>
      </c>
      <c r="Y382" s="132" t="s">
        <v>13</v>
      </c>
      <c r="Z382" s="132" t="s">
        <v>13</v>
      </c>
      <c r="AA382" s="132" t="s">
        <v>13</v>
      </c>
      <c r="AB382" s="132" t="s">
        <v>13</v>
      </c>
      <c r="AC382" s="132" t="s">
        <v>13</v>
      </c>
      <c r="AD382" s="132" t="s">
        <v>13</v>
      </c>
      <c r="AE382" s="132" t="s">
        <v>13</v>
      </c>
      <c r="AF382" s="132" t="s">
        <v>13</v>
      </c>
      <c r="AG382" s="132" t="s">
        <v>13</v>
      </c>
      <c r="AH382" s="132" t="s">
        <v>13</v>
      </c>
      <c r="AI382" s="132" t="s">
        <v>13</v>
      </c>
      <c r="AJ382" s="132" t="s">
        <v>13</v>
      </c>
      <c r="AK382" s="132" t="s">
        <v>13</v>
      </c>
      <c r="AL382" s="132" t="s">
        <v>13</v>
      </c>
      <c r="AM382" s="132" t="s">
        <v>13</v>
      </c>
      <c r="AN382" s="132" t="s">
        <v>13</v>
      </c>
      <c r="AO382" s="132" t="s">
        <v>13</v>
      </c>
      <c r="AP382" s="132" t="s">
        <v>13</v>
      </c>
      <c r="AQ382" s="132" t="s">
        <v>13</v>
      </c>
      <c r="AR382" s="132" t="s">
        <v>13</v>
      </c>
      <c r="AS382" s="132" t="s">
        <v>13</v>
      </c>
      <c r="AT382" s="319" t="s">
        <v>13</v>
      </c>
      <c r="AU382" s="132" t="s">
        <v>13</v>
      </c>
      <c r="AV382" s="132" t="s">
        <v>13</v>
      </c>
      <c r="AW382" s="132" t="s">
        <v>13</v>
      </c>
      <c r="AX382" s="132" t="s">
        <v>13</v>
      </c>
      <c r="AY382" s="132" t="s">
        <v>13</v>
      </c>
      <c r="AZ382" s="320" t="s">
        <v>13</v>
      </c>
      <c r="BA382" s="320" t="s">
        <v>13</v>
      </c>
      <c r="BB382" s="132" t="s">
        <v>13</v>
      </c>
      <c r="BC382" s="319" t="s">
        <v>13</v>
      </c>
      <c r="BD382" s="319" t="s">
        <v>13</v>
      </c>
      <c r="BE382" s="320" t="s">
        <v>13</v>
      </c>
      <c r="BF382" s="132" t="s">
        <v>13</v>
      </c>
      <c r="BG382" s="132" t="s">
        <v>13</v>
      </c>
      <c r="BH382" s="132" t="s">
        <v>13</v>
      </c>
      <c r="BI382" s="132" t="s">
        <v>13</v>
      </c>
      <c r="BJ382" s="321"/>
      <c r="BK382" s="321"/>
      <c r="BL382" s="132"/>
      <c r="BM382" s="132"/>
      <c r="BN382" s="132"/>
      <c r="BO382" s="132"/>
      <c r="BP382" s="132"/>
      <c r="BQ382" s="321"/>
      <c r="BR382" s="132"/>
      <c r="BS382" s="132"/>
      <c r="BT382" s="132"/>
      <c r="BU382" s="132"/>
      <c r="BV382" s="132"/>
      <c r="BW382" s="132"/>
      <c r="BX382" s="132"/>
    </row>
    <row r="383" spans="1:76" hidden="1" x14ac:dyDescent="0.25">
      <c r="A383" s="295">
        <v>303</v>
      </c>
      <c r="C383" s="317" t="s">
        <v>13</v>
      </c>
      <c r="D383" s="317" t="s">
        <v>13</v>
      </c>
      <c r="E383" s="318" t="s">
        <v>13</v>
      </c>
      <c r="F383" s="132" t="s">
        <v>13</v>
      </c>
      <c r="G383" s="132" t="s">
        <v>13</v>
      </c>
      <c r="H383" s="132" t="s">
        <v>13</v>
      </c>
      <c r="I383" s="132" t="s">
        <v>13</v>
      </c>
      <c r="J383" s="132" t="s">
        <v>13</v>
      </c>
      <c r="K383" s="132" t="s">
        <v>13</v>
      </c>
      <c r="L383" s="132" t="s">
        <v>13</v>
      </c>
      <c r="M383" s="132" t="s">
        <v>13</v>
      </c>
      <c r="N383" s="132" t="s">
        <v>13</v>
      </c>
      <c r="O383" s="132" t="s">
        <v>13</v>
      </c>
      <c r="P383" s="132" t="s">
        <v>13</v>
      </c>
      <c r="Q383" s="132" t="s">
        <v>13</v>
      </c>
      <c r="R383" s="132" t="s">
        <v>13</v>
      </c>
      <c r="S383" s="132" t="s">
        <v>13</v>
      </c>
      <c r="T383" s="132" t="s">
        <v>13</v>
      </c>
      <c r="U383" s="132" t="s">
        <v>13</v>
      </c>
      <c r="V383" s="132" t="s">
        <v>13</v>
      </c>
      <c r="W383" s="132" t="s">
        <v>13</v>
      </c>
      <c r="X383" s="132" t="s">
        <v>13</v>
      </c>
      <c r="Y383" s="132" t="s">
        <v>13</v>
      </c>
      <c r="Z383" s="132" t="s">
        <v>13</v>
      </c>
      <c r="AA383" s="132" t="s">
        <v>13</v>
      </c>
      <c r="AB383" s="132" t="s">
        <v>13</v>
      </c>
      <c r="AC383" s="132" t="s">
        <v>13</v>
      </c>
      <c r="AD383" s="132" t="s">
        <v>13</v>
      </c>
      <c r="AE383" s="132" t="s">
        <v>13</v>
      </c>
      <c r="AF383" s="132" t="s">
        <v>13</v>
      </c>
      <c r="AG383" s="132" t="s">
        <v>13</v>
      </c>
      <c r="AH383" s="132" t="s">
        <v>13</v>
      </c>
      <c r="AI383" s="132" t="s">
        <v>13</v>
      </c>
      <c r="AJ383" s="132" t="s">
        <v>13</v>
      </c>
      <c r="AK383" s="132" t="s">
        <v>13</v>
      </c>
      <c r="AL383" s="132" t="s">
        <v>13</v>
      </c>
      <c r="AM383" s="132" t="s">
        <v>13</v>
      </c>
      <c r="AN383" s="132" t="s">
        <v>13</v>
      </c>
      <c r="AO383" s="132" t="s">
        <v>13</v>
      </c>
      <c r="AP383" s="132" t="s">
        <v>13</v>
      </c>
      <c r="AQ383" s="132" t="s">
        <v>13</v>
      </c>
      <c r="AR383" s="132" t="s">
        <v>13</v>
      </c>
      <c r="AS383" s="132" t="s">
        <v>13</v>
      </c>
      <c r="AT383" s="319" t="s">
        <v>13</v>
      </c>
      <c r="AU383" s="132" t="s">
        <v>13</v>
      </c>
      <c r="AV383" s="132" t="s">
        <v>13</v>
      </c>
      <c r="AW383" s="132" t="s">
        <v>13</v>
      </c>
      <c r="AX383" s="132" t="s">
        <v>13</v>
      </c>
      <c r="AY383" s="132" t="s">
        <v>13</v>
      </c>
      <c r="AZ383" s="320" t="s">
        <v>13</v>
      </c>
      <c r="BA383" s="320" t="s">
        <v>13</v>
      </c>
      <c r="BB383" s="132" t="s">
        <v>13</v>
      </c>
      <c r="BC383" s="319" t="s">
        <v>13</v>
      </c>
      <c r="BD383" s="319" t="s">
        <v>13</v>
      </c>
      <c r="BE383" s="320" t="s">
        <v>13</v>
      </c>
      <c r="BF383" s="132" t="s">
        <v>13</v>
      </c>
      <c r="BG383" s="132" t="s">
        <v>13</v>
      </c>
      <c r="BH383" s="132" t="s">
        <v>13</v>
      </c>
      <c r="BI383" s="132" t="s">
        <v>13</v>
      </c>
      <c r="BJ383" s="321"/>
      <c r="BK383" s="321"/>
      <c r="BL383" s="132"/>
      <c r="BM383" s="132"/>
      <c r="BN383" s="132"/>
      <c r="BO383" s="132"/>
      <c r="BP383" s="132"/>
      <c r="BQ383" s="321"/>
      <c r="BR383" s="132"/>
      <c r="BS383" s="132"/>
      <c r="BT383" s="132"/>
      <c r="BU383" s="132"/>
      <c r="BV383" s="132"/>
      <c r="BW383" s="132"/>
      <c r="BX383" s="132"/>
    </row>
    <row r="384" spans="1:76" hidden="1" x14ac:dyDescent="0.25">
      <c r="A384" s="295">
        <v>303</v>
      </c>
      <c r="C384" s="317" t="s">
        <v>13</v>
      </c>
      <c r="D384" s="317" t="s">
        <v>13</v>
      </c>
      <c r="E384" s="318" t="s">
        <v>13</v>
      </c>
      <c r="F384" s="132" t="s">
        <v>13</v>
      </c>
      <c r="G384" s="132" t="s">
        <v>13</v>
      </c>
      <c r="H384" s="132" t="s">
        <v>13</v>
      </c>
      <c r="I384" s="132" t="s">
        <v>13</v>
      </c>
      <c r="J384" s="132" t="s">
        <v>13</v>
      </c>
      <c r="K384" s="132" t="s">
        <v>13</v>
      </c>
      <c r="L384" s="132" t="s">
        <v>13</v>
      </c>
      <c r="M384" s="132" t="s">
        <v>13</v>
      </c>
      <c r="N384" s="132" t="s">
        <v>13</v>
      </c>
      <c r="O384" s="132" t="s">
        <v>13</v>
      </c>
      <c r="P384" s="132" t="s">
        <v>13</v>
      </c>
      <c r="Q384" s="132" t="s">
        <v>13</v>
      </c>
      <c r="R384" s="132" t="s">
        <v>13</v>
      </c>
      <c r="S384" s="132" t="s">
        <v>13</v>
      </c>
      <c r="T384" s="132" t="s">
        <v>13</v>
      </c>
      <c r="U384" s="132" t="s">
        <v>13</v>
      </c>
      <c r="V384" s="132" t="s">
        <v>13</v>
      </c>
      <c r="W384" s="132" t="s">
        <v>13</v>
      </c>
      <c r="X384" s="132" t="s">
        <v>13</v>
      </c>
      <c r="Y384" s="132" t="s">
        <v>13</v>
      </c>
      <c r="Z384" s="132" t="s">
        <v>13</v>
      </c>
      <c r="AA384" s="132" t="s">
        <v>13</v>
      </c>
      <c r="AB384" s="132" t="s">
        <v>13</v>
      </c>
      <c r="AC384" s="132" t="s">
        <v>13</v>
      </c>
      <c r="AD384" s="132" t="s">
        <v>13</v>
      </c>
      <c r="AE384" s="132" t="s">
        <v>13</v>
      </c>
      <c r="AF384" s="132" t="s">
        <v>13</v>
      </c>
      <c r="AG384" s="132" t="s">
        <v>13</v>
      </c>
      <c r="AH384" s="132" t="s">
        <v>13</v>
      </c>
      <c r="AI384" s="132" t="s">
        <v>13</v>
      </c>
      <c r="AJ384" s="132" t="s">
        <v>13</v>
      </c>
      <c r="AK384" s="132" t="s">
        <v>13</v>
      </c>
      <c r="AL384" s="132" t="s">
        <v>13</v>
      </c>
      <c r="AM384" s="132" t="s">
        <v>13</v>
      </c>
      <c r="AN384" s="132" t="s">
        <v>13</v>
      </c>
      <c r="AO384" s="132" t="s">
        <v>13</v>
      </c>
      <c r="AP384" s="132" t="s">
        <v>13</v>
      </c>
      <c r="AQ384" s="132" t="s">
        <v>13</v>
      </c>
      <c r="AR384" s="132" t="s">
        <v>13</v>
      </c>
      <c r="AS384" s="132" t="s">
        <v>13</v>
      </c>
      <c r="AT384" s="319" t="s">
        <v>13</v>
      </c>
      <c r="AU384" s="132" t="s">
        <v>13</v>
      </c>
      <c r="AV384" s="132" t="s">
        <v>13</v>
      </c>
      <c r="AW384" s="132" t="s">
        <v>13</v>
      </c>
      <c r="AX384" s="132" t="s">
        <v>13</v>
      </c>
      <c r="AY384" s="132" t="s">
        <v>13</v>
      </c>
      <c r="AZ384" s="320" t="s">
        <v>13</v>
      </c>
      <c r="BA384" s="320" t="s">
        <v>13</v>
      </c>
      <c r="BB384" s="132" t="s">
        <v>13</v>
      </c>
      <c r="BC384" s="319" t="s">
        <v>13</v>
      </c>
      <c r="BD384" s="319" t="s">
        <v>13</v>
      </c>
      <c r="BE384" s="320" t="s">
        <v>13</v>
      </c>
      <c r="BF384" s="132" t="s">
        <v>13</v>
      </c>
      <c r="BG384" s="132" t="s">
        <v>13</v>
      </c>
      <c r="BH384" s="132" t="s">
        <v>13</v>
      </c>
      <c r="BI384" s="132" t="s">
        <v>13</v>
      </c>
      <c r="BJ384" s="321"/>
      <c r="BK384" s="321"/>
      <c r="BL384" s="132"/>
      <c r="BM384" s="132"/>
      <c r="BN384" s="132"/>
      <c r="BO384" s="132"/>
      <c r="BP384" s="132"/>
      <c r="BQ384" s="321"/>
      <c r="BR384" s="132"/>
      <c r="BS384" s="132"/>
      <c r="BT384" s="132"/>
      <c r="BU384" s="132"/>
      <c r="BV384" s="132"/>
      <c r="BW384" s="132"/>
      <c r="BX384" s="132"/>
    </row>
    <row r="385" spans="1:76" hidden="1" x14ac:dyDescent="0.25">
      <c r="A385" s="295">
        <v>303</v>
      </c>
      <c r="C385" s="317" t="s">
        <v>13</v>
      </c>
      <c r="D385" s="317" t="s">
        <v>13</v>
      </c>
      <c r="E385" s="318" t="s">
        <v>13</v>
      </c>
      <c r="F385" s="132" t="s">
        <v>13</v>
      </c>
      <c r="G385" s="132" t="s">
        <v>13</v>
      </c>
      <c r="H385" s="132" t="s">
        <v>13</v>
      </c>
      <c r="I385" s="132" t="s">
        <v>13</v>
      </c>
      <c r="J385" s="132" t="s">
        <v>13</v>
      </c>
      <c r="K385" s="132" t="s">
        <v>13</v>
      </c>
      <c r="L385" s="132" t="s">
        <v>13</v>
      </c>
      <c r="M385" s="132" t="s">
        <v>13</v>
      </c>
      <c r="N385" s="132" t="s">
        <v>13</v>
      </c>
      <c r="O385" s="132" t="s">
        <v>13</v>
      </c>
      <c r="P385" s="132" t="s">
        <v>13</v>
      </c>
      <c r="Q385" s="132" t="s">
        <v>13</v>
      </c>
      <c r="R385" s="132" t="s">
        <v>13</v>
      </c>
      <c r="S385" s="132" t="s">
        <v>13</v>
      </c>
      <c r="T385" s="132" t="s">
        <v>13</v>
      </c>
      <c r="U385" s="132" t="s">
        <v>13</v>
      </c>
      <c r="V385" s="132" t="s">
        <v>13</v>
      </c>
      <c r="W385" s="132" t="s">
        <v>13</v>
      </c>
      <c r="X385" s="132" t="s">
        <v>13</v>
      </c>
      <c r="Y385" s="132" t="s">
        <v>13</v>
      </c>
      <c r="Z385" s="132" t="s">
        <v>13</v>
      </c>
      <c r="AA385" s="132" t="s">
        <v>13</v>
      </c>
      <c r="AB385" s="132" t="s">
        <v>13</v>
      </c>
      <c r="AC385" s="132" t="s">
        <v>13</v>
      </c>
      <c r="AD385" s="132" t="s">
        <v>13</v>
      </c>
      <c r="AE385" s="132" t="s">
        <v>13</v>
      </c>
      <c r="AF385" s="132" t="s">
        <v>13</v>
      </c>
      <c r="AG385" s="132" t="s">
        <v>13</v>
      </c>
      <c r="AH385" s="132" t="s">
        <v>13</v>
      </c>
      <c r="AI385" s="132" t="s">
        <v>13</v>
      </c>
      <c r="AJ385" s="132" t="s">
        <v>13</v>
      </c>
      <c r="AK385" s="132" t="s">
        <v>13</v>
      </c>
      <c r="AL385" s="132" t="s">
        <v>13</v>
      </c>
      <c r="AM385" s="132" t="s">
        <v>13</v>
      </c>
      <c r="AN385" s="132" t="s">
        <v>13</v>
      </c>
      <c r="AO385" s="132" t="s">
        <v>13</v>
      </c>
      <c r="AP385" s="132" t="s">
        <v>13</v>
      </c>
      <c r="AQ385" s="132" t="s">
        <v>13</v>
      </c>
      <c r="AR385" s="132" t="s">
        <v>13</v>
      </c>
      <c r="AS385" s="132" t="s">
        <v>13</v>
      </c>
      <c r="AT385" s="319" t="s">
        <v>13</v>
      </c>
      <c r="AU385" s="132" t="s">
        <v>13</v>
      </c>
      <c r="AV385" s="132" t="s">
        <v>13</v>
      </c>
      <c r="AW385" s="132" t="s">
        <v>13</v>
      </c>
      <c r="AX385" s="132" t="s">
        <v>13</v>
      </c>
      <c r="AY385" s="132" t="s">
        <v>13</v>
      </c>
      <c r="AZ385" s="320" t="s">
        <v>13</v>
      </c>
      <c r="BA385" s="320" t="s">
        <v>13</v>
      </c>
      <c r="BB385" s="132" t="s">
        <v>13</v>
      </c>
      <c r="BC385" s="319" t="s">
        <v>13</v>
      </c>
      <c r="BD385" s="319" t="s">
        <v>13</v>
      </c>
      <c r="BE385" s="320" t="s">
        <v>13</v>
      </c>
      <c r="BF385" s="132" t="s">
        <v>13</v>
      </c>
      <c r="BG385" s="132" t="s">
        <v>13</v>
      </c>
      <c r="BH385" s="132" t="s">
        <v>13</v>
      </c>
      <c r="BI385" s="132" t="s">
        <v>13</v>
      </c>
      <c r="BJ385" s="321"/>
      <c r="BK385" s="321"/>
      <c r="BL385" s="132"/>
      <c r="BM385" s="132"/>
      <c r="BN385" s="132"/>
      <c r="BO385" s="132"/>
      <c r="BP385" s="132"/>
      <c r="BQ385" s="321"/>
      <c r="BR385" s="132"/>
      <c r="BS385" s="132"/>
      <c r="BT385" s="132"/>
      <c r="BU385" s="132"/>
      <c r="BV385" s="132"/>
      <c r="BW385" s="132"/>
      <c r="BX385" s="132"/>
    </row>
    <row r="386" spans="1:76" hidden="1" x14ac:dyDescent="0.25">
      <c r="A386" s="295">
        <v>303</v>
      </c>
      <c r="C386" s="317" t="s">
        <v>13</v>
      </c>
      <c r="D386" s="317" t="s">
        <v>13</v>
      </c>
      <c r="E386" s="318" t="s">
        <v>13</v>
      </c>
      <c r="F386" s="132" t="s">
        <v>13</v>
      </c>
      <c r="G386" s="132" t="s">
        <v>13</v>
      </c>
      <c r="H386" s="132" t="s">
        <v>13</v>
      </c>
      <c r="I386" s="132" t="s">
        <v>13</v>
      </c>
      <c r="J386" s="132" t="s">
        <v>13</v>
      </c>
      <c r="K386" s="132" t="s">
        <v>13</v>
      </c>
      <c r="L386" s="132" t="s">
        <v>13</v>
      </c>
      <c r="M386" s="132" t="s">
        <v>13</v>
      </c>
      <c r="N386" s="132" t="s">
        <v>13</v>
      </c>
      <c r="O386" s="132" t="s">
        <v>13</v>
      </c>
      <c r="P386" s="132" t="s">
        <v>13</v>
      </c>
      <c r="Q386" s="132" t="s">
        <v>13</v>
      </c>
      <c r="R386" s="132" t="s">
        <v>13</v>
      </c>
      <c r="S386" s="132" t="s">
        <v>13</v>
      </c>
      <c r="T386" s="132" t="s">
        <v>13</v>
      </c>
      <c r="U386" s="132" t="s">
        <v>13</v>
      </c>
      <c r="V386" s="132" t="s">
        <v>13</v>
      </c>
      <c r="W386" s="132" t="s">
        <v>13</v>
      </c>
      <c r="X386" s="132" t="s">
        <v>13</v>
      </c>
      <c r="Y386" s="132" t="s">
        <v>13</v>
      </c>
      <c r="Z386" s="132" t="s">
        <v>13</v>
      </c>
      <c r="AA386" s="132" t="s">
        <v>13</v>
      </c>
      <c r="AB386" s="132" t="s">
        <v>13</v>
      </c>
      <c r="AC386" s="132" t="s">
        <v>13</v>
      </c>
      <c r="AD386" s="132" t="s">
        <v>13</v>
      </c>
      <c r="AE386" s="132" t="s">
        <v>13</v>
      </c>
      <c r="AF386" s="132" t="s">
        <v>13</v>
      </c>
      <c r="AG386" s="132" t="s">
        <v>13</v>
      </c>
      <c r="AH386" s="132" t="s">
        <v>13</v>
      </c>
      <c r="AI386" s="132" t="s">
        <v>13</v>
      </c>
      <c r="AJ386" s="132" t="s">
        <v>13</v>
      </c>
      <c r="AK386" s="132" t="s">
        <v>13</v>
      </c>
      <c r="AL386" s="132" t="s">
        <v>13</v>
      </c>
      <c r="AM386" s="132" t="s">
        <v>13</v>
      </c>
      <c r="AN386" s="132" t="s">
        <v>13</v>
      </c>
      <c r="AO386" s="132" t="s">
        <v>13</v>
      </c>
      <c r="AP386" s="132" t="s">
        <v>13</v>
      </c>
      <c r="AQ386" s="132" t="s">
        <v>13</v>
      </c>
      <c r="AR386" s="132" t="s">
        <v>13</v>
      </c>
      <c r="AS386" s="132" t="s">
        <v>13</v>
      </c>
      <c r="AT386" s="319" t="s">
        <v>13</v>
      </c>
      <c r="AU386" s="132" t="s">
        <v>13</v>
      </c>
      <c r="AV386" s="132" t="s">
        <v>13</v>
      </c>
      <c r="AW386" s="132" t="s">
        <v>13</v>
      </c>
      <c r="AX386" s="132" t="s">
        <v>13</v>
      </c>
      <c r="AY386" s="132" t="s">
        <v>13</v>
      </c>
      <c r="AZ386" s="320" t="s">
        <v>13</v>
      </c>
      <c r="BA386" s="320" t="s">
        <v>13</v>
      </c>
      <c r="BB386" s="132" t="s">
        <v>13</v>
      </c>
      <c r="BC386" s="319" t="s">
        <v>13</v>
      </c>
      <c r="BD386" s="319" t="s">
        <v>13</v>
      </c>
      <c r="BE386" s="320" t="s">
        <v>13</v>
      </c>
      <c r="BF386" s="132" t="s">
        <v>13</v>
      </c>
      <c r="BG386" s="132" t="s">
        <v>13</v>
      </c>
      <c r="BH386" s="132" t="s">
        <v>13</v>
      </c>
      <c r="BI386" s="132" t="s">
        <v>13</v>
      </c>
      <c r="BJ386" s="321"/>
      <c r="BK386" s="321"/>
      <c r="BL386" s="132"/>
      <c r="BM386" s="132"/>
      <c r="BN386" s="132"/>
      <c r="BO386" s="132"/>
      <c r="BP386" s="132"/>
      <c r="BQ386" s="321"/>
      <c r="BR386" s="132"/>
      <c r="BS386" s="132"/>
      <c r="BT386" s="132"/>
      <c r="BU386" s="132"/>
      <c r="BV386" s="132"/>
      <c r="BW386" s="132"/>
      <c r="BX386" s="132"/>
    </row>
    <row r="387" spans="1:76" hidden="1" x14ac:dyDescent="0.25">
      <c r="A387" s="295">
        <v>303</v>
      </c>
      <c r="C387" s="317" t="s">
        <v>13</v>
      </c>
      <c r="D387" s="317" t="s">
        <v>13</v>
      </c>
      <c r="E387" s="318" t="s">
        <v>13</v>
      </c>
      <c r="F387" s="132" t="s">
        <v>13</v>
      </c>
      <c r="G387" s="132" t="s">
        <v>13</v>
      </c>
      <c r="H387" s="132" t="s">
        <v>13</v>
      </c>
      <c r="I387" s="132" t="s">
        <v>13</v>
      </c>
      <c r="J387" s="132" t="s">
        <v>13</v>
      </c>
      <c r="K387" s="132" t="s">
        <v>13</v>
      </c>
      <c r="L387" s="132" t="s">
        <v>13</v>
      </c>
      <c r="M387" s="132" t="s">
        <v>13</v>
      </c>
      <c r="N387" s="132" t="s">
        <v>13</v>
      </c>
      <c r="O387" s="132" t="s">
        <v>13</v>
      </c>
      <c r="P387" s="132" t="s">
        <v>13</v>
      </c>
      <c r="Q387" s="132" t="s">
        <v>13</v>
      </c>
      <c r="R387" s="132" t="s">
        <v>13</v>
      </c>
      <c r="S387" s="132" t="s">
        <v>13</v>
      </c>
      <c r="T387" s="132" t="s">
        <v>13</v>
      </c>
      <c r="U387" s="132" t="s">
        <v>13</v>
      </c>
      <c r="V387" s="132" t="s">
        <v>13</v>
      </c>
      <c r="W387" s="132" t="s">
        <v>13</v>
      </c>
      <c r="X387" s="132" t="s">
        <v>13</v>
      </c>
      <c r="Y387" s="132" t="s">
        <v>13</v>
      </c>
      <c r="Z387" s="132" t="s">
        <v>13</v>
      </c>
      <c r="AA387" s="132" t="s">
        <v>13</v>
      </c>
      <c r="AB387" s="132" t="s">
        <v>13</v>
      </c>
      <c r="AC387" s="132" t="s">
        <v>13</v>
      </c>
      <c r="AD387" s="132" t="s">
        <v>13</v>
      </c>
      <c r="AE387" s="132" t="s">
        <v>13</v>
      </c>
      <c r="AF387" s="132" t="s">
        <v>13</v>
      </c>
      <c r="AG387" s="132" t="s">
        <v>13</v>
      </c>
      <c r="AH387" s="132" t="s">
        <v>13</v>
      </c>
      <c r="AI387" s="132" t="s">
        <v>13</v>
      </c>
      <c r="AJ387" s="132" t="s">
        <v>13</v>
      </c>
      <c r="AK387" s="132" t="s">
        <v>13</v>
      </c>
      <c r="AL387" s="132" t="s">
        <v>13</v>
      </c>
      <c r="AM387" s="132" t="s">
        <v>13</v>
      </c>
      <c r="AN387" s="132" t="s">
        <v>13</v>
      </c>
      <c r="AO387" s="132" t="s">
        <v>13</v>
      </c>
      <c r="AP387" s="132" t="s">
        <v>13</v>
      </c>
      <c r="AQ387" s="132" t="s">
        <v>13</v>
      </c>
      <c r="AR387" s="132" t="s">
        <v>13</v>
      </c>
      <c r="AS387" s="132" t="s">
        <v>13</v>
      </c>
      <c r="AT387" s="319" t="s">
        <v>13</v>
      </c>
      <c r="AU387" s="132" t="s">
        <v>13</v>
      </c>
      <c r="AV387" s="132" t="s">
        <v>13</v>
      </c>
      <c r="AW387" s="132" t="s">
        <v>13</v>
      </c>
      <c r="AX387" s="132" t="s">
        <v>13</v>
      </c>
      <c r="AY387" s="132" t="s">
        <v>13</v>
      </c>
      <c r="AZ387" s="320" t="s">
        <v>13</v>
      </c>
      <c r="BA387" s="320" t="s">
        <v>13</v>
      </c>
      <c r="BB387" s="132" t="s">
        <v>13</v>
      </c>
      <c r="BC387" s="319" t="s">
        <v>13</v>
      </c>
      <c r="BD387" s="319" t="s">
        <v>13</v>
      </c>
      <c r="BE387" s="320" t="s">
        <v>13</v>
      </c>
      <c r="BF387" s="132" t="s">
        <v>13</v>
      </c>
      <c r="BG387" s="132" t="s">
        <v>13</v>
      </c>
      <c r="BH387" s="132" t="s">
        <v>13</v>
      </c>
      <c r="BI387" s="132" t="s">
        <v>13</v>
      </c>
      <c r="BJ387" s="321"/>
      <c r="BK387" s="321"/>
      <c r="BL387" s="132"/>
      <c r="BM387" s="132"/>
      <c r="BN387" s="132"/>
      <c r="BO387" s="132"/>
      <c r="BP387" s="132"/>
      <c r="BQ387" s="321"/>
      <c r="BR387" s="132"/>
      <c r="BS387" s="132"/>
      <c r="BT387" s="132"/>
      <c r="BU387" s="132"/>
      <c r="BV387" s="132"/>
      <c r="BW387" s="132"/>
      <c r="BX387" s="132"/>
    </row>
    <row r="388" spans="1:76" hidden="1" x14ac:dyDescent="0.25">
      <c r="A388" s="295">
        <v>303</v>
      </c>
      <c r="C388" s="317" t="s">
        <v>13</v>
      </c>
      <c r="D388" s="317" t="s">
        <v>13</v>
      </c>
      <c r="E388" s="318" t="s">
        <v>13</v>
      </c>
      <c r="F388" s="132" t="s">
        <v>13</v>
      </c>
      <c r="G388" s="132" t="s">
        <v>13</v>
      </c>
      <c r="H388" s="132" t="s">
        <v>13</v>
      </c>
      <c r="I388" s="132" t="s">
        <v>13</v>
      </c>
      <c r="J388" s="132" t="s">
        <v>13</v>
      </c>
      <c r="K388" s="132" t="s">
        <v>13</v>
      </c>
      <c r="L388" s="132" t="s">
        <v>13</v>
      </c>
      <c r="M388" s="132" t="s">
        <v>13</v>
      </c>
      <c r="N388" s="132" t="s">
        <v>13</v>
      </c>
      <c r="O388" s="132" t="s">
        <v>13</v>
      </c>
      <c r="P388" s="132" t="s">
        <v>13</v>
      </c>
      <c r="Q388" s="132" t="s">
        <v>13</v>
      </c>
      <c r="R388" s="132" t="s">
        <v>13</v>
      </c>
      <c r="S388" s="132" t="s">
        <v>13</v>
      </c>
      <c r="T388" s="132" t="s">
        <v>13</v>
      </c>
      <c r="U388" s="132" t="s">
        <v>13</v>
      </c>
      <c r="V388" s="132" t="s">
        <v>13</v>
      </c>
      <c r="W388" s="132" t="s">
        <v>13</v>
      </c>
      <c r="X388" s="132" t="s">
        <v>13</v>
      </c>
      <c r="Y388" s="132" t="s">
        <v>13</v>
      </c>
      <c r="Z388" s="132" t="s">
        <v>13</v>
      </c>
      <c r="AA388" s="132" t="s">
        <v>13</v>
      </c>
      <c r="AB388" s="132" t="s">
        <v>13</v>
      </c>
      <c r="AC388" s="132" t="s">
        <v>13</v>
      </c>
      <c r="AD388" s="132" t="s">
        <v>13</v>
      </c>
      <c r="AE388" s="132" t="s">
        <v>13</v>
      </c>
      <c r="AF388" s="132" t="s">
        <v>13</v>
      </c>
      <c r="AG388" s="132" t="s">
        <v>13</v>
      </c>
      <c r="AH388" s="132" t="s">
        <v>13</v>
      </c>
      <c r="AI388" s="132" t="s">
        <v>13</v>
      </c>
      <c r="AJ388" s="132" t="s">
        <v>13</v>
      </c>
      <c r="AK388" s="132" t="s">
        <v>13</v>
      </c>
      <c r="AL388" s="132" t="s">
        <v>13</v>
      </c>
      <c r="AM388" s="132" t="s">
        <v>13</v>
      </c>
      <c r="AN388" s="132" t="s">
        <v>13</v>
      </c>
      <c r="AO388" s="132" t="s">
        <v>13</v>
      </c>
      <c r="AP388" s="132" t="s">
        <v>13</v>
      </c>
      <c r="AQ388" s="132" t="s">
        <v>13</v>
      </c>
      <c r="AR388" s="132" t="s">
        <v>13</v>
      </c>
      <c r="AS388" s="132" t="s">
        <v>13</v>
      </c>
      <c r="AT388" s="319" t="s">
        <v>13</v>
      </c>
      <c r="AU388" s="132" t="s">
        <v>13</v>
      </c>
      <c r="AV388" s="132" t="s">
        <v>13</v>
      </c>
      <c r="AW388" s="132" t="s">
        <v>13</v>
      </c>
      <c r="AX388" s="132" t="s">
        <v>13</v>
      </c>
      <c r="AY388" s="132" t="s">
        <v>13</v>
      </c>
      <c r="AZ388" s="320" t="s">
        <v>13</v>
      </c>
      <c r="BA388" s="320" t="s">
        <v>13</v>
      </c>
      <c r="BB388" s="132" t="s">
        <v>13</v>
      </c>
      <c r="BC388" s="319" t="s">
        <v>13</v>
      </c>
      <c r="BD388" s="319" t="s">
        <v>13</v>
      </c>
      <c r="BE388" s="320" t="s">
        <v>13</v>
      </c>
      <c r="BF388" s="132" t="s">
        <v>13</v>
      </c>
      <c r="BG388" s="132" t="s">
        <v>13</v>
      </c>
      <c r="BH388" s="132" t="s">
        <v>13</v>
      </c>
      <c r="BI388" s="132" t="s">
        <v>13</v>
      </c>
      <c r="BJ388" s="321"/>
      <c r="BK388" s="321"/>
      <c r="BL388" s="132"/>
      <c r="BM388" s="132"/>
      <c r="BN388" s="132"/>
      <c r="BO388" s="132"/>
      <c r="BP388" s="132"/>
      <c r="BQ388" s="321"/>
      <c r="BR388" s="132"/>
      <c r="BS388" s="132"/>
      <c r="BT388" s="132"/>
      <c r="BU388" s="132"/>
      <c r="BV388" s="132"/>
      <c r="BW388" s="132"/>
      <c r="BX388" s="132"/>
    </row>
    <row r="389" spans="1:76" hidden="1" x14ac:dyDescent="0.25">
      <c r="A389" s="295">
        <v>303</v>
      </c>
      <c r="C389" s="317" t="s">
        <v>13</v>
      </c>
      <c r="D389" s="317" t="s">
        <v>13</v>
      </c>
      <c r="E389" s="318" t="s">
        <v>13</v>
      </c>
      <c r="F389" s="132" t="s">
        <v>13</v>
      </c>
      <c r="G389" s="132" t="s">
        <v>13</v>
      </c>
      <c r="H389" s="132" t="s">
        <v>13</v>
      </c>
      <c r="I389" s="132" t="s">
        <v>13</v>
      </c>
      <c r="J389" s="132" t="s">
        <v>13</v>
      </c>
      <c r="K389" s="132" t="s">
        <v>13</v>
      </c>
      <c r="L389" s="132" t="s">
        <v>13</v>
      </c>
      <c r="M389" s="132" t="s">
        <v>13</v>
      </c>
      <c r="N389" s="132" t="s">
        <v>13</v>
      </c>
      <c r="O389" s="132" t="s">
        <v>13</v>
      </c>
      <c r="P389" s="132" t="s">
        <v>13</v>
      </c>
      <c r="Q389" s="132" t="s">
        <v>13</v>
      </c>
      <c r="R389" s="132" t="s">
        <v>13</v>
      </c>
      <c r="S389" s="132" t="s">
        <v>13</v>
      </c>
      <c r="T389" s="132" t="s">
        <v>13</v>
      </c>
      <c r="U389" s="132" t="s">
        <v>13</v>
      </c>
      <c r="V389" s="132" t="s">
        <v>13</v>
      </c>
      <c r="W389" s="132" t="s">
        <v>13</v>
      </c>
      <c r="X389" s="132" t="s">
        <v>13</v>
      </c>
      <c r="Y389" s="132" t="s">
        <v>13</v>
      </c>
      <c r="Z389" s="132" t="s">
        <v>13</v>
      </c>
      <c r="AA389" s="132" t="s">
        <v>13</v>
      </c>
      <c r="AB389" s="132" t="s">
        <v>13</v>
      </c>
      <c r="AC389" s="132" t="s">
        <v>13</v>
      </c>
      <c r="AD389" s="132" t="s">
        <v>13</v>
      </c>
      <c r="AE389" s="132" t="s">
        <v>13</v>
      </c>
      <c r="AF389" s="132" t="s">
        <v>13</v>
      </c>
      <c r="AG389" s="132" t="s">
        <v>13</v>
      </c>
      <c r="AH389" s="132" t="s">
        <v>13</v>
      </c>
      <c r="AI389" s="132" t="s">
        <v>13</v>
      </c>
      <c r="AJ389" s="132" t="s">
        <v>13</v>
      </c>
      <c r="AK389" s="132" t="s">
        <v>13</v>
      </c>
      <c r="AL389" s="132" t="s">
        <v>13</v>
      </c>
      <c r="AM389" s="132" t="s">
        <v>13</v>
      </c>
      <c r="AN389" s="132" t="s">
        <v>13</v>
      </c>
      <c r="AO389" s="132" t="s">
        <v>13</v>
      </c>
      <c r="AP389" s="132" t="s">
        <v>13</v>
      </c>
      <c r="AQ389" s="132" t="s">
        <v>13</v>
      </c>
      <c r="AR389" s="132" t="s">
        <v>13</v>
      </c>
      <c r="AS389" s="132" t="s">
        <v>13</v>
      </c>
      <c r="AT389" s="319" t="s">
        <v>13</v>
      </c>
      <c r="AU389" s="132" t="s">
        <v>13</v>
      </c>
      <c r="AV389" s="132" t="s">
        <v>13</v>
      </c>
      <c r="AW389" s="132" t="s">
        <v>13</v>
      </c>
      <c r="AX389" s="132" t="s">
        <v>13</v>
      </c>
      <c r="AY389" s="132" t="s">
        <v>13</v>
      </c>
      <c r="AZ389" s="320" t="s">
        <v>13</v>
      </c>
      <c r="BA389" s="320" t="s">
        <v>13</v>
      </c>
      <c r="BB389" s="132" t="s">
        <v>13</v>
      </c>
      <c r="BC389" s="319" t="s">
        <v>13</v>
      </c>
      <c r="BD389" s="319" t="s">
        <v>13</v>
      </c>
      <c r="BE389" s="320" t="s">
        <v>13</v>
      </c>
      <c r="BF389" s="132" t="s">
        <v>13</v>
      </c>
      <c r="BG389" s="132" t="s">
        <v>13</v>
      </c>
      <c r="BH389" s="132" t="s">
        <v>13</v>
      </c>
      <c r="BI389" s="132" t="s">
        <v>13</v>
      </c>
      <c r="BJ389" s="321"/>
      <c r="BK389" s="321"/>
      <c r="BL389" s="132"/>
      <c r="BM389" s="132"/>
      <c r="BN389" s="132"/>
      <c r="BO389" s="132"/>
      <c r="BP389" s="132"/>
      <c r="BQ389" s="321"/>
      <c r="BR389" s="132"/>
      <c r="BS389" s="132"/>
      <c r="BT389" s="132"/>
      <c r="BU389" s="132"/>
      <c r="BV389" s="132"/>
      <c r="BW389" s="132"/>
      <c r="BX389" s="132"/>
    </row>
    <row r="390" spans="1:76" hidden="1" x14ac:dyDescent="0.25">
      <c r="A390" s="295">
        <v>303</v>
      </c>
      <c r="C390" s="317" t="s">
        <v>13</v>
      </c>
      <c r="D390" s="317" t="s">
        <v>13</v>
      </c>
      <c r="E390" s="318" t="s">
        <v>13</v>
      </c>
      <c r="F390" s="132" t="s">
        <v>13</v>
      </c>
      <c r="G390" s="132" t="s">
        <v>13</v>
      </c>
      <c r="H390" s="132" t="s">
        <v>13</v>
      </c>
      <c r="I390" s="132" t="s">
        <v>13</v>
      </c>
      <c r="J390" s="132" t="s">
        <v>13</v>
      </c>
      <c r="K390" s="132" t="s">
        <v>13</v>
      </c>
      <c r="L390" s="132" t="s">
        <v>13</v>
      </c>
      <c r="M390" s="132" t="s">
        <v>13</v>
      </c>
      <c r="N390" s="132" t="s">
        <v>13</v>
      </c>
      <c r="O390" s="132" t="s">
        <v>13</v>
      </c>
      <c r="P390" s="132" t="s">
        <v>13</v>
      </c>
      <c r="Q390" s="132" t="s">
        <v>13</v>
      </c>
      <c r="R390" s="132" t="s">
        <v>13</v>
      </c>
      <c r="S390" s="132" t="s">
        <v>13</v>
      </c>
      <c r="T390" s="132" t="s">
        <v>13</v>
      </c>
      <c r="U390" s="132" t="s">
        <v>13</v>
      </c>
      <c r="V390" s="132" t="s">
        <v>13</v>
      </c>
      <c r="W390" s="132" t="s">
        <v>13</v>
      </c>
      <c r="X390" s="132" t="s">
        <v>13</v>
      </c>
      <c r="Y390" s="132" t="s">
        <v>13</v>
      </c>
      <c r="Z390" s="132" t="s">
        <v>13</v>
      </c>
      <c r="AA390" s="132" t="s">
        <v>13</v>
      </c>
      <c r="AB390" s="132" t="s">
        <v>13</v>
      </c>
      <c r="AC390" s="132" t="s">
        <v>13</v>
      </c>
      <c r="AD390" s="132" t="s">
        <v>13</v>
      </c>
      <c r="AE390" s="132" t="s">
        <v>13</v>
      </c>
      <c r="AF390" s="132" t="s">
        <v>13</v>
      </c>
      <c r="AG390" s="132" t="s">
        <v>13</v>
      </c>
      <c r="AH390" s="132" t="s">
        <v>13</v>
      </c>
      <c r="AI390" s="132" t="s">
        <v>13</v>
      </c>
      <c r="AJ390" s="132" t="s">
        <v>13</v>
      </c>
      <c r="AK390" s="132" t="s">
        <v>13</v>
      </c>
      <c r="AL390" s="132" t="s">
        <v>13</v>
      </c>
      <c r="AM390" s="132" t="s">
        <v>13</v>
      </c>
      <c r="AN390" s="132" t="s">
        <v>13</v>
      </c>
      <c r="AO390" s="132" t="s">
        <v>13</v>
      </c>
      <c r="AP390" s="132" t="s">
        <v>13</v>
      </c>
      <c r="AQ390" s="132" t="s">
        <v>13</v>
      </c>
      <c r="AR390" s="132" t="s">
        <v>13</v>
      </c>
      <c r="AS390" s="132" t="s">
        <v>13</v>
      </c>
      <c r="AT390" s="319" t="s">
        <v>13</v>
      </c>
      <c r="AU390" s="132" t="s">
        <v>13</v>
      </c>
      <c r="AV390" s="132" t="s">
        <v>13</v>
      </c>
      <c r="AW390" s="132" t="s">
        <v>13</v>
      </c>
      <c r="AX390" s="132" t="s">
        <v>13</v>
      </c>
      <c r="AY390" s="132" t="s">
        <v>13</v>
      </c>
      <c r="AZ390" s="320" t="s">
        <v>13</v>
      </c>
      <c r="BA390" s="320" t="s">
        <v>13</v>
      </c>
      <c r="BB390" s="132" t="s">
        <v>13</v>
      </c>
      <c r="BC390" s="319" t="s">
        <v>13</v>
      </c>
      <c r="BD390" s="319" t="s">
        <v>13</v>
      </c>
      <c r="BE390" s="320" t="s">
        <v>13</v>
      </c>
      <c r="BF390" s="132" t="s">
        <v>13</v>
      </c>
      <c r="BG390" s="132" t="s">
        <v>13</v>
      </c>
      <c r="BH390" s="132" t="s">
        <v>13</v>
      </c>
      <c r="BI390" s="132" t="s">
        <v>13</v>
      </c>
      <c r="BJ390" s="321"/>
      <c r="BK390" s="321"/>
      <c r="BL390" s="132"/>
      <c r="BM390" s="132"/>
      <c r="BN390" s="132"/>
      <c r="BO390" s="132"/>
      <c r="BP390" s="132"/>
      <c r="BQ390" s="321"/>
      <c r="BR390" s="132"/>
      <c r="BS390" s="132"/>
      <c r="BT390" s="132"/>
      <c r="BU390" s="132"/>
      <c r="BV390" s="132"/>
      <c r="BW390" s="132"/>
      <c r="BX390" s="132"/>
    </row>
    <row r="391" spans="1:76" hidden="1" x14ac:dyDescent="0.25">
      <c r="A391" s="295">
        <v>303</v>
      </c>
      <c r="C391" s="317" t="s">
        <v>13</v>
      </c>
      <c r="D391" s="317" t="s">
        <v>13</v>
      </c>
      <c r="E391" s="318" t="s">
        <v>13</v>
      </c>
      <c r="F391" s="132" t="s">
        <v>13</v>
      </c>
      <c r="G391" s="132" t="s">
        <v>13</v>
      </c>
      <c r="H391" s="132" t="s">
        <v>13</v>
      </c>
      <c r="I391" s="132" t="s">
        <v>13</v>
      </c>
      <c r="J391" s="132" t="s">
        <v>13</v>
      </c>
      <c r="K391" s="132" t="s">
        <v>13</v>
      </c>
      <c r="L391" s="132" t="s">
        <v>13</v>
      </c>
      <c r="M391" s="132" t="s">
        <v>13</v>
      </c>
      <c r="N391" s="132" t="s">
        <v>13</v>
      </c>
      <c r="O391" s="132" t="s">
        <v>13</v>
      </c>
      <c r="P391" s="132" t="s">
        <v>13</v>
      </c>
      <c r="Q391" s="132" t="s">
        <v>13</v>
      </c>
      <c r="R391" s="132" t="s">
        <v>13</v>
      </c>
      <c r="S391" s="132" t="s">
        <v>13</v>
      </c>
      <c r="T391" s="132" t="s">
        <v>13</v>
      </c>
      <c r="U391" s="132" t="s">
        <v>13</v>
      </c>
      <c r="V391" s="132" t="s">
        <v>13</v>
      </c>
      <c r="W391" s="132" t="s">
        <v>13</v>
      </c>
      <c r="X391" s="132" t="s">
        <v>13</v>
      </c>
      <c r="Y391" s="132" t="s">
        <v>13</v>
      </c>
      <c r="Z391" s="132" t="s">
        <v>13</v>
      </c>
      <c r="AA391" s="132" t="s">
        <v>13</v>
      </c>
      <c r="AB391" s="132" t="s">
        <v>13</v>
      </c>
      <c r="AC391" s="132" t="s">
        <v>13</v>
      </c>
      <c r="AD391" s="132" t="s">
        <v>13</v>
      </c>
      <c r="AE391" s="132" t="s">
        <v>13</v>
      </c>
      <c r="AF391" s="132" t="s">
        <v>13</v>
      </c>
      <c r="AG391" s="132" t="s">
        <v>13</v>
      </c>
      <c r="AH391" s="132" t="s">
        <v>13</v>
      </c>
      <c r="AI391" s="132" t="s">
        <v>13</v>
      </c>
      <c r="AJ391" s="132" t="s">
        <v>13</v>
      </c>
      <c r="AK391" s="132" t="s">
        <v>13</v>
      </c>
      <c r="AL391" s="132" t="s">
        <v>13</v>
      </c>
      <c r="AM391" s="132" t="s">
        <v>13</v>
      </c>
      <c r="AN391" s="132" t="s">
        <v>13</v>
      </c>
      <c r="AO391" s="132" t="s">
        <v>13</v>
      </c>
      <c r="AP391" s="132" t="s">
        <v>13</v>
      </c>
      <c r="AQ391" s="132" t="s">
        <v>13</v>
      </c>
      <c r="AR391" s="132" t="s">
        <v>13</v>
      </c>
      <c r="AS391" s="132" t="s">
        <v>13</v>
      </c>
      <c r="AT391" s="319" t="s">
        <v>13</v>
      </c>
      <c r="AU391" s="132" t="s">
        <v>13</v>
      </c>
      <c r="AV391" s="132" t="s">
        <v>13</v>
      </c>
      <c r="AW391" s="132" t="s">
        <v>13</v>
      </c>
      <c r="AX391" s="132" t="s">
        <v>13</v>
      </c>
      <c r="AY391" s="132" t="s">
        <v>13</v>
      </c>
      <c r="AZ391" s="320" t="s">
        <v>13</v>
      </c>
      <c r="BA391" s="320" t="s">
        <v>13</v>
      </c>
      <c r="BB391" s="132" t="s">
        <v>13</v>
      </c>
      <c r="BC391" s="319" t="s">
        <v>13</v>
      </c>
      <c r="BD391" s="319" t="s">
        <v>13</v>
      </c>
      <c r="BE391" s="320" t="s">
        <v>13</v>
      </c>
      <c r="BF391" s="132" t="s">
        <v>13</v>
      </c>
      <c r="BG391" s="132" t="s">
        <v>13</v>
      </c>
      <c r="BH391" s="132" t="s">
        <v>13</v>
      </c>
      <c r="BI391" s="132" t="s">
        <v>13</v>
      </c>
      <c r="BJ391" s="321"/>
      <c r="BK391" s="321"/>
      <c r="BL391" s="132"/>
      <c r="BM391" s="132"/>
      <c r="BN391" s="132"/>
      <c r="BO391" s="132"/>
      <c r="BP391" s="132"/>
      <c r="BQ391" s="321"/>
      <c r="BR391" s="132"/>
      <c r="BS391" s="132"/>
      <c r="BT391" s="132"/>
      <c r="BU391" s="132"/>
      <c r="BV391" s="132"/>
      <c r="BW391" s="132"/>
      <c r="BX391" s="132"/>
    </row>
    <row r="392" spans="1:76" hidden="1" x14ac:dyDescent="0.25">
      <c r="A392" s="295">
        <v>303</v>
      </c>
      <c r="C392" s="317" t="s">
        <v>13</v>
      </c>
      <c r="D392" s="317" t="s">
        <v>13</v>
      </c>
      <c r="E392" s="318" t="s">
        <v>13</v>
      </c>
      <c r="F392" s="132" t="s">
        <v>13</v>
      </c>
      <c r="G392" s="132" t="s">
        <v>13</v>
      </c>
      <c r="H392" s="132" t="s">
        <v>13</v>
      </c>
      <c r="I392" s="132" t="s">
        <v>13</v>
      </c>
      <c r="J392" s="132" t="s">
        <v>13</v>
      </c>
      <c r="K392" s="132" t="s">
        <v>13</v>
      </c>
      <c r="L392" s="132" t="s">
        <v>13</v>
      </c>
      <c r="M392" s="132" t="s">
        <v>13</v>
      </c>
      <c r="N392" s="132" t="s">
        <v>13</v>
      </c>
      <c r="O392" s="132" t="s">
        <v>13</v>
      </c>
      <c r="P392" s="132" t="s">
        <v>13</v>
      </c>
      <c r="Q392" s="132" t="s">
        <v>13</v>
      </c>
      <c r="R392" s="132" t="s">
        <v>13</v>
      </c>
      <c r="S392" s="132" t="s">
        <v>13</v>
      </c>
      <c r="T392" s="132" t="s">
        <v>13</v>
      </c>
      <c r="U392" s="132" t="s">
        <v>13</v>
      </c>
      <c r="V392" s="132" t="s">
        <v>13</v>
      </c>
      <c r="W392" s="132" t="s">
        <v>13</v>
      </c>
      <c r="X392" s="132" t="s">
        <v>13</v>
      </c>
      <c r="Y392" s="132" t="s">
        <v>13</v>
      </c>
      <c r="Z392" s="132" t="s">
        <v>13</v>
      </c>
      <c r="AA392" s="132" t="s">
        <v>13</v>
      </c>
      <c r="AB392" s="132" t="s">
        <v>13</v>
      </c>
      <c r="AC392" s="132" t="s">
        <v>13</v>
      </c>
      <c r="AD392" s="132" t="s">
        <v>13</v>
      </c>
      <c r="AE392" s="132" t="s">
        <v>13</v>
      </c>
      <c r="AF392" s="132" t="s">
        <v>13</v>
      </c>
      <c r="AG392" s="132" t="s">
        <v>13</v>
      </c>
      <c r="AH392" s="132" t="s">
        <v>13</v>
      </c>
      <c r="AI392" s="132" t="s">
        <v>13</v>
      </c>
      <c r="AJ392" s="132" t="s">
        <v>13</v>
      </c>
      <c r="AK392" s="132" t="s">
        <v>13</v>
      </c>
      <c r="AL392" s="132" t="s">
        <v>13</v>
      </c>
      <c r="AM392" s="132" t="s">
        <v>13</v>
      </c>
      <c r="AN392" s="132" t="s">
        <v>13</v>
      </c>
      <c r="AO392" s="132" t="s">
        <v>13</v>
      </c>
      <c r="AP392" s="132" t="s">
        <v>13</v>
      </c>
      <c r="AQ392" s="132" t="s">
        <v>13</v>
      </c>
      <c r="AR392" s="132" t="s">
        <v>13</v>
      </c>
      <c r="AS392" s="132" t="s">
        <v>13</v>
      </c>
      <c r="AT392" s="319" t="s">
        <v>13</v>
      </c>
      <c r="AU392" s="132" t="s">
        <v>13</v>
      </c>
      <c r="AV392" s="132" t="s">
        <v>13</v>
      </c>
      <c r="AW392" s="132" t="s">
        <v>13</v>
      </c>
      <c r="AX392" s="132" t="s">
        <v>13</v>
      </c>
      <c r="AY392" s="132" t="s">
        <v>13</v>
      </c>
      <c r="AZ392" s="320" t="s">
        <v>13</v>
      </c>
      <c r="BA392" s="320" t="s">
        <v>13</v>
      </c>
      <c r="BB392" s="132" t="s">
        <v>13</v>
      </c>
      <c r="BC392" s="319" t="s">
        <v>13</v>
      </c>
      <c r="BD392" s="319" t="s">
        <v>13</v>
      </c>
      <c r="BE392" s="320" t="s">
        <v>13</v>
      </c>
      <c r="BF392" s="132" t="s">
        <v>13</v>
      </c>
      <c r="BG392" s="132" t="s">
        <v>13</v>
      </c>
      <c r="BH392" s="132" t="s">
        <v>13</v>
      </c>
      <c r="BI392" s="132" t="s">
        <v>13</v>
      </c>
      <c r="BJ392" s="321"/>
      <c r="BK392" s="321"/>
      <c r="BL392" s="132"/>
      <c r="BM392" s="132"/>
      <c r="BN392" s="132"/>
      <c r="BO392" s="132"/>
      <c r="BP392" s="132"/>
      <c r="BQ392" s="321"/>
      <c r="BR392" s="132"/>
      <c r="BS392" s="132"/>
      <c r="BT392" s="132"/>
      <c r="BU392" s="132"/>
      <c r="BV392" s="132"/>
      <c r="BW392" s="132"/>
      <c r="BX392" s="132"/>
    </row>
    <row r="393" spans="1:76" hidden="1" x14ac:dyDescent="0.25">
      <c r="A393" s="295">
        <v>303</v>
      </c>
      <c r="C393" s="317" t="s">
        <v>13</v>
      </c>
      <c r="D393" s="317" t="s">
        <v>13</v>
      </c>
      <c r="E393" s="318" t="s">
        <v>13</v>
      </c>
      <c r="F393" s="132" t="s">
        <v>13</v>
      </c>
      <c r="G393" s="132" t="s">
        <v>13</v>
      </c>
      <c r="H393" s="132" t="s">
        <v>13</v>
      </c>
      <c r="I393" s="132" t="s">
        <v>13</v>
      </c>
      <c r="J393" s="132" t="s">
        <v>13</v>
      </c>
      <c r="K393" s="132" t="s">
        <v>13</v>
      </c>
      <c r="L393" s="132" t="s">
        <v>13</v>
      </c>
      <c r="M393" s="132" t="s">
        <v>13</v>
      </c>
      <c r="N393" s="132" t="s">
        <v>13</v>
      </c>
      <c r="O393" s="132" t="s">
        <v>13</v>
      </c>
      <c r="P393" s="132" t="s">
        <v>13</v>
      </c>
      <c r="Q393" s="132" t="s">
        <v>13</v>
      </c>
      <c r="R393" s="132" t="s">
        <v>13</v>
      </c>
      <c r="S393" s="132" t="s">
        <v>13</v>
      </c>
      <c r="T393" s="132" t="s">
        <v>13</v>
      </c>
      <c r="U393" s="132" t="s">
        <v>13</v>
      </c>
      <c r="V393" s="132" t="s">
        <v>13</v>
      </c>
      <c r="W393" s="132" t="s">
        <v>13</v>
      </c>
      <c r="X393" s="132" t="s">
        <v>13</v>
      </c>
      <c r="Y393" s="132" t="s">
        <v>13</v>
      </c>
      <c r="Z393" s="132" t="s">
        <v>13</v>
      </c>
      <c r="AA393" s="132" t="s">
        <v>13</v>
      </c>
      <c r="AB393" s="132" t="s">
        <v>13</v>
      </c>
      <c r="AC393" s="132" t="s">
        <v>13</v>
      </c>
      <c r="AD393" s="132" t="s">
        <v>13</v>
      </c>
      <c r="AE393" s="132" t="s">
        <v>13</v>
      </c>
      <c r="AF393" s="132" t="s">
        <v>13</v>
      </c>
      <c r="AG393" s="132" t="s">
        <v>13</v>
      </c>
      <c r="AH393" s="132" t="s">
        <v>13</v>
      </c>
      <c r="AI393" s="132" t="s">
        <v>13</v>
      </c>
      <c r="AJ393" s="132" t="s">
        <v>13</v>
      </c>
      <c r="AK393" s="132" t="s">
        <v>13</v>
      </c>
      <c r="AL393" s="132" t="s">
        <v>13</v>
      </c>
      <c r="AM393" s="132" t="s">
        <v>13</v>
      </c>
      <c r="AN393" s="132" t="s">
        <v>13</v>
      </c>
      <c r="AO393" s="132" t="s">
        <v>13</v>
      </c>
      <c r="AP393" s="132" t="s">
        <v>13</v>
      </c>
      <c r="AQ393" s="132" t="s">
        <v>13</v>
      </c>
      <c r="AR393" s="132" t="s">
        <v>13</v>
      </c>
      <c r="AS393" s="132" t="s">
        <v>13</v>
      </c>
      <c r="AT393" s="319" t="s">
        <v>13</v>
      </c>
      <c r="AU393" s="132" t="s">
        <v>13</v>
      </c>
      <c r="AV393" s="132" t="s">
        <v>13</v>
      </c>
      <c r="AW393" s="132" t="s">
        <v>13</v>
      </c>
      <c r="AX393" s="132" t="s">
        <v>13</v>
      </c>
      <c r="AY393" s="132" t="s">
        <v>13</v>
      </c>
      <c r="AZ393" s="320" t="s">
        <v>13</v>
      </c>
      <c r="BA393" s="320" t="s">
        <v>13</v>
      </c>
      <c r="BB393" s="132" t="s">
        <v>13</v>
      </c>
      <c r="BC393" s="319" t="s">
        <v>13</v>
      </c>
      <c r="BD393" s="319" t="s">
        <v>13</v>
      </c>
      <c r="BE393" s="320" t="s">
        <v>13</v>
      </c>
      <c r="BF393" s="132" t="s">
        <v>13</v>
      </c>
      <c r="BG393" s="132" t="s">
        <v>13</v>
      </c>
      <c r="BH393" s="132" t="s">
        <v>13</v>
      </c>
      <c r="BI393" s="132" t="s">
        <v>13</v>
      </c>
      <c r="BJ393" s="321"/>
      <c r="BK393" s="321"/>
      <c r="BL393" s="132"/>
      <c r="BM393" s="132"/>
      <c r="BN393" s="132"/>
      <c r="BO393" s="132"/>
      <c r="BP393" s="132"/>
      <c r="BQ393" s="321"/>
      <c r="BR393" s="132"/>
      <c r="BS393" s="132"/>
      <c r="BT393" s="132"/>
      <c r="BU393" s="132"/>
      <c r="BV393" s="132"/>
      <c r="BW393" s="132"/>
      <c r="BX393" s="132"/>
    </row>
    <row r="394" spans="1:76" hidden="1" x14ac:dyDescent="0.25">
      <c r="A394" s="295">
        <v>303</v>
      </c>
      <c r="C394" s="317" t="s">
        <v>13</v>
      </c>
      <c r="D394" s="317" t="s">
        <v>13</v>
      </c>
      <c r="E394" s="318" t="s">
        <v>13</v>
      </c>
      <c r="F394" s="132" t="s">
        <v>13</v>
      </c>
      <c r="G394" s="132" t="s">
        <v>13</v>
      </c>
      <c r="H394" s="132" t="s">
        <v>13</v>
      </c>
      <c r="I394" s="132" t="s">
        <v>13</v>
      </c>
      <c r="J394" s="132" t="s">
        <v>13</v>
      </c>
      <c r="K394" s="132" t="s">
        <v>13</v>
      </c>
      <c r="L394" s="132" t="s">
        <v>13</v>
      </c>
      <c r="M394" s="132" t="s">
        <v>13</v>
      </c>
      <c r="N394" s="132" t="s">
        <v>13</v>
      </c>
      <c r="O394" s="132" t="s">
        <v>13</v>
      </c>
      <c r="P394" s="132" t="s">
        <v>13</v>
      </c>
      <c r="Q394" s="132" t="s">
        <v>13</v>
      </c>
      <c r="R394" s="132" t="s">
        <v>13</v>
      </c>
      <c r="S394" s="132" t="s">
        <v>13</v>
      </c>
      <c r="T394" s="132" t="s">
        <v>13</v>
      </c>
      <c r="U394" s="132" t="s">
        <v>13</v>
      </c>
      <c r="V394" s="132" t="s">
        <v>13</v>
      </c>
      <c r="W394" s="132" t="s">
        <v>13</v>
      </c>
      <c r="X394" s="132" t="s">
        <v>13</v>
      </c>
      <c r="Y394" s="132" t="s">
        <v>13</v>
      </c>
      <c r="Z394" s="132" t="s">
        <v>13</v>
      </c>
      <c r="AA394" s="132" t="s">
        <v>13</v>
      </c>
      <c r="AB394" s="132" t="s">
        <v>13</v>
      </c>
      <c r="AC394" s="132" t="s">
        <v>13</v>
      </c>
      <c r="AD394" s="132" t="s">
        <v>13</v>
      </c>
      <c r="AE394" s="132" t="s">
        <v>13</v>
      </c>
      <c r="AF394" s="132" t="s">
        <v>13</v>
      </c>
      <c r="AG394" s="132" t="s">
        <v>13</v>
      </c>
      <c r="AH394" s="132" t="s">
        <v>13</v>
      </c>
      <c r="AI394" s="132" t="s">
        <v>13</v>
      </c>
      <c r="AJ394" s="132" t="s">
        <v>13</v>
      </c>
      <c r="AK394" s="132" t="s">
        <v>13</v>
      </c>
      <c r="AL394" s="132" t="s">
        <v>13</v>
      </c>
      <c r="AM394" s="132" t="s">
        <v>13</v>
      </c>
      <c r="AN394" s="132" t="s">
        <v>13</v>
      </c>
      <c r="AO394" s="132" t="s">
        <v>13</v>
      </c>
      <c r="AP394" s="132" t="s">
        <v>13</v>
      </c>
      <c r="AQ394" s="132" t="s">
        <v>13</v>
      </c>
      <c r="AR394" s="132" t="s">
        <v>13</v>
      </c>
      <c r="AS394" s="132" t="s">
        <v>13</v>
      </c>
      <c r="AT394" s="319" t="s">
        <v>13</v>
      </c>
      <c r="AU394" s="132" t="s">
        <v>13</v>
      </c>
      <c r="AV394" s="132" t="s">
        <v>13</v>
      </c>
      <c r="AW394" s="132" t="s">
        <v>13</v>
      </c>
      <c r="AX394" s="132" t="s">
        <v>13</v>
      </c>
      <c r="AY394" s="132" t="s">
        <v>13</v>
      </c>
      <c r="AZ394" s="320" t="s">
        <v>13</v>
      </c>
      <c r="BA394" s="320" t="s">
        <v>13</v>
      </c>
      <c r="BB394" s="132" t="s">
        <v>13</v>
      </c>
      <c r="BC394" s="319" t="s">
        <v>13</v>
      </c>
      <c r="BD394" s="319" t="s">
        <v>13</v>
      </c>
      <c r="BE394" s="320" t="s">
        <v>13</v>
      </c>
      <c r="BF394" s="132" t="s">
        <v>13</v>
      </c>
      <c r="BG394" s="132" t="s">
        <v>13</v>
      </c>
      <c r="BH394" s="132" t="s">
        <v>13</v>
      </c>
      <c r="BI394" s="132" t="s">
        <v>13</v>
      </c>
      <c r="BJ394" s="321"/>
      <c r="BK394" s="321"/>
      <c r="BL394" s="132"/>
      <c r="BM394" s="132"/>
      <c r="BN394" s="132"/>
      <c r="BO394" s="132"/>
      <c r="BP394" s="132"/>
      <c r="BQ394" s="321"/>
      <c r="BR394" s="132"/>
      <c r="BS394" s="132"/>
      <c r="BT394" s="132"/>
      <c r="BU394" s="132"/>
      <c r="BV394" s="132"/>
      <c r="BW394" s="132"/>
      <c r="BX394" s="132"/>
    </row>
    <row r="395" spans="1:76" hidden="1" x14ac:dyDescent="0.25">
      <c r="A395" s="295">
        <v>303</v>
      </c>
      <c r="C395" s="317" t="s">
        <v>13</v>
      </c>
      <c r="D395" s="317" t="s">
        <v>13</v>
      </c>
      <c r="E395" s="318" t="s">
        <v>13</v>
      </c>
      <c r="F395" s="132" t="s">
        <v>13</v>
      </c>
      <c r="G395" s="132" t="s">
        <v>13</v>
      </c>
      <c r="H395" s="132" t="s">
        <v>13</v>
      </c>
      <c r="I395" s="132" t="s">
        <v>13</v>
      </c>
      <c r="J395" s="132" t="s">
        <v>13</v>
      </c>
      <c r="K395" s="132" t="s">
        <v>13</v>
      </c>
      <c r="L395" s="132" t="s">
        <v>13</v>
      </c>
      <c r="M395" s="132" t="s">
        <v>13</v>
      </c>
      <c r="N395" s="132" t="s">
        <v>13</v>
      </c>
      <c r="O395" s="132" t="s">
        <v>13</v>
      </c>
      <c r="P395" s="132" t="s">
        <v>13</v>
      </c>
      <c r="Q395" s="132" t="s">
        <v>13</v>
      </c>
      <c r="R395" s="132" t="s">
        <v>13</v>
      </c>
      <c r="S395" s="132" t="s">
        <v>13</v>
      </c>
      <c r="T395" s="132" t="s">
        <v>13</v>
      </c>
      <c r="U395" s="132" t="s">
        <v>13</v>
      </c>
      <c r="V395" s="132" t="s">
        <v>13</v>
      </c>
      <c r="W395" s="132" t="s">
        <v>13</v>
      </c>
      <c r="X395" s="132" t="s">
        <v>13</v>
      </c>
      <c r="Y395" s="132" t="s">
        <v>13</v>
      </c>
      <c r="Z395" s="132" t="s">
        <v>13</v>
      </c>
      <c r="AA395" s="132" t="s">
        <v>13</v>
      </c>
      <c r="AB395" s="132" t="s">
        <v>13</v>
      </c>
      <c r="AC395" s="132" t="s">
        <v>13</v>
      </c>
      <c r="AD395" s="132" t="s">
        <v>13</v>
      </c>
      <c r="AE395" s="132" t="s">
        <v>13</v>
      </c>
      <c r="AF395" s="132" t="s">
        <v>13</v>
      </c>
      <c r="AG395" s="132" t="s">
        <v>13</v>
      </c>
      <c r="AH395" s="132" t="s">
        <v>13</v>
      </c>
      <c r="AI395" s="132" t="s">
        <v>13</v>
      </c>
      <c r="AJ395" s="132" t="s">
        <v>13</v>
      </c>
      <c r="AK395" s="132" t="s">
        <v>13</v>
      </c>
      <c r="AL395" s="132" t="s">
        <v>13</v>
      </c>
      <c r="AM395" s="132" t="s">
        <v>13</v>
      </c>
      <c r="AN395" s="132" t="s">
        <v>13</v>
      </c>
      <c r="AO395" s="132" t="s">
        <v>13</v>
      </c>
      <c r="AP395" s="132" t="s">
        <v>13</v>
      </c>
      <c r="AQ395" s="132" t="s">
        <v>13</v>
      </c>
      <c r="AR395" s="132" t="s">
        <v>13</v>
      </c>
      <c r="AS395" s="132" t="s">
        <v>13</v>
      </c>
      <c r="AT395" s="319" t="s">
        <v>13</v>
      </c>
      <c r="AU395" s="132" t="s">
        <v>13</v>
      </c>
      <c r="AV395" s="132" t="s">
        <v>13</v>
      </c>
      <c r="AW395" s="132" t="s">
        <v>13</v>
      </c>
      <c r="AX395" s="132" t="s">
        <v>13</v>
      </c>
      <c r="AY395" s="132" t="s">
        <v>13</v>
      </c>
      <c r="AZ395" s="320" t="s">
        <v>13</v>
      </c>
      <c r="BA395" s="320" t="s">
        <v>13</v>
      </c>
      <c r="BB395" s="132" t="s">
        <v>13</v>
      </c>
      <c r="BC395" s="319" t="s">
        <v>13</v>
      </c>
      <c r="BD395" s="319" t="s">
        <v>13</v>
      </c>
      <c r="BE395" s="320" t="s">
        <v>13</v>
      </c>
      <c r="BF395" s="132" t="s">
        <v>13</v>
      </c>
      <c r="BG395" s="132" t="s">
        <v>13</v>
      </c>
      <c r="BH395" s="132" t="s">
        <v>13</v>
      </c>
      <c r="BI395" s="132" t="s">
        <v>13</v>
      </c>
      <c r="BJ395" s="321"/>
      <c r="BK395" s="321"/>
      <c r="BL395" s="132"/>
      <c r="BM395" s="132"/>
      <c r="BN395" s="132"/>
      <c r="BO395" s="132"/>
      <c r="BP395" s="132"/>
      <c r="BQ395" s="321"/>
      <c r="BR395" s="132"/>
      <c r="BS395" s="132"/>
      <c r="BT395" s="132"/>
      <c r="BU395" s="132"/>
      <c r="BV395" s="132"/>
      <c r="BW395" s="132"/>
      <c r="BX395" s="132"/>
    </row>
    <row r="396" spans="1:76" hidden="1" x14ac:dyDescent="0.25">
      <c r="A396" s="295">
        <v>303</v>
      </c>
      <c r="C396" s="317" t="s">
        <v>13</v>
      </c>
      <c r="D396" s="317" t="s">
        <v>13</v>
      </c>
      <c r="E396" s="318" t="s">
        <v>13</v>
      </c>
      <c r="F396" s="132" t="s">
        <v>13</v>
      </c>
      <c r="G396" s="132" t="s">
        <v>13</v>
      </c>
      <c r="H396" s="132" t="s">
        <v>13</v>
      </c>
      <c r="I396" s="132" t="s">
        <v>13</v>
      </c>
      <c r="J396" s="132" t="s">
        <v>13</v>
      </c>
      <c r="K396" s="132" t="s">
        <v>13</v>
      </c>
      <c r="L396" s="132" t="s">
        <v>13</v>
      </c>
      <c r="M396" s="132" t="s">
        <v>13</v>
      </c>
      <c r="N396" s="132" t="s">
        <v>13</v>
      </c>
      <c r="O396" s="132" t="s">
        <v>13</v>
      </c>
      <c r="P396" s="132" t="s">
        <v>13</v>
      </c>
      <c r="Q396" s="132" t="s">
        <v>13</v>
      </c>
      <c r="R396" s="132" t="s">
        <v>13</v>
      </c>
      <c r="S396" s="132" t="s">
        <v>13</v>
      </c>
      <c r="T396" s="132" t="s">
        <v>13</v>
      </c>
      <c r="U396" s="132" t="s">
        <v>13</v>
      </c>
      <c r="V396" s="132" t="s">
        <v>13</v>
      </c>
      <c r="W396" s="132" t="s">
        <v>13</v>
      </c>
      <c r="X396" s="132" t="s">
        <v>13</v>
      </c>
      <c r="Y396" s="132" t="s">
        <v>13</v>
      </c>
      <c r="Z396" s="132" t="s">
        <v>13</v>
      </c>
      <c r="AA396" s="132" t="s">
        <v>13</v>
      </c>
      <c r="AB396" s="132" t="s">
        <v>13</v>
      </c>
      <c r="AC396" s="132" t="s">
        <v>13</v>
      </c>
      <c r="AD396" s="132" t="s">
        <v>13</v>
      </c>
      <c r="AE396" s="132" t="s">
        <v>13</v>
      </c>
      <c r="AF396" s="132" t="s">
        <v>13</v>
      </c>
      <c r="AG396" s="132" t="s">
        <v>13</v>
      </c>
      <c r="AH396" s="132" t="s">
        <v>13</v>
      </c>
      <c r="AI396" s="132" t="s">
        <v>13</v>
      </c>
      <c r="AJ396" s="132" t="s">
        <v>13</v>
      </c>
      <c r="AK396" s="132" t="s">
        <v>13</v>
      </c>
      <c r="AL396" s="132" t="s">
        <v>13</v>
      </c>
      <c r="AM396" s="132" t="s">
        <v>13</v>
      </c>
      <c r="AN396" s="132" t="s">
        <v>13</v>
      </c>
      <c r="AO396" s="132" t="s">
        <v>13</v>
      </c>
      <c r="AP396" s="132" t="s">
        <v>13</v>
      </c>
      <c r="AQ396" s="132" t="s">
        <v>13</v>
      </c>
      <c r="AR396" s="132" t="s">
        <v>13</v>
      </c>
      <c r="AS396" s="132" t="s">
        <v>13</v>
      </c>
      <c r="AT396" s="319" t="s">
        <v>13</v>
      </c>
      <c r="AU396" s="132" t="s">
        <v>13</v>
      </c>
      <c r="AV396" s="132" t="s">
        <v>13</v>
      </c>
      <c r="AW396" s="132" t="s">
        <v>13</v>
      </c>
      <c r="AX396" s="132" t="s">
        <v>13</v>
      </c>
      <c r="AY396" s="132" t="s">
        <v>13</v>
      </c>
      <c r="AZ396" s="320" t="s">
        <v>13</v>
      </c>
      <c r="BA396" s="320" t="s">
        <v>13</v>
      </c>
      <c r="BB396" s="132" t="s">
        <v>13</v>
      </c>
      <c r="BC396" s="319" t="s">
        <v>13</v>
      </c>
      <c r="BD396" s="319" t="s">
        <v>13</v>
      </c>
      <c r="BE396" s="320" t="s">
        <v>13</v>
      </c>
      <c r="BF396" s="132" t="s">
        <v>13</v>
      </c>
      <c r="BG396" s="132" t="s">
        <v>13</v>
      </c>
      <c r="BH396" s="132" t="s">
        <v>13</v>
      </c>
      <c r="BI396" s="132" t="s">
        <v>13</v>
      </c>
      <c r="BJ396" s="321"/>
      <c r="BK396" s="321"/>
      <c r="BL396" s="132"/>
      <c r="BM396" s="132"/>
      <c r="BN396" s="132"/>
      <c r="BO396" s="132"/>
      <c r="BP396" s="132"/>
      <c r="BQ396" s="321"/>
      <c r="BR396" s="132"/>
      <c r="BS396" s="132"/>
      <c r="BT396" s="132"/>
      <c r="BU396" s="132"/>
      <c r="BV396" s="132"/>
      <c r="BW396" s="132"/>
      <c r="BX396" s="132"/>
    </row>
    <row r="397" spans="1:76" hidden="1" x14ac:dyDescent="0.25">
      <c r="A397" s="295">
        <v>303</v>
      </c>
      <c r="C397" s="317" t="s">
        <v>13</v>
      </c>
      <c r="D397" s="317" t="s">
        <v>13</v>
      </c>
      <c r="E397" s="318" t="s">
        <v>13</v>
      </c>
      <c r="F397" s="132" t="s">
        <v>13</v>
      </c>
      <c r="G397" s="132" t="s">
        <v>13</v>
      </c>
      <c r="H397" s="132" t="s">
        <v>13</v>
      </c>
      <c r="I397" s="132" t="s">
        <v>13</v>
      </c>
      <c r="J397" s="132" t="s">
        <v>13</v>
      </c>
      <c r="K397" s="132" t="s">
        <v>13</v>
      </c>
      <c r="L397" s="132" t="s">
        <v>13</v>
      </c>
      <c r="M397" s="132" t="s">
        <v>13</v>
      </c>
      <c r="N397" s="132" t="s">
        <v>13</v>
      </c>
      <c r="O397" s="132" t="s">
        <v>13</v>
      </c>
      <c r="P397" s="132" t="s">
        <v>13</v>
      </c>
      <c r="Q397" s="132" t="s">
        <v>13</v>
      </c>
      <c r="R397" s="132" t="s">
        <v>13</v>
      </c>
      <c r="S397" s="132" t="s">
        <v>13</v>
      </c>
      <c r="T397" s="132" t="s">
        <v>13</v>
      </c>
      <c r="U397" s="132" t="s">
        <v>13</v>
      </c>
      <c r="V397" s="132" t="s">
        <v>13</v>
      </c>
      <c r="W397" s="132" t="s">
        <v>13</v>
      </c>
      <c r="X397" s="132" t="s">
        <v>13</v>
      </c>
      <c r="Y397" s="132" t="s">
        <v>13</v>
      </c>
      <c r="Z397" s="132" t="s">
        <v>13</v>
      </c>
      <c r="AA397" s="132" t="s">
        <v>13</v>
      </c>
      <c r="AB397" s="132" t="s">
        <v>13</v>
      </c>
      <c r="AC397" s="132" t="s">
        <v>13</v>
      </c>
      <c r="AD397" s="132" t="s">
        <v>13</v>
      </c>
      <c r="AE397" s="132" t="s">
        <v>13</v>
      </c>
      <c r="AF397" s="132" t="s">
        <v>13</v>
      </c>
      <c r="AG397" s="132" t="s">
        <v>13</v>
      </c>
      <c r="AH397" s="132" t="s">
        <v>13</v>
      </c>
      <c r="AI397" s="132" t="s">
        <v>13</v>
      </c>
      <c r="AJ397" s="132" t="s">
        <v>13</v>
      </c>
      <c r="AK397" s="132" t="s">
        <v>13</v>
      </c>
      <c r="AL397" s="132" t="s">
        <v>13</v>
      </c>
      <c r="AM397" s="132" t="s">
        <v>13</v>
      </c>
      <c r="AN397" s="132" t="s">
        <v>13</v>
      </c>
      <c r="AO397" s="132" t="s">
        <v>13</v>
      </c>
      <c r="AP397" s="132" t="s">
        <v>13</v>
      </c>
      <c r="AQ397" s="132" t="s">
        <v>13</v>
      </c>
      <c r="AR397" s="132" t="s">
        <v>13</v>
      </c>
      <c r="AS397" s="132" t="s">
        <v>13</v>
      </c>
      <c r="AT397" s="319" t="s">
        <v>13</v>
      </c>
      <c r="AU397" s="132" t="s">
        <v>13</v>
      </c>
      <c r="AV397" s="132" t="s">
        <v>13</v>
      </c>
      <c r="AW397" s="132" t="s">
        <v>13</v>
      </c>
      <c r="AX397" s="132" t="s">
        <v>13</v>
      </c>
      <c r="AY397" s="132" t="s">
        <v>13</v>
      </c>
      <c r="AZ397" s="320" t="s">
        <v>13</v>
      </c>
      <c r="BA397" s="320" t="s">
        <v>13</v>
      </c>
      <c r="BB397" s="132" t="s">
        <v>13</v>
      </c>
      <c r="BC397" s="319" t="s">
        <v>13</v>
      </c>
      <c r="BD397" s="319" t="s">
        <v>13</v>
      </c>
      <c r="BE397" s="320" t="s">
        <v>13</v>
      </c>
      <c r="BF397" s="132" t="s">
        <v>13</v>
      </c>
      <c r="BG397" s="132" t="s">
        <v>13</v>
      </c>
      <c r="BH397" s="132" t="s">
        <v>13</v>
      </c>
      <c r="BI397" s="132" t="s">
        <v>13</v>
      </c>
      <c r="BJ397" s="321"/>
      <c r="BK397" s="321"/>
      <c r="BL397" s="132"/>
      <c r="BM397" s="132"/>
      <c r="BN397" s="132"/>
      <c r="BO397" s="132"/>
      <c r="BP397" s="132"/>
      <c r="BQ397" s="321"/>
      <c r="BR397" s="132"/>
      <c r="BS397" s="132"/>
      <c r="BT397" s="132"/>
      <c r="BU397" s="132"/>
      <c r="BV397" s="132"/>
      <c r="BW397" s="132"/>
      <c r="BX397" s="132"/>
    </row>
    <row r="398" spans="1:76" hidden="1" x14ac:dyDescent="0.25">
      <c r="A398" s="295">
        <v>303</v>
      </c>
      <c r="C398" s="317" t="s">
        <v>13</v>
      </c>
      <c r="D398" s="317" t="s">
        <v>13</v>
      </c>
      <c r="E398" s="318" t="s">
        <v>13</v>
      </c>
      <c r="F398" s="132" t="s">
        <v>13</v>
      </c>
      <c r="G398" s="132" t="s">
        <v>13</v>
      </c>
      <c r="H398" s="132" t="s">
        <v>13</v>
      </c>
      <c r="I398" s="132" t="s">
        <v>13</v>
      </c>
      <c r="J398" s="132" t="s">
        <v>13</v>
      </c>
      <c r="K398" s="132" t="s">
        <v>13</v>
      </c>
      <c r="L398" s="132" t="s">
        <v>13</v>
      </c>
      <c r="M398" s="132" t="s">
        <v>13</v>
      </c>
      <c r="N398" s="132" t="s">
        <v>13</v>
      </c>
      <c r="O398" s="132" t="s">
        <v>13</v>
      </c>
      <c r="P398" s="132" t="s">
        <v>13</v>
      </c>
      <c r="Q398" s="132" t="s">
        <v>13</v>
      </c>
      <c r="R398" s="132" t="s">
        <v>13</v>
      </c>
      <c r="S398" s="132" t="s">
        <v>13</v>
      </c>
      <c r="T398" s="132" t="s">
        <v>13</v>
      </c>
      <c r="U398" s="132" t="s">
        <v>13</v>
      </c>
      <c r="V398" s="132" t="s">
        <v>13</v>
      </c>
      <c r="W398" s="132" t="s">
        <v>13</v>
      </c>
      <c r="X398" s="132" t="s">
        <v>13</v>
      </c>
      <c r="Y398" s="132" t="s">
        <v>13</v>
      </c>
      <c r="Z398" s="132" t="s">
        <v>13</v>
      </c>
      <c r="AA398" s="132" t="s">
        <v>13</v>
      </c>
      <c r="AB398" s="132" t="s">
        <v>13</v>
      </c>
      <c r="AC398" s="132" t="s">
        <v>13</v>
      </c>
      <c r="AD398" s="132" t="s">
        <v>13</v>
      </c>
      <c r="AE398" s="132" t="s">
        <v>13</v>
      </c>
      <c r="AF398" s="132" t="s">
        <v>13</v>
      </c>
      <c r="AG398" s="132" t="s">
        <v>13</v>
      </c>
      <c r="AH398" s="132" t="s">
        <v>13</v>
      </c>
      <c r="AI398" s="132" t="s">
        <v>13</v>
      </c>
      <c r="AJ398" s="132" t="s">
        <v>13</v>
      </c>
      <c r="AK398" s="132" t="s">
        <v>13</v>
      </c>
      <c r="AL398" s="132" t="s">
        <v>13</v>
      </c>
      <c r="AM398" s="132" t="s">
        <v>13</v>
      </c>
      <c r="AN398" s="132" t="s">
        <v>13</v>
      </c>
      <c r="AO398" s="132" t="s">
        <v>13</v>
      </c>
      <c r="AP398" s="132" t="s">
        <v>13</v>
      </c>
      <c r="AQ398" s="132" t="s">
        <v>13</v>
      </c>
      <c r="AR398" s="132" t="s">
        <v>13</v>
      </c>
      <c r="AS398" s="132" t="s">
        <v>13</v>
      </c>
      <c r="AT398" s="319" t="s">
        <v>13</v>
      </c>
      <c r="AU398" s="132" t="s">
        <v>13</v>
      </c>
      <c r="AV398" s="132" t="s">
        <v>13</v>
      </c>
      <c r="AW398" s="132" t="s">
        <v>13</v>
      </c>
      <c r="AX398" s="132" t="s">
        <v>13</v>
      </c>
      <c r="AY398" s="132" t="s">
        <v>13</v>
      </c>
      <c r="AZ398" s="320" t="s">
        <v>13</v>
      </c>
      <c r="BA398" s="320" t="s">
        <v>13</v>
      </c>
      <c r="BB398" s="132" t="s">
        <v>13</v>
      </c>
      <c r="BC398" s="319" t="s">
        <v>13</v>
      </c>
      <c r="BD398" s="319" t="s">
        <v>13</v>
      </c>
      <c r="BE398" s="320" t="s">
        <v>13</v>
      </c>
      <c r="BF398" s="132" t="s">
        <v>13</v>
      </c>
      <c r="BG398" s="132" t="s">
        <v>13</v>
      </c>
      <c r="BH398" s="132" t="s">
        <v>13</v>
      </c>
      <c r="BI398" s="132" t="s">
        <v>13</v>
      </c>
      <c r="BJ398" s="321"/>
      <c r="BK398" s="321"/>
      <c r="BL398" s="132"/>
      <c r="BM398" s="132"/>
      <c r="BN398" s="132"/>
      <c r="BO398" s="132"/>
      <c r="BP398" s="132"/>
      <c r="BQ398" s="321"/>
      <c r="BR398" s="132"/>
      <c r="BS398" s="132"/>
      <c r="BT398" s="132"/>
      <c r="BU398" s="132"/>
      <c r="BV398" s="132"/>
      <c r="BW398" s="132"/>
      <c r="BX398" s="132"/>
    </row>
    <row r="399" spans="1:76" hidden="1" x14ac:dyDescent="0.25">
      <c r="A399" s="295">
        <v>303</v>
      </c>
      <c r="C399" s="317" t="s">
        <v>13</v>
      </c>
      <c r="D399" s="317" t="s">
        <v>13</v>
      </c>
      <c r="E399" s="318" t="s">
        <v>13</v>
      </c>
      <c r="F399" s="132" t="s">
        <v>13</v>
      </c>
      <c r="G399" s="132" t="s">
        <v>13</v>
      </c>
      <c r="H399" s="132" t="s">
        <v>13</v>
      </c>
      <c r="I399" s="132" t="s">
        <v>13</v>
      </c>
      <c r="J399" s="132" t="s">
        <v>13</v>
      </c>
      <c r="K399" s="132" t="s">
        <v>13</v>
      </c>
      <c r="L399" s="132" t="s">
        <v>13</v>
      </c>
      <c r="M399" s="132" t="s">
        <v>13</v>
      </c>
      <c r="N399" s="132" t="s">
        <v>13</v>
      </c>
      <c r="O399" s="132" t="s">
        <v>13</v>
      </c>
      <c r="P399" s="132" t="s">
        <v>13</v>
      </c>
      <c r="Q399" s="132" t="s">
        <v>13</v>
      </c>
      <c r="R399" s="132" t="s">
        <v>13</v>
      </c>
      <c r="S399" s="132" t="s">
        <v>13</v>
      </c>
      <c r="T399" s="132" t="s">
        <v>13</v>
      </c>
      <c r="U399" s="132" t="s">
        <v>13</v>
      </c>
      <c r="V399" s="132" t="s">
        <v>13</v>
      </c>
      <c r="W399" s="132" t="s">
        <v>13</v>
      </c>
      <c r="X399" s="132" t="s">
        <v>13</v>
      </c>
      <c r="Y399" s="132" t="s">
        <v>13</v>
      </c>
      <c r="Z399" s="132" t="s">
        <v>13</v>
      </c>
      <c r="AA399" s="132" t="s">
        <v>13</v>
      </c>
      <c r="AB399" s="132" t="s">
        <v>13</v>
      </c>
      <c r="AC399" s="132" t="s">
        <v>13</v>
      </c>
      <c r="AD399" s="132" t="s">
        <v>13</v>
      </c>
      <c r="AE399" s="132" t="s">
        <v>13</v>
      </c>
      <c r="AF399" s="132" t="s">
        <v>13</v>
      </c>
      <c r="AG399" s="132" t="s">
        <v>13</v>
      </c>
      <c r="AH399" s="132" t="s">
        <v>13</v>
      </c>
      <c r="AI399" s="132" t="s">
        <v>13</v>
      </c>
      <c r="AJ399" s="132" t="s">
        <v>13</v>
      </c>
      <c r="AK399" s="132" t="s">
        <v>13</v>
      </c>
      <c r="AL399" s="132" t="s">
        <v>13</v>
      </c>
      <c r="AM399" s="132" t="s">
        <v>13</v>
      </c>
      <c r="AN399" s="132" t="s">
        <v>13</v>
      </c>
      <c r="AO399" s="132" t="s">
        <v>13</v>
      </c>
      <c r="AP399" s="132" t="s">
        <v>13</v>
      </c>
      <c r="AQ399" s="132" t="s">
        <v>13</v>
      </c>
      <c r="AR399" s="132" t="s">
        <v>13</v>
      </c>
      <c r="AS399" s="132" t="s">
        <v>13</v>
      </c>
      <c r="AT399" s="319" t="s">
        <v>13</v>
      </c>
      <c r="AU399" s="132" t="s">
        <v>13</v>
      </c>
      <c r="AV399" s="132" t="s">
        <v>13</v>
      </c>
      <c r="AW399" s="132" t="s">
        <v>13</v>
      </c>
      <c r="AX399" s="132" t="s">
        <v>13</v>
      </c>
      <c r="AY399" s="132" t="s">
        <v>13</v>
      </c>
      <c r="AZ399" s="320" t="s">
        <v>13</v>
      </c>
      <c r="BA399" s="320" t="s">
        <v>13</v>
      </c>
      <c r="BB399" s="132" t="s">
        <v>13</v>
      </c>
      <c r="BC399" s="319" t="s">
        <v>13</v>
      </c>
      <c r="BD399" s="319" t="s">
        <v>13</v>
      </c>
      <c r="BE399" s="320" t="s">
        <v>13</v>
      </c>
      <c r="BF399" s="132" t="s">
        <v>13</v>
      </c>
      <c r="BG399" s="132" t="s">
        <v>13</v>
      </c>
      <c r="BH399" s="132" t="s">
        <v>13</v>
      </c>
      <c r="BI399" s="132" t="s">
        <v>13</v>
      </c>
      <c r="BJ399" s="321"/>
      <c r="BK399" s="321"/>
      <c r="BL399" s="132"/>
      <c r="BM399" s="132"/>
      <c r="BN399" s="132"/>
      <c r="BO399" s="132"/>
      <c r="BP399" s="132"/>
      <c r="BQ399" s="321"/>
      <c r="BR399" s="132"/>
      <c r="BS399" s="132"/>
      <c r="BT399" s="132"/>
      <c r="BU399" s="132"/>
      <c r="BV399" s="132"/>
      <c r="BW399" s="132"/>
      <c r="BX399" s="132"/>
    </row>
    <row r="400" spans="1:76" hidden="1" x14ac:dyDescent="0.25">
      <c r="A400" s="295">
        <v>303</v>
      </c>
      <c r="C400" s="317" t="s">
        <v>13</v>
      </c>
      <c r="D400" s="317" t="s">
        <v>13</v>
      </c>
      <c r="E400" s="318" t="s">
        <v>13</v>
      </c>
      <c r="F400" s="132" t="s">
        <v>13</v>
      </c>
      <c r="G400" s="132" t="s">
        <v>13</v>
      </c>
      <c r="H400" s="132" t="s">
        <v>13</v>
      </c>
      <c r="I400" s="132" t="s">
        <v>13</v>
      </c>
      <c r="J400" s="132" t="s">
        <v>13</v>
      </c>
      <c r="K400" s="132" t="s">
        <v>13</v>
      </c>
      <c r="L400" s="132" t="s">
        <v>13</v>
      </c>
      <c r="M400" s="132" t="s">
        <v>13</v>
      </c>
      <c r="N400" s="132" t="s">
        <v>13</v>
      </c>
      <c r="O400" s="132" t="s">
        <v>13</v>
      </c>
      <c r="P400" s="132" t="s">
        <v>13</v>
      </c>
      <c r="Q400" s="132" t="s">
        <v>13</v>
      </c>
      <c r="R400" s="132" t="s">
        <v>13</v>
      </c>
      <c r="S400" s="132" t="s">
        <v>13</v>
      </c>
      <c r="T400" s="132" t="s">
        <v>13</v>
      </c>
      <c r="U400" s="132" t="s">
        <v>13</v>
      </c>
      <c r="V400" s="132" t="s">
        <v>13</v>
      </c>
      <c r="W400" s="132" t="s">
        <v>13</v>
      </c>
      <c r="X400" s="132" t="s">
        <v>13</v>
      </c>
      <c r="Y400" s="132" t="s">
        <v>13</v>
      </c>
      <c r="Z400" s="132" t="s">
        <v>13</v>
      </c>
      <c r="AA400" s="132" t="s">
        <v>13</v>
      </c>
      <c r="AB400" s="132" t="s">
        <v>13</v>
      </c>
      <c r="AC400" s="132" t="s">
        <v>13</v>
      </c>
      <c r="AD400" s="132" t="s">
        <v>13</v>
      </c>
      <c r="AE400" s="132" t="s">
        <v>13</v>
      </c>
      <c r="AF400" s="132" t="s">
        <v>13</v>
      </c>
      <c r="AG400" s="132" t="s">
        <v>13</v>
      </c>
      <c r="AH400" s="132" t="s">
        <v>13</v>
      </c>
      <c r="AI400" s="132" t="s">
        <v>13</v>
      </c>
      <c r="AJ400" s="132" t="s">
        <v>13</v>
      </c>
      <c r="AK400" s="132" t="s">
        <v>13</v>
      </c>
      <c r="AL400" s="132" t="s">
        <v>13</v>
      </c>
      <c r="AM400" s="132" t="s">
        <v>13</v>
      </c>
      <c r="AN400" s="132" t="s">
        <v>13</v>
      </c>
      <c r="AO400" s="132" t="s">
        <v>13</v>
      </c>
      <c r="AP400" s="132" t="s">
        <v>13</v>
      </c>
      <c r="AQ400" s="132" t="s">
        <v>13</v>
      </c>
      <c r="AR400" s="132" t="s">
        <v>13</v>
      </c>
      <c r="AS400" s="132" t="s">
        <v>13</v>
      </c>
      <c r="AT400" s="319" t="s">
        <v>13</v>
      </c>
      <c r="AU400" s="132" t="s">
        <v>13</v>
      </c>
      <c r="AV400" s="132" t="s">
        <v>13</v>
      </c>
      <c r="AW400" s="132" t="s">
        <v>13</v>
      </c>
      <c r="AX400" s="132" t="s">
        <v>13</v>
      </c>
      <c r="AY400" s="132" t="s">
        <v>13</v>
      </c>
      <c r="AZ400" s="320" t="s">
        <v>13</v>
      </c>
      <c r="BA400" s="320" t="s">
        <v>13</v>
      </c>
      <c r="BB400" s="132" t="s">
        <v>13</v>
      </c>
      <c r="BC400" s="319" t="s">
        <v>13</v>
      </c>
      <c r="BD400" s="319" t="s">
        <v>13</v>
      </c>
      <c r="BE400" s="320" t="s">
        <v>13</v>
      </c>
      <c r="BF400" s="132" t="s">
        <v>13</v>
      </c>
      <c r="BG400" s="132" t="s">
        <v>13</v>
      </c>
      <c r="BH400" s="132" t="s">
        <v>13</v>
      </c>
      <c r="BI400" s="132" t="s">
        <v>13</v>
      </c>
      <c r="BJ400" s="321"/>
      <c r="BK400" s="321"/>
      <c r="BL400" s="132"/>
      <c r="BM400" s="132"/>
      <c r="BN400" s="132"/>
      <c r="BO400" s="132"/>
      <c r="BP400" s="132"/>
      <c r="BQ400" s="321"/>
      <c r="BR400" s="132"/>
      <c r="BS400" s="132"/>
      <c r="BT400" s="132"/>
      <c r="BU400" s="132"/>
      <c r="BV400" s="132"/>
      <c r="BW400" s="132"/>
      <c r="BX400" s="132"/>
    </row>
    <row r="401" spans="1:76" hidden="1" x14ac:dyDescent="0.25">
      <c r="A401" s="295">
        <v>303</v>
      </c>
      <c r="C401" s="317" t="s">
        <v>13</v>
      </c>
      <c r="D401" s="317" t="s">
        <v>13</v>
      </c>
      <c r="E401" s="318" t="s">
        <v>13</v>
      </c>
      <c r="F401" s="132" t="s">
        <v>13</v>
      </c>
      <c r="G401" s="132" t="s">
        <v>13</v>
      </c>
      <c r="H401" s="132" t="s">
        <v>13</v>
      </c>
      <c r="I401" s="132" t="s">
        <v>13</v>
      </c>
      <c r="J401" s="132" t="s">
        <v>13</v>
      </c>
      <c r="K401" s="132" t="s">
        <v>13</v>
      </c>
      <c r="L401" s="132" t="s">
        <v>13</v>
      </c>
      <c r="M401" s="132" t="s">
        <v>13</v>
      </c>
      <c r="N401" s="132" t="s">
        <v>13</v>
      </c>
      <c r="O401" s="132" t="s">
        <v>13</v>
      </c>
      <c r="P401" s="132" t="s">
        <v>13</v>
      </c>
      <c r="Q401" s="132" t="s">
        <v>13</v>
      </c>
      <c r="R401" s="132" t="s">
        <v>13</v>
      </c>
      <c r="S401" s="132" t="s">
        <v>13</v>
      </c>
      <c r="T401" s="132" t="s">
        <v>13</v>
      </c>
      <c r="U401" s="132" t="s">
        <v>13</v>
      </c>
      <c r="V401" s="132" t="s">
        <v>13</v>
      </c>
      <c r="W401" s="132" t="s">
        <v>13</v>
      </c>
      <c r="X401" s="132" t="s">
        <v>13</v>
      </c>
      <c r="Y401" s="132" t="s">
        <v>13</v>
      </c>
      <c r="Z401" s="132" t="s">
        <v>13</v>
      </c>
      <c r="AA401" s="132" t="s">
        <v>13</v>
      </c>
      <c r="AB401" s="132" t="s">
        <v>13</v>
      </c>
      <c r="AC401" s="132" t="s">
        <v>13</v>
      </c>
      <c r="AD401" s="132" t="s">
        <v>13</v>
      </c>
      <c r="AE401" s="132" t="s">
        <v>13</v>
      </c>
      <c r="AF401" s="132" t="s">
        <v>13</v>
      </c>
      <c r="AG401" s="132" t="s">
        <v>13</v>
      </c>
      <c r="AH401" s="132" t="s">
        <v>13</v>
      </c>
      <c r="AI401" s="132" t="s">
        <v>13</v>
      </c>
      <c r="AJ401" s="132" t="s">
        <v>13</v>
      </c>
      <c r="AK401" s="132" t="s">
        <v>13</v>
      </c>
      <c r="AL401" s="132" t="s">
        <v>13</v>
      </c>
      <c r="AM401" s="132" t="s">
        <v>13</v>
      </c>
      <c r="AN401" s="132" t="s">
        <v>13</v>
      </c>
      <c r="AO401" s="132" t="s">
        <v>13</v>
      </c>
      <c r="AP401" s="132" t="s">
        <v>13</v>
      </c>
      <c r="AQ401" s="132" t="s">
        <v>13</v>
      </c>
      <c r="AR401" s="132" t="s">
        <v>13</v>
      </c>
      <c r="AS401" s="132" t="s">
        <v>13</v>
      </c>
      <c r="AT401" s="319" t="s">
        <v>13</v>
      </c>
      <c r="AU401" s="132" t="s">
        <v>13</v>
      </c>
      <c r="AV401" s="132" t="s">
        <v>13</v>
      </c>
      <c r="AW401" s="132" t="s">
        <v>13</v>
      </c>
      <c r="AX401" s="132" t="s">
        <v>13</v>
      </c>
      <c r="AY401" s="132" t="s">
        <v>13</v>
      </c>
      <c r="AZ401" s="320" t="s">
        <v>13</v>
      </c>
      <c r="BA401" s="320" t="s">
        <v>13</v>
      </c>
      <c r="BB401" s="132" t="s">
        <v>13</v>
      </c>
      <c r="BC401" s="319" t="s">
        <v>13</v>
      </c>
      <c r="BD401" s="319" t="s">
        <v>13</v>
      </c>
      <c r="BE401" s="320" t="s">
        <v>13</v>
      </c>
      <c r="BF401" s="132" t="s">
        <v>13</v>
      </c>
      <c r="BG401" s="132" t="s">
        <v>13</v>
      </c>
      <c r="BH401" s="132" t="s">
        <v>13</v>
      </c>
      <c r="BI401" s="132" t="s">
        <v>13</v>
      </c>
      <c r="BJ401" s="321"/>
      <c r="BK401" s="321"/>
      <c r="BL401" s="132"/>
      <c r="BM401" s="132"/>
      <c r="BN401" s="132"/>
      <c r="BO401" s="132"/>
      <c r="BP401" s="132"/>
      <c r="BQ401" s="321"/>
      <c r="BR401" s="132"/>
      <c r="BS401" s="132"/>
      <c r="BT401" s="132"/>
      <c r="BU401" s="132"/>
      <c r="BV401" s="132"/>
      <c r="BW401" s="132"/>
      <c r="BX401" s="132"/>
    </row>
    <row r="402" spans="1:76" hidden="1" x14ac:dyDescent="0.25">
      <c r="A402" s="295">
        <v>303</v>
      </c>
      <c r="C402" s="317" t="s">
        <v>13</v>
      </c>
      <c r="D402" s="317" t="s">
        <v>13</v>
      </c>
      <c r="E402" s="318" t="s">
        <v>13</v>
      </c>
      <c r="F402" s="132" t="s">
        <v>13</v>
      </c>
      <c r="G402" s="132" t="s">
        <v>13</v>
      </c>
      <c r="H402" s="132" t="s">
        <v>13</v>
      </c>
      <c r="I402" s="132" t="s">
        <v>13</v>
      </c>
      <c r="J402" s="132" t="s">
        <v>13</v>
      </c>
      <c r="K402" s="132" t="s">
        <v>13</v>
      </c>
      <c r="L402" s="132" t="s">
        <v>13</v>
      </c>
      <c r="M402" s="132" t="s">
        <v>13</v>
      </c>
      <c r="N402" s="132" t="s">
        <v>13</v>
      </c>
      <c r="O402" s="132" t="s">
        <v>13</v>
      </c>
      <c r="P402" s="132" t="s">
        <v>13</v>
      </c>
      <c r="Q402" s="132" t="s">
        <v>13</v>
      </c>
      <c r="R402" s="132" t="s">
        <v>13</v>
      </c>
      <c r="S402" s="132" t="s">
        <v>13</v>
      </c>
      <c r="T402" s="132" t="s">
        <v>13</v>
      </c>
      <c r="U402" s="132" t="s">
        <v>13</v>
      </c>
      <c r="V402" s="132" t="s">
        <v>13</v>
      </c>
      <c r="W402" s="132" t="s">
        <v>13</v>
      </c>
      <c r="X402" s="132" t="s">
        <v>13</v>
      </c>
      <c r="Y402" s="132" t="s">
        <v>13</v>
      </c>
      <c r="Z402" s="132" t="s">
        <v>13</v>
      </c>
      <c r="AA402" s="132" t="s">
        <v>13</v>
      </c>
      <c r="AB402" s="132" t="s">
        <v>13</v>
      </c>
      <c r="AC402" s="132" t="s">
        <v>13</v>
      </c>
      <c r="AD402" s="132" t="s">
        <v>13</v>
      </c>
      <c r="AE402" s="132" t="s">
        <v>13</v>
      </c>
      <c r="AF402" s="132" t="s">
        <v>13</v>
      </c>
      <c r="AG402" s="132" t="s">
        <v>13</v>
      </c>
      <c r="AH402" s="132" t="s">
        <v>13</v>
      </c>
      <c r="AI402" s="132" t="s">
        <v>13</v>
      </c>
      <c r="AJ402" s="132" t="s">
        <v>13</v>
      </c>
      <c r="AK402" s="132" t="s">
        <v>13</v>
      </c>
      <c r="AL402" s="132" t="s">
        <v>13</v>
      </c>
      <c r="AM402" s="132" t="s">
        <v>13</v>
      </c>
      <c r="AN402" s="132" t="s">
        <v>13</v>
      </c>
      <c r="AO402" s="132" t="s">
        <v>13</v>
      </c>
      <c r="AP402" s="132" t="s">
        <v>13</v>
      </c>
      <c r="AQ402" s="132" t="s">
        <v>13</v>
      </c>
      <c r="AR402" s="132" t="s">
        <v>13</v>
      </c>
      <c r="AS402" s="132" t="s">
        <v>13</v>
      </c>
      <c r="AT402" s="319" t="s">
        <v>13</v>
      </c>
      <c r="AU402" s="132" t="s">
        <v>13</v>
      </c>
      <c r="AV402" s="132" t="s">
        <v>13</v>
      </c>
      <c r="AW402" s="132" t="s">
        <v>13</v>
      </c>
      <c r="AX402" s="132" t="s">
        <v>13</v>
      </c>
      <c r="AY402" s="132" t="s">
        <v>13</v>
      </c>
      <c r="AZ402" s="320" t="s">
        <v>13</v>
      </c>
      <c r="BA402" s="320" t="s">
        <v>13</v>
      </c>
      <c r="BB402" s="132" t="s">
        <v>13</v>
      </c>
      <c r="BC402" s="319" t="s">
        <v>13</v>
      </c>
      <c r="BD402" s="319" t="s">
        <v>13</v>
      </c>
      <c r="BE402" s="320" t="s">
        <v>13</v>
      </c>
      <c r="BF402" s="132" t="s">
        <v>13</v>
      </c>
      <c r="BG402" s="132" t="s">
        <v>13</v>
      </c>
      <c r="BH402" s="132" t="s">
        <v>13</v>
      </c>
      <c r="BI402" s="132" t="s">
        <v>13</v>
      </c>
      <c r="BJ402" s="321"/>
      <c r="BK402" s="321"/>
      <c r="BL402" s="132"/>
      <c r="BM402" s="132"/>
      <c r="BN402" s="132"/>
      <c r="BO402" s="132"/>
      <c r="BP402" s="132"/>
      <c r="BQ402" s="321"/>
      <c r="BR402" s="132"/>
      <c r="BS402" s="132"/>
      <c r="BT402" s="132"/>
      <c r="BU402" s="132"/>
      <c r="BV402" s="132"/>
      <c r="BW402" s="132"/>
      <c r="BX402" s="132"/>
    </row>
    <row r="403" spans="1:76" hidden="1" x14ac:dyDescent="0.25">
      <c r="A403" s="295">
        <v>303</v>
      </c>
      <c r="C403" s="317" t="s">
        <v>13</v>
      </c>
      <c r="D403" s="317" t="s">
        <v>13</v>
      </c>
      <c r="E403" s="318" t="s">
        <v>13</v>
      </c>
      <c r="F403" s="132" t="s">
        <v>13</v>
      </c>
      <c r="G403" s="132" t="s">
        <v>13</v>
      </c>
      <c r="H403" s="132" t="s">
        <v>13</v>
      </c>
      <c r="I403" s="132" t="s">
        <v>13</v>
      </c>
      <c r="J403" s="132" t="s">
        <v>13</v>
      </c>
      <c r="K403" s="132" t="s">
        <v>13</v>
      </c>
      <c r="L403" s="132" t="s">
        <v>13</v>
      </c>
      <c r="M403" s="132" t="s">
        <v>13</v>
      </c>
      <c r="N403" s="132" t="s">
        <v>13</v>
      </c>
      <c r="O403" s="132" t="s">
        <v>13</v>
      </c>
      <c r="P403" s="132" t="s">
        <v>13</v>
      </c>
      <c r="Q403" s="132" t="s">
        <v>13</v>
      </c>
      <c r="R403" s="132" t="s">
        <v>13</v>
      </c>
      <c r="S403" s="132" t="s">
        <v>13</v>
      </c>
      <c r="T403" s="132" t="s">
        <v>13</v>
      </c>
      <c r="U403" s="132" t="s">
        <v>13</v>
      </c>
      <c r="V403" s="132" t="s">
        <v>13</v>
      </c>
      <c r="W403" s="132" t="s">
        <v>13</v>
      </c>
      <c r="X403" s="132" t="s">
        <v>13</v>
      </c>
      <c r="Y403" s="132" t="s">
        <v>13</v>
      </c>
      <c r="Z403" s="132" t="s">
        <v>13</v>
      </c>
      <c r="AA403" s="132" t="s">
        <v>13</v>
      </c>
      <c r="AB403" s="132" t="s">
        <v>13</v>
      </c>
      <c r="AC403" s="132" t="s">
        <v>13</v>
      </c>
      <c r="AD403" s="132" t="s">
        <v>13</v>
      </c>
      <c r="AE403" s="132" t="s">
        <v>13</v>
      </c>
      <c r="AF403" s="132" t="s">
        <v>13</v>
      </c>
      <c r="AG403" s="132" t="s">
        <v>13</v>
      </c>
      <c r="AH403" s="132" t="s">
        <v>13</v>
      </c>
      <c r="AI403" s="132" t="s">
        <v>13</v>
      </c>
      <c r="AJ403" s="132" t="s">
        <v>13</v>
      </c>
      <c r="AK403" s="132" t="s">
        <v>13</v>
      </c>
      <c r="AL403" s="132" t="s">
        <v>13</v>
      </c>
      <c r="AM403" s="132" t="s">
        <v>13</v>
      </c>
      <c r="AN403" s="132" t="s">
        <v>13</v>
      </c>
      <c r="AO403" s="132" t="s">
        <v>13</v>
      </c>
      <c r="AP403" s="132" t="s">
        <v>13</v>
      </c>
      <c r="AQ403" s="132" t="s">
        <v>13</v>
      </c>
      <c r="AR403" s="132" t="s">
        <v>13</v>
      </c>
      <c r="AS403" s="132" t="s">
        <v>13</v>
      </c>
      <c r="AT403" s="319" t="s">
        <v>13</v>
      </c>
      <c r="AU403" s="132" t="s">
        <v>13</v>
      </c>
      <c r="AV403" s="132" t="s">
        <v>13</v>
      </c>
      <c r="AW403" s="132" t="s">
        <v>13</v>
      </c>
      <c r="AX403" s="132" t="s">
        <v>13</v>
      </c>
      <c r="AY403" s="132" t="s">
        <v>13</v>
      </c>
      <c r="AZ403" s="320" t="s">
        <v>13</v>
      </c>
      <c r="BA403" s="320" t="s">
        <v>13</v>
      </c>
      <c r="BB403" s="132" t="s">
        <v>13</v>
      </c>
      <c r="BC403" s="319" t="s">
        <v>13</v>
      </c>
      <c r="BD403" s="319" t="s">
        <v>13</v>
      </c>
      <c r="BE403" s="320" t="s">
        <v>13</v>
      </c>
      <c r="BF403" s="132" t="s">
        <v>13</v>
      </c>
      <c r="BG403" s="132" t="s">
        <v>13</v>
      </c>
      <c r="BH403" s="132" t="s">
        <v>13</v>
      </c>
      <c r="BI403" s="132" t="s">
        <v>13</v>
      </c>
      <c r="BJ403" s="321"/>
      <c r="BK403" s="321"/>
      <c r="BL403" s="132"/>
      <c r="BM403" s="132"/>
      <c r="BN403" s="132"/>
      <c r="BO403" s="132"/>
      <c r="BP403" s="132"/>
      <c r="BQ403" s="321"/>
      <c r="BR403" s="132"/>
      <c r="BS403" s="132"/>
      <c r="BT403" s="132"/>
      <c r="BU403" s="132"/>
      <c r="BV403" s="132"/>
      <c r="BW403" s="132"/>
      <c r="BX403" s="132"/>
    </row>
    <row r="404" spans="1:76" hidden="1" x14ac:dyDescent="0.25">
      <c r="A404" s="295">
        <v>303</v>
      </c>
      <c r="C404" s="317" t="s">
        <v>13</v>
      </c>
      <c r="D404" s="317" t="s">
        <v>13</v>
      </c>
      <c r="E404" s="318" t="s">
        <v>13</v>
      </c>
      <c r="F404" s="132" t="s">
        <v>13</v>
      </c>
      <c r="G404" s="132" t="s">
        <v>13</v>
      </c>
      <c r="H404" s="132" t="s">
        <v>13</v>
      </c>
      <c r="I404" s="132" t="s">
        <v>13</v>
      </c>
      <c r="J404" s="132" t="s">
        <v>13</v>
      </c>
      <c r="K404" s="132" t="s">
        <v>13</v>
      </c>
      <c r="L404" s="132" t="s">
        <v>13</v>
      </c>
      <c r="M404" s="132" t="s">
        <v>13</v>
      </c>
      <c r="N404" s="132" t="s">
        <v>13</v>
      </c>
      <c r="O404" s="132" t="s">
        <v>13</v>
      </c>
      <c r="P404" s="132" t="s">
        <v>13</v>
      </c>
      <c r="Q404" s="132" t="s">
        <v>13</v>
      </c>
      <c r="R404" s="132" t="s">
        <v>13</v>
      </c>
      <c r="S404" s="132" t="s">
        <v>13</v>
      </c>
      <c r="T404" s="132" t="s">
        <v>13</v>
      </c>
      <c r="U404" s="132" t="s">
        <v>13</v>
      </c>
      <c r="V404" s="132" t="s">
        <v>13</v>
      </c>
      <c r="W404" s="132" t="s">
        <v>13</v>
      </c>
      <c r="X404" s="132" t="s">
        <v>13</v>
      </c>
      <c r="Y404" s="132" t="s">
        <v>13</v>
      </c>
      <c r="Z404" s="132" t="s">
        <v>13</v>
      </c>
      <c r="AA404" s="132" t="s">
        <v>13</v>
      </c>
      <c r="AB404" s="132" t="s">
        <v>13</v>
      </c>
      <c r="AC404" s="132" t="s">
        <v>13</v>
      </c>
      <c r="AD404" s="132" t="s">
        <v>13</v>
      </c>
      <c r="AE404" s="132" t="s">
        <v>13</v>
      </c>
      <c r="AF404" s="132" t="s">
        <v>13</v>
      </c>
      <c r="AG404" s="132" t="s">
        <v>13</v>
      </c>
      <c r="AH404" s="132" t="s">
        <v>13</v>
      </c>
      <c r="AI404" s="132" t="s">
        <v>13</v>
      </c>
      <c r="AJ404" s="132" t="s">
        <v>13</v>
      </c>
      <c r="AK404" s="132" t="s">
        <v>13</v>
      </c>
      <c r="AL404" s="132" t="s">
        <v>13</v>
      </c>
      <c r="AM404" s="132" t="s">
        <v>13</v>
      </c>
      <c r="AN404" s="132" t="s">
        <v>13</v>
      </c>
      <c r="AO404" s="132" t="s">
        <v>13</v>
      </c>
      <c r="AP404" s="132" t="s">
        <v>13</v>
      </c>
      <c r="AQ404" s="132" t="s">
        <v>13</v>
      </c>
      <c r="AR404" s="132" t="s">
        <v>13</v>
      </c>
      <c r="AS404" s="132" t="s">
        <v>13</v>
      </c>
      <c r="AT404" s="319" t="s">
        <v>13</v>
      </c>
      <c r="AU404" s="132" t="s">
        <v>13</v>
      </c>
      <c r="AV404" s="132" t="s">
        <v>13</v>
      </c>
      <c r="AW404" s="132" t="s">
        <v>13</v>
      </c>
      <c r="AX404" s="132" t="s">
        <v>13</v>
      </c>
      <c r="AY404" s="132" t="s">
        <v>13</v>
      </c>
      <c r="AZ404" s="320" t="s">
        <v>13</v>
      </c>
      <c r="BA404" s="320" t="s">
        <v>13</v>
      </c>
      <c r="BB404" s="132" t="s">
        <v>13</v>
      </c>
      <c r="BC404" s="319" t="s">
        <v>13</v>
      </c>
      <c r="BD404" s="319" t="s">
        <v>13</v>
      </c>
      <c r="BE404" s="320" t="s">
        <v>13</v>
      </c>
      <c r="BF404" s="132" t="s">
        <v>13</v>
      </c>
      <c r="BG404" s="132" t="s">
        <v>13</v>
      </c>
      <c r="BH404" s="132" t="s">
        <v>13</v>
      </c>
      <c r="BI404" s="132" t="s">
        <v>13</v>
      </c>
      <c r="BJ404" s="321"/>
      <c r="BK404" s="321"/>
      <c r="BL404" s="132"/>
      <c r="BM404" s="132"/>
      <c r="BN404" s="132"/>
      <c r="BO404" s="132"/>
      <c r="BP404" s="132"/>
      <c r="BQ404" s="321"/>
      <c r="BR404" s="132"/>
      <c r="BS404" s="132"/>
      <c r="BT404" s="132"/>
      <c r="BU404" s="132"/>
      <c r="BV404" s="132"/>
      <c r="BW404" s="132"/>
      <c r="BX404" s="132"/>
    </row>
    <row r="405" spans="1:76" hidden="1" x14ac:dyDescent="0.25">
      <c r="A405" s="295">
        <v>303</v>
      </c>
      <c r="C405" s="317" t="s">
        <v>13</v>
      </c>
      <c r="D405" s="317" t="s">
        <v>13</v>
      </c>
      <c r="E405" s="318" t="s">
        <v>13</v>
      </c>
      <c r="F405" s="132" t="s">
        <v>13</v>
      </c>
      <c r="G405" s="132" t="s">
        <v>13</v>
      </c>
      <c r="H405" s="132" t="s">
        <v>13</v>
      </c>
      <c r="I405" s="132" t="s">
        <v>13</v>
      </c>
      <c r="J405" s="132" t="s">
        <v>13</v>
      </c>
      <c r="K405" s="132" t="s">
        <v>13</v>
      </c>
      <c r="L405" s="132" t="s">
        <v>13</v>
      </c>
      <c r="M405" s="132" t="s">
        <v>13</v>
      </c>
      <c r="N405" s="132" t="s">
        <v>13</v>
      </c>
      <c r="O405" s="132" t="s">
        <v>13</v>
      </c>
      <c r="P405" s="132" t="s">
        <v>13</v>
      </c>
      <c r="Q405" s="132" t="s">
        <v>13</v>
      </c>
      <c r="R405" s="132" t="s">
        <v>13</v>
      </c>
      <c r="S405" s="132" t="s">
        <v>13</v>
      </c>
      <c r="T405" s="132" t="s">
        <v>13</v>
      </c>
      <c r="U405" s="132" t="s">
        <v>13</v>
      </c>
      <c r="V405" s="132" t="s">
        <v>13</v>
      </c>
      <c r="W405" s="132" t="s">
        <v>13</v>
      </c>
      <c r="X405" s="132" t="s">
        <v>13</v>
      </c>
      <c r="Y405" s="132" t="s">
        <v>13</v>
      </c>
      <c r="Z405" s="132" t="s">
        <v>13</v>
      </c>
      <c r="AA405" s="132" t="s">
        <v>13</v>
      </c>
      <c r="AB405" s="132" t="s">
        <v>13</v>
      </c>
      <c r="AC405" s="132" t="s">
        <v>13</v>
      </c>
      <c r="AD405" s="132" t="s">
        <v>13</v>
      </c>
      <c r="AE405" s="132" t="s">
        <v>13</v>
      </c>
      <c r="AF405" s="132" t="s">
        <v>13</v>
      </c>
      <c r="AG405" s="132" t="s">
        <v>13</v>
      </c>
      <c r="AH405" s="132" t="s">
        <v>13</v>
      </c>
      <c r="AI405" s="132" t="s">
        <v>13</v>
      </c>
      <c r="AJ405" s="132" t="s">
        <v>13</v>
      </c>
      <c r="AK405" s="132" t="s">
        <v>13</v>
      </c>
      <c r="AL405" s="132" t="s">
        <v>13</v>
      </c>
      <c r="AM405" s="132" t="s">
        <v>13</v>
      </c>
      <c r="AN405" s="132" t="s">
        <v>13</v>
      </c>
      <c r="AO405" s="132" t="s">
        <v>13</v>
      </c>
      <c r="AP405" s="132" t="s">
        <v>13</v>
      </c>
      <c r="AQ405" s="132" t="s">
        <v>13</v>
      </c>
      <c r="AR405" s="132" t="s">
        <v>13</v>
      </c>
      <c r="AS405" s="132" t="s">
        <v>13</v>
      </c>
      <c r="AT405" s="319" t="s">
        <v>13</v>
      </c>
      <c r="AU405" s="132" t="s">
        <v>13</v>
      </c>
      <c r="AV405" s="132" t="s">
        <v>13</v>
      </c>
      <c r="AW405" s="132" t="s">
        <v>13</v>
      </c>
      <c r="AX405" s="132" t="s">
        <v>13</v>
      </c>
      <c r="AY405" s="132" t="s">
        <v>13</v>
      </c>
      <c r="AZ405" s="320" t="s">
        <v>13</v>
      </c>
      <c r="BA405" s="320" t="s">
        <v>13</v>
      </c>
      <c r="BB405" s="132" t="s">
        <v>13</v>
      </c>
      <c r="BC405" s="319" t="s">
        <v>13</v>
      </c>
      <c r="BD405" s="319" t="s">
        <v>13</v>
      </c>
      <c r="BE405" s="320" t="s">
        <v>13</v>
      </c>
      <c r="BF405" s="132" t="s">
        <v>13</v>
      </c>
      <c r="BG405" s="132" t="s">
        <v>13</v>
      </c>
      <c r="BH405" s="132" t="s">
        <v>13</v>
      </c>
      <c r="BI405" s="132" t="s">
        <v>13</v>
      </c>
      <c r="BJ405" s="321"/>
      <c r="BK405" s="321"/>
      <c r="BL405" s="132"/>
      <c r="BM405" s="132"/>
      <c r="BN405" s="132"/>
      <c r="BO405" s="132"/>
      <c r="BP405" s="132"/>
      <c r="BQ405" s="321"/>
      <c r="BR405" s="132"/>
      <c r="BS405" s="132"/>
      <c r="BT405" s="132"/>
      <c r="BU405" s="132"/>
      <c r="BV405" s="132"/>
      <c r="BW405" s="132"/>
      <c r="BX405" s="132"/>
    </row>
    <row r="406" spans="1:76" hidden="1" x14ac:dyDescent="0.25">
      <c r="A406" s="295">
        <v>303</v>
      </c>
      <c r="C406" s="317" t="s">
        <v>13</v>
      </c>
      <c r="D406" s="317" t="s">
        <v>13</v>
      </c>
      <c r="E406" s="318" t="s">
        <v>13</v>
      </c>
      <c r="F406" s="132" t="s">
        <v>13</v>
      </c>
      <c r="G406" s="132" t="s">
        <v>13</v>
      </c>
      <c r="H406" s="132" t="s">
        <v>13</v>
      </c>
      <c r="I406" s="132" t="s">
        <v>13</v>
      </c>
      <c r="J406" s="132" t="s">
        <v>13</v>
      </c>
      <c r="K406" s="132" t="s">
        <v>13</v>
      </c>
      <c r="L406" s="132" t="s">
        <v>13</v>
      </c>
      <c r="M406" s="132" t="s">
        <v>13</v>
      </c>
      <c r="N406" s="132" t="s">
        <v>13</v>
      </c>
      <c r="O406" s="132" t="s">
        <v>13</v>
      </c>
      <c r="P406" s="132" t="s">
        <v>13</v>
      </c>
      <c r="Q406" s="132" t="s">
        <v>13</v>
      </c>
      <c r="R406" s="132" t="s">
        <v>13</v>
      </c>
      <c r="S406" s="132" t="s">
        <v>13</v>
      </c>
      <c r="T406" s="132" t="s">
        <v>13</v>
      </c>
      <c r="U406" s="132" t="s">
        <v>13</v>
      </c>
      <c r="V406" s="132" t="s">
        <v>13</v>
      </c>
      <c r="W406" s="132" t="s">
        <v>13</v>
      </c>
      <c r="X406" s="132" t="s">
        <v>13</v>
      </c>
      <c r="Y406" s="132" t="s">
        <v>13</v>
      </c>
      <c r="Z406" s="132" t="s">
        <v>13</v>
      </c>
      <c r="AA406" s="132" t="s">
        <v>13</v>
      </c>
      <c r="AB406" s="132" t="s">
        <v>13</v>
      </c>
      <c r="AC406" s="132" t="s">
        <v>13</v>
      </c>
      <c r="AD406" s="132" t="s">
        <v>13</v>
      </c>
      <c r="AE406" s="132" t="s">
        <v>13</v>
      </c>
      <c r="AF406" s="132" t="s">
        <v>13</v>
      </c>
      <c r="AG406" s="132" t="s">
        <v>13</v>
      </c>
      <c r="AH406" s="132" t="s">
        <v>13</v>
      </c>
      <c r="AI406" s="132" t="s">
        <v>13</v>
      </c>
      <c r="AJ406" s="132" t="s">
        <v>13</v>
      </c>
      <c r="AK406" s="132" t="s">
        <v>13</v>
      </c>
      <c r="AL406" s="132" t="s">
        <v>13</v>
      </c>
      <c r="AM406" s="132" t="s">
        <v>13</v>
      </c>
      <c r="AN406" s="132" t="s">
        <v>13</v>
      </c>
      <c r="AO406" s="132" t="s">
        <v>13</v>
      </c>
      <c r="AP406" s="132" t="s">
        <v>13</v>
      </c>
      <c r="AQ406" s="132" t="s">
        <v>13</v>
      </c>
      <c r="AR406" s="132" t="s">
        <v>13</v>
      </c>
      <c r="AS406" s="132" t="s">
        <v>13</v>
      </c>
      <c r="AT406" s="319" t="s">
        <v>13</v>
      </c>
      <c r="AU406" s="132" t="s">
        <v>13</v>
      </c>
      <c r="AV406" s="132" t="s">
        <v>13</v>
      </c>
      <c r="AW406" s="132" t="s">
        <v>13</v>
      </c>
      <c r="AX406" s="132" t="s">
        <v>13</v>
      </c>
      <c r="AY406" s="132" t="s">
        <v>13</v>
      </c>
      <c r="AZ406" s="320" t="s">
        <v>13</v>
      </c>
      <c r="BA406" s="320" t="s">
        <v>13</v>
      </c>
      <c r="BB406" s="132" t="s">
        <v>13</v>
      </c>
      <c r="BC406" s="319" t="s">
        <v>13</v>
      </c>
      <c r="BD406" s="319" t="s">
        <v>13</v>
      </c>
      <c r="BE406" s="320" t="s">
        <v>13</v>
      </c>
      <c r="BF406" s="132" t="s">
        <v>13</v>
      </c>
      <c r="BG406" s="132" t="s">
        <v>13</v>
      </c>
      <c r="BH406" s="132" t="s">
        <v>13</v>
      </c>
      <c r="BI406" s="132" t="s">
        <v>13</v>
      </c>
      <c r="BJ406" s="321"/>
      <c r="BK406" s="321"/>
      <c r="BL406" s="132"/>
      <c r="BM406" s="132"/>
      <c r="BN406" s="132"/>
      <c r="BO406" s="132"/>
      <c r="BP406" s="132"/>
      <c r="BQ406" s="321"/>
      <c r="BR406" s="132"/>
      <c r="BS406" s="132"/>
      <c r="BT406" s="132"/>
      <c r="BU406" s="132"/>
      <c r="BV406" s="132"/>
      <c r="BW406" s="132"/>
      <c r="BX406" s="132"/>
    </row>
    <row r="407" spans="1:76" hidden="1" x14ac:dyDescent="0.25">
      <c r="A407" s="295">
        <v>303</v>
      </c>
      <c r="C407" s="317" t="s">
        <v>13</v>
      </c>
      <c r="D407" s="317" t="s">
        <v>13</v>
      </c>
      <c r="E407" s="318" t="s">
        <v>13</v>
      </c>
      <c r="F407" s="132" t="s">
        <v>13</v>
      </c>
      <c r="G407" s="132" t="s">
        <v>13</v>
      </c>
      <c r="H407" s="132" t="s">
        <v>13</v>
      </c>
      <c r="I407" s="132" t="s">
        <v>13</v>
      </c>
      <c r="J407" s="132" t="s">
        <v>13</v>
      </c>
      <c r="K407" s="132" t="s">
        <v>13</v>
      </c>
      <c r="L407" s="132" t="s">
        <v>13</v>
      </c>
      <c r="M407" s="132" t="s">
        <v>13</v>
      </c>
      <c r="N407" s="132" t="s">
        <v>13</v>
      </c>
      <c r="O407" s="132" t="s">
        <v>13</v>
      </c>
      <c r="P407" s="132" t="s">
        <v>13</v>
      </c>
      <c r="Q407" s="132" t="s">
        <v>13</v>
      </c>
      <c r="R407" s="132" t="s">
        <v>13</v>
      </c>
      <c r="S407" s="132" t="s">
        <v>13</v>
      </c>
      <c r="T407" s="132" t="s">
        <v>13</v>
      </c>
      <c r="U407" s="132" t="s">
        <v>13</v>
      </c>
      <c r="V407" s="132" t="s">
        <v>13</v>
      </c>
      <c r="W407" s="132" t="s">
        <v>13</v>
      </c>
      <c r="X407" s="132" t="s">
        <v>13</v>
      </c>
      <c r="Y407" s="132" t="s">
        <v>13</v>
      </c>
      <c r="Z407" s="132" t="s">
        <v>13</v>
      </c>
      <c r="AA407" s="132" t="s">
        <v>13</v>
      </c>
      <c r="AB407" s="132" t="s">
        <v>13</v>
      </c>
      <c r="AC407" s="132" t="s">
        <v>13</v>
      </c>
      <c r="AD407" s="132" t="s">
        <v>13</v>
      </c>
      <c r="AE407" s="132" t="s">
        <v>13</v>
      </c>
      <c r="AF407" s="132" t="s">
        <v>13</v>
      </c>
      <c r="AG407" s="132" t="s">
        <v>13</v>
      </c>
      <c r="AH407" s="132" t="s">
        <v>13</v>
      </c>
      <c r="AI407" s="132" t="s">
        <v>13</v>
      </c>
      <c r="AJ407" s="132" t="s">
        <v>13</v>
      </c>
      <c r="AK407" s="132" t="s">
        <v>13</v>
      </c>
      <c r="AL407" s="132" t="s">
        <v>13</v>
      </c>
      <c r="AM407" s="132" t="s">
        <v>13</v>
      </c>
      <c r="AN407" s="132" t="s">
        <v>13</v>
      </c>
      <c r="AO407" s="132" t="s">
        <v>13</v>
      </c>
      <c r="AP407" s="132" t="s">
        <v>13</v>
      </c>
      <c r="AQ407" s="132" t="s">
        <v>13</v>
      </c>
      <c r="AR407" s="132" t="s">
        <v>13</v>
      </c>
      <c r="AS407" s="132" t="s">
        <v>13</v>
      </c>
      <c r="AT407" s="319" t="s">
        <v>13</v>
      </c>
      <c r="AU407" s="132" t="s">
        <v>13</v>
      </c>
      <c r="AV407" s="132" t="s">
        <v>13</v>
      </c>
      <c r="AW407" s="132" t="s">
        <v>13</v>
      </c>
      <c r="AX407" s="132" t="s">
        <v>13</v>
      </c>
      <c r="AY407" s="132" t="s">
        <v>13</v>
      </c>
      <c r="AZ407" s="320" t="s">
        <v>13</v>
      </c>
      <c r="BA407" s="320" t="s">
        <v>13</v>
      </c>
      <c r="BB407" s="132" t="s">
        <v>13</v>
      </c>
      <c r="BC407" s="319" t="s">
        <v>13</v>
      </c>
      <c r="BD407" s="319" t="s">
        <v>13</v>
      </c>
      <c r="BE407" s="320" t="s">
        <v>13</v>
      </c>
      <c r="BF407" s="132" t="s">
        <v>13</v>
      </c>
      <c r="BG407" s="132" t="s">
        <v>13</v>
      </c>
      <c r="BH407" s="132" t="s">
        <v>13</v>
      </c>
      <c r="BI407" s="132" t="s">
        <v>13</v>
      </c>
      <c r="BJ407" s="321"/>
      <c r="BK407" s="321"/>
      <c r="BL407" s="132"/>
      <c r="BM407" s="132"/>
      <c r="BN407" s="132"/>
      <c r="BO407" s="132"/>
      <c r="BP407" s="132"/>
      <c r="BQ407" s="321"/>
      <c r="BR407" s="132"/>
      <c r="BS407" s="132"/>
      <c r="BT407" s="132"/>
      <c r="BU407" s="132"/>
      <c r="BV407" s="132"/>
      <c r="BW407" s="132"/>
      <c r="BX407" s="132"/>
    </row>
    <row r="408" spans="1:76" hidden="1" x14ac:dyDescent="0.25">
      <c r="A408" s="295">
        <v>303</v>
      </c>
      <c r="C408" s="317" t="s">
        <v>13</v>
      </c>
      <c r="D408" s="317" t="s">
        <v>13</v>
      </c>
      <c r="E408" s="318" t="s">
        <v>13</v>
      </c>
      <c r="F408" s="132" t="s">
        <v>13</v>
      </c>
      <c r="G408" s="132" t="s">
        <v>13</v>
      </c>
      <c r="H408" s="132" t="s">
        <v>13</v>
      </c>
      <c r="I408" s="132" t="s">
        <v>13</v>
      </c>
      <c r="J408" s="132" t="s">
        <v>13</v>
      </c>
      <c r="K408" s="132" t="s">
        <v>13</v>
      </c>
      <c r="L408" s="132" t="s">
        <v>13</v>
      </c>
      <c r="M408" s="132" t="s">
        <v>13</v>
      </c>
      <c r="N408" s="132" t="s">
        <v>13</v>
      </c>
      <c r="O408" s="132" t="s">
        <v>13</v>
      </c>
      <c r="P408" s="132" t="s">
        <v>13</v>
      </c>
      <c r="Q408" s="132" t="s">
        <v>13</v>
      </c>
      <c r="R408" s="132" t="s">
        <v>13</v>
      </c>
      <c r="S408" s="132" t="s">
        <v>13</v>
      </c>
      <c r="T408" s="132" t="s">
        <v>13</v>
      </c>
      <c r="U408" s="132" t="s">
        <v>13</v>
      </c>
      <c r="V408" s="132" t="s">
        <v>13</v>
      </c>
      <c r="W408" s="132" t="s">
        <v>13</v>
      </c>
      <c r="X408" s="132" t="s">
        <v>13</v>
      </c>
      <c r="Y408" s="132" t="s">
        <v>13</v>
      </c>
      <c r="Z408" s="132" t="s">
        <v>13</v>
      </c>
      <c r="AA408" s="132" t="s">
        <v>13</v>
      </c>
      <c r="AB408" s="132" t="s">
        <v>13</v>
      </c>
      <c r="AC408" s="132" t="s">
        <v>13</v>
      </c>
      <c r="AD408" s="132" t="s">
        <v>13</v>
      </c>
      <c r="AE408" s="132" t="s">
        <v>13</v>
      </c>
      <c r="AF408" s="132" t="s">
        <v>13</v>
      </c>
      <c r="AG408" s="132" t="s">
        <v>13</v>
      </c>
      <c r="AH408" s="132" t="s">
        <v>13</v>
      </c>
      <c r="AI408" s="132" t="s">
        <v>13</v>
      </c>
      <c r="AJ408" s="132" t="s">
        <v>13</v>
      </c>
      <c r="AK408" s="132" t="s">
        <v>13</v>
      </c>
      <c r="AL408" s="132" t="s">
        <v>13</v>
      </c>
      <c r="AM408" s="132" t="s">
        <v>13</v>
      </c>
      <c r="AN408" s="132" t="s">
        <v>13</v>
      </c>
      <c r="AO408" s="132" t="s">
        <v>13</v>
      </c>
      <c r="AP408" s="132" t="s">
        <v>13</v>
      </c>
      <c r="AQ408" s="132" t="s">
        <v>13</v>
      </c>
      <c r="AR408" s="132" t="s">
        <v>13</v>
      </c>
      <c r="AS408" s="132" t="s">
        <v>13</v>
      </c>
      <c r="AT408" s="319" t="s">
        <v>13</v>
      </c>
      <c r="AU408" s="132" t="s">
        <v>13</v>
      </c>
      <c r="AV408" s="132" t="s">
        <v>13</v>
      </c>
      <c r="AW408" s="132" t="s">
        <v>13</v>
      </c>
      <c r="AX408" s="132" t="s">
        <v>13</v>
      </c>
      <c r="AY408" s="132" t="s">
        <v>13</v>
      </c>
      <c r="AZ408" s="320" t="s">
        <v>13</v>
      </c>
      <c r="BA408" s="320" t="s">
        <v>13</v>
      </c>
      <c r="BB408" s="132" t="s">
        <v>13</v>
      </c>
      <c r="BC408" s="319" t="s">
        <v>13</v>
      </c>
      <c r="BD408" s="319" t="s">
        <v>13</v>
      </c>
      <c r="BE408" s="320" t="s">
        <v>13</v>
      </c>
      <c r="BF408" s="132" t="s">
        <v>13</v>
      </c>
      <c r="BG408" s="132" t="s">
        <v>13</v>
      </c>
      <c r="BH408" s="132" t="s">
        <v>13</v>
      </c>
      <c r="BI408" s="132" t="s">
        <v>13</v>
      </c>
      <c r="BJ408" s="321"/>
      <c r="BK408" s="321"/>
      <c r="BL408" s="132"/>
      <c r="BM408" s="132"/>
      <c r="BN408" s="132"/>
      <c r="BO408" s="132"/>
      <c r="BP408" s="132"/>
      <c r="BQ408" s="321"/>
      <c r="BR408" s="132"/>
      <c r="BS408" s="132"/>
      <c r="BT408" s="132"/>
      <c r="BU408" s="132"/>
      <c r="BV408" s="132"/>
      <c r="BW408" s="132"/>
      <c r="BX408" s="132"/>
    </row>
    <row r="409" spans="1:76" hidden="1" x14ac:dyDescent="0.25">
      <c r="A409" s="295">
        <v>303</v>
      </c>
      <c r="C409" s="317" t="s">
        <v>13</v>
      </c>
      <c r="D409" s="317" t="s">
        <v>13</v>
      </c>
      <c r="E409" s="318" t="s">
        <v>13</v>
      </c>
      <c r="F409" s="132" t="s">
        <v>13</v>
      </c>
      <c r="G409" s="132" t="s">
        <v>13</v>
      </c>
      <c r="H409" s="132" t="s">
        <v>13</v>
      </c>
      <c r="I409" s="132" t="s">
        <v>13</v>
      </c>
      <c r="J409" s="132" t="s">
        <v>13</v>
      </c>
      <c r="K409" s="132" t="s">
        <v>13</v>
      </c>
      <c r="L409" s="132" t="s">
        <v>13</v>
      </c>
      <c r="M409" s="132" t="s">
        <v>13</v>
      </c>
      <c r="N409" s="132" t="s">
        <v>13</v>
      </c>
      <c r="O409" s="132" t="s">
        <v>13</v>
      </c>
      <c r="P409" s="132" t="s">
        <v>13</v>
      </c>
      <c r="Q409" s="132" t="s">
        <v>13</v>
      </c>
      <c r="R409" s="132" t="s">
        <v>13</v>
      </c>
      <c r="S409" s="132" t="s">
        <v>13</v>
      </c>
      <c r="T409" s="132" t="s">
        <v>13</v>
      </c>
      <c r="U409" s="132" t="s">
        <v>13</v>
      </c>
      <c r="V409" s="132" t="s">
        <v>13</v>
      </c>
      <c r="W409" s="132" t="s">
        <v>13</v>
      </c>
      <c r="X409" s="132" t="s">
        <v>13</v>
      </c>
      <c r="Y409" s="132" t="s">
        <v>13</v>
      </c>
      <c r="Z409" s="132" t="s">
        <v>13</v>
      </c>
      <c r="AA409" s="132" t="s">
        <v>13</v>
      </c>
      <c r="AB409" s="132" t="s">
        <v>13</v>
      </c>
      <c r="AC409" s="132" t="s">
        <v>13</v>
      </c>
      <c r="AD409" s="132" t="s">
        <v>13</v>
      </c>
      <c r="AE409" s="132" t="s">
        <v>13</v>
      </c>
      <c r="AF409" s="132" t="s">
        <v>13</v>
      </c>
      <c r="AG409" s="132" t="s">
        <v>13</v>
      </c>
      <c r="AH409" s="132" t="s">
        <v>13</v>
      </c>
      <c r="AI409" s="132" t="s">
        <v>13</v>
      </c>
      <c r="AJ409" s="132" t="s">
        <v>13</v>
      </c>
      <c r="AK409" s="132" t="s">
        <v>13</v>
      </c>
      <c r="AL409" s="132" t="s">
        <v>13</v>
      </c>
      <c r="AM409" s="132" t="s">
        <v>13</v>
      </c>
      <c r="AN409" s="132" t="s">
        <v>13</v>
      </c>
      <c r="AO409" s="132" t="s">
        <v>13</v>
      </c>
      <c r="AP409" s="132" t="s">
        <v>13</v>
      </c>
      <c r="AQ409" s="132" t="s">
        <v>13</v>
      </c>
      <c r="AR409" s="132" t="s">
        <v>13</v>
      </c>
      <c r="AS409" s="132" t="s">
        <v>13</v>
      </c>
      <c r="AT409" s="319" t="s">
        <v>13</v>
      </c>
      <c r="AU409" s="132" t="s">
        <v>13</v>
      </c>
      <c r="AV409" s="132" t="s">
        <v>13</v>
      </c>
      <c r="AW409" s="132" t="s">
        <v>13</v>
      </c>
      <c r="AX409" s="132" t="s">
        <v>13</v>
      </c>
      <c r="AY409" s="132" t="s">
        <v>13</v>
      </c>
      <c r="AZ409" s="320" t="s">
        <v>13</v>
      </c>
      <c r="BA409" s="320" t="s">
        <v>13</v>
      </c>
      <c r="BB409" s="132" t="s">
        <v>13</v>
      </c>
      <c r="BC409" s="319" t="s">
        <v>13</v>
      </c>
      <c r="BD409" s="319" t="s">
        <v>13</v>
      </c>
      <c r="BE409" s="320" t="s">
        <v>13</v>
      </c>
      <c r="BF409" s="132" t="s">
        <v>13</v>
      </c>
      <c r="BG409" s="132" t="s">
        <v>13</v>
      </c>
      <c r="BH409" s="132" t="s">
        <v>13</v>
      </c>
      <c r="BI409" s="132" t="s">
        <v>13</v>
      </c>
      <c r="BJ409" s="321"/>
      <c r="BK409" s="321"/>
      <c r="BL409" s="132"/>
      <c r="BM409" s="132"/>
      <c r="BN409" s="132"/>
      <c r="BO409" s="132"/>
      <c r="BP409" s="132"/>
      <c r="BQ409" s="321"/>
      <c r="BR409" s="132"/>
      <c r="BS409" s="132"/>
      <c r="BT409" s="132"/>
      <c r="BU409" s="132"/>
      <c r="BV409" s="132"/>
      <c r="BW409" s="132"/>
      <c r="BX409" s="132"/>
    </row>
    <row r="410" spans="1:76" hidden="1" x14ac:dyDescent="0.25">
      <c r="A410" s="295">
        <v>303</v>
      </c>
      <c r="C410" s="317" t="s">
        <v>13</v>
      </c>
      <c r="D410" s="317" t="s">
        <v>13</v>
      </c>
      <c r="E410" s="318" t="s">
        <v>13</v>
      </c>
      <c r="F410" s="132" t="s">
        <v>13</v>
      </c>
      <c r="G410" s="132" t="s">
        <v>13</v>
      </c>
      <c r="H410" s="132" t="s">
        <v>13</v>
      </c>
      <c r="I410" s="132" t="s">
        <v>13</v>
      </c>
      <c r="J410" s="132" t="s">
        <v>13</v>
      </c>
      <c r="K410" s="132" t="s">
        <v>13</v>
      </c>
      <c r="L410" s="132" t="s">
        <v>13</v>
      </c>
      <c r="M410" s="132" t="s">
        <v>13</v>
      </c>
      <c r="N410" s="132" t="s">
        <v>13</v>
      </c>
      <c r="O410" s="132" t="s">
        <v>13</v>
      </c>
      <c r="P410" s="132" t="s">
        <v>13</v>
      </c>
      <c r="Q410" s="132" t="s">
        <v>13</v>
      </c>
      <c r="R410" s="132" t="s">
        <v>13</v>
      </c>
      <c r="S410" s="132" t="s">
        <v>13</v>
      </c>
      <c r="T410" s="132" t="s">
        <v>13</v>
      </c>
      <c r="U410" s="132" t="s">
        <v>13</v>
      </c>
      <c r="V410" s="132" t="s">
        <v>13</v>
      </c>
      <c r="W410" s="132" t="s">
        <v>13</v>
      </c>
      <c r="X410" s="132" t="s">
        <v>13</v>
      </c>
      <c r="Y410" s="132" t="s">
        <v>13</v>
      </c>
      <c r="Z410" s="132" t="s">
        <v>13</v>
      </c>
      <c r="AA410" s="132" t="s">
        <v>13</v>
      </c>
      <c r="AB410" s="132" t="s">
        <v>13</v>
      </c>
      <c r="AC410" s="132" t="s">
        <v>13</v>
      </c>
      <c r="AD410" s="132" t="s">
        <v>13</v>
      </c>
      <c r="AE410" s="132" t="s">
        <v>13</v>
      </c>
      <c r="AF410" s="132" t="s">
        <v>13</v>
      </c>
      <c r="AG410" s="132" t="s">
        <v>13</v>
      </c>
      <c r="AH410" s="132" t="s">
        <v>13</v>
      </c>
      <c r="AI410" s="132" t="s">
        <v>13</v>
      </c>
      <c r="AJ410" s="132" t="s">
        <v>13</v>
      </c>
      <c r="AK410" s="132" t="s">
        <v>13</v>
      </c>
      <c r="AL410" s="132" t="s">
        <v>13</v>
      </c>
      <c r="AM410" s="132" t="s">
        <v>13</v>
      </c>
      <c r="AN410" s="132" t="s">
        <v>13</v>
      </c>
      <c r="AO410" s="132" t="s">
        <v>13</v>
      </c>
      <c r="AP410" s="132" t="s">
        <v>13</v>
      </c>
      <c r="AQ410" s="132" t="s">
        <v>13</v>
      </c>
      <c r="AR410" s="132" t="s">
        <v>13</v>
      </c>
      <c r="AS410" s="132" t="s">
        <v>13</v>
      </c>
      <c r="AT410" s="319" t="s">
        <v>13</v>
      </c>
      <c r="AU410" s="132" t="s">
        <v>13</v>
      </c>
      <c r="AV410" s="132" t="s">
        <v>13</v>
      </c>
      <c r="AW410" s="132" t="s">
        <v>13</v>
      </c>
      <c r="AX410" s="132" t="s">
        <v>13</v>
      </c>
      <c r="AY410" s="132" t="s">
        <v>13</v>
      </c>
      <c r="AZ410" s="320" t="s">
        <v>13</v>
      </c>
      <c r="BA410" s="320" t="s">
        <v>13</v>
      </c>
      <c r="BB410" s="132" t="s">
        <v>13</v>
      </c>
      <c r="BC410" s="319" t="s">
        <v>13</v>
      </c>
      <c r="BD410" s="319" t="s">
        <v>13</v>
      </c>
      <c r="BE410" s="320" t="s">
        <v>13</v>
      </c>
      <c r="BF410" s="132" t="s">
        <v>13</v>
      </c>
      <c r="BG410" s="132" t="s">
        <v>13</v>
      </c>
      <c r="BH410" s="132" t="s">
        <v>13</v>
      </c>
      <c r="BI410" s="132" t="s">
        <v>13</v>
      </c>
      <c r="BJ410" s="321"/>
      <c r="BK410" s="321"/>
      <c r="BL410" s="132"/>
      <c r="BM410" s="132"/>
      <c r="BN410" s="132"/>
      <c r="BO410" s="132"/>
      <c r="BP410" s="132"/>
      <c r="BQ410" s="321"/>
      <c r="BR410" s="132"/>
      <c r="BS410" s="132"/>
      <c r="BT410" s="132"/>
      <c r="BU410" s="132"/>
      <c r="BV410" s="132"/>
      <c r="BW410" s="132"/>
      <c r="BX410" s="132"/>
    </row>
    <row r="411" spans="1:76" hidden="1" x14ac:dyDescent="0.25">
      <c r="A411" s="295">
        <v>303</v>
      </c>
      <c r="C411" s="317" t="s">
        <v>13</v>
      </c>
      <c r="D411" s="317" t="s">
        <v>13</v>
      </c>
      <c r="E411" s="318" t="s">
        <v>13</v>
      </c>
      <c r="F411" s="132" t="s">
        <v>13</v>
      </c>
      <c r="G411" s="132" t="s">
        <v>13</v>
      </c>
      <c r="H411" s="132" t="s">
        <v>13</v>
      </c>
      <c r="I411" s="132" t="s">
        <v>13</v>
      </c>
      <c r="J411" s="132" t="s">
        <v>13</v>
      </c>
      <c r="K411" s="132" t="s">
        <v>13</v>
      </c>
      <c r="L411" s="132" t="s">
        <v>13</v>
      </c>
      <c r="M411" s="132" t="s">
        <v>13</v>
      </c>
      <c r="N411" s="132" t="s">
        <v>13</v>
      </c>
      <c r="O411" s="132" t="s">
        <v>13</v>
      </c>
      <c r="P411" s="132" t="s">
        <v>13</v>
      </c>
      <c r="Q411" s="132" t="s">
        <v>13</v>
      </c>
      <c r="R411" s="132" t="s">
        <v>13</v>
      </c>
      <c r="S411" s="132" t="s">
        <v>13</v>
      </c>
      <c r="T411" s="132" t="s">
        <v>13</v>
      </c>
      <c r="U411" s="132" t="s">
        <v>13</v>
      </c>
      <c r="V411" s="132" t="s">
        <v>13</v>
      </c>
      <c r="W411" s="132" t="s">
        <v>13</v>
      </c>
      <c r="X411" s="132" t="s">
        <v>13</v>
      </c>
      <c r="Y411" s="132" t="s">
        <v>13</v>
      </c>
      <c r="Z411" s="132" t="s">
        <v>13</v>
      </c>
      <c r="AA411" s="132" t="s">
        <v>13</v>
      </c>
      <c r="AB411" s="132" t="s">
        <v>13</v>
      </c>
      <c r="AC411" s="132" t="s">
        <v>13</v>
      </c>
      <c r="AD411" s="132" t="s">
        <v>13</v>
      </c>
      <c r="AE411" s="132" t="s">
        <v>13</v>
      </c>
      <c r="AF411" s="132" t="s">
        <v>13</v>
      </c>
      <c r="AG411" s="132" t="s">
        <v>13</v>
      </c>
      <c r="AH411" s="132" t="s">
        <v>13</v>
      </c>
      <c r="AI411" s="132" t="s">
        <v>13</v>
      </c>
      <c r="AJ411" s="132" t="s">
        <v>13</v>
      </c>
      <c r="AK411" s="132" t="s">
        <v>13</v>
      </c>
      <c r="AL411" s="132" t="s">
        <v>13</v>
      </c>
      <c r="AM411" s="132" t="s">
        <v>13</v>
      </c>
      <c r="AN411" s="132" t="s">
        <v>13</v>
      </c>
      <c r="AO411" s="132" t="s">
        <v>13</v>
      </c>
      <c r="AP411" s="132" t="s">
        <v>13</v>
      </c>
      <c r="AQ411" s="132" t="s">
        <v>13</v>
      </c>
      <c r="AR411" s="132" t="s">
        <v>13</v>
      </c>
      <c r="AS411" s="132" t="s">
        <v>13</v>
      </c>
      <c r="AT411" s="319" t="s">
        <v>13</v>
      </c>
      <c r="AU411" s="132" t="s">
        <v>13</v>
      </c>
      <c r="AV411" s="132" t="s">
        <v>13</v>
      </c>
      <c r="AW411" s="132" t="s">
        <v>13</v>
      </c>
      <c r="AX411" s="132" t="s">
        <v>13</v>
      </c>
      <c r="AY411" s="132" t="s">
        <v>13</v>
      </c>
      <c r="AZ411" s="320" t="s">
        <v>13</v>
      </c>
      <c r="BA411" s="320" t="s">
        <v>13</v>
      </c>
      <c r="BB411" s="132" t="s">
        <v>13</v>
      </c>
      <c r="BC411" s="319" t="s">
        <v>13</v>
      </c>
      <c r="BD411" s="319" t="s">
        <v>13</v>
      </c>
      <c r="BE411" s="320" t="s">
        <v>13</v>
      </c>
      <c r="BF411" s="132" t="s">
        <v>13</v>
      </c>
      <c r="BG411" s="132" t="s">
        <v>13</v>
      </c>
      <c r="BH411" s="132" t="s">
        <v>13</v>
      </c>
      <c r="BI411" s="132" t="s">
        <v>13</v>
      </c>
      <c r="BJ411" s="321"/>
      <c r="BK411" s="321"/>
      <c r="BL411" s="132"/>
      <c r="BM411" s="132"/>
      <c r="BN411" s="132"/>
      <c r="BO411" s="132"/>
      <c r="BP411" s="132"/>
      <c r="BQ411" s="321"/>
      <c r="BR411" s="132"/>
      <c r="BS411" s="132"/>
      <c r="BT411" s="132"/>
      <c r="BU411" s="132"/>
      <c r="BV411" s="132"/>
      <c r="BW411" s="132"/>
      <c r="BX411" s="132"/>
    </row>
    <row r="412" spans="1:76" hidden="1" x14ac:dyDescent="0.25">
      <c r="A412" s="295">
        <v>303</v>
      </c>
      <c r="C412" s="317" t="s">
        <v>13</v>
      </c>
      <c r="D412" s="317" t="s">
        <v>13</v>
      </c>
      <c r="E412" s="318" t="s">
        <v>13</v>
      </c>
      <c r="F412" s="132" t="s">
        <v>13</v>
      </c>
      <c r="G412" s="132" t="s">
        <v>13</v>
      </c>
      <c r="H412" s="132" t="s">
        <v>13</v>
      </c>
      <c r="I412" s="132" t="s">
        <v>13</v>
      </c>
      <c r="J412" s="132" t="s">
        <v>13</v>
      </c>
      <c r="K412" s="132" t="s">
        <v>13</v>
      </c>
      <c r="L412" s="132" t="s">
        <v>13</v>
      </c>
      <c r="M412" s="132" t="s">
        <v>13</v>
      </c>
      <c r="N412" s="132" t="s">
        <v>13</v>
      </c>
      <c r="O412" s="132" t="s">
        <v>13</v>
      </c>
      <c r="P412" s="132" t="s">
        <v>13</v>
      </c>
      <c r="Q412" s="132" t="s">
        <v>13</v>
      </c>
      <c r="R412" s="132" t="s">
        <v>13</v>
      </c>
      <c r="S412" s="132" t="s">
        <v>13</v>
      </c>
      <c r="T412" s="132" t="s">
        <v>13</v>
      </c>
      <c r="U412" s="132" t="s">
        <v>13</v>
      </c>
      <c r="V412" s="132" t="s">
        <v>13</v>
      </c>
      <c r="W412" s="132" t="s">
        <v>13</v>
      </c>
      <c r="X412" s="132" t="s">
        <v>13</v>
      </c>
      <c r="Y412" s="132" t="s">
        <v>13</v>
      </c>
      <c r="Z412" s="132" t="s">
        <v>13</v>
      </c>
      <c r="AA412" s="132" t="s">
        <v>13</v>
      </c>
      <c r="AB412" s="132" t="s">
        <v>13</v>
      </c>
      <c r="AC412" s="132" t="s">
        <v>13</v>
      </c>
      <c r="AD412" s="132" t="s">
        <v>13</v>
      </c>
      <c r="AE412" s="132" t="s">
        <v>13</v>
      </c>
      <c r="AF412" s="132" t="s">
        <v>13</v>
      </c>
      <c r="AG412" s="132" t="s">
        <v>13</v>
      </c>
      <c r="AH412" s="132" t="s">
        <v>13</v>
      </c>
      <c r="AI412" s="132" t="s">
        <v>13</v>
      </c>
      <c r="AJ412" s="132" t="s">
        <v>13</v>
      </c>
      <c r="AK412" s="132" t="s">
        <v>13</v>
      </c>
      <c r="AL412" s="132" t="s">
        <v>13</v>
      </c>
      <c r="AM412" s="132" t="s">
        <v>13</v>
      </c>
      <c r="AN412" s="132" t="s">
        <v>13</v>
      </c>
      <c r="AO412" s="132" t="s">
        <v>13</v>
      </c>
      <c r="AP412" s="132" t="s">
        <v>13</v>
      </c>
      <c r="AQ412" s="132" t="s">
        <v>13</v>
      </c>
      <c r="AR412" s="132" t="s">
        <v>13</v>
      </c>
      <c r="AS412" s="132" t="s">
        <v>13</v>
      </c>
      <c r="AT412" s="319" t="s">
        <v>13</v>
      </c>
      <c r="AU412" s="132" t="s">
        <v>13</v>
      </c>
      <c r="AV412" s="132" t="s">
        <v>13</v>
      </c>
      <c r="AW412" s="132" t="s">
        <v>13</v>
      </c>
      <c r="AX412" s="132" t="s">
        <v>13</v>
      </c>
      <c r="AY412" s="132" t="s">
        <v>13</v>
      </c>
      <c r="AZ412" s="320" t="s">
        <v>13</v>
      </c>
      <c r="BA412" s="320" t="s">
        <v>13</v>
      </c>
      <c r="BB412" s="132" t="s">
        <v>13</v>
      </c>
      <c r="BC412" s="319" t="s">
        <v>13</v>
      </c>
      <c r="BD412" s="319" t="s">
        <v>13</v>
      </c>
      <c r="BE412" s="320" t="s">
        <v>13</v>
      </c>
      <c r="BF412" s="132" t="s">
        <v>13</v>
      </c>
      <c r="BG412" s="132" t="s">
        <v>13</v>
      </c>
      <c r="BH412" s="132" t="s">
        <v>13</v>
      </c>
      <c r="BI412" s="132" t="s">
        <v>13</v>
      </c>
      <c r="BJ412" s="321"/>
      <c r="BK412" s="321"/>
      <c r="BL412" s="132"/>
      <c r="BM412" s="132"/>
      <c r="BN412" s="132"/>
      <c r="BO412" s="132"/>
      <c r="BP412" s="132"/>
      <c r="BQ412" s="321"/>
      <c r="BR412" s="132"/>
      <c r="BS412" s="132"/>
      <c r="BT412" s="132"/>
      <c r="BU412" s="132"/>
      <c r="BV412" s="132"/>
      <c r="BW412" s="132"/>
      <c r="BX412" s="132"/>
    </row>
    <row r="413" spans="1:76" hidden="1" x14ac:dyDescent="0.25">
      <c r="A413" s="295">
        <v>303</v>
      </c>
      <c r="C413" s="317" t="s">
        <v>13</v>
      </c>
      <c r="D413" s="317" t="s">
        <v>13</v>
      </c>
      <c r="E413" s="318" t="s">
        <v>13</v>
      </c>
      <c r="F413" s="132" t="s">
        <v>13</v>
      </c>
      <c r="G413" s="132" t="s">
        <v>13</v>
      </c>
      <c r="H413" s="132" t="s">
        <v>13</v>
      </c>
      <c r="I413" s="132" t="s">
        <v>13</v>
      </c>
      <c r="J413" s="132" t="s">
        <v>13</v>
      </c>
      <c r="K413" s="132" t="s">
        <v>13</v>
      </c>
      <c r="L413" s="132" t="s">
        <v>13</v>
      </c>
      <c r="M413" s="132" t="s">
        <v>13</v>
      </c>
      <c r="N413" s="132" t="s">
        <v>13</v>
      </c>
      <c r="O413" s="132" t="s">
        <v>13</v>
      </c>
      <c r="P413" s="132" t="s">
        <v>13</v>
      </c>
      <c r="Q413" s="132" t="s">
        <v>13</v>
      </c>
      <c r="R413" s="132" t="s">
        <v>13</v>
      </c>
      <c r="S413" s="132" t="s">
        <v>13</v>
      </c>
      <c r="T413" s="132" t="s">
        <v>13</v>
      </c>
      <c r="U413" s="132" t="s">
        <v>13</v>
      </c>
      <c r="V413" s="132" t="s">
        <v>13</v>
      </c>
      <c r="W413" s="132" t="s">
        <v>13</v>
      </c>
      <c r="X413" s="132" t="s">
        <v>13</v>
      </c>
      <c r="Y413" s="132" t="s">
        <v>13</v>
      </c>
      <c r="Z413" s="132" t="s">
        <v>13</v>
      </c>
      <c r="AA413" s="132" t="s">
        <v>13</v>
      </c>
      <c r="AB413" s="132" t="s">
        <v>13</v>
      </c>
      <c r="AC413" s="132" t="s">
        <v>13</v>
      </c>
      <c r="AD413" s="132" t="s">
        <v>13</v>
      </c>
      <c r="AE413" s="132" t="s">
        <v>13</v>
      </c>
      <c r="AF413" s="132" t="s">
        <v>13</v>
      </c>
      <c r="AG413" s="132" t="s">
        <v>13</v>
      </c>
      <c r="AH413" s="132" t="s">
        <v>13</v>
      </c>
      <c r="AI413" s="132" t="s">
        <v>13</v>
      </c>
      <c r="AJ413" s="132" t="s">
        <v>13</v>
      </c>
      <c r="AK413" s="132" t="s">
        <v>13</v>
      </c>
      <c r="AL413" s="132" t="s">
        <v>13</v>
      </c>
      <c r="AM413" s="132" t="s">
        <v>13</v>
      </c>
      <c r="AN413" s="132" t="s">
        <v>13</v>
      </c>
      <c r="AO413" s="132" t="s">
        <v>13</v>
      </c>
      <c r="AP413" s="132" t="s">
        <v>13</v>
      </c>
      <c r="AQ413" s="132" t="s">
        <v>13</v>
      </c>
      <c r="AR413" s="132" t="s">
        <v>13</v>
      </c>
      <c r="AS413" s="132" t="s">
        <v>13</v>
      </c>
      <c r="AT413" s="319" t="s">
        <v>13</v>
      </c>
      <c r="AU413" s="132" t="s">
        <v>13</v>
      </c>
      <c r="AV413" s="132" t="s">
        <v>13</v>
      </c>
      <c r="AW413" s="132" t="s">
        <v>13</v>
      </c>
      <c r="AX413" s="132" t="s">
        <v>13</v>
      </c>
      <c r="AY413" s="132" t="s">
        <v>13</v>
      </c>
      <c r="AZ413" s="320" t="s">
        <v>13</v>
      </c>
      <c r="BA413" s="320" t="s">
        <v>13</v>
      </c>
      <c r="BB413" s="132" t="s">
        <v>13</v>
      </c>
      <c r="BC413" s="319" t="s">
        <v>13</v>
      </c>
      <c r="BD413" s="319" t="s">
        <v>13</v>
      </c>
      <c r="BE413" s="320" t="s">
        <v>13</v>
      </c>
      <c r="BF413" s="132" t="s">
        <v>13</v>
      </c>
      <c r="BG413" s="132" t="s">
        <v>13</v>
      </c>
      <c r="BH413" s="132" t="s">
        <v>13</v>
      </c>
      <c r="BI413" s="132" t="s">
        <v>13</v>
      </c>
      <c r="BJ413" s="321"/>
      <c r="BK413" s="321"/>
      <c r="BL413" s="132"/>
      <c r="BM413" s="132"/>
      <c r="BN413" s="132"/>
      <c r="BO413" s="132"/>
      <c r="BP413" s="132"/>
      <c r="BQ413" s="321"/>
      <c r="BR413" s="132"/>
      <c r="BS413" s="132"/>
      <c r="BT413" s="132"/>
      <c r="BU413" s="132"/>
      <c r="BV413" s="132"/>
      <c r="BW413" s="132"/>
      <c r="BX413" s="132"/>
    </row>
    <row r="414" spans="1:76" hidden="1" x14ac:dyDescent="0.25">
      <c r="A414" s="295">
        <v>303</v>
      </c>
      <c r="C414" s="317" t="s">
        <v>13</v>
      </c>
      <c r="D414" s="317" t="s">
        <v>13</v>
      </c>
      <c r="E414" s="318" t="s">
        <v>13</v>
      </c>
      <c r="F414" s="132" t="s">
        <v>13</v>
      </c>
      <c r="G414" s="132" t="s">
        <v>13</v>
      </c>
      <c r="H414" s="132" t="s">
        <v>13</v>
      </c>
      <c r="I414" s="132" t="s">
        <v>13</v>
      </c>
      <c r="J414" s="132" t="s">
        <v>13</v>
      </c>
      <c r="K414" s="132" t="s">
        <v>13</v>
      </c>
      <c r="L414" s="132" t="s">
        <v>13</v>
      </c>
      <c r="M414" s="132" t="s">
        <v>13</v>
      </c>
      <c r="N414" s="132" t="s">
        <v>13</v>
      </c>
      <c r="O414" s="132" t="s">
        <v>13</v>
      </c>
      <c r="P414" s="132" t="s">
        <v>13</v>
      </c>
      <c r="Q414" s="132" t="s">
        <v>13</v>
      </c>
      <c r="R414" s="132" t="s">
        <v>13</v>
      </c>
      <c r="S414" s="132" t="s">
        <v>13</v>
      </c>
      <c r="T414" s="132" t="s">
        <v>13</v>
      </c>
      <c r="U414" s="132" t="s">
        <v>13</v>
      </c>
      <c r="V414" s="132" t="s">
        <v>13</v>
      </c>
      <c r="W414" s="132" t="s">
        <v>13</v>
      </c>
      <c r="X414" s="132" t="s">
        <v>13</v>
      </c>
      <c r="Y414" s="132" t="s">
        <v>13</v>
      </c>
      <c r="Z414" s="132" t="s">
        <v>13</v>
      </c>
      <c r="AA414" s="132" t="s">
        <v>13</v>
      </c>
      <c r="AB414" s="132" t="s">
        <v>13</v>
      </c>
      <c r="AC414" s="132" t="s">
        <v>13</v>
      </c>
      <c r="AD414" s="132" t="s">
        <v>13</v>
      </c>
      <c r="AE414" s="132" t="s">
        <v>13</v>
      </c>
      <c r="AF414" s="132" t="s">
        <v>13</v>
      </c>
      <c r="AG414" s="132" t="s">
        <v>13</v>
      </c>
      <c r="AH414" s="132" t="s">
        <v>13</v>
      </c>
      <c r="AI414" s="132" t="s">
        <v>13</v>
      </c>
      <c r="AJ414" s="132" t="s">
        <v>13</v>
      </c>
      <c r="AK414" s="132" t="s">
        <v>13</v>
      </c>
      <c r="AL414" s="132" t="s">
        <v>13</v>
      </c>
      <c r="AM414" s="132" t="s">
        <v>13</v>
      </c>
      <c r="AN414" s="132" t="s">
        <v>13</v>
      </c>
      <c r="AO414" s="132" t="s">
        <v>13</v>
      </c>
      <c r="AP414" s="132" t="s">
        <v>13</v>
      </c>
      <c r="AQ414" s="132" t="s">
        <v>13</v>
      </c>
      <c r="AR414" s="132" t="s">
        <v>13</v>
      </c>
      <c r="AS414" s="132" t="s">
        <v>13</v>
      </c>
      <c r="AT414" s="319" t="s">
        <v>13</v>
      </c>
      <c r="AU414" s="132" t="s">
        <v>13</v>
      </c>
      <c r="AV414" s="132" t="s">
        <v>13</v>
      </c>
      <c r="AW414" s="132" t="s">
        <v>13</v>
      </c>
      <c r="AX414" s="132" t="s">
        <v>13</v>
      </c>
      <c r="AY414" s="132" t="s">
        <v>13</v>
      </c>
      <c r="AZ414" s="320" t="s">
        <v>13</v>
      </c>
      <c r="BA414" s="320" t="s">
        <v>13</v>
      </c>
      <c r="BB414" s="132" t="s">
        <v>13</v>
      </c>
      <c r="BC414" s="319" t="s">
        <v>13</v>
      </c>
      <c r="BD414" s="319" t="s">
        <v>13</v>
      </c>
      <c r="BE414" s="320" t="s">
        <v>13</v>
      </c>
      <c r="BF414" s="132" t="s">
        <v>13</v>
      </c>
      <c r="BG414" s="132" t="s">
        <v>13</v>
      </c>
      <c r="BH414" s="132" t="s">
        <v>13</v>
      </c>
      <c r="BI414" s="132" t="s">
        <v>13</v>
      </c>
      <c r="BJ414" s="321"/>
      <c r="BK414" s="321"/>
      <c r="BL414" s="132"/>
      <c r="BM414" s="132"/>
      <c r="BN414" s="132"/>
      <c r="BO414" s="132"/>
      <c r="BP414" s="132"/>
      <c r="BQ414" s="321"/>
      <c r="BR414" s="132"/>
      <c r="BS414" s="132"/>
      <c r="BT414" s="132"/>
      <c r="BU414" s="132"/>
      <c r="BV414" s="132"/>
      <c r="BW414" s="132"/>
      <c r="BX414" s="132"/>
    </row>
    <row r="415" spans="1:76" hidden="1" x14ac:dyDescent="0.25">
      <c r="A415" s="295">
        <v>303</v>
      </c>
      <c r="C415" s="317" t="s">
        <v>13</v>
      </c>
      <c r="D415" s="317" t="s">
        <v>13</v>
      </c>
      <c r="E415" s="318" t="s">
        <v>13</v>
      </c>
      <c r="F415" s="132" t="s">
        <v>13</v>
      </c>
      <c r="G415" s="132" t="s">
        <v>13</v>
      </c>
      <c r="H415" s="132" t="s">
        <v>13</v>
      </c>
      <c r="I415" s="132" t="s">
        <v>13</v>
      </c>
      <c r="J415" s="132" t="s">
        <v>13</v>
      </c>
      <c r="K415" s="132" t="s">
        <v>13</v>
      </c>
      <c r="L415" s="132" t="s">
        <v>13</v>
      </c>
      <c r="M415" s="132" t="s">
        <v>13</v>
      </c>
      <c r="N415" s="132" t="s">
        <v>13</v>
      </c>
      <c r="O415" s="132" t="s">
        <v>13</v>
      </c>
      <c r="P415" s="132" t="s">
        <v>13</v>
      </c>
      <c r="Q415" s="132" t="s">
        <v>13</v>
      </c>
      <c r="R415" s="132" t="s">
        <v>13</v>
      </c>
      <c r="S415" s="132" t="s">
        <v>13</v>
      </c>
      <c r="T415" s="132" t="s">
        <v>13</v>
      </c>
      <c r="U415" s="132" t="s">
        <v>13</v>
      </c>
      <c r="V415" s="132" t="s">
        <v>13</v>
      </c>
      <c r="W415" s="132" t="s">
        <v>13</v>
      </c>
      <c r="X415" s="132" t="s">
        <v>13</v>
      </c>
      <c r="Y415" s="132" t="s">
        <v>13</v>
      </c>
      <c r="Z415" s="132" t="s">
        <v>13</v>
      </c>
      <c r="AA415" s="132" t="s">
        <v>13</v>
      </c>
      <c r="AB415" s="132" t="s">
        <v>13</v>
      </c>
      <c r="AC415" s="132" t="s">
        <v>13</v>
      </c>
      <c r="AD415" s="132" t="s">
        <v>13</v>
      </c>
      <c r="AE415" s="132" t="s">
        <v>13</v>
      </c>
      <c r="AF415" s="132" t="s">
        <v>13</v>
      </c>
      <c r="AG415" s="132" t="s">
        <v>13</v>
      </c>
      <c r="AH415" s="132" t="s">
        <v>13</v>
      </c>
      <c r="AI415" s="132" t="s">
        <v>13</v>
      </c>
      <c r="AJ415" s="132" t="s">
        <v>13</v>
      </c>
      <c r="AK415" s="132" t="s">
        <v>13</v>
      </c>
      <c r="AL415" s="132" t="s">
        <v>13</v>
      </c>
      <c r="AM415" s="132" t="s">
        <v>13</v>
      </c>
      <c r="AN415" s="132" t="s">
        <v>13</v>
      </c>
      <c r="AO415" s="132" t="s">
        <v>13</v>
      </c>
      <c r="AP415" s="132" t="s">
        <v>13</v>
      </c>
      <c r="AQ415" s="132" t="s">
        <v>13</v>
      </c>
      <c r="AR415" s="132" t="s">
        <v>13</v>
      </c>
      <c r="AS415" s="132" t="s">
        <v>13</v>
      </c>
      <c r="AT415" s="319" t="s">
        <v>13</v>
      </c>
      <c r="AU415" s="132" t="s">
        <v>13</v>
      </c>
      <c r="AV415" s="132" t="s">
        <v>13</v>
      </c>
      <c r="AW415" s="132" t="s">
        <v>13</v>
      </c>
      <c r="AX415" s="132" t="s">
        <v>13</v>
      </c>
      <c r="AY415" s="132" t="s">
        <v>13</v>
      </c>
      <c r="AZ415" s="320" t="s">
        <v>13</v>
      </c>
      <c r="BA415" s="320" t="s">
        <v>13</v>
      </c>
      <c r="BB415" s="132" t="s">
        <v>13</v>
      </c>
      <c r="BC415" s="319" t="s">
        <v>13</v>
      </c>
      <c r="BD415" s="319" t="s">
        <v>13</v>
      </c>
      <c r="BE415" s="320" t="s">
        <v>13</v>
      </c>
      <c r="BF415" s="132" t="s">
        <v>13</v>
      </c>
      <c r="BG415" s="132" t="s">
        <v>13</v>
      </c>
      <c r="BH415" s="132" t="s">
        <v>13</v>
      </c>
      <c r="BI415" s="132" t="s">
        <v>13</v>
      </c>
      <c r="BJ415" s="321"/>
      <c r="BK415" s="321"/>
      <c r="BL415" s="132"/>
      <c r="BM415" s="132"/>
      <c r="BN415" s="132"/>
      <c r="BO415" s="132"/>
      <c r="BP415" s="132"/>
      <c r="BQ415" s="321"/>
      <c r="BR415" s="132"/>
      <c r="BS415" s="132"/>
      <c r="BT415" s="132"/>
      <c r="BU415" s="132"/>
      <c r="BV415" s="132"/>
      <c r="BW415" s="132"/>
      <c r="BX415" s="132"/>
    </row>
    <row r="416" spans="1:76" hidden="1" x14ac:dyDescent="0.25">
      <c r="A416" s="295">
        <v>303</v>
      </c>
      <c r="C416" s="317" t="s">
        <v>13</v>
      </c>
      <c r="D416" s="317" t="s">
        <v>13</v>
      </c>
      <c r="E416" s="318" t="s">
        <v>13</v>
      </c>
      <c r="F416" s="132" t="s">
        <v>13</v>
      </c>
      <c r="G416" s="132" t="s">
        <v>13</v>
      </c>
      <c r="H416" s="132" t="s">
        <v>13</v>
      </c>
      <c r="I416" s="132" t="s">
        <v>13</v>
      </c>
      <c r="J416" s="132" t="s">
        <v>13</v>
      </c>
      <c r="K416" s="132" t="s">
        <v>13</v>
      </c>
      <c r="L416" s="132" t="s">
        <v>13</v>
      </c>
      <c r="M416" s="132" t="s">
        <v>13</v>
      </c>
      <c r="N416" s="132" t="s">
        <v>13</v>
      </c>
      <c r="O416" s="132" t="s">
        <v>13</v>
      </c>
      <c r="P416" s="132" t="s">
        <v>13</v>
      </c>
      <c r="Q416" s="132" t="s">
        <v>13</v>
      </c>
      <c r="R416" s="132" t="s">
        <v>13</v>
      </c>
      <c r="S416" s="132" t="s">
        <v>13</v>
      </c>
      <c r="T416" s="132" t="s">
        <v>13</v>
      </c>
      <c r="U416" s="132" t="s">
        <v>13</v>
      </c>
      <c r="V416" s="132" t="s">
        <v>13</v>
      </c>
      <c r="W416" s="132" t="s">
        <v>13</v>
      </c>
      <c r="X416" s="132" t="s">
        <v>13</v>
      </c>
      <c r="Y416" s="132" t="s">
        <v>13</v>
      </c>
      <c r="Z416" s="132" t="s">
        <v>13</v>
      </c>
      <c r="AA416" s="132" t="s">
        <v>13</v>
      </c>
      <c r="AB416" s="132" t="s">
        <v>13</v>
      </c>
      <c r="AC416" s="132" t="s">
        <v>13</v>
      </c>
      <c r="AD416" s="132" t="s">
        <v>13</v>
      </c>
      <c r="AE416" s="132" t="s">
        <v>13</v>
      </c>
      <c r="AF416" s="132" t="s">
        <v>13</v>
      </c>
      <c r="AG416" s="132" t="s">
        <v>13</v>
      </c>
      <c r="AH416" s="132" t="s">
        <v>13</v>
      </c>
      <c r="AI416" s="132" t="s">
        <v>13</v>
      </c>
      <c r="AJ416" s="132" t="s">
        <v>13</v>
      </c>
      <c r="AK416" s="132" t="s">
        <v>13</v>
      </c>
      <c r="AL416" s="132" t="s">
        <v>13</v>
      </c>
      <c r="AM416" s="132" t="s">
        <v>13</v>
      </c>
      <c r="AN416" s="132" t="s">
        <v>13</v>
      </c>
      <c r="AO416" s="132" t="s">
        <v>13</v>
      </c>
      <c r="AP416" s="132" t="s">
        <v>13</v>
      </c>
      <c r="AQ416" s="132" t="s">
        <v>13</v>
      </c>
      <c r="AR416" s="132" t="s">
        <v>13</v>
      </c>
      <c r="AS416" s="132" t="s">
        <v>13</v>
      </c>
      <c r="AT416" s="319" t="s">
        <v>13</v>
      </c>
      <c r="AU416" s="132" t="s">
        <v>13</v>
      </c>
      <c r="AV416" s="132" t="s">
        <v>13</v>
      </c>
      <c r="AW416" s="132" t="s">
        <v>13</v>
      </c>
      <c r="AX416" s="132" t="s">
        <v>13</v>
      </c>
      <c r="AY416" s="132" t="s">
        <v>13</v>
      </c>
      <c r="AZ416" s="320" t="s">
        <v>13</v>
      </c>
      <c r="BA416" s="320" t="s">
        <v>13</v>
      </c>
      <c r="BB416" s="132" t="s">
        <v>13</v>
      </c>
      <c r="BC416" s="319" t="s">
        <v>13</v>
      </c>
      <c r="BD416" s="319" t="s">
        <v>13</v>
      </c>
      <c r="BE416" s="320" t="s">
        <v>13</v>
      </c>
      <c r="BF416" s="132" t="s">
        <v>13</v>
      </c>
      <c r="BG416" s="132" t="s">
        <v>13</v>
      </c>
      <c r="BH416" s="132" t="s">
        <v>13</v>
      </c>
      <c r="BI416" s="132" t="s">
        <v>13</v>
      </c>
      <c r="BJ416" s="321"/>
      <c r="BK416" s="321"/>
      <c r="BL416" s="132"/>
      <c r="BM416" s="132"/>
      <c r="BN416" s="132"/>
      <c r="BO416" s="132"/>
      <c r="BP416" s="132"/>
      <c r="BQ416" s="321"/>
      <c r="BR416" s="132"/>
      <c r="BS416" s="132"/>
      <c r="BT416" s="132"/>
      <c r="BU416" s="132"/>
      <c r="BV416" s="132"/>
      <c r="BW416" s="132"/>
      <c r="BX416" s="132"/>
    </row>
    <row r="417" spans="1:76" hidden="1" x14ac:dyDescent="0.25">
      <c r="A417" s="295">
        <v>303</v>
      </c>
      <c r="C417" s="317" t="s">
        <v>13</v>
      </c>
      <c r="D417" s="317" t="s">
        <v>13</v>
      </c>
      <c r="E417" s="318" t="s">
        <v>13</v>
      </c>
      <c r="F417" s="132" t="s">
        <v>13</v>
      </c>
      <c r="G417" s="132" t="s">
        <v>13</v>
      </c>
      <c r="H417" s="132" t="s">
        <v>13</v>
      </c>
      <c r="I417" s="132" t="s">
        <v>13</v>
      </c>
      <c r="J417" s="132" t="s">
        <v>13</v>
      </c>
      <c r="K417" s="132" t="s">
        <v>13</v>
      </c>
      <c r="L417" s="132" t="s">
        <v>13</v>
      </c>
      <c r="M417" s="132" t="s">
        <v>13</v>
      </c>
      <c r="N417" s="132" t="s">
        <v>13</v>
      </c>
      <c r="O417" s="132" t="s">
        <v>13</v>
      </c>
      <c r="P417" s="132" t="s">
        <v>13</v>
      </c>
      <c r="Q417" s="132" t="s">
        <v>13</v>
      </c>
      <c r="R417" s="132" t="s">
        <v>13</v>
      </c>
      <c r="S417" s="132" t="s">
        <v>13</v>
      </c>
      <c r="T417" s="132" t="s">
        <v>13</v>
      </c>
      <c r="U417" s="132" t="s">
        <v>13</v>
      </c>
      <c r="V417" s="132" t="s">
        <v>13</v>
      </c>
      <c r="W417" s="132" t="s">
        <v>13</v>
      </c>
      <c r="X417" s="132" t="s">
        <v>13</v>
      </c>
      <c r="Y417" s="132" t="s">
        <v>13</v>
      </c>
      <c r="Z417" s="132" t="s">
        <v>13</v>
      </c>
      <c r="AA417" s="132" t="s">
        <v>13</v>
      </c>
      <c r="AB417" s="132" t="s">
        <v>13</v>
      </c>
      <c r="AC417" s="132" t="s">
        <v>13</v>
      </c>
      <c r="AD417" s="132" t="s">
        <v>13</v>
      </c>
      <c r="AE417" s="132" t="s">
        <v>13</v>
      </c>
      <c r="AF417" s="132" t="s">
        <v>13</v>
      </c>
      <c r="AG417" s="132" t="s">
        <v>13</v>
      </c>
      <c r="AH417" s="132" t="s">
        <v>13</v>
      </c>
      <c r="AI417" s="132" t="s">
        <v>13</v>
      </c>
      <c r="AJ417" s="132" t="s">
        <v>13</v>
      </c>
      <c r="AK417" s="132" t="s">
        <v>13</v>
      </c>
      <c r="AL417" s="132" t="s">
        <v>13</v>
      </c>
      <c r="AM417" s="132" t="s">
        <v>13</v>
      </c>
      <c r="AN417" s="132" t="s">
        <v>13</v>
      </c>
      <c r="AO417" s="132" t="s">
        <v>13</v>
      </c>
      <c r="AP417" s="132" t="s">
        <v>13</v>
      </c>
      <c r="AQ417" s="132" t="s">
        <v>13</v>
      </c>
      <c r="AR417" s="132" t="s">
        <v>13</v>
      </c>
      <c r="AS417" s="132" t="s">
        <v>13</v>
      </c>
      <c r="AT417" s="319" t="s">
        <v>13</v>
      </c>
      <c r="AU417" s="132" t="s">
        <v>13</v>
      </c>
      <c r="AV417" s="132" t="s">
        <v>13</v>
      </c>
      <c r="AW417" s="132" t="s">
        <v>13</v>
      </c>
      <c r="AX417" s="132" t="s">
        <v>13</v>
      </c>
      <c r="AY417" s="132" t="s">
        <v>13</v>
      </c>
      <c r="AZ417" s="320" t="s">
        <v>13</v>
      </c>
      <c r="BA417" s="320" t="s">
        <v>13</v>
      </c>
      <c r="BB417" s="132" t="s">
        <v>13</v>
      </c>
      <c r="BC417" s="319" t="s">
        <v>13</v>
      </c>
      <c r="BD417" s="319" t="s">
        <v>13</v>
      </c>
      <c r="BE417" s="320" t="s">
        <v>13</v>
      </c>
      <c r="BF417" s="132" t="s">
        <v>13</v>
      </c>
      <c r="BG417" s="132" t="s">
        <v>13</v>
      </c>
      <c r="BH417" s="132" t="s">
        <v>13</v>
      </c>
      <c r="BI417" s="132" t="s">
        <v>13</v>
      </c>
      <c r="BJ417" s="321"/>
      <c r="BK417" s="321"/>
      <c r="BL417" s="132"/>
      <c r="BM417" s="132"/>
      <c r="BN417" s="132"/>
      <c r="BO417" s="132"/>
      <c r="BP417" s="132"/>
      <c r="BQ417" s="321"/>
      <c r="BR417" s="132"/>
      <c r="BS417" s="132"/>
      <c r="BT417" s="132"/>
      <c r="BU417" s="132"/>
      <c r="BV417" s="132"/>
      <c r="BW417" s="132"/>
      <c r="BX417" s="132"/>
    </row>
    <row r="418" spans="1:76" hidden="1" x14ac:dyDescent="0.25">
      <c r="A418" s="295">
        <v>303</v>
      </c>
      <c r="C418" s="317" t="s">
        <v>13</v>
      </c>
      <c r="D418" s="317" t="s">
        <v>13</v>
      </c>
      <c r="E418" s="318" t="s">
        <v>13</v>
      </c>
      <c r="F418" s="132" t="s">
        <v>13</v>
      </c>
      <c r="G418" s="132" t="s">
        <v>13</v>
      </c>
      <c r="H418" s="132" t="s">
        <v>13</v>
      </c>
      <c r="I418" s="132" t="s">
        <v>13</v>
      </c>
      <c r="J418" s="132" t="s">
        <v>13</v>
      </c>
      <c r="K418" s="132" t="s">
        <v>13</v>
      </c>
      <c r="L418" s="132" t="s">
        <v>13</v>
      </c>
      <c r="M418" s="132" t="s">
        <v>13</v>
      </c>
      <c r="N418" s="132" t="s">
        <v>13</v>
      </c>
      <c r="O418" s="132" t="s">
        <v>13</v>
      </c>
      <c r="P418" s="132" t="s">
        <v>13</v>
      </c>
      <c r="Q418" s="132" t="s">
        <v>13</v>
      </c>
      <c r="R418" s="132" t="s">
        <v>13</v>
      </c>
      <c r="S418" s="132" t="s">
        <v>13</v>
      </c>
      <c r="T418" s="132" t="s">
        <v>13</v>
      </c>
      <c r="U418" s="132" t="s">
        <v>13</v>
      </c>
      <c r="V418" s="132" t="s">
        <v>13</v>
      </c>
      <c r="W418" s="132" t="s">
        <v>13</v>
      </c>
      <c r="X418" s="132" t="s">
        <v>13</v>
      </c>
      <c r="Y418" s="132" t="s">
        <v>13</v>
      </c>
      <c r="Z418" s="132" t="s">
        <v>13</v>
      </c>
      <c r="AA418" s="132" t="s">
        <v>13</v>
      </c>
      <c r="AB418" s="132" t="s">
        <v>13</v>
      </c>
      <c r="AC418" s="132" t="s">
        <v>13</v>
      </c>
      <c r="AD418" s="132" t="s">
        <v>13</v>
      </c>
      <c r="AE418" s="132" t="s">
        <v>13</v>
      </c>
      <c r="AF418" s="132" t="s">
        <v>13</v>
      </c>
      <c r="AG418" s="132" t="s">
        <v>13</v>
      </c>
      <c r="AH418" s="132" t="s">
        <v>13</v>
      </c>
      <c r="AI418" s="132" t="s">
        <v>13</v>
      </c>
      <c r="AJ418" s="132" t="s">
        <v>13</v>
      </c>
      <c r="AK418" s="132" t="s">
        <v>13</v>
      </c>
      <c r="AL418" s="132" t="s">
        <v>13</v>
      </c>
      <c r="AM418" s="132" t="s">
        <v>13</v>
      </c>
      <c r="AN418" s="132" t="s">
        <v>13</v>
      </c>
      <c r="AO418" s="132" t="s">
        <v>13</v>
      </c>
      <c r="AP418" s="132" t="s">
        <v>13</v>
      </c>
      <c r="AQ418" s="132" t="s">
        <v>13</v>
      </c>
      <c r="AR418" s="132" t="s">
        <v>13</v>
      </c>
      <c r="AS418" s="132" t="s">
        <v>13</v>
      </c>
      <c r="AT418" s="319" t="s">
        <v>13</v>
      </c>
      <c r="AU418" s="132" t="s">
        <v>13</v>
      </c>
      <c r="AV418" s="132" t="s">
        <v>13</v>
      </c>
      <c r="AW418" s="132" t="s">
        <v>13</v>
      </c>
      <c r="AX418" s="132" t="s">
        <v>13</v>
      </c>
      <c r="AY418" s="132" t="s">
        <v>13</v>
      </c>
      <c r="AZ418" s="320" t="s">
        <v>13</v>
      </c>
      <c r="BA418" s="320" t="s">
        <v>13</v>
      </c>
      <c r="BB418" s="132" t="s">
        <v>13</v>
      </c>
      <c r="BC418" s="319" t="s">
        <v>13</v>
      </c>
      <c r="BD418" s="319" t="s">
        <v>13</v>
      </c>
      <c r="BE418" s="320" t="s">
        <v>13</v>
      </c>
      <c r="BF418" s="132" t="s">
        <v>13</v>
      </c>
      <c r="BG418" s="132" t="s">
        <v>13</v>
      </c>
      <c r="BH418" s="132" t="s">
        <v>13</v>
      </c>
      <c r="BI418" s="132" t="s">
        <v>13</v>
      </c>
      <c r="BJ418" s="321"/>
      <c r="BK418" s="321"/>
      <c r="BL418" s="132"/>
      <c r="BM418" s="132"/>
      <c r="BN418" s="132"/>
      <c r="BO418" s="132"/>
      <c r="BP418" s="132"/>
      <c r="BQ418" s="321"/>
      <c r="BR418" s="132"/>
      <c r="BS418" s="132"/>
      <c r="BT418" s="132"/>
      <c r="BU418" s="132"/>
      <c r="BV418" s="132"/>
      <c r="BW418" s="132"/>
      <c r="BX418" s="132"/>
    </row>
    <row r="419" spans="1:76" hidden="1" x14ac:dyDescent="0.25">
      <c r="A419" s="295">
        <v>303</v>
      </c>
      <c r="C419" s="317" t="s">
        <v>13</v>
      </c>
      <c r="D419" s="317" t="s">
        <v>13</v>
      </c>
      <c r="E419" s="318" t="s">
        <v>13</v>
      </c>
      <c r="F419" s="132" t="s">
        <v>13</v>
      </c>
      <c r="G419" s="132" t="s">
        <v>13</v>
      </c>
      <c r="H419" s="132" t="s">
        <v>13</v>
      </c>
      <c r="I419" s="132" t="s">
        <v>13</v>
      </c>
      <c r="J419" s="132" t="s">
        <v>13</v>
      </c>
      <c r="K419" s="132" t="s">
        <v>13</v>
      </c>
      <c r="L419" s="132" t="s">
        <v>13</v>
      </c>
      <c r="M419" s="132" t="s">
        <v>13</v>
      </c>
      <c r="N419" s="132" t="s">
        <v>13</v>
      </c>
      <c r="O419" s="132" t="s">
        <v>13</v>
      </c>
      <c r="P419" s="132" t="s">
        <v>13</v>
      </c>
      <c r="Q419" s="132" t="s">
        <v>13</v>
      </c>
      <c r="R419" s="132" t="s">
        <v>13</v>
      </c>
      <c r="S419" s="132" t="s">
        <v>13</v>
      </c>
      <c r="T419" s="132" t="s">
        <v>13</v>
      </c>
      <c r="U419" s="132" t="s">
        <v>13</v>
      </c>
      <c r="V419" s="132" t="s">
        <v>13</v>
      </c>
      <c r="W419" s="132" t="s">
        <v>13</v>
      </c>
      <c r="X419" s="132" t="s">
        <v>13</v>
      </c>
      <c r="Y419" s="132" t="s">
        <v>13</v>
      </c>
      <c r="Z419" s="132" t="s">
        <v>13</v>
      </c>
      <c r="AA419" s="132" t="s">
        <v>13</v>
      </c>
      <c r="AB419" s="132" t="s">
        <v>13</v>
      </c>
      <c r="AC419" s="132" t="s">
        <v>13</v>
      </c>
      <c r="AD419" s="132" t="s">
        <v>13</v>
      </c>
      <c r="AE419" s="132" t="s">
        <v>13</v>
      </c>
      <c r="AF419" s="132" t="s">
        <v>13</v>
      </c>
      <c r="AG419" s="132" t="s">
        <v>13</v>
      </c>
      <c r="AH419" s="132" t="s">
        <v>13</v>
      </c>
      <c r="AI419" s="132" t="s">
        <v>13</v>
      </c>
      <c r="AJ419" s="132" t="s">
        <v>13</v>
      </c>
      <c r="AK419" s="132" t="s">
        <v>13</v>
      </c>
      <c r="AL419" s="132" t="s">
        <v>13</v>
      </c>
      <c r="AM419" s="132" t="s">
        <v>13</v>
      </c>
      <c r="AN419" s="132" t="s">
        <v>13</v>
      </c>
      <c r="AO419" s="132" t="s">
        <v>13</v>
      </c>
      <c r="AP419" s="132" t="s">
        <v>13</v>
      </c>
      <c r="AQ419" s="132" t="s">
        <v>13</v>
      </c>
      <c r="AR419" s="132" t="s">
        <v>13</v>
      </c>
      <c r="AS419" s="132" t="s">
        <v>13</v>
      </c>
      <c r="AT419" s="319" t="s">
        <v>13</v>
      </c>
      <c r="AU419" s="132" t="s">
        <v>13</v>
      </c>
      <c r="AV419" s="132" t="s">
        <v>13</v>
      </c>
      <c r="AW419" s="132" t="s">
        <v>13</v>
      </c>
      <c r="AX419" s="132" t="s">
        <v>13</v>
      </c>
      <c r="AY419" s="132" t="s">
        <v>13</v>
      </c>
      <c r="AZ419" s="320" t="s">
        <v>13</v>
      </c>
      <c r="BA419" s="320" t="s">
        <v>13</v>
      </c>
      <c r="BB419" s="132" t="s">
        <v>13</v>
      </c>
      <c r="BC419" s="319" t="s">
        <v>13</v>
      </c>
      <c r="BD419" s="319" t="s">
        <v>13</v>
      </c>
      <c r="BE419" s="320" t="s">
        <v>13</v>
      </c>
      <c r="BF419" s="132" t="s">
        <v>13</v>
      </c>
      <c r="BG419" s="132" t="s">
        <v>13</v>
      </c>
      <c r="BH419" s="132" t="s">
        <v>13</v>
      </c>
      <c r="BI419" s="132" t="s">
        <v>13</v>
      </c>
      <c r="BJ419" s="321"/>
      <c r="BK419" s="321"/>
      <c r="BL419" s="132"/>
      <c r="BM419" s="132"/>
      <c r="BN419" s="132"/>
      <c r="BO419" s="132"/>
      <c r="BP419" s="132"/>
      <c r="BQ419" s="321"/>
      <c r="BR419" s="132"/>
      <c r="BS419" s="132"/>
      <c r="BT419" s="132"/>
      <c r="BU419" s="132"/>
      <c r="BV419" s="132"/>
      <c r="BW419" s="132"/>
      <c r="BX419" s="132"/>
    </row>
    <row r="420" spans="1:76" hidden="1" x14ac:dyDescent="0.25">
      <c r="A420" s="295">
        <v>303</v>
      </c>
      <c r="C420" s="317" t="s">
        <v>13</v>
      </c>
      <c r="D420" s="317" t="s">
        <v>13</v>
      </c>
      <c r="E420" s="318" t="s">
        <v>13</v>
      </c>
      <c r="F420" s="132" t="s">
        <v>13</v>
      </c>
      <c r="G420" s="132" t="s">
        <v>13</v>
      </c>
      <c r="H420" s="132" t="s">
        <v>13</v>
      </c>
      <c r="I420" s="132" t="s">
        <v>13</v>
      </c>
      <c r="J420" s="132" t="s">
        <v>13</v>
      </c>
      <c r="K420" s="132" t="s">
        <v>13</v>
      </c>
      <c r="L420" s="132" t="s">
        <v>13</v>
      </c>
      <c r="M420" s="132" t="s">
        <v>13</v>
      </c>
      <c r="N420" s="132" t="s">
        <v>13</v>
      </c>
      <c r="O420" s="132" t="s">
        <v>13</v>
      </c>
      <c r="P420" s="132" t="s">
        <v>13</v>
      </c>
      <c r="Q420" s="132" t="s">
        <v>13</v>
      </c>
      <c r="R420" s="132" t="s">
        <v>13</v>
      </c>
      <c r="S420" s="132" t="s">
        <v>13</v>
      </c>
      <c r="T420" s="132" t="s">
        <v>13</v>
      </c>
      <c r="U420" s="132" t="s">
        <v>13</v>
      </c>
      <c r="V420" s="132" t="s">
        <v>13</v>
      </c>
      <c r="W420" s="132" t="s">
        <v>13</v>
      </c>
      <c r="X420" s="132" t="s">
        <v>13</v>
      </c>
      <c r="Y420" s="132" t="s">
        <v>13</v>
      </c>
      <c r="Z420" s="132" t="s">
        <v>13</v>
      </c>
      <c r="AA420" s="132" t="s">
        <v>13</v>
      </c>
      <c r="AB420" s="132" t="s">
        <v>13</v>
      </c>
      <c r="AC420" s="132" t="s">
        <v>13</v>
      </c>
      <c r="AD420" s="132" t="s">
        <v>13</v>
      </c>
      <c r="AE420" s="132" t="s">
        <v>13</v>
      </c>
      <c r="AF420" s="132" t="s">
        <v>13</v>
      </c>
      <c r="AG420" s="132" t="s">
        <v>13</v>
      </c>
      <c r="AH420" s="132" t="s">
        <v>13</v>
      </c>
      <c r="AI420" s="132" t="s">
        <v>13</v>
      </c>
      <c r="AJ420" s="132" t="s">
        <v>13</v>
      </c>
      <c r="AK420" s="132" t="s">
        <v>13</v>
      </c>
      <c r="AL420" s="132" t="s">
        <v>13</v>
      </c>
      <c r="AM420" s="132" t="s">
        <v>13</v>
      </c>
      <c r="AN420" s="132" t="s">
        <v>13</v>
      </c>
      <c r="AO420" s="132" t="s">
        <v>13</v>
      </c>
      <c r="AP420" s="132" t="s">
        <v>13</v>
      </c>
      <c r="AQ420" s="132" t="s">
        <v>13</v>
      </c>
      <c r="AR420" s="132" t="s">
        <v>13</v>
      </c>
      <c r="AS420" s="132" t="s">
        <v>13</v>
      </c>
      <c r="AT420" s="319" t="s">
        <v>13</v>
      </c>
      <c r="AU420" s="132" t="s">
        <v>13</v>
      </c>
      <c r="AV420" s="132" t="s">
        <v>13</v>
      </c>
      <c r="AW420" s="132" t="s">
        <v>13</v>
      </c>
      <c r="AX420" s="132" t="s">
        <v>13</v>
      </c>
      <c r="AY420" s="132" t="s">
        <v>13</v>
      </c>
      <c r="AZ420" s="320" t="s">
        <v>13</v>
      </c>
      <c r="BA420" s="320" t="s">
        <v>13</v>
      </c>
      <c r="BB420" s="132" t="s">
        <v>13</v>
      </c>
      <c r="BC420" s="319" t="s">
        <v>13</v>
      </c>
      <c r="BD420" s="319" t="s">
        <v>13</v>
      </c>
      <c r="BE420" s="320" t="s">
        <v>13</v>
      </c>
      <c r="BF420" s="132" t="s">
        <v>13</v>
      </c>
      <c r="BG420" s="132" t="s">
        <v>13</v>
      </c>
      <c r="BH420" s="132" t="s">
        <v>13</v>
      </c>
      <c r="BI420" s="132" t="s">
        <v>13</v>
      </c>
      <c r="BJ420" s="321"/>
      <c r="BK420" s="321"/>
      <c r="BL420" s="132"/>
      <c r="BM420" s="132"/>
      <c r="BN420" s="132"/>
      <c r="BO420" s="132"/>
      <c r="BP420" s="132"/>
      <c r="BQ420" s="321"/>
      <c r="BR420" s="132"/>
      <c r="BS420" s="132"/>
      <c r="BT420" s="132"/>
      <c r="BU420" s="132"/>
      <c r="BV420" s="132"/>
      <c r="BW420" s="132"/>
      <c r="BX420" s="132"/>
    </row>
    <row r="421" spans="1:76" hidden="1" x14ac:dyDescent="0.25">
      <c r="A421" s="295">
        <v>303</v>
      </c>
      <c r="C421" s="317" t="s">
        <v>13</v>
      </c>
      <c r="D421" s="317" t="s">
        <v>13</v>
      </c>
      <c r="E421" s="318" t="s">
        <v>13</v>
      </c>
      <c r="F421" s="132" t="s">
        <v>13</v>
      </c>
      <c r="G421" s="132" t="s">
        <v>13</v>
      </c>
      <c r="H421" s="132" t="s">
        <v>13</v>
      </c>
      <c r="I421" s="132" t="s">
        <v>13</v>
      </c>
      <c r="J421" s="132" t="s">
        <v>13</v>
      </c>
      <c r="K421" s="132" t="s">
        <v>13</v>
      </c>
      <c r="L421" s="132" t="s">
        <v>13</v>
      </c>
      <c r="M421" s="132" t="s">
        <v>13</v>
      </c>
      <c r="N421" s="132" t="s">
        <v>13</v>
      </c>
      <c r="O421" s="132" t="s">
        <v>13</v>
      </c>
      <c r="P421" s="132" t="s">
        <v>13</v>
      </c>
      <c r="Q421" s="132" t="s">
        <v>13</v>
      </c>
      <c r="R421" s="132" t="s">
        <v>13</v>
      </c>
      <c r="S421" s="132" t="s">
        <v>13</v>
      </c>
      <c r="T421" s="132" t="s">
        <v>13</v>
      </c>
      <c r="U421" s="132" t="s">
        <v>13</v>
      </c>
      <c r="V421" s="132" t="s">
        <v>13</v>
      </c>
      <c r="W421" s="132" t="s">
        <v>13</v>
      </c>
      <c r="X421" s="132" t="s">
        <v>13</v>
      </c>
      <c r="Y421" s="132" t="s">
        <v>13</v>
      </c>
      <c r="Z421" s="132" t="s">
        <v>13</v>
      </c>
      <c r="AA421" s="132" t="s">
        <v>13</v>
      </c>
      <c r="AB421" s="132" t="s">
        <v>13</v>
      </c>
      <c r="AC421" s="132" t="s">
        <v>13</v>
      </c>
      <c r="AD421" s="132" t="s">
        <v>13</v>
      </c>
      <c r="AE421" s="132" t="s">
        <v>13</v>
      </c>
      <c r="AF421" s="132" t="s">
        <v>13</v>
      </c>
      <c r="AG421" s="132" t="s">
        <v>13</v>
      </c>
      <c r="AH421" s="132" t="s">
        <v>13</v>
      </c>
      <c r="AI421" s="132" t="s">
        <v>13</v>
      </c>
      <c r="AJ421" s="132" t="s">
        <v>13</v>
      </c>
      <c r="AK421" s="132" t="s">
        <v>13</v>
      </c>
      <c r="AL421" s="132" t="s">
        <v>13</v>
      </c>
      <c r="AM421" s="132" t="s">
        <v>13</v>
      </c>
      <c r="AN421" s="132" t="s">
        <v>13</v>
      </c>
      <c r="AO421" s="132" t="s">
        <v>13</v>
      </c>
      <c r="AP421" s="132" t="s">
        <v>13</v>
      </c>
      <c r="AQ421" s="132" t="s">
        <v>13</v>
      </c>
      <c r="AR421" s="132" t="s">
        <v>13</v>
      </c>
      <c r="AS421" s="132" t="s">
        <v>13</v>
      </c>
      <c r="AT421" s="319" t="s">
        <v>13</v>
      </c>
      <c r="AU421" s="132" t="s">
        <v>13</v>
      </c>
      <c r="AV421" s="132" t="s">
        <v>13</v>
      </c>
      <c r="AW421" s="132" t="s">
        <v>13</v>
      </c>
      <c r="AX421" s="132" t="s">
        <v>13</v>
      </c>
      <c r="AY421" s="132" t="s">
        <v>13</v>
      </c>
      <c r="AZ421" s="320" t="s">
        <v>13</v>
      </c>
      <c r="BA421" s="320" t="s">
        <v>13</v>
      </c>
      <c r="BB421" s="132" t="s">
        <v>13</v>
      </c>
      <c r="BC421" s="319" t="s">
        <v>13</v>
      </c>
      <c r="BD421" s="319" t="s">
        <v>13</v>
      </c>
      <c r="BE421" s="320" t="s">
        <v>13</v>
      </c>
      <c r="BF421" s="132" t="s">
        <v>13</v>
      </c>
      <c r="BG421" s="132" t="s">
        <v>13</v>
      </c>
      <c r="BH421" s="132" t="s">
        <v>13</v>
      </c>
      <c r="BI421" s="132" t="s">
        <v>13</v>
      </c>
      <c r="BJ421" s="321"/>
      <c r="BK421" s="321"/>
      <c r="BL421" s="132"/>
      <c r="BM421" s="132"/>
      <c r="BN421" s="132"/>
      <c r="BO421" s="132"/>
      <c r="BP421" s="132"/>
      <c r="BQ421" s="321"/>
      <c r="BR421" s="132"/>
      <c r="BS421" s="132"/>
      <c r="BT421" s="132"/>
      <c r="BU421" s="132"/>
      <c r="BV421" s="132"/>
      <c r="BW421" s="132"/>
      <c r="BX421" s="132"/>
    </row>
    <row r="422" spans="1:76" hidden="1" x14ac:dyDescent="0.25">
      <c r="A422" s="295">
        <v>303</v>
      </c>
      <c r="C422" s="317" t="s">
        <v>13</v>
      </c>
      <c r="D422" s="317" t="s">
        <v>13</v>
      </c>
      <c r="E422" s="318" t="s">
        <v>13</v>
      </c>
      <c r="F422" s="132" t="s">
        <v>13</v>
      </c>
      <c r="G422" s="132" t="s">
        <v>13</v>
      </c>
      <c r="H422" s="132" t="s">
        <v>13</v>
      </c>
      <c r="I422" s="132" t="s">
        <v>13</v>
      </c>
      <c r="J422" s="132" t="s">
        <v>13</v>
      </c>
      <c r="K422" s="132" t="s">
        <v>13</v>
      </c>
      <c r="L422" s="132" t="s">
        <v>13</v>
      </c>
      <c r="M422" s="132" t="s">
        <v>13</v>
      </c>
      <c r="N422" s="132" t="s">
        <v>13</v>
      </c>
      <c r="O422" s="132" t="s">
        <v>13</v>
      </c>
      <c r="P422" s="132" t="s">
        <v>13</v>
      </c>
      <c r="Q422" s="132" t="s">
        <v>13</v>
      </c>
      <c r="R422" s="132" t="s">
        <v>13</v>
      </c>
      <c r="S422" s="132" t="s">
        <v>13</v>
      </c>
      <c r="T422" s="132" t="s">
        <v>13</v>
      </c>
      <c r="U422" s="132" t="s">
        <v>13</v>
      </c>
      <c r="V422" s="132" t="s">
        <v>13</v>
      </c>
      <c r="W422" s="132" t="s">
        <v>13</v>
      </c>
      <c r="X422" s="132" t="s">
        <v>13</v>
      </c>
      <c r="Y422" s="132" t="s">
        <v>13</v>
      </c>
      <c r="Z422" s="132" t="s">
        <v>13</v>
      </c>
      <c r="AA422" s="132" t="s">
        <v>13</v>
      </c>
      <c r="AB422" s="132" t="s">
        <v>13</v>
      </c>
      <c r="AC422" s="132" t="s">
        <v>13</v>
      </c>
      <c r="AD422" s="132" t="s">
        <v>13</v>
      </c>
      <c r="AE422" s="132" t="s">
        <v>13</v>
      </c>
      <c r="AF422" s="132" t="s">
        <v>13</v>
      </c>
      <c r="AG422" s="132" t="s">
        <v>13</v>
      </c>
      <c r="AH422" s="132" t="s">
        <v>13</v>
      </c>
      <c r="AI422" s="132" t="s">
        <v>13</v>
      </c>
      <c r="AJ422" s="132" t="s">
        <v>13</v>
      </c>
      <c r="AK422" s="132" t="s">
        <v>13</v>
      </c>
      <c r="AL422" s="132" t="s">
        <v>13</v>
      </c>
      <c r="AM422" s="132" t="s">
        <v>13</v>
      </c>
      <c r="AN422" s="132" t="s">
        <v>13</v>
      </c>
      <c r="AO422" s="132" t="s">
        <v>13</v>
      </c>
      <c r="AP422" s="132" t="s">
        <v>13</v>
      </c>
      <c r="AQ422" s="132" t="s">
        <v>13</v>
      </c>
      <c r="AR422" s="132" t="s">
        <v>13</v>
      </c>
      <c r="AS422" s="132" t="s">
        <v>13</v>
      </c>
      <c r="AT422" s="319" t="s">
        <v>13</v>
      </c>
      <c r="AU422" s="132" t="s">
        <v>13</v>
      </c>
      <c r="AV422" s="132" t="s">
        <v>13</v>
      </c>
      <c r="AW422" s="132" t="s">
        <v>13</v>
      </c>
      <c r="AX422" s="132" t="s">
        <v>13</v>
      </c>
      <c r="AY422" s="132" t="s">
        <v>13</v>
      </c>
      <c r="AZ422" s="320" t="s">
        <v>13</v>
      </c>
      <c r="BA422" s="320" t="s">
        <v>13</v>
      </c>
      <c r="BB422" s="132" t="s">
        <v>13</v>
      </c>
      <c r="BC422" s="319" t="s">
        <v>13</v>
      </c>
      <c r="BD422" s="319" t="s">
        <v>13</v>
      </c>
      <c r="BE422" s="320" t="s">
        <v>13</v>
      </c>
      <c r="BF422" s="132" t="s">
        <v>13</v>
      </c>
      <c r="BG422" s="132" t="s">
        <v>13</v>
      </c>
      <c r="BH422" s="132" t="s">
        <v>13</v>
      </c>
      <c r="BI422" s="132" t="s">
        <v>13</v>
      </c>
      <c r="BJ422" s="321"/>
      <c r="BK422" s="321"/>
      <c r="BL422" s="132"/>
      <c r="BM422" s="132"/>
      <c r="BN422" s="132"/>
      <c r="BO422" s="132"/>
      <c r="BP422" s="132"/>
      <c r="BQ422" s="321"/>
      <c r="BR422" s="132"/>
      <c r="BS422" s="132"/>
      <c r="BT422" s="132"/>
      <c r="BU422" s="132"/>
      <c r="BV422" s="132"/>
      <c r="BW422" s="132"/>
      <c r="BX422" s="132"/>
    </row>
    <row r="423" spans="1:76" hidden="1" x14ac:dyDescent="0.25">
      <c r="A423" s="295">
        <v>303</v>
      </c>
      <c r="C423" s="317" t="s">
        <v>13</v>
      </c>
      <c r="D423" s="317" t="s">
        <v>13</v>
      </c>
      <c r="E423" s="318" t="s">
        <v>13</v>
      </c>
      <c r="F423" s="132" t="s">
        <v>13</v>
      </c>
      <c r="G423" s="132" t="s">
        <v>13</v>
      </c>
      <c r="H423" s="132" t="s">
        <v>13</v>
      </c>
      <c r="I423" s="132" t="s">
        <v>13</v>
      </c>
      <c r="J423" s="132" t="s">
        <v>13</v>
      </c>
      <c r="K423" s="132" t="s">
        <v>13</v>
      </c>
      <c r="L423" s="132" t="s">
        <v>13</v>
      </c>
      <c r="M423" s="132" t="s">
        <v>13</v>
      </c>
      <c r="N423" s="132" t="s">
        <v>13</v>
      </c>
      <c r="O423" s="132" t="s">
        <v>13</v>
      </c>
      <c r="P423" s="132" t="s">
        <v>13</v>
      </c>
      <c r="Q423" s="132" t="s">
        <v>13</v>
      </c>
      <c r="R423" s="132" t="s">
        <v>13</v>
      </c>
      <c r="S423" s="132" t="s">
        <v>13</v>
      </c>
      <c r="T423" s="132" t="s">
        <v>13</v>
      </c>
      <c r="U423" s="132" t="s">
        <v>13</v>
      </c>
      <c r="V423" s="132" t="s">
        <v>13</v>
      </c>
      <c r="W423" s="132" t="s">
        <v>13</v>
      </c>
      <c r="X423" s="132" t="s">
        <v>13</v>
      </c>
      <c r="Y423" s="132" t="s">
        <v>13</v>
      </c>
      <c r="Z423" s="132" t="s">
        <v>13</v>
      </c>
      <c r="AA423" s="132" t="s">
        <v>13</v>
      </c>
      <c r="AB423" s="132" t="s">
        <v>13</v>
      </c>
      <c r="AC423" s="132" t="s">
        <v>13</v>
      </c>
      <c r="AD423" s="132" t="s">
        <v>13</v>
      </c>
      <c r="AE423" s="132" t="s">
        <v>13</v>
      </c>
      <c r="AF423" s="132" t="s">
        <v>13</v>
      </c>
      <c r="AG423" s="132" t="s">
        <v>13</v>
      </c>
      <c r="AH423" s="132" t="s">
        <v>13</v>
      </c>
      <c r="AI423" s="132" t="s">
        <v>13</v>
      </c>
      <c r="AJ423" s="132" t="s">
        <v>13</v>
      </c>
      <c r="AK423" s="132" t="s">
        <v>13</v>
      </c>
      <c r="AL423" s="132" t="s">
        <v>13</v>
      </c>
      <c r="AM423" s="132" t="s">
        <v>13</v>
      </c>
      <c r="AN423" s="132" t="s">
        <v>13</v>
      </c>
      <c r="AO423" s="132" t="s">
        <v>13</v>
      </c>
      <c r="AP423" s="132" t="s">
        <v>13</v>
      </c>
      <c r="AQ423" s="132" t="s">
        <v>13</v>
      </c>
      <c r="AR423" s="132" t="s">
        <v>13</v>
      </c>
      <c r="AS423" s="132" t="s">
        <v>13</v>
      </c>
      <c r="AT423" s="319" t="s">
        <v>13</v>
      </c>
      <c r="AU423" s="132" t="s">
        <v>13</v>
      </c>
      <c r="AV423" s="132" t="s">
        <v>13</v>
      </c>
      <c r="AW423" s="132" t="s">
        <v>13</v>
      </c>
      <c r="AX423" s="132" t="s">
        <v>13</v>
      </c>
      <c r="AY423" s="132" t="s">
        <v>13</v>
      </c>
      <c r="AZ423" s="320" t="s">
        <v>13</v>
      </c>
      <c r="BA423" s="320" t="s">
        <v>13</v>
      </c>
      <c r="BB423" s="132" t="s">
        <v>13</v>
      </c>
      <c r="BC423" s="319" t="s">
        <v>13</v>
      </c>
      <c r="BD423" s="319" t="s">
        <v>13</v>
      </c>
      <c r="BE423" s="320" t="s">
        <v>13</v>
      </c>
      <c r="BF423" s="132" t="s">
        <v>13</v>
      </c>
      <c r="BG423" s="132" t="s">
        <v>13</v>
      </c>
      <c r="BH423" s="132" t="s">
        <v>13</v>
      </c>
      <c r="BI423" s="132" t="s">
        <v>13</v>
      </c>
      <c r="BJ423" s="321"/>
      <c r="BK423" s="321"/>
      <c r="BL423" s="132"/>
      <c r="BM423" s="132"/>
      <c r="BN423" s="132"/>
      <c r="BO423" s="132"/>
      <c r="BP423" s="132"/>
      <c r="BQ423" s="321"/>
      <c r="BR423" s="132"/>
      <c r="BS423" s="132"/>
      <c r="BT423" s="132"/>
      <c r="BU423" s="132"/>
      <c r="BV423" s="132"/>
      <c r="BW423" s="132"/>
      <c r="BX423" s="132"/>
    </row>
    <row r="424" spans="1:76" hidden="1" x14ac:dyDescent="0.25">
      <c r="A424" s="295">
        <v>303</v>
      </c>
      <c r="C424" s="317" t="s">
        <v>13</v>
      </c>
      <c r="D424" s="317" t="s">
        <v>13</v>
      </c>
      <c r="E424" s="318" t="s">
        <v>13</v>
      </c>
      <c r="F424" s="132" t="s">
        <v>13</v>
      </c>
      <c r="G424" s="132" t="s">
        <v>13</v>
      </c>
      <c r="H424" s="132" t="s">
        <v>13</v>
      </c>
      <c r="I424" s="132" t="s">
        <v>13</v>
      </c>
      <c r="J424" s="132" t="s">
        <v>13</v>
      </c>
      <c r="K424" s="132" t="s">
        <v>13</v>
      </c>
      <c r="L424" s="132" t="s">
        <v>13</v>
      </c>
      <c r="M424" s="132" t="s">
        <v>13</v>
      </c>
      <c r="N424" s="132" t="s">
        <v>13</v>
      </c>
      <c r="O424" s="132" t="s">
        <v>13</v>
      </c>
      <c r="P424" s="132" t="s">
        <v>13</v>
      </c>
      <c r="Q424" s="132" t="s">
        <v>13</v>
      </c>
      <c r="R424" s="132" t="s">
        <v>13</v>
      </c>
      <c r="S424" s="132" t="s">
        <v>13</v>
      </c>
      <c r="T424" s="132" t="s">
        <v>13</v>
      </c>
      <c r="U424" s="132" t="s">
        <v>13</v>
      </c>
      <c r="V424" s="132" t="s">
        <v>13</v>
      </c>
      <c r="W424" s="132" t="s">
        <v>13</v>
      </c>
      <c r="X424" s="132" t="s">
        <v>13</v>
      </c>
      <c r="Y424" s="132" t="s">
        <v>13</v>
      </c>
      <c r="Z424" s="132" t="s">
        <v>13</v>
      </c>
      <c r="AA424" s="132" t="s">
        <v>13</v>
      </c>
      <c r="AB424" s="132" t="s">
        <v>13</v>
      </c>
      <c r="AC424" s="132" t="s">
        <v>13</v>
      </c>
      <c r="AD424" s="132" t="s">
        <v>13</v>
      </c>
      <c r="AE424" s="132" t="s">
        <v>13</v>
      </c>
      <c r="AF424" s="132" t="s">
        <v>13</v>
      </c>
      <c r="AG424" s="132" t="s">
        <v>13</v>
      </c>
      <c r="AH424" s="132" t="s">
        <v>13</v>
      </c>
      <c r="AI424" s="132" t="s">
        <v>13</v>
      </c>
      <c r="AJ424" s="132" t="s">
        <v>13</v>
      </c>
      <c r="AK424" s="132" t="s">
        <v>13</v>
      </c>
      <c r="AL424" s="132" t="s">
        <v>13</v>
      </c>
      <c r="AM424" s="132" t="s">
        <v>13</v>
      </c>
      <c r="AN424" s="132" t="s">
        <v>13</v>
      </c>
      <c r="AO424" s="132" t="s">
        <v>13</v>
      </c>
      <c r="AP424" s="132" t="s">
        <v>13</v>
      </c>
      <c r="AQ424" s="132" t="s">
        <v>13</v>
      </c>
      <c r="AR424" s="132" t="s">
        <v>13</v>
      </c>
      <c r="AS424" s="132" t="s">
        <v>13</v>
      </c>
      <c r="AT424" s="319" t="s">
        <v>13</v>
      </c>
      <c r="AU424" s="132" t="s">
        <v>13</v>
      </c>
      <c r="AV424" s="132" t="s">
        <v>13</v>
      </c>
      <c r="AW424" s="132" t="s">
        <v>13</v>
      </c>
      <c r="AX424" s="132" t="s">
        <v>13</v>
      </c>
      <c r="AY424" s="132" t="s">
        <v>13</v>
      </c>
      <c r="AZ424" s="320" t="s">
        <v>13</v>
      </c>
      <c r="BA424" s="320" t="s">
        <v>13</v>
      </c>
      <c r="BB424" s="132" t="s">
        <v>13</v>
      </c>
      <c r="BC424" s="319" t="s">
        <v>13</v>
      </c>
      <c r="BD424" s="319" t="s">
        <v>13</v>
      </c>
      <c r="BE424" s="320" t="s">
        <v>13</v>
      </c>
      <c r="BF424" s="132" t="s">
        <v>13</v>
      </c>
      <c r="BG424" s="132" t="s">
        <v>13</v>
      </c>
      <c r="BH424" s="132" t="s">
        <v>13</v>
      </c>
      <c r="BI424" s="132" t="s">
        <v>13</v>
      </c>
      <c r="BJ424" s="321"/>
      <c r="BK424" s="321"/>
      <c r="BL424" s="132"/>
      <c r="BM424" s="132"/>
      <c r="BN424" s="132"/>
      <c r="BO424" s="132"/>
      <c r="BP424" s="132"/>
      <c r="BQ424" s="321"/>
      <c r="BR424" s="132"/>
      <c r="BS424" s="132"/>
      <c r="BT424" s="132"/>
      <c r="BU424" s="132"/>
      <c r="BV424" s="132"/>
      <c r="BW424" s="132"/>
      <c r="BX424" s="132"/>
    </row>
    <row r="425" spans="1:76" hidden="1" x14ac:dyDescent="0.25">
      <c r="A425" s="295">
        <v>303</v>
      </c>
      <c r="C425" s="317" t="s">
        <v>13</v>
      </c>
      <c r="D425" s="317" t="s">
        <v>13</v>
      </c>
      <c r="E425" s="318" t="s">
        <v>13</v>
      </c>
      <c r="F425" s="132" t="s">
        <v>13</v>
      </c>
      <c r="G425" s="132" t="s">
        <v>13</v>
      </c>
      <c r="H425" s="132" t="s">
        <v>13</v>
      </c>
      <c r="I425" s="132" t="s">
        <v>13</v>
      </c>
      <c r="J425" s="132" t="s">
        <v>13</v>
      </c>
      <c r="K425" s="132" t="s">
        <v>13</v>
      </c>
      <c r="L425" s="132" t="s">
        <v>13</v>
      </c>
      <c r="M425" s="132" t="s">
        <v>13</v>
      </c>
      <c r="N425" s="132" t="s">
        <v>13</v>
      </c>
      <c r="O425" s="132" t="s">
        <v>13</v>
      </c>
      <c r="P425" s="132" t="s">
        <v>13</v>
      </c>
      <c r="Q425" s="132" t="s">
        <v>13</v>
      </c>
      <c r="R425" s="132" t="s">
        <v>13</v>
      </c>
      <c r="S425" s="132" t="s">
        <v>13</v>
      </c>
      <c r="T425" s="132" t="s">
        <v>13</v>
      </c>
      <c r="U425" s="132" t="s">
        <v>13</v>
      </c>
      <c r="V425" s="132" t="s">
        <v>13</v>
      </c>
      <c r="W425" s="132" t="s">
        <v>13</v>
      </c>
      <c r="X425" s="132" t="s">
        <v>13</v>
      </c>
      <c r="Y425" s="132" t="s">
        <v>13</v>
      </c>
      <c r="Z425" s="132" t="s">
        <v>13</v>
      </c>
      <c r="AA425" s="132" t="s">
        <v>13</v>
      </c>
      <c r="AB425" s="132" t="s">
        <v>13</v>
      </c>
      <c r="AC425" s="132" t="s">
        <v>13</v>
      </c>
      <c r="AD425" s="132" t="s">
        <v>13</v>
      </c>
      <c r="AE425" s="132" t="s">
        <v>13</v>
      </c>
      <c r="AF425" s="132" t="s">
        <v>13</v>
      </c>
      <c r="AG425" s="132" t="s">
        <v>13</v>
      </c>
      <c r="AH425" s="132" t="s">
        <v>13</v>
      </c>
      <c r="AI425" s="132" t="s">
        <v>13</v>
      </c>
      <c r="AJ425" s="132" t="s">
        <v>13</v>
      </c>
      <c r="AK425" s="132" t="s">
        <v>13</v>
      </c>
      <c r="AL425" s="132" t="s">
        <v>13</v>
      </c>
      <c r="AM425" s="132" t="s">
        <v>13</v>
      </c>
      <c r="AN425" s="132" t="s">
        <v>13</v>
      </c>
      <c r="AO425" s="132" t="s">
        <v>13</v>
      </c>
      <c r="AP425" s="132" t="s">
        <v>13</v>
      </c>
      <c r="AQ425" s="132" t="s">
        <v>13</v>
      </c>
      <c r="AR425" s="132" t="s">
        <v>13</v>
      </c>
      <c r="AS425" s="132" t="s">
        <v>13</v>
      </c>
      <c r="AT425" s="319" t="s">
        <v>13</v>
      </c>
      <c r="AU425" s="132" t="s">
        <v>13</v>
      </c>
      <c r="AV425" s="132" t="s">
        <v>13</v>
      </c>
      <c r="AW425" s="132" t="s">
        <v>13</v>
      </c>
      <c r="AX425" s="132" t="s">
        <v>13</v>
      </c>
      <c r="AY425" s="132" t="s">
        <v>13</v>
      </c>
      <c r="AZ425" s="320" t="s">
        <v>13</v>
      </c>
      <c r="BA425" s="320" t="s">
        <v>13</v>
      </c>
      <c r="BB425" s="132" t="s">
        <v>13</v>
      </c>
      <c r="BC425" s="319" t="s">
        <v>13</v>
      </c>
      <c r="BD425" s="319" t="s">
        <v>13</v>
      </c>
      <c r="BE425" s="320" t="s">
        <v>13</v>
      </c>
      <c r="BF425" s="132" t="s">
        <v>13</v>
      </c>
      <c r="BG425" s="132" t="s">
        <v>13</v>
      </c>
      <c r="BH425" s="132" t="s">
        <v>13</v>
      </c>
      <c r="BI425" s="132" t="s">
        <v>13</v>
      </c>
      <c r="BJ425" s="321"/>
      <c r="BK425" s="321"/>
      <c r="BL425" s="132"/>
      <c r="BM425" s="132"/>
      <c r="BN425" s="132"/>
      <c r="BO425" s="132"/>
      <c r="BP425" s="132"/>
      <c r="BQ425" s="321"/>
      <c r="BR425" s="132"/>
      <c r="BS425" s="132"/>
      <c r="BT425" s="132"/>
      <c r="BU425" s="132"/>
      <c r="BV425" s="132"/>
      <c r="BW425" s="132"/>
      <c r="BX425" s="132"/>
    </row>
    <row r="426" spans="1:76" hidden="1" x14ac:dyDescent="0.25">
      <c r="A426" s="295">
        <v>303</v>
      </c>
      <c r="C426" s="317" t="s">
        <v>13</v>
      </c>
      <c r="D426" s="317" t="s">
        <v>13</v>
      </c>
      <c r="E426" s="318" t="s">
        <v>13</v>
      </c>
      <c r="F426" s="132" t="s">
        <v>13</v>
      </c>
      <c r="G426" s="132" t="s">
        <v>13</v>
      </c>
      <c r="H426" s="132" t="s">
        <v>13</v>
      </c>
      <c r="I426" s="132" t="s">
        <v>13</v>
      </c>
      <c r="J426" s="132" t="s">
        <v>13</v>
      </c>
      <c r="K426" s="132" t="s">
        <v>13</v>
      </c>
      <c r="L426" s="132" t="s">
        <v>13</v>
      </c>
      <c r="M426" s="132" t="s">
        <v>13</v>
      </c>
      <c r="N426" s="132" t="s">
        <v>13</v>
      </c>
      <c r="O426" s="132" t="s">
        <v>13</v>
      </c>
      <c r="P426" s="132" t="s">
        <v>13</v>
      </c>
      <c r="Q426" s="132" t="s">
        <v>13</v>
      </c>
      <c r="R426" s="132" t="s">
        <v>13</v>
      </c>
      <c r="S426" s="132" t="s">
        <v>13</v>
      </c>
      <c r="T426" s="132" t="s">
        <v>13</v>
      </c>
      <c r="U426" s="132" t="s">
        <v>13</v>
      </c>
      <c r="V426" s="132" t="s">
        <v>13</v>
      </c>
      <c r="W426" s="132" t="s">
        <v>13</v>
      </c>
      <c r="X426" s="132" t="s">
        <v>13</v>
      </c>
      <c r="Y426" s="132" t="s">
        <v>13</v>
      </c>
      <c r="Z426" s="132" t="s">
        <v>13</v>
      </c>
      <c r="AA426" s="132" t="s">
        <v>13</v>
      </c>
      <c r="AB426" s="132" t="s">
        <v>13</v>
      </c>
      <c r="AC426" s="132" t="s">
        <v>13</v>
      </c>
      <c r="AD426" s="132" t="s">
        <v>13</v>
      </c>
      <c r="AE426" s="132" t="s">
        <v>13</v>
      </c>
      <c r="AF426" s="132" t="s">
        <v>13</v>
      </c>
      <c r="AG426" s="132" t="s">
        <v>13</v>
      </c>
      <c r="AH426" s="132" t="s">
        <v>13</v>
      </c>
      <c r="AI426" s="132" t="s">
        <v>13</v>
      </c>
      <c r="AJ426" s="132" t="s">
        <v>13</v>
      </c>
      <c r="AK426" s="132" t="s">
        <v>13</v>
      </c>
      <c r="AL426" s="132" t="s">
        <v>13</v>
      </c>
      <c r="AM426" s="132" t="s">
        <v>13</v>
      </c>
      <c r="AN426" s="132" t="s">
        <v>13</v>
      </c>
      <c r="AO426" s="132" t="s">
        <v>13</v>
      </c>
      <c r="AP426" s="132" t="s">
        <v>13</v>
      </c>
      <c r="AQ426" s="132" t="s">
        <v>13</v>
      </c>
      <c r="AR426" s="132" t="s">
        <v>13</v>
      </c>
      <c r="AS426" s="132" t="s">
        <v>13</v>
      </c>
      <c r="AT426" s="319" t="s">
        <v>13</v>
      </c>
      <c r="AU426" s="132" t="s">
        <v>13</v>
      </c>
      <c r="AV426" s="132" t="s">
        <v>13</v>
      </c>
      <c r="AW426" s="132" t="s">
        <v>13</v>
      </c>
      <c r="AX426" s="132" t="s">
        <v>13</v>
      </c>
      <c r="AY426" s="132" t="s">
        <v>13</v>
      </c>
      <c r="AZ426" s="320" t="s">
        <v>13</v>
      </c>
      <c r="BA426" s="320" t="s">
        <v>13</v>
      </c>
      <c r="BB426" s="132" t="s">
        <v>13</v>
      </c>
      <c r="BC426" s="319" t="s">
        <v>13</v>
      </c>
      <c r="BD426" s="319" t="s">
        <v>13</v>
      </c>
      <c r="BE426" s="320" t="s">
        <v>13</v>
      </c>
      <c r="BF426" s="132" t="s">
        <v>13</v>
      </c>
      <c r="BG426" s="132" t="s">
        <v>13</v>
      </c>
      <c r="BH426" s="132" t="s">
        <v>13</v>
      </c>
      <c r="BI426" s="132" t="s">
        <v>13</v>
      </c>
      <c r="BJ426" s="321"/>
      <c r="BK426" s="321"/>
      <c r="BL426" s="132"/>
      <c r="BM426" s="132"/>
      <c r="BN426" s="132"/>
      <c r="BO426" s="132"/>
      <c r="BP426" s="132"/>
      <c r="BQ426" s="321"/>
      <c r="BR426" s="132"/>
      <c r="BS426" s="132"/>
      <c r="BT426" s="132"/>
      <c r="BU426" s="132"/>
      <c r="BV426" s="132"/>
      <c r="BW426" s="132"/>
      <c r="BX426" s="132"/>
    </row>
    <row r="427" spans="1:76" hidden="1" x14ac:dyDescent="0.25">
      <c r="A427" s="295">
        <v>303</v>
      </c>
      <c r="C427" s="317" t="s">
        <v>13</v>
      </c>
      <c r="D427" s="317" t="s">
        <v>13</v>
      </c>
      <c r="E427" s="318" t="s">
        <v>13</v>
      </c>
      <c r="F427" s="132" t="s">
        <v>13</v>
      </c>
      <c r="G427" s="132" t="s">
        <v>13</v>
      </c>
      <c r="H427" s="132" t="s">
        <v>13</v>
      </c>
      <c r="I427" s="132" t="s">
        <v>13</v>
      </c>
      <c r="J427" s="132" t="s">
        <v>13</v>
      </c>
      <c r="K427" s="132" t="s">
        <v>13</v>
      </c>
      <c r="L427" s="132" t="s">
        <v>13</v>
      </c>
      <c r="M427" s="132" t="s">
        <v>13</v>
      </c>
      <c r="N427" s="132" t="s">
        <v>13</v>
      </c>
      <c r="O427" s="132" t="s">
        <v>13</v>
      </c>
      <c r="P427" s="132" t="s">
        <v>13</v>
      </c>
      <c r="Q427" s="132" t="s">
        <v>13</v>
      </c>
      <c r="R427" s="132" t="s">
        <v>13</v>
      </c>
      <c r="S427" s="132" t="s">
        <v>13</v>
      </c>
      <c r="T427" s="132" t="s">
        <v>13</v>
      </c>
      <c r="U427" s="132" t="s">
        <v>13</v>
      </c>
      <c r="V427" s="132" t="s">
        <v>13</v>
      </c>
      <c r="W427" s="132" t="s">
        <v>13</v>
      </c>
      <c r="X427" s="132" t="s">
        <v>13</v>
      </c>
      <c r="Y427" s="132" t="s">
        <v>13</v>
      </c>
      <c r="Z427" s="132" t="s">
        <v>13</v>
      </c>
      <c r="AA427" s="132" t="s">
        <v>13</v>
      </c>
      <c r="AB427" s="132" t="s">
        <v>13</v>
      </c>
      <c r="AC427" s="132" t="s">
        <v>13</v>
      </c>
      <c r="AD427" s="132" t="s">
        <v>13</v>
      </c>
      <c r="AE427" s="132" t="s">
        <v>13</v>
      </c>
      <c r="AF427" s="132" t="s">
        <v>13</v>
      </c>
      <c r="AG427" s="132" t="s">
        <v>13</v>
      </c>
      <c r="AH427" s="132" t="s">
        <v>13</v>
      </c>
      <c r="AI427" s="132" t="s">
        <v>13</v>
      </c>
      <c r="AJ427" s="132" t="s">
        <v>13</v>
      </c>
      <c r="AK427" s="132" t="s">
        <v>13</v>
      </c>
      <c r="AL427" s="132" t="s">
        <v>13</v>
      </c>
      <c r="AM427" s="132" t="s">
        <v>13</v>
      </c>
      <c r="AN427" s="132" t="s">
        <v>13</v>
      </c>
      <c r="AO427" s="132" t="s">
        <v>13</v>
      </c>
      <c r="AP427" s="132" t="s">
        <v>13</v>
      </c>
      <c r="AQ427" s="132" t="s">
        <v>13</v>
      </c>
      <c r="AR427" s="132" t="s">
        <v>13</v>
      </c>
      <c r="AS427" s="132" t="s">
        <v>13</v>
      </c>
      <c r="AT427" s="319" t="s">
        <v>13</v>
      </c>
      <c r="AU427" s="132" t="s">
        <v>13</v>
      </c>
      <c r="AV427" s="132" t="s">
        <v>13</v>
      </c>
      <c r="AW427" s="132" t="s">
        <v>13</v>
      </c>
      <c r="AX427" s="132" t="s">
        <v>13</v>
      </c>
      <c r="AY427" s="132" t="s">
        <v>13</v>
      </c>
      <c r="AZ427" s="320" t="s">
        <v>13</v>
      </c>
      <c r="BA427" s="320" t="s">
        <v>13</v>
      </c>
      <c r="BB427" s="132" t="s">
        <v>13</v>
      </c>
      <c r="BC427" s="319" t="s">
        <v>13</v>
      </c>
      <c r="BD427" s="319" t="s">
        <v>13</v>
      </c>
      <c r="BE427" s="320" t="s">
        <v>13</v>
      </c>
      <c r="BF427" s="132" t="s">
        <v>13</v>
      </c>
      <c r="BG427" s="132" t="s">
        <v>13</v>
      </c>
      <c r="BH427" s="132" t="s">
        <v>13</v>
      </c>
      <c r="BI427" s="132" t="s">
        <v>13</v>
      </c>
      <c r="BJ427" s="321"/>
      <c r="BK427" s="321"/>
      <c r="BL427" s="132"/>
      <c r="BM427" s="132"/>
      <c r="BN427" s="132"/>
      <c r="BO427" s="132"/>
      <c r="BP427" s="132"/>
      <c r="BQ427" s="321"/>
      <c r="BR427" s="132"/>
      <c r="BS427" s="132"/>
      <c r="BT427" s="132"/>
      <c r="BU427" s="132"/>
      <c r="BV427" s="132"/>
      <c r="BW427" s="132"/>
      <c r="BX427" s="132"/>
    </row>
    <row r="428" spans="1:76" hidden="1" x14ac:dyDescent="0.25">
      <c r="A428" s="295">
        <v>303</v>
      </c>
      <c r="C428" s="317" t="s">
        <v>13</v>
      </c>
      <c r="D428" s="317" t="s">
        <v>13</v>
      </c>
      <c r="E428" s="318" t="s">
        <v>13</v>
      </c>
      <c r="F428" s="132" t="s">
        <v>13</v>
      </c>
      <c r="G428" s="132" t="s">
        <v>13</v>
      </c>
      <c r="H428" s="132" t="s">
        <v>13</v>
      </c>
      <c r="I428" s="132" t="s">
        <v>13</v>
      </c>
      <c r="J428" s="132" t="s">
        <v>13</v>
      </c>
      <c r="K428" s="132" t="s">
        <v>13</v>
      </c>
      <c r="L428" s="132" t="s">
        <v>13</v>
      </c>
      <c r="M428" s="132" t="s">
        <v>13</v>
      </c>
      <c r="N428" s="132" t="s">
        <v>13</v>
      </c>
      <c r="O428" s="132" t="s">
        <v>13</v>
      </c>
      <c r="P428" s="132" t="s">
        <v>13</v>
      </c>
      <c r="Q428" s="132" t="s">
        <v>13</v>
      </c>
      <c r="R428" s="132" t="s">
        <v>13</v>
      </c>
      <c r="S428" s="132" t="s">
        <v>13</v>
      </c>
      <c r="T428" s="132" t="s">
        <v>13</v>
      </c>
      <c r="U428" s="132" t="s">
        <v>13</v>
      </c>
      <c r="V428" s="132" t="s">
        <v>13</v>
      </c>
      <c r="W428" s="132" t="s">
        <v>13</v>
      </c>
      <c r="X428" s="132" t="s">
        <v>13</v>
      </c>
      <c r="Y428" s="132" t="s">
        <v>13</v>
      </c>
      <c r="Z428" s="132" t="s">
        <v>13</v>
      </c>
      <c r="AA428" s="132" t="s">
        <v>13</v>
      </c>
      <c r="AB428" s="132" t="s">
        <v>13</v>
      </c>
      <c r="AC428" s="132" t="s">
        <v>13</v>
      </c>
      <c r="AD428" s="132" t="s">
        <v>13</v>
      </c>
      <c r="AE428" s="132" t="s">
        <v>13</v>
      </c>
      <c r="AF428" s="132" t="s">
        <v>13</v>
      </c>
      <c r="AG428" s="132" t="s">
        <v>13</v>
      </c>
      <c r="AH428" s="132" t="s">
        <v>13</v>
      </c>
      <c r="AI428" s="132" t="s">
        <v>13</v>
      </c>
      <c r="AJ428" s="132" t="s">
        <v>13</v>
      </c>
      <c r="AK428" s="132" t="s">
        <v>13</v>
      </c>
      <c r="AL428" s="132" t="s">
        <v>13</v>
      </c>
      <c r="AM428" s="132" t="s">
        <v>13</v>
      </c>
      <c r="AN428" s="132" t="s">
        <v>13</v>
      </c>
      <c r="AO428" s="132" t="s">
        <v>13</v>
      </c>
      <c r="AP428" s="132" t="s">
        <v>13</v>
      </c>
      <c r="AQ428" s="132" t="s">
        <v>13</v>
      </c>
      <c r="AR428" s="132" t="s">
        <v>13</v>
      </c>
      <c r="AS428" s="132" t="s">
        <v>13</v>
      </c>
      <c r="AT428" s="319" t="s">
        <v>13</v>
      </c>
      <c r="AU428" s="132" t="s">
        <v>13</v>
      </c>
      <c r="AV428" s="132" t="s">
        <v>13</v>
      </c>
      <c r="AW428" s="132" t="s">
        <v>13</v>
      </c>
      <c r="AX428" s="132" t="s">
        <v>13</v>
      </c>
      <c r="AY428" s="132" t="s">
        <v>13</v>
      </c>
      <c r="AZ428" s="320" t="s">
        <v>13</v>
      </c>
      <c r="BA428" s="320" t="s">
        <v>13</v>
      </c>
      <c r="BB428" s="132" t="s">
        <v>13</v>
      </c>
      <c r="BC428" s="319" t="s">
        <v>13</v>
      </c>
      <c r="BD428" s="319" t="s">
        <v>13</v>
      </c>
      <c r="BE428" s="320" t="s">
        <v>13</v>
      </c>
      <c r="BF428" s="132" t="s">
        <v>13</v>
      </c>
      <c r="BG428" s="132" t="s">
        <v>13</v>
      </c>
      <c r="BH428" s="132" t="s">
        <v>13</v>
      </c>
      <c r="BI428" s="132" t="s">
        <v>13</v>
      </c>
      <c r="BJ428" s="321"/>
      <c r="BK428" s="321"/>
      <c r="BL428" s="132"/>
      <c r="BM428" s="132"/>
      <c r="BN428" s="132"/>
      <c r="BO428" s="132"/>
      <c r="BP428" s="132"/>
      <c r="BQ428" s="321"/>
      <c r="BR428" s="132"/>
      <c r="BS428" s="132"/>
      <c r="BT428" s="132"/>
      <c r="BU428" s="132"/>
      <c r="BV428" s="132"/>
      <c r="BW428" s="132"/>
      <c r="BX428" s="132"/>
    </row>
    <row r="429" spans="1:76" hidden="1" x14ac:dyDescent="0.25">
      <c r="A429" s="295">
        <v>303</v>
      </c>
      <c r="C429" s="317" t="s">
        <v>13</v>
      </c>
      <c r="D429" s="317" t="s">
        <v>13</v>
      </c>
      <c r="E429" s="318" t="s">
        <v>13</v>
      </c>
      <c r="F429" s="132" t="s">
        <v>13</v>
      </c>
      <c r="G429" s="132" t="s">
        <v>13</v>
      </c>
      <c r="H429" s="132" t="s">
        <v>13</v>
      </c>
      <c r="I429" s="132" t="s">
        <v>13</v>
      </c>
      <c r="J429" s="132" t="s">
        <v>13</v>
      </c>
      <c r="K429" s="132" t="s">
        <v>13</v>
      </c>
      <c r="L429" s="132" t="s">
        <v>13</v>
      </c>
      <c r="M429" s="132" t="s">
        <v>13</v>
      </c>
      <c r="N429" s="132" t="s">
        <v>13</v>
      </c>
      <c r="O429" s="132" t="s">
        <v>13</v>
      </c>
      <c r="P429" s="132" t="s">
        <v>13</v>
      </c>
      <c r="Q429" s="132" t="s">
        <v>13</v>
      </c>
      <c r="R429" s="132" t="s">
        <v>13</v>
      </c>
      <c r="S429" s="132" t="s">
        <v>13</v>
      </c>
      <c r="T429" s="132" t="s">
        <v>13</v>
      </c>
      <c r="U429" s="132" t="s">
        <v>13</v>
      </c>
      <c r="V429" s="132" t="s">
        <v>13</v>
      </c>
      <c r="W429" s="132" t="s">
        <v>13</v>
      </c>
      <c r="X429" s="132" t="s">
        <v>13</v>
      </c>
      <c r="Y429" s="132" t="s">
        <v>13</v>
      </c>
      <c r="Z429" s="132" t="s">
        <v>13</v>
      </c>
      <c r="AA429" s="132" t="s">
        <v>13</v>
      </c>
      <c r="AB429" s="132" t="s">
        <v>13</v>
      </c>
      <c r="AC429" s="132" t="s">
        <v>13</v>
      </c>
      <c r="AD429" s="132" t="s">
        <v>13</v>
      </c>
      <c r="AE429" s="132" t="s">
        <v>13</v>
      </c>
      <c r="AF429" s="132" t="s">
        <v>13</v>
      </c>
      <c r="AG429" s="132" t="s">
        <v>13</v>
      </c>
      <c r="AH429" s="132" t="s">
        <v>13</v>
      </c>
      <c r="AI429" s="132" t="s">
        <v>13</v>
      </c>
      <c r="AJ429" s="132" t="s">
        <v>13</v>
      </c>
      <c r="AK429" s="132" t="s">
        <v>13</v>
      </c>
      <c r="AL429" s="132" t="s">
        <v>13</v>
      </c>
      <c r="AM429" s="132" t="s">
        <v>13</v>
      </c>
      <c r="AN429" s="132" t="s">
        <v>13</v>
      </c>
      <c r="AO429" s="132" t="s">
        <v>13</v>
      </c>
      <c r="AP429" s="132" t="s">
        <v>13</v>
      </c>
      <c r="AQ429" s="132" t="s">
        <v>13</v>
      </c>
      <c r="AR429" s="132" t="s">
        <v>13</v>
      </c>
      <c r="AS429" s="132" t="s">
        <v>13</v>
      </c>
      <c r="AT429" s="319" t="s">
        <v>13</v>
      </c>
      <c r="AU429" s="132" t="s">
        <v>13</v>
      </c>
      <c r="AV429" s="132" t="s">
        <v>13</v>
      </c>
      <c r="AW429" s="132" t="s">
        <v>13</v>
      </c>
      <c r="AX429" s="132" t="s">
        <v>13</v>
      </c>
      <c r="AY429" s="132" t="s">
        <v>13</v>
      </c>
      <c r="AZ429" s="320" t="s">
        <v>13</v>
      </c>
      <c r="BA429" s="320" t="s">
        <v>13</v>
      </c>
      <c r="BB429" s="132" t="s">
        <v>13</v>
      </c>
      <c r="BC429" s="319" t="s">
        <v>13</v>
      </c>
      <c r="BD429" s="319" t="s">
        <v>13</v>
      </c>
      <c r="BE429" s="320" t="s">
        <v>13</v>
      </c>
      <c r="BF429" s="132" t="s">
        <v>13</v>
      </c>
      <c r="BG429" s="132" t="s">
        <v>13</v>
      </c>
      <c r="BH429" s="132" t="s">
        <v>13</v>
      </c>
      <c r="BI429" s="132" t="s">
        <v>13</v>
      </c>
      <c r="BJ429" s="321"/>
      <c r="BK429" s="321"/>
      <c r="BL429" s="132"/>
      <c r="BM429" s="132"/>
      <c r="BN429" s="132"/>
      <c r="BO429" s="132"/>
      <c r="BP429" s="132"/>
      <c r="BQ429" s="321"/>
      <c r="BR429" s="132"/>
      <c r="BS429" s="132"/>
      <c r="BT429" s="132"/>
      <c r="BU429" s="132"/>
      <c r="BV429" s="132"/>
      <c r="BW429" s="132"/>
      <c r="BX429" s="132"/>
    </row>
    <row r="430" spans="1:76" hidden="1" x14ac:dyDescent="0.25">
      <c r="A430" s="295">
        <v>303</v>
      </c>
      <c r="C430" s="317" t="s">
        <v>13</v>
      </c>
      <c r="D430" s="317" t="s">
        <v>13</v>
      </c>
      <c r="E430" s="318" t="s">
        <v>13</v>
      </c>
      <c r="F430" s="132" t="s">
        <v>13</v>
      </c>
      <c r="G430" s="132" t="s">
        <v>13</v>
      </c>
      <c r="H430" s="132" t="s">
        <v>13</v>
      </c>
      <c r="I430" s="132" t="s">
        <v>13</v>
      </c>
      <c r="J430" s="132" t="s">
        <v>13</v>
      </c>
      <c r="K430" s="132" t="s">
        <v>13</v>
      </c>
      <c r="L430" s="132" t="s">
        <v>13</v>
      </c>
      <c r="M430" s="132" t="s">
        <v>13</v>
      </c>
      <c r="N430" s="132" t="s">
        <v>13</v>
      </c>
      <c r="O430" s="132" t="s">
        <v>13</v>
      </c>
      <c r="P430" s="132" t="s">
        <v>13</v>
      </c>
      <c r="Q430" s="132" t="s">
        <v>13</v>
      </c>
      <c r="R430" s="132" t="s">
        <v>13</v>
      </c>
      <c r="S430" s="132" t="s">
        <v>13</v>
      </c>
      <c r="T430" s="132" t="s">
        <v>13</v>
      </c>
      <c r="U430" s="132" t="s">
        <v>13</v>
      </c>
      <c r="V430" s="132" t="s">
        <v>13</v>
      </c>
      <c r="W430" s="132" t="s">
        <v>13</v>
      </c>
      <c r="X430" s="132" t="s">
        <v>13</v>
      </c>
      <c r="Y430" s="132" t="s">
        <v>13</v>
      </c>
      <c r="Z430" s="132" t="s">
        <v>13</v>
      </c>
      <c r="AA430" s="132" t="s">
        <v>13</v>
      </c>
      <c r="AB430" s="132" t="s">
        <v>13</v>
      </c>
      <c r="AC430" s="132" t="s">
        <v>13</v>
      </c>
      <c r="AD430" s="132" t="s">
        <v>13</v>
      </c>
      <c r="AE430" s="132" t="s">
        <v>13</v>
      </c>
      <c r="AF430" s="132" t="s">
        <v>13</v>
      </c>
      <c r="AG430" s="132" t="s">
        <v>13</v>
      </c>
      <c r="AH430" s="132" t="s">
        <v>13</v>
      </c>
      <c r="AI430" s="132" t="s">
        <v>13</v>
      </c>
      <c r="AJ430" s="132" t="s">
        <v>13</v>
      </c>
      <c r="AK430" s="132" t="s">
        <v>13</v>
      </c>
      <c r="AL430" s="132" t="s">
        <v>13</v>
      </c>
      <c r="AM430" s="132" t="s">
        <v>13</v>
      </c>
      <c r="AN430" s="132" t="s">
        <v>13</v>
      </c>
      <c r="AO430" s="132" t="s">
        <v>13</v>
      </c>
      <c r="AP430" s="132" t="s">
        <v>13</v>
      </c>
      <c r="AQ430" s="132" t="s">
        <v>13</v>
      </c>
      <c r="AR430" s="132" t="s">
        <v>13</v>
      </c>
      <c r="AS430" s="132" t="s">
        <v>13</v>
      </c>
      <c r="AT430" s="319" t="s">
        <v>13</v>
      </c>
      <c r="AU430" s="132" t="s">
        <v>13</v>
      </c>
      <c r="AV430" s="132" t="s">
        <v>13</v>
      </c>
      <c r="AW430" s="132" t="s">
        <v>13</v>
      </c>
      <c r="AX430" s="132" t="s">
        <v>13</v>
      </c>
      <c r="AY430" s="132" t="s">
        <v>13</v>
      </c>
      <c r="AZ430" s="320" t="s">
        <v>13</v>
      </c>
      <c r="BA430" s="320" t="s">
        <v>13</v>
      </c>
      <c r="BB430" s="132" t="s">
        <v>13</v>
      </c>
      <c r="BC430" s="319" t="s">
        <v>13</v>
      </c>
      <c r="BD430" s="319" t="s">
        <v>13</v>
      </c>
      <c r="BE430" s="320" t="s">
        <v>13</v>
      </c>
      <c r="BF430" s="132" t="s">
        <v>13</v>
      </c>
      <c r="BG430" s="132" t="s">
        <v>13</v>
      </c>
      <c r="BH430" s="132" t="s">
        <v>13</v>
      </c>
      <c r="BI430" s="132" t="s">
        <v>13</v>
      </c>
      <c r="BJ430" s="321"/>
      <c r="BK430" s="321"/>
      <c r="BL430" s="132"/>
      <c r="BM430" s="132"/>
      <c r="BN430" s="132"/>
      <c r="BO430" s="132"/>
      <c r="BP430" s="132"/>
      <c r="BQ430" s="321"/>
      <c r="BR430" s="132"/>
      <c r="BS430" s="132"/>
      <c r="BT430" s="132"/>
      <c r="BU430" s="132"/>
      <c r="BV430" s="132"/>
      <c r="BW430" s="132"/>
      <c r="BX430" s="132"/>
    </row>
    <row r="431" spans="1:76" hidden="1" x14ac:dyDescent="0.25">
      <c r="A431" s="295">
        <v>303</v>
      </c>
      <c r="C431" s="317" t="s">
        <v>13</v>
      </c>
      <c r="D431" s="317" t="s">
        <v>13</v>
      </c>
      <c r="E431" s="318" t="s">
        <v>13</v>
      </c>
      <c r="F431" s="132" t="s">
        <v>13</v>
      </c>
      <c r="G431" s="132" t="s">
        <v>13</v>
      </c>
      <c r="H431" s="132" t="s">
        <v>13</v>
      </c>
      <c r="I431" s="132" t="s">
        <v>13</v>
      </c>
      <c r="J431" s="132" t="s">
        <v>13</v>
      </c>
      <c r="K431" s="132" t="s">
        <v>13</v>
      </c>
      <c r="L431" s="132" t="s">
        <v>13</v>
      </c>
      <c r="M431" s="132" t="s">
        <v>13</v>
      </c>
      <c r="N431" s="132" t="s">
        <v>13</v>
      </c>
      <c r="O431" s="132" t="s">
        <v>13</v>
      </c>
      <c r="P431" s="132" t="s">
        <v>13</v>
      </c>
      <c r="Q431" s="132" t="s">
        <v>13</v>
      </c>
      <c r="R431" s="132" t="s">
        <v>13</v>
      </c>
      <c r="S431" s="132" t="s">
        <v>13</v>
      </c>
      <c r="T431" s="132" t="s">
        <v>13</v>
      </c>
      <c r="U431" s="132" t="s">
        <v>13</v>
      </c>
      <c r="V431" s="132" t="s">
        <v>13</v>
      </c>
      <c r="W431" s="132" t="s">
        <v>13</v>
      </c>
      <c r="X431" s="132" t="s">
        <v>13</v>
      </c>
      <c r="Y431" s="132" t="s">
        <v>13</v>
      </c>
      <c r="Z431" s="132" t="s">
        <v>13</v>
      </c>
      <c r="AA431" s="132" t="s">
        <v>13</v>
      </c>
      <c r="AB431" s="132" t="s">
        <v>13</v>
      </c>
      <c r="AC431" s="132" t="s">
        <v>13</v>
      </c>
      <c r="AD431" s="132" t="s">
        <v>13</v>
      </c>
      <c r="AE431" s="132" t="s">
        <v>13</v>
      </c>
      <c r="AF431" s="132" t="s">
        <v>13</v>
      </c>
      <c r="AG431" s="132" t="s">
        <v>13</v>
      </c>
      <c r="AH431" s="132" t="s">
        <v>13</v>
      </c>
      <c r="AI431" s="132" t="s">
        <v>13</v>
      </c>
      <c r="AJ431" s="132" t="s">
        <v>13</v>
      </c>
      <c r="AK431" s="132" t="s">
        <v>13</v>
      </c>
      <c r="AL431" s="132" t="s">
        <v>13</v>
      </c>
      <c r="AM431" s="132" t="s">
        <v>13</v>
      </c>
      <c r="AN431" s="132" t="s">
        <v>13</v>
      </c>
      <c r="AO431" s="132" t="s">
        <v>13</v>
      </c>
      <c r="AP431" s="132" t="s">
        <v>13</v>
      </c>
      <c r="AQ431" s="132" t="s">
        <v>13</v>
      </c>
      <c r="AR431" s="132" t="s">
        <v>13</v>
      </c>
      <c r="AS431" s="132" t="s">
        <v>13</v>
      </c>
      <c r="AT431" s="319" t="s">
        <v>13</v>
      </c>
      <c r="AU431" s="132" t="s">
        <v>13</v>
      </c>
      <c r="AV431" s="132" t="s">
        <v>13</v>
      </c>
      <c r="AW431" s="132" t="s">
        <v>13</v>
      </c>
      <c r="AX431" s="132" t="s">
        <v>13</v>
      </c>
      <c r="AY431" s="132" t="s">
        <v>13</v>
      </c>
      <c r="AZ431" s="320" t="s">
        <v>13</v>
      </c>
      <c r="BA431" s="320" t="s">
        <v>13</v>
      </c>
      <c r="BB431" s="132" t="s">
        <v>13</v>
      </c>
      <c r="BC431" s="319" t="s">
        <v>13</v>
      </c>
      <c r="BD431" s="319" t="s">
        <v>13</v>
      </c>
      <c r="BE431" s="320" t="s">
        <v>13</v>
      </c>
      <c r="BF431" s="132" t="s">
        <v>13</v>
      </c>
      <c r="BG431" s="132" t="s">
        <v>13</v>
      </c>
      <c r="BH431" s="132" t="s">
        <v>13</v>
      </c>
      <c r="BI431" s="132" t="s">
        <v>13</v>
      </c>
      <c r="BJ431" s="321"/>
      <c r="BK431" s="321"/>
      <c r="BL431" s="132"/>
      <c r="BM431" s="132"/>
      <c r="BN431" s="132"/>
      <c r="BO431" s="132"/>
      <c r="BP431" s="132"/>
      <c r="BQ431" s="321"/>
      <c r="BR431" s="132"/>
      <c r="BS431" s="132"/>
      <c r="BT431" s="132"/>
      <c r="BU431" s="132"/>
      <c r="BV431" s="132"/>
      <c r="BW431" s="132"/>
      <c r="BX431" s="132"/>
    </row>
    <row r="432" spans="1:76" hidden="1" x14ac:dyDescent="0.25">
      <c r="A432" s="295">
        <v>303</v>
      </c>
      <c r="C432" s="317" t="s">
        <v>13</v>
      </c>
      <c r="D432" s="317" t="s">
        <v>13</v>
      </c>
      <c r="E432" s="318" t="s">
        <v>13</v>
      </c>
      <c r="F432" s="132" t="s">
        <v>13</v>
      </c>
      <c r="G432" s="132" t="s">
        <v>13</v>
      </c>
      <c r="H432" s="132" t="s">
        <v>13</v>
      </c>
      <c r="I432" s="132" t="s">
        <v>13</v>
      </c>
      <c r="J432" s="132" t="s">
        <v>13</v>
      </c>
      <c r="K432" s="132" t="s">
        <v>13</v>
      </c>
      <c r="L432" s="132" t="s">
        <v>13</v>
      </c>
      <c r="M432" s="132" t="s">
        <v>13</v>
      </c>
      <c r="N432" s="132" t="s">
        <v>13</v>
      </c>
      <c r="O432" s="132" t="s">
        <v>13</v>
      </c>
      <c r="P432" s="132" t="s">
        <v>13</v>
      </c>
      <c r="Q432" s="132" t="s">
        <v>13</v>
      </c>
      <c r="R432" s="132" t="s">
        <v>13</v>
      </c>
      <c r="S432" s="132" t="s">
        <v>13</v>
      </c>
      <c r="T432" s="132" t="s">
        <v>13</v>
      </c>
      <c r="U432" s="132" t="s">
        <v>13</v>
      </c>
      <c r="V432" s="132" t="s">
        <v>13</v>
      </c>
      <c r="W432" s="132" t="s">
        <v>13</v>
      </c>
      <c r="X432" s="132" t="s">
        <v>13</v>
      </c>
      <c r="Y432" s="132" t="s">
        <v>13</v>
      </c>
      <c r="Z432" s="132" t="s">
        <v>13</v>
      </c>
      <c r="AA432" s="132" t="s">
        <v>13</v>
      </c>
      <c r="AB432" s="132" t="s">
        <v>13</v>
      </c>
      <c r="AC432" s="132" t="s">
        <v>13</v>
      </c>
      <c r="AD432" s="132" t="s">
        <v>13</v>
      </c>
      <c r="AE432" s="132" t="s">
        <v>13</v>
      </c>
      <c r="AF432" s="132" t="s">
        <v>13</v>
      </c>
      <c r="AG432" s="132" t="s">
        <v>13</v>
      </c>
      <c r="AH432" s="132" t="s">
        <v>13</v>
      </c>
      <c r="AI432" s="132" t="s">
        <v>13</v>
      </c>
      <c r="AJ432" s="132" t="s">
        <v>13</v>
      </c>
      <c r="AK432" s="132" t="s">
        <v>13</v>
      </c>
      <c r="AL432" s="132" t="s">
        <v>13</v>
      </c>
      <c r="AM432" s="132" t="s">
        <v>13</v>
      </c>
      <c r="AN432" s="132" t="s">
        <v>13</v>
      </c>
      <c r="AO432" s="132" t="s">
        <v>13</v>
      </c>
      <c r="AP432" s="132" t="s">
        <v>13</v>
      </c>
      <c r="AQ432" s="132" t="s">
        <v>13</v>
      </c>
      <c r="AR432" s="132" t="s">
        <v>13</v>
      </c>
      <c r="AS432" s="132" t="s">
        <v>13</v>
      </c>
      <c r="AT432" s="319" t="s">
        <v>13</v>
      </c>
      <c r="AU432" s="132" t="s">
        <v>13</v>
      </c>
      <c r="AV432" s="132" t="s">
        <v>13</v>
      </c>
      <c r="AW432" s="132" t="s">
        <v>13</v>
      </c>
      <c r="AX432" s="132" t="s">
        <v>13</v>
      </c>
      <c r="AY432" s="132" t="s">
        <v>13</v>
      </c>
      <c r="AZ432" s="320" t="s">
        <v>13</v>
      </c>
      <c r="BA432" s="320" t="s">
        <v>13</v>
      </c>
      <c r="BB432" s="132" t="s">
        <v>13</v>
      </c>
      <c r="BC432" s="319" t="s">
        <v>13</v>
      </c>
      <c r="BD432" s="319" t="s">
        <v>13</v>
      </c>
      <c r="BE432" s="320" t="s">
        <v>13</v>
      </c>
      <c r="BF432" s="132" t="s">
        <v>13</v>
      </c>
      <c r="BG432" s="132" t="s">
        <v>13</v>
      </c>
      <c r="BH432" s="132" t="s">
        <v>13</v>
      </c>
      <c r="BI432" s="132" t="s">
        <v>13</v>
      </c>
      <c r="BJ432" s="321"/>
      <c r="BK432" s="321"/>
      <c r="BL432" s="132"/>
      <c r="BM432" s="132"/>
      <c r="BN432" s="132"/>
      <c r="BO432" s="132"/>
      <c r="BP432" s="132"/>
      <c r="BQ432" s="321"/>
      <c r="BR432" s="132"/>
      <c r="BS432" s="132"/>
      <c r="BT432" s="132"/>
      <c r="BU432" s="132"/>
      <c r="BV432" s="132"/>
      <c r="BW432" s="132"/>
      <c r="BX432" s="132"/>
    </row>
    <row r="433" spans="1:76" hidden="1" x14ac:dyDescent="0.25">
      <c r="A433" s="295">
        <v>303</v>
      </c>
      <c r="C433" s="317" t="s">
        <v>13</v>
      </c>
      <c r="D433" s="317" t="s">
        <v>13</v>
      </c>
      <c r="E433" s="318" t="s">
        <v>13</v>
      </c>
      <c r="F433" s="132" t="s">
        <v>13</v>
      </c>
      <c r="G433" s="132" t="s">
        <v>13</v>
      </c>
      <c r="H433" s="132" t="s">
        <v>13</v>
      </c>
      <c r="I433" s="132" t="s">
        <v>13</v>
      </c>
      <c r="J433" s="132" t="s">
        <v>13</v>
      </c>
      <c r="K433" s="132" t="s">
        <v>13</v>
      </c>
      <c r="L433" s="132" t="s">
        <v>13</v>
      </c>
      <c r="M433" s="132" t="s">
        <v>13</v>
      </c>
      <c r="N433" s="132" t="s">
        <v>13</v>
      </c>
      <c r="O433" s="132" t="s">
        <v>13</v>
      </c>
      <c r="P433" s="132" t="s">
        <v>13</v>
      </c>
      <c r="Q433" s="132" t="s">
        <v>13</v>
      </c>
      <c r="R433" s="132" t="s">
        <v>13</v>
      </c>
      <c r="S433" s="132" t="s">
        <v>13</v>
      </c>
      <c r="T433" s="132" t="s">
        <v>13</v>
      </c>
      <c r="U433" s="132" t="s">
        <v>13</v>
      </c>
      <c r="V433" s="132" t="s">
        <v>13</v>
      </c>
      <c r="W433" s="132" t="s">
        <v>13</v>
      </c>
      <c r="X433" s="132" t="s">
        <v>13</v>
      </c>
      <c r="Y433" s="132" t="s">
        <v>13</v>
      </c>
      <c r="Z433" s="132" t="s">
        <v>13</v>
      </c>
      <c r="AA433" s="132" t="s">
        <v>13</v>
      </c>
      <c r="AB433" s="132" t="s">
        <v>13</v>
      </c>
      <c r="AC433" s="132" t="s">
        <v>13</v>
      </c>
      <c r="AD433" s="132" t="s">
        <v>13</v>
      </c>
      <c r="AE433" s="132" t="s">
        <v>13</v>
      </c>
      <c r="AF433" s="132" t="s">
        <v>13</v>
      </c>
      <c r="AG433" s="132" t="s">
        <v>13</v>
      </c>
      <c r="AH433" s="132" t="s">
        <v>13</v>
      </c>
      <c r="AI433" s="132" t="s">
        <v>13</v>
      </c>
      <c r="AJ433" s="132" t="s">
        <v>13</v>
      </c>
      <c r="AK433" s="132" t="s">
        <v>13</v>
      </c>
      <c r="AL433" s="132" t="s">
        <v>13</v>
      </c>
      <c r="AM433" s="132" t="s">
        <v>13</v>
      </c>
      <c r="AN433" s="132" t="s">
        <v>13</v>
      </c>
      <c r="AO433" s="132" t="s">
        <v>13</v>
      </c>
      <c r="AP433" s="132" t="s">
        <v>13</v>
      </c>
      <c r="AQ433" s="132" t="s">
        <v>13</v>
      </c>
      <c r="AR433" s="132" t="s">
        <v>13</v>
      </c>
      <c r="AS433" s="132" t="s">
        <v>13</v>
      </c>
      <c r="AT433" s="319" t="s">
        <v>13</v>
      </c>
      <c r="AU433" s="132" t="s">
        <v>13</v>
      </c>
      <c r="AV433" s="132" t="s">
        <v>13</v>
      </c>
      <c r="AW433" s="132" t="s">
        <v>13</v>
      </c>
      <c r="AX433" s="132" t="s">
        <v>13</v>
      </c>
      <c r="AY433" s="132" t="s">
        <v>13</v>
      </c>
      <c r="AZ433" s="320" t="s">
        <v>13</v>
      </c>
      <c r="BA433" s="320" t="s">
        <v>13</v>
      </c>
      <c r="BB433" s="132" t="s">
        <v>13</v>
      </c>
      <c r="BC433" s="319" t="s">
        <v>13</v>
      </c>
      <c r="BD433" s="319" t="s">
        <v>13</v>
      </c>
      <c r="BE433" s="320" t="s">
        <v>13</v>
      </c>
      <c r="BF433" s="132" t="s">
        <v>13</v>
      </c>
      <c r="BG433" s="132" t="s">
        <v>13</v>
      </c>
      <c r="BH433" s="132" t="s">
        <v>13</v>
      </c>
      <c r="BI433" s="132" t="s">
        <v>13</v>
      </c>
      <c r="BJ433" s="321"/>
      <c r="BK433" s="321"/>
      <c r="BL433" s="132"/>
      <c r="BM433" s="132"/>
      <c r="BN433" s="132"/>
      <c r="BO433" s="132"/>
      <c r="BP433" s="132"/>
      <c r="BQ433" s="321"/>
      <c r="BR433" s="132"/>
      <c r="BS433" s="132"/>
      <c r="BT433" s="132"/>
      <c r="BU433" s="132"/>
      <c r="BV433" s="132"/>
      <c r="BW433" s="132"/>
      <c r="BX433" s="132"/>
    </row>
    <row r="434" spans="1:76" hidden="1" x14ac:dyDescent="0.25">
      <c r="A434" s="295">
        <v>303</v>
      </c>
      <c r="C434" s="317" t="s">
        <v>13</v>
      </c>
      <c r="D434" s="317" t="s">
        <v>13</v>
      </c>
      <c r="E434" s="318" t="s">
        <v>13</v>
      </c>
      <c r="F434" s="132" t="s">
        <v>13</v>
      </c>
      <c r="G434" s="132" t="s">
        <v>13</v>
      </c>
      <c r="H434" s="132" t="s">
        <v>13</v>
      </c>
      <c r="I434" s="132" t="s">
        <v>13</v>
      </c>
      <c r="J434" s="132" t="s">
        <v>13</v>
      </c>
      <c r="K434" s="132" t="s">
        <v>13</v>
      </c>
      <c r="L434" s="132" t="s">
        <v>13</v>
      </c>
      <c r="M434" s="132" t="s">
        <v>13</v>
      </c>
      <c r="N434" s="132" t="s">
        <v>13</v>
      </c>
      <c r="O434" s="132" t="s">
        <v>13</v>
      </c>
      <c r="P434" s="132" t="s">
        <v>13</v>
      </c>
      <c r="Q434" s="132" t="s">
        <v>13</v>
      </c>
      <c r="R434" s="132" t="s">
        <v>13</v>
      </c>
      <c r="S434" s="132" t="s">
        <v>13</v>
      </c>
      <c r="T434" s="132" t="s">
        <v>13</v>
      </c>
      <c r="U434" s="132" t="s">
        <v>13</v>
      </c>
      <c r="V434" s="132" t="s">
        <v>13</v>
      </c>
      <c r="W434" s="132" t="s">
        <v>13</v>
      </c>
      <c r="X434" s="132" t="s">
        <v>13</v>
      </c>
      <c r="Y434" s="132" t="s">
        <v>13</v>
      </c>
      <c r="Z434" s="132" t="s">
        <v>13</v>
      </c>
      <c r="AA434" s="132" t="s">
        <v>13</v>
      </c>
      <c r="AB434" s="132" t="s">
        <v>13</v>
      </c>
      <c r="AC434" s="132" t="s">
        <v>13</v>
      </c>
      <c r="AD434" s="132" t="s">
        <v>13</v>
      </c>
      <c r="AE434" s="132" t="s">
        <v>13</v>
      </c>
      <c r="AF434" s="132" t="s">
        <v>13</v>
      </c>
      <c r="AG434" s="132" t="s">
        <v>13</v>
      </c>
      <c r="AH434" s="132" t="s">
        <v>13</v>
      </c>
      <c r="AI434" s="132" t="s">
        <v>13</v>
      </c>
      <c r="AJ434" s="132" t="s">
        <v>13</v>
      </c>
      <c r="AK434" s="132" t="s">
        <v>13</v>
      </c>
      <c r="AL434" s="132" t="s">
        <v>13</v>
      </c>
      <c r="AM434" s="132" t="s">
        <v>13</v>
      </c>
      <c r="AN434" s="132" t="s">
        <v>13</v>
      </c>
      <c r="AO434" s="132" t="s">
        <v>13</v>
      </c>
      <c r="AP434" s="132" t="s">
        <v>13</v>
      </c>
      <c r="AQ434" s="132" t="s">
        <v>13</v>
      </c>
      <c r="AR434" s="132" t="s">
        <v>13</v>
      </c>
      <c r="AS434" s="132" t="s">
        <v>13</v>
      </c>
      <c r="AT434" s="319" t="s">
        <v>13</v>
      </c>
      <c r="AU434" s="132" t="s">
        <v>13</v>
      </c>
      <c r="AV434" s="132" t="s">
        <v>13</v>
      </c>
      <c r="AW434" s="132" t="s">
        <v>13</v>
      </c>
      <c r="AX434" s="132" t="s">
        <v>13</v>
      </c>
      <c r="AY434" s="132" t="s">
        <v>13</v>
      </c>
      <c r="AZ434" s="320" t="s">
        <v>13</v>
      </c>
      <c r="BA434" s="320" t="s">
        <v>13</v>
      </c>
      <c r="BB434" s="132" t="s">
        <v>13</v>
      </c>
      <c r="BC434" s="319" t="s">
        <v>13</v>
      </c>
      <c r="BD434" s="319" t="s">
        <v>13</v>
      </c>
      <c r="BE434" s="320" t="s">
        <v>13</v>
      </c>
      <c r="BF434" s="132" t="s">
        <v>13</v>
      </c>
      <c r="BG434" s="132" t="s">
        <v>13</v>
      </c>
      <c r="BH434" s="132" t="s">
        <v>13</v>
      </c>
      <c r="BI434" s="132" t="s">
        <v>13</v>
      </c>
      <c r="BJ434" s="321"/>
      <c r="BK434" s="321"/>
      <c r="BL434" s="132"/>
      <c r="BM434" s="132"/>
      <c r="BN434" s="132"/>
      <c r="BO434" s="132"/>
      <c r="BP434" s="132"/>
      <c r="BQ434" s="321"/>
      <c r="BR434" s="132"/>
      <c r="BS434" s="132"/>
      <c r="BT434" s="132"/>
      <c r="BU434" s="132"/>
      <c r="BV434" s="132"/>
      <c r="BW434" s="132"/>
      <c r="BX434" s="132"/>
    </row>
    <row r="435" spans="1:76" hidden="1" x14ac:dyDescent="0.25">
      <c r="A435" s="295">
        <v>303</v>
      </c>
      <c r="C435" s="317" t="s">
        <v>13</v>
      </c>
      <c r="D435" s="317" t="s">
        <v>13</v>
      </c>
      <c r="E435" s="318" t="s">
        <v>13</v>
      </c>
      <c r="F435" s="132" t="s">
        <v>13</v>
      </c>
      <c r="G435" s="132" t="s">
        <v>13</v>
      </c>
      <c r="H435" s="132" t="s">
        <v>13</v>
      </c>
      <c r="I435" s="132" t="s">
        <v>13</v>
      </c>
      <c r="J435" s="132" t="s">
        <v>13</v>
      </c>
      <c r="K435" s="132" t="s">
        <v>13</v>
      </c>
      <c r="L435" s="132" t="s">
        <v>13</v>
      </c>
      <c r="M435" s="132" t="s">
        <v>13</v>
      </c>
      <c r="N435" s="132" t="s">
        <v>13</v>
      </c>
      <c r="O435" s="132" t="s">
        <v>13</v>
      </c>
      <c r="P435" s="132" t="s">
        <v>13</v>
      </c>
      <c r="Q435" s="132" t="s">
        <v>13</v>
      </c>
      <c r="R435" s="132" t="s">
        <v>13</v>
      </c>
      <c r="S435" s="132" t="s">
        <v>13</v>
      </c>
      <c r="T435" s="132" t="s">
        <v>13</v>
      </c>
      <c r="U435" s="132" t="s">
        <v>13</v>
      </c>
      <c r="V435" s="132" t="s">
        <v>13</v>
      </c>
      <c r="W435" s="132" t="s">
        <v>13</v>
      </c>
      <c r="X435" s="132" t="s">
        <v>13</v>
      </c>
      <c r="Y435" s="132" t="s">
        <v>13</v>
      </c>
      <c r="Z435" s="132" t="s">
        <v>13</v>
      </c>
      <c r="AA435" s="132" t="s">
        <v>13</v>
      </c>
      <c r="AB435" s="132" t="s">
        <v>13</v>
      </c>
      <c r="AC435" s="132" t="s">
        <v>13</v>
      </c>
      <c r="AD435" s="132" t="s">
        <v>13</v>
      </c>
      <c r="AE435" s="132" t="s">
        <v>13</v>
      </c>
      <c r="AF435" s="132" t="s">
        <v>13</v>
      </c>
      <c r="AG435" s="132" t="s">
        <v>13</v>
      </c>
      <c r="AH435" s="132" t="s">
        <v>13</v>
      </c>
      <c r="AI435" s="132" t="s">
        <v>13</v>
      </c>
      <c r="AJ435" s="132" t="s">
        <v>13</v>
      </c>
      <c r="AK435" s="132" t="s">
        <v>13</v>
      </c>
      <c r="AL435" s="132" t="s">
        <v>13</v>
      </c>
      <c r="AM435" s="132" t="s">
        <v>13</v>
      </c>
      <c r="AN435" s="132" t="s">
        <v>13</v>
      </c>
      <c r="AO435" s="132" t="s">
        <v>13</v>
      </c>
      <c r="AP435" s="132" t="s">
        <v>13</v>
      </c>
      <c r="AQ435" s="132" t="s">
        <v>13</v>
      </c>
      <c r="AR435" s="132" t="s">
        <v>13</v>
      </c>
      <c r="AS435" s="132" t="s">
        <v>13</v>
      </c>
      <c r="AT435" s="319" t="s">
        <v>13</v>
      </c>
      <c r="AU435" s="132" t="s">
        <v>13</v>
      </c>
      <c r="AV435" s="132" t="s">
        <v>13</v>
      </c>
      <c r="AW435" s="132" t="s">
        <v>13</v>
      </c>
      <c r="AX435" s="132" t="s">
        <v>13</v>
      </c>
      <c r="AY435" s="132" t="s">
        <v>13</v>
      </c>
      <c r="AZ435" s="320" t="s">
        <v>13</v>
      </c>
      <c r="BA435" s="320" t="s">
        <v>13</v>
      </c>
      <c r="BB435" s="132" t="s">
        <v>13</v>
      </c>
      <c r="BC435" s="319" t="s">
        <v>13</v>
      </c>
      <c r="BD435" s="319" t="s">
        <v>13</v>
      </c>
      <c r="BE435" s="320" t="s">
        <v>13</v>
      </c>
      <c r="BF435" s="132" t="s">
        <v>13</v>
      </c>
      <c r="BG435" s="132" t="s">
        <v>13</v>
      </c>
      <c r="BH435" s="132" t="s">
        <v>13</v>
      </c>
      <c r="BI435" s="132" t="s">
        <v>13</v>
      </c>
      <c r="BJ435" s="321"/>
      <c r="BK435" s="321"/>
      <c r="BL435" s="132"/>
      <c r="BM435" s="132"/>
      <c r="BN435" s="132"/>
      <c r="BO435" s="132"/>
      <c r="BP435" s="132"/>
      <c r="BQ435" s="321"/>
      <c r="BR435" s="132"/>
      <c r="BS435" s="132"/>
      <c r="BT435" s="132"/>
      <c r="BU435" s="132"/>
      <c r="BV435" s="132"/>
      <c r="BW435" s="132"/>
      <c r="BX435" s="132"/>
    </row>
    <row r="436" spans="1:76" hidden="1" x14ac:dyDescent="0.25">
      <c r="A436" s="295">
        <v>303</v>
      </c>
      <c r="C436" s="317" t="s">
        <v>13</v>
      </c>
      <c r="D436" s="317" t="s">
        <v>13</v>
      </c>
      <c r="E436" s="318" t="s">
        <v>13</v>
      </c>
      <c r="F436" s="132" t="s">
        <v>13</v>
      </c>
      <c r="G436" s="132" t="s">
        <v>13</v>
      </c>
      <c r="H436" s="132" t="s">
        <v>13</v>
      </c>
      <c r="I436" s="132" t="s">
        <v>13</v>
      </c>
      <c r="J436" s="132" t="s">
        <v>13</v>
      </c>
      <c r="K436" s="132" t="s">
        <v>13</v>
      </c>
      <c r="L436" s="132" t="s">
        <v>13</v>
      </c>
      <c r="M436" s="132" t="s">
        <v>13</v>
      </c>
      <c r="N436" s="132" t="s">
        <v>13</v>
      </c>
      <c r="O436" s="132" t="s">
        <v>13</v>
      </c>
      <c r="P436" s="132" t="s">
        <v>13</v>
      </c>
      <c r="Q436" s="132" t="s">
        <v>13</v>
      </c>
      <c r="R436" s="132" t="s">
        <v>13</v>
      </c>
      <c r="S436" s="132" t="s">
        <v>13</v>
      </c>
      <c r="T436" s="132" t="s">
        <v>13</v>
      </c>
      <c r="U436" s="132" t="s">
        <v>13</v>
      </c>
      <c r="V436" s="132" t="s">
        <v>13</v>
      </c>
      <c r="W436" s="132" t="s">
        <v>13</v>
      </c>
      <c r="X436" s="132" t="s">
        <v>13</v>
      </c>
      <c r="Y436" s="132" t="s">
        <v>13</v>
      </c>
      <c r="Z436" s="132" t="s">
        <v>13</v>
      </c>
      <c r="AA436" s="132" t="s">
        <v>13</v>
      </c>
      <c r="AB436" s="132" t="s">
        <v>13</v>
      </c>
      <c r="AC436" s="132" t="s">
        <v>13</v>
      </c>
      <c r="AD436" s="132" t="s">
        <v>13</v>
      </c>
      <c r="AE436" s="132" t="s">
        <v>13</v>
      </c>
      <c r="AF436" s="132" t="s">
        <v>13</v>
      </c>
      <c r="AG436" s="132" t="s">
        <v>13</v>
      </c>
      <c r="AH436" s="132" t="s">
        <v>13</v>
      </c>
      <c r="AI436" s="132" t="s">
        <v>13</v>
      </c>
      <c r="AJ436" s="132" t="s">
        <v>13</v>
      </c>
      <c r="AK436" s="132" t="s">
        <v>13</v>
      </c>
      <c r="AL436" s="132" t="s">
        <v>13</v>
      </c>
      <c r="AM436" s="132" t="s">
        <v>13</v>
      </c>
      <c r="AN436" s="132" t="s">
        <v>13</v>
      </c>
      <c r="AO436" s="132" t="s">
        <v>13</v>
      </c>
      <c r="AP436" s="132" t="s">
        <v>13</v>
      </c>
      <c r="AQ436" s="132" t="s">
        <v>13</v>
      </c>
      <c r="AR436" s="132" t="s">
        <v>13</v>
      </c>
      <c r="AS436" s="132" t="s">
        <v>13</v>
      </c>
      <c r="AT436" s="319" t="s">
        <v>13</v>
      </c>
      <c r="AU436" s="132" t="s">
        <v>13</v>
      </c>
      <c r="AV436" s="132" t="s">
        <v>13</v>
      </c>
      <c r="AW436" s="132" t="s">
        <v>13</v>
      </c>
      <c r="AX436" s="132" t="s">
        <v>13</v>
      </c>
      <c r="AY436" s="132" t="s">
        <v>13</v>
      </c>
      <c r="AZ436" s="320" t="s">
        <v>13</v>
      </c>
      <c r="BA436" s="320" t="s">
        <v>13</v>
      </c>
      <c r="BB436" s="132" t="s">
        <v>13</v>
      </c>
      <c r="BC436" s="319" t="s">
        <v>13</v>
      </c>
      <c r="BD436" s="319" t="s">
        <v>13</v>
      </c>
      <c r="BE436" s="320" t="s">
        <v>13</v>
      </c>
      <c r="BF436" s="132" t="s">
        <v>13</v>
      </c>
      <c r="BG436" s="132" t="s">
        <v>13</v>
      </c>
      <c r="BH436" s="132" t="s">
        <v>13</v>
      </c>
      <c r="BI436" s="132" t="s">
        <v>13</v>
      </c>
      <c r="BJ436" s="321"/>
      <c r="BK436" s="321"/>
      <c r="BL436" s="132"/>
      <c r="BM436" s="132"/>
      <c r="BN436" s="132"/>
      <c r="BO436" s="132"/>
      <c r="BP436" s="132"/>
      <c r="BQ436" s="321"/>
      <c r="BR436" s="132"/>
      <c r="BS436" s="132"/>
      <c r="BT436" s="132"/>
      <c r="BU436" s="132"/>
      <c r="BV436" s="132"/>
      <c r="BW436" s="132"/>
      <c r="BX436" s="132"/>
    </row>
    <row r="437" spans="1:76" hidden="1" x14ac:dyDescent="0.25">
      <c r="A437" s="295">
        <v>303</v>
      </c>
      <c r="C437" s="317" t="s">
        <v>13</v>
      </c>
      <c r="D437" s="317" t="s">
        <v>13</v>
      </c>
      <c r="E437" s="318" t="s">
        <v>13</v>
      </c>
      <c r="F437" s="132" t="s">
        <v>13</v>
      </c>
      <c r="G437" s="132" t="s">
        <v>13</v>
      </c>
      <c r="H437" s="132" t="s">
        <v>13</v>
      </c>
      <c r="I437" s="132" t="s">
        <v>13</v>
      </c>
      <c r="J437" s="132" t="s">
        <v>13</v>
      </c>
      <c r="K437" s="132" t="s">
        <v>13</v>
      </c>
      <c r="L437" s="132" t="s">
        <v>13</v>
      </c>
      <c r="M437" s="132" t="s">
        <v>13</v>
      </c>
      <c r="N437" s="132" t="s">
        <v>13</v>
      </c>
      <c r="O437" s="132" t="s">
        <v>13</v>
      </c>
      <c r="P437" s="132" t="s">
        <v>13</v>
      </c>
      <c r="Q437" s="132" t="s">
        <v>13</v>
      </c>
      <c r="R437" s="132" t="s">
        <v>13</v>
      </c>
      <c r="S437" s="132" t="s">
        <v>13</v>
      </c>
      <c r="T437" s="132" t="s">
        <v>13</v>
      </c>
      <c r="U437" s="132" t="s">
        <v>13</v>
      </c>
      <c r="V437" s="132" t="s">
        <v>13</v>
      </c>
      <c r="W437" s="132" t="s">
        <v>13</v>
      </c>
      <c r="X437" s="132" t="s">
        <v>13</v>
      </c>
      <c r="Y437" s="132" t="s">
        <v>13</v>
      </c>
      <c r="Z437" s="132" t="s">
        <v>13</v>
      </c>
      <c r="AA437" s="132" t="s">
        <v>13</v>
      </c>
      <c r="AB437" s="132" t="s">
        <v>13</v>
      </c>
      <c r="AC437" s="132" t="s">
        <v>13</v>
      </c>
      <c r="AD437" s="132" t="s">
        <v>13</v>
      </c>
      <c r="AE437" s="132" t="s">
        <v>13</v>
      </c>
      <c r="AF437" s="132" t="s">
        <v>13</v>
      </c>
      <c r="AG437" s="132" t="s">
        <v>13</v>
      </c>
      <c r="AH437" s="132" t="s">
        <v>13</v>
      </c>
      <c r="AI437" s="132" t="s">
        <v>13</v>
      </c>
      <c r="AJ437" s="132" t="s">
        <v>13</v>
      </c>
      <c r="AK437" s="132" t="s">
        <v>13</v>
      </c>
      <c r="AL437" s="132" t="s">
        <v>13</v>
      </c>
      <c r="AM437" s="132" t="s">
        <v>13</v>
      </c>
      <c r="AN437" s="132" t="s">
        <v>13</v>
      </c>
      <c r="AO437" s="132" t="s">
        <v>13</v>
      </c>
      <c r="AP437" s="132" t="s">
        <v>13</v>
      </c>
      <c r="AQ437" s="132" t="s">
        <v>13</v>
      </c>
      <c r="AR437" s="132" t="s">
        <v>13</v>
      </c>
      <c r="AS437" s="132" t="s">
        <v>13</v>
      </c>
      <c r="AT437" s="319" t="s">
        <v>13</v>
      </c>
      <c r="AU437" s="132" t="s">
        <v>13</v>
      </c>
      <c r="AV437" s="132" t="s">
        <v>13</v>
      </c>
      <c r="AW437" s="132" t="s">
        <v>13</v>
      </c>
      <c r="AX437" s="132" t="s">
        <v>13</v>
      </c>
      <c r="AY437" s="132" t="s">
        <v>13</v>
      </c>
      <c r="AZ437" s="320" t="s">
        <v>13</v>
      </c>
      <c r="BA437" s="320" t="s">
        <v>13</v>
      </c>
      <c r="BB437" s="132" t="s">
        <v>13</v>
      </c>
      <c r="BC437" s="319" t="s">
        <v>13</v>
      </c>
      <c r="BD437" s="319" t="s">
        <v>13</v>
      </c>
      <c r="BE437" s="320" t="s">
        <v>13</v>
      </c>
      <c r="BF437" s="132" t="s">
        <v>13</v>
      </c>
      <c r="BG437" s="132" t="s">
        <v>13</v>
      </c>
      <c r="BH437" s="132" t="s">
        <v>13</v>
      </c>
      <c r="BI437" s="132" t="s">
        <v>13</v>
      </c>
      <c r="BJ437" s="321"/>
      <c r="BK437" s="321"/>
      <c r="BL437" s="132"/>
      <c r="BM437" s="132"/>
      <c r="BN437" s="132"/>
      <c r="BO437" s="132"/>
      <c r="BP437" s="132"/>
      <c r="BQ437" s="321"/>
      <c r="BR437" s="132"/>
      <c r="BS437" s="132"/>
      <c r="BT437" s="132"/>
      <c r="BU437" s="132"/>
      <c r="BV437" s="132"/>
      <c r="BW437" s="132"/>
      <c r="BX437" s="132"/>
    </row>
    <row r="438" spans="1:76" hidden="1" x14ac:dyDescent="0.25">
      <c r="A438" s="295">
        <v>303</v>
      </c>
      <c r="C438" s="317" t="s">
        <v>13</v>
      </c>
      <c r="D438" s="317" t="s">
        <v>13</v>
      </c>
      <c r="E438" s="318" t="s">
        <v>13</v>
      </c>
      <c r="F438" s="132" t="s">
        <v>13</v>
      </c>
      <c r="G438" s="132" t="s">
        <v>13</v>
      </c>
      <c r="H438" s="132" t="s">
        <v>13</v>
      </c>
      <c r="I438" s="132" t="s">
        <v>13</v>
      </c>
      <c r="J438" s="132" t="s">
        <v>13</v>
      </c>
      <c r="K438" s="132" t="s">
        <v>13</v>
      </c>
      <c r="L438" s="132" t="s">
        <v>13</v>
      </c>
      <c r="M438" s="132" t="s">
        <v>13</v>
      </c>
      <c r="N438" s="132" t="s">
        <v>13</v>
      </c>
      <c r="O438" s="132" t="s">
        <v>13</v>
      </c>
      <c r="P438" s="132" t="s">
        <v>13</v>
      </c>
      <c r="Q438" s="132" t="s">
        <v>13</v>
      </c>
      <c r="R438" s="132" t="s">
        <v>13</v>
      </c>
      <c r="S438" s="132" t="s">
        <v>13</v>
      </c>
      <c r="T438" s="132" t="s">
        <v>13</v>
      </c>
      <c r="U438" s="132" t="s">
        <v>13</v>
      </c>
      <c r="V438" s="132" t="s">
        <v>13</v>
      </c>
      <c r="W438" s="132" t="s">
        <v>13</v>
      </c>
      <c r="X438" s="132" t="s">
        <v>13</v>
      </c>
      <c r="Y438" s="132" t="s">
        <v>13</v>
      </c>
      <c r="Z438" s="132" t="s">
        <v>13</v>
      </c>
      <c r="AA438" s="132" t="s">
        <v>13</v>
      </c>
      <c r="AB438" s="132" t="s">
        <v>13</v>
      </c>
      <c r="AC438" s="132" t="s">
        <v>13</v>
      </c>
      <c r="AD438" s="132" t="s">
        <v>13</v>
      </c>
      <c r="AE438" s="132" t="s">
        <v>13</v>
      </c>
      <c r="AF438" s="132" t="s">
        <v>13</v>
      </c>
      <c r="AG438" s="132" t="s">
        <v>13</v>
      </c>
      <c r="AH438" s="132" t="s">
        <v>13</v>
      </c>
      <c r="AI438" s="132" t="s">
        <v>13</v>
      </c>
      <c r="AJ438" s="132" t="s">
        <v>13</v>
      </c>
      <c r="AK438" s="132" t="s">
        <v>13</v>
      </c>
      <c r="AL438" s="132" t="s">
        <v>13</v>
      </c>
      <c r="AM438" s="132" t="s">
        <v>13</v>
      </c>
      <c r="AN438" s="132" t="s">
        <v>13</v>
      </c>
      <c r="AO438" s="132" t="s">
        <v>13</v>
      </c>
      <c r="AP438" s="132" t="s">
        <v>13</v>
      </c>
      <c r="AQ438" s="132" t="s">
        <v>13</v>
      </c>
      <c r="AR438" s="132" t="s">
        <v>13</v>
      </c>
      <c r="AS438" s="132" t="s">
        <v>13</v>
      </c>
      <c r="AT438" s="319" t="s">
        <v>13</v>
      </c>
      <c r="AU438" s="132" t="s">
        <v>13</v>
      </c>
      <c r="AV438" s="132" t="s">
        <v>13</v>
      </c>
      <c r="AW438" s="132" t="s">
        <v>13</v>
      </c>
      <c r="AX438" s="132" t="s">
        <v>13</v>
      </c>
      <c r="AY438" s="132" t="s">
        <v>13</v>
      </c>
      <c r="AZ438" s="320" t="s">
        <v>13</v>
      </c>
      <c r="BA438" s="320" t="s">
        <v>13</v>
      </c>
      <c r="BB438" s="132" t="s">
        <v>13</v>
      </c>
      <c r="BC438" s="319" t="s">
        <v>13</v>
      </c>
      <c r="BD438" s="319" t="s">
        <v>13</v>
      </c>
      <c r="BE438" s="320" t="s">
        <v>13</v>
      </c>
      <c r="BF438" s="132" t="s">
        <v>13</v>
      </c>
      <c r="BG438" s="132" t="s">
        <v>13</v>
      </c>
      <c r="BH438" s="132" t="s">
        <v>13</v>
      </c>
      <c r="BI438" s="132" t="s">
        <v>13</v>
      </c>
      <c r="BJ438" s="321"/>
      <c r="BK438" s="321"/>
      <c r="BL438" s="132"/>
      <c r="BM438" s="132"/>
      <c r="BN438" s="132"/>
      <c r="BO438" s="132"/>
      <c r="BP438" s="132"/>
      <c r="BQ438" s="321"/>
      <c r="BR438" s="132"/>
      <c r="BS438" s="132"/>
      <c r="BT438" s="132"/>
      <c r="BU438" s="132"/>
      <c r="BV438" s="132"/>
      <c r="BW438" s="132"/>
      <c r="BX438" s="132"/>
    </row>
    <row r="439" spans="1:76" hidden="1" x14ac:dyDescent="0.25">
      <c r="A439" s="295">
        <v>303</v>
      </c>
      <c r="C439" s="317" t="s">
        <v>13</v>
      </c>
      <c r="D439" s="317" t="s">
        <v>13</v>
      </c>
      <c r="E439" s="318" t="s">
        <v>13</v>
      </c>
      <c r="F439" s="132" t="s">
        <v>13</v>
      </c>
      <c r="G439" s="132" t="s">
        <v>13</v>
      </c>
      <c r="H439" s="132" t="s">
        <v>13</v>
      </c>
      <c r="I439" s="132" t="s">
        <v>13</v>
      </c>
      <c r="J439" s="132" t="s">
        <v>13</v>
      </c>
      <c r="K439" s="132" t="s">
        <v>13</v>
      </c>
      <c r="L439" s="132" t="s">
        <v>13</v>
      </c>
      <c r="M439" s="132" t="s">
        <v>13</v>
      </c>
      <c r="N439" s="132" t="s">
        <v>13</v>
      </c>
      <c r="O439" s="132" t="s">
        <v>13</v>
      </c>
      <c r="P439" s="132" t="s">
        <v>13</v>
      </c>
      <c r="Q439" s="132" t="s">
        <v>13</v>
      </c>
      <c r="R439" s="132" t="s">
        <v>13</v>
      </c>
      <c r="S439" s="132" t="s">
        <v>13</v>
      </c>
      <c r="T439" s="132" t="s">
        <v>13</v>
      </c>
      <c r="U439" s="132" t="s">
        <v>13</v>
      </c>
      <c r="V439" s="132" t="s">
        <v>13</v>
      </c>
      <c r="W439" s="132" t="s">
        <v>13</v>
      </c>
      <c r="X439" s="132" t="s">
        <v>13</v>
      </c>
      <c r="Y439" s="132" t="s">
        <v>13</v>
      </c>
      <c r="Z439" s="132" t="s">
        <v>13</v>
      </c>
      <c r="AA439" s="132" t="s">
        <v>13</v>
      </c>
      <c r="AB439" s="132" t="s">
        <v>13</v>
      </c>
      <c r="AC439" s="132" t="s">
        <v>13</v>
      </c>
      <c r="AD439" s="132" t="s">
        <v>13</v>
      </c>
      <c r="AE439" s="132" t="s">
        <v>13</v>
      </c>
      <c r="AF439" s="132" t="s">
        <v>13</v>
      </c>
      <c r="AG439" s="132" t="s">
        <v>13</v>
      </c>
      <c r="AH439" s="132" t="s">
        <v>13</v>
      </c>
      <c r="AI439" s="132" t="s">
        <v>13</v>
      </c>
      <c r="AJ439" s="132" t="s">
        <v>13</v>
      </c>
      <c r="AK439" s="132" t="s">
        <v>13</v>
      </c>
      <c r="AL439" s="132" t="s">
        <v>13</v>
      </c>
      <c r="AM439" s="132" t="s">
        <v>13</v>
      </c>
      <c r="AN439" s="132" t="s">
        <v>13</v>
      </c>
      <c r="AO439" s="132" t="s">
        <v>13</v>
      </c>
      <c r="AP439" s="132" t="s">
        <v>13</v>
      </c>
      <c r="AQ439" s="132" t="s">
        <v>13</v>
      </c>
      <c r="AR439" s="132" t="s">
        <v>13</v>
      </c>
      <c r="AS439" s="132" t="s">
        <v>13</v>
      </c>
      <c r="AT439" s="319" t="s">
        <v>13</v>
      </c>
      <c r="AU439" s="132" t="s">
        <v>13</v>
      </c>
      <c r="AV439" s="132" t="s">
        <v>13</v>
      </c>
      <c r="AW439" s="132" t="s">
        <v>13</v>
      </c>
      <c r="AX439" s="132" t="s">
        <v>13</v>
      </c>
      <c r="AY439" s="132" t="s">
        <v>13</v>
      </c>
      <c r="AZ439" s="320" t="s">
        <v>13</v>
      </c>
      <c r="BA439" s="320" t="s">
        <v>13</v>
      </c>
      <c r="BB439" s="132" t="s">
        <v>13</v>
      </c>
      <c r="BC439" s="319" t="s">
        <v>13</v>
      </c>
      <c r="BD439" s="319" t="s">
        <v>13</v>
      </c>
      <c r="BE439" s="320" t="s">
        <v>13</v>
      </c>
      <c r="BF439" s="132" t="s">
        <v>13</v>
      </c>
      <c r="BG439" s="132" t="s">
        <v>13</v>
      </c>
      <c r="BH439" s="132" t="s">
        <v>13</v>
      </c>
      <c r="BI439" s="132" t="s">
        <v>13</v>
      </c>
      <c r="BJ439" s="321"/>
      <c r="BK439" s="321"/>
      <c r="BL439" s="132"/>
      <c r="BM439" s="132"/>
      <c r="BN439" s="132"/>
      <c r="BO439" s="132"/>
      <c r="BP439" s="132"/>
      <c r="BQ439" s="321"/>
      <c r="BR439" s="132"/>
      <c r="BS439" s="132"/>
      <c r="BT439" s="132"/>
      <c r="BU439" s="132"/>
      <c r="BV439" s="132"/>
      <c r="BW439" s="132"/>
      <c r="BX439" s="132"/>
    </row>
    <row r="440" spans="1:76" hidden="1" x14ac:dyDescent="0.25">
      <c r="A440" s="295">
        <v>303</v>
      </c>
      <c r="C440" s="317" t="s">
        <v>13</v>
      </c>
      <c r="D440" s="317" t="s">
        <v>13</v>
      </c>
      <c r="E440" s="318" t="s">
        <v>13</v>
      </c>
      <c r="F440" s="132" t="s">
        <v>13</v>
      </c>
      <c r="G440" s="132" t="s">
        <v>13</v>
      </c>
      <c r="H440" s="132" t="s">
        <v>13</v>
      </c>
      <c r="I440" s="132" t="s">
        <v>13</v>
      </c>
      <c r="J440" s="132" t="s">
        <v>13</v>
      </c>
      <c r="K440" s="132" t="s">
        <v>13</v>
      </c>
      <c r="L440" s="132" t="s">
        <v>13</v>
      </c>
      <c r="M440" s="132" t="s">
        <v>13</v>
      </c>
      <c r="N440" s="132" t="s">
        <v>13</v>
      </c>
      <c r="O440" s="132" t="s">
        <v>13</v>
      </c>
      <c r="P440" s="132" t="s">
        <v>13</v>
      </c>
      <c r="Q440" s="132" t="s">
        <v>13</v>
      </c>
      <c r="R440" s="132" t="s">
        <v>13</v>
      </c>
      <c r="S440" s="132" t="s">
        <v>13</v>
      </c>
      <c r="T440" s="132" t="s">
        <v>13</v>
      </c>
      <c r="U440" s="132" t="s">
        <v>13</v>
      </c>
      <c r="V440" s="132" t="s">
        <v>13</v>
      </c>
      <c r="W440" s="132" t="s">
        <v>13</v>
      </c>
      <c r="X440" s="132" t="s">
        <v>13</v>
      </c>
      <c r="Y440" s="132" t="s">
        <v>13</v>
      </c>
      <c r="Z440" s="132" t="s">
        <v>13</v>
      </c>
      <c r="AA440" s="132" t="s">
        <v>13</v>
      </c>
      <c r="AB440" s="132" t="s">
        <v>13</v>
      </c>
      <c r="AC440" s="132" t="s">
        <v>13</v>
      </c>
      <c r="AD440" s="132" t="s">
        <v>13</v>
      </c>
      <c r="AE440" s="132" t="s">
        <v>13</v>
      </c>
      <c r="AF440" s="132" t="s">
        <v>13</v>
      </c>
      <c r="AG440" s="132" t="s">
        <v>13</v>
      </c>
      <c r="AH440" s="132" t="s">
        <v>13</v>
      </c>
      <c r="AI440" s="132" t="s">
        <v>13</v>
      </c>
      <c r="AJ440" s="132" t="s">
        <v>13</v>
      </c>
      <c r="AK440" s="132" t="s">
        <v>13</v>
      </c>
      <c r="AL440" s="132" t="s">
        <v>13</v>
      </c>
      <c r="AM440" s="132" t="s">
        <v>13</v>
      </c>
      <c r="AN440" s="132" t="s">
        <v>13</v>
      </c>
      <c r="AO440" s="132" t="s">
        <v>13</v>
      </c>
      <c r="AP440" s="132" t="s">
        <v>13</v>
      </c>
      <c r="AQ440" s="132" t="s">
        <v>13</v>
      </c>
      <c r="AR440" s="132" t="s">
        <v>13</v>
      </c>
      <c r="AS440" s="132" t="s">
        <v>13</v>
      </c>
      <c r="AT440" s="319" t="s">
        <v>13</v>
      </c>
      <c r="AU440" s="132" t="s">
        <v>13</v>
      </c>
      <c r="AV440" s="132" t="s">
        <v>13</v>
      </c>
      <c r="AW440" s="132" t="s">
        <v>13</v>
      </c>
      <c r="AX440" s="132" t="s">
        <v>13</v>
      </c>
      <c r="AY440" s="132" t="s">
        <v>13</v>
      </c>
      <c r="AZ440" s="320" t="s">
        <v>13</v>
      </c>
      <c r="BA440" s="320" t="s">
        <v>13</v>
      </c>
      <c r="BB440" s="132" t="s">
        <v>13</v>
      </c>
      <c r="BC440" s="319" t="s">
        <v>13</v>
      </c>
      <c r="BD440" s="319" t="s">
        <v>13</v>
      </c>
      <c r="BE440" s="320" t="s">
        <v>13</v>
      </c>
      <c r="BF440" s="132" t="s">
        <v>13</v>
      </c>
      <c r="BG440" s="132" t="s">
        <v>13</v>
      </c>
      <c r="BH440" s="132" t="s">
        <v>13</v>
      </c>
      <c r="BI440" s="132" t="s">
        <v>13</v>
      </c>
      <c r="BJ440" s="321"/>
      <c r="BK440" s="321"/>
      <c r="BL440" s="132"/>
      <c r="BM440" s="132"/>
      <c r="BN440" s="132"/>
      <c r="BO440" s="132"/>
      <c r="BP440" s="132"/>
      <c r="BQ440" s="321"/>
      <c r="BR440" s="132"/>
      <c r="BS440" s="132"/>
      <c r="BT440" s="132"/>
      <c r="BU440" s="132"/>
      <c r="BV440" s="132"/>
      <c r="BW440" s="132"/>
      <c r="BX440" s="132"/>
    </row>
    <row r="441" spans="1:76" hidden="1" x14ac:dyDescent="0.25">
      <c r="A441" s="295">
        <v>303</v>
      </c>
      <c r="C441" s="317" t="s">
        <v>13</v>
      </c>
      <c r="D441" s="317" t="s">
        <v>13</v>
      </c>
      <c r="E441" s="318" t="s">
        <v>13</v>
      </c>
      <c r="F441" s="132" t="s">
        <v>13</v>
      </c>
      <c r="G441" s="132" t="s">
        <v>13</v>
      </c>
      <c r="H441" s="132" t="s">
        <v>13</v>
      </c>
      <c r="I441" s="132" t="s">
        <v>13</v>
      </c>
      <c r="J441" s="132" t="s">
        <v>13</v>
      </c>
      <c r="K441" s="132" t="s">
        <v>13</v>
      </c>
      <c r="L441" s="132" t="s">
        <v>13</v>
      </c>
      <c r="M441" s="132" t="s">
        <v>13</v>
      </c>
      <c r="N441" s="132" t="s">
        <v>13</v>
      </c>
      <c r="O441" s="132" t="s">
        <v>13</v>
      </c>
      <c r="P441" s="132" t="s">
        <v>13</v>
      </c>
      <c r="Q441" s="132" t="s">
        <v>13</v>
      </c>
      <c r="R441" s="132" t="s">
        <v>13</v>
      </c>
      <c r="S441" s="132" t="s">
        <v>13</v>
      </c>
      <c r="T441" s="132" t="s">
        <v>13</v>
      </c>
      <c r="U441" s="132" t="s">
        <v>13</v>
      </c>
      <c r="V441" s="132" t="s">
        <v>13</v>
      </c>
      <c r="W441" s="132" t="s">
        <v>13</v>
      </c>
      <c r="X441" s="132" t="s">
        <v>13</v>
      </c>
      <c r="Y441" s="132" t="s">
        <v>13</v>
      </c>
      <c r="Z441" s="132" t="s">
        <v>13</v>
      </c>
      <c r="AA441" s="132" t="s">
        <v>13</v>
      </c>
      <c r="AB441" s="132" t="s">
        <v>13</v>
      </c>
      <c r="AC441" s="132" t="s">
        <v>13</v>
      </c>
      <c r="AD441" s="132" t="s">
        <v>13</v>
      </c>
      <c r="AE441" s="132" t="s">
        <v>13</v>
      </c>
      <c r="AF441" s="132" t="s">
        <v>13</v>
      </c>
      <c r="AG441" s="132" t="s">
        <v>13</v>
      </c>
      <c r="AH441" s="132" t="s">
        <v>13</v>
      </c>
      <c r="AI441" s="132" t="s">
        <v>13</v>
      </c>
      <c r="AJ441" s="132" t="s">
        <v>13</v>
      </c>
      <c r="AK441" s="132" t="s">
        <v>13</v>
      </c>
      <c r="AL441" s="132" t="s">
        <v>13</v>
      </c>
      <c r="AM441" s="132" t="s">
        <v>13</v>
      </c>
      <c r="AN441" s="132" t="s">
        <v>13</v>
      </c>
      <c r="AO441" s="132" t="s">
        <v>13</v>
      </c>
      <c r="AP441" s="132" t="s">
        <v>13</v>
      </c>
      <c r="AQ441" s="132" t="s">
        <v>13</v>
      </c>
      <c r="AR441" s="132" t="s">
        <v>13</v>
      </c>
      <c r="AS441" s="132" t="s">
        <v>13</v>
      </c>
      <c r="AT441" s="319" t="s">
        <v>13</v>
      </c>
      <c r="AU441" s="132" t="s">
        <v>13</v>
      </c>
      <c r="AV441" s="132" t="s">
        <v>13</v>
      </c>
      <c r="AW441" s="132" t="s">
        <v>13</v>
      </c>
      <c r="AX441" s="132" t="s">
        <v>13</v>
      </c>
      <c r="AY441" s="132" t="s">
        <v>13</v>
      </c>
      <c r="AZ441" s="320" t="s">
        <v>13</v>
      </c>
      <c r="BA441" s="320" t="s">
        <v>13</v>
      </c>
      <c r="BB441" s="132" t="s">
        <v>13</v>
      </c>
      <c r="BC441" s="319" t="s">
        <v>13</v>
      </c>
      <c r="BD441" s="319" t="s">
        <v>13</v>
      </c>
      <c r="BE441" s="320" t="s">
        <v>13</v>
      </c>
      <c r="BF441" s="132" t="s">
        <v>13</v>
      </c>
      <c r="BG441" s="132" t="s">
        <v>13</v>
      </c>
      <c r="BH441" s="132" t="s">
        <v>13</v>
      </c>
      <c r="BI441" s="132" t="s">
        <v>13</v>
      </c>
      <c r="BJ441" s="321"/>
      <c r="BK441" s="321"/>
      <c r="BL441" s="132"/>
      <c r="BM441" s="132"/>
      <c r="BN441" s="132"/>
      <c r="BO441" s="132"/>
      <c r="BP441" s="132"/>
      <c r="BQ441" s="321"/>
      <c r="BR441" s="132"/>
      <c r="BS441" s="132"/>
      <c r="BT441" s="132"/>
      <c r="BU441" s="132"/>
      <c r="BV441" s="132"/>
      <c r="BW441" s="132"/>
      <c r="BX441" s="132"/>
    </row>
    <row r="442" spans="1:76" hidden="1" x14ac:dyDescent="0.25">
      <c r="A442" s="295">
        <v>303</v>
      </c>
      <c r="C442" s="317" t="s">
        <v>13</v>
      </c>
      <c r="D442" s="317" t="s">
        <v>13</v>
      </c>
      <c r="E442" s="318" t="s">
        <v>13</v>
      </c>
      <c r="F442" s="132" t="s">
        <v>13</v>
      </c>
      <c r="G442" s="132" t="s">
        <v>13</v>
      </c>
      <c r="H442" s="132" t="s">
        <v>13</v>
      </c>
      <c r="I442" s="132" t="s">
        <v>13</v>
      </c>
      <c r="J442" s="132" t="s">
        <v>13</v>
      </c>
      <c r="K442" s="132" t="s">
        <v>13</v>
      </c>
      <c r="L442" s="132" t="s">
        <v>13</v>
      </c>
      <c r="M442" s="132" t="s">
        <v>13</v>
      </c>
      <c r="N442" s="132" t="s">
        <v>13</v>
      </c>
      <c r="O442" s="132" t="s">
        <v>13</v>
      </c>
      <c r="P442" s="132" t="s">
        <v>13</v>
      </c>
      <c r="Q442" s="132" t="s">
        <v>13</v>
      </c>
      <c r="R442" s="132" t="s">
        <v>13</v>
      </c>
      <c r="S442" s="132" t="s">
        <v>13</v>
      </c>
      <c r="T442" s="132" t="s">
        <v>13</v>
      </c>
      <c r="U442" s="132" t="s">
        <v>13</v>
      </c>
      <c r="V442" s="132" t="s">
        <v>13</v>
      </c>
      <c r="W442" s="132" t="s">
        <v>13</v>
      </c>
      <c r="X442" s="132" t="s">
        <v>13</v>
      </c>
      <c r="Y442" s="132" t="s">
        <v>13</v>
      </c>
      <c r="Z442" s="132" t="s">
        <v>13</v>
      </c>
      <c r="AA442" s="132" t="s">
        <v>13</v>
      </c>
      <c r="AB442" s="132" t="s">
        <v>13</v>
      </c>
      <c r="AC442" s="132" t="s">
        <v>13</v>
      </c>
      <c r="AD442" s="132" t="s">
        <v>13</v>
      </c>
      <c r="AE442" s="132" t="s">
        <v>13</v>
      </c>
      <c r="AF442" s="132" t="s">
        <v>13</v>
      </c>
      <c r="AG442" s="132" t="s">
        <v>13</v>
      </c>
      <c r="AH442" s="132" t="s">
        <v>13</v>
      </c>
      <c r="AI442" s="132" t="s">
        <v>13</v>
      </c>
      <c r="AJ442" s="132" t="s">
        <v>13</v>
      </c>
      <c r="AK442" s="132" t="s">
        <v>13</v>
      </c>
      <c r="AL442" s="132" t="s">
        <v>13</v>
      </c>
      <c r="AM442" s="132" t="s">
        <v>13</v>
      </c>
      <c r="AN442" s="132" t="s">
        <v>13</v>
      </c>
      <c r="AO442" s="132" t="s">
        <v>13</v>
      </c>
      <c r="AP442" s="132" t="s">
        <v>13</v>
      </c>
      <c r="AQ442" s="132" t="s">
        <v>13</v>
      </c>
      <c r="AR442" s="132" t="s">
        <v>13</v>
      </c>
      <c r="AS442" s="132" t="s">
        <v>13</v>
      </c>
      <c r="AT442" s="319" t="s">
        <v>13</v>
      </c>
      <c r="AU442" s="132" t="s">
        <v>13</v>
      </c>
      <c r="AV442" s="132" t="s">
        <v>13</v>
      </c>
      <c r="AW442" s="132" t="s">
        <v>13</v>
      </c>
      <c r="AX442" s="132" t="s">
        <v>13</v>
      </c>
      <c r="AY442" s="132" t="s">
        <v>13</v>
      </c>
      <c r="AZ442" s="320" t="s">
        <v>13</v>
      </c>
      <c r="BA442" s="320" t="s">
        <v>13</v>
      </c>
      <c r="BB442" s="132" t="s">
        <v>13</v>
      </c>
      <c r="BC442" s="319" t="s">
        <v>13</v>
      </c>
      <c r="BD442" s="319" t="s">
        <v>13</v>
      </c>
      <c r="BE442" s="320" t="s">
        <v>13</v>
      </c>
      <c r="BF442" s="132" t="s">
        <v>13</v>
      </c>
      <c r="BG442" s="132" t="s">
        <v>13</v>
      </c>
      <c r="BH442" s="132" t="s">
        <v>13</v>
      </c>
      <c r="BI442" s="132" t="s">
        <v>13</v>
      </c>
      <c r="BJ442" s="321"/>
      <c r="BK442" s="321"/>
      <c r="BL442" s="132"/>
      <c r="BM442" s="132"/>
      <c r="BN442" s="132"/>
      <c r="BO442" s="132"/>
      <c r="BP442" s="132"/>
      <c r="BQ442" s="321"/>
      <c r="BR442" s="132"/>
      <c r="BS442" s="132"/>
      <c r="BT442" s="132"/>
      <c r="BU442" s="132"/>
      <c r="BV442" s="132"/>
      <c r="BW442" s="132"/>
      <c r="BX442" s="132"/>
    </row>
    <row r="443" spans="1:76" hidden="1" x14ac:dyDescent="0.25">
      <c r="A443" s="295">
        <v>303</v>
      </c>
      <c r="C443" s="317" t="s">
        <v>13</v>
      </c>
      <c r="D443" s="317" t="s">
        <v>13</v>
      </c>
      <c r="E443" s="318" t="s">
        <v>13</v>
      </c>
      <c r="F443" s="132" t="s">
        <v>13</v>
      </c>
      <c r="G443" s="132" t="s">
        <v>13</v>
      </c>
      <c r="H443" s="132" t="s">
        <v>13</v>
      </c>
      <c r="I443" s="132" t="s">
        <v>13</v>
      </c>
      <c r="J443" s="132" t="s">
        <v>13</v>
      </c>
      <c r="K443" s="132" t="s">
        <v>13</v>
      </c>
      <c r="L443" s="132" t="s">
        <v>13</v>
      </c>
      <c r="M443" s="132" t="s">
        <v>13</v>
      </c>
      <c r="N443" s="132" t="s">
        <v>13</v>
      </c>
      <c r="O443" s="132" t="s">
        <v>13</v>
      </c>
      <c r="P443" s="132" t="s">
        <v>13</v>
      </c>
      <c r="Q443" s="132" t="s">
        <v>13</v>
      </c>
      <c r="R443" s="132" t="s">
        <v>13</v>
      </c>
      <c r="S443" s="132" t="s">
        <v>13</v>
      </c>
      <c r="T443" s="132" t="s">
        <v>13</v>
      </c>
      <c r="U443" s="132" t="s">
        <v>13</v>
      </c>
      <c r="V443" s="132" t="s">
        <v>13</v>
      </c>
      <c r="W443" s="132" t="s">
        <v>13</v>
      </c>
      <c r="X443" s="132" t="s">
        <v>13</v>
      </c>
      <c r="Y443" s="132" t="s">
        <v>13</v>
      </c>
      <c r="Z443" s="132" t="s">
        <v>13</v>
      </c>
      <c r="AA443" s="132" t="s">
        <v>13</v>
      </c>
      <c r="AB443" s="132" t="s">
        <v>13</v>
      </c>
      <c r="AC443" s="132" t="s">
        <v>13</v>
      </c>
      <c r="AD443" s="132" t="s">
        <v>13</v>
      </c>
      <c r="AE443" s="132" t="s">
        <v>13</v>
      </c>
      <c r="AF443" s="132" t="s">
        <v>13</v>
      </c>
      <c r="AG443" s="132" t="s">
        <v>13</v>
      </c>
      <c r="AH443" s="132" t="s">
        <v>13</v>
      </c>
      <c r="AI443" s="132" t="s">
        <v>13</v>
      </c>
      <c r="AJ443" s="132" t="s">
        <v>13</v>
      </c>
      <c r="AK443" s="132" t="s">
        <v>13</v>
      </c>
      <c r="AL443" s="132" t="s">
        <v>13</v>
      </c>
      <c r="AM443" s="132" t="s">
        <v>13</v>
      </c>
      <c r="AN443" s="132" t="s">
        <v>13</v>
      </c>
      <c r="AO443" s="132" t="s">
        <v>13</v>
      </c>
      <c r="AP443" s="132" t="s">
        <v>13</v>
      </c>
      <c r="AQ443" s="132" t="s">
        <v>13</v>
      </c>
      <c r="AR443" s="132" t="s">
        <v>13</v>
      </c>
      <c r="AS443" s="132" t="s">
        <v>13</v>
      </c>
      <c r="AT443" s="319" t="s">
        <v>13</v>
      </c>
      <c r="AU443" s="132" t="s">
        <v>13</v>
      </c>
      <c r="AV443" s="132" t="s">
        <v>13</v>
      </c>
      <c r="AW443" s="132" t="s">
        <v>13</v>
      </c>
      <c r="AX443" s="132" t="s">
        <v>13</v>
      </c>
      <c r="AY443" s="132" t="s">
        <v>13</v>
      </c>
      <c r="AZ443" s="320" t="s">
        <v>13</v>
      </c>
      <c r="BA443" s="320" t="s">
        <v>13</v>
      </c>
      <c r="BB443" s="132" t="s">
        <v>13</v>
      </c>
      <c r="BC443" s="319" t="s">
        <v>13</v>
      </c>
      <c r="BD443" s="319" t="s">
        <v>13</v>
      </c>
      <c r="BE443" s="320" t="s">
        <v>13</v>
      </c>
      <c r="BF443" s="132" t="s">
        <v>13</v>
      </c>
      <c r="BG443" s="132" t="s">
        <v>13</v>
      </c>
      <c r="BH443" s="132" t="s">
        <v>13</v>
      </c>
      <c r="BI443" s="132" t="s">
        <v>13</v>
      </c>
      <c r="BJ443" s="321"/>
      <c r="BK443" s="321"/>
      <c r="BL443" s="132"/>
      <c r="BM443" s="132"/>
      <c r="BN443" s="132"/>
      <c r="BO443" s="132"/>
      <c r="BP443" s="132"/>
      <c r="BQ443" s="321"/>
      <c r="BR443" s="132"/>
      <c r="BS443" s="132"/>
      <c r="BT443" s="132"/>
      <c r="BU443" s="132"/>
      <c r="BV443" s="132"/>
      <c r="BW443" s="132"/>
      <c r="BX443" s="132"/>
    </row>
    <row r="444" spans="1:76" hidden="1" x14ac:dyDescent="0.25">
      <c r="A444" s="295">
        <v>303</v>
      </c>
      <c r="C444" s="317" t="s">
        <v>13</v>
      </c>
      <c r="D444" s="317" t="s">
        <v>13</v>
      </c>
      <c r="E444" s="318" t="s">
        <v>13</v>
      </c>
      <c r="F444" s="132" t="s">
        <v>13</v>
      </c>
      <c r="G444" s="132" t="s">
        <v>13</v>
      </c>
      <c r="H444" s="132" t="s">
        <v>13</v>
      </c>
      <c r="I444" s="132" t="s">
        <v>13</v>
      </c>
      <c r="J444" s="132" t="s">
        <v>13</v>
      </c>
      <c r="K444" s="132" t="s">
        <v>13</v>
      </c>
      <c r="L444" s="132" t="s">
        <v>13</v>
      </c>
      <c r="M444" s="132" t="s">
        <v>13</v>
      </c>
      <c r="N444" s="132" t="s">
        <v>13</v>
      </c>
      <c r="O444" s="132" t="s">
        <v>13</v>
      </c>
      <c r="P444" s="132" t="s">
        <v>13</v>
      </c>
      <c r="Q444" s="132" t="s">
        <v>13</v>
      </c>
      <c r="R444" s="132" t="s">
        <v>13</v>
      </c>
      <c r="S444" s="132" t="s">
        <v>13</v>
      </c>
      <c r="T444" s="132" t="s">
        <v>13</v>
      </c>
      <c r="U444" s="132" t="s">
        <v>13</v>
      </c>
      <c r="V444" s="132" t="s">
        <v>13</v>
      </c>
      <c r="W444" s="132" t="s">
        <v>13</v>
      </c>
      <c r="X444" s="132" t="s">
        <v>13</v>
      </c>
      <c r="Y444" s="132" t="s">
        <v>13</v>
      </c>
      <c r="Z444" s="132" t="s">
        <v>13</v>
      </c>
      <c r="AA444" s="132" t="s">
        <v>13</v>
      </c>
      <c r="AB444" s="132" t="s">
        <v>13</v>
      </c>
      <c r="AC444" s="132" t="s">
        <v>13</v>
      </c>
      <c r="AD444" s="132" t="s">
        <v>13</v>
      </c>
      <c r="AE444" s="132" t="s">
        <v>13</v>
      </c>
      <c r="AF444" s="132" t="s">
        <v>13</v>
      </c>
      <c r="AG444" s="132" t="s">
        <v>13</v>
      </c>
      <c r="AH444" s="132" t="s">
        <v>13</v>
      </c>
      <c r="AI444" s="132" t="s">
        <v>13</v>
      </c>
      <c r="AJ444" s="132" t="s">
        <v>13</v>
      </c>
      <c r="AK444" s="132" t="s">
        <v>13</v>
      </c>
      <c r="AL444" s="132" t="s">
        <v>13</v>
      </c>
      <c r="AM444" s="132" t="s">
        <v>13</v>
      </c>
      <c r="AN444" s="132" t="s">
        <v>13</v>
      </c>
      <c r="AO444" s="132" t="s">
        <v>13</v>
      </c>
      <c r="AP444" s="132" t="s">
        <v>13</v>
      </c>
      <c r="AQ444" s="132" t="s">
        <v>13</v>
      </c>
      <c r="AR444" s="132" t="s">
        <v>13</v>
      </c>
      <c r="AS444" s="132" t="s">
        <v>13</v>
      </c>
      <c r="AT444" s="319" t="s">
        <v>13</v>
      </c>
      <c r="AU444" s="132" t="s">
        <v>13</v>
      </c>
      <c r="AV444" s="132" t="s">
        <v>13</v>
      </c>
      <c r="AW444" s="132" t="s">
        <v>13</v>
      </c>
      <c r="AX444" s="132" t="s">
        <v>13</v>
      </c>
      <c r="AY444" s="132" t="s">
        <v>13</v>
      </c>
      <c r="AZ444" s="320" t="s">
        <v>13</v>
      </c>
      <c r="BA444" s="320" t="s">
        <v>13</v>
      </c>
      <c r="BB444" s="132" t="s">
        <v>13</v>
      </c>
      <c r="BC444" s="319" t="s">
        <v>13</v>
      </c>
      <c r="BD444" s="319" t="s">
        <v>13</v>
      </c>
      <c r="BE444" s="320" t="s">
        <v>13</v>
      </c>
      <c r="BF444" s="132" t="s">
        <v>13</v>
      </c>
      <c r="BG444" s="132" t="s">
        <v>13</v>
      </c>
      <c r="BH444" s="132" t="s">
        <v>13</v>
      </c>
      <c r="BI444" s="132" t="s">
        <v>13</v>
      </c>
      <c r="BJ444" s="321"/>
      <c r="BK444" s="321"/>
      <c r="BL444" s="132"/>
      <c r="BM444" s="132"/>
      <c r="BN444" s="132"/>
      <c r="BO444" s="132"/>
      <c r="BP444" s="132"/>
      <c r="BQ444" s="321"/>
      <c r="BR444" s="132"/>
      <c r="BS444" s="132"/>
      <c r="BT444" s="132"/>
      <c r="BU444" s="132"/>
      <c r="BV444" s="132"/>
      <c r="BW444" s="132"/>
      <c r="BX444" s="132"/>
    </row>
    <row r="445" spans="1:76" hidden="1" x14ac:dyDescent="0.25">
      <c r="A445" s="295">
        <v>303</v>
      </c>
      <c r="C445" s="317" t="s">
        <v>13</v>
      </c>
      <c r="D445" s="317" t="s">
        <v>13</v>
      </c>
      <c r="E445" s="318" t="s">
        <v>13</v>
      </c>
      <c r="F445" s="132" t="s">
        <v>13</v>
      </c>
      <c r="G445" s="132" t="s">
        <v>13</v>
      </c>
      <c r="H445" s="132" t="s">
        <v>13</v>
      </c>
      <c r="I445" s="132" t="s">
        <v>13</v>
      </c>
      <c r="J445" s="132" t="s">
        <v>13</v>
      </c>
      <c r="K445" s="132" t="s">
        <v>13</v>
      </c>
      <c r="L445" s="132" t="s">
        <v>13</v>
      </c>
      <c r="M445" s="132" t="s">
        <v>13</v>
      </c>
      <c r="N445" s="132" t="s">
        <v>13</v>
      </c>
      <c r="O445" s="132" t="s">
        <v>13</v>
      </c>
      <c r="P445" s="132" t="s">
        <v>13</v>
      </c>
      <c r="Q445" s="132" t="s">
        <v>13</v>
      </c>
      <c r="R445" s="132" t="s">
        <v>13</v>
      </c>
      <c r="S445" s="132" t="s">
        <v>13</v>
      </c>
      <c r="T445" s="132" t="s">
        <v>13</v>
      </c>
      <c r="U445" s="132" t="s">
        <v>13</v>
      </c>
      <c r="V445" s="132" t="s">
        <v>13</v>
      </c>
      <c r="W445" s="132" t="s">
        <v>13</v>
      </c>
      <c r="X445" s="132" t="s">
        <v>13</v>
      </c>
      <c r="Y445" s="132" t="s">
        <v>13</v>
      </c>
      <c r="Z445" s="132" t="s">
        <v>13</v>
      </c>
      <c r="AA445" s="132" t="s">
        <v>13</v>
      </c>
      <c r="AB445" s="132" t="s">
        <v>13</v>
      </c>
      <c r="AC445" s="132" t="s">
        <v>13</v>
      </c>
      <c r="AD445" s="132" t="s">
        <v>13</v>
      </c>
      <c r="AE445" s="132" t="s">
        <v>13</v>
      </c>
      <c r="AF445" s="132" t="s">
        <v>13</v>
      </c>
      <c r="AG445" s="132" t="s">
        <v>13</v>
      </c>
      <c r="AH445" s="132" t="s">
        <v>13</v>
      </c>
      <c r="AI445" s="132" t="s">
        <v>13</v>
      </c>
      <c r="AJ445" s="132" t="s">
        <v>13</v>
      </c>
      <c r="AK445" s="132" t="s">
        <v>13</v>
      </c>
      <c r="AL445" s="132" t="s">
        <v>13</v>
      </c>
      <c r="AM445" s="132" t="s">
        <v>13</v>
      </c>
      <c r="AN445" s="132" t="s">
        <v>13</v>
      </c>
      <c r="AO445" s="132" t="s">
        <v>13</v>
      </c>
      <c r="AP445" s="132" t="s">
        <v>13</v>
      </c>
      <c r="AQ445" s="132" t="s">
        <v>13</v>
      </c>
      <c r="AR445" s="132" t="s">
        <v>13</v>
      </c>
      <c r="AS445" s="132" t="s">
        <v>13</v>
      </c>
      <c r="AT445" s="319" t="s">
        <v>13</v>
      </c>
      <c r="AU445" s="132" t="s">
        <v>13</v>
      </c>
      <c r="AV445" s="132" t="s">
        <v>13</v>
      </c>
      <c r="AW445" s="132" t="s">
        <v>13</v>
      </c>
      <c r="AX445" s="132" t="s">
        <v>13</v>
      </c>
      <c r="AY445" s="132" t="s">
        <v>13</v>
      </c>
      <c r="AZ445" s="320" t="s">
        <v>13</v>
      </c>
      <c r="BA445" s="320" t="s">
        <v>13</v>
      </c>
      <c r="BB445" s="132" t="s">
        <v>13</v>
      </c>
      <c r="BC445" s="319" t="s">
        <v>13</v>
      </c>
      <c r="BD445" s="319" t="s">
        <v>13</v>
      </c>
      <c r="BE445" s="320" t="s">
        <v>13</v>
      </c>
      <c r="BF445" s="132" t="s">
        <v>13</v>
      </c>
      <c r="BG445" s="132" t="s">
        <v>13</v>
      </c>
      <c r="BH445" s="132" t="s">
        <v>13</v>
      </c>
      <c r="BI445" s="132" t="s">
        <v>13</v>
      </c>
      <c r="BJ445" s="321"/>
      <c r="BK445" s="321"/>
      <c r="BL445" s="132"/>
      <c r="BM445" s="132"/>
      <c r="BN445" s="132"/>
      <c r="BO445" s="132"/>
      <c r="BP445" s="132"/>
      <c r="BQ445" s="321"/>
      <c r="BR445" s="132"/>
      <c r="BS445" s="132"/>
      <c r="BT445" s="132"/>
      <c r="BU445" s="132"/>
      <c r="BV445" s="132"/>
      <c r="BW445" s="132"/>
      <c r="BX445" s="132"/>
    </row>
    <row r="446" spans="1:76" hidden="1" x14ac:dyDescent="0.25">
      <c r="A446" s="295">
        <v>303</v>
      </c>
      <c r="C446" s="317" t="s">
        <v>13</v>
      </c>
      <c r="D446" s="317" t="s">
        <v>13</v>
      </c>
      <c r="E446" s="318" t="s">
        <v>13</v>
      </c>
      <c r="F446" s="132" t="s">
        <v>13</v>
      </c>
      <c r="G446" s="132" t="s">
        <v>13</v>
      </c>
      <c r="H446" s="132" t="s">
        <v>13</v>
      </c>
      <c r="I446" s="132" t="s">
        <v>13</v>
      </c>
      <c r="J446" s="132" t="s">
        <v>13</v>
      </c>
      <c r="K446" s="132" t="s">
        <v>13</v>
      </c>
      <c r="L446" s="132" t="s">
        <v>13</v>
      </c>
      <c r="M446" s="132" t="s">
        <v>13</v>
      </c>
      <c r="N446" s="132" t="s">
        <v>13</v>
      </c>
      <c r="O446" s="132" t="s">
        <v>13</v>
      </c>
      <c r="P446" s="132" t="s">
        <v>13</v>
      </c>
      <c r="Q446" s="132" t="s">
        <v>13</v>
      </c>
      <c r="R446" s="132" t="s">
        <v>13</v>
      </c>
      <c r="S446" s="132" t="s">
        <v>13</v>
      </c>
      <c r="T446" s="132" t="s">
        <v>13</v>
      </c>
      <c r="U446" s="132" t="s">
        <v>13</v>
      </c>
      <c r="V446" s="132" t="s">
        <v>13</v>
      </c>
      <c r="W446" s="132" t="s">
        <v>13</v>
      </c>
      <c r="X446" s="132" t="s">
        <v>13</v>
      </c>
      <c r="Y446" s="132" t="s">
        <v>13</v>
      </c>
      <c r="Z446" s="132" t="s">
        <v>13</v>
      </c>
      <c r="AA446" s="132" t="s">
        <v>13</v>
      </c>
      <c r="AB446" s="132" t="s">
        <v>13</v>
      </c>
      <c r="AC446" s="132" t="s">
        <v>13</v>
      </c>
      <c r="AD446" s="132" t="s">
        <v>13</v>
      </c>
      <c r="AE446" s="132" t="s">
        <v>13</v>
      </c>
      <c r="AF446" s="132" t="s">
        <v>13</v>
      </c>
      <c r="AG446" s="132" t="s">
        <v>13</v>
      </c>
      <c r="AH446" s="132" t="s">
        <v>13</v>
      </c>
      <c r="AI446" s="132" t="s">
        <v>13</v>
      </c>
      <c r="AJ446" s="132" t="s">
        <v>13</v>
      </c>
      <c r="AK446" s="132" t="s">
        <v>13</v>
      </c>
      <c r="AL446" s="132" t="s">
        <v>13</v>
      </c>
      <c r="AM446" s="132" t="s">
        <v>13</v>
      </c>
      <c r="AN446" s="132" t="s">
        <v>13</v>
      </c>
      <c r="AO446" s="132" t="s">
        <v>13</v>
      </c>
      <c r="AP446" s="132" t="s">
        <v>13</v>
      </c>
      <c r="AQ446" s="132" t="s">
        <v>13</v>
      </c>
      <c r="AR446" s="132" t="s">
        <v>13</v>
      </c>
      <c r="AS446" s="132" t="s">
        <v>13</v>
      </c>
      <c r="AT446" s="319" t="s">
        <v>13</v>
      </c>
      <c r="AU446" s="132" t="s">
        <v>13</v>
      </c>
      <c r="AV446" s="132" t="s">
        <v>13</v>
      </c>
      <c r="AW446" s="132" t="s">
        <v>13</v>
      </c>
      <c r="AX446" s="132" t="s">
        <v>13</v>
      </c>
      <c r="AY446" s="132" t="s">
        <v>13</v>
      </c>
      <c r="AZ446" s="320" t="s">
        <v>13</v>
      </c>
      <c r="BA446" s="320" t="s">
        <v>13</v>
      </c>
      <c r="BB446" s="132" t="s">
        <v>13</v>
      </c>
      <c r="BC446" s="319" t="s">
        <v>13</v>
      </c>
      <c r="BD446" s="319" t="s">
        <v>13</v>
      </c>
      <c r="BE446" s="320" t="s">
        <v>13</v>
      </c>
      <c r="BF446" s="132" t="s">
        <v>13</v>
      </c>
      <c r="BG446" s="132" t="s">
        <v>13</v>
      </c>
      <c r="BH446" s="132" t="s">
        <v>13</v>
      </c>
      <c r="BI446" s="132" t="s">
        <v>13</v>
      </c>
      <c r="BJ446" s="321"/>
      <c r="BK446" s="321"/>
      <c r="BL446" s="132"/>
      <c r="BM446" s="132"/>
      <c r="BN446" s="132"/>
      <c r="BO446" s="132"/>
      <c r="BP446" s="132"/>
      <c r="BQ446" s="321"/>
      <c r="BR446" s="132"/>
      <c r="BS446" s="132"/>
      <c r="BT446" s="132"/>
      <c r="BU446" s="132"/>
      <c r="BV446" s="132"/>
      <c r="BW446" s="132"/>
      <c r="BX446" s="132"/>
    </row>
    <row r="447" spans="1:76" hidden="1" x14ac:dyDescent="0.25">
      <c r="A447" s="295">
        <v>303</v>
      </c>
      <c r="C447" s="317" t="s">
        <v>13</v>
      </c>
      <c r="D447" s="317" t="s">
        <v>13</v>
      </c>
      <c r="E447" s="318" t="s">
        <v>13</v>
      </c>
      <c r="F447" s="132" t="s">
        <v>13</v>
      </c>
      <c r="G447" s="132" t="s">
        <v>13</v>
      </c>
      <c r="H447" s="132" t="s">
        <v>13</v>
      </c>
      <c r="I447" s="132" t="s">
        <v>13</v>
      </c>
      <c r="J447" s="132" t="s">
        <v>13</v>
      </c>
      <c r="K447" s="132" t="s">
        <v>13</v>
      </c>
      <c r="L447" s="132" t="s">
        <v>13</v>
      </c>
      <c r="M447" s="132" t="s">
        <v>13</v>
      </c>
      <c r="N447" s="132" t="s">
        <v>13</v>
      </c>
      <c r="O447" s="132" t="s">
        <v>13</v>
      </c>
      <c r="P447" s="132" t="s">
        <v>13</v>
      </c>
      <c r="Q447" s="132" t="s">
        <v>13</v>
      </c>
      <c r="R447" s="132" t="s">
        <v>13</v>
      </c>
      <c r="S447" s="132" t="s">
        <v>13</v>
      </c>
      <c r="T447" s="132" t="s">
        <v>13</v>
      </c>
      <c r="U447" s="132" t="s">
        <v>13</v>
      </c>
      <c r="V447" s="132" t="s">
        <v>13</v>
      </c>
      <c r="W447" s="132" t="s">
        <v>13</v>
      </c>
      <c r="X447" s="132" t="s">
        <v>13</v>
      </c>
      <c r="Y447" s="132" t="s">
        <v>13</v>
      </c>
      <c r="Z447" s="132" t="s">
        <v>13</v>
      </c>
      <c r="AA447" s="132" t="s">
        <v>13</v>
      </c>
      <c r="AB447" s="132" t="s">
        <v>13</v>
      </c>
      <c r="AC447" s="132" t="s">
        <v>13</v>
      </c>
      <c r="AD447" s="132" t="s">
        <v>13</v>
      </c>
      <c r="AE447" s="132" t="s">
        <v>13</v>
      </c>
      <c r="AF447" s="132" t="s">
        <v>13</v>
      </c>
      <c r="AG447" s="132" t="s">
        <v>13</v>
      </c>
      <c r="AH447" s="132" t="s">
        <v>13</v>
      </c>
      <c r="AI447" s="132" t="s">
        <v>13</v>
      </c>
      <c r="AJ447" s="132" t="s">
        <v>13</v>
      </c>
      <c r="AK447" s="132" t="s">
        <v>13</v>
      </c>
      <c r="AL447" s="132" t="s">
        <v>13</v>
      </c>
      <c r="AM447" s="132" t="s">
        <v>13</v>
      </c>
      <c r="AN447" s="132" t="s">
        <v>13</v>
      </c>
      <c r="AO447" s="132" t="s">
        <v>13</v>
      </c>
      <c r="AP447" s="132" t="s">
        <v>13</v>
      </c>
      <c r="AQ447" s="132" t="s">
        <v>13</v>
      </c>
      <c r="AR447" s="132" t="s">
        <v>13</v>
      </c>
      <c r="AS447" s="132" t="s">
        <v>13</v>
      </c>
      <c r="AT447" s="319" t="s">
        <v>13</v>
      </c>
      <c r="AU447" s="132" t="s">
        <v>13</v>
      </c>
      <c r="AV447" s="132" t="s">
        <v>13</v>
      </c>
      <c r="AW447" s="132" t="s">
        <v>13</v>
      </c>
      <c r="AX447" s="132" t="s">
        <v>13</v>
      </c>
      <c r="AY447" s="132" t="s">
        <v>13</v>
      </c>
      <c r="AZ447" s="320" t="s">
        <v>13</v>
      </c>
      <c r="BA447" s="320" t="s">
        <v>13</v>
      </c>
      <c r="BB447" s="132" t="s">
        <v>13</v>
      </c>
      <c r="BC447" s="319" t="s">
        <v>13</v>
      </c>
      <c r="BD447" s="319" t="s">
        <v>13</v>
      </c>
      <c r="BE447" s="320" t="s">
        <v>13</v>
      </c>
      <c r="BF447" s="132" t="s">
        <v>13</v>
      </c>
      <c r="BG447" s="132" t="s">
        <v>13</v>
      </c>
      <c r="BH447" s="132" t="s">
        <v>13</v>
      </c>
      <c r="BI447" s="132" t="s">
        <v>13</v>
      </c>
      <c r="BJ447" s="321"/>
      <c r="BK447" s="321"/>
      <c r="BL447" s="132"/>
      <c r="BM447" s="132"/>
      <c r="BN447" s="132"/>
      <c r="BO447" s="132"/>
      <c r="BP447" s="132"/>
      <c r="BQ447" s="321"/>
      <c r="BR447" s="132"/>
      <c r="BS447" s="132"/>
      <c r="BT447" s="132"/>
      <c r="BU447" s="132"/>
      <c r="BV447" s="132"/>
      <c r="BW447" s="132"/>
      <c r="BX447" s="132"/>
    </row>
    <row r="448" spans="1:76" hidden="1" x14ac:dyDescent="0.25">
      <c r="A448" s="295">
        <v>303</v>
      </c>
      <c r="C448" s="317" t="s">
        <v>13</v>
      </c>
      <c r="D448" s="317" t="s">
        <v>13</v>
      </c>
      <c r="E448" s="318" t="s">
        <v>13</v>
      </c>
      <c r="F448" s="132" t="s">
        <v>13</v>
      </c>
      <c r="G448" s="132" t="s">
        <v>13</v>
      </c>
      <c r="H448" s="132" t="s">
        <v>13</v>
      </c>
      <c r="I448" s="132" t="s">
        <v>13</v>
      </c>
      <c r="J448" s="132" t="s">
        <v>13</v>
      </c>
      <c r="K448" s="132" t="s">
        <v>13</v>
      </c>
      <c r="L448" s="132" t="s">
        <v>13</v>
      </c>
      <c r="M448" s="132" t="s">
        <v>13</v>
      </c>
      <c r="N448" s="132" t="s">
        <v>13</v>
      </c>
      <c r="O448" s="132" t="s">
        <v>13</v>
      </c>
      <c r="P448" s="132" t="s">
        <v>13</v>
      </c>
      <c r="Q448" s="132" t="s">
        <v>13</v>
      </c>
      <c r="R448" s="132" t="s">
        <v>13</v>
      </c>
      <c r="S448" s="132" t="s">
        <v>13</v>
      </c>
      <c r="T448" s="132" t="s">
        <v>13</v>
      </c>
      <c r="U448" s="132" t="s">
        <v>13</v>
      </c>
      <c r="V448" s="132" t="s">
        <v>13</v>
      </c>
      <c r="W448" s="132" t="s">
        <v>13</v>
      </c>
      <c r="X448" s="132" t="s">
        <v>13</v>
      </c>
      <c r="Y448" s="132" t="s">
        <v>13</v>
      </c>
      <c r="Z448" s="132" t="s">
        <v>13</v>
      </c>
      <c r="AA448" s="132" t="s">
        <v>13</v>
      </c>
      <c r="AB448" s="132" t="s">
        <v>13</v>
      </c>
      <c r="AC448" s="132" t="s">
        <v>13</v>
      </c>
      <c r="AD448" s="132" t="s">
        <v>13</v>
      </c>
      <c r="AE448" s="132" t="s">
        <v>13</v>
      </c>
      <c r="AF448" s="132" t="s">
        <v>13</v>
      </c>
      <c r="AG448" s="132" t="s">
        <v>13</v>
      </c>
      <c r="AH448" s="132" t="s">
        <v>13</v>
      </c>
      <c r="AI448" s="132" t="s">
        <v>13</v>
      </c>
      <c r="AJ448" s="132" t="s">
        <v>13</v>
      </c>
      <c r="AK448" s="132" t="s">
        <v>13</v>
      </c>
      <c r="AL448" s="132" t="s">
        <v>13</v>
      </c>
      <c r="AM448" s="132" t="s">
        <v>13</v>
      </c>
      <c r="AN448" s="132" t="s">
        <v>13</v>
      </c>
      <c r="AO448" s="132" t="s">
        <v>13</v>
      </c>
      <c r="AP448" s="132" t="s">
        <v>13</v>
      </c>
      <c r="AQ448" s="132" t="s">
        <v>13</v>
      </c>
      <c r="AR448" s="132" t="s">
        <v>13</v>
      </c>
      <c r="AS448" s="132" t="s">
        <v>13</v>
      </c>
      <c r="AT448" s="319" t="s">
        <v>13</v>
      </c>
      <c r="AU448" s="132" t="s">
        <v>13</v>
      </c>
      <c r="AV448" s="132" t="s">
        <v>13</v>
      </c>
      <c r="AW448" s="132" t="s">
        <v>13</v>
      </c>
      <c r="AX448" s="132" t="s">
        <v>13</v>
      </c>
      <c r="AY448" s="132" t="s">
        <v>13</v>
      </c>
      <c r="AZ448" s="320" t="s">
        <v>13</v>
      </c>
      <c r="BA448" s="320" t="s">
        <v>13</v>
      </c>
      <c r="BB448" s="132" t="s">
        <v>13</v>
      </c>
      <c r="BC448" s="319" t="s">
        <v>13</v>
      </c>
      <c r="BD448" s="319" t="s">
        <v>13</v>
      </c>
      <c r="BE448" s="320" t="s">
        <v>13</v>
      </c>
      <c r="BF448" s="132" t="s">
        <v>13</v>
      </c>
      <c r="BG448" s="132" t="s">
        <v>13</v>
      </c>
      <c r="BH448" s="132" t="s">
        <v>13</v>
      </c>
      <c r="BI448" s="132" t="s">
        <v>13</v>
      </c>
      <c r="BJ448" s="321"/>
      <c r="BK448" s="321"/>
      <c r="BL448" s="132"/>
      <c r="BM448" s="132"/>
      <c r="BN448" s="132"/>
      <c r="BO448" s="132"/>
      <c r="BP448" s="132"/>
      <c r="BQ448" s="321"/>
      <c r="BR448" s="132"/>
      <c r="BS448" s="132"/>
      <c r="BT448" s="132"/>
      <c r="BU448" s="132"/>
      <c r="BV448" s="132"/>
      <c r="BW448" s="132"/>
      <c r="BX448" s="132"/>
    </row>
    <row r="449" spans="1:76" hidden="1" x14ac:dyDescent="0.25">
      <c r="A449" s="295">
        <v>303</v>
      </c>
      <c r="C449" s="317" t="s">
        <v>13</v>
      </c>
      <c r="D449" s="317" t="s">
        <v>13</v>
      </c>
      <c r="E449" s="318" t="s">
        <v>13</v>
      </c>
      <c r="F449" s="132" t="s">
        <v>13</v>
      </c>
      <c r="G449" s="132" t="s">
        <v>13</v>
      </c>
      <c r="H449" s="132" t="s">
        <v>13</v>
      </c>
      <c r="I449" s="132" t="s">
        <v>13</v>
      </c>
      <c r="J449" s="132" t="s">
        <v>13</v>
      </c>
      <c r="K449" s="132" t="s">
        <v>13</v>
      </c>
      <c r="L449" s="132" t="s">
        <v>13</v>
      </c>
      <c r="M449" s="132" t="s">
        <v>13</v>
      </c>
      <c r="N449" s="132" t="s">
        <v>13</v>
      </c>
      <c r="O449" s="132" t="s">
        <v>13</v>
      </c>
      <c r="P449" s="132" t="s">
        <v>13</v>
      </c>
      <c r="Q449" s="132" t="s">
        <v>13</v>
      </c>
      <c r="R449" s="132" t="s">
        <v>13</v>
      </c>
      <c r="S449" s="132" t="s">
        <v>13</v>
      </c>
      <c r="T449" s="132" t="s">
        <v>13</v>
      </c>
      <c r="U449" s="132" t="s">
        <v>13</v>
      </c>
      <c r="V449" s="132" t="s">
        <v>13</v>
      </c>
      <c r="W449" s="132" t="s">
        <v>13</v>
      </c>
      <c r="X449" s="132" t="s">
        <v>13</v>
      </c>
      <c r="Y449" s="132" t="s">
        <v>13</v>
      </c>
      <c r="Z449" s="132" t="s">
        <v>13</v>
      </c>
      <c r="AA449" s="132" t="s">
        <v>13</v>
      </c>
      <c r="AB449" s="132" t="s">
        <v>13</v>
      </c>
      <c r="AC449" s="132" t="s">
        <v>13</v>
      </c>
      <c r="AD449" s="132" t="s">
        <v>13</v>
      </c>
      <c r="AE449" s="132" t="s">
        <v>13</v>
      </c>
      <c r="AF449" s="132" t="s">
        <v>13</v>
      </c>
      <c r="AG449" s="132" t="s">
        <v>13</v>
      </c>
      <c r="AH449" s="132" t="s">
        <v>13</v>
      </c>
      <c r="AI449" s="132" t="s">
        <v>13</v>
      </c>
      <c r="AJ449" s="132" t="s">
        <v>13</v>
      </c>
      <c r="AK449" s="132" t="s">
        <v>13</v>
      </c>
      <c r="AL449" s="132" t="s">
        <v>13</v>
      </c>
      <c r="AM449" s="132" t="s">
        <v>13</v>
      </c>
      <c r="AN449" s="132" t="s">
        <v>13</v>
      </c>
      <c r="AO449" s="132" t="s">
        <v>13</v>
      </c>
      <c r="AP449" s="132" t="s">
        <v>13</v>
      </c>
      <c r="AQ449" s="132" t="s">
        <v>13</v>
      </c>
      <c r="AR449" s="132" t="s">
        <v>13</v>
      </c>
      <c r="AS449" s="132" t="s">
        <v>13</v>
      </c>
      <c r="AT449" s="319" t="s">
        <v>13</v>
      </c>
      <c r="AU449" s="132" t="s">
        <v>13</v>
      </c>
      <c r="AV449" s="132" t="s">
        <v>13</v>
      </c>
      <c r="AW449" s="132" t="s">
        <v>13</v>
      </c>
      <c r="AX449" s="132" t="s">
        <v>13</v>
      </c>
      <c r="AY449" s="132" t="s">
        <v>13</v>
      </c>
      <c r="AZ449" s="320" t="s">
        <v>13</v>
      </c>
      <c r="BA449" s="320" t="s">
        <v>13</v>
      </c>
      <c r="BB449" s="132" t="s">
        <v>13</v>
      </c>
      <c r="BC449" s="319" t="s">
        <v>13</v>
      </c>
      <c r="BD449" s="319" t="s">
        <v>13</v>
      </c>
      <c r="BE449" s="320" t="s">
        <v>13</v>
      </c>
      <c r="BF449" s="132" t="s">
        <v>13</v>
      </c>
      <c r="BG449" s="132" t="s">
        <v>13</v>
      </c>
      <c r="BH449" s="132" t="s">
        <v>13</v>
      </c>
      <c r="BI449" s="132" t="s">
        <v>13</v>
      </c>
      <c r="BJ449" s="321"/>
      <c r="BK449" s="321"/>
      <c r="BL449" s="132"/>
      <c r="BM449" s="132"/>
      <c r="BN449" s="132"/>
      <c r="BO449" s="132"/>
      <c r="BP449" s="132"/>
      <c r="BQ449" s="321"/>
      <c r="BR449" s="132"/>
      <c r="BS449" s="132"/>
      <c r="BT449" s="132"/>
      <c r="BU449" s="132"/>
      <c r="BV449" s="132"/>
      <c r="BW449" s="132"/>
      <c r="BX449" s="132"/>
    </row>
    <row r="450" spans="1:76" hidden="1" x14ac:dyDescent="0.25">
      <c r="A450" s="295">
        <v>303</v>
      </c>
      <c r="C450" s="317" t="s">
        <v>13</v>
      </c>
      <c r="D450" s="317" t="s">
        <v>13</v>
      </c>
      <c r="E450" s="318" t="s">
        <v>13</v>
      </c>
      <c r="F450" s="132" t="s">
        <v>13</v>
      </c>
      <c r="G450" s="132" t="s">
        <v>13</v>
      </c>
      <c r="H450" s="132" t="s">
        <v>13</v>
      </c>
      <c r="I450" s="132" t="s">
        <v>13</v>
      </c>
      <c r="J450" s="132" t="s">
        <v>13</v>
      </c>
      <c r="K450" s="132" t="s">
        <v>13</v>
      </c>
      <c r="L450" s="132" t="s">
        <v>13</v>
      </c>
      <c r="M450" s="132" t="s">
        <v>13</v>
      </c>
      <c r="N450" s="132" t="s">
        <v>13</v>
      </c>
      <c r="O450" s="132" t="s">
        <v>13</v>
      </c>
      <c r="P450" s="132" t="s">
        <v>13</v>
      </c>
      <c r="Q450" s="132" t="s">
        <v>13</v>
      </c>
      <c r="R450" s="132" t="s">
        <v>13</v>
      </c>
      <c r="S450" s="132" t="s">
        <v>13</v>
      </c>
      <c r="T450" s="132" t="s">
        <v>13</v>
      </c>
      <c r="U450" s="132" t="s">
        <v>13</v>
      </c>
      <c r="V450" s="132" t="s">
        <v>13</v>
      </c>
      <c r="W450" s="132" t="s">
        <v>13</v>
      </c>
      <c r="X450" s="132" t="s">
        <v>13</v>
      </c>
      <c r="Y450" s="132" t="s">
        <v>13</v>
      </c>
      <c r="Z450" s="132" t="s">
        <v>13</v>
      </c>
      <c r="AA450" s="132" t="s">
        <v>13</v>
      </c>
      <c r="AB450" s="132" t="s">
        <v>13</v>
      </c>
      <c r="AC450" s="132" t="s">
        <v>13</v>
      </c>
      <c r="AD450" s="132" t="s">
        <v>13</v>
      </c>
      <c r="AE450" s="132" t="s">
        <v>13</v>
      </c>
      <c r="AF450" s="132" t="s">
        <v>13</v>
      </c>
      <c r="AG450" s="132" t="s">
        <v>13</v>
      </c>
      <c r="AH450" s="132" t="s">
        <v>13</v>
      </c>
      <c r="AI450" s="132" t="s">
        <v>13</v>
      </c>
      <c r="AJ450" s="132" t="s">
        <v>13</v>
      </c>
      <c r="AK450" s="132" t="s">
        <v>13</v>
      </c>
      <c r="AL450" s="132" t="s">
        <v>13</v>
      </c>
      <c r="AM450" s="132" t="s">
        <v>13</v>
      </c>
      <c r="AN450" s="132" t="s">
        <v>13</v>
      </c>
      <c r="AO450" s="132" t="s">
        <v>13</v>
      </c>
      <c r="AP450" s="132" t="s">
        <v>13</v>
      </c>
      <c r="AQ450" s="132" t="s">
        <v>13</v>
      </c>
      <c r="AR450" s="132" t="s">
        <v>13</v>
      </c>
      <c r="AS450" s="132" t="s">
        <v>13</v>
      </c>
      <c r="AT450" s="319" t="s">
        <v>13</v>
      </c>
      <c r="AU450" s="132" t="s">
        <v>13</v>
      </c>
      <c r="AV450" s="132" t="s">
        <v>13</v>
      </c>
      <c r="AW450" s="132" t="s">
        <v>13</v>
      </c>
      <c r="AX450" s="132" t="s">
        <v>13</v>
      </c>
      <c r="AY450" s="132" t="s">
        <v>13</v>
      </c>
      <c r="AZ450" s="320" t="s">
        <v>13</v>
      </c>
      <c r="BA450" s="320" t="s">
        <v>13</v>
      </c>
      <c r="BB450" s="132" t="s">
        <v>13</v>
      </c>
      <c r="BC450" s="319" t="s">
        <v>13</v>
      </c>
      <c r="BD450" s="319" t="s">
        <v>13</v>
      </c>
      <c r="BE450" s="320" t="s">
        <v>13</v>
      </c>
      <c r="BF450" s="132" t="s">
        <v>13</v>
      </c>
      <c r="BG450" s="132" t="s">
        <v>13</v>
      </c>
      <c r="BH450" s="132" t="s">
        <v>13</v>
      </c>
      <c r="BI450" s="132" t="s">
        <v>13</v>
      </c>
      <c r="BJ450" s="321"/>
      <c r="BK450" s="321"/>
      <c r="BL450" s="132"/>
      <c r="BM450" s="132"/>
      <c r="BN450" s="132"/>
      <c r="BO450" s="132"/>
      <c r="BP450" s="132"/>
      <c r="BQ450" s="321"/>
      <c r="BR450" s="132"/>
      <c r="BS450" s="132"/>
      <c r="BT450" s="132"/>
      <c r="BU450" s="132"/>
      <c r="BV450" s="132"/>
      <c r="BW450" s="132"/>
      <c r="BX450" s="132"/>
    </row>
    <row r="451" spans="1:76" hidden="1" x14ac:dyDescent="0.25">
      <c r="A451" s="295">
        <v>303</v>
      </c>
      <c r="C451" s="317" t="s">
        <v>13</v>
      </c>
      <c r="D451" s="317" t="s">
        <v>13</v>
      </c>
      <c r="E451" s="318" t="s">
        <v>13</v>
      </c>
      <c r="F451" s="132" t="s">
        <v>13</v>
      </c>
      <c r="G451" s="132" t="s">
        <v>13</v>
      </c>
      <c r="H451" s="132" t="s">
        <v>13</v>
      </c>
      <c r="I451" s="132" t="s">
        <v>13</v>
      </c>
      <c r="J451" s="132" t="s">
        <v>13</v>
      </c>
      <c r="K451" s="132" t="s">
        <v>13</v>
      </c>
      <c r="L451" s="132" t="s">
        <v>13</v>
      </c>
      <c r="M451" s="132" t="s">
        <v>13</v>
      </c>
      <c r="N451" s="132" t="s">
        <v>13</v>
      </c>
      <c r="O451" s="132" t="s">
        <v>13</v>
      </c>
      <c r="P451" s="132" t="s">
        <v>13</v>
      </c>
      <c r="Q451" s="132" t="s">
        <v>13</v>
      </c>
      <c r="R451" s="132" t="s">
        <v>13</v>
      </c>
      <c r="S451" s="132" t="s">
        <v>13</v>
      </c>
      <c r="T451" s="132" t="s">
        <v>13</v>
      </c>
      <c r="U451" s="132" t="s">
        <v>13</v>
      </c>
      <c r="V451" s="132" t="s">
        <v>13</v>
      </c>
      <c r="W451" s="132" t="s">
        <v>13</v>
      </c>
      <c r="X451" s="132" t="s">
        <v>13</v>
      </c>
      <c r="Y451" s="132" t="s">
        <v>13</v>
      </c>
      <c r="Z451" s="132" t="s">
        <v>13</v>
      </c>
      <c r="AA451" s="132" t="s">
        <v>13</v>
      </c>
      <c r="AB451" s="132" t="s">
        <v>13</v>
      </c>
      <c r="AC451" s="132" t="s">
        <v>13</v>
      </c>
      <c r="AD451" s="132" t="s">
        <v>13</v>
      </c>
      <c r="AE451" s="132" t="s">
        <v>13</v>
      </c>
      <c r="AF451" s="132" t="s">
        <v>13</v>
      </c>
      <c r="AG451" s="132" t="s">
        <v>13</v>
      </c>
      <c r="AH451" s="132" t="s">
        <v>13</v>
      </c>
      <c r="AI451" s="132" t="s">
        <v>13</v>
      </c>
      <c r="AJ451" s="132" t="s">
        <v>13</v>
      </c>
      <c r="AK451" s="132" t="s">
        <v>13</v>
      </c>
      <c r="AL451" s="132" t="s">
        <v>13</v>
      </c>
      <c r="AM451" s="132" t="s">
        <v>13</v>
      </c>
      <c r="AN451" s="132" t="s">
        <v>13</v>
      </c>
      <c r="AO451" s="132" t="s">
        <v>13</v>
      </c>
      <c r="AP451" s="132" t="s">
        <v>13</v>
      </c>
      <c r="AQ451" s="132" t="s">
        <v>13</v>
      </c>
      <c r="AR451" s="132" t="s">
        <v>13</v>
      </c>
      <c r="AS451" s="132" t="s">
        <v>13</v>
      </c>
      <c r="AT451" s="319" t="s">
        <v>13</v>
      </c>
      <c r="AU451" s="132" t="s">
        <v>13</v>
      </c>
      <c r="AV451" s="132" t="s">
        <v>13</v>
      </c>
      <c r="AW451" s="132" t="s">
        <v>13</v>
      </c>
      <c r="AX451" s="132" t="s">
        <v>13</v>
      </c>
      <c r="AY451" s="132" t="s">
        <v>13</v>
      </c>
      <c r="AZ451" s="320" t="s">
        <v>13</v>
      </c>
      <c r="BA451" s="320" t="s">
        <v>13</v>
      </c>
      <c r="BB451" s="132" t="s">
        <v>13</v>
      </c>
      <c r="BC451" s="319" t="s">
        <v>13</v>
      </c>
      <c r="BD451" s="319" t="s">
        <v>13</v>
      </c>
      <c r="BE451" s="320" t="s">
        <v>13</v>
      </c>
      <c r="BF451" s="132" t="s">
        <v>13</v>
      </c>
      <c r="BG451" s="132" t="s">
        <v>13</v>
      </c>
      <c r="BH451" s="132" t="s">
        <v>13</v>
      </c>
      <c r="BI451" s="132" t="s">
        <v>13</v>
      </c>
      <c r="BJ451" s="321"/>
      <c r="BK451" s="321"/>
      <c r="BL451" s="132"/>
      <c r="BM451" s="132"/>
      <c r="BN451" s="132"/>
      <c r="BO451" s="132"/>
      <c r="BP451" s="132"/>
      <c r="BQ451" s="321"/>
      <c r="BR451" s="132"/>
      <c r="BS451" s="132"/>
      <c r="BT451" s="132"/>
      <c r="BU451" s="132"/>
      <c r="BV451" s="132"/>
      <c r="BW451" s="132"/>
      <c r="BX451" s="132"/>
    </row>
    <row r="452" spans="1:76" hidden="1" x14ac:dyDescent="0.25">
      <c r="A452" s="295">
        <v>303</v>
      </c>
      <c r="C452" s="317" t="s">
        <v>13</v>
      </c>
      <c r="D452" s="317" t="s">
        <v>13</v>
      </c>
      <c r="E452" s="318" t="s">
        <v>13</v>
      </c>
      <c r="F452" s="132" t="s">
        <v>13</v>
      </c>
      <c r="G452" s="132" t="s">
        <v>13</v>
      </c>
      <c r="H452" s="132" t="s">
        <v>13</v>
      </c>
      <c r="I452" s="132" t="s">
        <v>13</v>
      </c>
      <c r="J452" s="132" t="s">
        <v>13</v>
      </c>
      <c r="K452" s="132" t="s">
        <v>13</v>
      </c>
      <c r="L452" s="132" t="s">
        <v>13</v>
      </c>
      <c r="M452" s="132" t="s">
        <v>13</v>
      </c>
      <c r="N452" s="132" t="s">
        <v>13</v>
      </c>
      <c r="O452" s="132" t="s">
        <v>13</v>
      </c>
      <c r="P452" s="132" t="s">
        <v>13</v>
      </c>
      <c r="Q452" s="132" t="s">
        <v>13</v>
      </c>
      <c r="R452" s="132" t="s">
        <v>13</v>
      </c>
      <c r="S452" s="132" t="s">
        <v>13</v>
      </c>
      <c r="T452" s="132" t="s">
        <v>13</v>
      </c>
      <c r="U452" s="132" t="s">
        <v>13</v>
      </c>
      <c r="V452" s="132" t="s">
        <v>13</v>
      </c>
      <c r="W452" s="132" t="s">
        <v>13</v>
      </c>
      <c r="X452" s="132" t="s">
        <v>13</v>
      </c>
      <c r="Y452" s="132" t="s">
        <v>13</v>
      </c>
      <c r="Z452" s="132" t="s">
        <v>13</v>
      </c>
      <c r="AA452" s="132" t="s">
        <v>13</v>
      </c>
      <c r="AB452" s="132" t="s">
        <v>13</v>
      </c>
      <c r="AC452" s="132" t="s">
        <v>13</v>
      </c>
      <c r="AD452" s="132" t="s">
        <v>13</v>
      </c>
      <c r="AE452" s="132" t="s">
        <v>13</v>
      </c>
      <c r="AF452" s="132" t="s">
        <v>13</v>
      </c>
      <c r="AG452" s="132" t="s">
        <v>13</v>
      </c>
      <c r="AH452" s="132" t="s">
        <v>13</v>
      </c>
      <c r="AI452" s="132" t="s">
        <v>13</v>
      </c>
      <c r="AJ452" s="132" t="s">
        <v>13</v>
      </c>
      <c r="AK452" s="132" t="s">
        <v>13</v>
      </c>
      <c r="AL452" s="132" t="s">
        <v>13</v>
      </c>
      <c r="AM452" s="132" t="s">
        <v>13</v>
      </c>
      <c r="AN452" s="132" t="s">
        <v>13</v>
      </c>
      <c r="AO452" s="132" t="s">
        <v>13</v>
      </c>
      <c r="AP452" s="132" t="s">
        <v>13</v>
      </c>
      <c r="AQ452" s="132" t="s">
        <v>13</v>
      </c>
      <c r="AR452" s="132" t="s">
        <v>13</v>
      </c>
      <c r="AS452" s="132" t="s">
        <v>13</v>
      </c>
      <c r="AT452" s="319" t="s">
        <v>13</v>
      </c>
      <c r="AU452" s="132" t="s">
        <v>13</v>
      </c>
      <c r="AV452" s="132" t="s">
        <v>13</v>
      </c>
      <c r="AW452" s="132" t="s">
        <v>13</v>
      </c>
      <c r="AX452" s="132" t="s">
        <v>13</v>
      </c>
      <c r="AY452" s="132" t="s">
        <v>13</v>
      </c>
      <c r="AZ452" s="320" t="s">
        <v>13</v>
      </c>
      <c r="BA452" s="320" t="s">
        <v>13</v>
      </c>
      <c r="BB452" s="132" t="s">
        <v>13</v>
      </c>
      <c r="BC452" s="319" t="s">
        <v>13</v>
      </c>
      <c r="BD452" s="319" t="s">
        <v>13</v>
      </c>
      <c r="BE452" s="320" t="s">
        <v>13</v>
      </c>
      <c r="BF452" s="132" t="s">
        <v>13</v>
      </c>
      <c r="BG452" s="132" t="s">
        <v>13</v>
      </c>
      <c r="BH452" s="132" t="s">
        <v>13</v>
      </c>
      <c r="BI452" s="132" t="s">
        <v>13</v>
      </c>
      <c r="BJ452" s="321"/>
      <c r="BK452" s="321"/>
      <c r="BL452" s="132"/>
      <c r="BM452" s="132"/>
      <c r="BN452" s="132"/>
      <c r="BO452" s="132"/>
      <c r="BP452" s="132"/>
      <c r="BQ452" s="321"/>
      <c r="BR452" s="132"/>
      <c r="BS452" s="132"/>
      <c r="BT452" s="132"/>
      <c r="BU452" s="132"/>
      <c r="BV452" s="132"/>
      <c r="BW452" s="132"/>
      <c r="BX452" s="132"/>
    </row>
    <row r="453" spans="1:76" hidden="1" x14ac:dyDescent="0.25">
      <c r="A453" s="295">
        <v>303</v>
      </c>
      <c r="C453" s="317" t="s">
        <v>13</v>
      </c>
      <c r="D453" s="317" t="s">
        <v>13</v>
      </c>
      <c r="E453" s="318" t="s">
        <v>13</v>
      </c>
      <c r="F453" s="132" t="s">
        <v>13</v>
      </c>
      <c r="G453" s="132" t="s">
        <v>13</v>
      </c>
      <c r="H453" s="132" t="s">
        <v>13</v>
      </c>
      <c r="I453" s="132" t="s">
        <v>13</v>
      </c>
      <c r="J453" s="132" t="s">
        <v>13</v>
      </c>
      <c r="K453" s="132" t="s">
        <v>13</v>
      </c>
      <c r="L453" s="132" t="s">
        <v>13</v>
      </c>
      <c r="M453" s="132" t="s">
        <v>13</v>
      </c>
      <c r="N453" s="132" t="s">
        <v>13</v>
      </c>
      <c r="O453" s="132" t="s">
        <v>13</v>
      </c>
      <c r="P453" s="132" t="s">
        <v>13</v>
      </c>
      <c r="Q453" s="132" t="s">
        <v>13</v>
      </c>
      <c r="R453" s="132" t="s">
        <v>13</v>
      </c>
      <c r="S453" s="132" t="s">
        <v>13</v>
      </c>
      <c r="T453" s="132" t="s">
        <v>13</v>
      </c>
      <c r="U453" s="132" t="s">
        <v>13</v>
      </c>
      <c r="V453" s="132" t="s">
        <v>13</v>
      </c>
      <c r="W453" s="132" t="s">
        <v>13</v>
      </c>
      <c r="X453" s="132" t="s">
        <v>13</v>
      </c>
      <c r="Y453" s="132" t="s">
        <v>13</v>
      </c>
      <c r="Z453" s="132" t="s">
        <v>13</v>
      </c>
      <c r="AA453" s="132" t="s">
        <v>13</v>
      </c>
      <c r="AB453" s="132" t="s">
        <v>13</v>
      </c>
      <c r="AC453" s="132" t="s">
        <v>13</v>
      </c>
      <c r="AD453" s="132" t="s">
        <v>13</v>
      </c>
      <c r="AE453" s="132" t="s">
        <v>13</v>
      </c>
      <c r="AF453" s="132" t="s">
        <v>13</v>
      </c>
      <c r="AG453" s="132" t="s">
        <v>13</v>
      </c>
      <c r="AH453" s="132" t="s">
        <v>13</v>
      </c>
      <c r="AI453" s="132" t="s">
        <v>13</v>
      </c>
      <c r="AJ453" s="132" t="s">
        <v>13</v>
      </c>
      <c r="AK453" s="132" t="s">
        <v>13</v>
      </c>
      <c r="AL453" s="132" t="s">
        <v>13</v>
      </c>
      <c r="AM453" s="132" t="s">
        <v>13</v>
      </c>
      <c r="AN453" s="132" t="s">
        <v>13</v>
      </c>
      <c r="AO453" s="132" t="s">
        <v>13</v>
      </c>
      <c r="AP453" s="132" t="s">
        <v>13</v>
      </c>
      <c r="AQ453" s="132" t="s">
        <v>13</v>
      </c>
      <c r="AR453" s="132" t="s">
        <v>13</v>
      </c>
      <c r="AS453" s="132" t="s">
        <v>13</v>
      </c>
      <c r="AT453" s="319" t="s">
        <v>13</v>
      </c>
      <c r="AU453" s="132" t="s">
        <v>13</v>
      </c>
      <c r="AV453" s="132" t="s">
        <v>13</v>
      </c>
      <c r="AW453" s="132" t="s">
        <v>13</v>
      </c>
      <c r="AX453" s="132" t="s">
        <v>13</v>
      </c>
      <c r="AY453" s="132" t="s">
        <v>13</v>
      </c>
      <c r="AZ453" s="320" t="s">
        <v>13</v>
      </c>
      <c r="BA453" s="320" t="s">
        <v>13</v>
      </c>
      <c r="BB453" s="132" t="s">
        <v>13</v>
      </c>
      <c r="BC453" s="319" t="s">
        <v>13</v>
      </c>
      <c r="BD453" s="319" t="s">
        <v>13</v>
      </c>
      <c r="BE453" s="320" t="s">
        <v>13</v>
      </c>
      <c r="BF453" s="132" t="s">
        <v>13</v>
      </c>
      <c r="BG453" s="132" t="s">
        <v>13</v>
      </c>
      <c r="BH453" s="132" t="s">
        <v>13</v>
      </c>
      <c r="BI453" s="132" t="s">
        <v>13</v>
      </c>
      <c r="BJ453" s="321"/>
      <c r="BK453" s="321"/>
      <c r="BL453" s="132"/>
      <c r="BM453" s="132"/>
      <c r="BN453" s="132"/>
      <c r="BO453" s="132"/>
      <c r="BP453" s="132"/>
      <c r="BQ453" s="321"/>
      <c r="BR453" s="132"/>
      <c r="BS453" s="132"/>
      <c r="BT453" s="132"/>
      <c r="BU453" s="132"/>
      <c r="BV453" s="132"/>
      <c r="BW453" s="132"/>
      <c r="BX453" s="132"/>
    </row>
    <row r="454" spans="1:76" hidden="1" x14ac:dyDescent="0.25">
      <c r="A454" s="295">
        <v>303</v>
      </c>
      <c r="C454" s="317" t="s">
        <v>13</v>
      </c>
      <c r="D454" s="317" t="s">
        <v>13</v>
      </c>
      <c r="E454" s="318" t="s">
        <v>13</v>
      </c>
      <c r="F454" s="132" t="s">
        <v>13</v>
      </c>
      <c r="G454" s="132" t="s">
        <v>13</v>
      </c>
      <c r="H454" s="132" t="s">
        <v>13</v>
      </c>
      <c r="I454" s="132" t="s">
        <v>13</v>
      </c>
      <c r="J454" s="132" t="s">
        <v>13</v>
      </c>
      <c r="K454" s="132" t="s">
        <v>13</v>
      </c>
      <c r="L454" s="132" t="s">
        <v>13</v>
      </c>
      <c r="M454" s="132" t="s">
        <v>13</v>
      </c>
      <c r="N454" s="132" t="s">
        <v>13</v>
      </c>
      <c r="O454" s="132" t="s">
        <v>13</v>
      </c>
      <c r="P454" s="132" t="s">
        <v>13</v>
      </c>
      <c r="Q454" s="132" t="s">
        <v>13</v>
      </c>
      <c r="R454" s="132" t="s">
        <v>13</v>
      </c>
      <c r="S454" s="132" t="s">
        <v>13</v>
      </c>
      <c r="T454" s="132" t="s">
        <v>13</v>
      </c>
      <c r="U454" s="132" t="s">
        <v>13</v>
      </c>
      <c r="V454" s="132" t="s">
        <v>13</v>
      </c>
      <c r="W454" s="132" t="s">
        <v>13</v>
      </c>
      <c r="X454" s="132" t="s">
        <v>13</v>
      </c>
      <c r="Y454" s="132" t="s">
        <v>13</v>
      </c>
      <c r="Z454" s="132" t="s">
        <v>13</v>
      </c>
      <c r="AA454" s="132" t="s">
        <v>13</v>
      </c>
      <c r="AB454" s="132" t="s">
        <v>13</v>
      </c>
      <c r="AC454" s="132" t="s">
        <v>13</v>
      </c>
      <c r="AD454" s="132" t="s">
        <v>13</v>
      </c>
      <c r="AE454" s="132" t="s">
        <v>13</v>
      </c>
      <c r="AF454" s="132" t="s">
        <v>13</v>
      </c>
      <c r="AG454" s="132" t="s">
        <v>13</v>
      </c>
      <c r="AH454" s="132" t="s">
        <v>13</v>
      </c>
      <c r="AI454" s="132" t="s">
        <v>13</v>
      </c>
      <c r="AJ454" s="132" t="s">
        <v>13</v>
      </c>
      <c r="AK454" s="132" t="s">
        <v>13</v>
      </c>
      <c r="AL454" s="132" t="s">
        <v>13</v>
      </c>
      <c r="AM454" s="132" t="s">
        <v>13</v>
      </c>
      <c r="AN454" s="132" t="s">
        <v>13</v>
      </c>
      <c r="AO454" s="132" t="s">
        <v>13</v>
      </c>
      <c r="AP454" s="132" t="s">
        <v>13</v>
      </c>
      <c r="AQ454" s="132" t="s">
        <v>13</v>
      </c>
      <c r="AR454" s="132" t="s">
        <v>13</v>
      </c>
      <c r="AS454" s="132" t="s">
        <v>13</v>
      </c>
      <c r="AT454" s="319" t="s">
        <v>13</v>
      </c>
      <c r="AU454" s="132" t="s">
        <v>13</v>
      </c>
      <c r="AV454" s="132" t="s">
        <v>13</v>
      </c>
      <c r="AW454" s="132" t="s">
        <v>13</v>
      </c>
      <c r="AX454" s="132" t="s">
        <v>13</v>
      </c>
      <c r="AY454" s="132" t="s">
        <v>13</v>
      </c>
      <c r="AZ454" s="320" t="s">
        <v>13</v>
      </c>
      <c r="BA454" s="320" t="s">
        <v>13</v>
      </c>
      <c r="BB454" s="132" t="s">
        <v>13</v>
      </c>
      <c r="BC454" s="319" t="s">
        <v>13</v>
      </c>
      <c r="BD454" s="319" t="s">
        <v>13</v>
      </c>
      <c r="BE454" s="320" t="s">
        <v>13</v>
      </c>
      <c r="BF454" s="132" t="s">
        <v>13</v>
      </c>
      <c r="BG454" s="132" t="s">
        <v>13</v>
      </c>
      <c r="BH454" s="132" t="s">
        <v>13</v>
      </c>
      <c r="BI454" s="132" t="s">
        <v>13</v>
      </c>
      <c r="BJ454" s="321"/>
      <c r="BK454" s="321"/>
      <c r="BL454" s="132"/>
      <c r="BM454" s="132"/>
      <c r="BN454" s="132"/>
      <c r="BO454" s="132"/>
      <c r="BP454" s="132"/>
      <c r="BQ454" s="321"/>
      <c r="BR454" s="132"/>
      <c r="BS454" s="132"/>
      <c r="BT454" s="132"/>
      <c r="BU454" s="132"/>
      <c r="BV454" s="132"/>
      <c r="BW454" s="132"/>
      <c r="BX454" s="132"/>
    </row>
    <row r="455" spans="1:76" hidden="1" x14ac:dyDescent="0.25">
      <c r="A455" s="295">
        <v>303</v>
      </c>
      <c r="C455" s="317" t="s">
        <v>13</v>
      </c>
      <c r="D455" s="317" t="s">
        <v>13</v>
      </c>
      <c r="E455" s="318" t="s">
        <v>13</v>
      </c>
      <c r="F455" s="132" t="s">
        <v>13</v>
      </c>
      <c r="G455" s="132" t="s">
        <v>13</v>
      </c>
      <c r="H455" s="132" t="s">
        <v>13</v>
      </c>
      <c r="I455" s="132" t="s">
        <v>13</v>
      </c>
      <c r="J455" s="132" t="s">
        <v>13</v>
      </c>
      <c r="K455" s="132" t="s">
        <v>13</v>
      </c>
      <c r="L455" s="132" t="s">
        <v>13</v>
      </c>
      <c r="M455" s="132" t="s">
        <v>13</v>
      </c>
      <c r="N455" s="132" t="s">
        <v>13</v>
      </c>
      <c r="O455" s="132" t="s">
        <v>13</v>
      </c>
      <c r="P455" s="132" t="s">
        <v>13</v>
      </c>
      <c r="Q455" s="132" t="s">
        <v>13</v>
      </c>
      <c r="R455" s="132" t="s">
        <v>13</v>
      </c>
      <c r="S455" s="132" t="s">
        <v>13</v>
      </c>
      <c r="T455" s="132" t="s">
        <v>13</v>
      </c>
      <c r="U455" s="132" t="s">
        <v>13</v>
      </c>
      <c r="V455" s="132" t="s">
        <v>13</v>
      </c>
      <c r="W455" s="132" t="s">
        <v>13</v>
      </c>
      <c r="X455" s="132" t="s">
        <v>13</v>
      </c>
      <c r="Y455" s="132" t="s">
        <v>13</v>
      </c>
      <c r="Z455" s="132" t="s">
        <v>13</v>
      </c>
      <c r="AA455" s="132" t="s">
        <v>13</v>
      </c>
      <c r="AB455" s="132" t="s">
        <v>13</v>
      </c>
      <c r="AC455" s="132" t="s">
        <v>13</v>
      </c>
      <c r="AD455" s="132" t="s">
        <v>13</v>
      </c>
      <c r="AE455" s="132" t="s">
        <v>13</v>
      </c>
      <c r="AF455" s="132" t="s">
        <v>13</v>
      </c>
      <c r="AG455" s="132" t="s">
        <v>13</v>
      </c>
      <c r="AH455" s="132" t="s">
        <v>13</v>
      </c>
      <c r="AI455" s="132" t="s">
        <v>13</v>
      </c>
      <c r="AJ455" s="132" t="s">
        <v>13</v>
      </c>
      <c r="AK455" s="132" t="s">
        <v>13</v>
      </c>
      <c r="AL455" s="132" t="s">
        <v>13</v>
      </c>
      <c r="AM455" s="132" t="s">
        <v>13</v>
      </c>
      <c r="AN455" s="132" t="s">
        <v>13</v>
      </c>
      <c r="AO455" s="132" t="s">
        <v>13</v>
      </c>
      <c r="AP455" s="132" t="s">
        <v>13</v>
      </c>
      <c r="AQ455" s="132" t="s">
        <v>13</v>
      </c>
      <c r="AR455" s="132" t="s">
        <v>13</v>
      </c>
      <c r="AS455" s="132" t="s">
        <v>13</v>
      </c>
      <c r="AT455" s="319" t="s">
        <v>13</v>
      </c>
      <c r="AU455" s="132" t="s">
        <v>13</v>
      </c>
      <c r="AV455" s="132" t="s">
        <v>13</v>
      </c>
      <c r="AW455" s="132" t="s">
        <v>13</v>
      </c>
      <c r="AX455" s="132" t="s">
        <v>13</v>
      </c>
      <c r="AY455" s="132" t="s">
        <v>13</v>
      </c>
      <c r="AZ455" s="320" t="s">
        <v>13</v>
      </c>
      <c r="BA455" s="320" t="s">
        <v>13</v>
      </c>
      <c r="BB455" s="132" t="s">
        <v>13</v>
      </c>
      <c r="BC455" s="319" t="s">
        <v>13</v>
      </c>
      <c r="BD455" s="319" t="s">
        <v>13</v>
      </c>
      <c r="BE455" s="320" t="s">
        <v>13</v>
      </c>
      <c r="BF455" s="132" t="s">
        <v>13</v>
      </c>
      <c r="BG455" s="132" t="s">
        <v>13</v>
      </c>
      <c r="BH455" s="132" t="s">
        <v>13</v>
      </c>
      <c r="BI455" s="132" t="s">
        <v>13</v>
      </c>
      <c r="BJ455" s="321"/>
      <c r="BK455" s="321"/>
      <c r="BL455" s="132"/>
      <c r="BM455" s="132"/>
      <c r="BN455" s="132"/>
      <c r="BO455" s="132"/>
      <c r="BP455" s="132"/>
      <c r="BQ455" s="321"/>
      <c r="BR455" s="132"/>
      <c r="BS455" s="132"/>
      <c r="BT455" s="132"/>
      <c r="BU455" s="132"/>
      <c r="BV455" s="132"/>
      <c r="BW455" s="132"/>
      <c r="BX455" s="132"/>
    </row>
    <row r="456" spans="1:76" hidden="1" x14ac:dyDescent="0.25">
      <c r="A456" s="295">
        <v>303</v>
      </c>
      <c r="C456" s="317" t="s">
        <v>13</v>
      </c>
      <c r="D456" s="317" t="s">
        <v>13</v>
      </c>
      <c r="E456" s="318" t="s">
        <v>13</v>
      </c>
      <c r="F456" s="132" t="s">
        <v>13</v>
      </c>
      <c r="G456" s="132" t="s">
        <v>13</v>
      </c>
      <c r="H456" s="132" t="s">
        <v>13</v>
      </c>
      <c r="I456" s="132" t="s">
        <v>13</v>
      </c>
      <c r="J456" s="132" t="s">
        <v>13</v>
      </c>
      <c r="K456" s="132" t="s">
        <v>13</v>
      </c>
      <c r="L456" s="132" t="s">
        <v>13</v>
      </c>
      <c r="M456" s="132" t="s">
        <v>13</v>
      </c>
      <c r="N456" s="132" t="s">
        <v>13</v>
      </c>
      <c r="O456" s="132" t="s">
        <v>13</v>
      </c>
      <c r="P456" s="132" t="s">
        <v>13</v>
      </c>
      <c r="Q456" s="132" t="s">
        <v>13</v>
      </c>
      <c r="R456" s="132" t="s">
        <v>13</v>
      </c>
      <c r="S456" s="132" t="s">
        <v>13</v>
      </c>
      <c r="T456" s="132" t="s">
        <v>13</v>
      </c>
      <c r="U456" s="132" t="s">
        <v>13</v>
      </c>
      <c r="V456" s="132" t="s">
        <v>13</v>
      </c>
      <c r="W456" s="132" t="s">
        <v>13</v>
      </c>
      <c r="X456" s="132" t="s">
        <v>13</v>
      </c>
      <c r="Y456" s="132" t="s">
        <v>13</v>
      </c>
      <c r="Z456" s="132" t="s">
        <v>13</v>
      </c>
      <c r="AA456" s="132" t="s">
        <v>13</v>
      </c>
      <c r="AB456" s="132" t="s">
        <v>13</v>
      </c>
      <c r="AC456" s="132" t="s">
        <v>13</v>
      </c>
      <c r="AD456" s="132" t="s">
        <v>13</v>
      </c>
      <c r="AE456" s="132" t="s">
        <v>13</v>
      </c>
      <c r="AF456" s="132" t="s">
        <v>13</v>
      </c>
      <c r="AG456" s="132" t="s">
        <v>13</v>
      </c>
      <c r="AH456" s="132" t="s">
        <v>13</v>
      </c>
      <c r="AI456" s="132" t="s">
        <v>13</v>
      </c>
      <c r="AJ456" s="132" t="s">
        <v>13</v>
      </c>
      <c r="AK456" s="132" t="s">
        <v>13</v>
      </c>
      <c r="AL456" s="132" t="s">
        <v>13</v>
      </c>
      <c r="AM456" s="132" t="s">
        <v>13</v>
      </c>
      <c r="AN456" s="132" t="s">
        <v>13</v>
      </c>
      <c r="AO456" s="132" t="s">
        <v>13</v>
      </c>
      <c r="AP456" s="132" t="s">
        <v>13</v>
      </c>
      <c r="AQ456" s="132" t="s">
        <v>13</v>
      </c>
      <c r="AR456" s="132" t="s">
        <v>13</v>
      </c>
      <c r="AS456" s="132" t="s">
        <v>13</v>
      </c>
      <c r="AT456" s="319" t="s">
        <v>13</v>
      </c>
      <c r="AU456" s="132" t="s">
        <v>13</v>
      </c>
      <c r="AV456" s="132" t="s">
        <v>13</v>
      </c>
      <c r="AW456" s="132" t="s">
        <v>13</v>
      </c>
      <c r="AX456" s="132" t="s">
        <v>13</v>
      </c>
      <c r="AY456" s="132" t="s">
        <v>13</v>
      </c>
      <c r="AZ456" s="320" t="s">
        <v>13</v>
      </c>
      <c r="BA456" s="320" t="s">
        <v>13</v>
      </c>
      <c r="BB456" s="132" t="s">
        <v>13</v>
      </c>
      <c r="BC456" s="319" t="s">
        <v>13</v>
      </c>
      <c r="BD456" s="319" t="s">
        <v>13</v>
      </c>
      <c r="BE456" s="320" t="s">
        <v>13</v>
      </c>
      <c r="BF456" s="132" t="s">
        <v>13</v>
      </c>
      <c r="BG456" s="132" t="s">
        <v>13</v>
      </c>
      <c r="BH456" s="132" t="s">
        <v>13</v>
      </c>
      <c r="BI456" s="132" t="s">
        <v>13</v>
      </c>
      <c r="BJ456" s="321"/>
      <c r="BK456" s="321"/>
      <c r="BL456" s="132"/>
      <c r="BM456" s="132"/>
      <c r="BN456" s="132"/>
      <c r="BO456" s="132"/>
      <c r="BP456" s="132"/>
      <c r="BQ456" s="321"/>
      <c r="BR456" s="132"/>
      <c r="BS456" s="132"/>
      <c r="BT456" s="132"/>
      <c r="BU456" s="132"/>
      <c r="BV456" s="132"/>
      <c r="BW456" s="132"/>
      <c r="BX456" s="132"/>
    </row>
    <row r="457" spans="1:76" hidden="1" x14ac:dyDescent="0.25">
      <c r="A457" s="295">
        <v>303</v>
      </c>
      <c r="C457" s="317" t="s">
        <v>13</v>
      </c>
      <c r="D457" s="317" t="s">
        <v>13</v>
      </c>
      <c r="E457" s="318" t="s">
        <v>13</v>
      </c>
      <c r="F457" s="132" t="s">
        <v>13</v>
      </c>
      <c r="G457" s="132" t="s">
        <v>13</v>
      </c>
      <c r="H457" s="132" t="s">
        <v>13</v>
      </c>
      <c r="I457" s="132" t="s">
        <v>13</v>
      </c>
      <c r="J457" s="132" t="s">
        <v>13</v>
      </c>
      <c r="K457" s="132" t="s">
        <v>13</v>
      </c>
      <c r="L457" s="132" t="s">
        <v>13</v>
      </c>
      <c r="M457" s="132" t="s">
        <v>13</v>
      </c>
      <c r="N457" s="132" t="s">
        <v>13</v>
      </c>
      <c r="O457" s="132" t="s">
        <v>13</v>
      </c>
      <c r="P457" s="132" t="s">
        <v>13</v>
      </c>
      <c r="Q457" s="132" t="s">
        <v>13</v>
      </c>
      <c r="R457" s="132" t="s">
        <v>13</v>
      </c>
      <c r="S457" s="132" t="s">
        <v>13</v>
      </c>
      <c r="T457" s="132" t="s">
        <v>13</v>
      </c>
      <c r="U457" s="132" t="s">
        <v>13</v>
      </c>
      <c r="V457" s="132" t="s">
        <v>13</v>
      </c>
      <c r="W457" s="132" t="s">
        <v>13</v>
      </c>
      <c r="X457" s="132" t="s">
        <v>13</v>
      </c>
      <c r="Y457" s="132" t="s">
        <v>13</v>
      </c>
      <c r="Z457" s="132" t="s">
        <v>13</v>
      </c>
      <c r="AA457" s="132" t="s">
        <v>13</v>
      </c>
      <c r="AB457" s="132" t="s">
        <v>13</v>
      </c>
      <c r="AC457" s="132" t="s">
        <v>13</v>
      </c>
      <c r="AD457" s="132" t="s">
        <v>13</v>
      </c>
      <c r="AE457" s="132" t="s">
        <v>13</v>
      </c>
      <c r="AF457" s="132" t="s">
        <v>13</v>
      </c>
      <c r="AG457" s="132" t="s">
        <v>13</v>
      </c>
      <c r="AH457" s="132" t="s">
        <v>13</v>
      </c>
      <c r="AI457" s="132" t="s">
        <v>13</v>
      </c>
      <c r="AJ457" s="132" t="s">
        <v>13</v>
      </c>
      <c r="AK457" s="132" t="s">
        <v>13</v>
      </c>
      <c r="AL457" s="132" t="s">
        <v>13</v>
      </c>
      <c r="AM457" s="132" t="s">
        <v>13</v>
      </c>
      <c r="AN457" s="132" t="s">
        <v>13</v>
      </c>
      <c r="AO457" s="132" t="s">
        <v>13</v>
      </c>
      <c r="AP457" s="132" t="s">
        <v>13</v>
      </c>
      <c r="AQ457" s="132" t="s">
        <v>13</v>
      </c>
      <c r="AR457" s="132" t="s">
        <v>13</v>
      </c>
      <c r="AS457" s="132" t="s">
        <v>13</v>
      </c>
      <c r="AT457" s="319" t="s">
        <v>13</v>
      </c>
      <c r="AU457" s="132" t="s">
        <v>13</v>
      </c>
      <c r="AV457" s="132" t="s">
        <v>13</v>
      </c>
      <c r="AW457" s="132" t="s">
        <v>13</v>
      </c>
      <c r="AX457" s="132" t="s">
        <v>13</v>
      </c>
      <c r="AY457" s="132" t="s">
        <v>13</v>
      </c>
      <c r="AZ457" s="320" t="s">
        <v>13</v>
      </c>
      <c r="BA457" s="320" t="s">
        <v>13</v>
      </c>
      <c r="BB457" s="132" t="s">
        <v>13</v>
      </c>
      <c r="BC457" s="319" t="s">
        <v>13</v>
      </c>
      <c r="BD457" s="319" t="s">
        <v>13</v>
      </c>
      <c r="BE457" s="320" t="s">
        <v>13</v>
      </c>
      <c r="BF457" s="132" t="s">
        <v>13</v>
      </c>
      <c r="BG457" s="132" t="s">
        <v>13</v>
      </c>
      <c r="BH457" s="132" t="s">
        <v>13</v>
      </c>
      <c r="BI457" s="132" t="s">
        <v>13</v>
      </c>
      <c r="BJ457" s="321"/>
      <c r="BK457" s="321"/>
      <c r="BL457" s="132"/>
      <c r="BM457" s="132"/>
      <c r="BN457" s="132"/>
      <c r="BO457" s="132"/>
      <c r="BP457" s="132"/>
      <c r="BQ457" s="321"/>
      <c r="BR457" s="132"/>
      <c r="BS457" s="132"/>
      <c r="BT457" s="132"/>
      <c r="BU457" s="132"/>
      <c r="BV457" s="132"/>
      <c r="BW457" s="132"/>
      <c r="BX457" s="132"/>
    </row>
    <row r="458" spans="1:76" hidden="1" x14ac:dyDescent="0.25">
      <c r="A458" s="295">
        <v>303</v>
      </c>
      <c r="C458" s="317" t="s">
        <v>13</v>
      </c>
      <c r="D458" s="317" t="s">
        <v>13</v>
      </c>
      <c r="E458" s="318" t="s">
        <v>13</v>
      </c>
      <c r="F458" s="132" t="s">
        <v>13</v>
      </c>
      <c r="G458" s="132" t="s">
        <v>13</v>
      </c>
      <c r="H458" s="132" t="s">
        <v>13</v>
      </c>
      <c r="I458" s="132" t="s">
        <v>13</v>
      </c>
      <c r="J458" s="132" t="s">
        <v>13</v>
      </c>
      <c r="K458" s="132" t="s">
        <v>13</v>
      </c>
      <c r="L458" s="132" t="s">
        <v>13</v>
      </c>
      <c r="M458" s="132" t="s">
        <v>13</v>
      </c>
      <c r="N458" s="132" t="s">
        <v>13</v>
      </c>
      <c r="O458" s="132" t="s">
        <v>13</v>
      </c>
      <c r="P458" s="132" t="s">
        <v>13</v>
      </c>
      <c r="Q458" s="132" t="s">
        <v>13</v>
      </c>
      <c r="R458" s="132" t="s">
        <v>13</v>
      </c>
      <c r="S458" s="132" t="s">
        <v>13</v>
      </c>
      <c r="T458" s="132" t="s">
        <v>13</v>
      </c>
      <c r="U458" s="132" t="s">
        <v>13</v>
      </c>
      <c r="V458" s="132" t="s">
        <v>13</v>
      </c>
      <c r="W458" s="132" t="s">
        <v>13</v>
      </c>
      <c r="X458" s="132" t="s">
        <v>13</v>
      </c>
      <c r="Y458" s="132" t="s">
        <v>13</v>
      </c>
      <c r="Z458" s="132" t="s">
        <v>13</v>
      </c>
      <c r="AA458" s="132" t="s">
        <v>13</v>
      </c>
      <c r="AB458" s="132" t="s">
        <v>13</v>
      </c>
      <c r="AC458" s="132" t="s">
        <v>13</v>
      </c>
      <c r="AD458" s="132" t="s">
        <v>13</v>
      </c>
      <c r="AE458" s="132" t="s">
        <v>13</v>
      </c>
      <c r="AF458" s="132" t="s">
        <v>13</v>
      </c>
      <c r="AG458" s="132" t="s">
        <v>13</v>
      </c>
      <c r="AH458" s="132" t="s">
        <v>13</v>
      </c>
      <c r="AI458" s="132" t="s">
        <v>13</v>
      </c>
      <c r="AJ458" s="132" t="s">
        <v>13</v>
      </c>
      <c r="AK458" s="132" t="s">
        <v>13</v>
      </c>
      <c r="AL458" s="132" t="s">
        <v>13</v>
      </c>
      <c r="AM458" s="132" t="s">
        <v>13</v>
      </c>
      <c r="AN458" s="132" t="s">
        <v>13</v>
      </c>
      <c r="AO458" s="132" t="s">
        <v>13</v>
      </c>
      <c r="AP458" s="132" t="s">
        <v>13</v>
      </c>
      <c r="AQ458" s="132" t="s">
        <v>13</v>
      </c>
      <c r="AR458" s="132" t="s">
        <v>13</v>
      </c>
      <c r="AS458" s="132" t="s">
        <v>13</v>
      </c>
      <c r="AT458" s="319" t="s">
        <v>13</v>
      </c>
      <c r="AU458" s="132" t="s">
        <v>13</v>
      </c>
      <c r="AV458" s="132" t="s">
        <v>13</v>
      </c>
      <c r="AW458" s="132" t="s">
        <v>13</v>
      </c>
      <c r="AX458" s="132" t="s">
        <v>13</v>
      </c>
      <c r="AY458" s="132" t="s">
        <v>13</v>
      </c>
      <c r="AZ458" s="320" t="s">
        <v>13</v>
      </c>
      <c r="BA458" s="320" t="s">
        <v>13</v>
      </c>
      <c r="BB458" s="132" t="s">
        <v>13</v>
      </c>
      <c r="BC458" s="319" t="s">
        <v>13</v>
      </c>
      <c r="BD458" s="319" t="s">
        <v>13</v>
      </c>
      <c r="BE458" s="320" t="s">
        <v>13</v>
      </c>
      <c r="BF458" s="132" t="s">
        <v>13</v>
      </c>
      <c r="BG458" s="132" t="s">
        <v>13</v>
      </c>
      <c r="BH458" s="132" t="s">
        <v>13</v>
      </c>
      <c r="BI458" s="132" t="s">
        <v>13</v>
      </c>
      <c r="BJ458" s="321"/>
      <c r="BK458" s="321"/>
      <c r="BL458" s="132"/>
      <c r="BM458" s="132"/>
      <c r="BN458" s="132"/>
      <c r="BO458" s="132"/>
      <c r="BP458" s="132"/>
      <c r="BQ458" s="321"/>
      <c r="BR458" s="132"/>
      <c r="BS458" s="132"/>
      <c r="BT458" s="132"/>
      <c r="BU458" s="132"/>
      <c r="BV458" s="132"/>
      <c r="BW458" s="132"/>
      <c r="BX458" s="132"/>
    </row>
    <row r="459" spans="1:76" hidden="1" x14ac:dyDescent="0.25">
      <c r="A459" s="295">
        <v>303</v>
      </c>
      <c r="C459" s="317" t="s">
        <v>13</v>
      </c>
      <c r="D459" s="317" t="s">
        <v>13</v>
      </c>
      <c r="E459" s="318" t="s">
        <v>13</v>
      </c>
      <c r="F459" s="132" t="s">
        <v>13</v>
      </c>
      <c r="G459" s="132" t="s">
        <v>13</v>
      </c>
      <c r="H459" s="132" t="s">
        <v>13</v>
      </c>
      <c r="I459" s="132" t="s">
        <v>13</v>
      </c>
      <c r="J459" s="132" t="s">
        <v>13</v>
      </c>
      <c r="K459" s="132" t="s">
        <v>13</v>
      </c>
      <c r="L459" s="132" t="s">
        <v>13</v>
      </c>
      <c r="M459" s="132" t="s">
        <v>13</v>
      </c>
      <c r="N459" s="132" t="s">
        <v>13</v>
      </c>
      <c r="O459" s="132" t="s">
        <v>13</v>
      </c>
      <c r="P459" s="132" t="s">
        <v>13</v>
      </c>
      <c r="Q459" s="132" t="s">
        <v>13</v>
      </c>
      <c r="R459" s="132" t="s">
        <v>13</v>
      </c>
      <c r="S459" s="132" t="s">
        <v>13</v>
      </c>
      <c r="T459" s="132" t="s">
        <v>13</v>
      </c>
      <c r="U459" s="132" t="s">
        <v>13</v>
      </c>
      <c r="V459" s="132" t="s">
        <v>13</v>
      </c>
      <c r="W459" s="132" t="s">
        <v>13</v>
      </c>
      <c r="X459" s="132" t="s">
        <v>13</v>
      </c>
      <c r="Y459" s="132" t="s">
        <v>13</v>
      </c>
      <c r="Z459" s="132" t="s">
        <v>13</v>
      </c>
      <c r="AA459" s="132" t="s">
        <v>13</v>
      </c>
      <c r="AB459" s="132" t="s">
        <v>13</v>
      </c>
      <c r="AC459" s="132" t="s">
        <v>13</v>
      </c>
      <c r="AD459" s="132" t="s">
        <v>13</v>
      </c>
      <c r="AE459" s="132" t="s">
        <v>13</v>
      </c>
      <c r="AF459" s="132" t="s">
        <v>13</v>
      </c>
      <c r="AG459" s="132" t="s">
        <v>13</v>
      </c>
      <c r="AH459" s="132" t="s">
        <v>13</v>
      </c>
      <c r="AI459" s="132" t="s">
        <v>13</v>
      </c>
      <c r="AJ459" s="132" t="s">
        <v>13</v>
      </c>
      <c r="AK459" s="132" t="s">
        <v>13</v>
      </c>
      <c r="AL459" s="132" t="s">
        <v>13</v>
      </c>
      <c r="AM459" s="132" t="s">
        <v>13</v>
      </c>
      <c r="AN459" s="132" t="s">
        <v>13</v>
      </c>
      <c r="AO459" s="132" t="s">
        <v>13</v>
      </c>
      <c r="AP459" s="132" t="s">
        <v>13</v>
      </c>
      <c r="AQ459" s="132" t="s">
        <v>13</v>
      </c>
      <c r="AR459" s="132" t="s">
        <v>13</v>
      </c>
      <c r="AS459" s="132" t="s">
        <v>13</v>
      </c>
      <c r="AT459" s="319" t="s">
        <v>13</v>
      </c>
      <c r="AU459" s="132" t="s">
        <v>13</v>
      </c>
      <c r="AV459" s="132" t="s">
        <v>13</v>
      </c>
      <c r="AW459" s="132" t="s">
        <v>13</v>
      </c>
      <c r="AX459" s="132" t="s">
        <v>13</v>
      </c>
      <c r="AY459" s="132" t="s">
        <v>13</v>
      </c>
      <c r="AZ459" s="320" t="s">
        <v>13</v>
      </c>
      <c r="BA459" s="320" t="s">
        <v>13</v>
      </c>
      <c r="BB459" s="132" t="s">
        <v>13</v>
      </c>
      <c r="BC459" s="319" t="s">
        <v>13</v>
      </c>
      <c r="BD459" s="319" t="s">
        <v>13</v>
      </c>
      <c r="BE459" s="320" t="s">
        <v>13</v>
      </c>
      <c r="BF459" s="132" t="s">
        <v>13</v>
      </c>
      <c r="BG459" s="132" t="s">
        <v>13</v>
      </c>
      <c r="BH459" s="132" t="s">
        <v>13</v>
      </c>
      <c r="BI459" s="132" t="s">
        <v>13</v>
      </c>
      <c r="BJ459" s="321"/>
      <c r="BK459" s="321"/>
      <c r="BL459" s="132"/>
      <c r="BM459" s="132"/>
      <c r="BN459" s="132"/>
      <c r="BO459" s="132"/>
      <c r="BP459" s="132"/>
      <c r="BQ459" s="321"/>
      <c r="BR459" s="132"/>
      <c r="BS459" s="132"/>
      <c r="BT459" s="132"/>
      <c r="BU459" s="132"/>
      <c r="BV459" s="132"/>
      <c r="BW459" s="132"/>
      <c r="BX459" s="132"/>
    </row>
    <row r="460" spans="1:76" hidden="1" x14ac:dyDescent="0.25">
      <c r="A460" s="295">
        <v>303</v>
      </c>
      <c r="C460" s="317" t="s">
        <v>13</v>
      </c>
      <c r="D460" s="317" t="s">
        <v>13</v>
      </c>
      <c r="E460" s="318" t="s">
        <v>13</v>
      </c>
      <c r="F460" s="132" t="s">
        <v>13</v>
      </c>
      <c r="G460" s="132" t="s">
        <v>13</v>
      </c>
      <c r="H460" s="132" t="s">
        <v>13</v>
      </c>
      <c r="I460" s="132" t="s">
        <v>13</v>
      </c>
      <c r="J460" s="132" t="s">
        <v>13</v>
      </c>
      <c r="K460" s="132" t="s">
        <v>13</v>
      </c>
      <c r="L460" s="132" t="s">
        <v>13</v>
      </c>
      <c r="M460" s="132" t="s">
        <v>13</v>
      </c>
      <c r="N460" s="132" t="s">
        <v>13</v>
      </c>
      <c r="O460" s="132" t="s">
        <v>13</v>
      </c>
      <c r="P460" s="132" t="s">
        <v>13</v>
      </c>
      <c r="Q460" s="132" t="s">
        <v>13</v>
      </c>
      <c r="R460" s="132" t="s">
        <v>13</v>
      </c>
      <c r="S460" s="132" t="s">
        <v>13</v>
      </c>
      <c r="T460" s="132" t="s">
        <v>13</v>
      </c>
      <c r="U460" s="132" t="s">
        <v>13</v>
      </c>
      <c r="V460" s="132" t="s">
        <v>13</v>
      </c>
      <c r="W460" s="132" t="s">
        <v>13</v>
      </c>
      <c r="X460" s="132" t="s">
        <v>13</v>
      </c>
      <c r="Y460" s="132" t="s">
        <v>13</v>
      </c>
      <c r="Z460" s="132" t="s">
        <v>13</v>
      </c>
      <c r="AA460" s="132" t="s">
        <v>13</v>
      </c>
      <c r="AB460" s="132" t="s">
        <v>13</v>
      </c>
      <c r="AC460" s="132" t="s">
        <v>13</v>
      </c>
      <c r="AD460" s="132" t="s">
        <v>13</v>
      </c>
      <c r="AE460" s="132" t="s">
        <v>13</v>
      </c>
      <c r="AF460" s="132" t="s">
        <v>13</v>
      </c>
      <c r="AG460" s="132" t="s">
        <v>13</v>
      </c>
      <c r="AH460" s="132" t="s">
        <v>13</v>
      </c>
      <c r="AI460" s="132" t="s">
        <v>13</v>
      </c>
      <c r="AJ460" s="132" t="s">
        <v>13</v>
      </c>
      <c r="AK460" s="132" t="s">
        <v>13</v>
      </c>
      <c r="AL460" s="132" t="s">
        <v>13</v>
      </c>
      <c r="AM460" s="132" t="s">
        <v>13</v>
      </c>
      <c r="AN460" s="132" t="s">
        <v>13</v>
      </c>
      <c r="AO460" s="132" t="s">
        <v>13</v>
      </c>
      <c r="AP460" s="132" t="s">
        <v>13</v>
      </c>
      <c r="AQ460" s="132" t="s">
        <v>13</v>
      </c>
      <c r="AR460" s="132" t="s">
        <v>13</v>
      </c>
      <c r="AS460" s="132" t="s">
        <v>13</v>
      </c>
      <c r="AT460" s="319" t="s">
        <v>13</v>
      </c>
      <c r="AU460" s="132" t="s">
        <v>13</v>
      </c>
      <c r="AV460" s="132" t="s">
        <v>13</v>
      </c>
      <c r="AW460" s="132" t="s">
        <v>13</v>
      </c>
      <c r="AX460" s="132" t="s">
        <v>13</v>
      </c>
      <c r="AY460" s="132" t="s">
        <v>13</v>
      </c>
      <c r="AZ460" s="320" t="s">
        <v>13</v>
      </c>
      <c r="BA460" s="320" t="s">
        <v>13</v>
      </c>
      <c r="BB460" s="132" t="s">
        <v>13</v>
      </c>
      <c r="BC460" s="319" t="s">
        <v>13</v>
      </c>
      <c r="BD460" s="319" t="s">
        <v>13</v>
      </c>
      <c r="BE460" s="320" t="s">
        <v>13</v>
      </c>
      <c r="BF460" s="132" t="s">
        <v>13</v>
      </c>
      <c r="BG460" s="132" t="s">
        <v>13</v>
      </c>
      <c r="BH460" s="132" t="s">
        <v>13</v>
      </c>
      <c r="BI460" s="132" t="s">
        <v>13</v>
      </c>
      <c r="BJ460" s="321"/>
      <c r="BK460" s="321"/>
      <c r="BL460" s="132"/>
      <c r="BM460" s="132"/>
      <c r="BN460" s="132"/>
      <c r="BO460" s="132"/>
      <c r="BP460" s="132"/>
      <c r="BQ460" s="321"/>
      <c r="BR460" s="132"/>
      <c r="BS460" s="132"/>
      <c r="BT460" s="132"/>
      <c r="BU460" s="132"/>
      <c r="BV460" s="132"/>
      <c r="BW460" s="132"/>
      <c r="BX460" s="132"/>
    </row>
    <row r="461" spans="1:76" hidden="1" x14ac:dyDescent="0.25">
      <c r="A461" s="295">
        <v>303</v>
      </c>
      <c r="C461" s="317" t="s">
        <v>13</v>
      </c>
      <c r="D461" s="317" t="s">
        <v>13</v>
      </c>
      <c r="E461" s="318" t="s">
        <v>13</v>
      </c>
      <c r="F461" s="132" t="s">
        <v>13</v>
      </c>
      <c r="G461" s="132" t="s">
        <v>13</v>
      </c>
      <c r="H461" s="132" t="s">
        <v>13</v>
      </c>
      <c r="I461" s="132" t="s">
        <v>13</v>
      </c>
      <c r="J461" s="132" t="s">
        <v>13</v>
      </c>
      <c r="K461" s="132" t="s">
        <v>13</v>
      </c>
      <c r="L461" s="132" t="s">
        <v>13</v>
      </c>
      <c r="M461" s="132" t="s">
        <v>13</v>
      </c>
      <c r="N461" s="132" t="s">
        <v>13</v>
      </c>
      <c r="O461" s="132" t="s">
        <v>13</v>
      </c>
      <c r="P461" s="132" t="s">
        <v>13</v>
      </c>
      <c r="Q461" s="132" t="s">
        <v>13</v>
      </c>
      <c r="R461" s="132" t="s">
        <v>13</v>
      </c>
      <c r="S461" s="132" t="s">
        <v>13</v>
      </c>
      <c r="T461" s="132" t="s">
        <v>13</v>
      </c>
      <c r="U461" s="132" t="s">
        <v>13</v>
      </c>
      <c r="V461" s="132" t="s">
        <v>13</v>
      </c>
      <c r="W461" s="132" t="s">
        <v>13</v>
      </c>
      <c r="X461" s="132" t="s">
        <v>13</v>
      </c>
      <c r="Y461" s="132" t="s">
        <v>13</v>
      </c>
      <c r="Z461" s="132" t="s">
        <v>13</v>
      </c>
      <c r="AA461" s="132" t="s">
        <v>13</v>
      </c>
      <c r="AB461" s="132" t="s">
        <v>13</v>
      </c>
      <c r="AC461" s="132" t="s">
        <v>13</v>
      </c>
      <c r="AD461" s="132" t="s">
        <v>13</v>
      </c>
      <c r="AE461" s="132" t="s">
        <v>13</v>
      </c>
      <c r="AF461" s="132" t="s">
        <v>13</v>
      </c>
      <c r="AG461" s="132" t="s">
        <v>13</v>
      </c>
      <c r="AH461" s="132" t="s">
        <v>13</v>
      </c>
      <c r="AI461" s="132" t="s">
        <v>13</v>
      </c>
      <c r="AJ461" s="132" t="s">
        <v>13</v>
      </c>
      <c r="AK461" s="132" t="s">
        <v>13</v>
      </c>
      <c r="AL461" s="132" t="s">
        <v>13</v>
      </c>
      <c r="AM461" s="132" t="s">
        <v>13</v>
      </c>
      <c r="AN461" s="132" t="s">
        <v>13</v>
      </c>
      <c r="AO461" s="132" t="s">
        <v>13</v>
      </c>
      <c r="AP461" s="132" t="s">
        <v>13</v>
      </c>
      <c r="AQ461" s="132" t="s">
        <v>13</v>
      </c>
      <c r="AR461" s="132" t="s">
        <v>13</v>
      </c>
      <c r="AS461" s="132" t="s">
        <v>13</v>
      </c>
      <c r="AT461" s="319" t="s">
        <v>13</v>
      </c>
      <c r="AU461" s="132" t="s">
        <v>13</v>
      </c>
      <c r="AV461" s="132" t="s">
        <v>13</v>
      </c>
      <c r="AW461" s="132" t="s">
        <v>13</v>
      </c>
      <c r="AX461" s="132" t="s">
        <v>13</v>
      </c>
      <c r="AY461" s="132" t="s">
        <v>13</v>
      </c>
      <c r="AZ461" s="320" t="s">
        <v>13</v>
      </c>
      <c r="BA461" s="320" t="s">
        <v>13</v>
      </c>
      <c r="BB461" s="132" t="s">
        <v>13</v>
      </c>
      <c r="BC461" s="319" t="s">
        <v>13</v>
      </c>
      <c r="BD461" s="319" t="s">
        <v>13</v>
      </c>
      <c r="BE461" s="320" t="s">
        <v>13</v>
      </c>
      <c r="BF461" s="132" t="s">
        <v>13</v>
      </c>
      <c r="BG461" s="132" t="s">
        <v>13</v>
      </c>
      <c r="BH461" s="132" t="s">
        <v>13</v>
      </c>
      <c r="BI461" s="132" t="s">
        <v>13</v>
      </c>
      <c r="BJ461" s="321"/>
      <c r="BK461" s="321"/>
      <c r="BL461" s="132"/>
      <c r="BM461" s="132"/>
      <c r="BN461" s="132"/>
      <c r="BO461" s="132"/>
      <c r="BP461" s="132"/>
      <c r="BQ461" s="321"/>
      <c r="BR461" s="132"/>
      <c r="BS461" s="132"/>
      <c r="BT461" s="132"/>
      <c r="BU461" s="132"/>
      <c r="BV461" s="132"/>
      <c r="BW461" s="132"/>
      <c r="BX461" s="132"/>
    </row>
    <row r="462" spans="1:76" hidden="1" x14ac:dyDescent="0.25">
      <c r="A462" s="295">
        <v>303</v>
      </c>
      <c r="C462" s="317" t="s">
        <v>13</v>
      </c>
      <c r="D462" s="317" t="s">
        <v>13</v>
      </c>
      <c r="E462" s="318" t="s">
        <v>13</v>
      </c>
      <c r="F462" s="132" t="s">
        <v>13</v>
      </c>
      <c r="G462" s="132" t="s">
        <v>13</v>
      </c>
      <c r="H462" s="132" t="s">
        <v>13</v>
      </c>
      <c r="I462" s="132" t="s">
        <v>13</v>
      </c>
      <c r="J462" s="132" t="s">
        <v>13</v>
      </c>
      <c r="K462" s="132" t="s">
        <v>13</v>
      </c>
      <c r="L462" s="132" t="s">
        <v>13</v>
      </c>
      <c r="M462" s="132" t="s">
        <v>13</v>
      </c>
      <c r="N462" s="132" t="s">
        <v>13</v>
      </c>
      <c r="O462" s="132" t="s">
        <v>13</v>
      </c>
      <c r="P462" s="132" t="s">
        <v>13</v>
      </c>
      <c r="Q462" s="132" t="s">
        <v>13</v>
      </c>
      <c r="R462" s="132" t="s">
        <v>13</v>
      </c>
      <c r="S462" s="132" t="s">
        <v>13</v>
      </c>
      <c r="T462" s="132" t="s">
        <v>13</v>
      </c>
      <c r="U462" s="132" t="s">
        <v>13</v>
      </c>
      <c r="V462" s="132" t="s">
        <v>13</v>
      </c>
      <c r="W462" s="132" t="s">
        <v>13</v>
      </c>
      <c r="X462" s="132" t="s">
        <v>13</v>
      </c>
      <c r="Y462" s="132" t="s">
        <v>13</v>
      </c>
      <c r="Z462" s="132" t="s">
        <v>13</v>
      </c>
      <c r="AA462" s="132" t="s">
        <v>13</v>
      </c>
      <c r="AB462" s="132" t="s">
        <v>13</v>
      </c>
      <c r="AC462" s="132" t="s">
        <v>13</v>
      </c>
      <c r="AD462" s="132" t="s">
        <v>13</v>
      </c>
      <c r="AE462" s="132" t="s">
        <v>13</v>
      </c>
      <c r="AF462" s="132" t="s">
        <v>13</v>
      </c>
      <c r="AG462" s="132" t="s">
        <v>13</v>
      </c>
      <c r="AH462" s="132" t="s">
        <v>13</v>
      </c>
      <c r="AI462" s="132" t="s">
        <v>13</v>
      </c>
      <c r="AJ462" s="132" t="s">
        <v>13</v>
      </c>
      <c r="AK462" s="132" t="s">
        <v>13</v>
      </c>
      <c r="AL462" s="132" t="s">
        <v>13</v>
      </c>
      <c r="AM462" s="132" t="s">
        <v>13</v>
      </c>
      <c r="AN462" s="132" t="s">
        <v>13</v>
      </c>
      <c r="AO462" s="132" t="s">
        <v>13</v>
      </c>
      <c r="AP462" s="132" t="s">
        <v>13</v>
      </c>
      <c r="AQ462" s="132" t="s">
        <v>13</v>
      </c>
      <c r="AR462" s="132" t="s">
        <v>13</v>
      </c>
      <c r="AS462" s="132" t="s">
        <v>13</v>
      </c>
      <c r="AT462" s="319" t="s">
        <v>13</v>
      </c>
      <c r="AU462" s="132" t="s">
        <v>13</v>
      </c>
      <c r="AV462" s="132" t="s">
        <v>13</v>
      </c>
      <c r="AW462" s="132" t="s">
        <v>13</v>
      </c>
      <c r="AX462" s="132" t="s">
        <v>13</v>
      </c>
      <c r="AY462" s="132" t="s">
        <v>13</v>
      </c>
      <c r="AZ462" s="320" t="s">
        <v>13</v>
      </c>
      <c r="BA462" s="320" t="s">
        <v>13</v>
      </c>
      <c r="BB462" s="132" t="s">
        <v>13</v>
      </c>
      <c r="BC462" s="319" t="s">
        <v>13</v>
      </c>
      <c r="BD462" s="319" t="s">
        <v>13</v>
      </c>
      <c r="BE462" s="320" t="s">
        <v>13</v>
      </c>
      <c r="BF462" s="132" t="s">
        <v>13</v>
      </c>
      <c r="BG462" s="132" t="s">
        <v>13</v>
      </c>
      <c r="BH462" s="132" t="s">
        <v>13</v>
      </c>
      <c r="BI462" s="132" t="s">
        <v>13</v>
      </c>
      <c r="BJ462" s="321"/>
      <c r="BK462" s="321"/>
      <c r="BL462" s="132"/>
      <c r="BM462" s="132"/>
      <c r="BN462" s="132"/>
      <c r="BO462" s="132"/>
      <c r="BP462" s="132"/>
      <c r="BQ462" s="321"/>
      <c r="BR462" s="132"/>
      <c r="BS462" s="132"/>
      <c r="BT462" s="132"/>
      <c r="BU462" s="132"/>
      <c r="BV462" s="132"/>
      <c r="BW462" s="132"/>
      <c r="BX462" s="132"/>
    </row>
    <row r="463" spans="1:76" hidden="1" x14ac:dyDescent="0.25">
      <c r="A463" s="295">
        <v>303</v>
      </c>
      <c r="C463" s="317" t="s">
        <v>13</v>
      </c>
      <c r="D463" s="317" t="s">
        <v>13</v>
      </c>
      <c r="E463" s="318" t="s">
        <v>13</v>
      </c>
      <c r="F463" s="132" t="s">
        <v>13</v>
      </c>
      <c r="G463" s="132" t="s">
        <v>13</v>
      </c>
      <c r="H463" s="132" t="s">
        <v>13</v>
      </c>
      <c r="I463" s="132" t="s">
        <v>13</v>
      </c>
      <c r="J463" s="132" t="s">
        <v>13</v>
      </c>
      <c r="K463" s="132" t="s">
        <v>13</v>
      </c>
      <c r="L463" s="132" t="s">
        <v>13</v>
      </c>
      <c r="M463" s="132" t="s">
        <v>13</v>
      </c>
      <c r="N463" s="132" t="s">
        <v>13</v>
      </c>
      <c r="O463" s="132" t="s">
        <v>13</v>
      </c>
      <c r="P463" s="132" t="s">
        <v>13</v>
      </c>
      <c r="Q463" s="132" t="s">
        <v>13</v>
      </c>
      <c r="R463" s="132" t="s">
        <v>13</v>
      </c>
      <c r="S463" s="132" t="s">
        <v>13</v>
      </c>
      <c r="T463" s="132" t="s">
        <v>13</v>
      </c>
      <c r="U463" s="132" t="s">
        <v>13</v>
      </c>
      <c r="V463" s="132" t="s">
        <v>13</v>
      </c>
      <c r="W463" s="132" t="s">
        <v>13</v>
      </c>
      <c r="X463" s="132" t="s">
        <v>13</v>
      </c>
      <c r="Y463" s="132" t="s">
        <v>13</v>
      </c>
      <c r="Z463" s="132" t="s">
        <v>13</v>
      </c>
      <c r="AA463" s="132" t="s">
        <v>13</v>
      </c>
      <c r="AB463" s="132" t="s">
        <v>13</v>
      </c>
      <c r="AC463" s="132" t="s">
        <v>13</v>
      </c>
      <c r="AD463" s="132" t="s">
        <v>13</v>
      </c>
      <c r="AE463" s="132" t="s">
        <v>13</v>
      </c>
      <c r="AF463" s="132" t="s">
        <v>13</v>
      </c>
      <c r="AG463" s="132" t="s">
        <v>13</v>
      </c>
      <c r="AH463" s="132" t="s">
        <v>13</v>
      </c>
      <c r="AI463" s="132" t="s">
        <v>13</v>
      </c>
      <c r="AJ463" s="132" t="s">
        <v>13</v>
      </c>
      <c r="AK463" s="132" t="s">
        <v>13</v>
      </c>
      <c r="AL463" s="132" t="s">
        <v>13</v>
      </c>
      <c r="AM463" s="132" t="s">
        <v>13</v>
      </c>
      <c r="AN463" s="132" t="s">
        <v>13</v>
      </c>
      <c r="AO463" s="132" t="s">
        <v>13</v>
      </c>
      <c r="AP463" s="132" t="s">
        <v>13</v>
      </c>
      <c r="AQ463" s="132" t="s">
        <v>13</v>
      </c>
      <c r="AR463" s="132" t="s">
        <v>13</v>
      </c>
      <c r="AS463" s="132" t="s">
        <v>13</v>
      </c>
      <c r="AT463" s="319" t="s">
        <v>13</v>
      </c>
      <c r="AU463" s="132" t="s">
        <v>13</v>
      </c>
      <c r="AV463" s="132" t="s">
        <v>13</v>
      </c>
      <c r="AW463" s="132" t="s">
        <v>13</v>
      </c>
      <c r="AX463" s="132" t="s">
        <v>13</v>
      </c>
      <c r="AY463" s="132" t="s">
        <v>13</v>
      </c>
      <c r="AZ463" s="320" t="s">
        <v>13</v>
      </c>
      <c r="BA463" s="320" t="s">
        <v>13</v>
      </c>
      <c r="BB463" s="132" t="s">
        <v>13</v>
      </c>
      <c r="BC463" s="319" t="s">
        <v>13</v>
      </c>
      <c r="BD463" s="319" t="s">
        <v>13</v>
      </c>
      <c r="BE463" s="320" t="s">
        <v>13</v>
      </c>
      <c r="BF463" s="132" t="s">
        <v>13</v>
      </c>
      <c r="BG463" s="132" t="s">
        <v>13</v>
      </c>
      <c r="BH463" s="132" t="s">
        <v>13</v>
      </c>
      <c r="BI463" s="132" t="s">
        <v>13</v>
      </c>
      <c r="BJ463" s="321"/>
      <c r="BK463" s="321"/>
      <c r="BL463" s="132"/>
      <c r="BM463" s="132"/>
      <c r="BN463" s="132"/>
      <c r="BO463" s="132"/>
      <c r="BP463" s="132"/>
      <c r="BQ463" s="321"/>
      <c r="BR463" s="132"/>
      <c r="BS463" s="132"/>
      <c r="BT463" s="132"/>
      <c r="BU463" s="132"/>
      <c r="BV463" s="132"/>
      <c r="BW463" s="132"/>
      <c r="BX463" s="132"/>
    </row>
    <row r="464" spans="1:76" hidden="1" x14ac:dyDescent="0.25">
      <c r="A464" s="295">
        <v>303</v>
      </c>
      <c r="C464" s="317" t="s">
        <v>13</v>
      </c>
      <c r="D464" s="317" t="s">
        <v>13</v>
      </c>
      <c r="E464" s="318" t="s">
        <v>13</v>
      </c>
      <c r="F464" s="132" t="s">
        <v>13</v>
      </c>
      <c r="G464" s="132" t="s">
        <v>13</v>
      </c>
      <c r="H464" s="132" t="s">
        <v>13</v>
      </c>
      <c r="I464" s="132" t="s">
        <v>13</v>
      </c>
      <c r="J464" s="132" t="s">
        <v>13</v>
      </c>
      <c r="K464" s="132" t="s">
        <v>13</v>
      </c>
      <c r="L464" s="132" t="s">
        <v>13</v>
      </c>
      <c r="M464" s="132" t="s">
        <v>13</v>
      </c>
      <c r="N464" s="132" t="s">
        <v>13</v>
      </c>
      <c r="O464" s="132" t="s">
        <v>13</v>
      </c>
      <c r="P464" s="132" t="s">
        <v>13</v>
      </c>
      <c r="Q464" s="132" t="s">
        <v>13</v>
      </c>
      <c r="R464" s="132" t="s">
        <v>13</v>
      </c>
      <c r="S464" s="132" t="s">
        <v>13</v>
      </c>
      <c r="T464" s="132" t="s">
        <v>13</v>
      </c>
      <c r="U464" s="132" t="s">
        <v>13</v>
      </c>
      <c r="V464" s="132" t="s">
        <v>13</v>
      </c>
      <c r="W464" s="132" t="s">
        <v>13</v>
      </c>
      <c r="X464" s="132" t="s">
        <v>13</v>
      </c>
      <c r="Y464" s="132" t="s">
        <v>13</v>
      </c>
      <c r="Z464" s="132" t="s">
        <v>13</v>
      </c>
      <c r="AA464" s="132" t="s">
        <v>13</v>
      </c>
      <c r="AB464" s="132" t="s">
        <v>13</v>
      </c>
      <c r="AC464" s="132" t="s">
        <v>13</v>
      </c>
      <c r="AD464" s="132" t="s">
        <v>13</v>
      </c>
      <c r="AE464" s="132" t="s">
        <v>13</v>
      </c>
      <c r="AF464" s="132" t="s">
        <v>13</v>
      </c>
      <c r="AG464" s="132" t="s">
        <v>13</v>
      </c>
      <c r="AH464" s="132" t="s">
        <v>13</v>
      </c>
      <c r="AI464" s="132" t="s">
        <v>13</v>
      </c>
      <c r="AJ464" s="132" t="s">
        <v>13</v>
      </c>
      <c r="AK464" s="132" t="s">
        <v>13</v>
      </c>
      <c r="AL464" s="132" t="s">
        <v>13</v>
      </c>
      <c r="AM464" s="132" t="s">
        <v>13</v>
      </c>
      <c r="AN464" s="132" t="s">
        <v>13</v>
      </c>
      <c r="AO464" s="132" t="s">
        <v>13</v>
      </c>
      <c r="AP464" s="132" t="s">
        <v>13</v>
      </c>
      <c r="AQ464" s="132" t="s">
        <v>13</v>
      </c>
      <c r="AR464" s="132" t="s">
        <v>13</v>
      </c>
      <c r="AS464" s="132" t="s">
        <v>13</v>
      </c>
      <c r="AT464" s="319" t="s">
        <v>13</v>
      </c>
      <c r="AU464" s="132" t="s">
        <v>13</v>
      </c>
      <c r="AV464" s="132" t="s">
        <v>13</v>
      </c>
      <c r="AW464" s="132" t="s">
        <v>13</v>
      </c>
      <c r="AX464" s="132" t="s">
        <v>13</v>
      </c>
      <c r="AY464" s="132" t="s">
        <v>13</v>
      </c>
      <c r="AZ464" s="320" t="s">
        <v>13</v>
      </c>
      <c r="BA464" s="320" t="s">
        <v>13</v>
      </c>
      <c r="BB464" s="132" t="s">
        <v>13</v>
      </c>
      <c r="BC464" s="319" t="s">
        <v>13</v>
      </c>
      <c r="BD464" s="319" t="s">
        <v>13</v>
      </c>
      <c r="BE464" s="320" t="s">
        <v>13</v>
      </c>
      <c r="BF464" s="132" t="s">
        <v>13</v>
      </c>
      <c r="BG464" s="132" t="s">
        <v>13</v>
      </c>
      <c r="BH464" s="132" t="s">
        <v>13</v>
      </c>
      <c r="BI464" s="132" t="s">
        <v>13</v>
      </c>
      <c r="BJ464" s="321"/>
      <c r="BK464" s="321"/>
      <c r="BL464" s="132"/>
      <c r="BM464" s="132"/>
      <c r="BN464" s="132"/>
      <c r="BO464" s="132"/>
      <c r="BP464" s="132"/>
      <c r="BQ464" s="321"/>
      <c r="BR464" s="132"/>
      <c r="BS464" s="132"/>
      <c r="BT464" s="132"/>
      <c r="BU464" s="132"/>
      <c r="BV464" s="132"/>
      <c r="BW464" s="132"/>
      <c r="BX464" s="132"/>
    </row>
    <row r="465" spans="1:76" hidden="1" x14ac:dyDescent="0.25">
      <c r="A465" s="295">
        <v>303</v>
      </c>
      <c r="C465" s="317" t="s">
        <v>13</v>
      </c>
      <c r="D465" s="317" t="s">
        <v>13</v>
      </c>
      <c r="E465" s="318" t="s">
        <v>13</v>
      </c>
      <c r="F465" s="132" t="s">
        <v>13</v>
      </c>
      <c r="G465" s="132" t="s">
        <v>13</v>
      </c>
      <c r="H465" s="132" t="s">
        <v>13</v>
      </c>
      <c r="I465" s="132" t="s">
        <v>13</v>
      </c>
      <c r="J465" s="132" t="s">
        <v>13</v>
      </c>
      <c r="K465" s="132" t="s">
        <v>13</v>
      </c>
      <c r="L465" s="132" t="s">
        <v>13</v>
      </c>
      <c r="M465" s="132" t="s">
        <v>13</v>
      </c>
      <c r="N465" s="132" t="s">
        <v>13</v>
      </c>
      <c r="O465" s="132" t="s">
        <v>13</v>
      </c>
      <c r="P465" s="132" t="s">
        <v>13</v>
      </c>
      <c r="Q465" s="132" t="s">
        <v>13</v>
      </c>
      <c r="R465" s="132" t="s">
        <v>13</v>
      </c>
      <c r="S465" s="132" t="s">
        <v>13</v>
      </c>
      <c r="T465" s="132" t="s">
        <v>13</v>
      </c>
      <c r="U465" s="132" t="s">
        <v>13</v>
      </c>
      <c r="V465" s="132" t="s">
        <v>13</v>
      </c>
      <c r="W465" s="132" t="s">
        <v>13</v>
      </c>
      <c r="X465" s="132" t="s">
        <v>13</v>
      </c>
      <c r="Y465" s="132" t="s">
        <v>13</v>
      </c>
      <c r="Z465" s="132" t="s">
        <v>13</v>
      </c>
      <c r="AA465" s="132" t="s">
        <v>13</v>
      </c>
      <c r="AB465" s="132" t="s">
        <v>13</v>
      </c>
      <c r="AC465" s="132" t="s">
        <v>13</v>
      </c>
      <c r="AD465" s="132" t="s">
        <v>13</v>
      </c>
      <c r="AE465" s="132" t="s">
        <v>13</v>
      </c>
      <c r="AF465" s="132" t="s">
        <v>13</v>
      </c>
      <c r="AG465" s="132" t="s">
        <v>13</v>
      </c>
      <c r="AH465" s="132" t="s">
        <v>13</v>
      </c>
      <c r="AI465" s="132" t="s">
        <v>13</v>
      </c>
      <c r="AJ465" s="132" t="s">
        <v>13</v>
      </c>
      <c r="AK465" s="132" t="s">
        <v>13</v>
      </c>
      <c r="AL465" s="132" t="s">
        <v>13</v>
      </c>
      <c r="AM465" s="132" t="s">
        <v>13</v>
      </c>
      <c r="AN465" s="132" t="s">
        <v>13</v>
      </c>
      <c r="AO465" s="132" t="s">
        <v>13</v>
      </c>
      <c r="AP465" s="132" t="s">
        <v>13</v>
      </c>
      <c r="AQ465" s="132" t="s">
        <v>13</v>
      </c>
      <c r="AR465" s="132" t="s">
        <v>13</v>
      </c>
      <c r="AS465" s="132" t="s">
        <v>13</v>
      </c>
      <c r="AT465" s="319" t="s">
        <v>13</v>
      </c>
      <c r="AU465" s="132" t="s">
        <v>13</v>
      </c>
      <c r="AV465" s="132" t="s">
        <v>13</v>
      </c>
      <c r="AW465" s="132" t="s">
        <v>13</v>
      </c>
      <c r="AX465" s="132" t="s">
        <v>13</v>
      </c>
      <c r="AY465" s="132" t="s">
        <v>13</v>
      </c>
      <c r="AZ465" s="320" t="s">
        <v>13</v>
      </c>
      <c r="BA465" s="320" t="s">
        <v>13</v>
      </c>
      <c r="BB465" s="132" t="s">
        <v>13</v>
      </c>
      <c r="BC465" s="319" t="s">
        <v>13</v>
      </c>
      <c r="BD465" s="319" t="s">
        <v>13</v>
      </c>
      <c r="BE465" s="320" t="s">
        <v>13</v>
      </c>
      <c r="BF465" s="132" t="s">
        <v>13</v>
      </c>
      <c r="BG465" s="132" t="s">
        <v>13</v>
      </c>
      <c r="BH465" s="132" t="s">
        <v>13</v>
      </c>
      <c r="BI465" s="132" t="s">
        <v>13</v>
      </c>
      <c r="BJ465" s="321"/>
      <c r="BK465" s="321"/>
      <c r="BL465" s="132"/>
      <c r="BM465" s="132"/>
      <c r="BN465" s="132"/>
      <c r="BO465" s="132"/>
      <c r="BP465" s="132"/>
      <c r="BQ465" s="321"/>
      <c r="BR465" s="132"/>
      <c r="BS465" s="132"/>
      <c r="BT465" s="132"/>
      <c r="BU465" s="132"/>
      <c r="BV465" s="132"/>
      <c r="BW465" s="132"/>
      <c r="BX465" s="132"/>
    </row>
    <row r="466" spans="1:76" hidden="1" x14ac:dyDescent="0.25">
      <c r="A466" s="295">
        <v>303</v>
      </c>
      <c r="C466" s="317" t="s">
        <v>13</v>
      </c>
      <c r="D466" s="317" t="s">
        <v>13</v>
      </c>
      <c r="E466" s="318" t="s">
        <v>13</v>
      </c>
      <c r="F466" s="132" t="s">
        <v>13</v>
      </c>
      <c r="G466" s="132" t="s">
        <v>13</v>
      </c>
      <c r="H466" s="132" t="s">
        <v>13</v>
      </c>
      <c r="I466" s="132" t="s">
        <v>13</v>
      </c>
      <c r="J466" s="132" t="s">
        <v>13</v>
      </c>
      <c r="K466" s="132" t="s">
        <v>13</v>
      </c>
      <c r="L466" s="132" t="s">
        <v>13</v>
      </c>
      <c r="M466" s="132" t="s">
        <v>13</v>
      </c>
      <c r="N466" s="132" t="s">
        <v>13</v>
      </c>
      <c r="O466" s="132" t="s">
        <v>13</v>
      </c>
      <c r="P466" s="132" t="s">
        <v>13</v>
      </c>
      <c r="Q466" s="132" t="s">
        <v>13</v>
      </c>
      <c r="R466" s="132" t="s">
        <v>13</v>
      </c>
      <c r="S466" s="132" t="s">
        <v>13</v>
      </c>
      <c r="T466" s="132" t="s">
        <v>13</v>
      </c>
      <c r="U466" s="132" t="s">
        <v>13</v>
      </c>
      <c r="V466" s="132" t="s">
        <v>13</v>
      </c>
      <c r="W466" s="132" t="s">
        <v>13</v>
      </c>
      <c r="X466" s="132" t="s">
        <v>13</v>
      </c>
      <c r="Y466" s="132" t="s">
        <v>13</v>
      </c>
      <c r="Z466" s="132" t="s">
        <v>13</v>
      </c>
      <c r="AA466" s="132" t="s">
        <v>13</v>
      </c>
      <c r="AB466" s="132" t="s">
        <v>13</v>
      </c>
      <c r="AC466" s="132" t="s">
        <v>13</v>
      </c>
      <c r="AD466" s="132" t="s">
        <v>13</v>
      </c>
      <c r="AE466" s="132" t="s">
        <v>13</v>
      </c>
      <c r="AF466" s="132" t="s">
        <v>13</v>
      </c>
      <c r="AG466" s="132" t="s">
        <v>13</v>
      </c>
      <c r="AH466" s="132" t="s">
        <v>13</v>
      </c>
      <c r="AI466" s="132" t="s">
        <v>13</v>
      </c>
      <c r="AJ466" s="132" t="s">
        <v>13</v>
      </c>
      <c r="AK466" s="132" t="s">
        <v>13</v>
      </c>
      <c r="AL466" s="132" t="s">
        <v>13</v>
      </c>
      <c r="AM466" s="132" t="s">
        <v>13</v>
      </c>
      <c r="AN466" s="132" t="s">
        <v>13</v>
      </c>
      <c r="AO466" s="132" t="s">
        <v>13</v>
      </c>
      <c r="AP466" s="132" t="s">
        <v>13</v>
      </c>
      <c r="AQ466" s="132" t="s">
        <v>13</v>
      </c>
      <c r="AR466" s="132" t="s">
        <v>13</v>
      </c>
      <c r="AS466" s="132" t="s">
        <v>13</v>
      </c>
      <c r="AT466" s="319" t="s">
        <v>13</v>
      </c>
      <c r="AU466" s="132" t="s">
        <v>13</v>
      </c>
      <c r="AV466" s="132" t="s">
        <v>13</v>
      </c>
      <c r="AW466" s="132" t="s">
        <v>13</v>
      </c>
      <c r="AX466" s="132" t="s">
        <v>13</v>
      </c>
      <c r="AY466" s="132" t="s">
        <v>13</v>
      </c>
      <c r="AZ466" s="320" t="s">
        <v>13</v>
      </c>
      <c r="BA466" s="320" t="s">
        <v>13</v>
      </c>
      <c r="BB466" s="132" t="s">
        <v>13</v>
      </c>
      <c r="BC466" s="319" t="s">
        <v>13</v>
      </c>
      <c r="BD466" s="319" t="s">
        <v>13</v>
      </c>
      <c r="BE466" s="320" t="s">
        <v>13</v>
      </c>
      <c r="BF466" s="132" t="s">
        <v>13</v>
      </c>
      <c r="BG466" s="132" t="s">
        <v>13</v>
      </c>
      <c r="BH466" s="132" t="s">
        <v>13</v>
      </c>
      <c r="BI466" s="132" t="s">
        <v>13</v>
      </c>
      <c r="BJ466" s="321"/>
      <c r="BK466" s="321"/>
      <c r="BL466" s="132"/>
      <c r="BM466" s="132"/>
      <c r="BN466" s="132"/>
      <c r="BO466" s="132"/>
      <c r="BP466" s="132"/>
      <c r="BQ466" s="321"/>
      <c r="BR466" s="132"/>
      <c r="BS466" s="132"/>
      <c r="BT466" s="132"/>
      <c r="BU466" s="132"/>
      <c r="BV466" s="132"/>
      <c r="BW466" s="132"/>
      <c r="BX466" s="132"/>
    </row>
    <row r="467" spans="1:76" hidden="1" x14ac:dyDescent="0.25">
      <c r="A467" s="295">
        <v>303</v>
      </c>
      <c r="C467" s="317" t="s">
        <v>13</v>
      </c>
      <c r="D467" s="317" t="s">
        <v>13</v>
      </c>
      <c r="E467" s="318" t="s">
        <v>13</v>
      </c>
      <c r="F467" s="132" t="s">
        <v>13</v>
      </c>
      <c r="G467" s="132" t="s">
        <v>13</v>
      </c>
      <c r="H467" s="132" t="s">
        <v>13</v>
      </c>
      <c r="I467" s="132" t="s">
        <v>13</v>
      </c>
      <c r="J467" s="132" t="s">
        <v>13</v>
      </c>
      <c r="K467" s="132" t="s">
        <v>13</v>
      </c>
      <c r="L467" s="132" t="s">
        <v>13</v>
      </c>
      <c r="M467" s="132" t="s">
        <v>13</v>
      </c>
      <c r="N467" s="132" t="s">
        <v>13</v>
      </c>
      <c r="O467" s="132" t="s">
        <v>13</v>
      </c>
      <c r="P467" s="132" t="s">
        <v>13</v>
      </c>
      <c r="Q467" s="132" t="s">
        <v>13</v>
      </c>
      <c r="R467" s="132" t="s">
        <v>13</v>
      </c>
      <c r="S467" s="132" t="s">
        <v>13</v>
      </c>
      <c r="T467" s="132" t="s">
        <v>13</v>
      </c>
      <c r="U467" s="132" t="s">
        <v>13</v>
      </c>
      <c r="V467" s="132" t="s">
        <v>13</v>
      </c>
      <c r="W467" s="132" t="s">
        <v>13</v>
      </c>
      <c r="X467" s="132" t="s">
        <v>13</v>
      </c>
      <c r="Y467" s="132" t="s">
        <v>13</v>
      </c>
      <c r="Z467" s="132" t="s">
        <v>13</v>
      </c>
      <c r="AA467" s="132" t="s">
        <v>13</v>
      </c>
      <c r="AB467" s="132" t="s">
        <v>13</v>
      </c>
      <c r="AC467" s="132" t="s">
        <v>13</v>
      </c>
      <c r="AD467" s="132" t="s">
        <v>13</v>
      </c>
      <c r="AE467" s="132" t="s">
        <v>13</v>
      </c>
      <c r="AF467" s="132" t="s">
        <v>13</v>
      </c>
      <c r="AG467" s="132" t="s">
        <v>13</v>
      </c>
      <c r="AH467" s="132" t="s">
        <v>13</v>
      </c>
      <c r="AI467" s="132" t="s">
        <v>13</v>
      </c>
      <c r="AJ467" s="132" t="s">
        <v>13</v>
      </c>
      <c r="AK467" s="132" t="s">
        <v>13</v>
      </c>
      <c r="AL467" s="132" t="s">
        <v>13</v>
      </c>
      <c r="AM467" s="132" t="s">
        <v>13</v>
      </c>
      <c r="AN467" s="132" t="s">
        <v>13</v>
      </c>
      <c r="AO467" s="132" t="s">
        <v>13</v>
      </c>
      <c r="AP467" s="132" t="s">
        <v>13</v>
      </c>
      <c r="AQ467" s="132" t="s">
        <v>13</v>
      </c>
      <c r="AR467" s="132" t="s">
        <v>13</v>
      </c>
      <c r="AS467" s="132" t="s">
        <v>13</v>
      </c>
      <c r="AT467" s="319" t="s">
        <v>13</v>
      </c>
      <c r="AU467" s="132" t="s">
        <v>13</v>
      </c>
      <c r="AV467" s="132" t="s">
        <v>13</v>
      </c>
      <c r="AW467" s="132" t="s">
        <v>13</v>
      </c>
      <c r="AX467" s="132" t="s">
        <v>13</v>
      </c>
      <c r="AY467" s="132" t="s">
        <v>13</v>
      </c>
      <c r="AZ467" s="320" t="s">
        <v>13</v>
      </c>
      <c r="BA467" s="320" t="s">
        <v>13</v>
      </c>
      <c r="BB467" s="132" t="s">
        <v>13</v>
      </c>
      <c r="BC467" s="319" t="s">
        <v>13</v>
      </c>
      <c r="BD467" s="319" t="s">
        <v>13</v>
      </c>
      <c r="BE467" s="320" t="s">
        <v>13</v>
      </c>
      <c r="BF467" s="132" t="s">
        <v>13</v>
      </c>
      <c r="BG467" s="132" t="s">
        <v>13</v>
      </c>
      <c r="BH467" s="132" t="s">
        <v>13</v>
      </c>
      <c r="BI467" s="132" t="s">
        <v>13</v>
      </c>
      <c r="BJ467" s="321"/>
      <c r="BK467" s="321"/>
      <c r="BL467" s="132"/>
      <c r="BM467" s="132"/>
      <c r="BN467" s="132"/>
      <c r="BO467" s="132"/>
      <c r="BP467" s="132"/>
      <c r="BQ467" s="321"/>
      <c r="BR467" s="132"/>
      <c r="BS467" s="132"/>
      <c r="BT467" s="132"/>
      <c r="BU467" s="132"/>
      <c r="BV467" s="132"/>
      <c r="BW467" s="132"/>
      <c r="BX467" s="132"/>
    </row>
    <row r="468" spans="1:76" hidden="1" x14ac:dyDescent="0.25">
      <c r="A468" s="295">
        <v>303</v>
      </c>
      <c r="C468" s="317" t="s">
        <v>13</v>
      </c>
      <c r="D468" s="317" t="s">
        <v>13</v>
      </c>
      <c r="E468" s="318" t="s">
        <v>13</v>
      </c>
      <c r="F468" s="132" t="s">
        <v>13</v>
      </c>
      <c r="G468" s="132" t="s">
        <v>13</v>
      </c>
      <c r="H468" s="132" t="s">
        <v>13</v>
      </c>
      <c r="I468" s="132" t="s">
        <v>13</v>
      </c>
      <c r="J468" s="132" t="s">
        <v>13</v>
      </c>
      <c r="K468" s="132" t="s">
        <v>13</v>
      </c>
      <c r="L468" s="132" t="s">
        <v>13</v>
      </c>
      <c r="M468" s="132" t="s">
        <v>13</v>
      </c>
      <c r="N468" s="132" t="s">
        <v>13</v>
      </c>
      <c r="O468" s="132" t="s">
        <v>13</v>
      </c>
      <c r="P468" s="132" t="s">
        <v>13</v>
      </c>
      <c r="Q468" s="132" t="s">
        <v>13</v>
      </c>
      <c r="R468" s="132" t="s">
        <v>13</v>
      </c>
      <c r="S468" s="132" t="s">
        <v>13</v>
      </c>
      <c r="T468" s="132" t="s">
        <v>13</v>
      </c>
      <c r="U468" s="132" t="s">
        <v>13</v>
      </c>
      <c r="V468" s="132" t="s">
        <v>13</v>
      </c>
      <c r="W468" s="132" t="s">
        <v>13</v>
      </c>
      <c r="X468" s="132" t="s">
        <v>13</v>
      </c>
      <c r="Y468" s="132" t="s">
        <v>13</v>
      </c>
      <c r="Z468" s="132" t="s">
        <v>13</v>
      </c>
      <c r="AA468" s="132" t="s">
        <v>13</v>
      </c>
      <c r="AB468" s="132" t="s">
        <v>13</v>
      </c>
      <c r="AC468" s="132" t="s">
        <v>13</v>
      </c>
      <c r="AD468" s="132" t="s">
        <v>13</v>
      </c>
      <c r="AE468" s="132" t="s">
        <v>13</v>
      </c>
      <c r="AF468" s="132" t="s">
        <v>13</v>
      </c>
      <c r="AG468" s="132" t="s">
        <v>13</v>
      </c>
      <c r="AH468" s="132" t="s">
        <v>13</v>
      </c>
      <c r="AI468" s="132" t="s">
        <v>13</v>
      </c>
      <c r="AJ468" s="132" t="s">
        <v>13</v>
      </c>
      <c r="AK468" s="132" t="s">
        <v>13</v>
      </c>
      <c r="AL468" s="132" t="s">
        <v>13</v>
      </c>
      <c r="AM468" s="132" t="s">
        <v>13</v>
      </c>
      <c r="AN468" s="132" t="s">
        <v>13</v>
      </c>
      <c r="AO468" s="132" t="s">
        <v>13</v>
      </c>
      <c r="AP468" s="132" t="s">
        <v>13</v>
      </c>
      <c r="AQ468" s="132" t="s">
        <v>13</v>
      </c>
      <c r="AR468" s="132" t="s">
        <v>13</v>
      </c>
      <c r="AS468" s="132" t="s">
        <v>13</v>
      </c>
      <c r="AT468" s="319" t="s">
        <v>13</v>
      </c>
      <c r="AU468" s="132" t="s">
        <v>13</v>
      </c>
      <c r="AV468" s="132" t="s">
        <v>13</v>
      </c>
      <c r="AW468" s="132" t="s">
        <v>13</v>
      </c>
      <c r="AX468" s="132" t="s">
        <v>13</v>
      </c>
      <c r="AY468" s="132" t="s">
        <v>13</v>
      </c>
      <c r="AZ468" s="320" t="s">
        <v>13</v>
      </c>
      <c r="BA468" s="320" t="s">
        <v>13</v>
      </c>
      <c r="BB468" s="132" t="s">
        <v>13</v>
      </c>
      <c r="BC468" s="319" t="s">
        <v>13</v>
      </c>
      <c r="BD468" s="319" t="s">
        <v>13</v>
      </c>
      <c r="BE468" s="320" t="s">
        <v>13</v>
      </c>
      <c r="BF468" s="132" t="s">
        <v>13</v>
      </c>
      <c r="BG468" s="132" t="s">
        <v>13</v>
      </c>
      <c r="BH468" s="132" t="s">
        <v>13</v>
      </c>
      <c r="BI468" s="132" t="s">
        <v>13</v>
      </c>
      <c r="BJ468" s="321"/>
      <c r="BK468" s="321"/>
      <c r="BL468" s="132"/>
      <c r="BM468" s="132"/>
      <c r="BN468" s="132"/>
      <c r="BO468" s="132"/>
      <c r="BP468" s="132"/>
      <c r="BQ468" s="321"/>
      <c r="BR468" s="132"/>
      <c r="BS468" s="132"/>
      <c r="BT468" s="132"/>
      <c r="BU468" s="132"/>
      <c r="BV468" s="132"/>
      <c r="BW468" s="132"/>
      <c r="BX468" s="132"/>
    </row>
    <row r="469" spans="1:76" hidden="1" x14ac:dyDescent="0.25">
      <c r="A469" s="295">
        <v>303</v>
      </c>
      <c r="C469" s="317" t="s">
        <v>13</v>
      </c>
      <c r="D469" s="317" t="s">
        <v>13</v>
      </c>
      <c r="E469" s="318" t="s">
        <v>13</v>
      </c>
      <c r="F469" s="132" t="s">
        <v>13</v>
      </c>
      <c r="G469" s="132" t="s">
        <v>13</v>
      </c>
      <c r="H469" s="132" t="s">
        <v>13</v>
      </c>
      <c r="I469" s="132" t="s">
        <v>13</v>
      </c>
      <c r="J469" s="132" t="s">
        <v>13</v>
      </c>
      <c r="K469" s="132" t="s">
        <v>13</v>
      </c>
      <c r="L469" s="132" t="s">
        <v>13</v>
      </c>
      <c r="M469" s="132" t="s">
        <v>13</v>
      </c>
      <c r="N469" s="132" t="s">
        <v>13</v>
      </c>
      <c r="O469" s="132" t="s">
        <v>13</v>
      </c>
      <c r="P469" s="132" t="s">
        <v>13</v>
      </c>
      <c r="Q469" s="132" t="s">
        <v>13</v>
      </c>
      <c r="R469" s="132" t="s">
        <v>13</v>
      </c>
      <c r="S469" s="132" t="s">
        <v>13</v>
      </c>
      <c r="T469" s="132" t="s">
        <v>13</v>
      </c>
      <c r="U469" s="132" t="s">
        <v>13</v>
      </c>
      <c r="V469" s="132" t="s">
        <v>13</v>
      </c>
      <c r="W469" s="132" t="s">
        <v>13</v>
      </c>
      <c r="X469" s="132" t="s">
        <v>13</v>
      </c>
      <c r="Y469" s="132" t="s">
        <v>13</v>
      </c>
      <c r="Z469" s="132" t="s">
        <v>13</v>
      </c>
      <c r="AA469" s="132" t="s">
        <v>13</v>
      </c>
      <c r="AB469" s="132" t="s">
        <v>13</v>
      </c>
      <c r="AC469" s="132" t="s">
        <v>13</v>
      </c>
      <c r="AD469" s="132" t="s">
        <v>13</v>
      </c>
      <c r="AE469" s="132" t="s">
        <v>13</v>
      </c>
      <c r="AF469" s="132" t="s">
        <v>13</v>
      </c>
      <c r="AG469" s="132" t="s">
        <v>13</v>
      </c>
      <c r="AH469" s="132" t="s">
        <v>13</v>
      </c>
      <c r="AI469" s="132" t="s">
        <v>13</v>
      </c>
      <c r="AJ469" s="132" t="s">
        <v>13</v>
      </c>
      <c r="AK469" s="132" t="s">
        <v>13</v>
      </c>
      <c r="AL469" s="132" t="s">
        <v>13</v>
      </c>
      <c r="AM469" s="132" t="s">
        <v>13</v>
      </c>
      <c r="AN469" s="132" t="s">
        <v>13</v>
      </c>
      <c r="AO469" s="132" t="s">
        <v>13</v>
      </c>
      <c r="AP469" s="132" t="s">
        <v>13</v>
      </c>
      <c r="AQ469" s="132" t="s">
        <v>13</v>
      </c>
      <c r="AR469" s="132" t="s">
        <v>13</v>
      </c>
      <c r="AS469" s="132" t="s">
        <v>13</v>
      </c>
      <c r="AT469" s="319" t="s">
        <v>13</v>
      </c>
      <c r="AU469" s="132" t="s">
        <v>13</v>
      </c>
      <c r="AV469" s="132" t="s">
        <v>13</v>
      </c>
      <c r="AW469" s="132" t="s">
        <v>13</v>
      </c>
      <c r="AX469" s="132" t="s">
        <v>13</v>
      </c>
      <c r="AY469" s="132" t="s">
        <v>13</v>
      </c>
      <c r="AZ469" s="320" t="s">
        <v>13</v>
      </c>
      <c r="BA469" s="320" t="s">
        <v>13</v>
      </c>
      <c r="BB469" s="132" t="s">
        <v>13</v>
      </c>
      <c r="BC469" s="319" t="s">
        <v>13</v>
      </c>
      <c r="BD469" s="319" t="s">
        <v>13</v>
      </c>
      <c r="BE469" s="320" t="s">
        <v>13</v>
      </c>
      <c r="BF469" s="132" t="s">
        <v>13</v>
      </c>
      <c r="BG469" s="132" t="s">
        <v>13</v>
      </c>
      <c r="BH469" s="132" t="s">
        <v>13</v>
      </c>
      <c r="BI469" s="132" t="s">
        <v>13</v>
      </c>
      <c r="BJ469" s="321"/>
      <c r="BK469" s="321"/>
      <c r="BL469" s="132"/>
      <c r="BM469" s="132"/>
      <c r="BN469" s="132"/>
      <c r="BO469" s="132"/>
      <c r="BP469" s="132"/>
      <c r="BQ469" s="321"/>
      <c r="BR469" s="132"/>
      <c r="BS469" s="132"/>
      <c r="BT469" s="132"/>
      <c r="BU469" s="132"/>
      <c r="BV469" s="132"/>
      <c r="BW469" s="132"/>
      <c r="BX469" s="132"/>
    </row>
    <row r="470" spans="1:76" hidden="1" x14ac:dyDescent="0.25">
      <c r="A470" s="295">
        <v>303</v>
      </c>
      <c r="C470" s="317" t="s">
        <v>13</v>
      </c>
      <c r="D470" s="317" t="s">
        <v>13</v>
      </c>
      <c r="E470" s="318" t="s">
        <v>13</v>
      </c>
      <c r="F470" s="132" t="s">
        <v>13</v>
      </c>
      <c r="G470" s="132" t="s">
        <v>13</v>
      </c>
      <c r="H470" s="132" t="s">
        <v>13</v>
      </c>
      <c r="I470" s="132" t="s">
        <v>13</v>
      </c>
      <c r="J470" s="132" t="s">
        <v>13</v>
      </c>
      <c r="K470" s="132" t="s">
        <v>13</v>
      </c>
      <c r="L470" s="132" t="s">
        <v>13</v>
      </c>
      <c r="M470" s="132" t="s">
        <v>13</v>
      </c>
      <c r="N470" s="132" t="s">
        <v>13</v>
      </c>
      <c r="O470" s="132" t="s">
        <v>13</v>
      </c>
      <c r="P470" s="132" t="s">
        <v>13</v>
      </c>
      <c r="Q470" s="132" t="s">
        <v>13</v>
      </c>
      <c r="R470" s="132" t="s">
        <v>13</v>
      </c>
      <c r="S470" s="132" t="s">
        <v>13</v>
      </c>
      <c r="T470" s="132" t="s">
        <v>13</v>
      </c>
      <c r="U470" s="132" t="s">
        <v>13</v>
      </c>
      <c r="V470" s="132" t="s">
        <v>13</v>
      </c>
      <c r="W470" s="132" t="s">
        <v>13</v>
      </c>
      <c r="X470" s="132" t="s">
        <v>13</v>
      </c>
      <c r="Y470" s="132" t="s">
        <v>13</v>
      </c>
      <c r="Z470" s="132" t="s">
        <v>13</v>
      </c>
      <c r="AA470" s="132" t="s">
        <v>13</v>
      </c>
      <c r="AB470" s="132" t="s">
        <v>13</v>
      </c>
      <c r="AC470" s="132" t="s">
        <v>13</v>
      </c>
      <c r="AD470" s="132" t="s">
        <v>13</v>
      </c>
      <c r="AE470" s="132" t="s">
        <v>13</v>
      </c>
      <c r="AF470" s="132" t="s">
        <v>13</v>
      </c>
      <c r="AG470" s="132" t="s">
        <v>13</v>
      </c>
      <c r="AH470" s="132" t="s">
        <v>13</v>
      </c>
      <c r="AI470" s="132" t="s">
        <v>13</v>
      </c>
      <c r="AJ470" s="132" t="s">
        <v>13</v>
      </c>
      <c r="AK470" s="132" t="s">
        <v>13</v>
      </c>
      <c r="AL470" s="132" t="s">
        <v>13</v>
      </c>
      <c r="AM470" s="132" t="s">
        <v>13</v>
      </c>
      <c r="AN470" s="132" t="s">
        <v>13</v>
      </c>
      <c r="AO470" s="132" t="s">
        <v>13</v>
      </c>
      <c r="AP470" s="132" t="s">
        <v>13</v>
      </c>
      <c r="AQ470" s="132" t="s">
        <v>13</v>
      </c>
      <c r="AR470" s="132" t="s">
        <v>13</v>
      </c>
      <c r="AS470" s="132" t="s">
        <v>13</v>
      </c>
      <c r="AT470" s="319" t="s">
        <v>13</v>
      </c>
      <c r="AU470" s="132" t="s">
        <v>13</v>
      </c>
      <c r="AV470" s="132" t="s">
        <v>13</v>
      </c>
      <c r="AW470" s="132" t="s">
        <v>13</v>
      </c>
      <c r="AX470" s="132" t="s">
        <v>13</v>
      </c>
      <c r="AY470" s="132" t="s">
        <v>13</v>
      </c>
      <c r="AZ470" s="320" t="s">
        <v>13</v>
      </c>
      <c r="BA470" s="320" t="s">
        <v>13</v>
      </c>
      <c r="BB470" s="132" t="s">
        <v>13</v>
      </c>
      <c r="BC470" s="319" t="s">
        <v>13</v>
      </c>
      <c r="BD470" s="319" t="s">
        <v>13</v>
      </c>
      <c r="BE470" s="320" t="s">
        <v>13</v>
      </c>
      <c r="BF470" s="132" t="s">
        <v>13</v>
      </c>
      <c r="BG470" s="132" t="s">
        <v>13</v>
      </c>
      <c r="BH470" s="132" t="s">
        <v>13</v>
      </c>
      <c r="BI470" s="132" t="s">
        <v>13</v>
      </c>
      <c r="BJ470" s="321"/>
      <c r="BK470" s="321"/>
      <c r="BL470" s="132"/>
      <c r="BM470" s="132"/>
      <c r="BN470" s="132"/>
      <c r="BO470" s="132"/>
      <c r="BP470" s="132"/>
      <c r="BQ470" s="321"/>
      <c r="BR470" s="132"/>
      <c r="BS470" s="132"/>
      <c r="BT470" s="132"/>
      <c r="BU470" s="132"/>
      <c r="BV470" s="132"/>
      <c r="BW470" s="132"/>
      <c r="BX470" s="132"/>
    </row>
    <row r="471" spans="1:76" hidden="1" x14ac:dyDescent="0.25">
      <c r="A471" s="295">
        <v>303</v>
      </c>
      <c r="C471" s="317" t="s">
        <v>13</v>
      </c>
      <c r="D471" s="317" t="s">
        <v>13</v>
      </c>
      <c r="E471" s="318" t="s">
        <v>13</v>
      </c>
      <c r="F471" s="132" t="s">
        <v>13</v>
      </c>
      <c r="G471" s="132" t="s">
        <v>13</v>
      </c>
      <c r="H471" s="132" t="s">
        <v>13</v>
      </c>
      <c r="I471" s="132" t="s">
        <v>13</v>
      </c>
      <c r="J471" s="132" t="s">
        <v>13</v>
      </c>
      <c r="K471" s="132" t="s">
        <v>13</v>
      </c>
      <c r="L471" s="132" t="s">
        <v>13</v>
      </c>
      <c r="M471" s="132" t="s">
        <v>13</v>
      </c>
      <c r="N471" s="132" t="s">
        <v>13</v>
      </c>
      <c r="O471" s="132" t="s">
        <v>13</v>
      </c>
      <c r="P471" s="132" t="s">
        <v>13</v>
      </c>
      <c r="Q471" s="132" t="s">
        <v>13</v>
      </c>
      <c r="R471" s="132" t="s">
        <v>13</v>
      </c>
      <c r="S471" s="132" t="s">
        <v>13</v>
      </c>
      <c r="T471" s="132" t="s">
        <v>13</v>
      </c>
      <c r="U471" s="132" t="s">
        <v>13</v>
      </c>
      <c r="V471" s="132" t="s">
        <v>13</v>
      </c>
      <c r="W471" s="132" t="s">
        <v>13</v>
      </c>
      <c r="X471" s="132" t="s">
        <v>13</v>
      </c>
      <c r="Y471" s="132" t="s">
        <v>13</v>
      </c>
      <c r="Z471" s="132" t="s">
        <v>13</v>
      </c>
      <c r="AA471" s="132" t="s">
        <v>13</v>
      </c>
      <c r="AB471" s="132" t="s">
        <v>13</v>
      </c>
      <c r="AC471" s="132" t="s">
        <v>13</v>
      </c>
      <c r="AD471" s="132" t="s">
        <v>13</v>
      </c>
      <c r="AE471" s="132" t="s">
        <v>13</v>
      </c>
      <c r="AF471" s="132" t="s">
        <v>13</v>
      </c>
      <c r="AG471" s="132" t="s">
        <v>13</v>
      </c>
      <c r="AH471" s="132" t="s">
        <v>13</v>
      </c>
      <c r="AI471" s="132" t="s">
        <v>13</v>
      </c>
      <c r="AJ471" s="132" t="s">
        <v>13</v>
      </c>
      <c r="AK471" s="132" t="s">
        <v>13</v>
      </c>
      <c r="AL471" s="132" t="s">
        <v>13</v>
      </c>
      <c r="AM471" s="132" t="s">
        <v>13</v>
      </c>
      <c r="AN471" s="132" t="s">
        <v>13</v>
      </c>
      <c r="AO471" s="132" t="s">
        <v>13</v>
      </c>
      <c r="AP471" s="132" t="s">
        <v>13</v>
      </c>
      <c r="AQ471" s="132" t="s">
        <v>13</v>
      </c>
      <c r="AR471" s="132" t="s">
        <v>13</v>
      </c>
      <c r="AS471" s="132" t="s">
        <v>13</v>
      </c>
      <c r="AT471" s="319" t="s">
        <v>13</v>
      </c>
      <c r="AU471" s="132" t="s">
        <v>13</v>
      </c>
      <c r="AV471" s="132" t="s">
        <v>13</v>
      </c>
      <c r="AW471" s="132" t="s">
        <v>13</v>
      </c>
      <c r="AX471" s="132" t="s">
        <v>13</v>
      </c>
      <c r="AY471" s="132" t="s">
        <v>13</v>
      </c>
      <c r="AZ471" s="320" t="s">
        <v>13</v>
      </c>
      <c r="BA471" s="320" t="s">
        <v>13</v>
      </c>
      <c r="BB471" s="132" t="s">
        <v>13</v>
      </c>
      <c r="BC471" s="319" t="s">
        <v>13</v>
      </c>
      <c r="BD471" s="319" t="s">
        <v>13</v>
      </c>
      <c r="BE471" s="320" t="s">
        <v>13</v>
      </c>
      <c r="BF471" s="132" t="s">
        <v>13</v>
      </c>
      <c r="BG471" s="132" t="s">
        <v>13</v>
      </c>
      <c r="BH471" s="132" t="s">
        <v>13</v>
      </c>
      <c r="BI471" s="132" t="s">
        <v>13</v>
      </c>
      <c r="BJ471" s="321"/>
      <c r="BK471" s="321"/>
      <c r="BL471" s="132"/>
      <c r="BM471" s="132"/>
      <c r="BN471" s="132"/>
      <c r="BO471" s="132"/>
      <c r="BP471" s="132"/>
      <c r="BQ471" s="321"/>
      <c r="BR471" s="132"/>
      <c r="BS471" s="132"/>
      <c r="BT471" s="132"/>
      <c r="BU471" s="132"/>
      <c r="BV471" s="132"/>
      <c r="BW471" s="132"/>
      <c r="BX471" s="132"/>
    </row>
    <row r="472" spans="1:76" hidden="1" x14ac:dyDescent="0.25">
      <c r="A472" s="295">
        <v>303</v>
      </c>
      <c r="C472" s="317" t="s">
        <v>13</v>
      </c>
      <c r="D472" s="317" t="s">
        <v>13</v>
      </c>
      <c r="E472" s="318" t="s">
        <v>13</v>
      </c>
      <c r="F472" s="132" t="s">
        <v>13</v>
      </c>
      <c r="G472" s="132" t="s">
        <v>13</v>
      </c>
      <c r="H472" s="132" t="s">
        <v>13</v>
      </c>
      <c r="I472" s="132" t="s">
        <v>13</v>
      </c>
      <c r="J472" s="132" t="s">
        <v>13</v>
      </c>
      <c r="K472" s="132" t="s">
        <v>13</v>
      </c>
      <c r="L472" s="132" t="s">
        <v>13</v>
      </c>
      <c r="M472" s="132" t="s">
        <v>13</v>
      </c>
      <c r="N472" s="132" t="s">
        <v>13</v>
      </c>
      <c r="O472" s="132" t="s">
        <v>13</v>
      </c>
      <c r="P472" s="132" t="s">
        <v>13</v>
      </c>
      <c r="Q472" s="132" t="s">
        <v>13</v>
      </c>
      <c r="R472" s="132" t="s">
        <v>13</v>
      </c>
      <c r="S472" s="132" t="s">
        <v>13</v>
      </c>
      <c r="T472" s="132" t="s">
        <v>13</v>
      </c>
      <c r="U472" s="132" t="s">
        <v>13</v>
      </c>
      <c r="V472" s="132" t="s">
        <v>13</v>
      </c>
      <c r="W472" s="132" t="s">
        <v>13</v>
      </c>
      <c r="X472" s="132" t="s">
        <v>13</v>
      </c>
      <c r="Y472" s="132" t="s">
        <v>13</v>
      </c>
      <c r="Z472" s="132" t="s">
        <v>13</v>
      </c>
      <c r="AA472" s="132" t="s">
        <v>13</v>
      </c>
      <c r="AB472" s="132" t="s">
        <v>13</v>
      </c>
      <c r="AC472" s="132" t="s">
        <v>13</v>
      </c>
      <c r="AD472" s="132" t="s">
        <v>13</v>
      </c>
      <c r="AE472" s="132" t="s">
        <v>13</v>
      </c>
      <c r="AF472" s="132" t="s">
        <v>13</v>
      </c>
      <c r="AG472" s="132" t="s">
        <v>13</v>
      </c>
      <c r="AH472" s="132" t="s">
        <v>13</v>
      </c>
      <c r="AI472" s="132" t="s">
        <v>13</v>
      </c>
      <c r="AJ472" s="132" t="s">
        <v>13</v>
      </c>
      <c r="AK472" s="132" t="s">
        <v>13</v>
      </c>
      <c r="AL472" s="132" t="s">
        <v>13</v>
      </c>
      <c r="AM472" s="132" t="s">
        <v>13</v>
      </c>
      <c r="AN472" s="132" t="s">
        <v>13</v>
      </c>
      <c r="AO472" s="132" t="s">
        <v>13</v>
      </c>
      <c r="AP472" s="132" t="s">
        <v>13</v>
      </c>
      <c r="AQ472" s="132" t="s">
        <v>13</v>
      </c>
      <c r="AR472" s="132" t="s">
        <v>13</v>
      </c>
      <c r="AS472" s="132" t="s">
        <v>13</v>
      </c>
      <c r="AT472" s="319" t="s">
        <v>13</v>
      </c>
      <c r="AU472" s="132" t="s">
        <v>13</v>
      </c>
      <c r="AV472" s="132" t="s">
        <v>13</v>
      </c>
      <c r="AW472" s="132" t="s">
        <v>13</v>
      </c>
      <c r="AX472" s="132" t="s">
        <v>13</v>
      </c>
      <c r="AY472" s="132" t="s">
        <v>13</v>
      </c>
      <c r="AZ472" s="320" t="s">
        <v>13</v>
      </c>
      <c r="BA472" s="320" t="s">
        <v>13</v>
      </c>
      <c r="BB472" s="132" t="s">
        <v>13</v>
      </c>
      <c r="BC472" s="319" t="s">
        <v>13</v>
      </c>
      <c r="BD472" s="319" t="s">
        <v>13</v>
      </c>
      <c r="BE472" s="320" t="s">
        <v>13</v>
      </c>
      <c r="BF472" s="132" t="s">
        <v>13</v>
      </c>
      <c r="BG472" s="132" t="s">
        <v>13</v>
      </c>
      <c r="BH472" s="132" t="s">
        <v>13</v>
      </c>
      <c r="BI472" s="132" t="s">
        <v>13</v>
      </c>
      <c r="BJ472" s="321"/>
      <c r="BK472" s="321"/>
      <c r="BL472" s="132"/>
      <c r="BM472" s="132"/>
      <c r="BN472" s="132"/>
      <c r="BO472" s="132"/>
      <c r="BP472" s="132"/>
      <c r="BQ472" s="321"/>
      <c r="BR472" s="132"/>
      <c r="BS472" s="132"/>
      <c r="BT472" s="132"/>
      <c r="BU472" s="132"/>
      <c r="BV472" s="132"/>
      <c r="BW472" s="132"/>
      <c r="BX472" s="132"/>
    </row>
    <row r="473" spans="1:76" hidden="1" x14ac:dyDescent="0.25">
      <c r="A473" s="295">
        <v>303</v>
      </c>
      <c r="C473" s="317" t="s">
        <v>13</v>
      </c>
      <c r="D473" s="317" t="s">
        <v>13</v>
      </c>
      <c r="E473" s="318" t="s">
        <v>13</v>
      </c>
      <c r="F473" s="132" t="s">
        <v>13</v>
      </c>
      <c r="G473" s="132" t="s">
        <v>13</v>
      </c>
      <c r="H473" s="132" t="s">
        <v>13</v>
      </c>
      <c r="I473" s="132" t="s">
        <v>13</v>
      </c>
      <c r="J473" s="132" t="s">
        <v>13</v>
      </c>
      <c r="K473" s="132" t="s">
        <v>13</v>
      </c>
      <c r="L473" s="132" t="s">
        <v>13</v>
      </c>
      <c r="M473" s="132" t="s">
        <v>13</v>
      </c>
      <c r="N473" s="132" t="s">
        <v>13</v>
      </c>
      <c r="O473" s="132" t="s">
        <v>13</v>
      </c>
      <c r="P473" s="132" t="s">
        <v>13</v>
      </c>
      <c r="Q473" s="132" t="s">
        <v>13</v>
      </c>
      <c r="R473" s="132" t="s">
        <v>13</v>
      </c>
      <c r="S473" s="132" t="s">
        <v>13</v>
      </c>
      <c r="T473" s="132" t="s">
        <v>13</v>
      </c>
      <c r="U473" s="132" t="s">
        <v>13</v>
      </c>
      <c r="V473" s="132" t="s">
        <v>13</v>
      </c>
      <c r="W473" s="132" t="s">
        <v>13</v>
      </c>
      <c r="X473" s="132" t="s">
        <v>13</v>
      </c>
      <c r="Y473" s="132" t="s">
        <v>13</v>
      </c>
      <c r="Z473" s="132" t="s">
        <v>13</v>
      </c>
      <c r="AA473" s="132" t="s">
        <v>13</v>
      </c>
      <c r="AB473" s="132" t="s">
        <v>13</v>
      </c>
      <c r="AC473" s="132" t="s">
        <v>13</v>
      </c>
      <c r="AD473" s="132" t="s">
        <v>13</v>
      </c>
      <c r="AE473" s="132" t="s">
        <v>13</v>
      </c>
      <c r="AF473" s="132" t="s">
        <v>13</v>
      </c>
      <c r="AG473" s="132" t="s">
        <v>13</v>
      </c>
      <c r="AH473" s="132" t="s">
        <v>13</v>
      </c>
      <c r="AI473" s="132" t="s">
        <v>13</v>
      </c>
      <c r="AJ473" s="132" t="s">
        <v>13</v>
      </c>
      <c r="AK473" s="132" t="s">
        <v>13</v>
      </c>
      <c r="AL473" s="132" t="s">
        <v>13</v>
      </c>
      <c r="AM473" s="132" t="s">
        <v>13</v>
      </c>
      <c r="AN473" s="132" t="s">
        <v>13</v>
      </c>
      <c r="AO473" s="132" t="s">
        <v>13</v>
      </c>
      <c r="AP473" s="132" t="s">
        <v>13</v>
      </c>
      <c r="AQ473" s="132" t="s">
        <v>13</v>
      </c>
      <c r="AR473" s="132" t="s">
        <v>13</v>
      </c>
      <c r="AS473" s="132" t="s">
        <v>13</v>
      </c>
      <c r="AT473" s="319" t="s">
        <v>13</v>
      </c>
      <c r="AU473" s="132" t="s">
        <v>13</v>
      </c>
      <c r="AV473" s="132" t="s">
        <v>13</v>
      </c>
      <c r="AW473" s="132" t="s">
        <v>13</v>
      </c>
      <c r="AX473" s="132" t="s">
        <v>13</v>
      </c>
      <c r="AY473" s="132" t="s">
        <v>13</v>
      </c>
      <c r="AZ473" s="320" t="s">
        <v>13</v>
      </c>
      <c r="BA473" s="320" t="s">
        <v>13</v>
      </c>
      <c r="BB473" s="132" t="s">
        <v>13</v>
      </c>
      <c r="BC473" s="319" t="s">
        <v>13</v>
      </c>
      <c r="BD473" s="319" t="s">
        <v>13</v>
      </c>
      <c r="BE473" s="320" t="s">
        <v>13</v>
      </c>
      <c r="BF473" s="132" t="s">
        <v>13</v>
      </c>
      <c r="BG473" s="132" t="s">
        <v>13</v>
      </c>
      <c r="BH473" s="132" t="s">
        <v>13</v>
      </c>
      <c r="BI473" s="132" t="s">
        <v>13</v>
      </c>
      <c r="BJ473" s="321"/>
      <c r="BK473" s="321"/>
      <c r="BL473" s="132"/>
      <c r="BM473" s="132"/>
      <c r="BN473" s="132"/>
      <c r="BO473" s="132"/>
      <c r="BP473" s="132"/>
      <c r="BQ473" s="321"/>
      <c r="BR473" s="132"/>
      <c r="BS473" s="132"/>
      <c r="BT473" s="132"/>
      <c r="BU473" s="132"/>
      <c r="BV473" s="132"/>
      <c r="BW473" s="132"/>
      <c r="BX473" s="132"/>
    </row>
    <row r="474" spans="1:76" hidden="1" x14ac:dyDescent="0.25">
      <c r="A474" s="295">
        <v>303</v>
      </c>
      <c r="C474" s="317" t="s">
        <v>13</v>
      </c>
      <c r="D474" s="317" t="s">
        <v>13</v>
      </c>
      <c r="E474" s="318" t="s">
        <v>13</v>
      </c>
      <c r="F474" s="132" t="s">
        <v>13</v>
      </c>
      <c r="G474" s="132" t="s">
        <v>13</v>
      </c>
      <c r="H474" s="132" t="s">
        <v>13</v>
      </c>
      <c r="I474" s="132" t="s">
        <v>13</v>
      </c>
      <c r="J474" s="132" t="s">
        <v>13</v>
      </c>
      <c r="K474" s="132" t="s">
        <v>13</v>
      </c>
      <c r="L474" s="132" t="s">
        <v>13</v>
      </c>
      <c r="M474" s="132" t="s">
        <v>13</v>
      </c>
      <c r="N474" s="132" t="s">
        <v>13</v>
      </c>
      <c r="O474" s="132" t="s">
        <v>13</v>
      </c>
      <c r="P474" s="132" t="s">
        <v>13</v>
      </c>
      <c r="Q474" s="132" t="s">
        <v>13</v>
      </c>
      <c r="R474" s="132" t="s">
        <v>13</v>
      </c>
      <c r="S474" s="132" t="s">
        <v>13</v>
      </c>
      <c r="T474" s="132" t="s">
        <v>13</v>
      </c>
      <c r="U474" s="132" t="s">
        <v>13</v>
      </c>
      <c r="V474" s="132" t="s">
        <v>13</v>
      </c>
      <c r="W474" s="132" t="s">
        <v>13</v>
      </c>
      <c r="X474" s="132" t="s">
        <v>13</v>
      </c>
      <c r="Y474" s="132" t="s">
        <v>13</v>
      </c>
      <c r="Z474" s="132" t="s">
        <v>13</v>
      </c>
      <c r="AA474" s="132" t="s">
        <v>13</v>
      </c>
      <c r="AB474" s="132" t="s">
        <v>13</v>
      </c>
      <c r="AC474" s="132" t="s">
        <v>13</v>
      </c>
      <c r="AD474" s="132" t="s">
        <v>13</v>
      </c>
      <c r="AE474" s="132" t="s">
        <v>13</v>
      </c>
      <c r="AF474" s="132" t="s">
        <v>13</v>
      </c>
      <c r="AG474" s="132" t="s">
        <v>13</v>
      </c>
      <c r="AH474" s="132" t="s">
        <v>13</v>
      </c>
      <c r="AI474" s="132" t="s">
        <v>13</v>
      </c>
      <c r="AJ474" s="132" t="s">
        <v>13</v>
      </c>
      <c r="AK474" s="132" t="s">
        <v>13</v>
      </c>
      <c r="AL474" s="132" t="s">
        <v>13</v>
      </c>
      <c r="AM474" s="132" t="s">
        <v>13</v>
      </c>
      <c r="AN474" s="132" t="s">
        <v>13</v>
      </c>
      <c r="AO474" s="132" t="s">
        <v>13</v>
      </c>
      <c r="AP474" s="132" t="s">
        <v>13</v>
      </c>
      <c r="AQ474" s="132" t="s">
        <v>13</v>
      </c>
      <c r="AR474" s="132" t="s">
        <v>13</v>
      </c>
      <c r="AS474" s="132" t="s">
        <v>13</v>
      </c>
      <c r="AT474" s="319" t="s">
        <v>13</v>
      </c>
      <c r="AU474" s="132" t="s">
        <v>13</v>
      </c>
      <c r="AV474" s="132" t="s">
        <v>13</v>
      </c>
      <c r="AW474" s="132" t="s">
        <v>13</v>
      </c>
      <c r="AX474" s="132" t="s">
        <v>13</v>
      </c>
      <c r="AY474" s="132" t="s">
        <v>13</v>
      </c>
      <c r="AZ474" s="320" t="s">
        <v>13</v>
      </c>
      <c r="BA474" s="320" t="s">
        <v>13</v>
      </c>
      <c r="BB474" s="132" t="s">
        <v>13</v>
      </c>
      <c r="BC474" s="319" t="s">
        <v>13</v>
      </c>
      <c r="BD474" s="319" t="s">
        <v>13</v>
      </c>
      <c r="BE474" s="320" t="s">
        <v>13</v>
      </c>
      <c r="BF474" s="132" t="s">
        <v>13</v>
      </c>
      <c r="BG474" s="132" t="s">
        <v>13</v>
      </c>
      <c r="BH474" s="132" t="s">
        <v>13</v>
      </c>
      <c r="BI474" s="132" t="s">
        <v>13</v>
      </c>
      <c r="BJ474" s="321"/>
      <c r="BK474" s="321"/>
      <c r="BL474" s="132"/>
      <c r="BM474" s="132"/>
      <c r="BN474" s="132"/>
      <c r="BO474" s="132"/>
      <c r="BP474" s="132"/>
      <c r="BQ474" s="321"/>
      <c r="BR474" s="132"/>
      <c r="BS474" s="132"/>
      <c r="BT474" s="132"/>
      <c r="BU474" s="132"/>
      <c r="BV474" s="132"/>
      <c r="BW474" s="132"/>
      <c r="BX474" s="132"/>
    </row>
    <row r="475" spans="1:76" hidden="1" x14ac:dyDescent="0.25">
      <c r="A475" s="295">
        <v>303</v>
      </c>
      <c r="C475" s="317" t="s">
        <v>13</v>
      </c>
      <c r="D475" s="317" t="s">
        <v>13</v>
      </c>
      <c r="E475" s="318" t="s">
        <v>13</v>
      </c>
      <c r="F475" s="132" t="s">
        <v>13</v>
      </c>
      <c r="G475" s="132" t="s">
        <v>13</v>
      </c>
      <c r="H475" s="132" t="s">
        <v>13</v>
      </c>
      <c r="I475" s="132" t="s">
        <v>13</v>
      </c>
      <c r="J475" s="132" t="s">
        <v>13</v>
      </c>
      <c r="K475" s="132" t="s">
        <v>13</v>
      </c>
      <c r="L475" s="132" t="s">
        <v>13</v>
      </c>
      <c r="M475" s="132" t="s">
        <v>13</v>
      </c>
      <c r="N475" s="132" t="s">
        <v>13</v>
      </c>
      <c r="O475" s="132" t="s">
        <v>13</v>
      </c>
      <c r="P475" s="132" t="s">
        <v>13</v>
      </c>
      <c r="Q475" s="132" t="s">
        <v>13</v>
      </c>
      <c r="R475" s="132" t="s">
        <v>13</v>
      </c>
      <c r="S475" s="132" t="s">
        <v>13</v>
      </c>
      <c r="T475" s="132" t="s">
        <v>13</v>
      </c>
      <c r="U475" s="132" t="s">
        <v>13</v>
      </c>
      <c r="V475" s="132" t="s">
        <v>13</v>
      </c>
      <c r="W475" s="132" t="s">
        <v>13</v>
      </c>
      <c r="X475" s="132" t="s">
        <v>13</v>
      </c>
      <c r="Y475" s="132" t="s">
        <v>13</v>
      </c>
      <c r="Z475" s="132" t="s">
        <v>13</v>
      </c>
      <c r="AA475" s="132" t="s">
        <v>13</v>
      </c>
      <c r="AB475" s="132" t="s">
        <v>13</v>
      </c>
      <c r="AC475" s="132" t="s">
        <v>13</v>
      </c>
      <c r="AD475" s="132" t="s">
        <v>13</v>
      </c>
      <c r="AE475" s="132" t="s">
        <v>13</v>
      </c>
      <c r="AF475" s="132" t="s">
        <v>13</v>
      </c>
      <c r="AG475" s="132" t="s">
        <v>13</v>
      </c>
      <c r="AH475" s="132" t="s">
        <v>13</v>
      </c>
      <c r="AI475" s="132" t="s">
        <v>13</v>
      </c>
      <c r="AJ475" s="132" t="s">
        <v>13</v>
      </c>
      <c r="AK475" s="132" t="s">
        <v>13</v>
      </c>
      <c r="AL475" s="132" t="s">
        <v>13</v>
      </c>
      <c r="AM475" s="132" t="s">
        <v>13</v>
      </c>
      <c r="AN475" s="132" t="s">
        <v>13</v>
      </c>
      <c r="AO475" s="132" t="s">
        <v>13</v>
      </c>
      <c r="AP475" s="132" t="s">
        <v>13</v>
      </c>
      <c r="AQ475" s="132" t="s">
        <v>13</v>
      </c>
      <c r="AR475" s="132" t="s">
        <v>13</v>
      </c>
      <c r="AS475" s="132" t="s">
        <v>13</v>
      </c>
      <c r="AT475" s="319" t="s">
        <v>13</v>
      </c>
      <c r="AU475" s="132" t="s">
        <v>13</v>
      </c>
      <c r="AV475" s="132" t="s">
        <v>13</v>
      </c>
      <c r="AW475" s="132" t="s">
        <v>13</v>
      </c>
      <c r="AX475" s="132" t="s">
        <v>13</v>
      </c>
      <c r="AY475" s="132" t="s">
        <v>13</v>
      </c>
      <c r="AZ475" s="320" t="s">
        <v>13</v>
      </c>
      <c r="BA475" s="320" t="s">
        <v>13</v>
      </c>
      <c r="BB475" s="132" t="s">
        <v>13</v>
      </c>
      <c r="BC475" s="319" t="s">
        <v>13</v>
      </c>
      <c r="BD475" s="319" t="s">
        <v>13</v>
      </c>
      <c r="BE475" s="320" t="s">
        <v>13</v>
      </c>
      <c r="BF475" s="132" t="s">
        <v>13</v>
      </c>
      <c r="BG475" s="132" t="s">
        <v>13</v>
      </c>
      <c r="BH475" s="132" t="s">
        <v>13</v>
      </c>
      <c r="BI475" s="132" t="s">
        <v>13</v>
      </c>
      <c r="BJ475" s="321"/>
      <c r="BK475" s="321"/>
      <c r="BL475" s="132"/>
      <c r="BM475" s="132"/>
      <c r="BN475" s="132"/>
      <c r="BO475" s="132"/>
      <c r="BP475" s="132"/>
      <c r="BQ475" s="321"/>
      <c r="BR475" s="132"/>
      <c r="BS475" s="132"/>
      <c r="BT475" s="132"/>
      <c r="BU475" s="132"/>
      <c r="BV475" s="132"/>
      <c r="BW475" s="132"/>
      <c r="BX475" s="132"/>
    </row>
    <row r="476" spans="1:76" hidden="1" x14ac:dyDescent="0.25">
      <c r="A476" s="295">
        <v>303</v>
      </c>
      <c r="C476" s="317" t="s">
        <v>13</v>
      </c>
      <c r="D476" s="317" t="s">
        <v>13</v>
      </c>
      <c r="E476" s="318" t="s">
        <v>13</v>
      </c>
      <c r="F476" s="132" t="s">
        <v>13</v>
      </c>
      <c r="G476" s="132" t="s">
        <v>13</v>
      </c>
      <c r="H476" s="132" t="s">
        <v>13</v>
      </c>
      <c r="I476" s="132" t="s">
        <v>13</v>
      </c>
      <c r="J476" s="132" t="s">
        <v>13</v>
      </c>
      <c r="K476" s="132" t="s">
        <v>13</v>
      </c>
      <c r="L476" s="132" t="s">
        <v>13</v>
      </c>
      <c r="M476" s="132" t="s">
        <v>13</v>
      </c>
      <c r="N476" s="132" t="s">
        <v>13</v>
      </c>
      <c r="O476" s="132" t="s">
        <v>13</v>
      </c>
      <c r="P476" s="132" t="s">
        <v>13</v>
      </c>
      <c r="Q476" s="132" t="s">
        <v>13</v>
      </c>
      <c r="R476" s="132" t="s">
        <v>13</v>
      </c>
      <c r="S476" s="132" t="s">
        <v>13</v>
      </c>
      <c r="T476" s="132" t="s">
        <v>13</v>
      </c>
      <c r="U476" s="132" t="s">
        <v>13</v>
      </c>
      <c r="V476" s="132" t="s">
        <v>13</v>
      </c>
      <c r="W476" s="132" t="s">
        <v>13</v>
      </c>
      <c r="X476" s="132" t="s">
        <v>13</v>
      </c>
      <c r="Y476" s="132" t="s">
        <v>13</v>
      </c>
      <c r="Z476" s="132" t="s">
        <v>13</v>
      </c>
      <c r="AA476" s="132" t="s">
        <v>13</v>
      </c>
      <c r="AB476" s="132" t="s">
        <v>13</v>
      </c>
      <c r="AC476" s="132" t="s">
        <v>13</v>
      </c>
      <c r="AD476" s="132" t="s">
        <v>13</v>
      </c>
      <c r="AE476" s="132" t="s">
        <v>13</v>
      </c>
      <c r="AF476" s="132" t="s">
        <v>13</v>
      </c>
      <c r="AG476" s="132" t="s">
        <v>13</v>
      </c>
      <c r="AH476" s="132" t="s">
        <v>13</v>
      </c>
      <c r="AI476" s="132" t="s">
        <v>13</v>
      </c>
      <c r="AJ476" s="132" t="s">
        <v>13</v>
      </c>
      <c r="AK476" s="132" t="s">
        <v>13</v>
      </c>
      <c r="AL476" s="132" t="s">
        <v>13</v>
      </c>
      <c r="AM476" s="132" t="s">
        <v>13</v>
      </c>
      <c r="AN476" s="132" t="s">
        <v>13</v>
      </c>
      <c r="AO476" s="132" t="s">
        <v>13</v>
      </c>
      <c r="AP476" s="132" t="s">
        <v>13</v>
      </c>
      <c r="AQ476" s="132" t="s">
        <v>13</v>
      </c>
      <c r="AR476" s="132" t="s">
        <v>13</v>
      </c>
      <c r="AS476" s="132" t="s">
        <v>13</v>
      </c>
      <c r="AT476" s="319" t="s">
        <v>13</v>
      </c>
      <c r="AU476" s="132" t="s">
        <v>13</v>
      </c>
      <c r="AV476" s="132" t="s">
        <v>13</v>
      </c>
      <c r="AW476" s="132" t="s">
        <v>13</v>
      </c>
      <c r="AX476" s="132" t="s">
        <v>13</v>
      </c>
      <c r="AY476" s="132" t="s">
        <v>13</v>
      </c>
      <c r="AZ476" s="320" t="s">
        <v>13</v>
      </c>
      <c r="BA476" s="320" t="s">
        <v>13</v>
      </c>
      <c r="BB476" s="132" t="s">
        <v>13</v>
      </c>
      <c r="BC476" s="319" t="s">
        <v>13</v>
      </c>
      <c r="BD476" s="319" t="s">
        <v>13</v>
      </c>
      <c r="BE476" s="320" t="s">
        <v>13</v>
      </c>
      <c r="BF476" s="132" t="s">
        <v>13</v>
      </c>
      <c r="BG476" s="132" t="s">
        <v>13</v>
      </c>
      <c r="BH476" s="132" t="s">
        <v>13</v>
      </c>
      <c r="BI476" s="132" t="s">
        <v>13</v>
      </c>
      <c r="BJ476" s="321"/>
      <c r="BK476" s="321"/>
      <c r="BL476" s="132"/>
      <c r="BM476" s="132"/>
      <c r="BN476" s="132"/>
      <c r="BO476" s="132"/>
      <c r="BP476" s="132"/>
      <c r="BQ476" s="321"/>
      <c r="BR476" s="132"/>
      <c r="BS476" s="132"/>
      <c r="BT476" s="132"/>
      <c r="BU476" s="132"/>
      <c r="BV476" s="132"/>
      <c r="BW476" s="132"/>
      <c r="BX476" s="132"/>
    </row>
    <row r="477" spans="1:76" hidden="1" x14ac:dyDescent="0.25">
      <c r="A477" s="295">
        <v>303</v>
      </c>
      <c r="C477" s="317" t="s">
        <v>13</v>
      </c>
      <c r="D477" s="317" t="s">
        <v>13</v>
      </c>
      <c r="E477" s="318" t="s">
        <v>13</v>
      </c>
      <c r="F477" s="132" t="s">
        <v>13</v>
      </c>
      <c r="G477" s="132" t="s">
        <v>13</v>
      </c>
      <c r="H477" s="132" t="s">
        <v>13</v>
      </c>
      <c r="I477" s="132" t="s">
        <v>13</v>
      </c>
      <c r="J477" s="132" t="s">
        <v>13</v>
      </c>
      <c r="K477" s="132" t="s">
        <v>13</v>
      </c>
      <c r="L477" s="132" t="s">
        <v>13</v>
      </c>
      <c r="M477" s="132" t="s">
        <v>13</v>
      </c>
      <c r="N477" s="132" t="s">
        <v>13</v>
      </c>
      <c r="O477" s="132" t="s">
        <v>13</v>
      </c>
      <c r="P477" s="132" t="s">
        <v>13</v>
      </c>
      <c r="Q477" s="132" t="s">
        <v>13</v>
      </c>
      <c r="R477" s="132" t="s">
        <v>13</v>
      </c>
      <c r="S477" s="132" t="s">
        <v>13</v>
      </c>
      <c r="T477" s="132" t="s">
        <v>13</v>
      </c>
      <c r="U477" s="132" t="s">
        <v>13</v>
      </c>
      <c r="V477" s="132" t="s">
        <v>13</v>
      </c>
      <c r="W477" s="132" t="s">
        <v>13</v>
      </c>
      <c r="X477" s="132" t="s">
        <v>13</v>
      </c>
      <c r="Y477" s="132" t="s">
        <v>13</v>
      </c>
      <c r="Z477" s="132" t="s">
        <v>13</v>
      </c>
      <c r="AA477" s="132" t="s">
        <v>13</v>
      </c>
      <c r="AB477" s="132" t="s">
        <v>13</v>
      </c>
      <c r="AC477" s="132" t="s">
        <v>13</v>
      </c>
      <c r="AD477" s="132" t="s">
        <v>13</v>
      </c>
      <c r="AE477" s="132" t="s">
        <v>13</v>
      </c>
      <c r="AF477" s="132" t="s">
        <v>13</v>
      </c>
      <c r="AG477" s="132" t="s">
        <v>13</v>
      </c>
      <c r="AH477" s="132" t="s">
        <v>13</v>
      </c>
      <c r="AI477" s="132" t="s">
        <v>13</v>
      </c>
      <c r="AJ477" s="132" t="s">
        <v>13</v>
      </c>
      <c r="AK477" s="132" t="s">
        <v>13</v>
      </c>
      <c r="AL477" s="132" t="s">
        <v>13</v>
      </c>
      <c r="AM477" s="132" t="s">
        <v>13</v>
      </c>
      <c r="AN477" s="132" t="s">
        <v>13</v>
      </c>
      <c r="AO477" s="132" t="s">
        <v>13</v>
      </c>
      <c r="AP477" s="132" t="s">
        <v>13</v>
      </c>
      <c r="AQ477" s="132" t="s">
        <v>13</v>
      </c>
      <c r="AR477" s="132" t="s">
        <v>13</v>
      </c>
      <c r="AS477" s="132" t="s">
        <v>13</v>
      </c>
      <c r="AT477" s="319" t="s">
        <v>13</v>
      </c>
      <c r="AU477" s="132" t="s">
        <v>13</v>
      </c>
      <c r="AV477" s="132" t="s">
        <v>13</v>
      </c>
      <c r="AW477" s="132" t="s">
        <v>13</v>
      </c>
      <c r="AX477" s="132" t="s">
        <v>13</v>
      </c>
      <c r="AY477" s="132" t="s">
        <v>13</v>
      </c>
      <c r="AZ477" s="320" t="s">
        <v>13</v>
      </c>
      <c r="BA477" s="320" t="s">
        <v>13</v>
      </c>
      <c r="BB477" s="132" t="s">
        <v>13</v>
      </c>
      <c r="BC477" s="319" t="s">
        <v>13</v>
      </c>
      <c r="BD477" s="319" t="s">
        <v>13</v>
      </c>
      <c r="BE477" s="320" t="s">
        <v>13</v>
      </c>
      <c r="BF477" s="132" t="s">
        <v>13</v>
      </c>
      <c r="BG477" s="132" t="s">
        <v>13</v>
      </c>
      <c r="BH477" s="132" t="s">
        <v>13</v>
      </c>
      <c r="BI477" s="132" t="s">
        <v>13</v>
      </c>
      <c r="BJ477" s="321"/>
      <c r="BK477" s="321"/>
      <c r="BL477" s="132"/>
      <c r="BM477" s="132"/>
      <c r="BN477" s="132"/>
      <c r="BO477" s="132"/>
      <c r="BP477" s="132"/>
      <c r="BQ477" s="321"/>
      <c r="BR477" s="132"/>
      <c r="BS477" s="132"/>
      <c r="BT477" s="132"/>
      <c r="BU477" s="132"/>
      <c r="BV477" s="132"/>
      <c r="BW477" s="132"/>
      <c r="BX477" s="132"/>
    </row>
    <row r="478" spans="1:76" hidden="1" x14ac:dyDescent="0.25">
      <c r="A478" s="295">
        <v>303</v>
      </c>
      <c r="C478" s="317" t="s">
        <v>13</v>
      </c>
      <c r="D478" s="317" t="s">
        <v>13</v>
      </c>
      <c r="E478" s="318" t="s">
        <v>13</v>
      </c>
      <c r="F478" s="132" t="s">
        <v>13</v>
      </c>
      <c r="G478" s="132" t="s">
        <v>13</v>
      </c>
      <c r="H478" s="132" t="s">
        <v>13</v>
      </c>
      <c r="I478" s="132" t="s">
        <v>13</v>
      </c>
      <c r="J478" s="132" t="s">
        <v>13</v>
      </c>
      <c r="K478" s="132" t="s">
        <v>13</v>
      </c>
      <c r="L478" s="132" t="s">
        <v>13</v>
      </c>
      <c r="M478" s="132" t="s">
        <v>13</v>
      </c>
      <c r="N478" s="132" t="s">
        <v>13</v>
      </c>
      <c r="O478" s="132" t="s">
        <v>13</v>
      </c>
      <c r="P478" s="132" t="s">
        <v>13</v>
      </c>
      <c r="Q478" s="132" t="s">
        <v>13</v>
      </c>
      <c r="R478" s="132" t="s">
        <v>13</v>
      </c>
      <c r="S478" s="132" t="s">
        <v>13</v>
      </c>
      <c r="T478" s="132" t="s">
        <v>13</v>
      </c>
      <c r="U478" s="132" t="s">
        <v>13</v>
      </c>
      <c r="V478" s="132" t="s">
        <v>13</v>
      </c>
      <c r="W478" s="132" t="s">
        <v>13</v>
      </c>
      <c r="X478" s="132" t="s">
        <v>13</v>
      </c>
      <c r="Y478" s="132" t="s">
        <v>13</v>
      </c>
      <c r="Z478" s="132" t="s">
        <v>13</v>
      </c>
      <c r="AA478" s="132" t="s">
        <v>13</v>
      </c>
      <c r="AB478" s="132" t="s">
        <v>13</v>
      </c>
      <c r="AC478" s="132" t="s">
        <v>13</v>
      </c>
      <c r="AD478" s="132" t="s">
        <v>13</v>
      </c>
      <c r="AE478" s="132" t="s">
        <v>13</v>
      </c>
      <c r="AF478" s="132" t="s">
        <v>13</v>
      </c>
      <c r="AG478" s="132" t="s">
        <v>13</v>
      </c>
      <c r="AH478" s="132" t="s">
        <v>13</v>
      </c>
      <c r="AI478" s="132" t="s">
        <v>13</v>
      </c>
      <c r="AJ478" s="132" t="s">
        <v>13</v>
      </c>
      <c r="AK478" s="132" t="s">
        <v>13</v>
      </c>
      <c r="AL478" s="132" t="s">
        <v>13</v>
      </c>
      <c r="AM478" s="132" t="s">
        <v>13</v>
      </c>
      <c r="AN478" s="132" t="s">
        <v>13</v>
      </c>
      <c r="AO478" s="132" t="s">
        <v>13</v>
      </c>
      <c r="AP478" s="132" t="s">
        <v>13</v>
      </c>
      <c r="AQ478" s="132" t="s">
        <v>13</v>
      </c>
      <c r="AR478" s="132" t="s">
        <v>13</v>
      </c>
      <c r="AS478" s="132" t="s">
        <v>13</v>
      </c>
      <c r="AT478" s="319" t="s">
        <v>13</v>
      </c>
      <c r="AU478" s="132" t="s">
        <v>13</v>
      </c>
      <c r="AV478" s="132" t="s">
        <v>13</v>
      </c>
      <c r="AW478" s="132" t="s">
        <v>13</v>
      </c>
      <c r="AX478" s="132" t="s">
        <v>13</v>
      </c>
      <c r="AY478" s="132" t="s">
        <v>13</v>
      </c>
      <c r="AZ478" s="320" t="s">
        <v>13</v>
      </c>
      <c r="BA478" s="320" t="s">
        <v>13</v>
      </c>
      <c r="BB478" s="132" t="s">
        <v>13</v>
      </c>
      <c r="BC478" s="319" t="s">
        <v>13</v>
      </c>
      <c r="BD478" s="319" t="s">
        <v>13</v>
      </c>
      <c r="BE478" s="320" t="s">
        <v>13</v>
      </c>
      <c r="BF478" s="132" t="s">
        <v>13</v>
      </c>
      <c r="BG478" s="132" t="s">
        <v>13</v>
      </c>
      <c r="BH478" s="132" t="s">
        <v>13</v>
      </c>
      <c r="BI478" s="132" t="s">
        <v>13</v>
      </c>
      <c r="BJ478" s="321"/>
      <c r="BK478" s="321"/>
      <c r="BL478" s="132"/>
      <c r="BM478" s="132"/>
      <c r="BN478" s="132"/>
      <c r="BO478" s="132"/>
      <c r="BP478" s="132"/>
      <c r="BQ478" s="321"/>
      <c r="BR478" s="132"/>
      <c r="BS478" s="132"/>
      <c r="BT478" s="132"/>
      <c r="BU478" s="132"/>
      <c r="BV478" s="132"/>
      <c r="BW478" s="132"/>
      <c r="BX478" s="132"/>
    </row>
    <row r="479" spans="1:76" hidden="1" x14ac:dyDescent="0.25">
      <c r="A479" s="295">
        <v>303</v>
      </c>
      <c r="C479" s="317" t="s">
        <v>13</v>
      </c>
      <c r="D479" s="317" t="s">
        <v>13</v>
      </c>
      <c r="E479" s="318" t="s">
        <v>13</v>
      </c>
      <c r="F479" s="132" t="s">
        <v>13</v>
      </c>
      <c r="G479" s="132" t="s">
        <v>13</v>
      </c>
      <c r="H479" s="132" t="s">
        <v>13</v>
      </c>
      <c r="I479" s="132" t="s">
        <v>13</v>
      </c>
      <c r="J479" s="132" t="s">
        <v>13</v>
      </c>
      <c r="K479" s="132" t="s">
        <v>13</v>
      </c>
      <c r="L479" s="132" t="s">
        <v>13</v>
      </c>
      <c r="M479" s="132" t="s">
        <v>13</v>
      </c>
      <c r="N479" s="132" t="s">
        <v>13</v>
      </c>
      <c r="O479" s="132" t="s">
        <v>13</v>
      </c>
      <c r="P479" s="132" t="s">
        <v>13</v>
      </c>
      <c r="Q479" s="132" t="s">
        <v>13</v>
      </c>
      <c r="R479" s="132" t="s">
        <v>13</v>
      </c>
      <c r="S479" s="132" t="s">
        <v>13</v>
      </c>
      <c r="T479" s="132" t="s">
        <v>13</v>
      </c>
      <c r="U479" s="132" t="s">
        <v>13</v>
      </c>
      <c r="V479" s="132" t="s">
        <v>13</v>
      </c>
      <c r="W479" s="132" t="s">
        <v>13</v>
      </c>
      <c r="X479" s="132" t="s">
        <v>13</v>
      </c>
      <c r="Y479" s="132" t="s">
        <v>13</v>
      </c>
      <c r="Z479" s="132" t="s">
        <v>13</v>
      </c>
      <c r="AA479" s="132" t="s">
        <v>13</v>
      </c>
      <c r="AB479" s="132" t="s">
        <v>13</v>
      </c>
      <c r="AC479" s="132" t="s">
        <v>13</v>
      </c>
      <c r="AD479" s="132" t="s">
        <v>13</v>
      </c>
      <c r="AE479" s="132" t="s">
        <v>13</v>
      </c>
      <c r="AF479" s="132" t="s">
        <v>13</v>
      </c>
      <c r="AG479" s="132" t="s">
        <v>13</v>
      </c>
      <c r="AH479" s="132" t="s">
        <v>13</v>
      </c>
      <c r="AI479" s="132" t="s">
        <v>13</v>
      </c>
      <c r="AJ479" s="132" t="s">
        <v>13</v>
      </c>
      <c r="AK479" s="132" t="s">
        <v>13</v>
      </c>
      <c r="AL479" s="132" t="s">
        <v>13</v>
      </c>
      <c r="AM479" s="132" t="s">
        <v>13</v>
      </c>
      <c r="AN479" s="132" t="s">
        <v>13</v>
      </c>
      <c r="AO479" s="132" t="s">
        <v>13</v>
      </c>
      <c r="AP479" s="132" t="s">
        <v>13</v>
      </c>
      <c r="AQ479" s="132" t="s">
        <v>13</v>
      </c>
      <c r="AR479" s="132" t="s">
        <v>13</v>
      </c>
      <c r="AS479" s="132" t="s">
        <v>13</v>
      </c>
      <c r="AT479" s="319" t="s">
        <v>13</v>
      </c>
      <c r="AU479" s="132" t="s">
        <v>13</v>
      </c>
      <c r="AV479" s="132" t="s">
        <v>13</v>
      </c>
      <c r="AW479" s="132" t="s">
        <v>13</v>
      </c>
      <c r="AX479" s="132" t="s">
        <v>13</v>
      </c>
      <c r="AY479" s="132" t="s">
        <v>13</v>
      </c>
      <c r="AZ479" s="320" t="s">
        <v>13</v>
      </c>
      <c r="BA479" s="320" t="s">
        <v>13</v>
      </c>
      <c r="BB479" s="132" t="s">
        <v>13</v>
      </c>
      <c r="BC479" s="319" t="s">
        <v>13</v>
      </c>
      <c r="BD479" s="319" t="s">
        <v>13</v>
      </c>
      <c r="BE479" s="320" t="s">
        <v>13</v>
      </c>
      <c r="BF479" s="132" t="s">
        <v>13</v>
      </c>
      <c r="BG479" s="132" t="s">
        <v>13</v>
      </c>
      <c r="BH479" s="132" t="s">
        <v>13</v>
      </c>
      <c r="BI479" s="132" t="s">
        <v>13</v>
      </c>
      <c r="BJ479" s="321"/>
      <c r="BK479" s="321"/>
      <c r="BL479" s="132"/>
      <c r="BM479" s="132"/>
      <c r="BN479" s="132"/>
      <c r="BO479" s="132"/>
      <c r="BP479" s="132"/>
      <c r="BQ479" s="321"/>
      <c r="BR479" s="132"/>
      <c r="BS479" s="132"/>
      <c r="BT479" s="132"/>
      <c r="BU479" s="132"/>
      <c r="BV479" s="132"/>
      <c r="BW479" s="132"/>
      <c r="BX479" s="132"/>
    </row>
    <row r="480" spans="1:76" hidden="1" x14ac:dyDescent="0.25">
      <c r="A480" s="295">
        <v>303</v>
      </c>
      <c r="C480" s="317" t="s">
        <v>13</v>
      </c>
      <c r="D480" s="317" t="s">
        <v>13</v>
      </c>
      <c r="E480" s="318" t="s">
        <v>13</v>
      </c>
      <c r="F480" s="132" t="s">
        <v>13</v>
      </c>
      <c r="G480" s="132" t="s">
        <v>13</v>
      </c>
      <c r="H480" s="132" t="s">
        <v>13</v>
      </c>
      <c r="I480" s="132" t="s">
        <v>13</v>
      </c>
      <c r="J480" s="132" t="s">
        <v>13</v>
      </c>
      <c r="K480" s="132" t="s">
        <v>13</v>
      </c>
      <c r="L480" s="132" t="s">
        <v>13</v>
      </c>
      <c r="M480" s="132" t="s">
        <v>13</v>
      </c>
      <c r="N480" s="132" t="s">
        <v>13</v>
      </c>
      <c r="O480" s="132" t="s">
        <v>13</v>
      </c>
      <c r="P480" s="132" t="s">
        <v>13</v>
      </c>
      <c r="Q480" s="132" t="s">
        <v>13</v>
      </c>
      <c r="R480" s="132" t="s">
        <v>13</v>
      </c>
      <c r="S480" s="132" t="s">
        <v>13</v>
      </c>
      <c r="T480" s="132" t="s">
        <v>13</v>
      </c>
      <c r="U480" s="132" t="s">
        <v>13</v>
      </c>
      <c r="V480" s="132" t="s">
        <v>13</v>
      </c>
      <c r="W480" s="132" t="s">
        <v>13</v>
      </c>
      <c r="X480" s="132" t="s">
        <v>13</v>
      </c>
      <c r="Y480" s="132" t="s">
        <v>13</v>
      </c>
      <c r="Z480" s="132" t="s">
        <v>13</v>
      </c>
      <c r="AA480" s="132" t="s">
        <v>13</v>
      </c>
      <c r="AB480" s="132" t="s">
        <v>13</v>
      </c>
      <c r="AC480" s="132" t="s">
        <v>13</v>
      </c>
      <c r="AD480" s="132" t="s">
        <v>13</v>
      </c>
      <c r="AE480" s="132" t="s">
        <v>13</v>
      </c>
      <c r="AF480" s="132" t="s">
        <v>13</v>
      </c>
      <c r="AG480" s="132" t="s">
        <v>13</v>
      </c>
      <c r="AH480" s="132" t="s">
        <v>13</v>
      </c>
      <c r="AI480" s="132" t="s">
        <v>13</v>
      </c>
      <c r="AJ480" s="132" t="s">
        <v>13</v>
      </c>
      <c r="AK480" s="132" t="s">
        <v>13</v>
      </c>
      <c r="AL480" s="132" t="s">
        <v>13</v>
      </c>
      <c r="AM480" s="132" t="s">
        <v>13</v>
      </c>
      <c r="AN480" s="132" t="s">
        <v>13</v>
      </c>
      <c r="AO480" s="132" t="s">
        <v>13</v>
      </c>
      <c r="AP480" s="132" t="s">
        <v>13</v>
      </c>
      <c r="AQ480" s="132" t="s">
        <v>13</v>
      </c>
      <c r="AR480" s="132" t="s">
        <v>13</v>
      </c>
      <c r="AS480" s="132" t="s">
        <v>13</v>
      </c>
      <c r="AT480" s="319" t="s">
        <v>13</v>
      </c>
      <c r="AU480" s="132" t="s">
        <v>13</v>
      </c>
      <c r="AV480" s="132" t="s">
        <v>13</v>
      </c>
      <c r="AW480" s="132" t="s">
        <v>13</v>
      </c>
      <c r="AX480" s="132" t="s">
        <v>13</v>
      </c>
      <c r="AY480" s="132" t="s">
        <v>13</v>
      </c>
      <c r="AZ480" s="320" t="s">
        <v>13</v>
      </c>
      <c r="BA480" s="320" t="s">
        <v>13</v>
      </c>
      <c r="BB480" s="132" t="s">
        <v>13</v>
      </c>
      <c r="BC480" s="319" t="s">
        <v>13</v>
      </c>
      <c r="BD480" s="319" t="s">
        <v>13</v>
      </c>
      <c r="BE480" s="320" t="s">
        <v>13</v>
      </c>
      <c r="BF480" s="132" t="s">
        <v>13</v>
      </c>
      <c r="BG480" s="132" t="s">
        <v>13</v>
      </c>
      <c r="BH480" s="132" t="s">
        <v>13</v>
      </c>
      <c r="BI480" s="132" t="s">
        <v>13</v>
      </c>
      <c r="BJ480" s="321"/>
      <c r="BK480" s="321"/>
      <c r="BL480" s="132"/>
      <c r="BM480" s="132"/>
      <c r="BN480" s="132"/>
      <c r="BO480" s="132"/>
      <c r="BP480" s="132"/>
      <c r="BQ480" s="321"/>
      <c r="BR480" s="132"/>
      <c r="BS480" s="132"/>
      <c r="BT480" s="132"/>
      <c r="BU480" s="132"/>
      <c r="BV480" s="132"/>
      <c r="BW480" s="132"/>
      <c r="BX480" s="132"/>
    </row>
    <row r="481" spans="1:76" hidden="1" x14ac:dyDescent="0.25">
      <c r="A481" s="295">
        <v>303</v>
      </c>
      <c r="C481" s="317" t="s">
        <v>13</v>
      </c>
      <c r="D481" s="317" t="s">
        <v>13</v>
      </c>
      <c r="E481" s="318" t="s">
        <v>13</v>
      </c>
      <c r="F481" s="132" t="s">
        <v>13</v>
      </c>
      <c r="G481" s="132" t="s">
        <v>13</v>
      </c>
      <c r="H481" s="132" t="s">
        <v>13</v>
      </c>
      <c r="I481" s="132" t="s">
        <v>13</v>
      </c>
      <c r="J481" s="132" t="s">
        <v>13</v>
      </c>
      <c r="K481" s="132" t="s">
        <v>13</v>
      </c>
      <c r="L481" s="132" t="s">
        <v>13</v>
      </c>
      <c r="M481" s="132" t="s">
        <v>13</v>
      </c>
      <c r="N481" s="132" t="s">
        <v>13</v>
      </c>
      <c r="O481" s="132" t="s">
        <v>13</v>
      </c>
      <c r="P481" s="132" t="s">
        <v>13</v>
      </c>
      <c r="Q481" s="132" t="s">
        <v>13</v>
      </c>
      <c r="R481" s="132" t="s">
        <v>13</v>
      </c>
      <c r="S481" s="132" t="s">
        <v>13</v>
      </c>
      <c r="T481" s="132" t="s">
        <v>13</v>
      </c>
      <c r="U481" s="132" t="s">
        <v>13</v>
      </c>
      <c r="V481" s="132" t="s">
        <v>13</v>
      </c>
      <c r="W481" s="132" t="s">
        <v>13</v>
      </c>
      <c r="X481" s="132" t="s">
        <v>13</v>
      </c>
      <c r="Y481" s="132" t="s">
        <v>13</v>
      </c>
      <c r="Z481" s="132" t="s">
        <v>13</v>
      </c>
      <c r="AA481" s="132" t="s">
        <v>13</v>
      </c>
      <c r="AB481" s="132" t="s">
        <v>13</v>
      </c>
      <c r="AC481" s="132" t="s">
        <v>13</v>
      </c>
      <c r="AD481" s="132" t="s">
        <v>13</v>
      </c>
      <c r="AE481" s="132" t="s">
        <v>13</v>
      </c>
      <c r="AF481" s="132" t="s">
        <v>13</v>
      </c>
      <c r="AG481" s="132" t="s">
        <v>13</v>
      </c>
      <c r="AH481" s="132" t="s">
        <v>13</v>
      </c>
      <c r="AI481" s="132" t="s">
        <v>13</v>
      </c>
      <c r="AJ481" s="132" t="s">
        <v>13</v>
      </c>
      <c r="AK481" s="132" t="s">
        <v>13</v>
      </c>
      <c r="AL481" s="132" t="s">
        <v>13</v>
      </c>
      <c r="AM481" s="132" t="s">
        <v>13</v>
      </c>
      <c r="AN481" s="132" t="s">
        <v>13</v>
      </c>
      <c r="AO481" s="132" t="s">
        <v>13</v>
      </c>
      <c r="AP481" s="132" t="s">
        <v>13</v>
      </c>
      <c r="AQ481" s="132" t="s">
        <v>13</v>
      </c>
      <c r="AR481" s="132" t="s">
        <v>13</v>
      </c>
      <c r="AS481" s="132" t="s">
        <v>13</v>
      </c>
      <c r="AT481" s="319" t="s">
        <v>13</v>
      </c>
      <c r="AU481" s="132" t="s">
        <v>13</v>
      </c>
      <c r="AV481" s="132" t="s">
        <v>13</v>
      </c>
      <c r="AW481" s="132" t="s">
        <v>13</v>
      </c>
      <c r="AX481" s="132" t="s">
        <v>13</v>
      </c>
      <c r="AY481" s="132" t="s">
        <v>13</v>
      </c>
      <c r="AZ481" s="320" t="s">
        <v>13</v>
      </c>
      <c r="BA481" s="320" t="s">
        <v>13</v>
      </c>
      <c r="BB481" s="132" t="s">
        <v>13</v>
      </c>
      <c r="BC481" s="319" t="s">
        <v>13</v>
      </c>
      <c r="BD481" s="319" t="s">
        <v>13</v>
      </c>
      <c r="BE481" s="320" t="s">
        <v>13</v>
      </c>
      <c r="BF481" s="132" t="s">
        <v>13</v>
      </c>
      <c r="BG481" s="132" t="s">
        <v>13</v>
      </c>
      <c r="BH481" s="132" t="s">
        <v>13</v>
      </c>
      <c r="BI481" s="132" t="s">
        <v>13</v>
      </c>
      <c r="BJ481" s="321"/>
      <c r="BK481" s="321"/>
      <c r="BL481" s="132"/>
      <c r="BM481" s="132"/>
      <c r="BN481" s="132"/>
      <c r="BO481" s="132"/>
      <c r="BP481" s="132"/>
      <c r="BQ481" s="321"/>
      <c r="BR481" s="132"/>
      <c r="BS481" s="132"/>
      <c r="BT481" s="132"/>
      <c r="BU481" s="132"/>
      <c r="BV481" s="132"/>
      <c r="BW481" s="132"/>
      <c r="BX481" s="132"/>
    </row>
    <row r="482" spans="1:76" hidden="1" x14ac:dyDescent="0.25">
      <c r="A482" s="295">
        <v>303</v>
      </c>
      <c r="C482" s="317" t="s">
        <v>13</v>
      </c>
      <c r="D482" s="317" t="s">
        <v>13</v>
      </c>
      <c r="E482" s="318" t="s">
        <v>13</v>
      </c>
      <c r="F482" s="132" t="s">
        <v>13</v>
      </c>
      <c r="G482" s="132" t="s">
        <v>13</v>
      </c>
      <c r="H482" s="132" t="s">
        <v>13</v>
      </c>
      <c r="I482" s="132" t="s">
        <v>13</v>
      </c>
      <c r="J482" s="132" t="s">
        <v>13</v>
      </c>
      <c r="K482" s="132" t="s">
        <v>13</v>
      </c>
      <c r="L482" s="132" t="s">
        <v>13</v>
      </c>
      <c r="M482" s="132" t="s">
        <v>13</v>
      </c>
      <c r="N482" s="132" t="s">
        <v>13</v>
      </c>
      <c r="O482" s="132" t="s">
        <v>13</v>
      </c>
      <c r="P482" s="132" t="s">
        <v>13</v>
      </c>
      <c r="Q482" s="132" t="s">
        <v>13</v>
      </c>
      <c r="R482" s="132" t="s">
        <v>13</v>
      </c>
      <c r="S482" s="132" t="s">
        <v>13</v>
      </c>
      <c r="T482" s="132" t="s">
        <v>13</v>
      </c>
      <c r="U482" s="132" t="s">
        <v>13</v>
      </c>
      <c r="V482" s="132" t="s">
        <v>13</v>
      </c>
      <c r="W482" s="132" t="s">
        <v>13</v>
      </c>
      <c r="X482" s="132" t="s">
        <v>13</v>
      </c>
      <c r="Y482" s="132" t="s">
        <v>13</v>
      </c>
      <c r="Z482" s="132" t="s">
        <v>13</v>
      </c>
      <c r="AA482" s="132" t="s">
        <v>13</v>
      </c>
      <c r="AB482" s="132" t="s">
        <v>13</v>
      </c>
      <c r="AC482" s="132" t="s">
        <v>13</v>
      </c>
      <c r="AD482" s="132" t="s">
        <v>13</v>
      </c>
      <c r="AE482" s="132" t="s">
        <v>13</v>
      </c>
      <c r="AF482" s="132" t="s">
        <v>13</v>
      </c>
      <c r="AG482" s="132" t="s">
        <v>13</v>
      </c>
      <c r="AH482" s="132" t="s">
        <v>13</v>
      </c>
      <c r="AI482" s="132" t="s">
        <v>13</v>
      </c>
      <c r="AJ482" s="132" t="s">
        <v>13</v>
      </c>
      <c r="AK482" s="132" t="s">
        <v>13</v>
      </c>
      <c r="AL482" s="132" t="s">
        <v>13</v>
      </c>
      <c r="AM482" s="132" t="s">
        <v>13</v>
      </c>
      <c r="AN482" s="132" t="s">
        <v>13</v>
      </c>
      <c r="AO482" s="132" t="s">
        <v>13</v>
      </c>
      <c r="AP482" s="132" t="s">
        <v>13</v>
      </c>
      <c r="AQ482" s="132" t="s">
        <v>13</v>
      </c>
      <c r="AR482" s="132" t="s">
        <v>13</v>
      </c>
      <c r="AS482" s="132" t="s">
        <v>13</v>
      </c>
      <c r="AT482" s="319" t="s">
        <v>13</v>
      </c>
      <c r="AU482" s="132" t="s">
        <v>13</v>
      </c>
      <c r="AV482" s="132" t="s">
        <v>13</v>
      </c>
      <c r="AW482" s="132" t="s">
        <v>13</v>
      </c>
      <c r="AX482" s="132" t="s">
        <v>13</v>
      </c>
      <c r="AY482" s="132" t="s">
        <v>13</v>
      </c>
      <c r="AZ482" s="320" t="s">
        <v>13</v>
      </c>
      <c r="BA482" s="320" t="s">
        <v>13</v>
      </c>
      <c r="BB482" s="132" t="s">
        <v>13</v>
      </c>
      <c r="BC482" s="319" t="s">
        <v>13</v>
      </c>
      <c r="BD482" s="319" t="s">
        <v>13</v>
      </c>
      <c r="BE482" s="320" t="s">
        <v>13</v>
      </c>
      <c r="BF482" s="132" t="s">
        <v>13</v>
      </c>
      <c r="BG482" s="132" t="s">
        <v>13</v>
      </c>
      <c r="BH482" s="132" t="s">
        <v>13</v>
      </c>
      <c r="BI482" s="132" t="s">
        <v>13</v>
      </c>
      <c r="BJ482" s="321"/>
      <c r="BK482" s="321"/>
      <c r="BL482" s="132"/>
      <c r="BM482" s="132"/>
      <c r="BN482" s="132"/>
      <c r="BO482" s="132"/>
      <c r="BP482" s="132"/>
      <c r="BQ482" s="321"/>
      <c r="BR482" s="132"/>
      <c r="BS482" s="132"/>
      <c r="BT482" s="132"/>
      <c r="BU482" s="132"/>
      <c r="BV482" s="132"/>
      <c r="BW482" s="132"/>
      <c r="BX482" s="132"/>
    </row>
    <row r="483" spans="1:76" hidden="1" x14ac:dyDescent="0.25">
      <c r="A483" s="295">
        <v>303</v>
      </c>
      <c r="C483" s="317" t="s">
        <v>13</v>
      </c>
      <c r="D483" s="317" t="s">
        <v>13</v>
      </c>
      <c r="E483" s="318" t="s">
        <v>13</v>
      </c>
      <c r="F483" s="132" t="s">
        <v>13</v>
      </c>
      <c r="G483" s="132" t="s">
        <v>13</v>
      </c>
      <c r="H483" s="132" t="s">
        <v>13</v>
      </c>
      <c r="I483" s="132" t="s">
        <v>13</v>
      </c>
      <c r="J483" s="132" t="s">
        <v>13</v>
      </c>
      <c r="K483" s="132" t="s">
        <v>13</v>
      </c>
      <c r="L483" s="132" t="s">
        <v>13</v>
      </c>
      <c r="M483" s="132" t="s">
        <v>13</v>
      </c>
      <c r="N483" s="132" t="s">
        <v>13</v>
      </c>
      <c r="O483" s="132" t="s">
        <v>13</v>
      </c>
      <c r="P483" s="132" t="s">
        <v>13</v>
      </c>
      <c r="Q483" s="132" t="s">
        <v>13</v>
      </c>
      <c r="R483" s="132" t="s">
        <v>13</v>
      </c>
      <c r="S483" s="132" t="s">
        <v>13</v>
      </c>
      <c r="T483" s="132" t="s">
        <v>13</v>
      </c>
      <c r="U483" s="132" t="s">
        <v>13</v>
      </c>
      <c r="V483" s="132" t="s">
        <v>13</v>
      </c>
      <c r="W483" s="132" t="s">
        <v>13</v>
      </c>
      <c r="X483" s="132" t="s">
        <v>13</v>
      </c>
      <c r="Y483" s="132" t="s">
        <v>13</v>
      </c>
      <c r="Z483" s="132" t="s">
        <v>13</v>
      </c>
      <c r="AA483" s="132" t="s">
        <v>13</v>
      </c>
      <c r="AB483" s="132" t="s">
        <v>13</v>
      </c>
      <c r="AC483" s="132" t="s">
        <v>13</v>
      </c>
      <c r="AD483" s="132" t="s">
        <v>13</v>
      </c>
      <c r="AE483" s="132" t="s">
        <v>13</v>
      </c>
      <c r="AF483" s="132" t="s">
        <v>13</v>
      </c>
      <c r="AG483" s="132" t="s">
        <v>13</v>
      </c>
      <c r="AH483" s="132" t="s">
        <v>13</v>
      </c>
      <c r="AI483" s="132" t="s">
        <v>13</v>
      </c>
      <c r="AJ483" s="132" t="s">
        <v>13</v>
      </c>
      <c r="AK483" s="132" t="s">
        <v>13</v>
      </c>
      <c r="AL483" s="132" t="s">
        <v>13</v>
      </c>
      <c r="AM483" s="132" t="s">
        <v>13</v>
      </c>
      <c r="AN483" s="132" t="s">
        <v>13</v>
      </c>
      <c r="AO483" s="132" t="s">
        <v>13</v>
      </c>
      <c r="AP483" s="132" t="s">
        <v>13</v>
      </c>
      <c r="AQ483" s="132" t="s">
        <v>13</v>
      </c>
      <c r="AR483" s="132" t="s">
        <v>13</v>
      </c>
      <c r="AS483" s="132" t="s">
        <v>13</v>
      </c>
      <c r="AT483" s="319" t="s">
        <v>13</v>
      </c>
      <c r="AU483" s="132" t="s">
        <v>13</v>
      </c>
      <c r="AV483" s="132" t="s">
        <v>13</v>
      </c>
      <c r="AW483" s="132" t="s">
        <v>13</v>
      </c>
      <c r="AX483" s="132" t="s">
        <v>13</v>
      </c>
      <c r="AY483" s="132" t="s">
        <v>13</v>
      </c>
      <c r="AZ483" s="320" t="s">
        <v>13</v>
      </c>
      <c r="BA483" s="320" t="s">
        <v>13</v>
      </c>
      <c r="BB483" s="132" t="s">
        <v>13</v>
      </c>
      <c r="BC483" s="319" t="s">
        <v>13</v>
      </c>
      <c r="BD483" s="319" t="s">
        <v>13</v>
      </c>
      <c r="BE483" s="320" t="s">
        <v>13</v>
      </c>
      <c r="BF483" s="132" t="s">
        <v>13</v>
      </c>
      <c r="BG483" s="132" t="s">
        <v>13</v>
      </c>
      <c r="BH483" s="132" t="s">
        <v>13</v>
      </c>
      <c r="BI483" s="132" t="s">
        <v>13</v>
      </c>
      <c r="BJ483" s="321"/>
      <c r="BK483" s="321"/>
      <c r="BL483" s="132"/>
      <c r="BM483" s="132"/>
      <c r="BN483" s="132"/>
      <c r="BO483" s="132"/>
      <c r="BP483" s="132"/>
      <c r="BQ483" s="321"/>
      <c r="BR483" s="132"/>
      <c r="BS483" s="132"/>
      <c r="BT483" s="132"/>
      <c r="BU483" s="132"/>
      <c r="BV483" s="132"/>
      <c r="BW483" s="132"/>
      <c r="BX483" s="132"/>
    </row>
    <row r="484" spans="1:76" hidden="1" x14ac:dyDescent="0.25">
      <c r="A484" s="295">
        <v>303</v>
      </c>
      <c r="C484" s="317" t="s">
        <v>13</v>
      </c>
      <c r="D484" s="317" t="s">
        <v>13</v>
      </c>
      <c r="E484" s="318" t="s">
        <v>13</v>
      </c>
      <c r="F484" s="132" t="s">
        <v>13</v>
      </c>
      <c r="G484" s="132" t="s">
        <v>13</v>
      </c>
      <c r="H484" s="132" t="s">
        <v>13</v>
      </c>
      <c r="I484" s="132" t="s">
        <v>13</v>
      </c>
      <c r="J484" s="132" t="s">
        <v>13</v>
      </c>
      <c r="K484" s="132" t="s">
        <v>13</v>
      </c>
      <c r="L484" s="132" t="s">
        <v>13</v>
      </c>
      <c r="M484" s="132" t="s">
        <v>13</v>
      </c>
      <c r="N484" s="132" t="s">
        <v>13</v>
      </c>
      <c r="O484" s="132" t="s">
        <v>13</v>
      </c>
      <c r="P484" s="132" t="s">
        <v>13</v>
      </c>
      <c r="Q484" s="132" t="s">
        <v>13</v>
      </c>
      <c r="R484" s="132" t="s">
        <v>13</v>
      </c>
      <c r="S484" s="132" t="s">
        <v>13</v>
      </c>
      <c r="T484" s="132" t="s">
        <v>13</v>
      </c>
      <c r="U484" s="132" t="s">
        <v>13</v>
      </c>
      <c r="V484" s="132" t="s">
        <v>13</v>
      </c>
      <c r="W484" s="132" t="s">
        <v>13</v>
      </c>
      <c r="X484" s="132" t="s">
        <v>13</v>
      </c>
      <c r="Y484" s="132" t="s">
        <v>13</v>
      </c>
      <c r="Z484" s="132" t="s">
        <v>13</v>
      </c>
      <c r="AA484" s="132" t="s">
        <v>13</v>
      </c>
      <c r="AB484" s="132" t="s">
        <v>13</v>
      </c>
      <c r="AC484" s="132" t="s">
        <v>13</v>
      </c>
      <c r="AD484" s="132" t="s">
        <v>13</v>
      </c>
      <c r="AE484" s="132" t="s">
        <v>13</v>
      </c>
      <c r="AF484" s="132" t="s">
        <v>13</v>
      </c>
      <c r="AG484" s="132" t="s">
        <v>13</v>
      </c>
      <c r="AH484" s="132" t="s">
        <v>13</v>
      </c>
      <c r="AI484" s="132" t="s">
        <v>13</v>
      </c>
      <c r="AJ484" s="132" t="s">
        <v>13</v>
      </c>
      <c r="AK484" s="132" t="s">
        <v>13</v>
      </c>
      <c r="AL484" s="132" t="s">
        <v>13</v>
      </c>
      <c r="AM484" s="132" t="s">
        <v>13</v>
      </c>
      <c r="AN484" s="132" t="s">
        <v>13</v>
      </c>
      <c r="AO484" s="132" t="s">
        <v>13</v>
      </c>
      <c r="AP484" s="132" t="s">
        <v>13</v>
      </c>
      <c r="AQ484" s="132" t="s">
        <v>13</v>
      </c>
      <c r="AR484" s="132" t="s">
        <v>13</v>
      </c>
      <c r="AS484" s="132" t="s">
        <v>13</v>
      </c>
      <c r="AT484" s="319" t="s">
        <v>13</v>
      </c>
      <c r="AU484" s="132" t="s">
        <v>13</v>
      </c>
      <c r="AV484" s="132" t="s">
        <v>13</v>
      </c>
      <c r="AW484" s="132" t="s">
        <v>13</v>
      </c>
      <c r="AX484" s="132" t="s">
        <v>13</v>
      </c>
      <c r="AY484" s="132" t="s">
        <v>13</v>
      </c>
      <c r="AZ484" s="320" t="s">
        <v>13</v>
      </c>
      <c r="BA484" s="320" t="s">
        <v>13</v>
      </c>
      <c r="BB484" s="132" t="s">
        <v>13</v>
      </c>
      <c r="BC484" s="319" t="s">
        <v>13</v>
      </c>
      <c r="BD484" s="319" t="s">
        <v>13</v>
      </c>
      <c r="BE484" s="320" t="s">
        <v>13</v>
      </c>
      <c r="BF484" s="132" t="s">
        <v>13</v>
      </c>
      <c r="BG484" s="132" t="s">
        <v>13</v>
      </c>
      <c r="BH484" s="132" t="s">
        <v>13</v>
      </c>
      <c r="BI484" s="132" t="s">
        <v>13</v>
      </c>
      <c r="BJ484" s="321"/>
      <c r="BK484" s="321"/>
      <c r="BL484" s="132"/>
      <c r="BM484" s="132"/>
      <c r="BN484" s="132"/>
      <c r="BO484" s="132"/>
      <c r="BP484" s="132"/>
      <c r="BQ484" s="321"/>
      <c r="BR484" s="132"/>
      <c r="BS484" s="132"/>
      <c r="BT484" s="132"/>
      <c r="BU484" s="132"/>
      <c r="BV484" s="132"/>
      <c r="BW484" s="132"/>
      <c r="BX484" s="132"/>
    </row>
    <row r="485" spans="1:76" hidden="1" x14ac:dyDescent="0.25">
      <c r="A485" s="295">
        <v>303</v>
      </c>
      <c r="C485" s="317" t="s">
        <v>13</v>
      </c>
      <c r="D485" s="317" t="s">
        <v>13</v>
      </c>
      <c r="E485" s="318" t="s">
        <v>13</v>
      </c>
      <c r="F485" s="132" t="s">
        <v>13</v>
      </c>
      <c r="G485" s="132" t="s">
        <v>13</v>
      </c>
      <c r="H485" s="132" t="s">
        <v>13</v>
      </c>
      <c r="I485" s="132" t="s">
        <v>13</v>
      </c>
      <c r="J485" s="132" t="s">
        <v>13</v>
      </c>
      <c r="K485" s="132" t="s">
        <v>13</v>
      </c>
      <c r="L485" s="132" t="s">
        <v>13</v>
      </c>
      <c r="M485" s="132" t="s">
        <v>13</v>
      </c>
      <c r="N485" s="132" t="s">
        <v>13</v>
      </c>
      <c r="O485" s="132" t="s">
        <v>13</v>
      </c>
      <c r="P485" s="132" t="s">
        <v>13</v>
      </c>
      <c r="Q485" s="132" t="s">
        <v>13</v>
      </c>
      <c r="R485" s="132" t="s">
        <v>13</v>
      </c>
      <c r="S485" s="132" t="s">
        <v>13</v>
      </c>
      <c r="T485" s="132" t="s">
        <v>13</v>
      </c>
      <c r="U485" s="132" t="s">
        <v>13</v>
      </c>
      <c r="V485" s="132" t="s">
        <v>13</v>
      </c>
      <c r="W485" s="132" t="s">
        <v>13</v>
      </c>
      <c r="X485" s="132" t="s">
        <v>13</v>
      </c>
      <c r="Y485" s="132" t="s">
        <v>13</v>
      </c>
      <c r="Z485" s="132" t="s">
        <v>13</v>
      </c>
      <c r="AA485" s="132" t="s">
        <v>13</v>
      </c>
      <c r="AB485" s="132" t="s">
        <v>13</v>
      </c>
      <c r="AC485" s="132" t="s">
        <v>13</v>
      </c>
      <c r="AD485" s="132" t="s">
        <v>13</v>
      </c>
      <c r="AE485" s="132" t="s">
        <v>13</v>
      </c>
      <c r="AF485" s="132" t="s">
        <v>13</v>
      </c>
      <c r="AG485" s="132" t="s">
        <v>13</v>
      </c>
      <c r="AH485" s="132" t="s">
        <v>13</v>
      </c>
      <c r="AI485" s="132" t="s">
        <v>13</v>
      </c>
      <c r="AJ485" s="132" t="s">
        <v>13</v>
      </c>
      <c r="AK485" s="132" t="s">
        <v>13</v>
      </c>
      <c r="AL485" s="132" t="s">
        <v>13</v>
      </c>
      <c r="AM485" s="132" t="s">
        <v>13</v>
      </c>
      <c r="AN485" s="132" t="s">
        <v>13</v>
      </c>
      <c r="AO485" s="132" t="s">
        <v>13</v>
      </c>
      <c r="AP485" s="132" t="s">
        <v>13</v>
      </c>
      <c r="AQ485" s="132" t="s">
        <v>13</v>
      </c>
      <c r="AR485" s="132" t="s">
        <v>13</v>
      </c>
      <c r="AS485" s="132" t="s">
        <v>13</v>
      </c>
      <c r="AT485" s="319" t="s">
        <v>13</v>
      </c>
      <c r="AU485" s="132" t="s">
        <v>13</v>
      </c>
      <c r="AV485" s="132" t="s">
        <v>13</v>
      </c>
      <c r="AW485" s="132" t="s">
        <v>13</v>
      </c>
      <c r="AX485" s="132" t="s">
        <v>13</v>
      </c>
      <c r="AY485" s="132" t="s">
        <v>13</v>
      </c>
      <c r="AZ485" s="320" t="s">
        <v>13</v>
      </c>
      <c r="BA485" s="320" t="s">
        <v>13</v>
      </c>
      <c r="BB485" s="132" t="s">
        <v>13</v>
      </c>
      <c r="BC485" s="319" t="s">
        <v>13</v>
      </c>
      <c r="BD485" s="319" t="s">
        <v>13</v>
      </c>
      <c r="BE485" s="320" t="s">
        <v>13</v>
      </c>
      <c r="BF485" s="132" t="s">
        <v>13</v>
      </c>
      <c r="BG485" s="132" t="s">
        <v>13</v>
      </c>
      <c r="BH485" s="132" t="s">
        <v>13</v>
      </c>
      <c r="BI485" s="132" t="s">
        <v>13</v>
      </c>
      <c r="BJ485" s="321"/>
      <c r="BK485" s="321"/>
      <c r="BL485" s="132"/>
      <c r="BM485" s="132"/>
      <c r="BN485" s="132"/>
      <c r="BO485" s="132"/>
      <c r="BP485" s="132"/>
      <c r="BQ485" s="321"/>
      <c r="BR485" s="132"/>
      <c r="BS485" s="132"/>
      <c r="BT485" s="132"/>
      <c r="BU485" s="132"/>
      <c r="BV485" s="132"/>
      <c r="BW485" s="132"/>
      <c r="BX485" s="132"/>
    </row>
    <row r="486" spans="1:76" hidden="1" x14ac:dyDescent="0.25">
      <c r="A486" s="295">
        <v>303</v>
      </c>
      <c r="C486" s="317" t="s">
        <v>13</v>
      </c>
      <c r="D486" s="317" t="s">
        <v>13</v>
      </c>
      <c r="E486" s="318" t="s">
        <v>13</v>
      </c>
      <c r="F486" s="132" t="s">
        <v>13</v>
      </c>
      <c r="G486" s="132" t="s">
        <v>13</v>
      </c>
      <c r="H486" s="132" t="s">
        <v>13</v>
      </c>
      <c r="I486" s="132" t="s">
        <v>13</v>
      </c>
      <c r="J486" s="132" t="s">
        <v>13</v>
      </c>
      <c r="K486" s="132" t="s">
        <v>13</v>
      </c>
      <c r="L486" s="132" t="s">
        <v>13</v>
      </c>
      <c r="M486" s="132" t="s">
        <v>13</v>
      </c>
      <c r="N486" s="132" t="s">
        <v>13</v>
      </c>
      <c r="O486" s="132" t="s">
        <v>13</v>
      </c>
      <c r="P486" s="132" t="s">
        <v>13</v>
      </c>
      <c r="Q486" s="132" t="s">
        <v>13</v>
      </c>
      <c r="R486" s="132" t="s">
        <v>13</v>
      </c>
      <c r="S486" s="132" t="s">
        <v>13</v>
      </c>
      <c r="T486" s="132" t="s">
        <v>13</v>
      </c>
      <c r="U486" s="132" t="s">
        <v>13</v>
      </c>
      <c r="V486" s="132" t="s">
        <v>13</v>
      </c>
      <c r="W486" s="132" t="s">
        <v>13</v>
      </c>
      <c r="X486" s="132" t="s">
        <v>13</v>
      </c>
      <c r="Y486" s="132" t="s">
        <v>13</v>
      </c>
      <c r="Z486" s="132" t="s">
        <v>13</v>
      </c>
      <c r="AA486" s="132" t="s">
        <v>13</v>
      </c>
      <c r="AB486" s="132" t="s">
        <v>13</v>
      </c>
      <c r="AC486" s="132" t="s">
        <v>13</v>
      </c>
      <c r="AD486" s="132" t="s">
        <v>13</v>
      </c>
      <c r="AE486" s="132" t="s">
        <v>13</v>
      </c>
      <c r="AF486" s="132" t="s">
        <v>13</v>
      </c>
      <c r="AG486" s="132" t="s">
        <v>13</v>
      </c>
      <c r="AH486" s="132" t="s">
        <v>13</v>
      </c>
      <c r="AI486" s="132" t="s">
        <v>13</v>
      </c>
      <c r="AJ486" s="132" t="s">
        <v>13</v>
      </c>
      <c r="AK486" s="132" t="s">
        <v>13</v>
      </c>
      <c r="AL486" s="132" t="s">
        <v>13</v>
      </c>
      <c r="AM486" s="132" t="s">
        <v>13</v>
      </c>
      <c r="AN486" s="132" t="s">
        <v>13</v>
      </c>
      <c r="AO486" s="132" t="s">
        <v>13</v>
      </c>
      <c r="AP486" s="132" t="s">
        <v>13</v>
      </c>
      <c r="AQ486" s="132" t="s">
        <v>13</v>
      </c>
      <c r="AR486" s="132" t="s">
        <v>13</v>
      </c>
      <c r="AS486" s="132" t="s">
        <v>13</v>
      </c>
      <c r="AT486" s="319" t="s">
        <v>13</v>
      </c>
      <c r="AU486" s="132" t="s">
        <v>13</v>
      </c>
      <c r="AV486" s="132" t="s">
        <v>13</v>
      </c>
      <c r="AW486" s="132" t="s">
        <v>13</v>
      </c>
      <c r="AX486" s="132" t="s">
        <v>13</v>
      </c>
      <c r="AY486" s="132" t="s">
        <v>13</v>
      </c>
      <c r="AZ486" s="320" t="s">
        <v>13</v>
      </c>
      <c r="BA486" s="320" t="s">
        <v>13</v>
      </c>
      <c r="BB486" s="132" t="s">
        <v>13</v>
      </c>
      <c r="BC486" s="319" t="s">
        <v>13</v>
      </c>
      <c r="BD486" s="319" t="s">
        <v>13</v>
      </c>
      <c r="BE486" s="320" t="s">
        <v>13</v>
      </c>
      <c r="BF486" s="132" t="s">
        <v>13</v>
      </c>
      <c r="BG486" s="132" t="s">
        <v>13</v>
      </c>
      <c r="BH486" s="132" t="s">
        <v>13</v>
      </c>
      <c r="BI486" s="132" t="s">
        <v>13</v>
      </c>
      <c r="BJ486" s="321"/>
      <c r="BK486" s="321"/>
      <c r="BL486" s="132"/>
      <c r="BM486" s="132"/>
      <c r="BN486" s="132"/>
      <c r="BO486" s="132"/>
      <c r="BP486" s="132"/>
      <c r="BQ486" s="321"/>
      <c r="BR486" s="132"/>
      <c r="BS486" s="132"/>
      <c r="BT486" s="132"/>
      <c r="BU486" s="132"/>
      <c r="BV486" s="132"/>
      <c r="BW486" s="132"/>
      <c r="BX486" s="132"/>
    </row>
    <row r="487" spans="1:76" hidden="1" x14ac:dyDescent="0.25">
      <c r="A487" s="295">
        <v>303</v>
      </c>
      <c r="C487" s="317" t="s">
        <v>13</v>
      </c>
      <c r="D487" s="317" t="s">
        <v>13</v>
      </c>
      <c r="E487" s="318" t="s">
        <v>13</v>
      </c>
      <c r="F487" s="132" t="s">
        <v>13</v>
      </c>
      <c r="G487" s="132" t="s">
        <v>13</v>
      </c>
      <c r="H487" s="132" t="s">
        <v>13</v>
      </c>
      <c r="I487" s="132" t="s">
        <v>13</v>
      </c>
      <c r="J487" s="132" t="s">
        <v>13</v>
      </c>
      <c r="K487" s="132" t="s">
        <v>13</v>
      </c>
      <c r="L487" s="132" t="s">
        <v>13</v>
      </c>
      <c r="M487" s="132" t="s">
        <v>13</v>
      </c>
      <c r="N487" s="132" t="s">
        <v>13</v>
      </c>
      <c r="O487" s="132" t="s">
        <v>13</v>
      </c>
      <c r="P487" s="132" t="s">
        <v>13</v>
      </c>
      <c r="Q487" s="132" t="s">
        <v>13</v>
      </c>
      <c r="R487" s="132" t="s">
        <v>13</v>
      </c>
      <c r="S487" s="132" t="s">
        <v>13</v>
      </c>
      <c r="T487" s="132" t="s">
        <v>13</v>
      </c>
      <c r="U487" s="132" t="s">
        <v>13</v>
      </c>
      <c r="V487" s="132" t="s">
        <v>13</v>
      </c>
      <c r="W487" s="132" t="s">
        <v>13</v>
      </c>
      <c r="X487" s="132" t="s">
        <v>13</v>
      </c>
      <c r="Y487" s="132" t="s">
        <v>13</v>
      </c>
      <c r="Z487" s="132" t="s">
        <v>13</v>
      </c>
      <c r="AA487" s="132" t="s">
        <v>13</v>
      </c>
      <c r="AB487" s="132" t="s">
        <v>13</v>
      </c>
      <c r="AC487" s="132" t="s">
        <v>13</v>
      </c>
      <c r="AD487" s="132" t="s">
        <v>13</v>
      </c>
      <c r="AE487" s="132" t="s">
        <v>13</v>
      </c>
      <c r="AF487" s="132" t="s">
        <v>13</v>
      </c>
      <c r="AG487" s="132" t="s">
        <v>13</v>
      </c>
      <c r="AH487" s="132" t="s">
        <v>13</v>
      </c>
      <c r="AI487" s="132" t="s">
        <v>13</v>
      </c>
      <c r="AJ487" s="132" t="s">
        <v>13</v>
      </c>
      <c r="AK487" s="132" t="s">
        <v>13</v>
      </c>
      <c r="AL487" s="132" t="s">
        <v>13</v>
      </c>
      <c r="AM487" s="132" t="s">
        <v>13</v>
      </c>
      <c r="AN487" s="132" t="s">
        <v>13</v>
      </c>
      <c r="AO487" s="132" t="s">
        <v>13</v>
      </c>
      <c r="AP487" s="132" t="s">
        <v>13</v>
      </c>
      <c r="AQ487" s="132" t="s">
        <v>13</v>
      </c>
      <c r="AR487" s="132" t="s">
        <v>13</v>
      </c>
      <c r="AS487" s="132" t="s">
        <v>13</v>
      </c>
      <c r="AT487" s="319" t="s">
        <v>13</v>
      </c>
      <c r="AU487" s="132" t="s">
        <v>13</v>
      </c>
      <c r="AV487" s="132" t="s">
        <v>13</v>
      </c>
      <c r="AW487" s="132" t="s">
        <v>13</v>
      </c>
      <c r="AX487" s="132" t="s">
        <v>13</v>
      </c>
      <c r="AY487" s="132" t="s">
        <v>13</v>
      </c>
      <c r="AZ487" s="320" t="s">
        <v>13</v>
      </c>
      <c r="BA487" s="320" t="s">
        <v>13</v>
      </c>
      <c r="BB487" s="132" t="s">
        <v>13</v>
      </c>
      <c r="BC487" s="319" t="s">
        <v>13</v>
      </c>
      <c r="BD487" s="319" t="s">
        <v>13</v>
      </c>
      <c r="BE487" s="320" t="s">
        <v>13</v>
      </c>
      <c r="BF487" s="132" t="s">
        <v>13</v>
      </c>
      <c r="BG487" s="132" t="s">
        <v>13</v>
      </c>
      <c r="BH487" s="132" t="s">
        <v>13</v>
      </c>
      <c r="BI487" s="132" t="s">
        <v>13</v>
      </c>
      <c r="BJ487" s="321"/>
      <c r="BK487" s="321"/>
      <c r="BL487" s="132"/>
      <c r="BM487" s="132"/>
      <c r="BN487" s="132"/>
      <c r="BO487" s="132"/>
      <c r="BP487" s="132"/>
      <c r="BQ487" s="321"/>
      <c r="BR487" s="132"/>
      <c r="BS487" s="132"/>
      <c r="BT487" s="132"/>
      <c r="BU487" s="132"/>
      <c r="BV487" s="132"/>
      <c r="BW487" s="132"/>
      <c r="BX487" s="132"/>
    </row>
    <row r="488" spans="1:76" hidden="1" x14ac:dyDescent="0.25">
      <c r="A488" s="295">
        <v>303</v>
      </c>
      <c r="C488" s="317" t="s">
        <v>13</v>
      </c>
      <c r="D488" s="317" t="s">
        <v>13</v>
      </c>
      <c r="E488" s="318" t="s">
        <v>13</v>
      </c>
      <c r="F488" s="132" t="s">
        <v>13</v>
      </c>
      <c r="G488" s="132" t="s">
        <v>13</v>
      </c>
      <c r="H488" s="132" t="s">
        <v>13</v>
      </c>
      <c r="I488" s="132" t="s">
        <v>13</v>
      </c>
      <c r="J488" s="132" t="s">
        <v>13</v>
      </c>
      <c r="K488" s="132" t="s">
        <v>13</v>
      </c>
      <c r="L488" s="132" t="s">
        <v>13</v>
      </c>
      <c r="M488" s="132" t="s">
        <v>13</v>
      </c>
      <c r="N488" s="132" t="s">
        <v>13</v>
      </c>
      <c r="O488" s="132" t="s">
        <v>13</v>
      </c>
      <c r="P488" s="132" t="s">
        <v>13</v>
      </c>
      <c r="Q488" s="132" t="s">
        <v>13</v>
      </c>
      <c r="R488" s="132" t="s">
        <v>13</v>
      </c>
      <c r="S488" s="132" t="s">
        <v>13</v>
      </c>
      <c r="T488" s="132" t="s">
        <v>13</v>
      </c>
      <c r="U488" s="132" t="s">
        <v>13</v>
      </c>
      <c r="V488" s="132" t="s">
        <v>13</v>
      </c>
      <c r="W488" s="132" t="s">
        <v>13</v>
      </c>
      <c r="X488" s="132" t="s">
        <v>13</v>
      </c>
      <c r="Y488" s="132" t="s">
        <v>13</v>
      </c>
      <c r="Z488" s="132" t="s">
        <v>13</v>
      </c>
      <c r="AA488" s="132" t="s">
        <v>13</v>
      </c>
      <c r="AB488" s="132" t="s">
        <v>13</v>
      </c>
      <c r="AC488" s="132" t="s">
        <v>13</v>
      </c>
      <c r="AD488" s="132" t="s">
        <v>13</v>
      </c>
      <c r="AE488" s="132" t="s">
        <v>13</v>
      </c>
      <c r="AF488" s="132" t="s">
        <v>13</v>
      </c>
      <c r="AG488" s="132" t="s">
        <v>13</v>
      </c>
      <c r="AH488" s="132" t="s">
        <v>13</v>
      </c>
      <c r="AI488" s="132" t="s">
        <v>13</v>
      </c>
      <c r="AJ488" s="132" t="s">
        <v>13</v>
      </c>
      <c r="AK488" s="132" t="s">
        <v>13</v>
      </c>
      <c r="AL488" s="132" t="s">
        <v>13</v>
      </c>
      <c r="AM488" s="132" t="s">
        <v>13</v>
      </c>
      <c r="AN488" s="132" t="s">
        <v>13</v>
      </c>
      <c r="AO488" s="132" t="s">
        <v>13</v>
      </c>
      <c r="AP488" s="132" t="s">
        <v>13</v>
      </c>
      <c r="AQ488" s="132" t="s">
        <v>13</v>
      </c>
      <c r="AR488" s="132" t="s">
        <v>13</v>
      </c>
      <c r="AS488" s="132" t="s">
        <v>13</v>
      </c>
      <c r="AT488" s="319" t="s">
        <v>13</v>
      </c>
      <c r="AU488" s="132" t="s">
        <v>13</v>
      </c>
      <c r="AV488" s="132" t="s">
        <v>13</v>
      </c>
      <c r="AW488" s="132" t="s">
        <v>13</v>
      </c>
      <c r="AX488" s="132" t="s">
        <v>13</v>
      </c>
      <c r="AY488" s="132" t="s">
        <v>13</v>
      </c>
      <c r="AZ488" s="320" t="s">
        <v>13</v>
      </c>
      <c r="BA488" s="320" t="s">
        <v>13</v>
      </c>
      <c r="BB488" s="132" t="s">
        <v>13</v>
      </c>
      <c r="BC488" s="319" t="s">
        <v>13</v>
      </c>
      <c r="BD488" s="319" t="s">
        <v>13</v>
      </c>
      <c r="BE488" s="320" t="s">
        <v>13</v>
      </c>
      <c r="BF488" s="132" t="s">
        <v>13</v>
      </c>
      <c r="BG488" s="132" t="s">
        <v>13</v>
      </c>
      <c r="BH488" s="132" t="s">
        <v>13</v>
      </c>
      <c r="BI488" s="132" t="s">
        <v>13</v>
      </c>
      <c r="BJ488" s="321"/>
      <c r="BK488" s="321"/>
      <c r="BL488" s="132"/>
      <c r="BM488" s="132"/>
      <c r="BN488" s="132"/>
      <c r="BO488" s="132"/>
      <c r="BP488" s="132"/>
      <c r="BQ488" s="321"/>
      <c r="BR488" s="132"/>
      <c r="BS488" s="132"/>
      <c r="BT488" s="132"/>
      <c r="BU488" s="132"/>
      <c r="BV488" s="132"/>
      <c r="BW488" s="132"/>
      <c r="BX488" s="132"/>
    </row>
    <row r="489" spans="1:76" hidden="1" x14ac:dyDescent="0.25">
      <c r="A489" s="295">
        <v>303</v>
      </c>
      <c r="C489" s="317" t="s">
        <v>13</v>
      </c>
      <c r="D489" s="317" t="s">
        <v>13</v>
      </c>
      <c r="E489" s="318" t="s">
        <v>13</v>
      </c>
      <c r="F489" s="132" t="s">
        <v>13</v>
      </c>
      <c r="G489" s="132" t="s">
        <v>13</v>
      </c>
      <c r="H489" s="132" t="s">
        <v>13</v>
      </c>
      <c r="I489" s="132" t="s">
        <v>13</v>
      </c>
      <c r="J489" s="132" t="s">
        <v>13</v>
      </c>
      <c r="K489" s="132" t="s">
        <v>13</v>
      </c>
      <c r="L489" s="132" t="s">
        <v>13</v>
      </c>
      <c r="M489" s="132" t="s">
        <v>13</v>
      </c>
      <c r="N489" s="132" t="s">
        <v>13</v>
      </c>
      <c r="O489" s="132" t="s">
        <v>13</v>
      </c>
      <c r="P489" s="132" t="s">
        <v>13</v>
      </c>
      <c r="Q489" s="132" t="s">
        <v>13</v>
      </c>
      <c r="R489" s="132" t="s">
        <v>13</v>
      </c>
      <c r="S489" s="132" t="s">
        <v>13</v>
      </c>
      <c r="T489" s="132" t="s">
        <v>13</v>
      </c>
      <c r="U489" s="132" t="s">
        <v>13</v>
      </c>
      <c r="V489" s="132" t="s">
        <v>13</v>
      </c>
      <c r="W489" s="132" t="s">
        <v>13</v>
      </c>
      <c r="X489" s="132" t="s">
        <v>13</v>
      </c>
      <c r="Y489" s="132" t="s">
        <v>13</v>
      </c>
      <c r="Z489" s="132" t="s">
        <v>13</v>
      </c>
      <c r="AA489" s="132" t="s">
        <v>13</v>
      </c>
      <c r="AB489" s="132" t="s">
        <v>13</v>
      </c>
      <c r="AC489" s="132" t="s">
        <v>13</v>
      </c>
      <c r="AD489" s="132" t="s">
        <v>13</v>
      </c>
      <c r="AE489" s="132" t="s">
        <v>13</v>
      </c>
      <c r="AF489" s="132" t="s">
        <v>13</v>
      </c>
      <c r="AG489" s="132" t="s">
        <v>13</v>
      </c>
      <c r="AH489" s="132" t="s">
        <v>13</v>
      </c>
      <c r="AI489" s="132" t="s">
        <v>13</v>
      </c>
      <c r="AJ489" s="132" t="s">
        <v>13</v>
      </c>
      <c r="AK489" s="132" t="s">
        <v>13</v>
      </c>
      <c r="AL489" s="132" t="s">
        <v>13</v>
      </c>
      <c r="AM489" s="132" t="s">
        <v>13</v>
      </c>
      <c r="AN489" s="132" t="s">
        <v>13</v>
      </c>
      <c r="AO489" s="132" t="s">
        <v>13</v>
      </c>
      <c r="AP489" s="132" t="s">
        <v>13</v>
      </c>
      <c r="AQ489" s="132" t="s">
        <v>13</v>
      </c>
      <c r="AR489" s="132" t="s">
        <v>13</v>
      </c>
      <c r="AS489" s="132" t="s">
        <v>13</v>
      </c>
      <c r="AT489" s="319" t="s">
        <v>13</v>
      </c>
      <c r="AU489" s="132" t="s">
        <v>13</v>
      </c>
      <c r="AV489" s="132" t="s">
        <v>13</v>
      </c>
      <c r="AW489" s="132" t="s">
        <v>13</v>
      </c>
      <c r="AX489" s="132" t="s">
        <v>13</v>
      </c>
      <c r="AY489" s="132" t="s">
        <v>13</v>
      </c>
      <c r="AZ489" s="320" t="s">
        <v>13</v>
      </c>
      <c r="BA489" s="320" t="s">
        <v>13</v>
      </c>
      <c r="BB489" s="132" t="s">
        <v>13</v>
      </c>
      <c r="BC489" s="319" t="s">
        <v>13</v>
      </c>
      <c r="BD489" s="319" t="s">
        <v>13</v>
      </c>
      <c r="BE489" s="320" t="s">
        <v>13</v>
      </c>
      <c r="BF489" s="132" t="s">
        <v>13</v>
      </c>
      <c r="BG489" s="132" t="s">
        <v>13</v>
      </c>
      <c r="BH489" s="132" t="s">
        <v>13</v>
      </c>
      <c r="BI489" s="132" t="s">
        <v>13</v>
      </c>
      <c r="BJ489" s="321"/>
      <c r="BK489" s="321"/>
      <c r="BL489" s="132"/>
      <c r="BM489" s="132"/>
      <c r="BN489" s="132"/>
      <c r="BO489" s="132"/>
      <c r="BP489" s="132"/>
      <c r="BQ489" s="321"/>
      <c r="BR489" s="132"/>
      <c r="BS489" s="132"/>
      <c r="BT489" s="132"/>
      <c r="BU489" s="132"/>
      <c r="BV489" s="132"/>
      <c r="BW489" s="132"/>
      <c r="BX489" s="132"/>
    </row>
    <row r="490" spans="1:76" hidden="1" x14ac:dyDescent="0.25">
      <c r="A490" s="295">
        <v>303</v>
      </c>
      <c r="C490" s="317" t="s">
        <v>13</v>
      </c>
      <c r="D490" s="317" t="s">
        <v>13</v>
      </c>
      <c r="E490" s="318" t="s">
        <v>13</v>
      </c>
      <c r="F490" s="132" t="s">
        <v>13</v>
      </c>
      <c r="G490" s="132" t="s">
        <v>13</v>
      </c>
      <c r="H490" s="132" t="s">
        <v>13</v>
      </c>
      <c r="I490" s="132" t="s">
        <v>13</v>
      </c>
      <c r="J490" s="132" t="s">
        <v>13</v>
      </c>
      <c r="K490" s="132" t="s">
        <v>13</v>
      </c>
      <c r="L490" s="132" t="s">
        <v>13</v>
      </c>
      <c r="M490" s="132" t="s">
        <v>13</v>
      </c>
      <c r="N490" s="132" t="s">
        <v>13</v>
      </c>
      <c r="O490" s="132" t="s">
        <v>13</v>
      </c>
      <c r="P490" s="132" t="s">
        <v>13</v>
      </c>
      <c r="Q490" s="132" t="s">
        <v>13</v>
      </c>
      <c r="R490" s="132" t="s">
        <v>13</v>
      </c>
      <c r="S490" s="132" t="s">
        <v>13</v>
      </c>
      <c r="T490" s="132" t="s">
        <v>13</v>
      </c>
      <c r="U490" s="132" t="s">
        <v>13</v>
      </c>
      <c r="V490" s="132" t="s">
        <v>13</v>
      </c>
      <c r="W490" s="132" t="s">
        <v>13</v>
      </c>
      <c r="X490" s="132" t="s">
        <v>13</v>
      </c>
      <c r="Y490" s="132" t="s">
        <v>13</v>
      </c>
      <c r="Z490" s="132" t="s">
        <v>13</v>
      </c>
      <c r="AA490" s="132" t="s">
        <v>13</v>
      </c>
      <c r="AB490" s="132" t="s">
        <v>13</v>
      </c>
      <c r="AC490" s="132" t="s">
        <v>13</v>
      </c>
      <c r="AD490" s="132" t="s">
        <v>13</v>
      </c>
      <c r="AE490" s="132" t="s">
        <v>13</v>
      </c>
      <c r="AF490" s="132" t="s">
        <v>13</v>
      </c>
      <c r="AG490" s="132" t="s">
        <v>13</v>
      </c>
      <c r="AH490" s="132" t="s">
        <v>13</v>
      </c>
      <c r="AI490" s="132" t="s">
        <v>13</v>
      </c>
      <c r="AJ490" s="132" t="s">
        <v>13</v>
      </c>
      <c r="AK490" s="132" t="s">
        <v>13</v>
      </c>
      <c r="AL490" s="132" t="s">
        <v>13</v>
      </c>
      <c r="AM490" s="132" t="s">
        <v>13</v>
      </c>
      <c r="AN490" s="132" t="s">
        <v>13</v>
      </c>
      <c r="AO490" s="132" t="s">
        <v>13</v>
      </c>
      <c r="AP490" s="132" t="s">
        <v>13</v>
      </c>
      <c r="AQ490" s="132" t="s">
        <v>13</v>
      </c>
      <c r="AR490" s="132" t="s">
        <v>13</v>
      </c>
      <c r="AS490" s="132" t="s">
        <v>13</v>
      </c>
      <c r="AT490" s="319" t="s">
        <v>13</v>
      </c>
      <c r="AU490" s="132" t="s">
        <v>13</v>
      </c>
      <c r="AV490" s="132" t="s">
        <v>13</v>
      </c>
      <c r="AW490" s="132" t="s">
        <v>13</v>
      </c>
      <c r="AX490" s="132" t="s">
        <v>13</v>
      </c>
      <c r="AY490" s="132" t="s">
        <v>13</v>
      </c>
      <c r="AZ490" s="320" t="s">
        <v>13</v>
      </c>
      <c r="BA490" s="320" t="s">
        <v>13</v>
      </c>
      <c r="BB490" s="132" t="s">
        <v>13</v>
      </c>
      <c r="BC490" s="319" t="s">
        <v>13</v>
      </c>
      <c r="BD490" s="319" t="s">
        <v>13</v>
      </c>
      <c r="BE490" s="320" t="s">
        <v>13</v>
      </c>
      <c r="BF490" s="132" t="s">
        <v>13</v>
      </c>
      <c r="BG490" s="132" t="s">
        <v>13</v>
      </c>
      <c r="BH490" s="132" t="s">
        <v>13</v>
      </c>
      <c r="BI490" s="132" t="s">
        <v>13</v>
      </c>
      <c r="BJ490" s="321"/>
      <c r="BK490" s="321"/>
      <c r="BL490" s="132"/>
      <c r="BM490" s="132"/>
      <c r="BN490" s="132"/>
      <c r="BO490" s="132"/>
      <c r="BP490" s="132"/>
      <c r="BQ490" s="321"/>
      <c r="BR490" s="132"/>
      <c r="BS490" s="132"/>
      <c r="BT490" s="132"/>
      <c r="BU490" s="132"/>
      <c r="BV490" s="132"/>
      <c r="BW490" s="132"/>
      <c r="BX490" s="132"/>
    </row>
    <row r="491" spans="1:76" hidden="1" x14ac:dyDescent="0.25">
      <c r="A491" s="295">
        <v>303</v>
      </c>
      <c r="C491" s="317" t="s">
        <v>13</v>
      </c>
      <c r="D491" s="317" t="s">
        <v>13</v>
      </c>
      <c r="E491" s="318" t="s">
        <v>13</v>
      </c>
      <c r="F491" s="132" t="s">
        <v>13</v>
      </c>
      <c r="G491" s="132" t="s">
        <v>13</v>
      </c>
      <c r="H491" s="132" t="s">
        <v>13</v>
      </c>
      <c r="I491" s="132" t="s">
        <v>13</v>
      </c>
      <c r="J491" s="132" t="s">
        <v>13</v>
      </c>
      <c r="K491" s="132" t="s">
        <v>13</v>
      </c>
      <c r="L491" s="132" t="s">
        <v>13</v>
      </c>
      <c r="M491" s="132" t="s">
        <v>13</v>
      </c>
      <c r="N491" s="132" t="s">
        <v>13</v>
      </c>
      <c r="O491" s="132" t="s">
        <v>13</v>
      </c>
      <c r="P491" s="132" t="s">
        <v>13</v>
      </c>
      <c r="Q491" s="132" t="s">
        <v>13</v>
      </c>
      <c r="R491" s="132" t="s">
        <v>13</v>
      </c>
      <c r="S491" s="132" t="s">
        <v>13</v>
      </c>
      <c r="T491" s="132" t="s">
        <v>13</v>
      </c>
      <c r="U491" s="132" t="s">
        <v>13</v>
      </c>
      <c r="V491" s="132" t="s">
        <v>13</v>
      </c>
      <c r="W491" s="132" t="s">
        <v>13</v>
      </c>
      <c r="X491" s="132" t="s">
        <v>13</v>
      </c>
      <c r="Y491" s="132" t="s">
        <v>13</v>
      </c>
      <c r="Z491" s="132" t="s">
        <v>13</v>
      </c>
      <c r="AA491" s="132" t="s">
        <v>13</v>
      </c>
      <c r="AB491" s="132" t="s">
        <v>13</v>
      </c>
      <c r="AC491" s="132" t="s">
        <v>13</v>
      </c>
      <c r="AD491" s="132" t="s">
        <v>13</v>
      </c>
      <c r="AE491" s="132" t="s">
        <v>13</v>
      </c>
      <c r="AF491" s="132" t="s">
        <v>13</v>
      </c>
      <c r="AG491" s="132" t="s">
        <v>13</v>
      </c>
      <c r="AH491" s="132" t="s">
        <v>13</v>
      </c>
      <c r="AI491" s="132" t="s">
        <v>13</v>
      </c>
      <c r="AJ491" s="132" t="s">
        <v>13</v>
      </c>
      <c r="AK491" s="132" t="s">
        <v>13</v>
      </c>
      <c r="AL491" s="132" t="s">
        <v>13</v>
      </c>
      <c r="AM491" s="132" t="s">
        <v>13</v>
      </c>
      <c r="AN491" s="132" t="s">
        <v>13</v>
      </c>
      <c r="AO491" s="132" t="s">
        <v>13</v>
      </c>
      <c r="AP491" s="132" t="s">
        <v>13</v>
      </c>
      <c r="AQ491" s="132" t="s">
        <v>13</v>
      </c>
      <c r="AR491" s="132" t="s">
        <v>13</v>
      </c>
      <c r="AS491" s="132" t="s">
        <v>13</v>
      </c>
      <c r="AT491" s="319" t="s">
        <v>13</v>
      </c>
      <c r="AU491" s="132" t="s">
        <v>13</v>
      </c>
      <c r="AV491" s="132" t="s">
        <v>13</v>
      </c>
      <c r="AW491" s="132" t="s">
        <v>13</v>
      </c>
      <c r="AX491" s="132" t="s">
        <v>13</v>
      </c>
      <c r="AY491" s="132" t="s">
        <v>13</v>
      </c>
      <c r="AZ491" s="320" t="s">
        <v>13</v>
      </c>
      <c r="BA491" s="320" t="s">
        <v>13</v>
      </c>
      <c r="BB491" s="132" t="s">
        <v>13</v>
      </c>
      <c r="BC491" s="319" t="s">
        <v>13</v>
      </c>
      <c r="BD491" s="319" t="s">
        <v>13</v>
      </c>
      <c r="BE491" s="320" t="s">
        <v>13</v>
      </c>
      <c r="BF491" s="132" t="s">
        <v>13</v>
      </c>
      <c r="BG491" s="132" t="s">
        <v>13</v>
      </c>
      <c r="BH491" s="132" t="s">
        <v>13</v>
      </c>
      <c r="BI491" s="132" t="s">
        <v>13</v>
      </c>
      <c r="BJ491" s="321"/>
      <c r="BK491" s="321"/>
      <c r="BL491" s="132"/>
      <c r="BM491" s="132"/>
      <c r="BN491" s="132"/>
      <c r="BO491" s="132"/>
      <c r="BP491" s="132"/>
      <c r="BQ491" s="321"/>
      <c r="BR491" s="132"/>
      <c r="BS491" s="132"/>
      <c r="BT491" s="132"/>
      <c r="BU491" s="132"/>
      <c r="BV491" s="132"/>
      <c r="BW491" s="132"/>
      <c r="BX491" s="132"/>
    </row>
    <row r="492" spans="1:76" hidden="1" x14ac:dyDescent="0.25">
      <c r="A492" s="295">
        <v>303</v>
      </c>
      <c r="C492" s="317" t="s">
        <v>13</v>
      </c>
      <c r="D492" s="317" t="s">
        <v>13</v>
      </c>
      <c r="E492" s="318" t="s">
        <v>13</v>
      </c>
      <c r="F492" s="132" t="s">
        <v>13</v>
      </c>
      <c r="G492" s="132" t="s">
        <v>13</v>
      </c>
      <c r="H492" s="132" t="s">
        <v>13</v>
      </c>
      <c r="I492" s="132" t="s">
        <v>13</v>
      </c>
      <c r="J492" s="132" t="s">
        <v>13</v>
      </c>
      <c r="K492" s="132" t="s">
        <v>13</v>
      </c>
      <c r="L492" s="132" t="s">
        <v>13</v>
      </c>
      <c r="M492" s="132" t="s">
        <v>13</v>
      </c>
      <c r="N492" s="132" t="s">
        <v>13</v>
      </c>
      <c r="O492" s="132" t="s">
        <v>13</v>
      </c>
      <c r="P492" s="132" t="s">
        <v>13</v>
      </c>
      <c r="Q492" s="132" t="s">
        <v>13</v>
      </c>
      <c r="R492" s="132" t="s">
        <v>13</v>
      </c>
      <c r="S492" s="132" t="s">
        <v>13</v>
      </c>
      <c r="T492" s="132" t="s">
        <v>13</v>
      </c>
      <c r="U492" s="132" t="s">
        <v>13</v>
      </c>
      <c r="V492" s="132" t="s">
        <v>13</v>
      </c>
      <c r="W492" s="132" t="s">
        <v>13</v>
      </c>
      <c r="X492" s="132" t="s">
        <v>13</v>
      </c>
      <c r="Y492" s="132" t="s">
        <v>13</v>
      </c>
      <c r="Z492" s="132" t="s">
        <v>13</v>
      </c>
      <c r="AA492" s="132" t="s">
        <v>13</v>
      </c>
      <c r="AB492" s="132" t="s">
        <v>13</v>
      </c>
      <c r="AC492" s="132" t="s">
        <v>13</v>
      </c>
      <c r="AD492" s="132" t="s">
        <v>13</v>
      </c>
      <c r="AE492" s="132" t="s">
        <v>13</v>
      </c>
      <c r="AF492" s="132" t="s">
        <v>13</v>
      </c>
      <c r="AG492" s="132" t="s">
        <v>13</v>
      </c>
      <c r="AH492" s="132" t="s">
        <v>13</v>
      </c>
      <c r="AI492" s="132" t="s">
        <v>13</v>
      </c>
      <c r="AJ492" s="132" t="s">
        <v>13</v>
      </c>
      <c r="AK492" s="132" t="s">
        <v>13</v>
      </c>
      <c r="AL492" s="132" t="s">
        <v>13</v>
      </c>
      <c r="AM492" s="132" t="s">
        <v>13</v>
      </c>
      <c r="AN492" s="132" t="s">
        <v>13</v>
      </c>
      <c r="AO492" s="132" t="s">
        <v>13</v>
      </c>
      <c r="AP492" s="132" t="s">
        <v>13</v>
      </c>
      <c r="AQ492" s="132" t="s">
        <v>13</v>
      </c>
      <c r="AR492" s="132" t="s">
        <v>13</v>
      </c>
      <c r="AS492" s="132" t="s">
        <v>13</v>
      </c>
      <c r="AT492" s="319" t="s">
        <v>13</v>
      </c>
      <c r="AU492" s="132" t="s">
        <v>13</v>
      </c>
      <c r="AV492" s="132" t="s">
        <v>13</v>
      </c>
      <c r="AW492" s="132" t="s">
        <v>13</v>
      </c>
      <c r="AX492" s="132" t="s">
        <v>13</v>
      </c>
      <c r="AY492" s="132" t="s">
        <v>13</v>
      </c>
      <c r="AZ492" s="320" t="s">
        <v>13</v>
      </c>
      <c r="BA492" s="320" t="s">
        <v>13</v>
      </c>
      <c r="BB492" s="132" t="s">
        <v>13</v>
      </c>
      <c r="BC492" s="319" t="s">
        <v>13</v>
      </c>
      <c r="BD492" s="319" t="s">
        <v>13</v>
      </c>
      <c r="BE492" s="320" t="s">
        <v>13</v>
      </c>
      <c r="BF492" s="132" t="s">
        <v>13</v>
      </c>
      <c r="BG492" s="132" t="s">
        <v>13</v>
      </c>
      <c r="BH492" s="132" t="s">
        <v>13</v>
      </c>
      <c r="BI492" s="132" t="s">
        <v>13</v>
      </c>
      <c r="BJ492" s="321"/>
      <c r="BK492" s="321"/>
      <c r="BL492" s="132"/>
      <c r="BM492" s="132"/>
      <c r="BN492" s="132"/>
      <c r="BO492" s="132"/>
      <c r="BP492" s="132"/>
      <c r="BQ492" s="321"/>
      <c r="BR492" s="132"/>
      <c r="BS492" s="132"/>
      <c r="BT492" s="132"/>
      <c r="BU492" s="132"/>
      <c r="BV492" s="132"/>
      <c r="BW492" s="132"/>
      <c r="BX492" s="132"/>
    </row>
    <row r="493" spans="1:76" hidden="1" x14ac:dyDescent="0.25">
      <c r="A493" s="295">
        <v>303</v>
      </c>
      <c r="C493" s="317" t="s">
        <v>13</v>
      </c>
      <c r="D493" s="317" t="s">
        <v>13</v>
      </c>
      <c r="E493" s="318" t="s">
        <v>13</v>
      </c>
      <c r="F493" s="132" t="s">
        <v>13</v>
      </c>
      <c r="G493" s="132" t="s">
        <v>13</v>
      </c>
      <c r="H493" s="132" t="s">
        <v>13</v>
      </c>
      <c r="I493" s="132" t="s">
        <v>13</v>
      </c>
      <c r="J493" s="132" t="s">
        <v>13</v>
      </c>
      <c r="K493" s="132" t="s">
        <v>13</v>
      </c>
      <c r="L493" s="132" t="s">
        <v>13</v>
      </c>
      <c r="M493" s="132" t="s">
        <v>13</v>
      </c>
      <c r="N493" s="132" t="s">
        <v>13</v>
      </c>
      <c r="O493" s="132" t="s">
        <v>13</v>
      </c>
      <c r="P493" s="132" t="s">
        <v>13</v>
      </c>
      <c r="Q493" s="132" t="s">
        <v>13</v>
      </c>
      <c r="R493" s="132" t="s">
        <v>13</v>
      </c>
      <c r="S493" s="132" t="s">
        <v>13</v>
      </c>
      <c r="T493" s="132" t="s">
        <v>13</v>
      </c>
      <c r="U493" s="132" t="s">
        <v>13</v>
      </c>
      <c r="V493" s="132" t="s">
        <v>13</v>
      </c>
      <c r="W493" s="132" t="s">
        <v>13</v>
      </c>
      <c r="X493" s="132" t="s">
        <v>13</v>
      </c>
      <c r="Y493" s="132" t="s">
        <v>13</v>
      </c>
      <c r="Z493" s="132" t="s">
        <v>13</v>
      </c>
      <c r="AA493" s="132" t="s">
        <v>13</v>
      </c>
      <c r="AB493" s="132" t="s">
        <v>13</v>
      </c>
      <c r="AC493" s="132" t="s">
        <v>13</v>
      </c>
      <c r="AD493" s="132" t="s">
        <v>13</v>
      </c>
      <c r="AE493" s="132" t="s">
        <v>13</v>
      </c>
      <c r="AF493" s="132" t="s">
        <v>13</v>
      </c>
      <c r="AG493" s="132" t="s">
        <v>13</v>
      </c>
      <c r="AH493" s="132" t="s">
        <v>13</v>
      </c>
      <c r="AI493" s="132" t="s">
        <v>13</v>
      </c>
      <c r="AJ493" s="132" t="s">
        <v>13</v>
      </c>
      <c r="AK493" s="132" t="s">
        <v>13</v>
      </c>
      <c r="AL493" s="132" t="s">
        <v>13</v>
      </c>
      <c r="AM493" s="132" t="s">
        <v>13</v>
      </c>
      <c r="AN493" s="132" t="s">
        <v>13</v>
      </c>
      <c r="AO493" s="132" t="s">
        <v>13</v>
      </c>
      <c r="AP493" s="132" t="s">
        <v>13</v>
      </c>
      <c r="AQ493" s="132" t="s">
        <v>13</v>
      </c>
      <c r="AR493" s="132" t="s">
        <v>13</v>
      </c>
      <c r="AS493" s="132" t="s">
        <v>13</v>
      </c>
      <c r="AT493" s="319" t="s">
        <v>13</v>
      </c>
      <c r="AU493" s="132" t="s">
        <v>13</v>
      </c>
      <c r="AV493" s="132" t="s">
        <v>13</v>
      </c>
      <c r="AW493" s="132" t="s">
        <v>13</v>
      </c>
      <c r="AX493" s="132" t="s">
        <v>13</v>
      </c>
      <c r="AY493" s="132" t="s">
        <v>13</v>
      </c>
      <c r="AZ493" s="320" t="s">
        <v>13</v>
      </c>
      <c r="BA493" s="320" t="s">
        <v>13</v>
      </c>
      <c r="BB493" s="132" t="s">
        <v>13</v>
      </c>
      <c r="BC493" s="319" t="s">
        <v>13</v>
      </c>
      <c r="BD493" s="319" t="s">
        <v>13</v>
      </c>
      <c r="BE493" s="320" t="s">
        <v>13</v>
      </c>
      <c r="BF493" s="132" t="s">
        <v>13</v>
      </c>
      <c r="BG493" s="132" t="s">
        <v>13</v>
      </c>
      <c r="BH493" s="132" t="s">
        <v>13</v>
      </c>
      <c r="BI493" s="132" t="s">
        <v>13</v>
      </c>
      <c r="BJ493" s="321"/>
      <c r="BK493" s="321"/>
      <c r="BL493" s="132"/>
      <c r="BM493" s="132"/>
      <c r="BN493" s="132"/>
      <c r="BO493" s="132"/>
      <c r="BP493" s="132"/>
      <c r="BQ493" s="321"/>
      <c r="BR493" s="132"/>
      <c r="BS493" s="132"/>
      <c r="BT493" s="132"/>
      <c r="BU493" s="132"/>
      <c r="BV493" s="132"/>
      <c r="BW493" s="132"/>
      <c r="BX493" s="132"/>
    </row>
    <row r="494" spans="1:76" hidden="1" x14ac:dyDescent="0.25">
      <c r="A494" s="295">
        <v>303</v>
      </c>
      <c r="C494" s="317" t="s">
        <v>13</v>
      </c>
      <c r="D494" s="317" t="s">
        <v>13</v>
      </c>
      <c r="E494" s="318" t="s">
        <v>13</v>
      </c>
      <c r="F494" s="132" t="s">
        <v>13</v>
      </c>
      <c r="G494" s="132" t="s">
        <v>13</v>
      </c>
      <c r="H494" s="132" t="s">
        <v>13</v>
      </c>
      <c r="I494" s="132" t="s">
        <v>13</v>
      </c>
      <c r="J494" s="132" t="s">
        <v>13</v>
      </c>
      <c r="K494" s="132" t="s">
        <v>13</v>
      </c>
      <c r="L494" s="132" t="s">
        <v>13</v>
      </c>
      <c r="M494" s="132" t="s">
        <v>13</v>
      </c>
      <c r="N494" s="132" t="s">
        <v>13</v>
      </c>
      <c r="O494" s="132" t="s">
        <v>13</v>
      </c>
      <c r="P494" s="132" t="s">
        <v>13</v>
      </c>
      <c r="Q494" s="132" t="s">
        <v>13</v>
      </c>
      <c r="R494" s="132" t="s">
        <v>13</v>
      </c>
      <c r="S494" s="132" t="s">
        <v>13</v>
      </c>
      <c r="T494" s="132" t="s">
        <v>13</v>
      </c>
      <c r="U494" s="132" t="s">
        <v>13</v>
      </c>
      <c r="V494" s="132" t="s">
        <v>13</v>
      </c>
      <c r="W494" s="132" t="s">
        <v>13</v>
      </c>
      <c r="X494" s="132" t="s">
        <v>13</v>
      </c>
      <c r="Y494" s="132" t="s">
        <v>13</v>
      </c>
      <c r="Z494" s="132" t="s">
        <v>13</v>
      </c>
      <c r="AA494" s="132" t="s">
        <v>13</v>
      </c>
      <c r="AB494" s="132" t="s">
        <v>13</v>
      </c>
      <c r="AC494" s="132" t="s">
        <v>13</v>
      </c>
      <c r="AD494" s="132" t="s">
        <v>13</v>
      </c>
      <c r="AE494" s="132" t="s">
        <v>13</v>
      </c>
      <c r="AF494" s="132" t="s">
        <v>13</v>
      </c>
      <c r="AG494" s="132" t="s">
        <v>13</v>
      </c>
      <c r="AH494" s="132" t="s">
        <v>13</v>
      </c>
      <c r="AI494" s="132" t="s">
        <v>13</v>
      </c>
      <c r="AJ494" s="132" t="s">
        <v>13</v>
      </c>
      <c r="AK494" s="132" t="s">
        <v>13</v>
      </c>
      <c r="AL494" s="132" t="s">
        <v>13</v>
      </c>
      <c r="AM494" s="132" t="s">
        <v>13</v>
      </c>
      <c r="AN494" s="132" t="s">
        <v>13</v>
      </c>
      <c r="AO494" s="132" t="s">
        <v>13</v>
      </c>
      <c r="AP494" s="132" t="s">
        <v>13</v>
      </c>
      <c r="AQ494" s="132" t="s">
        <v>13</v>
      </c>
      <c r="AR494" s="132" t="s">
        <v>13</v>
      </c>
      <c r="AS494" s="132" t="s">
        <v>13</v>
      </c>
      <c r="AT494" s="319" t="s">
        <v>13</v>
      </c>
      <c r="AU494" s="132" t="s">
        <v>13</v>
      </c>
      <c r="AV494" s="132" t="s">
        <v>13</v>
      </c>
      <c r="AW494" s="132" t="s">
        <v>13</v>
      </c>
      <c r="AX494" s="132" t="s">
        <v>13</v>
      </c>
      <c r="AY494" s="132" t="s">
        <v>13</v>
      </c>
      <c r="AZ494" s="320" t="s">
        <v>13</v>
      </c>
      <c r="BA494" s="320" t="s">
        <v>13</v>
      </c>
      <c r="BB494" s="132" t="s">
        <v>13</v>
      </c>
      <c r="BC494" s="319" t="s">
        <v>13</v>
      </c>
      <c r="BD494" s="319" t="s">
        <v>13</v>
      </c>
      <c r="BE494" s="320" t="s">
        <v>13</v>
      </c>
      <c r="BF494" s="132" t="s">
        <v>13</v>
      </c>
      <c r="BG494" s="132" t="s">
        <v>13</v>
      </c>
      <c r="BH494" s="132" t="s">
        <v>13</v>
      </c>
      <c r="BI494" s="132" t="s">
        <v>13</v>
      </c>
      <c r="BJ494" s="321"/>
      <c r="BK494" s="321"/>
      <c r="BL494" s="132"/>
      <c r="BM494" s="132"/>
      <c r="BN494" s="132"/>
      <c r="BO494" s="132"/>
      <c r="BP494" s="132"/>
      <c r="BQ494" s="321"/>
      <c r="BR494" s="132"/>
      <c r="BS494" s="132"/>
      <c r="BT494" s="132"/>
      <c r="BU494" s="132"/>
      <c r="BV494" s="132"/>
      <c r="BW494" s="132"/>
      <c r="BX494" s="132"/>
    </row>
    <row r="495" spans="1:76" hidden="1" x14ac:dyDescent="0.25">
      <c r="A495" s="295">
        <v>303</v>
      </c>
      <c r="C495" s="317" t="s">
        <v>13</v>
      </c>
      <c r="D495" s="317" t="s">
        <v>13</v>
      </c>
      <c r="E495" s="318" t="s">
        <v>13</v>
      </c>
      <c r="F495" s="132" t="s">
        <v>13</v>
      </c>
      <c r="G495" s="132" t="s">
        <v>13</v>
      </c>
      <c r="H495" s="132" t="s">
        <v>13</v>
      </c>
      <c r="I495" s="132" t="s">
        <v>13</v>
      </c>
      <c r="J495" s="132" t="s">
        <v>13</v>
      </c>
      <c r="K495" s="132" t="s">
        <v>13</v>
      </c>
      <c r="L495" s="132" t="s">
        <v>13</v>
      </c>
      <c r="M495" s="132" t="s">
        <v>13</v>
      </c>
      <c r="N495" s="132" t="s">
        <v>13</v>
      </c>
      <c r="O495" s="132" t="s">
        <v>13</v>
      </c>
      <c r="P495" s="132" t="s">
        <v>13</v>
      </c>
      <c r="Q495" s="132" t="s">
        <v>13</v>
      </c>
      <c r="R495" s="132" t="s">
        <v>13</v>
      </c>
      <c r="S495" s="132" t="s">
        <v>13</v>
      </c>
      <c r="T495" s="132" t="s">
        <v>13</v>
      </c>
      <c r="U495" s="132" t="s">
        <v>13</v>
      </c>
      <c r="V495" s="132" t="s">
        <v>13</v>
      </c>
      <c r="W495" s="132" t="s">
        <v>13</v>
      </c>
      <c r="X495" s="132" t="s">
        <v>13</v>
      </c>
      <c r="Y495" s="132" t="s">
        <v>13</v>
      </c>
      <c r="Z495" s="132" t="s">
        <v>13</v>
      </c>
      <c r="AA495" s="132" t="s">
        <v>13</v>
      </c>
      <c r="AB495" s="132" t="s">
        <v>13</v>
      </c>
      <c r="AC495" s="132" t="s">
        <v>13</v>
      </c>
      <c r="AD495" s="132" t="s">
        <v>13</v>
      </c>
      <c r="AE495" s="132" t="s">
        <v>13</v>
      </c>
      <c r="AF495" s="132" t="s">
        <v>13</v>
      </c>
      <c r="AG495" s="132" t="s">
        <v>13</v>
      </c>
      <c r="AH495" s="132" t="s">
        <v>13</v>
      </c>
      <c r="AI495" s="132" t="s">
        <v>13</v>
      </c>
      <c r="AJ495" s="132" t="s">
        <v>13</v>
      </c>
      <c r="AK495" s="132" t="s">
        <v>13</v>
      </c>
      <c r="AL495" s="132" t="s">
        <v>13</v>
      </c>
      <c r="AM495" s="132" t="s">
        <v>13</v>
      </c>
      <c r="AN495" s="132" t="s">
        <v>13</v>
      </c>
      <c r="AO495" s="132" t="s">
        <v>13</v>
      </c>
      <c r="AP495" s="132" t="s">
        <v>13</v>
      </c>
      <c r="AQ495" s="132" t="s">
        <v>13</v>
      </c>
      <c r="AR495" s="132" t="s">
        <v>13</v>
      </c>
      <c r="AS495" s="132" t="s">
        <v>13</v>
      </c>
      <c r="AT495" s="319" t="s">
        <v>13</v>
      </c>
      <c r="AU495" s="132" t="s">
        <v>13</v>
      </c>
      <c r="AV495" s="132" t="s">
        <v>13</v>
      </c>
      <c r="AW495" s="132" t="s">
        <v>13</v>
      </c>
      <c r="AX495" s="132" t="s">
        <v>13</v>
      </c>
      <c r="AY495" s="132" t="s">
        <v>13</v>
      </c>
      <c r="AZ495" s="320" t="s">
        <v>13</v>
      </c>
      <c r="BA495" s="320" t="s">
        <v>13</v>
      </c>
      <c r="BB495" s="132" t="s">
        <v>13</v>
      </c>
      <c r="BC495" s="319" t="s">
        <v>13</v>
      </c>
      <c r="BD495" s="319" t="s">
        <v>13</v>
      </c>
      <c r="BE495" s="320" t="s">
        <v>13</v>
      </c>
      <c r="BF495" s="132" t="s">
        <v>13</v>
      </c>
      <c r="BG495" s="132" t="s">
        <v>13</v>
      </c>
      <c r="BH495" s="132" t="s">
        <v>13</v>
      </c>
      <c r="BI495" s="132" t="s">
        <v>13</v>
      </c>
      <c r="BJ495" s="321"/>
      <c r="BK495" s="321"/>
      <c r="BL495" s="132"/>
      <c r="BM495" s="132"/>
      <c r="BN495" s="132"/>
      <c r="BO495" s="132"/>
      <c r="BP495" s="132"/>
      <c r="BQ495" s="321"/>
      <c r="BR495" s="132"/>
      <c r="BS495" s="132"/>
      <c r="BT495" s="132"/>
      <c r="BU495" s="132"/>
      <c r="BV495" s="132"/>
      <c r="BW495" s="132"/>
      <c r="BX495" s="132"/>
    </row>
    <row r="496" spans="1:76" hidden="1" x14ac:dyDescent="0.25">
      <c r="A496" s="295">
        <v>303</v>
      </c>
      <c r="C496" s="317" t="s">
        <v>13</v>
      </c>
      <c r="D496" s="317" t="s">
        <v>13</v>
      </c>
      <c r="E496" s="318" t="s">
        <v>13</v>
      </c>
      <c r="F496" s="132" t="s">
        <v>13</v>
      </c>
      <c r="G496" s="132" t="s">
        <v>13</v>
      </c>
      <c r="H496" s="132" t="s">
        <v>13</v>
      </c>
      <c r="I496" s="132" t="s">
        <v>13</v>
      </c>
      <c r="J496" s="132" t="s">
        <v>13</v>
      </c>
      <c r="K496" s="132" t="s">
        <v>13</v>
      </c>
      <c r="L496" s="132" t="s">
        <v>13</v>
      </c>
      <c r="M496" s="132" t="s">
        <v>13</v>
      </c>
      <c r="N496" s="132" t="s">
        <v>13</v>
      </c>
      <c r="O496" s="132" t="s">
        <v>13</v>
      </c>
      <c r="P496" s="132" t="s">
        <v>13</v>
      </c>
      <c r="Q496" s="132" t="s">
        <v>13</v>
      </c>
      <c r="R496" s="132" t="s">
        <v>13</v>
      </c>
      <c r="S496" s="132" t="s">
        <v>13</v>
      </c>
      <c r="T496" s="132" t="s">
        <v>13</v>
      </c>
      <c r="U496" s="132" t="s">
        <v>13</v>
      </c>
      <c r="V496" s="132" t="s">
        <v>13</v>
      </c>
      <c r="W496" s="132" t="s">
        <v>13</v>
      </c>
      <c r="X496" s="132" t="s">
        <v>13</v>
      </c>
      <c r="Y496" s="132" t="s">
        <v>13</v>
      </c>
      <c r="Z496" s="132" t="s">
        <v>13</v>
      </c>
      <c r="AA496" s="132" t="s">
        <v>13</v>
      </c>
      <c r="AB496" s="132" t="s">
        <v>13</v>
      </c>
      <c r="AC496" s="132" t="s">
        <v>13</v>
      </c>
      <c r="AD496" s="132" t="s">
        <v>13</v>
      </c>
      <c r="AE496" s="132" t="s">
        <v>13</v>
      </c>
      <c r="AF496" s="132" t="s">
        <v>13</v>
      </c>
      <c r="AG496" s="132" t="s">
        <v>13</v>
      </c>
      <c r="AH496" s="132" t="s">
        <v>13</v>
      </c>
      <c r="AI496" s="132" t="s">
        <v>13</v>
      </c>
      <c r="AJ496" s="132" t="s">
        <v>13</v>
      </c>
      <c r="AK496" s="132" t="s">
        <v>13</v>
      </c>
      <c r="AL496" s="132" t="s">
        <v>13</v>
      </c>
      <c r="AM496" s="132" t="s">
        <v>13</v>
      </c>
      <c r="AN496" s="132" t="s">
        <v>13</v>
      </c>
      <c r="AO496" s="132" t="s">
        <v>13</v>
      </c>
      <c r="AP496" s="132" t="s">
        <v>13</v>
      </c>
      <c r="AQ496" s="132" t="s">
        <v>13</v>
      </c>
      <c r="AR496" s="132" t="s">
        <v>13</v>
      </c>
      <c r="AS496" s="132" t="s">
        <v>13</v>
      </c>
      <c r="AT496" s="319" t="s">
        <v>13</v>
      </c>
      <c r="AU496" s="132" t="s">
        <v>13</v>
      </c>
      <c r="AV496" s="132" t="s">
        <v>13</v>
      </c>
      <c r="AW496" s="132" t="s">
        <v>13</v>
      </c>
      <c r="AX496" s="132" t="s">
        <v>13</v>
      </c>
      <c r="AY496" s="132" t="s">
        <v>13</v>
      </c>
      <c r="AZ496" s="320" t="s">
        <v>13</v>
      </c>
      <c r="BA496" s="320" t="s">
        <v>13</v>
      </c>
      <c r="BB496" s="132" t="s">
        <v>13</v>
      </c>
      <c r="BC496" s="319" t="s">
        <v>13</v>
      </c>
      <c r="BD496" s="319" t="s">
        <v>13</v>
      </c>
      <c r="BE496" s="320" t="s">
        <v>13</v>
      </c>
      <c r="BF496" s="132" t="s">
        <v>13</v>
      </c>
      <c r="BG496" s="132" t="s">
        <v>13</v>
      </c>
      <c r="BH496" s="132" t="s">
        <v>13</v>
      </c>
      <c r="BI496" s="132" t="s">
        <v>13</v>
      </c>
      <c r="BJ496" s="321"/>
      <c r="BK496" s="321"/>
      <c r="BL496" s="132"/>
      <c r="BM496" s="132"/>
      <c r="BN496" s="132"/>
      <c r="BO496" s="132"/>
      <c r="BP496" s="132"/>
      <c r="BQ496" s="321"/>
      <c r="BR496" s="132"/>
      <c r="BS496" s="132"/>
      <c r="BT496" s="132"/>
      <c r="BU496" s="132"/>
      <c r="BV496" s="132"/>
      <c r="BW496" s="132"/>
      <c r="BX496" s="132"/>
    </row>
    <row r="497" spans="1:76" hidden="1" x14ac:dyDescent="0.25">
      <c r="A497" s="295">
        <v>303</v>
      </c>
      <c r="C497" s="317" t="s">
        <v>13</v>
      </c>
      <c r="D497" s="317" t="s">
        <v>13</v>
      </c>
      <c r="E497" s="318" t="s">
        <v>13</v>
      </c>
      <c r="F497" s="132" t="s">
        <v>13</v>
      </c>
      <c r="G497" s="132" t="s">
        <v>13</v>
      </c>
      <c r="H497" s="132" t="s">
        <v>13</v>
      </c>
      <c r="I497" s="132" t="s">
        <v>13</v>
      </c>
      <c r="J497" s="132" t="s">
        <v>13</v>
      </c>
      <c r="K497" s="132" t="s">
        <v>13</v>
      </c>
      <c r="L497" s="132" t="s">
        <v>13</v>
      </c>
      <c r="M497" s="132" t="s">
        <v>13</v>
      </c>
      <c r="N497" s="132" t="s">
        <v>13</v>
      </c>
      <c r="O497" s="132" t="s">
        <v>13</v>
      </c>
      <c r="P497" s="132" t="s">
        <v>13</v>
      </c>
      <c r="Q497" s="132" t="s">
        <v>13</v>
      </c>
      <c r="R497" s="132" t="s">
        <v>13</v>
      </c>
      <c r="S497" s="132" t="s">
        <v>13</v>
      </c>
      <c r="T497" s="132" t="s">
        <v>13</v>
      </c>
      <c r="U497" s="132" t="s">
        <v>13</v>
      </c>
      <c r="V497" s="132" t="s">
        <v>13</v>
      </c>
      <c r="W497" s="132" t="s">
        <v>13</v>
      </c>
      <c r="X497" s="132" t="s">
        <v>13</v>
      </c>
      <c r="Y497" s="132" t="s">
        <v>13</v>
      </c>
      <c r="Z497" s="132" t="s">
        <v>13</v>
      </c>
      <c r="AA497" s="132" t="s">
        <v>13</v>
      </c>
      <c r="AB497" s="132" t="s">
        <v>13</v>
      </c>
      <c r="AC497" s="132" t="s">
        <v>13</v>
      </c>
      <c r="AD497" s="132" t="s">
        <v>13</v>
      </c>
      <c r="AE497" s="132" t="s">
        <v>13</v>
      </c>
      <c r="AF497" s="132" t="s">
        <v>13</v>
      </c>
      <c r="AG497" s="132" t="s">
        <v>13</v>
      </c>
      <c r="AH497" s="132" t="s">
        <v>13</v>
      </c>
      <c r="AI497" s="132" t="s">
        <v>13</v>
      </c>
      <c r="AJ497" s="132" t="s">
        <v>13</v>
      </c>
      <c r="AK497" s="132" t="s">
        <v>13</v>
      </c>
      <c r="AL497" s="132" t="s">
        <v>13</v>
      </c>
      <c r="AM497" s="132" t="s">
        <v>13</v>
      </c>
      <c r="AN497" s="132" t="s">
        <v>13</v>
      </c>
      <c r="AO497" s="132" t="s">
        <v>13</v>
      </c>
      <c r="AP497" s="132" t="s">
        <v>13</v>
      </c>
      <c r="AQ497" s="132" t="s">
        <v>13</v>
      </c>
      <c r="AR497" s="132" t="s">
        <v>13</v>
      </c>
      <c r="AS497" s="132" t="s">
        <v>13</v>
      </c>
      <c r="AT497" s="319" t="s">
        <v>13</v>
      </c>
      <c r="AU497" s="132" t="s">
        <v>13</v>
      </c>
      <c r="AV497" s="132" t="s">
        <v>13</v>
      </c>
      <c r="AW497" s="132" t="s">
        <v>13</v>
      </c>
      <c r="AX497" s="132" t="s">
        <v>13</v>
      </c>
      <c r="AY497" s="132" t="s">
        <v>13</v>
      </c>
      <c r="AZ497" s="320" t="s">
        <v>13</v>
      </c>
      <c r="BA497" s="320" t="s">
        <v>13</v>
      </c>
      <c r="BB497" s="132" t="s">
        <v>13</v>
      </c>
      <c r="BC497" s="319" t="s">
        <v>13</v>
      </c>
      <c r="BD497" s="319" t="s">
        <v>13</v>
      </c>
      <c r="BE497" s="320" t="s">
        <v>13</v>
      </c>
      <c r="BF497" s="132" t="s">
        <v>13</v>
      </c>
      <c r="BG497" s="132" t="s">
        <v>13</v>
      </c>
      <c r="BH497" s="132" t="s">
        <v>13</v>
      </c>
      <c r="BI497" s="132" t="s">
        <v>13</v>
      </c>
      <c r="BJ497" s="321"/>
      <c r="BK497" s="321"/>
      <c r="BL497" s="132"/>
      <c r="BM497" s="132"/>
      <c r="BN497" s="132"/>
      <c r="BO497" s="132"/>
      <c r="BP497" s="132"/>
      <c r="BQ497" s="321"/>
      <c r="BR497" s="132"/>
      <c r="BS497" s="132"/>
      <c r="BT497" s="132"/>
      <c r="BU497" s="132"/>
      <c r="BV497" s="132"/>
      <c r="BW497" s="132"/>
      <c r="BX497" s="132"/>
    </row>
    <row r="498" spans="1:76" hidden="1" x14ac:dyDescent="0.25">
      <c r="A498" s="295">
        <v>303</v>
      </c>
      <c r="C498" s="317" t="s">
        <v>13</v>
      </c>
      <c r="D498" s="317" t="s">
        <v>13</v>
      </c>
      <c r="E498" s="318" t="s">
        <v>13</v>
      </c>
      <c r="F498" s="132" t="s">
        <v>13</v>
      </c>
      <c r="G498" s="132" t="s">
        <v>13</v>
      </c>
      <c r="H498" s="132" t="s">
        <v>13</v>
      </c>
      <c r="I498" s="132" t="s">
        <v>13</v>
      </c>
      <c r="J498" s="132" t="s">
        <v>13</v>
      </c>
      <c r="K498" s="132" t="s">
        <v>13</v>
      </c>
      <c r="L498" s="132" t="s">
        <v>13</v>
      </c>
      <c r="M498" s="132" t="s">
        <v>13</v>
      </c>
      <c r="N498" s="132" t="s">
        <v>13</v>
      </c>
      <c r="O498" s="132" t="s">
        <v>13</v>
      </c>
      <c r="P498" s="132" t="s">
        <v>13</v>
      </c>
      <c r="Q498" s="132" t="s">
        <v>13</v>
      </c>
      <c r="R498" s="132" t="s">
        <v>13</v>
      </c>
      <c r="S498" s="132" t="s">
        <v>13</v>
      </c>
      <c r="T498" s="132" t="s">
        <v>13</v>
      </c>
      <c r="U498" s="132" t="s">
        <v>13</v>
      </c>
      <c r="V498" s="132" t="s">
        <v>13</v>
      </c>
      <c r="W498" s="132" t="s">
        <v>13</v>
      </c>
      <c r="X498" s="132" t="s">
        <v>13</v>
      </c>
      <c r="Y498" s="132" t="s">
        <v>13</v>
      </c>
      <c r="Z498" s="132" t="s">
        <v>13</v>
      </c>
      <c r="AA498" s="132" t="s">
        <v>13</v>
      </c>
      <c r="AB498" s="132" t="s">
        <v>13</v>
      </c>
      <c r="AC498" s="132" t="s">
        <v>13</v>
      </c>
      <c r="AD498" s="132" t="s">
        <v>13</v>
      </c>
      <c r="AE498" s="132" t="s">
        <v>13</v>
      </c>
      <c r="AF498" s="132" t="s">
        <v>13</v>
      </c>
      <c r="AG498" s="132" t="s">
        <v>13</v>
      </c>
      <c r="AH498" s="132" t="s">
        <v>13</v>
      </c>
      <c r="AI498" s="132" t="s">
        <v>13</v>
      </c>
      <c r="AJ498" s="132" t="s">
        <v>13</v>
      </c>
      <c r="AK498" s="132" t="s">
        <v>13</v>
      </c>
      <c r="AL498" s="132" t="s">
        <v>13</v>
      </c>
      <c r="AM498" s="132" t="s">
        <v>13</v>
      </c>
      <c r="AN498" s="132" t="s">
        <v>13</v>
      </c>
      <c r="AO498" s="132" t="s">
        <v>13</v>
      </c>
      <c r="AP498" s="132" t="s">
        <v>13</v>
      </c>
      <c r="AQ498" s="132" t="s">
        <v>13</v>
      </c>
      <c r="AR498" s="132" t="s">
        <v>13</v>
      </c>
      <c r="AS498" s="132" t="s">
        <v>13</v>
      </c>
      <c r="AT498" s="319" t="s">
        <v>13</v>
      </c>
      <c r="AU498" s="132" t="s">
        <v>13</v>
      </c>
      <c r="AV498" s="132" t="s">
        <v>13</v>
      </c>
      <c r="AW498" s="132" t="s">
        <v>13</v>
      </c>
      <c r="AX498" s="132" t="s">
        <v>13</v>
      </c>
      <c r="AY498" s="132" t="s">
        <v>13</v>
      </c>
      <c r="AZ498" s="320" t="s">
        <v>13</v>
      </c>
      <c r="BA498" s="320" t="s">
        <v>13</v>
      </c>
      <c r="BB498" s="132" t="s">
        <v>13</v>
      </c>
      <c r="BC498" s="319" t="s">
        <v>13</v>
      </c>
      <c r="BD498" s="319" t="s">
        <v>13</v>
      </c>
      <c r="BE498" s="320" t="s">
        <v>13</v>
      </c>
      <c r="BF498" s="132" t="s">
        <v>13</v>
      </c>
      <c r="BG498" s="132" t="s">
        <v>13</v>
      </c>
      <c r="BH498" s="132" t="s">
        <v>13</v>
      </c>
      <c r="BI498" s="132" t="s">
        <v>13</v>
      </c>
      <c r="BJ498" s="321"/>
      <c r="BK498" s="321"/>
      <c r="BL498" s="132"/>
      <c r="BM498" s="132"/>
      <c r="BN498" s="132"/>
      <c r="BO498" s="132"/>
      <c r="BP498" s="132"/>
      <c r="BQ498" s="321"/>
      <c r="BR498" s="132"/>
      <c r="BS498" s="132"/>
      <c r="BT498" s="132"/>
      <c r="BU498" s="132"/>
      <c r="BV498" s="132"/>
      <c r="BW498" s="132"/>
      <c r="BX498" s="132"/>
    </row>
    <row r="499" spans="1:76" hidden="1" x14ac:dyDescent="0.25">
      <c r="A499" s="295">
        <v>303</v>
      </c>
      <c r="C499" s="317" t="s">
        <v>13</v>
      </c>
      <c r="D499" s="317" t="s">
        <v>13</v>
      </c>
      <c r="E499" s="318" t="s">
        <v>13</v>
      </c>
      <c r="F499" s="132" t="s">
        <v>13</v>
      </c>
      <c r="G499" s="132" t="s">
        <v>13</v>
      </c>
      <c r="H499" s="132" t="s">
        <v>13</v>
      </c>
      <c r="I499" s="132" t="s">
        <v>13</v>
      </c>
      <c r="J499" s="132" t="s">
        <v>13</v>
      </c>
      <c r="K499" s="132" t="s">
        <v>13</v>
      </c>
      <c r="L499" s="132" t="s">
        <v>13</v>
      </c>
      <c r="M499" s="132" t="s">
        <v>13</v>
      </c>
      <c r="N499" s="132" t="s">
        <v>13</v>
      </c>
      <c r="O499" s="132" t="s">
        <v>13</v>
      </c>
      <c r="P499" s="132" t="s">
        <v>13</v>
      </c>
      <c r="Q499" s="132" t="s">
        <v>13</v>
      </c>
      <c r="R499" s="132" t="s">
        <v>13</v>
      </c>
      <c r="S499" s="132" t="s">
        <v>13</v>
      </c>
      <c r="T499" s="132" t="s">
        <v>13</v>
      </c>
      <c r="U499" s="132" t="s">
        <v>13</v>
      </c>
      <c r="V499" s="132" t="s">
        <v>13</v>
      </c>
      <c r="W499" s="132" t="s">
        <v>13</v>
      </c>
      <c r="X499" s="132" t="s">
        <v>13</v>
      </c>
      <c r="Y499" s="132" t="s">
        <v>13</v>
      </c>
      <c r="Z499" s="132" t="s">
        <v>13</v>
      </c>
      <c r="AA499" s="132" t="s">
        <v>13</v>
      </c>
      <c r="AB499" s="132" t="s">
        <v>13</v>
      </c>
      <c r="AC499" s="132" t="s">
        <v>13</v>
      </c>
      <c r="AD499" s="132" t="s">
        <v>13</v>
      </c>
      <c r="AE499" s="132" t="s">
        <v>13</v>
      </c>
      <c r="AF499" s="132" t="s">
        <v>13</v>
      </c>
      <c r="AG499" s="132" t="s">
        <v>13</v>
      </c>
      <c r="AH499" s="132" t="s">
        <v>13</v>
      </c>
      <c r="AI499" s="132" t="s">
        <v>13</v>
      </c>
      <c r="AJ499" s="132" t="s">
        <v>13</v>
      </c>
      <c r="AK499" s="132" t="s">
        <v>13</v>
      </c>
      <c r="AL499" s="132" t="s">
        <v>13</v>
      </c>
      <c r="AM499" s="132" t="s">
        <v>13</v>
      </c>
      <c r="AN499" s="132" t="s">
        <v>13</v>
      </c>
      <c r="AO499" s="132" t="s">
        <v>13</v>
      </c>
      <c r="AP499" s="132" t="s">
        <v>13</v>
      </c>
      <c r="AQ499" s="132" t="s">
        <v>13</v>
      </c>
      <c r="AR499" s="132" t="s">
        <v>13</v>
      </c>
      <c r="AS499" s="132" t="s">
        <v>13</v>
      </c>
      <c r="AT499" s="319" t="s">
        <v>13</v>
      </c>
      <c r="AU499" s="132" t="s">
        <v>13</v>
      </c>
      <c r="AV499" s="132" t="s">
        <v>13</v>
      </c>
      <c r="AW499" s="132" t="s">
        <v>13</v>
      </c>
      <c r="AX499" s="132" t="s">
        <v>13</v>
      </c>
      <c r="AY499" s="132" t="s">
        <v>13</v>
      </c>
      <c r="AZ499" s="320" t="s">
        <v>13</v>
      </c>
      <c r="BA499" s="320" t="s">
        <v>13</v>
      </c>
      <c r="BB499" s="132" t="s">
        <v>13</v>
      </c>
      <c r="BC499" s="319" t="s">
        <v>13</v>
      </c>
      <c r="BD499" s="319" t="s">
        <v>13</v>
      </c>
      <c r="BE499" s="320" t="s">
        <v>13</v>
      </c>
      <c r="BF499" s="132" t="s">
        <v>13</v>
      </c>
      <c r="BG499" s="132" t="s">
        <v>13</v>
      </c>
      <c r="BH499" s="132" t="s">
        <v>13</v>
      </c>
      <c r="BI499" s="132" t="s">
        <v>13</v>
      </c>
      <c r="BJ499" s="321"/>
      <c r="BK499" s="321"/>
      <c r="BL499" s="132"/>
      <c r="BM499" s="132"/>
      <c r="BN499" s="132"/>
      <c r="BO499" s="132"/>
      <c r="BP499" s="132"/>
      <c r="BQ499" s="321"/>
      <c r="BR499" s="132"/>
      <c r="BS499" s="132"/>
      <c r="BT499" s="132"/>
      <c r="BU499" s="132"/>
      <c r="BV499" s="132"/>
      <c r="BW499" s="132"/>
      <c r="BX499" s="132"/>
    </row>
    <row r="500" spans="1:76" hidden="1" x14ac:dyDescent="0.25">
      <c r="A500" s="295">
        <v>303</v>
      </c>
      <c r="C500" s="317" t="s">
        <v>13</v>
      </c>
      <c r="D500" s="317" t="s">
        <v>13</v>
      </c>
      <c r="E500" s="318" t="s">
        <v>13</v>
      </c>
      <c r="F500" s="132" t="s">
        <v>13</v>
      </c>
      <c r="G500" s="132" t="s">
        <v>13</v>
      </c>
      <c r="H500" s="132" t="s">
        <v>13</v>
      </c>
      <c r="I500" s="132" t="s">
        <v>13</v>
      </c>
      <c r="J500" s="132" t="s">
        <v>13</v>
      </c>
      <c r="K500" s="132" t="s">
        <v>13</v>
      </c>
      <c r="L500" s="132" t="s">
        <v>13</v>
      </c>
      <c r="M500" s="132" t="s">
        <v>13</v>
      </c>
      <c r="N500" s="132" t="s">
        <v>13</v>
      </c>
      <c r="O500" s="132" t="s">
        <v>13</v>
      </c>
      <c r="P500" s="132" t="s">
        <v>13</v>
      </c>
      <c r="Q500" s="132" t="s">
        <v>13</v>
      </c>
      <c r="R500" s="132" t="s">
        <v>13</v>
      </c>
      <c r="S500" s="132" t="s">
        <v>13</v>
      </c>
      <c r="T500" s="132" t="s">
        <v>13</v>
      </c>
      <c r="U500" s="132" t="s">
        <v>13</v>
      </c>
      <c r="V500" s="132" t="s">
        <v>13</v>
      </c>
      <c r="W500" s="132" t="s">
        <v>13</v>
      </c>
      <c r="X500" s="132" t="s">
        <v>13</v>
      </c>
      <c r="Y500" s="132" t="s">
        <v>13</v>
      </c>
      <c r="Z500" s="132" t="s">
        <v>13</v>
      </c>
      <c r="AA500" s="132" t="s">
        <v>13</v>
      </c>
      <c r="AB500" s="132" t="s">
        <v>13</v>
      </c>
      <c r="AC500" s="132" t="s">
        <v>13</v>
      </c>
      <c r="AD500" s="132" t="s">
        <v>13</v>
      </c>
      <c r="AE500" s="132" t="s">
        <v>13</v>
      </c>
      <c r="AF500" s="132" t="s">
        <v>13</v>
      </c>
      <c r="AG500" s="132" t="s">
        <v>13</v>
      </c>
      <c r="AH500" s="132" t="s">
        <v>13</v>
      </c>
      <c r="AI500" s="132" t="s">
        <v>13</v>
      </c>
      <c r="AJ500" s="132" t="s">
        <v>13</v>
      </c>
      <c r="AK500" s="132" t="s">
        <v>13</v>
      </c>
      <c r="AL500" s="132" t="s">
        <v>13</v>
      </c>
      <c r="AM500" s="132" t="s">
        <v>13</v>
      </c>
      <c r="AN500" s="132" t="s">
        <v>13</v>
      </c>
      <c r="AO500" s="132" t="s">
        <v>13</v>
      </c>
      <c r="AP500" s="132" t="s">
        <v>13</v>
      </c>
      <c r="AQ500" s="132" t="s">
        <v>13</v>
      </c>
      <c r="AR500" s="132" t="s">
        <v>13</v>
      </c>
      <c r="AS500" s="132" t="s">
        <v>13</v>
      </c>
      <c r="AT500" s="319" t="s">
        <v>13</v>
      </c>
      <c r="AU500" s="132" t="s">
        <v>13</v>
      </c>
      <c r="AV500" s="132" t="s">
        <v>13</v>
      </c>
      <c r="AW500" s="132" t="s">
        <v>13</v>
      </c>
      <c r="AX500" s="132" t="s">
        <v>13</v>
      </c>
      <c r="AY500" s="132" t="s">
        <v>13</v>
      </c>
      <c r="AZ500" s="320" t="s">
        <v>13</v>
      </c>
      <c r="BA500" s="320" t="s">
        <v>13</v>
      </c>
      <c r="BB500" s="132" t="s">
        <v>13</v>
      </c>
      <c r="BC500" s="319" t="s">
        <v>13</v>
      </c>
      <c r="BD500" s="319" t="s">
        <v>13</v>
      </c>
      <c r="BE500" s="320" t="s">
        <v>13</v>
      </c>
      <c r="BF500" s="132" t="s">
        <v>13</v>
      </c>
      <c r="BG500" s="132" t="s">
        <v>13</v>
      </c>
      <c r="BH500" s="132" t="s">
        <v>13</v>
      </c>
      <c r="BI500" s="132" t="s">
        <v>13</v>
      </c>
      <c r="BJ500" s="321"/>
      <c r="BK500" s="321"/>
      <c r="BL500" s="132"/>
      <c r="BM500" s="132"/>
      <c r="BN500" s="132"/>
      <c r="BO500" s="132"/>
      <c r="BP500" s="132"/>
      <c r="BQ500" s="321"/>
      <c r="BR500" s="132"/>
      <c r="BS500" s="132"/>
      <c r="BT500" s="132"/>
      <c r="BU500" s="132"/>
      <c r="BV500" s="132"/>
      <c r="BW500" s="132"/>
      <c r="BX500" s="132"/>
    </row>
    <row r="501" spans="1:76" hidden="1" x14ac:dyDescent="0.25">
      <c r="A501" s="295">
        <v>303</v>
      </c>
      <c r="C501" s="317" t="s">
        <v>13</v>
      </c>
      <c r="D501" s="317" t="s">
        <v>13</v>
      </c>
      <c r="E501" s="318" t="s">
        <v>13</v>
      </c>
      <c r="F501" s="132" t="s">
        <v>13</v>
      </c>
      <c r="G501" s="132" t="s">
        <v>13</v>
      </c>
      <c r="H501" s="132" t="s">
        <v>13</v>
      </c>
      <c r="I501" s="132" t="s">
        <v>13</v>
      </c>
      <c r="J501" s="132" t="s">
        <v>13</v>
      </c>
      <c r="K501" s="132" t="s">
        <v>13</v>
      </c>
      <c r="L501" s="132" t="s">
        <v>13</v>
      </c>
      <c r="M501" s="132" t="s">
        <v>13</v>
      </c>
      <c r="N501" s="132" t="s">
        <v>13</v>
      </c>
      <c r="O501" s="132" t="s">
        <v>13</v>
      </c>
      <c r="P501" s="132" t="s">
        <v>13</v>
      </c>
      <c r="Q501" s="132" t="s">
        <v>13</v>
      </c>
      <c r="R501" s="132" t="s">
        <v>13</v>
      </c>
      <c r="S501" s="132" t="s">
        <v>13</v>
      </c>
      <c r="T501" s="132" t="s">
        <v>13</v>
      </c>
      <c r="U501" s="132" t="s">
        <v>13</v>
      </c>
      <c r="V501" s="132" t="s">
        <v>13</v>
      </c>
      <c r="W501" s="132" t="s">
        <v>13</v>
      </c>
      <c r="X501" s="132" t="s">
        <v>13</v>
      </c>
      <c r="Y501" s="132" t="s">
        <v>13</v>
      </c>
      <c r="Z501" s="132" t="s">
        <v>13</v>
      </c>
      <c r="AA501" s="132" t="s">
        <v>13</v>
      </c>
      <c r="AB501" s="132" t="s">
        <v>13</v>
      </c>
      <c r="AC501" s="132" t="s">
        <v>13</v>
      </c>
      <c r="AD501" s="132" t="s">
        <v>13</v>
      </c>
      <c r="AE501" s="132" t="s">
        <v>13</v>
      </c>
      <c r="AF501" s="132" t="s">
        <v>13</v>
      </c>
      <c r="AG501" s="132" t="s">
        <v>13</v>
      </c>
      <c r="AH501" s="132" t="s">
        <v>13</v>
      </c>
      <c r="AI501" s="132" t="s">
        <v>13</v>
      </c>
      <c r="AJ501" s="132" t="s">
        <v>13</v>
      </c>
      <c r="AK501" s="132" t="s">
        <v>13</v>
      </c>
      <c r="AL501" s="132" t="s">
        <v>13</v>
      </c>
      <c r="AM501" s="132" t="s">
        <v>13</v>
      </c>
      <c r="AN501" s="132" t="s">
        <v>13</v>
      </c>
      <c r="AO501" s="132" t="s">
        <v>13</v>
      </c>
      <c r="AP501" s="132" t="s">
        <v>13</v>
      </c>
      <c r="AQ501" s="132" t="s">
        <v>13</v>
      </c>
      <c r="AR501" s="132" t="s">
        <v>13</v>
      </c>
      <c r="AS501" s="132" t="s">
        <v>13</v>
      </c>
      <c r="AT501" s="319" t="s">
        <v>13</v>
      </c>
      <c r="AU501" s="132" t="s">
        <v>13</v>
      </c>
      <c r="AV501" s="132" t="s">
        <v>13</v>
      </c>
      <c r="AW501" s="132" t="s">
        <v>13</v>
      </c>
      <c r="AX501" s="132" t="s">
        <v>13</v>
      </c>
      <c r="AY501" s="132" t="s">
        <v>13</v>
      </c>
      <c r="AZ501" s="320" t="s">
        <v>13</v>
      </c>
      <c r="BA501" s="320" t="s">
        <v>13</v>
      </c>
      <c r="BB501" s="132" t="s">
        <v>13</v>
      </c>
      <c r="BC501" s="319" t="s">
        <v>13</v>
      </c>
      <c r="BD501" s="319" t="s">
        <v>13</v>
      </c>
      <c r="BE501" s="320" t="s">
        <v>13</v>
      </c>
      <c r="BF501" s="132" t="s">
        <v>13</v>
      </c>
      <c r="BG501" s="132" t="s">
        <v>13</v>
      </c>
      <c r="BH501" s="132" t="s">
        <v>13</v>
      </c>
      <c r="BI501" s="132" t="s">
        <v>13</v>
      </c>
      <c r="BJ501" s="321"/>
      <c r="BK501" s="321"/>
      <c r="BL501" s="132"/>
      <c r="BM501" s="132"/>
      <c r="BN501" s="132"/>
      <c r="BO501" s="132"/>
      <c r="BP501" s="132"/>
      <c r="BQ501" s="321"/>
      <c r="BR501" s="132"/>
      <c r="BS501" s="132"/>
      <c r="BT501" s="132"/>
      <c r="BU501" s="132"/>
      <c r="BV501" s="132"/>
      <c r="BW501" s="132"/>
      <c r="BX501" s="132"/>
    </row>
    <row r="502" spans="1:76" hidden="1" x14ac:dyDescent="0.25">
      <c r="A502" s="295">
        <v>303</v>
      </c>
      <c r="C502" s="317" t="s">
        <v>13</v>
      </c>
      <c r="D502" s="317" t="s">
        <v>13</v>
      </c>
      <c r="E502" s="318" t="s">
        <v>13</v>
      </c>
      <c r="F502" s="132" t="s">
        <v>13</v>
      </c>
      <c r="G502" s="132" t="s">
        <v>13</v>
      </c>
      <c r="H502" s="132" t="s">
        <v>13</v>
      </c>
      <c r="I502" s="132" t="s">
        <v>13</v>
      </c>
      <c r="J502" s="132" t="s">
        <v>13</v>
      </c>
      <c r="K502" s="132" t="s">
        <v>13</v>
      </c>
      <c r="L502" s="132" t="s">
        <v>13</v>
      </c>
      <c r="M502" s="132" t="s">
        <v>13</v>
      </c>
      <c r="N502" s="132" t="s">
        <v>13</v>
      </c>
      <c r="O502" s="132" t="s">
        <v>13</v>
      </c>
      <c r="P502" s="132" t="s">
        <v>13</v>
      </c>
      <c r="Q502" s="132" t="s">
        <v>13</v>
      </c>
      <c r="R502" s="132" t="s">
        <v>13</v>
      </c>
      <c r="S502" s="132" t="s">
        <v>13</v>
      </c>
      <c r="T502" s="132" t="s">
        <v>13</v>
      </c>
      <c r="U502" s="132" t="s">
        <v>13</v>
      </c>
      <c r="V502" s="132" t="s">
        <v>13</v>
      </c>
      <c r="W502" s="132" t="s">
        <v>13</v>
      </c>
      <c r="X502" s="132" t="s">
        <v>13</v>
      </c>
      <c r="Y502" s="132" t="s">
        <v>13</v>
      </c>
      <c r="Z502" s="132" t="s">
        <v>13</v>
      </c>
      <c r="AA502" s="132" t="s">
        <v>13</v>
      </c>
      <c r="AB502" s="132" t="s">
        <v>13</v>
      </c>
      <c r="AC502" s="132" t="s">
        <v>13</v>
      </c>
      <c r="AD502" s="132" t="s">
        <v>13</v>
      </c>
      <c r="AE502" s="132" t="s">
        <v>13</v>
      </c>
      <c r="AF502" s="132" t="s">
        <v>13</v>
      </c>
      <c r="AG502" s="132" t="s">
        <v>13</v>
      </c>
      <c r="AH502" s="132" t="s">
        <v>13</v>
      </c>
      <c r="AI502" s="132" t="s">
        <v>13</v>
      </c>
      <c r="AJ502" s="132" t="s">
        <v>13</v>
      </c>
      <c r="AK502" s="132" t="s">
        <v>13</v>
      </c>
      <c r="AL502" s="132" t="s">
        <v>13</v>
      </c>
      <c r="AM502" s="132" t="s">
        <v>13</v>
      </c>
      <c r="AN502" s="132" t="s">
        <v>13</v>
      </c>
      <c r="AO502" s="132" t="s">
        <v>13</v>
      </c>
      <c r="AP502" s="132" t="s">
        <v>13</v>
      </c>
      <c r="AQ502" s="132" t="s">
        <v>13</v>
      </c>
      <c r="AR502" s="132" t="s">
        <v>13</v>
      </c>
      <c r="AS502" s="132" t="s">
        <v>13</v>
      </c>
      <c r="AT502" s="319" t="s">
        <v>13</v>
      </c>
      <c r="AU502" s="132" t="s">
        <v>13</v>
      </c>
      <c r="AV502" s="132" t="s">
        <v>13</v>
      </c>
      <c r="AW502" s="132" t="s">
        <v>13</v>
      </c>
      <c r="AX502" s="132" t="s">
        <v>13</v>
      </c>
      <c r="AY502" s="132" t="s">
        <v>13</v>
      </c>
      <c r="AZ502" s="320" t="s">
        <v>13</v>
      </c>
      <c r="BA502" s="320" t="s">
        <v>13</v>
      </c>
      <c r="BB502" s="132" t="s">
        <v>13</v>
      </c>
      <c r="BC502" s="319" t="s">
        <v>13</v>
      </c>
      <c r="BD502" s="319" t="s">
        <v>13</v>
      </c>
      <c r="BE502" s="320" t="s">
        <v>13</v>
      </c>
      <c r="BF502" s="132" t="s">
        <v>13</v>
      </c>
      <c r="BG502" s="132" t="s">
        <v>13</v>
      </c>
      <c r="BH502" s="132" t="s">
        <v>13</v>
      </c>
      <c r="BI502" s="132" t="s">
        <v>13</v>
      </c>
      <c r="BJ502" s="321"/>
      <c r="BK502" s="321"/>
      <c r="BL502" s="132"/>
      <c r="BM502" s="132"/>
      <c r="BN502" s="132"/>
      <c r="BO502" s="132"/>
      <c r="BP502" s="132"/>
      <c r="BQ502" s="321"/>
      <c r="BR502" s="132"/>
      <c r="BS502" s="132"/>
      <c r="BT502" s="132"/>
      <c r="BU502" s="132"/>
      <c r="BV502" s="132"/>
      <c r="BW502" s="132"/>
      <c r="BX502" s="132"/>
    </row>
    <row r="503" spans="1:76" hidden="1" x14ac:dyDescent="0.25">
      <c r="A503" s="295">
        <v>303</v>
      </c>
      <c r="C503" s="317" t="s">
        <v>13</v>
      </c>
      <c r="D503" s="317" t="s">
        <v>13</v>
      </c>
      <c r="E503" s="318" t="s">
        <v>13</v>
      </c>
      <c r="F503" s="132" t="s">
        <v>13</v>
      </c>
      <c r="G503" s="132" t="s">
        <v>13</v>
      </c>
      <c r="H503" s="132" t="s">
        <v>13</v>
      </c>
      <c r="I503" s="132" t="s">
        <v>13</v>
      </c>
      <c r="J503" s="132" t="s">
        <v>13</v>
      </c>
      <c r="K503" s="132" t="s">
        <v>13</v>
      </c>
      <c r="L503" s="132" t="s">
        <v>13</v>
      </c>
      <c r="M503" s="132" t="s">
        <v>13</v>
      </c>
      <c r="N503" s="132" t="s">
        <v>13</v>
      </c>
      <c r="O503" s="132" t="s">
        <v>13</v>
      </c>
      <c r="P503" s="132" t="s">
        <v>13</v>
      </c>
      <c r="Q503" s="132" t="s">
        <v>13</v>
      </c>
      <c r="R503" s="132" t="s">
        <v>13</v>
      </c>
      <c r="S503" s="132" t="s">
        <v>13</v>
      </c>
      <c r="T503" s="132" t="s">
        <v>13</v>
      </c>
      <c r="U503" s="132" t="s">
        <v>13</v>
      </c>
      <c r="V503" s="132" t="s">
        <v>13</v>
      </c>
      <c r="W503" s="132" t="s">
        <v>13</v>
      </c>
      <c r="X503" s="132" t="s">
        <v>13</v>
      </c>
      <c r="Y503" s="132" t="s">
        <v>13</v>
      </c>
      <c r="Z503" s="132" t="s">
        <v>13</v>
      </c>
      <c r="AA503" s="132" t="s">
        <v>13</v>
      </c>
      <c r="AB503" s="132" t="s">
        <v>13</v>
      </c>
      <c r="AC503" s="132" t="s">
        <v>13</v>
      </c>
      <c r="AD503" s="132" t="s">
        <v>13</v>
      </c>
      <c r="AE503" s="132" t="s">
        <v>13</v>
      </c>
      <c r="AF503" s="132" t="s">
        <v>13</v>
      </c>
      <c r="AG503" s="132" t="s">
        <v>13</v>
      </c>
      <c r="AH503" s="132" t="s">
        <v>13</v>
      </c>
      <c r="AI503" s="132" t="s">
        <v>13</v>
      </c>
      <c r="AJ503" s="132" t="s">
        <v>13</v>
      </c>
      <c r="AK503" s="132" t="s">
        <v>13</v>
      </c>
      <c r="AL503" s="132" t="s">
        <v>13</v>
      </c>
      <c r="AM503" s="132" t="s">
        <v>13</v>
      </c>
      <c r="AN503" s="132" t="s">
        <v>13</v>
      </c>
      <c r="AO503" s="132" t="s">
        <v>13</v>
      </c>
      <c r="AP503" s="132" t="s">
        <v>13</v>
      </c>
      <c r="AQ503" s="132" t="s">
        <v>13</v>
      </c>
      <c r="AR503" s="132" t="s">
        <v>13</v>
      </c>
      <c r="AS503" s="132" t="s">
        <v>13</v>
      </c>
      <c r="AT503" s="319" t="s">
        <v>13</v>
      </c>
      <c r="AU503" s="132" t="s">
        <v>13</v>
      </c>
      <c r="AV503" s="132" t="s">
        <v>13</v>
      </c>
      <c r="AW503" s="132" t="s">
        <v>13</v>
      </c>
      <c r="AX503" s="132" t="s">
        <v>13</v>
      </c>
      <c r="AY503" s="132" t="s">
        <v>13</v>
      </c>
      <c r="AZ503" s="320" t="s">
        <v>13</v>
      </c>
      <c r="BA503" s="320" t="s">
        <v>13</v>
      </c>
      <c r="BB503" s="132" t="s">
        <v>13</v>
      </c>
      <c r="BC503" s="319" t="s">
        <v>13</v>
      </c>
      <c r="BD503" s="319" t="s">
        <v>13</v>
      </c>
      <c r="BE503" s="320" t="s">
        <v>13</v>
      </c>
      <c r="BF503" s="132" t="s">
        <v>13</v>
      </c>
      <c r="BG503" s="132" t="s">
        <v>13</v>
      </c>
      <c r="BH503" s="132" t="s">
        <v>13</v>
      </c>
      <c r="BI503" s="132" t="s">
        <v>13</v>
      </c>
      <c r="BJ503" s="321"/>
      <c r="BK503" s="321"/>
      <c r="BL503" s="132"/>
      <c r="BM503" s="132"/>
      <c r="BN503" s="132"/>
      <c r="BO503" s="132"/>
      <c r="BP503" s="132"/>
      <c r="BQ503" s="321"/>
      <c r="BR503" s="132"/>
      <c r="BS503" s="132"/>
      <c r="BT503" s="132"/>
      <c r="BU503" s="132"/>
      <c r="BV503" s="132"/>
      <c r="BW503" s="132"/>
      <c r="BX503" s="132"/>
    </row>
    <row r="504" spans="1:76" hidden="1" x14ac:dyDescent="0.25">
      <c r="A504" s="295">
        <v>303</v>
      </c>
      <c r="C504" s="317" t="s">
        <v>13</v>
      </c>
      <c r="D504" s="317" t="s">
        <v>13</v>
      </c>
      <c r="E504" s="318" t="s">
        <v>13</v>
      </c>
      <c r="F504" s="132" t="s">
        <v>13</v>
      </c>
      <c r="G504" s="132" t="s">
        <v>13</v>
      </c>
      <c r="H504" s="132" t="s">
        <v>13</v>
      </c>
      <c r="I504" s="132" t="s">
        <v>13</v>
      </c>
      <c r="J504" s="132" t="s">
        <v>13</v>
      </c>
      <c r="K504" s="132" t="s">
        <v>13</v>
      </c>
      <c r="L504" s="132" t="s">
        <v>13</v>
      </c>
      <c r="M504" s="132" t="s">
        <v>13</v>
      </c>
      <c r="N504" s="132" t="s">
        <v>13</v>
      </c>
      <c r="O504" s="132" t="s">
        <v>13</v>
      </c>
      <c r="P504" s="132" t="s">
        <v>13</v>
      </c>
      <c r="Q504" s="132" t="s">
        <v>13</v>
      </c>
      <c r="R504" s="132" t="s">
        <v>13</v>
      </c>
      <c r="S504" s="132" t="s">
        <v>13</v>
      </c>
      <c r="T504" s="132" t="s">
        <v>13</v>
      </c>
      <c r="U504" s="132" t="s">
        <v>13</v>
      </c>
      <c r="V504" s="132" t="s">
        <v>13</v>
      </c>
      <c r="W504" s="132" t="s">
        <v>13</v>
      </c>
      <c r="X504" s="132" t="s">
        <v>13</v>
      </c>
      <c r="Y504" s="132" t="s">
        <v>13</v>
      </c>
      <c r="Z504" s="132" t="s">
        <v>13</v>
      </c>
      <c r="AA504" s="132" t="s">
        <v>13</v>
      </c>
      <c r="AB504" s="132" t="s">
        <v>13</v>
      </c>
      <c r="AC504" s="132" t="s">
        <v>13</v>
      </c>
      <c r="AD504" s="132" t="s">
        <v>13</v>
      </c>
      <c r="AE504" s="132" t="s">
        <v>13</v>
      </c>
      <c r="AF504" s="132" t="s">
        <v>13</v>
      </c>
      <c r="AG504" s="132" t="s">
        <v>13</v>
      </c>
      <c r="AH504" s="132" t="s">
        <v>13</v>
      </c>
      <c r="AI504" s="132" t="s">
        <v>13</v>
      </c>
      <c r="AJ504" s="132" t="s">
        <v>13</v>
      </c>
      <c r="AK504" s="132" t="s">
        <v>13</v>
      </c>
      <c r="AL504" s="132" t="s">
        <v>13</v>
      </c>
      <c r="AM504" s="132" t="s">
        <v>13</v>
      </c>
      <c r="AN504" s="132" t="s">
        <v>13</v>
      </c>
      <c r="AO504" s="132" t="s">
        <v>13</v>
      </c>
      <c r="AP504" s="132" t="s">
        <v>13</v>
      </c>
      <c r="AQ504" s="132" t="s">
        <v>13</v>
      </c>
      <c r="AR504" s="132" t="s">
        <v>13</v>
      </c>
      <c r="AS504" s="132" t="s">
        <v>13</v>
      </c>
      <c r="AT504" s="319" t="s">
        <v>13</v>
      </c>
      <c r="AU504" s="132" t="s">
        <v>13</v>
      </c>
      <c r="AV504" s="132" t="s">
        <v>13</v>
      </c>
      <c r="AW504" s="132" t="s">
        <v>13</v>
      </c>
      <c r="AX504" s="132" t="s">
        <v>13</v>
      </c>
      <c r="AY504" s="132" t="s">
        <v>13</v>
      </c>
      <c r="AZ504" s="320" t="s">
        <v>13</v>
      </c>
      <c r="BA504" s="320" t="s">
        <v>13</v>
      </c>
      <c r="BB504" s="132" t="s">
        <v>13</v>
      </c>
      <c r="BC504" s="319" t="s">
        <v>13</v>
      </c>
      <c r="BD504" s="319" t="s">
        <v>13</v>
      </c>
      <c r="BE504" s="320" t="s">
        <v>13</v>
      </c>
      <c r="BF504" s="132" t="s">
        <v>13</v>
      </c>
      <c r="BG504" s="132" t="s">
        <v>13</v>
      </c>
      <c r="BH504" s="132" t="s">
        <v>13</v>
      </c>
      <c r="BI504" s="132" t="s">
        <v>13</v>
      </c>
      <c r="BJ504" s="321"/>
      <c r="BK504" s="321"/>
      <c r="BL504" s="132"/>
      <c r="BM504" s="132"/>
      <c r="BN504" s="132"/>
      <c r="BO504" s="132"/>
      <c r="BP504" s="132"/>
      <c r="BQ504" s="321"/>
      <c r="BR504" s="132"/>
      <c r="BS504" s="132"/>
      <c r="BT504" s="132"/>
      <c r="BU504" s="132"/>
      <c r="BV504" s="132"/>
      <c r="BW504" s="132"/>
      <c r="BX504" s="132"/>
    </row>
    <row r="505" spans="1:76" hidden="1" x14ac:dyDescent="0.25">
      <c r="A505" s="295">
        <v>303</v>
      </c>
      <c r="C505" s="317" t="s">
        <v>13</v>
      </c>
      <c r="D505" s="317" t="s">
        <v>13</v>
      </c>
      <c r="E505" s="318" t="s">
        <v>13</v>
      </c>
      <c r="F505" s="132" t="s">
        <v>13</v>
      </c>
      <c r="G505" s="132" t="s">
        <v>13</v>
      </c>
      <c r="H505" s="132" t="s">
        <v>13</v>
      </c>
      <c r="I505" s="132" t="s">
        <v>13</v>
      </c>
      <c r="J505" s="132" t="s">
        <v>13</v>
      </c>
      <c r="K505" s="132" t="s">
        <v>13</v>
      </c>
      <c r="L505" s="132" t="s">
        <v>13</v>
      </c>
      <c r="M505" s="132" t="s">
        <v>13</v>
      </c>
      <c r="N505" s="132" t="s">
        <v>13</v>
      </c>
      <c r="O505" s="132" t="s">
        <v>13</v>
      </c>
      <c r="P505" s="132" t="s">
        <v>13</v>
      </c>
      <c r="Q505" s="132" t="s">
        <v>13</v>
      </c>
      <c r="R505" s="132" t="s">
        <v>13</v>
      </c>
      <c r="S505" s="132" t="s">
        <v>13</v>
      </c>
      <c r="T505" s="132" t="s">
        <v>13</v>
      </c>
      <c r="U505" s="132" t="s">
        <v>13</v>
      </c>
      <c r="V505" s="132" t="s">
        <v>13</v>
      </c>
      <c r="W505" s="132" t="s">
        <v>13</v>
      </c>
      <c r="X505" s="132" t="s">
        <v>13</v>
      </c>
      <c r="Y505" s="132" t="s">
        <v>13</v>
      </c>
      <c r="Z505" s="132" t="s">
        <v>13</v>
      </c>
      <c r="AA505" s="132" t="s">
        <v>13</v>
      </c>
      <c r="AB505" s="132" t="s">
        <v>13</v>
      </c>
      <c r="AC505" s="132" t="s">
        <v>13</v>
      </c>
      <c r="AD505" s="132" t="s">
        <v>13</v>
      </c>
      <c r="AE505" s="132" t="s">
        <v>13</v>
      </c>
      <c r="AF505" s="132" t="s">
        <v>13</v>
      </c>
      <c r="AG505" s="132" t="s">
        <v>13</v>
      </c>
      <c r="AH505" s="132" t="s">
        <v>13</v>
      </c>
      <c r="AI505" s="132" t="s">
        <v>13</v>
      </c>
      <c r="AJ505" s="132" t="s">
        <v>13</v>
      </c>
      <c r="AK505" s="132" t="s">
        <v>13</v>
      </c>
      <c r="AL505" s="132" t="s">
        <v>13</v>
      </c>
      <c r="AM505" s="132" t="s">
        <v>13</v>
      </c>
      <c r="AN505" s="132" t="s">
        <v>13</v>
      </c>
      <c r="AO505" s="132" t="s">
        <v>13</v>
      </c>
      <c r="AP505" s="132" t="s">
        <v>13</v>
      </c>
      <c r="AQ505" s="132" t="s">
        <v>13</v>
      </c>
      <c r="AR505" s="132" t="s">
        <v>13</v>
      </c>
      <c r="AS505" s="132" t="s">
        <v>13</v>
      </c>
      <c r="AT505" s="319" t="s">
        <v>13</v>
      </c>
      <c r="AU505" s="132" t="s">
        <v>13</v>
      </c>
      <c r="AV505" s="132" t="s">
        <v>13</v>
      </c>
      <c r="AW505" s="132" t="s">
        <v>13</v>
      </c>
      <c r="AX505" s="132" t="s">
        <v>13</v>
      </c>
      <c r="AY505" s="132" t="s">
        <v>13</v>
      </c>
      <c r="AZ505" s="320" t="s">
        <v>13</v>
      </c>
      <c r="BA505" s="320" t="s">
        <v>13</v>
      </c>
      <c r="BB505" s="132" t="s">
        <v>13</v>
      </c>
      <c r="BC505" s="319" t="s">
        <v>13</v>
      </c>
      <c r="BD505" s="319" t="s">
        <v>13</v>
      </c>
      <c r="BE505" s="320" t="s">
        <v>13</v>
      </c>
      <c r="BF505" s="132" t="s">
        <v>13</v>
      </c>
      <c r="BG505" s="132" t="s">
        <v>13</v>
      </c>
      <c r="BH505" s="132" t="s">
        <v>13</v>
      </c>
      <c r="BI505" s="132" t="s">
        <v>13</v>
      </c>
      <c r="BJ505" s="321"/>
      <c r="BK505" s="321"/>
      <c r="BL505" s="132"/>
      <c r="BM505" s="132"/>
      <c r="BN505" s="132"/>
      <c r="BO505" s="132"/>
      <c r="BP505" s="132"/>
      <c r="BQ505" s="321"/>
      <c r="BR505" s="132"/>
      <c r="BS505" s="132"/>
      <c r="BT505" s="132"/>
      <c r="BU505" s="132"/>
      <c r="BV505" s="132"/>
      <c r="BW505" s="132"/>
      <c r="BX505" s="132"/>
    </row>
    <row r="506" spans="1:76" hidden="1" x14ac:dyDescent="0.25">
      <c r="A506" s="295">
        <v>303</v>
      </c>
      <c r="C506" s="317" t="s">
        <v>13</v>
      </c>
      <c r="D506" s="317" t="s">
        <v>13</v>
      </c>
      <c r="E506" s="318" t="s">
        <v>13</v>
      </c>
      <c r="F506" s="132" t="s">
        <v>13</v>
      </c>
      <c r="G506" s="132" t="s">
        <v>13</v>
      </c>
      <c r="H506" s="132" t="s">
        <v>13</v>
      </c>
      <c r="I506" s="132" t="s">
        <v>13</v>
      </c>
      <c r="J506" s="132" t="s">
        <v>13</v>
      </c>
      <c r="K506" s="132" t="s">
        <v>13</v>
      </c>
      <c r="L506" s="132" t="s">
        <v>13</v>
      </c>
      <c r="M506" s="132" t="s">
        <v>13</v>
      </c>
      <c r="N506" s="132" t="s">
        <v>13</v>
      </c>
      <c r="O506" s="132" t="s">
        <v>13</v>
      </c>
      <c r="P506" s="132" t="s">
        <v>13</v>
      </c>
      <c r="Q506" s="132" t="s">
        <v>13</v>
      </c>
      <c r="R506" s="132" t="s">
        <v>13</v>
      </c>
      <c r="S506" s="132" t="s">
        <v>13</v>
      </c>
      <c r="T506" s="132" t="s">
        <v>13</v>
      </c>
      <c r="U506" s="132" t="s">
        <v>13</v>
      </c>
      <c r="V506" s="132" t="s">
        <v>13</v>
      </c>
      <c r="W506" s="132" t="s">
        <v>13</v>
      </c>
      <c r="X506" s="132" t="s">
        <v>13</v>
      </c>
      <c r="Y506" s="132" t="s">
        <v>13</v>
      </c>
      <c r="Z506" s="132" t="s">
        <v>13</v>
      </c>
      <c r="AA506" s="132" t="s">
        <v>13</v>
      </c>
      <c r="AB506" s="132" t="s">
        <v>13</v>
      </c>
      <c r="AC506" s="132" t="s">
        <v>13</v>
      </c>
      <c r="AD506" s="132" t="s">
        <v>13</v>
      </c>
      <c r="AE506" s="132" t="s">
        <v>13</v>
      </c>
      <c r="AF506" s="132" t="s">
        <v>13</v>
      </c>
      <c r="AG506" s="132" t="s">
        <v>13</v>
      </c>
      <c r="AH506" s="132" t="s">
        <v>13</v>
      </c>
      <c r="AI506" s="132" t="s">
        <v>13</v>
      </c>
      <c r="AJ506" s="132" t="s">
        <v>13</v>
      </c>
      <c r="AK506" s="132" t="s">
        <v>13</v>
      </c>
      <c r="AL506" s="132" t="s">
        <v>13</v>
      </c>
      <c r="AM506" s="132" t="s">
        <v>13</v>
      </c>
      <c r="AN506" s="132" t="s">
        <v>13</v>
      </c>
      <c r="AO506" s="132" t="s">
        <v>13</v>
      </c>
      <c r="AP506" s="132" t="s">
        <v>13</v>
      </c>
      <c r="AQ506" s="132" t="s">
        <v>13</v>
      </c>
      <c r="AR506" s="132" t="s">
        <v>13</v>
      </c>
      <c r="AS506" s="132" t="s">
        <v>13</v>
      </c>
      <c r="AT506" s="319" t="s">
        <v>13</v>
      </c>
      <c r="AU506" s="132" t="s">
        <v>13</v>
      </c>
      <c r="AV506" s="132" t="s">
        <v>13</v>
      </c>
      <c r="AW506" s="132" t="s">
        <v>13</v>
      </c>
      <c r="AX506" s="132" t="s">
        <v>13</v>
      </c>
      <c r="AY506" s="132" t="s">
        <v>13</v>
      </c>
      <c r="AZ506" s="320" t="s">
        <v>13</v>
      </c>
      <c r="BA506" s="320" t="s">
        <v>13</v>
      </c>
      <c r="BB506" s="132" t="s">
        <v>13</v>
      </c>
      <c r="BC506" s="319" t="s">
        <v>13</v>
      </c>
      <c r="BD506" s="319" t="s">
        <v>13</v>
      </c>
      <c r="BE506" s="320" t="s">
        <v>13</v>
      </c>
      <c r="BF506" s="132" t="s">
        <v>13</v>
      </c>
      <c r="BG506" s="132" t="s">
        <v>13</v>
      </c>
      <c r="BH506" s="132" t="s">
        <v>13</v>
      </c>
      <c r="BI506" s="132" t="s">
        <v>13</v>
      </c>
      <c r="BJ506" s="321"/>
      <c r="BK506" s="321"/>
      <c r="BL506" s="132"/>
      <c r="BM506" s="132"/>
      <c r="BN506" s="132"/>
      <c r="BO506" s="132"/>
      <c r="BP506" s="132"/>
      <c r="BQ506" s="321"/>
      <c r="BR506" s="132"/>
      <c r="BS506" s="132"/>
      <c r="BT506" s="132"/>
      <c r="BU506" s="132"/>
      <c r="BV506" s="132"/>
      <c r="BW506" s="132"/>
      <c r="BX506" s="132"/>
    </row>
    <row r="507" spans="1:76" hidden="1" x14ac:dyDescent="0.25">
      <c r="A507" s="295">
        <v>303</v>
      </c>
      <c r="C507" s="317" t="s">
        <v>13</v>
      </c>
      <c r="D507" s="317" t="s">
        <v>13</v>
      </c>
      <c r="E507" s="318" t="s">
        <v>13</v>
      </c>
      <c r="F507" s="132" t="s">
        <v>13</v>
      </c>
      <c r="G507" s="132" t="s">
        <v>13</v>
      </c>
      <c r="H507" s="132" t="s">
        <v>13</v>
      </c>
      <c r="I507" s="132" t="s">
        <v>13</v>
      </c>
      <c r="J507" s="132" t="s">
        <v>13</v>
      </c>
      <c r="K507" s="132" t="s">
        <v>13</v>
      </c>
      <c r="L507" s="132" t="s">
        <v>13</v>
      </c>
      <c r="M507" s="132" t="s">
        <v>13</v>
      </c>
      <c r="N507" s="132" t="s">
        <v>13</v>
      </c>
      <c r="O507" s="132" t="s">
        <v>13</v>
      </c>
      <c r="P507" s="132" t="s">
        <v>13</v>
      </c>
      <c r="Q507" s="132" t="s">
        <v>13</v>
      </c>
      <c r="R507" s="132" t="s">
        <v>13</v>
      </c>
      <c r="S507" s="132" t="s">
        <v>13</v>
      </c>
      <c r="T507" s="132" t="s">
        <v>13</v>
      </c>
      <c r="U507" s="132" t="s">
        <v>13</v>
      </c>
      <c r="V507" s="132" t="s">
        <v>13</v>
      </c>
      <c r="W507" s="132" t="s">
        <v>13</v>
      </c>
      <c r="X507" s="132" t="s">
        <v>13</v>
      </c>
      <c r="Y507" s="132" t="s">
        <v>13</v>
      </c>
      <c r="Z507" s="132" t="s">
        <v>13</v>
      </c>
      <c r="AA507" s="132" t="s">
        <v>13</v>
      </c>
      <c r="AB507" s="132" t="s">
        <v>13</v>
      </c>
      <c r="AC507" s="132" t="s">
        <v>13</v>
      </c>
      <c r="AD507" s="132" t="s">
        <v>13</v>
      </c>
      <c r="AE507" s="132" t="s">
        <v>13</v>
      </c>
      <c r="AF507" s="132" t="s">
        <v>13</v>
      </c>
      <c r="AG507" s="132" t="s">
        <v>13</v>
      </c>
      <c r="AH507" s="132" t="s">
        <v>13</v>
      </c>
      <c r="AI507" s="132" t="s">
        <v>13</v>
      </c>
      <c r="AJ507" s="132" t="s">
        <v>13</v>
      </c>
      <c r="AK507" s="132" t="s">
        <v>13</v>
      </c>
      <c r="AL507" s="132" t="s">
        <v>13</v>
      </c>
      <c r="AM507" s="132" t="s">
        <v>13</v>
      </c>
      <c r="AN507" s="132" t="s">
        <v>13</v>
      </c>
      <c r="AO507" s="132" t="s">
        <v>13</v>
      </c>
      <c r="AP507" s="132" t="s">
        <v>13</v>
      </c>
      <c r="AQ507" s="132" t="s">
        <v>13</v>
      </c>
      <c r="AR507" s="132" t="s">
        <v>13</v>
      </c>
      <c r="AS507" s="132" t="s">
        <v>13</v>
      </c>
      <c r="AT507" s="319" t="s">
        <v>13</v>
      </c>
      <c r="AU507" s="132" t="s">
        <v>13</v>
      </c>
      <c r="AV507" s="132" t="s">
        <v>13</v>
      </c>
      <c r="AW507" s="132" t="s">
        <v>13</v>
      </c>
      <c r="AX507" s="132" t="s">
        <v>13</v>
      </c>
      <c r="AY507" s="132" t="s">
        <v>13</v>
      </c>
      <c r="AZ507" s="320" t="s">
        <v>13</v>
      </c>
      <c r="BA507" s="320" t="s">
        <v>13</v>
      </c>
      <c r="BB507" s="132" t="s">
        <v>13</v>
      </c>
      <c r="BC507" s="319" t="s">
        <v>13</v>
      </c>
      <c r="BD507" s="319" t="s">
        <v>13</v>
      </c>
      <c r="BE507" s="320" t="s">
        <v>13</v>
      </c>
      <c r="BF507" s="132" t="s">
        <v>13</v>
      </c>
      <c r="BG507" s="132" t="s">
        <v>13</v>
      </c>
      <c r="BH507" s="132" t="s">
        <v>13</v>
      </c>
      <c r="BI507" s="132" t="s">
        <v>13</v>
      </c>
      <c r="BJ507" s="321"/>
      <c r="BK507" s="321"/>
      <c r="BL507" s="132"/>
      <c r="BM507" s="132"/>
      <c r="BN507" s="132"/>
      <c r="BO507" s="132"/>
      <c r="BP507" s="132"/>
      <c r="BQ507" s="321"/>
      <c r="BR507" s="132"/>
      <c r="BS507" s="132"/>
      <c r="BT507" s="132"/>
      <c r="BU507" s="132"/>
      <c r="BV507" s="132"/>
      <c r="BW507" s="132"/>
      <c r="BX507" s="132"/>
    </row>
    <row r="508" spans="1:76" hidden="1" x14ac:dyDescent="0.25">
      <c r="A508" s="295">
        <v>303</v>
      </c>
      <c r="C508" s="317" t="s">
        <v>13</v>
      </c>
      <c r="D508" s="317" t="s">
        <v>13</v>
      </c>
      <c r="E508" s="318" t="s">
        <v>13</v>
      </c>
      <c r="F508" s="132" t="s">
        <v>13</v>
      </c>
      <c r="G508" s="132" t="s">
        <v>13</v>
      </c>
      <c r="H508" s="132" t="s">
        <v>13</v>
      </c>
      <c r="I508" s="132" t="s">
        <v>13</v>
      </c>
      <c r="J508" s="132" t="s">
        <v>13</v>
      </c>
      <c r="K508" s="132" t="s">
        <v>13</v>
      </c>
      <c r="L508" s="132" t="s">
        <v>13</v>
      </c>
      <c r="M508" s="132" t="s">
        <v>13</v>
      </c>
      <c r="N508" s="132" t="s">
        <v>13</v>
      </c>
      <c r="O508" s="132" t="s">
        <v>13</v>
      </c>
      <c r="P508" s="132" t="s">
        <v>13</v>
      </c>
      <c r="Q508" s="132" t="s">
        <v>13</v>
      </c>
      <c r="R508" s="132" t="s">
        <v>13</v>
      </c>
      <c r="S508" s="132" t="s">
        <v>13</v>
      </c>
      <c r="T508" s="132" t="s">
        <v>13</v>
      </c>
      <c r="U508" s="132" t="s">
        <v>13</v>
      </c>
      <c r="V508" s="132" t="s">
        <v>13</v>
      </c>
      <c r="W508" s="132" t="s">
        <v>13</v>
      </c>
      <c r="X508" s="132" t="s">
        <v>13</v>
      </c>
      <c r="Y508" s="132" t="s">
        <v>13</v>
      </c>
      <c r="Z508" s="132" t="s">
        <v>13</v>
      </c>
      <c r="AA508" s="132" t="s">
        <v>13</v>
      </c>
      <c r="AB508" s="132" t="s">
        <v>13</v>
      </c>
      <c r="AC508" s="132" t="s">
        <v>13</v>
      </c>
      <c r="AD508" s="132" t="s">
        <v>13</v>
      </c>
      <c r="AE508" s="132" t="s">
        <v>13</v>
      </c>
      <c r="AF508" s="132" t="s">
        <v>13</v>
      </c>
      <c r="AG508" s="132" t="s">
        <v>13</v>
      </c>
      <c r="AH508" s="132" t="s">
        <v>13</v>
      </c>
      <c r="AI508" s="132" t="s">
        <v>13</v>
      </c>
      <c r="AJ508" s="132" t="s">
        <v>13</v>
      </c>
      <c r="AK508" s="132" t="s">
        <v>13</v>
      </c>
      <c r="AL508" s="132" t="s">
        <v>13</v>
      </c>
      <c r="AM508" s="132" t="s">
        <v>13</v>
      </c>
      <c r="AN508" s="132" t="s">
        <v>13</v>
      </c>
      <c r="AO508" s="132" t="s">
        <v>13</v>
      </c>
      <c r="AP508" s="132" t="s">
        <v>13</v>
      </c>
      <c r="AQ508" s="132" t="s">
        <v>13</v>
      </c>
      <c r="AR508" s="132" t="s">
        <v>13</v>
      </c>
      <c r="AS508" s="132" t="s">
        <v>13</v>
      </c>
      <c r="AT508" s="319" t="s">
        <v>13</v>
      </c>
      <c r="AU508" s="132" t="s">
        <v>13</v>
      </c>
      <c r="AV508" s="132" t="s">
        <v>13</v>
      </c>
      <c r="AW508" s="132" t="s">
        <v>13</v>
      </c>
      <c r="AX508" s="132" t="s">
        <v>13</v>
      </c>
      <c r="AY508" s="132" t="s">
        <v>13</v>
      </c>
      <c r="AZ508" s="320" t="s">
        <v>13</v>
      </c>
      <c r="BA508" s="320" t="s">
        <v>13</v>
      </c>
      <c r="BB508" s="132" t="s">
        <v>13</v>
      </c>
      <c r="BC508" s="319" t="s">
        <v>13</v>
      </c>
      <c r="BD508" s="319" t="s">
        <v>13</v>
      </c>
      <c r="BE508" s="320" t="s">
        <v>13</v>
      </c>
      <c r="BF508" s="132" t="s">
        <v>13</v>
      </c>
      <c r="BG508" s="132" t="s">
        <v>13</v>
      </c>
      <c r="BH508" s="132" t="s">
        <v>13</v>
      </c>
      <c r="BI508" s="132" t="s">
        <v>13</v>
      </c>
      <c r="BJ508" s="321"/>
      <c r="BK508" s="321"/>
      <c r="BL508" s="132"/>
      <c r="BM508" s="132"/>
      <c r="BN508" s="132"/>
      <c r="BO508" s="132"/>
      <c r="BP508" s="132"/>
      <c r="BQ508" s="321"/>
      <c r="BR508" s="132"/>
      <c r="BS508" s="132"/>
      <c r="BT508" s="132"/>
      <c r="BU508" s="132"/>
      <c r="BV508" s="132"/>
      <c r="BW508" s="132"/>
      <c r="BX508" s="132"/>
    </row>
    <row r="509" spans="1:76" hidden="1" x14ac:dyDescent="0.25">
      <c r="A509" s="295">
        <v>303</v>
      </c>
      <c r="C509" s="317" t="s">
        <v>13</v>
      </c>
      <c r="D509" s="317" t="s">
        <v>13</v>
      </c>
      <c r="E509" s="318" t="s">
        <v>13</v>
      </c>
      <c r="F509" s="132" t="s">
        <v>13</v>
      </c>
      <c r="G509" s="132" t="s">
        <v>13</v>
      </c>
      <c r="H509" s="132" t="s">
        <v>13</v>
      </c>
      <c r="I509" s="132" t="s">
        <v>13</v>
      </c>
      <c r="J509" s="132" t="s">
        <v>13</v>
      </c>
      <c r="K509" s="132" t="s">
        <v>13</v>
      </c>
      <c r="L509" s="132" t="s">
        <v>13</v>
      </c>
      <c r="M509" s="132" t="s">
        <v>13</v>
      </c>
      <c r="N509" s="132" t="s">
        <v>13</v>
      </c>
      <c r="O509" s="132" t="s">
        <v>13</v>
      </c>
      <c r="P509" s="132" t="s">
        <v>13</v>
      </c>
      <c r="Q509" s="132" t="s">
        <v>13</v>
      </c>
      <c r="R509" s="132" t="s">
        <v>13</v>
      </c>
      <c r="S509" s="132" t="s">
        <v>13</v>
      </c>
      <c r="T509" s="132" t="s">
        <v>13</v>
      </c>
      <c r="U509" s="132" t="s">
        <v>13</v>
      </c>
      <c r="V509" s="132" t="s">
        <v>13</v>
      </c>
      <c r="W509" s="132" t="s">
        <v>13</v>
      </c>
      <c r="X509" s="132" t="s">
        <v>13</v>
      </c>
      <c r="Y509" s="132" t="s">
        <v>13</v>
      </c>
      <c r="Z509" s="132" t="s">
        <v>13</v>
      </c>
      <c r="AA509" s="132" t="s">
        <v>13</v>
      </c>
      <c r="AB509" s="132" t="s">
        <v>13</v>
      </c>
      <c r="AC509" s="132" t="s">
        <v>13</v>
      </c>
      <c r="AD509" s="132" t="s">
        <v>13</v>
      </c>
      <c r="AE509" s="132" t="s">
        <v>13</v>
      </c>
      <c r="AF509" s="132" t="s">
        <v>13</v>
      </c>
      <c r="AG509" s="132" t="s">
        <v>13</v>
      </c>
      <c r="AH509" s="132" t="s">
        <v>13</v>
      </c>
      <c r="AI509" s="132" t="s">
        <v>13</v>
      </c>
      <c r="AJ509" s="132" t="s">
        <v>13</v>
      </c>
      <c r="AK509" s="132" t="s">
        <v>13</v>
      </c>
      <c r="AL509" s="132" t="s">
        <v>13</v>
      </c>
      <c r="AM509" s="132" t="s">
        <v>13</v>
      </c>
      <c r="AN509" s="132" t="s">
        <v>13</v>
      </c>
      <c r="AO509" s="132" t="s">
        <v>13</v>
      </c>
      <c r="AP509" s="132" t="s">
        <v>13</v>
      </c>
      <c r="AQ509" s="132" t="s">
        <v>13</v>
      </c>
      <c r="AR509" s="132" t="s">
        <v>13</v>
      </c>
      <c r="AS509" s="132" t="s">
        <v>13</v>
      </c>
      <c r="AT509" s="319" t="s">
        <v>13</v>
      </c>
      <c r="AU509" s="132" t="s">
        <v>13</v>
      </c>
      <c r="AV509" s="132" t="s">
        <v>13</v>
      </c>
      <c r="AW509" s="132" t="s">
        <v>13</v>
      </c>
      <c r="AX509" s="132" t="s">
        <v>13</v>
      </c>
      <c r="AY509" s="132" t="s">
        <v>13</v>
      </c>
      <c r="AZ509" s="320" t="s">
        <v>13</v>
      </c>
      <c r="BA509" s="320" t="s">
        <v>13</v>
      </c>
      <c r="BB509" s="132" t="s">
        <v>13</v>
      </c>
      <c r="BC509" s="319" t="s">
        <v>13</v>
      </c>
      <c r="BD509" s="319" t="s">
        <v>13</v>
      </c>
      <c r="BE509" s="320" t="s">
        <v>13</v>
      </c>
      <c r="BF509" s="132" t="s">
        <v>13</v>
      </c>
      <c r="BG509" s="132" t="s">
        <v>13</v>
      </c>
      <c r="BH509" s="132" t="s">
        <v>13</v>
      </c>
      <c r="BI509" s="132" t="s">
        <v>13</v>
      </c>
      <c r="BJ509" s="321"/>
      <c r="BK509" s="321"/>
      <c r="BL509" s="132"/>
      <c r="BM509" s="132"/>
      <c r="BN509" s="132"/>
      <c r="BO509" s="132"/>
      <c r="BP509" s="132"/>
      <c r="BQ509" s="321"/>
      <c r="BR509" s="132"/>
      <c r="BS509" s="132"/>
      <c r="BT509" s="132"/>
      <c r="BU509" s="132"/>
      <c r="BV509" s="132"/>
      <c r="BW509" s="132"/>
      <c r="BX509" s="132"/>
    </row>
    <row r="510" spans="1:76" hidden="1" x14ac:dyDescent="0.25">
      <c r="A510" s="295">
        <v>303</v>
      </c>
      <c r="C510" s="317" t="s">
        <v>13</v>
      </c>
      <c r="D510" s="317" t="s">
        <v>13</v>
      </c>
      <c r="E510" s="318" t="s">
        <v>13</v>
      </c>
      <c r="F510" s="132" t="s">
        <v>13</v>
      </c>
      <c r="G510" s="132" t="s">
        <v>13</v>
      </c>
      <c r="H510" s="132" t="s">
        <v>13</v>
      </c>
      <c r="I510" s="132" t="s">
        <v>13</v>
      </c>
      <c r="J510" s="132" t="s">
        <v>13</v>
      </c>
      <c r="K510" s="132" t="s">
        <v>13</v>
      </c>
      <c r="L510" s="132" t="s">
        <v>13</v>
      </c>
      <c r="M510" s="132" t="s">
        <v>13</v>
      </c>
      <c r="N510" s="132" t="s">
        <v>13</v>
      </c>
      <c r="O510" s="132" t="s">
        <v>13</v>
      </c>
      <c r="P510" s="132" t="s">
        <v>13</v>
      </c>
      <c r="Q510" s="132" t="s">
        <v>13</v>
      </c>
      <c r="R510" s="132" t="s">
        <v>13</v>
      </c>
      <c r="S510" s="132" t="s">
        <v>13</v>
      </c>
      <c r="T510" s="132" t="s">
        <v>13</v>
      </c>
      <c r="U510" s="132" t="s">
        <v>13</v>
      </c>
      <c r="V510" s="132" t="s">
        <v>13</v>
      </c>
      <c r="W510" s="132" t="s">
        <v>13</v>
      </c>
      <c r="X510" s="132" t="s">
        <v>13</v>
      </c>
      <c r="Y510" s="132" t="s">
        <v>13</v>
      </c>
      <c r="Z510" s="132" t="s">
        <v>13</v>
      </c>
      <c r="AA510" s="132" t="s">
        <v>13</v>
      </c>
      <c r="AB510" s="132" t="s">
        <v>13</v>
      </c>
      <c r="AC510" s="132" t="s">
        <v>13</v>
      </c>
      <c r="AD510" s="132" t="s">
        <v>13</v>
      </c>
      <c r="AE510" s="132" t="s">
        <v>13</v>
      </c>
      <c r="AF510" s="132" t="s">
        <v>13</v>
      </c>
      <c r="AG510" s="132" t="s">
        <v>13</v>
      </c>
      <c r="AH510" s="132" t="s">
        <v>13</v>
      </c>
      <c r="AI510" s="132" t="s">
        <v>13</v>
      </c>
      <c r="AJ510" s="132" t="s">
        <v>13</v>
      </c>
      <c r="AK510" s="132" t="s">
        <v>13</v>
      </c>
      <c r="AL510" s="132" t="s">
        <v>13</v>
      </c>
      <c r="AM510" s="132" t="s">
        <v>13</v>
      </c>
      <c r="AN510" s="132" t="s">
        <v>13</v>
      </c>
      <c r="AO510" s="132" t="s">
        <v>13</v>
      </c>
      <c r="AP510" s="132" t="s">
        <v>13</v>
      </c>
      <c r="AQ510" s="132" t="s">
        <v>13</v>
      </c>
      <c r="AR510" s="132" t="s">
        <v>13</v>
      </c>
      <c r="AS510" s="132" t="s">
        <v>13</v>
      </c>
      <c r="AT510" s="319" t="s">
        <v>13</v>
      </c>
      <c r="AU510" s="132" t="s">
        <v>13</v>
      </c>
      <c r="AV510" s="132" t="s">
        <v>13</v>
      </c>
      <c r="AW510" s="132" t="s">
        <v>13</v>
      </c>
      <c r="AX510" s="132" t="s">
        <v>13</v>
      </c>
      <c r="AY510" s="132" t="s">
        <v>13</v>
      </c>
      <c r="AZ510" s="320" t="s">
        <v>13</v>
      </c>
      <c r="BA510" s="320" t="s">
        <v>13</v>
      </c>
      <c r="BB510" s="132" t="s">
        <v>13</v>
      </c>
      <c r="BC510" s="319" t="s">
        <v>13</v>
      </c>
      <c r="BD510" s="319" t="s">
        <v>13</v>
      </c>
      <c r="BE510" s="320" t="s">
        <v>13</v>
      </c>
      <c r="BF510" s="132" t="s">
        <v>13</v>
      </c>
      <c r="BG510" s="132" t="s">
        <v>13</v>
      </c>
      <c r="BH510" s="132" t="s">
        <v>13</v>
      </c>
      <c r="BI510" s="132" t="s">
        <v>13</v>
      </c>
      <c r="BJ510" s="321"/>
      <c r="BK510" s="321"/>
      <c r="BL510" s="132"/>
      <c r="BM510" s="132"/>
      <c r="BN510" s="132"/>
      <c r="BO510" s="132"/>
      <c r="BP510" s="132"/>
      <c r="BQ510" s="321"/>
      <c r="BR510" s="132"/>
      <c r="BS510" s="132"/>
      <c r="BT510" s="132"/>
      <c r="BU510" s="132"/>
      <c r="BV510" s="132"/>
      <c r="BW510" s="132"/>
      <c r="BX510" s="132"/>
    </row>
    <row r="511" spans="1:76" hidden="1" x14ac:dyDescent="0.25">
      <c r="A511" s="295">
        <v>303</v>
      </c>
      <c r="C511" s="317" t="s">
        <v>13</v>
      </c>
      <c r="D511" s="317" t="s">
        <v>13</v>
      </c>
      <c r="E511" s="318" t="s">
        <v>13</v>
      </c>
      <c r="F511" s="132" t="s">
        <v>13</v>
      </c>
      <c r="G511" s="132" t="s">
        <v>13</v>
      </c>
      <c r="H511" s="132" t="s">
        <v>13</v>
      </c>
      <c r="I511" s="132" t="s">
        <v>13</v>
      </c>
      <c r="J511" s="132" t="s">
        <v>13</v>
      </c>
      <c r="K511" s="132" t="s">
        <v>13</v>
      </c>
      <c r="L511" s="132" t="s">
        <v>13</v>
      </c>
      <c r="M511" s="132" t="s">
        <v>13</v>
      </c>
      <c r="N511" s="132" t="s">
        <v>13</v>
      </c>
      <c r="O511" s="132" t="s">
        <v>13</v>
      </c>
      <c r="P511" s="132" t="s">
        <v>13</v>
      </c>
      <c r="Q511" s="132" t="s">
        <v>13</v>
      </c>
      <c r="R511" s="132" t="s">
        <v>13</v>
      </c>
      <c r="S511" s="132" t="s">
        <v>13</v>
      </c>
      <c r="T511" s="132" t="s">
        <v>13</v>
      </c>
      <c r="U511" s="132" t="s">
        <v>13</v>
      </c>
      <c r="V511" s="132" t="s">
        <v>13</v>
      </c>
      <c r="W511" s="132" t="s">
        <v>13</v>
      </c>
      <c r="X511" s="132" t="s">
        <v>13</v>
      </c>
      <c r="Y511" s="132" t="s">
        <v>13</v>
      </c>
      <c r="Z511" s="132" t="s">
        <v>13</v>
      </c>
      <c r="AA511" s="132" t="s">
        <v>13</v>
      </c>
      <c r="AB511" s="132" t="s">
        <v>13</v>
      </c>
      <c r="AC511" s="132" t="s">
        <v>13</v>
      </c>
      <c r="AD511" s="132" t="s">
        <v>13</v>
      </c>
      <c r="AE511" s="132" t="s">
        <v>13</v>
      </c>
      <c r="AF511" s="132" t="s">
        <v>13</v>
      </c>
      <c r="AG511" s="132" t="s">
        <v>13</v>
      </c>
      <c r="AH511" s="132" t="s">
        <v>13</v>
      </c>
      <c r="AI511" s="132" t="s">
        <v>13</v>
      </c>
      <c r="AJ511" s="132" t="s">
        <v>13</v>
      </c>
      <c r="AK511" s="132" t="s">
        <v>13</v>
      </c>
      <c r="AL511" s="132" t="s">
        <v>13</v>
      </c>
      <c r="AM511" s="132" t="s">
        <v>13</v>
      </c>
      <c r="AN511" s="132" t="s">
        <v>13</v>
      </c>
      <c r="AO511" s="132" t="s">
        <v>13</v>
      </c>
      <c r="AP511" s="132" t="s">
        <v>13</v>
      </c>
      <c r="AQ511" s="132" t="s">
        <v>13</v>
      </c>
      <c r="AR511" s="132" t="s">
        <v>13</v>
      </c>
      <c r="AS511" s="132" t="s">
        <v>13</v>
      </c>
      <c r="AT511" s="319" t="s">
        <v>13</v>
      </c>
      <c r="AU511" s="132" t="s">
        <v>13</v>
      </c>
      <c r="AV511" s="132" t="s">
        <v>13</v>
      </c>
      <c r="AW511" s="132" t="s">
        <v>13</v>
      </c>
      <c r="AX511" s="132" t="s">
        <v>13</v>
      </c>
      <c r="AY511" s="132" t="s">
        <v>13</v>
      </c>
      <c r="AZ511" s="320" t="s">
        <v>13</v>
      </c>
      <c r="BA511" s="320" t="s">
        <v>13</v>
      </c>
      <c r="BB511" s="132" t="s">
        <v>13</v>
      </c>
      <c r="BC511" s="319" t="s">
        <v>13</v>
      </c>
      <c r="BD511" s="319" t="s">
        <v>13</v>
      </c>
      <c r="BE511" s="320" t="s">
        <v>13</v>
      </c>
      <c r="BF511" s="132" t="s">
        <v>13</v>
      </c>
      <c r="BG511" s="132" t="s">
        <v>13</v>
      </c>
      <c r="BH511" s="132" t="s">
        <v>13</v>
      </c>
      <c r="BI511" s="132" t="s">
        <v>13</v>
      </c>
      <c r="BJ511" s="321"/>
      <c r="BK511" s="321"/>
      <c r="BL511" s="132"/>
      <c r="BM511" s="132"/>
      <c r="BN511" s="132"/>
      <c r="BO511" s="132"/>
      <c r="BP511" s="132"/>
      <c r="BQ511" s="321"/>
      <c r="BR511" s="132"/>
      <c r="BS511" s="132"/>
      <c r="BT511" s="132"/>
      <c r="BU511" s="132"/>
      <c r="BV511" s="132"/>
      <c r="BW511" s="132"/>
      <c r="BX511" s="132"/>
    </row>
    <row r="512" spans="1:76" hidden="1" x14ac:dyDescent="0.25">
      <c r="A512" s="295">
        <v>303</v>
      </c>
      <c r="C512" s="317" t="s">
        <v>13</v>
      </c>
      <c r="D512" s="317" t="s">
        <v>13</v>
      </c>
      <c r="E512" s="318" t="s">
        <v>13</v>
      </c>
      <c r="F512" s="132" t="s">
        <v>13</v>
      </c>
      <c r="G512" s="132" t="s">
        <v>13</v>
      </c>
      <c r="H512" s="132" t="s">
        <v>13</v>
      </c>
      <c r="I512" s="132" t="s">
        <v>13</v>
      </c>
      <c r="J512" s="132" t="s">
        <v>13</v>
      </c>
      <c r="K512" s="132" t="s">
        <v>13</v>
      </c>
      <c r="L512" s="132" t="s">
        <v>13</v>
      </c>
      <c r="M512" s="132" t="s">
        <v>13</v>
      </c>
      <c r="N512" s="132" t="s">
        <v>13</v>
      </c>
      <c r="O512" s="132" t="s">
        <v>13</v>
      </c>
      <c r="P512" s="132" t="s">
        <v>13</v>
      </c>
      <c r="Q512" s="132" t="s">
        <v>13</v>
      </c>
      <c r="R512" s="132" t="s">
        <v>13</v>
      </c>
      <c r="S512" s="132" t="s">
        <v>13</v>
      </c>
      <c r="T512" s="132" t="s">
        <v>13</v>
      </c>
      <c r="U512" s="132" t="s">
        <v>13</v>
      </c>
      <c r="V512" s="132" t="s">
        <v>13</v>
      </c>
      <c r="W512" s="132" t="s">
        <v>13</v>
      </c>
      <c r="X512" s="132" t="s">
        <v>13</v>
      </c>
      <c r="Y512" s="132" t="s">
        <v>13</v>
      </c>
      <c r="Z512" s="132" t="s">
        <v>13</v>
      </c>
      <c r="AA512" s="132" t="s">
        <v>13</v>
      </c>
      <c r="AB512" s="132" t="s">
        <v>13</v>
      </c>
      <c r="AC512" s="132" t="s">
        <v>13</v>
      </c>
      <c r="AD512" s="132" t="s">
        <v>13</v>
      </c>
      <c r="AE512" s="132" t="s">
        <v>13</v>
      </c>
      <c r="AF512" s="132" t="s">
        <v>13</v>
      </c>
      <c r="AG512" s="132" t="s">
        <v>13</v>
      </c>
      <c r="AH512" s="132" t="s">
        <v>13</v>
      </c>
      <c r="AI512" s="132" t="s">
        <v>13</v>
      </c>
      <c r="AJ512" s="132" t="s">
        <v>13</v>
      </c>
      <c r="AK512" s="132" t="s">
        <v>13</v>
      </c>
      <c r="AL512" s="132" t="s">
        <v>13</v>
      </c>
      <c r="AM512" s="132" t="s">
        <v>13</v>
      </c>
      <c r="AN512" s="132" t="s">
        <v>13</v>
      </c>
      <c r="AO512" s="132" t="s">
        <v>13</v>
      </c>
      <c r="AP512" s="132" t="s">
        <v>13</v>
      </c>
      <c r="AQ512" s="132" t="s">
        <v>13</v>
      </c>
      <c r="AR512" s="132" t="s">
        <v>13</v>
      </c>
      <c r="AS512" s="132" t="s">
        <v>13</v>
      </c>
      <c r="AT512" s="319" t="s">
        <v>13</v>
      </c>
      <c r="AU512" s="132" t="s">
        <v>13</v>
      </c>
      <c r="AV512" s="132" t="s">
        <v>13</v>
      </c>
      <c r="AW512" s="132" t="s">
        <v>13</v>
      </c>
      <c r="AX512" s="132" t="s">
        <v>13</v>
      </c>
      <c r="AY512" s="132" t="s">
        <v>13</v>
      </c>
      <c r="AZ512" s="320" t="s">
        <v>13</v>
      </c>
      <c r="BA512" s="320" t="s">
        <v>13</v>
      </c>
      <c r="BB512" s="132" t="s">
        <v>13</v>
      </c>
      <c r="BC512" s="319" t="s">
        <v>13</v>
      </c>
      <c r="BD512" s="319" t="s">
        <v>13</v>
      </c>
      <c r="BE512" s="320" t="s">
        <v>13</v>
      </c>
      <c r="BF512" s="132" t="s">
        <v>13</v>
      </c>
      <c r="BG512" s="132" t="s">
        <v>13</v>
      </c>
      <c r="BH512" s="132" t="s">
        <v>13</v>
      </c>
      <c r="BI512" s="132" t="s">
        <v>13</v>
      </c>
      <c r="BJ512" s="321"/>
      <c r="BK512" s="321"/>
      <c r="BL512" s="132"/>
      <c r="BM512" s="132"/>
      <c r="BN512" s="132"/>
      <c r="BO512" s="132"/>
      <c r="BP512" s="132"/>
      <c r="BQ512" s="321"/>
      <c r="BR512" s="132"/>
      <c r="BS512" s="132"/>
      <c r="BT512" s="132"/>
      <c r="BU512" s="132"/>
      <c r="BV512" s="132"/>
      <c r="BW512" s="132"/>
      <c r="BX512" s="132"/>
    </row>
    <row r="513" spans="1:76" hidden="1" x14ac:dyDescent="0.25">
      <c r="A513" s="295">
        <v>303</v>
      </c>
      <c r="C513" s="317" t="s">
        <v>13</v>
      </c>
      <c r="D513" s="317" t="s">
        <v>13</v>
      </c>
      <c r="E513" s="318" t="s">
        <v>13</v>
      </c>
      <c r="F513" s="132" t="s">
        <v>13</v>
      </c>
      <c r="G513" s="132" t="s">
        <v>13</v>
      </c>
      <c r="H513" s="132" t="s">
        <v>13</v>
      </c>
      <c r="I513" s="132" t="s">
        <v>13</v>
      </c>
      <c r="J513" s="132" t="s">
        <v>13</v>
      </c>
      <c r="K513" s="132" t="s">
        <v>13</v>
      </c>
      <c r="L513" s="132" t="s">
        <v>13</v>
      </c>
      <c r="M513" s="132" t="s">
        <v>13</v>
      </c>
      <c r="N513" s="132" t="s">
        <v>13</v>
      </c>
      <c r="O513" s="132" t="s">
        <v>13</v>
      </c>
      <c r="P513" s="132" t="s">
        <v>13</v>
      </c>
      <c r="Q513" s="132" t="s">
        <v>13</v>
      </c>
      <c r="R513" s="132" t="s">
        <v>13</v>
      </c>
      <c r="S513" s="132" t="s">
        <v>13</v>
      </c>
      <c r="T513" s="132" t="s">
        <v>13</v>
      </c>
      <c r="U513" s="132" t="s">
        <v>13</v>
      </c>
      <c r="V513" s="132" t="s">
        <v>13</v>
      </c>
      <c r="W513" s="132" t="s">
        <v>13</v>
      </c>
      <c r="X513" s="132" t="s">
        <v>13</v>
      </c>
      <c r="Y513" s="132" t="s">
        <v>13</v>
      </c>
      <c r="Z513" s="132" t="s">
        <v>13</v>
      </c>
      <c r="AA513" s="132" t="s">
        <v>13</v>
      </c>
      <c r="AB513" s="132" t="s">
        <v>13</v>
      </c>
      <c r="AC513" s="132" t="s">
        <v>13</v>
      </c>
      <c r="AD513" s="132" t="s">
        <v>13</v>
      </c>
      <c r="AE513" s="132" t="s">
        <v>13</v>
      </c>
      <c r="AF513" s="132" t="s">
        <v>13</v>
      </c>
      <c r="AG513" s="132" t="s">
        <v>13</v>
      </c>
      <c r="AH513" s="132" t="s">
        <v>13</v>
      </c>
      <c r="AI513" s="132" t="s">
        <v>13</v>
      </c>
      <c r="AJ513" s="132" t="s">
        <v>13</v>
      </c>
      <c r="AK513" s="132" t="s">
        <v>13</v>
      </c>
      <c r="AL513" s="132" t="s">
        <v>13</v>
      </c>
      <c r="AM513" s="132" t="s">
        <v>13</v>
      </c>
      <c r="AN513" s="132" t="s">
        <v>13</v>
      </c>
      <c r="AO513" s="132" t="s">
        <v>13</v>
      </c>
      <c r="AP513" s="132" t="s">
        <v>13</v>
      </c>
      <c r="AQ513" s="132" t="s">
        <v>13</v>
      </c>
      <c r="AR513" s="132" t="s">
        <v>13</v>
      </c>
      <c r="AS513" s="132" t="s">
        <v>13</v>
      </c>
      <c r="AT513" s="319" t="s">
        <v>13</v>
      </c>
      <c r="AU513" s="132" t="s">
        <v>13</v>
      </c>
      <c r="AV513" s="132" t="s">
        <v>13</v>
      </c>
      <c r="AW513" s="132" t="s">
        <v>13</v>
      </c>
      <c r="AX513" s="132" t="s">
        <v>13</v>
      </c>
      <c r="AY513" s="132" t="s">
        <v>13</v>
      </c>
      <c r="AZ513" s="320" t="s">
        <v>13</v>
      </c>
      <c r="BA513" s="320" t="s">
        <v>13</v>
      </c>
      <c r="BB513" s="132" t="s">
        <v>13</v>
      </c>
      <c r="BC513" s="319" t="s">
        <v>13</v>
      </c>
      <c r="BD513" s="319" t="s">
        <v>13</v>
      </c>
      <c r="BE513" s="320" t="s">
        <v>13</v>
      </c>
      <c r="BF513" s="132" t="s">
        <v>13</v>
      </c>
      <c r="BG513" s="132" t="s">
        <v>13</v>
      </c>
      <c r="BH513" s="132" t="s">
        <v>13</v>
      </c>
      <c r="BI513" s="132" t="s">
        <v>13</v>
      </c>
      <c r="BJ513" s="321"/>
      <c r="BK513" s="321"/>
      <c r="BL513" s="132"/>
      <c r="BM513" s="132"/>
      <c r="BN513" s="132"/>
      <c r="BO513" s="132"/>
      <c r="BP513" s="132"/>
      <c r="BQ513" s="321"/>
      <c r="BR513" s="132"/>
      <c r="BS513" s="132"/>
      <c r="BT513" s="132"/>
      <c r="BU513" s="132"/>
      <c r="BV513" s="132"/>
      <c r="BW513" s="132"/>
      <c r="BX513" s="132"/>
    </row>
    <row r="514" spans="1:76" hidden="1" x14ac:dyDescent="0.25">
      <c r="A514" s="295">
        <v>303</v>
      </c>
      <c r="C514" s="317" t="s">
        <v>13</v>
      </c>
      <c r="D514" s="317" t="s">
        <v>13</v>
      </c>
      <c r="E514" s="318" t="s">
        <v>13</v>
      </c>
      <c r="F514" s="132" t="s">
        <v>13</v>
      </c>
      <c r="G514" s="132" t="s">
        <v>13</v>
      </c>
      <c r="H514" s="132" t="s">
        <v>13</v>
      </c>
      <c r="I514" s="132" t="s">
        <v>13</v>
      </c>
      <c r="J514" s="132" t="s">
        <v>13</v>
      </c>
      <c r="K514" s="132" t="s">
        <v>13</v>
      </c>
      <c r="L514" s="132" t="s">
        <v>13</v>
      </c>
      <c r="M514" s="132" t="s">
        <v>13</v>
      </c>
      <c r="N514" s="132" t="s">
        <v>13</v>
      </c>
      <c r="O514" s="132" t="s">
        <v>13</v>
      </c>
      <c r="P514" s="132" t="s">
        <v>13</v>
      </c>
      <c r="Q514" s="132" t="s">
        <v>13</v>
      </c>
      <c r="R514" s="132" t="s">
        <v>13</v>
      </c>
      <c r="S514" s="132" t="s">
        <v>13</v>
      </c>
      <c r="T514" s="132" t="s">
        <v>13</v>
      </c>
      <c r="U514" s="132" t="s">
        <v>13</v>
      </c>
      <c r="V514" s="132" t="s">
        <v>13</v>
      </c>
      <c r="W514" s="132" t="s">
        <v>13</v>
      </c>
      <c r="X514" s="132" t="s">
        <v>13</v>
      </c>
      <c r="Y514" s="132" t="s">
        <v>13</v>
      </c>
      <c r="Z514" s="132" t="s">
        <v>13</v>
      </c>
      <c r="AA514" s="132" t="s">
        <v>13</v>
      </c>
      <c r="AB514" s="132" t="s">
        <v>13</v>
      </c>
      <c r="AC514" s="132" t="s">
        <v>13</v>
      </c>
      <c r="AD514" s="132" t="s">
        <v>13</v>
      </c>
      <c r="AE514" s="132" t="s">
        <v>13</v>
      </c>
      <c r="AF514" s="132" t="s">
        <v>13</v>
      </c>
      <c r="AG514" s="132" t="s">
        <v>13</v>
      </c>
      <c r="AH514" s="132" t="s">
        <v>13</v>
      </c>
      <c r="AI514" s="132" t="s">
        <v>13</v>
      </c>
      <c r="AJ514" s="132" t="s">
        <v>13</v>
      </c>
      <c r="AK514" s="132" t="s">
        <v>13</v>
      </c>
      <c r="AL514" s="132" t="s">
        <v>13</v>
      </c>
      <c r="AM514" s="132" t="s">
        <v>13</v>
      </c>
      <c r="AN514" s="132" t="s">
        <v>13</v>
      </c>
      <c r="AO514" s="132" t="s">
        <v>13</v>
      </c>
      <c r="AP514" s="132" t="s">
        <v>13</v>
      </c>
      <c r="AQ514" s="132" t="s">
        <v>13</v>
      </c>
      <c r="AR514" s="132" t="s">
        <v>13</v>
      </c>
      <c r="AS514" s="132" t="s">
        <v>13</v>
      </c>
      <c r="AT514" s="319" t="s">
        <v>13</v>
      </c>
      <c r="AU514" s="132" t="s">
        <v>13</v>
      </c>
      <c r="AV514" s="132" t="s">
        <v>13</v>
      </c>
      <c r="AW514" s="132" t="s">
        <v>13</v>
      </c>
      <c r="AX514" s="132" t="s">
        <v>13</v>
      </c>
      <c r="AY514" s="132" t="s">
        <v>13</v>
      </c>
      <c r="AZ514" s="320" t="s">
        <v>13</v>
      </c>
      <c r="BA514" s="320" t="s">
        <v>13</v>
      </c>
      <c r="BB514" s="132" t="s">
        <v>13</v>
      </c>
      <c r="BC514" s="319" t="s">
        <v>13</v>
      </c>
      <c r="BD514" s="319" t="s">
        <v>13</v>
      </c>
      <c r="BE514" s="320" t="s">
        <v>13</v>
      </c>
      <c r="BF514" s="132" t="s">
        <v>13</v>
      </c>
      <c r="BG514" s="132" t="s">
        <v>13</v>
      </c>
      <c r="BH514" s="132" t="s">
        <v>13</v>
      </c>
      <c r="BI514" s="132" t="s">
        <v>13</v>
      </c>
      <c r="BJ514" s="321"/>
      <c r="BK514" s="321"/>
      <c r="BL514" s="132"/>
      <c r="BM514" s="132"/>
      <c r="BN514" s="132"/>
      <c r="BO514" s="132"/>
      <c r="BP514" s="132"/>
      <c r="BQ514" s="321"/>
      <c r="BR514" s="132"/>
      <c r="BS514" s="132"/>
      <c r="BT514" s="132"/>
      <c r="BU514" s="132"/>
      <c r="BV514" s="132"/>
      <c r="BW514" s="132"/>
      <c r="BX514" s="132"/>
    </row>
    <row r="515" spans="1:76" hidden="1" x14ac:dyDescent="0.25">
      <c r="A515" s="295">
        <v>303</v>
      </c>
      <c r="C515" s="317" t="s">
        <v>13</v>
      </c>
      <c r="D515" s="317" t="s">
        <v>13</v>
      </c>
      <c r="E515" s="318" t="s">
        <v>13</v>
      </c>
      <c r="F515" s="132" t="s">
        <v>13</v>
      </c>
      <c r="G515" s="132" t="s">
        <v>13</v>
      </c>
      <c r="H515" s="132" t="s">
        <v>13</v>
      </c>
      <c r="I515" s="132" t="s">
        <v>13</v>
      </c>
      <c r="J515" s="132" t="s">
        <v>13</v>
      </c>
      <c r="K515" s="132" t="s">
        <v>13</v>
      </c>
      <c r="L515" s="132" t="s">
        <v>13</v>
      </c>
      <c r="M515" s="132" t="s">
        <v>13</v>
      </c>
      <c r="N515" s="132" t="s">
        <v>13</v>
      </c>
      <c r="O515" s="132" t="s">
        <v>13</v>
      </c>
      <c r="P515" s="132" t="s">
        <v>13</v>
      </c>
      <c r="Q515" s="132" t="s">
        <v>13</v>
      </c>
      <c r="R515" s="132" t="s">
        <v>13</v>
      </c>
      <c r="S515" s="132" t="s">
        <v>13</v>
      </c>
      <c r="T515" s="132" t="s">
        <v>13</v>
      </c>
      <c r="U515" s="132" t="s">
        <v>13</v>
      </c>
      <c r="V515" s="132" t="s">
        <v>13</v>
      </c>
      <c r="W515" s="132" t="s">
        <v>13</v>
      </c>
      <c r="X515" s="132" t="s">
        <v>13</v>
      </c>
      <c r="Y515" s="132" t="s">
        <v>13</v>
      </c>
      <c r="Z515" s="132" t="s">
        <v>13</v>
      </c>
      <c r="AA515" s="132" t="s">
        <v>13</v>
      </c>
      <c r="AB515" s="132" t="s">
        <v>13</v>
      </c>
      <c r="AC515" s="132" t="s">
        <v>13</v>
      </c>
      <c r="AD515" s="132" t="s">
        <v>13</v>
      </c>
      <c r="AE515" s="132" t="s">
        <v>13</v>
      </c>
      <c r="AF515" s="132" t="s">
        <v>13</v>
      </c>
      <c r="AG515" s="132" t="s">
        <v>13</v>
      </c>
      <c r="AH515" s="132" t="s">
        <v>13</v>
      </c>
      <c r="AI515" s="132" t="s">
        <v>13</v>
      </c>
      <c r="AJ515" s="132" t="s">
        <v>13</v>
      </c>
      <c r="AK515" s="132" t="s">
        <v>13</v>
      </c>
      <c r="AL515" s="132" t="s">
        <v>13</v>
      </c>
      <c r="AM515" s="132" t="s">
        <v>13</v>
      </c>
      <c r="AN515" s="132" t="s">
        <v>13</v>
      </c>
      <c r="AO515" s="132" t="s">
        <v>13</v>
      </c>
      <c r="AP515" s="132" t="s">
        <v>13</v>
      </c>
      <c r="AQ515" s="132" t="s">
        <v>13</v>
      </c>
      <c r="AR515" s="132" t="s">
        <v>13</v>
      </c>
      <c r="AS515" s="132" t="s">
        <v>13</v>
      </c>
      <c r="AT515" s="319" t="s">
        <v>13</v>
      </c>
      <c r="AU515" s="132" t="s">
        <v>13</v>
      </c>
      <c r="AV515" s="132" t="s">
        <v>13</v>
      </c>
      <c r="AW515" s="132" t="s">
        <v>13</v>
      </c>
      <c r="AX515" s="132" t="s">
        <v>13</v>
      </c>
      <c r="AY515" s="132" t="s">
        <v>13</v>
      </c>
      <c r="AZ515" s="320" t="s">
        <v>13</v>
      </c>
      <c r="BA515" s="320" t="s">
        <v>13</v>
      </c>
      <c r="BB515" s="132" t="s">
        <v>13</v>
      </c>
      <c r="BC515" s="319" t="s">
        <v>13</v>
      </c>
      <c r="BD515" s="319" t="s">
        <v>13</v>
      </c>
      <c r="BE515" s="320" t="s">
        <v>13</v>
      </c>
      <c r="BF515" s="132" t="s">
        <v>13</v>
      </c>
      <c r="BG515" s="132" t="s">
        <v>13</v>
      </c>
      <c r="BH515" s="132" t="s">
        <v>13</v>
      </c>
      <c r="BI515" s="132" t="s">
        <v>13</v>
      </c>
      <c r="BJ515" s="321"/>
      <c r="BK515" s="321"/>
      <c r="BL515" s="132"/>
      <c r="BM515" s="132"/>
      <c r="BN515" s="132"/>
      <c r="BO515" s="132"/>
      <c r="BP515" s="132"/>
      <c r="BQ515" s="321"/>
      <c r="BR515" s="132"/>
      <c r="BS515" s="132"/>
      <c r="BT515" s="132"/>
      <c r="BU515" s="132"/>
      <c r="BV515" s="132"/>
      <c r="BW515" s="132"/>
      <c r="BX515" s="132"/>
    </row>
    <row r="516" spans="1:76" hidden="1" x14ac:dyDescent="0.25">
      <c r="A516" s="295">
        <v>303</v>
      </c>
      <c r="C516" s="317" t="s">
        <v>13</v>
      </c>
      <c r="D516" s="317" t="s">
        <v>13</v>
      </c>
      <c r="E516" s="318" t="s">
        <v>13</v>
      </c>
      <c r="F516" s="132" t="s">
        <v>13</v>
      </c>
      <c r="G516" s="132" t="s">
        <v>13</v>
      </c>
      <c r="H516" s="132" t="s">
        <v>13</v>
      </c>
      <c r="I516" s="132" t="s">
        <v>13</v>
      </c>
      <c r="J516" s="132" t="s">
        <v>13</v>
      </c>
      <c r="K516" s="132" t="s">
        <v>13</v>
      </c>
      <c r="L516" s="132" t="s">
        <v>13</v>
      </c>
      <c r="M516" s="132" t="s">
        <v>13</v>
      </c>
      <c r="N516" s="132" t="s">
        <v>13</v>
      </c>
      <c r="O516" s="132" t="s">
        <v>13</v>
      </c>
      <c r="P516" s="132" t="s">
        <v>13</v>
      </c>
      <c r="Q516" s="132" t="s">
        <v>13</v>
      </c>
      <c r="R516" s="132" t="s">
        <v>13</v>
      </c>
      <c r="S516" s="132" t="s">
        <v>13</v>
      </c>
      <c r="T516" s="132" t="s">
        <v>13</v>
      </c>
      <c r="U516" s="132" t="s">
        <v>13</v>
      </c>
      <c r="V516" s="132" t="s">
        <v>13</v>
      </c>
      <c r="W516" s="132" t="s">
        <v>13</v>
      </c>
      <c r="X516" s="132" t="s">
        <v>13</v>
      </c>
      <c r="Y516" s="132" t="s">
        <v>13</v>
      </c>
      <c r="Z516" s="132" t="s">
        <v>13</v>
      </c>
      <c r="AA516" s="132" t="s">
        <v>13</v>
      </c>
      <c r="AB516" s="132" t="s">
        <v>13</v>
      </c>
      <c r="AC516" s="132" t="s">
        <v>13</v>
      </c>
      <c r="AD516" s="132" t="s">
        <v>13</v>
      </c>
      <c r="AE516" s="132" t="s">
        <v>13</v>
      </c>
      <c r="AF516" s="132" t="s">
        <v>13</v>
      </c>
      <c r="AG516" s="132" t="s">
        <v>13</v>
      </c>
      <c r="AH516" s="132" t="s">
        <v>13</v>
      </c>
      <c r="AI516" s="132" t="s">
        <v>13</v>
      </c>
      <c r="AJ516" s="132" t="s">
        <v>13</v>
      </c>
      <c r="AK516" s="132" t="s">
        <v>13</v>
      </c>
      <c r="AL516" s="132" t="s">
        <v>13</v>
      </c>
      <c r="AM516" s="132" t="s">
        <v>13</v>
      </c>
      <c r="AN516" s="132" t="s">
        <v>13</v>
      </c>
      <c r="AO516" s="132" t="s">
        <v>13</v>
      </c>
      <c r="AP516" s="132" t="s">
        <v>13</v>
      </c>
      <c r="AQ516" s="132" t="s">
        <v>13</v>
      </c>
      <c r="AR516" s="132" t="s">
        <v>13</v>
      </c>
      <c r="AS516" s="132" t="s">
        <v>13</v>
      </c>
      <c r="AT516" s="319" t="s">
        <v>13</v>
      </c>
      <c r="AU516" s="132" t="s">
        <v>13</v>
      </c>
      <c r="AV516" s="132" t="s">
        <v>13</v>
      </c>
      <c r="AW516" s="132" t="s">
        <v>13</v>
      </c>
      <c r="AX516" s="132" t="s">
        <v>13</v>
      </c>
      <c r="AY516" s="132" t="s">
        <v>13</v>
      </c>
      <c r="AZ516" s="320" t="s">
        <v>13</v>
      </c>
      <c r="BA516" s="320" t="s">
        <v>13</v>
      </c>
      <c r="BB516" s="132" t="s">
        <v>13</v>
      </c>
      <c r="BC516" s="319" t="s">
        <v>13</v>
      </c>
      <c r="BD516" s="319" t="s">
        <v>13</v>
      </c>
      <c r="BE516" s="320" t="s">
        <v>13</v>
      </c>
      <c r="BF516" s="132" t="s">
        <v>13</v>
      </c>
      <c r="BG516" s="132" t="s">
        <v>13</v>
      </c>
      <c r="BH516" s="132" t="s">
        <v>13</v>
      </c>
      <c r="BI516" s="132" t="s">
        <v>13</v>
      </c>
      <c r="BJ516" s="321"/>
      <c r="BK516" s="321"/>
      <c r="BL516" s="132"/>
      <c r="BM516" s="132"/>
      <c r="BN516" s="132"/>
      <c r="BO516" s="132"/>
      <c r="BP516" s="132"/>
      <c r="BQ516" s="321"/>
      <c r="BR516" s="132"/>
      <c r="BS516" s="132"/>
      <c r="BT516" s="132"/>
      <c r="BU516" s="132"/>
      <c r="BV516" s="132"/>
      <c r="BW516" s="132"/>
      <c r="BX516" s="132"/>
    </row>
    <row r="517" spans="1:76" hidden="1" x14ac:dyDescent="0.25">
      <c r="A517" s="295">
        <v>303</v>
      </c>
      <c r="C517" s="317" t="s">
        <v>13</v>
      </c>
      <c r="D517" s="317" t="s">
        <v>13</v>
      </c>
      <c r="E517" s="318" t="s">
        <v>13</v>
      </c>
      <c r="F517" s="132" t="s">
        <v>13</v>
      </c>
      <c r="G517" s="132" t="s">
        <v>13</v>
      </c>
      <c r="H517" s="132" t="s">
        <v>13</v>
      </c>
      <c r="I517" s="132" t="s">
        <v>13</v>
      </c>
      <c r="J517" s="132" t="s">
        <v>13</v>
      </c>
      <c r="K517" s="132" t="s">
        <v>13</v>
      </c>
      <c r="L517" s="132" t="s">
        <v>13</v>
      </c>
      <c r="M517" s="132" t="s">
        <v>13</v>
      </c>
      <c r="N517" s="132" t="s">
        <v>13</v>
      </c>
      <c r="O517" s="132" t="s">
        <v>13</v>
      </c>
      <c r="P517" s="132" t="s">
        <v>13</v>
      </c>
      <c r="Q517" s="132" t="s">
        <v>13</v>
      </c>
      <c r="R517" s="132" t="s">
        <v>13</v>
      </c>
      <c r="S517" s="132" t="s">
        <v>13</v>
      </c>
      <c r="T517" s="132" t="s">
        <v>13</v>
      </c>
      <c r="U517" s="132" t="s">
        <v>13</v>
      </c>
      <c r="V517" s="132" t="s">
        <v>13</v>
      </c>
      <c r="W517" s="132" t="s">
        <v>13</v>
      </c>
      <c r="X517" s="132" t="s">
        <v>13</v>
      </c>
      <c r="Y517" s="132" t="s">
        <v>13</v>
      </c>
      <c r="Z517" s="132" t="s">
        <v>13</v>
      </c>
      <c r="AA517" s="132" t="s">
        <v>13</v>
      </c>
      <c r="AB517" s="132" t="s">
        <v>13</v>
      </c>
      <c r="AC517" s="132" t="s">
        <v>13</v>
      </c>
      <c r="AD517" s="132" t="s">
        <v>13</v>
      </c>
      <c r="AE517" s="132" t="s">
        <v>13</v>
      </c>
      <c r="AF517" s="132" t="s">
        <v>13</v>
      </c>
      <c r="AG517" s="132" t="s">
        <v>13</v>
      </c>
      <c r="AH517" s="132" t="s">
        <v>13</v>
      </c>
      <c r="AI517" s="132" t="s">
        <v>13</v>
      </c>
      <c r="AJ517" s="132" t="s">
        <v>13</v>
      </c>
      <c r="AK517" s="132" t="s">
        <v>13</v>
      </c>
      <c r="AL517" s="132" t="s">
        <v>13</v>
      </c>
      <c r="AM517" s="132" t="s">
        <v>13</v>
      </c>
      <c r="AN517" s="132" t="s">
        <v>13</v>
      </c>
      <c r="AO517" s="132" t="s">
        <v>13</v>
      </c>
      <c r="AP517" s="132" t="s">
        <v>13</v>
      </c>
      <c r="AQ517" s="132" t="s">
        <v>13</v>
      </c>
      <c r="AR517" s="132" t="s">
        <v>13</v>
      </c>
      <c r="AS517" s="132" t="s">
        <v>13</v>
      </c>
      <c r="AT517" s="319" t="s">
        <v>13</v>
      </c>
      <c r="AU517" s="132" t="s">
        <v>13</v>
      </c>
      <c r="AV517" s="132" t="s">
        <v>13</v>
      </c>
      <c r="AW517" s="132" t="s">
        <v>13</v>
      </c>
      <c r="AX517" s="132" t="s">
        <v>13</v>
      </c>
      <c r="AY517" s="132" t="s">
        <v>13</v>
      </c>
      <c r="AZ517" s="320" t="s">
        <v>13</v>
      </c>
      <c r="BA517" s="320" t="s">
        <v>13</v>
      </c>
      <c r="BB517" s="132" t="s">
        <v>13</v>
      </c>
      <c r="BC517" s="319" t="s">
        <v>13</v>
      </c>
      <c r="BD517" s="319" t="s">
        <v>13</v>
      </c>
      <c r="BE517" s="320" t="s">
        <v>13</v>
      </c>
      <c r="BF517" s="132" t="s">
        <v>13</v>
      </c>
      <c r="BG517" s="132" t="s">
        <v>13</v>
      </c>
      <c r="BH517" s="132" t="s">
        <v>13</v>
      </c>
      <c r="BI517" s="132" t="s">
        <v>13</v>
      </c>
      <c r="BJ517" s="321"/>
      <c r="BK517" s="321"/>
      <c r="BL517" s="132"/>
      <c r="BM517" s="132"/>
      <c r="BN517" s="132"/>
      <c r="BO517" s="132"/>
      <c r="BP517" s="132"/>
      <c r="BQ517" s="321"/>
      <c r="BR517" s="132"/>
      <c r="BS517" s="132"/>
      <c r="BT517" s="132"/>
      <c r="BU517" s="132"/>
      <c r="BV517" s="132"/>
      <c r="BW517" s="132"/>
      <c r="BX517" s="132"/>
    </row>
    <row r="518" spans="1:76" hidden="1" x14ac:dyDescent="0.25">
      <c r="A518" s="295">
        <v>303</v>
      </c>
      <c r="C518" s="317" t="s">
        <v>13</v>
      </c>
      <c r="D518" s="317" t="s">
        <v>13</v>
      </c>
      <c r="E518" s="318" t="s">
        <v>13</v>
      </c>
      <c r="F518" s="132" t="s">
        <v>13</v>
      </c>
      <c r="G518" s="132" t="s">
        <v>13</v>
      </c>
      <c r="H518" s="132" t="s">
        <v>13</v>
      </c>
      <c r="I518" s="132" t="s">
        <v>13</v>
      </c>
      <c r="J518" s="132" t="s">
        <v>13</v>
      </c>
      <c r="K518" s="132" t="s">
        <v>13</v>
      </c>
      <c r="L518" s="132" t="s">
        <v>13</v>
      </c>
      <c r="M518" s="132" t="s">
        <v>13</v>
      </c>
      <c r="N518" s="132" t="s">
        <v>13</v>
      </c>
      <c r="O518" s="132" t="s">
        <v>13</v>
      </c>
      <c r="P518" s="132" t="s">
        <v>13</v>
      </c>
      <c r="Q518" s="132" t="s">
        <v>13</v>
      </c>
      <c r="R518" s="132" t="s">
        <v>13</v>
      </c>
      <c r="S518" s="132" t="s">
        <v>13</v>
      </c>
      <c r="T518" s="132" t="s">
        <v>13</v>
      </c>
      <c r="U518" s="132" t="s">
        <v>13</v>
      </c>
      <c r="V518" s="132" t="s">
        <v>13</v>
      </c>
      <c r="W518" s="132" t="s">
        <v>13</v>
      </c>
      <c r="X518" s="132" t="s">
        <v>13</v>
      </c>
      <c r="Y518" s="132" t="s">
        <v>13</v>
      </c>
      <c r="Z518" s="132" t="s">
        <v>13</v>
      </c>
      <c r="AA518" s="132" t="s">
        <v>13</v>
      </c>
      <c r="AB518" s="132" t="s">
        <v>13</v>
      </c>
      <c r="AC518" s="132" t="s">
        <v>13</v>
      </c>
      <c r="AD518" s="132" t="s">
        <v>13</v>
      </c>
      <c r="AE518" s="132" t="s">
        <v>13</v>
      </c>
      <c r="AF518" s="132" t="s">
        <v>13</v>
      </c>
      <c r="AG518" s="132" t="s">
        <v>13</v>
      </c>
      <c r="AH518" s="132" t="s">
        <v>13</v>
      </c>
      <c r="AI518" s="132" t="s">
        <v>13</v>
      </c>
      <c r="AJ518" s="132" t="s">
        <v>13</v>
      </c>
      <c r="AK518" s="132" t="s">
        <v>13</v>
      </c>
      <c r="AL518" s="132" t="s">
        <v>13</v>
      </c>
      <c r="AM518" s="132" t="s">
        <v>13</v>
      </c>
      <c r="AN518" s="132" t="s">
        <v>13</v>
      </c>
      <c r="AO518" s="132" t="s">
        <v>13</v>
      </c>
      <c r="AP518" s="132" t="s">
        <v>13</v>
      </c>
      <c r="AQ518" s="132" t="s">
        <v>13</v>
      </c>
      <c r="AR518" s="132" t="s">
        <v>13</v>
      </c>
      <c r="AS518" s="132" t="s">
        <v>13</v>
      </c>
      <c r="AT518" s="319" t="s">
        <v>13</v>
      </c>
      <c r="AU518" s="132" t="s">
        <v>13</v>
      </c>
      <c r="AV518" s="132" t="s">
        <v>13</v>
      </c>
      <c r="AW518" s="132" t="s">
        <v>13</v>
      </c>
      <c r="AX518" s="132" t="s">
        <v>13</v>
      </c>
      <c r="AY518" s="132" t="s">
        <v>13</v>
      </c>
      <c r="AZ518" s="320" t="s">
        <v>13</v>
      </c>
      <c r="BA518" s="320" t="s">
        <v>13</v>
      </c>
      <c r="BB518" s="132" t="s">
        <v>13</v>
      </c>
      <c r="BC518" s="319" t="s">
        <v>13</v>
      </c>
      <c r="BD518" s="319" t="s">
        <v>13</v>
      </c>
      <c r="BE518" s="320" t="s">
        <v>13</v>
      </c>
      <c r="BF518" s="132" t="s">
        <v>13</v>
      </c>
      <c r="BG518" s="132" t="s">
        <v>13</v>
      </c>
      <c r="BH518" s="132" t="s">
        <v>13</v>
      </c>
      <c r="BI518" s="132" t="s">
        <v>13</v>
      </c>
      <c r="BJ518" s="321"/>
      <c r="BK518" s="321"/>
      <c r="BL518" s="132"/>
      <c r="BM518" s="132"/>
      <c r="BN518" s="132"/>
      <c r="BO518" s="132"/>
      <c r="BP518" s="132"/>
      <c r="BQ518" s="321"/>
      <c r="BR518" s="132"/>
      <c r="BS518" s="132"/>
      <c r="BT518" s="132"/>
      <c r="BU518" s="132"/>
      <c r="BV518" s="132"/>
      <c r="BW518" s="132"/>
      <c r="BX518" s="132"/>
    </row>
    <row r="519" spans="1:76" hidden="1" x14ac:dyDescent="0.25">
      <c r="A519" s="295">
        <v>303</v>
      </c>
      <c r="C519" s="317" t="s">
        <v>13</v>
      </c>
      <c r="D519" s="317" t="s">
        <v>13</v>
      </c>
      <c r="E519" s="318" t="s">
        <v>13</v>
      </c>
      <c r="F519" s="132" t="s">
        <v>13</v>
      </c>
      <c r="G519" s="132" t="s">
        <v>13</v>
      </c>
      <c r="H519" s="132" t="s">
        <v>13</v>
      </c>
      <c r="I519" s="132" t="s">
        <v>13</v>
      </c>
      <c r="J519" s="132" t="s">
        <v>13</v>
      </c>
      <c r="K519" s="132" t="s">
        <v>13</v>
      </c>
      <c r="L519" s="132" t="s">
        <v>13</v>
      </c>
      <c r="M519" s="132" t="s">
        <v>13</v>
      </c>
      <c r="N519" s="132" t="s">
        <v>13</v>
      </c>
      <c r="O519" s="132" t="s">
        <v>13</v>
      </c>
      <c r="P519" s="132" t="s">
        <v>13</v>
      </c>
      <c r="Q519" s="132" t="s">
        <v>13</v>
      </c>
      <c r="R519" s="132" t="s">
        <v>13</v>
      </c>
      <c r="S519" s="132" t="s">
        <v>13</v>
      </c>
      <c r="T519" s="132" t="s">
        <v>13</v>
      </c>
      <c r="U519" s="132" t="s">
        <v>13</v>
      </c>
      <c r="V519" s="132" t="s">
        <v>13</v>
      </c>
      <c r="W519" s="132" t="s">
        <v>13</v>
      </c>
      <c r="X519" s="132" t="s">
        <v>13</v>
      </c>
      <c r="Y519" s="132" t="s">
        <v>13</v>
      </c>
      <c r="Z519" s="132" t="s">
        <v>13</v>
      </c>
      <c r="AA519" s="132" t="s">
        <v>13</v>
      </c>
      <c r="AB519" s="132" t="s">
        <v>13</v>
      </c>
      <c r="AC519" s="132" t="s">
        <v>13</v>
      </c>
      <c r="AD519" s="132" t="s">
        <v>13</v>
      </c>
      <c r="AE519" s="132" t="s">
        <v>13</v>
      </c>
      <c r="AF519" s="132" t="s">
        <v>13</v>
      </c>
      <c r="AG519" s="132" t="s">
        <v>13</v>
      </c>
      <c r="AH519" s="132" t="s">
        <v>13</v>
      </c>
      <c r="AI519" s="132" t="s">
        <v>13</v>
      </c>
      <c r="AJ519" s="132" t="s">
        <v>13</v>
      </c>
      <c r="AK519" s="132" t="s">
        <v>13</v>
      </c>
      <c r="AL519" s="132" t="s">
        <v>13</v>
      </c>
      <c r="AM519" s="132" t="s">
        <v>13</v>
      </c>
      <c r="AN519" s="132" t="s">
        <v>13</v>
      </c>
      <c r="AO519" s="132" t="s">
        <v>13</v>
      </c>
      <c r="AP519" s="132" t="s">
        <v>13</v>
      </c>
      <c r="AQ519" s="132" t="s">
        <v>13</v>
      </c>
      <c r="AR519" s="132" t="s">
        <v>13</v>
      </c>
      <c r="AS519" s="132" t="s">
        <v>13</v>
      </c>
      <c r="AT519" s="319" t="s">
        <v>13</v>
      </c>
      <c r="AU519" s="132" t="s">
        <v>13</v>
      </c>
      <c r="AV519" s="132" t="s">
        <v>13</v>
      </c>
      <c r="AW519" s="132" t="s">
        <v>13</v>
      </c>
      <c r="AX519" s="132" t="s">
        <v>13</v>
      </c>
      <c r="AY519" s="132" t="s">
        <v>13</v>
      </c>
      <c r="AZ519" s="320" t="s">
        <v>13</v>
      </c>
      <c r="BA519" s="320" t="s">
        <v>13</v>
      </c>
      <c r="BB519" s="132" t="s">
        <v>13</v>
      </c>
      <c r="BC519" s="319" t="s">
        <v>13</v>
      </c>
      <c r="BD519" s="319" t="s">
        <v>13</v>
      </c>
      <c r="BE519" s="320" t="s">
        <v>13</v>
      </c>
      <c r="BF519" s="132" t="s">
        <v>13</v>
      </c>
      <c r="BG519" s="132" t="s">
        <v>13</v>
      </c>
      <c r="BH519" s="132" t="s">
        <v>13</v>
      </c>
      <c r="BI519" s="132" t="s">
        <v>13</v>
      </c>
      <c r="BJ519" s="321"/>
      <c r="BK519" s="321"/>
      <c r="BL519" s="132"/>
      <c r="BM519" s="132"/>
      <c r="BN519" s="132"/>
      <c r="BO519" s="132"/>
      <c r="BP519" s="132"/>
      <c r="BQ519" s="321"/>
      <c r="BR519" s="132"/>
      <c r="BS519" s="132"/>
      <c r="BT519" s="132"/>
      <c r="BU519" s="132"/>
      <c r="BV519" s="132"/>
      <c r="BW519" s="132"/>
      <c r="BX519" s="132"/>
    </row>
    <row r="520" spans="1:76" hidden="1" x14ac:dyDescent="0.25">
      <c r="A520" s="295">
        <v>303</v>
      </c>
      <c r="C520" s="317" t="s">
        <v>13</v>
      </c>
      <c r="D520" s="317" t="s">
        <v>13</v>
      </c>
      <c r="E520" s="318" t="s">
        <v>13</v>
      </c>
      <c r="F520" s="132" t="s">
        <v>13</v>
      </c>
      <c r="G520" s="132" t="s">
        <v>13</v>
      </c>
      <c r="H520" s="132" t="s">
        <v>13</v>
      </c>
      <c r="I520" s="132" t="s">
        <v>13</v>
      </c>
      <c r="J520" s="132" t="s">
        <v>13</v>
      </c>
      <c r="K520" s="132" t="s">
        <v>13</v>
      </c>
      <c r="L520" s="132" t="s">
        <v>13</v>
      </c>
      <c r="M520" s="132" t="s">
        <v>13</v>
      </c>
      <c r="N520" s="132" t="s">
        <v>13</v>
      </c>
      <c r="O520" s="132" t="s">
        <v>13</v>
      </c>
      <c r="P520" s="132" t="s">
        <v>13</v>
      </c>
      <c r="Q520" s="132" t="s">
        <v>13</v>
      </c>
      <c r="R520" s="132" t="s">
        <v>13</v>
      </c>
      <c r="S520" s="132" t="s">
        <v>13</v>
      </c>
      <c r="T520" s="132" t="s">
        <v>13</v>
      </c>
      <c r="U520" s="132" t="s">
        <v>13</v>
      </c>
      <c r="V520" s="132" t="s">
        <v>13</v>
      </c>
      <c r="W520" s="132" t="s">
        <v>13</v>
      </c>
      <c r="X520" s="132" t="s">
        <v>13</v>
      </c>
      <c r="Y520" s="132" t="s">
        <v>13</v>
      </c>
      <c r="Z520" s="132" t="s">
        <v>13</v>
      </c>
      <c r="AA520" s="132" t="s">
        <v>13</v>
      </c>
      <c r="AB520" s="132" t="s">
        <v>13</v>
      </c>
      <c r="AC520" s="132" t="s">
        <v>13</v>
      </c>
      <c r="AD520" s="132" t="s">
        <v>13</v>
      </c>
      <c r="AE520" s="132" t="s">
        <v>13</v>
      </c>
      <c r="AF520" s="132" t="s">
        <v>13</v>
      </c>
      <c r="AG520" s="132" t="s">
        <v>13</v>
      </c>
      <c r="AH520" s="132" t="s">
        <v>13</v>
      </c>
      <c r="AI520" s="132" t="s">
        <v>13</v>
      </c>
      <c r="AJ520" s="132" t="s">
        <v>13</v>
      </c>
      <c r="AK520" s="132" t="s">
        <v>13</v>
      </c>
      <c r="AL520" s="132" t="s">
        <v>13</v>
      </c>
      <c r="AM520" s="132" t="s">
        <v>13</v>
      </c>
      <c r="AN520" s="132" t="s">
        <v>13</v>
      </c>
      <c r="AO520" s="132" t="s">
        <v>13</v>
      </c>
      <c r="AP520" s="132" t="s">
        <v>13</v>
      </c>
      <c r="AQ520" s="132" t="s">
        <v>13</v>
      </c>
      <c r="AR520" s="132" t="s">
        <v>13</v>
      </c>
      <c r="AS520" s="132" t="s">
        <v>13</v>
      </c>
      <c r="AT520" s="319" t="s">
        <v>13</v>
      </c>
      <c r="AU520" s="132" t="s">
        <v>13</v>
      </c>
      <c r="AV520" s="132" t="s">
        <v>13</v>
      </c>
      <c r="AW520" s="132" t="s">
        <v>13</v>
      </c>
      <c r="AX520" s="132" t="s">
        <v>13</v>
      </c>
      <c r="AY520" s="132" t="s">
        <v>13</v>
      </c>
      <c r="AZ520" s="320" t="s">
        <v>13</v>
      </c>
      <c r="BA520" s="320" t="s">
        <v>13</v>
      </c>
      <c r="BB520" s="132" t="s">
        <v>13</v>
      </c>
      <c r="BC520" s="319" t="s">
        <v>13</v>
      </c>
      <c r="BD520" s="319" t="s">
        <v>13</v>
      </c>
      <c r="BE520" s="320" t="s">
        <v>13</v>
      </c>
      <c r="BF520" s="132" t="s">
        <v>13</v>
      </c>
      <c r="BG520" s="132" t="s">
        <v>13</v>
      </c>
      <c r="BH520" s="132" t="s">
        <v>13</v>
      </c>
      <c r="BI520" s="132" t="s">
        <v>13</v>
      </c>
      <c r="BJ520" s="321"/>
      <c r="BK520" s="321"/>
      <c r="BL520" s="132"/>
      <c r="BM520" s="132"/>
      <c r="BN520" s="132"/>
      <c r="BO520" s="132"/>
      <c r="BP520" s="132"/>
      <c r="BQ520" s="321"/>
      <c r="BR520" s="132"/>
      <c r="BS520" s="132"/>
      <c r="BT520" s="132"/>
      <c r="BU520" s="132"/>
      <c r="BV520" s="132"/>
      <c r="BW520" s="132"/>
      <c r="BX520" s="132"/>
    </row>
    <row r="521" spans="1:76" hidden="1" x14ac:dyDescent="0.25">
      <c r="A521" s="295">
        <v>303</v>
      </c>
      <c r="C521" s="317" t="s">
        <v>13</v>
      </c>
      <c r="D521" s="317" t="s">
        <v>13</v>
      </c>
      <c r="E521" s="318" t="s">
        <v>13</v>
      </c>
      <c r="F521" s="132" t="s">
        <v>13</v>
      </c>
      <c r="G521" s="132" t="s">
        <v>13</v>
      </c>
      <c r="H521" s="132" t="s">
        <v>13</v>
      </c>
      <c r="I521" s="132" t="s">
        <v>13</v>
      </c>
      <c r="J521" s="132" t="s">
        <v>13</v>
      </c>
      <c r="K521" s="132" t="s">
        <v>13</v>
      </c>
      <c r="L521" s="132" t="s">
        <v>13</v>
      </c>
      <c r="M521" s="132" t="s">
        <v>13</v>
      </c>
      <c r="N521" s="132" t="s">
        <v>13</v>
      </c>
      <c r="O521" s="132" t="s">
        <v>13</v>
      </c>
      <c r="P521" s="132" t="s">
        <v>13</v>
      </c>
      <c r="Q521" s="132" t="s">
        <v>13</v>
      </c>
      <c r="R521" s="132" t="s">
        <v>13</v>
      </c>
      <c r="S521" s="132" t="s">
        <v>13</v>
      </c>
      <c r="T521" s="132" t="s">
        <v>13</v>
      </c>
      <c r="U521" s="132" t="s">
        <v>13</v>
      </c>
      <c r="V521" s="132" t="s">
        <v>13</v>
      </c>
      <c r="W521" s="132" t="s">
        <v>13</v>
      </c>
      <c r="X521" s="132" t="s">
        <v>13</v>
      </c>
      <c r="Y521" s="132" t="s">
        <v>13</v>
      </c>
      <c r="Z521" s="132" t="s">
        <v>13</v>
      </c>
      <c r="AA521" s="132" t="s">
        <v>13</v>
      </c>
      <c r="AB521" s="132" t="s">
        <v>13</v>
      </c>
      <c r="AC521" s="132" t="s">
        <v>13</v>
      </c>
      <c r="AD521" s="132" t="s">
        <v>13</v>
      </c>
      <c r="AE521" s="132" t="s">
        <v>13</v>
      </c>
      <c r="AF521" s="132" t="s">
        <v>13</v>
      </c>
      <c r="AG521" s="132" t="s">
        <v>13</v>
      </c>
      <c r="AH521" s="132" t="s">
        <v>13</v>
      </c>
      <c r="AI521" s="132" t="s">
        <v>13</v>
      </c>
      <c r="AJ521" s="132" t="s">
        <v>13</v>
      </c>
      <c r="AK521" s="132" t="s">
        <v>13</v>
      </c>
      <c r="AL521" s="132" t="s">
        <v>13</v>
      </c>
      <c r="AM521" s="132" t="s">
        <v>13</v>
      </c>
      <c r="AN521" s="132" t="s">
        <v>13</v>
      </c>
      <c r="AO521" s="132" t="s">
        <v>13</v>
      </c>
      <c r="AP521" s="132" t="s">
        <v>13</v>
      </c>
      <c r="AQ521" s="132" t="s">
        <v>13</v>
      </c>
      <c r="AR521" s="132" t="s">
        <v>13</v>
      </c>
      <c r="AS521" s="132" t="s">
        <v>13</v>
      </c>
      <c r="AT521" s="319" t="s">
        <v>13</v>
      </c>
      <c r="AU521" s="132" t="s">
        <v>13</v>
      </c>
      <c r="AV521" s="132" t="s">
        <v>13</v>
      </c>
      <c r="AW521" s="132" t="s">
        <v>13</v>
      </c>
      <c r="AX521" s="132" t="s">
        <v>13</v>
      </c>
      <c r="AY521" s="132" t="s">
        <v>13</v>
      </c>
      <c r="AZ521" s="320" t="s">
        <v>13</v>
      </c>
      <c r="BA521" s="320" t="s">
        <v>13</v>
      </c>
      <c r="BB521" s="132" t="s">
        <v>13</v>
      </c>
      <c r="BC521" s="319" t="s">
        <v>13</v>
      </c>
      <c r="BD521" s="319" t="s">
        <v>13</v>
      </c>
      <c r="BE521" s="320" t="s">
        <v>13</v>
      </c>
      <c r="BF521" s="132" t="s">
        <v>13</v>
      </c>
      <c r="BG521" s="132" t="s">
        <v>13</v>
      </c>
      <c r="BH521" s="132" t="s">
        <v>13</v>
      </c>
      <c r="BI521" s="132" t="s">
        <v>13</v>
      </c>
      <c r="BJ521" s="321"/>
      <c r="BK521" s="321"/>
      <c r="BL521" s="132"/>
      <c r="BM521" s="132"/>
      <c r="BN521" s="132"/>
      <c r="BO521" s="132"/>
      <c r="BP521" s="132"/>
      <c r="BQ521" s="321"/>
      <c r="BR521" s="132"/>
      <c r="BS521" s="132"/>
      <c r="BT521" s="132"/>
      <c r="BU521" s="132"/>
      <c r="BV521" s="132"/>
      <c r="BW521" s="132"/>
      <c r="BX521" s="132"/>
    </row>
    <row r="522" spans="1:76" hidden="1" x14ac:dyDescent="0.25">
      <c r="A522" s="295">
        <v>303</v>
      </c>
      <c r="C522" s="317" t="s">
        <v>13</v>
      </c>
      <c r="D522" s="317" t="s">
        <v>13</v>
      </c>
      <c r="E522" s="318" t="s">
        <v>13</v>
      </c>
      <c r="F522" s="132" t="s">
        <v>13</v>
      </c>
      <c r="G522" s="132" t="s">
        <v>13</v>
      </c>
      <c r="H522" s="132" t="s">
        <v>13</v>
      </c>
      <c r="I522" s="132" t="s">
        <v>13</v>
      </c>
      <c r="J522" s="132" t="s">
        <v>13</v>
      </c>
      <c r="K522" s="132" t="s">
        <v>13</v>
      </c>
      <c r="L522" s="132" t="s">
        <v>13</v>
      </c>
      <c r="M522" s="132" t="s">
        <v>13</v>
      </c>
      <c r="N522" s="132" t="s">
        <v>13</v>
      </c>
      <c r="O522" s="132" t="s">
        <v>13</v>
      </c>
      <c r="P522" s="132" t="s">
        <v>13</v>
      </c>
      <c r="Q522" s="132" t="s">
        <v>13</v>
      </c>
      <c r="R522" s="132" t="s">
        <v>13</v>
      </c>
      <c r="S522" s="132" t="s">
        <v>13</v>
      </c>
      <c r="T522" s="132" t="s">
        <v>13</v>
      </c>
      <c r="U522" s="132" t="s">
        <v>13</v>
      </c>
      <c r="V522" s="132" t="s">
        <v>13</v>
      </c>
      <c r="W522" s="132" t="s">
        <v>13</v>
      </c>
      <c r="X522" s="132" t="s">
        <v>13</v>
      </c>
      <c r="Y522" s="132" t="s">
        <v>13</v>
      </c>
      <c r="Z522" s="132" t="s">
        <v>13</v>
      </c>
      <c r="AA522" s="132" t="s">
        <v>13</v>
      </c>
      <c r="AB522" s="132" t="s">
        <v>13</v>
      </c>
      <c r="AC522" s="132" t="s">
        <v>13</v>
      </c>
      <c r="AD522" s="132" t="s">
        <v>13</v>
      </c>
      <c r="AE522" s="132" t="s">
        <v>13</v>
      </c>
      <c r="AF522" s="132" t="s">
        <v>13</v>
      </c>
      <c r="AG522" s="132" t="s">
        <v>13</v>
      </c>
      <c r="AH522" s="132" t="s">
        <v>13</v>
      </c>
      <c r="AI522" s="132" t="s">
        <v>13</v>
      </c>
      <c r="AJ522" s="132" t="s">
        <v>13</v>
      </c>
      <c r="AK522" s="132" t="s">
        <v>13</v>
      </c>
      <c r="AL522" s="132" t="s">
        <v>13</v>
      </c>
      <c r="AM522" s="132" t="s">
        <v>13</v>
      </c>
      <c r="AN522" s="132" t="s">
        <v>13</v>
      </c>
      <c r="AO522" s="132" t="s">
        <v>13</v>
      </c>
      <c r="AP522" s="132" t="s">
        <v>13</v>
      </c>
      <c r="AQ522" s="132" t="s">
        <v>13</v>
      </c>
      <c r="AR522" s="132" t="s">
        <v>13</v>
      </c>
      <c r="AS522" s="132" t="s">
        <v>13</v>
      </c>
      <c r="AT522" s="319" t="s">
        <v>13</v>
      </c>
      <c r="AU522" s="132" t="s">
        <v>13</v>
      </c>
      <c r="AV522" s="132" t="s">
        <v>13</v>
      </c>
      <c r="AW522" s="132" t="s">
        <v>13</v>
      </c>
      <c r="AX522" s="132" t="s">
        <v>13</v>
      </c>
      <c r="AY522" s="132" t="s">
        <v>13</v>
      </c>
      <c r="AZ522" s="320" t="s">
        <v>13</v>
      </c>
      <c r="BA522" s="320" t="s">
        <v>13</v>
      </c>
      <c r="BB522" s="132" t="s">
        <v>13</v>
      </c>
      <c r="BC522" s="319" t="s">
        <v>13</v>
      </c>
      <c r="BD522" s="319" t="s">
        <v>13</v>
      </c>
      <c r="BE522" s="320" t="s">
        <v>13</v>
      </c>
      <c r="BF522" s="132" t="s">
        <v>13</v>
      </c>
      <c r="BG522" s="132" t="s">
        <v>13</v>
      </c>
      <c r="BH522" s="132" t="s">
        <v>13</v>
      </c>
      <c r="BI522" s="132" t="s">
        <v>13</v>
      </c>
      <c r="BJ522" s="321"/>
      <c r="BK522" s="321"/>
      <c r="BL522" s="132"/>
      <c r="BM522" s="132"/>
      <c r="BN522" s="132"/>
      <c r="BO522" s="132"/>
      <c r="BP522" s="132"/>
      <c r="BQ522" s="321"/>
      <c r="BR522" s="132"/>
      <c r="BS522" s="132"/>
      <c r="BT522" s="132"/>
      <c r="BU522" s="132"/>
      <c r="BV522" s="132"/>
      <c r="BW522" s="132"/>
      <c r="BX522" s="132"/>
    </row>
    <row r="523" spans="1:76" hidden="1" x14ac:dyDescent="0.25">
      <c r="A523" s="295">
        <v>303</v>
      </c>
      <c r="C523" s="317" t="s">
        <v>13</v>
      </c>
      <c r="D523" s="317" t="s">
        <v>13</v>
      </c>
      <c r="E523" s="318" t="s">
        <v>13</v>
      </c>
      <c r="F523" s="132" t="s">
        <v>13</v>
      </c>
      <c r="G523" s="132" t="s">
        <v>13</v>
      </c>
      <c r="H523" s="132" t="s">
        <v>13</v>
      </c>
      <c r="I523" s="132" t="s">
        <v>13</v>
      </c>
      <c r="J523" s="132" t="s">
        <v>13</v>
      </c>
      <c r="K523" s="132" t="s">
        <v>13</v>
      </c>
      <c r="L523" s="132" t="s">
        <v>13</v>
      </c>
      <c r="M523" s="132" t="s">
        <v>13</v>
      </c>
      <c r="N523" s="132" t="s">
        <v>13</v>
      </c>
      <c r="O523" s="132" t="s">
        <v>13</v>
      </c>
      <c r="P523" s="132" t="s">
        <v>13</v>
      </c>
      <c r="Q523" s="132" t="s">
        <v>13</v>
      </c>
      <c r="R523" s="132" t="s">
        <v>13</v>
      </c>
      <c r="S523" s="132" t="s">
        <v>13</v>
      </c>
      <c r="T523" s="132" t="s">
        <v>13</v>
      </c>
      <c r="U523" s="132" t="s">
        <v>13</v>
      </c>
      <c r="V523" s="132" t="s">
        <v>13</v>
      </c>
      <c r="W523" s="132" t="s">
        <v>13</v>
      </c>
      <c r="X523" s="132" t="s">
        <v>13</v>
      </c>
      <c r="Y523" s="132" t="s">
        <v>13</v>
      </c>
      <c r="Z523" s="132" t="s">
        <v>13</v>
      </c>
      <c r="AA523" s="132" t="s">
        <v>13</v>
      </c>
      <c r="AB523" s="132" t="s">
        <v>13</v>
      </c>
      <c r="AC523" s="132" t="s">
        <v>13</v>
      </c>
      <c r="AD523" s="132" t="s">
        <v>13</v>
      </c>
      <c r="AE523" s="132" t="s">
        <v>13</v>
      </c>
      <c r="AF523" s="132" t="s">
        <v>13</v>
      </c>
      <c r="AG523" s="132" t="s">
        <v>13</v>
      </c>
      <c r="AH523" s="132" t="s">
        <v>13</v>
      </c>
      <c r="AI523" s="132" t="s">
        <v>13</v>
      </c>
      <c r="AJ523" s="132" t="s">
        <v>13</v>
      </c>
      <c r="AK523" s="132" t="s">
        <v>13</v>
      </c>
      <c r="AL523" s="132" t="s">
        <v>13</v>
      </c>
      <c r="AM523" s="132" t="s">
        <v>13</v>
      </c>
      <c r="AN523" s="132" t="s">
        <v>13</v>
      </c>
      <c r="AO523" s="132" t="s">
        <v>13</v>
      </c>
      <c r="AP523" s="132" t="s">
        <v>13</v>
      </c>
      <c r="AQ523" s="132" t="s">
        <v>13</v>
      </c>
      <c r="AR523" s="132" t="s">
        <v>13</v>
      </c>
      <c r="AS523" s="132" t="s">
        <v>13</v>
      </c>
      <c r="AT523" s="319" t="s">
        <v>13</v>
      </c>
      <c r="AU523" s="132" t="s">
        <v>13</v>
      </c>
      <c r="AV523" s="132" t="s">
        <v>13</v>
      </c>
      <c r="AW523" s="132" t="s">
        <v>13</v>
      </c>
      <c r="AX523" s="132" t="s">
        <v>13</v>
      </c>
      <c r="AY523" s="132" t="s">
        <v>13</v>
      </c>
      <c r="AZ523" s="320" t="s">
        <v>13</v>
      </c>
      <c r="BA523" s="320" t="s">
        <v>13</v>
      </c>
      <c r="BB523" s="132" t="s">
        <v>13</v>
      </c>
      <c r="BC523" s="319" t="s">
        <v>13</v>
      </c>
      <c r="BD523" s="319" t="s">
        <v>13</v>
      </c>
      <c r="BE523" s="320" t="s">
        <v>13</v>
      </c>
      <c r="BF523" s="132" t="s">
        <v>13</v>
      </c>
      <c r="BG523" s="132" t="s">
        <v>13</v>
      </c>
      <c r="BH523" s="132" t="s">
        <v>13</v>
      </c>
      <c r="BI523" s="132" t="s">
        <v>13</v>
      </c>
      <c r="BJ523" s="321"/>
      <c r="BK523" s="321"/>
      <c r="BL523" s="132"/>
      <c r="BM523" s="132"/>
      <c r="BN523" s="132"/>
      <c r="BO523" s="132"/>
      <c r="BP523" s="132"/>
      <c r="BQ523" s="321"/>
      <c r="BR523" s="132"/>
      <c r="BS523" s="132"/>
      <c r="BT523" s="132"/>
      <c r="BU523" s="132"/>
      <c r="BV523" s="132"/>
      <c r="BW523" s="132"/>
      <c r="BX523" s="132"/>
    </row>
    <row r="524" spans="1:76" hidden="1" x14ac:dyDescent="0.25">
      <c r="A524" s="295">
        <v>303</v>
      </c>
      <c r="C524" s="317" t="s">
        <v>13</v>
      </c>
      <c r="D524" s="317" t="s">
        <v>13</v>
      </c>
      <c r="E524" s="318" t="s">
        <v>13</v>
      </c>
      <c r="F524" s="132" t="s">
        <v>13</v>
      </c>
      <c r="G524" s="132" t="s">
        <v>13</v>
      </c>
      <c r="H524" s="132" t="s">
        <v>13</v>
      </c>
      <c r="I524" s="132" t="s">
        <v>13</v>
      </c>
      <c r="J524" s="132" t="s">
        <v>13</v>
      </c>
      <c r="K524" s="132" t="s">
        <v>13</v>
      </c>
      <c r="L524" s="132" t="s">
        <v>13</v>
      </c>
      <c r="M524" s="132" t="s">
        <v>13</v>
      </c>
      <c r="N524" s="132" t="s">
        <v>13</v>
      </c>
      <c r="O524" s="132" t="s">
        <v>13</v>
      </c>
      <c r="P524" s="132" t="s">
        <v>13</v>
      </c>
      <c r="Q524" s="132" t="s">
        <v>13</v>
      </c>
      <c r="R524" s="132" t="s">
        <v>13</v>
      </c>
      <c r="S524" s="132" t="s">
        <v>13</v>
      </c>
      <c r="T524" s="132" t="s">
        <v>13</v>
      </c>
      <c r="U524" s="132" t="s">
        <v>13</v>
      </c>
      <c r="V524" s="132" t="s">
        <v>13</v>
      </c>
      <c r="W524" s="132" t="s">
        <v>13</v>
      </c>
      <c r="X524" s="132" t="s">
        <v>13</v>
      </c>
      <c r="Y524" s="132" t="s">
        <v>13</v>
      </c>
      <c r="Z524" s="132" t="s">
        <v>13</v>
      </c>
      <c r="AA524" s="132" t="s">
        <v>13</v>
      </c>
      <c r="AB524" s="132" t="s">
        <v>13</v>
      </c>
      <c r="AC524" s="132" t="s">
        <v>13</v>
      </c>
      <c r="AD524" s="132" t="s">
        <v>13</v>
      </c>
      <c r="AE524" s="132" t="s">
        <v>13</v>
      </c>
      <c r="AF524" s="132" t="s">
        <v>13</v>
      </c>
      <c r="AG524" s="132" t="s">
        <v>13</v>
      </c>
      <c r="AH524" s="132" t="s">
        <v>13</v>
      </c>
      <c r="AI524" s="132" t="s">
        <v>13</v>
      </c>
      <c r="AJ524" s="132" t="s">
        <v>13</v>
      </c>
      <c r="AK524" s="132" t="s">
        <v>13</v>
      </c>
      <c r="AL524" s="132" t="s">
        <v>13</v>
      </c>
      <c r="AM524" s="132" t="s">
        <v>13</v>
      </c>
      <c r="AN524" s="132" t="s">
        <v>13</v>
      </c>
      <c r="AO524" s="132" t="s">
        <v>13</v>
      </c>
      <c r="AP524" s="132" t="s">
        <v>13</v>
      </c>
      <c r="AQ524" s="132" t="s">
        <v>13</v>
      </c>
      <c r="AR524" s="132" t="s">
        <v>13</v>
      </c>
      <c r="AS524" s="132" t="s">
        <v>13</v>
      </c>
      <c r="AT524" s="319" t="s">
        <v>13</v>
      </c>
      <c r="AU524" s="132" t="s">
        <v>13</v>
      </c>
      <c r="AV524" s="132" t="s">
        <v>13</v>
      </c>
      <c r="AW524" s="132" t="s">
        <v>13</v>
      </c>
      <c r="AX524" s="132" t="s">
        <v>13</v>
      </c>
      <c r="AY524" s="132" t="s">
        <v>13</v>
      </c>
      <c r="AZ524" s="320" t="s">
        <v>13</v>
      </c>
      <c r="BA524" s="320" t="s">
        <v>13</v>
      </c>
      <c r="BB524" s="132" t="s">
        <v>13</v>
      </c>
      <c r="BC524" s="319" t="s">
        <v>13</v>
      </c>
      <c r="BD524" s="319" t="s">
        <v>13</v>
      </c>
      <c r="BE524" s="320" t="s">
        <v>13</v>
      </c>
      <c r="BF524" s="132" t="s">
        <v>13</v>
      </c>
      <c r="BG524" s="132" t="s">
        <v>13</v>
      </c>
      <c r="BH524" s="132" t="s">
        <v>13</v>
      </c>
      <c r="BI524" s="132" t="s">
        <v>13</v>
      </c>
      <c r="BJ524" s="321"/>
      <c r="BK524" s="321"/>
      <c r="BL524" s="132"/>
      <c r="BM524" s="132"/>
      <c r="BN524" s="132"/>
      <c r="BO524" s="132"/>
      <c r="BP524" s="132"/>
      <c r="BQ524" s="321"/>
      <c r="BR524" s="132"/>
      <c r="BS524" s="132"/>
      <c r="BT524" s="132"/>
      <c r="BU524" s="132"/>
      <c r="BV524" s="132"/>
      <c r="BW524" s="132"/>
      <c r="BX524" s="132"/>
    </row>
    <row r="525" spans="1:76" hidden="1" x14ac:dyDescent="0.25">
      <c r="A525" s="295">
        <v>303</v>
      </c>
      <c r="C525" s="317" t="s">
        <v>13</v>
      </c>
      <c r="D525" s="317" t="s">
        <v>13</v>
      </c>
      <c r="E525" s="318" t="s">
        <v>13</v>
      </c>
      <c r="F525" s="132" t="s">
        <v>13</v>
      </c>
      <c r="G525" s="132" t="s">
        <v>13</v>
      </c>
      <c r="H525" s="132" t="s">
        <v>13</v>
      </c>
      <c r="I525" s="132" t="s">
        <v>13</v>
      </c>
      <c r="J525" s="132" t="s">
        <v>13</v>
      </c>
      <c r="K525" s="132" t="s">
        <v>13</v>
      </c>
      <c r="L525" s="132" t="s">
        <v>13</v>
      </c>
      <c r="M525" s="132" t="s">
        <v>13</v>
      </c>
      <c r="N525" s="132" t="s">
        <v>13</v>
      </c>
      <c r="O525" s="132" t="s">
        <v>13</v>
      </c>
      <c r="P525" s="132" t="s">
        <v>13</v>
      </c>
      <c r="Q525" s="132" t="s">
        <v>13</v>
      </c>
      <c r="R525" s="132" t="s">
        <v>13</v>
      </c>
      <c r="S525" s="132" t="s">
        <v>13</v>
      </c>
      <c r="T525" s="132" t="s">
        <v>13</v>
      </c>
      <c r="U525" s="132" t="s">
        <v>13</v>
      </c>
      <c r="V525" s="132" t="s">
        <v>13</v>
      </c>
      <c r="W525" s="132" t="s">
        <v>13</v>
      </c>
      <c r="X525" s="132" t="s">
        <v>13</v>
      </c>
      <c r="Y525" s="132" t="s">
        <v>13</v>
      </c>
      <c r="Z525" s="132" t="s">
        <v>13</v>
      </c>
      <c r="AA525" s="132" t="s">
        <v>13</v>
      </c>
      <c r="AB525" s="132" t="s">
        <v>13</v>
      </c>
      <c r="AC525" s="132" t="s">
        <v>13</v>
      </c>
      <c r="AD525" s="132" t="s">
        <v>13</v>
      </c>
      <c r="AE525" s="132" t="s">
        <v>13</v>
      </c>
      <c r="AF525" s="132" t="s">
        <v>13</v>
      </c>
      <c r="AG525" s="132" t="s">
        <v>13</v>
      </c>
      <c r="AH525" s="132" t="s">
        <v>13</v>
      </c>
      <c r="AI525" s="132" t="s">
        <v>13</v>
      </c>
      <c r="AJ525" s="132" t="s">
        <v>13</v>
      </c>
      <c r="AK525" s="132" t="s">
        <v>13</v>
      </c>
      <c r="AL525" s="132" t="s">
        <v>13</v>
      </c>
      <c r="AM525" s="132" t="s">
        <v>13</v>
      </c>
      <c r="AN525" s="132" t="s">
        <v>13</v>
      </c>
      <c r="AO525" s="132" t="s">
        <v>13</v>
      </c>
      <c r="AP525" s="132" t="s">
        <v>13</v>
      </c>
      <c r="AQ525" s="132" t="s">
        <v>13</v>
      </c>
      <c r="AR525" s="132" t="s">
        <v>13</v>
      </c>
      <c r="AS525" s="132" t="s">
        <v>13</v>
      </c>
      <c r="AT525" s="319" t="s">
        <v>13</v>
      </c>
      <c r="AU525" s="132" t="s">
        <v>13</v>
      </c>
      <c r="AV525" s="132" t="s">
        <v>13</v>
      </c>
      <c r="AW525" s="132" t="s">
        <v>13</v>
      </c>
      <c r="AX525" s="132" t="s">
        <v>13</v>
      </c>
      <c r="AY525" s="132" t="s">
        <v>13</v>
      </c>
      <c r="AZ525" s="320" t="s">
        <v>13</v>
      </c>
      <c r="BA525" s="320" t="s">
        <v>13</v>
      </c>
      <c r="BB525" s="132" t="s">
        <v>13</v>
      </c>
      <c r="BC525" s="319" t="s">
        <v>13</v>
      </c>
      <c r="BD525" s="319" t="s">
        <v>13</v>
      </c>
      <c r="BE525" s="320" t="s">
        <v>13</v>
      </c>
      <c r="BF525" s="132" t="s">
        <v>13</v>
      </c>
      <c r="BG525" s="132" t="s">
        <v>13</v>
      </c>
      <c r="BH525" s="132" t="s">
        <v>13</v>
      </c>
      <c r="BI525" s="132" t="s">
        <v>13</v>
      </c>
      <c r="BJ525" s="321"/>
      <c r="BK525" s="321"/>
      <c r="BL525" s="132"/>
      <c r="BM525" s="132"/>
      <c r="BN525" s="132"/>
      <c r="BO525" s="132"/>
      <c r="BP525" s="132"/>
      <c r="BQ525" s="321"/>
      <c r="BR525" s="132"/>
      <c r="BS525" s="132"/>
      <c r="BT525" s="132"/>
      <c r="BU525" s="132"/>
      <c r="BV525" s="132"/>
      <c r="BW525" s="132"/>
      <c r="BX525" s="132"/>
    </row>
    <row r="526" spans="1:76" hidden="1" x14ac:dyDescent="0.25">
      <c r="A526" s="295">
        <v>303</v>
      </c>
      <c r="C526" s="317" t="s">
        <v>13</v>
      </c>
      <c r="D526" s="317" t="s">
        <v>13</v>
      </c>
      <c r="E526" s="318" t="s">
        <v>13</v>
      </c>
      <c r="F526" s="132" t="s">
        <v>13</v>
      </c>
      <c r="G526" s="132" t="s">
        <v>13</v>
      </c>
      <c r="H526" s="132" t="s">
        <v>13</v>
      </c>
      <c r="I526" s="132" t="s">
        <v>13</v>
      </c>
      <c r="J526" s="132" t="s">
        <v>13</v>
      </c>
      <c r="K526" s="132" t="s">
        <v>13</v>
      </c>
      <c r="L526" s="132" t="s">
        <v>13</v>
      </c>
      <c r="M526" s="132" t="s">
        <v>13</v>
      </c>
      <c r="N526" s="132" t="s">
        <v>13</v>
      </c>
      <c r="O526" s="132" t="s">
        <v>13</v>
      </c>
      <c r="P526" s="132" t="s">
        <v>13</v>
      </c>
      <c r="Q526" s="132" t="s">
        <v>13</v>
      </c>
      <c r="R526" s="132" t="s">
        <v>13</v>
      </c>
      <c r="S526" s="132" t="s">
        <v>13</v>
      </c>
      <c r="T526" s="132" t="s">
        <v>13</v>
      </c>
      <c r="U526" s="132" t="s">
        <v>13</v>
      </c>
      <c r="V526" s="132" t="s">
        <v>13</v>
      </c>
      <c r="W526" s="132" t="s">
        <v>13</v>
      </c>
      <c r="X526" s="132" t="s">
        <v>13</v>
      </c>
      <c r="Y526" s="132" t="s">
        <v>13</v>
      </c>
      <c r="Z526" s="132" t="s">
        <v>13</v>
      </c>
      <c r="AA526" s="132" t="s">
        <v>13</v>
      </c>
      <c r="AB526" s="132" t="s">
        <v>13</v>
      </c>
      <c r="AC526" s="132" t="s">
        <v>13</v>
      </c>
      <c r="AD526" s="132" t="s">
        <v>13</v>
      </c>
      <c r="AE526" s="132" t="s">
        <v>13</v>
      </c>
      <c r="AF526" s="132" t="s">
        <v>13</v>
      </c>
      <c r="AG526" s="132" t="s">
        <v>13</v>
      </c>
      <c r="AH526" s="132" t="s">
        <v>13</v>
      </c>
      <c r="AI526" s="132" t="s">
        <v>13</v>
      </c>
      <c r="AJ526" s="132" t="s">
        <v>13</v>
      </c>
      <c r="AK526" s="132" t="s">
        <v>13</v>
      </c>
      <c r="AL526" s="132" t="s">
        <v>13</v>
      </c>
      <c r="AM526" s="132" t="s">
        <v>13</v>
      </c>
      <c r="AN526" s="132" t="s">
        <v>13</v>
      </c>
      <c r="AO526" s="132" t="s">
        <v>13</v>
      </c>
      <c r="AP526" s="132" t="s">
        <v>13</v>
      </c>
      <c r="AQ526" s="132" t="s">
        <v>13</v>
      </c>
      <c r="AR526" s="132" t="s">
        <v>13</v>
      </c>
      <c r="AS526" s="132" t="s">
        <v>13</v>
      </c>
      <c r="AT526" s="319" t="s">
        <v>13</v>
      </c>
      <c r="AU526" s="132" t="s">
        <v>13</v>
      </c>
      <c r="AV526" s="132" t="s">
        <v>13</v>
      </c>
      <c r="AW526" s="132" t="s">
        <v>13</v>
      </c>
      <c r="AX526" s="132" t="s">
        <v>13</v>
      </c>
      <c r="AY526" s="132" t="s">
        <v>13</v>
      </c>
      <c r="AZ526" s="320" t="s">
        <v>13</v>
      </c>
      <c r="BA526" s="320" t="s">
        <v>13</v>
      </c>
      <c r="BB526" s="132" t="s">
        <v>13</v>
      </c>
      <c r="BC526" s="319" t="s">
        <v>13</v>
      </c>
      <c r="BD526" s="319" t="s">
        <v>13</v>
      </c>
      <c r="BE526" s="320" t="s">
        <v>13</v>
      </c>
      <c r="BF526" s="132" t="s">
        <v>13</v>
      </c>
      <c r="BG526" s="132" t="s">
        <v>13</v>
      </c>
      <c r="BH526" s="132" t="s">
        <v>13</v>
      </c>
      <c r="BI526" s="132" t="s">
        <v>13</v>
      </c>
      <c r="BJ526" s="321"/>
      <c r="BK526" s="321"/>
      <c r="BL526" s="132"/>
      <c r="BM526" s="132"/>
      <c r="BN526" s="132"/>
      <c r="BO526" s="132"/>
      <c r="BP526" s="132"/>
      <c r="BQ526" s="321"/>
      <c r="BR526" s="132"/>
      <c r="BS526" s="132"/>
      <c r="BT526" s="132"/>
      <c r="BU526" s="132"/>
      <c r="BV526" s="132"/>
      <c r="BW526" s="132"/>
      <c r="BX526" s="132"/>
    </row>
    <row r="527" spans="1:76" hidden="1" x14ac:dyDescent="0.25">
      <c r="A527" s="295">
        <v>303</v>
      </c>
      <c r="C527" s="317" t="s">
        <v>13</v>
      </c>
      <c r="D527" s="317" t="s">
        <v>13</v>
      </c>
      <c r="E527" s="318" t="s">
        <v>13</v>
      </c>
      <c r="F527" s="132" t="s">
        <v>13</v>
      </c>
      <c r="G527" s="132" t="s">
        <v>13</v>
      </c>
      <c r="H527" s="132" t="s">
        <v>13</v>
      </c>
      <c r="I527" s="132" t="s">
        <v>13</v>
      </c>
      <c r="J527" s="132" t="s">
        <v>13</v>
      </c>
      <c r="K527" s="132" t="s">
        <v>13</v>
      </c>
      <c r="L527" s="132" t="s">
        <v>13</v>
      </c>
      <c r="M527" s="132" t="s">
        <v>13</v>
      </c>
      <c r="N527" s="132" t="s">
        <v>13</v>
      </c>
      <c r="O527" s="132" t="s">
        <v>13</v>
      </c>
      <c r="P527" s="132" t="s">
        <v>13</v>
      </c>
      <c r="Q527" s="132" t="s">
        <v>13</v>
      </c>
      <c r="R527" s="132" t="s">
        <v>13</v>
      </c>
      <c r="S527" s="132" t="s">
        <v>13</v>
      </c>
      <c r="T527" s="132" t="s">
        <v>13</v>
      </c>
      <c r="U527" s="132" t="s">
        <v>13</v>
      </c>
      <c r="V527" s="132" t="s">
        <v>13</v>
      </c>
      <c r="W527" s="132" t="s">
        <v>13</v>
      </c>
      <c r="X527" s="132" t="s">
        <v>13</v>
      </c>
      <c r="Y527" s="132" t="s">
        <v>13</v>
      </c>
      <c r="Z527" s="132" t="s">
        <v>13</v>
      </c>
      <c r="AA527" s="132" t="s">
        <v>13</v>
      </c>
      <c r="AB527" s="132" t="s">
        <v>13</v>
      </c>
      <c r="AC527" s="132" t="s">
        <v>13</v>
      </c>
      <c r="AD527" s="132" t="s">
        <v>13</v>
      </c>
      <c r="AE527" s="132" t="s">
        <v>13</v>
      </c>
      <c r="AF527" s="132" t="s">
        <v>13</v>
      </c>
      <c r="AG527" s="132" t="s">
        <v>13</v>
      </c>
      <c r="AH527" s="132" t="s">
        <v>13</v>
      </c>
      <c r="AI527" s="132" t="s">
        <v>13</v>
      </c>
      <c r="AJ527" s="132" t="s">
        <v>13</v>
      </c>
      <c r="AK527" s="132" t="s">
        <v>13</v>
      </c>
      <c r="AL527" s="132" t="s">
        <v>13</v>
      </c>
      <c r="AM527" s="132" t="s">
        <v>13</v>
      </c>
      <c r="AN527" s="132" t="s">
        <v>13</v>
      </c>
      <c r="AO527" s="132" t="s">
        <v>13</v>
      </c>
      <c r="AP527" s="132" t="s">
        <v>13</v>
      </c>
      <c r="AQ527" s="132" t="s">
        <v>13</v>
      </c>
      <c r="AR527" s="132" t="s">
        <v>13</v>
      </c>
      <c r="AS527" s="132" t="s">
        <v>13</v>
      </c>
      <c r="AT527" s="319" t="s">
        <v>13</v>
      </c>
      <c r="AU527" s="132" t="s">
        <v>13</v>
      </c>
      <c r="AV527" s="132" t="s">
        <v>13</v>
      </c>
      <c r="AW527" s="132" t="s">
        <v>13</v>
      </c>
      <c r="AX527" s="132" t="s">
        <v>13</v>
      </c>
      <c r="AY527" s="132" t="s">
        <v>13</v>
      </c>
      <c r="AZ527" s="320" t="s">
        <v>13</v>
      </c>
      <c r="BA527" s="320" t="s">
        <v>13</v>
      </c>
      <c r="BB527" s="132" t="s">
        <v>13</v>
      </c>
      <c r="BC527" s="319" t="s">
        <v>13</v>
      </c>
      <c r="BD527" s="319" t="s">
        <v>13</v>
      </c>
      <c r="BE527" s="320" t="s">
        <v>13</v>
      </c>
      <c r="BF527" s="132" t="s">
        <v>13</v>
      </c>
      <c r="BG527" s="132" t="s">
        <v>13</v>
      </c>
      <c r="BH527" s="132" t="s">
        <v>13</v>
      </c>
      <c r="BI527" s="132" t="s">
        <v>13</v>
      </c>
      <c r="BJ527" s="321"/>
      <c r="BK527" s="321"/>
      <c r="BL527" s="132"/>
      <c r="BM527" s="132"/>
      <c r="BN527" s="132"/>
      <c r="BO527" s="132"/>
      <c r="BP527" s="132"/>
      <c r="BQ527" s="321"/>
      <c r="BR527" s="132"/>
      <c r="BS527" s="132"/>
      <c r="BT527" s="132"/>
      <c r="BU527" s="132"/>
      <c r="BV527" s="132"/>
      <c r="BW527" s="132"/>
      <c r="BX527" s="132"/>
    </row>
    <row r="528" spans="1:76" hidden="1" x14ac:dyDescent="0.25">
      <c r="A528" s="295">
        <v>303</v>
      </c>
      <c r="C528" s="317" t="s">
        <v>13</v>
      </c>
      <c r="D528" s="317" t="s">
        <v>13</v>
      </c>
      <c r="E528" s="318" t="s">
        <v>13</v>
      </c>
      <c r="F528" s="132" t="s">
        <v>13</v>
      </c>
      <c r="G528" s="132" t="s">
        <v>13</v>
      </c>
      <c r="H528" s="132" t="s">
        <v>13</v>
      </c>
      <c r="I528" s="132" t="s">
        <v>13</v>
      </c>
      <c r="J528" s="132" t="s">
        <v>13</v>
      </c>
      <c r="K528" s="132" t="s">
        <v>13</v>
      </c>
      <c r="L528" s="132" t="s">
        <v>13</v>
      </c>
      <c r="M528" s="132" t="s">
        <v>13</v>
      </c>
      <c r="N528" s="132" t="s">
        <v>13</v>
      </c>
      <c r="O528" s="132" t="s">
        <v>13</v>
      </c>
      <c r="P528" s="132" t="s">
        <v>13</v>
      </c>
      <c r="Q528" s="132" t="s">
        <v>13</v>
      </c>
      <c r="R528" s="132" t="s">
        <v>13</v>
      </c>
      <c r="S528" s="132" t="s">
        <v>13</v>
      </c>
      <c r="T528" s="132" t="s">
        <v>13</v>
      </c>
      <c r="U528" s="132" t="s">
        <v>13</v>
      </c>
      <c r="V528" s="132" t="s">
        <v>13</v>
      </c>
      <c r="W528" s="132" t="s">
        <v>13</v>
      </c>
      <c r="X528" s="132" t="s">
        <v>13</v>
      </c>
      <c r="Y528" s="132" t="s">
        <v>13</v>
      </c>
      <c r="Z528" s="132" t="s">
        <v>13</v>
      </c>
      <c r="AA528" s="132" t="s">
        <v>13</v>
      </c>
      <c r="AB528" s="132" t="s">
        <v>13</v>
      </c>
      <c r="AC528" s="132" t="s">
        <v>13</v>
      </c>
      <c r="AD528" s="132" t="s">
        <v>13</v>
      </c>
      <c r="AE528" s="132" t="s">
        <v>13</v>
      </c>
      <c r="AF528" s="132" t="s">
        <v>13</v>
      </c>
      <c r="AG528" s="132" t="s">
        <v>13</v>
      </c>
      <c r="AH528" s="132" t="s">
        <v>13</v>
      </c>
      <c r="AI528" s="132" t="s">
        <v>13</v>
      </c>
      <c r="AJ528" s="132" t="s">
        <v>13</v>
      </c>
      <c r="AK528" s="132" t="s">
        <v>13</v>
      </c>
      <c r="AL528" s="132" t="s">
        <v>13</v>
      </c>
      <c r="AM528" s="132" t="s">
        <v>13</v>
      </c>
      <c r="AN528" s="132" t="s">
        <v>13</v>
      </c>
      <c r="AO528" s="132" t="s">
        <v>13</v>
      </c>
      <c r="AP528" s="132" t="s">
        <v>13</v>
      </c>
      <c r="AQ528" s="132" t="s">
        <v>13</v>
      </c>
      <c r="AR528" s="132" t="s">
        <v>13</v>
      </c>
      <c r="AS528" s="132" t="s">
        <v>13</v>
      </c>
      <c r="AT528" s="319" t="s">
        <v>13</v>
      </c>
      <c r="AU528" s="132" t="s">
        <v>13</v>
      </c>
      <c r="AV528" s="132" t="s">
        <v>13</v>
      </c>
      <c r="AW528" s="132" t="s">
        <v>13</v>
      </c>
      <c r="AX528" s="132" t="s">
        <v>13</v>
      </c>
      <c r="AY528" s="132" t="s">
        <v>13</v>
      </c>
      <c r="AZ528" s="320" t="s">
        <v>13</v>
      </c>
      <c r="BA528" s="320" t="s">
        <v>13</v>
      </c>
      <c r="BB528" s="132" t="s">
        <v>13</v>
      </c>
      <c r="BC528" s="319" t="s">
        <v>13</v>
      </c>
      <c r="BD528" s="319" t="s">
        <v>13</v>
      </c>
      <c r="BE528" s="320" t="s">
        <v>13</v>
      </c>
      <c r="BF528" s="132" t="s">
        <v>13</v>
      </c>
      <c r="BG528" s="132" t="s">
        <v>13</v>
      </c>
      <c r="BH528" s="132" t="s">
        <v>13</v>
      </c>
      <c r="BI528" s="132" t="s">
        <v>13</v>
      </c>
      <c r="BJ528" s="321"/>
      <c r="BK528" s="321"/>
      <c r="BL528" s="132"/>
      <c r="BM528" s="132"/>
      <c r="BN528" s="132"/>
      <c r="BO528" s="132"/>
      <c r="BP528" s="132"/>
      <c r="BQ528" s="321"/>
      <c r="BR528" s="132"/>
      <c r="BS528" s="132"/>
      <c r="BT528" s="132"/>
      <c r="BU528" s="132"/>
      <c r="BV528" s="132"/>
      <c r="BW528" s="132"/>
      <c r="BX528" s="132"/>
    </row>
    <row r="529" spans="1:76" hidden="1" x14ac:dyDescent="0.25">
      <c r="A529" s="295">
        <v>303</v>
      </c>
      <c r="C529" s="317" t="s">
        <v>13</v>
      </c>
      <c r="D529" s="317" t="s">
        <v>13</v>
      </c>
      <c r="E529" s="318" t="s">
        <v>13</v>
      </c>
      <c r="F529" s="132" t="s">
        <v>13</v>
      </c>
      <c r="G529" s="132" t="s">
        <v>13</v>
      </c>
      <c r="H529" s="132" t="s">
        <v>13</v>
      </c>
      <c r="I529" s="132" t="s">
        <v>13</v>
      </c>
      <c r="J529" s="132" t="s">
        <v>13</v>
      </c>
      <c r="K529" s="132" t="s">
        <v>13</v>
      </c>
      <c r="L529" s="132" t="s">
        <v>13</v>
      </c>
      <c r="M529" s="132" t="s">
        <v>13</v>
      </c>
      <c r="N529" s="132" t="s">
        <v>13</v>
      </c>
      <c r="O529" s="132" t="s">
        <v>13</v>
      </c>
      <c r="P529" s="132" t="s">
        <v>13</v>
      </c>
      <c r="Q529" s="132" t="s">
        <v>13</v>
      </c>
      <c r="R529" s="132" t="s">
        <v>13</v>
      </c>
      <c r="S529" s="132" t="s">
        <v>13</v>
      </c>
      <c r="T529" s="132" t="s">
        <v>13</v>
      </c>
      <c r="U529" s="132" t="s">
        <v>13</v>
      </c>
      <c r="V529" s="132" t="s">
        <v>13</v>
      </c>
      <c r="W529" s="132" t="s">
        <v>13</v>
      </c>
      <c r="X529" s="132" t="s">
        <v>13</v>
      </c>
      <c r="Y529" s="132" t="s">
        <v>13</v>
      </c>
      <c r="Z529" s="132" t="s">
        <v>13</v>
      </c>
      <c r="AA529" s="132" t="s">
        <v>13</v>
      </c>
      <c r="AB529" s="132" t="s">
        <v>13</v>
      </c>
      <c r="AC529" s="132" t="s">
        <v>13</v>
      </c>
      <c r="AD529" s="132" t="s">
        <v>13</v>
      </c>
      <c r="AE529" s="132" t="s">
        <v>13</v>
      </c>
      <c r="AF529" s="132" t="s">
        <v>13</v>
      </c>
      <c r="AG529" s="132" t="s">
        <v>13</v>
      </c>
      <c r="AH529" s="132" t="s">
        <v>13</v>
      </c>
      <c r="AI529" s="132" t="s">
        <v>13</v>
      </c>
      <c r="AJ529" s="132" t="s">
        <v>13</v>
      </c>
      <c r="AK529" s="132" t="s">
        <v>13</v>
      </c>
      <c r="AL529" s="132" t="s">
        <v>13</v>
      </c>
      <c r="AM529" s="132" t="s">
        <v>13</v>
      </c>
      <c r="AN529" s="132" t="s">
        <v>13</v>
      </c>
      <c r="AO529" s="132" t="s">
        <v>13</v>
      </c>
      <c r="AP529" s="132" t="s">
        <v>13</v>
      </c>
      <c r="AQ529" s="132" t="s">
        <v>13</v>
      </c>
      <c r="AR529" s="132" t="s">
        <v>13</v>
      </c>
      <c r="AS529" s="132" t="s">
        <v>13</v>
      </c>
      <c r="AT529" s="319" t="s">
        <v>13</v>
      </c>
      <c r="AU529" s="132" t="s">
        <v>13</v>
      </c>
      <c r="AV529" s="132" t="s">
        <v>13</v>
      </c>
      <c r="AW529" s="132" t="s">
        <v>13</v>
      </c>
      <c r="AX529" s="132" t="s">
        <v>13</v>
      </c>
      <c r="AY529" s="132" t="s">
        <v>13</v>
      </c>
      <c r="AZ529" s="320" t="s">
        <v>13</v>
      </c>
      <c r="BA529" s="320" t="s">
        <v>13</v>
      </c>
      <c r="BB529" s="132" t="s">
        <v>13</v>
      </c>
      <c r="BC529" s="319" t="s">
        <v>13</v>
      </c>
      <c r="BD529" s="319" t="s">
        <v>13</v>
      </c>
      <c r="BE529" s="320" t="s">
        <v>13</v>
      </c>
      <c r="BF529" s="132" t="s">
        <v>13</v>
      </c>
      <c r="BG529" s="132" t="s">
        <v>13</v>
      </c>
      <c r="BH529" s="132" t="s">
        <v>13</v>
      </c>
      <c r="BI529" s="132" t="s">
        <v>13</v>
      </c>
      <c r="BJ529" s="321"/>
      <c r="BK529" s="321"/>
      <c r="BL529" s="132"/>
      <c r="BM529" s="132"/>
      <c r="BN529" s="132"/>
      <c r="BO529" s="132"/>
      <c r="BP529" s="132"/>
      <c r="BQ529" s="321"/>
      <c r="BR529" s="132"/>
      <c r="BS529" s="132"/>
      <c r="BT529" s="132"/>
      <c r="BU529" s="132"/>
      <c r="BV529" s="132"/>
      <c r="BW529" s="132"/>
      <c r="BX529" s="132"/>
    </row>
    <row r="530" spans="1:76" hidden="1" x14ac:dyDescent="0.25">
      <c r="A530" s="295">
        <v>303</v>
      </c>
      <c r="C530" s="317" t="s">
        <v>13</v>
      </c>
      <c r="D530" s="317" t="s">
        <v>13</v>
      </c>
      <c r="E530" s="318" t="s">
        <v>13</v>
      </c>
      <c r="F530" s="132" t="s">
        <v>13</v>
      </c>
      <c r="G530" s="132" t="s">
        <v>13</v>
      </c>
      <c r="H530" s="132" t="s">
        <v>13</v>
      </c>
      <c r="I530" s="132" t="s">
        <v>13</v>
      </c>
      <c r="J530" s="132" t="s">
        <v>13</v>
      </c>
      <c r="K530" s="132" t="s">
        <v>13</v>
      </c>
      <c r="L530" s="132" t="s">
        <v>13</v>
      </c>
      <c r="M530" s="132" t="s">
        <v>13</v>
      </c>
      <c r="N530" s="132" t="s">
        <v>13</v>
      </c>
      <c r="O530" s="132" t="s">
        <v>13</v>
      </c>
      <c r="P530" s="132" t="s">
        <v>13</v>
      </c>
      <c r="Q530" s="132" t="s">
        <v>13</v>
      </c>
      <c r="R530" s="132" t="s">
        <v>13</v>
      </c>
      <c r="S530" s="132" t="s">
        <v>13</v>
      </c>
      <c r="T530" s="132" t="s">
        <v>13</v>
      </c>
      <c r="U530" s="132" t="s">
        <v>13</v>
      </c>
      <c r="V530" s="132" t="s">
        <v>13</v>
      </c>
      <c r="W530" s="132" t="s">
        <v>13</v>
      </c>
      <c r="X530" s="132" t="s">
        <v>13</v>
      </c>
      <c r="Y530" s="132" t="s">
        <v>13</v>
      </c>
      <c r="Z530" s="132" t="s">
        <v>13</v>
      </c>
      <c r="AA530" s="132" t="s">
        <v>13</v>
      </c>
      <c r="AB530" s="132" t="s">
        <v>13</v>
      </c>
      <c r="AC530" s="132" t="s">
        <v>13</v>
      </c>
      <c r="AD530" s="132" t="s">
        <v>13</v>
      </c>
      <c r="AE530" s="132" t="s">
        <v>13</v>
      </c>
      <c r="AF530" s="132" t="s">
        <v>13</v>
      </c>
      <c r="AG530" s="132" t="s">
        <v>13</v>
      </c>
      <c r="AH530" s="132" t="s">
        <v>13</v>
      </c>
      <c r="AI530" s="132" t="s">
        <v>13</v>
      </c>
      <c r="AJ530" s="132" t="s">
        <v>13</v>
      </c>
      <c r="AK530" s="132" t="s">
        <v>13</v>
      </c>
      <c r="AL530" s="132" t="s">
        <v>13</v>
      </c>
      <c r="AM530" s="132" t="s">
        <v>13</v>
      </c>
      <c r="AN530" s="132" t="s">
        <v>13</v>
      </c>
      <c r="AO530" s="132" t="s">
        <v>13</v>
      </c>
      <c r="AP530" s="132" t="s">
        <v>13</v>
      </c>
      <c r="AQ530" s="132" t="s">
        <v>13</v>
      </c>
      <c r="AR530" s="132" t="s">
        <v>13</v>
      </c>
      <c r="AS530" s="132" t="s">
        <v>13</v>
      </c>
      <c r="AT530" s="319" t="s">
        <v>13</v>
      </c>
      <c r="AU530" s="132" t="s">
        <v>13</v>
      </c>
      <c r="AV530" s="132" t="s">
        <v>13</v>
      </c>
      <c r="AW530" s="132" t="s">
        <v>13</v>
      </c>
      <c r="AX530" s="132" t="s">
        <v>13</v>
      </c>
      <c r="AY530" s="132" t="s">
        <v>13</v>
      </c>
      <c r="AZ530" s="320" t="s">
        <v>13</v>
      </c>
      <c r="BA530" s="320" t="s">
        <v>13</v>
      </c>
      <c r="BB530" s="132" t="s">
        <v>13</v>
      </c>
      <c r="BC530" s="319" t="s">
        <v>13</v>
      </c>
      <c r="BD530" s="319" t="s">
        <v>13</v>
      </c>
      <c r="BE530" s="320" t="s">
        <v>13</v>
      </c>
      <c r="BF530" s="132" t="s">
        <v>13</v>
      </c>
      <c r="BG530" s="132" t="s">
        <v>13</v>
      </c>
      <c r="BH530" s="132" t="s">
        <v>13</v>
      </c>
      <c r="BI530" s="132" t="s">
        <v>13</v>
      </c>
      <c r="BJ530" s="321"/>
      <c r="BK530" s="321"/>
      <c r="BL530" s="132"/>
      <c r="BM530" s="132"/>
      <c r="BN530" s="132"/>
      <c r="BO530" s="132"/>
      <c r="BP530" s="132"/>
      <c r="BQ530" s="321"/>
      <c r="BR530" s="132"/>
      <c r="BS530" s="132"/>
      <c r="BT530" s="132"/>
      <c r="BU530" s="132"/>
      <c r="BV530" s="132"/>
      <c r="BW530" s="132"/>
      <c r="BX530" s="132"/>
    </row>
    <row r="531" spans="1:76" hidden="1" x14ac:dyDescent="0.25">
      <c r="A531" s="295">
        <v>303</v>
      </c>
      <c r="C531" s="317" t="s">
        <v>13</v>
      </c>
      <c r="D531" s="317" t="s">
        <v>13</v>
      </c>
      <c r="E531" s="318" t="s">
        <v>13</v>
      </c>
      <c r="F531" s="132" t="s">
        <v>13</v>
      </c>
      <c r="G531" s="132" t="s">
        <v>13</v>
      </c>
      <c r="H531" s="132" t="s">
        <v>13</v>
      </c>
      <c r="I531" s="132" t="s">
        <v>13</v>
      </c>
      <c r="J531" s="132" t="s">
        <v>13</v>
      </c>
      <c r="K531" s="132" t="s">
        <v>13</v>
      </c>
      <c r="L531" s="132" t="s">
        <v>13</v>
      </c>
      <c r="M531" s="132" t="s">
        <v>13</v>
      </c>
      <c r="N531" s="132" t="s">
        <v>13</v>
      </c>
      <c r="O531" s="132" t="s">
        <v>13</v>
      </c>
      <c r="P531" s="132" t="s">
        <v>13</v>
      </c>
      <c r="Q531" s="132" t="s">
        <v>13</v>
      </c>
      <c r="R531" s="132" t="s">
        <v>13</v>
      </c>
      <c r="S531" s="132" t="s">
        <v>13</v>
      </c>
      <c r="T531" s="132" t="s">
        <v>13</v>
      </c>
      <c r="U531" s="132" t="s">
        <v>13</v>
      </c>
      <c r="V531" s="132" t="s">
        <v>13</v>
      </c>
      <c r="W531" s="132" t="s">
        <v>13</v>
      </c>
      <c r="X531" s="132" t="s">
        <v>13</v>
      </c>
      <c r="Y531" s="132" t="s">
        <v>13</v>
      </c>
      <c r="Z531" s="132" t="s">
        <v>13</v>
      </c>
      <c r="AA531" s="132" t="s">
        <v>13</v>
      </c>
      <c r="AB531" s="132" t="s">
        <v>13</v>
      </c>
      <c r="AC531" s="132" t="s">
        <v>13</v>
      </c>
      <c r="AD531" s="132" t="s">
        <v>13</v>
      </c>
      <c r="AE531" s="132" t="s">
        <v>13</v>
      </c>
      <c r="AF531" s="132" t="s">
        <v>13</v>
      </c>
      <c r="AG531" s="132" t="s">
        <v>13</v>
      </c>
      <c r="AH531" s="132" t="s">
        <v>13</v>
      </c>
      <c r="AI531" s="132" t="s">
        <v>13</v>
      </c>
      <c r="AJ531" s="132" t="s">
        <v>13</v>
      </c>
      <c r="AK531" s="132" t="s">
        <v>13</v>
      </c>
      <c r="AL531" s="132" t="s">
        <v>13</v>
      </c>
      <c r="AM531" s="132" t="s">
        <v>13</v>
      </c>
      <c r="AN531" s="132" t="s">
        <v>13</v>
      </c>
      <c r="AO531" s="132" t="s">
        <v>13</v>
      </c>
      <c r="AP531" s="132" t="s">
        <v>13</v>
      </c>
      <c r="AQ531" s="132" t="s">
        <v>13</v>
      </c>
      <c r="AR531" s="132" t="s">
        <v>13</v>
      </c>
      <c r="AS531" s="132" t="s">
        <v>13</v>
      </c>
      <c r="AT531" s="319" t="s">
        <v>13</v>
      </c>
      <c r="AU531" s="132" t="s">
        <v>13</v>
      </c>
      <c r="AV531" s="132" t="s">
        <v>13</v>
      </c>
      <c r="AW531" s="132" t="s">
        <v>13</v>
      </c>
      <c r="AX531" s="132" t="s">
        <v>13</v>
      </c>
      <c r="AY531" s="132" t="s">
        <v>13</v>
      </c>
      <c r="AZ531" s="320" t="s">
        <v>13</v>
      </c>
      <c r="BA531" s="320" t="s">
        <v>13</v>
      </c>
      <c r="BB531" s="132" t="s">
        <v>13</v>
      </c>
      <c r="BC531" s="319" t="s">
        <v>13</v>
      </c>
      <c r="BD531" s="319" t="s">
        <v>13</v>
      </c>
      <c r="BE531" s="320" t="s">
        <v>13</v>
      </c>
      <c r="BF531" s="132" t="s">
        <v>13</v>
      </c>
      <c r="BG531" s="132" t="s">
        <v>13</v>
      </c>
      <c r="BH531" s="132" t="s">
        <v>13</v>
      </c>
      <c r="BI531" s="132" t="s">
        <v>13</v>
      </c>
      <c r="BJ531" s="321"/>
      <c r="BK531" s="321"/>
      <c r="BL531" s="132"/>
      <c r="BM531" s="132"/>
      <c r="BN531" s="132"/>
      <c r="BO531" s="132"/>
      <c r="BP531" s="132"/>
      <c r="BQ531" s="321"/>
      <c r="BR531" s="132"/>
      <c r="BS531" s="132"/>
      <c r="BT531" s="132"/>
      <c r="BU531" s="132"/>
      <c r="BV531" s="132"/>
      <c r="BW531" s="132"/>
      <c r="BX531" s="132"/>
    </row>
    <row r="532" spans="1:76" hidden="1" x14ac:dyDescent="0.25">
      <c r="A532" s="295">
        <v>303</v>
      </c>
      <c r="C532" s="317" t="s">
        <v>13</v>
      </c>
      <c r="D532" s="317" t="s">
        <v>13</v>
      </c>
      <c r="E532" s="318" t="s">
        <v>13</v>
      </c>
      <c r="F532" s="132" t="s">
        <v>13</v>
      </c>
      <c r="G532" s="132" t="s">
        <v>13</v>
      </c>
      <c r="H532" s="132" t="s">
        <v>13</v>
      </c>
      <c r="I532" s="132" t="s">
        <v>13</v>
      </c>
      <c r="J532" s="132" t="s">
        <v>13</v>
      </c>
      <c r="K532" s="132" t="s">
        <v>13</v>
      </c>
      <c r="L532" s="132" t="s">
        <v>13</v>
      </c>
      <c r="M532" s="132" t="s">
        <v>13</v>
      </c>
      <c r="N532" s="132" t="s">
        <v>13</v>
      </c>
      <c r="O532" s="132" t="s">
        <v>13</v>
      </c>
      <c r="P532" s="132" t="s">
        <v>13</v>
      </c>
      <c r="Q532" s="132" t="s">
        <v>13</v>
      </c>
      <c r="R532" s="132" t="s">
        <v>13</v>
      </c>
      <c r="S532" s="132" t="s">
        <v>13</v>
      </c>
      <c r="T532" s="132" t="s">
        <v>13</v>
      </c>
      <c r="U532" s="132" t="s">
        <v>13</v>
      </c>
      <c r="V532" s="132" t="s">
        <v>13</v>
      </c>
      <c r="W532" s="132" t="s">
        <v>13</v>
      </c>
      <c r="X532" s="132" t="s">
        <v>13</v>
      </c>
      <c r="Y532" s="132" t="s">
        <v>13</v>
      </c>
      <c r="Z532" s="132" t="s">
        <v>13</v>
      </c>
      <c r="AA532" s="132" t="s">
        <v>13</v>
      </c>
      <c r="AB532" s="132" t="s">
        <v>13</v>
      </c>
      <c r="AC532" s="132" t="s">
        <v>13</v>
      </c>
      <c r="AD532" s="132" t="s">
        <v>13</v>
      </c>
      <c r="AE532" s="132" t="s">
        <v>13</v>
      </c>
      <c r="AF532" s="132" t="s">
        <v>13</v>
      </c>
      <c r="AG532" s="132" t="s">
        <v>13</v>
      </c>
      <c r="AH532" s="132" t="s">
        <v>13</v>
      </c>
      <c r="AI532" s="132" t="s">
        <v>13</v>
      </c>
      <c r="AJ532" s="132" t="s">
        <v>13</v>
      </c>
      <c r="AK532" s="132" t="s">
        <v>13</v>
      </c>
      <c r="AL532" s="132" t="s">
        <v>13</v>
      </c>
      <c r="AM532" s="132" t="s">
        <v>13</v>
      </c>
      <c r="AN532" s="132" t="s">
        <v>13</v>
      </c>
      <c r="AO532" s="132" t="s">
        <v>13</v>
      </c>
      <c r="AP532" s="132" t="s">
        <v>13</v>
      </c>
      <c r="AQ532" s="132" t="s">
        <v>13</v>
      </c>
      <c r="AR532" s="132" t="s">
        <v>13</v>
      </c>
      <c r="AS532" s="132" t="s">
        <v>13</v>
      </c>
      <c r="AT532" s="319" t="s">
        <v>13</v>
      </c>
      <c r="AU532" s="132" t="s">
        <v>13</v>
      </c>
      <c r="AV532" s="132" t="s">
        <v>13</v>
      </c>
      <c r="AW532" s="132" t="s">
        <v>13</v>
      </c>
      <c r="AX532" s="132" t="s">
        <v>13</v>
      </c>
      <c r="AY532" s="132" t="s">
        <v>13</v>
      </c>
      <c r="AZ532" s="320" t="s">
        <v>13</v>
      </c>
      <c r="BA532" s="320" t="s">
        <v>13</v>
      </c>
      <c r="BB532" s="132" t="s">
        <v>13</v>
      </c>
      <c r="BC532" s="319" t="s">
        <v>13</v>
      </c>
      <c r="BD532" s="319" t="s">
        <v>13</v>
      </c>
      <c r="BE532" s="320" t="s">
        <v>13</v>
      </c>
      <c r="BF532" s="132" t="s">
        <v>13</v>
      </c>
      <c r="BG532" s="132" t="s">
        <v>13</v>
      </c>
      <c r="BH532" s="132" t="s">
        <v>13</v>
      </c>
      <c r="BI532" s="132" t="s">
        <v>13</v>
      </c>
      <c r="BJ532" s="321"/>
      <c r="BK532" s="321"/>
      <c r="BL532" s="132"/>
      <c r="BM532" s="132"/>
      <c r="BN532" s="132"/>
      <c r="BO532" s="132"/>
      <c r="BP532" s="132"/>
      <c r="BQ532" s="321"/>
      <c r="BR532" s="132"/>
      <c r="BS532" s="132"/>
      <c r="BT532" s="132"/>
      <c r="BU532" s="132"/>
      <c r="BV532" s="132"/>
      <c r="BW532" s="132"/>
      <c r="BX532" s="132"/>
    </row>
    <row r="533" spans="1:76" hidden="1" x14ac:dyDescent="0.25">
      <c r="A533" s="295">
        <v>303</v>
      </c>
      <c r="C533" s="317" t="s">
        <v>13</v>
      </c>
      <c r="D533" s="317" t="s">
        <v>13</v>
      </c>
      <c r="E533" s="318" t="s">
        <v>13</v>
      </c>
      <c r="F533" s="132" t="s">
        <v>13</v>
      </c>
      <c r="G533" s="132" t="s">
        <v>13</v>
      </c>
      <c r="H533" s="132" t="s">
        <v>13</v>
      </c>
      <c r="I533" s="132" t="s">
        <v>13</v>
      </c>
      <c r="J533" s="132" t="s">
        <v>13</v>
      </c>
      <c r="K533" s="132" t="s">
        <v>13</v>
      </c>
      <c r="L533" s="132" t="s">
        <v>13</v>
      </c>
      <c r="M533" s="132" t="s">
        <v>13</v>
      </c>
      <c r="N533" s="132" t="s">
        <v>13</v>
      </c>
      <c r="O533" s="132" t="s">
        <v>13</v>
      </c>
      <c r="P533" s="132" t="s">
        <v>13</v>
      </c>
      <c r="Q533" s="132" t="s">
        <v>13</v>
      </c>
      <c r="R533" s="132" t="s">
        <v>13</v>
      </c>
      <c r="S533" s="132" t="s">
        <v>13</v>
      </c>
      <c r="T533" s="132" t="s">
        <v>13</v>
      </c>
      <c r="U533" s="132" t="s">
        <v>13</v>
      </c>
      <c r="V533" s="132" t="s">
        <v>13</v>
      </c>
      <c r="W533" s="132" t="s">
        <v>13</v>
      </c>
      <c r="X533" s="132" t="s">
        <v>13</v>
      </c>
      <c r="Y533" s="132" t="s">
        <v>13</v>
      </c>
      <c r="Z533" s="132" t="s">
        <v>13</v>
      </c>
      <c r="AA533" s="132" t="s">
        <v>13</v>
      </c>
      <c r="AB533" s="132" t="s">
        <v>13</v>
      </c>
      <c r="AC533" s="132" t="s">
        <v>13</v>
      </c>
      <c r="AD533" s="132" t="s">
        <v>13</v>
      </c>
      <c r="AE533" s="132" t="s">
        <v>13</v>
      </c>
      <c r="AF533" s="132" t="s">
        <v>13</v>
      </c>
      <c r="AG533" s="132" t="s">
        <v>13</v>
      </c>
      <c r="AH533" s="132" t="s">
        <v>13</v>
      </c>
      <c r="AI533" s="132" t="s">
        <v>13</v>
      </c>
      <c r="AJ533" s="132" t="s">
        <v>13</v>
      </c>
      <c r="AK533" s="132" t="s">
        <v>13</v>
      </c>
      <c r="AL533" s="132" t="s">
        <v>13</v>
      </c>
      <c r="AM533" s="132" t="s">
        <v>13</v>
      </c>
      <c r="AN533" s="132" t="s">
        <v>13</v>
      </c>
      <c r="AO533" s="132" t="s">
        <v>13</v>
      </c>
      <c r="AP533" s="132" t="s">
        <v>13</v>
      </c>
      <c r="AQ533" s="132" t="s">
        <v>13</v>
      </c>
      <c r="AR533" s="132" t="s">
        <v>13</v>
      </c>
      <c r="AS533" s="132" t="s">
        <v>13</v>
      </c>
      <c r="AT533" s="319" t="s">
        <v>13</v>
      </c>
      <c r="AU533" s="132" t="s">
        <v>13</v>
      </c>
      <c r="AV533" s="132" t="s">
        <v>13</v>
      </c>
      <c r="AW533" s="132" t="s">
        <v>13</v>
      </c>
      <c r="AX533" s="132" t="s">
        <v>13</v>
      </c>
      <c r="AY533" s="132" t="s">
        <v>13</v>
      </c>
      <c r="AZ533" s="320" t="s">
        <v>13</v>
      </c>
      <c r="BA533" s="320" t="s">
        <v>13</v>
      </c>
      <c r="BB533" s="132" t="s">
        <v>13</v>
      </c>
      <c r="BC533" s="319" t="s">
        <v>13</v>
      </c>
      <c r="BD533" s="319" t="s">
        <v>13</v>
      </c>
      <c r="BE533" s="320" t="s">
        <v>13</v>
      </c>
      <c r="BF533" s="132" t="s">
        <v>13</v>
      </c>
      <c r="BG533" s="132" t="s">
        <v>13</v>
      </c>
      <c r="BH533" s="132" t="s">
        <v>13</v>
      </c>
      <c r="BI533" s="132" t="s">
        <v>13</v>
      </c>
      <c r="BJ533" s="321"/>
      <c r="BK533" s="321"/>
      <c r="BL533" s="132"/>
      <c r="BM533" s="132"/>
      <c r="BN533" s="132"/>
      <c r="BO533" s="132"/>
      <c r="BP533" s="132"/>
      <c r="BQ533" s="321"/>
      <c r="BR533" s="132"/>
      <c r="BS533" s="132"/>
      <c r="BT533" s="132"/>
      <c r="BU533" s="132"/>
      <c r="BV533" s="132"/>
      <c r="BW533" s="132"/>
      <c r="BX533" s="132"/>
    </row>
    <row r="534" spans="1:76" hidden="1" x14ac:dyDescent="0.25">
      <c r="A534" s="295">
        <v>303</v>
      </c>
      <c r="C534" s="317" t="s">
        <v>13</v>
      </c>
      <c r="D534" s="317" t="s">
        <v>13</v>
      </c>
      <c r="E534" s="318" t="s">
        <v>13</v>
      </c>
      <c r="F534" s="132" t="s">
        <v>13</v>
      </c>
      <c r="G534" s="132" t="s">
        <v>13</v>
      </c>
      <c r="H534" s="132" t="s">
        <v>13</v>
      </c>
      <c r="I534" s="132" t="s">
        <v>13</v>
      </c>
      <c r="J534" s="132" t="s">
        <v>13</v>
      </c>
      <c r="K534" s="132" t="s">
        <v>13</v>
      </c>
      <c r="L534" s="132" t="s">
        <v>13</v>
      </c>
      <c r="M534" s="132" t="s">
        <v>13</v>
      </c>
      <c r="N534" s="132" t="s">
        <v>13</v>
      </c>
      <c r="O534" s="132" t="s">
        <v>13</v>
      </c>
      <c r="P534" s="132" t="s">
        <v>13</v>
      </c>
      <c r="Q534" s="132" t="s">
        <v>13</v>
      </c>
      <c r="R534" s="132" t="s">
        <v>13</v>
      </c>
      <c r="S534" s="132" t="s">
        <v>13</v>
      </c>
      <c r="T534" s="132" t="s">
        <v>13</v>
      </c>
      <c r="U534" s="132" t="s">
        <v>13</v>
      </c>
      <c r="V534" s="132" t="s">
        <v>13</v>
      </c>
      <c r="W534" s="132" t="s">
        <v>13</v>
      </c>
      <c r="X534" s="132" t="s">
        <v>13</v>
      </c>
      <c r="Y534" s="132" t="s">
        <v>13</v>
      </c>
      <c r="Z534" s="132" t="s">
        <v>13</v>
      </c>
      <c r="AA534" s="132" t="s">
        <v>13</v>
      </c>
      <c r="AB534" s="132" t="s">
        <v>13</v>
      </c>
      <c r="AC534" s="132" t="s">
        <v>13</v>
      </c>
      <c r="AD534" s="132" t="s">
        <v>13</v>
      </c>
      <c r="AE534" s="132" t="s">
        <v>13</v>
      </c>
      <c r="AF534" s="132" t="s">
        <v>13</v>
      </c>
      <c r="AG534" s="132" t="s">
        <v>13</v>
      </c>
      <c r="AH534" s="132" t="s">
        <v>13</v>
      </c>
      <c r="AI534" s="132" t="s">
        <v>13</v>
      </c>
      <c r="AJ534" s="132" t="s">
        <v>13</v>
      </c>
      <c r="AK534" s="132" t="s">
        <v>13</v>
      </c>
      <c r="AL534" s="132" t="s">
        <v>13</v>
      </c>
      <c r="AM534" s="132" t="s">
        <v>13</v>
      </c>
      <c r="AN534" s="132" t="s">
        <v>13</v>
      </c>
      <c r="AO534" s="132" t="s">
        <v>13</v>
      </c>
      <c r="AP534" s="132" t="s">
        <v>13</v>
      </c>
      <c r="AQ534" s="132" t="s">
        <v>13</v>
      </c>
      <c r="AR534" s="132" t="s">
        <v>13</v>
      </c>
      <c r="AS534" s="132" t="s">
        <v>13</v>
      </c>
      <c r="AT534" s="319" t="s">
        <v>13</v>
      </c>
      <c r="AU534" s="132" t="s">
        <v>13</v>
      </c>
      <c r="AV534" s="132" t="s">
        <v>13</v>
      </c>
      <c r="AW534" s="132" t="s">
        <v>13</v>
      </c>
      <c r="AX534" s="132" t="s">
        <v>13</v>
      </c>
      <c r="AY534" s="132" t="s">
        <v>13</v>
      </c>
      <c r="AZ534" s="320" t="s">
        <v>13</v>
      </c>
      <c r="BA534" s="320" t="s">
        <v>13</v>
      </c>
      <c r="BB534" s="132" t="s">
        <v>13</v>
      </c>
      <c r="BC534" s="319" t="s">
        <v>13</v>
      </c>
      <c r="BD534" s="319" t="s">
        <v>13</v>
      </c>
      <c r="BE534" s="320" t="s">
        <v>13</v>
      </c>
      <c r="BF534" s="132" t="s">
        <v>13</v>
      </c>
      <c r="BG534" s="132" t="s">
        <v>13</v>
      </c>
      <c r="BH534" s="132" t="s">
        <v>13</v>
      </c>
      <c r="BI534" s="132" t="s">
        <v>13</v>
      </c>
      <c r="BJ534" s="321"/>
      <c r="BK534" s="321"/>
      <c r="BL534" s="132"/>
      <c r="BM534" s="132"/>
      <c r="BN534" s="132"/>
      <c r="BO534" s="132"/>
      <c r="BP534" s="132"/>
      <c r="BQ534" s="321"/>
      <c r="BR534" s="132"/>
      <c r="BS534" s="132"/>
      <c r="BT534" s="132"/>
      <c r="BU534" s="132"/>
      <c r="BV534" s="132"/>
      <c r="BW534" s="132"/>
      <c r="BX534" s="132"/>
    </row>
    <row r="535" spans="1:76" hidden="1" x14ac:dyDescent="0.25">
      <c r="A535" s="295">
        <v>303</v>
      </c>
      <c r="C535" s="317" t="s">
        <v>13</v>
      </c>
      <c r="D535" s="317" t="s">
        <v>13</v>
      </c>
      <c r="E535" s="318" t="s">
        <v>13</v>
      </c>
      <c r="F535" s="132" t="s">
        <v>13</v>
      </c>
      <c r="G535" s="132" t="s">
        <v>13</v>
      </c>
      <c r="H535" s="132" t="s">
        <v>13</v>
      </c>
      <c r="I535" s="132" t="s">
        <v>13</v>
      </c>
      <c r="J535" s="132" t="s">
        <v>13</v>
      </c>
      <c r="K535" s="132" t="s">
        <v>13</v>
      </c>
      <c r="L535" s="132" t="s">
        <v>13</v>
      </c>
      <c r="M535" s="132" t="s">
        <v>13</v>
      </c>
      <c r="N535" s="132" t="s">
        <v>13</v>
      </c>
      <c r="O535" s="132" t="s">
        <v>13</v>
      </c>
      <c r="P535" s="132" t="s">
        <v>13</v>
      </c>
      <c r="Q535" s="132" t="s">
        <v>13</v>
      </c>
      <c r="R535" s="132" t="s">
        <v>13</v>
      </c>
      <c r="S535" s="132" t="s">
        <v>13</v>
      </c>
      <c r="T535" s="132" t="s">
        <v>13</v>
      </c>
      <c r="U535" s="132" t="s">
        <v>13</v>
      </c>
      <c r="V535" s="132" t="s">
        <v>13</v>
      </c>
      <c r="W535" s="132" t="s">
        <v>13</v>
      </c>
      <c r="X535" s="132" t="s">
        <v>13</v>
      </c>
      <c r="Y535" s="132" t="s">
        <v>13</v>
      </c>
      <c r="Z535" s="132" t="s">
        <v>13</v>
      </c>
      <c r="AA535" s="132" t="s">
        <v>13</v>
      </c>
      <c r="AB535" s="132" t="s">
        <v>13</v>
      </c>
      <c r="AC535" s="132" t="s">
        <v>13</v>
      </c>
      <c r="AD535" s="132" t="s">
        <v>13</v>
      </c>
      <c r="AE535" s="132" t="s">
        <v>13</v>
      </c>
      <c r="AF535" s="132" t="s">
        <v>13</v>
      </c>
      <c r="AG535" s="132" t="s">
        <v>13</v>
      </c>
      <c r="AH535" s="132" t="s">
        <v>13</v>
      </c>
      <c r="AI535" s="132" t="s">
        <v>13</v>
      </c>
      <c r="AJ535" s="132" t="s">
        <v>13</v>
      </c>
      <c r="AK535" s="132" t="s">
        <v>13</v>
      </c>
      <c r="AL535" s="132" t="s">
        <v>13</v>
      </c>
      <c r="AM535" s="132" t="s">
        <v>13</v>
      </c>
      <c r="AN535" s="132" t="s">
        <v>13</v>
      </c>
      <c r="AO535" s="132" t="s">
        <v>13</v>
      </c>
      <c r="AP535" s="132" t="s">
        <v>13</v>
      </c>
      <c r="AQ535" s="132" t="s">
        <v>13</v>
      </c>
      <c r="AR535" s="132" t="s">
        <v>13</v>
      </c>
      <c r="AS535" s="132" t="s">
        <v>13</v>
      </c>
      <c r="AT535" s="319" t="s">
        <v>13</v>
      </c>
      <c r="AU535" s="132" t="s">
        <v>13</v>
      </c>
      <c r="AV535" s="132" t="s">
        <v>13</v>
      </c>
      <c r="AW535" s="132" t="s">
        <v>13</v>
      </c>
      <c r="AX535" s="132" t="s">
        <v>13</v>
      </c>
      <c r="AY535" s="132" t="s">
        <v>13</v>
      </c>
      <c r="AZ535" s="320" t="s">
        <v>13</v>
      </c>
      <c r="BA535" s="320" t="s">
        <v>13</v>
      </c>
      <c r="BB535" s="132" t="s">
        <v>13</v>
      </c>
      <c r="BC535" s="319" t="s">
        <v>13</v>
      </c>
      <c r="BD535" s="319" t="s">
        <v>13</v>
      </c>
      <c r="BE535" s="320" t="s">
        <v>13</v>
      </c>
      <c r="BF535" s="132" t="s">
        <v>13</v>
      </c>
      <c r="BG535" s="132" t="s">
        <v>13</v>
      </c>
      <c r="BH535" s="132" t="s">
        <v>13</v>
      </c>
      <c r="BI535" s="132" t="s">
        <v>13</v>
      </c>
      <c r="BJ535" s="321"/>
      <c r="BK535" s="321"/>
      <c r="BL535" s="132"/>
      <c r="BM535" s="132"/>
      <c r="BN535" s="132"/>
      <c r="BO535" s="132"/>
      <c r="BP535" s="132"/>
      <c r="BQ535" s="321"/>
      <c r="BR535" s="132"/>
      <c r="BS535" s="132"/>
      <c r="BT535" s="132"/>
      <c r="BU535" s="132"/>
      <c r="BV535" s="132"/>
      <c r="BW535" s="132"/>
      <c r="BX535" s="132"/>
    </row>
    <row r="536" spans="1:76" hidden="1" x14ac:dyDescent="0.25">
      <c r="A536" s="295">
        <v>303</v>
      </c>
      <c r="C536" s="317" t="s">
        <v>13</v>
      </c>
      <c r="D536" s="317" t="s">
        <v>13</v>
      </c>
      <c r="E536" s="318" t="s">
        <v>13</v>
      </c>
      <c r="F536" s="132" t="s">
        <v>13</v>
      </c>
      <c r="G536" s="132" t="s">
        <v>13</v>
      </c>
      <c r="H536" s="132" t="s">
        <v>13</v>
      </c>
      <c r="I536" s="132" t="s">
        <v>13</v>
      </c>
      <c r="J536" s="132" t="s">
        <v>13</v>
      </c>
      <c r="K536" s="132" t="s">
        <v>13</v>
      </c>
      <c r="L536" s="132" t="s">
        <v>13</v>
      </c>
      <c r="M536" s="132" t="s">
        <v>13</v>
      </c>
      <c r="N536" s="132" t="s">
        <v>13</v>
      </c>
      <c r="O536" s="132" t="s">
        <v>13</v>
      </c>
      <c r="P536" s="132" t="s">
        <v>13</v>
      </c>
      <c r="Q536" s="132" t="s">
        <v>13</v>
      </c>
      <c r="R536" s="132" t="s">
        <v>13</v>
      </c>
      <c r="S536" s="132" t="s">
        <v>13</v>
      </c>
      <c r="T536" s="132" t="s">
        <v>13</v>
      </c>
      <c r="U536" s="132" t="s">
        <v>13</v>
      </c>
      <c r="V536" s="132" t="s">
        <v>13</v>
      </c>
      <c r="W536" s="132" t="s">
        <v>13</v>
      </c>
      <c r="X536" s="132" t="s">
        <v>13</v>
      </c>
      <c r="Y536" s="132" t="s">
        <v>13</v>
      </c>
      <c r="Z536" s="132" t="s">
        <v>13</v>
      </c>
      <c r="AA536" s="132" t="s">
        <v>13</v>
      </c>
      <c r="AB536" s="132" t="s">
        <v>13</v>
      </c>
      <c r="AC536" s="132" t="s">
        <v>13</v>
      </c>
      <c r="AD536" s="132" t="s">
        <v>13</v>
      </c>
      <c r="AE536" s="132" t="s">
        <v>13</v>
      </c>
      <c r="AF536" s="132" t="s">
        <v>13</v>
      </c>
      <c r="AG536" s="132" t="s">
        <v>13</v>
      </c>
      <c r="AH536" s="132" t="s">
        <v>13</v>
      </c>
      <c r="AI536" s="132" t="s">
        <v>13</v>
      </c>
      <c r="AJ536" s="132" t="s">
        <v>13</v>
      </c>
      <c r="AK536" s="132" t="s">
        <v>13</v>
      </c>
      <c r="AL536" s="132" t="s">
        <v>13</v>
      </c>
      <c r="AM536" s="132" t="s">
        <v>13</v>
      </c>
      <c r="AN536" s="132" t="s">
        <v>13</v>
      </c>
      <c r="AO536" s="132" t="s">
        <v>13</v>
      </c>
      <c r="AP536" s="132" t="s">
        <v>13</v>
      </c>
      <c r="AQ536" s="132" t="s">
        <v>13</v>
      </c>
      <c r="AR536" s="132" t="s">
        <v>13</v>
      </c>
      <c r="AS536" s="132" t="s">
        <v>13</v>
      </c>
      <c r="AT536" s="319" t="s">
        <v>13</v>
      </c>
      <c r="AU536" s="132" t="s">
        <v>13</v>
      </c>
      <c r="AV536" s="132" t="s">
        <v>13</v>
      </c>
      <c r="AW536" s="132" t="s">
        <v>13</v>
      </c>
      <c r="AX536" s="132" t="s">
        <v>13</v>
      </c>
      <c r="AY536" s="132" t="s">
        <v>13</v>
      </c>
      <c r="AZ536" s="320" t="s">
        <v>13</v>
      </c>
      <c r="BA536" s="320" t="s">
        <v>13</v>
      </c>
      <c r="BB536" s="132" t="s">
        <v>13</v>
      </c>
      <c r="BC536" s="319" t="s">
        <v>13</v>
      </c>
      <c r="BD536" s="319" t="s">
        <v>13</v>
      </c>
      <c r="BE536" s="320" t="s">
        <v>13</v>
      </c>
      <c r="BF536" s="132" t="s">
        <v>13</v>
      </c>
      <c r="BG536" s="132" t="s">
        <v>13</v>
      </c>
      <c r="BH536" s="132" t="s">
        <v>13</v>
      </c>
      <c r="BI536" s="132" t="s">
        <v>13</v>
      </c>
      <c r="BJ536" s="321"/>
      <c r="BK536" s="321"/>
      <c r="BL536" s="132"/>
      <c r="BM536" s="132"/>
      <c r="BN536" s="132"/>
      <c r="BO536" s="132"/>
      <c r="BP536" s="132"/>
      <c r="BQ536" s="321"/>
      <c r="BR536" s="132"/>
      <c r="BS536" s="132"/>
      <c r="BT536" s="132"/>
      <c r="BU536" s="132"/>
      <c r="BV536" s="132"/>
      <c r="BW536" s="132"/>
      <c r="BX536" s="132"/>
    </row>
    <row r="537" spans="1:76" hidden="1" x14ac:dyDescent="0.25">
      <c r="A537" s="295">
        <v>303</v>
      </c>
      <c r="C537" s="317" t="s">
        <v>13</v>
      </c>
      <c r="D537" s="317" t="s">
        <v>13</v>
      </c>
      <c r="E537" s="318" t="s">
        <v>13</v>
      </c>
      <c r="F537" s="132" t="s">
        <v>13</v>
      </c>
      <c r="G537" s="132" t="s">
        <v>13</v>
      </c>
      <c r="H537" s="132" t="s">
        <v>13</v>
      </c>
      <c r="I537" s="132" t="s">
        <v>13</v>
      </c>
      <c r="J537" s="132" t="s">
        <v>13</v>
      </c>
      <c r="K537" s="132" t="s">
        <v>13</v>
      </c>
      <c r="L537" s="132" t="s">
        <v>13</v>
      </c>
      <c r="M537" s="132" t="s">
        <v>13</v>
      </c>
      <c r="N537" s="132" t="s">
        <v>13</v>
      </c>
      <c r="O537" s="132" t="s">
        <v>13</v>
      </c>
      <c r="P537" s="132" t="s">
        <v>13</v>
      </c>
      <c r="Q537" s="132" t="s">
        <v>13</v>
      </c>
      <c r="R537" s="132" t="s">
        <v>13</v>
      </c>
      <c r="S537" s="132" t="s">
        <v>13</v>
      </c>
      <c r="T537" s="132" t="s">
        <v>13</v>
      </c>
      <c r="U537" s="132" t="s">
        <v>13</v>
      </c>
      <c r="V537" s="132" t="s">
        <v>13</v>
      </c>
      <c r="W537" s="132" t="s">
        <v>13</v>
      </c>
      <c r="X537" s="132" t="s">
        <v>13</v>
      </c>
      <c r="Y537" s="132" t="s">
        <v>13</v>
      </c>
      <c r="Z537" s="132" t="s">
        <v>13</v>
      </c>
      <c r="AA537" s="132" t="s">
        <v>13</v>
      </c>
      <c r="AB537" s="132" t="s">
        <v>13</v>
      </c>
      <c r="AC537" s="132" t="s">
        <v>13</v>
      </c>
      <c r="AD537" s="132" t="s">
        <v>13</v>
      </c>
      <c r="AE537" s="132" t="s">
        <v>13</v>
      </c>
      <c r="AF537" s="132" t="s">
        <v>13</v>
      </c>
      <c r="AG537" s="132" t="s">
        <v>13</v>
      </c>
      <c r="AH537" s="132" t="s">
        <v>13</v>
      </c>
      <c r="AI537" s="132" t="s">
        <v>13</v>
      </c>
      <c r="AJ537" s="132" t="s">
        <v>13</v>
      </c>
      <c r="AK537" s="132" t="s">
        <v>13</v>
      </c>
      <c r="AL537" s="132" t="s">
        <v>13</v>
      </c>
      <c r="AM537" s="132" t="s">
        <v>13</v>
      </c>
      <c r="AN537" s="132" t="s">
        <v>13</v>
      </c>
      <c r="AO537" s="132" t="s">
        <v>13</v>
      </c>
      <c r="AP537" s="132" t="s">
        <v>13</v>
      </c>
      <c r="AQ537" s="132" t="s">
        <v>13</v>
      </c>
      <c r="AR537" s="132" t="s">
        <v>13</v>
      </c>
      <c r="AS537" s="132" t="s">
        <v>13</v>
      </c>
      <c r="AT537" s="319" t="s">
        <v>13</v>
      </c>
      <c r="AU537" s="132" t="s">
        <v>13</v>
      </c>
      <c r="AV537" s="132" t="s">
        <v>13</v>
      </c>
      <c r="AW537" s="132" t="s">
        <v>13</v>
      </c>
      <c r="AX537" s="132" t="s">
        <v>13</v>
      </c>
      <c r="AY537" s="132" t="s">
        <v>13</v>
      </c>
      <c r="AZ537" s="320" t="s">
        <v>13</v>
      </c>
      <c r="BA537" s="320" t="s">
        <v>13</v>
      </c>
      <c r="BB537" s="132" t="s">
        <v>13</v>
      </c>
      <c r="BC537" s="319" t="s">
        <v>13</v>
      </c>
      <c r="BD537" s="319" t="s">
        <v>13</v>
      </c>
      <c r="BE537" s="320" t="s">
        <v>13</v>
      </c>
      <c r="BF537" s="132" t="s">
        <v>13</v>
      </c>
      <c r="BG537" s="132" t="s">
        <v>13</v>
      </c>
      <c r="BH537" s="132" t="s">
        <v>13</v>
      </c>
      <c r="BI537" s="132" t="s">
        <v>13</v>
      </c>
      <c r="BJ537" s="321"/>
      <c r="BK537" s="321"/>
      <c r="BL537" s="132"/>
      <c r="BM537" s="132"/>
      <c r="BN537" s="132"/>
      <c r="BO537" s="132"/>
      <c r="BP537" s="132"/>
      <c r="BQ537" s="321"/>
      <c r="BR537" s="132"/>
      <c r="BS537" s="132"/>
      <c r="BT537" s="132"/>
      <c r="BU537" s="132"/>
      <c r="BV537" s="132"/>
      <c r="BW537" s="132"/>
      <c r="BX537" s="132"/>
    </row>
    <row r="538" spans="1:76" hidden="1" x14ac:dyDescent="0.25">
      <c r="A538" s="295">
        <v>303</v>
      </c>
      <c r="C538" s="317" t="s">
        <v>13</v>
      </c>
      <c r="D538" s="317" t="s">
        <v>13</v>
      </c>
      <c r="E538" s="318" t="s">
        <v>13</v>
      </c>
      <c r="F538" s="132" t="s">
        <v>13</v>
      </c>
      <c r="G538" s="132" t="s">
        <v>13</v>
      </c>
      <c r="H538" s="132" t="s">
        <v>13</v>
      </c>
      <c r="I538" s="132" t="s">
        <v>13</v>
      </c>
      <c r="J538" s="132" t="s">
        <v>13</v>
      </c>
      <c r="K538" s="132" t="s">
        <v>13</v>
      </c>
      <c r="L538" s="132" t="s">
        <v>13</v>
      </c>
      <c r="M538" s="132" t="s">
        <v>13</v>
      </c>
      <c r="N538" s="132" t="s">
        <v>13</v>
      </c>
      <c r="O538" s="132" t="s">
        <v>13</v>
      </c>
      <c r="P538" s="132" t="s">
        <v>13</v>
      </c>
      <c r="Q538" s="132" t="s">
        <v>13</v>
      </c>
      <c r="R538" s="132" t="s">
        <v>13</v>
      </c>
      <c r="S538" s="132" t="s">
        <v>13</v>
      </c>
      <c r="T538" s="132" t="s">
        <v>13</v>
      </c>
      <c r="U538" s="132" t="s">
        <v>13</v>
      </c>
      <c r="V538" s="132" t="s">
        <v>13</v>
      </c>
      <c r="W538" s="132" t="s">
        <v>13</v>
      </c>
      <c r="X538" s="132" t="s">
        <v>13</v>
      </c>
      <c r="Y538" s="132" t="s">
        <v>13</v>
      </c>
      <c r="Z538" s="132" t="s">
        <v>13</v>
      </c>
      <c r="AA538" s="132" t="s">
        <v>13</v>
      </c>
      <c r="AB538" s="132" t="s">
        <v>13</v>
      </c>
      <c r="AC538" s="132" t="s">
        <v>13</v>
      </c>
      <c r="AD538" s="132" t="s">
        <v>13</v>
      </c>
      <c r="AE538" s="132" t="s">
        <v>13</v>
      </c>
      <c r="AF538" s="132" t="s">
        <v>13</v>
      </c>
      <c r="AG538" s="132" t="s">
        <v>13</v>
      </c>
      <c r="AH538" s="132" t="s">
        <v>13</v>
      </c>
      <c r="AI538" s="132" t="s">
        <v>13</v>
      </c>
      <c r="AJ538" s="132" t="s">
        <v>13</v>
      </c>
      <c r="AK538" s="132" t="s">
        <v>13</v>
      </c>
      <c r="AL538" s="132" t="s">
        <v>13</v>
      </c>
      <c r="AM538" s="132" t="s">
        <v>13</v>
      </c>
      <c r="AN538" s="132" t="s">
        <v>13</v>
      </c>
      <c r="AO538" s="132" t="s">
        <v>13</v>
      </c>
      <c r="AP538" s="132" t="s">
        <v>13</v>
      </c>
      <c r="AQ538" s="132" t="s">
        <v>13</v>
      </c>
      <c r="AR538" s="132" t="s">
        <v>13</v>
      </c>
      <c r="AS538" s="132" t="s">
        <v>13</v>
      </c>
      <c r="AT538" s="319" t="s">
        <v>13</v>
      </c>
      <c r="AU538" s="132" t="s">
        <v>13</v>
      </c>
      <c r="AV538" s="132" t="s">
        <v>13</v>
      </c>
      <c r="AW538" s="132" t="s">
        <v>13</v>
      </c>
      <c r="AX538" s="132" t="s">
        <v>13</v>
      </c>
      <c r="AY538" s="132" t="s">
        <v>13</v>
      </c>
      <c r="AZ538" s="320" t="s">
        <v>13</v>
      </c>
      <c r="BA538" s="320" t="s">
        <v>13</v>
      </c>
      <c r="BB538" s="132" t="s">
        <v>13</v>
      </c>
      <c r="BC538" s="319" t="s">
        <v>13</v>
      </c>
      <c r="BD538" s="319" t="s">
        <v>13</v>
      </c>
      <c r="BE538" s="320" t="s">
        <v>13</v>
      </c>
      <c r="BF538" s="132" t="s">
        <v>13</v>
      </c>
      <c r="BG538" s="132" t="s">
        <v>13</v>
      </c>
      <c r="BH538" s="132" t="s">
        <v>13</v>
      </c>
      <c r="BI538" s="132" t="s">
        <v>13</v>
      </c>
      <c r="BJ538" s="321"/>
      <c r="BK538" s="321"/>
      <c r="BL538" s="132"/>
      <c r="BM538" s="132"/>
      <c r="BN538" s="132"/>
      <c r="BO538" s="132"/>
      <c r="BP538" s="132"/>
      <c r="BQ538" s="321"/>
      <c r="BR538" s="132"/>
      <c r="BS538" s="132"/>
      <c r="BT538" s="132"/>
      <c r="BU538" s="132"/>
      <c r="BV538" s="132"/>
      <c r="BW538" s="132"/>
      <c r="BX538" s="132"/>
    </row>
    <row r="539" spans="1:76" hidden="1" x14ac:dyDescent="0.25">
      <c r="A539" s="295">
        <v>303</v>
      </c>
      <c r="C539" s="317" t="s">
        <v>13</v>
      </c>
      <c r="D539" s="317" t="s">
        <v>13</v>
      </c>
      <c r="E539" s="318" t="s">
        <v>13</v>
      </c>
      <c r="F539" s="132" t="s">
        <v>13</v>
      </c>
      <c r="G539" s="132" t="s">
        <v>13</v>
      </c>
      <c r="H539" s="132" t="s">
        <v>13</v>
      </c>
      <c r="I539" s="132" t="s">
        <v>13</v>
      </c>
      <c r="J539" s="132" t="s">
        <v>13</v>
      </c>
      <c r="K539" s="132" t="s">
        <v>13</v>
      </c>
      <c r="L539" s="132" t="s">
        <v>13</v>
      </c>
      <c r="M539" s="132" t="s">
        <v>13</v>
      </c>
      <c r="N539" s="132" t="s">
        <v>13</v>
      </c>
      <c r="O539" s="132" t="s">
        <v>13</v>
      </c>
      <c r="P539" s="132" t="s">
        <v>13</v>
      </c>
      <c r="Q539" s="132" t="s">
        <v>13</v>
      </c>
      <c r="R539" s="132" t="s">
        <v>13</v>
      </c>
      <c r="S539" s="132" t="s">
        <v>13</v>
      </c>
      <c r="T539" s="132" t="s">
        <v>13</v>
      </c>
      <c r="U539" s="132" t="s">
        <v>13</v>
      </c>
      <c r="V539" s="132" t="s">
        <v>13</v>
      </c>
      <c r="W539" s="132" t="s">
        <v>13</v>
      </c>
      <c r="X539" s="132" t="s">
        <v>13</v>
      </c>
      <c r="Y539" s="132" t="s">
        <v>13</v>
      </c>
      <c r="Z539" s="132" t="s">
        <v>13</v>
      </c>
      <c r="AA539" s="132" t="s">
        <v>13</v>
      </c>
      <c r="AB539" s="132" t="s">
        <v>13</v>
      </c>
      <c r="AC539" s="132" t="s">
        <v>13</v>
      </c>
      <c r="AD539" s="132" t="s">
        <v>13</v>
      </c>
      <c r="AE539" s="132" t="s">
        <v>13</v>
      </c>
      <c r="AF539" s="132" t="s">
        <v>13</v>
      </c>
      <c r="AG539" s="132" t="s">
        <v>13</v>
      </c>
      <c r="AH539" s="132" t="s">
        <v>13</v>
      </c>
      <c r="AI539" s="132" t="s">
        <v>13</v>
      </c>
      <c r="AJ539" s="132" t="s">
        <v>13</v>
      </c>
      <c r="AK539" s="132" t="s">
        <v>13</v>
      </c>
      <c r="AL539" s="132" t="s">
        <v>13</v>
      </c>
      <c r="AM539" s="132" t="s">
        <v>13</v>
      </c>
      <c r="AN539" s="132" t="s">
        <v>13</v>
      </c>
      <c r="AO539" s="132" t="s">
        <v>13</v>
      </c>
      <c r="AP539" s="132" t="s">
        <v>13</v>
      </c>
      <c r="AQ539" s="132" t="s">
        <v>13</v>
      </c>
      <c r="AR539" s="132" t="s">
        <v>13</v>
      </c>
      <c r="AS539" s="132" t="s">
        <v>13</v>
      </c>
      <c r="AT539" s="319" t="s">
        <v>13</v>
      </c>
      <c r="AU539" s="132" t="s">
        <v>13</v>
      </c>
      <c r="AV539" s="132" t="s">
        <v>13</v>
      </c>
      <c r="AW539" s="132" t="s">
        <v>13</v>
      </c>
      <c r="AX539" s="132" t="s">
        <v>13</v>
      </c>
      <c r="AY539" s="132" t="s">
        <v>13</v>
      </c>
      <c r="AZ539" s="320" t="s">
        <v>13</v>
      </c>
      <c r="BA539" s="320" t="s">
        <v>13</v>
      </c>
      <c r="BB539" s="132" t="s">
        <v>13</v>
      </c>
      <c r="BC539" s="319" t="s">
        <v>13</v>
      </c>
      <c r="BD539" s="319" t="s">
        <v>13</v>
      </c>
      <c r="BE539" s="320" t="s">
        <v>13</v>
      </c>
      <c r="BF539" s="132" t="s">
        <v>13</v>
      </c>
      <c r="BG539" s="132" t="s">
        <v>13</v>
      </c>
      <c r="BH539" s="132" t="s">
        <v>13</v>
      </c>
      <c r="BI539" s="132" t="s">
        <v>13</v>
      </c>
      <c r="BJ539" s="321"/>
      <c r="BK539" s="321"/>
      <c r="BL539" s="132"/>
      <c r="BM539" s="132"/>
      <c r="BN539" s="132"/>
      <c r="BO539" s="132"/>
      <c r="BP539" s="132"/>
      <c r="BQ539" s="321"/>
      <c r="BR539" s="132"/>
      <c r="BS539" s="132"/>
      <c r="BT539" s="132"/>
      <c r="BU539" s="132"/>
      <c r="BV539" s="132"/>
      <c r="BW539" s="132"/>
      <c r="BX539" s="132"/>
    </row>
    <row r="540" spans="1:76" hidden="1" x14ac:dyDescent="0.25">
      <c r="A540" s="295">
        <v>303</v>
      </c>
      <c r="C540" s="317" t="s">
        <v>13</v>
      </c>
      <c r="D540" s="317" t="s">
        <v>13</v>
      </c>
      <c r="E540" s="318" t="s">
        <v>13</v>
      </c>
      <c r="F540" s="132" t="s">
        <v>13</v>
      </c>
      <c r="G540" s="132" t="s">
        <v>13</v>
      </c>
      <c r="H540" s="132" t="s">
        <v>13</v>
      </c>
      <c r="I540" s="132" t="s">
        <v>13</v>
      </c>
      <c r="J540" s="132" t="s">
        <v>13</v>
      </c>
      <c r="K540" s="132" t="s">
        <v>13</v>
      </c>
      <c r="L540" s="132" t="s">
        <v>13</v>
      </c>
      <c r="M540" s="132" t="s">
        <v>13</v>
      </c>
      <c r="N540" s="132" t="s">
        <v>13</v>
      </c>
      <c r="O540" s="132" t="s">
        <v>13</v>
      </c>
      <c r="P540" s="132" t="s">
        <v>13</v>
      </c>
      <c r="Q540" s="132" t="s">
        <v>13</v>
      </c>
      <c r="R540" s="132" t="s">
        <v>13</v>
      </c>
      <c r="S540" s="132" t="s">
        <v>13</v>
      </c>
      <c r="T540" s="132" t="s">
        <v>13</v>
      </c>
      <c r="U540" s="132" t="s">
        <v>13</v>
      </c>
      <c r="V540" s="132" t="s">
        <v>13</v>
      </c>
      <c r="W540" s="132" t="s">
        <v>13</v>
      </c>
      <c r="X540" s="132" t="s">
        <v>13</v>
      </c>
      <c r="Y540" s="132" t="s">
        <v>13</v>
      </c>
      <c r="Z540" s="132" t="s">
        <v>13</v>
      </c>
      <c r="AA540" s="132" t="s">
        <v>13</v>
      </c>
      <c r="AB540" s="132" t="s">
        <v>13</v>
      </c>
      <c r="AC540" s="132" t="s">
        <v>13</v>
      </c>
      <c r="AD540" s="132" t="s">
        <v>13</v>
      </c>
      <c r="AE540" s="132" t="s">
        <v>13</v>
      </c>
      <c r="AF540" s="132" t="s">
        <v>13</v>
      </c>
      <c r="AG540" s="132" t="s">
        <v>13</v>
      </c>
      <c r="AH540" s="132" t="s">
        <v>13</v>
      </c>
      <c r="AI540" s="132" t="s">
        <v>13</v>
      </c>
      <c r="AJ540" s="132" t="s">
        <v>13</v>
      </c>
      <c r="AK540" s="132" t="s">
        <v>13</v>
      </c>
      <c r="AL540" s="132" t="s">
        <v>13</v>
      </c>
      <c r="AM540" s="132" t="s">
        <v>13</v>
      </c>
      <c r="AN540" s="132" t="s">
        <v>13</v>
      </c>
      <c r="AO540" s="132" t="s">
        <v>13</v>
      </c>
      <c r="AP540" s="132" t="s">
        <v>13</v>
      </c>
      <c r="AQ540" s="132" t="s">
        <v>13</v>
      </c>
      <c r="AR540" s="132" t="s">
        <v>13</v>
      </c>
      <c r="AS540" s="132" t="s">
        <v>13</v>
      </c>
      <c r="AT540" s="319" t="s">
        <v>13</v>
      </c>
      <c r="AU540" s="132" t="s">
        <v>13</v>
      </c>
      <c r="AV540" s="132" t="s">
        <v>13</v>
      </c>
      <c r="AW540" s="132" t="s">
        <v>13</v>
      </c>
      <c r="AX540" s="132" t="s">
        <v>13</v>
      </c>
      <c r="AY540" s="132" t="s">
        <v>13</v>
      </c>
      <c r="AZ540" s="320" t="s">
        <v>13</v>
      </c>
      <c r="BA540" s="320" t="s">
        <v>13</v>
      </c>
      <c r="BB540" s="132" t="s">
        <v>13</v>
      </c>
      <c r="BC540" s="319" t="s">
        <v>13</v>
      </c>
      <c r="BD540" s="319" t="s">
        <v>13</v>
      </c>
      <c r="BE540" s="320" t="s">
        <v>13</v>
      </c>
      <c r="BF540" s="132" t="s">
        <v>13</v>
      </c>
      <c r="BG540" s="132" t="s">
        <v>13</v>
      </c>
      <c r="BH540" s="132" t="s">
        <v>13</v>
      </c>
      <c r="BI540" s="132" t="s">
        <v>13</v>
      </c>
      <c r="BJ540" s="321"/>
      <c r="BK540" s="321"/>
      <c r="BL540" s="132"/>
      <c r="BM540" s="132"/>
      <c r="BN540" s="132"/>
      <c r="BO540" s="132"/>
      <c r="BP540" s="132"/>
      <c r="BQ540" s="321"/>
      <c r="BR540" s="132"/>
      <c r="BS540" s="132"/>
      <c r="BT540" s="132"/>
      <c r="BU540" s="132"/>
      <c r="BV540" s="132"/>
      <c r="BW540" s="132"/>
      <c r="BX540" s="132"/>
    </row>
    <row r="541" spans="1:76" hidden="1" x14ac:dyDescent="0.25">
      <c r="A541" s="295">
        <v>303</v>
      </c>
      <c r="C541" s="317" t="s">
        <v>13</v>
      </c>
      <c r="D541" s="317" t="s">
        <v>13</v>
      </c>
      <c r="E541" s="318" t="s">
        <v>13</v>
      </c>
      <c r="F541" s="132" t="s">
        <v>13</v>
      </c>
      <c r="G541" s="132" t="s">
        <v>13</v>
      </c>
      <c r="H541" s="132" t="s">
        <v>13</v>
      </c>
      <c r="I541" s="132" t="s">
        <v>13</v>
      </c>
      <c r="J541" s="132" t="s">
        <v>13</v>
      </c>
      <c r="K541" s="132" t="s">
        <v>13</v>
      </c>
      <c r="L541" s="132" t="s">
        <v>13</v>
      </c>
      <c r="M541" s="132" t="s">
        <v>13</v>
      </c>
      <c r="N541" s="132" t="s">
        <v>13</v>
      </c>
      <c r="O541" s="132" t="s">
        <v>13</v>
      </c>
      <c r="P541" s="132" t="s">
        <v>13</v>
      </c>
      <c r="Q541" s="132" t="s">
        <v>13</v>
      </c>
      <c r="R541" s="132" t="s">
        <v>13</v>
      </c>
      <c r="S541" s="132" t="s">
        <v>13</v>
      </c>
      <c r="T541" s="132" t="s">
        <v>13</v>
      </c>
      <c r="U541" s="132" t="s">
        <v>13</v>
      </c>
      <c r="V541" s="132" t="s">
        <v>13</v>
      </c>
      <c r="W541" s="132" t="s">
        <v>13</v>
      </c>
      <c r="X541" s="132" t="s">
        <v>13</v>
      </c>
      <c r="Y541" s="132" t="s">
        <v>13</v>
      </c>
      <c r="Z541" s="132" t="s">
        <v>13</v>
      </c>
      <c r="AA541" s="132" t="s">
        <v>13</v>
      </c>
      <c r="AB541" s="132" t="s">
        <v>13</v>
      </c>
      <c r="AC541" s="132" t="s">
        <v>13</v>
      </c>
      <c r="AD541" s="132" t="s">
        <v>13</v>
      </c>
      <c r="AE541" s="132" t="s">
        <v>13</v>
      </c>
      <c r="AF541" s="132" t="s">
        <v>13</v>
      </c>
      <c r="AG541" s="132" t="s">
        <v>13</v>
      </c>
      <c r="AH541" s="132" t="s">
        <v>13</v>
      </c>
      <c r="AI541" s="132" t="s">
        <v>13</v>
      </c>
      <c r="AJ541" s="132" t="s">
        <v>13</v>
      </c>
      <c r="AK541" s="132" t="s">
        <v>13</v>
      </c>
      <c r="AL541" s="132" t="s">
        <v>13</v>
      </c>
      <c r="AM541" s="132" t="s">
        <v>13</v>
      </c>
      <c r="AN541" s="132" t="s">
        <v>13</v>
      </c>
      <c r="AO541" s="132" t="s">
        <v>13</v>
      </c>
      <c r="AP541" s="132" t="s">
        <v>13</v>
      </c>
      <c r="AQ541" s="132" t="s">
        <v>13</v>
      </c>
      <c r="AR541" s="132" t="s">
        <v>13</v>
      </c>
      <c r="AS541" s="132" t="s">
        <v>13</v>
      </c>
      <c r="AT541" s="319" t="s">
        <v>13</v>
      </c>
      <c r="AU541" s="132" t="s">
        <v>13</v>
      </c>
      <c r="AV541" s="132" t="s">
        <v>13</v>
      </c>
      <c r="AW541" s="132" t="s">
        <v>13</v>
      </c>
      <c r="AX541" s="132" t="s">
        <v>13</v>
      </c>
      <c r="AY541" s="132" t="s">
        <v>13</v>
      </c>
      <c r="AZ541" s="320" t="s">
        <v>13</v>
      </c>
      <c r="BA541" s="320" t="s">
        <v>13</v>
      </c>
      <c r="BB541" s="132" t="s">
        <v>13</v>
      </c>
      <c r="BC541" s="319" t="s">
        <v>13</v>
      </c>
      <c r="BD541" s="319" t="s">
        <v>13</v>
      </c>
      <c r="BE541" s="320" t="s">
        <v>13</v>
      </c>
      <c r="BF541" s="132" t="s">
        <v>13</v>
      </c>
      <c r="BG541" s="132" t="s">
        <v>13</v>
      </c>
      <c r="BH541" s="132" t="s">
        <v>13</v>
      </c>
      <c r="BI541" s="132" t="s">
        <v>13</v>
      </c>
      <c r="BJ541" s="321"/>
      <c r="BK541" s="321"/>
      <c r="BL541" s="132"/>
      <c r="BM541" s="132"/>
      <c r="BN541" s="132"/>
      <c r="BO541" s="132"/>
      <c r="BP541" s="132"/>
      <c r="BQ541" s="321"/>
      <c r="BR541" s="132"/>
      <c r="BS541" s="132"/>
      <c r="BT541" s="132"/>
      <c r="BU541" s="132"/>
      <c r="BV541" s="132"/>
      <c r="BW541" s="132"/>
      <c r="BX541" s="132"/>
    </row>
    <row r="542" spans="1:76" hidden="1" x14ac:dyDescent="0.25">
      <c r="A542" s="295">
        <v>303</v>
      </c>
      <c r="C542" s="317" t="s">
        <v>13</v>
      </c>
      <c r="D542" s="317" t="s">
        <v>13</v>
      </c>
      <c r="E542" s="318" t="s">
        <v>13</v>
      </c>
      <c r="F542" s="132" t="s">
        <v>13</v>
      </c>
      <c r="G542" s="132" t="s">
        <v>13</v>
      </c>
      <c r="H542" s="132" t="s">
        <v>13</v>
      </c>
      <c r="I542" s="132" t="s">
        <v>13</v>
      </c>
      <c r="J542" s="132" t="s">
        <v>13</v>
      </c>
      <c r="K542" s="132" t="s">
        <v>13</v>
      </c>
      <c r="L542" s="132" t="s">
        <v>13</v>
      </c>
      <c r="M542" s="132" t="s">
        <v>13</v>
      </c>
      <c r="N542" s="132" t="s">
        <v>13</v>
      </c>
      <c r="O542" s="132" t="s">
        <v>13</v>
      </c>
      <c r="P542" s="132" t="s">
        <v>13</v>
      </c>
      <c r="Q542" s="132" t="s">
        <v>13</v>
      </c>
      <c r="R542" s="132" t="s">
        <v>13</v>
      </c>
      <c r="S542" s="132" t="s">
        <v>13</v>
      </c>
      <c r="T542" s="132" t="s">
        <v>13</v>
      </c>
      <c r="U542" s="132" t="s">
        <v>13</v>
      </c>
      <c r="V542" s="132" t="s">
        <v>13</v>
      </c>
      <c r="W542" s="132" t="s">
        <v>13</v>
      </c>
      <c r="X542" s="132" t="s">
        <v>13</v>
      </c>
      <c r="Y542" s="132" t="s">
        <v>13</v>
      </c>
      <c r="Z542" s="132" t="s">
        <v>13</v>
      </c>
      <c r="AA542" s="132" t="s">
        <v>13</v>
      </c>
      <c r="AB542" s="132" t="s">
        <v>13</v>
      </c>
      <c r="AC542" s="132" t="s">
        <v>13</v>
      </c>
      <c r="AD542" s="132" t="s">
        <v>13</v>
      </c>
      <c r="AE542" s="132" t="s">
        <v>13</v>
      </c>
      <c r="AF542" s="132" t="s">
        <v>13</v>
      </c>
      <c r="AG542" s="132" t="s">
        <v>13</v>
      </c>
      <c r="AH542" s="132" t="s">
        <v>13</v>
      </c>
      <c r="AI542" s="132" t="s">
        <v>13</v>
      </c>
      <c r="AJ542" s="132" t="s">
        <v>13</v>
      </c>
      <c r="AK542" s="132" t="s">
        <v>13</v>
      </c>
      <c r="AL542" s="132" t="s">
        <v>13</v>
      </c>
      <c r="AM542" s="132" t="s">
        <v>13</v>
      </c>
      <c r="AN542" s="132" t="s">
        <v>13</v>
      </c>
      <c r="AO542" s="132" t="s">
        <v>13</v>
      </c>
      <c r="AP542" s="132" t="s">
        <v>13</v>
      </c>
      <c r="AQ542" s="132" t="s">
        <v>13</v>
      </c>
      <c r="AR542" s="132" t="s">
        <v>13</v>
      </c>
      <c r="AS542" s="132" t="s">
        <v>13</v>
      </c>
      <c r="AT542" s="319" t="s">
        <v>13</v>
      </c>
      <c r="AU542" s="132" t="s">
        <v>13</v>
      </c>
      <c r="AV542" s="132" t="s">
        <v>13</v>
      </c>
      <c r="AW542" s="132" t="s">
        <v>13</v>
      </c>
      <c r="AX542" s="132" t="s">
        <v>13</v>
      </c>
      <c r="AY542" s="132" t="s">
        <v>13</v>
      </c>
      <c r="AZ542" s="320" t="s">
        <v>13</v>
      </c>
      <c r="BA542" s="320" t="s">
        <v>13</v>
      </c>
      <c r="BB542" s="132" t="s">
        <v>13</v>
      </c>
      <c r="BC542" s="319" t="s">
        <v>13</v>
      </c>
      <c r="BD542" s="319" t="s">
        <v>13</v>
      </c>
      <c r="BE542" s="320" t="s">
        <v>13</v>
      </c>
      <c r="BF542" s="132" t="s">
        <v>13</v>
      </c>
      <c r="BG542" s="132" t="s">
        <v>13</v>
      </c>
      <c r="BH542" s="132" t="s">
        <v>13</v>
      </c>
      <c r="BI542" s="132" t="s">
        <v>13</v>
      </c>
      <c r="BJ542" s="321"/>
      <c r="BK542" s="321"/>
      <c r="BL542" s="132"/>
      <c r="BM542" s="132"/>
      <c r="BN542" s="132"/>
      <c r="BO542" s="132"/>
      <c r="BP542" s="132"/>
      <c r="BQ542" s="321"/>
      <c r="BR542" s="132"/>
      <c r="BS542" s="132"/>
      <c r="BT542" s="132"/>
      <c r="BU542" s="132"/>
      <c r="BV542" s="132"/>
      <c r="BW542" s="132"/>
      <c r="BX542" s="132"/>
    </row>
    <row r="543" spans="1:76" hidden="1" x14ac:dyDescent="0.25">
      <c r="A543" s="295">
        <v>303</v>
      </c>
      <c r="C543" s="317" t="s">
        <v>13</v>
      </c>
      <c r="D543" s="317" t="s">
        <v>13</v>
      </c>
      <c r="E543" s="318" t="s">
        <v>13</v>
      </c>
      <c r="F543" s="132" t="s">
        <v>13</v>
      </c>
      <c r="G543" s="132" t="s">
        <v>13</v>
      </c>
      <c r="H543" s="132" t="s">
        <v>13</v>
      </c>
      <c r="I543" s="132" t="s">
        <v>13</v>
      </c>
      <c r="J543" s="132" t="s">
        <v>13</v>
      </c>
      <c r="K543" s="132" t="s">
        <v>13</v>
      </c>
      <c r="L543" s="132" t="s">
        <v>13</v>
      </c>
      <c r="M543" s="132" t="s">
        <v>13</v>
      </c>
      <c r="N543" s="132" t="s">
        <v>13</v>
      </c>
      <c r="O543" s="132" t="s">
        <v>13</v>
      </c>
      <c r="P543" s="132" t="s">
        <v>13</v>
      </c>
      <c r="Q543" s="132" t="s">
        <v>13</v>
      </c>
      <c r="R543" s="132" t="s">
        <v>13</v>
      </c>
      <c r="S543" s="132" t="s">
        <v>13</v>
      </c>
      <c r="T543" s="132" t="s">
        <v>13</v>
      </c>
      <c r="U543" s="132" t="s">
        <v>13</v>
      </c>
      <c r="V543" s="132" t="s">
        <v>13</v>
      </c>
      <c r="W543" s="132" t="s">
        <v>13</v>
      </c>
      <c r="X543" s="132" t="s">
        <v>13</v>
      </c>
      <c r="Y543" s="132" t="s">
        <v>13</v>
      </c>
      <c r="Z543" s="132" t="s">
        <v>13</v>
      </c>
      <c r="AA543" s="132" t="s">
        <v>13</v>
      </c>
      <c r="AB543" s="132" t="s">
        <v>13</v>
      </c>
      <c r="AC543" s="132" t="s">
        <v>13</v>
      </c>
      <c r="AD543" s="132" t="s">
        <v>13</v>
      </c>
      <c r="AE543" s="132" t="s">
        <v>13</v>
      </c>
      <c r="AF543" s="132" t="s">
        <v>13</v>
      </c>
      <c r="AG543" s="132" t="s">
        <v>13</v>
      </c>
      <c r="AH543" s="132" t="s">
        <v>13</v>
      </c>
      <c r="AI543" s="132" t="s">
        <v>13</v>
      </c>
      <c r="AJ543" s="132" t="s">
        <v>13</v>
      </c>
      <c r="AK543" s="132" t="s">
        <v>13</v>
      </c>
      <c r="AL543" s="132" t="s">
        <v>13</v>
      </c>
      <c r="AM543" s="132" t="s">
        <v>13</v>
      </c>
      <c r="AN543" s="132" t="s">
        <v>13</v>
      </c>
      <c r="AO543" s="132" t="s">
        <v>13</v>
      </c>
      <c r="AP543" s="132" t="s">
        <v>13</v>
      </c>
      <c r="AQ543" s="132" t="s">
        <v>13</v>
      </c>
      <c r="AR543" s="132" t="s">
        <v>13</v>
      </c>
      <c r="AS543" s="132" t="s">
        <v>13</v>
      </c>
      <c r="AT543" s="319" t="s">
        <v>13</v>
      </c>
      <c r="AU543" s="132" t="s">
        <v>13</v>
      </c>
      <c r="AV543" s="132" t="s">
        <v>13</v>
      </c>
      <c r="AW543" s="132" t="s">
        <v>13</v>
      </c>
      <c r="AX543" s="132" t="s">
        <v>13</v>
      </c>
      <c r="AY543" s="132" t="s">
        <v>13</v>
      </c>
      <c r="AZ543" s="320" t="s">
        <v>13</v>
      </c>
      <c r="BA543" s="320" t="s">
        <v>13</v>
      </c>
      <c r="BB543" s="132" t="s">
        <v>13</v>
      </c>
      <c r="BC543" s="319" t="s">
        <v>13</v>
      </c>
      <c r="BD543" s="319" t="s">
        <v>13</v>
      </c>
      <c r="BE543" s="320" t="s">
        <v>13</v>
      </c>
      <c r="BF543" s="132" t="s">
        <v>13</v>
      </c>
      <c r="BG543" s="132" t="s">
        <v>13</v>
      </c>
      <c r="BH543" s="132" t="s">
        <v>13</v>
      </c>
      <c r="BI543" s="132" t="s">
        <v>13</v>
      </c>
      <c r="BJ543" s="321"/>
      <c r="BK543" s="321"/>
      <c r="BL543" s="132"/>
      <c r="BM543" s="132"/>
      <c r="BN543" s="132"/>
      <c r="BO543" s="132"/>
      <c r="BP543" s="132"/>
      <c r="BQ543" s="321"/>
      <c r="BR543" s="132"/>
      <c r="BS543" s="132"/>
      <c r="BT543" s="132"/>
      <c r="BU543" s="132"/>
      <c r="BV543" s="132"/>
      <c r="BW543" s="132"/>
      <c r="BX543" s="132"/>
    </row>
    <row r="544" spans="1:76" hidden="1" x14ac:dyDescent="0.25">
      <c r="A544" s="295">
        <v>303</v>
      </c>
      <c r="C544" s="317" t="s">
        <v>13</v>
      </c>
      <c r="D544" s="317" t="s">
        <v>13</v>
      </c>
      <c r="E544" s="318" t="s">
        <v>13</v>
      </c>
      <c r="F544" s="132" t="s">
        <v>13</v>
      </c>
      <c r="G544" s="132" t="s">
        <v>13</v>
      </c>
      <c r="H544" s="132" t="s">
        <v>13</v>
      </c>
      <c r="I544" s="132" t="s">
        <v>13</v>
      </c>
      <c r="J544" s="132" t="s">
        <v>13</v>
      </c>
      <c r="K544" s="132" t="s">
        <v>13</v>
      </c>
      <c r="L544" s="132" t="s">
        <v>13</v>
      </c>
      <c r="M544" s="132" t="s">
        <v>13</v>
      </c>
      <c r="N544" s="132" t="s">
        <v>13</v>
      </c>
      <c r="O544" s="132" t="s">
        <v>13</v>
      </c>
      <c r="P544" s="132" t="s">
        <v>13</v>
      </c>
      <c r="Q544" s="132" t="s">
        <v>13</v>
      </c>
      <c r="R544" s="132" t="s">
        <v>13</v>
      </c>
      <c r="S544" s="132" t="s">
        <v>13</v>
      </c>
      <c r="T544" s="132" t="s">
        <v>13</v>
      </c>
      <c r="U544" s="132" t="s">
        <v>13</v>
      </c>
      <c r="V544" s="132" t="s">
        <v>13</v>
      </c>
      <c r="W544" s="132" t="s">
        <v>13</v>
      </c>
      <c r="X544" s="132" t="s">
        <v>13</v>
      </c>
      <c r="Y544" s="132" t="s">
        <v>13</v>
      </c>
      <c r="Z544" s="132" t="s">
        <v>13</v>
      </c>
      <c r="AA544" s="132" t="s">
        <v>13</v>
      </c>
      <c r="AB544" s="132" t="s">
        <v>13</v>
      </c>
      <c r="AC544" s="132" t="s">
        <v>13</v>
      </c>
      <c r="AD544" s="132" t="s">
        <v>13</v>
      </c>
      <c r="AE544" s="132" t="s">
        <v>13</v>
      </c>
      <c r="AF544" s="132" t="s">
        <v>13</v>
      </c>
      <c r="AG544" s="132" t="s">
        <v>13</v>
      </c>
      <c r="AH544" s="132" t="s">
        <v>13</v>
      </c>
      <c r="AI544" s="132" t="s">
        <v>13</v>
      </c>
      <c r="AJ544" s="132" t="s">
        <v>13</v>
      </c>
      <c r="AK544" s="132" t="s">
        <v>13</v>
      </c>
      <c r="AL544" s="132" t="s">
        <v>13</v>
      </c>
      <c r="AM544" s="132" t="s">
        <v>13</v>
      </c>
      <c r="AN544" s="132" t="s">
        <v>13</v>
      </c>
      <c r="AO544" s="132" t="s">
        <v>13</v>
      </c>
      <c r="AP544" s="132" t="s">
        <v>13</v>
      </c>
      <c r="AQ544" s="132" t="s">
        <v>13</v>
      </c>
      <c r="AR544" s="132" t="s">
        <v>13</v>
      </c>
      <c r="AS544" s="132" t="s">
        <v>13</v>
      </c>
      <c r="AT544" s="319" t="s">
        <v>13</v>
      </c>
      <c r="AU544" s="132" t="s">
        <v>13</v>
      </c>
      <c r="AV544" s="132" t="s">
        <v>13</v>
      </c>
      <c r="AW544" s="132" t="s">
        <v>13</v>
      </c>
      <c r="AX544" s="132" t="s">
        <v>13</v>
      </c>
      <c r="AY544" s="132" t="s">
        <v>13</v>
      </c>
      <c r="AZ544" s="320" t="s">
        <v>13</v>
      </c>
      <c r="BA544" s="320" t="s">
        <v>13</v>
      </c>
      <c r="BB544" s="132" t="s">
        <v>13</v>
      </c>
      <c r="BC544" s="319" t="s">
        <v>13</v>
      </c>
      <c r="BD544" s="319" t="s">
        <v>13</v>
      </c>
      <c r="BE544" s="320" t="s">
        <v>13</v>
      </c>
      <c r="BF544" s="132" t="s">
        <v>13</v>
      </c>
      <c r="BG544" s="132" t="s">
        <v>13</v>
      </c>
      <c r="BH544" s="132" t="s">
        <v>13</v>
      </c>
      <c r="BI544" s="132" t="s">
        <v>13</v>
      </c>
      <c r="BJ544" s="321"/>
      <c r="BK544" s="321"/>
      <c r="BL544" s="132"/>
      <c r="BM544" s="132"/>
      <c r="BN544" s="132"/>
      <c r="BO544" s="132"/>
      <c r="BP544" s="132"/>
      <c r="BQ544" s="321"/>
      <c r="BR544" s="132"/>
      <c r="BS544" s="132"/>
      <c r="BT544" s="132"/>
      <c r="BU544" s="132"/>
      <c r="BV544" s="132"/>
      <c r="BW544" s="132"/>
      <c r="BX544" s="132"/>
    </row>
    <row r="545" spans="1:76" hidden="1" x14ac:dyDescent="0.25">
      <c r="A545" s="295">
        <v>303</v>
      </c>
      <c r="C545" s="317" t="s">
        <v>13</v>
      </c>
      <c r="D545" s="317" t="s">
        <v>13</v>
      </c>
      <c r="E545" s="318" t="s">
        <v>13</v>
      </c>
      <c r="F545" s="132" t="s">
        <v>13</v>
      </c>
      <c r="G545" s="132" t="s">
        <v>13</v>
      </c>
      <c r="H545" s="132" t="s">
        <v>13</v>
      </c>
      <c r="I545" s="132" t="s">
        <v>13</v>
      </c>
      <c r="J545" s="132" t="s">
        <v>13</v>
      </c>
      <c r="K545" s="132" t="s">
        <v>13</v>
      </c>
      <c r="L545" s="132" t="s">
        <v>13</v>
      </c>
      <c r="M545" s="132" t="s">
        <v>13</v>
      </c>
      <c r="N545" s="132" t="s">
        <v>13</v>
      </c>
      <c r="O545" s="132" t="s">
        <v>13</v>
      </c>
      <c r="P545" s="132" t="s">
        <v>13</v>
      </c>
      <c r="Q545" s="132" t="s">
        <v>13</v>
      </c>
      <c r="R545" s="132" t="s">
        <v>13</v>
      </c>
      <c r="S545" s="132" t="s">
        <v>13</v>
      </c>
      <c r="T545" s="132" t="s">
        <v>13</v>
      </c>
      <c r="U545" s="132" t="s">
        <v>13</v>
      </c>
      <c r="V545" s="132" t="s">
        <v>13</v>
      </c>
      <c r="W545" s="132" t="s">
        <v>13</v>
      </c>
      <c r="X545" s="132" t="s">
        <v>13</v>
      </c>
      <c r="Y545" s="132" t="s">
        <v>13</v>
      </c>
      <c r="Z545" s="132" t="s">
        <v>13</v>
      </c>
      <c r="AA545" s="132" t="s">
        <v>13</v>
      </c>
      <c r="AB545" s="132" t="s">
        <v>13</v>
      </c>
      <c r="AC545" s="132" t="s">
        <v>13</v>
      </c>
      <c r="AD545" s="132" t="s">
        <v>13</v>
      </c>
      <c r="AE545" s="132" t="s">
        <v>13</v>
      </c>
      <c r="AF545" s="132" t="s">
        <v>13</v>
      </c>
      <c r="AG545" s="132" t="s">
        <v>13</v>
      </c>
      <c r="AH545" s="132" t="s">
        <v>13</v>
      </c>
      <c r="AI545" s="132" t="s">
        <v>13</v>
      </c>
      <c r="AJ545" s="132" t="s">
        <v>13</v>
      </c>
      <c r="AK545" s="132" t="s">
        <v>13</v>
      </c>
      <c r="AL545" s="132" t="s">
        <v>13</v>
      </c>
      <c r="AM545" s="132" t="s">
        <v>13</v>
      </c>
      <c r="AN545" s="132" t="s">
        <v>13</v>
      </c>
      <c r="AO545" s="132" t="s">
        <v>13</v>
      </c>
      <c r="AP545" s="132" t="s">
        <v>13</v>
      </c>
      <c r="AQ545" s="132" t="s">
        <v>13</v>
      </c>
      <c r="AR545" s="132" t="s">
        <v>13</v>
      </c>
      <c r="AS545" s="132" t="s">
        <v>13</v>
      </c>
      <c r="AT545" s="319" t="s">
        <v>13</v>
      </c>
      <c r="AU545" s="132" t="s">
        <v>13</v>
      </c>
      <c r="AV545" s="132" t="s">
        <v>13</v>
      </c>
      <c r="AW545" s="132" t="s">
        <v>13</v>
      </c>
      <c r="AX545" s="132" t="s">
        <v>13</v>
      </c>
      <c r="AY545" s="132" t="s">
        <v>13</v>
      </c>
      <c r="AZ545" s="320" t="s">
        <v>13</v>
      </c>
      <c r="BA545" s="320" t="s">
        <v>13</v>
      </c>
      <c r="BB545" s="132" t="s">
        <v>13</v>
      </c>
      <c r="BC545" s="319" t="s">
        <v>13</v>
      </c>
      <c r="BD545" s="319" t="s">
        <v>13</v>
      </c>
      <c r="BE545" s="320" t="s">
        <v>13</v>
      </c>
      <c r="BF545" s="132" t="s">
        <v>13</v>
      </c>
      <c r="BG545" s="132" t="s">
        <v>13</v>
      </c>
      <c r="BH545" s="132" t="s">
        <v>13</v>
      </c>
      <c r="BI545" s="132" t="s">
        <v>13</v>
      </c>
      <c r="BJ545" s="321"/>
      <c r="BK545" s="321"/>
      <c r="BL545" s="132"/>
      <c r="BM545" s="132"/>
      <c r="BN545" s="132"/>
      <c r="BO545" s="132"/>
      <c r="BP545" s="132"/>
      <c r="BQ545" s="321"/>
      <c r="BR545" s="132"/>
      <c r="BS545" s="132"/>
      <c r="BT545" s="132"/>
      <c r="BU545" s="132"/>
      <c r="BV545" s="132"/>
      <c r="BW545" s="132"/>
      <c r="BX545" s="132"/>
    </row>
    <row r="546" spans="1:76" hidden="1" x14ac:dyDescent="0.25">
      <c r="A546" s="295">
        <v>303</v>
      </c>
      <c r="C546" s="317" t="s">
        <v>13</v>
      </c>
      <c r="D546" s="317" t="s">
        <v>13</v>
      </c>
      <c r="E546" s="318" t="s">
        <v>13</v>
      </c>
      <c r="F546" s="132" t="s">
        <v>13</v>
      </c>
      <c r="G546" s="132" t="s">
        <v>13</v>
      </c>
      <c r="H546" s="132" t="s">
        <v>13</v>
      </c>
      <c r="I546" s="132" t="s">
        <v>13</v>
      </c>
      <c r="J546" s="132" t="s">
        <v>13</v>
      </c>
      <c r="K546" s="132" t="s">
        <v>13</v>
      </c>
      <c r="L546" s="132" t="s">
        <v>13</v>
      </c>
      <c r="M546" s="132" t="s">
        <v>13</v>
      </c>
      <c r="N546" s="132" t="s">
        <v>13</v>
      </c>
      <c r="O546" s="132" t="s">
        <v>13</v>
      </c>
      <c r="P546" s="132" t="s">
        <v>13</v>
      </c>
      <c r="Q546" s="132" t="s">
        <v>13</v>
      </c>
      <c r="R546" s="132" t="s">
        <v>13</v>
      </c>
      <c r="S546" s="132" t="s">
        <v>13</v>
      </c>
      <c r="T546" s="132" t="s">
        <v>13</v>
      </c>
      <c r="U546" s="132" t="s">
        <v>13</v>
      </c>
      <c r="V546" s="132" t="s">
        <v>13</v>
      </c>
      <c r="W546" s="132" t="s">
        <v>13</v>
      </c>
      <c r="X546" s="132" t="s">
        <v>13</v>
      </c>
      <c r="Y546" s="132" t="s">
        <v>13</v>
      </c>
      <c r="Z546" s="132" t="s">
        <v>13</v>
      </c>
      <c r="AA546" s="132" t="s">
        <v>13</v>
      </c>
      <c r="AB546" s="132" t="s">
        <v>13</v>
      </c>
      <c r="AC546" s="132" t="s">
        <v>13</v>
      </c>
      <c r="AD546" s="132" t="s">
        <v>13</v>
      </c>
      <c r="AE546" s="132" t="s">
        <v>13</v>
      </c>
      <c r="AF546" s="132" t="s">
        <v>13</v>
      </c>
      <c r="AG546" s="132" t="s">
        <v>13</v>
      </c>
      <c r="AH546" s="132" t="s">
        <v>13</v>
      </c>
      <c r="AI546" s="132" t="s">
        <v>13</v>
      </c>
      <c r="AJ546" s="132" t="s">
        <v>13</v>
      </c>
      <c r="AK546" s="132" t="s">
        <v>13</v>
      </c>
      <c r="AL546" s="132" t="s">
        <v>13</v>
      </c>
      <c r="AM546" s="132" t="s">
        <v>13</v>
      </c>
      <c r="AN546" s="132" t="s">
        <v>13</v>
      </c>
      <c r="AO546" s="132" t="s">
        <v>13</v>
      </c>
      <c r="AP546" s="132" t="s">
        <v>13</v>
      </c>
      <c r="AQ546" s="132" t="s">
        <v>13</v>
      </c>
      <c r="AR546" s="132" t="s">
        <v>13</v>
      </c>
      <c r="AS546" s="132" t="s">
        <v>13</v>
      </c>
      <c r="AT546" s="319" t="s">
        <v>13</v>
      </c>
      <c r="AU546" s="132" t="s">
        <v>13</v>
      </c>
      <c r="AV546" s="132" t="s">
        <v>13</v>
      </c>
      <c r="AW546" s="132" t="s">
        <v>13</v>
      </c>
      <c r="AX546" s="132" t="s">
        <v>13</v>
      </c>
      <c r="AY546" s="132" t="s">
        <v>13</v>
      </c>
      <c r="AZ546" s="320" t="s">
        <v>13</v>
      </c>
      <c r="BA546" s="320" t="s">
        <v>13</v>
      </c>
      <c r="BB546" s="132" t="s">
        <v>13</v>
      </c>
      <c r="BC546" s="319" t="s">
        <v>13</v>
      </c>
      <c r="BD546" s="319" t="s">
        <v>13</v>
      </c>
      <c r="BE546" s="320" t="s">
        <v>13</v>
      </c>
      <c r="BF546" s="132" t="s">
        <v>13</v>
      </c>
      <c r="BG546" s="132" t="s">
        <v>13</v>
      </c>
      <c r="BH546" s="132" t="s">
        <v>13</v>
      </c>
      <c r="BI546" s="132" t="s">
        <v>13</v>
      </c>
      <c r="BJ546" s="321"/>
      <c r="BK546" s="321"/>
      <c r="BL546" s="132"/>
      <c r="BM546" s="132"/>
      <c r="BN546" s="132"/>
      <c r="BO546" s="132"/>
      <c r="BP546" s="132"/>
      <c r="BQ546" s="321"/>
      <c r="BR546" s="132"/>
      <c r="BS546" s="132"/>
      <c r="BT546" s="132"/>
      <c r="BU546" s="132"/>
      <c r="BV546" s="132"/>
      <c r="BW546" s="132"/>
      <c r="BX546" s="132"/>
    </row>
    <row r="547" spans="1:76" hidden="1" x14ac:dyDescent="0.25">
      <c r="A547" s="295">
        <v>303</v>
      </c>
      <c r="C547" s="317" t="s">
        <v>13</v>
      </c>
      <c r="D547" s="317" t="s">
        <v>13</v>
      </c>
      <c r="E547" s="318" t="s">
        <v>13</v>
      </c>
      <c r="F547" s="132" t="s">
        <v>13</v>
      </c>
      <c r="G547" s="132" t="s">
        <v>13</v>
      </c>
      <c r="H547" s="132" t="s">
        <v>13</v>
      </c>
      <c r="I547" s="132" t="s">
        <v>13</v>
      </c>
      <c r="J547" s="132" t="s">
        <v>13</v>
      </c>
      <c r="K547" s="132" t="s">
        <v>13</v>
      </c>
      <c r="L547" s="132" t="s">
        <v>13</v>
      </c>
      <c r="M547" s="132" t="s">
        <v>13</v>
      </c>
      <c r="N547" s="132" t="s">
        <v>13</v>
      </c>
      <c r="O547" s="132" t="s">
        <v>13</v>
      </c>
      <c r="P547" s="132" t="s">
        <v>13</v>
      </c>
      <c r="Q547" s="132" t="s">
        <v>13</v>
      </c>
      <c r="R547" s="132" t="s">
        <v>13</v>
      </c>
      <c r="S547" s="132" t="s">
        <v>13</v>
      </c>
      <c r="T547" s="132" t="s">
        <v>13</v>
      </c>
      <c r="U547" s="132" t="s">
        <v>13</v>
      </c>
      <c r="V547" s="132" t="s">
        <v>13</v>
      </c>
      <c r="W547" s="132" t="s">
        <v>13</v>
      </c>
      <c r="X547" s="132" t="s">
        <v>13</v>
      </c>
      <c r="Y547" s="132" t="s">
        <v>13</v>
      </c>
      <c r="Z547" s="132" t="s">
        <v>13</v>
      </c>
      <c r="AA547" s="132" t="s">
        <v>13</v>
      </c>
      <c r="AB547" s="132" t="s">
        <v>13</v>
      </c>
      <c r="AC547" s="132" t="s">
        <v>13</v>
      </c>
      <c r="AD547" s="132" t="s">
        <v>13</v>
      </c>
      <c r="AE547" s="132" t="s">
        <v>13</v>
      </c>
      <c r="AF547" s="132" t="s">
        <v>13</v>
      </c>
      <c r="AG547" s="132" t="s">
        <v>13</v>
      </c>
      <c r="AH547" s="132" t="s">
        <v>13</v>
      </c>
      <c r="AI547" s="132" t="s">
        <v>13</v>
      </c>
      <c r="AJ547" s="132" t="s">
        <v>13</v>
      </c>
      <c r="AK547" s="132" t="s">
        <v>13</v>
      </c>
      <c r="AL547" s="132" t="s">
        <v>13</v>
      </c>
      <c r="AM547" s="132" t="s">
        <v>13</v>
      </c>
      <c r="AN547" s="132" t="s">
        <v>13</v>
      </c>
      <c r="AO547" s="132" t="s">
        <v>13</v>
      </c>
      <c r="AP547" s="132" t="s">
        <v>13</v>
      </c>
      <c r="AQ547" s="132" t="s">
        <v>13</v>
      </c>
      <c r="AR547" s="132" t="s">
        <v>13</v>
      </c>
      <c r="AS547" s="132" t="s">
        <v>13</v>
      </c>
      <c r="AT547" s="319" t="s">
        <v>13</v>
      </c>
      <c r="AU547" s="132" t="s">
        <v>13</v>
      </c>
      <c r="AV547" s="132" t="s">
        <v>13</v>
      </c>
      <c r="AW547" s="132" t="s">
        <v>13</v>
      </c>
      <c r="AX547" s="132" t="s">
        <v>13</v>
      </c>
      <c r="AY547" s="132" t="s">
        <v>13</v>
      </c>
      <c r="AZ547" s="320" t="s">
        <v>13</v>
      </c>
      <c r="BA547" s="320" t="s">
        <v>13</v>
      </c>
      <c r="BB547" s="132" t="s">
        <v>13</v>
      </c>
      <c r="BC547" s="319" t="s">
        <v>13</v>
      </c>
      <c r="BD547" s="319" t="s">
        <v>13</v>
      </c>
      <c r="BE547" s="320" t="s">
        <v>13</v>
      </c>
      <c r="BF547" s="132" t="s">
        <v>13</v>
      </c>
      <c r="BG547" s="132" t="s">
        <v>13</v>
      </c>
      <c r="BH547" s="132" t="s">
        <v>13</v>
      </c>
      <c r="BI547" s="132" t="s">
        <v>13</v>
      </c>
      <c r="BJ547" s="321"/>
      <c r="BK547" s="321"/>
      <c r="BL547" s="132"/>
      <c r="BM547" s="132"/>
      <c r="BN547" s="132"/>
      <c r="BO547" s="132"/>
      <c r="BP547" s="132"/>
      <c r="BQ547" s="321"/>
      <c r="BR547" s="132"/>
      <c r="BS547" s="132"/>
      <c r="BT547" s="132"/>
      <c r="BU547" s="132"/>
      <c r="BV547" s="132"/>
      <c r="BW547" s="132"/>
      <c r="BX547" s="132"/>
    </row>
    <row r="548" spans="1:76" hidden="1" x14ac:dyDescent="0.25">
      <c r="A548" s="295">
        <v>303</v>
      </c>
      <c r="C548" s="317" t="s">
        <v>13</v>
      </c>
      <c r="D548" s="317" t="s">
        <v>13</v>
      </c>
      <c r="E548" s="318" t="s">
        <v>13</v>
      </c>
      <c r="F548" s="132" t="s">
        <v>13</v>
      </c>
      <c r="G548" s="132" t="s">
        <v>13</v>
      </c>
      <c r="H548" s="132" t="s">
        <v>13</v>
      </c>
      <c r="I548" s="132" t="s">
        <v>13</v>
      </c>
      <c r="J548" s="132" t="s">
        <v>13</v>
      </c>
      <c r="K548" s="132" t="s">
        <v>13</v>
      </c>
      <c r="L548" s="132" t="s">
        <v>13</v>
      </c>
      <c r="M548" s="132" t="s">
        <v>13</v>
      </c>
      <c r="N548" s="132" t="s">
        <v>13</v>
      </c>
      <c r="O548" s="132" t="s">
        <v>13</v>
      </c>
      <c r="P548" s="132" t="s">
        <v>13</v>
      </c>
      <c r="Q548" s="132" t="s">
        <v>13</v>
      </c>
      <c r="R548" s="132" t="s">
        <v>13</v>
      </c>
      <c r="S548" s="132" t="s">
        <v>13</v>
      </c>
      <c r="T548" s="132" t="s">
        <v>13</v>
      </c>
      <c r="U548" s="132" t="s">
        <v>13</v>
      </c>
      <c r="V548" s="132" t="s">
        <v>13</v>
      </c>
      <c r="W548" s="132" t="s">
        <v>13</v>
      </c>
      <c r="X548" s="132" t="s">
        <v>13</v>
      </c>
      <c r="Y548" s="132" t="s">
        <v>13</v>
      </c>
      <c r="Z548" s="132" t="s">
        <v>13</v>
      </c>
      <c r="AA548" s="132" t="s">
        <v>13</v>
      </c>
      <c r="AB548" s="132" t="s">
        <v>13</v>
      </c>
      <c r="AC548" s="132" t="s">
        <v>13</v>
      </c>
      <c r="AD548" s="132" t="s">
        <v>13</v>
      </c>
      <c r="AE548" s="132" t="s">
        <v>13</v>
      </c>
      <c r="AF548" s="132" t="s">
        <v>13</v>
      </c>
      <c r="AG548" s="132" t="s">
        <v>13</v>
      </c>
      <c r="AH548" s="132" t="s">
        <v>13</v>
      </c>
      <c r="AI548" s="132" t="s">
        <v>13</v>
      </c>
      <c r="AJ548" s="132" t="s">
        <v>13</v>
      </c>
      <c r="AK548" s="132" t="s">
        <v>13</v>
      </c>
      <c r="AL548" s="132" t="s">
        <v>13</v>
      </c>
      <c r="AM548" s="132" t="s">
        <v>13</v>
      </c>
      <c r="AN548" s="132" t="s">
        <v>13</v>
      </c>
      <c r="AO548" s="132" t="s">
        <v>13</v>
      </c>
      <c r="AP548" s="132" t="s">
        <v>13</v>
      </c>
      <c r="AQ548" s="132" t="s">
        <v>13</v>
      </c>
      <c r="AR548" s="132" t="s">
        <v>13</v>
      </c>
      <c r="AS548" s="132" t="s">
        <v>13</v>
      </c>
      <c r="AT548" s="319" t="s">
        <v>13</v>
      </c>
      <c r="AU548" s="132" t="s">
        <v>13</v>
      </c>
      <c r="AV548" s="132" t="s">
        <v>13</v>
      </c>
      <c r="AW548" s="132" t="s">
        <v>13</v>
      </c>
      <c r="AX548" s="132" t="s">
        <v>13</v>
      </c>
      <c r="AY548" s="132" t="s">
        <v>13</v>
      </c>
      <c r="AZ548" s="320" t="s">
        <v>13</v>
      </c>
      <c r="BA548" s="320" t="s">
        <v>13</v>
      </c>
      <c r="BB548" s="132" t="s">
        <v>13</v>
      </c>
      <c r="BC548" s="319" t="s">
        <v>13</v>
      </c>
      <c r="BD548" s="319" t="s">
        <v>13</v>
      </c>
      <c r="BE548" s="320" t="s">
        <v>13</v>
      </c>
      <c r="BF548" s="132" t="s">
        <v>13</v>
      </c>
      <c r="BG548" s="132" t="s">
        <v>13</v>
      </c>
      <c r="BH548" s="132" t="s">
        <v>13</v>
      </c>
      <c r="BI548" s="132" t="s">
        <v>13</v>
      </c>
      <c r="BJ548" s="321"/>
      <c r="BK548" s="321"/>
      <c r="BL548" s="132"/>
      <c r="BM548" s="132"/>
      <c r="BN548" s="132"/>
      <c r="BO548" s="132"/>
      <c r="BP548" s="132"/>
      <c r="BQ548" s="321"/>
      <c r="BR548" s="132"/>
      <c r="BS548" s="132"/>
      <c r="BT548" s="132"/>
      <c r="BU548" s="132"/>
      <c r="BV548" s="132"/>
      <c r="BW548" s="132"/>
      <c r="BX548" s="132"/>
    </row>
    <row r="549" spans="1:76" hidden="1" x14ac:dyDescent="0.25">
      <c r="A549" s="295">
        <v>303</v>
      </c>
      <c r="C549" s="317" t="s">
        <v>13</v>
      </c>
      <c r="D549" s="317" t="s">
        <v>13</v>
      </c>
      <c r="E549" s="318" t="s">
        <v>13</v>
      </c>
      <c r="F549" s="132" t="s">
        <v>13</v>
      </c>
      <c r="G549" s="132" t="s">
        <v>13</v>
      </c>
      <c r="H549" s="132" t="s">
        <v>13</v>
      </c>
      <c r="I549" s="132" t="s">
        <v>13</v>
      </c>
      <c r="J549" s="132" t="s">
        <v>13</v>
      </c>
      <c r="K549" s="132" t="s">
        <v>13</v>
      </c>
      <c r="L549" s="132" t="s">
        <v>13</v>
      </c>
      <c r="M549" s="132" t="s">
        <v>13</v>
      </c>
      <c r="N549" s="132" t="s">
        <v>13</v>
      </c>
      <c r="O549" s="132" t="s">
        <v>13</v>
      </c>
      <c r="P549" s="132" t="s">
        <v>13</v>
      </c>
      <c r="Q549" s="132" t="s">
        <v>13</v>
      </c>
      <c r="R549" s="132" t="s">
        <v>13</v>
      </c>
      <c r="S549" s="132" t="s">
        <v>13</v>
      </c>
      <c r="T549" s="132" t="s">
        <v>13</v>
      </c>
      <c r="U549" s="132" t="s">
        <v>13</v>
      </c>
      <c r="V549" s="132" t="s">
        <v>13</v>
      </c>
      <c r="W549" s="132" t="s">
        <v>13</v>
      </c>
      <c r="X549" s="132" t="s">
        <v>13</v>
      </c>
      <c r="Y549" s="132" t="s">
        <v>13</v>
      </c>
      <c r="Z549" s="132" t="s">
        <v>13</v>
      </c>
      <c r="AA549" s="132" t="s">
        <v>13</v>
      </c>
      <c r="AB549" s="132" t="s">
        <v>13</v>
      </c>
      <c r="AC549" s="132" t="s">
        <v>13</v>
      </c>
      <c r="AD549" s="132" t="s">
        <v>13</v>
      </c>
      <c r="AE549" s="132" t="s">
        <v>13</v>
      </c>
      <c r="AF549" s="132" t="s">
        <v>13</v>
      </c>
      <c r="AG549" s="132" t="s">
        <v>13</v>
      </c>
      <c r="AH549" s="132" t="s">
        <v>13</v>
      </c>
      <c r="AI549" s="132" t="s">
        <v>13</v>
      </c>
      <c r="AJ549" s="132" t="s">
        <v>13</v>
      </c>
      <c r="AK549" s="132" t="s">
        <v>13</v>
      </c>
      <c r="AL549" s="132" t="s">
        <v>13</v>
      </c>
      <c r="AM549" s="132" t="s">
        <v>13</v>
      </c>
      <c r="AN549" s="132" t="s">
        <v>13</v>
      </c>
      <c r="AO549" s="132" t="s">
        <v>13</v>
      </c>
      <c r="AP549" s="132" t="s">
        <v>13</v>
      </c>
      <c r="AQ549" s="132" t="s">
        <v>13</v>
      </c>
      <c r="AR549" s="132" t="s">
        <v>13</v>
      </c>
      <c r="AS549" s="132" t="s">
        <v>13</v>
      </c>
      <c r="AT549" s="319" t="s">
        <v>13</v>
      </c>
      <c r="AU549" s="132" t="s">
        <v>13</v>
      </c>
      <c r="AV549" s="132" t="s">
        <v>13</v>
      </c>
      <c r="AW549" s="132" t="s">
        <v>13</v>
      </c>
      <c r="AX549" s="132" t="s">
        <v>13</v>
      </c>
      <c r="AY549" s="132" t="s">
        <v>13</v>
      </c>
      <c r="AZ549" s="320" t="s">
        <v>13</v>
      </c>
      <c r="BA549" s="320" t="s">
        <v>13</v>
      </c>
      <c r="BB549" s="132" t="s">
        <v>13</v>
      </c>
      <c r="BC549" s="319" t="s">
        <v>13</v>
      </c>
      <c r="BD549" s="319" t="s">
        <v>13</v>
      </c>
      <c r="BE549" s="320" t="s">
        <v>13</v>
      </c>
      <c r="BF549" s="132" t="s">
        <v>13</v>
      </c>
      <c r="BG549" s="132" t="s">
        <v>13</v>
      </c>
      <c r="BH549" s="132" t="s">
        <v>13</v>
      </c>
      <c r="BI549" s="132" t="s">
        <v>13</v>
      </c>
      <c r="BJ549" s="321"/>
      <c r="BK549" s="321"/>
      <c r="BL549" s="132"/>
      <c r="BM549" s="132"/>
      <c r="BN549" s="132"/>
      <c r="BO549" s="132"/>
      <c r="BP549" s="132"/>
      <c r="BQ549" s="321"/>
      <c r="BR549" s="132"/>
      <c r="BS549" s="132"/>
      <c r="BT549" s="132"/>
      <c r="BU549" s="132"/>
      <c r="BV549" s="132"/>
      <c r="BW549" s="132"/>
      <c r="BX549" s="132"/>
    </row>
    <row r="550" spans="1:76" hidden="1" x14ac:dyDescent="0.25">
      <c r="A550" s="295">
        <v>303</v>
      </c>
      <c r="C550" s="317" t="s">
        <v>13</v>
      </c>
      <c r="D550" s="317" t="s">
        <v>13</v>
      </c>
      <c r="E550" s="318" t="s">
        <v>13</v>
      </c>
      <c r="F550" s="132" t="s">
        <v>13</v>
      </c>
      <c r="G550" s="132" t="s">
        <v>13</v>
      </c>
      <c r="H550" s="132" t="s">
        <v>13</v>
      </c>
      <c r="I550" s="132" t="s">
        <v>13</v>
      </c>
      <c r="J550" s="132" t="s">
        <v>13</v>
      </c>
      <c r="K550" s="132" t="s">
        <v>13</v>
      </c>
      <c r="L550" s="132" t="s">
        <v>13</v>
      </c>
      <c r="M550" s="132" t="s">
        <v>13</v>
      </c>
      <c r="N550" s="132" t="s">
        <v>13</v>
      </c>
      <c r="O550" s="132" t="s">
        <v>13</v>
      </c>
      <c r="P550" s="132" t="s">
        <v>13</v>
      </c>
      <c r="Q550" s="132" t="s">
        <v>13</v>
      </c>
      <c r="R550" s="132" t="s">
        <v>13</v>
      </c>
      <c r="S550" s="132" t="s">
        <v>13</v>
      </c>
      <c r="T550" s="132" t="s">
        <v>13</v>
      </c>
      <c r="U550" s="132" t="s">
        <v>13</v>
      </c>
      <c r="V550" s="132" t="s">
        <v>13</v>
      </c>
      <c r="W550" s="132" t="s">
        <v>13</v>
      </c>
      <c r="X550" s="132" t="s">
        <v>13</v>
      </c>
      <c r="Y550" s="132" t="s">
        <v>13</v>
      </c>
      <c r="Z550" s="132" t="s">
        <v>13</v>
      </c>
      <c r="AA550" s="132" t="s">
        <v>13</v>
      </c>
      <c r="AB550" s="132" t="s">
        <v>13</v>
      </c>
      <c r="AC550" s="132" t="s">
        <v>13</v>
      </c>
      <c r="AD550" s="132" t="s">
        <v>13</v>
      </c>
      <c r="AE550" s="132" t="s">
        <v>13</v>
      </c>
      <c r="AF550" s="132" t="s">
        <v>13</v>
      </c>
      <c r="AG550" s="132" t="s">
        <v>13</v>
      </c>
      <c r="AH550" s="132" t="s">
        <v>13</v>
      </c>
      <c r="AI550" s="132" t="s">
        <v>13</v>
      </c>
      <c r="AJ550" s="132" t="s">
        <v>13</v>
      </c>
      <c r="AK550" s="132" t="s">
        <v>13</v>
      </c>
      <c r="AL550" s="132" t="s">
        <v>13</v>
      </c>
      <c r="AM550" s="132" t="s">
        <v>13</v>
      </c>
      <c r="AN550" s="132" t="s">
        <v>13</v>
      </c>
      <c r="AO550" s="132" t="s">
        <v>13</v>
      </c>
      <c r="AP550" s="132" t="s">
        <v>13</v>
      </c>
      <c r="AQ550" s="132" t="s">
        <v>13</v>
      </c>
      <c r="AR550" s="132" t="s">
        <v>13</v>
      </c>
      <c r="AS550" s="132" t="s">
        <v>13</v>
      </c>
      <c r="AT550" s="319" t="s">
        <v>13</v>
      </c>
      <c r="AU550" s="132" t="s">
        <v>13</v>
      </c>
      <c r="AV550" s="132" t="s">
        <v>13</v>
      </c>
      <c r="AW550" s="132" t="s">
        <v>13</v>
      </c>
      <c r="AX550" s="132" t="s">
        <v>13</v>
      </c>
      <c r="AY550" s="132" t="s">
        <v>13</v>
      </c>
      <c r="AZ550" s="320" t="s">
        <v>13</v>
      </c>
      <c r="BA550" s="320" t="s">
        <v>13</v>
      </c>
      <c r="BB550" s="132" t="s">
        <v>13</v>
      </c>
      <c r="BC550" s="319" t="s">
        <v>13</v>
      </c>
      <c r="BD550" s="319" t="s">
        <v>13</v>
      </c>
      <c r="BE550" s="320" t="s">
        <v>13</v>
      </c>
      <c r="BF550" s="132" t="s">
        <v>13</v>
      </c>
      <c r="BG550" s="132" t="s">
        <v>13</v>
      </c>
      <c r="BH550" s="132" t="s">
        <v>13</v>
      </c>
      <c r="BI550" s="132" t="s">
        <v>13</v>
      </c>
      <c r="BJ550" s="321"/>
      <c r="BK550" s="321"/>
      <c r="BL550" s="132"/>
      <c r="BM550" s="132"/>
      <c r="BN550" s="132"/>
      <c r="BO550" s="132"/>
      <c r="BP550" s="132"/>
      <c r="BQ550" s="321"/>
      <c r="BR550" s="132"/>
      <c r="BS550" s="132"/>
      <c r="BT550" s="132"/>
      <c r="BU550" s="132"/>
      <c r="BV550" s="132"/>
      <c r="BW550" s="132"/>
      <c r="BX550" s="132"/>
    </row>
    <row r="551" spans="1:76" hidden="1" x14ac:dyDescent="0.25">
      <c r="A551" s="295">
        <v>303</v>
      </c>
      <c r="C551" s="317" t="s">
        <v>13</v>
      </c>
      <c r="D551" s="317" t="s">
        <v>13</v>
      </c>
      <c r="E551" s="318" t="s">
        <v>13</v>
      </c>
      <c r="F551" s="132" t="s">
        <v>13</v>
      </c>
      <c r="G551" s="132" t="s">
        <v>13</v>
      </c>
      <c r="H551" s="132" t="s">
        <v>13</v>
      </c>
      <c r="I551" s="132" t="s">
        <v>13</v>
      </c>
      <c r="J551" s="132" t="s">
        <v>13</v>
      </c>
      <c r="K551" s="132" t="s">
        <v>13</v>
      </c>
      <c r="L551" s="132" t="s">
        <v>13</v>
      </c>
      <c r="M551" s="132" t="s">
        <v>13</v>
      </c>
      <c r="N551" s="132" t="s">
        <v>13</v>
      </c>
      <c r="O551" s="132" t="s">
        <v>13</v>
      </c>
      <c r="P551" s="132" t="s">
        <v>13</v>
      </c>
      <c r="Q551" s="132" t="s">
        <v>13</v>
      </c>
      <c r="R551" s="132" t="s">
        <v>13</v>
      </c>
      <c r="S551" s="132" t="s">
        <v>13</v>
      </c>
      <c r="T551" s="132" t="s">
        <v>13</v>
      </c>
      <c r="U551" s="132" t="s">
        <v>13</v>
      </c>
      <c r="V551" s="132" t="s">
        <v>13</v>
      </c>
      <c r="W551" s="132" t="s">
        <v>13</v>
      </c>
      <c r="X551" s="132" t="s">
        <v>13</v>
      </c>
      <c r="Y551" s="132" t="s">
        <v>13</v>
      </c>
      <c r="Z551" s="132" t="s">
        <v>13</v>
      </c>
      <c r="AA551" s="132" t="s">
        <v>13</v>
      </c>
      <c r="AB551" s="132" t="s">
        <v>13</v>
      </c>
      <c r="AC551" s="132" t="s">
        <v>13</v>
      </c>
      <c r="AD551" s="132" t="s">
        <v>13</v>
      </c>
      <c r="AE551" s="132" t="s">
        <v>13</v>
      </c>
      <c r="AF551" s="132" t="s">
        <v>13</v>
      </c>
      <c r="AG551" s="132" t="s">
        <v>13</v>
      </c>
      <c r="AH551" s="132" t="s">
        <v>13</v>
      </c>
      <c r="AI551" s="132" t="s">
        <v>13</v>
      </c>
      <c r="AJ551" s="132" t="s">
        <v>13</v>
      </c>
      <c r="AK551" s="132" t="s">
        <v>13</v>
      </c>
      <c r="AL551" s="132" t="s">
        <v>13</v>
      </c>
      <c r="AM551" s="132" t="s">
        <v>13</v>
      </c>
      <c r="AN551" s="132" t="s">
        <v>13</v>
      </c>
      <c r="AO551" s="132" t="s">
        <v>13</v>
      </c>
      <c r="AP551" s="132" t="s">
        <v>13</v>
      </c>
      <c r="AQ551" s="132" t="s">
        <v>13</v>
      </c>
      <c r="AR551" s="132" t="s">
        <v>13</v>
      </c>
      <c r="AS551" s="132" t="s">
        <v>13</v>
      </c>
      <c r="AT551" s="319" t="s">
        <v>13</v>
      </c>
      <c r="AU551" s="132" t="s">
        <v>13</v>
      </c>
      <c r="AV551" s="132" t="s">
        <v>13</v>
      </c>
      <c r="AW551" s="132" t="s">
        <v>13</v>
      </c>
      <c r="AX551" s="132" t="s">
        <v>13</v>
      </c>
      <c r="AY551" s="132" t="s">
        <v>13</v>
      </c>
      <c r="AZ551" s="320" t="s">
        <v>13</v>
      </c>
      <c r="BA551" s="320" t="s">
        <v>13</v>
      </c>
      <c r="BB551" s="132" t="s">
        <v>13</v>
      </c>
      <c r="BC551" s="319" t="s">
        <v>13</v>
      </c>
      <c r="BD551" s="319" t="s">
        <v>13</v>
      </c>
      <c r="BE551" s="320" t="s">
        <v>13</v>
      </c>
      <c r="BF551" s="132" t="s">
        <v>13</v>
      </c>
      <c r="BG551" s="132" t="s">
        <v>13</v>
      </c>
      <c r="BH551" s="132" t="s">
        <v>13</v>
      </c>
      <c r="BI551" s="132" t="s">
        <v>13</v>
      </c>
      <c r="BJ551" s="321"/>
      <c r="BK551" s="321"/>
      <c r="BL551" s="132"/>
      <c r="BM551" s="132"/>
      <c r="BN551" s="132"/>
      <c r="BO551" s="132"/>
      <c r="BP551" s="132"/>
      <c r="BQ551" s="321"/>
      <c r="BR551" s="132"/>
      <c r="BS551" s="132"/>
      <c r="BT551" s="132"/>
      <c r="BU551" s="132"/>
      <c r="BV551" s="132"/>
      <c r="BW551" s="132"/>
      <c r="BX551" s="132"/>
    </row>
    <row r="552" spans="1:76" hidden="1" x14ac:dyDescent="0.25">
      <c r="A552" s="295">
        <v>303</v>
      </c>
      <c r="C552" s="317" t="s">
        <v>13</v>
      </c>
      <c r="D552" s="317" t="s">
        <v>13</v>
      </c>
      <c r="E552" s="318" t="s">
        <v>13</v>
      </c>
      <c r="F552" s="132" t="s">
        <v>13</v>
      </c>
      <c r="G552" s="132" t="s">
        <v>13</v>
      </c>
      <c r="H552" s="132" t="s">
        <v>13</v>
      </c>
      <c r="I552" s="132" t="s">
        <v>13</v>
      </c>
      <c r="J552" s="132" t="s">
        <v>13</v>
      </c>
      <c r="K552" s="132" t="s">
        <v>13</v>
      </c>
      <c r="L552" s="132" t="s">
        <v>13</v>
      </c>
      <c r="M552" s="132" t="s">
        <v>13</v>
      </c>
      <c r="N552" s="132" t="s">
        <v>13</v>
      </c>
      <c r="O552" s="132" t="s">
        <v>13</v>
      </c>
      <c r="P552" s="132" t="s">
        <v>13</v>
      </c>
      <c r="Q552" s="132" t="s">
        <v>13</v>
      </c>
      <c r="R552" s="132" t="s">
        <v>13</v>
      </c>
      <c r="S552" s="132" t="s">
        <v>13</v>
      </c>
      <c r="T552" s="132" t="s">
        <v>13</v>
      </c>
      <c r="U552" s="132" t="s">
        <v>13</v>
      </c>
      <c r="V552" s="132" t="s">
        <v>13</v>
      </c>
      <c r="W552" s="132" t="s">
        <v>13</v>
      </c>
      <c r="X552" s="132" t="s">
        <v>13</v>
      </c>
      <c r="Y552" s="132" t="s">
        <v>13</v>
      </c>
      <c r="Z552" s="132" t="s">
        <v>13</v>
      </c>
      <c r="AA552" s="132" t="s">
        <v>13</v>
      </c>
      <c r="AB552" s="132" t="s">
        <v>13</v>
      </c>
      <c r="AC552" s="132" t="s">
        <v>13</v>
      </c>
      <c r="AD552" s="132" t="s">
        <v>13</v>
      </c>
      <c r="AE552" s="132" t="s">
        <v>13</v>
      </c>
      <c r="AF552" s="132" t="s">
        <v>13</v>
      </c>
      <c r="AG552" s="132" t="s">
        <v>13</v>
      </c>
      <c r="AH552" s="132" t="s">
        <v>13</v>
      </c>
      <c r="AI552" s="132" t="s">
        <v>13</v>
      </c>
      <c r="AJ552" s="132" t="s">
        <v>13</v>
      </c>
      <c r="AK552" s="132" t="s">
        <v>13</v>
      </c>
      <c r="AL552" s="132" t="s">
        <v>13</v>
      </c>
      <c r="AM552" s="132" t="s">
        <v>13</v>
      </c>
      <c r="AN552" s="132" t="s">
        <v>13</v>
      </c>
      <c r="AO552" s="132" t="s">
        <v>13</v>
      </c>
      <c r="AP552" s="132" t="s">
        <v>13</v>
      </c>
      <c r="AQ552" s="132" t="s">
        <v>13</v>
      </c>
      <c r="AR552" s="132" t="s">
        <v>13</v>
      </c>
      <c r="AS552" s="132" t="s">
        <v>13</v>
      </c>
      <c r="AT552" s="319" t="s">
        <v>13</v>
      </c>
      <c r="AU552" s="132" t="s">
        <v>13</v>
      </c>
      <c r="AV552" s="132" t="s">
        <v>13</v>
      </c>
      <c r="AW552" s="132" t="s">
        <v>13</v>
      </c>
      <c r="AX552" s="132" t="s">
        <v>13</v>
      </c>
      <c r="AY552" s="132" t="s">
        <v>13</v>
      </c>
      <c r="AZ552" s="320" t="s">
        <v>13</v>
      </c>
      <c r="BA552" s="320" t="s">
        <v>13</v>
      </c>
      <c r="BB552" s="132" t="s">
        <v>13</v>
      </c>
      <c r="BC552" s="319" t="s">
        <v>13</v>
      </c>
      <c r="BD552" s="319" t="s">
        <v>13</v>
      </c>
      <c r="BE552" s="320" t="s">
        <v>13</v>
      </c>
      <c r="BF552" s="132" t="s">
        <v>13</v>
      </c>
      <c r="BG552" s="132" t="s">
        <v>13</v>
      </c>
      <c r="BH552" s="132" t="s">
        <v>13</v>
      </c>
      <c r="BI552" s="132" t="s">
        <v>13</v>
      </c>
      <c r="BJ552" s="321"/>
      <c r="BK552" s="321"/>
      <c r="BL552" s="132"/>
      <c r="BM552" s="132"/>
      <c r="BN552" s="132"/>
      <c r="BO552" s="132"/>
      <c r="BP552" s="132"/>
      <c r="BQ552" s="321"/>
      <c r="BR552" s="132"/>
      <c r="BS552" s="132"/>
      <c r="BT552" s="132"/>
      <c r="BU552" s="132"/>
      <c r="BV552" s="132"/>
      <c r="BW552" s="132"/>
      <c r="BX552" s="132"/>
    </row>
    <row r="553" spans="1:76" hidden="1" x14ac:dyDescent="0.25">
      <c r="A553" s="295">
        <v>303</v>
      </c>
      <c r="C553" s="317" t="s">
        <v>13</v>
      </c>
      <c r="D553" s="317" t="s">
        <v>13</v>
      </c>
      <c r="E553" s="318" t="s">
        <v>13</v>
      </c>
      <c r="F553" s="132" t="s">
        <v>13</v>
      </c>
      <c r="G553" s="132" t="s">
        <v>13</v>
      </c>
      <c r="H553" s="132" t="s">
        <v>13</v>
      </c>
      <c r="I553" s="132" t="s">
        <v>13</v>
      </c>
      <c r="J553" s="132" t="s">
        <v>13</v>
      </c>
      <c r="K553" s="132" t="s">
        <v>13</v>
      </c>
      <c r="L553" s="132" t="s">
        <v>13</v>
      </c>
      <c r="M553" s="132" t="s">
        <v>13</v>
      </c>
      <c r="N553" s="132" t="s">
        <v>13</v>
      </c>
      <c r="O553" s="132" t="s">
        <v>13</v>
      </c>
      <c r="P553" s="132" t="s">
        <v>13</v>
      </c>
      <c r="Q553" s="132" t="s">
        <v>13</v>
      </c>
      <c r="R553" s="132" t="s">
        <v>13</v>
      </c>
      <c r="S553" s="132" t="s">
        <v>13</v>
      </c>
      <c r="T553" s="132" t="s">
        <v>13</v>
      </c>
      <c r="U553" s="132" t="s">
        <v>13</v>
      </c>
      <c r="V553" s="132" t="s">
        <v>13</v>
      </c>
      <c r="W553" s="132" t="s">
        <v>13</v>
      </c>
      <c r="X553" s="132" t="s">
        <v>13</v>
      </c>
      <c r="Y553" s="132" t="s">
        <v>13</v>
      </c>
      <c r="Z553" s="132" t="s">
        <v>13</v>
      </c>
      <c r="AA553" s="132" t="s">
        <v>13</v>
      </c>
      <c r="AB553" s="132" t="s">
        <v>13</v>
      </c>
      <c r="AC553" s="132" t="s">
        <v>13</v>
      </c>
      <c r="AD553" s="132" t="s">
        <v>13</v>
      </c>
      <c r="AE553" s="132" t="s">
        <v>13</v>
      </c>
      <c r="AF553" s="132" t="s">
        <v>13</v>
      </c>
      <c r="AG553" s="132" t="s">
        <v>13</v>
      </c>
      <c r="AH553" s="132" t="s">
        <v>13</v>
      </c>
      <c r="AI553" s="132" t="s">
        <v>13</v>
      </c>
      <c r="AJ553" s="132" t="s">
        <v>13</v>
      </c>
      <c r="AK553" s="132" t="s">
        <v>13</v>
      </c>
      <c r="AL553" s="132" t="s">
        <v>13</v>
      </c>
      <c r="AM553" s="132" t="s">
        <v>13</v>
      </c>
      <c r="AN553" s="132" t="s">
        <v>13</v>
      </c>
      <c r="AO553" s="132" t="s">
        <v>13</v>
      </c>
      <c r="AP553" s="132" t="s">
        <v>13</v>
      </c>
      <c r="AQ553" s="132" t="s">
        <v>13</v>
      </c>
      <c r="AR553" s="132" t="s">
        <v>13</v>
      </c>
      <c r="AS553" s="132" t="s">
        <v>13</v>
      </c>
      <c r="AT553" s="319" t="s">
        <v>13</v>
      </c>
      <c r="AU553" s="132" t="s">
        <v>13</v>
      </c>
      <c r="AV553" s="132" t="s">
        <v>13</v>
      </c>
      <c r="AW553" s="132" t="s">
        <v>13</v>
      </c>
      <c r="AX553" s="132" t="s">
        <v>13</v>
      </c>
      <c r="AY553" s="132" t="s">
        <v>13</v>
      </c>
      <c r="AZ553" s="320" t="s">
        <v>13</v>
      </c>
      <c r="BA553" s="320" t="s">
        <v>13</v>
      </c>
      <c r="BB553" s="132" t="s">
        <v>13</v>
      </c>
      <c r="BC553" s="319" t="s">
        <v>13</v>
      </c>
      <c r="BD553" s="319" t="s">
        <v>13</v>
      </c>
      <c r="BE553" s="320" t="s">
        <v>13</v>
      </c>
      <c r="BF553" s="132" t="s">
        <v>13</v>
      </c>
      <c r="BG553" s="132" t="s">
        <v>13</v>
      </c>
      <c r="BH553" s="132" t="s">
        <v>13</v>
      </c>
      <c r="BI553" s="132" t="s">
        <v>13</v>
      </c>
      <c r="BJ553" s="321"/>
      <c r="BK553" s="321"/>
      <c r="BL553" s="132"/>
      <c r="BM553" s="132"/>
      <c r="BN553" s="132"/>
      <c r="BO553" s="132"/>
      <c r="BP553" s="132"/>
      <c r="BQ553" s="321"/>
      <c r="BR553" s="132"/>
      <c r="BS553" s="132"/>
      <c r="BT553" s="132"/>
      <c r="BU553" s="132"/>
      <c r="BV553" s="132"/>
      <c r="BW553" s="132"/>
      <c r="BX553" s="132"/>
    </row>
    <row r="554" spans="1:76" hidden="1" x14ac:dyDescent="0.25">
      <c r="A554" s="295">
        <v>303</v>
      </c>
      <c r="C554" s="317" t="s">
        <v>13</v>
      </c>
      <c r="D554" s="317" t="s">
        <v>13</v>
      </c>
      <c r="E554" s="318" t="s">
        <v>13</v>
      </c>
      <c r="F554" s="132" t="s">
        <v>13</v>
      </c>
      <c r="G554" s="132" t="s">
        <v>13</v>
      </c>
      <c r="H554" s="132" t="s">
        <v>13</v>
      </c>
      <c r="I554" s="132" t="s">
        <v>13</v>
      </c>
      <c r="J554" s="132" t="s">
        <v>13</v>
      </c>
      <c r="K554" s="132" t="s">
        <v>13</v>
      </c>
      <c r="L554" s="132" t="s">
        <v>13</v>
      </c>
      <c r="M554" s="132" t="s">
        <v>13</v>
      </c>
      <c r="N554" s="132" t="s">
        <v>13</v>
      </c>
      <c r="O554" s="132" t="s">
        <v>13</v>
      </c>
      <c r="P554" s="132" t="s">
        <v>13</v>
      </c>
      <c r="Q554" s="132" t="s">
        <v>13</v>
      </c>
      <c r="R554" s="132" t="s">
        <v>13</v>
      </c>
      <c r="S554" s="132" t="s">
        <v>13</v>
      </c>
      <c r="T554" s="132" t="s">
        <v>13</v>
      </c>
      <c r="U554" s="132" t="s">
        <v>13</v>
      </c>
      <c r="V554" s="132" t="s">
        <v>13</v>
      </c>
      <c r="W554" s="132" t="s">
        <v>13</v>
      </c>
      <c r="X554" s="132" t="s">
        <v>13</v>
      </c>
      <c r="Y554" s="132" t="s">
        <v>13</v>
      </c>
      <c r="Z554" s="132" t="s">
        <v>13</v>
      </c>
      <c r="AA554" s="132" t="s">
        <v>13</v>
      </c>
      <c r="AB554" s="132" t="s">
        <v>13</v>
      </c>
      <c r="AC554" s="132" t="s">
        <v>13</v>
      </c>
      <c r="AD554" s="132" t="s">
        <v>13</v>
      </c>
      <c r="AE554" s="132" t="s">
        <v>13</v>
      </c>
      <c r="AF554" s="132" t="s">
        <v>13</v>
      </c>
      <c r="AG554" s="132" t="s">
        <v>13</v>
      </c>
      <c r="AH554" s="132" t="s">
        <v>13</v>
      </c>
      <c r="AI554" s="132" t="s">
        <v>13</v>
      </c>
      <c r="AJ554" s="132" t="s">
        <v>13</v>
      </c>
      <c r="AK554" s="132" t="s">
        <v>13</v>
      </c>
      <c r="AL554" s="132" t="s">
        <v>13</v>
      </c>
      <c r="AM554" s="132" t="s">
        <v>13</v>
      </c>
      <c r="AN554" s="132" t="s">
        <v>13</v>
      </c>
      <c r="AO554" s="132" t="s">
        <v>13</v>
      </c>
      <c r="AP554" s="132" t="s">
        <v>13</v>
      </c>
      <c r="AQ554" s="132" t="s">
        <v>13</v>
      </c>
      <c r="AR554" s="132" t="s">
        <v>13</v>
      </c>
      <c r="AS554" s="132" t="s">
        <v>13</v>
      </c>
      <c r="AT554" s="319" t="s">
        <v>13</v>
      </c>
      <c r="AU554" s="132" t="s">
        <v>13</v>
      </c>
      <c r="AV554" s="132" t="s">
        <v>13</v>
      </c>
      <c r="AW554" s="132" t="s">
        <v>13</v>
      </c>
      <c r="AX554" s="132" t="s">
        <v>13</v>
      </c>
      <c r="AY554" s="132" t="s">
        <v>13</v>
      </c>
      <c r="AZ554" s="320" t="s">
        <v>13</v>
      </c>
      <c r="BA554" s="320" t="s">
        <v>13</v>
      </c>
      <c r="BB554" s="132" t="s">
        <v>13</v>
      </c>
      <c r="BC554" s="319" t="s">
        <v>13</v>
      </c>
      <c r="BD554" s="319" t="s">
        <v>13</v>
      </c>
      <c r="BE554" s="320" t="s">
        <v>13</v>
      </c>
      <c r="BF554" s="132" t="s">
        <v>13</v>
      </c>
      <c r="BG554" s="132" t="s">
        <v>13</v>
      </c>
      <c r="BH554" s="132" t="s">
        <v>13</v>
      </c>
      <c r="BI554" s="132" t="s">
        <v>13</v>
      </c>
      <c r="BJ554" s="321"/>
      <c r="BK554" s="321"/>
      <c r="BL554" s="132"/>
      <c r="BM554" s="132"/>
      <c r="BN554" s="132"/>
      <c r="BO554" s="132"/>
      <c r="BP554" s="132"/>
      <c r="BQ554" s="321"/>
      <c r="BR554" s="132"/>
      <c r="BS554" s="132"/>
      <c r="BT554" s="132"/>
      <c r="BU554" s="132"/>
      <c r="BV554" s="132"/>
      <c r="BW554" s="132"/>
      <c r="BX554" s="132"/>
    </row>
    <row r="555" spans="1:76" hidden="1" x14ac:dyDescent="0.25">
      <c r="A555" s="295">
        <v>303</v>
      </c>
      <c r="C555" s="317" t="s">
        <v>13</v>
      </c>
      <c r="D555" s="317" t="s">
        <v>13</v>
      </c>
      <c r="E555" s="318" t="s">
        <v>13</v>
      </c>
      <c r="F555" s="132" t="s">
        <v>13</v>
      </c>
      <c r="G555" s="132" t="s">
        <v>13</v>
      </c>
      <c r="H555" s="132" t="s">
        <v>13</v>
      </c>
      <c r="I555" s="132" t="s">
        <v>13</v>
      </c>
      <c r="J555" s="132" t="s">
        <v>13</v>
      </c>
      <c r="K555" s="132" t="s">
        <v>13</v>
      </c>
      <c r="L555" s="132" t="s">
        <v>13</v>
      </c>
      <c r="M555" s="132" t="s">
        <v>13</v>
      </c>
      <c r="N555" s="132" t="s">
        <v>13</v>
      </c>
      <c r="O555" s="132" t="s">
        <v>13</v>
      </c>
      <c r="P555" s="132" t="s">
        <v>13</v>
      </c>
      <c r="Q555" s="132" t="s">
        <v>13</v>
      </c>
      <c r="R555" s="132" t="s">
        <v>13</v>
      </c>
      <c r="S555" s="132" t="s">
        <v>13</v>
      </c>
      <c r="T555" s="132" t="s">
        <v>13</v>
      </c>
      <c r="U555" s="132" t="s">
        <v>13</v>
      </c>
      <c r="V555" s="132" t="s">
        <v>13</v>
      </c>
      <c r="W555" s="132" t="s">
        <v>13</v>
      </c>
      <c r="X555" s="132" t="s">
        <v>13</v>
      </c>
      <c r="Y555" s="132" t="s">
        <v>13</v>
      </c>
      <c r="Z555" s="132" t="s">
        <v>13</v>
      </c>
      <c r="AA555" s="132" t="s">
        <v>13</v>
      </c>
      <c r="AB555" s="132" t="s">
        <v>13</v>
      </c>
      <c r="AC555" s="132" t="s">
        <v>13</v>
      </c>
      <c r="AD555" s="132" t="s">
        <v>13</v>
      </c>
      <c r="AE555" s="132" t="s">
        <v>13</v>
      </c>
      <c r="AF555" s="132" t="s">
        <v>13</v>
      </c>
      <c r="AG555" s="132" t="s">
        <v>13</v>
      </c>
      <c r="AH555" s="132" t="s">
        <v>13</v>
      </c>
      <c r="AI555" s="132" t="s">
        <v>13</v>
      </c>
      <c r="AJ555" s="132" t="s">
        <v>13</v>
      </c>
      <c r="AK555" s="132" t="s">
        <v>13</v>
      </c>
      <c r="AL555" s="132" t="s">
        <v>13</v>
      </c>
      <c r="AM555" s="132" t="s">
        <v>13</v>
      </c>
      <c r="AN555" s="132" t="s">
        <v>13</v>
      </c>
      <c r="AO555" s="132" t="s">
        <v>13</v>
      </c>
      <c r="AP555" s="132" t="s">
        <v>13</v>
      </c>
      <c r="AQ555" s="132" t="s">
        <v>13</v>
      </c>
      <c r="AR555" s="132" t="s">
        <v>13</v>
      </c>
      <c r="AS555" s="132" t="s">
        <v>13</v>
      </c>
      <c r="AT555" s="319" t="s">
        <v>13</v>
      </c>
      <c r="AU555" s="132" t="s">
        <v>13</v>
      </c>
      <c r="AV555" s="132" t="s">
        <v>13</v>
      </c>
      <c r="AW555" s="132" t="s">
        <v>13</v>
      </c>
      <c r="AX555" s="132" t="s">
        <v>13</v>
      </c>
      <c r="AY555" s="132" t="s">
        <v>13</v>
      </c>
      <c r="AZ555" s="320" t="s">
        <v>13</v>
      </c>
      <c r="BA555" s="320" t="s">
        <v>13</v>
      </c>
      <c r="BB555" s="132" t="s">
        <v>13</v>
      </c>
      <c r="BC555" s="319" t="s">
        <v>13</v>
      </c>
      <c r="BD555" s="319" t="s">
        <v>13</v>
      </c>
      <c r="BE555" s="320" t="s">
        <v>13</v>
      </c>
      <c r="BF555" s="132" t="s">
        <v>13</v>
      </c>
      <c r="BG555" s="132" t="s">
        <v>13</v>
      </c>
      <c r="BH555" s="132" t="s">
        <v>13</v>
      </c>
      <c r="BI555" s="132" t="s">
        <v>13</v>
      </c>
      <c r="BJ555" s="321"/>
      <c r="BK555" s="321"/>
      <c r="BL555" s="132"/>
      <c r="BM555" s="132"/>
      <c r="BN555" s="132"/>
      <c r="BO555" s="132"/>
      <c r="BP555" s="132"/>
      <c r="BQ555" s="321"/>
      <c r="BR555" s="132"/>
      <c r="BS555" s="132"/>
      <c r="BT555" s="132"/>
      <c r="BU555" s="132"/>
      <c r="BV555" s="132"/>
      <c r="BW555" s="132"/>
      <c r="BX555" s="132"/>
    </row>
    <row r="556" spans="1:76" hidden="1" x14ac:dyDescent="0.25">
      <c r="A556" s="295">
        <v>303</v>
      </c>
      <c r="C556" s="317" t="s">
        <v>13</v>
      </c>
      <c r="D556" s="317" t="s">
        <v>13</v>
      </c>
      <c r="E556" s="318" t="s">
        <v>13</v>
      </c>
      <c r="F556" s="132" t="s">
        <v>13</v>
      </c>
      <c r="G556" s="132" t="s">
        <v>13</v>
      </c>
      <c r="H556" s="132" t="s">
        <v>13</v>
      </c>
      <c r="I556" s="132" t="s">
        <v>13</v>
      </c>
      <c r="J556" s="132" t="s">
        <v>13</v>
      </c>
      <c r="K556" s="132" t="s">
        <v>13</v>
      </c>
      <c r="L556" s="132" t="s">
        <v>13</v>
      </c>
      <c r="M556" s="132" t="s">
        <v>13</v>
      </c>
      <c r="N556" s="132" t="s">
        <v>13</v>
      </c>
      <c r="O556" s="132" t="s">
        <v>13</v>
      </c>
      <c r="P556" s="132" t="s">
        <v>13</v>
      </c>
      <c r="Q556" s="132" t="s">
        <v>13</v>
      </c>
      <c r="R556" s="132" t="s">
        <v>13</v>
      </c>
      <c r="S556" s="132" t="s">
        <v>13</v>
      </c>
      <c r="T556" s="132" t="s">
        <v>13</v>
      </c>
      <c r="U556" s="132" t="s">
        <v>13</v>
      </c>
      <c r="V556" s="132" t="s">
        <v>13</v>
      </c>
      <c r="W556" s="132" t="s">
        <v>13</v>
      </c>
      <c r="X556" s="132" t="s">
        <v>13</v>
      </c>
      <c r="Y556" s="132" t="s">
        <v>13</v>
      </c>
      <c r="Z556" s="132" t="s">
        <v>13</v>
      </c>
      <c r="AA556" s="132" t="s">
        <v>13</v>
      </c>
      <c r="AB556" s="132" t="s">
        <v>13</v>
      </c>
      <c r="AC556" s="132" t="s">
        <v>13</v>
      </c>
      <c r="AD556" s="132" t="s">
        <v>13</v>
      </c>
      <c r="AE556" s="132" t="s">
        <v>13</v>
      </c>
      <c r="AF556" s="132" t="s">
        <v>13</v>
      </c>
      <c r="AG556" s="132" t="s">
        <v>13</v>
      </c>
      <c r="AH556" s="132" t="s">
        <v>13</v>
      </c>
      <c r="AI556" s="132" t="s">
        <v>13</v>
      </c>
      <c r="AJ556" s="132" t="s">
        <v>13</v>
      </c>
      <c r="AK556" s="132" t="s">
        <v>13</v>
      </c>
      <c r="AL556" s="132" t="s">
        <v>13</v>
      </c>
      <c r="AM556" s="132" t="s">
        <v>13</v>
      </c>
      <c r="AN556" s="132" t="s">
        <v>13</v>
      </c>
      <c r="AO556" s="132" t="s">
        <v>13</v>
      </c>
      <c r="AP556" s="132" t="s">
        <v>13</v>
      </c>
      <c r="AQ556" s="132" t="s">
        <v>13</v>
      </c>
      <c r="AR556" s="132" t="s">
        <v>13</v>
      </c>
      <c r="AS556" s="132" t="s">
        <v>13</v>
      </c>
      <c r="AT556" s="319" t="s">
        <v>13</v>
      </c>
      <c r="AU556" s="132" t="s">
        <v>13</v>
      </c>
      <c r="AV556" s="132" t="s">
        <v>13</v>
      </c>
      <c r="AW556" s="132" t="s">
        <v>13</v>
      </c>
      <c r="AX556" s="132" t="s">
        <v>13</v>
      </c>
      <c r="AY556" s="132" t="s">
        <v>13</v>
      </c>
      <c r="AZ556" s="320" t="s">
        <v>13</v>
      </c>
      <c r="BA556" s="320" t="s">
        <v>13</v>
      </c>
      <c r="BB556" s="132" t="s">
        <v>13</v>
      </c>
      <c r="BC556" s="319" t="s">
        <v>13</v>
      </c>
      <c r="BD556" s="319" t="s">
        <v>13</v>
      </c>
      <c r="BE556" s="320" t="s">
        <v>13</v>
      </c>
      <c r="BF556" s="132" t="s">
        <v>13</v>
      </c>
      <c r="BG556" s="132" t="s">
        <v>13</v>
      </c>
      <c r="BH556" s="132" t="s">
        <v>13</v>
      </c>
      <c r="BI556" s="132" t="s">
        <v>13</v>
      </c>
      <c r="BJ556" s="321"/>
      <c r="BK556" s="321"/>
      <c r="BL556" s="132"/>
      <c r="BM556" s="132"/>
      <c r="BN556" s="132"/>
      <c r="BO556" s="132"/>
      <c r="BP556" s="132"/>
      <c r="BQ556" s="321"/>
      <c r="BR556" s="132"/>
      <c r="BS556" s="132"/>
      <c r="BT556" s="132"/>
      <c r="BU556" s="132"/>
      <c r="BV556" s="132"/>
      <c r="BW556" s="132"/>
      <c r="BX556" s="132"/>
    </row>
    <row r="557" spans="1:76" hidden="1" x14ac:dyDescent="0.25">
      <c r="A557" s="295">
        <v>303</v>
      </c>
      <c r="C557" s="317" t="s">
        <v>13</v>
      </c>
      <c r="D557" s="317" t="s">
        <v>13</v>
      </c>
      <c r="E557" s="318" t="s">
        <v>13</v>
      </c>
      <c r="F557" s="132" t="s">
        <v>13</v>
      </c>
      <c r="G557" s="132" t="s">
        <v>13</v>
      </c>
      <c r="H557" s="132" t="s">
        <v>13</v>
      </c>
      <c r="I557" s="132" t="s">
        <v>13</v>
      </c>
      <c r="J557" s="132" t="s">
        <v>13</v>
      </c>
      <c r="K557" s="132" t="s">
        <v>13</v>
      </c>
      <c r="L557" s="132" t="s">
        <v>13</v>
      </c>
      <c r="M557" s="132" t="s">
        <v>13</v>
      </c>
      <c r="N557" s="132" t="s">
        <v>13</v>
      </c>
      <c r="O557" s="132" t="s">
        <v>13</v>
      </c>
      <c r="P557" s="132" t="s">
        <v>13</v>
      </c>
      <c r="Q557" s="132" t="s">
        <v>13</v>
      </c>
      <c r="R557" s="132" t="s">
        <v>13</v>
      </c>
      <c r="S557" s="132" t="s">
        <v>13</v>
      </c>
      <c r="T557" s="132" t="s">
        <v>13</v>
      </c>
      <c r="U557" s="132" t="s">
        <v>13</v>
      </c>
      <c r="V557" s="132" t="s">
        <v>13</v>
      </c>
      <c r="W557" s="132" t="s">
        <v>13</v>
      </c>
      <c r="X557" s="132" t="s">
        <v>13</v>
      </c>
      <c r="Y557" s="132" t="s">
        <v>13</v>
      </c>
      <c r="Z557" s="132" t="s">
        <v>13</v>
      </c>
      <c r="AA557" s="132" t="s">
        <v>13</v>
      </c>
      <c r="AB557" s="132" t="s">
        <v>13</v>
      </c>
      <c r="AC557" s="132" t="s">
        <v>13</v>
      </c>
      <c r="AD557" s="132" t="s">
        <v>13</v>
      </c>
      <c r="AE557" s="132" t="s">
        <v>13</v>
      </c>
      <c r="AF557" s="132" t="s">
        <v>13</v>
      </c>
      <c r="AG557" s="132" t="s">
        <v>13</v>
      </c>
      <c r="AH557" s="132" t="s">
        <v>13</v>
      </c>
      <c r="AI557" s="132" t="s">
        <v>13</v>
      </c>
      <c r="AJ557" s="132" t="s">
        <v>13</v>
      </c>
      <c r="AK557" s="132" t="s">
        <v>13</v>
      </c>
      <c r="AL557" s="132" t="s">
        <v>13</v>
      </c>
      <c r="AM557" s="132" t="s">
        <v>13</v>
      </c>
      <c r="AN557" s="132" t="s">
        <v>13</v>
      </c>
      <c r="AO557" s="132" t="s">
        <v>13</v>
      </c>
      <c r="AP557" s="132" t="s">
        <v>13</v>
      </c>
      <c r="AQ557" s="132" t="s">
        <v>13</v>
      </c>
      <c r="AR557" s="132" t="s">
        <v>13</v>
      </c>
      <c r="AS557" s="132" t="s">
        <v>13</v>
      </c>
      <c r="AT557" s="319" t="s">
        <v>13</v>
      </c>
      <c r="AU557" s="132" t="s">
        <v>13</v>
      </c>
      <c r="AV557" s="132" t="s">
        <v>13</v>
      </c>
      <c r="AW557" s="132" t="s">
        <v>13</v>
      </c>
      <c r="AX557" s="132" t="s">
        <v>13</v>
      </c>
      <c r="AY557" s="132" t="s">
        <v>13</v>
      </c>
      <c r="AZ557" s="320" t="s">
        <v>13</v>
      </c>
      <c r="BA557" s="320" t="s">
        <v>13</v>
      </c>
      <c r="BB557" s="132" t="s">
        <v>13</v>
      </c>
      <c r="BC557" s="319" t="s">
        <v>13</v>
      </c>
      <c r="BD557" s="319" t="s">
        <v>13</v>
      </c>
      <c r="BE557" s="320" t="s">
        <v>13</v>
      </c>
      <c r="BF557" s="132" t="s">
        <v>13</v>
      </c>
      <c r="BG557" s="132" t="s">
        <v>13</v>
      </c>
      <c r="BH557" s="132" t="s">
        <v>13</v>
      </c>
      <c r="BI557" s="132" t="s">
        <v>13</v>
      </c>
      <c r="BJ557" s="321"/>
      <c r="BK557" s="321"/>
      <c r="BL557" s="132"/>
      <c r="BM557" s="132"/>
      <c r="BN557" s="132"/>
      <c r="BO557" s="132"/>
      <c r="BP557" s="132"/>
      <c r="BQ557" s="321"/>
      <c r="BR557" s="132"/>
      <c r="BS557" s="132"/>
      <c r="BT557" s="132"/>
      <c r="BU557" s="132"/>
      <c r="BV557" s="132"/>
      <c r="BW557" s="132"/>
      <c r="BX557" s="132"/>
    </row>
    <row r="558" spans="1:76" hidden="1" x14ac:dyDescent="0.25">
      <c r="A558" s="295">
        <v>303</v>
      </c>
      <c r="C558" s="317" t="s">
        <v>13</v>
      </c>
      <c r="D558" s="317" t="s">
        <v>13</v>
      </c>
      <c r="E558" s="318" t="s">
        <v>13</v>
      </c>
      <c r="F558" s="132" t="s">
        <v>13</v>
      </c>
      <c r="G558" s="132" t="s">
        <v>13</v>
      </c>
      <c r="H558" s="132" t="s">
        <v>13</v>
      </c>
      <c r="I558" s="132" t="s">
        <v>13</v>
      </c>
      <c r="J558" s="132" t="s">
        <v>13</v>
      </c>
      <c r="K558" s="132" t="s">
        <v>13</v>
      </c>
      <c r="L558" s="132" t="s">
        <v>13</v>
      </c>
      <c r="M558" s="132" t="s">
        <v>13</v>
      </c>
      <c r="N558" s="132" t="s">
        <v>13</v>
      </c>
      <c r="O558" s="132" t="s">
        <v>13</v>
      </c>
      <c r="P558" s="132" t="s">
        <v>13</v>
      </c>
      <c r="Q558" s="132" t="s">
        <v>13</v>
      </c>
      <c r="R558" s="132" t="s">
        <v>13</v>
      </c>
      <c r="S558" s="132" t="s">
        <v>13</v>
      </c>
      <c r="T558" s="132" t="s">
        <v>13</v>
      </c>
      <c r="U558" s="132" t="s">
        <v>13</v>
      </c>
      <c r="V558" s="132" t="s">
        <v>13</v>
      </c>
      <c r="W558" s="132" t="s">
        <v>13</v>
      </c>
      <c r="X558" s="132" t="s">
        <v>13</v>
      </c>
      <c r="Y558" s="132" t="s">
        <v>13</v>
      </c>
      <c r="Z558" s="132" t="s">
        <v>13</v>
      </c>
      <c r="AA558" s="132" t="s">
        <v>13</v>
      </c>
      <c r="AB558" s="132" t="s">
        <v>13</v>
      </c>
      <c r="AC558" s="132" t="s">
        <v>13</v>
      </c>
      <c r="AD558" s="132" t="s">
        <v>13</v>
      </c>
      <c r="AE558" s="132" t="s">
        <v>13</v>
      </c>
      <c r="AF558" s="132" t="s">
        <v>13</v>
      </c>
      <c r="AG558" s="132" t="s">
        <v>13</v>
      </c>
      <c r="AH558" s="132" t="s">
        <v>13</v>
      </c>
      <c r="AI558" s="132" t="s">
        <v>13</v>
      </c>
      <c r="AJ558" s="132" t="s">
        <v>13</v>
      </c>
      <c r="AK558" s="132" t="s">
        <v>13</v>
      </c>
      <c r="AL558" s="132" t="s">
        <v>13</v>
      </c>
      <c r="AM558" s="132" t="s">
        <v>13</v>
      </c>
      <c r="AN558" s="132" t="s">
        <v>13</v>
      </c>
      <c r="AO558" s="132" t="s">
        <v>13</v>
      </c>
      <c r="AP558" s="132" t="s">
        <v>13</v>
      </c>
      <c r="AQ558" s="132" t="s">
        <v>13</v>
      </c>
      <c r="AR558" s="132" t="s">
        <v>13</v>
      </c>
      <c r="AS558" s="132" t="s">
        <v>13</v>
      </c>
      <c r="AT558" s="319" t="s">
        <v>13</v>
      </c>
      <c r="AU558" s="132" t="s">
        <v>13</v>
      </c>
      <c r="AV558" s="132" t="s">
        <v>13</v>
      </c>
      <c r="AW558" s="132" t="s">
        <v>13</v>
      </c>
      <c r="AX558" s="132" t="s">
        <v>13</v>
      </c>
      <c r="AY558" s="132" t="s">
        <v>13</v>
      </c>
      <c r="AZ558" s="320" t="s">
        <v>13</v>
      </c>
      <c r="BA558" s="320" t="s">
        <v>13</v>
      </c>
      <c r="BB558" s="132" t="s">
        <v>13</v>
      </c>
      <c r="BC558" s="319" t="s">
        <v>13</v>
      </c>
      <c r="BD558" s="319" t="s">
        <v>13</v>
      </c>
      <c r="BE558" s="320" t="s">
        <v>13</v>
      </c>
      <c r="BF558" s="132" t="s">
        <v>13</v>
      </c>
      <c r="BG558" s="132" t="s">
        <v>13</v>
      </c>
      <c r="BH558" s="132" t="s">
        <v>13</v>
      </c>
      <c r="BI558" s="132" t="s">
        <v>13</v>
      </c>
      <c r="BJ558" s="321"/>
      <c r="BK558" s="321"/>
      <c r="BL558" s="132"/>
      <c r="BM558" s="132"/>
      <c r="BN558" s="132"/>
      <c r="BO558" s="132"/>
      <c r="BP558" s="132"/>
      <c r="BQ558" s="321"/>
      <c r="BR558" s="132"/>
      <c r="BS558" s="132"/>
      <c r="BT558" s="132"/>
      <c r="BU558" s="132"/>
      <c r="BV558" s="132"/>
      <c r="BW558" s="132"/>
      <c r="BX558" s="132"/>
    </row>
    <row r="559" spans="1:76" hidden="1" x14ac:dyDescent="0.25">
      <c r="A559" s="295">
        <v>303</v>
      </c>
      <c r="C559" s="317" t="s">
        <v>13</v>
      </c>
      <c r="D559" s="317" t="s">
        <v>13</v>
      </c>
      <c r="E559" s="318" t="s">
        <v>13</v>
      </c>
      <c r="F559" s="132" t="s">
        <v>13</v>
      </c>
      <c r="G559" s="132" t="s">
        <v>13</v>
      </c>
      <c r="H559" s="132" t="s">
        <v>13</v>
      </c>
      <c r="I559" s="132" t="s">
        <v>13</v>
      </c>
      <c r="J559" s="132" t="s">
        <v>13</v>
      </c>
      <c r="K559" s="132" t="s">
        <v>13</v>
      </c>
      <c r="L559" s="132" t="s">
        <v>13</v>
      </c>
      <c r="M559" s="132" t="s">
        <v>13</v>
      </c>
      <c r="N559" s="132" t="s">
        <v>13</v>
      </c>
      <c r="O559" s="132" t="s">
        <v>13</v>
      </c>
      <c r="P559" s="132" t="s">
        <v>13</v>
      </c>
      <c r="Q559" s="132" t="s">
        <v>13</v>
      </c>
      <c r="R559" s="132" t="s">
        <v>13</v>
      </c>
      <c r="S559" s="132" t="s">
        <v>13</v>
      </c>
      <c r="T559" s="132" t="s">
        <v>13</v>
      </c>
      <c r="U559" s="132" t="s">
        <v>13</v>
      </c>
      <c r="V559" s="132" t="s">
        <v>13</v>
      </c>
      <c r="W559" s="132" t="s">
        <v>13</v>
      </c>
      <c r="X559" s="132" t="s">
        <v>13</v>
      </c>
      <c r="Y559" s="132" t="s">
        <v>13</v>
      </c>
      <c r="Z559" s="132" t="s">
        <v>13</v>
      </c>
      <c r="AA559" s="132" t="s">
        <v>13</v>
      </c>
      <c r="AB559" s="132" t="s">
        <v>13</v>
      </c>
      <c r="AC559" s="132" t="s">
        <v>13</v>
      </c>
      <c r="AD559" s="132" t="s">
        <v>13</v>
      </c>
      <c r="AE559" s="132" t="s">
        <v>13</v>
      </c>
      <c r="AF559" s="132" t="s">
        <v>13</v>
      </c>
      <c r="AG559" s="132" t="s">
        <v>13</v>
      </c>
      <c r="AH559" s="132" t="s">
        <v>13</v>
      </c>
      <c r="AI559" s="132" t="s">
        <v>13</v>
      </c>
      <c r="AJ559" s="132" t="s">
        <v>13</v>
      </c>
      <c r="AK559" s="132" t="s">
        <v>13</v>
      </c>
      <c r="AL559" s="132" t="s">
        <v>13</v>
      </c>
      <c r="AM559" s="132" t="s">
        <v>13</v>
      </c>
      <c r="AN559" s="132" t="s">
        <v>13</v>
      </c>
      <c r="AO559" s="132" t="s">
        <v>13</v>
      </c>
      <c r="AP559" s="132" t="s">
        <v>13</v>
      </c>
      <c r="AQ559" s="132" t="s">
        <v>13</v>
      </c>
      <c r="AR559" s="132" t="s">
        <v>13</v>
      </c>
      <c r="AS559" s="132" t="s">
        <v>13</v>
      </c>
      <c r="AT559" s="319" t="s">
        <v>13</v>
      </c>
      <c r="AU559" s="132" t="s">
        <v>13</v>
      </c>
      <c r="AV559" s="132" t="s">
        <v>13</v>
      </c>
      <c r="AW559" s="132" t="s">
        <v>13</v>
      </c>
      <c r="AX559" s="132" t="s">
        <v>13</v>
      </c>
      <c r="AY559" s="132" t="s">
        <v>13</v>
      </c>
      <c r="AZ559" s="320" t="s">
        <v>13</v>
      </c>
      <c r="BA559" s="320" t="s">
        <v>13</v>
      </c>
      <c r="BB559" s="132" t="s">
        <v>13</v>
      </c>
      <c r="BC559" s="319" t="s">
        <v>13</v>
      </c>
      <c r="BD559" s="319" t="s">
        <v>13</v>
      </c>
      <c r="BE559" s="320" t="s">
        <v>13</v>
      </c>
      <c r="BF559" s="132" t="s">
        <v>13</v>
      </c>
      <c r="BG559" s="132" t="s">
        <v>13</v>
      </c>
      <c r="BH559" s="132" t="s">
        <v>13</v>
      </c>
      <c r="BI559" s="132" t="s">
        <v>13</v>
      </c>
      <c r="BJ559" s="321"/>
      <c r="BK559" s="321"/>
      <c r="BL559" s="132"/>
      <c r="BM559" s="132"/>
      <c r="BN559" s="132"/>
      <c r="BO559" s="132"/>
      <c r="BP559" s="132"/>
      <c r="BQ559" s="321"/>
      <c r="BR559" s="132"/>
      <c r="BS559" s="132"/>
      <c r="BT559" s="132"/>
      <c r="BU559" s="132"/>
      <c r="BV559" s="132"/>
      <c r="BW559" s="132"/>
      <c r="BX559" s="132"/>
    </row>
    <row r="560" spans="1:76" hidden="1" x14ac:dyDescent="0.25">
      <c r="A560" s="295">
        <v>303</v>
      </c>
      <c r="C560" s="317" t="s">
        <v>13</v>
      </c>
      <c r="D560" s="317" t="s">
        <v>13</v>
      </c>
      <c r="E560" s="318" t="s">
        <v>13</v>
      </c>
      <c r="F560" s="132" t="s">
        <v>13</v>
      </c>
      <c r="G560" s="132" t="s">
        <v>13</v>
      </c>
      <c r="H560" s="132" t="s">
        <v>13</v>
      </c>
      <c r="I560" s="132" t="s">
        <v>13</v>
      </c>
      <c r="J560" s="132" t="s">
        <v>13</v>
      </c>
      <c r="K560" s="132" t="s">
        <v>13</v>
      </c>
      <c r="L560" s="132" t="s">
        <v>13</v>
      </c>
      <c r="M560" s="132" t="s">
        <v>13</v>
      </c>
      <c r="N560" s="132" t="s">
        <v>13</v>
      </c>
      <c r="O560" s="132" t="s">
        <v>13</v>
      </c>
      <c r="P560" s="132" t="s">
        <v>13</v>
      </c>
      <c r="Q560" s="132" t="s">
        <v>13</v>
      </c>
      <c r="R560" s="132" t="s">
        <v>13</v>
      </c>
      <c r="S560" s="132" t="s">
        <v>13</v>
      </c>
      <c r="T560" s="132" t="s">
        <v>13</v>
      </c>
      <c r="U560" s="132" t="s">
        <v>13</v>
      </c>
      <c r="V560" s="132" t="s">
        <v>13</v>
      </c>
      <c r="W560" s="132" t="s">
        <v>13</v>
      </c>
      <c r="X560" s="132" t="s">
        <v>13</v>
      </c>
      <c r="Y560" s="132" t="s">
        <v>13</v>
      </c>
      <c r="Z560" s="132" t="s">
        <v>13</v>
      </c>
      <c r="AA560" s="132" t="s">
        <v>13</v>
      </c>
      <c r="AB560" s="132" t="s">
        <v>13</v>
      </c>
      <c r="AC560" s="132" t="s">
        <v>13</v>
      </c>
      <c r="AD560" s="132" t="s">
        <v>13</v>
      </c>
      <c r="AE560" s="132" t="s">
        <v>13</v>
      </c>
      <c r="AF560" s="132" t="s">
        <v>13</v>
      </c>
      <c r="AG560" s="132" t="s">
        <v>13</v>
      </c>
      <c r="AH560" s="132" t="s">
        <v>13</v>
      </c>
      <c r="AI560" s="132" t="s">
        <v>13</v>
      </c>
      <c r="AJ560" s="132" t="s">
        <v>13</v>
      </c>
      <c r="AK560" s="132" t="s">
        <v>13</v>
      </c>
      <c r="AL560" s="132" t="s">
        <v>13</v>
      </c>
      <c r="AM560" s="132" t="s">
        <v>13</v>
      </c>
      <c r="AN560" s="132" t="s">
        <v>13</v>
      </c>
      <c r="AO560" s="132" t="s">
        <v>13</v>
      </c>
      <c r="AP560" s="132" t="s">
        <v>13</v>
      </c>
      <c r="AQ560" s="132" t="s">
        <v>13</v>
      </c>
      <c r="AR560" s="132" t="s">
        <v>13</v>
      </c>
      <c r="AS560" s="132" t="s">
        <v>13</v>
      </c>
      <c r="AT560" s="319" t="s">
        <v>13</v>
      </c>
      <c r="AU560" s="132" t="s">
        <v>13</v>
      </c>
      <c r="AV560" s="132" t="s">
        <v>13</v>
      </c>
      <c r="AW560" s="132" t="s">
        <v>13</v>
      </c>
      <c r="AX560" s="132" t="s">
        <v>13</v>
      </c>
      <c r="AY560" s="132" t="s">
        <v>13</v>
      </c>
      <c r="AZ560" s="320" t="s">
        <v>13</v>
      </c>
      <c r="BA560" s="320" t="s">
        <v>13</v>
      </c>
      <c r="BB560" s="132" t="s">
        <v>13</v>
      </c>
      <c r="BC560" s="319" t="s">
        <v>13</v>
      </c>
      <c r="BD560" s="319" t="s">
        <v>13</v>
      </c>
      <c r="BE560" s="320" t="s">
        <v>13</v>
      </c>
      <c r="BF560" s="132" t="s">
        <v>13</v>
      </c>
      <c r="BG560" s="132" t="s">
        <v>13</v>
      </c>
      <c r="BH560" s="132" t="s">
        <v>13</v>
      </c>
      <c r="BI560" s="132" t="s">
        <v>13</v>
      </c>
      <c r="BJ560" s="321"/>
      <c r="BK560" s="321"/>
      <c r="BL560" s="132"/>
      <c r="BM560" s="132"/>
      <c r="BN560" s="132"/>
      <c r="BO560" s="132"/>
      <c r="BP560" s="132"/>
      <c r="BQ560" s="321"/>
      <c r="BR560" s="132"/>
      <c r="BS560" s="132"/>
      <c r="BT560" s="132"/>
      <c r="BU560" s="132"/>
      <c r="BV560" s="132"/>
      <c r="BW560" s="132"/>
      <c r="BX560" s="132"/>
    </row>
    <row r="561" spans="1:76" hidden="1" x14ac:dyDescent="0.25">
      <c r="A561" s="295">
        <v>303</v>
      </c>
      <c r="C561" s="317" t="s">
        <v>13</v>
      </c>
      <c r="D561" s="317" t="s">
        <v>13</v>
      </c>
      <c r="E561" s="318" t="s">
        <v>13</v>
      </c>
      <c r="F561" s="132" t="s">
        <v>13</v>
      </c>
      <c r="G561" s="132" t="s">
        <v>13</v>
      </c>
      <c r="H561" s="132" t="s">
        <v>13</v>
      </c>
      <c r="I561" s="132" t="s">
        <v>13</v>
      </c>
      <c r="J561" s="132" t="s">
        <v>13</v>
      </c>
      <c r="K561" s="132" t="s">
        <v>13</v>
      </c>
      <c r="L561" s="132" t="s">
        <v>13</v>
      </c>
      <c r="M561" s="132" t="s">
        <v>13</v>
      </c>
      <c r="N561" s="132" t="s">
        <v>13</v>
      </c>
      <c r="O561" s="132" t="s">
        <v>13</v>
      </c>
      <c r="P561" s="132" t="s">
        <v>13</v>
      </c>
      <c r="Q561" s="132" t="s">
        <v>13</v>
      </c>
      <c r="R561" s="132" t="s">
        <v>13</v>
      </c>
      <c r="S561" s="132" t="s">
        <v>13</v>
      </c>
      <c r="T561" s="132" t="s">
        <v>13</v>
      </c>
      <c r="U561" s="132" t="s">
        <v>13</v>
      </c>
      <c r="V561" s="132" t="s">
        <v>13</v>
      </c>
      <c r="W561" s="132" t="s">
        <v>13</v>
      </c>
      <c r="X561" s="132" t="s">
        <v>13</v>
      </c>
      <c r="Y561" s="132" t="s">
        <v>13</v>
      </c>
      <c r="Z561" s="132" t="s">
        <v>13</v>
      </c>
      <c r="AA561" s="132" t="s">
        <v>13</v>
      </c>
      <c r="AB561" s="132" t="s">
        <v>13</v>
      </c>
      <c r="AC561" s="132" t="s">
        <v>13</v>
      </c>
      <c r="AD561" s="132" t="s">
        <v>13</v>
      </c>
      <c r="AE561" s="132" t="s">
        <v>13</v>
      </c>
      <c r="AF561" s="132" t="s">
        <v>13</v>
      </c>
      <c r="AG561" s="132" t="s">
        <v>13</v>
      </c>
      <c r="AH561" s="132" t="s">
        <v>13</v>
      </c>
      <c r="AI561" s="132" t="s">
        <v>13</v>
      </c>
      <c r="AJ561" s="132" t="s">
        <v>13</v>
      </c>
      <c r="AK561" s="132" t="s">
        <v>13</v>
      </c>
      <c r="AL561" s="132" t="s">
        <v>13</v>
      </c>
      <c r="AM561" s="132" t="s">
        <v>13</v>
      </c>
      <c r="AN561" s="132" t="s">
        <v>13</v>
      </c>
      <c r="AO561" s="132" t="s">
        <v>13</v>
      </c>
      <c r="AP561" s="132" t="s">
        <v>13</v>
      </c>
      <c r="AQ561" s="132" t="s">
        <v>13</v>
      </c>
      <c r="AR561" s="132" t="s">
        <v>13</v>
      </c>
      <c r="AS561" s="132" t="s">
        <v>13</v>
      </c>
      <c r="AT561" s="319" t="s">
        <v>13</v>
      </c>
      <c r="AU561" s="132" t="s">
        <v>13</v>
      </c>
      <c r="AV561" s="132" t="s">
        <v>13</v>
      </c>
      <c r="AW561" s="132" t="s">
        <v>13</v>
      </c>
      <c r="AX561" s="132" t="s">
        <v>13</v>
      </c>
      <c r="AY561" s="132" t="s">
        <v>13</v>
      </c>
      <c r="AZ561" s="320" t="s">
        <v>13</v>
      </c>
      <c r="BA561" s="320" t="s">
        <v>13</v>
      </c>
      <c r="BB561" s="132" t="s">
        <v>13</v>
      </c>
      <c r="BC561" s="319" t="s">
        <v>13</v>
      </c>
      <c r="BD561" s="319" t="s">
        <v>13</v>
      </c>
      <c r="BE561" s="320" t="s">
        <v>13</v>
      </c>
      <c r="BF561" s="132" t="s">
        <v>13</v>
      </c>
      <c r="BG561" s="132" t="s">
        <v>13</v>
      </c>
      <c r="BH561" s="132" t="s">
        <v>13</v>
      </c>
      <c r="BI561" s="132" t="s">
        <v>13</v>
      </c>
      <c r="BJ561" s="321"/>
      <c r="BK561" s="321"/>
      <c r="BL561" s="132"/>
      <c r="BM561" s="132"/>
      <c r="BN561" s="132"/>
      <c r="BO561" s="132"/>
      <c r="BP561" s="132"/>
      <c r="BQ561" s="321"/>
      <c r="BR561" s="132"/>
      <c r="BS561" s="132"/>
      <c r="BT561" s="132"/>
      <c r="BU561" s="132"/>
      <c r="BV561" s="132"/>
      <c r="BW561" s="132"/>
      <c r="BX561" s="132"/>
    </row>
    <row r="562" spans="1:76" hidden="1" x14ac:dyDescent="0.25">
      <c r="A562" s="295">
        <v>303</v>
      </c>
      <c r="C562" s="317" t="s">
        <v>13</v>
      </c>
      <c r="D562" s="317" t="s">
        <v>13</v>
      </c>
      <c r="E562" s="318" t="s">
        <v>13</v>
      </c>
      <c r="F562" s="132" t="s">
        <v>13</v>
      </c>
      <c r="G562" s="132" t="s">
        <v>13</v>
      </c>
      <c r="H562" s="132" t="s">
        <v>13</v>
      </c>
      <c r="I562" s="132" t="s">
        <v>13</v>
      </c>
      <c r="J562" s="132" t="s">
        <v>13</v>
      </c>
      <c r="K562" s="132" t="s">
        <v>13</v>
      </c>
      <c r="L562" s="132" t="s">
        <v>13</v>
      </c>
      <c r="M562" s="132" t="s">
        <v>13</v>
      </c>
      <c r="N562" s="132" t="s">
        <v>13</v>
      </c>
      <c r="O562" s="132" t="s">
        <v>13</v>
      </c>
      <c r="P562" s="132" t="s">
        <v>13</v>
      </c>
      <c r="Q562" s="132" t="s">
        <v>13</v>
      </c>
      <c r="R562" s="132" t="s">
        <v>13</v>
      </c>
      <c r="S562" s="132" t="s">
        <v>13</v>
      </c>
      <c r="T562" s="132" t="s">
        <v>13</v>
      </c>
      <c r="U562" s="132" t="s">
        <v>13</v>
      </c>
      <c r="V562" s="132" t="s">
        <v>13</v>
      </c>
      <c r="W562" s="132" t="s">
        <v>13</v>
      </c>
      <c r="X562" s="132" t="s">
        <v>13</v>
      </c>
      <c r="Y562" s="132" t="s">
        <v>13</v>
      </c>
      <c r="Z562" s="132" t="s">
        <v>13</v>
      </c>
      <c r="AA562" s="132" t="s">
        <v>13</v>
      </c>
      <c r="AB562" s="132" t="s">
        <v>13</v>
      </c>
      <c r="AC562" s="132" t="s">
        <v>13</v>
      </c>
      <c r="AD562" s="132" t="s">
        <v>13</v>
      </c>
      <c r="AE562" s="132" t="s">
        <v>13</v>
      </c>
      <c r="AF562" s="132" t="s">
        <v>13</v>
      </c>
      <c r="AG562" s="132" t="s">
        <v>13</v>
      </c>
      <c r="AH562" s="132" t="s">
        <v>13</v>
      </c>
      <c r="AI562" s="132" t="s">
        <v>13</v>
      </c>
      <c r="AJ562" s="132" t="s">
        <v>13</v>
      </c>
      <c r="AK562" s="132" t="s">
        <v>13</v>
      </c>
      <c r="AL562" s="132" t="s">
        <v>13</v>
      </c>
      <c r="AM562" s="132" t="s">
        <v>13</v>
      </c>
      <c r="AN562" s="132" t="s">
        <v>13</v>
      </c>
      <c r="AO562" s="132" t="s">
        <v>13</v>
      </c>
      <c r="AP562" s="132" t="s">
        <v>13</v>
      </c>
      <c r="AQ562" s="132" t="s">
        <v>13</v>
      </c>
      <c r="AR562" s="132" t="s">
        <v>13</v>
      </c>
      <c r="AS562" s="132" t="s">
        <v>13</v>
      </c>
      <c r="AT562" s="319" t="s">
        <v>13</v>
      </c>
      <c r="AU562" s="132" t="s">
        <v>13</v>
      </c>
      <c r="AV562" s="132" t="s">
        <v>13</v>
      </c>
      <c r="AW562" s="132" t="s">
        <v>13</v>
      </c>
      <c r="AX562" s="132" t="s">
        <v>13</v>
      </c>
      <c r="AY562" s="132" t="s">
        <v>13</v>
      </c>
      <c r="AZ562" s="320" t="s">
        <v>13</v>
      </c>
      <c r="BA562" s="320" t="s">
        <v>13</v>
      </c>
      <c r="BB562" s="132" t="s">
        <v>13</v>
      </c>
      <c r="BC562" s="319" t="s">
        <v>13</v>
      </c>
      <c r="BD562" s="319" t="s">
        <v>13</v>
      </c>
      <c r="BE562" s="320" t="s">
        <v>13</v>
      </c>
      <c r="BF562" s="132" t="s">
        <v>13</v>
      </c>
      <c r="BG562" s="132" t="s">
        <v>13</v>
      </c>
      <c r="BH562" s="132" t="s">
        <v>13</v>
      </c>
      <c r="BI562" s="132" t="s">
        <v>13</v>
      </c>
      <c r="BJ562" s="321"/>
      <c r="BK562" s="321"/>
      <c r="BL562" s="132"/>
      <c r="BM562" s="132"/>
      <c r="BN562" s="132"/>
      <c r="BO562" s="132"/>
      <c r="BP562" s="132"/>
      <c r="BQ562" s="321"/>
      <c r="BR562" s="132"/>
      <c r="BS562" s="132"/>
      <c r="BT562" s="132"/>
      <c r="BU562" s="132"/>
      <c r="BV562" s="132"/>
      <c r="BW562" s="132"/>
      <c r="BX562" s="132"/>
    </row>
    <row r="563" spans="1:76" hidden="1" x14ac:dyDescent="0.25">
      <c r="A563" s="295">
        <v>303</v>
      </c>
      <c r="C563" s="317" t="s">
        <v>13</v>
      </c>
      <c r="D563" s="317" t="s">
        <v>13</v>
      </c>
      <c r="E563" s="318" t="s">
        <v>13</v>
      </c>
      <c r="F563" s="132" t="s">
        <v>13</v>
      </c>
      <c r="G563" s="132" t="s">
        <v>13</v>
      </c>
      <c r="H563" s="132" t="s">
        <v>13</v>
      </c>
      <c r="I563" s="132" t="s">
        <v>13</v>
      </c>
      <c r="J563" s="132" t="s">
        <v>13</v>
      </c>
      <c r="K563" s="132" t="s">
        <v>13</v>
      </c>
      <c r="L563" s="132" t="s">
        <v>13</v>
      </c>
      <c r="M563" s="132" t="s">
        <v>13</v>
      </c>
      <c r="N563" s="132" t="s">
        <v>13</v>
      </c>
      <c r="O563" s="132" t="s">
        <v>13</v>
      </c>
      <c r="P563" s="132" t="s">
        <v>13</v>
      </c>
      <c r="Q563" s="132" t="s">
        <v>13</v>
      </c>
      <c r="R563" s="132" t="s">
        <v>13</v>
      </c>
      <c r="S563" s="132" t="s">
        <v>13</v>
      </c>
      <c r="T563" s="132" t="s">
        <v>13</v>
      </c>
      <c r="U563" s="132" t="s">
        <v>13</v>
      </c>
      <c r="V563" s="132" t="s">
        <v>13</v>
      </c>
      <c r="W563" s="132" t="s">
        <v>13</v>
      </c>
      <c r="X563" s="132" t="s">
        <v>13</v>
      </c>
      <c r="Y563" s="132" t="s">
        <v>13</v>
      </c>
      <c r="Z563" s="132" t="s">
        <v>13</v>
      </c>
      <c r="AA563" s="132" t="s">
        <v>13</v>
      </c>
      <c r="AB563" s="132" t="s">
        <v>13</v>
      </c>
      <c r="AC563" s="132" t="s">
        <v>13</v>
      </c>
      <c r="AD563" s="132" t="s">
        <v>13</v>
      </c>
      <c r="AE563" s="132" t="s">
        <v>13</v>
      </c>
      <c r="AF563" s="132" t="s">
        <v>13</v>
      </c>
      <c r="AG563" s="132" t="s">
        <v>13</v>
      </c>
      <c r="AH563" s="132" t="s">
        <v>13</v>
      </c>
      <c r="AI563" s="132" t="s">
        <v>13</v>
      </c>
      <c r="AJ563" s="132" t="s">
        <v>13</v>
      </c>
      <c r="AK563" s="132" t="s">
        <v>13</v>
      </c>
      <c r="AL563" s="132" t="s">
        <v>13</v>
      </c>
      <c r="AM563" s="132" t="s">
        <v>13</v>
      </c>
      <c r="AN563" s="132" t="s">
        <v>13</v>
      </c>
      <c r="AO563" s="132" t="s">
        <v>13</v>
      </c>
      <c r="AP563" s="132" t="s">
        <v>13</v>
      </c>
      <c r="AQ563" s="132" t="s">
        <v>13</v>
      </c>
      <c r="AR563" s="132" t="s">
        <v>13</v>
      </c>
      <c r="AS563" s="132" t="s">
        <v>13</v>
      </c>
      <c r="AT563" s="319" t="s">
        <v>13</v>
      </c>
      <c r="AU563" s="132" t="s">
        <v>13</v>
      </c>
      <c r="AV563" s="132" t="s">
        <v>13</v>
      </c>
      <c r="AW563" s="132" t="s">
        <v>13</v>
      </c>
      <c r="AX563" s="132" t="s">
        <v>13</v>
      </c>
      <c r="AY563" s="132" t="s">
        <v>13</v>
      </c>
      <c r="AZ563" s="320" t="s">
        <v>13</v>
      </c>
      <c r="BA563" s="320" t="s">
        <v>13</v>
      </c>
      <c r="BB563" s="132" t="s">
        <v>13</v>
      </c>
      <c r="BC563" s="319" t="s">
        <v>13</v>
      </c>
      <c r="BD563" s="319" t="s">
        <v>13</v>
      </c>
      <c r="BE563" s="320" t="s">
        <v>13</v>
      </c>
      <c r="BF563" s="132" t="s">
        <v>13</v>
      </c>
      <c r="BG563" s="132" t="s">
        <v>13</v>
      </c>
      <c r="BH563" s="132" t="s">
        <v>13</v>
      </c>
      <c r="BI563" s="132" t="s">
        <v>13</v>
      </c>
      <c r="BJ563" s="321"/>
      <c r="BK563" s="321"/>
      <c r="BL563" s="132"/>
      <c r="BM563" s="132"/>
      <c r="BN563" s="132"/>
      <c r="BO563" s="132"/>
      <c r="BP563" s="132"/>
      <c r="BQ563" s="321"/>
      <c r="BR563" s="132"/>
      <c r="BS563" s="132"/>
      <c r="BT563" s="132"/>
      <c r="BU563" s="132"/>
      <c r="BV563" s="132"/>
      <c r="BW563" s="132"/>
      <c r="BX563" s="132"/>
    </row>
    <row r="564" spans="1:76" hidden="1" x14ac:dyDescent="0.25">
      <c r="A564" s="295">
        <v>303</v>
      </c>
      <c r="C564" s="317" t="s">
        <v>13</v>
      </c>
      <c r="D564" s="317" t="s">
        <v>13</v>
      </c>
      <c r="E564" s="318" t="s">
        <v>13</v>
      </c>
      <c r="F564" s="132" t="s">
        <v>13</v>
      </c>
      <c r="G564" s="132" t="s">
        <v>13</v>
      </c>
      <c r="H564" s="132" t="s">
        <v>13</v>
      </c>
      <c r="I564" s="132" t="s">
        <v>13</v>
      </c>
      <c r="J564" s="132" t="s">
        <v>13</v>
      </c>
      <c r="K564" s="132" t="s">
        <v>13</v>
      </c>
      <c r="L564" s="132" t="s">
        <v>13</v>
      </c>
      <c r="M564" s="132" t="s">
        <v>13</v>
      </c>
      <c r="N564" s="132" t="s">
        <v>13</v>
      </c>
      <c r="O564" s="132" t="s">
        <v>13</v>
      </c>
      <c r="P564" s="132" t="s">
        <v>13</v>
      </c>
      <c r="Q564" s="132" t="s">
        <v>13</v>
      </c>
      <c r="R564" s="132" t="s">
        <v>13</v>
      </c>
      <c r="S564" s="132" t="s">
        <v>13</v>
      </c>
      <c r="T564" s="132" t="s">
        <v>13</v>
      </c>
      <c r="U564" s="132" t="s">
        <v>13</v>
      </c>
      <c r="V564" s="132" t="s">
        <v>13</v>
      </c>
      <c r="W564" s="132" t="s">
        <v>13</v>
      </c>
      <c r="X564" s="132" t="s">
        <v>13</v>
      </c>
      <c r="Y564" s="132" t="s">
        <v>13</v>
      </c>
      <c r="Z564" s="132" t="s">
        <v>13</v>
      </c>
      <c r="AA564" s="132" t="s">
        <v>13</v>
      </c>
      <c r="AB564" s="132" t="s">
        <v>13</v>
      </c>
      <c r="AC564" s="132" t="s">
        <v>13</v>
      </c>
      <c r="AD564" s="132" t="s">
        <v>13</v>
      </c>
      <c r="AE564" s="132" t="s">
        <v>13</v>
      </c>
      <c r="AF564" s="132" t="s">
        <v>13</v>
      </c>
      <c r="AG564" s="132" t="s">
        <v>13</v>
      </c>
      <c r="AH564" s="132" t="s">
        <v>13</v>
      </c>
      <c r="AI564" s="132" t="s">
        <v>13</v>
      </c>
      <c r="AJ564" s="132" t="s">
        <v>13</v>
      </c>
      <c r="AK564" s="132" t="s">
        <v>13</v>
      </c>
      <c r="AL564" s="132" t="s">
        <v>13</v>
      </c>
      <c r="AM564" s="132" t="s">
        <v>13</v>
      </c>
      <c r="AN564" s="132" t="s">
        <v>13</v>
      </c>
      <c r="AO564" s="132" t="s">
        <v>13</v>
      </c>
      <c r="AP564" s="132" t="s">
        <v>13</v>
      </c>
      <c r="AQ564" s="132" t="s">
        <v>13</v>
      </c>
      <c r="AR564" s="132" t="s">
        <v>13</v>
      </c>
      <c r="AS564" s="132" t="s">
        <v>13</v>
      </c>
      <c r="AT564" s="319" t="s">
        <v>13</v>
      </c>
      <c r="AU564" s="132" t="s">
        <v>13</v>
      </c>
      <c r="AV564" s="132" t="s">
        <v>13</v>
      </c>
      <c r="AW564" s="132" t="s">
        <v>13</v>
      </c>
      <c r="AX564" s="132" t="s">
        <v>13</v>
      </c>
      <c r="AY564" s="132" t="s">
        <v>13</v>
      </c>
      <c r="AZ564" s="320" t="s">
        <v>13</v>
      </c>
      <c r="BA564" s="320" t="s">
        <v>13</v>
      </c>
      <c r="BB564" s="132" t="s">
        <v>13</v>
      </c>
      <c r="BC564" s="319" t="s">
        <v>13</v>
      </c>
      <c r="BD564" s="319" t="s">
        <v>13</v>
      </c>
      <c r="BE564" s="320" t="s">
        <v>13</v>
      </c>
      <c r="BF564" s="132" t="s">
        <v>13</v>
      </c>
      <c r="BG564" s="132" t="s">
        <v>13</v>
      </c>
      <c r="BH564" s="132" t="s">
        <v>13</v>
      </c>
      <c r="BI564" s="132" t="s">
        <v>13</v>
      </c>
      <c r="BJ564" s="321"/>
      <c r="BK564" s="321"/>
      <c r="BL564" s="132"/>
      <c r="BM564" s="132"/>
      <c r="BN564" s="132"/>
      <c r="BO564" s="132"/>
      <c r="BP564" s="132"/>
      <c r="BQ564" s="321"/>
      <c r="BR564" s="132"/>
      <c r="BS564" s="132"/>
      <c r="BT564" s="132"/>
      <c r="BU564" s="132"/>
      <c r="BV564" s="132"/>
      <c r="BW564" s="132"/>
      <c r="BX564" s="132"/>
    </row>
    <row r="565" spans="1:76" hidden="1" x14ac:dyDescent="0.25">
      <c r="A565" s="295">
        <v>303</v>
      </c>
      <c r="C565" s="317" t="s">
        <v>13</v>
      </c>
      <c r="D565" s="317" t="s">
        <v>13</v>
      </c>
      <c r="E565" s="318" t="s">
        <v>13</v>
      </c>
      <c r="F565" s="132" t="s">
        <v>13</v>
      </c>
      <c r="G565" s="132" t="s">
        <v>13</v>
      </c>
      <c r="H565" s="132" t="s">
        <v>13</v>
      </c>
      <c r="I565" s="132" t="s">
        <v>13</v>
      </c>
      <c r="J565" s="132" t="s">
        <v>13</v>
      </c>
      <c r="K565" s="132" t="s">
        <v>13</v>
      </c>
      <c r="L565" s="132" t="s">
        <v>13</v>
      </c>
      <c r="M565" s="132" t="s">
        <v>13</v>
      </c>
      <c r="N565" s="132" t="s">
        <v>13</v>
      </c>
      <c r="O565" s="132" t="s">
        <v>13</v>
      </c>
      <c r="P565" s="132" t="s">
        <v>13</v>
      </c>
      <c r="Q565" s="132" t="s">
        <v>13</v>
      </c>
      <c r="R565" s="132" t="s">
        <v>13</v>
      </c>
      <c r="S565" s="132" t="s">
        <v>13</v>
      </c>
      <c r="T565" s="132" t="s">
        <v>13</v>
      </c>
      <c r="U565" s="132" t="s">
        <v>13</v>
      </c>
      <c r="V565" s="132" t="s">
        <v>13</v>
      </c>
      <c r="W565" s="132" t="s">
        <v>13</v>
      </c>
      <c r="X565" s="132" t="s">
        <v>13</v>
      </c>
      <c r="Y565" s="132" t="s">
        <v>13</v>
      </c>
      <c r="Z565" s="132" t="s">
        <v>13</v>
      </c>
      <c r="AA565" s="132" t="s">
        <v>13</v>
      </c>
      <c r="AB565" s="132" t="s">
        <v>13</v>
      </c>
      <c r="AC565" s="132" t="s">
        <v>13</v>
      </c>
      <c r="AD565" s="132" t="s">
        <v>13</v>
      </c>
      <c r="AE565" s="132" t="s">
        <v>13</v>
      </c>
      <c r="AF565" s="132" t="s">
        <v>13</v>
      </c>
      <c r="AG565" s="132" t="s">
        <v>13</v>
      </c>
      <c r="AH565" s="132" t="s">
        <v>13</v>
      </c>
      <c r="AI565" s="132" t="s">
        <v>13</v>
      </c>
      <c r="AJ565" s="132" t="s">
        <v>13</v>
      </c>
      <c r="AK565" s="132" t="s">
        <v>13</v>
      </c>
      <c r="AL565" s="132" t="s">
        <v>13</v>
      </c>
      <c r="AM565" s="132" t="s">
        <v>13</v>
      </c>
      <c r="AN565" s="132" t="s">
        <v>13</v>
      </c>
      <c r="AO565" s="132" t="s">
        <v>13</v>
      </c>
      <c r="AP565" s="132" t="s">
        <v>13</v>
      </c>
      <c r="AQ565" s="132" t="s">
        <v>13</v>
      </c>
      <c r="AR565" s="132" t="s">
        <v>13</v>
      </c>
      <c r="AS565" s="132" t="s">
        <v>13</v>
      </c>
      <c r="AT565" s="319" t="s">
        <v>13</v>
      </c>
      <c r="AU565" s="132" t="s">
        <v>13</v>
      </c>
      <c r="AV565" s="132" t="s">
        <v>13</v>
      </c>
      <c r="AW565" s="132" t="s">
        <v>13</v>
      </c>
      <c r="AX565" s="132" t="s">
        <v>13</v>
      </c>
      <c r="AY565" s="132" t="s">
        <v>13</v>
      </c>
      <c r="AZ565" s="320" t="s">
        <v>13</v>
      </c>
      <c r="BA565" s="320" t="s">
        <v>13</v>
      </c>
      <c r="BB565" s="132" t="s">
        <v>13</v>
      </c>
      <c r="BC565" s="319" t="s">
        <v>13</v>
      </c>
      <c r="BD565" s="319" t="s">
        <v>13</v>
      </c>
      <c r="BE565" s="320" t="s">
        <v>13</v>
      </c>
      <c r="BF565" s="132" t="s">
        <v>13</v>
      </c>
      <c r="BG565" s="132" t="s">
        <v>13</v>
      </c>
      <c r="BH565" s="132" t="s">
        <v>13</v>
      </c>
      <c r="BI565" s="132" t="s">
        <v>13</v>
      </c>
      <c r="BJ565" s="321"/>
      <c r="BK565" s="321"/>
      <c r="BL565" s="132"/>
      <c r="BM565" s="132"/>
      <c r="BN565" s="132"/>
      <c r="BO565" s="132"/>
      <c r="BP565" s="132"/>
      <c r="BQ565" s="321"/>
      <c r="BR565" s="132"/>
      <c r="BS565" s="132"/>
      <c r="BT565" s="132"/>
      <c r="BU565" s="132"/>
      <c r="BV565" s="132"/>
      <c r="BW565" s="132"/>
      <c r="BX565" s="132"/>
    </row>
    <row r="566" spans="1:76" hidden="1" x14ac:dyDescent="0.25">
      <c r="A566" s="295">
        <v>303</v>
      </c>
      <c r="C566" s="317" t="s">
        <v>13</v>
      </c>
      <c r="D566" s="317" t="s">
        <v>13</v>
      </c>
      <c r="E566" s="318" t="s">
        <v>13</v>
      </c>
      <c r="F566" s="132" t="s">
        <v>13</v>
      </c>
      <c r="G566" s="132" t="s">
        <v>13</v>
      </c>
      <c r="H566" s="132" t="s">
        <v>13</v>
      </c>
      <c r="I566" s="132" t="s">
        <v>13</v>
      </c>
      <c r="J566" s="132" t="s">
        <v>13</v>
      </c>
      <c r="K566" s="132" t="s">
        <v>13</v>
      </c>
      <c r="L566" s="132" t="s">
        <v>13</v>
      </c>
      <c r="M566" s="132" t="s">
        <v>13</v>
      </c>
      <c r="N566" s="132" t="s">
        <v>13</v>
      </c>
      <c r="O566" s="132" t="s">
        <v>13</v>
      </c>
      <c r="P566" s="132" t="s">
        <v>13</v>
      </c>
      <c r="Q566" s="132" t="s">
        <v>13</v>
      </c>
      <c r="R566" s="132" t="s">
        <v>13</v>
      </c>
      <c r="S566" s="132" t="s">
        <v>13</v>
      </c>
      <c r="T566" s="132" t="s">
        <v>13</v>
      </c>
      <c r="U566" s="132" t="s">
        <v>13</v>
      </c>
      <c r="V566" s="132" t="s">
        <v>13</v>
      </c>
      <c r="W566" s="132" t="s">
        <v>13</v>
      </c>
      <c r="X566" s="132" t="s">
        <v>13</v>
      </c>
      <c r="Y566" s="132" t="s">
        <v>13</v>
      </c>
      <c r="Z566" s="132" t="s">
        <v>13</v>
      </c>
      <c r="AA566" s="132" t="s">
        <v>13</v>
      </c>
      <c r="AB566" s="132" t="s">
        <v>13</v>
      </c>
      <c r="AC566" s="132" t="s">
        <v>13</v>
      </c>
      <c r="AD566" s="132" t="s">
        <v>13</v>
      </c>
      <c r="AE566" s="132" t="s">
        <v>13</v>
      </c>
      <c r="AF566" s="132" t="s">
        <v>13</v>
      </c>
      <c r="AG566" s="132" t="s">
        <v>13</v>
      </c>
      <c r="AH566" s="132" t="s">
        <v>13</v>
      </c>
      <c r="AI566" s="132" t="s">
        <v>13</v>
      </c>
      <c r="AJ566" s="132" t="s">
        <v>13</v>
      </c>
      <c r="AK566" s="132" t="s">
        <v>13</v>
      </c>
      <c r="AL566" s="132" t="s">
        <v>13</v>
      </c>
      <c r="AM566" s="132" t="s">
        <v>13</v>
      </c>
      <c r="AN566" s="132" t="s">
        <v>13</v>
      </c>
      <c r="AO566" s="132" t="s">
        <v>13</v>
      </c>
      <c r="AP566" s="132" t="s">
        <v>13</v>
      </c>
      <c r="AQ566" s="132" t="s">
        <v>13</v>
      </c>
      <c r="AR566" s="132" t="s">
        <v>13</v>
      </c>
      <c r="AS566" s="132" t="s">
        <v>13</v>
      </c>
      <c r="AT566" s="319" t="s">
        <v>13</v>
      </c>
      <c r="AU566" s="132" t="s">
        <v>13</v>
      </c>
      <c r="AV566" s="132" t="s">
        <v>13</v>
      </c>
      <c r="AW566" s="132" t="s">
        <v>13</v>
      </c>
      <c r="AX566" s="132" t="s">
        <v>13</v>
      </c>
      <c r="AY566" s="132" t="s">
        <v>13</v>
      </c>
      <c r="AZ566" s="320" t="s">
        <v>13</v>
      </c>
      <c r="BA566" s="320" t="s">
        <v>13</v>
      </c>
      <c r="BB566" s="132" t="s">
        <v>13</v>
      </c>
      <c r="BC566" s="319" t="s">
        <v>13</v>
      </c>
      <c r="BD566" s="319" t="s">
        <v>13</v>
      </c>
      <c r="BE566" s="320" t="s">
        <v>13</v>
      </c>
      <c r="BF566" s="132" t="s">
        <v>13</v>
      </c>
      <c r="BG566" s="132" t="s">
        <v>13</v>
      </c>
      <c r="BH566" s="132" t="s">
        <v>13</v>
      </c>
      <c r="BI566" s="132" t="s">
        <v>13</v>
      </c>
      <c r="BJ566" s="321"/>
      <c r="BK566" s="321"/>
      <c r="BL566" s="132"/>
      <c r="BM566" s="132"/>
      <c r="BN566" s="132"/>
      <c r="BO566" s="132"/>
      <c r="BP566" s="132"/>
      <c r="BQ566" s="321"/>
      <c r="BR566" s="132"/>
      <c r="BS566" s="132"/>
      <c r="BT566" s="132"/>
      <c r="BU566" s="132"/>
      <c r="BV566" s="132"/>
      <c r="BW566" s="132"/>
      <c r="BX566" s="132"/>
    </row>
    <row r="567" spans="1:76" hidden="1" x14ac:dyDescent="0.25">
      <c r="A567" s="295">
        <v>303</v>
      </c>
      <c r="C567" s="317" t="s">
        <v>13</v>
      </c>
      <c r="D567" s="317" t="s">
        <v>13</v>
      </c>
      <c r="E567" s="318" t="s">
        <v>13</v>
      </c>
      <c r="F567" s="132" t="s">
        <v>13</v>
      </c>
      <c r="G567" s="132" t="s">
        <v>13</v>
      </c>
      <c r="H567" s="132" t="s">
        <v>13</v>
      </c>
      <c r="I567" s="132" t="s">
        <v>13</v>
      </c>
      <c r="J567" s="132" t="s">
        <v>13</v>
      </c>
      <c r="K567" s="132" t="s">
        <v>13</v>
      </c>
      <c r="L567" s="132" t="s">
        <v>13</v>
      </c>
      <c r="M567" s="132" t="s">
        <v>13</v>
      </c>
      <c r="N567" s="132" t="s">
        <v>13</v>
      </c>
      <c r="O567" s="132" t="s">
        <v>13</v>
      </c>
      <c r="P567" s="132" t="s">
        <v>13</v>
      </c>
      <c r="Q567" s="132" t="s">
        <v>13</v>
      </c>
      <c r="R567" s="132" t="s">
        <v>13</v>
      </c>
      <c r="S567" s="132" t="s">
        <v>13</v>
      </c>
      <c r="T567" s="132" t="s">
        <v>13</v>
      </c>
      <c r="U567" s="132" t="s">
        <v>13</v>
      </c>
      <c r="V567" s="132" t="s">
        <v>13</v>
      </c>
      <c r="W567" s="132" t="s">
        <v>13</v>
      </c>
      <c r="X567" s="132" t="s">
        <v>13</v>
      </c>
      <c r="Y567" s="132" t="s">
        <v>13</v>
      </c>
      <c r="Z567" s="132" t="s">
        <v>13</v>
      </c>
      <c r="AA567" s="132" t="s">
        <v>13</v>
      </c>
      <c r="AB567" s="132" t="s">
        <v>13</v>
      </c>
      <c r="AC567" s="132" t="s">
        <v>13</v>
      </c>
      <c r="AD567" s="132" t="s">
        <v>13</v>
      </c>
      <c r="AE567" s="132" t="s">
        <v>13</v>
      </c>
      <c r="AF567" s="132" t="s">
        <v>13</v>
      </c>
      <c r="AG567" s="132" t="s">
        <v>13</v>
      </c>
      <c r="AH567" s="132" t="s">
        <v>13</v>
      </c>
      <c r="AI567" s="132" t="s">
        <v>13</v>
      </c>
      <c r="AJ567" s="132" t="s">
        <v>13</v>
      </c>
      <c r="AK567" s="132" t="s">
        <v>13</v>
      </c>
      <c r="AL567" s="132" t="s">
        <v>13</v>
      </c>
      <c r="AM567" s="132" t="s">
        <v>13</v>
      </c>
      <c r="AN567" s="132" t="s">
        <v>13</v>
      </c>
      <c r="AO567" s="132" t="s">
        <v>13</v>
      </c>
      <c r="AP567" s="132" t="s">
        <v>13</v>
      </c>
      <c r="AQ567" s="132" t="s">
        <v>13</v>
      </c>
      <c r="AR567" s="132" t="s">
        <v>13</v>
      </c>
      <c r="AS567" s="132" t="s">
        <v>13</v>
      </c>
      <c r="AT567" s="319" t="s">
        <v>13</v>
      </c>
      <c r="AU567" s="132" t="s">
        <v>13</v>
      </c>
      <c r="AV567" s="132" t="s">
        <v>13</v>
      </c>
      <c r="AW567" s="132" t="s">
        <v>13</v>
      </c>
      <c r="AX567" s="132" t="s">
        <v>13</v>
      </c>
      <c r="AY567" s="132" t="s">
        <v>13</v>
      </c>
      <c r="AZ567" s="320" t="s">
        <v>13</v>
      </c>
      <c r="BA567" s="320" t="s">
        <v>13</v>
      </c>
      <c r="BB567" s="132" t="s">
        <v>13</v>
      </c>
      <c r="BC567" s="319" t="s">
        <v>13</v>
      </c>
      <c r="BD567" s="319" t="s">
        <v>13</v>
      </c>
      <c r="BE567" s="320" t="s">
        <v>13</v>
      </c>
      <c r="BF567" s="132" t="s">
        <v>13</v>
      </c>
      <c r="BG567" s="132" t="s">
        <v>13</v>
      </c>
      <c r="BH567" s="132" t="s">
        <v>13</v>
      </c>
      <c r="BI567" s="132" t="s">
        <v>13</v>
      </c>
      <c r="BJ567" s="321"/>
      <c r="BK567" s="321"/>
      <c r="BL567" s="132"/>
      <c r="BM567" s="132"/>
      <c r="BN567" s="132"/>
      <c r="BO567" s="132"/>
      <c r="BP567" s="132"/>
      <c r="BQ567" s="321"/>
      <c r="BR567" s="132"/>
      <c r="BS567" s="132"/>
      <c r="BT567" s="132"/>
      <c r="BU567" s="132"/>
      <c r="BV567" s="132"/>
      <c r="BW567" s="132"/>
      <c r="BX567" s="132"/>
    </row>
    <row r="568" spans="1:76" hidden="1" x14ac:dyDescent="0.25">
      <c r="A568" s="295">
        <v>303</v>
      </c>
      <c r="C568" s="317" t="s">
        <v>13</v>
      </c>
      <c r="D568" s="317" t="s">
        <v>13</v>
      </c>
      <c r="E568" s="318" t="s">
        <v>13</v>
      </c>
      <c r="F568" s="132" t="s">
        <v>13</v>
      </c>
      <c r="G568" s="132" t="s">
        <v>13</v>
      </c>
      <c r="H568" s="132" t="s">
        <v>13</v>
      </c>
      <c r="I568" s="132" t="s">
        <v>13</v>
      </c>
      <c r="J568" s="132" t="s">
        <v>13</v>
      </c>
      <c r="K568" s="132" t="s">
        <v>13</v>
      </c>
      <c r="L568" s="132" t="s">
        <v>13</v>
      </c>
      <c r="M568" s="132" t="s">
        <v>13</v>
      </c>
      <c r="N568" s="132" t="s">
        <v>13</v>
      </c>
      <c r="O568" s="132" t="s">
        <v>13</v>
      </c>
      <c r="P568" s="132" t="s">
        <v>13</v>
      </c>
      <c r="Q568" s="132" t="s">
        <v>13</v>
      </c>
      <c r="R568" s="132" t="s">
        <v>13</v>
      </c>
      <c r="S568" s="132" t="s">
        <v>13</v>
      </c>
      <c r="T568" s="132" t="s">
        <v>13</v>
      </c>
      <c r="U568" s="132" t="s">
        <v>13</v>
      </c>
      <c r="V568" s="132" t="s">
        <v>13</v>
      </c>
      <c r="W568" s="132" t="s">
        <v>13</v>
      </c>
      <c r="X568" s="132" t="s">
        <v>13</v>
      </c>
      <c r="Y568" s="132" t="s">
        <v>13</v>
      </c>
      <c r="Z568" s="132" t="s">
        <v>13</v>
      </c>
      <c r="AA568" s="132" t="s">
        <v>13</v>
      </c>
      <c r="AB568" s="132" t="s">
        <v>13</v>
      </c>
      <c r="AC568" s="132" t="s">
        <v>13</v>
      </c>
      <c r="AD568" s="132" t="s">
        <v>13</v>
      </c>
      <c r="AE568" s="132" t="s">
        <v>13</v>
      </c>
      <c r="AF568" s="132" t="s">
        <v>13</v>
      </c>
      <c r="AG568" s="132" t="s">
        <v>13</v>
      </c>
      <c r="AH568" s="132" t="s">
        <v>13</v>
      </c>
      <c r="AI568" s="132" t="s">
        <v>13</v>
      </c>
      <c r="AJ568" s="132" t="s">
        <v>13</v>
      </c>
      <c r="AK568" s="132" t="s">
        <v>13</v>
      </c>
      <c r="AL568" s="132" t="s">
        <v>13</v>
      </c>
      <c r="AM568" s="132" t="s">
        <v>13</v>
      </c>
      <c r="AN568" s="132" t="s">
        <v>13</v>
      </c>
      <c r="AO568" s="132" t="s">
        <v>13</v>
      </c>
      <c r="AP568" s="132" t="s">
        <v>13</v>
      </c>
      <c r="AQ568" s="132" t="s">
        <v>13</v>
      </c>
      <c r="AR568" s="132" t="s">
        <v>13</v>
      </c>
      <c r="AS568" s="132" t="s">
        <v>13</v>
      </c>
      <c r="AT568" s="319" t="s">
        <v>13</v>
      </c>
      <c r="AU568" s="132" t="s">
        <v>13</v>
      </c>
      <c r="AV568" s="132" t="s">
        <v>13</v>
      </c>
      <c r="AW568" s="132" t="s">
        <v>13</v>
      </c>
      <c r="AX568" s="132" t="s">
        <v>13</v>
      </c>
      <c r="AY568" s="132" t="s">
        <v>13</v>
      </c>
      <c r="AZ568" s="320" t="s">
        <v>13</v>
      </c>
      <c r="BA568" s="320" t="s">
        <v>13</v>
      </c>
      <c r="BB568" s="132" t="s">
        <v>13</v>
      </c>
      <c r="BC568" s="319" t="s">
        <v>13</v>
      </c>
      <c r="BD568" s="319" t="s">
        <v>13</v>
      </c>
      <c r="BE568" s="320" t="s">
        <v>13</v>
      </c>
      <c r="BF568" s="132" t="s">
        <v>13</v>
      </c>
      <c r="BG568" s="132" t="s">
        <v>13</v>
      </c>
      <c r="BH568" s="132" t="s">
        <v>13</v>
      </c>
      <c r="BI568" s="132" t="s">
        <v>13</v>
      </c>
      <c r="BJ568" s="321"/>
      <c r="BK568" s="321"/>
      <c r="BL568" s="132"/>
      <c r="BM568" s="132"/>
      <c r="BN568" s="132"/>
      <c r="BO568" s="132"/>
      <c r="BP568" s="132"/>
      <c r="BQ568" s="321"/>
      <c r="BR568" s="132"/>
      <c r="BS568" s="132"/>
      <c r="BT568" s="132"/>
      <c r="BU568" s="132"/>
      <c r="BV568" s="132"/>
      <c r="BW568" s="132"/>
      <c r="BX568" s="132"/>
    </row>
    <row r="569" spans="1:76" hidden="1" x14ac:dyDescent="0.25">
      <c r="A569" s="295">
        <v>303</v>
      </c>
      <c r="C569" s="317" t="s">
        <v>13</v>
      </c>
      <c r="D569" s="317" t="s">
        <v>13</v>
      </c>
      <c r="E569" s="318" t="s">
        <v>13</v>
      </c>
      <c r="F569" s="132" t="s">
        <v>13</v>
      </c>
      <c r="G569" s="132" t="s">
        <v>13</v>
      </c>
      <c r="H569" s="132" t="s">
        <v>13</v>
      </c>
      <c r="I569" s="132" t="s">
        <v>13</v>
      </c>
      <c r="J569" s="132" t="s">
        <v>13</v>
      </c>
      <c r="K569" s="132" t="s">
        <v>13</v>
      </c>
      <c r="L569" s="132" t="s">
        <v>13</v>
      </c>
      <c r="M569" s="132" t="s">
        <v>13</v>
      </c>
      <c r="N569" s="132" t="s">
        <v>13</v>
      </c>
      <c r="O569" s="132" t="s">
        <v>13</v>
      </c>
      <c r="P569" s="132" t="s">
        <v>13</v>
      </c>
      <c r="Q569" s="132" t="s">
        <v>13</v>
      </c>
      <c r="R569" s="132" t="s">
        <v>13</v>
      </c>
      <c r="S569" s="132" t="s">
        <v>13</v>
      </c>
      <c r="T569" s="132" t="s">
        <v>13</v>
      </c>
      <c r="U569" s="132" t="s">
        <v>13</v>
      </c>
      <c r="V569" s="132" t="s">
        <v>13</v>
      </c>
      <c r="W569" s="132" t="s">
        <v>13</v>
      </c>
      <c r="X569" s="132" t="s">
        <v>13</v>
      </c>
      <c r="Y569" s="132" t="s">
        <v>13</v>
      </c>
      <c r="Z569" s="132" t="s">
        <v>13</v>
      </c>
      <c r="AA569" s="132" t="s">
        <v>13</v>
      </c>
      <c r="AB569" s="132" t="s">
        <v>13</v>
      </c>
      <c r="AC569" s="132" t="s">
        <v>13</v>
      </c>
      <c r="AD569" s="132" t="s">
        <v>13</v>
      </c>
      <c r="AE569" s="132" t="s">
        <v>13</v>
      </c>
      <c r="AF569" s="132" t="s">
        <v>13</v>
      </c>
      <c r="AG569" s="132" t="s">
        <v>13</v>
      </c>
      <c r="AH569" s="132" t="s">
        <v>13</v>
      </c>
      <c r="AI569" s="132" t="s">
        <v>13</v>
      </c>
      <c r="AJ569" s="132" t="s">
        <v>13</v>
      </c>
      <c r="AK569" s="132" t="s">
        <v>13</v>
      </c>
      <c r="AL569" s="132" t="s">
        <v>13</v>
      </c>
      <c r="AM569" s="132" t="s">
        <v>13</v>
      </c>
      <c r="AN569" s="132" t="s">
        <v>13</v>
      </c>
      <c r="AO569" s="132" t="s">
        <v>13</v>
      </c>
      <c r="AP569" s="132" t="s">
        <v>13</v>
      </c>
      <c r="AQ569" s="132" t="s">
        <v>13</v>
      </c>
      <c r="AR569" s="132" t="s">
        <v>13</v>
      </c>
      <c r="AS569" s="132" t="s">
        <v>13</v>
      </c>
      <c r="AT569" s="319" t="s">
        <v>13</v>
      </c>
      <c r="AU569" s="132" t="s">
        <v>13</v>
      </c>
      <c r="AV569" s="132" t="s">
        <v>13</v>
      </c>
      <c r="AW569" s="132" t="s">
        <v>13</v>
      </c>
      <c r="AX569" s="132" t="s">
        <v>13</v>
      </c>
      <c r="AY569" s="132" t="s">
        <v>13</v>
      </c>
      <c r="AZ569" s="320" t="s">
        <v>13</v>
      </c>
      <c r="BA569" s="320" t="s">
        <v>13</v>
      </c>
      <c r="BB569" s="132" t="s">
        <v>13</v>
      </c>
      <c r="BC569" s="319" t="s">
        <v>13</v>
      </c>
      <c r="BD569" s="319" t="s">
        <v>13</v>
      </c>
      <c r="BE569" s="320" t="s">
        <v>13</v>
      </c>
      <c r="BF569" s="132" t="s">
        <v>13</v>
      </c>
      <c r="BG569" s="132" t="s">
        <v>13</v>
      </c>
      <c r="BH569" s="132" t="s">
        <v>13</v>
      </c>
      <c r="BI569" s="132" t="s">
        <v>13</v>
      </c>
      <c r="BJ569" s="321"/>
      <c r="BK569" s="321"/>
      <c r="BL569" s="132"/>
      <c r="BM569" s="132"/>
      <c r="BN569" s="132"/>
      <c r="BO569" s="132"/>
      <c r="BP569" s="132"/>
      <c r="BQ569" s="321"/>
      <c r="BR569" s="132"/>
      <c r="BS569" s="132"/>
      <c r="BT569" s="132"/>
      <c r="BU569" s="132"/>
      <c r="BV569" s="132"/>
      <c r="BW569" s="132"/>
      <c r="BX569" s="132"/>
    </row>
    <row r="570" spans="1:76" hidden="1" x14ac:dyDescent="0.25">
      <c r="A570" s="295">
        <v>303</v>
      </c>
      <c r="C570" s="317" t="s">
        <v>13</v>
      </c>
      <c r="D570" s="317" t="s">
        <v>13</v>
      </c>
      <c r="E570" s="318" t="s">
        <v>13</v>
      </c>
      <c r="F570" s="132" t="s">
        <v>13</v>
      </c>
      <c r="G570" s="132" t="s">
        <v>13</v>
      </c>
      <c r="H570" s="132" t="s">
        <v>13</v>
      </c>
      <c r="I570" s="132" t="s">
        <v>13</v>
      </c>
      <c r="J570" s="132" t="s">
        <v>13</v>
      </c>
      <c r="K570" s="132" t="s">
        <v>13</v>
      </c>
      <c r="L570" s="132" t="s">
        <v>13</v>
      </c>
      <c r="M570" s="132" t="s">
        <v>13</v>
      </c>
      <c r="N570" s="132" t="s">
        <v>13</v>
      </c>
      <c r="O570" s="132" t="s">
        <v>13</v>
      </c>
      <c r="P570" s="132" t="s">
        <v>13</v>
      </c>
      <c r="Q570" s="132" t="s">
        <v>13</v>
      </c>
      <c r="R570" s="132" t="s">
        <v>13</v>
      </c>
      <c r="S570" s="132" t="s">
        <v>13</v>
      </c>
      <c r="T570" s="132" t="s">
        <v>13</v>
      </c>
      <c r="U570" s="132" t="s">
        <v>13</v>
      </c>
      <c r="V570" s="132" t="s">
        <v>13</v>
      </c>
      <c r="W570" s="132" t="s">
        <v>13</v>
      </c>
      <c r="X570" s="132" t="s">
        <v>13</v>
      </c>
      <c r="Y570" s="132" t="s">
        <v>13</v>
      </c>
      <c r="Z570" s="132" t="s">
        <v>13</v>
      </c>
      <c r="AA570" s="132" t="s">
        <v>13</v>
      </c>
      <c r="AB570" s="132" t="s">
        <v>13</v>
      </c>
      <c r="AC570" s="132" t="s">
        <v>13</v>
      </c>
      <c r="AD570" s="132" t="s">
        <v>13</v>
      </c>
      <c r="AE570" s="132" t="s">
        <v>13</v>
      </c>
      <c r="AF570" s="132" t="s">
        <v>13</v>
      </c>
      <c r="AG570" s="132" t="s">
        <v>13</v>
      </c>
      <c r="AH570" s="132" t="s">
        <v>13</v>
      </c>
      <c r="AI570" s="132" t="s">
        <v>13</v>
      </c>
      <c r="AJ570" s="132" t="s">
        <v>13</v>
      </c>
      <c r="AK570" s="132" t="s">
        <v>13</v>
      </c>
      <c r="AL570" s="132" t="s">
        <v>13</v>
      </c>
      <c r="AM570" s="132" t="s">
        <v>13</v>
      </c>
      <c r="AN570" s="132" t="s">
        <v>13</v>
      </c>
      <c r="AO570" s="132" t="s">
        <v>13</v>
      </c>
      <c r="AP570" s="132" t="s">
        <v>13</v>
      </c>
      <c r="AQ570" s="132" t="s">
        <v>13</v>
      </c>
      <c r="AR570" s="132" t="s">
        <v>13</v>
      </c>
      <c r="AS570" s="132" t="s">
        <v>13</v>
      </c>
      <c r="AT570" s="319" t="s">
        <v>13</v>
      </c>
      <c r="AU570" s="132" t="s">
        <v>13</v>
      </c>
      <c r="AV570" s="132" t="s">
        <v>13</v>
      </c>
      <c r="AW570" s="132" t="s">
        <v>13</v>
      </c>
      <c r="AX570" s="132" t="s">
        <v>13</v>
      </c>
      <c r="AY570" s="132" t="s">
        <v>13</v>
      </c>
      <c r="AZ570" s="320" t="s">
        <v>13</v>
      </c>
      <c r="BA570" s="320" t="s">
        <v>13</v>
      </c>
      <c r="BB570" s="132" t="s">
        <v>13</v>
      </c>
      <c r="BC570" s="319" t="s">
        <v>13</v>
      </c>
      <c r="BD570" s="319" t="s">
        <v>13</v>
      </c>
      <c r="BE570" s="320" t="s">
        <v>13</v>
      </c>
      <c r="BF570" s="132" t="s">
        <v>13</v>
      </c>
      <c r="BG570" s="132" t="s">
        <v>13</v>
      </c>
      <c r="BH570" s="132" t="s">
        <v>13</v>
      </c>
      <c r="BI570" s="132" t="s">
        <v>13</v>
      </c>
      <c r="BJ570" s="321"/>
      <c r="BK570" s="321"/>
      <c r="BL570" s="132"/>
      <c r="BM570" s="132"/>
      <c r="BN570" s="132"/>
      <c r="BO570" s="132"/>
      <c r="BP570" s="132"/>
      <c r="BQ570" s="321"/>
      <c r="BR570" s="132"/>
      <c r="BS570" s="132"/>
      <c r="BT570" s="132"/>
      <c r="BU570" s="132"/>
      <c r="BV570" s="132"/>
      <c r="BW570" s="132"/>
      <c r="BX570" s="132"/>
    </row>
    <row r="571" spans="1:76" hidden="1" x14ac:dyDescent="0.25">
      <c r="A571" s="295">
        <v>303</v>
      </c>
      <c r="C571" s="317" t="s">
        <v>13</v>
      </c>
      <c r="D571" s="317" t="s">
        <v>13</v>
      </c>
      <c r="E571" s="318" t="s">
        <v>13</v>
      </c>
      <c r="F571" s="132" t="s">
        <v>13</v>
      </c>
      <c r="G571" s="132" t="s">
        <v>13</v>
      </c>
      <c r="H571" s="132" t="s">
        <v>13</v>
      </c>
      <c r="I571" s="132" t="s">
        <v>13</v>
      </c>
      <c r="J571" s="132" t="s">
        <v>13</v>
      </c>
      <c r="K571" s="132" t="s">
        <v>13</v>
      </c>
      <c r="L571" s="132" t="s">
        <v>13</v>
      </c>
      <c r="M571" s="132" t="s">
        <v>13</v>
      </c>
      <c r="N571" s="132" t="s">
        <v>13</v>
      </c>
      <c r="O571" s="132" t="s">
        <v>13</v>
      </c>
      <c r="P571" s="132" t="s">
        <v>13</v>
      </c>
      <c r="Q571" s="132" t="s">
        <v>13</v>
      </c>
      <c r="R571" s="132" t="s">
        <v>13</v>
      </c>
      <c r="S571" s="132" t="s">
        <v>13</v>
      </c>
      <c r="T571" s="132" t="s">
        <v>13</v>
      </c>
      <c r="U571" s="132" t="s">
        <v>13</v>
      </c>
      <c r="V571" s="132" t="s">
        <v>13</v>
      </c>
      <c r="W571" s="132" t="s">
        <v>13</v>
      </c>
      <c r="X571" s="132" t="s">
        <v>13</v>
      </c>
      <c r="Y571" s="132" t="s">
        <v>13</v>
      </c>
      <c r="Z571" s="132" t="s">
        <v>13</v>
      </c>
      <c r="AA571" s="132" t="s">
        <v>13</v>
      </c>
      <c r="AB571" s="132" t="s">
        <v>13</v>
      </c>
      <c r="AC571" s="132" t="s">
        <v>13</v>
      </c>
      <c r="AD571" s="132" t="s">
        <v>13</v>
      </c>
      <c r="AE571" s="132" t="s">
        <v>13</v>
      </c>
      <c r="AF571" s="132" t="s">
        <v>13</v>
      </c>
      <c r="AG571" s="132" t="s">
        <v>13</v>
      </c>
      <c r="AH571" s="132" t="s">
        <v>13</v>
      </c>
      <c r="AI571" s="132" t="s">
        <v>13</v>
      </c>
      <c r="AJ571" s="132" t="s">
        <v>13</v>
      </c>
      <c r="AK571" s="132" t="s">
        <v>13</v>
      </c>
      <c r="AL571" s="132" t="s">
        <v>13</v>
      </c>
      <c r="AM571" s="132" t="s">
        <v>13</v>
      </c>
      <c r="AN571" s="132" t="s">
        <v>13</v>
      </c>
      <c r="AO571" s="132" t="s">
        <v>13</v>
      </c>
      <c r="AP571" s="132" t="s">
        <v>13</v>
      </c>
      <c r="AQ571" s="132" t="s">
        <v>13</v>
      </c>
      <c r="AR571" s="132" t="s">
        <v>13</v>
      </c>
      <c r="AS571" s="132" t="s">
        <v>13</v>
      </c>
      <c r="AT571" s="319" t="s">
        <v>13</v>
      </c>
      <c r="AU571" s="132" t="s">
        <v>13</v>
      </c>
      <c r="AV571" s="132" t="s">
        <v>13</v>
      </c>
      <c r="AW571" s="132" t="s">
        <v>13</v>
      </c>
      <c r="AX571" s="132" t="s">
        <v>13</v>
      </c>
      <c r="AY571" s="132" t="s">
        <v>13</v>
      </c>
      <c r="AZ571" s="320" t="s">
        <v>13</v>
      </c>
      <c r="BA571" s="320" t="s">
        <v>13</v>
      </c>
      <c r="BB571" s="132" t="s">
        <v>13</v>
      </c>
      <c r="BC571" s="319" t="s">
        <v>13</v>
      </c>
      <c r="BD571" s="319" t="s">
        <v>13</v>
      </c>
      <c r="BE571" s="320" t="s">
        <v>13</v>
      </c>
      <c r="BF571" s="132" t="s">
        <v>13</v>
      </c>
      <c r="BG571" s="132" t="s">
        <v>13</v>
      </c>
      <c r="BH571" s="132" t="s">
        <v>13</v>
      </c>
      <c r="BI571" s="132" t="s">
        <v>13</v>
      </c>
      <c r="BJ571" s="321"/>
      <c r="BK571" s="321"/>
      <c r="BL571" s="132"/>
      <c r="BM571" s="132"/>
      <c r="BN571" s="132"/>
      <c r="BO571" s="132"/>
      <c r="BP571" s="132"/>
      <c r="BQ571" s="321"/>
      <c r="BR571" s="132"/>
      <c r="BS571" s="132"/>
      <c r="BT571" s="132"/>
      <c r="BU571" s="132"/>
      <c r="BV571" s="132"/>
      <c r="BW571" s="132"/>
      <c r="BX571" s="132"/>
    </row>
    <row r="572" spans="1:76" hidden="1" x14ac:dyDescent="0.25">
      <c r="A572" s="295">
        <v>303</v>
      </c>
      <c r="C572" s="317" t="s">
        <v>13</v>
      </c>
      <c r="D572" s="317" t="s">
        <v>13</v>
      </c>
      <c r="E572" s="318" t="s">
        <v>13</v>
      </c>
      <c r="F572" s="132" t="s">
        <v>13</v>
      </c>
      <c r="G572" s="132" t="s">
        <v>13</v>
      </c>
      <c r="H572" s="132" t="s">
        <v>13</v>
      </c>
      <c r="I572" s="132" t="s">
        <v>13</v>
      </c>
      <c r="J572" s="132" t="s">
        <v>13</v>
      </c>
      <c r="K572" s="132" t="s">
        <v>13</v>
      </c>
      <c r="L572" s="132" t="s">
        <v>13</v>
      </c>
      <c r="M572" s="132" t="s">
        <v>13</v>
      </c>
      <c r="N572" s="132" t="s">
        <v>13</v>
      </c>
      <c r="O572" s="132" t="s">
        <v>13</v>
      </c>
      <c r="P572" s="132" t="s">
        <v>13</v>
      </c>
      <c r="Q572" s="132" t="s">
        <v>13</v>
      </c>
      <c r="R572" s="132" t="s">
        <v>13</v>
      </c>
      <c r="S572" s="132" t="s">
        <v>13</v>
      </c>
      <c r="T572" s="132" t="s">
        <v>13</v>
      </c>
      <c r="U572" s="132" t="s">
        <v>13</v>
      </c>
      <c r="V572" s="132" t="s">
        <v>13</v>
      </c>
      <c r="W572" s="132" t="s">
        <v>13</v>
      </c>
      <c r="X572" s="132" t="s">
        <v>13</v>
      </c>
      <c r="Y572" s="132" t="s">
        <v>13</v>
      </c>
      <c r="Z572" s="132" t="s">
        <v>13</v>
      </c>
      <c r="AA572" s="132" t="s">
        <v>13</v>
      </c>
      <c r="AB572" s="132" t="s">
        <v>13</v>
      </c>
      <c r="AC572" s="132" t="s">
        <v>13</v>
      </c>
      <c r="AD572" s="132" t="s">
        <v>13</v>
      </c>
      <c r="AE572" s="132" t="s">
        <v>13</v>
      </c>
      <c r="AF572" s="132" t="s">
        <v>13</v>
      </c>
      <c r="AG572" s="132" t="s">
        <v>13</v>
      </c>
      <c r="AH572" s="132" t="s">
        <v>13</v>
      </c>
      <c r="AI572" s="132" t="s">
        <v>13</v>
      </c>
      <c r="AJ572" s="132" t="s">
        <v>13</v>
      </c>
      <c r="AK572" s="132" t="s">
        <v>13</v>
      </c>
      <c r="AL572" s="132" t="s">
        <v>13</v>
      </c>
      <c r="AM572" s="132" t="s">
        <v>13</v>
      </c>
      <c r="AN572" s="132" t="s">
        <v>13</v>
      </c>
      <c r="AO572" s="132" t="s">
        <v>13</v>
      </c>
      <c r="AP572" s="132" t="s">
        <v>13</v>
      </c>
      <c r="AQ572" s="132" t="s">
        <v>13</v>
      </c>
      <c r="AR572" s="132" t="s">
        <v>13</v>
      </c>
      <c r="AS572" s="132" t="s">
        <v>13</v>
      </c>
      <c r="AT572" s="319" t="s">
        <v>13</v>
      </c>
      <c r="AU572" s="132" t="s">
        <v>13</v>
      </c>
      <c r="AV572" s="132" t="s">
        <v>13</v>
      </c>
      <c r="AW572" s="132" t="s">
        <v>13</v>
      </c>
      <c r="AX572" s="132" t="s">
        <v>13</v>
      </c>
      <c r="AY572" s="132" t="s">
        <v>13</v>
      </c>
      <c r="AZ572" s="320" t="s">
        <v>13</v>
      </c>
      <c r="BA572" s="320" t="s">
        <v>13</v>
      </c>
      <c r="BB572" s="132" t="s">
        <v>13</v>
      </c>
      <c r="BC572" s="319" t="s">
        <v>13</v>
      </c>
      <c r="BD572" s="319" t="s">
        <v>13</v>
      </c>
      <c r="BE572" s="320" t="s">
        <v>13</v>
      </c>
      <c r="BF572" s="132" t="s">
        <v>13</v>
      </c>
      <c r="BG572" s="132" t="s">
        <v>13</v>
      </c>
      <c r="BH572" s="132" t="s">
        <v>13</v>
      </c>
      <c r="BI572" s="132" t="s">
        <v>13</v>
      </c>
      <c r="BJ572" s="321"/>
      <c r="BK572" s="321"/>
      <c r="BL572" s="132"/>
      <c r="BM572" s="132"/>
      <c r="BN572" s="132"/>
      <c r="BO572" s="132"/>
      <c r="BP572" s="132"/>
      <c r="BQ572" s="321"/>
      <c r="BR572" s="132"/>
      <c r="BS572" s="132"/>
      <c r="BT572" s="132"/>
      <c r="BU572" s="132"/>
      <c r="BV572" s="132"/>
      <c r="BW572" s="132"/>
      <c r="BX572" s="132"/>
    </row>
    <row r="573" spans="1:76" hidden="1" x14ac:dyDescent="0.25">
      <c r="A573" s="295">
        <v>303</v>
      </c>
      <c r="C573" s="317" t="s">
        <v>13</v>
      </c>
      <c r="D573" s="317" t="s">
        <v>13</v>
      </c>
      <c r="E573" s="318" t="s">
        <v>13</v>
      </c>
      <c r="F573" s="132" t="s">
        <v>13</v>
      </c>
      <c r="G573" s="132" t="s">
        <v>13</v>
      </c>
      <c r="H573" s="132" t="s">
        <v>13</v>
      </c>
      <c r="I573" s="132" t="s">
        <v>13</v>
      </c>
      <c r="J573" s="132" t="s">
        <v>13</v>
      </c>
      <c r="K573" s="132" t="s">
        <v>13</v>
      </c>
      <c r="L573" s="132" t="s">
        <v>13</v>
      </c>
      <c r="M573" s="132" t="s">
        <v>13</v>
      </c>
      <c r="N573" s="132" t="s">
        <v>13</v>
      </c>
      <c r="O573" s="132" t="s">
        <v>13</v>
      </c>
      <c r="P573" s="132" t="s">
        <v>13</v>
      </c>
      <c r="Q573" s="132" t="s">
        <v>13</v>
      </c>
      <c r="R573" s="132" t="s">
        <v>13</v>
      </c>
      <c r="S573" s="132" t="s">
        <v>13</v>
      </c>
      <c r="T573" s="132" t="s">
        <v>13</v>
      </c>
      <c r="U573" s="132" t="s">
        <v>13</v>
      </c>
      <c r="V573" s="132" t="s">
        <v>13</v>
      </c>
      <c r="W573" s="132" t="s">
        <v>13</v>
      </c>
      <c r="X573" s="132" t="s">
        <v>13</v>
      </c>
      <c r="Y573" s="132" t="s">
        <v>13</v>
      </c>
      <c r="Z573" s="132" t="s">
        <v>13</v>
      </c>
      <c r="AA573" s="132" t="s">
        <v>13</v>
      </c>
      <c r="AB573" s="132" t="s">
        <v>13</v>
      </c>
      <c r="AC573" s="132" t="s">
        <v>13</v>
      </c>
      <c r="AD573" s="132" t="s">
        <v>13</v>
      </c>
      <c r="AE573" s="132" t="s">
        <v>13</v>
      </c>
      <c r="AF573" s="132" t="s">
        <v>13</v>
      </c>
      <c r="AG573" s="132" t="s">
        <v>13</v>
      </c>
      <c r="AH573" s="132" t="s">
        <v>13</v>
      </c>
      <c r="AI573" s="132" t="s">
        <v>13</v>
      </c>
      <c r="AJ573" s="132" t="s">
        <v>13</v>
      </c>
      <c r="AK573" s="132" t="s">
        <v>13</v>
      </c>
      <c r="AL573" s="132" t="s">
        <v>13</v>
      </c>
      <c r="AM573" s="132" t="s">
        <v>13</v>
      </c>
      <c r="AN573" s="132" t="s">
        <v>13</v>
      </c>
      <c r="AO573" s="132" t="s">
        <v>13</v>
      </c>
      <c r="AP573" s="132" t="s">
        <v>13</v>
      </c>
      <c r="AQ573" s="132" t="s">
        <v>13</v>
      </c>
      <c r="AR573" s="132" t="s">
        <v>13</v>
      </c>
      <c r="AS573" s="132" t="s">
        <v>13</v>
      </c>
      <c r="AT573" s="319" t="s">
        <v>13</v>
      </c>
      <c r="AU573" s="132" t="s">
        <v>13</v>
      </c>
      <c r="AV573" s="132" t="s">
        <v>13</v>
      </c>
      <c r="AW573" s="132" t="s">
        <v>13</v>
      </c>
      <c r="AX573" s="132" t="s">
        <v>13</v>
      </c>
      <c r="AY573" s="132" t="s">
        <v>13</v>
      </c>
      <c r="AZ573" s="320" t="s">
        <v>13</v>
      </c>
      <c r="BA573" s="320" t="s">
        <v>13</v>
      </c>
      <c r="BB573" s="132" t="s">
        <v>13</v>
      </c>
      <c r="BC573" s="319" t="s">
        <v>13</v>
      </c>
      <c r="BD573" s="319" t="s">
        <v>13</v>
      </c>
      <c r="BE573" s="320" t="s">
        <v>13</v>
      </c>
      <c r="BF573" s="132" t="s">
        <v>13</v>
      </c>
      <c r="BG573" s="132" t="s">
        <v>13</v>
      </c>
      <c r="BH573" s="132" t="s">
        <v>13</v>
      </c>
      <c r="BI573" s="132" t="s">
        <v>13</v>
      </c>
      <c r="BJ573" s="321"/>
      <c r="BK573" s="321"/>
      <c r="BL573" s="132"/>
      <c r="BM573" s="132"/>
      <c r="BN573" s="132"/>
      <c r="BO573" s="132"/>
      <c r="BP573" s="132"/>
      <c r="BQ573" s="321"/>
      <c r="BR573" s="132"/>
      <c r="BS573" s="132"/>
      <c r="BT573" s="132"/>
      <c r="BU573" s="132"/>
      <c r="BV573" s="132"/>
      <c r="BW573" s="132"/>
      <c r="BX573" s="132"/>
    </row>
    <row r="574" spans="1:76" hidden="1" x14ac:dyDescent="0.25">
      <c r="A574" s="295">
        <v>303</v>
      </c>
      <c r="C574" s="317" t="s">
        <v>13</v>
      </c>
      <c r="D574" s="317" t="s">
        <v>13</v>
      </c>
      <c r="E574" s="318" t="s">
        <v>13</v>
      </c>
      <c r="F574" s="132" t="s">
        <v>13</v>
      </c>
      <c r="G574" s="132" t="s">
        <v>13</v>
      </c>
      <c r="H574" s="132" t="s">
        <v>13</v>
      </c>
      <c r="I574" s="132" t="s">
        <v>13</v>
      </c>
      <c r="J574" s="132" t="s">
        <v>13</v>
      </c>
      <c r="K574" s="132" t="s">
        <v>13</v>
      </c>
      <c r="L574" s="132" t="s">
        <v>13</v>
      </c>
      <c r="M574" s="132" t="s">
        <v>13</v>
      </c>
      <c r="N574" s="132" t="s">
        <v>13</v>
      </c>
      <c r="O574" s="132" t="s">
        <v>13</v>
      </c>
      <c r="P574" s="132" t="s">
        <v>13</v>
      </c>
      <c r="Q574" s="132" t="s">
        <v>13</v>
      </c>
      <c r="R574" s="132" t="s">
        <v>13</v>
      </c>
      <c r="S574" s="132" t="s">
        <v>13</v>
      </c>
      <c r="T574" s="132" t="s">
        <v>13</v>
      </c>
      <c r="U574" s="132" t="s">
        <v>13</v>
      </c>
      <c r="V574" s="132" t="s">
        <v>13</v>
      </c>
      <c r="W574" s="132" t="s">
        <v>13</v>
      </c>
      <c r="X574" s="132" t="s">
        <v>13</v>
      </c>
      <c r="Y574" s="132" t="s">
        <v>13</v>
      </c>
      <c r="Z574" s="132" t="s">
        <v>13</v>
      </c>
      <c r="AA574" s="132" t="s">
        <v>13</v>
      </c>
      <c r="AB574" s="132" t="s">
        <v>13</v>
      </c>
      <c r="AC574" s="132" t="s">
        <v>13</v>
      </c>
      <c r="AD574" s="132" t="s">
        <v>13</v>
      </c>
      <c r="AE574" s="132" t="s">
        <v>13</v>
      </c>
      <c r="AF574" s="132" t="s">
        <v>13</v>
      </c>
      <c r="AG574" s="132" t="s">
        <v>13</v>
      </c>
      <c r="AH574" s="132" t="s">
        <v>13</v>
      </c>
      <c r="AI574" s="132" t="s">
        <v>13</v>
      </c>
      <c r="AJ574" s="132" t="s">
        <v>13</v>
      </c>
      <c r="AK574" s="132" t="s">
        <v>13</v>
      </c>
      <c r="AL574" s="132" t="s">
        <v>13</v>
      </c>
      <c r="AM574" s="132" t="s">
        <v>13</v>
      </c>
      <c r="AN574" s="132" t="s">
        <v>13</v>
      </c>
      <c r="AO574" s="132" t="s">
        <v>13</v>
      </c>
      <c r="AP574" s="132" t="s">
        <v>13</v>
      </c>
      <c r="AQ574" s="132" t="s">
        <v>13</v>
      </c>
      <c r="AR574" s="132" t="s">
        <v>13</v>
      </c>
      <c r="AS574" s="132" t="s">
        <v>13</v>
      </c>
      <c r="AT574" s="319" t="s">
        <v>13</v>
      </c>
      <c r="AU574" s="132" t="s">
        <v>13</v>
      </c>
      <c r="AV574" s="132" t="s">
        <v>13</v>
      </c>
      <c r="AW574" s="132" t="s">
        <v>13</v>
      </c>
      <c r="AX574" s="132" t="s">
        <v>13</v>
      </c>
      <c r="AY574" s="132" t="s">
        <v>13</v>
      </c>
      <c r="AZ574" s="320" t="s">
        <v>13</v>
      </c>
      <c r="BA574" s="320" t="s">
        <v>13</v>
      </c>
      <c r="BB574" s="132" t="s">
        <v>13</v>
      </c>
      <c r="BC574" s="319" t="s">
        <v>13</v>
      </c>
      <c r="BD574" s="319" t="s">
        <v>13</v>
      </c>
      <c r="BE574" s="320" t="s">
        <v>13</v>
      </c>
      <c r="BF574" s="132" t="s">
        <v>13</v>
      </c>
      <c r="BG574" s="132" t="s">
        <v>13</v>
      </c>
      <c r="BH574" s="132" t="s">
        <v>13</v>
      </c>
      <c r="BI574" s="132" t="s">
        <v>13</v>
      </c>
      <c r="BJ574" s="321"/>
      <c r="BK574" s="321"/>
      <c r="BL574" s="132"/>
      <c r="BM574" s="132"/>
      <c r="BN574" s="132"/>
      <c r="BO574" s="132"/>
      <c r="BP574" s="132"/>
      <c r="BQ574" s="321"/>
      <c r="BR574" s="132"/>
      <c r="BS574" s="132"/>
      <c r="BT574" s="132"/>
      <c r="BU574" s="132"/>
      <c r="BV574" s="132"/>
      <c r="BW574" s="132"/>
      <c r="BX574" s="132"/>
    </row>
    <row r="575" spans="1:76" hidden="1" x14ac:dyDescent="0.25">
      <c r="A575" s="295">
        <v>303</v>
      </c>
      <c r="C575" s="317" t="s">
        <v>13</v>
      </c>
      <c r="D575" s="317" t="s">
        <v>13</v>
      </c>
      <c r="E575" s="318" t="s">
        <v>13</v>
      </c>
      <c r="F575" s="132" t="s">
        <v>13</v>
      </c>
      <c r="G575" s="132" t="s">
        <v>13</v>
      </c>
      <c r="H575" s="132" t="s">
        <v>13</v>
      </c>
      <c r="I575" s="132" t="s">
        <v>13</v>
      </c>
      <c r="J575" s="132" t="s">
        <v>13</v>
      </c>
      <c r="K575" s="132" t="s">
        <v>13</v>
      </c>
      <c r="L575" s="132" t="s">
        <v>13</v>
      </c>
      <c r="M575" s="132" t="s">
        <v>13</v>
      </c>
      <c r="N575" s="132" t="s">
        <v>13</v>
      </c>
      <c r="O575" s="132" t="s">
        <v>13</v>
      </c>
      <c r="P575" s="132" t="s">
        <v>13</v>
      </c>
      <c r="Q575" s="132" t="s">
        <v>13</v>
      </c>
      <c r="R575" s="132" t="s">
        <v>13</v>
      </c>
      <c r="S575" s="132" t="s">
        <v>13</v>
      </c>
      <c r="T575" s="132" t="s">
        <v>13</v>
      </c>
      <c r="U575" s="132" t="s">
        <v>13</v>
      </c>
      <c r="V575" s="132" t="s">
        <v>13</v>
      </c>
      <c r="W575" s="132" t="s">
        <v>13</v>
      </c>
      <c r="X575" s="132" t="s">
        <v>13</v>
      </c>
      <c r="Y575" s="132" t="s">
        <v>13</v>
      </c>
      <c r="Z575" s="132" t="s">
        <v>13</v>
      </c>
      <c r="AA575" s="132" t="s">
        <v>13</v>
      </c>
      <c r="AB575" s="132" t="s">
        <v>13</v>
      </c>
      <c r="AC575" s="132" t="s">
        <v>13</v>
      </c>
      <c r="AD575" s="132" t="s">
        <v>13</v>
      </c>
      <c r="AE575" s="132" t="s">
        <v>13</v>
      </c>
      <c r="AF575" s="132" t="s">
        <v>13</v>
      </c>
      <c r="AG575" s="132" t="s">
        <v>13</v>
      </c>
      <c r="AH575" s="132" t="s">
        <v>13</v>
      </c>
      <c r="AI575" s="132" t="s">
        <v>13</v>
      </c>
      <c r="AJ575" s="132" t="s">
        <v>13</v>
      </c>
      <c r="AK575" s="132" t="s">
        <v>13</v>
      </c>
      <c r="AL575" s="132" t="s">
        <v>13</v>
      </c>
      <c r="AM575" s="132" t="s">
        <v>13</v>
      </c>
      <c r="AN575" s="132" t="s">
        <v>13</v>
      </c>
      <c r="AO575" s="132" t="s">
        <v>13</v>
      </c>
      <c r="AP575" s="132" t="s">
        <v>13</v>
      </c>
      <c r="AQ575" s="132" t="s">
        <v>13</v>
      </c>
      <c r="AR575" s="132" t="s">
        <v>13</v>
      </c>
      <c r="AS575" s="132" t="s">
        <v>13</v>
      </c>
      <c r="AT575" s="319" t="s">
        <v>13</v>
      </c>
      <c r="AU575" s="132" t="s">
        <v>13</v>
      </c>
      <c r="AV575" s="132" t="s">
        <v>13</v>
      </c>
      <c r="AW575" s="132" t="s">
        <v>13</v>
      </c>
      <c r="AX575" s="132" t="s">
        <v>13</v>
      </c>
      <c r="AY575" s="132" t="s">
        <v>13</v>
      </c>
      <c r="AZ575" s="320" t="s">
        <v>13</v>
      </c>
      <c r="BA575" s="320" t="s">
        <v>13</v>
      </c>
      <c r="BB575" s="132" t="s">
        <v>13</v>
      </c>
      <c r="BC575" s="319" t="s">
        <v>13</v>
      </c>
      <c r="BD575" s="319" t="s">
        <v>13</v>
      </c>
      <c r="BE575" s="320" t="s">
        <v>13</v>
      </c>
      <c r="BF575" s="132" t="s">
        <v>13</v>
      </c>
      <c r="BG575" s="132" t="s">
        <v>13</v>
      </c>
      <c r="BH575" s="132" t="s">
        <v>13</v>
      </c>
      <c r="BI575" s="132" t="s">
        <v>13</v>
      </c>
      <c r="BJ575" s="321"/>
      <c r="BK575" s="321"/>
      <c r="BL575" s="132"/>
      <c r="BM575" s="132"/>
      <c r="BN575" s="132"/>
      <c r="BO575" s="132"/>
      <c r="BP575" s="132"/>
      <c r="BQ575" s="321"/>
      <c r="BR575" s="132"/>
      <c r="BS575" s="132"/>
      <c r="BT575" s="132"/>
      <c r="BU575" s="132"/>
      <c r="BV575" s="132"/>
      <c r="BW575" s="132"/>
      <c r="BX575" s="132"/>
    </row>
    <row r="576" spans="1:76" hidden="1" x14ac:dyDescent="0.25">
      <c r="A576" s="295">
        <v>303</v>
      </c>
      <c r="C576" s="317" t="s">
        <v>13</v>
      </c>
      <c r="D576" s="317" t="s">
        <v>13</v>
      </c>
      <c r="E576" s="318" t="s">
        <v>13</v>
      </c>
      <c r="F576" s="132" t="s">
        <v>13</v>
      </c>
      <c r="G576" s="132" t="s">
        <v>13</v>
      </c>
      <c r="H576" s="132" t="s">
        <v>13</v>
      </c>
      <c r="I576" s="132" t="s">
        <v>13</v>
      </c>
      <c r="J576" s="132" t="s">
        <v>13</v>
      </c>
      <c r="K576" s="132" t="s">
        <v>13</v>
      </c>
      <c r="L576" s="132" t="s">
        <v>13</v>
      </c>
      <c r="M576" s="132" t="s">
        <v>13</v>
      </c>
      <c r="N576" s="132" t="s">
        <v>13</v>
      </c>
      <c r="O576" s="132" t="s">
        <v>13</v>
      </c>
      <c r="P576" s="132" t="s">
        <v>13</v>
      </c>
      <c r="Q576" s="132" t="s">
        <v>13</v>
      </c>
      <c r="R576" s="132" t="s">
        <v>13</v>
      </c>
      <c r="S576" s="132" t="s">
        <v>13</v>
      </c>
      <c r="T576" s="132" t="s">
        <v>13</v>
      </c>
      <c r="U576" s="132" t="s">
        <v>13</v>
      </c>
      <c r="V576" s="132" t="s">
        <v>13</v>
      </c>
      <c r="W576" s="132" t="s">
        <v>13</v>
      </c>
      <c r="X576" s="132" t="s">
        <v>13</v>
      </c>
      <c r="Y576" s="132" t="s">
        <v>13</v>
      </c>
      <c r="Z576" s="132" t="s">
        <v>13</v>
      </c>
      <c r="AA576" s="132" t="s">
        <v>13</v>
      </c>
      <c r="AB576" s="132" t="s">
        <v>13</v>
      </c>
      <c r="AC576" s="132" t="s">
        <v>13</v>
      </c>
      <c r="AD576" s="132" t="s">
        <v>13</v>
      </c>
      <c r="AE576" s="132" t="s">
        <v>13</v>
      </c>
      <c r="AF576" s="132" t="s">
        <v>13</v>
      </c>
      <c r="AG576" s="132" t="s">
        <v>13</v>
      </c>
      <c r="AH576" s="132" t="s">
        <v>13</v>
      </c>
      <c r="AI576" s="132" t="s">
        <v>13</v>
      </c>
      <c r="AJ576" s="132" t="s">
        <v>13</v>
      </c>
      <c r="AK576" s="132" t="s">
        <v>13</v>
      </c>
      <c r="AL576" s="132" t="s">
        <v>13</v>
      </c>
      <c r="AM576" s="132" t="s">
        <v>13</v>
      </c>
      <c r="AN576" s="132" t="s">
        <v>13</v>
      </c>
      <c r="AO576" s="132" t="s">
        <v>13</v>
      </c>
      <c r="AP576" s="132" t="s">
        <v>13</v>
      </c>
      <c r="AQ576" s="132" t="s">
        <v>13</v>
      </c>
      <c r="AR576" s="132" t="s">
        <v>13</v>
      </c>
      <c r="AS576" s="132" t="s">
        <v>13</v>
      </c>
      <c r="AT576" s="319" t="s">
        <v>13</v>
      </c>
      <c r="AU576" s="132" t="s">
        <v>13</v>
      </c>
      <c r="AV576" s="132" t="s">
        <v>13</v>
      </c>
      <c r="AW576" s="132" t="s">
        <v>13</v>
      </c>
      <c r="AX576" s="132" t="s">
        <v>13</v>
      </c>
      <c r="AY576" s="132" t="s">
        <v>13</v>
      </c>
      <c r="AZ576" s="320" t="s">
        <v>13</v>
      </c>
      <c r="BA576" s="320" t="s">
        <v>13</v>
      </c>
      <c r="BB576" s="132" t="s">
        <v>13</v>
      </c>
      <c r="BC576" s="319" t="s">
        <v>13</v>
      </c>
      <c r="BD576" s="319" t="s">
        <v>13</v>
      </c>
      <c r="BE576" s="320" t="s">
        <v>13</v>
      </c>
      <c r="BF576" s="132" t="s">
        <v>13</v>
      </c>
      <c r="BG576" s="132" t="s">
        <v>13</v>
      </c>
      <c r="BH576" s="132" t="s">
        <v>13</v>
      </c>
      <c r="BI576" s="132" t="s">
        <v>13</v>
      </c>
      <c r="BJ576" s="321"/>
      <c r="BK576" s="321"/>
      <c r="BL576" s="132"/>
      <c r="BM576" s="132"/>
      <c r="BN576" s="132"/>
      <c r="BO576" s="132"/>
      <c r="BP576" s="132"/>
      <c r="BQ576" s="321"/>
      <c r="BR576" s="132"/>
      <c r="BS576" s="132"/>
      <c r="BT576" s="132"/>
      <c r="BU576" s="132"/>
      <c r="BV576" s="132"/>
      <c r="BW576" s="132"/>
      <c r="BX576" s="132"/>
    </row>
    <row r="577" spans="1:76" hidden="1" x14ac:dyDescent="0.25">
      <c r="A577" s="295">
        <v>303</v>
      </c>
      <c r="C577" s="317" t="s">
        <v>13</v>
      </c>
      <c r="D577" s="317" t="s">
        <v>13</v>
      </c>
      <c r="E577" s="318" t="s">
        <v>13</v>
      </c>
      <c r="F577" s="132" t="s">
        <v>13</v>
      </c>
      <c r="G577" s="132" t="s">
        <v>13</v>
      </c>
      <c r="H577" s="132" t="s">
        <v>13</v>
      </c>
      <c r="I577" s="132" t="s">
        <v>13</v>
      </c>
      <c r="J577" s="132" t="s">
        <v>13</v>
      </c>
      <c r="K577" s="132" t="s">
        <v>13</v>
      </c>
      <c r="L577" s="132" t="s">
        <v>13</v>
      </c>
      <c r="M577" s="132" t="s">
        <v>13</v>
      </c>
      <c r="N577" s="132" t="s">
        <v>13</v>
      </c>
      <c r="O577" s="132" t="s">
        <v>13</v>
      </c>
      <c r="P577" s="132" t="s">
        <v>13</v>
      </c>
      <c r="Q577" s="132" t="s">
        <v>13</v>
      </c>
      <c r="R577" s="132" t="s">
        <v>13</v>
      </c>
      <c r="S577" s="132" t="s">
        <v>13</v>
      </c>
      <c r="T577" s="132" t="s">
        <v>13</v>
      </c>
      <c r="U577" s="132" t="s">
        <v>13</v>
      </c>
      <c r="V577" s="132" t="s">
        <v>13</v>
      </c>
      <c r="W577" s="132" t="s">
        <v>13</v>
      </c>
      <c r="X577" s="132" t="s">
        <v>13</v>
      </c>
      <c r="Y577" s="132" t="s">
        <v>13</v>
      </c>
      <c r="Z577" s="132" t="s">
        <v>13</v>
      </c>
      <c r="AA577" s="132" t="s">
        <v>13</v>
      </c>
      <c r="AB577" s="132" t="s">
        <v>13</v>
      </c>
      <c r="AC577" s="132" t="s">
        <v>13</v>
      </c>
      <c r="AD577" s="132" t="s">
        <v>13</v>
      </c>
      <c r="AE577" s="132" t="s">
        <v>13</v>
      </c>
      <c r="AF577" s="132" t="s">
        <v>13</v>
      </c>
      <c r="AG577" s="132" t="s">
        <v>13</v>
      </c>
      <c r="AH577" s="132" t="s">
        <v>13</v>
      </c>
      <c r="AI577" s="132" t="s">
        <v>13</v>
      </c>
      <c r="AJ577" s="132" t="s">
        <v>13</v>
      </c>
      <c r="AK577" s="132" t="s">
        <v>13</v>
      </c>
      <c r="AL577" s="132" t="s">
        <v>13</v>
      </c>
      <c r="AM577" s="132" t="s">
        <v>13</v>
      </c>
      <c r="AN577" s="132" t="s">
        <v>13</v>
      </c>
      <c r="AO577" s="132" t="s">
        <v>13</v>
      </c>
      <c r="AP577" s="132" t="s">
        <v>13</v>
      </c>
      <c r="AQ577" s="132" t="s">
        <v>13</v>
      </c>
      <c r="AR577" s="132" t="s">
        <v>13</v>
      </c>
      <c r="AS577" s="132" t="s">
        <v>13</v>
      </c>
      <c r="AT577" s="319" t="s">
        <v>13</v>
      </c>
      <c r="AU577" s="132" t="s">
        <v>13</v>
      </c>
      <c r="AV577" s="132" t="s">
        <v>13</v>
      </c>
      <c r="AW577" s="132" t="s">
        <v>13</v>
      </c>
      <c r="AX577" s="132" t="s">
        <v>13</v>
      </c>
      <c r="AY577" s="132" t="s">
        <v>13</v>
      </c>
      <c r="AZ577" s="320" t="s">
        <v>13</v>
      </c>
      <c r="BA577" s="320" t="s">
        <v>13</v>
      </c>
      <c r="BB577" s="132" t="s">
        <v>13</v>
      </c>
      <c r="BC577" s="319" t="s">
        <v>13</v>
      </c>
      <c r="BD577" s="319" t="s">
        <v>13</v>
      </c>
      <c r="BE577" s="320" t="s">
        <v>13</v>
      </c>
      <c r="BF577" s="132" t="s">
        <v>13</v>
      </c>
      <c r="BG577" s="132" t="s">
        <v>13</v>
      </c>
      <c r="BH577" s="132" t="s">
        <v>13</v>
      </c>
      <c r="BI577" s="132" t="s">
        <v>13</v>
      </c>
      <c r="BJ577" s="321"/>
      <c r="BK577" s="321"/>
      <c r="BL577" s="132"/>
      <c r="BM577" s="132"/>
      <c r="BN577" s="132"/>
      <c r="BO577" s="132"/>
      <c r="BP577" s="132"/>
      <c r="BQ577" s="321"/>
      <c r="BR577" s="132"/>
      <c r="BS577" s="132"/>
      <c r="BT577" s="132"/>
      <c r="BU577" s="132"/>
      <c r="BV577" s="132"/>
      <c r="BW577" s="132"/>
      <c r="BX577" s="132"/>
    </row>
    <row r="578" spans="1:76" hidden="1" x14ac:dyDescent="0.25">
      <c r="A578" s="295">
        <v>303</v>
      </c>
      <c r="C578" s="317" t="s">
        <v>13</v>
      </c>
      <c r="D578" s="317" t="s">
        <v>13</v>
      </c>
      <c r="E578" s="318" t="s">
        <v>13</v>
      </c>
      <c r="F578" s="132" t="s">
        <v>13</v>
      </c>
      <c r="G578" s="132" t="s">
        <v>13</v>
      </c>
      <c r="H578" s="132" t="s">
        <v>13</v>
      </c>
      <c r="I578" s="132" t="s">
        <v>13</v>
      </c>
      <c r="J578" s="132" t="s">
        <v>13</v>
      </c>
      <c r="K578" s="132" t="s">
        <v>13</v>
      </c>
      <c r="L578" s="132" t="s">
        <v>13</v>
      </c>
      <c r="M578" s="132" t="s">
        <v>13</v>
      </c>
      <c r="N578" s="132" t="s">
        <v>13</v>
      </c>
      <c r="O578" s="132" t="s">
        <v>13</v>
      </c>
      <c r="P578" s="132" t="s">
        <v>13</v>
      </c>
      <c r="Q578" s="132" t="s">
        <v>13</v>
      </c>
      <c r="R578" s="132" t="s">
        <v>13</v>
      </c>
      <c r="S578" s="132" t="s">
        <v>13</v>
      </c>
      <c r="T578" s="132" t="s">
        <v>13</v>
      </c>
      <c r="U578" s="132" t="s">
        <v>13</v>
      </c>
      <c r="V578" s="132" t="s">
        <v>13</v>
      </c>
      <c r="W578" s="132" t="s">
        <v>13</v>
      </c>
      <c r="X578" s="132" t="s">
        <v>13</v>
      </c>
      <c r="Y578" s="132" t="s">
        <v>13</v>
      </c>
      <c r="Z578" s="132" t="s">
        <v>13</v>
      </c>
      <c r="AA578" s="132" t="s">
        <v>13</v>
      </c>
      <c r="AB578" s="132" t="s">
        <v>13</v>
      </c>
      <c r="AC578" s="132" t="s">
        <v>13</v>
      </c>
      <c r="AD578" s="132" t="s">
        <v>13</v>
      </c>
      <c r="AE578" s="132" t="s">
        <v>13</v>
      </c>
      <c r="AF578" s="132" t="s">
        <v>13</v>
      </c>
      <c r="AG578" s="132" t="s">
        <v>13</v>
      </c>
      <c r="AH578" s="132" t="s">
        <v>13</v>
      </c>
      <c r="AI578" s="132" t="s">
        <v>13</v>
      </c>
      <c r="AJ578" s="132" t="s">
        <v>13</v>
      </c>
      <c r="AK578" s="132" t="s">
        <v>13</v>
      </c>
      <c r="AL578" s="132" t="s">
        <v>13</v>
      </c>
      <c r="AM578" s="132" t="s">
        <v>13</v>
      </c>
      <c r="AN578" s="132" t="s">
        <v>13</v>
      </c>
      <c r="AO578" s="132" t="s">
        <v>13</v>
      </c>
      <c r="AP578" s="132" t="s">
        <v>13</v>
      </c>
      <c r="AQ578" s="132" t="s">
        <v>13</v>
      </c>
      <c r="AR578" s="132" t="s">
        <v>13</v>
      </c>
      <c r="AS578" s="132" t="s">
        <v>13</v>
      </c>
      <c r="AT578" s="319" t="s">
        <v>13</v>
      </c>
      <c r="AU578" s="132" t="s">
        <v>13</v>
      </c>
      <c r="AV578" s="132" t="s">
        <v>13</v>
      </c>
      <c r="AW578" s="132" t="s">
        <v>13</v>
      </c>
      <c r="AX578" s="132" t="s">
        <v>13</v>
      </c>
      <c r="AY578" s="132" t="s">
        <v>13</v>
      </c>
      <c r="AZ578" s="320" t="s">
        <v>13</v>
      </c>
      <c r="BA578" s="320" t="s">
        <v>13</v>
      </c>
      <c r="BB578" s="132" t="s">
        <v>13</v>
      </c>
      <c r="BC578" s="319" t="s">
        <v>13</v>
      </c>
      <c r="BD578" s="319" t="s">
        <v>13</v>
      </c>
      <c r="BE578" s="320" t="s">
        <v>13</v>
      </c>
      <c r="BF578" s="132" t="s">
        <v>13</v>
      </c>
      <c r="BG578" s="132" t="s">
        <v>13</v>
      </c>
      <c r="BH578" s="132" t="s">
        <v>13</v>
      </c>
      <c r="BI578" s="132" t="s">
        <v>13</v>
      </c>
      <c r="BJ578" s="321"/>
      <c r="BK578" s="321"/>
      <c r="BL578" s="132"/>
      <c r="BM578" s="132"/>
      <c r="BN578" s="132"/>
      <c r="BO578" s="132"/>
      <c r="BP578" s="132"/>
      <c r="BQ578" s="321"/>
      <c r="BR578" s="132"/>
      <c r="BS578" s="132"/>
      <c r="BT578" s="132"/>
      <c r="BU578" s="132"/>
      <c r="BV578" s="132"/>
      <c r="BW578" s="132"/>
      <c r="BX578" s="132"/>
    </row>
    <row r="579" spans="1:76" hidden="1" x14ac:dyDescent="0.25">
      <c r="A579" s="295">
        <v>303</v>
      </c>
      <c r="C579" s="317" t="s">
        <v>13</v>
      </c>
      <c r="D579" s="317" t="s">
        <v>13</v>
      </c>
      <c r="E579" s="318" t="s">
        <v>13</v>
      </c>
      <c r="F579" s="132" t="s">
        <v>13</v>
      </c>
      <c r="G579" s="132" t="s">
        <v>13</v>
      </c>
      <c r="H579" s="132" t="s">
        <v>13</v>
      </c>
      <c r="I579" s="132" t="s">
        <v>13</v>
      </c>
      <c r="J579" s="132" t="s">
        <v>13</v>
      </c>
      <c r="K579" s="132" t="s">
        <v>13</v>
      </c>
      <c r="L579" s="132" t="s">
        <v>13</v>
      </c>
      <c r="M579" s="132" t="s">
        <v>13</v>
      </c>
      <c r="N579" s="132" t="s">
        <v>13</v>
      </c>
      <c r="O579" s="132" t="s">
        <v>13</v>
      </c>
      <c r="P579" s="132" t="s">
        <v>13</v>
      </c>
      <c r="Q579" s="132" t="s">
        <v>13</v>
      </c>
      <c r="R579" s="132" t="s">
        <v>13</v>
      </c>
      <c r="S579" s="132" t="s">
        <v>13</v>
      </c>
      <c r="T579" s="132" t="s">
        <v>13</v>
      </c>
      <c r="U579" s="132" t="s">
        <v>13</v>
      </c>
      <c r="V579" s="132" t="s">
        <v>13</v>
      </c>
      <c r="W579" s="132" t="s">
        <v>13</v>
      </c>
      <c r="X579" s="132" t="s">
        <v>13</v>
      </c>
      <c r="Y579" s="132" t="s">
        <v>13</v>
      </c>
      <c r="Z579" s="132" t="s">
        <v>13</v>
      </c>
      <c r="AA579" s="132" t="s">
        <v>13</v>
      </c>
      <c r="AB579" s="132" t="s">
        <v>13</v>
      </c>
      <c r="AC579" s="132" t="s">
        <v>13</v>
      </c>
      <c r="AD579" s="132" t="s">
        <v>13</v>
      </c>
      <c r="AE579" s="132" t="s">
        <v>13</v>
      </c>
      <c r="AF579" s="132" t="s">
        <v>13</v>
      </c>
      <c r="AG579" s="132" t="s">
        <v>13</v>
      </c>
      <c r="AH579" s="132" t="s">
        <v>13</v>
      </c>
      <c r="AI579" s="132" t="s">
        <v>13</v>
      </c>
      <c r="AJ579" s="132" t="s">
        <v>13</v>
      </c>
      <c r="AK579" s="132" t="s">
        <v>13</v>
      </c>
      <c r="AL579" s="132" t="s">
        <v>13</v>
      </c>
      <c r="AM579" s="132" t="s">
        <v>13</v>
      </c>
      <c r="AN579" s="132" t="s">
        <v>13</v>
      </c>
      <c r="AO579" s="132" t="s">
        <v>13</v>
      </c>
      <c r="AP579" s="132" t="s">
        <v>13</v>
      </c>
      <c r="AQ579" s="132" t="s">
        <v>13</v>
      </c>
      <c r="AR579" s="132" t="s">
        <v>13</v>
      </c>
      <c r="AS579" s="132" t="s">
        <v>13</v>
      </c>
      <c r="AT579" s="319" t="s">
        <v>13</v>
      </c>
      <c r="AU579" s="132" t="s">
        <v>13</v>
      </c>
      <c r="AV579" s="132" t="s">
        <v>13</v>
      </c>
      <c r="AW579" s="132" t="s">
        <v>13</v>
      </c>
      <c r="AX579" s="132" t="s">
        <v>13</v>
      </c>
      <c r="AY579" s="132" t="s">
        <v>13</v>
      </c>
      <c r="AZ579" s="320" t="s">
        <v>13</v>
      </c>
      <c r="BA579" s="320" t="s">
        <v>13</v>
      </c>
      <c r="BB579" s="132" t="s">
        <v>13</v>
      </c>
      <c r="BC579" s="319" t="s">
        <v>13</v>
      </c>
      <c r="BD579" s="319" t="s">
        <v>13</v>
      </c>
      <c r="BE579" s="320" t="s">
        <v>13</v>
      </c>
      <c r="BF579" s="132" t="s">
        <v>13</v>
      </c>
      <c r="BG579" s="132" t="s">
        <v>13</v>
      </c>
      <c r="BH579" s="132" t="s">
        <v>13</v>
      </c>
      <c r="BI579" s="132" t="s">
        <v>13</v>
      </c>
      <c r="BJ579" s="321"/>
      <c r="BK579" s="321"/>
      <c r="BL579" s="132"/>
      <c r="BM579" s="132"/>
      <c r="BN579" s="132"/>
      <c r="BO579" s="132"/>
      <c r="BP579" s="132"/>
      <c r="BQ579" s="321"/>
      <c r="BR579" s="132"/>
      <c r="BS579" s="132"/>
      <c r="BT579" s="132"/>
      <c r="BU579" s="132"/>
      <c r="BV579" s="132"/>
      <c r="BW579" s="132"/>
      <c r="BX579" s="132"/>
    </row>
    <row r="580" spans="1:76" hidden="1" x14ac:dyDescent="0.25">
      <c r="A580" s="295">
        <v>303</v>
      </c>
      <c r="C580" s="317" t="s">
        <v>13</v>
      </c>
      <c r="D580" s="317" t="s">
        <v>13</v>
      </c>
      <c r="E580" s="318" t="s">
        <v>13</v>
      </c>
      <c r="F580" s="132" t="s">
        <v>13</v>
      </c>
      <c r="G580" s="132" t="s">
        <v>13</v>
      </c>
      <c r="H580" s="132" t="s">
        <v>13</v>
      </c>
      <c r="I580" s="132" t="s">
        <v>13</v>
      </c>
      <c r="J580" s="132" t="s">
        <v>13</v>
      </c>
      <c r="K580" s="132" t="s">
        <v>13</v>
      </c>
      <c r="L580" s="132" t="s">
        <v>13</v>
      </c>
      <c r="M580" s="132" t="s">
        <v>13</v>
      </c>
      <c r="N580" s="132" t="s">
        <v>13</v>
      </c>
      <c r="O580" s="132" t="s">
        <v>13</v>
      </c>
      <c r="P580" s="132" t="s">
        <v>13</v>
      </c>
      <c r="Q580" s="132" t="s">
        <v>13</v>
      </c>
      <c r="R580" s="132" t="s">
        <v>13</v>
      </c>
      <c r="S580" s="132" t="s">
        <v>13</v>
      </c>
      <c r="T580" s="132" t="s">
        <v>13</v>
      </c>
      <c r="U580" s="132" t="s">
        <v>13</v>
      </c>
      <c r="V580" s="132" t="s">
        <v>13</v>
      </c>
      <c r="W580" s="132" t="s">
        <v>13</v>
      </c>
      <c r="X580" s="132" t="s">
        <v>13</v>
      </c>
      <c r="Y580" s="132" t="s">
        <v>13</v>
      </c>
      <c r="Z580" s="132" t="s">
        <v>13</v>
      </c>
      <c r="AA580" s="132" t="s">
        <v>13</v>
      </c>
      <c r="AB580" s="132" t="s">
        <v>13</v>
      </c>
      <c r="AC580" s="132" t="s">
        <v>13</v>
      </c>
      <c r="AD580" s="132" t="s">
        <v>13</v>
      </c>
      <c r="AE580" s="132" t="s">
        <v>13</v>
      </c>
      <c r="AF580" s="132" t="s">
        <v>13</v>
      </c>
      <c r="AG580" s="132" t="s">
        <v>13</v>
      </c>
      <c r="AH580" s="132" t="s">
        <v>13</v>
      </c>
      <c r="AI580" s="132" t="s">
        <v>13</v>
      </c>
      <c r="AJ580" s="132" t="s">
        <v>13</v>
      </c>
      <c r="AK580" s="132" t="s">
        <v>13</v>
      </c>
      <c r="AL580" s="132" t="s">
        <v>13</v>
      </c>
      <c r="AM580" s="132" t="s">
        <v>13</v>
      </c>
      <c r="AN580" s="132" t="s">
        <v>13</v>
      </c>
      <c r="AO580" s="132" t="s">
        <v>13</v>
      </c>
      <c r="AP580" s="132" t="s">
        <v>13</v>
      </c>
      <c r="AQ580" s="132" t="s">
        <v>13</v>
      </c>
      <c r="AR580" s="132" t="s">
        <v>13</v>
      </c>
      <c r="AS580" s="132" t="s">
        <v>13</v>
      </c>
      <c r="AT580" s="319" t="s">
        <v>13</v>
      </c>
      <c r="AU580" s="132" t="s">
        <v>13</v>
      </c>
      <c r="AV580" s="132" t="s">
        <v>13</v>
      </c>
      <c r="AW580" s="132" t="s">
        <v>13</v>
      </c>
      <c r="AX580" s="132" t="s">
        <v>13</v>
      </c>
      <c r="AY580" s="132" t="s">
        <v>13</v>
      </c>
      <c r="AZ580" s="320" t="s">
        <v>13</v>
      </c>
      <c r="BA580" s="320" t="s">
        <v>13</v>
      </c>
      <c r="BB580" s="132" t="s">
        <v>13</v>
      </c>
      <c r="BC580" s="319" t="s">
        <v>13</v>
      </c>
      <c r="BD580" s="319" t="s">
        <v>13</v>
      </c>
      <c r="BE580" s="320" t="s">
        <v>13</v>
      </c>
      <c r="BF580" s="132" t="s">
        <v>13</v>
      </c>
      <c r="BG580" s="132" t="s">
        <v>13</v>
      </c>
      <c r="BH580" s="132" t="s">
        <v>13</v>
      </c>
      <c r="BI580" s="132" t="s">
        <v>13</v>
      </c>
      <c r="BJ580" s="321"/>
      <c r="BK580" s="321"/>
      <c r="BL580" s="132"/>
      <c r="BM580" s="132"/>
      <c r="BN580" s="132"/>
      <c r="BO580" s="132"/>
      <c r="BP580" s="132"/>
      <c r="BQ580" s="321"/>
      <c r="BR580" s="132"/>
      <c r="BS580" s="132"/>
      <c r="BT580" s="132"/>
      <c r="BU580" s="132"/>
      <c r="BV580" s="132"/>
      <c r="BW580" s="132"/>
      <c r="BX580" s="132"/>
    </row>
    <row r="581" spans="1:76" hidden="1" x14ac:dyDescent="0.25">
      <c r="A581" s="295">
        <v>303</v>
      </c>
      <c r="C581" s="317" t="s">
        <v>13</v>
      </c>
      <c r="D581" s="317" t="s">
        <v>13</v>
      </c>
      <c r="E581" s="318" t="s">
        <v>13</v>
      </c>
      <c r="F581" s="132" t="s">
        <v>13</v>
      </c>
      <c r="G581" s="132" t="s">
        <v>13</v>
      </c>
      <c r="H581" s="132" t="s">
        <v>13</v>
      </c>
      <c r="I581" s="132" t="s">
        <v>13</v>
      </c>
      <c r="J581" s="132" t="s">
        <v>13</v>
      </c>
      <c r="K581" s="132" t="s">
        <v>13</v>
      </c>
      <c r="L581" s="132" t="s">
        <v>13</v>
      </c>
      <c r="M581" s="132" t="s">
        <v>13</v>
      </c>
      <c r="N581" s="132" t="s">
        <v>13</v>
      </c>
      <c r="O581" s="132" t="s">
        <v>13</v>
      </c>
      <c r="P581" s="132" t="s">
        <v>13</v>
      </c>
      <c r="Q581" s="132" t="s">
        <v>13</v>
      </c>
      <c r="R581" s="132" t="s">
        <v>13</v>
      </c>
      <c r="S581" s="132" t="s">
        <v>13</v>
      </c>
      <c r="T581" s="132" t="s">
        <v>13</v>
      </c>
      <c r="U581" s="132" t="s">
        <v>13</v>
      </c>
      <c r="V581" s="132" t="s">
        <v>13</v>
      </c>
      <c r="W581" s="132" t="s">
        <v>13</v>
      </c>
      <c r="X581" s="132" t="s">
        <v>13</v>
      </c>
      <c r="Y581" s="132" t="s">
        <v>13</v>
      </c>
      <c r="Z581" s="132" t="s">
        <v>13</v>
      </c>
      <c r="AA581" s="132" t="s">
        <v>13</v>
      </c>
      <c r="AB581" s="132" t="s">
        <v>13</v>
      </c>
      <c r="AC581" s="132" t="s">
        <v>13</v>
      </c>
      <c r="AD581" s="132" t="s">
        <v>13</v>
      </c>
      <c r="AE581" s="132" t="s">
        <v>13</v>
      </c>
      <c r="AF581" s="132" t="s">
        <v>13</v>
      </c>
      <c r="AG581" s="132" t="s">
        <v>13</v>
      </c>
      <c r="AH581" s="132" t="s">
        <v>13</v>
      </c>
      <c r="AI581" s="132" t="s">
        <v>13</v>
      </c>
      <c r="AJ581" s="132" t="s">
        <v>13</v>
      </c>
      <c r="AK581" s="132" t="s">
        <v>13</v>
      </c>
      <c r="AL581" s="132" t="s">
        <v>13</v>
      </c>
      <c r="AM581" s="132" t="s">
        <v>13</v>
      </c>
      <c r="AN581" s="132" t="s">
        <v>13</v>
      </c>
      <c r="AO581" s="132" t="s">
        <v>13</v>
      </c>
      <c r="AP581" s="132" t="s">
        <v>13</v>
      </c>
      <c r="AQ581" s="132" t="s">
        <v>13</v>
      </c>
      <c r="AR581" s="132" t="s">
        <v>13</v>
      </c>
      <c r="AS581" s="132" t="s">
        <v>13</v>
      </c>
      <c r="AT581" s="319" t="s">
        <v>13</v>
      </c>
      <c r="AU581" s="132" t="s">
        <v>13</v>
      </c>
      <c r="AV581" s="132" t="s">
        <v>13</v>
      </c>
      <c r="AW581" s="132" t="s">
        <v>13</v>
      </c>
      <c r="AX581" s="132" t="s">
        <v>13</v>
      </c>
      <c r="AY581" s="132" t="s">
        <v>13</v>
      </c>
      <c r="AZ581" s="320" t="s">
        <v>13</v>
      </c>
      <c r="BA581" s="320" t="s">
        <v>13</v>
      </c>
      <c r="BB581" s="132" t="s">
        <v>13</v>
      </c>
      <c r="BC581" s="319" t="s">
        <v>13</v>
      </c>
      <c r="BD581" s="319" t="s">
        <v>13</v>
      </c>
      <c r="BE581" s="320" t="s">
        <v>13</v>
      </c>
      <c r="BF581" s="132" t="s">
        <v>13</v>
      </c>
      <c r="BG581" s="132" t="s">
        <v>13</v>
      </c>
      <c r="BH581" s="132" t="s">
        <v>13</v>
      </c>
      <c r="BI581" s="132" t="s">
        <v>13</v>
      </c>
      <c r="BJ581" s="321"/>
      <c r="BK581" s="321"/>
      <c r="BL581" s="132"/>
      <c r="BM581" s="132"/>
      <c r="BN581" s="132"/>
      <c r="BO581" s="132"/>
      <c r="BP581" s="132"/>
      <c r="BQ581" s="321"/>
      <c r="BR581" s="132"/>
      <c r="BS581" s="132"/>
      <c r="BT581" s="132"/>
      <c r="BU581" s="132"/>
      <c r="BV581" s="132"/>
      <c r="BW581" s="132"/>
      <c r="BX581" s="132"/>
    </row>
    <row r="582" spans="1:76" hidden="1" x14ac:dyDescent="0.25">
      <c r="A582" s="295">
        <v>303</v>
      </c>
      <c r="C582" s="317" t="s">
        <v>13</v>
      </c>
      <c r="D582" s="317" t="s">
        <v>13</v>
      </c>
      <c r="E582" s="318" t="s">
        <v>13</v>
      </c>
      <c r="F582" s="132" t="s">
        <v>13</v>
      </c>
      <c r="G582" s="132" t="s">
        <v>13</v>
      </c>
      <c r="H582" s="132" t="s">
        <v>13</v>
      </c>
      <c r="I582" s="132" t="s">
        <v>13</v>
      </c>
      <c r="J582" s="132" t="s">
        <v>13</v>
      </c>
      <c r="K582" s="132" t="s">
        <v>13</v>
      </c>
      <c r="L582" s="132" t="s">
        <v>13</v>
      </c>
      <c r="M582" s="132" t="s">
        <v>13</v>
      </c>
      <c r="N582" s="132" t="s">
        <v>13</v>
      </c>
      <c r="O582" s="132" t="s">
        <v>13</v>
      </c>
      <c r="P582" s="132" t="s">
        <v>13</v>
      </c>
      <c r="Q582" s="132" t="s">
        <v>13</v>
      </c>
      <c r="R582" s="132" t="s">
        <v>13</v>
      </c>
      <c r="S582" s="132" t="s">
        <v>13</v>
      </c>
      <c r="T582" s="132" t="s">
        <v>13</v>
      </c>
      <c r="U582" s="132" t="s">
        <v>13</v>
      </c>
      <c r="V582" s="132" t="s">
        <v>13</v>
      </c>
      <c r="W582" s="132" t="s">
        <v>13</v>
      </c>
      <c r="X582" s="132" t="s">
        <v>13</v>
      </c>
      <c r="Y582" s="132" t="s">
        <v>13</v>
      </c>
      <c r="Z582" s="132" t="s">
        <v>13</v>
      </c>
      <c r="AA582" s="132" t="s">
        <v>13</v>
      </c>
      <c r="AB582" s="132" t="s">
        <v>13</v>
      </c>
      <c r="AC582" s="132" t="s">
        <v>13</v>
      </c>
      <c r="AD582" s="132" t="s">
        <v>13</v>
      </c>
      <c r="AE582" s="132" t="s">
        <v>13</v>
      </c>
      <c r="AF582" s="132" t="s">
        <v>13</v>
      </c>
      <c r="AG582" s="132" t="s">
        <v>13</v>
      </c>
      <c r="AH582" s="132" t="s">
        <v>13</v>
      </c>
      <c r="AI582" s="132" t="s">
        <v>13</v>
      </c>
      <c r="AJ582" s="132" t="s">
        <v>13</v>
      </c>
      <c r="AK582" s="132" t="s">
        <v>13</v>
      </c>
      <c r="AL582" s="132" t="s">
        <v>13</v>
      </c>
      <c r="AM582" s="132" t="s">
        <v>13</v>
      </c>
      <c r="AN582" s="132" t="s">
        <v>13</v>
      </c>
      <c r="AO582" s="132" t="s">
        <v>13</v>
      </c>
      <c r="AP582" s="132" t="s">
        <v>13</v>
      </c>
      <c r="AQ582" s="132" t="s">
        <v>13</v>
      </c>
      <c r="AR582" s="132" t="s">
        <v>13</v>
      </c>
      <c r="AS582" s="132" t="s">
        <v>13</v>
      </c>
      <c r="AT582" s="319" t="s">
        <v>13</v>
      </c>
      <c r="AU582" s="132" t="s">
        <v>13</v>
      </c>
      <c r="AV582" s="132" t="s">
        <v>13</v>
      </c>
      <c r="AW582" s="132" t="s">
        <v>13</v>
      </c>
      <c r="AX582" s="132" t="s">
        <v>13</v>
      </c>
      <c r="AY582" s="132" t="s">
        <v>13</v>
      </c>
      <c r="AZ582" s="320" t="s">
        <v>13</v>
      </c>
      <c r="BA582" s="320" t="s">
        <v>13</v>
      </c>
      <c r="BB582" s="132" t="s">
        <v>13</v>
      </c>
      <c r="BC582" s="319" t="s">
        <v>13</v>
      </c>
      <c r="BD582" s="319" t="s">
        <v>13</v>
      </c>
      <c r="BE582" s="320" t="s">
        <v>13</v>
      </c>
      <c r="BF582" s="132" t="s">
        <v>13</v>
      </c>
      <c r="BG582" s="132" t="s">
        <v>13</v>
      </c>
      <c r="BH582" s="132" t="s">
        <v>13</v>
      </c>
      <c r="BI582" s="132" t="s">
        <v>13</v>
      </c>
      <c r="BJ582" s="321"/>
      <c r="BK582" s="321"/>
      <c r="BL582" s="132"/>
      <c r="BM582" s="132"/>
      <c r="BN582" s="132"/>
      <c r="BO582" s="132"/>
      <c r="BP582" s="132"/>
      <c r="BQ582" s="321"/>
      <c r="BR582" s="132"/>
      <c r="BS582" s="132"/>
      <c r="BT582" s="132"/>
      <c r="BU582" s="132"/>
      <c r="BV582" s="132"/>
      <c r="BW582" s="132"/>
      <c r="BX582" s="132"/>
    </row>
    <row r="583" spans="1:76" hidden="1" x14ac:dyDescent="0.25">
      <c r="A583" s="295">
        <v>303</v>
      </c>
      <c r="C583" s="317" t="s">
        <v>13</v>
      </c>
      <c r="D583" s="317" t="s">
        <v>13</v>
      </c>
      <c r="E583" s="318" t="s">
        <v>13</v>
      </c>
      <c r="F583" s="132" t="s">
        <v>13</v>
      </c>
      <c r="G583" s="132" t="s">
        <v>13</v>
      </c>
      <c r="H583" s="132" t="s">
        <v>13</v>
      </c>
      <c r="I583" s="132" t="s">
        <v>13</v>
      </c>
      <c r="J583" s="132" t="s">
        <v>13</v>
      </c>
      <c r="K583" s="132" t="s">
        <v>13</v>
      </c>
      <c r="L583" s="132" t="s">
        <v>13</v>
      </c>
      <c r="M583" s="132" t="s">
        <v>13</v>
      </c>
      <c r="N583" s="132" t="s">
        <v>13</v>
      </c>
      <c r="O583" s="132" t="s">
        <v>13</v>
      </c>
      <c r="P583" s="132" t="s">
        <v>13</v>
      </c>
      <c r="Q583" s="132" t="s">
        <v>13</v>
      </c>
      <c r="R583" s="132" t="s">
        <v>13</v>
      </c>
      <c r="S583" s="132" t="s">
        <v>13</v>
      </c>
      <c r="T583" s="132" t="s">
        <v>13</v>
      </c>
      <c r="U583" s="132" t="s">
        <v>13</v>
      </c>
      <c r="V583" s="132" t="s">
        <v>13</v>
      </c>
      <c r="W583" s="132" t="s">
        <v>13</v>
      </c>
      <c r="X583" s="132" t="s">
        <v>13</v>
      </c>
      <c r="Y583" s="132" t="s">
        <v>13</v>
      </c>
      <c r="Z583" s="132" t="s">
        <v>13</v>
      </c>
      <c r="AA583" s="132" t="s">
        <v>13</v>
      </c>
      <c r="AB583" s="132" t="s">
        <v>13</v>
      </c>
      <c r="AC583" s="132" t="s">
        <v>13</v>
      </c>
      <c r="AD583" s="132" t="s">
        <v>13</v>
      </c>
      <c r="AE583" s="132" t="s">
        <v>13</v>
      </c>
      <c r="AF583" s="132" t="s">
        <v>13</v>
      </c>
      <c r="AG583" s="132" t="s">
        <v>13</v>
      </c>
      <c r="AH583" s="132" t="s">
        <v>13</v>
      </c>
      <c r="AI583" s="132" t="s">
        <v>13</v>
      </c>
      <c r="AJ583" s="132" t="s">
        <v>13</v>
      </c>
      <c r="AK583" s="132" t="s">
        <v>13</v>
      </c>
      <c r="AL583" s="132" t="s">
        <v>13</v>
      </c>
      <c r="AM583" s="132" t="s">
        <v>13</v>
      </c>
      <c r="AN583" s="132" t="s">
        <v>13</v>
      </c>
      <c r="AO583" s="132" t="s">
        <v>13</v>
      </c>
      <c r="AP583" s="132" t="s">
        <v>13</v>
      </c>
      <c r="AQ583" s="132" t="s">
        <v>13</v>
      </c>
      <c r="AR583" s="132" t="s">
        <v>13</v>
      </c>
      <c r="AS583" s="132" t="s">
        <v>13</v>
      </c>
      <c r="AT583" s="319" t="s">
        <v>13</v>
      </c>
      <c r="AU583" s="132" t="s">
        <v>13</v>
      </c>
      <c r="AV583" s="132" t="s">
        <v>13</v>
      </c>
      <c r="AW583" s="132" t="s">
        <v>13</v>
      </c>
      <c r="AX583" s="132" t="s">
        <v>13</v>
      </c>
      <c r="AY583" s="132" t="s">
        <v>13</v>
      </c>
      <c r="AZ583" s="320" t="s">
        <v>13</v>
      </c>
      <c r="BA583" s="320" t="s">
        <v>13</v>
      </c>
      <c r="BB583" s="132" t="s">
        <v>13</v>
      </c>
      <c r="BC583" s="319" t="s">
        <v>13</v>
      </c>
      <c r="BD583" s="319" t="s">
        <v>13</v>
      </c>
      <c r="BE583" s="320" t="s">
        <v>13</v>
      </c>
      <c r="BF583" s="132" t="s">
        <v>13</v>
      </c>
      <c r="BG583" s="132" t="s">
        <v>13</v>
      </c>
      <c r="BH583" s="132" t="s">
        <v>13</v>
      </c>
      <c r="BI583" s="132" t="s">
        <v>13</v>
      </c>
      <c r="BJ583" s="321"/>
      <c r="BK583" s="321"/>
      <c r="BL583" s="132"/>
      <c r="BM583" s="132"/>
      <c r="BN583" s="132"/>
      <c r="BO583" s="132"/>
      <c r="BP583" s="132"/>
      <c r="BQ583" s="321"/>
      <c r="BR583" s="132"/>
      <c r="BS583" s="132"/>
      <c r="BT583" s="132"/>
      <c r="BU583" s="132"/>
      <c r="BV583" s="132"/>
      <c r="BW583" s="132"/>
      <c r="BX583" s="132"/>
    </row>
    <row r="584" spans="1:76" hidden="1" x14ac:dyDescent="0.25">
      <c r="A584" s="295">
        <v>303</v>
      </c>
      <c r="C584" s="317" t="s">
        <v>13</v>
      </c>
      <c r="D584" s="317" t="s">
        <v>13</v>
      </c>
      <c r="E584" s="318" t="s">
        <v>13</v>
      </c>
      <c r="F584" s="132" t="s">
        <v>13</v>
      </c>
      <c r="G584" s="132" t="s">
        <v>13</v>
      </c>
      <c r="H584" s="132" t="s">
        <v>13</v>
      </c>
      <c r="I584" s="132" t="s">
        <v>13</v>
      </c>
      <c r="J584" s="132" t="s">
        <v>13</v>
      </c>
      <c r="K584" s="132" t="s">
        <v>13</v>
      </c>
      <c r="L584" s="132" t="s">
        <v>13</v>
      </c>
      <c r="M584" s="132" t="s">
        <v>13</v>
      </c>
      <c r="N584" s="132" t="s">
        <v>13</v>
      </c>
      <c r="O584" s="132" t="s">
        <v>13</v>
      </c>
      <c r="P584" s="132" t="s">
        <v>13</v>
      </c>
      <c r="Q584" s="132" t="s">
        <v>13</v>
      </c>
      <c r="R584" s="132" t="s">
        <v>13</v>
      </c>
      <c r="S584" s="132" t="s">
        <v>13</v>
      </c>
      <c r="T584" s="132" t="s">
        <v>13</v>
      </c>
      <c r="U584" s="132" t="s">
        <v>13</v>
      </c>
      <c r="V584" s="132" t="s">
        <v>13</v>
      </c>
      <c r="W584" s="132" t="s">
        <v>13</v>
      </c>
      <c r="X584" s="132" t="s">
        <v>13</v>
      </c>
      <c r="Y584" s="132" t="s">
        <v>13</v>
      </c>
      <c r="Z584" s="132" t="s">
        <v>13</v>
      </c>
      <c r="AA584" s="132" t="s">
        <v>13</v>
      </c>
      <c r="AB584" s="132" t="s">
        <v>13</v>
      </c>
      <c r="AC584" s="132" t="s">
        <v>13</v>
      </c>
      <c r="AD584" s="132" t="s">
        <v>13</v>
      </c>
      <c r="AE584" s="132" t="s">
        <v>13</v>
      </c>
      <c r="AF584" s="132" t="s">
        <v>13</v>
      </c>
      <c r="AG584" s="132" t="s">
        <v>13</v>
      </c>
      <c r="AH584" s="132" t="s">
        <v>13</v>
      </c>
      <c r="AI584" s="132" t="s">
        <v>13</v>
      </c>
      <c r="AJ584" s="132" t="s">
        <v>13</v>
      </c>
      <c r="AK584" s="132" t="s">
        <v>13</v>
      </c>
      <c r="AL584" s="132" t="s">
        <v>13</v>
      </c>
      <c r="AM584" s="132" t="s">
        <v>13</v>
      </c>
      <c r="AN584" s="132" t="s">
        <v>13</v>
      </c>
      <c r="AO584" s="132" t="s">
        <v>13</v>
      </c>
      <c r="AP584" s="132" t="s">
        <v>13</v>
      </c>
      <c r="AQ584" s="132" t="s">
        <v>13</v>
      </c>
      <c r="AR584" s="132" t="s">
        <v>13</v>
      </c>
      <c r="AS584" s="132" t="s">
        <v>13</v>
      </c>
      <c r="AT584" s="319" t="s">
        <v>13</v>
      </c>
      <c r="AU584" s="132" t="s">
        <v>13</v>
      </c>
      <c r="AV584" s="132" t="s">
        <v>13</v>
      </c>
      <c r="AW584" s="132" t="s">
        <v>13</v>
      </c>
      <c r="AX584" s="132" t="s">
        <v>13</v>
      </c>
      <c r="AY584" s="132" t="s">
        <v>13</v>
      </c>
      <c r="AZ584" s="320" t="s">
        <v>13</v>
      </c>
      <c r="BA584" s="320" t="s">
        <v>13</v>
      </c>
      <c r="BB584" s="132" t="s">
        <v>13</v>
      </c>
      <c r="BC584" s="319" t="s">
        <v>13</v>
      </c>
      <c r="BD584" s="319" t="s">
        <v>13</v>
      </c>
      <c r="BE584" s="320" t="s">
        <v>13</v>
      </c>
      <c r="BF584" s="132" t="s">
        <v>13</v>
      </c>
      <c r="BG584" s="132" t="s">
        <v>13</v>
      </c>
      <c r="BH584" s="132" t="s">
        <v>13</v>
      </c>
      <c r="BI584" s="132" t="s">
        <v>13</v>
      </c>
      <c r="BJ584" s="321"/>
      <c r="BK584" s="321"/>
      <c r="BL584" s="132"/>
      <c r="BM584" s="132"/>
      <c r="BN584" s="132"/>
      <c r="BO584" s="132"/>
      <c r="BP584" s="132"/>
      <c r="BQ584" s="321"/>
      <c r="BR584" s="132"/>
      <c r="BS584" s="132"/>
      <c r="BT584" s="132"/>
      <c r="BU584" s="132"/>
      <c r="BV584" s="132"/>
      <c r="BW584" s="132"/>
      <c r="BX584" s="132"/>
    </row>
    <row r="585" spans="1:76" hidden="1" x14ac:dyDescent="0.25">
      <c r="A585" s="295">
        <v>303</v>
      </c>
      <c r="C585" s="317" t="s">
        <v>13</v>
      </c>
      <c r="D585" s="317" t="s">
        <v>13</v>
      </c>
      <c r="E585" s="318" t="s">
        <v>13</v>
      </c>
      <c r="F585" s="132" t="s">
        <v>13</v>
      </c>
      <c r="G585" s="132" t="s">
        <v>13</v>
      </c>
      <c r="H585" s="132" t="s">
        <v>13</v>
      </c>
      <c r="I585" s="132" t="s">
        <v>13</v>
      </c>
      <c r="J585" s="132" t="s">
        <v>13</v>
      </c>
      <c r="K585" s="132" t="s">
        <v>13</v>
      </c>
      <c r="L585" s="132" t="s">
        <v>13</v>
      </c>
      <c r="M585" s="132" t="s">
        <v>13</v>
      </c>
      <c r="N585" s="132" t="s">
        <v>13</v>
      </c>
      <c r="O585" s="132" t="s">
        <v>13</v>
      </c>
      <c r="P585" s="132" t="s">
        <v>13</v>
      </c>
      <c r="Q585" s="132" t="s">
        <v>13</v>
      </c>
      <c r="R585" s="132" t="s">
        <v>13</v>
      </c>
      <c r="S585" s="132" t="s">
        <v>13</v>
      </c>
      <c r="T585" s="132" t="s">
        <v>13</v>
      </c>
      <c r="U585" s="132" t="s">
        <v>13</v>
      </c>
      <c r="V585" s="132" t="s">
        <v>13</v>
      </c>
      <c r="W585" s="132" t="s">
        <v>13</v>
      </c>
      <c r="X585" s="132" t="s">
        <v>13</v>
      </c>
      <c r="Y585" s="132" t="s">
        <v>13</v>
      </c>
      <c r="Z585" s="132" t="s">
        <v>13</v>
      </c>
      <c r="AA585" s="132" t="s">
        <v>13</v>
      </c>
      <c r="AB585" s="132" t="s">
        <v>13</v>
      </c>
      <c r="AC585" s="132" t="s">
        <v>13</v>
      </c>
      <c r="AD585" s="132" t="s">
        <v>13</v>
      </c>
      <c r="AE585" s="132" t="s">
        <v>13</v>
      </c>
      <c r="AF585" s="132" t="s">
        <v>13</v>
      </c>
      <c r="AG585" s="132" t="s">
        <v>13</v>
      </c>
      <c r="AH585" s="132" t="s">
        <v>13</v>
      </c>
      <c r="AI585" s="132" t="s">
        <v>13</v>
      </c>
      <c r="AJ585" s="132" t="s">
        <v>13</v>
      </c>
      <c r="AK585" s="132" t="s">
        <v>13</v>
      </c>
      <c r="AL585" s="132" t="s">
        <v>13</v>
      </c>
      <c r="AM585" s="132" t="s">
        <v>13</v>
      </c>
      <c r="AN585" s="132" t="s">
        <v>13</v>
      </c>
      <c r="AO585" s="132" t="s">
        <v>13</v>
      </c>
      <c r="AP585" s="132" t="s">
        <v>13</v>
      </c>
      <c r="AQ585" s="132" t="s">
        <v>13</v>
      </c>
      <c r="AR585" s="132" t="s">
        <v>13</v>
      </c>
      <c r="AS585" s="132" t="s">
        <v>13</v>
      </c>
      <c r="AT585" s="319" t="s">
        <v>13</v>
      </c>
      <c r="AU585" s="132" t="s">
        <v>13</v>
      </c>
      <c r="AV585" s="132" t="s">
        <v>13</v>
      </c>
      <c r="AW585" s="132" t="s">
        <v>13</v>
      </c>
      <c r="AX585" s="132" t="s">
        <v>13</v>
      </c>
      <c r="AY585" s="132" t="s">
        <v>13</v>
      </c>
      <c r="AZ585" s="320" t="s">
        <v>13</v>
      </c>
      <c r="BA585" s="320" t="s">
        <v>13</v>
      </c>
      <c r="BB585" s="132" t="s">
        <v>13</v>
      </c>
      <c r="BC585" s="319" t="s">
        <v>13</v>
      </c>
      <c r="BD585" s="319" t="s">
        <v>13</v>
      </c>
      <c r="BE585" s="320" t="s">
        <v>13</v>
      </c>
      <c r="BF585" s="132" t="s">
        <v>13</v>
      </c>
      <c r="BG585" s="132" t="s">
        <v>13</v>
      </c>
      <c r="BH585" s="132" t="s">
        <v>13</v>
      </c>
      <c r="BI585" s="132" t="s">
        <v>13</v>
      </c>
      <c r="BJ585" s="321"/>
      <c r="BK585" s="321"/>
      <c r="BL585" s="132"/>
      <c r="BM585" s="132"/>
      <c r="BN585" s="132"/>
      <c r="BO585" s="132"/>
      <c r="BP585" s="132"/>
      <c r="BQ585" s="321"/>
      <c r="BR585" s="132"/>
      <c r="BS585" s="132"/>
      <c r="BT585" s="132"/>
      <c r="BU585" s="132"/>
      <c r="BV585" s="132"/>
      <c r="BW585" s="132"/>
      <c r="BX585" s="132"/>
    </row>
    <row r="586" spans="1:76" hidden="1" x14ac:dyDescent="0.25">
      <c r="A586" s="295">
        <v>303</v>
      </c>
      <c r="C586" s="317" t="s">
        <v>13</v>
      </c>
      <c r="D586" s="317" t="s">
        <v>13</v>
      </c>
      <c r="E586" s="318" t="s">
        <v>13</v>
      </c>
      <c r="F586" s="132" t="s">
        <v>13</v>
      </c>
      <c r="G586" s="132" t="s">
        <v>13</v>
      </c>
      <c r="H586" s="132" t="s">
        <v>13</v>
      </c>
      <c r="I586" s="132" t="s">
        <v>13</v>
      </c>
      <c r="J586" s="132" t="s">
        <v>13</v>
      </c>
      <c r="K586" s="132" t="s">
        <v>13</v>
      </c>
      <c r="L586" s="132" t="s">
        <v>13</v>
      </c>
      <c r="M586" s="132" t="s">
        <v>13</v>
      </c>
      <c r="N586" s="132" t="s">
        <v>13</v>
      </c>
      <c r="O586" s="132" t="s">
        <v>13</v>
      </c>
      <c r="P586" s="132" t="s">
        <v>13</v>
      </c>
      <c r="Q586" s="132" t="s">
        <v>13</v>
      </c>
      <c r="R586" s="132" t="s">
        <v>13</v>
      </c>
      <c r="S586" s="132" t="s">
        <v>13</v>
      </c>
      <c r="T586" s="132" t="s">
        <v>13</v>
      </c>
      <c r="U586" s="132" t="s">
        <v>13</v>
      </c>
      <c r="V586" s="132" t="s">
        <v>13</v>
      </c>
      <c r="W586" s="132" t="s">
        <v>13</v>
      </c>
      <c r="X586" s="132" t="s">
        <v>13</v>
      </c>
      <c r="Y586" s="132" t="s">
        <v>13</v>
      </c>
      <c r="Z586" s="132" t="s">
        <v>13</v>
      </c>
      <c r="AA586" s="132" t="s">
        <v>13</v>
      </c>
      <c r="AB586" s="132" t="s">
        <v>13</v>
      </c>
      <c r="AC586" s="132" t="s">
        <v>13</v>
      </c>
      <c r="AD586" s="132" t="s">
        <v>13</v>
      </c>
      <c r="AE586" s="132" t="s">
        <v>13</v>
      </c>
      <c r="AF586" s="132" t="s">
        <v>13</v>
      </c>
      <c r="AG586" s="132" t="s">
        <v>13</v>
      </c>
      <c r="AH586" s="132" t="s">
        <v>13</v>
      </c>
      <c r="AI586" s="132" t="s">
        <v>13</v>
      </c>
      <c r="AJ586" s="132" t="s">
        <v>13</v>
      </c>
      <c r="AK586" s="132" t="s">
        <v>13</v>
      </c>
      <c r="AL586" s="132" t="s">
        <v>13</v>
      </c>
      <c r="AM586" s="132" t="s">
        <v>13</v>
      </c>
      <c r="AN586" s="132" t="s">
        <v>13</v>
      </c>
      <c r="AO586" s="132" t="s">
        <v>13</v>
      </c>
      <c r="AP586" s="132" t="s">
        <v>13</v>
      </c>
      <c r="AQ586" s="132" t="s">
        <v>13</v>
      </c>
      <c r="AR586" s="132" t="s">
        <v>13</v>
      </c>
      <c r="AS586" s="132" t="s">
        <v>13</v>
      </c>
      <c r="AT586" s="319" t="s">
        <v>13</v>
      </c>
      <c r="AU586" s="132" t="s">
        <v>13</v>
      </c>
      <c r="AV586" s="132" t="s">
        <v>13</v>
      </c>
      <c r="AW586" s="132" t="s">
        <v>13</v>
      </c>
      <c r="AX586" s="132" t="s">
        <v>13</v>
      </c>
      <c r="AY586" s="132" t="s">
        <v>13</v>
      </c>
      <c r="AZ586" s="320" t="s">
        <v>13</v>
      </c>
      <c r="BA586" s="320" t="s">
        <v>13</v>
      </c>
      <c r="BB586" s="132" t="s">
        <v>13</v>
      </c>
      <c r="BC586" s="319" t="s">
        <v>13</v>
      </c>
      <c r="BD586" s="319" t="s">
        <v>13</v>
      </c>
      <c r="BE586" s="320" t="s">
        <v>13</v>
      </c>
      <c r="BF586" s="132" t="s">
        <v>13</v>
      </c>
      <c r="BG586" s="132" t="s">
        <v>13</v>
      </c>
      <c r="BH586" s="132" t="s">
        <v>13</v>
      </c>
      <c r="BI586" s="132" t="s">
        <v>13</v>
      </c>
      <c r="BJ586" s="321"/>
      <c r="BK586" s="321"/>
      <c r="BL586" s="132"/>
      <c r="BM586" s="132"/>
      <c r="BN586" s="132"/>
      <c r="BO586" s="132"/>
      <c r="BP586" s="132"/>
      <c r="BQ586" s="321"/>
      <c r="BR586" s="132"/>
      <c r="BS586" s="132"/>
      <c r="BT586" s="132"/>
      <c r="BU586" s="132"/>
      <c r="BV586" s="132"/>
      <c r="BW586" s="132"/>
      <c r="BX586" s="132"/>
    </row>
    <row r="587" spans="1:76" hidden="1" x14ac:dyDescent="0.25">
      <c r="A587" s="295">
        <v>303</v>
      </c>
      <c r="C587" s="317" t="s">
        <v>13</v>
      </c>
      <c r="D587" s="317" t="s">
        <v>13</v>
      </c>
      <c r="E587" s="318" t="s">
        <v>13</v>
      </c>
      <c r="F587" s="132" t="s">
        <v>13</v>
      </c>
      <c r="G587" s="132" t="s">
        <v>13</v>
      </c>
      <c r="H587" s="132" t="s">
        <v>13</v>
      </c>
      <c r="I587" s="132" t="s">
        <v>13</v>
      </c>
      <c r="J587" s="132" t="s">
        <v>13</v>
      </c>
      <c r="K587" s="132" t="s">
        <v>13</v>
      </c>
      <c r="L587" s="132" t="s">
        <v>13</v>
      </c>
      <c r="M587" s="132" t="s">
        <v>13</v>
      </c>
      <c r="N587" s="132" t="s">
        <v>13</v>
      </c>
      <c r="O587" s="132" t="s">
        <v>13</v>
      </c>
      <c r="P587" s="132" t="s">
        <v>13</v>
      </c>
      <c r="Q587" s="132" t="s">
        <v>13</v>
      </c>
      <c r="R587" s="132" t="s">
        <v>13</v>
      </c>
      <c r="S587" s="132" t="s">
        <v>13</v>
      </c>
      <c r="T587" s="132" t="s">
        <v>13</v>
      </c>
      <c r="U587" s="132" t="s">
        <v>13</v>
      </c>
      <c r="V587" s="132" t="s">
        <v>13</v>
      </c>
      <c r="W587" s="132" t="s">
        <v>13</v>
      </c>
      <c r="X587" s="132" t="s">
        <v>13</v>
      </c>
      <c r="Y587" s="132" t="s">
        <v>13</v>
      </c>
      <c r="Z587" s="132" t="s">
        <v>13</v>
      </c>
      <c r="AA587" s="132" t="s">
        <v>13</v>
      </c>
      <c r="AB587" s="132" t="s">
        <v>13</v>
      </c>
      <c r="AC587" s="132" t="s">
        <v>13</v>
      </c>
      <c r="AD587" s="132" t="s">
        <v>13</v>
      </c>
      <c r="AE587" s="132" t="s">
        <v>13</v>
      </c>
      <c r="AF587" s="132" t="s">
        <v>13</v>
      </c>
      <c r="AG587" s="132" t="s">
        <v>13</v>
      </c>
      <c r="AH587" s="132" t="s">
        <v>13</v>
      </c>
      <c r="AI587" s="132" t="s">
        <v>13</v>
      </c>
      <c r="AJ587" s="132" t="s">
        <v>13</v>
      </c>
      <c r="AK587" s="132" t="s">
        <v>13</v>
      </c>
      <c r="AL587" s="132" t="s">
        <v>13</v>
      </c>
      <c r="AM587" s="132" t="s">
        <v>13</v>
      </c>
      <c r="AN587" s="132" t="s">
        <v>13</v>
      </c>
      <c r="AO587" s="132" t="s">
        <v>13</v>
      </c>
      <c r="AP587" s="132" t="s">
        <v>13</v>
      </c>
      <c r="AQ587" s="132" t="s">
        <v>13</v>
      </c>
      <c r="AR587" s="132" t="s">
        <v>13</v>
      </c>
      <c r="AS587" s="132" t="s">
        <v>13</v>
      </c>
      <c r="AT587" s="319" t="s">
        <v>13</v>
      </c>
      <c r="AU587" s="132" t="s">
        <v>13</v>
      </c>
      <c r="AV587" s="132" t="s">
        <v>13</v>
      </c>
      <c r="AW587" s="132" t="s">
        <v>13</v>
      </c>
      <c r="AX587" s="132" t="s">
        <v>13</v>
      </c>
      <c r="AY587" s="132" t="s">
        <v>13</v>
      </c>
      <c r="AZ587" s="320" t="s">
        <v>13</v>
      </c>
      <c r="BA587" s="320" t="s">
        <v>13</v>
      </c>
      <c r="BB587" s="132" t="s">
        <v>13</v>
      </c>
      <c r="BC587" s="319" t="s">
        <v>13</v>
      </c>
      <c r="BD587" s="319" t="s">
        <v>13</v>
      </c>
      <c r="BE587" s="320" t="s">
        <v>13</v>
      </c>
      <c r="BF587" s="132" t="s">
        <v>13</v>
      </c>
      <c r="BG587" s="132" t="s">
        <v>13</v>
      </c>
      <c r="BH587" s="132" t="s">
        <v>13</v>
      </c>
      <c r="BI587" s="132" t="s">
        <v>13</v>
      </c>
      <c r="BJ587" s="321"/>
      <c r="BK587" s="321"/>
      <c r="BL587" s="132"/>
      <c r="BM587" s="132"/>
      <c r="BN587" s="132"/>
      <c r="BO587" s="132"/>
      <c r="BP587" s="132"/>
      <c r="BQ587" s="321"/>
      <c r="BR587" s="132"/>
      <c r="BS587" s="132"/>
      <c r="BT587" s="132"/>
      <c r="BU587" s="132"/>
      <c r="BV587" s="132"/>
      <c r="BW587" s="132"/>
      <c r="BX587" s="132"/>
    </row>
    <row r="588" spans="1:76" hidden="1" x14ac:dyDescent="0.25">
      <c r="A588" s="295">
        <v>303</v>
      </c>
      <c r="C588" s="317" t="s">
        <v>13</v>
      </c>
      <c r="D588" s="317" t="s">
        <v>13</v>
      </c>
      <c r="E588" s="318" t="s">
        <v>13</v>
      </c>
      <c r="F588" s="132" t="s">
        <v>13</v>
      </c>
      <c r="G588" s="132" t="s">
        <v>13</v>
      </c>
      <c r="H588" s="132" t="s">
        <v>13</v>
      </c>
      <c r="I588" s="132" t="s">
        <v>13</v>
      </c>
      <c r="J588" s="132" t="s">
        <v>13</v>
      </c>
      <c r="K588" s="132" t="s">
        <v>13</v>
      </c>
      <c r="L588" s="132" t="s">
        <v>13</v>
      </c>
      <c r="M588" s="132" t="s">
        <v>13</v>
      </c>
      <c r="N588" s="132" t="s">
        <v>13</v>
      </c>
      <c r="O588" s="132" t="s">
        <v>13</v>
      </c>
      <c r="P588" s="132" t="s">
        <v>13</v>
      </c>
      <c r="Q588" s="132" t="s">
        <v>13</v>
      </c>
      <c r="R588" s="132" t="s">
        <v>13</v>
      </c>
      <c r="S588" s="132" t="s">
        <v>13</v>
      </c>
      <c r="T588" s="132" t="s">
        <v>13</v>
      </c>
      <c r="U588" s="132" t="s">
        <v>13</v>
      </c>
      <c r="V588" s="132" t="s">
        <v>13</v>
      </c>
      <c r="W588" s="132" t="s">
        <v>13</v>
      </c>
      <c r="X588" s="132" t="s">
        <v>13</v>
      </c>
      <c r="Y588" s="132" t="s">
        <v>13</v>
      </c>
      <c r="Z588" s="132" t="s">
        <v>13</v>
      </c>
      <c r="AA588" s="132" t="s">
        <v>13</v>
      </c>
      <c r="AB588" s="132" t="s">
        <v>13</v>
      </c>
      <c r="AC588" s="132" t="s">
        <v>13</v>
      </c>
      <c r="AD588" s="132" t="s">
        <v>13</v>
      </c>
      <c r="AE588" s="132" t="s">
        <v>13</v>
      </c>
      <c r="AF588" s="132" t="s">
        <v>13</v>
      </c>
      <c r="AG588" s="132" t="s">
        <v>13</v>
      </c>
      <c r="AH588" s="132" t="s">
        <v>13</v>
      </c>
      <c r="AI588" s="132" t="s">
        <v>13</v>
      </c>
      <c r="AJ588" s="132" t="s">
        <v>13</v>
      </c>
      <c r="AK588" s="132" t="s">
        <v>13</v>
      </c>
      <c r="AL588" s="132" t="s">
        <v>13</v>
      </c>
      <c r="AM588" s="132" t="s">
        <v>13</v>
      </c>
      <c r="AN588" s="132" t="s">
        <v>13</v>
      </c>
      <c r="AO588" s="132" t="s">
        <v>13</v>
      </c>
      <c r="AP588" s="132" t="s">
        <v>13</v>
      </c>
      <c r="AQ588" s="132" t="s">
        <v>13</v>
      </c>
      <c r="AR588" s="132" t="s">
        <v>13</v>
      </c>
      <c r="AS588" s="132" t="s">
        <v>13</v>
      </c>
      <c r="AT588" s="319" t="s">
        <v>13</v>
      </c>
      <c r="AU588" s="132" t="s">
        <v>13</v>
      </c>
      <c r="AV588" s="132" t="s">
        <v>13</v>
      </c>
      <c r="AW588" s="132" t="s">
        <v>13</v>
      </c>
      <c r="AX588" s="132" t="s">
        <v>13</v>
      </c>
      <c r="AY588" s="132" t="s">
        <v>13</v>
      </c>
      <c r="AZ588" s="320" t="s">
        <v>13</v>
      </c>
      <c r="BA588" s="320" t="s">
        <v>13</v>
      </c>
      <c r="BB588" s="132" t="s">
        <v>13</v>
      </c>
      <c r="BC588" s="319" t="s">
        <v>13</v>
      </c>
      <c r="BD588" s="319" t="s">
        <v>13</v>
      </c>
      <c r="BE588" s="320" t="s">
        <v>13</v>
      </c>
      <c r="BF588" s="132" t="s">
        <v>13</v>
      </c>
      <c r="BG588" s="132" t="s">
        <v>13</v>
      </c>
      <c r="BH588" s="132" t="s">
        <v>13</v>
      </c>
      <c r="BI588" s="132" t="s">
        <v>13</v>
      </c>
      <c r="BJ588" s="321"/>
      <c r="BK588" s="321"/>
      <c r="BL588" s="132"/>
      <c r="BM588" s="132"/>
      <c r="BN588" s="132"/>
      <c r="BO588" s="132"/>
      <c r="BP588" s="132"/>
      <c r="BQ588" s="321"/>
      <c r="BR588" s="132"/>
      <c r="BS588" s="132"/>
      <c r="BT588" s="132"/>
      <c r="BU588" s="132"/>
      <c r="BV588" s="132"/>
      <c r="BW588" s="132"/>
      <c r="BX588" s="132"/>
    </row>
    <row r="589" spans="1:76" hidden="1" x14ac:dyDescent="0.25">
      <c r="A589" s="295">
        <v>303</v>
      </c>
      <c r="C589" s="317" t="s">
        <v>13</v>
      </c>
      <c r="D589" s="317" t="s">
        <v>13</v>
      </c>
      <c r="E589" s="318" t="s">
        <v>13</v>
      </c>
      <c r="F589" s="132" t="s">
        <v>13</v>
      </c>
      <c r="G589" s="132" t="s">
        <v>13</v>
      </c>
      <c r="H589" s="132" t="s">
        <v>13</v>
      </c>
      <c r="I589" s="132" t="s">
        <v>13</v>
      </c>
      <c r="J589" s="132" t="s">
        <v>13</v>
      </c>
      <c r="K589" s="132" t="s">
        <v>13</v>
      </c>
      <c r="L589" s="132" t="s">
        <v>13</v>
      </c>
      <c r="M589" s="132" t="s">
        <v>13</v>
      </c>
      <c r="N589" s="132" t="s">
        <v>13</v>
      </c>
      <c r="O589" s="132" t="s">
        <v>13</v>
      </c>
      <c r="P589" s="132" t="s">
        <v>13</v>
      </c>
      <c r="Q589" s="132" t="s">
        <v>13</v>
      </c>
      <c r="R589" s="132" t="s">
        <v>13</v>
      </c>
      <c r="S589" s="132" t="s">
        <v>13</v>
      </c>
      <c r="T589" s="132" t="s">
        <v>13</v>
      </c>
      <c r="U589" s="132" t="s">
        <v>13</v>
      </c>
      <c r="V589" s="132" t="s">
        <v>13</v>
      </c>
      <c r="W589" s="132" t="s">
        <v>13</v>
      </c>
      <c r="X589" s="132" t="s">
        <v>13</v>
      </c>
      <c r="Y589" s="132" t="s">
        <v>13</v>
      </c>
      <c r="Z589" s="132" t="s">
        <v>13</v>
      </c>
      <c r="AA589" s="132" t="s">
        <v>13</v>
      </c>
      <c r="AB589" s="132" t="s">
        <v>13</v>
      </c>
      <c r="AC589" s="132" t="s">
        <v>13</v>
      </c>
      <c r="AD589" s="132" t="s">
        <v>13</v>
      </c>
      <c r="AE589" s="132" t="s">
        <v>13</v>
      </c>
      <c r="AF589" s="132" t="s">
        <v>13</v>
      </c>
      <c r="AG589" s="132" t="s">
        <v>13</v>
      </c>
      <c r="AH589" s="132" t="s">
        <v>13</v>
      </c>
      <c r="AI589" s="132" t="s">
        <v>13</v>
      </c>
      <c r="AJ589" s="132" t="s">
        <v>13</v>
      </c>
      <c r="AK589" s="132" t="s">
        <v>13</v>
      </c>
      <c r="AL589" s="132" t="s">
        <v>13</v>
      </c>
      <c r="AM589" s="132" t="s">
        <v>13</v>
      </c>
      <c r="AN589" s="132" t="s">
        <v>13</v>
      </c>
      <c r="AO589" s="132" t="s">
        <v>13</v>
      </c>
      <c r="AP589" s="132" t="s">
        <v>13</v>
      </c>
      <c r="AQ589" s="132" t="s">
        <v>13</v>
      </c>
      <c r="AR589" s="132" t="s">
        <v>13</v>
      </c>
      <c r="AS589" s="132" t="s">
        <v>13</v>
      </c>
      <c r="AT589" s="319" t="s">
        <v>13</v>
      </c>
      <c r="AU589" s="132" t="s">
        <v>13</v>
      </c>
      <c r="AV589" s="132" t="s">
        <v>13</v>
      </c>
      <c r="AW589" s="132" t="s">
        <v>13</v>
      </c>
      <c r="AX589" s="132" t="s">
        <v>13</v>
      </c>
      <c r="AY589" s="132" t="s">
        <v>13</v>
      </c>
      <c r="AZ589" s="320" t="s">
        <v>13</v>
      </c>
      <c r="BA589" s="320" t="s">
        <v>13</v>
      </c>
      <c r="BB589" s="132" t="s">
        <v>13</v>
      </c>
      <c r="BC589" s="319" t="s">
        <v>13</v>
      </c>
      <c r="BD589" s="319" t="s">
        <v>13</v>
      </c>
      <c r="BE589" s="320" t="s">
        <v>13</v>
      </c>
      <c r="BF589" s="132" t="s">
        <v>13</v>
      </c>
      <c r="BG589" s="132" t="s">
        <v>13</v>
      </c>
      <c r="BH589" s="132" t="s">
        <v>13</v>
      </c>
      <c r="BI589" s="132" t="s">
        <v>13</v>
      </c>
      <c r="BJ589" s="321"/>
      <c r="BK589" s="321"/>
      <c r="BL589" s="132"/>
      <c r="BM589" s="132"/>
      <c r="BN589" s="132"/>
      <c r="BO589" s="132"/>
      <c r="BP589" s="132"/>
      <c r="BQ589" s="321"/>
      <c r="BR589" s="132"/>
      <c r="BS589" s="132"/>
      <c r="BT589" s="132"/>
      <c r="BU589" s="132"/>
      <c r="BV589" s="132"/>
      <c r="BW589" s="132"/>
      <c r="BX589" s="132"/>
    </row>
    <row r="590" spans="1:76" hidden="1" x14ac:dyDescent="0.25">
      <c r="A590" s="295">
        <v>303</v>
      </c>
      <c r="C590" s="317" t="s">
        <v>13</v>
      </c>
      <c r="D590" s="317" t="s">
        <v>13</v>
      </c>
      <c r="E590" s="318" t="s">
        <v>13</v>
      </c>
      <c r="F590" s="132" t="s">
        <v>13</v>
      </c>
      <c r="G590" s="132" t="s">
        <v>13</v>
      </c>
      <c r="H590" s="132" t="s">
        <v>13</v>
      </c>
      <c r="I590" s="132" t="s">
        <v>13</v>
      </c>
      <c r="J590" s="132" t="s">
        <v>13</v>
      </c>
      <c r="K590" s="132" t="s">
        <v>13</v>
      </c>
      <c r="L590" s="132" t="s">
        <v>13</v>
      </c>
      <c r="M590" s="132" t="s">
        <v>13</v>
      </c>
      <c r="N590" s="132" t="s">
        <v>13</v>
      </c>
      <c r="O590" s="132" t="s">
        <v>13</v>
      </c>
      <c r="P590" s="132" t="s">
        <v>13</v>
      </c>
      <c r="Q590" s="132" t="s">
        <v>13</v>
      </c>
      <c r="R590" s="132" t="s">
        <v>13</v>
      </c>
      <c r="S590" s="132" t="s">
        <v>13</v>
      </c>
      <c r="T590" s="132" t="s">
        <v>13</v>
      </c>
      <c r="U590" s="132" t="s">
        <v>13</v>
      </c>
      <c r="V590" s="132" t="s">
        <v>13</v>
      </c>
      <c r="W590" s="132" t="s">
        <v>13</v>
      </c>
      <c r="X590" s="132" t="s">
        <v>13</v>
      </c>
      <c r="Y590" s="132" t="s">
        <v>13</v>
      </c>
      <c r="Z590" s="132" t="s">
        <v>13</v>
      </c>
      <c r="AA590" s="132" t="s">
        <v>13</v>
      </c>
      <c r="AB590" s="132" t="s">
        <v>13</v>
      </c>
      <c r="AC590" s="132" t="s">
        <v>13</v>
      </c>
      <c r="AD590" s="132" t="s">
        <v>13</v>
      </c>
      <c r="AE590" s="132" t="s">
        <v>13</v>
      </c>
      <c r="AF590" s="132" t="s">
        <v>13</v>
      </c>
      <c r="AG590" s="132" t="s">
        <v>13</v>
      </c>
      <c r="AH590" s="132" t="s">
        <v>13</v>
      </c>
      <c r="AI590" s="132" t="s">
        <v>13</v>
      </c>
      <c r="AJ590" s="132" t="s">
        <v>13</v>
      </c>
      <c r="AK590" s="132" t="s">
        <v>13</v>
      </c>
      <c r="AL590" s="132" t="s">
        <v>13</v>
      </c>
      <c r="AM590" s="132" t="s">
        <v>13</v>
      </c>
      <c r="AN590" s="132" t="s">
        <v>13</v>
      </c>
      <c r="AO590" s="132" t="s">
        <v>13</v>
      </c>
      <c r="AP590" s="132" t="s">
        <v>13</v>
      </c>
      <c r="AQ590" s="132" t="s">
        <v>13</v>
      </c>
      <c r="AR590" s="132" t="s">
        <v>13</v>
      </c>
      <c r="AS590" s="132" t="s">
        <v>13</v>
      </c>
      <c r="AT590" s="319" t="s">
        <v>13</v>
      </c>
      <c r="AU590" s="132" t="s">
        <v>13</v>
      </c>
      <c r="AV590" s="132" t="s">
        <v>13</v>
      </c>
      <c r="AW590" s="132" t="s">
        <v>13</v>
      </c>
      <c r="AX590" s="132" t="s">
        <v>13</v>
      </c>
      <c r="AY590" s="132" t="s">
        <v>13</v>
      </c>
      <c r="AZ590" s="320" t="s">
        <v>13</v>
      </c>
      <c r="BA590" s="320" t="s">
        <v>13</v>
      </c>
      <c r="BB590" s="132" t="s">
        <v>13</v>
      </c>
      <c r="BC590" s="319" t="s">
        <v>13</v>
      </c>
      <c r="BD590" s="319" t="s">
        <v>13</v>
      </c>
      <c r="BE590" s="320" t="s">
        <v>13</v>
      </c>
      <c r="BF590" s="132" t="s">
        <v>13</v>
      </c>
      <c r="BG590" s="132" t="s">
        <v>13</v>
      </c>
      <c r="BH590" s="132" t="s">
        <v>13</v>
      </c>
      <c r="BI590" s="132" t="s">
        <v>13</v>
      </c>
      <c r="BJ590" s="321"/>
      <c r="BK590" s="321"/>
      <c r="BL590" s="132"/>
      <c r="BM590" s="132"/>
      <c r="BN590" s="132"/>
      <c r="BO590" s="132"/>
      <c r="BP590" s="132"/>
      <c r="BQ590" s="321"/>
      <c r="BR590" s="132"/>
      <c r="BS590" s="132"/>
      <c r="BT590" s="132"/>
      <c r="BU590" s="132"/>
      <c r="BV590" s="132"/>
      <c r="BW590" s="132"/>
      <c r="BX590" s="132"/>
    </row>
    <row r="591" spans="1:76" hidden="1" x14ac:dyDescent="0.25">
      <c r="A591" s="295">
        <v>303</v>
      </c>
      <c r="C591" s="317" t="s">
        <v>13</v>
      </c>
      <c r="D591" s="317" t="s">
        <v>13</v>
      </c>
      <c r="E591" s="318" t="s">
        <v>13</v>
      </c>
      <c r="F591" s="132" t="s">
        <v>13</v>
      </c>
      <c r="G591" s="132" t="s">
        <v>13</v>
      </c>
      <c r="H591" s="132" t="s">
        <v>13</v>
      </c>
      <c r="I591" s="132" t="s">
        <v>13</v>
      </c>
      <c r="J591" s="132" t="s">
        <v>13</v>
      </c>
      <c r="K591" s="132" t="s">
        <v>13</v>
      </c>
      <c r="L591" s="132" t="s">
        <v>13</v>
      </c>
      <c r="M591" s="132" t="s">
        <v>13</v>
      </c>
      <c r="N591" s="132" t="s">
        <v>13</v>
      </c>
      <c r="O591" s="132" t="s">
        <v>13</v>
      </c>
      <c r="P591" s="132" t="s">
        <v>13</v>
      </c>
      <c r="Q591" s="132" t="s">
        <v>13</v>
      </c>
      <c r="R591" s="132" t="s">
        <v>13</v>
      </c>
      <c r="S591" s="132" t="s">
        <v>13</v>
      </c>
      <c r="T591" s="132" t="s">
        <v>13</v>
      </c>
      <c r="U591" s="132" t="s">
        <v>13</v>
      </c>
      <c r="V591" s="132" t="s">
        <v>13</v>
      </c>
      <c r="W591" s="132" t="s">
        <v>13</v>
      </c>
      <c r="X591" s="132" t="s">
        <v>13</v>
      </c>
      <c r="Y591" s="132" t="s">
        <v>13</v>
      </c>
      <c r="Z591" s="132" t="s">
        <v>13</v>
      </c>
      <c r="AA591" s="132" t="s">
        <v>13</v>
      </c>
      <c r="AB591" s="132" t="s">
        <v>13</v>
      </c>
      <c r="AC591" s="132" t="s">
        <v>13</v>
      </c>
      <c r="AD591" s="132" t="s">
        <v>13</v>
      </c>
      <c r="AE591" s="132" t="s">
        <v>13</v>
      </c>
      <c r="AF591" s="132" t="s">
        <v>13</v>
      </c>
      <c r="AG591" s="132" t="s">
        <v>13</v>
      </c>
      <c r="AH591" s="132" t="s">
        <v>13</v>
      </c>
      <c r="AI591" s="132" t="s">
        <v>13</v>
      </c>
      <c r="AJ591" s="132" t="s">
        <v>13</v>
      </c>
      <c r="AK591" s="132" t="s">
        <v>13</v>
      </c>
      <c r="AL591" s="132" t="s">
        <v>13</v>
      </c>
      <c r="AM591" s="132" t="s">
        <v>13</v>
      </c>
      <c r="AN591" s="132" t="s">
        <v>13</v>
      </c>
      <c r="AO591" s="132" t="s">
        <v>13</v>
      </c>
      <c r="AP591" s="132" t="s">
        <v>13</v>
      </c>
      <c r="AQ591" s="132" t="s">
        <v>13</v>
      </c>
      <c r="AR591" s="132" t="s">
        <v>13</v>
      </c>
      <c r="AS591" s="132" t="s">
        <v>13</v>
      </c>
      <c r="AT591" s="319" t="s">
        <v>13</v>
      </c>
      <c r="AU591" s="132" t="s">
        <v>13</v>
      </c>
      <c r="AV591" s="132" t="s">
        <v>13</v>
      </c>
      <c r="AW591" s="132" t="s">
        <v>13</v>
      </c>
      <c r="AX591" s="132" t="s">
        <v>13</v>
      </c>
      <c r="AY591" s="132" t="s">
        <v>13</v>
      </c>
      <c r="AZ591" s="320" t="s">
        <v>13</v>
      </c>
      <c r="BA591" s="320" t="s">
        <v>13</v>
      </c>
      <c r="BB591" s="132" t="s">
        <v>13</v>
      </c>
      <c r="BC591" s="319" t="s">
        <v>13</v>
      </c>
      <c r="BD591" s="319" t="s">
        <v>13</v>
      </c>
      <c r="BE591" s="320" t="s">
        <v>13</v>
      </c>
      <c r="BF591" s="132" t="s">
        <v>13</v>
      </c>
      <c r="BG591" s="132" t="s">
        <v>13</v>
      </c>
      <c r="BH591" s="132" t="s">
        <v>13</v>
      </c>
      <c r="BI591" s="132" t="s">
        <v>13</v>
      </c>
      <c r="BJ591" s="321"/>
      <c r="BK591" s="321"/>
      <c r="BL591" s="132"/>
      <c r="BM591" s="132"/>
      <c r="BN591" s="132"/>
      <c r="BO591" s="132"/>
      <c r="BP591" s="132"/>
      <c r="BQ591" s="321"/>
      <c r="BR591" s="132"/>
      <c r="BS591" s="132"/>
      <c r="BT591" s="132"/>
      <c r="BU591" s="132"/>
      <c r="BV591" s="132"/>
      <c r="BW591" s="132"/>
      <c r="BX591" s="132"/>
    </row>
    <row r="592" spans="1:76" hidden="1" x14ac:dyDescent="0.25">
      <c r="A592" s="295">
        <v>303</v>
      </c>
      <c r="C592" s="317" t="s">
        <v>13</v>
      </c>
      <c r="D592" s="317" t="s">
        <v>13</v>
      </c>
      <c r="E592" s="318" t="s">
        <v>13</v>
      </c>
      <c r="F592" s="132" t="s">
        <v>13</v>
      </c>
      <c r="G592" s="132" t="s">
        <v>13</v>
      </c>
      <c r="H592" s="132" t="s">
        <v>13</v>
      </c>
      <c r="I592" s="132" t="s">
        <v>13</v>
      </c>
      <c r="J592" s="132" t="s">
        <v>13</v>
      </c>
      <c r="K592" s="132" t="s">
        <v>13</v>
      </c>
      <c r="L592" s="132" t="s">
        <v>13</v>
      </c>
      <c r="M592" s="132" t="s">
        <v>13</v>
      </c>
      <c r="N592" s="132" t="s">
        <v>13</v>
      </c>
      <c r="O592" s="132" t="s">
        <v>13</v>
      </c>
      <c r="P592" s="132" t="s">
        <v>13</v>
      </c>
      <c r="Q592" s="132" t="s">
        <v>13</v>
      </c>
      <c r="R592" s="132" t="s">
        <v>13</v>
      </c>
      <c r="S592" s="132" t="s">
        <v>13</v>
      </c>
      <c r="T592" s="132" t="s">
        <v>13</v>
      </c>
      <c r="U592" s="132" t="s">
        <v>13</v>
      </c>
      <c r="V592" s="132" t="s">
        <v>13</v>
      </c>
      <c r="W592" s="132" t="s">
        <v>13</v>
      </c>
      <c r="X592" s="132" t="s">
        <v>13</v>
      </c>
      <c r="Y592" s="132" t="s">
        <v>13</v>
      </c>
      <c r="Z592" s="132" t="s">
        <v>13</v>
      </c>
      <c r="AA592" s="132" t="s">
        <v>13</v>
      </c>
      <c r="AB592" s="132" t="s">
        <v>13</v>
      </c>
      <c r="AC592" s="132" t="s">
        <v>13</v>
      </c>
      <c r="AD592" s="132" t="s">
        <v>13</v>
      </c>
      <c r="AE592" s="132" t="s">
        <v>13</v>
      </c>
      <c r="AF592" s="132" t="s">
        <v>13</v>
      </c>
      <c r="AG592" s="132" t="s">
        <v>13</v>
      </c>
      <c r="AH592" s="132" t="s">
        <v>13</v>
      </c>
      <c r="AI592" s="132" t="s">
        <v>13</v>
      </c>
      <c r="AJ592" s="132" t="s">
        <v>13</v>
      </c>
      <c r="AK592" s="132" t="s">
        <v>13</v>
      </c>
      <c r="AL592" s="132" t="s">
        <v>13</v>
      </c>
      <c r="AM592" s="132" t="s">
        <v>13</v>
      </c>
      <c r="AN592" s="132" t="s">
        <v>13</v>
      </c>
      <c r="AO592" s="132" t="s">
        <v>13</v>
      </c>
      <c r="AP592" s="132" t="s">
        <v>13</v>
      </c>
      <c r="AQ592" s="132" t="s">
        <v>13</v>
      </c>
      <c r="AR592" s="132" t="s">
        <v>13</v>
      </c>
      <c r="AS592" s="132" t="s">
        <v>13</v>
      </c>
      <c r="AT592" s="319" t="s">
        <v>13</v>
      </c>
      <c r="AU592" s="132" t="s">
        <v>13</v>
      </c>
      <c r="AV592" s="132" t="s">
        <v>13</v>
      </c>
      <c r="AW592" s="132" t="s">
        <v>13</v>
      </c>
      <c r="AX592" s="132" t="s">
        <v>13</v>
      </c>
      <c r="AY592" s="132" t="s">
        <v>13</v>
      </c>
      <c r="AZ592" s="320" t="s">
        <v>13</v>
      </c>
      <c r="BA592" s="320" t="s">
        <v>13</v>
      </c>
      <c r="BB592" s="132" t="s">
        <v>13</v>
      </c>
      <c r="BC592" s="319" t="s">
        <v>13</v>
      </c>
      <c r="BD592" s="319" t="s">
        <v>13</v>
      </c>
      <c r="BE592" s="320" t="s">
        <v>13</v>
      </c>
      <c r="BF592" s="132" t="s">
        <v>13</v>
      </c>
      <c r="BG592" s="132" t="s">
        <v>13</v>
      </c>
      <c r="BH592" s="132" t="s">
        <v>13</v>
      </c>
      <c r="BI592" s="132" t="s">
        <v>13</v>
      </c>
      <c r="BJ592" s="321"/>
      <c r="BK592" s="321"/>
      <c r="BL592" s="132"/>
      <c r="BM592" s="132"/>
      <c r="BN592" s="132"/>
      <c r="BO592" s="132"/>
      <c r="BP592" s="132"/>
      <c r="BQ592" s="321"/>
      <c r="BR592" s="132"/>
      <c r="BS592" s="132"/>
      <c r="BT592" s="132"/>
      <c r="BU592" s="132"/>
      <c r="BV592" s="132"/>
      <c r="BW592" s="132"/>
      <c r="BX592" s="132"/>
    </row>
    <row r="593" spans="1:76" hidden="1" x14ac:dyDescent="0.25">
      <c r="A593" s="295">
        <v>303</v>
      </c>
      <c r="C593" s="317" t="s">
        <v>13</v>
      </c>
      <c r="D593" s="317" t="s">
        <v>13</v>
      </c>
      <c r="E593" s="318" t="s">
        <v>13</v>
      </c>
      <c r="F593" s="132" t="s">
        <v>13</v>
      </c>
      <c r="G593" s="132" t="s">
        <v>13</v>
      </c>
      <c r="H593" s="132" t="s">
        <v>13</v>
      </c>
      <c r="I593" s="132" t="s">
        <v>13</v>
      </c>
      <c r="J593" s="132" t="s">
        <v>13</v>
      </c>
      <c r="K593" s="132" t="s">
        <v>13</v>
      </c>
      <c r="L593" s="132" t="s">
        <v>13</v>
      </c>
      <c r="M593" s="132" t="s">
        <v>13</v>
      </c>
      <c r="N593" s="132" t="s">
        <v>13</v>
      </c>
      <c r="O593" s="132" t="s">
        <v>13</v>
      </c>
      <c r="P593" s="132" t="s">
        <v>13</v>
      </c>
      <c r="Q593" s="132" t="s">
        <v>13</v>
      </c>
      <c r="R593" s="132" t="s">
        <v>13</v>
      </c>
      <c r="S593" s="132" t="s">
        <v>13</v>
      </c>
      <c r="T593" s="132" t="s">
        <v>13</v>
      </c>
      <c r="U593" s="132" t="s">
        <v>13</v>
      </c>
      <c r="V593" s="132" t="s">
        <v>13</v>
      </c>
      <c r="W593" s="132" t="s">
        <v>13</v>
      </c>
      <c r="X593" s="132" t="s">
        <v>13</v>
      </c>
      <c r="Y593" s="132" t="s">
        <v>13</v>
      </c>
      <c r="Z593" s="132" t="s">
        <v>13</v>
      </c>
      <c r="AA593" s="132" t="s">
        <v>13</v>
      </c>
      <c r="AB593" s="132" t="s">
        <v>13</v>
      </c>
      <c r="AC593" s="132" t="s">
        <v>13</v>
      </c>
      <c r="AD593" s="132" t="s">
        <v>13</v>
      </c>
      <c r="AE593" s="132" t="s">
        <v>13</v>
      </c>
      <c r="AF593" s="132" t="s">
        <v>13</v>
      </c>
      <c r="AG593" s="132" t="s">
        <v>13</v>
      </c>
      <c r="AH593" s="132" t="s">
        <v>13</v>
      </c>
      <c r="AI593" s="132" t="s">
        <v>13</v>
      </c>
      <c r="AJ593" s="132" t="s">
        <v>13</v>
      </c>
      <c r="AK593" s="132" t="s">
        <v>13</v>
      </c>
      <c r="AL593" s="132" t="s">
        <v>13</v>
      </c>
      <c r="AM593" s="132" t="s">
        <v>13</v>
      </c>
      <c r="AN593" s="132" t="s">
        <v>13</v>
      </c>
      <c r="AO593" s="132" t="s">
        <v>13</v>
      </c>
      <c r="AP593" s="132" t="s">
        <v>13</v>
      </c>
      <c r="AQ593" s="132" t="s">
        <v>13</v>
      </c>
      <c r="AR593" s="132" t="s">
        <v>13</v>
      </c>
      <c r="AS593" s="132" t="s">
        <v>13</v>
      </c>
      <c r="AT593" s="319" t="s">
        <v>13</v>
      </c>
      <c r="AU593" s="132" t="s">
        <v>13</v>
      </c>
      <c r="AV593" s="132" t="s">
        <v>13</v>
      </c>
      <c r="AW593" s="132" t="s">
        <v>13</v>
      </c>
      <c r="AX593" s="132" t="s">
        <v>13</v>
      </c>
      <c r="AY593" s="132" t="s">
        <v>13</v>
      </c>
      <c r="AZ593" s="320" t="s">
        <v>13</v>
      </c>
      <c r="BA593" s="320" t="s">
        <v>13</v>
      </c>
      <c r="BB593" s="132" t="s">
        <v>13</v>
      </c>
      <c r="BC593" s="319" t="s">
        <v>13</v>
      </c>
      <c r="BD593" s="319" t="s">
        <v>13</v>
      </c>
      <c r="BE593" s="320" t="s">
        <v>13</v>
      </c>
      <c r="BF593" s="132" t="s">
        <v>13</v>
      </c>
      <c r="BG593" s="132" t="s">
        <v>13</v>
      </c>
      <c r="BH593" s="132" t="s">
        <v>13</v>
      </c>
      <c r="BI593" s="132" t="s">
        <v>13</v>
      </c>
      <c r="BJ593" s="321"/>
      <c r="BK593" s="321"/>
      <c r="BL593" s="132"/>
      <c r="BM593" s="132"/>
      <c r="BN593" s="132"/>
      <c r="BO593" s="132"/>
      <c r="BP593" s="132"/>
      <c r="BQ593" s="321"/>
      <c r="BR593" s="132"/>
      <c r="BS593" s="132"/>
      <c r="BT593" s="132"/>
      <c r="BU593" s="132"/>
      <c r="BV593" s="132"/>
      <c r="BW593" s="132"/>
      <c r="BX593" s="132"/>
    </row>
    <row r="594" spans="1:76" hidden="1" x14ac:dyDescent="0.25">
      <c r="A594" s="295">
        <v>303</v>
      </c>
      <c r="C594" s="317" t="s">
        <v>13</v>
      </c>
      <c r="D594" s="317" t="s">
        <v>13</v>
      </c>
      <c r="E594" s="318" t="s">
        <v>13</v>
      </c>
      <c r="F594" s="132" t="s">
        <v>13</v>
      </c>
      <c r="G594" s="132" t="s">
        <v>13</v>
      </c>
      <c r="H594" s="132" t="s">
        <v>13</v>
      </c>
      <c r="I594" s="132" t="s">
        <v>13</v>
      </c>
      <c r="J594" s="132" t="s">
        <v>13</v>
      </c>
      <c r="K594" s="132" t="s">
        <v>13</v>
      </c>
      <c r="L594" s="132" t="s">
        <v>13</v>
      </c>
      <c r="M594" s="132" t="s">
        <v>13</v>
      </c>
      <c r="N594" s="132" t="s">
        <v>13</v>
      </c>
      <c r="O594" s="132" t="s">
        <v>13</v>
      </c>
      <c r="P594" s="132" t="s">
        <v>13</v>
      </c>
      <c r="Q594" s="132" t="s">
        <v>13</v>
      </c>
      <c r="R594" s="132" t="s">
        <v>13</v>
      </c>
      <c r="S594" s="132" t="s">
        <v>13</v>
      </c>
      <c r="T594" s="132" t="s">
        <v>13</v>
      </c>
      <c r="U594" s="132" t="s">
        <v>13</v>
      </c>
      <c r="V594" s="132" t="s">
        <v>13</v>
      </c>
      <c r="W594" s="132" t="s">
        <v>13</v>
      </c>
      <c r="X594" s="132" t="s">
        <v>13</v>
      </c>
      <c r="Y594" s="132" t="s">
        <v>13</v>
      </c>
      <c r="Z594" s="132" t="s">
        <v>13</v>
      </c>
      <c r="AA594" s="132" t="s">
        <v>13</v>
      </c>
      <c r="AB594" s="132" t="s">
        <v>13</v>
      </c>
      <c r="AC594" s="132" t="s">
        <v>13</v>
      </c>
      <c r="AD594" s="132" t="s">
        <v>13</v>
      </c>
      <c r="AE594" s="132" t="s">
        <v>13</v>
      </c>
      <c r="AF594" s="132" t="s">
        <v>13</v>
      </c>
      <c r="AG594" s="132" t="s">
        <v>13</v>
      </c>
      <c r="AH594" s="132" t="s">
        <v>13</v>
      </c>
      <c r="AI594" s="132" t="s">
        <v>13</v>
      </c>
      <c r="AJ594" s="132" t="s">
        <v>13</v>
      </c>
      <c r="AK594" s="132" t="s">
        <v>13</v>
      </c>
      <c r="AL594" s="132" t="s">
        <v>13</v>
      </c>
      <c r="AM594" s="132" t="s">
        <v>13</v>
      </c>
      <c r="AN594" s="132" t="s">
        <v>13</v>
      </c>
      <c r="AO594" s="132" t="s">
        <v>13</v>
      </c>
      <c r="AP594" s="132" t="s">
        <v>13</v>
      </c>
      <c r="AQ594" s="132" t="s">
        <v>13</v>
      </c>
      <c r="AR594" s="132" t="s">
        <v>13</v>
      </c>
      <c r="AS594" s="132" t="s">
        <v>13</v>
      </c>
      <c r="AT594" s="319" t="s">
        <v>13</v>
      </c>
      <c r="AU594" s="132" t="s">
        <v>13</v>
      </c>
      <c r="AV594" s="132" t="s">
        <v>13</v>
      </c>
      <c r="AW594" s="132" t="s">
        <v>13</v>
      </c>
      <c r="AX594" s="132" t="s">
        <v>13</v>
      </c>
      <c r="AY594" s="132" t="s">
        <v>13</v>
      </c>
      <c r="AZ594" s="320" t="s">
        <v>13</v>
      </c>
      <c r="BA594" s="320" t="s">
        <v>13</v>
      </c>
      <c r="BB594" s="132" t="s">
        <v>13</v>
      </c>
      <c r="BC594" s="319" t="s">
        <v>13</v>
      </c>
      <c r="BD594" s="319" t="s">
        <v>13</v>
      </c>
      <c r="BE594" s="320" t="s">
        <v>13</v>
      </c>
      <c r="BF594" s="132" t="s">
        <v>13</v>
      </c>
      <c r="BG594" s="132" t="s">
        <v>13</v>
      </c>
      <c r="BH594" s="132" t="s">
        <v>13</v>
      </c>
      <c r="BI594" s="132" t="s">
        <v>13</v>
      </c>
      <c r="BJ594" s="321"/>
      <c r="BK594" s="321"/>
      <c r="BL594" s="132"/>
      <c r="BM594" s="132"/>
      <c r="BN594" s="132"/>
      <c r="BO594" s="132"/>
      <c r="BP594" s="132"/>
      <c r="BQ594" s="321"/>
      <c r="BR594" s="132"/>
      <c r="BS594" s="132"/>
      <c r="BT594" s="132"/>
      <c r="BU594" s="132"/>
      <c r="BV594" s="132"/>
      <c r="BW594" s="132"/>
      <c r="BX594" s="132"/>
    </row>
    <row r="595" spans="1:76" hidden="1" x14ac:dyDescent="0.25">
      <c r="A595" s="295">
        <v>303</v>
      </c>
      <c r="C595" s="317" t="s">
        <v>13</v>
      </c>
      <c r="D595" s="317" t="s">
        <v>13</v>
      </c>
      <c r="E595" s="318" t="s">
        <v>13</v>
      </c>
      <c r="F595" s="132" t="s">
        <v>13</v>
      </c>
      <c r="G595" s="132" t="s">
        <v>13</v>
      </c>
      <c r="H595" s="132" t="s">
        <v>13</v>
      </c>
      <c r="I595" s="132" t="s">
        <v>13</v>
      </c>
      <c r="J595" s="132" t="s">
        <v>13</v>
      </c>
      <c r="K595" s="132" t="s">
        <v>13</v>
      </c>
      <c r="L595" s="132" t="s">
        <v>13</v>
      </c>
      <c r="M595" s="132" t="s">
        <v>13</v>
      </c>
      <c r="N595" s="132" t="s">
        <v>13</v>
      </c>
      <c r="O595" s="132" t="s">
        <v>13</v>
      </c>
      <c r="P595" s="132" t="s">
        <v>13</v>
      </c>
      <c r="Q595" s="132" t="s">
        <v>13</v>
      </c>
      <c r="R595" s="132" t="s">
        <v>13</v>
      </c>
      <c r="S595" s="132" t="s">
        <v>13</v>
      </c>
      <c r="T595" s="132" t="s">
        <v>13</v>
      </c>
      <c r="U595" s="132" t="s">
        <v>13</v>
      </c>
      <c r="V595" s="132" t="s">
        <v>13</v>
      </c>
      <c r="W595" s="132" t="s">
        <v>13</v>
      </c>
      <c r="X595" s="132" t="s">
        <v>13</v>
      </c>
      <c r="Y595" s="132" t="s">
        <v>13</v>
      </c>
      <c r="Z595" s="132" t="s">
        <v>13</v>
      </c>
      <c r="AA595" s="132" t="s">
        <v>13</v>
      </c>
      <c r="AB595" s="132" t="s">
        <v>13</v>
      </c>
      <c r="AC595" s="132" t="s">
        <v>13</v>
      </c>
      <c r="AD595" s="132" t="s">
        <v>13</v>
      </c>
      <c r="AE595" s="132" t="s">
        <v>13</v>
      </c>
      <c r="AF595" s="132" t="s">
        <v>13</v>
      </c>
      <c r="AG595" s="132" t="s">
        <v>13</v>
      </c>
      <c r="AH595" s="132" t="s">
        <v>13</v>
      </c>
      <c r="AI595" s="132" t="s">
        <v>13</v>
      </c>
      <c r="AJ595" s="132" t="s">
        <v>13</v>
      </c>
      <c r="AK595" s="132" t="s">
        <v>13</v>
      </c>
      <c r="AL595" s="132" t="s">
        <v>13</v>
      </c>
      <c r="AM595" s="132" t="s">
        <v>13</v>
      </c>
      <c r="AN595" s="132" t="s">
        <v>13</v>
      </c>
      <c r="AO595" s="132" t="s">
        <v>13</v>
      </c>
      <c r="AP595" s="132" t="s">
        <v>13</v>
      </c>
      <c r="AQ595" s="132" t="s">
        <v>13</v>
      </c>
      <c r="AR595" s="132" t="s">
        <v>13</v>
      </c>
      <c r="AS595" s="132" t="s">
        <v>13</v>
      </c>
      <c r="AT595" s="319" t="s">
        <v>13</v>
      </c>
      <c r="AU595" s="132" t="s">
        <v>13</v>
      </c>
      <c r="AV595" s="132" t="s">
        <v>13</v>
      </c>
      <c r="AW595" s="132" t="s">
        <v>13</v>
      </c>
      <c r="AX595" s="132" t="s">
        <v>13</v>
      </c>
      <c r="AY595" s="132" t="s">
        <v>13</v>
      </c>
      <c r="AZ595" s="320" t="s">
        <v>13</v>
      </c>
      <c r="BA595" s="320" t="s">
        <v>13</v>
      </c>
      <c r="BB595" s="132" t="s">
        <v>13</v>
      </c>
      <c r="BC595" s="319" t="s">
        <v>13</v>
      </c>
      <c r="BD595" s="319" t="s">
        <v>13</v>
      </c>
      <c r="BE595" s="320" t="s">
        <v>13</v>
      </c>
      <c r="BF595" s="132" t="s">
        <v>13</v>
      </c>
      <c r="BG595" s="132" t="s">
        <v>13</v>
      </c>
      <c r="BH595" s="132" t="s">
        <v>13</v>
      </c>
      <c r="BI595" s="132" t="s">
        <v>13</v>
      </c>
      <c r="BJ595" s="321"/>
      <c r="BK595" s="321"/>
      <c r="BL595" s="132"/>
      <c r="BM595" s="132"/>
      <c r="BN595" s="132"/>
      <c r="BO595" s="132"/>
      <c r="BP595" s="132"/>
      <c r="BQ595" s="321"/>
      <c r="BR595" s="132"/>
      <c r="BS595" s="132"/>
      <c r="BT595" s="132"/>
      <c r="BU595" s="132"/>
      <c r="BV595" s="132"/>
      <c r="BW595" s="132"/>
      <c r="BX595" s="132"/>
    </row>
    <row r="596" spans="1:76" hidden="1" x14ac:dyDescent="0.25">
      <c r="A596" s="295">
        <v>303</v>
      </c>
      <c r="C596" s="317" t="s">
        <v>13</v>
      </c>
      <c r="D596" s="317" t="s">
        <v>13</v>
      </c>
      <c r="E596" s="318" t="s">
        <v>13</v>
      </c>
      <c r="F596" s="132" t="s">
        <v>13</v>
      </c>
      <c r="G596" s="132" t="s">
        <v>13</v>
      </c>
      <c r="H596" s="132" t="s">
        <v>13</v>
      </c>
      <c r="I596" s="132" t="s">
        <v>13</v>
      </c>
      <c r="J596" s="132" t="s">
        <v>13</v>
      </c>
      <c r="K596" s="132" t="s">
        <v>13</v>
      </c>
      <c r="L596" s="132" t="s">
        <v>13</v>
      </c>
      <c r="M596" s="132" t="s">
        <v>13</v>
      </c>
      <c r="N596" s="132" t="s">
        <v>13</v>
      </c>
      <c r="O596" s="132" t="s">
        <v>13</v>
      </c>
      <c r="P596" s="132" t="s">
        <v>13</v>
      </c>
      <c r="Q596" s="132" t="s">
        <v>13</v>
      </c>
      <c r="R596" s="132" t="s">
        <v>13</v>
      </c>
      <c r="S596" s="132" t="s">
        <v>13</v>
      </c>
      <c r="T596" s="132" t="s">
        <v>13</v>
      </c>
      <c r="U596" s="132" t="s">
        <v>13</v>
      </c>
      <c r="V596" s="132" t="s">
        <v>13</v>
      </c>
      <c r="W596" s="132" t="s">
        <v>13</v>
      </c>
      <c r="X596" s="132" t="s">
        <v>13</v>
      </c>
      <c r="Y596" s="132" t="s">
        <v>13</v>
      </c>
      <c r="Z596" s="132" t="s">
        <v>13</v>
      </c>
      <c r="AA596" s="132" t="s">
        <v>13</v>
      </c>
      <c r="AB596" s="132" t="s">
        <v>13</v>
      </c>
      <c r="AC596" s="132" t="s">
        <v>13</v>
      </c>
      <c r="AD596" s="132" t="s">
        <v>13</v>
      </c>
      <c r="AE596" s="132" t="s">
        <v>13</v>
      </c>
      <c r="AF596" s="132" t="s">
        <v>13</v>
      </c>
      <c r="AG596" s="132" t="s">
        <v>13</v>
      </c>
      <c r="AH596" s="132" t="s">
        <v>13</v>
      </c>
      <c r="AI596" s="132" t="s">
        <v>13</v>
      </c>
      <c r="AJ596" s="132" t="s">
        <v>13</v>
      </c>
      <c r="AK596" s="132" t="s">
        <v>13</v>
      </c>
      <c r="AL596" s="132" t="s">
        <v>13</v>
      </c>
      <c r="AM596" s="132" t="s">
        <v>13</v>
      </c>
      <c r="AN596" s="132" t="s">
        <v>13</v>
      </c>
      <c r="AO596" s="132" t="s">
        <v>13</v>
      </c>
      <c r="AP596" s="132" t="s">
        <v>13</v>
      </c>
      <c r="AQ596" s="132" t="s">
        <v>13</v>
      </c>
      <c r="AR596" s="132" t="s">
        <v>13</v>
      </c>
      <c r="AS596" s="132" t="s">
        <v>13</v>
      </c>
      <c r="AT596" s="319" t="s">
        <v>13</v>
      </c>
      <c r="AU596" s="132" t="s">
        <v>13</v>
      </c>
      <c r="AV596" s="132" t="s">
        <v>13</v>
      </c>
      <c r="AW596" s="132" t="s">
        <v>13</v>
      </c>
      <c r="AX596" s="132" t="s">
        <v>13</v>
      </c>
      <c r="AY596" s="132" t="s">
        <v>13</v>
      </c>
      <c r="AZ596" s="320" t="s">
        <v>13</v>
      </c>
      <c r="BA596" s="320" t="s">
        <v>13</v>
      </c>
      <c r="BB596" s="132" t="s">
        <v>13</v>
      </c>
      <c r="BC596" s="319" t="s">
        <v>13</v>
      </c>
      <c r="BD596" s="319" t="s">
        <v>13</v>
      </c>
      <c r="BE596" s="320" t="s">
        <v>13</v>
      </c>
      <c r="BF596" s="132" t="s">
        <v>13</v>
      </c>
      <c r="BG596" s="132" t="s">
        <v>13</v>
      </c>
      <c r="BH596" s="132" t="s">
        <v>13</v>
      </c>
      <c r="BI596" s="132" t="s">
        <v>13</v>
      </c>
      <c r="BJ596" s="321"/>
      <c r="BK596" s="321"/>
      <c r="BL596" s="132"/>
      <c r="BM596" s="132"/>
      <c r="BN596" s="132"/>
      <c r="BO596" s="132"/>
      <c r="BP596" s="132"/>
      <c r="BQ596" s="321"/>
      <c r="BR596" s="132"/>
      <c r="BS596" s="132"/>
      <c r="BT596" s="132"/>
      <c r="BU596" s="132"/>
      <c r="BV596" s="132"/>
      <c r="BW596" s="132"/>
      <c r="BX596" s="132"/>
    </row>
    <row r="597" spans="1:76" hidden="1" x14ac:dyDescent="0.25">
      <c r="A597" s="295">
        <v>303</v>
      </c>
      <c r="C597" s="317" t="s">
        <v>13</v>
      </c>
      <c r="D597" s="317" t="s">
        <v>13</v>
      </c>
      <c r="E597" s="318" t="s">
        <v>13</v>
      </c>
      <c r="F597" s="132" t="s">
        <v>13</v>
      </c>
      <c r="G597" s="132" t="s">
        <v>13</v>
      </c>
      <c r="H597" s="132" t="s">
        <v>13</v>
      </c>
      <c r="I597" s="132" t="s">
        <v>13</v>
      </c>
      <c r="J597" s="132" t="s">
        <v>13</v>
      </c>
      <c r="K597" s="132" t="s">
        <v>13</v>
      </c>
      <c r="L597" s="132" t="s">
        <v>13</v>
      </c>
      <c r="M597" s="132" t="s">
        <v>13</v>
      </c>
      <c r="N597" s="132" t="s">
        <v>13</v>
      </c>
      <c r="O597" s="132" t="s">
        <v>13</v>
      </c>
      <c r="P597" s="132" t="s">
        <v>13</v>
      </c>
      <c r="Q597" s="132" t="s">
        <v>13</v>
      </c>
      <c r="R597" s="132" t="s">
        <v>13</v>
      </c>
      <c r="S597" s="132" t="s">
        <v>13</v>
      </c>
      <c r="T597" s="132" t="s">
        <v>13</v>
      </c>
      <c r="U597" s="132" t="s">
        <v>13</v>
      </c>
      <c r="V597" s="132" t="s">
        <v>13</v>
      </c>
      <c r="W597" s="132" t="s">
        <v>13</v>
      </c>
      <c r="X597" s="132" t="s">
        <v>13</v>
      </c>
      <c r="Y597" s="132" t="s">
        <v>13</v>
      </c>
      <c r="Z597" s="132" t="s">
        <v>13</v>
      </c>
      <c r="AA597" s="132" t="s">
        <v>13</v>
      </c>
      <c r="AB597" s="132" t="s">
        <v>13</v>
      </c>
      <c r="AC597" s="132" t="s">
        <v>13</v>
      </c>
      <c r="AD597" s="132" t="s">
        <v>13</v>
      </c>
      <c r="AE597" s="132" t="s">
        <v>13</v>
      </c>
      <c r="AF597" s="132" t="s">
        <v>13</v>
      </c>
      <c r="AG597" s="132" t="s">
        <v>13</v>
      </c>
      <c r="AH597" s="132" t="s">
        <v>13</v>
      </c>
      <c r="AI597" s="132" t="s">
        <v>13</v>
      </c>
      <c r="AJ597" s="132" t="s">
        <v>13</v>
      </c>
      <c r="AK597" s="132" t="s">
        <v>13</v>
      </c>
      <c r="AL597" s="132" t="s">
        <v>13</v>
      </c>
      <c r="AM597" s="132" t="s">
        <v>13</v>
      </c>
      <c r="AN597" s="132" t="s">
        <v>13</v>
      </c>
      <c r="AO597" s="132" t="s">
        <v>13</v>
      </c>
      <c r="AP597" s="132" t="s">
        <v>13</v>
      </c>
      <c r="AQ597" s="132" t="s">
        <v>13</v>
      </c>
      <c r="AR597" s="132" t="s">
        <v>13</v>
      </c>
      <c r="AS597" s="132" t="s">
        <v>13</v>
      </c>
      <c r="AT597" s="319" t="s">
        <v>13</v>
      </c>
      <c r="AU597" s="132" t="s">
        <v>13</v>
      </c>
      <c r="AV597" s="132" t="s">
        <v>13</v>
      </c>
      <c r="AW597" s="132" t="s">
        <v>13</v>
      </c>
      <c r="AX597" s="132" t="s">
        <v>13</v>
      </c>
      <c r="AY597" s="132" t="s">
        <v>13</v>
      </c>
      <c r="AZ597" s="320" t="s">
        <v>13</v>
      </c>
      <c r="BA597" s="320" t="s">
        <v>13</v>
      </c>
      <c r="BB597" s="132" t="s">
        <v>13</v>
      </c>
      <c r="BC597" s="319" t="s">
        <v>13</v>
      </c>
      <c r="BD597" s="319" t="s">
        <v>13</v>
      </c>
      <c r="BE597" s="320" t="s">
        <v>13</v>
      </c>
      <c r="BF597" s="132" t="s">
        <v>13</v>
      </c>
      <c r="BG597" s="132" t="s">
        <v>13</v>
      </c>
      <c r="BH597" s="132" t="s">
        <v>13</v>
      </c>
      <c r="BI597" s="132" t="s">
        <v>13</v>
      </c>
      <c r="BJ597" s="321"/>
      <c r="BK597" s="321"/>
      <c r="BL597" s="132"/>
      <c r="BM597" s="132"/>
      <c r="BN597" s="132"/>
      <c r="BO597" s="132"/>
      <c r="BP597" s="132"/>
      <c r="BQ597" s="321"/>
      <c r="BR597" s="132"/>
      <c r="BS597" s="132"/>
      <c r="BT597" s="132"/>
      <c r="BU597" s="132"/>
      <c r="BV597" s="132"/>
      <c r="BW597" s="132"/>
      <c r="BX597" s="132"/>
    </row>
    <row r="598" spans="1:76" hidden="1" x14ac:dyDescent="0.25">
      <c r="A598" s="295">
        <v>303</v>
      </c>
      <c r="C598" s="317" t="s">
        <v>13</v>
      </c>
      <c r="D598" s="317" t="s">
        <v>13</v>
      </c>
      <c r="E598" s="318" t="s">
        <v>13</v>
      </c>
      <c r="F598" s="132" t="s">
        <v>13</v>
      </c>
      <c r="G598" s="132" t="s">
        <v>13</v>
      </c>
      <c r="H598" s="132" t="s">
        <v>13</v>
      </c>
      <c r="I598" s="132" t="s">
        <v>13</v>
      </c>
      <c r="J598" s="132" t="s">
        <v>13</v>
      </c>
      <c r="K598" s="132" t="s">
        <v>13</v>
      </c>
      <c r="L598" s="132" t="s">
        <v>13</v>
      </c>
      <c r="M598" s="132" t="s">
        <v>13</v>
      </c>
      <c r="N598" s="132" t="s">
        <v>13</v>
      </c>
      <c r="O598" s="132" t="s">
        <v>13</v>
      </c>
      <c r="P598" s="132" t="s">
        <v>13</v>
      </c>
      <c r="Q598" s="132" t="s">
        <v>13</v>
      </c>
      <c r="R598" s="132" t="s">
        <v>13</v>
      </c>
      <c r="S598" s="132" t="s">
        <v>13</v>
      </c>
      <c r="T598" s="132" t="s">
        <v>13</v>
      </c>
      <c r="U598" s="132" t="s">
        <v>13</v>
      </c>
      <c r="V598" s="132" t="s">
        <v>13</v>
      </c>
      <c r="W598" s="132" t="s">
        <v>13</v>
      </c>
      <c r="X598" s="132" t="s">
        <v>13</v>
      </c>
      <c r="Y598" s="132" t="s">
        <v>13</v>
      </c>
      <c r="Z598" s="132" t="s">
        <v>13</v>
      </c>
      <c r="AA598" s="132" t="s">
        <v>13</v>
      </c>
      <c r="AB598" s="132" t="s">
        <v>13</v>
      </c>
      <c r="AC598" s="132" t="s">
        <v>13</v>
      </c>
      <c r="AD598" s="132" t="s">
        <v>13</v>
      </c>
      <c r="AE598" s="132" t="s">
        <v>13</v>
      </c>
      <c r="AF598" s="132" t="s">
        <v>13</v>
      </c>
      <c r="AG598" s="132" t="s">
        <v>13</v>
      </c>
      <c r="AH598" s="132" t="s">
        <v>13</v>
      </c>
      <c r="AI598" s="132" t="s">
        <v>13</v>
      </c>
      <c r="AJ598" s="132" t="s">
        <v>13</v>
      </c>
      <c r="AK598" s="132" t="s">
        <v>13</v>
      </c>
      <c r="AL598" s="132" t="s">
        <v>13</v>
      </c>
      <c r="AM598" s="132" t="s">
        <v>13</v>
      </c>
      <c r="AN598" s="132" t="s">
        <v>13</v>
      </c>
      <c r="AO598" s="132" t="s">
        <v>13</v>
      </c>
      <c r="AP598" s="132" t="s">
        <v>13</v>
      </c>
      <c r="AQ598" s="132" t="s">
        <v>13</v>
      </c>
      <c r="AR598" s="132" t="s">
        <v>13</v>
      </c>
      <c r="AS598" s="132" t="s">
        <v>13</v>
      </c>
      <c r="AT598" s="319" t="s">
        <v>13</v>
      </c>
      <c r="AU598" s="132" t="s">
        <v>13</v>
      </c>
      <c r="AV598" s="132" t="s">
        <v>13</v>
      </c>
      <c r="AW598" s="132" t="s">
        <v>13</v>
      </c>
      <c r="AX598" s="132" t="s">
        <v>13</v>
      </c>
      <c r="AY598" s="132" t="s">
        <v>13</v>
      </c>
      <c r="AZ598" s="320" t="s">
        <v>13</v>
      </c>
      <c r="BA598" s="320" t="s">
        <v>13</v>
      </c>
      <c r="BB598" s="132" t="s">
        <v>13</v>
      </c>
      <c r="BC598" s="319" t="s">
        <v>13</v>
      </c>
      <c r="BD598" s="319" t="s">
        <v>13</v>
      </c>
      <c r="BE598" s="320" t="s">
        <v>13</v>
      </c>
      <c r="BF598" s="132" t="s">
        <v>13</v>
      </c>
      <c r="BG598" s="132" t="s">
        <v>13</v>
      </c>
      <c r="BH598" s="132" t="s">
        <v>13</v>
      </c>
      <c r="BI598" s="132" t="s">
        <v>13</v>
      </c>
      <c r="BJ598" s="321"/>
      <c r="BK598" s="321"/>
      <c r="BL598" s="132"/>
      <c r="BM598" s="132"/>
      <c r="BN598" s="132"/>
      <c r="BO598" s="132"/>
      <c r="BP598" s="132"/>
      <c r="BQ598" s="321"/>
      <c r="BR598" s="132"/>
      <c r="BS598" s="132"/>
      <c r="BT598" s="132"/>
      <c r="BU598" s="132"/>
      <c r="BV598" s="132"/>
      <c r="BW598" s="132"/>
      <c r="BX598" s="132"/>
    </row>
    <row r="599" spans="1:76" hidden="1" x14ac:dyDescent="0.25">
      <c r="A599" s="295">
        <v>303</v>
      </c>
      <c r="C599" s="317" t="s">
        <v>13</v>
      </c>
      <c r="D599" s="317" t="s">
        <v>13</v>
      </c>
      <c r="E599" s="318" t="s">
        <v>13</v>
      </c>
      <c r="F599" s="132" t="s">
        <v>13</v>
      </c>
      <c r="G599" s="132" t="s">
        <v>13</v>
      </c>
      <c r="H599" s="132" t="s">
        <v>13</v>
      </c>
      <c r="I599" s="132" t="s">
        <v>13</v>
      </c>
      <c r="J599" s="132" t="s">
        <v>13</v>
      </c>
      <c r="K599" s="132" t="s">
        <v>13</v>
      </c>
      <c r="L599" s="132" t="s">
        <v>13</v>
      </c>
      <c r="M599" s="132" t="s">
        <v>13</v>
      </c>
      <c r="N599" s="132" t="s">
        <v>13</v>
      </c>
      <c r="O599" s="132" t="s">
        <v>13</v>
      </c>
      <c r="P599" s="132" t="s">
        <v>13</v>
      </c>
      <c r="Q599" s="132" t="s">
        <v>13</v>
      </c>
      <c r="R599" s="132" t="s">
        <v>13</v>
      </c>
      <c r="S599" s="132" t="s">
        <v>13</v>
      </c>
      <c r="T599" s="132" t="s">
        <v>13</v>
      </c>
      <c r="U599" s="132" t="s">
        <v>13</v>
      </c>
      <c r="V599" s="132" t="s">
        <v>13</v>
      </c>
      <c r="W599" s="132" t="s">
        <v>13</v>
      </c>
      <c r="X599" s="132" t="s">
        <v>13</v>
      </c>
      <c r="Y599" s="132" t="s">
        <v>13</v>
      </c>
      <c r="Z599" s="132" t="s">
        <v>13</v>
      </c>
      <c r="AA599" s="132" t="s">
        <v>13</v>
      </c>
      <c r="AB599" s="132" t="s">
        <v>13</v>
      </c>
      <c r="AC599" s="132" t="s">
        <v>13</v>
      </c>
      <c r="AD599" s="132" t="s">
        <v>13</v>
      </c>
      <c r="AE599" s="132" t="s">
        <v>13</v>
      </c>
      <c r="AF599" s="132" t="s">
        <v>13</v>
      </c>
      <c r="AG599" s="132" t="s">
        <v>13</v>
      </c>
      <c r="AH599" s="132" t="s">
        <v>13</v>
      </c>
      <c r="AI599" s="132" t="s">
        <v>13</v>
      </c>
      <c r="AJ599" s="132" t="s">
        <v>13</v>
      </c>
      <c r="AK599" s="132" t="s">
        <v>13</v>
      </c>
      <c r="AL599" s="132" t="s">
        <v>13</v>
      </c>
      <c r="AM599" s="132" t="s">
        <v>13</v>
      </c>
      <c r="AN599" s="132" t="s">
        <v>13</v>
      </c>
      <c r="AO599" s="132" t="s">
        <v>13</v>
      </c>
      <c r="AP599" s="132" t="s">
        <v>13</v>
      </c>
      <c r="AQ599" s="132" t="s">
        <v>13</v>
      </c>
      <c r="AR599" s="132" t="s">
        <v>13</v>
      </c>
      <c r="AS599" s="132" t="s">
        <v>13</v>
      </c>
      <c r="AT599" s="319" t="s">
        <v>13</v>
      </c>
      <c r="AU599" s="132" t="s">
        <v>13</v>
      </c>
      <c r="AV599" s="132" t="s">
        <v>13</v>
      </c>
      <c r="AW599" s="132" t="s">
        <v>13</v>
      </c>
      <c r="AX599" s="132" t="s">
        <v>13</v>
      </c>
      <c r="AY599" s="132" t="s">
        <v>13</v>
      </c>
      <c r="AZ599" s="320" t="s">
        <v>13</v>
      </c>
      <c r="BA599" s="320" t="s">
        <v>13</v>
      </c>
      <c r="BB599" s="132" t="s">
        <v>13</v>
      </c>
      <c r="BC599" s="319" t="s">
        <v>13</v>
      </c>
      <c r="BD599" s="319" t="s">
        <v>13</v>
      </c>
      <c r="BE599" s="320" t="s">
        <v>13</v>
      </c>
      <c r="BF599" s="132" t="s">
        <v>13</v>
      </c>
      <c r="BG599" s="132" t="s">
        <v>13</v>
      </c>
      <c r="BH599" s="132" t="s">
        <v>13</v>
      </c>
      <c r="BI599" s="132" t="s">
        <v>13</v>
      </c>
      <c r="BJ599" s="321"/>
      <c r="BK599" s="321"/>
      <c r="BL599" s="132"/>
      <c r="BM599" s="132"/>
      <c r="BN599" s="132"/>
      <c r="BO599" s="132"/>
      <c r="BP599" s="132"/>
      <c r="BQ599" s="321"/>
      <c r="BR599" s="132"/>
      <c r="BS599" s="132"/>
      <c r="BT599" s="132"/>
      <c r="BU599" s="132"/>
      <c r="BV599" s="132"/>
      <c r="BW599" s="132"/>
      <c r="BX599" s="132"/>
    </row>
    <row r="600" spans="1:76" hidden="1" x14ac:dyDescent="0.25">
      <c r="A600" s="295">
        <v>303</v>
      </c>
      <c r="C600" s="317" t="s">
        <v>13</v>
      </c>
      <c r="D600" s="317" t="s">
        <v>13</v>
      </c>
      <c r="E600" s="318" t="s">
        <v>13</v>
      </c>
      <c r="F600" s="132" t="s">
        <v>13</v>
      </c>
      <c r="G600" s="132" t="s">
        <v>13</v>
      </c>
      <c r="H600" s="132" t="s">
        <v>13</v>
      </c>
      <c r="I600" s="132" t="s">
        <v>13</v>
      </c>
      <c r="J600" s="132" t="s">
        <v>13</v>
      </c>
      <c r="K600" s="132" t="s">
        <v>13</v>
      </c>
      <c r="L600" s="132" t="s">
        <v>13</v>
      </c>
      <c r="M600" s="132" t="s">
        <v>13</v>
      </c>
      <c r="N600" s="132" t="s">
        <v>13</v>
      </c>
      <c r="O600" s="132" t="s">
        <v>13</v>
      </c>
      <c r="P600" s="132" t="s">
        <v>13</v>
      </c>
      <c r="Q600" s="132" t="s">
        <v>13</v>
      </c>
      <c r="R600" s="132" t="s">
        <v>13</v>
      </c>
      <c r="S600" s="132" t="s">
        <v>13</v>
      </c>
      <c r="T600" s="132" t="s">
        <v>13</v>
      </c>
      <c r="U600" s="132" t="s">
        <v>13</v>
      </c>
      <c r="V600" s="132" t="s">
        <v>13</v>
      </c>
      <c r="W600" s="132" t="s">
        <v>13</v>
      </c>
      <c r="X600" s="132" t="s">
        <v>13</v>
      </c>
      <c r="Y600" s="132" t="s">
        <v>13</v>
      </c>
      <c r="Z600" s="132" t="s">
        <v>13</v>
      </c>
      <c r="AA600" s="132" t="s">
        <v>13</v>
      </c>
      <c r="AB600" s="132" t="s">
        <v>13</v>
      </c>
      <c r="AC600" s="132" t="s">
        <v>13</v>
      </c>
      <c r="AD600" s="132" t="s">
        <v>13</v>
      </c>
      <c r="AE600" s="132" t="s">
        <v>13</v>
      </c>
      <c r="AF600" s="132" t="s">
        <v>13</v>
      </c>
      <c r="AG600" s="132" t="s">
        <v>13</v>
      </c>
      <c r="AH600" s="132" t="s">
        <v>13</v>
      </c>
      <c r="AI600" s="132" t="s">
        <v>13</v>
      </c>
      <c r="AJ600" s="132" t="s">
        <v>13</v>
      </c>
      <c r="AK600" s="132" t="s">
        <v>13</v>
      </c>
      <c r="AL600" s="132" t="s">
        <v>13</v>
      </c>
      <c r="AM600" s="132" t="s">
        <v>13</v>
      </c>
      <c r="AN600" s="132" t="s">
        <v>13</v>
      </c>
      <c r="AO600" s="132" t="s">
        <v>13</v>
      </c>
      <c r="AP600" s="132" t="s">
        <v>13</v>
      </c>
      <c r="AQ600" s="132" t="s">
        <v>13</v>
      </c>
      <c r="AR600" s="132" t="s">
        <v>13</v>
      </c>
      <c r="AS600" s="132" t="s">
        <v>13</v>
      </c>
      <c r="AT600" s="319" t="s">
        <v>13</v>
      </c>
      <c r="AU600" s="132" t="s">
        <v>13</v>
      </c>
      <c r="AV600" s="132" t="s">
        <v>13</v>
      </c>
      <c r="AW600" s="132" t="s">
        <v>13</v>
      </c>
      <c r="AX600" s="132" t="s">
        <v>13</v>
      </c>
      <c r="AY600" s="132" t="s">
        <v>13</v>
      </c>
      <c r="AZ600" s="320" t="s">
        <v>13</v>
      </c>
      <c r="BA600" s="320" t="s">
        <v>13</v>
      </c>
      <c r="BB600" s="132" t="s">
        <v>13</v>
      </c>
      <c r="BC600" s="319" t="s">
        <v>13</v>
      </c>
      <c r="BD600" s="319" t="s">
        <v>13</v>
      </c>
      <c r="BE600" s="320" t="s">
        <v>13</v>
      </c>
      <c r="BF600" s="132" t="s">
        <v>13</v>
      </c>
      <c r="BG600" s="132" t="s">
        <v>13</v>
      </c>
      <c r="BH600" s="132" t="s">
        <v>13</v>
      </c>
      <c r="BI600" s="132" t="s">
        <v>13</v>
      </c>
      <c r="BJ600" s="321"/>
      <c r="BK600" s="321"/>
      <c r="BL600" s="132"/>
      <c r="BM600" s="132"/>
      <c r="BN600" s="132"/>
      <c r="BO600" s="132"/>
      <c r="BP600" s="132"/>
      <c r="BQ600" s="321"/>
      <c r="BR600" s="132"/>
      <c r="BS600" s="132"/>
      <c r="BT600" s="132"/>
      <c r="BU600" s="132"/>
      <c r="BV600" s="132"/>
      <c r="BW600" s="132"/>
      <c r="BX600" s="132"/>
    </row>
    <row r="601" spans="1:76" hidden="1" x14ac:dyDescent="0.25">
      <c r="A601" s="295">
        <v>303</v>
      </c>
      <c r="C601" s="317" t="s">
        <v>13</v>
      </c>
      <c r="D601" s="317" t="s">
        <v>13</v>
      </c>
      <c r="E601" s="318" t="s">
        <v>13</v>
      </c>
      <c r="F601" s="132" t="s">
        <v>13</v>
      </c>
      <c r="G601" s="132" t="s">
        <v>13</v>
      </c>
      <c r="H601" s="132" t="s">
        <v>13</v>
      </c>
      <c r="I601" s="132" t="s">
        <v>13</v>
      </c>
      <c r="J601" s="132" t="s">
        <v>13</v>
      </c>
      <c r="K601" s="132" t="s">
        <v>13</v>
      </c>
      <c r="L601" s="132" t="s">
        <v>13</v>
      </c>
      <c r="M601" s="132" t="s">
        <v>13</v>
      </c>
      <c r="N601" s="132" t="s">
        <v>13</v>
      </c>
      <c r="O601" s="132" t="s">
        <v>13</v>
      </c>
      <c r="P601" s="132" t="s">
        <v>13</v>
      </c>
      <c r="Q601" s="132" t="s">
        <v>13</v>
      </c>
      <c r="R601" s="132" t="s">
        <v>13</v>
      </c>
      <c r="S601" s="132" t="s">
        <v>13</v>
      </c>
      <c r="T601" s="132" t="s">
        <v>13</v>
      </c>
      <c r="U601" s="132" t="s">
        <v>13</v>
      </c>
      <c r="V601" s="132" t="s">
        <v>13</v>
      </c>
      <c r="W601" s="132" t="s">
        <v>13</v>
      </c>
      <c r="X601" s="132" t="s">
        <v>13</v>
      </c>
      <c r="Y601" s="132" t="s">
        <v>13</v>
      </c>
      <c r="Z601" s="132" t="s">
        <v>13</v>
      </c>
      <c r="AA601" s="132" t="s">
        <v>13</v>
      </c>
      <c r="AB601" s="132" t="s">
        <v>13</v>
      </c>
      <c r="AC601" s="132" t="s">
        <v>13</v>
      </c>
      <c r="AD601" s="132" t="s">
        <v>13</v>
      </c>
      <c r="AE601" s="132" t="s">
        <v>13</v>
      </c>
      <c r="AF601" s="132" t="s">
        <v>13</v>
      </c>
      <c r="AG601" s="132" t="s">
        <v>13</v>
      </c>
      <c r="AH601" s="132" t="s">
        <v>13</v>
      </c>
      <c r="AI601" s="132" t="s">
        <v>13</v>
      </c>
      <c r="AJ601" s="132" t="s">
        <v>13</v>
      </c>
      <c r="AK601" s="132" t="s">
        <v>13</v>
      </c>
      <c r="AL601" s="132" t="s">
        <v>13</v>
      </c>
      <c r="AM601" s="132" t="s">
        <v>13</v>
      </c>
      <c r="AN601" s="132" t="s">
        <v>13</v>
      </c>
      <c r="AO601" s="132" t="s">
        <v>13</v>
      </c>
      <c r="AP601" s="132" t="s">
        <v>13</v>
      </c>
      <c r="AQ601" s="132" t="s">
        <v>13</v>
      </c>
      <c r="AR601" s="132" t="s">
        <v>13</v>
      </c>
      <c r="AS601" s="132" t="s">
        <v>13</v>
      </c>
      <c r="AT601" s="319" t="s">
        <v>13</v>
      </c>
      <c r="AU601" s="132" t="s">
        <v>13</v>
      </c>
      <c r="AV601" s="132" t="s">
        <v>13</v>
      </c>
      <c r="AW601" s="132" t="s">
        <v>13</v>
      </c>
      <c r="AX601" s="132" t="s">
        <v>13</v>
      </c>
      <c r="AY601" s="132" t="s">
        <v>13</v>
      </c>
      <c r="AZ601" s="320" t="s">
        <v>13</v>
      </c>
      <c r="BA601" s="320" t="s">
        <v>13</v>
      </c>
      <c r="BB601" s="132" t="s">
        <v>13</v>
      </c>
      <c r="BC601" s="319" t="s">
        <v>13</v>
      </c>
      <c r="BD601" s="319" t="s">
        <v>13</v>
      </c>
      <c r="BE601" s="320" t="s">
        <v>13</v>
      </c>
      <c r="BF601" s="132" t="s">
        <v>13</v>
      </c>
      <c r="BG601" s="132" t="s">
        <v>13</v>
      </c>
      <c r="BH601" s="132" t="s">
        <v>13</v>
      </c>
      <c r="BI601" s="132" t="s">
        <v>13</v>
      </c>
      <c r="BJ601" s="321"/>
      <c r="BK601" s="321"/>
      <c r="BL601" s="132"/>
      <c r="BM601" s="132"/>
      <c r="BN601" s="132"/>
      <c r="BO601" s="132"/>
      <c r="BP601" s="132"/>
      <c r="BQ601" s="321"/>
      <c r="BR601" s="132"/>
      <c r="BS601" s="132"/>
      <c r="BT601" s="132"/>
      <c r="BU601" s="132"/>
      <c r="BV601" s="132"/>
      <c r="BW601" s="132"/>
      <c r="BX601" s="132"/>
    </row>
    <row r="602" spans="1:76" hidden="1" x14ac:dyDescent="0.25">
      <c r="A602" s="295">
        <v>303</v>
      </c>
      <c r="C602" s="317" t="s">
        <v>13</v>
      </c>
      <c r="D602" s="317" t="s">
        <v>13</v>
      </c>
      <c r="E602" s="318" t="s">
        <v>13</v>
      </c>
      <c r="F602" s="132" t="s">
        <v>13</v>
      </c>
      <c r="G602" s="132" t="s">
        <v>13</v>
      </c>
      <c r="H602" s="132" t="s">
        <v>13</v>
      </c>
      <c r="I602" s="132" t="s">
        <v>13</v>
      </c>
      <c r="J602" s="132" t="s">
        <v>13</v>
      </c>
      <c r="K602" s="132" t="s">
        <v>13</v>
      </c>
      <c r="L602" s="132" t="s">
        <v>13</v>
      </c>
      <c r="M602" s="132" t="s">
        <v>13</v>
      </c>
      <c r="N602" s="132" t="s">
        <v>13</v>
      </c>
      <c r="O602" s="132" t="s">
        <v>13</v>
      </c>
      <c r="P602" s="132" t="s">
        <v>13</v>
      </c>
      <c r="Q602" s="132" t="s">
        <v>13</v>
      </c>
      <c r="R602" s="132" t="s">
        <v>13</v>
      </c>
      <c r="S602" s="132" t="s">
        <v>13</v>
      </c>
      <c r="T602" s="132" t="s">
        <v>13</v>
      </c>
      <c r="U602" s="132" t="s">
        <v>13</v>
      </c>
      <c r="V602" s="132" t="s">
        <v>13</v>
      </c>
      <c r="W602" s="132" t="s">
        <v>13</v>
      </c>
      <c r="X602" s="132" t="s">
        <v>13</v>
      </c>
      <c r="Y602" s="132" t="s">
        <v>13</v>
      </c>
      <c r="Z602" s="132" t="s">
        <v>13</v>
      </c>
      <c r="AA602" s="132" t="s">
        <v>13</v>
      </c>
      <c r="AB602" s="132" t="s">
        <v>13</v>
      </c>
      <c r="AC602" s="132" t="s">
        <v>13</v>
      </c>
      <c r="AD602" s="132" t="s">
        <v>13</v>
      </c>
      <c r="AE602" s="132" t="s">
        <v>13</v>
      </c>
      <c r="AF602" s="132" t="s">
        <v>13</v>
      </c>
      <c r="AG602" s="132" t="s">
        <v>13</v>
      </c>
      <c r="AH602" s="132" t="s">
        <v>13</v>
      </c>
      <c r="AI602" s="132" t="s">
        <v>13</v>
      </c>
      <c r="AJ602" s="132" t="s">
        <v>13</v>
      </c>
      <c r="AK602" s="132" t="s">
        <v>13</v>
      </c>
      <c r="AL602" s="132" t="s">
        <v>13</v>
      </c>
      <c r="AM602" s="132" t="s">
        <v>13</v>
      </c>
      <c r="AN602" s="132" t="s">
        <v>13</v>
      </c>
      <c r="AO602" s="132" t="s">
        <v>13</v>
      </c>
      <c r="AP602" s="132" t="s">
        <v>13</v>
      </c>
      <c r="AQ602" s="132" t="s">
        <v>13</v>
      </c>
      <c r="AR602" s="132" t="s">
        <v>13</v>
      </c>
      <c r="AS602" s="132" t="s">
        <v>13</v>
      </c>
      <c r="AT602" s="319" t="s">
        <v>13</v>
      </c>
      <c r="AU602" s="132" t="s">
        <v>13</v>
      </c>
      <c r="AV602" s="132" t="s">
        <v>13</v>
      </c>
      <c r="AW602" s="132" t="s">
        <v>13</v>
      </c>
      <c r="AX602" s="132" t="s">
        <v>13</v>
      </c>
      <c r="AY602" s="132" t="s">
        <v>13</v>
      </c>
      <c r="AZ602" s="320" t="s">
        <v>13</v>
      </c>
      <c r="BA602" s="320" t="s">
        <v>13</v>
      </c>
      <c r="BB602" s="132" t="s">
        <v>13</v>
      </c>
      <c r="BC602" s="319" t="s">
        <v>13</v>
      </c>
      <c r="BD602" s="319" t="s">
        <v>13</v>
      </c>
      <c r="BE602" s="320" t="s">
        <v>13</v>
      </c>
      <c r="BF602" s="132" t="s">
        <v>13</v>
      </c>
      <c r="BG602" s="132" t="s">
        <v>13</v>
      </c>
      <c r="BH602" s="132" t="s">
        <v>13</v>
      </c>
      <c r="BI602" s="132" t="s">
        <v>13</v>
      </c>
      <c r="BJ602" s="321"/>
      <c r="BK602" s="321"/>
      <c r="BL602" s="132"/>
      <c r="BM602" s="132"/>
      <c r="BN602" s="132"/>
      <c r="BO602" s="132"/>
      <c r="BP602" s="132"/>
      <c r="BQ602" s="321"/>
      <c r="BR602" s="132"/>
      <c r="BS602" s="132"/>
      <c r="BT602" s="132"/>
      <c r="BU602" s="132"/>
      <c r="BV602" s="132"/>
      <c r="BW602" s="132"/>
      <c r="BX602" s="132"/>
    </row>
    <row r="603" spans="1:76" hidden="1" x14ac:dyDescent="0.25">
      <c r="A603" s="295">
        <v>303</v>
      </c>
      <c r="C603" s="317" t="s">
        <v>13</v>
      </c>
      <c r="D603" s="317" t="s">
        <v>13</v>
      </c>
      <c r="E603" s="318" t="s">
        <v>13</v>
      </c>
      <c r="F603" s="132" t="s">
        <v>13</v>
      </c>
      <c r="G603" s="132" t="s">
        <v>13</v>
      </c>
      <c r="H603" s="132" t="s">
        <v>13</v>
      </c>
      <c r="I603" s="132" t="s">
        <v>13</v>
      </c>
      <c r="J603" s="132" t="s">
        <v>13</v>
      </c>
      <c r="K603" s="132" t="s">
        <v>13</v>
      </c>
      <c r="L603" s="132" t="s">
        <v>13</v>
      </c>
      <c r="M603" s="132" t="s">
        <v>13</v>
      </c>
      <c r="N603" s="132" t="s">
        <v>13</v>
      </c>
      <c r="O603" s="132" t="s">
        <v>13</v>
      </c>
      <c r="P603" s="132" t="s">
        <v>13</v>
      </c>
      <c r="Q603" s="132" t="s">
        <v>13</v>
      </c>
      <c r="R603" s="132" t="s">
        <v>13</v>
      </c>
      <c r="S603" s="132" t="s">
        <v>13</v>
      </c>
      <c r="T603" s="132" t="s">
        <v>13</v>
      </c>
      <c r="U603" s="132" t="s">
        <v>13</v>
      </c>
      <c r="V603" s="132" t="s">
        <v>13</v>
      </c>
      <c r="W603" s="132" t="s">
        <v>13</v>
      </c>
      <c r="X603" s="132" t="s">
        <v>13</v>
      </c>
      <c r="Y603" s="132" t="s">
        <v>13</v>
      </c>
      <c r="Z603" s="132" t="s">
        <v>13</v>
      </c>
      <c r="AA603" s="132" t="s">
        <v>13</v>
      </c>
      <c r="AB603" s="132" t="s">
        <v>13</v>
      </c>
      <c r="AC603" s="132" t="s">
        <v>13</v>
      </c>
      <c r="AD603" s="132" t="s">
        <v>13</v>
      </c>
      <c r="AE603" s="132" t="s">
        <v>13</v>
      </c>
      <c r="AF603" s="132" t="s">
        <v>13</v>
      </c>
      <c r="AG603" s="132" t="s">
        <v>13</v>
      </c>
      <c r="AH603" s="132" t="s">
        <v>13</v>
      </c>
      <c r="AI603" s="132" t="s">
        <v>13</v>
      </c>
      <c r="AJ603" s="132" t="s">
        <v>13</v>
      </c>
      <c r="AK603" s="132" t="s">
        <v>13</v>
      </c>
      <c r="AL603" s="132" t="s">
        <v>13</v>
      </c>
      <c r="AM603" s="132" t="s">
        <v>13</v>
      </c>
      <c r="AN603" s="132" t="s">
        <v>13</v>
      </c>
      <c r="AO603" s="132" t="s">
        <v>13</v>
      </c>
      <c r="AP603" s="132" t="s">
        <v>13</v>
      </c>
      <c r="AQ603" s="132" t="s">
        <v>13</v>
      </c>
      <c r="AR603" s="132" t="s">
        <v>13</v>
      </c>
      <c r="AS603" s="132" t="s">
        <v>13</v>
      </c>
      <c r="AT603" s="319" t="s">
        <v>13</v>
      </c>
      <c r="AU603" s="132" t="s">
        <v>13</v>
      </c>
      <c r="AV603" s="132" t="s">
        <v>13</v>
      </c>
      <c r="AW603" s="132" t="s">
        <v>13</v>
      </c>
      <c r="AX603" s="132" t="s">
        <v>13</v>
      </c>
      <c r="AY603" s="132" t="s">
        <v>13</v>
      </c>
      <c r="AZ603" s="320" t="s">
        <v>13</v>
      </c>
      <c r="BA603" s="320" t="s">
        <v>13</v>
      </c>
      <c r="BB603" s="132" t="s">
        <v>13</v>
      </c>
      <c r="BC603" s="319" t="s">
        <v>13</v>
      </c>
      <c r="BD603" s="319" t="s">
        <v>13</v>
      </c>
      <c r="BE603" s="320" t="s">
        <v>13</v>
      </c>
      <c r="BF603" s="132" t="s">
        <v>13</v>
      </c>
      <c r="BG603" s="132" t="s">
        <v>13</v>
      </c>
      <c r="BH603" s="132" t="s">
        <v>13</v>
      </c>
      <c r="BI603" s="132" t="s">
        <v>13</v>
      </c>
      <c r="BJ603" s="321"/>
      <c r="BK603" s="321"/>
      <c r="BL603" s="132"/>
      <c r="BM603" s="132"/>
      <c r="BN603" s="132"/>
      <c r="BO603" s="132"/>
      <c r="BP603" s="132"/>
      <c r="BQ603" s="321"/>
      <c r="BR603" s="132"/>
      <c r="BS603" s="132"/>
      <c r="BT603" s="132"/>
      <c r="BU603" s="132"/>
      <c r="BV603" s="132"/>
      <c r="BW603" s="132"/>
      <c r="BX603" s="132"/>
    </row>
    <row r="604" spans="1:76" hidden="1" x14ac:dyDescent="0.25">
      <c r="A604" s="295">
        <v>303</v>
      </c>
      <c r="C604" s="317" t="s">
        <v>13</v>
      </c>
      <c r="D604" s="317" t="s">
        <v>13</v>
      </c>
      <c r="E604" s="318" t="s">
        <v>13</v>
      </c>
      <c r="F604" s="132" t="s">
        <v>13</v>
      </c>
      <c r="G604" s="132" t="s">
        <v>13</v>
      </c>
      <c r="H604" s="132" t="s">
        <v>13</v>
      </c>
      <c r="I604" s="132" t="s">
        <v>13</v>
      </c>
      <c r="J604" s="132" t="s">
        <v>13</v>
      </c>
      <c r="K604" s="132" t="s">
        <v>13</v>
      </c>
      <c r="L604" s="132" t="s">
        <v>13</v>
      </c>
      <c r="M604" s="132" t="s">
        <v>13</v>
      </c>
      <c r="N604" s="132" t="s">
        <v>13</v>
      </c>
      <c r="O604" s="132" t="s">
        <v>13</v>
      </c>
      <c r="P604" s="132" t="s">
        <v>13</v>
      </c>
      <c r="Q604" s="132" t="s">
        <v>13</v>
      </c>
      <c r="R604" s="132" t="s">
        <v>13</v>
      </c>
      <c r="S604" s="132" t="s">
        <v>13</v>
      </c>
      <c r="T604" s="132" t="s">
        <v>13</v>
      </c>
      <c r="U604" s="132" t="s">
        <v>13</v>
      </c>
      <c r="V604" s="132" t="s">
        <v>13</v>
      </c>
      <c r="W604" s="132" t="s">
        <v>13</v>
      </c>
      <c r="X604" s="132" t="s">
        <v>13</v>
      </c>
      <c r="Y604" s="132" t="s">
        <v>13</v>
      </c>
      <c r="Z604" s="132" t="s">
        <v>13</v>
      </c>
      <c r="AA604" s="132" t="s">
        <v>13</v>
      </c>
      <c r="AB604" s="132" t="s">
        <v>13</v>
      </c>
      <c r="AC604" s="132" t="s">
        <v>13</v>
      </c>
      <c r="AD604" s="132" t="s">
        <v>13</v>
      </c>
      <c r="AE604" s="132" t="s">
        <v>13</v>
      </c>
      <c r="AF604" s="132" t="s">
        <v>13</v>
      </c>
      <c r="AG604" s="132" t="s">
        <v>13</v>
      </c>
      <c r="AH604" s="132" t="s">
        <v>13</v>
      </c>
      <c r="AI604" s="132" t="s">
        <v>13</v>
      </c>
      <c r="AJ604" s="132" t="s">
        <v>13</v>
      </c>
      <c r="AK604" s="132" t="s">
        <v>13</v>
      </c>
      <c r="AL604" s="132" t="s">
        <v>13</v>
      </c>
      <c r="AM604" s="132" t="s">
        <v>13</v>
      </c>
      <c r="AN604" s="132" t="s">
        <v>13</v>
      </c>
      <c r="AO604" s="132" t="s">
        <v>13</v>
      </c>
      <c r="AP604" s="132" t="s">
        <v>13</v>
      </c>
      <c r="AQ604" s="132" t="s">
        <v>13</v>
      </c>
      <c r="AR604" s="132" t="s">
        <v>13</v>
      </c>
      <c r="AS604" s="132" t="s">
        <v>13</v>
      </c>
      <c r="AT604" s="319" t="s">
        <v>13</v>
      </c>
      <c r="AU604" s="132" t="s">
        <v>13</v>
      </c>
      <c r="AV604" s="132" t="s">
        <v>13</v>
      </c>
      <c r="AW604" s="132" t="s">
        <v>13</v>
      </c>
      <c r="AX604" s="132" t="s">
        <v>13</v>
      </c>
      <c r="AY604" s="132" t="s">
        <v>13</v>
      </c>
      <c r="AZ604" s="320" t="s">
        <v>13</v>
      </c>
      <c r="BA604" s="320" t="s">
        <v>13</v>
      </c>
      <c r="BB604" s="132" t="s">
        <v>13</v>
      </c>
      <c r="BC604" s="319" t="s">
        <v>13</v>
      </c>
      <c r="BD604" s="319" t="s">
        <v>13</v>
      </c>
      <c r="BE604" s="320" t="s">
        <v>13</v>
      </c>
      <c r="BF604" s="132" t="s">
        <v>13</v>
      </c>
      <c r="BG604" s="132" t="s">
        <v>13</v>
      </c>
      <c r="BH604" s="132" t="s">
        <v>13</v>
      </c>
      <c r="BI604" s="132" t="s">
        <v>13</v>
      </c>
      <c r="BJ604" s="321"/>
      <c r="BK604" s="321"/>
      <c r="BL604" s="132"/>
      <c r="BM604" s="132"/>
      <c r="BN604" s="132"/>
      <c r="BO604" s="132"/>
      <c r="BP604" s="132"/>
      <c r="BQ604" s="321"/>
      <c r="BR604" s="132"/>
      <c r="BS604" s="132"/>
      <c r="BT604" s="132"/>
      <c r="BU604" s="132"/>
      <c r="BV604" s="132"/>
      <c r="BW604" s="132"/>
      <c r="BX604" s="132"/>
    </row>
    <row r="605" spans="1:76" hidden="1" x14ac:dyDescent="0.25">
      <c r="A605" s="295">
        <v>303</v>
      </c>
      <c r="C605" s="317" t="s">
        <v>13</v>
      </c>
      <c r="D605" s="317" t="s">
        <v>13</v>
      </c>
      <c r="E605" s="318" t="s">
        <v>13</v>
      </c>
      <c r="F605" s="132" t="s">
        <v>13</v>
      </c>
      <c r="G605" s="132" t="s">
        <v>13</v>
      </c>
      <c r="H605" s="132" t="s">
        <v>13</v>
      </c>
      <c r="I605" s="132" t="s">
        <v>13</v>
      </c>
      <c r="J605" s="132" t="s">
        <v>13</v>
      </c>
      <c r="K605" s="132" t="s">
        <v>13</v>
      </c>
      <c r="L605" s="132" t="s">
        <v>13</v>
      </c>
      <c r="M605" s="132" t="s">
        <v>13</v>
      </c>
      <c r="N605" s="132" t="s">
        <v>13</v>
      </c>
      <c r="O605" s="132" t="s">
        <v>13</v>
      </c>
      <c r="P605" s="132" t="s">
        <v>13</v>
      </c>
      <c r="Q605" s="132" t="s">
        <v>13</v>
      </c>
      <c r="R605" s="132" t="s">
        <v>13</v>
      </c>
      <c r="S605" s="132" t="s">
        <v>13</v>
      </c>
      <c r="T605" s="132" t="s">
        <v>13</v>
      </c>
      <c r="U605" s="132" t="s">
        <v>13</v>
      </c>
      <c r="V605" s="132" t="s">
        <v>13</v>
      </c>
      <c r="W605" s="132" t="s">
        <v>13</v>
      </c>
      <c r="X605" s="132" t="s">
        <v>13</v>
      </c>
      <c r="Y605" s="132" t="s">
        <v>13</v>
      </c>
      <c r="Z605" s="132" t="s">
        <v>13</v>
      </c>
      <c r="AA605" s="132" t="s">
        <v>13</v>
      </c>
      <c r="AB605" s="132" t="s">
        <v>13</v>
      </c>
      <c r="AC605" s="132" t="s">
        <v>13</v>
      </c>
      <c r="AD605" s="132" t="s">
        <v>13</v>
      </c>
      <c r="AE605" s="132" t="s">
        <v>13</v>
      </c>
      <c r="AF605" s="132" t="s">
        <v>13</v>
      </c>
      <c r="AG605" s="132" t="s">
        <v>13</v>
      </c>
      <c r="AH605" s="132" t="s">
        <v>13</v>
      </c>
      <c r="AI605" s="132" t="s">
        <v>13</v>
      </c>
      <c r="AJ605" s="132" t="s">
        <v>13</v>
      </c>
      <c r="AK605" s="132" t="s">
        <v>13</v>
      </c>
      <c r="AL605" s="132" t="s">
        <v>13</v>
      </c>
      <c r="AM605" s="132" t="s">
        <v>13</v>
      </c>
      <c r="AN605" s="132" t="s">
        <v>13</v>
      </c>
      <c r="AO605" s="132" t="s">
        <v>13</v>
      </c>
      <c r="AP605" s="132" t="s">
        <v>13</v>
      </c>
      <c r="AQ605" s="132" t="s">
        <v>13</v>
      </c>
      <c r="AR605" s="132" t="s">
        <v>13</v>
      </c>
      <c r="AS605" s="132" t="s">
        <v>13</v>
      </c>
      <c r="AT605" s="319" t="s">
        <v>13</v>
      </c>
      <c r="AU605" s="132" t="s">
        <v>13</v>
      </c>
      <c r="AV605" s="132" t="s">
        <v>13</v>
      </c>
      <c r="AW605" s="132" t="s">
        <v>13</v>
      </c>
      <c r="AX605" s="132" t="s">
        <v>13</v>
      </c>
      <c r="AY605" s="132" t="s">
        <v>13</v>
      </c>
      <c r="AZ605" s="320" t="s">
        <v>13</v>
      </c>
      <c r="BA605" s="320" t="s">
        <v>13</v>
      </c>
      <c r="BB605" s="132" t="s">
        <v>13</v>
      </c>
      <c r="BC605" s="319" t="s">
        <v>13</v>
      </c>
      <c r="BD605" s="319" t="s">
        <v>13</v>
      </c>
      <c r="BE605" s="320" t="s">
        <v>13</v>
      </c>
      <c r="BF605" s="132" t="s">
        <v>13</v>
      </c>
      <c r="BG605" s="132" t="s">
        <v>13</v>
      </c>
      <c r="BH605" s="132" t="s">
        <v>13</v>
      </c>
      <c r="BI605" s="132" t="s">
        <v>13</v>
      </c>
      <c r="BJ605" s="321"/>
      <c r="BK605" s="321"/>
      <c r="BL605" s="132"/>
      <c r="BM605" s="132"/>
      <c r="BN605" s="132"/>
      <c r="BO605" s="132"/>
      <c r="BP605" s="132"/>
      <c r="BQ605" s="321"/>
      <c r="BR605" s="132"/>
      <c r="BS605" s="132"/>
      <c r="BT605" s="132"/>
      <c r="BU605" s="132"/>
      <c r="BV605" s="132"/>
      <c r="BW605" s="132"/>
      <c r="BX605" s="132"/>
    </row>
    <row r="606" spans="1:76" hidden="1" x14ac:dyDescent="0.25">
      <c r="A606" s="295">
        <v>303</v>
      </c>
      <c r="C606" s="317" t="s">
        <v>13</v>
      </c>
      <c r="D606" s="317" t="s">
        <v>13</v>
      </c>
      <c r="E606" s="318" t="s">
        <v>13</v>
      </c>
      <c r="F606" s="132" t="s">
        <v>13</v>
      </c>
      <c r="G606" s="132" t="s">
        <v>13</v>
      </c>
      <c r="H606" s="132" t="s">
        <v>13</v>
      </c>
      <c r="I606" s="132" t="s">
        <v>13</v>
      </c>
      <c r="J606" s="132" t="s">
        <v>13</v>
      </c>
      <c r="K606" s="132" t="s">
        <v>13</v>
      </c>
      <c r="L606" s="132" t="s">
        <v>13</v>
      </c>
      <c r="M606" s="132" t="s">
        <v>13</v>
      </c>
      <c r="N606" s="132" t="s">
        <v>13</v>
      </c>
      <c r="O606" s="132" t="s">
        <v>13</v>
      </c>
      <c r="P606" s="132" t="s">
        <v>13</v>
      </c>
      <c r="Q606" s="132" t="s">
        <v>13</v>
      </c>
      <c r="R606" s="132" t="s">
        <v>13</v>
      </c>
      <c r="S606" s="132" t="s">
        <v>13</v>
      </c>
      <c r="T606" s="132" t="s">
        <v>13</v>
      </c>
      <c r="U606" s="132" t="s">
        <v>13</v>
      </c>
      <c r="V606" s="132" t="s">
        <v>13</v>
      </c>
      <c r="W606" s="132" t="s">
        <v>13</v>
      </c>
      <c r="X606" s="132" t="s">
        <v>13</v>
      </c>
      <c r="Y606" s="132" t="s">
        <v>13</v>
      </c>
      <c r="Z606" s="132" t="s">
        <v>13</v>
      </c>
      <c r="AA606" s="132" t="s">
        <v>13</v>
      </c>
      <c r="AB606" s="132" t="s">
        <v>13</v>
      </c>
      <c r="AC606" s="132" t="s">
        <v>13</v>
      </c>
      <c r="AD606" s="132" t="s">
        <v>13</v>
      </c>
      <c r="AE606" s="132" t="s">
        <v>13</v>
      </c>
      <c r="AF606" s="132" t="s">
        <v>13</v>
      </c>
      <c r="AG606" s="132" t="s">
        <v>13</v>
      </c>
      <c r="AH606" s="132" t="s">
        <v>13</v>
      </c>
      <c r="AI606" s="132" t="s">
        <v>13</v>
      </c>
      <c r="AJ606" s="132" t="s">
        <v>13</v>
      </c>
      <c r="AK606" s="132" t="s">
        <v>13</v>
      </c>
      <c r="AL606" s="132" t="s">
        <v>13</v>
      </c>
      <c r="AM606" s="132" t="s">
        <v>13</v>
      </c>
      <c r="AN606" s="132" t="s">
        <v>13</v>
      </c>
      <c r="AO606" s="132" t="s">
        <v>13</v>
      </c>
      <c r="AP606" s="132" t="s">
        <v>13</v>
      </c>
      <c r="AQ606" s="132" t="s">
        <v>13</v>
      </c>
      <c r="AR606" s="132" t="s">
        <v>13</v>
      </c>
      <c r="AS606" s="132" t="s">
        <v>13</v>
      </c>
      <c r="AT606" s="319" t="s">
        <v>13</v>
      </c>
      <c r="AU606" s="132" t="s">
        <v>13</v>
      </c>
      <c r="AV606" s="132" t="s">
        <v>13</v>
      </c>
      <c r="AW606" s="132" t="s">
        <v>13</v>
      </c>
      <c r="AX606" s="132" t="s">
        <v>13</v>
      </c>
      <c r="AY606" s="132" t="s">
        <v>13</v>
      </c>
      <c r="AZ606" s="320" t="s">
        <v>13</v>
      </c>
      <c r="BA606" s="320" t="s">
        <v>13</v>
      </c>
      <c r="BB606" s="132" t="s">
        <v>13</v>
      </c>
      <c r="BC606" s="319" t="s">
        <v>13</v>
      </c>
      <c r="BD606" s="319" t="s">
        <v>13</v>
      </c>
      <c r="BE606" s="320" t="s">
        <v>13</v>
      </c>
      <c r="BF606" s="132" t="s">
        <v>13</v>
      </c>
      <c r="BG606" s="132" t="s">
        <v>13</v>
      </c>
      <c r="BH606" s="132" t="s">
        <v>13</v>
      </c>
      <c r="BI606" s="132" t="s">
        <v>13</v>
      </c>
      <c r="BJ606" s="321"/>
      <c r="BK606" s="321"/>
      <c r="BL606" s="132"/>
      <c r="BM606" s="132"/>
      <c r="BN606" s="132"/>
      <c r="BO606" s="132"/>
      <c r="BP606" s="132"/>
      <c r="BQ606" s="321"/>
      <c r="BR606" s="132"/>
      <c r="BS606" s="132"/>
      <c r="BT606" s="132"/>
      <c r="BU606" s="132"/>
      <c r="BV606" s="132"/>
      <c r="BW606" s="132"/>
      <c r="BX606" s="132"/>
    </row>
    <row r="607" spans="1:76" hidden="1" x14ac:dyDescent="0.25">
      <c r="A607" s="295">
        <v>303</v>
      </c>
      <c r="C607" s="317" t="s">
        <v>13</v>
      </c>
      <c r="D607" s="317" t="s">
        <v>13</v>
      </c>
      <c r="E607" s="318" t="s">
        <v>13</v>
      </c>
      <c r="F607" s="132" t="s">
        <v>13</v>
      </c>
      <c r="G607" s="132" t="s">
        <v>13</v>
      </c>
      <c r="H607" s="132" t="s">
        <v>13</v>
      </c>
      <c r="I607" s="132" t="s">
        <v>13</v>
      </c>
      <c r="J607" s="132" t="s">
        <v>13</v>
      </c>
      <c r="K607" s="132" t="s">
        <v>13</v>
      </c>
      <c r="L607" s="132" t="s">
        <v>13</v>
      </c>
      <c r="M607" s="132" t="s">
        <v>13</v>
      </c>
      <c r="N607" s="132" t="s">
        <v>13</v>
      </c>
      <c r="O607" s="132" t="s">
        <v>13</v>
      </c>
      <c r="P607" s="132" t="s">
        <v>13</v>
      </c>
      <c r="Q607" s="132" t="s">
        <v>13</v>
      </c>
      <c r="R607" s="132" t="s">
        <v>13</v>
      </c>
      <c r="S607" s="132" t="s">
        <v>13</v>
      </c>
      <c r="T607" s="132" t="s">
        <v>13</v>
      </c>
      <c r="U607" s="132" t="s">
        <v>13</v>
      </c>
      <c r="V607" s="132" t="s">
        <v>13</v>
      </c>
      <c r="W607" s="132" t="s">
        <v>13</v>
      </c>
      <c r="X607" s="132" t="s">
        <v>13</v>
      </c>
      <c r="Y607" s="132" t="s">
        <v>13</v>
      </c>
      <c r="Z607" s="132" t="s">
        <v>13</v>
      </c>
      <c r="AA607" s="132" t="s">
        <v>13</v>
      </c>
      <c r="AB607" s="132" t="s">
        <v>13</v>
      </c>
      <c r="AC607" s="132" t="s">
        <v>13</v>
      </c>
      <c r="AD607" s="132" t="s">
        <v>13</v>
      </c>
      <c r="AE607" s="132" t="s">
        <v>13</v>
      </c>
      <c r="AF607" s="132" t="s">
        <v>13</v>
      </c>
      <c r="AG607" s="132" t="s">
        <v>13</v>
      </c>
      <c r="AH607" s="132" t="s">
        <v>13</v>
      </c>
      <c r="AI607" s="132" t="s">
        <v>13</v>
      </c>
      <c r="AJ607" s="132" t="s">
        <v>13</v>
      </c>
      <c r="AK607" s="132" t="s">
        <v>13</v>
      </c>
      <c r="AL607" s="132" t="s">
        <v>13</v>
      </c>
      <c r="AM607" s="132" t="s">
        <v>13</v>
      </c>
      <c r="AN607" s="132" t="s">
        <v>13</v>
      </c>
      <c r="AO607" s="132" t="s">
        <v>13</v>
      </c>
      <c r="AP607" s="132" t="s">
        <v>13</v>
      </c>
      <c r="AQ607" s="132" t="s">
        <v>13</v>
      </c>
      <c r="AR607" s="132" t="s">
        <v>13</v>
      </c>
      <c r="AS607" s="132" t="s">
        <v>13</v>
      </c>
      <c r="AT607" s="319" t="s">
        <v>13</v>
      </c>
      <c r="AU607" s="132" t="s">
        <v>13</v>
      </c>
      <c r="AV607" s="132" t="s">
        <v>13</v>
      </c>
      <c r="AW607" s="132" t="s">
        <v>13</v>
      </c>
      <c r="AX607" s="132" t="s">
        <v>13</v>
      </c>
      <c r="AY607" s="132" t="s">
        <v>13</v>
      </c>
      <c r="AZ607" s="320" t="s">
        <v>13</v>
      </c>
      <c r="BA607" s="320" t="s">
        <v>13</v>
      </c>
      <c r="BB607" s="132" t="s">
        <v>13</v>
      </c>
      <c r="BC607" s="319" t="s">
        <v>13</v>
      </c>
      <c r="BD607" s="319" t="s">
        <v>13</v>
      </c>
      <c r="BE607" s="320" t="s">
        <v>13</v>
      </c>
      <c r="BF607" s="132" t="s">
        <v>13</v>
      </c>
      <c r="BG607" s="132" t="s">
        <v>13</v>
      </c>
      <c r="BH607" s="132" t="s">
        <v>13</v>
      </c>
      <c r="BI607" s="132" t="s">
        <v>13</v>
      </c>
      <c r="BJ607" s="321"/>
      <c r="BK607" s="321"/>
      <c r="BL607" s="132"/>
      <c r="BM607" s="132"/>
      <c r="BN607" s="132"/>
      <c r="BO607" s="132"/>
      <c r="BP607" s="132"/>
      <c r="BQ607" s="321"/>
      <c r="BR607" s="132"/>
      <c r="BS607" s="132"/>
      <c r="BT607" s="132"/>
      <c r="BU607" s="132"/>
      <c r="BV607" s="132"/>
      <c r="BW607" s="132"/>
      <c r="BX607" s="132"/>
    </row>
    <row r="608" spans="1:76" hidden="1" x14ac:dyDescent="0.25">
      <c r="A608" s="295">
        <v>303</v>
      </c>
      <c r="C608" s="317" t="s">
        <v>13</v>
      </c>
      <c r="D608" s="317" t="s">
        <v>13</v>
      </c>
      <c r="E608" s="318" t="s">
        <v>13</v>
      </c>
      <c r="F608" s="132" t="s">
        <v>13</v>
      </c>
      <c r="G608" s="132" t="s">
        <v>13</v>
      </c>
      <c r="H608" s="132" t="s">
        <v>13</v>
      </c>
      <c r="I608" s="132" t="s">
        <v>13</v>
      </c>
      <c r="J608" s="132" t="s">
        <v>13</v>
      </c>
      <c r="K608" s="132" t="s">
        <v>13</v>
      </c>
      <c r="L608" s="132" t="s">
        <v>13</v>
      </c>
      <c r="M608" s="132" t="s">
        <v>13</v>
      </c>
      <c r="N608" s="132" t="s">
        <v>13</v>
      </c>
      <c r="O608" s="132" t="s">
        <v>13</v>
      </c>
      <c r="P608" s="132" t="s">
        <v>13</v>
      </c>
      <c r="Q608" s="132" t="s">
        <v>13</v>
      </c>
      <c r="R608" s="132" t="s">
        <v>13</v>
      </c>
      <c r="S608" s="132" t="s">
        <v>13</v>
      </c>
      <c r="T608" s="132" t="s">
        <v>13</v>
      </c>
      <c r="U608" s="132" t="s">
        <v>13</v>
      </c>
      <c r="V608" s="132" t="s">
        <v>13</v>
      </c>
      <c r="W608" s="132" t="s">
        <v>13</v>
      </c>
      <c r="X608" s="132" t="s">
        <v>13</v>
      </c>
      <c r="Y608" s="132" t="s">
        <v>13</v>
      </c>
      <c r="Z608" s="132" t="s">
        <v>13</v>
      </c>
      <c r="AA608" s="132" t="s">
        <v>13</v>
      </c>
      <c r="AB608" s="132" t="s">
        <v>13</v>
      </c>
      <c r="AC608" s="132" t="s">
        <v>13</v>
      </c>
      <c r="AD608" s="132" t="s">
        <v>13</v>
      </c>
      <c r="AE608" s="132" t="s">
        <v>13</v>
      </c>
      <c r="AF608" s="132" t="s">
        <v>13</v>
      </c>
      <c r="AG608" s="132" t="s">
        <v>13</v>
      </c>
      <c r="AH608" s="132" t="s">
        <v>13</v>
      </c>
      <c r="AI608" s="132" t="s">
        <v>13</v>
      </c>
      <c r="AJ608" s="132" t="s">
        <v>13</v>
      </c>
      <c r="AK608" s="132" t="s">
        <v>13</v>
      </c>
      <c r="AL608" s="132" t="s">
        <v>13</v>
      </c>
      <c r="AM608" s="132" t="s">
        <v>13</v>
      </c>
      <c r="AN608" s="132" t="s">
        <v>13</v>
      </c>
      <c r="AO608" s="132" t="s">
        <v>13</v>
      </c>
      <c r="AP608" s="132" t="s">
        <v>13</v>
      </c>
      <c r="AQ608" s="132" t="s">
        <v>13</v>
      </c>
      <c r="AR608" s="132" t="s">
        <v>13</v>
      </c>
      <c r="AS608" s="132" t="s">
        <v>13</v>
      </c>
      <c r="AT608" s="319" t="s">
        <v>13</v>
      </c>
      <c r="AU608" s="132" t="s">
        <v>13</v>
      </c>
      <c r="AV608" s="132" t="s">
        <v>13</v>
      </c>
      <c r="AW608" s="132" t="s">
        <v>13</v>
      </c>
      <c r="AX608" s="132" t="s">
        <v>13</v>
      </c>
      <c r="AY608" s="132" t="s">
        <v>13</v>
      </c>
      <c r="AZ608" s="320" t="s">
        <v>13</v>
      </c>
      <c r="BA608" s="320" t="s">
        <v>13</v>
      </c>
      <c r="BB608" s="132" t="s">
        <v>13</v>
      </c>
      <c r="BC608" s="319" t="s">
        <v>13</v>
      </c>
      <c r="BD608" s="319" t="s">
        <v>13</v>
      </c>
      <c r="BE608" s="320" t="s">
        <v>13</v>
      </c>
      <c r="BF608" s="132" t="s">
        <v>13</v>
      </c>
      <c r="BG608" s="132" t="s">
        <v>13</v>
      </c>
      <c r="BH608" s="132" t="s">
        <v>13</v>
      </c>
      <c r="BI608" s="132" t="s">
        <v>13</v>
      </c>
      <c r="BJ608" s="321"/>
      <c r="BK608" s="321"/>
      <c r="BL608" s="132"/>
      <c r="BM608" s="132"/>
      <c r="BN608" s="132"/>
      <c r="BO608" s="132"/>
      <c r="BP608" s="132"/>
      <c r="BQ608" s="321"/>
      <c r="BR608" s="132"/>
      <c r="BS608" s="132"/>
      <c r="BT608" s="132"/>
      <c r="BU608" s="132"/>
      <c r="BV608" s="132"/>
      <c r="BW608" s="132"/>
      <c r="BX608" s="132"/>
    </row>
    <row r="609" spans="1:76" hidden="1" x14ac:dyDescent="0.25">
      <c r="A609" s="295">
        <v>303</v>
      </c>
      <c r="C609" s="317" t="s">
        <v>13</v>
      </c>
      <c r="D609" s="317" t="s">
        <v>13</v>
      </c>
      <c r="E609" s="318" t="s">
        <v>13</v>
      </c>
      <c r="F609" s="132" t="s">
        <v>13</v>
      </c>
      <c r="G609" s="132" t="s">
        <v>13</v>
      </c>
      <c r="H609" s="132" t="s">
        <v>13</v>
      </c>
      <c r="I609" s="132" t="s">
        <v>13</v>
      </c>
      <c r="J609" s="132" t="s">
        <v>13</v>
      </c>
      <c r="K609" s="132" t="s">
        <v>13</v>
      </c>
      <c r="L609" s="132" t="s">
        <v>13</v>
      </c>
      <c r="M609" s="132" t="s">
        <v>13</v>
      </c>
      <c r="N609" s="132" t="s">
        <v>13</v>
      </c>
      <c r="O609" s="132" t="s">
        <v>13</v>
      </c>
      <c r="P609" s="132" t="s">
        <v>13</v>
      </c>
      <c r="Q609" s="132" t="s">
        <v>13</v>
      </c>
      <c r="R609" s="132" t="s">
        <v>13</v>
      </c>
      <c r="S609" s="132" t="s">
        <v>13</v>
      </c>
      <c r="T609" s="132" t="s">
        <v>13</v>
      </c>
      <c r="U609" s="132" t="s">
        <v>13</v>
      </c>
      <c r="V609" s="132" t="s">
        <v>13</v>
      </c>
      <c r="W609" s="132" t="s">
        <v>13</v>
      </c>
      <c r="X609" s="132" t="s">
        <v>13</v>
      </c>
      <c r="Y609" s="132" t="s">
        <v>13</v>
      </c>
      <c r="Z609" s="132" t="s">
        <v>13</v>
      </c>
      <c r="AA609" s="132" t="s">
        <v>13</v>
      </c>
      <c r="AB609" s="132" t="s">
        <v>13</v>
      </c>
      <c r="AC609" s="132" t="s">
        <v>13</v>
      </c>
      <c r="AD609" s="132" t="s">
        <v>13</v>
      </c>
      <c r="AE609" s="132" t="s">
        <v>13</v>
      </c>
      <c r="AF609" s="132" t="s">
        <v>13</v>
      </c>
      <c r="AG609" s="132" t="s">
        <v>13</v>
      </c>
      <c r="AH609" s="132" t="s">
        <v>13</v>
      </c>
      <c r="AI609" s="132" t="s">
        <v>13</v>
      </c>
      <c r="AJ609" s="132" t="s">
        <v>13</v>
      </c>
      <c r="AK609" s="132" t="s">
        <v>13</v>
      </c>
      <c r="AL609" s="132" t="s">
        <v>13</v>
      </c>
      <c r="AM609" s="132" t="s">
        <v>13</v>
      </c>
      <c r="AN609" s="132" t="s">
        <v>13</v>
      </c>
      <c r="AO609" s="132" t="s">
        <v>13</v>
      </c>
      <c r="AP609" s="132" t="s">
        <v>13</v>
      </c>
      <c r="AQ609" s="132" t="s">
        <v>13</v>
      </c>
      <c r="AR609" s="132" t="s">
        <v>13</v>
      </c>
      <c r="AS609" s="132" t="s">
        <v>13</v>
      </c>
      <c r="AT609" s="319" t="s">
        <v>13</v>
      </c>
      <c r="AU609" s="132" t="s">
        <v>13</v>
      </c>
      <c r="AV609" s="132" t="s">
        <v>13</v>
      </c>
      <c r="AW609" s="132" t="s">
        <v>13</v>
      </c>
      <c r="AX609" s="132" t="s">
        <v>13</v>
      </c>
      <c r="AY609" s="132" t="s">
        <v>13</v>
      </c>
      <c r="AZ609" s="320" t="s">
        <v>13</v>
      </c>
      <c r="BA609" s="320" t="s">
        <v>13</v>
      </c>
      <c r="BB609" s="132" t="s">
        <v>13</v>
      </c>
      <c r="BC609" s="319" t="s">
        <v>13</v>
      </c>
      <c r="BD609" s="319" t="s">
        <v>13</v>
      </c>
      <c r="BE609" s="320" t="s">
        <v>13</v>
      </c>
      <c r="BF609" s="132" t="s">
        <v>13</v>
      </c>
      <c r="BG609" s="132" t="s">
        <v>13</v>
      </c>
      <c r="BH609" s="132" t="s">
        <v>13</v>
      </c>
      <c r="BI609" s="132" t="s">
        <v>13</v>
      </c>
      <c r="BJ609" s="321"/>
      <c r="BK609" s="321"/>
      <c r="BL609" s="132"/>
      <c r="BM609" s="132"/>
      <c r="BN609" s="132"/>
      <c r="BO609" s="132"/>
      <c r="BP609" s="132"/>
      <c r="BQ609" s="321"/>
      <c r="BR609" s="132"/>
      <c r="BS609" s="132"/>
      <c r="BT609" s="132"/>
      <c r="BU609" s="132"/>
      <c r="BV609" s="132"/>
      <c r="BW609" s="132"/>
      <c r="BX609" s="132"/>
    </row>
    <row r="610" spans="1:76" hidden="1" x14ac:dyDescent="0.25">
      <c r="A610" s="295">
        <v>303</v>
      </c>
      <c r="C610" s="317" t="s">
        <v>13</v>
      </c>
      <c r="D610" s="317" t="s">
        <v>13</v>
      </c>
      <c r="E610" s="318" t="s">
        <v>13</v>
      </c>
      <c r="F610" s="132" t="s">
        <v>13</v>
      </c>
      <c r="G610" s="132" t="s">
        <v>13</v>
      </c>
      <c r="H610" s="132" t="s">
        <v>13</v>
      </c>
      <c r="I610" s="132" t="s">
        <v>13</v>
      </c>
      <c r="J610" s="132" t="s">
        <v>13</v>
      </c>
      <c r="K610" s="132" t="s">
        <v>13</v>
      </c>
      <c r="L610" s="132" t="s">
        <v>13</v>
      </c>
      <c r="M610" s="132" t="s">
        <v>13</v>
      </c>
      <c r="N610" s="132" t="s">
        <v>13</v>
      </c>
      <c r="O610" s="132" t="s">
        <v>13</v>
      </c>
      <c r="P610" s="132" t="s">
        <v>13</v>
      </c>
      <c r="Q610" s="132" t="s">
        <v>13</v>
      </c>
      <c r="R610" s="132" t="s">
        <v>13</v>
      </c>
      <c r="S610" s="132" t="s">
        <v>13</v>
      </c>
      <c r="T610" s="132" t="s">
        <v>13</v>
      </c>
      <c r="U610" s="132" t="s">
        <v>13</v>
      </c>
      <c r="V610" s="132" t="s">
        <v>13</v>
      </c>
      <c r="W610" s="132" t="s">
        <v>13</v>
      </c>
      <c r="X610" s="132" t="s">
        <v>13</v>
      </c>
      <c r="Y610" s="132" t="s">
        <v>13</v>
      </c>
      <c r="Z610" s="132" t="s">
        <v>13</v>
      </c>
      <c r="AA610" s="132" t="s">
        <v>13</v>
      </c>
      <c r="AB610" s="132" t="s">
        <v>13</v>
      </c>
      <c r="AC610" s="132" t="s">
        <v>13</v>
      </c>
      <c r="AD610" s="132" t="s">
        <v>13</v>
      </c>
      <c r="AE610" s="132" t="s">
        <v>13</v>
      </c>
      <c r="AF610" s="132" t="s">
        <v>13</v>
      </c>
      <c r="AG610" s="132" t="s">
        <v>13</v>
      </c>
      <c r="AH610" s="132" t="s">
        <v>13</v>
      </c>
      <c r="AI610" s="132" t="s">
        <v>13</v>
      </c>
      <c r="AJ610" s="132" t="s">
        <v>13</v>
      </c>
      <c r="AK610" s="132" t="s">
        <v>13</v>
      </c>
      <c r="AL610" s="132" t="s">
        <v>13</v>
      </c>
      <c r="AM610" s="132" t="s">
        <v>13</v>
      </c>
      <c r="AN610" s="132" t="s">
        <v>13</v>
      </c>
      <c r="AO610" s="132" t="s">
        <v>13</v>
      </c>
      <c r="AP610" s="132" t="s">
        <v>13</v>
      </c>
      <c r="AQ610" s="132" t="s">
        <v>13</v>
      </c>
      <c r="AR610" s="132" t="s">
        <v>13</v>
      </c>
      <c r="AS610" s="132" t="s">
        <v>13</v>
      </c>
      <c r="AT610" s="319" t="s">
        <v>13</v>
      </c>
      <c r="AU610" s="132" t="s">
        <v>13</v>
      </c>
      <c r="AV610" s="132" t="s">
        <v>13</v>
      </c>
      <c r="AW610" s="132" t="s">
        <v>13</v>
      </c>
      <c r="AX610" s="132" t="s">
        <v>13</v>
      </c>
      <c r="AY610" s="132" t="s">
        <v>13</v>
      </c>
      <c r="AZ610" s="320" t="s">
        <v>13</v>
      </c>
      <c r="BA610" s="320" t="s">
        <v>13</v>
      </c>
      <c r="BB610" s="132" t="s">
        <v>13</v>
      </c>
      <c r="BC610" s="319" t="s">
        <v>13</v>
      </c>
      <c r="BD610" s="319" t="s">
        <v>13</v>
      </c>
      <c r="BE610" s="320" t="s">
        <v>13</v>
      </c>
      <c r="BF610" s="132" t="s">
        <v>13</v>
      </c>
      <c r="BG610" s="132" t="s">
        <v>13</v>
      </c>
      <c r="BH610" s="132" t="s">
        <v>13</v>
      </c>
      <c r="BI610" s="132" t="s">
        <v>13</v>
      </c>
      <c r="BJ610" s="321"/>
      <c r="BK610" s="321"/>
      <c r="BL610" s="132"/>
      <c r="BM610" s="132"/>
      <c r="BN610" s="132"/>
      <c r="BO610" s="132"/>
      <c r="BP610" s="132"/>
      <c r="BQ610" s="321"/>
      <c r="BR610" s="132"/>
      <c r="BS610" s="132"/>
      <c r="BT610" s="132"/>
      <c r="BU610" s="132"/>
      <c r="BV610" s="132"/>
      <c r="BW610" s="132"/>
      <c r="BX610" s="132"/>
    </row>
    <row r="611" spans="1:76" hidden="1" x14ac:dyDescent="0.25">
      <c r="A611" s="295">
        <v>303</v>
      </c>
      <c r="C611" s="317" t="s">
        <v>13</v>
      </c>
      <c r="D611" s="317" t="s">
        <v>13</v>
      </c>
      <c r="E611" s="318" t="s">
        <v>13</v>
      </c>
      <c r="F611" s="132" t="s">
        <v>13</v>
      </c>
      <c r="G611" s="132" t="s">
        <v>13</v>
      </c>
      <c r="H611" s="132" t="s">
        <v>13</v>
      </c>
      <c r="I611" s="132" t="s">
        <v>13</v>
      </c>
      <c r="J611" s="132" t="s">
        <v>13</v>
      </c>
      <c r="K611" s="132" t="s">
        <v>13</v>
      </c>
      <c r="L611" s="132" t="s">
        <v>13</v>
      </c>
      <c r="M611" s="132" t="s">
        <v>13</v>
      </c>
      <c r="N611" s="132" t="s">
        <v>13</v>
      </c>
      <c r="O611" s="132" t="s">
        <v>13</v>
      </c>
      <c r="P611" s="132" t="s">
        <v>13</v>
      </c>
      <c r="Q611" s="132" t="s">
        <v>13</v>
      </c>
      <c r="R611" s="132" t="s">
        <v>13</v>
      </c>
      <c r="S611" s="132" t="s">
        <v>13</v>
      </c>
      <c r="T611" s="132" t="s">
        <v>13</v>
      </c>
      <c r="U611" s="132" t="s">
        <v>13</v>
      </c>
      <c r="V611" s="132" t="s">
        <v>13</v>
      </c>
      <c r="W611" s="132" t="s">
        <v>13</v>
      </c>
      <c r="X611" s="132" t="s">
        <v>13</v>
      </c>
      <c r="Y611" s="132" t="s">
        <v>13</v>
      </c>
      <c r="Z611" s="132" t="s">
        <v>13</v>
      </c>
      <c r="AA611" s="132" t="s">
        <v>13</v>
      </c>
      <c r="AB611" s="132" t="s">
        <v>13</v>
      </c>
      <c r="AC611" s="132" t="s">
        <v>13</v>
      </c>
      <c r="AD611" s="132" t="s">
        <v>13</v>
      </c>
      <c r="AE611" s="132" t="s">
        <v>13</v>
      </c>
      <c r="AF611" s="132" t="s">
        <v>13</v>
      </c>
      <c r="AG611" s="132" t="s">
        <v>13</v>
      </c>
      <c r="AH611" s="132" t="s">
        <v>13</v>
      </c>
      <c r="AI611" s="132" t="s">
        <v>13</v>
      </c>
      <c r="AJ611" s="132" t="s">
        <v>13</v>
      </c>
      <c r="AK611" s="132" t="s">
        <v>13</v>
      </c>
      <c r="AL611" s="132" t="s">
        <v>13</v>
      </c>
      <c r="AM611" s="132" t="s">
        <v>13</v>
      </c>
      <c r="AN611" s="132" t="s">
        <v>13</v>
      </c>
      <c r="AO611" s="132" t="s">
        <v>13</v>
      </c>
      <c r="AP611" s="132" t="s">
        <v>13</v>
      </c>
      <c r="AQ611" s="132" t="s">
        <v>13</v>
      </c>
      <c r="AR611" s="132" t="s">
        <v>13</v>
      </c>
      <c r="AS611" s="132" t="s">
        <v>13</v>
      </c>
      <c r="AT611" s="319" t="s">
        <v>13</v>
      </c>
      <c r="AU611" s="132" t="s">
        <v>13</v>
      </c>
      <c r="AV611" s="132" t="s">
        <v>13</v>
      </c>
      <c r="AW611" s="132" t="s">
        <v>13</v>
      </c>
      <c r="AX611" s="132" t="s">
        <v>13</v>
      </c>
      <c r="AY611" s="132" t="s">
        <v>13</v>
      </c>
      <c r="AZ611" s="320" t="s">
        <v>13</v>
      </c>
      <c r="BA611" s="320" t="s">
        <v>13</v>
      </c>
      <c r="BB611" s="132" t="s">
        <v>13</v>
      </c>
      <c r="BC611" s="319" t="s">
        <v>13</v>
      </c>
      <c r="BD611" s="319" t="s">
        <v>13</v>
      </c>
      <c r="BE611" s="320" t="s">
        <v>13</v>
      </c>
      <c r="BF611" s="132" t="s">
        <v>13</v>
      </c>
      <c r="BG611" s="132" t="s">
        <v>13</v>
      </c>
      <c r="BH611" s="132" t="s">
        <v>13</v>
      </c>
      <c r="BI611" s="132" t="s">
        <v>13</v>
      </c>
      <c r="BJ611" s="321"/>
      <c r="BK611" s="321"/>
      <c r="BL611" s="132"/>
      <c r="BM611" s="132"/>
      <c r="BN611" s="132"/>
      <c r="BO611" s="132"/>
      <c r="BP611" s="132"/>
      <c r="BQ611" s="321"/>
      <c r="BR611" s="132"/>
      <c r="BS611" s="132"/>
      <c r="BT611" s="132"/>
      <c r="BU611" s="132"/>
      <c r="BV611" s="132"/>
      <c r="BW611" s="132"/>
      <c r="BX611" s="132"/>
    </row>
    <row r="612" spans="1:76" hidden="1" x14ac:dyDescent="0.25">
      <c r="A612" s="295">
        <v>303</v>
      </c>
      <c r="C612" s="317" t="s">
        <v>13</v>
      </c>
      <c r="D612" s="317" t="s">
        <v>13</v>
      </c>
      <c r="E612" s="318" t="s">
        <v>13</v>
      </c>
      <c r="F612" s="132" t="s">
        <v>13</v>
      </c>
      <c r="G612" s="132" t="s">
        <v>13</v>
      </c>
      <c r="H612" s="132" t="s">
        <v>13</v>
      </c>
      <c r="I612" s="132" t="s">
        <v>13</v>
      </c>
      <c r="J612" s="132" t="s">
        <v>13</v>
      </c>
      <c r="K612" s="132" t="s">
        <v>13</v>
      </c>
      <c r="L612" s="132" t="s">
        <v>13</v>
      </c>
      <c r="M612" s="132" t="s">
        <v>13</v>
      </c>
      <c r="N612" s="132" t="s">
        <v>13</v>
      </c>
      <c r="O612" s="132" t="s">
        <v>13</v>
      </c>
      <c r="P612" s="132" t="s">
        <v>13</v>
      </c>
      <c r="Q612" s="132" t="s">
        <v>13</v>
      </c>
      <c r="R612" s="132" t="s">
        <v>13</v>
      </c>
      <c r="S612" s="132" t="s">
        <v>13</v>
      </c>
      <c r="T612" s="132" t="s">
        <v>13</v>
      </c>
      <c r="U612" s="132" t="s">
        <v>13</v>
      </c>
      <c r="V612" s="132" t="s">
        <v>13</v>
      </c>
      <c r="W612" s="132" t="s">
        <v>13</v>
      </c>
      <c r="X612" s="132" t="s">
        <v>13</v>
      </c>
      <c r="Y612" s="132" t="s">
        <v>13</v>
      </c>
      <c r="Z612" s="132" t="s">
        <v>13</v>
      </c>
      <c r="AA612" s="132" t="s">
        <v>13</v>
      </c>
      <c r="AB612" s="132" t="s">
        <v>13</v>
      </c>
      <c r="AC612" s="132" t="s">
        <v>13</v>
      </c>
      <c r="AD612" s="132" t="s">
        <v>13</v>
      </c>
      <c r="AE612" s="132" t="s">
        <v>13</v>
      </c>
      <c r="AF612" s="132" t="s">
        <v>13</v>
      </c>
      <c r="AG612" s="132" t="s">
        <v>13</v>
      </c>
      <c r="AH612" s="132" t="s">
        <v>13</v>
      </c>
      <c r="AI612" s="132" t="s">
        <v>13</v>
      </c>
      <c r="AJ612" s="132" t="s">
        <v>13</v>
      </c>
      <c r="AK612" s="132" t="s">
        <v>13</v>
      </c>
      <c r="AL612" s="132" t="s">
        <v>13</v>
      </c>
      <c r="AM612" s="132" t="s">
        <v>13</v>
      </c>
      <c r="AN612" s="132" t="s">
        <v>13</v>
      </c>
      <c r="AO612" s="132" t="s">
        <v>13</v>
      </c>
      <c r="AP612" s="132" t="s">
        <v>13</v>
      </c>
      <c r="AQ612" s="132" t="s">
        <v>13</v>
      </c>
      <c r="AR612" s="132" t="s">
        <v>13</v>
      </c>
      <c r="AS612" s="132" t="s">
        <v>13</v>
      </c>
      <c r="AT612" s="319" t="s">
        <v>13</v>
      </c>
      <c r="AU612" s="132" t="s">
        <v>13</v>
      </c>
      <c r="AV612" s="132" t="s">
        <v>13</v>
      </c>
      <c r="AW612" s="132" t="s">
        <v>13</v>
      </c>
      <c r="AX612" s="132" t="s">
        <v>13</v>
      </c>
      <c r="AY612" s="132" t="s">
        <v>13</v>
      </c>
      <c r="AZ612" s="320" t="s">
        <v>13</v>
      </c>
      <c r="BA612" s="320" t="s">
        <v>13</v>
      </c>
      <c r="BB612" s="132" t="s">
        <v>13</v>
      </c>
      <c r="BC612" s="319" t="s">
        <v>13</v>
      </c>
      <c r="BD612" s="319" t="s">
        <v>13</v>
      </c>
      <c r="BE612" s="320" t="s">
        <v>13</v>
      </c>
      <c r="BF612" s="132" t="s">
        <v>13</v>
      </c>
      <c r="BG612" s="132" t="s">
        <v>13</v>
      </c>
      <c r="BH612" s="132" t="s">
        <v>13</v>
      </c>
      <c r="BI612" s="132" t="s">
        <v>13</v>
      </c>
      <c r="BJ612" s="321"/>
      <c r="BK612" s="321"/>
      <c r="BL612" s="132"/>
      <c r="BM612" s="132"/>
      <c r="BN612" s="132"/>
      <c r="BO612" s="132"/>
      <c r="BP612" s="132"/>
      <c r="BQ612" s="321"/>
      <c r="BR612" s="132"/>
      <c r="BS612" s="132"/>
      <c r="BT612" s="132"/>
      <c r="BU612" s="132"/>
      <c r="BV612" s="132"/>
      <c r="BW612" s="132"/>
      <c r="BX612" s="132"/>
    </row>
    <row r="613" spans="1:76" hidden="1" x14ac:dyDescent="0.25">
      <c r="A613" s="295">
        <v>303</v>
      </c>
      <c r="C613" s="317" t="s">
        <v>13</v>
      </c>
      <c r="D613" s="317" t="s">
        <v>13</v>
      </c>
      <c r="E613" s="318" t="s">
        <v>13</v>
      </c>
      <c r="F613" s="132" t="s">
        <v>13</v>
      </c>
      <c r="G613" s="132" t="s">
        <v>13</v>
      </c>
      <c r="H613" s="132" t="s">
        <v>13</v>
      </c>
      <c r="I613" s="132" t="s">
        <v>13</v>
      </c>
      <c r="J613" s="132" t="s">
        <v>13</v>
      </c>
      <c r="K613" s="132" t="s">
        <v>13</v>
      </c>
      <c r="L613" s="132" t="s">
        <v>13</v>
      </c>
      <c r="M613" s="132" t="s">
        <v>13</v>
      </c>
      <c r="N613" s="132" t="s">
        <v>13</v>
      </c>
      <c r="O613" s="132" t="s">
        <v>13</v>
      </c>
      <c r="P613" s="132" t="s">
        <v>13</v>
      </c>
      <c r="Q613" s="132" t="s">
        <v>13</v>
      </c>
      <c r="R613" s="132" t="s">
        <v>13</v>
      </c>
      <c r="S613" s="132" t="s">
        <v>13</v>
      </c>
      <c r="T613" s="132" t="s">
        <v>13</v>
      </c>
      <c r="U613" s="132" t="s">
        <v>13</v>
      </c>
      <c r="V613" s="132" t="s">
        <v>13</v>
      </c>
      <c r="W613" s="132" t="s">
        <v>13</v>
      </c>
      <c r="X613" s="132" t="s">
        <v>13</v>
      </c>
      <c r="Y613" s="132" t="s">
        <v>13</v>
      </c>
      <c r="Z613" s="132" t="s">
        <v>13</v>
      </c>
      <c r="AA613" s="132" t="s">
        <v>13</v>
      </c>
      <c r="AB613" s="132" t="s">
        <v>13</v>
      </c>
      <c r="AC613" s="132" t="s">
        <v>13</v>
      </c>
      <c r="AD613" s="132" t="s">
        <v>13</v>
      </c>
      <c r="AE613" s="132" t="s">
        <v>13</v>
      </c>
      <c r="AF613" s="132" t="s">
        <v>13</v>
      </c>
      <c r="AG613" s="132" t="s">
        <v>13</v>
      </c>
      <c r="AH613" s="132" t="s">
        <v>13</v>
      </c>
      <c r="AI613" s="132" t="s">
        <v>13</v>
      </c>
      <c r="AJ613" s="132" t="s">
        <v>13</v>
      </c>
      <c r="AK613" s="132" t="s">
        <v>13</v>
      </c>
      <c r="AL613" s="132" t="s">
        <v>13</v>
      </c>
      <c r="AM613" s="132" t="s">
        <v>13</v>
      </c>
      <c r="AN613" s="132" t="s">
        <v>13</v>
      </c>
      <c r="AO613" s="132" t="s">
        <v>13</v>
      </c>
      <c r="AP613" s="132" t="s">
        <v>13</v>
      </c>
      <c r="AQ613" s="132" t="s">
        <v>13</v>
      </c>
      <c r="AR613" s="132" t="s">
        <v>13</v>
      </c>
      <c r="AS613" s="132" t="s">
        <v>13</v>
      </c>
      <c r="AT613" s="319" t="s">
        <v>13</v>
      </c>
      <c r="AU613" s="132" t="s">
        <v>13</v>
      </c>
      <c r="AV613" s="132" t="s">
        <v>13</v>
      </c>
      <c r="AW613" s="132" t="s">
        <v>13</v>
      </c>
      <c r="AX613" s="132" t="s">
        <v>13</v>
      </c>
      <c r="AY613" s="132" t="s">
        <v>13</v>
      </c>
      <c r="AZ613" s="320" t="s">
        <v>13</v>
      </c>
      <c r="BA613" s="320" t="s">
        <v>13</v>
      </c>
      <c r="BB613" s="132" t="s">
        <v>13</v>
      </c>
      <c r="BC613" s="319" t="s">
        <v>13</v>
      </c>
      <c r="BD613" s="319" t="s">
        <v>13</v>
      </c>
      <c r="BE613" s="320" t="s">
        <v>13</v>
      </c>
      <c r="BF613" s="132" t="s">
        <v>13</v>
      </c>
      <c r="BG613" s="132" t="s">
        <v>13</v>
      </c>
      <c r="BH613" s="132" t="s">
        <v>13</v>
      </c>
      <c r="BI613" s="132" t="s">
        <v>13</v>
      </c>
      <c r="BJ613" s="321"/>
      <c r="BK613" s="321"/>
      <c r="BL613" s="132"/>
      <c r="BM613" s="132"/>
      <c r="BN613" s="132"/>
      <c r="BO613" s="132"/>
      <c r="BP613" s="132"/>
      <c r="BQ613" s="321"/>
      <c r="BR613" s="132"/>
      <c r="BS613" s="132"/>
      <c r="BT613" s="132"/>
      <c r="BU613" s="132"/>
      <c r="BV613" s="132"/>
      <c r="BW613" s="132"/>
      <c r="BX613" s="132"/>
    </row>
    <row r="614" spans="1:76" hidden="1" x14ac:dyDescent="0.25">
      <c r="A614" s="295">
        <v>303</v>
      </c>
      <c r="C614" s="317" t="s">
        <v>13</v>
      </c>
      <c r="D614" s="317" t="s">
        <v>13</v>
      </c>
      <c r="E614" s="318" t="s">
        <v>13</v>
      </c>
      <c r="F614" s="132" t="s">
        <v>13</v>
      </c>
      <c r="G614" s="132" t="s">
        <v>13</v>
      </c>
      <c r="H614" s="132" t="s">
        <v>13</v>
      </c>
      <c r="I614" s="132" t="s">
        <v>13</v>
      </c>
      <c r="J614" s="132" t="s">
        <v>13</v>
      </c>
      <c r="K614" s="132" t="s">
        <v>13</v>
      </c>
      <c r="L614" s="132" t="s">
        <v>13</v>
      </c>
      <c r="M614" s="132" t="s">
        <v>13</v>
      </c>
      <c r="N614" s="132" t="s">
        <v>13</v>
      </c>
      <c r="O614" s="132" t="s">
        <v>13</v>
      </c>
      <c r="P614" s="132" t="s">
        <v>13</v>
      </c>
      <c r="Q614" s="132" t="s">
        <v>13</v>
      </c>
      <c r="R614" s="132" t="s">
        <v>13</v>
      </c>
      <c r="S614" s="132" t="s">
        <v>13</v>
      </c>
      <c r="T614" s="132" t="s">
        <v>13</v>
      </c>
      <c r="U614" s="132" t="s">
        <v>13</v>
      </c>
      <c r="V614" s="132" t="s">
        <v>13</v>
      </c>
      <c r="W614" s="132" t="s">
        <v>13</v>
      </c>
      <c r="X614" s="132" t="s">
        <v>13</v>
      </c>
      <c r="Y614" s="132" t="s">
        <v>13</v>
      </c>
      <c r="Z614" s="132" t="s">
        <v>13</v>
      </c>
      <c r="AA614" s="132" t="s">
        <v>13</v>
      </c>
      <c r="AB614" s="132" t="s">
        <v>13</v>
      </c>
      <c r="AC614" s="132" t="s">
        <v>13</v>
      </c>
      <c r="AD614" s="132" t="s">
        <v>13</v>
      </c>
      <c r="AE614" s="132" t="s">
        <v>13</v>
      </c>
      <c r="AF614" s="132" t="s">
        <v>13</v>
      </c>
      <c r="AG614" s="132" t="s">
        <v>13</v>
      </c>
      <c r="AH614" s="132" t="s">
        <v>13</v>
      </c>
      <c r="AI614" s="132" t="s">
        <v>13</v>
      </c>
      <c r="AJ614" s="132" t="s">
        <v>13</v>
      </c>
      <c r="AK614" s="132" t="s">
        <v>13</v>
      </c>
      <c r="AL614" s="132" t="s">
        <v>13</v>
      </c>
      <c r="AM614" s="132" t="s">
        <v>13</v>
      </c>
      <c r="AN614" s="132" t="s">
        <v>13</v>
      </c>
      <c r="AO614" s="132" t="s">
        <v>13</v>
      </c>
      <c r="AP614" s="132" t="s">
        <v>13</v>
      </c>
      <c r="AQ614" s="132" t="s">
        <v>13</v>
      </c>
      <c r="AR614" s="132" t="s">
        <v>13</v>
      </c>
      <c r="AS614" s="132" t="s">
        <v>13</v>
      </c>
      <c r="AT614" s="319" t="s">
        <v>13</v>
      </c>
      <c r="AU614" s="132" t="s">
        <v>13</v>
      </c>
      <c r="AV614" s="132" t="s">
        <v>13</v>
      </c>
      <c r="AW614" s="132" t="s">
        <v>13</v>
      </c>
      <c r="AX614" s="132" t="s">
        <v>13</v>
      </c>
      <c r="AY614" s="132" t="s">
        <v>13</v>
      </c>
      <c r="AZ614" s="320" t="s">
        <v>13</v>
      </c>
      <c r="BA614" s="320" t="s">
        <v>13</v>
      </c>
      <c r="BB614" s="132" t="s">
        <v>13</v>
      </c>
      <c r="BC614" s="319" t="s">
        <v>13</v>
      </c>
      <c r="BD614" s="319" t="s">
        <v>13</v>
      </c>
      <c r="BE614" s="320" t="s">
        <v>13</v>
      </c>
      <c r="BF614" s="132" t="s">
        <v>13</v>
      </c>
      <c r="BG614" s="132" t="s">
        <v>13</v>
      </c>
      <c r="BH614" s="132" t="s">
        <v>13</v>
      </c>
      <c r="BI614" s="132" t="s">
        <v>13</v>
      </c>
      <c r="BJ614" s="321"/>
      <c r="BK614" s="321"/>
      <c r="BL614" s="132"/>
      <c r="BM614" s="132"/>
      <c r="BN614" s="132"/>
      <c r="BO614" s="132"/>
      <c r="BP614" s="132"/>
      <c r="BQ614" s="321"/>
      <c r="BR614" s="132"/>
      <c r="BS614" s="132"/>
      <c r="BT614" s="132"/>
      <c r="BU614" s="132"/>
      <c r="BV614" s="132"/>
      <c r="BW614" s="132"/>
      <c r="BX614" s="132"/>
    </row>
    <row r="615" spans="1:76" hidden="1" x14ac:dyDescent="0.25">
      <c r="A615" s="295">
        <v>303</v>
      </c>
      <c r="C615" s="317" t="s">
        <v>13</v>
      </c>
      <c r="D615" s="317" t="s">
        <v>13</v>
      </c>
      <c r="E615" s="318" t="s">
        <v>13</v>
      </c>
      <c r="F615" s="132" t="s">
        <v>13</v>
      </c>
      <c r="G615" s="132" t="s">
        <v>13</v>
      </c>
      <c r="H615" s="132" t="s">
        <v>13</v>
      </c>
      <c r="I615" s="132" t="s">
        <v>13</v>
      </c>
      <c r="J615" s="132" t="s">
        <v>13</v>
      </c>
      <c r="K615" s="132" t="s">
        <v>13</v>
      </c>
      <c r="L615" s="132" t="s">
        <v>13</v>
      </c>
      <c r="M615" s="132" t="s">
        <v>13</v>
      </c>
      <c r="N615" s="132" t="s">
        <v>13</v>
      </c>
      <c r="O615" s="132" t="s">
        <v>13</v>
      </c>
      <c r="P615" s="132" t="s">
        <v>13</v>
      </c>
      <c r="Q615" s="132" t="s">
        <v>13</v>
      </c>
      <c r="R615" s="132" t="s">
        <v>13</v>
      </c>
      <c r="S615" s="132" t="s">
        <v>13</v>
      </c>
      <c r="T615" s="132" t="s">
        <v>13</v>
      </c>
      <c r="U615" s="132" t="s">
        <v>13</v>
      </c>
      <c r="V615" s="132" t="s">
        <v>13</v>
      </c>
      <c r="W615" s="132" t="s">
        <v>13</v>
      </c>
      <c r="X615" s="132" t="s">
        <v>13</v>
      </c>
      <c r="Y615" s="132" t="s">
        <v>13</v>
      </c>
      <c r="Z615" s="132" t="s">
        <v>13</v>
      </c>
      <c r="AA615" s="132" t="s">
        <v>13</v>
      </c>
      <c r="AB615" s="132" t="s">
        <v>13</v>
      </c>
      <c r="AC615" s="132" t="s">
        <v>13</v>
      </c>
      <c r="AD615" s="132" t="s">
        <v>13</v>
      </c>
      <c r="AE615" s="132" t="s">
        <v>13</v>
      </c>
      <c r="AF615" s="132" t="s">
        <v>13</v>
      </c>
      <c r="AG615" s="132" t="s">
        <v>13</v>
      </c>
      <c r="AH615" s="132" t="s">
        <v>13</v>
      </c>
      <c r="AI615" s="132" t="s">
        <v>13</v>
      </c>
      <c r="AJ615" s="132" t="s">
        <v>13</v>
      </c>
      <c r="AK615" s="132" t="s">
        <v>13</v>
      </c>
      <c r="AL615" s="132" t="s">
        <v>13</v>
      </c>
      <c r="AM615" s="132" t="s">
        <v>13</v>
      </c>
      <c r="AN615" s="132" t="s">
        <v>13</v>
      </c>
      <c r="AO615" s="132" t="s">
        <v>13</v>
      </c>
      <c r="AP615" s="132" t="s">
        <v>13</v>
      </c>
      <c r="AQ615" s="132" t="s">
        <v>13</v>
      </c>
      <c r="AR615" s="132" t="s">
        <v>13</v>
      </c>
      <c r="AS615" s="132" t="s">
        <v>13</v>
      </c>
      <c r="AT615" s="319" t="s">
        <v>13</v>
      </c>
      <c r="AU615" s="132" t="s">
        <v>13</v>
      </c>
      <c r="AV615" s="132" t="s">
        <v>13</v>
      </c>
      <c r="AW615" s="132" t="s">
        <v>13</v>
      </c>
      <c r="AX615" s="132" t="s">
        <v>13</v>
      </c>
      <c r="AY615" s="132" t="s">
        <v>13</v>
      </c>
      <c r="AZ615" s="320" t="s">
        <v>13</v>
      </c>
      <c r="BA615" s="320" t="s">
        <v>13</v>
      </c>
      <c r="BB615" s="132" t="s">
        <v>13</v>
      </c>
      <c r="BC615" s="319" t="s">
        <v>13</v>
      </c>
      <c r="BD615" s="319" t="s">
        <v>13</v>
      </c>
      <c r="BE615" s="320" t="s">
        <v>13</v>
      </c>
      <c r="BF615" s="132" t="s">
        <v>13</v>
      </c>
      <c r="BG615" s="132" t="s">
        <v>13</v>
      </c>
      <c r="BH615" s="132" t="s">
        <v>13</v>
      </c>
      <c r="BI615" s="132" t="s">
        <v>13</v>
      </c>
      <c r="BJ615" s="321"/>
      <c r="BK615" s="321"/>
      <c r="BL615" s="132"/>
      <c r="BM615" s="132"/>
      <c r="BN615" s="132"/>
      <c r="BO615" s="132"/>
      <c r="BP615" s="132"/>
      <c r="BQ615" s="321"/>
      <c r="BR615" s="132"/>
      <c r="BS615" s="132"/>
      <c r="BT615" s="132"/>
      <c r="BU615" s="132"/>
      <c r="BV615" s="132"/>
      <c r="BW615" s="132"/>
      <c r="BX615" s="132"/>
    </row>
    <row r="616" spans="1:76" hidden="1" x14ac:dyDescent="0.25">
      <c r="A616" s="295">
        <v>303</v>
      </c>
      <c r="C616" s="317" t="s">
        <v>13</v>
      </c>
      <c r="D616" s="317" t="s">
        <v>13</v>
      </c>
      <c r="E616" s="318" t="s">
        <v>13</v>
      </c>
      <c r="F616" s="132" t="s">
        <v>13</v>
      </c>
      <c r="G616" s="132" t="s">
        <v>13</v>
      </c>
      <c r="H616" s="132" t="s">
        <v>13</v>
      </c>
      <c r="I616" s="132" t="s">
        <v>13</v>
      </c>
      <c r="J616" s="132" t="s">
        <v>13</v>
      </c>
      <c r="K616" s="132" t="s">
        <v>13</v>
      </c>
      <c r="L616" s="132" t="s">
        <v>13</v>
      </c>
      <c r="M616" s="132" t="s">
        <v>13</v>
      </c>
      <c r="N616" s="132" t="s">
        <v>13</v>
      </c>
      <c r="O616" s="132" t="s">
        <v>13</v>
      </c>
      <c r="P616" s="132" t="s">
        <v>13</v>
      </c>
      <c r="Q616" s="132" t="s">
        <v>13</v>
      </c>
      <c r="R616" s="132" t="s">
        <v>13</v>
      </c>
      <c r="S616" s="132" t="s">
        <v>13</v>
      </c>
      <c r="T616" s="132" t="s">
        <v>13</v>
      </c>
      <c r="U616" s="132" t="s">
        <v>13</v>
      </c>
      <c r="V616" s="132" t="s">
        <v>13</v>
      </c>
      <c r="W616" s="132" t="s">
        <v>13</v>
      </c>
      <c r="X616" s="132" t="s">
        <v>13</v>
      </c>
      <c r="Y616" s="132" t="s">
        <v>13</v>
      </c>
      <c r="Z616" s="132" t="s">
        <v>13</v>
      </c>
      <c r="AA616" s="132" t="s">
        <v>13</v>
      </c>
      <c r="AB616" s="132" t="s">
        <v>13</v>
      </c>
      <c r="AC616" s="132" t="s">
        <v>13</v>
      </c>
      <c r="AD616" s="132" t="s">
        <v>13</v>
      </c>
      <c r="AE616" s="132" t="s">
        <v>13</v>
      </c>
      <c r="AF616" s="132" t="s">
        <v>13</v>
      </c>
      <c r="AG616" s="132" t="s">
        <v>13</v>
      </c>
      <c r="AH616" s="132" t="s">
        <v>13</v>
      </c>
      <c r="AI616" s="132" t="s">
        <v>13</v>
      </c>
      <c r="AJ616" s="132" t="s">
        <v>13</v>
      </c>
      <c r="AK616" s="132" t="s">
        <v>13</v>
      </c>
      <c r="AL616" s="132" t="s">
        <v>13</v>
      </c>
      <c r="AM616" s="132" t="s">
        <v>13</v>
      </c>
      <c r="AN616" s="132" t="s">
        <v>13</v>
      </c>
      <c r="AO616" s="132" t="s">
        <v>13</v>
      </c>
      <c r="AP616" s="132" t="s">
        <v>13</v>
      </c>
      <c r="AQ616" s="132" t="s">
        <v>13</v>
      </c>
      <c r="AR616" s="132" t="s">
        <v>13</v>
      </c>
      <c r="AS616" s="132" t="s">
        <v>13</v>
      </c>
      <c r="AT616" s="319" t="s">
        <v>13</v>
      </c>
      <c r="AU616" s="132" t="s">
        <v>13</v>
      </c>
      <c r="AV616" s="132" t="s">
        <v>13</v>
      </c>
      <c r="AW616" s="132" t="s">
        <v>13</v>
      </c>
      <c r="AX616" s="132" t="s">
        <v>13</v>
      </c>
      <c r="AY616" s="132" t="s">
        <v>13</v>
      </c>
      <c r="AZ616" s="320" t="s">
        <v>13</v>
      </c>
      <c r="BA616" s="320" t="s">
        <v>13</v>
      </c>
      <c r="BB616" s="132" t="s">
        <v>13</v>
      </c>
      <c r="BC616" s="319" t="s">
        <v>13</v>
      </c>
      <c r="BD616" s="319" t="s">
        <v>13</v>
      </c>
      <c r="BE616" s="320" t="s">
        <v>13</v>
      </c>
      <c r="BF616" s="132" t="s">
        <v>13</v>
      </c>
      <c r="BG616" s="132" t="s">
        <v>13</v>
      </c>
      <c r="BH616" s="132" t="s">
        <v>13</v>
      </c>
      <c r="BI616" s="132" t="s">
        <v>13</v>
      </c>
      <c r="BJ616" s="321"/>
      <c r="BK616" s="321"/>
      <c r="BL616" s="132"/>
      <c r="BM616" s="132"/>
      <c r="BN616" s="132"/>
      <c r="BO616" s="132"/>
      <c r="BP616" s="132"/>
      <c r="BQ616" s="321"/>
      <c r="BR616" s="132"/>
      <c r="BS616" s="132"/>
      <c r="BT616" s="132"/>
      <c r="BU616" s="132"/>
      <c r="BV616" s="132"/>
      <c r="BW616" s="132"/>
      <c r="BX616" s="132"/>
    </row>
    <row r="617" spans="1:76" hidden="1" x14ac:dyDescent="0.25">
      <c r="A617" s="295">
        <v>303</v>
      </c>
      <c r="C617" s="317" t="s">
        <v>13</v>
      </c>
      <c r="D617" s="317" t="s">
        <v>13</v>
      </c>
      <c r="E617" s="318" t="s">
        <v>13</v>
      </c>
      <c r="F617" s="132" t="s">
        <v>13</v>
      </c>
      <c r="G617" s="132" t="s">
        <v>13</v>
      </c>
      <c r="H617" s="132" t="s">
        <v>13</v>
      </c>
      <c r="I617" s="132" t="s">
        <v>13</v>
      </c>
      <c r="J617" s="132" t="s">
        <v>13</v>
      </c>
      <c r="K617" s="132" t="s">
        <v>13</v>
      </c>
      <c r="L617" s="132" t="s">
        <v>13</v>
      </c>
      <c r="M617" s="132" t="s">
        <v>13</v>
      </c>
      <c r="N617" s="132" t="s">
        <v>13</v>
      </c>
      <c r="O617" s="132" t="s">
        <v>13</v>
      </c>
      <c r="P617" s="132" t="s">
        <v>13</v>
      </c>
      <c r="Q617" s="132" t="s">
        <v>13</v>
      </c>
      <c r="R617" s="132" t="s">
        <v>13</v>
      </c>
      <c r="S617" s="132" t="s">
        <v>13</v>
      </c>
      <c r="T617" s="132" t="s">
        <v>13</v>
      </c>
      <c r="U617" s="132" t="s">
        <v>13</v>
      </c>
      <c r="V617" s="132" t="s">
        <v>13</v>
      </c>
      <c r="W617" s="132" t="s">
        <v>13</v>
      </c>
      <c r="X617" s="132" t="s">
        <v>13</v>
      </c>
      <c r="Y617" s="132" t="s">
        <v>13</v>
      </c>
      <c r="Z617" s="132" t="s">
        <v>13</v>
      </c>
      <c r="AA617" s="132" t="s">
        <v>13</v>
      </c>
      <c r="AB617" s="132" t="s">
        <v>13</v>
      </c>
      <c r="AC617" s="132" t="s">
        <v>13</v>
      </c>
      <c r="AD617" s="132" t="s">
        <v>13</v>
      </c>
      <c r="AE617" s="132" t="s">
        <v>13</v>
      </c>
      <c r="AF617" s="132" t="s">
        <v>13</v>
      </c>
      <c r="AG617" s="132" t="s">
        <v>13</v>
      </c>
      <c r="AH617" s="132" t="s">
        <v>13</v>
      </c>
      <c r="AI617" s="132" t="s">
        <v>13</v>
      </c>
      <c r="AJ617" s="132" t="s">
        <v>13</v>
      </c>
      <c r="AK617" s="132" t="s">
        <v>13</v>
      </c>
      <c r="AL617" s="132" t="s">
        <v>13</v>
      </c>
      <c r="AM617" s="132" t="s">
        <v>13</v>
      </c>
      <c r="AN617" s="132" t="s">
        <v>13</v>
      </c>
      <c r="AO617" s="132" t="s">
        <v>13</v>
      </c>
      <c r="AP617" s="132" t="s">
        <v>13</v>
      </c>
      <c r="AQ617" s="132" t="s">
        <v>13</v>
      </c>
      <c r="AR617" s="132" t="s">
        <v>13</v>
      </c>
      <c r="AS617" s="132" t="s">
        <v>13</v>
      </c>
      <c r="AT617" s="319" t="s">
        <v>13</v>
      </c>
      <c r="AU617" s="132" t="s">
        <v>13</v>
      </c>
      <c r="AV617" s="132" t="s">
        <v>13</v>
      </c>
      <c r="AW617" s="132" t="s">
        <v>13</v>
      </c>
      <c r="AX617" s="132" t="s">
        <v>13</v>
      </c>
      <c r="AY617" s="132" t="s">
        <v>13</v>
      </c>
      <c r="AZ617" s="320" t="s">
        <v>13</v>
      </c>
      <c r="BA617" s="320" t="s">
        <v>13</v>
      </c>
      <c r="BB617" s="132" t="s">
        <v>13</v>
      </c>
      <c r="BC617" s="319" t="s">
        <v>13</v>
      </c>
      <c r="BD617" s="319" t="s">
        <v>13</v>
      </c>
      <c r="BE617" s="320" t="s">
        <v>13</v>
      </c>
      <c r="BF617" s="132" t="s">
        <v>13</v>
      </c>
      <c r="BG617" s="132" t="s">
        <v>13</v>
      </c>
      <c r="BH617" s="132" t="s">
        <v>13</v>
      </c>
      <c r="BI617" s="132" t="s">
        <v>13</v>
      </c>
      <c r="BJ617" s="321"/>
      <c r="BK617" s="321"/>
      <c r="BL617" s="132"/>
      <c r="BM617" s="132"/>
      <c r="BN617" s="132"/>
      <c r="BO617" s="132"/>
      <c r="BP617" s="132"/>
      <c r="BQ617" s="321"/>
      <c r="BR617" s="132"/>
      <c r="BS617" s="132"/>
      <c r="BT617" s="132"/>
      <c r="BU617" s="132"/>
      <c r="BV617" s="132"/>
      <c r="BW617" s="132"/>
      <c r="BX617" s="132"/>
    </row>
    <row r="618" spans="1:76" hidden="1" x14ac:dyDescent="0.25">
      <c r="A618" s="295">
        <v>303</v>
      </c>
      <c r="C618" s="317" t="s">
        <v>13</v>
      </c>
      <c r="D618" s="317" t="s">
        <v>13</v>
      </c>
      <c r="E618" s="318" t="s">
        <v>13</v>
      </c>
      <c r="F618" s="132" t="s">
        <v>13</v>
      </c>
      <c r="G618" s="132" t="s">
        <v>13</v>
      </c>
      <c r="H618" s="132" t="s">
        <v>13</v>
      </c>
      <c r="I618" s="132" t="s">
        <v>13</v>
      </c>
      <c r="J618" s="132" t="s">
        <v>13</v>
      </c>
      <c r="K618" s="132" t="s">
        <v>13</v>
      </c>
      <c r="L618" s="132" t="s">
        <v>13</v>
      </c>
      <c r="M618" s="132" t="s">
        <v>13</v>
      </c>
      <c r="N618" s="132" t="s">
        <v>13</v>
      </c>
      <c r="O618" s="132" t="s">
        <v>13</v>
      </c>
      <c r="P618" s="132" t="s">
        <v>13</v>
      </c>
      <c r="Q618" s="132" t="s">
        <v>13</v>
      </c>
      <c r="R618" s="132" t="s">
        <v>13</v>
      </c>
      <c r="S618" s="132" t="s">
        <v>13</v>
      </c>
      <c r="T618" s="132" t="s">
        <v>13</v>
      </c>
      <c r="U618" s="132" t="s">
        <v>13</v>
      </c>
      <c r="V618" s="132" t="s">
        <v>13</v>
      </c>
      <c r="W618" s="132" t="s">
        <v>13</v>
      </c>
      <c r="X618" s="132" t="s">
        <v>13</v>
      </c>
      <c r="Y618" s="132" t="s">
        <v>13</v>
      </c>
      <c r="Z618" s="132" t="s">
        <v>13</v>
      </c>
      <c r="AA618" s="132" t="s">
        <v>13</v>
      </c>
      <c r="AB618" s="132" t="s">
        <v>13</v>
      </c>
      <c r="AC618" s="132" t="s">
        <v>13</v>
      </c>
      <c r="AD618" s="132" t="s">
        <v>13</v>
      </c>
      <c r="AE618" s="132" t="s">
        <v>13</v>
      </c>
      <c r="AF618" s="132" t="s">
        <v>13</v>
      </c>
      <c r="AG618" s="132" t="s">
        <v>13</v>
      </c>
      <c r="AH618" s="132" t="s">
        <v>13</v>
      </c>
      <c r="AI618" s="132" t="s">
        <v>13</v>
      </c>
      <c r="AJ618" s="132" t="s">
        <v>13</v>
      </c>
      <c r="AK618" s="132" t="s">
        <v>13</v>
      </c>
      <c r="AL618" s="132" t="s">
        <v>13</v>
      </c>
      <c r="AM618" s="132" t="s">
        <v>13</v>
      </c>
      <c r="AN618" s="132" t="s">
        <v>13</v>
      </c>
      <c r="AO618" s="132" t="s">
        <v>13</v>
      </c>
      <c r="AP618" s="132" t="s">
        <v>13</v>
      </c>
      <c r="AQ618" s="132" t="s">
        <v>13</v>
      </c>
      <c r="AR618" s="132" t="s">
        <v>13</v>
      </c>
      <c r="AS618" s="132" t="s">
        <v>13</v>
      </c>
      <c r="AT618" s="319" t="s">
        <v>13</v>
      </c>
      <c r="AU618" s="132" t="s">
        <v>13</v>
      </c>
      <c r="AV618" s="132" t="s">
        <v>13</v>
      </c>
      <c r="AW618" s="132" t="s">
        <v>13</v>
      </c>
      <c r="AX618" s="132" t="s">
        <v>13</v>
      </c>
      <c r="AY618" s="132" t="s">
        <v>13</v>
      </c>
      <c r="AZ618" s="320" t="s">
        <v>13</v>
      </c>
      <c r="BA618" s="320" t="s">
        <v>13</v>
      </c>
      <c r="BB618" s="132" t="s">
        <v>13</v>
      </c>
      <c r="BC618" s="319" t="s">
        <v>13</v>
      </c>
      <c r="BD618" s="319" t="s">
        <v>13</v>
      </c>
      <c r="BE618" s="320" t="s">
        <v>13</v>
      </c>
      <c r="BF618" s="132" t="s">
        <v>13</v>
      </c>
      <c r="BG618" s="132" t="s">
        <v>13</v>
      </c>
      <c r="BH618" s="132" t="s">
        <v>13</v>
      </c>
      <c r="BI618" s="132" t="s">
        <v>13</v>
      </c>
      <c r="BJ618" s="321"/>
      <c r="BK618" s="321"/>
      <c r="BL618" s="132"/>
      <c r="BM618" s="132"/>
      <c r="BN618" s="132"/>
      <c r="BO618" s="132"/>
      <c r="BP618" s="132"/>
      <c r="BQ618" s="321"/>
      <c r="BR618" s="132"/>
      <c r="BS618" s="132"/>
      <c r="BT618" s="132"/>
      <c r="BU618" s="132"/>
      <c r="BV618" s="132"/>
      <c r="BW618" s="132"/>
      <c r="BX618" s="132"/>
    </row>
    <row r="619" spans="1:76" hidden="1" x14ac:dyDescent="0.25">
      <c r="A619" s="295">
        <v>303</v>
      </c>
      <c r="C619" s="317" t="s">
        <v>13</v>
      </c>
      <c r="D619" s="317" t="s">
        <v>13</v>
      </c>
      <c r="E619" s="318" t="s">
        <v>13</v>
      </c>
      <c r="F619" s="132" t="s">
        <v>13</v>
      </c>
      <c r="G619" s="132" t="s">
        <v>13</v>
      </c>
      <c r="H619" s="132" t="s">
        <v>13</v>
      </c>
      <c r="I619" s="132" t="s">
        <v>13</v>
      </c>
      <c r="J619" s="132" t="s">
        <v>13</v>
      </c>
      <c r="K619" s="132" t="s">
        <v>13</v>
      </c>
      <c r="L619" s="132" t="s">
        <v>13</v>
      </c>
      <c r="M619" s="132" t="s">
        <v>13</v>
      </c>
      <c r="N619" s="132" t="s">
        <v>13</v>
      </c>
      <c r="O619" s="132" t="s">
        <v>13</v>
      </c>
      <c r="P619" s="132" t="s">
        <v>13</v>
      </c>
      <c r="Q619" s="132" t="s">
        <v>13</v>
      </c>
      <c r="R619" s="132" t="s">
        <v>13</v>
      </c>
      <c r="S619" s="132" t="s">
        <v>13</v>
      </c>
      <c r="T619" s="132" t="s">
        <v>13</v>
      </c>
      <c r="U619" s="132" t="s">
        <v>13</v>
      </c>
      <c r="V619" s="132" t="s">
        <v>13</v>
      </c>
      <c r="W619" s="132" t="s">
        <v>13</v>
      </c>
      <c r="X619" s="132" t="s">
        <v>13</v>
      </c>
      <c r="Y619" s="132" t="s">
        <v>13</v>
      </c>
      <c r="Z619" s="132" t="s">
        <v>13</v>
      </c>
      <c r="AA619" s="132" t="s">
        <v>13</v>
      </c>
      <c r="AB619" s="132" t="s">
        <v>13</v>
      </c>
      <c r="AC619" s="132" t="s">
        <v>13</v>
      </c>
      <c r="AD619" s="132" t="s">
        <v>13</v>
      </c>
      <c r="AE619" s="132" t="s">
        <v>13</v>
      </c>
      <c r="AF619" s="132" t="s">
        <v>13</v>
      </c>
      <c r="AG619" s="132" t="s">
        <v>13</v>
      </c>
      <c r="AH619" s="132" t="s">
        <v>13</v>
      </c>
      <c r="AI619" s="132" t="s">
        <v>13</v>
      </c>
      <c r="AJ619" s="132" t="s">
        <v>13</v>
      </c>
      <c r="AK619" s="132" t="s">
        <v>13</v>
      </c>
      <c r="AL619" s="132" t="s">
        <v>13</v>
      </c>
      <c r="AM619" s="132" t="s">
        <v>13</v>
      </c>
      <c r="AN619" s="132" t="s">
        <v>13</v>
      </c>
      <c r="AO619" s="132" t="s">
        <v>13</v>
      </c>
      <c r="AP619" s="132" t="s">
        <v>13</v>
      </c>
      <c r="AQ619" s="132" t="s">
        <v>13</v>
      </c>
      <c r="AR619" s="132" t="s">
        <v>13</v>
      </c>
      <c r="AS619" s="132" t="s">
        <v>13</v>
      </c>
      <c r="AT619" s="319" t="s">
        <v>13</v>
      </c>
      <c r="AU619" s="132" t="s">
        <v>13</v>
      </c>
      <c r="AV619" s="132" t="s">
        <v>13</v>
      </c>
      <c r="AW619" s="132" t="s">
        <v>13</v>
      </c>
      <c r="AX619" s="132" t="s">
        <v>13</v>
      </c>
      <c r="AY619" s="132" t="s">
        <v>13</v>
      </c>
      <c r="AZ619" s="320" t="s">
        <v>13</v>
      </c>
      <c r="BA619" s="320" t="s">
        <v>13</v>
      </c>
      <c r="BB619" s="132" t="s">
        <v>13</v>
      </c>
      <c r="BC619" s="319" t="s">
        <v>13</v>
      </c>
      <c r="BD619" s="319" t="s">
        <v>13</v>
      </c>
      <c r="BE619" s="320" t="s">
        <v>13</v>
      </c>
      <c r="BF619" s="132" t="s">
        <v>13</v>
      </c>
      <c r="BG619" s="132" t="s">
        <v>13</v>
      </c>
      <c r="BH619" s="132" t="s">
        <v>13</v>
      </c>
      <c r="BI619" s="132" t="s">
        <v>13</v>
      </c>
      <c r="BJ619" s="321"/>
      <c r="BK619" s="321"/>
      <c r="BL619" s="132"/>
      <c r="BM619" s="132"/>
      <c r="BN619" s="132"/>
      <c r="BO619" s="132"/>
      <c r="BP619" s="132"/>
      <c r="BQ619" s="321"/>
      <c r="BR619" s="132"/>
      <c r="BS619" s="132"/>
      <c r="BT619" s="132"/>
      <c r="BU619" s="132"/>
      <c r="BV619" s="132"/>
      <c r="BW619" s="132"/>
      <c r="BX619" s="132"/>
    </row>
    <row r="620" spans="1:76" hidden="1" x14ac:dyDescent="0.25">
      <c r="A620" s="295">
        <v>303</v>
      </c>
      <c r="C620" s="317" t="s">
        <v>13</v>
      </c>
      <c r="D620" s="317" t="s">
        <v>13</v>
      </c>
      <c r="E620" s="318" t="s">
        <v>13</v>
      </c>
      <c r="F620" s="132" t="s">
        <v>13</v>
      </c>
      <c r="G620" s="132" t="s">
        <v>13</v>
      </c>
      <c r="H620" s="132" t="s">
        <v>13</v>
      </c>
      <c r="I620" s="132" t="s">
        <v>13</v>
      </c>
      <c r="J620" s="132" t="s">
        <v>13</v>
      </c>
      <c r="K620" s="132" t="s">
        <v>13</v>
      </c>
      <c r="L620" s="132" t="s">
        <v>13</v>
      </c>
      <c r="M620" s="132" t="s">
        <v>13</v>
      </c>
      <c r="N620" s="132" t="s">
        <v>13</v>
      </c>
      <c r="O620" s="132" t="s">
        <v>13</v>
      </c>
      <c r="P620" s="132" t="s">
        <v>13</v>
      </c>
      <c r="Q620" s="132" t="s">
        <v>13</v>
      </c>
      <c r="R620" s="132" t="s">
        <v>13</v>
      </c>
      <c r="S620" s="132" t="s">
        <v>13</v>
      </c>
      <c r="T620" s="132" t="s">
        <v>13</v>
      </c>
      <c r="U620" s="132" t="s">
        <v>13</v>
      </c>
      <c r="V620" s="132" t="s">
        <v>13</v>
      </c>
      <c r="W620" s="132" t="s">
        <v>13</v>
      </c>
      <c r="X620" s="132" t="s">
        <v>13</v>
      </c>
      <c r="Y620" s="132" t="s">
        <v>13</v>
      </c>
      <c r="Z620" s="132" t="s">
        <v>13</v>
      </c>
      <c r="AA620" s="132" t="s">
        <v>13</v>
      </c>
      <c r="AB620" s="132" t="s">
        <v>13</v>
      </c>
      <c r="AC620" s="132" t="s">
        <v>13</v>
      </c>
      <c r="AD620" s="132" t="s">
        <v>13</v>
      </c>
      <c r="AE620" s="132" t="s">
        <v>13</v>
      </c>
      <c r="AF620" s="132" t="s">
        <v>13</v>
      </c>
      <c r="AG620" s="132" t="s">
        <v>13</v>
      </c>
      <c r="AH620" s="132" t="s">
        <v>13</v>
      </c>
      <c r="AI620" s="132" t="s">
        <v>13</v>
      </c>
      <c r="AJ620" s="132" t="s">
        <v>13</v>
      </c>
      <c r="AK620" s="132" t="s">
        <v>13</v>
      </c>
      <c r="AL620" s="132" t="s">
        <v>13</v>
      </c>
      <c r="AM620" s="132" t="s">
        <v>13</v>
      </c>
      <c r="AN620" s="132" t="s">
        <v>13</v>
      </c>
      <c r="AO620" s="132" t="s">
        <v>13</v>
      </c>
      <c r="AP620" s="132" t="s">
        <v>13</v>
      </c>
      <c r="AQ620" s="132" t="s">
        <v>13</v>
      </c>
      <c r="AR620" s="132" t="s">
        <v>13</v>
      </c>
      <c r="AS620" s="132" t="s">
        <v>13</v>
      </c>
      <c r="AT620" s="319" t="s">
        <v>13</v>
      </c>
      <c r="AU620" s="132" t="s">
        <v>13</v>
      </c>
      <c r="AV620" s="132" t="s">
        <v>13</v>
      </c>
      <c r="AW620" s="132" t="s">
        <v>13</v>
      </c>
      <c r="AX620" s="132" t="s">
        <v>13</v>
      </c>
      <c r="AY620" s="132" t="s">
        <v>13</v>
      </c>
      <c r="AZ620" s="320" t="s">
        <v>13</v>
      </c>
      <c r="BA620" s="320" t="s">
        <v>13</v>
      </c>
      <c r="BB620" s="132" t="s">
        <v>13</v>
      </c>
      <c r="BC620" s="319" t="s">
        <v>13</v>
      </c>
      <c r="BD620" s="319" t="s">
        <v>13</v>
      </c>
      <c r="BE620" s="320" t="s">
        <v>13</v>
      </c>
      <c r="BF620" s="132" t="s">
        <v>13</v>
      </c>
      <c r="BG620" s="132" t="s">
        <v>13</v>
      </c>
      <c r="BH620" s="132" t="s">
        <v>13</v>
      </c>
      <c r="BI620" s="132" t="s">
        <v>13</v>
      </c>
      <c r="BJ620" s="321"/>
      <c r="BK620" s="321"/>
      <c r="BL620" s="132"/>
      <c r="BM620" s="132"/>
      <c r="BN620" s="132"/>
      <c r="BO620" s="132"/>
      <c r="BP620" s="132"/>
      <c r="BQ620" s="321"/>
      <c r="BR620" s="132"/>
      <c r="BS620" s="132"/>
      <c r="BT620" s="132"/>
      <c r="BU620" s="132"/>
      <c r="BV620" s="132"/>
      <c r="BW620" s="132"/>
      <c r="BX620" s="132"/>
    </row>
    <row r="621" spans="1:76" hidden="1" x14ac:dyDescent="0.25">
      <c r="A621" s="295">
        <v>303</v>
      </c>
      <c r="C621" s="317" t="s">
        <v>13</v>
      </c>
      <c r="D621" s="317" t="s">
        <v>13</v>
      </c>
      <c r="E621" s="318" t="s">
        <v>13</v>
      </c>
      <c r="F621" s="132" t="s">
        <v>13</v>
      </c>
      <c r="G621" s="132" t="s">
        <v>13</v>
      </c>
      <c r="H621" s="132" t="s">
        <v>13</v>
      </c>
      <c r="I621" s="132" t="s">
        <v>13</v>
      </c>
      <c r="J621" s="132" t="s">
        <v>13</v>
      </c>
      <c r="K621" s="132" t="s">
        <v>13</v>
      </c>
      <c r="L621" s="132" t="s">
        <v>13</v>
      </c>
      <c r="M621" s="132" t="s">
        <v>13</v>
      </c>
      <c r="N621" s="132" t="s">
        <v>13</v>
      </c>
      <c r="O621" s="132" t="s">
        <v>13</v>
      </c>
      <c r="P621" s="132" t="s">
        <v>13</v>
      </c>
      <c r="Q621" s="132" t="s">
        <v>13</v>
      </c>
      <c r="R621" s="132" t="s">
        <v>13</v>
      </c>
      <c r="S621" s="132" t="s">
        <v>13</v>
      </c>
      <c r="T621" s="132" t="s">
        <v>13</v>
      </c>
      <c r="U621" s="132" t="s">
        <v>13</v>
      </c>
      <c r="V621" s="132" t="s">
        <v>13</v>
      </c>
      <c r="W621" s="132" t="s">
        <v>13</v>
      </c>
      <c r="X621" s="132" t="s">
        <v>13</v>
      </c>
      <c r="Y621" s="132" t="s">
        <v>13</v>
      </c>
      <c r="Z621" s="132" t="s">
        <v>13</v>
      </c>
      <c r="AA621" s="132" t="s">
        <v>13</v>
      </c>
      <c r="AB621" s="132" t="s">
        <v>13</v>
      </c>
      <c r="AC621" s="132" t="s">
        <v>13</v>
      </c>
      <c r="AD621" s="132" t="s">
        <v>13</v>
      </c>
      <c r="AE621" s="132" t="s">
        <v>13</v>
      </c>
      <c r="AF621" s="132" t="s">
        <v>13</v>
      </c>
      <c r="AG621" s="132" t="s">
        <v>13</v>
      </c>
      <c r="AH621" s="132" t="s">
        <v>13</v>
      </c>
      <c r="AI621" s="132" t="s">
        <v>13</v>
      </c>
      <c r="AJ621" s="132" t="s">
        <v>13</v>
      </c>
      <c r="AK621" s="132" t="s">
        <v>13</v>
      </c>
      <c r="AL621" s="132" t="s">
        <v>13</v>
      </c>
      <c r="AM621" s="132" t="s">
        <v>13</v>
      </c>
      <c r="AN621" s="132" t="s">
        <v>13</v>
      </c>
      <c r="AO621" s="132" t="s">
        <v>13</v>
      </c>
      <c r="AP621" s="132" t="s">
        <v>13</v>
      </c>
      <c r="AQ621" s="132" t="s">
        <v>13</v>
      </c>
      <c r="AR621" s="132" t="s">
        <v>13</v>
      </c>
      <c r="AS621" s="132" t="s">
        <v>13</v>
      </c>
      <c r="AT621" s="319" t="s">
        <v>13</v>
      </c>
      <c r="AU621" s="132" t="s">
        <v>13</v>
      </c>
      <c r="AV621" s="132" t="s">
        <v>13</v>
      </c>
      <c r="AW621" s="132" t="s">
        <v>13</v>
      </c>
      <c r="AX621" s="132" t="s">
        <v>13</v>
      </c>
      <c r="AY621" s="132" t="s">
        <v>13</v>
      </c>
      <c r="AZ621" s="320" t="s">
        <v>13</v>
      </c>
      <c r="BA621" s="320" t="s">
        <v>13</v>
      </c>
      <c r="BB621" s="132" t="s">
        <v>13</v>
      </c>
      <c r="BC621" s="319" t="s">
        <v>13</v>
      </c>
      <c r="BD621" s="319" t="s">
        <v>13</v>
      </c>
      <c r="BE621" s="320" t="s">
        <v>13</v>
      </c>
      <c r="BF621" s="132" t="s">
        <v>13</v>
      </c>
      <c r="BG621" s="132" t="s">
        <v>13</v>
      </c>
      <c r="BH621" s="132" t="s">
        <v>13</v>
      </c>
      <c r="BI621" s="132" t="s">
        <v>13</v>
      </c>
      <c r="BJ621" s="321"/>
      <c r="BK621" s="321"/>
      <c r="BL621" s="132"/>
      <c r="BM621" s="132"/>
      <c r="BN621" s="132"/>
      <c r="BO621" s="132"/>
      <c r="BP621" s="132"/>
      <c r="BQ621" s="321"/>
      <c r="BR621" s="132"/>
      <c r="BS621" s="132"/>
      <c r="BT621" s="132"/>
      <c r="BU621" s="132"/>
      <c r="BV621" s="132"/>
      <c r="BW621" s="132"/>
      <c r="BX621" s="132"/>
    </row>
    <row r="622" spans="1:76" hidden="1" x14ac:dyDescent="0.25">
      <c r="A622" s="295">
        <v>303</v>
      </c>
      <c r="C622" s="317" t="s">
        <v>13</v>
      </c>
      <c r="D622" s="317" t="s">
        <v>13</v>
      </c>
      <c r="E622" s="318" t="s">
        <v>13</v>
      </c>
      <c r="F622" s="132" t="s">
        <v>13</v>
      </c>
      <c r="G622" s="132" t="s">
        <v>13</v>
      </c>
      <c r="H622" s="132" t="s">
        <v>13</v>
      </c>
      <c r="I622" s="132" t="s">
        <v>13</v>
      </c>
      <c r="J622" s="132" t="s">
        <v>13</v>
      </c>
      <c r="K622" s="132" t="s">
        <v>13</v>
      </c>
      <c r="L622" s="132" t="s">
        <v>13</v>
      </c>
      <c r="M622" s="132" t="s">
        <v>13</v>
      </c>
      <c r="N622" s="132" t="s">
        <v>13</v>
      </c>
      <c r="O622" s="132" t="s">
        <v>13</v>
      </c>
      <c r="P622" s="132" t="s">
        <v>13</v>
      </c>
      <c r="Q622" s="132" t="s">
        <v>13</v>
      </c>
      <c r="R622" s="132" t="s">
        <v>13</v>
      </c>
      <c r="S622" s="132" t="s">
        <v>13</v>
      </c>
      <c r="T622" s="132" t="s">
        <v>13</v>
      </c>
      <c r="U622" s="132" t="s">
        <v>13</v>
      </c>
      <c r="V622" s="132" t="s">
        <v>13</v>
      </c>
      <c r="W622" s="132" t="s">
        <v>13</v>
      </c>
      <c r="X622" s="132" t="s">
        <v>13</v>
      </c>
      <c r="Y622" s="132" t="s">
        <v>13</v>
      </c>
      <c r="Z622" s="132" t="s">
        <v>13</v>
      </c>
      <c r="AA622" s="132" t="s">
        <v>13</v>
      </c>
      <c r="AB622" s="132" t="s">
        <v>13</v>
      </c>
      <c r="AC622" s="132" t="s">
        <v>13</v>
      </c>
      <c r="AD622" s="132" t="s">
        <v>13</v>
      </c>
      <c r="AE622" s="132" t="s">
        <v>13</v>
      </c>
      <c r="AF622" s="132" t="s">
        <v>13</v>
      </c>
      <c r="AG622" s="132" t="s">
        <v>13</v>
      </c>
      <c r="AH622" s="132" t="s">
        <v>13</v>
      </c>
      <c r="AI622" s="132" t="s">
        <v>13</v>
      </c>
      <c r="AJ622" s="132" t="s">
        <v>13</v>
      </c>
      <c r="AK622" s="132" t="s">
        <v>13</v>
      </c>
      <c r="AL622" s="132" t="s">
        <v>13</v>
      </c>
      <c r="AM622" s="132" t="s">
        <v>13</v>
      </c>
      <c r="AN622" s="132" t="s">
        <v>13</v>
      </c>
      <c r="AO622" s="132" t="s">
        <v>13</v>
      </c>
      <c r="AP622" s="132" t="s">
        <v>13</v>
      </c>
      <c r="AQ622" s="132" t="s">
        <v>13</v>
      </c>
      <c r="AR622" s="132" t="s">
        <v>13</v>
      </c>
      <c r="AS622" s="132" t="s">
        <v>13</v>
      </c>
      <c r="AT622" s="319" t="s">
        <v>13</v>
      </c>
      <c r="AU622" s="132" t="s">
        <v>13</v>
      </c>
      <c r="AV622" s="132" t="s">
        <v>13</v>
      </c>
      <c r="AW622" s="132" t="s">
        <v>13</v>
      </c>
      <c r="AX622" s="132" t="s">
        <v>13</v>
      </c>
      <c r="AY622" s="132" t="s">
        <v>13</v>
      </c>
      <c r="AZ622" s="320" t="s">
        <v>13</v>
      </c>
      <c r="BA622" s="320" t="s">
        <v>13</v>
      </c>
      <c r="BB622" s="132" t="s">
        <v>13</v>
      </c>
      <c r="BC622" s="319" t="s">
        <v>13</v>
      </c>
      <c r="BD622" s="319" t="s">
        <v>13</v>
      </c>
      <c r="BE622" s="320" t="s">
        <v>13</v>
      </c>
      <c r="BF622" s="132" t="s">
        <v>13</v>
      </c>
      <c r="BG622" s="132" t="s">
        <v>13</v>
      </c>
      <c r="BH622" s="132" t="s">
        <v>13</v>
      </c>
      <c r="BI622" s="132" t="s">
        <v>13</v>
      </c>
      <c r="BJ622" s="321"/>
      <c r="BK622" s="321"/>
      <c r="BL622" s="132"/>
      <c r="BM622" s="132"/>
      <c r="BN622" s="132"/>
      <c r="BO622" s="132"/>
      <c r="BP622" s="132"/>
      <c r="BQ622" s="321"/>
      <c r="BR622" s="132"/>
      <c r="BS622" s="132"/>
      <c r="BT622" s="132"/>
      <c r="BU622" s="132"/>
      <c r="BV622" s="132"/>
      <c r="BW622" s="132"/>
      <c r="BX622" s="132"/>
    </row>
    <row r="623" spans="1:76" hidden="1" x14ac:dyDescent="0.25">
      <c r="A623" s="295">
        <v>303</v>
      </c>
      <c r="C623" s="317" t="s">
        <v>13</v>
      </c>
      <c r="D623" s="317" t="s">
        <v>13</v>
      </c>
      <c r="E623" s="318" t="s">
        <v>13</v>
      </c>
      <c r="F623" s="132" t="s">
        <v>13</v>
      </c>
      <c r="G623" s="132" t="s">
        <v>13</v>
      </c>
      <c r="H623" s="132" t="s">
        <v>13</v>
      </c>
      <c r="I623" s="132" t="s">
        <v>13</v>
      </c>
      <c r="J623" s="132" t="s">
        <v>13</v>
      </c>
      <c r="K623" s="132" t="s">
        <v>13</v>
      </c>
      <c r="L623" s="132" t="s">
        <v>13</v>
      </c>
      <c r="M623" s="132" t="s">
        <v>13</v>
      </c>
      <c r="N623" s="132" t="s">
        <v>13</v>
      </c>
      <c r="O623" s="132" t="s">
        <v>13</v>
      </c>
      <c r="P623" s="132" t="s">
        <v>13</v>
      </c>
      <c r="Q623" s="132" t="s">
        <v>13</v>
      </c>
      <c r="R623" s="132" t="s">
        <v>13</v>
      </c>
      <c r="S623" s="132" t="s">
        <v>13</v>
      </c>
      <c r="T623" s="132" t="s">
        <v>13</v>
      </c>
      <c r="U623" s="132" t="s">
        <v>13</v>
      </c>
      <c r="V623" s="132" t="s">
        <v>13</v>
      </c>
      <c r="W623" s="132" t="s">
        <v>13</v>
      </c>
      <c r="X623" s="132" t="s">
        <v>13</v>
      </c>
      <c r="Y623" s="132" t="s">
        <v>13</v>
      </c>
      <c r="Z623" s="132" t="s">
        <v>13</v>
      </c>
      <c r="AA623" s="132" t="s">
        <v>13</v>
      </c>
      <c r="AB623" s="132" t="s">
        <v>13</v>
      </c>
      <c r="AC623" s="132" t="s">
        <v>13</v>
      </c>
      <c r="AD623" s="132" t="s">
        <v>13</v>
      </c>
      <c r="AE623" s="132" t="s">
        <v>13</v>
      </c>
      <c r="AF623" s="132" t="s">
        <v>13</v>
      </c>
      <c r="AG623" s="132" t="s">
        <v>13</v>
      </c>
      <c r="AH623" s="132" t="s">
        <v>13</v>
      </c>
      <c r="AI623" s="132" t="s">
        <v>13</v>
      </c>
      <c r="AJ623" s="132" t="s">
        <v>13</v>
      </c>
      <c r="AK623" s="132" t="s">
        <v>13</v>
      </c>
      <c r="AL623" s="132" t="s">
        <v>13</v>
      </c>
      <c r="AM623" s="132" t="s">
        <v>13</v>
      </c>
      <c r="AN623" s="132" t="s">
        <v>13</v>
      </c>
      <c r="AO623" s="132" t="s">
        <v>13</v>
      </c>
      <c r="AP623" s="132" t="s">
        <v>13</v>
      </c>
      <c r="AQ623" s="132" t="s">
        <v>13</v>
      </c>
      <c r="AR623" s="132" t="s">
        <v>13</v>
      </c>
      <c r="AS623" s="132" t="s">
        <v>13</v>
      </c>
      <c r="AT623" s="319" t="s">
        <v>13</v>
      </c>
      <c r="AU623" s="132" t="s">
        <v>13</v>
      </c>
      <c r="AV623" s="132" t="s">
        <v>13</v>
      </c>
      <c r="AW623" s="132" t="s">
        <v>13</v>
      </c>
      <c r="AX623" s="132" t="s">
        <v>13</v>
      </c>
      <c r="AY623" s="132" t="s">
        <v>13</v>
      </c>
      <c r="AZ623" s="320" t="s">
        <v>13</v>
      </c>
      <c r="BA623" s="320" t="s">
        <v>13</v>
      </c>
      <c r="BB623" s="132" t="s">
        <v>13</v>
      </c>
      <c r="BC623" s="319" t="s">
        <v>13</v>
      </c>
      <c r="BD623" s="319" t="s">
        <v>13</v>
      </c>
      <c r="BE623" s="320" t="s">
        <v>13</v>
      </c>
      <c r="BF623" s="132" t="s">
        <v>13</v>
      </c>
      <c r="BG623" s="132" t="s">
        <v>13</v>
      </c>
      <c r="BH623" s="132" t="s">
        <v>13</v>
      </c>
      <c r="BI623" s="132" t="s">
        <v>13</v>
      </c>
      <c r="BJ623" s="321"/>
      <c r="BK623" s="321"/>
      <c r="BL623" s="132"/>
      <c r="BM623" s="132"/>
      <c r="BN623" s="132"/>
      <c r="BO623" s="132"/>
      <c r="BP623" s="132"/>
      <c r="BQ623" s="321"/>
      <c r="BR623" s="132"/>
      <c r="BS623" s="132"/>
      <c r="BT623" s="132"/>
      <c r="BU623" s="132"/>
      <c r="BV623" s="132"/>
      <c r="BW623" s="132"/>
      <c r="BX623" s="132"/>
    </row>
    <row r="624" spans="1:76" hidden="1" x14ac:dyDescent="0.25">
      <c r="A624" s="295">
        <v>303</v>
      </c>
      <c r="C624" s="317" t="s">
        <v>13</v>
      </c>
      <c r="D624" s="317" t="s">
        <v>13</v>
      </c>
      <c r="E624" s="318" t="s">
        <v>13</v>
      </c>
      <c r="F624" s="132" t="s">
        <v>13</v>
      </c>
      <c r="G624" s="132" t="s">
        <v>13</v>
      </c>
      <c r="H624" s="132" t="s">
        <v>13</v>
      </c>
      <c r="I624" s="132" t="s">
        <v>13</v>
      </c>
      <c r="J624" s="132" t="s">
        <v>13</v>
      </c>
      <c r="K624" s="132" t="s">
        <v>13</v>
      </c>
      <c r="L624" s="132" t="s">
        <v>13</v>
      </c>
      <c r="M624" s="132" t="s">
        <v>13</v>
      </c>
      <c r="N624" s="132" t="s">
        <v>13</v>
      </c>
      <c r="O624" s="132" t="s">
        <v>13</v>
      </c>
      <c r="P624" s="132" t="s">
        <v>13</v>
      </c>
      <c r="Q624" s="132" t="s">
        <v>13</v>
      </c>
      <c r="R624" s="132" t="s">
        <v>13</v>
      </c>
      <c r="S624" s="132" t="s">
        <v>13</v>
      </c>
      <c r="T624" s="132" t="s">
        <v>13</v>
      </c>
      <c r="U624" s="132" t="s">
        <v>13</v>
      </c>
      <c r="V624" s="132" t="s">
        <v>13</v>
      </c>
      <c r="W624" s="132" t="s">
        <v>13</v>
      </c>
      <c r="X624" s="132" t="s">
        <v>13</v>
      </c>
      <c r="Y624" s="132" t="s">
        <v>13</v>
      </c>
      <c r="Z624" s="132" t="s">
        <v>13</v>
      </c>
      <c r="AA624" s="132" t="s">
        <v>13</v>
      </c>
      <c r="AB624" s="132" t="s">
        <v>13</v>
      </c>
      <c r="AC624" s="132" t="s">
        <v>13</v>
      </c>
      <c r="AD624" s="132" t="s">
        <v>13</v>
      </c>
      <c r="AE624" s="132" t="s">
        <v>13</v>
      </c>
      <c r="AF624" s="132" t="s">
        <v>13</v>
      </c>
      <c r="AG624" s="132" t="s">
        <v>13</v>
      </c>
      <c r="AH624" s="132" t="s">
        <v>13</v>
      </c>
      <c r="AI624" s="132" t="s">
        <v>13</v>
      </c>
      <c r="AJ624" s="132" t="s">
        <v>13</v>
      </c>
      <c r="AK624" s="132" t="s">
        <v>13</v>
      </c>
      <c r="AL624" s="132" t="s">
        <v>13</v>
      </c>
      <c r="AM624" s="132" t="s">
        <v>13</v>
      </c>
      <c r="AN624" s="132" t="s">
        <v>13</v>
      </c>
      <c r="AO624" s="132" t="s">
        <v>13</v>
      </c>
      <c r="AP624" s="132" t="s">
        <v>13</v>
      </c>
      <c r="AQ624" s="132" t="s">
        <v>13</v>
      </c>
      <c r="AR624" s="132" t="s">
        <v>13</v>
      </c>
      <c r="AS624" s="132" t="s">
        <v>13</v>
      </c>
      <c r="AT624" s="319" t="s">
        <v>13</v>
      </c>
      <c r="AU624" s="132" t="s">
        <v>13</v>
      </c>
      <c r="AV624" s="132" t="s">
        <v>13</v>
      </c>
      <c r="AW624" s="132" t="s">
        <v>13</v>
      </c>
      <c r="AX624" s="132" t="s">
        <v>13</v>
      </c>
      <c r="AY624" s="132" t="s">
        <v>13</v>
      </c>
      <c r="AZ624" s="320" t="s">
        <v>13</v>
      </c>
      <c r="BA624" s="320" t="s">
        <v>13</v>
      </c>
      <c r="BB624" s="132" t="s">
        <v>13</v>
      </c>
      <c r="BC624" s="319" t="s">
        <v>13</v>
      </c>
      <c r="BD624" s="319" t="s">
        <v>13</v>
      </c>
      <c r="BE624" s="320" t="s">
        <v>13</v>
      </c>
      <c r="BF624" s="132" t="s">
        <v>13</v>
      </c>
      <c r="BG624" s="132" t="s">
        <v>13</v>
      </c>
      <c r="BH624" s="132" t="s">
        <v>13</v>
      </c>
      <c r="BI624" s="132" t="s">
        <v>13</v>
      </c>
      <c r="BJ624" s="321"/>
      <c r="BK624" s="321"/>
      <c r="BL624" s="132"/>
      <c r="BM624" s="132"/>
      <c r="BN624" s="132"/>
      <c r="BO624" s="132"/>
      <c r="BP624" s="132"/>
      <c r="BQ624" s="321"/>
      <c r="BR624" s="132"/>
      <c r="BS624" s="132"/>
      <c r="BT624" s="132"/>
      <c r="BU624" s="132"/>
      <c r="BV624" s="132"/>
      <c r="BW624" s="132"/>
      <c r="BX624" s="132"/>
    </row>
    <row r="625" spans="1:76" hidden="1" x14ac:dyDescent="0.25">
      <c r="A625" s="295">
        <v>303</v>
      </c>
      <c r="C625" s="317" t="s">
        <v>13</v>
      </c>
      <c r="D625" s="317" t="s">
        <v>13</v>
      </c>
      <c r="E625" s="318" t="s">
        <v>13</v>
      </c>
      <c r="F625" s="132" t="s">
        <v>13</v>
      </c>
      <c r="G625" s="132" t="s">
        <v>13</v>
      </c>
      <c r="H625" s="132" t="s">
        <v>13</v>
      </c>
      <c r="I625" s="132" t="s">
        <v>13</v>
      </c>
      <c r="J625" s="132" t="s">
        <v>13</v>
      </c>
      <c r="K625" s="132" t="s">
        <v>13</v>
      </c>
      <c r="L625" s="132" t="s">
        <v>13</v>
      </c>
      <c r="M625" s="132" t="s">
        <v>13</v>
      </c>
      <c r="N625" s="132" t="s">
        <v>13</v>
      </c>
      <c r="O625" s="132" t="s">
        <v>13</v>
      </c>
      <c r="P625" s="132" t="s">
        <v>13</v>
      </c>
      <c r="Q625" s="132" t="s">
        <v>13</v>
      </c>
      <c r="R625" s="132" t="s">
        <v>13</v>
      </c>
      <c r="S625" s="132" t="s">
        <v>13</v>
      </c>
      <c r="T625" s="132" t="s">
        <v>13</v>
      </c>
      <c r="U625" s="132" t="s">
        <v>13</v>
      </c>
      <c r="V625" s="132" t="s">
        <v>13</v>
      </c>
      <c r="W625" s="132" t="s">
        <v>13</v>
      </c>
      <c r="X625" s="132" t="s">
        <v>13</v>
      </c>
      <c r="Y625" s="132" t="s">
        <v>13</v>
      </c>
      <c r="Z625" s="132" t="s">
        <v>13</v>
      </c>
      <c r="AA625" s="132" t="s">
        <v>13</v>
      </c>
      <c r="AB625" s="132" t="s">
        <v>13</v>
      </c>
      <c r="AC625" s="132" t="s">
        <v>13</v>
      </c>
      <c r="AD625" s="132" t="s">
        <v>13</v>
      </c>
      <c r="AE625" s="132" t="s">
        <v>13</v>
      </c>
      <c r="AF625" s="132" t="s">
        <v>13</v>
      </c>
      <c r="AG625" s="132" t="s">
        <v>13</v>
      </c>
      <c r="AH625" s="132" t="s">
        <v>13</v>
      </c>
      <c r="AI625" s="132" t="s">
        <v>13</v>
      </c>
      <c r="AJ625" s="132" t="s">
        <v>13</v>
      </c>
      <c r="AK625" s="132" t="s">
        <v>13</v>
      </c>
      <c r="AL625" s="132" t="s">
        <v>13</v>
      </c>
      <c r="AM625" s="132" t="s">
        <v>13</v>
      </c>
      <c r="AN625" s="132" t="s">
        <v>13</v>
      </c>
      <c r="AO625" s="132" t="s">
        <v>13</v>
      </c>
      <c r="AP625" s="132" t="s">
        <v>13</v>
      </c>
      <c r="AQ625" s="132" t="s">
        <v>13</v>
      </c>
      <c r="AR625" s="132" t="s">
        <v>13</v>
      </c>
      <c r="AS625" s="132" t="s">
        <v>13</v>
      </c>
      <c r="AT625" s="319" t="s">
        <v>13</v>
      </c>
      <c r="AU625" s="132" t="s">
        <v>13</v>
      </c>
      <c r="AV625" s="132" t="s">
        <v>13</v>
      </c>
      <c r="AW625" s="132" t="s">
        <v>13</v>
      </c>
      <c r="AX625" s="132" t="s">
        <v>13</v>
      </c>
      <c r="AY625" s="132" t="s">
        <v>13</v>
      </c>
      <c r="AZ625" s="320" t="s">
        <v>13</v>
      </c>
      <c r="BA625" s="320" t="s">
        <v>13</v>
      </c>
      <c r="BB625" s="132" t="s">
        <v>13</v>
      </c>
      <c r="BC625" s="319" t="s">
        <v>13</v>
      </c>
      <c r="BD625" s="319" t="s">
        <v>13</v>
      </c>
      <c r="BE625" s="320" t="s">
        <v>13</v>
      </c>
      <c r="BF625" s="132" t="s">
        <v>13</v>
      </c>
      <c r="BG625" s="132" t="s">
        <v>13</v>
      </c>
      <c r="BH625" s="132" t="s">
        <v>13</v>
      </c>
      <c r="BI625" s="132" t="s">
        <v>13</v>
      </c>
      <c r="BJ625" s="321"/>
      <c r="BK625" s="321"/>
      <c r="BL625" s="132"/>
      <c r="BM625" s="132"/>
      <c r="BN625" s="132"/>
      <c r="BO625" s="132"/>
      <c r="BP625" s="132"/>
      <c r="BQ625" s="321"/>
      <c r="BR625" s="132"/>
      <c r="BS625" s="132"/>
      <c r="BT625" s="132"/>
      <c r="BU625" s="132"/>
      <c r="BV625" s="132"/>
      <c r="BW625" s="132"/>
      <c r="BX625" s="132"/>
    </row>
    <row r="626" spans="1:76" hidden="1" x14ac:dyDescent="0.25">
      <c r="A626" s="295">
        <v>303</v>
      </c>
      <c r="C626" s="317" t="s">
        <v>13</v>
      </c>
      <c r="D626" s="317" t="s">
        <v>13</v>
      </c>
      <c r="E626" s="318" t="s">
        <v>13</v>
      </c>
      <c r="F626" s="132" t="s">
        <v>13</v>
      </c>
      <c r="G626" s="132" t="s">
        <v>13</v>
      </c>
      <c r="H626" s="132" t="s">
        <v>13</v>
      </c>
      <c r="I626" s="132" t="s">
        <v>13</v>
      </c>
      <c r="J626" s="132" t="s">
        <v>13</v>
      </c>
      <c r="K626" s="132" t="s">
        <v>13</v>
      </c>
      <c r="L626" s="132" t="s">
        <v>13</v>
      </c>
      <c r="M626" s="132" t="s">
        <v>13</v>
      </c>
      <c r="N626" s="132" t="s">
        <v>13</v>
      </c>
      <c r="O626" s="132" t="s">
        <v>13</v>
      </c>
      <c r="P626" s="132" t="s">
        <v>13</v>
      </c>
      <c r="Q626" s="132" t="s">
        <v>13</v>
      </c>
      <c r="R626" s="132" t="s">
        <v>13</v>
      </c>
      <c r="S626" s="132" t="s">
        <v>13</v>
      </c>
      <c r="T626" s="132" t="s">
        <v>13</v>
      </c>
      <c r="U626" s="132" t="s">
        <v>13</v>
      </c>
      <c r="V626" s="132" t="s">
        <v>13</v>
      </c>
      <c r="W626" s="132" t="s">
        <v>13</v>
      </c>
      <c r="X626" s="132" t="s">
        <v>13</v>
      </c>
      <c r="Y626" s="132" t="s">
        <v>13</v>
      </c>
      <c r="Z626" s="132" t="s">
        <v>13</v>
      </c>
      <c r="AA626" s="132" t="s">
        <v>13</v>
      </c>
      <c r="AB626" s="132" t="s">
        <v>13</v>
      </c>
      <c r="AC626" s="132" t="s">
        <v>13</v>
      </c>
      <c r="AD626" s="132" t="s">
        <v>13</v>
      </c>
      <c r="AE626" s="132" t="s">
        <v>13</v>
      </c>
      <c r="AF626" s="132" t="s">
        <v>13</v>
      </c>
      <c r="AG626" s="132" t="s">
        <v>13</v>
      </c>
      <c r="AH626" s="132" t="s">
        <v>13</v>
      </c>
      <c r="AI626" s="132" t="s">
        <v>13</v>
      </c>
      <c r="AJ626" s="132" t="s">
        <v>13</v>
      </c>
      <c r="AK626" s="132" t="s">
        <v>13</v>
      </c>
      <c r="AL626" s="132" t="s">
        <v>13</v>
      </c>
      <c r="AM626" s="132" t="s">
        <v>13</v>
      </c>
      <c r="AN626" s="132" t="s">
        <v>13</v>
      </c>
      <c r="AO626" s="132" t="s">
        <v>13</v>
      </c>
      <c r="AP626" s="132" t="s">
        <v>13</v>
      </c>
      <c r="AQ626" s="132" t="s">
        <v>13</v>
      </c>
      <c r="AR626" s="132" t="s">
        <v>13</v>
      </c>
      <c r="AS626" s="132" t="s">
        <v>13</v>
      </c>
      <c r="AT626" s="319" t="s">
        <v>13</v>
      </c>
      <c r="AU626" s="132" t="s">
        <v>13</v>
      </c>
      <c r="AV626" s="132" t="s">
        <v>13</v>
      </c>
      <c r="AW626" s="132" t="s">
        <v>13</v>
      </c>
      <c r="AX626" s="132" t="s">
        <v>13</v>
      </c>
      <c r="AY626" s="132" t="s">
        <v>13</v>
      </c>
      <c r="AZ626" s="320" t="s">
        <v>13</v>
      </c>
      <c r="BA626" s="320" t="s">
        <v>13</v>
      </c>
      <c r="BB626" s="132" t="s">
        <v>13</v>
      </c>
      <c r="BC626" s="319" t="s">
        <v>13</v>
      </c>
      <c r="BD626" s="319" t="s">
        <v>13</v>
      </c>
      <c r="BE626" s="320" t="s">
        <v>13</v>
      </c>
      <c r="BF626" s="132" t="s">
        <v>13</v>
      </c>
      <c r="BG626" s="132" t="s">
        <v>13</v>
      </c>
      <c r="BH626" s="132" t="s">
        <v>13</v>
      </c>
      <c r="BI626" s="132" t="s">
        <v>13</v>
      </c>
      <c r="BJ626" s="321"/>
      <c r="BK626" s="321"/>
      <c r="BL626" s="132"/>
      <c r="BM626" s="132"/>
      <c r="BN626" s="132"/>
      <c r="BO626" s="132"/>
      <c r="BP626" s="132"/>
      <c r="BQ626" s="321"/>
      <c r="BR626" s="132"/>
      <c r="BS626" s="132"/>
      <c r="BT626" s="132"/>
      <c r="BU626" s="132"/>
      <c r="BV626" s="132"/>
      <c r="BW626" s="132"/>
      <c r="BX626" s="132"/>
    </row>
    <row r="627" spans="1:76" hidden="1" x14ac:dyDescent="0.25">
      <c r="A627" s="295">
        <v>303</v>
      </c>
      <c r="C627" s="317" t="s">
        <v>13</v>
      </c>
      <c r="D627" s="317" t="s">
        <v>13</v>
      </c>
      <c r="E627" s="318" t="s">
        <v>13</v>
      </c>
      <c r="F627" s="132" t="s">
        <v>13</v>
      </c>
      <c r="G627" s="132" t="s">
        <v>13</v>
      </c>
      <c r="H627" s="132" t="s">
        <v>13</v>
      </c>
      <c r="I627" s="132" t="s">
        <v>13</v>
      </c>
      <c r="J627" s="132" t="s">
        <v>13</v>
      </c>
      <c r="K627" s="132" t="s">
        <v>13</v>
      </c>
      <c r="L627" s="132" t="s">
        <v>13</v>
      </c>
      <c r="M627" s="132" t="s">
        <v>13</v>
      </c>
      <c r="N627" s="132" t="s">
        <v>13</v>
      </c>
      <c r="O627" s="132" t="s">
        <v>13</v>
      </c>
      <c r="P627" s="132" t="s">
        <v>13</v>
      </c>
      <c r="Q627" s="132" t="s">
        <v>13</v>
      </c>
      <c r="R627" s="132" t="s">
        <v>13</v>
      </c>
      <c r="S627" s="132" t="s">
        <v>13</v>
      </c>
      <c r="T627" s="132" t="s">
        <v>13</v>
      </c>
      <c r="U627" s="132" t="s">
        <v>13</v>
      </c>
      <c r="V627" s="132" t="s">
        <v>13</v>
      </c>
      <c r="W627" s="132" t="s">
        <v>13</v>
      </c>
      <c r="X627" s="132" t="s">
        <v>13</v>
      </c>
      <c r="Y627" s="132" t="s">
        <v>13</v>
      </c>
      <c r="Z627" s="132" t="s">
        <v>13</v>
      </c>
      <c r="AA627" s="132" t="s">
        <v>13</v>
      </c>
      <c r="AB627" s="132" t="s">
        <v>13</v>
      </c>
      <c r="AC627" s="132" t="s">
        <v>13</v>
      </c>
      <c r="AD627" s="132" t="s">
        <v>13</v>
      </c>
      <c r="AE627" s="132" t="s">
        <v>13</v>
      </c>
      <c r="AF627" s="132" t="s">
        <v>13</v>
      </c>
      <c r="AG627" s="132" t="s">
        <v>13</v>
      </c>
      <c r="AH627" s="132" t="s">
        <v>13</v>
      </c>
      <c r="AI627" s="132" t="s">
        <v>13</v>
      </c>
      <c r="AJ627" s="132" t="s">
        <v>13</v>
      </c>
      <c r="AK627" s="132" t="s">
        <v>13</v>
      </c>
      <c r="AL627" s="132" t="s">
        <v>13</v>
      </c>
      <c r="AM627" s="132" t="s">
        <v>13</v>
      </c>
      <c r="AN627" s="132" t="s">
        <v>13</v>
      </c>
      <c r="AO627" s="132" t="s">
        <v>13</v>
      </c>
      <c r="AP627" s="132" t="s">
        <v>13</v>
      </c>
      <c r="AQ627" s="132" t="s">
        <v>13</v>
      </c>
      <c r="AR627" s="132" t="s">
        <v>13</v>
      </c>
      <c r="AS627" s="132" t="s">
        <v>13</v>
      </c>
      <c r="AT627" s="319" t="s">
        <v>13</v>
      </c>
      <c r="AU627" s="132" t="s">
        <v>13</v>
      </c>
      <c r="AV627" s="132" t="s">
        <v>13</v>
      </c>
      <c r="AW627" s="132" t="s">
        <v>13</v>
      </c>
      <c r="AX627" s="132" t="s">
        <v>13</v>
      </c>
      <c r="AY627" s="132" t="s">
        <v>13</v>
      </c>
      <c r="AZ627" s="320" t="s">
        <v>13</v>
      </c>
      <c r="BA627" s="320" t="s">
        <v>13</v>
      </c>
      <c r="BB627" s="132" t="s">
        <v>13</v>
      </c>
      <c r="BC627" s="319" t="s">
        <v>13</v>
      </c>
      <c r="BD627" s="319" t="s">
        <v>13</v>
      </c>
      <c r="BE627" s="320" t="s">
        <v>13</v>
      </c>
      <c r="BF627" s="132" t="s">
        <v>13</v>
      </c>
      <c r="BG627" s="132" t="s">
        <v>13</v>
      </c>
      <c r="BH627" s="132" t="s">
        <v>13</v>
      </c>
      <c r="BI627" s="132" t="s">
        <v>13</v>
      </c>
      <c r="BJ627" s="321"/>
      <c r="BK627" s="321"/>
      <c r="BL627" s="132"/>
      <c r="BM627" s="132"/>
      <c r="BN627" s="132"/>
      <c r="BO627" s="132"/>
      <c r="BP627" s="132"/>
      <c r="BQ627" s="321"/>
      <c r="BR627" s="132"/>
      <c r="BS627" s="132"/>
      <c r="BT627" s="132"/>
      <c r="BU627" s="132"/>
      <c r="BV627" s="132"/>
      <c r="BW627" s="132"/>
      <c r="BX627" s="132"/>
    </row>
    <row r="628" spans="1:76" hidden="1" x14ac:dyDescent="0.25">
      <c r="A628" s="295">
        <v>303</v>
      </c>
      <c r="C628" s="317" t="s">
        <v>13</v>
      </c>
      <c r="D628" s="317" t="s">
        <v>13</v>
      </c>
      <c r="E628" s="318" t="s">
        <v>13</v>
      </c>
      <c r="F628" s="132" t="s">
        <v>13</v>
      </c>
      <c r="G628" s="132" t="s">
        <v>13</v>
      </c>
      <c r="H628" s="132" t="s">
        <v>13</v>
      </c>
      <c r="I628" s="132" t="s">
        <v>13</v>
      </c>
      <c r="J628" s="132" t="s">
        <v>13</v>
      </c>
      <c r="K628" s="132" t="s">
        <v>13</v>
      </c>
      <c r="L628" s="132" t="s">
        <v>13</v>
      </c>
      <c r="M628" s="132" t="s">
        <v>13</v>
      </c>
      <c r="N628" s="132" t="s">
        <v>13</v>
      </c>
      <c r="O628" s="132" t="s">
        <v>13</v>
      </c>
      <c r="P628" s="132" t="s">
        <v>13</v>
      </c>
      <c r="Q628" s="132" t="s">
        <v>13</v>
      </c>
      <c r="R628" s="132" t="s">
        <v>13</v>
      </c>
      <c r="S628" s="132" t="s">
        <v>13</v>
      </c>
      <c r="T628" s="132" t="s">
        <v>13</v>
      </c>
      <c r="U628" s="132" t="s">
        <v>13</v>
      </c>
      <c r="V628" s="132" t="s">
        <v>13</v>
      </c>
      <c r="W628" s="132" t="s">
        <v>13</v>
      </c>
      <c r="X628" s="132" t="s">
        <v>13</v>
      </c>
      <c r="Y628" s="132" t="s">
        <v>13</v>
      </c>
      <c r="Z628" s="132" t="s">
        <v>13</v>
      </c>
      <c r="AA628" s="132" t="s">
        <v>13</v>
      </c>
      <c r="AB628" s="132" t="s">
        <v>13</v>
      </c>
      <c r="AC628" s="132" t="s">
        <v>13</v>
      </c>
      <c r="AD628" s="132" t="s">
        <v>13</v>
      </c>
      <c r="AE628" s="132" t="s">
        <v>13</v>
      </c>
      <c r="AF628" s="132" t="s">
        <v>13</v>
      </c>
      <c r="AG628" s="132" t="s">
        <v>13</v>
      </c>
      <c r="AH628" s="132" t="s">
        <v>13</v>
      </c>
      <c r="AI628" s="132" t="s">
        <v>13</v>
      </c>
      <c r="AJ628" s="132" t="s">
        <v>13</v>
      </c>
      <c r="AK628" s="132" t="s">
        <v>13</v>
      </c>
      <c r="AL628" s="132" t="s">
        <v>13</v>
      </c>
      <c r="AM628" s="132" t="s">
        <v>13</v>
      </c>
      <c r="AN628" s="132" t="s">
        <v>13</v>
      </c>
      <c r="AO628" s="132" t="s">
        <v>13</v>
      </c>
      <c r="AP628" s="132" t="s">
        <v>13</v>
      </c>
      <c r="AQ628" s="132" t="s">
        <v>13</v>
      </c>
      <c r="AR628" s="132" t="s">
        <v>13</v>
      </c>
      <c r="AS628" s="132" t="s">
        <v>13</v>
      </c>
      <c r="AT628" s="319" t="s">
        <v>13</v>
      </c>
      <c r="AU628" s="132" t="s">
        <v>13</v>
      </c>
      <c r="AV628" s="132" t="s">
        <v>13</v>
      </c>
      <c r="AW628" s="132" t="s">
        <v>13</v>
      </c>
      <c r="AX628" s="132" t="s">
        <v>13</v>
      </c>
      <c r="AY628" s="132" t="s">
        <v>13</v>
      </c>
      <c r="AZ628" s="320" t="s">
        <v>13</v>
      </c>
      <c r="BA628" s="320" t="s">
        <v>13</v>
      </c>
      <c r="BB628" s="132" t="s">
        <v>13</v>
      </c>
      <c r="BC628" s="319" t="s">
        <v>13</v>
      </c>
      <c r="BD628" s="319" t="s">
        <v>13</v>
      </c>
      <c r="BE628" s="320" t="s">
        <v>13</v>
      </c>
      <c r="BF628" s="132" t="s">
        <v>13</v>
      </c>
      <c r="BG628" s="132" t="s">
        <v>13</v>
      </c>
      <c r="BH628" s="132" t="s">
        <v>13</v>
      </c>
      <c r="BI628" s="132" t="s">
        <v>13</v>
      </c>
      <c r="BJ628" s="321"/>
      <c r="BK628" s="321"/>
      <c r="BL628" s="132"/>
      <c r="BM628" s="132"/>
      <c r="BN628" s="132"/>
      <c r="BO628" s="132"/>
      <c r="BP628" s="132"/>
      <c r="BQ628" s="321"/>
      <c r="BR628" s="132"/>
      <c r="BS628" s="132"/>
      <c r="BT628" s="132"/>
      <c r="BU628" s="132"/>
      <c r="BV628" s="132"/>
      <c r="BW628" s="132"/>
      <c r="BX628" s="132"/>
    </row>
    <row r="629" spans="1:76" hidden="1" x14ac:dyDescent="0.25">
      <c r="A629" s="295">
        <v>303</v>
      </c>
      <c r="C629" s="317" t="s">
        <v>13</v>
      </c>
      <c r="D629" s="317" t="s">
        <v>13</v>
      </c>
      <c r="E629" s="318" t="s">
        <v>13</v>
      </c>
      <c r="F629" s="132" t="s">
        <v>13</v>
      </c>
      <c r="G629" s="132" t="s">
        <v>13</v>
      </c>
      <c r="H629" s="132" t="s">
        <v>13</v>
      </c>
      <c r="I629" s="132" t="s">
        <v>13</v>
      </c>
      <c r="J629" s="132" t="s">
        <v>13</v>
      </c>
      <c r="K629" s="132" t="s">
        <v>13</v>
      </c>
      <c r="L629" s="132" t="s">
        <v>13</v>
      </c>
      <c r="M629" s="132" t="s">
        <v>13</v>
      </c>
      <c r="N629" s="132" t="s">
        <v>13</v>
      </c>
      <c r="O629" s="132" t="s">
        <v>13</v>
      </c>
      <c r="P629" s="132" t="s">
        <v>13</v>
      </c>
      <c r="Q629" s="132" t="s">
        <v>13</v>
      </c>
      <c r="R629" s="132" t="s">
        <v>13</v>
      </c>
      <c r="S629" s="132" t="s">
        <v>13</v>
      </c>
      <c r="T629" s="132" t="s">
        <v>13</v>
      </c>
      <c r="U629" s="132" t="s">
        <v>13</v>
      </c>
      <c r="V629" s="132" t="s">
        <v>13</v>
      </c>
      <c r="W629" s="132" t="s">
        <v>13</v>
      </c>
      <c r="X629" s="132" t="s">
        <v>13</v>
      </c>
      <c r="Y629" s="132" t="s">
        <v>13</v>
      </c>
      <c r="Z629" s="132" t="s">
        <v>13</v>
      </c>
      <c r="AA629" s="132" t="s">
        <v>13</v>
      </c>
      <c r="AB629" s="132" t="s">
        <v>13</v>
      </c>
      <c r="AC629" s="132" t="s">
        <v>13</v>
      </c>
      <c r="AD629" s="132" t="s">
        <v>13</v>
      </c>
      <c r="AE629" s="132" t="s">
        <v>13</v>
      </c>
      <c r="AF629" s="132" t="s">
        <v>13</v>
      </c>
      <c r="AG629" s="132" t="s">
        <v>13</v>
      </c>
      <c r="AH629" s="132" t="s">
        <v>13</v>
      </c>
      <c r="AI629" s="132" t="s">
        <v>13</v>
      </c>
      <c r="AJ629" s="132" t="s">
        <v>13</v>
      </c>
      <c r="AK629" s="132" t="s">
        <v>13</v>
      </c>
      <c r="AL629" s="132" t="s">
        <v>13</v>
      </c>
      <c r="AM629" s="132" t="s">
        <v>13</v>
      </c>
      <c r="AN629" s="132" t="s">
        <v>13</v>
      </c>
      <c r="AO629" s="132" t="s">
        <v>13</v>
      </c>
      <c r="AP629" s="132" t="s">
        <v>13</v>
      </c>
      <c r="AQ629" s="132" t="s">
        <v>13</v>
      </c>
      <c r="AR629" s="132" t="s">
        <v>13</v>
      </c>
      <c r="AS629" s="132" t="s">
        <v>13</v>
      </c>
      <c r="AT629" s="319" t="s">
        <v>13</v>
      </c>
      <c r="AU629" s="132" t="s">
        <v>13</v>
      </c>
      <c r="AV629" s="132" t="s">
        <v>13</v>
      </c>
      <c r="AW629" s="132" t="s">
        <v>13</v>
      </c>
      <c r="AX629" s="132" t="s">
        <v>13</v>
      </c>
      <c r="AY629" s="132" t="s">
        <v>13</v>
      </c>
      <c r="AZ629" s="320" t="s">
        <v>13</v>
      </c>
      <c r="BA629" s="320" t="s">
        <v>13</v>
      </c>
      <c r="BB629" s="132" t="s">
        <v>13</v>
      </c>
      <c r="BC629" s="319" t="s">
        <v>13</v>
      </c>
      <c r="BD629" s="319" t="s">
        <v>13</v>
      </c>
      <c r="BE629" s="320" t="s">
        <v>13</v>
      </c>
      <c r="BF629" s="132" t="s">
        <v>13</v>
      </c>
      <c r="BG629" s="132" t="s">
        <v>13</v>
      </c>
      <c r="BH629" s="132" t="s">
        <v>13</v>
      </c>
      <c r="BI629" s="132" t="s">
        <v>13</v>
      </c>
      <c r="BJ629" s="321"/>
      <c r="BK629" s="321"/>
      <c r="BL629" s="132"/>
      <c r="BM629" s="132"/>
      <c r="BN629" s="132"/>
      <c r="BO629" s="132"/>
      <c r="BP629" s="132"/>
      <c r="BQ629" s="321"/>
      <c r="BR629" s="132"/>
      <c r="BS629" s="132"/>
      <c r="BT629" s="132"/>
      <c r="BU629" s="132"/>
      <c r="BV629" s="132"/>
      <c r="BW629" s="132"/>
      <c r="BX629" s="132"/>
    </row>
    <row r="630" spans="1:76" hidden="1" x14ac:dyDescent="0.25">
      <c r="A630" s="295">
        <v>303</v>
      </c>
      <c r="C630" s="317" t="s">
        <v>13</v>
      </c>
      <c r="D630" s="317" t="s">
        <v>13</v>
      </c>
      <c r="E630" s="318" t="s">
        <v>13</v>
      </c>
      <c r="F630" s="132" t="s">
        <v>13</v>
      </c>
      <c r="G630" s="132" t="s">
        <v>13</v>
      </c>
      <c r="H630" s="132" t="s">
        <v>13</v>
      </c>
      <c r="I630" s="132" t="s">
        <v>13</v>
      </c>
      <c r="J630" s="132" t="s">
        <v>13</v>
      </c>
      <c r="K630" s="132" t="s">
        <v>13</v>
      </c>
      <c r="L630" s="132" t="s">
        <v>13</v>
      </c>
      <c r="M630" s="132" t="s">
        <v>13</v>
      </c>
      <c r="N630" s="132" t="s">
        <v>13</v>
      </c>
      <c r="O630" s="132" t="s">
        <v>13</v>
      </c>
      <c r="P630" s="132" t="s">
        <v>13</v>
      </c>
      <c r="Q630" s="132" t="s">
        <v>13</v>
      </c>
      <c r="R630" s="132" t="s">
        <v>13</v>
      </c>
      <c r="S630" s="132" t="s">
        <v>13</v>
      </c>
      <c r="T630" s="132" t="s">
        <v>13</v>
      </c>
      <c r="U630" s="132" t="s">
        <v>13</v>
      </c>
      <c r="V630" s="132" t="s">
        <v>13</v>
      </c>
      <c r="W630" s="132" t="s">
        <v>13</v>
      </c>
      <c r="X630" s="132" t="s">
        <v>13</v>
      </c>
      <c r="Y630" s="132" t="s">
        <v>13</v>
      </c>
      <c r="Z630" s="132" t="s">
        <v>13</v>
      </c>
      <c r="AA630" s="132" t="s">
        <v>13</v>
      </c>
      <c r="AB630" s="132" t="s">
        <v>13</v>
      </c>
      <c r="AC630" s="132" t="s">
        <v>13</v>
      </c>
      <c r="AD630" s="132" t="s">
        <v>13</v>
      </c>
      <c r="AE630" s="132" t="s">
        <v>13</v>
      </c>
      <c r="AF630" s="132" t="s">
        <v>13</v>
      </c>
      <c r="AG630" s="132" t="s">
        <v>13</v>
      </c>
      <c r="AH630" s="132" t="s">
        <v>13</v>
      </c>
      <c r="AI630" s="132" t="s">
        <v>13</v>
      </c>
      <c r="AJ630" s="132" t="s">
        <v>13</v>
      </c>
      <c r="AK630" s="132" t="s">
        <v>13</v>
      </c>
      <c r="AL630" s="132" t="s">
        <v>13</v>
      </c>
      <c r="AM630" s="132" t="s">
        <v>13</v>
      </c>
      <c r="AN630" s="132" t="s">
        <v>13</v>
      </c>
      <c r="AO630" s="132" t="s">
        <v>13</v>
      </c>
      <c r="AP630" s="132" t="s">
        <v>13</v>
      </c>
      <c r="AQ630" s="132" t="s">
        <v>13</v>
      </c>
      <c r="AR630" s="132" t="s">
        <v>13</v>
      </c>
      <c r="AS630" s="132" t="s">
        <v>13</v>
      </c>
      <c r="AT630" s="319" t="s">
        <v>13</v>
      </c>
      <c r="AU630" s="132" t="s">
        <v>13</v>
      </c>
      <c r="AV630" s="132" t="s">
        <v>13</v>
      </c>
      <c r="AW630" s="132" t="s">
        <v>13</v>
      </c>
      <c r="AX630" s="132" t="s">
        <v>13</v>
      </c>
      <c r="AY630" s="132" t="s">
        <v>13</v>
      </c>
      <c r="AZ630" s="320" t="s">
        <v>13</v>
      </c>
      <c r="BA630" s="320" t="s">
        <v>13</v>
      </c>
      <c r="BB630" s="132" t="s">
        <v>13</v>
      </c>
      <c r="BC630" s="319" t="s">
        <v>13</v>
      </c>
      <c r="BD630" s="319" t="s">
        <v>13</v>
      </c>
      <c r="BE630" s="320" t="s">
        <v>13</v>
      </c>
      <c r="BF630" s="132" t="s">
        <v>13</v>
      </c>
      <c r="BG630" s="132" t="s">
        <v>13</v>
      </c>
      <c r="BH630" s="132" t="s">
        <v>13</v>
      </c>
      <c r="BI630" s="132" t="s">
        <v>13</v>
      </c>
      <c r="BJ630" s="321"/>
      <c r="BK630" s="321"/>
      <c r="BL630" s="132"/>
      <c r="BM630" s="132"/>
      <c r="BN630" s="132"/>
      <c r="BO630" s="132"/>
      <c r="BP630" s="132"/>
      <c r="BQ630" s="321"/>
      <c r="BR630" s="132"/>
      <c r="BS630" s="132"/>
      <c r="BT630" s="132"/>
      <c r="BU630" s="132"/>
      <c r="BV630" s="132"/>
      <c r="BW630" s="132"/>
      <c r="BX630" s="132"/>
    </row>
    <row r="631" spans="1:76" hidden="1" x14ac:dyDescent="0.25">
      <c r="A631" s="295">
        <v>303</v>
      </c>
      <c r="C631" s="317" t="s">
        <v>13</v>
      </c>
      <c r="D631" s="317" t="s">
        <v>13</v>
      </c>
      <c r="E631" s="318" t="s">
        <v>13</v>
      </c>
      <c r="F631" s="132" t="s">
        <v>13</v>
      </c>
      <c r="G631" s="132" t="s">
        <v>13</v>
      </c>
      <c r="H631" s="132" t="s">
        <v>13</v>
      </c>
      <c r="I631" s="132" t="s">
        <v>13</v>
      </c>
      <c r="J631" s="132" t="s">
        <v>13</v>
      </c>
      <c r="K631" s="132" t="s">
        <v>13</v>
      </c>
      <c r="L631" s="132" t="s">
        <v>13</v>
      </c>
      <c r="M631" s="132" t="s">
        <v>13</v>
      </c>
      <c r="N631" s="132" t="s">
        <v>13</v>
      </c>
      <c r="O631" s="132" t="s">
        <v>13</v>
      </c>
      <c r="P631" s="132" t="s">
        <v>13</v>
      </c>
      <c r="Q631" s="132" t="s">
        <v>13</v>
      </c>
      <c r="R631" s="132" t="s">
        <v>13</v>
      </c>
      <c r="S631" s="132" t="s">
        <v>13</v>
      </c>
      <c r="T631" s="132" t="s">
        <v>13</v>
      </c>
      <c r="U631" s="132" t="s">
        <v>13</v>
      </c>
      <c r="V631" s="132" t="s">
        <v>13</v>
      </c>
      <c r="W631" s="132" t="s">
        <v>13</v>
      </c>
      <c r="X631" s="132" t="s">
        <v>13</v>
      </c>
      <c r="Y631" s="132" t="s">
        <v>13</v>
      </c>
      <c r="Z631" s="132" t="s">
        <v>13</v>
      </c>
      <c r="AA631" s="132" t="s">
        <v>13</v>
      </c>
      <c r="AB631" s="132" t="s">
        <v>13</v>
      </c>
      <c r="AC631" s="132" t="s">
        <v>13</v>
      </c>
      <c r="AD631" s="132" t="s">
        <v>13</v>
      </c>
      <c r="AE631" s="132" t="s">
        <v>13</v>
      </c>
      <c r="AF631" s="132" t="s">
        <v>13</v>
      </c>
      <c r="AG631" s="132" t="s">
        <v>13</v>
      </c>
      <c r="AH631" s="132" t="s">
        <v>13</v>
      </c>
      <c r="AI631" s="132" t="s">
        <v>13</v>
      </c>
      <c r="AJ631" s="132" t="s">
        <v>13</v>
      </c>
      <c r="AK631" s="132" t="s">
        <v>13</v>
      </c>
      <c r="AL631" s="132" t="s">
        <v>13</v>
      </c>
      <c r="AM631" s="132" t="s">
        <v>13</v>
      </c>
      <c r="AN631" s="132" t="s">
        <v>13</v>
      </c>
      <c r="AO631" s="132" t="s">
        <v>13</v>
      </c>
      <c r="AP631" s="132" t="s">
        <v>13</v>
      </c>
      <c r="AQ631" s="132" t="s">
        <v>13</v>
      </c>
      <c r="AR631" s="132" t="s">
        <v>13</v>
      </c>
      <c r="AS631" s="132" t="s">
        <v>13</v>
      </c>
      <c r="AT631" s="319" t="s">
        <v>13</v>
      </c>
      <c r="AU631" s="132" t="s">
        <v>13</v>
      </c>
      <c r="AV631" s="132" t="s">
        <v>13</v>
      </c>
      <c r="AW631" s="132" t="s">
        <v>13</v>
      </c>
      <c r="AX631" s="132" t="s">
        <v>13</v>
      </c>
      <c r="AY631" s="132" t="s">
        <v>13</v>
      </c>
      <c r="AZ631" s="320" t="s">
        <v>13</v>
      </c>
      <c r="BA631" s="320" t="s">
        <v>13</v>
      </c>
      <c r="BB631" s="132" t="s">
        <v>13</v>
      </c>
      <c r="BC631" s="319" t="s">
        <v>13</v>
      </c>
      <c r="BD631" s="319" t="s">
        <v>13</v>
      </c>
      <c r="BE631" s="320" t="s">
        <v>13</v>
      </c>
      <c r="BF631" s="132" t="s">
        <v>13</v>
      </c>
      <c r="BG631" s="132" t="s">
        <v>13</v>
      </c>
      <c r="BH631" s="132" t="s">
        <v>13</v>
      </c>
      <c r="BI631" s="132" t="s">
        <v>13</v>
      </c>
      <c r="BJ631" s="321"/>
      <c r="BK631" s="321"/>
      <c r="BL631" s="132"/>
      <c r="BM631" s="132"/>
      <c r="BN631" s="132"/>
      <c r="BO631" s="132"/>
      <c r="BP631" s="132"/>
      <c r="BQ631" s="321"/>
      <c r="BR631" s="132"/>
      <c r="BS631" s="132"/>
      <c r="BT631" s="132"/>
      <c r="BU631" s="132"/>
      <c r="BV631" s="132"/>
      <c r="BW631" s="132"/>
      <c r="BX631" s="132"/>
    </row>
    <row r="632" spans="1:76" hidden="1" x14ac:dyDescent="0.25">
      <c r="A632" s="295">
        <v>303</v>
      </c>
      <c r="C632" s="317" t="s">
        <v>13</v>
      </c>
      <c r="D632" s="317" t="s">
        <v>13</v>
      </c>
      <c r="E632" s="318" t="s">
        <v>13</v>
      </c>
      <c r="F632" s="132" t="s">
        <v>13</v>
      </c>
      <c r="G632" s="132" t="s">
        <v>13</v>
      </c>
      <c r="H632" s="132" t="s">
        <v>13</v>
      </c>
      <c r="I632" s="132" t="s">
        <v>13</v>
      </c>
      <c r="J632" s="132" t="s">
        <v>13</v>
      </c>
      <c r="K632" s="132" t="s">
        <v>13</v>
      </c>
      <c r="L632" s="132" t="s">
        <v>13</v>
      </c>
      <c r="M632" s="132" t="s">
        <v>13</v>
      </c>
      <c r="N632" s="132" t="s">
        <v>13</v>
      </c>
      <c r="O632" s="132" t="s">
        <v>13</v>
      </c>
      <c r="P632" s="132" t="s">
        <v>13</v>
      </c>
      <c r="Q632" s="132" t="s">
        <v>13</v>
      </c>
      <c r="R632" s="132" t="s">
        <v>13</v>
      </c>
      <c r="S632" s="132" t="s">
        <v>13</v>
      </c>
      <c r="T632" s="132" t="s">
        <v>13</v>
      </c>
      <c r="U632" s="132" t="s">
        <v>13</v>
      </c>
      <c r="V632" s="132" t="s">
        <v>13</v>
      </c>
      <c r="W632" s="132" t="s">
        <v>13</v>
      </c>
      <c r="X632" s="132" t="s">
        <v>13</v>
      </c>
      <c r="Y632" s="132" t="s">
        <v>13</v>
      </c>
      <c r="Z632" s="132" t="s">
        <v>13</v>
      </c>
      <c r="AA632" s="132" t="s">
        <v>13</v>
      </c>
      <c r="AB632" s="132" t="s">
        <v>13</v>
      </c>
      <c r="AC632" s="132" t="s">
        <v>13</v>
      </c>
      <c r="AD632" s="132" t="s">
        <v>13</v>
      </c>
      <c r="AE632" s="132" t="s">
        <v>13</v>
      </c>
      <c r="AF632" s="132" t="s">
        <v>13</v>
      </c>
      <c r="AG632" s="132" t="s">
        <v>13</v>
      </c>
      <c r="AH632" s="132" t="s">
        <v>13</v>
      </c>
      <c r="AI632" s="132" t="s">
        <v>13</v>
      </c>
      <c r="AJ632" s="132" t="s">
        <v>13</v>
      </c>
      <c r="AK632" s="132" t="s">
        <v>13</v>
      </c>
      <c r="AL632" s="132" t="s">
        <v>13</v>
      </c>
      <c r="AM632" s="132" t="s">
        <v>13</v>
      </c>
      <c r="AN632" s="132" t="s">
        <v>13</v>
      </c>
      <c r="AO632" s="132" t="s">
        <v>13</v>
      </c>
      <c r="AP632" s="132" t="s">
        <v>13</v>
      </c>
      <c r="AQ632" s="132" t="s">
        <v>13</v>
      </c>
      <c r="AR632" s="132" t="s">
        <v>13</v>
      </c>
      <c r="AS632" s="132" t="s">
        <v>13</v>
      </c>
      <c r="AT632" s="319" t="s">
        <v>13</v>
      </c>
      <c r="AU632" s="132" t="s">
        <v>13</v>
      </c>
      <c r="AV632" s="132" t="s">
        <v>13</v>
      </c>
      <c r="AW632" s="132" t="s">
        <v>13</v>
      </c>
      <c r="AX632" s="132" t="s">
        <v>13</v>
      </c>
      <c r="AY632" s="132" t="s">
        <v>13</v>
      </c>
      <c r="AZ632" s="320" t="s">
        <v>13</v>
      </c>
      <c r="BA632" s="320" t="s">
        <v>13</v>
      </c>
      <c r="BB632" s="132" t="s">
        <v>13</v>
      </c>
      <c r="BC632" s="319" t="s">
        <v>13</v>
      </c>
      <c r="BD632" s="319" t="s">
        <v>13</v>
      </c>
      <c r="BE632" s="320" t="s">
        <v>13</v>
      </c>
      <c r="BF632" s="132" t="s">
        <v>13</v>
      </c>
      <c r="BG632" s="132" t="s">
        <v>13</v>
      </c>
      <c r="BH632" s="132" t="s">
        <v>13</v>
      </c>
      <c r="BI632" s="132" t="s">
        <v>13</v>
      </c>
      <c r="BJ632" s="321"/>
      <c r="BK632" s="321"/>
      <c r="BL632" s="132"/>
      <c r="BM632" s="132"/>
      <c r="BN632" s="132"/>
      <c r="BO632" s="132"/>
      <c r="BP632" s="132"/>
      <c r="BQ632" s="321"/>
      <c r="BR632" s="132"/>
      <c r="BS632" s="132"/>
      <c r="BT632" s="132"/>
      <c r="BU632" s="132"/>
      <c r="BV632" s="132"/>
      <c r="BW632" s="132"/>
      <c r="BX632" s="132"/>
    </row>
    <row r="633" spans="1:76" hidden="1" x14ac:dyDescent="0.25">
      <c r="A633" s="295">
        <v>303</v>
      </c>
      <c r="C633" s="317" t="s">
        <v>13</v>
      </c>
      <c r="D633" s="317" t="s">
        <v>13</v>
      </c>
      <c r="E633" s="318" t="s">
        <v>13</v>
      </c>
      <c r="F633" s="132" t="s">
        <v>13</v>
      </c>
      <c r="G633" s="132" t="s">
        <v>13</v>
      </c>
      <c r="H633" s="132" t="s">
        <v>13</v>
      </c>
      <c r="I633" s="132" t="s">
        <v>13</v>
      </c>
      <c r="J633" s="132" t="s">
        <v>13</v>
      </c>
      <c r="K633" s="132" t="s">
        <v>13</v>
      </c>
      <c r="L633" s="132" t="s">
        <v>13</v>
      </c>
      <c r="M633" s="132" t="s">
        <v>13</v>
      </c>
      <c r="N633" s="132" t="s">
        <v>13</v>
      </c>
      <c r="O633" s="132" t="s">
        <v>13</v>
      </c>
      <c r="P633" s="132" t="s">
        <v>13</v>
      </c>
      <c r="Q633" s="132" t="s">
        <v>13</v>
      </c>
      <c r="R633" s="132" t="s">
        <v>13</v>
      </c>
      <c r="S633" s="132" t="s">
        <v>13</v>
      </c>
      <c r="T633" s="132" t="s">
        <v>13</v>
      </c>
      <c r="U633" s="132" t="s">
        <v>13</v>
      </c>
      <c r="V633" s="132" t="s">
        <v>13</v>
      </c>
      <c r="W633" s="132" t="s">
        <v>13</v>
      </c>
      <c r="X633" s="132" t="s">
        <v>13</v>
      </c>
      <c r="Y633" s="132" t="s">
        <v>13</v>
      </c>
      <c r="Z633" s="132" t="s">
        <v>13</v>
      </c>
      <c r="AA633" s="132" t="s">
        <v>13</v>
      </c>
      <c r="AB633" s="132" t="s">
        <v>13</v>
      </c>
      <c r="AC633" s="132" t="s">
        <v>13</v>
      </c>
      <c r="AD633" s="132" t="s">
        <v>13</v>
      </c>
      <c r="AE633" s="132" t="s">
        <v>13</v>
      </c>
      <c r="AF633" s="132" t="s">
        <v>13</v>
      </c>
      <c r="AG633" s="132" t="s">
        <v>13</v>
      </c>
      <c r="AH633" s="132" t="s">
        <v>13</v>
      </c>
      <c r="AI633" s="132" t="s">
        <v>13</v>
      </c>
      <c r="AJ633" s="132" t="s">
        <v>13</v>
      </c>
      <c r="AK633" s="132" t="s">
        <v>13</v>
      </c>
      <c r="AL633" s="132" t="s">
        <v>13</v>
      </c>
      <c r="AM633" s="132" t="s">
        <v>13</v>
      </c>
      <c r="AN633" s="132" t="s">
        <v>13</v>
      </c>
      <c r="AO633" s="132" t="s">
        <v>13</v>
      </c>
      <c r="AP633" s="132" t="s">
        <v>13</v>
      </c>
      <c r="AQ633" s="132" t="s">
        <v>13</v>
      </c>
      <c r="AR633" s="132" t="s">
        <v>13</v>
      </c>
      <c r="AS633" s="132" t="s">
        <v>13</v>
      </c>
      <c r="AT633" s="319" t="s">
        <v>13</v>
      </c>
      <c r="AU633" s="132" t="s">
        <v>13</v>
      </c>
      <c r="AV633" s="132" t="s">
        <v>13</v>
      </c>
      <c r="AW633" s="132" t="s">
        <v>13</v>
      </c>
      <c r="AX633" s="132" t="s">
        <v>13</v>
      </c>
      <c r="AY633" s="132" t="s">
        <v>13</v>
      </c>
      <c r="AZ633" s="320" t="s">
        <v>13</v>
      </c>
      <c r="BA633" s="320" t="s">
        <v>13</v>
      </c>
      <c r="BB633" s="132" t="s">
        <v>13</v>
      </c>
      <c r="BC633" s="319" t="s">
        <v>13</v>
      </c>
      <c r="BD633" s="319" t="s">
        <v>13</v>
      </c>
      <c r="BE633" s="320" t="s">
        <v>13</v>
      </c>
      <c r="BF633" s="132" t="s">
        <v>13</v>
      </c>
      <c r="BG633" s="132" t="s">
        <v>13</v>
      </c>
      <c r="BH633" s="132" t="s">
        <v>13</v>
      </c>
      <c r="BI633" s="132" t="s">
        <v>13</v>
      </c>
      <c r="BJ633" s="321"/>
      <c r="BK633" s="321"/>
      <c r="BL633" s="132"/>
      <c r="BM633" s="132"/>
      <c r="BN633" s="132"/>
      <c r="BO633" s="132"/>
      <c r="BP633" s="132"/>
      <c r="BQ633" s="321"/>
      <c r="BR633" s="132"/>
      <c r="BS633" s="132"/>
      <c r="BT633" s="132"/>
      <c r="BU633" s="132"/>
      <c r="BV633" s="132"/>
      <c r="BW633" s="132"/>
      <c r="BX633" s="132"/>
    </row>
    <row r="634" spans="1:76" hidden="1" x14ac:dyDescent="0.25">
      <c r="A634" s="295">
        <v>303</v>
      </c>
      <c r="C634" s="317" t="s">
        <v>13</v>
      </c>
      <c r="D634" s="317" t="s">
        <v>13</v>
      </c>
      <c r="E634" s="318" t="s">
        <v>13</v>
      </c>
      <c r="F634" s="132" t="s">
        <v>13</v>
      </c>
      <c r="G634" s="132" t="s">
        <v>13</v>
      </c>
      <c r="H634" s="132" t="s">
        <v>13</v>
      </c>
      <c r="I634" s="132" t="s">
        <v>13</v>
      </c>
      <c r="J634" s="132" t="s">
        <v>13</v>
      </c>
      <c r="K634" s="132" t="s">
        <v>13</v>
      </c>
      <c r="L634" s="132" t="s">
        <v>13</v>
      </c>
      <c r="M634" s="132" t="s">
        <v>13</v>
      </c>
      <c r="N634" s="132" t="s">
        <v>13</v>
      </c>
      <c r="O634" s="132" t="s">
        <v>13</v>
      </c>
      <c r="P634" s="132" t="s">
        <v>13</v>
      </c>
      <c r="Q634" s="132" t="s">
        <v>13</v>
      </c>
      <c r="R634" s="132" t="s">
        <v>13</v>
      </c>
      <c r="S634" s="132" t="s">
        <v>13</v>
      </c>
      <c r="T634" s="132" t="s">
        <v>13</v>
      </c>
      <c r="U634" s="132" t="s">
        <v>13</v>
      </c>
      <c r="V634" s="132" t="s">
        <v>13</v>
      </c>
      <c r="W634" s="132" t="s">
        <v>13</v>
      </c>
      <c r="X634" s="132" t="s">
        <v>13</v>
      </c>
      <c r="Y634" s="132" t="s">
        <v>13</v>
      </c>
      <c r="Z634" s="132" t="s">
        <v>13</v>
      </c>
      <c r="AA634" s="132" t="s">
        <v>13</v>
      </c>
      <c r="AB634" s="132" t="s">
        <v>13</v>
      </c>
      <c r="AC634" s="132" t="s">
        <v>13</v>
      </c>
      <c r="AD634" s="132" t="s">
        <v>13</v>
      </c>
      <c r="AE634" s="132" t="s">
        <v>13</v>
      </c>
      <c r="AF634" s="132" t="s">
        <v>13</v>
      </c>
      <c r="AG634" s="132" t="s">
        <v>13</v>
      </c>
      <c r="AH634" s="132" t="s">
        <v>13</v>
      </c>
      <c r="AI634" s="132" t="s">
        <v>13</v>
      </c>
      <c r="AJ634" s="132" t="s">
        <v>13</v>
      </c>
      <c r="AK634" s="132" t="s">
        <v>13</v>
      </c>
      <c r="AL634" s="132" t="s">
        <v>13</v>
      </c>
      <c r="AM634" s="132" t="s">
        <v>13</v>
      </c>
      <c r="AN634" s="132" t="s">
        <v>13</v>
      </c>
      <c r="AO634" s="132" t="s">
        <v>13</v>
      </c>
      <c r="AP634" s="132" t="s">
        <v>13</v>
      </c>
      <c r="AQ634" s="132" t="s">
        <v>13</v>
      </c>
      <c r="AR634" s="132" t="s">
        <v>13</v>
      </c>
      <c r="AS634" s="132" t="s">
        <v>13</v>
      </c>
      <c r="AT634" s="319" t="s">
        <v>13</v>
      </c>
      <c r="AU634" s="132" t="s">
        <v>13</v>
      </c>
      <c r="AV634" s="132" t="s">
        <v>13</v>
      </c>
      <c r="AW634" s="132" t="s">
        <v>13</v>
      </c>
      <c r="AX634" s="132" t="s">
        <v>13</v>
      </c>
      <c r="AY634" s="132" t="s">
        <v>13</v>
      </c>
      <c r="AZ634" s="320" t="s">
        <v>13</v>
      </c>
      <c r="BA634" s="320" t="s">
        <v>13</v>
      </c>
      <c r="BB634" s="132" t="s">
        <v>13</v>
      </c>
      <c r="BC634" s="319" t="s">
        <v>13</v>
      </c>
      <c r="BD634" s="319" t="s">
        <v>13</v>
      </c>
      <c r="BE634" s="320" t="s">
        <v>13</v>
      </c>
      <c r="BF634" s="132" t="s">
        <v>13</v>
      </c>
      <c r="BG634" s="132" t="s">
        <v>13</v>
      </c>
      <c r="BH634" s="132" t="s">
        <v>13</v>
      </c>
      <c r="BI634" s="132" t="s">
        <v>13</v>
      </c>
      <c r="BJ634" s="321"/>
      <c r="BK634" s="321"/>
      <c r="BL634" s="132"/>
      <c r="BM634" s="132"/>
      <c r="BN634" s="132"/>
      <c r="BO634" s="132"/>
      <c r="BP634" s="132"/>
      <c r="BQ634" s="321"/>
      <c r="BR634" s="132"/>
      <c r="BS634" s="132"/>
      <c r="BT634" s="132"/>
      <c r="BU634" s="132"/>
      <c r="BV634" s="132"/>
      <c r="BW634" s="132"/>
      <c r="BX634" s="132"/>
    </row>
    <row r="635" spans="1:76" hidden="1" x14ac:dyDescent="0.25">
      <c r="A635" s="295">
        <v>303</v>
      </c>
      <c r="C635" s="317" t="s">
        <v>13</v>
      </c>
      <c r="D635" s="317" t="s">
        <v>13</v>
      </c>
      <c r="E635" s="318" t="s">
        <v>13</v>
      </c>
      <c r="F635" s="132" t="s">
        <v>13</v>
      </c>
      <c r="G635" s="132" t="s">
        <v>13</v>
      </c>
      <c r="H635" s="132" t="s">
        <v>13</v>
      </c>
      <c r="I635" s="132" t="s">
        <v>13</v>
      </c>
      <c r="J635" s="132" t="s">
        <v>13</v>
      </c>
      <c r="K635" s="132" t="s">
        <v>13</v>
      </c>
      <c r="L635" s="132" t="s">
        <v>13</v>
      </c>
      <c r="M635" s="132" t="s">
        <v>13</v>
      </c>
      <c r="N635" s="132" t="s">
        <v>13</v>
      </c>
      <c r="O635" s="132" t="s">
        <v>13</v>
      </c>
      <c r="P635" s="132" t="s">
        <v>13</v>
      </c>
      <c r="Q635" s="132" t="s">
        <v>13</v>
      </c>
      <c r="R635" s="132" t="s">
        <v>13</v>
      </c>
      <c r="S635" s="132" t="s">
        <v>13</v>
      </c>
      <c r="T635" s="132" t="s">
        <v>13</v>
      </c>
      <c r="U635" s="132" t="s">
        <v>13</v>
      </c>
      <c r="V635" s="132" t="s">
        <v>13</v>
      </c>
      <c r="W635" s="132" t="s">
        <v>13</v>
      </c>
      <c r="X635" s="132" t="s">
        <v>13</v>
      </c>
      <c r="Y635" s="132" t="s">
        <v>13</v>
      </c>
      <c r="Z635" s="132" t="s">
        <v>13</v>
      </c>
      <c r="AA635" s="132" t="s">
        <v>13</v>
      </c>
      <c r="AB635" s="132" t="s">
        <v>13</v>
      </c>
      <c r="AC635" s="132" t="s">
        <v>13</v>
      </c>
      <c r="AD635" s="132" t="s">
        <v>13</v>
      </c>
      <c r="AE635" s="132" t="s">
        <v>13</v>
      </c>
      <c r="AF635" s="132" t="s">
        <v>13</v>
      </c>
      <c r="AG635" s="132" t="s">
        <v>13</v>
      </c>
      <c r="AH635" s="132" t="s">
        <v>13</v>
      </c>
      <c r="AI635" s="132" t="s">
        <v>13</v>
      </c>
      <c r="AJ635" s="132" t="s">
        <v>13</v>
      </c>
      <c r="AK635" s="132" t="s">
        <v>13</v>
      </c>
      <c r="AL635" s="132" t="s">
        <v>13</v>
      </c>
      <c r="AM635" s="132" t="s">
        <v>13</v>
      </c>
      <c r="AN635" s="132" t="s">
        <v>13</v>
      </c>
      <c r="AO635" s="132" t="s">
        <v>13</v>
      </c>
      <c r="AP635" s="132" t="s">
        <v>13</v>
      </c>
      <c r="AQ635" s="132" t="s">
        <v>13</v>
      </c>
      <c r="AR635" s="132" t="s">
        <v>13</v>
      </c>
      <c r="AS635" s="132" t="s">
        <v>13</v>
      </c>
      <c r="AT635" s="319" t="s">
        <v>13</v>
      </c>
      <c r="AU635" s="132" t="s">
        <v>13</v>
      </c>
      <c r="AV635" s="132" t="s">
        <v>13</v>
      </c>
      <c r="AW635" s="132" t="s">
        <v>13</v>
      </c>
      <c r="AX635" s="132" t="s">
        <v>13</v>
      </c>
      <c r="AY635" s="132" t="s">
        <v>13</v>
      </c>
      <c r="AZ635" s="320" t="s">
        <v>13</v>
      </c>
      <c r="BA635" s="320" t="s">
        <v>13</v>
      </c>
      <c r="BB635" s="132" t="s">
        <v>13</v>
      </c>
      <c r="BC635" s="319" t="s">
        <v>13</v>
      </c>
      <c r="BD635" s="319" t="s">
        <v>13</v>
      </c>
      <c r="BE635" s="320" t="s">
        <v>13</v>
      </c>
      <c r="BF635" s="132" t="s">
        <v>13</v>
      </c>
      <c r="BG635" s="132" t="s">
        <v>13</v>
      </c>
      <c r="BH635" s="132" t="s">
        <v>13</v>
      </c>
      <c r="BI635" s="132" t="s">
        <v>13</v>
      </c>
      <c r="BJ635" s="321"/>
      <c r="BK635" s="321"/>
      <c r="BL635" s="132"/>
      <c r="BM635" s="132"/>
      <c r="BN635" s="132"/>
      <c r="BO635" s="132"/>
      <c r="BP635" s="132"/>
      <c r="BQ635" s="321"/>
      <c r="BR635" s="132"/>
      <c r="BS635" s="132"/>
      <c r="BT635" s="132"/>
      <c r="BU635" s="132"/>
      <c r="BV635" s="132"/>
      <c r="BW635" s="132"/>
      <c r="BX635" s="132"/>
    </row>
    <row r="636" spans="1:76" hidden="1" x14ac:dyDescent="0.25">
      <c r="A636" s="295">
        <v>303</v>
      </c>
      <c r="C636" s="317" t="s">
        <v>13</v>
      </c>
      <c r="D636" s="317" t="s">
        <v>13</v>
      </c>
      <c r="E636" s="318" t="s">
        <v>13</v>
      </c>
      <c r="F636" s="132" t="s">
        <v>13</v>
      </c>
      <c r="G636" s="132" t="s">
        <v>13</v>
      </c>
      <c r="H636" s="132" t="s">
        <v>13</v>
      </c>
      <c r="I636" s="132" t="s">
        <v>13</v>
      </c>
      <c r="J636" s="132" t="s">
        <v>13</v>
      </c>
      <c r="K636" s="132" t="s">
        <v>13</v>
      </c>
      <c r="L636" s="132" t="s">
        <v>13</v>
      </c>
      <c r="M636" s="132" t="s">
        <v>13</v>
      </c>
      <c r="N636" s="132" t="s">
        <v>13</v>
      </c>
      <c r="O636" s="132" t="s">
        <v>13</v>
      </c>
      <c r="P636" s="132" t="s">
        <v>13</v>
      </c>
      <c r="Q636" s="132" t="s">
        <v>13</v>
      </c>
      <c r="R636" s="132" t="s">
        <v>13</v>
      </c>
      <c r="S636" s="132" t="s">
        <v>13</v>
      </c>
      <c r="T636" s="132" t="s">
        <v>13</v>
      </c>
      <c r="U636" s="132" t="s">
        <v>13</v>
      </c>
      <c r="V636" s="132" t="s">
        <v>13</v>
      </c>
      <c r="W636" s="132" t="s">
        <v>13</v>
      </c>
      <c r="X636" s="132" t="s">
        <v>13</v>
      </c>
      <c r="Y636" s="132" t="s">
        <v>13</v>
      </c>
      <c r="Z636" s="132" t="s">
        <v>13</v>
      </c>
      <c r="AA636" s="132" t="s">
        <v>13</v>
      </c>
      <c r="AB636" s="132" t="s">
        <v>13</v>
      </c>
      <c r="AC636" s="132" t="s">
        <v>13</v>
      </c>
      <c r="AD636" s="132" t="s">
        <v>13</v>
      </c>
      <c r="AE636" s="132" t="s">
        <v>13</v>
      </c>
      <c r="AF636" s="132" t="s">
        <v>13</v>
      </c>
      <c r="AG636" s="132" t="s">
        <v>13</v>
      </c>
      <c r="AH636" s="132" t="s">
        <v>13</v>
      </c>
      <c r="AI636" s="132" t="s">
        <v>13</v>
      </c>
      <c r="AJ636" s="132" t="s">
        <v>13</v>
      </c>
      <c r="AK636" s="132" t="s">
        <v>13</v>
      </c>
      <c r="AL636" s="132" t="s">
        <v>13</v>
      </c>
      <c r="AM636" s="132" t="s">
        <v>13</v>
      </c>
      <c r="AN636" s="132" t="s">
        <v>13</v>
      </c>
      <c r="AO636" s="132" t="s">
        <v>13</v>
      </c>
      <c r="AP636" s="132" t="s">
        <v>13</v>
      </c>
      <c r="AQ636" s="132" t="s">
        <v>13</v>
      </c>
      <c r="AR636" s="132" t="s">
        <v>13</v>
      </c>
      <c r="AS636" s="132" t="s">
        <v>13</v>
      </c>
      <c r="AT636" s="319" t="s">
        <v>13</v>
      </c>
      <c r="AU636" s="132" t="s">
        <v>13</v>
      </c>
      <c r="AV636" s="132" t="s">
        <v>13</v>
      </c>
      <c r="AW636" s="132" t="s">
        <v>13</v>
      </c>
      <c r="AX636" s="132" t="s">
        <v>13</v>
      </c>
      <c r="AY636" s="132" t="s">
        <v>13</v>
      </c>
      <c r="AZ636" s="320" t="s">
        <v>13</v>
      </c>
      <c r="BA636" s="320" t="s">
        <v>13</v>
      </c>
      <c r="BB636" s="132" t="s">
        <v>13</v>
      </c>
      <c r="BC636" s="319" t="s">
        <v>13</v>
      </c>
      <c r="BD636" s="319" t="s">
        <v>13</v>
      </c>
      <c r="BE636" s="320" t="s">
        <v>13</v>
      </c>
      <c r="BF636" s="132" t="s">
        <v>13</v>
      </c>
      <c r="BG636" s="132" t="s">
        <v>13</v>
      </c>
      <c r="BH636" s="132" t="s">
        <v>13</v>
      </c>
      <c r="BI636" s="132" t="s">
        <v>13</v>
      </c>
      <c r="BJ636" s="321"/>
      <c r="BK636" s="321"/>
      <c r="BL636" s="132"/>
      <c r="BM636" s="132"/>
      <c r="BN636" s="132"/>
      <c r="BO636" s="132"/>
      <c r="BP636" s="132"/>
      <c r="BQ636" s="321"/>
      <c r="BR636" s="132"/>
      <c r="BS636" s="132"/>
      <c r="BT636" s="132"/>
      <c r="BU636" s="132"/>
      <c r="BV636" s="132"/>
      <c r="BW636" s="132"/>
      <c r="BX636" s="132"/>
    </row>
    <row r="637" spans="1:76" hidden="1" x14ac:dyDescent="0.25">
      <c r="A637" s="295">
        <v>303</v>
      </c>
      <c r="C637" s="317" t="s">
        <v>13</v>
      </c>
      <c r="D637" s="317" t="s">
        <v>13</v>
      </c>
      <c r="E637" s="318" t="s">
        <v>13</v>
      </c>
      <c r="F637" s="132" t="s">
        <v>13</v>
      </c>
      <c r="G637" s="132" t="s">
        <v>13</v>
      </c>
      <c r="H637" s="132" t="s">
        <v>13</v>
      </c>
      <c r="I637" s="132" t="s">
        <v>13</v>
      </c>
      <c r="J637" s="132" t="s">
        <v>13</v>
      </c>
      <c r="K637" s="132" t="s">
        <v>13</v>
      </c>
      <c r="L637" s="132" t="s">
        <v>13</v>
      </c>
      <c r="M637" s="132" t="s">
        <v>13</v>
      </c>
      <c r="N637" s="132" t="s">
        <v>13</v>
      </c>
      <c r="O637" s="132" t="s">
        <v>13</v>
      </c>
      <c r="P637" s="132" t="s">
        <v>13</v>
      </c>
      <c r="Q637" s="132" t="s">
        <v>13</v>
      </c>
      <c r="R637" s="132" t="s">
        <v>13</v>
      </c>
      <c r="S637" s="132" t="s">
        <v>13</v>
      </c>
      <c r="T637" s="132" t="s">
        <v>13</v>
      </c>
      <c r="U637" s="132" t="s">
        <v>13</v>
      </c>
      <c r="V637" s="132" t="s">
        <v>13</v>
      </c>
      <c r="W637" s="132" t="s">
        <v>13</v>
      </c>
      <c r="X637" s="132" t="s">
        <v>13</v>
      </c>
      <c r="Y637" s="132" t="s">
        <v>13</v>
      </c>
      <c r="Z637" s="132" t="s">
        <v>13</v>
      </c>
      <c r="AA637" s="132" t="s">
        <v>13</v>
      </c>
      <c r="AB637" s="132" t="s">
        <v>13</v>
      </c>
      <c r="AC637" s="132" t="s">
        <v>13</v>
      </c>
      <c r="AD637" s="132" t="s">
        <v>13</v>
      </c>
      <c r="AE637" s="132" t="s">
        <v>13</v>
      </c>
      <c r="AF637" s="132" t="s">
        <v>13</v>
      </c>
      <c r="AG637" s="132" t="s">
        <v>13</v>
      </c>
      <c r="AH637" s="132" t="s">
        <v>13</v>
      </c>
      <c r="AI637" s="132" t="s">
        <v>13</v>
      </c>
      <c r="AJ637" s="132" t="s">
        <v>13</v>
      </c>
      <c r="AK637" s="132" t="s">
        <v>13</v>
      </c>
      <c r="AL637" s="132" t="s">
        <v>13</v>
      </c>
      <c r="AM637" s="132" t="s">
        <v>13</v>
      </c>
      <c r="AN637" s="132" t="s">
        <v>13</v>
      </c>
      <c r="AO637" s="132" t="s">
        <v>13</v>
      </c>
      <c r="AP637" s="132" t="s">
        <v>13</v>
      </c>
      <c r="AQ637" s="132" t="s">
        <v>13</v>
      </c>
      <c r="AR637" s="132" t="s">
        <v>13</v>
      </c>
      <c r="AS637" s="132" t="s">
        <v>13</v>
      </c>
      <c r="AT637" s="319" t="s">
        <v>13</v>
      </c>
      <c r="AU637" s="132" t="s">
        <v>13</v>
      </c>
      <c r="AV637" s="132" t="s">
        <v>13</v>
      </c>
      <c r="AW637" s="132" t="s">
        <v>13</v>
      </c>
      <c r="AX637" s="132" t="s">
        <v>13</v>
      </c>
      <c r="AY637" s="132" t="s">
        <v>13</v>
      </c>
      <c r="AZ637" s="320" t="s">
        <v>13</v>
      </c>
      <c r="BA637" s="320" t="s">
        <v>13</v>
      </c>
      <c r="BB637" s="132" t="s">
        <v>13</v>
      </c>
      <c r="BC637" s="319" t="s">
        <v>13</v>
      </c>
      <c r="BD637" s="319" t="s">
        <v>13</v>
      </c>
      <c r="BE637" s="320" t="s">
        <v>13</v>
      </c>
      <c r="BF637" s="132" t="s">
        <v>13</v>
      </c>
      <c r="BG637" s="132" t="s">
        <v>13</v>
      </c>
      <c r="BH637" s="132" t="s">
        <v>13</v>
      </c>
      <c r="BI637" s="132" t="s">
        <v>13</v>
      </c>
      <c r="BJ637" s="321"/>
      <c r="BK637" s="321"/>
      <c r="BL637" s="132"/>
      <c r="BM637" s="132"/>
      <c r="BN637" s="132"/>
      <c r="BO637" s="132"/>
      <c r="BP637" s="132"/>
      <c r="BQ637" s="321"/>
      <c r="BR637" s="132"/>
      <c r="BS637" s="132"/>
      <c r="BT637" s="132"/>
      <c r="BU637" s="132"/>
      <c r="BV637" s="132"/>
      <c r="BW637" s="132"/>
      <c r="BX637" s="132"/>
    </row>
    <row r="638" spans="1:76" hidden="1" x14ac:dyDescent="0.25">
      <c r="A638" s="295">
        <v>303</v>
      </c>
      <c r="C638" s="317" t="s">
        <v>13</v>
      </c>
      <c r="D638" s="317" t="s">
        <v>13</v>
      </c>
      <c r="E638" s="318" t="s">
        <v>13</v>
      </c>
      <c r="F638" s="132" t="s">
        <v>13</v>
      </c>
      <c r="G638" s="132" t="s">
        <v>13</v>
      </c>
      <c r="H638" s="132" t="s">
        <v>13</v>
      </c>
      <c r="I638" s="132" t="s">
        <v>13</v>
      </c>
      <c r="J638" s="132" t="s">
        <v>13</v>
      </c>
      <c r="K638" s="132" t="s">
        <v>13</v>
      </c>
      <c r="L638" s="132" t="s">
        <v>13</v>
      </c>
      <c r="M638" s="132" t="s">
        <v>13</v>
      </c>
      <c r="N638" s="132" t="s">
        <v>13</v>
      </c>
      <c r="O638" s="132" t="s">
        <v>13</v>
      </c>
      <c r="P638" s="132" t="s">
        <v>13</v>
      </c>
      <c r="Q638" s="132" t="s">
        <v>13</v>
      </c>
      <c r="R638" s="132" t="s">
        <v>13</v>
      </c>
      <c r="S638" s="132" t="s">
        <v>13</v>
      </c>
      <c r="T638" s="132" t="s">
        <v>13</v>
      </c>
      <c r="U638" s="132" t="s">
        <v>13</v>
      </c>
      <c r="V638" s="132" t="s">
        <v>13</v>
      </c>
      <c r="W638" s="132" t="s">
        <v>13</v>
      </c>
      <c r="X638" s="132" t="s">
        <v>13</v>
      </c>
      <c r="Y638" s="132" t="s">
        <v>13</v>
      </c>
      <c r="Z638" s="132" t="s">
        <v>13</v>
      </c>
      <c r="AA638" s="132" t="s">
        <v>13</v>
      </c>
      <c r="AB638" s="132" t="s">
        <v>13</v>
      </c>
      <c r="AC638" s="132" t="s">
        <v>13</v>
      </c>
      <c r="AD638" s="132" t="s">
        <v>13</v>
      </c>
      <c r="AE638" s="132" t="s">
        <v>13</v>
      </c>
      <c r="AF638" s="132" t="s">
        <v>13</v>
      </c>
      <c r="AG638" s="132" t="s">
        <v>13</v>
      </c>
      <c r="AH638" s="132" t="s">
        <v>13</v>
      </c>
      <c r="AI638" s="132" t="s">
        <v>13</v>
      </c>
      <c r="AJ638" s="132" t="s">
        <v>13</v>
      </c>
      <c r="AK638" s="132" t="s">
        <v>13</v>
      </c>
      <c r="AL638" s="132" t="s">
        <v>13</v>
      </c>
      <c r="AM638" s="132" t="s">
        <v>13</v>
      </c>
      <c r="AN638" s="132" t="s">
        <v>13</v>
      </c>
      <c r="AO638" s="132" t="s">
        <v>13</v>
      </c>
      <c r="AP638" s="132" t="s">
        <v>13</v>
      </c>
      <c r="AQ638" s="132" t="s">
        <v>13</v>
      </c>
      <c r="AR638" s="132" t="s">
        <v>13</v>
      </c>
      <c r="AS638" s="132" t="s">
        <v>13</v>
      </c>
      <c r="AT638" s="319" t="s">
        <v>13</v>
      </c>
      <c r="AU638" s="132" t="s">
        <v>13</v>
      </c>
      <c r="AV638" s="132" t="s">
        <v>13</v>
      </c>
      <c r="AW638" s="132" t="s">
        <v>13</v>
      </c>
      <c r="AX638" s="132" t="s">
        <v>13</v>
      </c>
      <c r="AY638" s="132" t="s">
        <v>13</v>
      </c>
      <c r="AZ638" s="320" t="s">
        <v>13</v>
      </c>
      <c r="BA638" s="320" t="s">
        <v>13</v>
      </c>
      <c r="BB638" s="132" t="s">
        <v>13</v>
      </c>
      <c r="BC638" s="319" t="s">
        <v>13</v>
      </c>
      <c r="BD638" s="319" t="s">
        <v>13</v>
      </c>
      <c r="BE638" s="320" t="s">
        <v>13</v>
      </c>
      <c r="BF638" s="132" t="s">
        <v>13</v>
      </c>
      <c r="BG638" s="132" t="s">
        <v>13</v>
      </c>
      <c r="BH638" s="132" t="s">
        <v>13</v>
      </c>
      <c r="BI638" s="132" t="s">
        <v>13</v>
      </c>
      <c r="BJ638" s="321"/>
      <c r="BK638" s="321"/>
      <c r="BL638" s="132"/>
      <c r="BM638" s="132"/>
      <c r="BN638" s="132"/>
      <c r="BO638" s="132"/>
      <c r="BP638" s="132"/>
      <c r="BQ638" s="321"/>
      <c r="BR638" s="132"/>
      <c r="BS638" s="132"/>
      <c r="BT638" s="132"/>
      <c r="BU638" s="132"/>
      <c r="BV638" s="132"/>
      <c r="BW638" s="132"/>
      <c r="BX638" s="132"/>
    </row>
    <row r="639" spans="1:76" hidden="1" x14ac:dyDescent="0.25">
      <c r="A639" s="295">
        <v>303</v>
      </c>
      <c r="C639" s="317" t="s">
        <v>13</v>
      </c>
      <c r="D639" s="317" t="s">
        <v>13</v>
      </c>
      <c r="E639" s="318" t="s">
        <v>13</v>
      </c>
      <c r="F639" s="132" t="s">
        <v>13</v>
      </c>
      <c r="G639" s="132" t="s">
        <v>13</v>
      </c>
      <c r="H639" s="132" t="s">
        <v>13</v>
      </c>
      <c r="I639" s="132" t="s">
        <v>13</v>
      </c>
      <c r="J639" s="132" t="s">
        <v>13</v>
      </c>
      <c r="K639" s="132" t="s">
        <v>13</v>
      </c>
      <c r="L639" s="132" t="s">
        <v>13</v>
      </c>
      <c r="M639" s="132" t="s">
        <v>13</v>
      </c>
      <c r="N639" s="132" t="s">
        <v>13</v>
      </c>
      <c r="O639" s="132" t="s">
        <v>13</v>
      </c>
      <c r="P639" s="132" t="s">
        <v>13</v>
      </c>
      <c r="Q639" s="132" t="s">
        <v>13</v>
      </c>
      <c r="R639" s="132" t="s">
        <v>13</v>
      </c>
      <c r="S639" s="132" t="s">
        <v>13</v>
      </c>
      <c r="T639" s="132" t="s">
        <v>13</v>
      </c>
      <c r="U639" s="132" t="s">
        <v>13</v>
      </c>
      <c r="V639" s="132" t="s">
        <v>13</v>
      </c>
      <c r="W639" s="132" t="s">
        <v>13</v>
      </c>
      <c r="X639" s="132" t="s">
        <v>13</v>
      </c>
      <c r="Y639" s="132" t="s">
        <v>13</v>
      </c>
      <c r="Z639" s="132" t="s">
        <v>13</v>
      </c>
      <c r="AA639" s="132" t="s">
        <v>13</v>
      </c>
      <c r="AB639" s="132" t="s">
        <v>13</v>
      </c>
      <c r="AC639" s="132" t="s">
        <v>13</v>
      </c>
      <c r="AD639" s="132" t="s">
        <v>13</v>
      </c>
      <c r="AE639" s="132" t="s">
        <v>13</v>
      </c>
      <c r="AF639" s="132" t="s">
        <v>13</v>
      </c>
      <c r="AG639" s="132" t="s">
        <v>13</v>
      </c>
      <c r="AH639" s="132" t="s">
        <v>13</v>
      </c>
      <c r="AI639" s="132" t="s">
        <v>13</v>
      </c>
      <c r="AJ639" s="132" t="s">
        <v>13</v>
      </c>
      <c r="AK639" s="132" t="s">
        <v>13</v>
      </c>
      <c r="AL639" s="132" t="s">
        <v>13</v>
      </c>
      <c r="AM639" s="132" t="s">
        <v>13</v>
      </c>
      <c r="AN639" s="132" t="s">
        <v>13</v>
      </c>
      <c r="AO639" s="132" t="s">
        <v>13</v>
      </c>
      <c r="AP639" s="132" t="s">
        <v>13</v>
      </c>
      <c r="AQ639" s="132" t="s">
        <v>13</v>
      </c>
      <c r="AR639" s="132" t="s">
        <v>13</v>
      </c>
      <c r="AS639" s="132" t="s">
        <v>13</v>
      </c>
      <c r="AT639" s="319" t="s">
        <v>13</v>
      </c>
      <c r="AU639" s="132" t="s">
        <v>13</v>
      </c>
      <c r="AV639" s="132" t="s">
        <v>13</v>
      </c>
      <c r="AW639" s="132" t="s">
        <v>13</v>
      </c>
      <c r="AX639" s="132" t="s">
        <v>13</v>
      </c>
      <c r="AY639" s="132" t="s">
        <v>13</v>
      </c>
      <c r="AZ639" s="320" t="s">
        <v>13</v>
      </c>
      <c r="BA639" s="320" t="s">
        <v>13</v>
      </c>
      <c r="BB639" s="132" t="s">
        <v>13</v>
      </c>
      <c r="BC639" s="319" t="s">
        <v>13</v>
      </c>
      <c r="BD639" s="319" t="s">
        <v>13</v>
      </c>
      <c r="BE639" s="320" t="s">
        <v>13</v>
      </c>
      <c r="BF639" s="132" t="s">
        <v>13</v>
      </c>
      <c r="BG639" s="132" t="s">
        <v>13</v>
      </c>
      <c r="BH639" s="132" t="s">
        <v>13</v>
      </c>
      <c r="BI639" s="132" t="s">
        <v>13</v>
      </c>
      <c r="BJ639" s="321"/>
      <c r="BK639" s="321"/>
      <c r="BL639" s="132"/>
      <c r="BM639" s="132"/>
      <c r="BN639" s="132"/>
      <c r="BO639" s="132"/>
      <c r="BP639" s="132"/>
      <c r="BQ639" s="321"/>
      <c r="BR639" s="132"/>
      <c r="BS639" s="132"/>
      <c r="BT639" s="132"/>
      <c r="BU639" s="132"/>
      <c r="BV639" s="132"/>
      <c r="BW639" s="132"/>
      <c r="BX639" s="132"/>
    </row>
    <row r="640" spans="1:76" hidden="1" x14ac:dyDescent="0.25">
      <c r="A640" s="295">
        <v>303</v>
      </c>
      <c r="C640" s="317" t="s">
        <v>13</v>
      </c>
      <c r="D640" s="317" t="s">
        <v>13</v>
      </c>
      <c r="E640" s="318" t="s">
        <v>13</v>
      </c>
      <c r="F640" s="132" t="s">
        <v>13</v>
      </c>
      <c r="G640" s="132" t="s">
        <v>13</v>
      </c>
      <c r="H640" s="132" t="s">
        <v>13</v>
      </c>
      <c r="I640" s="132" t="s">
        <v>13</v>
      </c>
      <c r="J640" s="132" t="s">
        <v>13</v>
      </c>
      <c r="K640" s="132" t="s">
        <v>13</v>
      </c>
      <c r="L640" s="132" t="s">
        <v>13</v>
      </c>
      <c r="M640" s="132" t="s">
        <v>13</v>
      </c>
      <c r="N640" s="132" t="s">
        <v>13</v>
      </c>
      <c r="O640" s="132" t="s">
        <v>13</v>
      </c>
      <c r="P640" s="132" t="s">
        <v>13</v>
      </c>
      <c r="Q640" s="132" t="s">
        <v>13</v>
      </c>
      <c r="R640" s="132" t="s">
        <v>13</v>
      </c>
      <c r="S640" s="132" t="s">
        <v>13</v>
      </c>
      <c r="T640" s="132" t="s">
        <v>13</v>
      </c>
      <c r="U640" s="132" t="s">
        <v>13</v>
      </c>
      <c r="V640" s="132" t="s">
        <v>13</v>
      </c>
      <c r="W640" s="132" t="s">
        <v>13</v>
      </c>
      <c r="X640" s="132" t="s">
        <v>13</v>
      </c>
      <c r="Y640" s="132" t="s">
        <v>13</v>
      </c>
      <c r="Z640" s="132" t="s">
        <v>13</v>
      </c>
      <c r="AA640" s="132" t="s">
        <v>13</v>
      </c>
      <c r="AB640" s="132" t="s">
        <v>13</v>
      </c>
      <c r="AC640" s="132" t="s">
        <v>13</v>
      </c>
      <c r="AD640" s="132" t="s">
        <v>13</v>
      </c>
      <c r="AE640" s="132" t="s">
        <v>13</v>
      </c>
      <c r="AF640" s="132" t="s">
        <v>13</v>
      </c>
      <c r="AG640" s="132" t="s">
        <v>13</v>
      </c>
      <c r="AH640" s="132" t="s">
        <v>13</v>
      </c>
      <c r="AI640" s="132" t="s">
        <v>13</v>
      </c>
      <c r="AJ640" s="132" t="s">
        <v>13</v>
      </c>
      <c r="AK640" s="132" t="s">
        <v>13</v>
      </c>
      <c r="AL640" s="132" t="s">
        <v>13</v>
      </c>
      <c r="AM640" s="132" t="s">
        <v>13</v>
      </c>
      <c r="AN640" s="132" t="s">
        <v>13</v>
      </c>
      <c r="AO640" s="132" t="s">
        <v>13</v>
      </c>
      <c r="AP640" s="132" t="s">
        <v>13</v>
      </c>
      <c r="AQ640" s="132" t="s">
        <v>13</v>
      </c>
      <c r="AR640" s="132" t="s">
        <v>13</v>
      </c>
      <c r="AS640" s="132" t="s">
        <v>13</v>
      </c>
      <c r="AT640" s="319" t="s">
        <v>13</v>
      </c>
      <c r="AU640" s="132" t="s">
        <v>13</v>
      </c>
      <c r="AV640" s="132" t="s">
        <v>13</v>
      </c>
      <c r="AW640" s="132" t="s">
        <v>13</v>
      </c>
      <c r="AX640" s="132" t="s">
        <v>13</v>
      </c>
      <c r="AY640" s="132" t="s">
        <v>13</v>
      </c>
      <c r="AZ640" s="320" t="s">
        <v>13</v>
      </c>
      <c r="BA640" s="320" t="s">
        <v>13</v>
      </c>
      <c r="BB640" s="132" t="s">
        <v>13</v>
      </c>
      <c r="BC640" s="319" t="s">
        <v>13</v>
      </c>
      <c r="BD640" s="319" t="s">
        <v>13</v>
      </c>
      <c r="BE640" s="320" t="s">
        <v>13</v>
      </c>
      <c r="BF640" s="132" t="s">
        <v>13</v>
      </c>
      <c r="BG640" s="132" t="s">
        <v>13</v>
      </c>
      <c r="BH640" s="132" t="s">
        <v>13</v>
      </c>
      <c r="BI640" s="132" t="s">
        <v>13</v>
      </c>
      <c r="BJ640" s="321"/>
      <c r="BK640" s="321"/>
      <c r="BL640" s="132"/>
      <c r="BM640" s="132"/>
      <c r="BN640" s="132"/>
      <c r="BO640" s="132"/>
      <c r="BP640" s="132"/>
      <c r="BQ640" s="321"/>
      <c r="BR640" s="132"/>
      <c r="BS640" s="132"/>
      <c r="BT640" s="132"/>
      <c r="BU640" s="132"/>
      <c r="BV640" s="132"/>
      <c r="BW640" s="132"/>
      <c r="BX640" s="132"/>
    </row>
    <row r="641" spans="1:76" hidden="1" x14ac:dyDescent="0.25">
      <c r="A641" s="295">
        <v>303</v>
      </c>
      <c r="C641" s="317" t="s">
        <v>13</v>
      </c>
      <c r="D641" s="317" t="s">
        <v>13</v>
      </c>
      <c r="E641" s="318" t="s">
        <v>13</v>
      </c>
      <c r="F641" s="132" t="s">
        <v>13</v>
      </c>
      <c r="G641" s="132" t="s">
        <v>13</v>
      </c>
      <c r="H641" s="132" t="s">
        <v>13</v>
      </c>
      <c r="I641" s="132" t="s">
        <v>13</v>
      </c>
      <c r="J641" s="132" t="s">
        <v>13</v>
      </c>
      <c r="K641" s="132" t="s">
        <v>13</v>
      </c>
      <c r="L641" s="132" t="s">
        <v>13</v>
      </c>
      <c r="M641" s="132" t="s">
        <v>13</v>
      </c>
      <c r="N641" s="132" t="s">
        <v>13</v>
      </c>
      <c r="O641" s="132" t="s">
        <v>13</v>
      </c>
      <c r="P641" s="132" t="s">
        <v>13</v>
      </c>
      <c r="Q641" s="132" t="s">
        <v>13</v>
      </c>
      <c r="R641" s="132" t="s">
        <v>13</v>
      </c>
      <c r="S641" s="132" t="s">
        <v>13</v>
      </c>
      <c r="T641" s="132" t="s">
        <v>13</v>
      </c>
      <c r="U641" s="132" t="s">
        <v>13</v>
      </c>
      <c r="V641" s="132" t="s">
        <v>13</v>
      </c>
      <c r="W641" s="132" t="s">
        <v>13</v>
      </c>
      <c r="X641" s="132" t="s">
        <v>13</v>
      </c>
      <c r="Y641" s="132" t="s">
        <v>13</v>
      </c>
      <c r="Z641" s="132" t="s">
        <v>13</v>
      </c>
      <c r="AA641" s="132" t="s">
        <v>13</v>
      </c>
      <c r="AB641" s="132" t="s">
        <v>13</v>
      </c>
      <c r="AC641" s="132" t="s">
        <v>13</v>
      </c>
      <c r="AD641" s="132" t="s">
        <v>13</v>
      </c>
      <c r="AE641" s="132" t="s">
        <v>13</v>
      </c>
      <c r="AF641" s="132" t="s">
        <v>13</v>
      </c>
      <c r="AG641" s="132" t="s">
        <v>13</v>
      </c>
      <c r="AH641" s="132" t="s">
        <v>13</v>
      </c>
      <c r="AI641" s="132" t="s">
        <v>13</v>
      </c>
      <c r="AJ641" s="132" t="s">
        <v>13</v>
      </c>
      <c r="AK641" s="132" t="s">
        <v>13</v>
      </c>
      <c r="AL641" s="132" t="s">
        <v>13</v>
      </c>
      <c r="AM641" s="132" t="s">
        <v>13</v>
      </c>
      <c r="AN641" s="132" t="s">
        <v>13</v>
      </c>
      <c r="AO641" s="132" t="s">
        <v>13</v>
      </c>
      <c r="AP641" s="132" t="s">
        <v>13</v>
      </c>
      <c r="AQ641" s="132" t="s">
        <v>13</v>
      </c>
      <c r="AR641" s="132" t="s">
        <v>13</v>
      </c>
      <c r="AS641" s="132" t="s">
        <v>13</v>
      </c>
      <c r="AT641" s="319" t="s">
        <v>13</v>
      </c>
      <c r="AU641" s="132" t="s">
        <v>13</v>
      </c>
      <c r="AV641" s="132" t="s">
        <v>13</v>
      </c>
      <c r="AW641" s="132" t="s">
        <v>13</v>
      </c>
      <c r="AX641" s="132" t="s">
        <v>13</v>
      </c>
      <c r="AY641" s="132" t="s">
        <v>13</v>
      </c>
      <c r="AZ641" s="320" t="s">
        <v>13</v>
      </c>
      <c r="BA641" s="320" t="s">
        <v>13</v>
      </c>
      <c r="BB641" s="132" t="s">
        <v>13</v>
      </c>
      <c r="BC641" s="319" t="s">
        <v>13</v>
      </c>
      <c r="BD641" s="319" t="s">
        <v>13</v>
      </c>
      <c r="BE641" s="320" t="s">
        <v>13</v>
      </c>
      <c r="BF641" s="132" t="s">
        <v>13</v>
      </c>
      <c r="BG641" s="132" t="s">
        <v>13</v>
      </c>
      <c r="BH641" s="132" t="s">
        <v>13</v>
      </c>
      <c r="BI641" s="132" t="s">
        <v>13</v>
      </c>
      <c r="BJ641" s="321"/>
      <c r="BK641" s="321"/>
      <c r="BL641" s="132"/>
      <c r="BM641" s="132"/>
      <c r="BN641" s="132"/>
      <c r="BO641" s="132"/>
      <c r="BP641" s="132"/>
      <c r="BQ641" s="321"/>
      <c r="BR641" s="132"/>
      <c r="BS641" s="132"/>
      <c r="BT641" s="132"/>
      <c r="BU641" s="132"/>
      <c r="BV641" s="132"/>
      <c r="BW641" s="132"/>
      <c r="BX641" s="132"/>
    </row>
    <row r="642" spans="1:76" hidden="1" x14ac:dyDescent="0.25">
      <c r="A642" s="295">
        <v>303</v>
      </c>
      <c r="C642" s="317" t="s">
        <v>13</v>
      </c>
      <c r="D642" s="317" t="s">
        <v>13</v>
      </c>
      <c r="E642" s="318" t="s">
        <v>13</v>
      </c>
      <c r="F642" s="132" t="s">
        <v>13</v>
      </c>
      <c r="G642" s="132" t="s">
        <v>13</v>
      </c>
      <c r="H642" s="132" t="s">
        <v>13</v>
      </c>
      <c r="I642" s="132" t="s">
        <v>13</v>
      </c>
      <c r="J642" s="132" t="s">
        <v>13</v>
      </c>
      <c r="K642" s="132" t="s">
        <v>13</v>
      </c>
      <c r="L642" s="132" t="s">
        <v>13</v>
      </c>
      <c r="M642" s="132" t="s">
        <v>13</v>
      </c>
      <c r="N642" s="132" t="s">
        <v>13</v>
      </c>
      <c r="O642" s="132" t="s">
        <v>13</v>
      </c>
      <c r="P642" s="132" t="s">
        <v>13</v>
      </c>
      <c r="Q642" s="132" t="s">
        <v>13</v>
      </c>
      <c r="R642" s="132" t="s">
        <v>13</v>
      </c>
      <c r="S642" s="132" t="s">
        <v>13</v>
      </c>
      <c r="T642" s="132" t="s">
        <v>13</v>
      </c>
      <c r="U642" s="132" t="s">
        <v>13</v>
      </c>
      <c r="V642" s="132" t="s">
        <v>13</v>
      </c>
      <c r="W642" s="132" t="s">
        <v>13</v>
      </c>
      <c r="X642" s="132" t="s">
        <v>13</v>
      </c>
      <c r="Y642" s="132" t="s">
        <v>13</v>
      </c>
      <c r="Z642" s="132" t="s">
        <v>13</v>
      </c>
      <c r="AA642" s="132" t="s">
        <v>13</v>
      </c>
      <c r="AB642" s="132" t="s">
        <v>13</v>
      </c>
      <c r="AC642" s="132" t="s">
        <v>13</v>
      </c>
      <c r="AD642" s="132" t="s">
        <v>13</v>
      </c>
      <c r="AE642" s="132" t="s">
        <v>13</v>
      </c>
      <c r="AF642" s="132" t="s">
        <v>13</v>
      </c>
      <c r="AG642" s="132" t="s">
        <v>13</v>
      </c>
      <c r="AH642" s="132" t="s">
        <v>13</v>
      </c>
      <c r="AI642" s="132" t="s">
        <v>13</v>
      </c>
      <c r="AJ642" s="132" t="s">
        <v>13</v>
      </c>
      <c r="AK642" s="132" t="s">
        <v>13</v>
      </c>
      <c r="AL642" s="132" t="s">
        <v>13</v>
      </c>
      <c r="AM642" s="132" t="s">
        <v>13</v>
      </c>
      <c r="AN642" s="132" t="s">
        <v>13</v>
      </c>
      <c r="AO642" s="132" t="s">
        <v>13</v>
      </c>
      <c r="AP642" s="132" t="s">
        <v>13</v>
      </c>
      <c r="AQ642" s="132" t="s">
        <v>13</v>
      </c>
      <c r="AR642" s="132" t="s">
        <v>13</v>
      </c>
      <c r="AS642" s="132" t="s">
        <v>13</v>
      </c>
      <c r="AT642" s="319" t="s">
        <v>13</v>
      </c>
      <c r="AU642" s="132" t="s">
        <v>13</v>
      </c>
      <c r="AV642" s="132" t="s">
        <v>13</v>
      </c>
      <c r="AW642" s="132" t="s">
        <v>13</v>
      </c>
      <c r="AX642" s="132" t="s">
        <v>13</v>
      </c>
      <c r="AY642" s="132" t="s">
        <v>13</v>
      </c>
      <c r="AZ642" s="320" t="s">
        <v>13</v>
      </c>
      <c r="BA642" s="320" t="s">
        <v>13</v>
      </c>
      <c r="BB642" s="132" t="s">
        <v>13</v>
      </c>
      <c r="BC642" s="319" t="s">
        <v>13</v>
      </c>
      <c r="BD642" s="319" t="s">
        <v>13</v>
      </c>
      <c r="BE642" s="320" t="s">
        <v>13</v>
      </c>
      <c r="BF642" s="132" t="s">
        <v>13</v>
      </c>
      <c r="BG642" s="132" t="s">
        <v>13</v>
      </c>
      <c r="BH642" s="132" t="s">
        <v>13</v>
      </c>
      <c r="BI642" s="132" t="s">
        <v>13</v>
      </c>
      <c r="BJ642" s="321"/>
      <c r="BK642" s="321"/>
      <c r="BL642" s="132"/>
      <c r="BM642" s="132"/>
      <c r="BN642" s="132"/>
      <c r="BO642" s="132"/>
      <c r="BP642" s="132"/>
      <c r="BQ642" s="321"/>
      <c r="BR642" s="132"/>
      <c r="BS642" s="132"/>
      <c r="BT642" s="132"/>
      <c r="BU642" s="132"/>
      <c r="BV642" s="132"/>
      <c r="BW642" s="132"/>
      <c r="BX642" s="132"/>
    </row>
    <row r="643" spans="1:76" hidden="1" x14ac:dyDescent="0.25">
      <c r="A643" s="295">
        <v>303</v>
      </c>
      <c r="C643" s="317" t="s">
        <v>13</v>
      </c>
      <c r="D643" s="317" t="s">
        <v>13</v>
      </c>
      <c r="E643" s="318" t="s">
        <v>13</v>
      </c>
      <c r="F643" s="132" t="s">
        <v>13</v>
      </c>
      <c r="G643" s="132" t="s">
        <v>13</v>
      </c>
      <c r="H643" s="132" t="s">
        <v>13</v>
      </c>
      <c r="I643" s="132" t="s">
        <v>13</v>
      </c>
      <c r="J643" s="132" t="s">
        <v>13</v>
      </c>
      <c r="K643" s="132" t="s">
        <v>13</v>
      </c>
      <c r="L643" s="132" t="s">
        <v>13</v>
      </c>
      <c r="M643" s="132" t="s">
        <v>13</v>
      </c>
      <c r="N643" s="132" t="s">
        <v>13</v>
      </c>
      <c r="O643" s="132" t="s">
        <v>13</v>
      </c>
      <c r="P643" s="132" t="s">
        <v>13</v>
      </c>
      <c r="Q643" s="132" t="s">
        <v>13</v>
      </c>
      <c r="R643" s="132" t="s">
        <v>13</v>
      </c>
      <c r="S643" s="132" t="s">
        <v>13</v>
      </c>
      <c r="T643" s="132" t="s">
        <v>13</v>
      </c>
      <c r="U643" s="132" t="s">
        <v>13</v>
      </c>
      <c r="V643" s="132" t="s">
        <v>13</v>
      </c>
      <c r="W643" s="132" t="s">
        <v>13</v>
      </c>
      <c r="X643" s="132" t="s">
        <v>13</v>
      </c>
      <c r="Y643" s="132" t="s">
        <v>13</v>
      </c>
      <c r="Z643" s="132" t="s">
        <v>13</v>
      </c>
      <c r="AA643" s="132" t="s">
        <v>13</v>
      </c>
      <c r="AB643" s="132" t="s">
        <v>13</v>
      </c>
      <c r="AC643" s="132" t="s">
        <v>13</v>
      </c>
      <c r="AD643" s="132" t="s">
        <v>13</v>
      </c>
      <c r="AE643" s="132" t="s">
        <v>13</v>
      </c>
      <c r="AF643" s="132" t="s">
        <v>13</v>
      </c>
      <c r="AG643" s="132" t="s">
        <v>13</v>
      </c>
      <c r="AH643" s="132" t="s">
        <v>13</v>
      </c>
      <c r="AI643" s="132" t="s">
        <v>13</v>
      </c>
      <c r="AJ643" s="132" t="s">
        <v>13</v>
      </c>
      <c r="AK643" s="132" t="s">
        <v>13</v>
      </c>
      <c r="AL643" s="132" t="s">
        <v>13</v>
      </c>
      <c r="AM643" s="132" t="s">
        <v>13</v>
      </c>
      <c r="AN643" s="132" t="s">
        <v>13</v>
      </c>
      <c r="AO643" s="132" t="s">
        <v>13</v>
      </c>
      <c r="AP643" s="132" t="s">
        <v>13</v>
      </c>
      <c r="AQ643" s="132" t="s">
        <v>13</v>
      </c>
      <c r="AR643" s="132" t="s">
        <v>13</v>
      </c>
      <c r="AS643" s="132" t="s">
        <v>13</v>
      </c>
      <c r="AT643" s="319" t="s">
        <v>13</v>
      </c>
      <c r="AU643" s="132" t="s">
        <v>13</v>
      </c>
      <c r="AV643" s="132" t="s">
        <v>13</v>
      </c>
      <c r="AW643" s="132" t="s">
        <v>13</v>
      </c>
      <c r="AX643" s="132" t="s">
        <v>13</v>
      </c>
      <c r="AY643" s="132" t="s">
        <v>13</v>
      </c>
      <c r="AZ643" s="320" t="s">
        <v>13</v>
      </c>
      <c r="BA643" s="320" t="s">
        <v>13</v>
      </c>
      <c r="BB643" s="132" t="s">
        <v>13</v>
      </c>
      <c r="BC643" s="319" t="s">
        <v>13</v>
      </c>
      <c r="BD643" s="319" t="s">
        <v>13</v>
      </c>
      <c r="BE643" s="320" t="s">
        <v>13</v>
      </c>
      <c r="BF643" s="132" t="s">
        <v>13</v>
      </c>
      <c r="BG643" s="132" t="s">
        <v>13</v>
      </c>
      <c r="BH643" s="132" t="s">
        <v>13</v>
      </c>
      <c r="BI643" s="132" t="s">
        <v>13</v>
      </c>
      <c r="BJ643" s="321"/>
      <c r="BK643" s="321"/>
      <c r="BL643" s="132"/>
      <c r="BM643" s="132"/>
      <c r="BN643" s="132"/>
      <c r="BO643" s="132"/>
      <c r="BP643" s="132"/>
      <c r="BQ643" s="321"/>
      <c r="BR643" s="132"/>
      <c r="BS643" s="132"/>
      <c r="BT643" s="132"/>
      <c r="BU643" s="132"/>
      <c r="BV643" s="132"/>
      <c r="BW643" s="132"/>
      <c r="BX643" s="132"/>
    </row>
    <row r="644" spans="1:76" hidden="1" x14ac:dyDescent="0.25">
      <c r="A644" s="295">
        <v>303</v>
      </c>
      <c r="C644" s="317" t="s">
        <v>13</v>
      </c>
      <c r="D644" s="317" t="s">
        <v>13</v>
      </c>
      <c r="E644" s="318" t="s">
        <v>13</v>
      </c>
      <c r="F644" s="132" t="s">
        <v>13</v>
      </c>
      <c r="G644" s="132" t="s">
        <v>13</v>
      </c>
      <c r="H644" s="132" t="s">
        <v>13</v>
      </c>
      <c r="I644" s="132" t="s">
        <v>13</v>
      </c>
      <c r="J644" s="132" t="s">
        <v>13</v>
      </c>
      <c r="K644" s="132" t="s">
        <v>13</v>
      </c>
      <c r="L644" s="132" t="s">
        <v>13</v>
      </c>
      <c r="M644" s="132" t="s">
        <v>13</v>
      </c>
      <c r="N644" s="132" t="s">
        <v>13</v>
      </c>
      <c r="O644" s="132" t="s">
        <v>13</v>
      </c>
      <c r="P644" s="132" t="s">
        <v>13</v>
      </c>
      <c r="Q644" s="132" t="s">
        <v>13</v>
      </c>
      <c r="R644" s="132" t="s">
        <v>13</v>
      </c>
      <c r="S644" s="132" t="s">
        <v>13</v>
      </c>
      <c r="T644" s="132" t="s">
        <v>13</v>
      </c>
      <c r="U644" s="132" t="s">
        <v>13</v>
      </c>
      <c r="V644" s="132" t="s">
        <v>13</v>
      </c>
      <c r="W644" s="132" t="s">
        <v>13</v>
      </c>
      <c r="X644" s="132" t="s">
        <v>13</v>
      </c>
      <c r="Y644" s="132" t="s">
        <v>13</v>
      </c>
      <c r="Z644" s="132" t="s">
        <v>13</v>
      </c>
      <c r="AA644" s="132" t="s">
        <v>13</v>
      </c>
      <c r="AB644" s="132" t="s">
        <v>13</v>
      </c>
      <c r="AC644" s="132" t="s">
        <v>13</v>
      </c>
      <c r="AD644" s="132" t="s">
        <v>13</v>
      </c>
      <c r="AE644" s="132" t="s">
        <v>13</v>
      </c>
      <c r="AF644" s="132" t="s">
        <v>13</v>
      </c>
      <c r="AG644" s="132" t="s">
        <v>13</v>
      </c>
      <c r="AH644" s="132" t="s">
        <v>13</v>
      </c>
      <c r="AI644" s="132" t="s">
        <v>13</v>
      </c>
      <c r="AJ644" s="132" t="s">
        <v>13</v>
      </c>
      <c r="AK644" s="132" t="s">
        <v>13</v>
      </c>
      <c r="AL644" s="132" t="s">
        <v>13</v>
      </c>
      <c r="AM644" s="132" t="s">
        <v>13</v>
      </c>
      <c r="AN644" s="132" t="s">
        <v>13</v>
      </c>
      <c r="AO644" s="132" t="s">
        <v>13</v>
      </c>
      <c r="AP644" s="132" t="s">
        <v>13</v>
      </c>
      <c r="AQ644" s="132" t="s">
        <v>13</v>
      </c>
      <c r="AR644" s="132" t="s">
        <v>13</v>
      </c>
      <c r="AS644" s="132" t="s">
        <v>13</v>
      </c>
      <c r="AT644" s="319" t="s">
        <v>13</v>
      </c>
      <c r="AU644" s="132" t="s">
        <v>13</v>
      </c>
      <c r="AV644" s="132" t="s">
        <v>13</v>
      </c>
      <c r="AW644" s="132" t="s">
        <v>13</v>
      </c>
      <c r="AX644" s="132" t="s">
        <v>13</v>
      </c>
      <c r="AY644" s="132" t="s">
        <v>13</v>
      </c>
      <c r="AZ644" s="320" t="s">
        <v>13</v>
      </c>
      <c r="BA644" s="320" t="s">
        <v>13</v>
      </c>
      <c r="BB644" s="132" t="s">
        <v>13</v>
      </c>
      <c r="BC644" s="319" t="s">
        <v>13</v>
      </c>
      <c r="BD644" s="319" t="s">
        <v>13</v>
      </c>
      <c r="BE644" s="320" t="s">
        <v>13</v>
      </c>
      <c r="BF644" s="132" t="s">
        <v>13</v>
      </c>
      <c r="BG644" s="132" t="s">
        <v>13</v>
      </c>
      <c r="BH644" s="132" t="s">
        <v>13</v>
      </c>
      <c r="BI644" s="132" t="s">
        <v>13</v>
      </c>
      <c r="BJ644" s="321"/>
      <c r="BK644" s="321"/>
      <c r="BL644" s="132"/>
      <c r="BM644" s="132"/>
      <c r="BN644" s="132"/>
      <c r="BO644" s="132"/>
      <c r="BP644" s="132"/>
      <c r="BQ644" s="321"/>
      <c r="BR644" s="132"/>
      <c r="BS644" s="132"/>
      <c r="BT644" s="132"/>
      <c r="BU644" s="132"/>
      <c r="BV644" s="132"/>
      <c r="BW644" s="132"/>
      <c r="BX644" s="132"/>
    </row>
    <row r="645" spans="1:76" hidden="1" x14ac:dyDescent="0.25">
      <c r="A645" s="295">
        <v>303</v>
      </c>
      <c r="C645" s="317" t="s">
        <v>13</v>
      </c>
      <c r="D645" s="317" t="s">
        <v>13</v>
      </c>
      <c r="E645" s="318" t="s">
        <v>13</v>
      </c>
      <c r="F645" s="132" t="s">
        <v>13</v>
      </c>
      <c r="G645" s="132" t="s">
        <v>13</v>
      </c>
      <c r="H645" s="132" t="s">
        <v>13</v>
      </c>
      <c r="I645" s="132" t="s">
        <v>13</v>
      </c>
      <c r="J645" s="132" t="s">
        <v>13</v>
      </c>
      <c r="K645" s="132" t="s">
        <v>13</v>
      </c>
      <c r="L645" s="132" t="s">
        <v>13</v>
      </c>
      <c r="M645" s="132" t="s">
        <v>13</v>
      </c>
      <c r="N645" s="132" t="s">
        <v>13</v>
      </c>
      <c r="O645" s="132" t="s">
        <v>13</v>
      </c>
      <c r="P645" s="132" t="s">
        <v>13</v>
      </c>
      <c r="Q645" s="132" t="s">
        <v>13</v>
      </c>
      <c r="R645" s="132" t="s">
        <v>13</v>
      </c>
      <c r="S645" s="132" t="s">
        <v>13</v>
      </c>
      <c r="T645" s="132" t="s">
        <v>13</v>
      </c>
      <c r="U645" s="132" t="s">
        <v>13</v>
      </c>
      <c r="V645" s="132" t="s">
        <v>13</v>
      </c>
      <c r="W645" s="132" t="s">
        <v>13</v>
      </c>
      <c r="X645" s="132" t="s">
        <v>13</v>
      </c>
      <c r="Y645" s="132" t="s">
        <v>13</v>
      </c>
      <c r="Z645" s="132" t="s">
        <v>13</v>
      </c>
      <c r="AA645" s="132" t="s">
        <v>13</v>
      </c>
      <c r="AB645" s="132" t="s">
        <v>13</v>
      </c>
      <c r="AC645" s="132" t="s">
        <v>13</v>
      </c>
      <c r="AD645" s="132" t="s">
        <v>13</v>
      </c>
      <c r="AE645" s="132" t="s">
        <v>13</v>
      </c>
      <c r="AF645" s="132" t="s">
        <v>13</v>
      </c>
      <c r="AG645" s="132" t="s">
        <v>13</v>
      </c>
      <c r="AH645" s="132" t="s">
        <v>13</v>
      </c>
      <c r="AI645" s="132" t="s">
        <v>13</v>
      </c>
      <c r="AJ645" s="132" t="s">
        <v>13</v>
      </c>
      <c r="AK645" s="132" t="s">
        <v>13</v>
      </c>
      <c r="AL645" s="132" t="s">
        <v>13</v>
      </c>
      <c r="AM645" s="132" t="s">
        <v>13</v>
      </c>
      <c r="AN645" s="132" t="s">
        <v>13</v>
      </c>
      <c r="AO645" s="132" t="s">
        <v>13</v>
      </c>
      <c r="AP645" s="132" t="s">
        <v>13</v>
      </c>
      <c r="AQ645" s="132" t="s">
        <v>13</v>
      </c>
      <c r="AR645" s="132" t="s">
        <v>13</v>
      </c>
      <c r="AS645" s="132" t="s">
        <v>13</v>
      </c>
      <c r="AT645" s="319" t="s">
        <v>13</v>
      </c>
      <c r="AU645" s="132" t="s">
        <v>13</v>
      </c>
      <c r="AV645" s="132" t="s">
        <v>13</v>
      </c>
      <c r="AW645" s="132" t="s">
        <v>13</v>
      </c>
      <c r="AX645" s="132" t="s">
        <v>13</v>
      </c>
      <c r="AY645" s="132" t="s">
        <v>13</v>
      </c>
      <c r="AZ645" s="320" t="s">
        <v>13</v>
      </c>
      <c r="BA645" s="320" t="s">
        <v>13</v>
      </c>
      <c r="BB645" s="132" t="s">
        <v>13</v>
      </c>
      <c r="BC645" s="319" t="s">
        <v>13</v>
      </c>
      <c r="BD645" s="319" t="s">
        <v>13</v>
      </c>
      <c r="BE645" s="320" t="s">
        <v>13</v>
      </c>
      <c r="BF645" s="132" t="s">
        <v>13</v>
      </c>
      <c r="BG645" s="132" t="s">
        <v>13</v>
      </c>
      <c r="BH645" s="132" t="s">
        <v>13</v>
      </c>
      <c r="BI645" s="132" t="s">
        <v>13</v>
      </c>
      <c r="BJ645" s="321"/>
      <c r="BK645" s="321"/>
      <c r="BL645" s="132"/>
      <c r="BM645" s="132"/>
      <c r="BN645" s="132"/>
      <c r="BO645" s="132"/>
      <c r="BP645" s="132"/>
      <c r="BQ645" s="321"/>
      <c r="BR645" s="132"/>
      <c r="BS645" s="132"/>
      <c r="BT645" s="132"/>
      <c r="BU645" s="132"/>
      <c r="BV645" s="132"/>
      <c r="BW645" s="132"/>
      <c r="BX645" s="132"/>
    </row>
    <row r="646" spans="1:76" hidden="1" x14ac:dyDescent="0.25">
      <c r="A646" s="295">
        <v>303</v>
      </c>
      <c r="C646" s="317" t="s">
        <v>13</v>
      </c>
      <c r="D646" s="317" t="s">
        <v>13</v>
      </c>
      <c r="E646" s="318" t="s">
        <v>13</v>
      </c>
      <c r="F646" s="132" t="s">
        <v>13</v>
      </c>
      <c r="G646" s="132" t="s">
        <v>13</v>
      </c>
      <c r="H646" s="132" t="s">
        <v>13</v>
      </c>
      <c r="I646" s="132" t="s">
        <v>13</v>
      </c>
      <c r="J646" s="132" t="s">
        <v>13</v>
      </c>
      <c r="K646" s="132" t="s">
        <v>13</v>
      </c>
      <c r="L646" s="132" t="s">
        <v>13</v>
      </c>
      <c r="M646" s="132" t="s">
        <v>13</v>
      </c>
      <c r="N646" s="132" t="s">
        <v>13</v>
      </c>
      <c r="O646" s="132" t="s">
        <v>13</v>
      </c>
      <c r="P646" s="132" t="s">
        <v>13</v>
      </c>
      <c r="Q646" s="132" t="s">
        <v>13</v>
      </c>
      <c r="R646" s="132" t="s">
        <v>13</v>
      </c>
      <c r="S646" s="132" t="s">
        <v>13</v>
      </c>
      <c r="T646" s="132" t="s">
        <v>13</v>
      </c>
      <c r="U646" s="132" t="s">
        <v>13</v>
      </c>
      <c r="V646" s="132" t="s">
        <v>13</v>
      </c>
      <c r="W646" s="132" t="s">
        <v>13</v>
      </c>
      <c r="X646" s="132" t="s">
        <v>13</v>
      </c>
      <c r="Y646" s="132" t="s">
        <v>13</v>
      </c>
      <c r="Z646" s="132" t="s">
        <v>13</v>
      </c>
      <c r="AA646" s="132" t="s">
        <v>13</v>
      </c>
      <c r="AB646" s="132" t="s">
        <v>13</v>
      </c>
      <c r="AC646" s="132" t="s">
        <v>13</v>
      </c>
      <c r="AD646" s="132" t="s">
        <v>13</v>
      </c>
      <c r="AE646" s="132" t="s">
        <v>13</v>
      </c>
      <c r="AF646" s="132" t="s">
        <v>13</v>
      </c>
      <c r="AG646" s="132" t="s">
        <v>13</v>
      </c>
      <c r="AH646" s="132" t="s">
        <v>13</v>
      </c>
      <c r="AI646" s="132" t="s">
        <v>13</v>
      </c>
      <c r="AJ646" s="132" t="s">
        <v>13</v>
      </c>
      <c r="AK646" s="132" t="s">
        <v>13</v>
      </c>
      <c r="AL646" s="132" t="s">
        <v>13</v>
      </c>
      <c r="AM646" s="132" t="s">
        <v>13</v>
      </c>
      <c r="AN646" s="132" t="s">
        <v>13</v>
      </c>
      <c r="AO646" s="132" t="s">
        <v>13</v>
      </c>
      <c r="AP646" s="132" t="s">
        <v>13</v>
      </c>
      <c r="AQ646" s="132" t="s">
        <v>13</v>
      </c>
      <c r="AR646" s="132" t="s">
        <v>13</v>
      </c>
      <c r="AS646" s="132" t="s">
        <v>13</v>
      </c>
      <c r="AT646" s="319" t="s">
        <v>13</v>
      </c>
      <c r="AU646" s="132" t="s">
        <v>13</v>
      </c>
      <c r="AV646" s="132" t="s">
        <v>13</v>
      </c>
      <c r="AW646" s="132" t="s">
        <v>13</v>
      </c>
      <c r="AX646" s="132" t="s">
        <v>13</v>
      </c>
      <c r="AY646" s="132" t="s">
        <v>13</v>
      </c>
      <c r="AZ646" s="320" t="s">
        <v>13</v>
      </c>
      <c r="BA646" s="320" t="s">
        <v>13</v>
      </c>
      <c r="BB646" s="132" t="s">
        <v>13</v>
      </c>
      <c r="BC646" s="319" t="s">
        <v>13</v>
      </c>
      <c r="BD646" s="319" t="s">
        <v>13</v>
      </c>
      <c r="BE646" s="320" t="s">
        <v>13</v>
      </c>
      <c r="BF646" s="132" t="s">
        <v>13</v>
      </c>
      <c r="BG646" s="132" t="s">
        <v>13</v>
      </c>
      <c r="BH646" s="132" t="s">
        <v>13</v>
      </c>
      <c r="BI646" s="132" t="s">
        <v>13</v>
      </c>
      <c r="BJ646" s="321"/>
      <c r="BK646" s="321"/>
      <c r="BL646" s="132"/>
      <c r="BM646" s="132"/>
      <c r="BN646" s="132"/>
      <c r="BO646" s="132"/>
      <c r="BP646" s="132"/>
      <c r="BQ646" s="321"/>
      <c r="BR646" s="132"/>
      <c r="BS646" s="132"/>
      <c r="BT646" s="132"/>
      <c r="BU646" s="132"/>
      <c r="BV646" s="132"/>
      <c r="BW646" s="132"/>
      <c r="BX646" s="132"/>
    </row>
    <row r="647" spans="1:76" hidden="1" x14ac:dyDescent="0.25">
      <c r="A647" s="295">
        <v>303</v>
      </c>
      <c r="C647" s="317" t="s">
        <v>13</v>
      </c>
      <c r="D647" s="317" t="s">
        <v>13</v>
      </c>
      <c r="E647" s="318" t="s">
        <v>13</v>
      </c>
      <c r="F647" s="132" t="s">
        <v>13</v>
      </c>
      <c r="G647" s="132" t="s">
        <v>13</v>
      </c>
      <c r="H647" s="132" t="s">
        <v>13</v>
      </c>
      <c r="I647" s="132" t="s">
        <v>13</v>
      </c>
      <c r="J647" s="132" t="s">
        <v>13</v>
      </c>
      <c r="K647" s="132" t="s">
        <v>13</v>
      </c>
      <c r="L647" s="132" t="s">
        <v>13</v>
      </c>
      <c r="M647" s="132" t="s">
        <v>13</v>
      </c>
      <c r="N647" s="132" t="s">
        <v>13</v>
      </c>
      <c r="O647" s="132" t="s">
        <v>13</v>
      </c>
      <c r="P647" s="132" t="s">
        <v>13</v>
      </c>
      <c r="Q647" s="132" t="s">
        <v>13</v>
      </c>
      <c r="R647" s="132" t="s">
        <v>13</v>
      </c>
      <c r="S647" s="132" t="s">
        <v>13</v>
      </c>
      <c r="T647" s="132" t="s">
        <v>13</v>
      </c>
      <c r="U647" s="132" t="s">
        <v>13</v>
      </c>
      <c r="V647" s="132" t="s">
        <v>13</v>
      </c>
      <c r="W647" s="132" t="s">
        <v>13</v>
      </c>
      <c r="X647" s="132" t="s">
        <v>13</v>
      </c>
      <c r="Y647" s="132" t="s">
        <v>13</v>
      </c>
      <c r="Z647" s="132" t="s">
        <v>13</v>
      </c>
      <c r="AA647" s="132" t="s">
        <v>13</v>
      </c>
      <c r="AB647" s="132" t="s">
        <v>13</v>
      </c>
      <c r="AC647" s="132" t="s">
        <v>13</v>
      </c>
      <c r="AD647" s="132" t="s">
        <v>13</v>
      </c>
      <c r="AE647" s="132" t="s">
        <v>13</v>
      </c>
      <c r="AF647" s="132" t="s">
        <v>13</v>
      </c>
      <c r="AG647" s="132" t="s">
        <v>13</v>
      </c>
      <c r="AH647" s="132" t="s">
        <v>13</v>
      </c>
      <c r="AI647" s="132" t="s">
        <v>13</v>
      </c>
      <c r="AJ647" s="132" t="s">
        <v>13</v>
      </c>
      <c r="AK647" s="132" t="s">
        <v>13</v>
      </c>
      <c r="AL647" s="132" t="s">
        <v>13</v>
      </c>
      <c r="AM647" s="132" t="s">
        <v>13</v>
      </c>
      <c r="AN647" s="132" t="s">
        <v>13</v>
      </c>
      <c r="AO647" s="132" t="s">
        <v>13</v>
      </c>
      <c r="AP647" s="132" t="s">
        <v>13</v>
      </c>
      <c r="AQ647" s="132" t="s">
        <v>13</v>
      </c>
      <c r="AR647" s="132" t="s">
        <v>13</v>
      </c>
      <c r="AS647" s="132" t="s">
        <v>13</v>
      </c>
      <c r="AT647" s="319" t="s">
        <v>13</v>
      </c>
      <c r="AU647" s="132" t="s">
        <v>13</v>
      </c>
      <c r="AV647" s="132" t="s">
        <v>13</v>
      </c>
      <c r="AW647" s="132" t="s">
        <v>13</v>
      </c>
      <c r="AX647" s="132" t="s">
        <v>13</v>
      </c>
      <c r="AY647" s="132" t="s">
        <v>13</v>
      </c>
      <c r="AZ647" s="320" t="s">
        <v>13</v>
      </c>
      <c r="BA647" s="320" t="s">
        <v>13</v>
      </c>
      <c r="BB647" s="132" t="s">
        <v>13</v>
      </c>
      <c r="BC647" s="319" t="s">
        <v>13</v>
      </c>
      <c r="BD647" s="319" t="s">
        <v>13</v>
      </c>
      <c r="BE647" s="320" t="s">
        <v>13</v>
      </c>
      <c r="BF647" s="132" t="s">
        <v>13</v>
      </c>
      <c r="BG647" s="132" t="s">
        <v>13</v>
      </c>
      <c r="BH647" s="132" t="s">
        <v>13</v>
      </c>
      <c r="BI647" s="132" t="s">
        <v>13</v>
      </c>
      <c r="BJ647" s="321"/>
      <c r="BK647" s="321"/>
      <c r="BL647" s="132"/>
      <c r="BM647" s="132"/>
      <c r="BN647" s="132"/>
      <c r="BO647" s="132"/>
      <c r="BP647" s="132"/>
      <c r="BQ647" s="321"/>
      <c r="BR647" s="132"/>
      <c r="BS647" s="132"/>
      <c r="BT647" s="132"/>
      <c r="BU647" s="132"/>
      <c r="BV647" s="132"/>
      <c r="BW647" s="132"/>
      <c r="BX647" s="132"/>
    </row>
    <row r="648" spans="1:76" hidden="1" x14ac:dyDescent="0.25">
      <c r="A648" s="295">
        <v>303</v>
      </c>
      <c r="C648" s="317" t="s">
        <v>13</v>
      </c>
      <c r="D648" s="317" t="s">
        <v>13</v>
      </c>
      <c r="E648" s="318" t="s">
        <v>13</v>
      </c>
      <c r="F648" s="132" t="s">
        <v>13</v>
      </c>
      <c r="G648" s="132" t="s">
        <v>13</v>
      </c>
      <c r="H648" s="132" t="s">
        <v>13</v>
      </c>
      <c r="I648" s="132" t="s">
        <v>13</v>
      </c>
      <c r="J648" s="132" t="s">
        <v>13</v>
      </c>
      <c r="K648" s="132" t="s">
        <v>13</v>
      </c>
      <c r="L648" s="132" t="s">
        <v>13</v>
      </c>
      <c r="M648" s="132" t="s">
        <v>13</v>
      </c>
      <c r="N648" s="132" t="s">
        <v>13</v>
      </c>
      <c r="O648" s="132" t="s">
        <v>13</v>
      </c>
      <c r="P648" s="132" t="s">
        <v>13</v>
      </c>
      <c r="Q648" s="132" t="s">
        <v>13</v>
      </c>
      <c r="R648" s="132" t="s">
        <v>13</v>
      </c>
      <c r="S648" s="132" t="s">
        <v>13</v>
      </c>
      <c r="T648" s="132" t="s">
        <v>13</v>
      </c>
      <c r="U648" s="132" t="s">
        <v>13</v>
      </c>
      <c r="V648" s="132" t="s">
        <v>13</v>
      </c>
      <c r="W648" s="132" t="s">
        <v>13</v>
      </c>
      <c r="X648" s="132" t="s">
        <v>13</v>
      </c>
      <c r="Y648" s="132" t="s">
        <v>13</v>
      </c>
      <c r="Z648" s="132" t="s">
        <v>13</v>
      </c>
      <c r="AA648" s="132" t="s">
        <v>13</v>
      </c>
      <c r="AB648" s="132" t="s">
        <v>13</v>
      </c>
      <c r="AC648" s="132" t="s">
        <v>13</v>
      </c>
      <c r="AD648" s="132" t="s">
        <v>13</v>
      </c>
      <c r="AE648" s="132" t="s">
        <v>13</v>
      </c>
      <c r="AF648" s="132" t="s">
        <v>13</v>
      </c>
      <c r="AG648" s="132" t="s">
        <v>13</v>
      </c>
      <c r="AH648" s="132" t="s">
        <v>13</v>
      </c>
      <c r="AI648" s="132" t="s">
        <v>13</v>
      </c>
      <c r="AJ648" s="132" t="s">
        <v>13</v>
      </c>
      <c r="AK648" s="132" t="s">
        <v>13</v>
      </c>
      <c r="AL648" s="132" t="s">
        <v>13</v>
      </c>
      <c r="AM648" s="132" t="s">
        <v>13</v>
      </c>
      <c r="AN648" s="132" t="s">
        <v>13</v>
      </c>
      <c r="AO648" s="132" t="s">
        <v>13</v>
      </c>
      <c r="AP648" s="132" t="s">
        <v>13</v>
      </c>
      <c r="AQ648" s="132" t="s">
        <v>13</v>
      </c>
      <c r="AR648" s="132" t="s">
        <v>13</v>
      </c>
      <c r="AS648" s="132" t="s">
        <v>13</v>
      </c>
      <c r="AT648" s="319" t="s">
        <v>13</v>
      </c>
      <c r="AU648" s="132" t="s">
        <v>13</v>
      </c>
      <c r="AV648" s="132" t="s">
        <v>13</v>
      </c>
      <c r="AW648" s="132" t="s">
        <v>13</v>
      </c>
      <c r="AX648" s="132" t="s">
        <v>13</v>
      </c>
      <c r="AY648" s="132" t="s">
        <v>13</v>
      </c>
      <c r="AZ648" s="320" t="s">
        <v>13</v>
      </c>
      <c r="BA648" s="320" t="s">
        <v>13</v>
      </c>
      <c r="BB648" s="132" t="s">
        <v>13</v>
      </c>
      <c r="BC648" s="319" t="s">
        <v>13</v>
      </c>
      <c r="BD648" s="319" t="s">
        <v>13</v>
      </c>
      <c r="BE648" s="320" t="s">
        <v>13</v>
      </c>
      <c r="BF648" s="132" t="s">
        <v>13</v>
      </c>
      <c r="BG648" s="132" t="s">
        <v>13</v>
      </c>
      <c r="BH648" s="132" t="s">
        <v>13</v>
      </c>
      <c r="BI648" s="132" t="s">
        <v>13</v>
      </c>
      <c r="BJ648" s="321"/>
      <c r="BK648" s="321"/>
      <c r="BL648" s="132"/>
      <c r="BM648" s="132"/>
      <c r="BN648" s="132"/>
      <c r="BO648" s="132"/>
      <c r="BP648" s="132"/>
      <c r="BQ648" s="321"/>
      <c r="BR648" s="132"/>
      <c r="BS648" s="132"/>
      <c r="BT648" s="132"/>
      <c r="BU648" s="132"/>
      <c r="BV648" s="132"/>
      <c r="BW648" s="132"/>
      <c r="BX648" s="132"/>
    </row>
    <row r="649" spans="1:76" hidden="1" x14ac:dyDescent="0.25">
      <c r="A649" s="295">
        <v>303</v>
      </c>
      <c r="C649" s="317" t="s">
        <v>13</v>
      </c>
      <c r="D649" s="317" t="s">
        <v>13</v>
      </c>
      <c r="E649" s="318" t="s">
        <v>13</v>
      </c>
      <c r="F649" s="132" t="s">
        <v>13</v>
      </c>
      <c r="G649" s="132" t="s">
        <v>13</v>
      </c>
      <c r="H649" s="132" t="s">
        <v>13</v>
      </c>
      <c r="I649" s="132" t="s">
        <v>13</v>
      </c>
      <c r="J649" s="132" t="s">
        <v>13</v>
      </c>
      <c r="K649" s="132" t="s">
        <v>13</v>
      </c>
      <c r="L649" s="132" t="s">
        <v>13</v>
      </c>
      <c r="M649" s="132" t="s">
        <v>13</v>
      </c>
      <c r="N649" s="132" t="s">
        <v>13</v>
      </c>
      <c r="O649" s="132" t="s">
        <v>13</v>
      </c>
      <c r="P649" s="132" t="s">
        <v>13</v>
      </c>
      <c r="Q649" s="132" t="s">
        <v>13</v>
      </c>
      <c r="R649" s="132" t="s">
        <v>13</v>
      </c>
      <c r="S649" s="132" t="s">
        <v>13</v>
      </c>
      <c r="T649" s="132" t="s">
        <v>13</v>
      </c>
      <c r="U649" s="132" t="s">
        <v>13</v>
      </c>
      <c r="V649" s="132" t="s">
        <v>13</v>
      </c>
      <c r="W649" s="132" t="s">
        <v>13</v>
      </c>
      <c r="X649" s="132" t="s">
        <v>13</v>
      </c>
      <c r="Y649" s="132" t="s">
        <v>13</v>
      </c>
      <c r="Z649" s="132" t="s">
        <v>13</v>
      </c>
      <c r="AA649" s="132" t="s">
        <v>13</v>
      </c>
      <c r="AB649" s="132" t="s">
        <v>13</v>
      </c>
      <c r="AC649" s="132" t="s">
        <v>13</v>
      </c>
      <c r="AD649" s="132" t="s">
        <v>13</v>
      </c>
      <c r="AE649" s="132" t="s">
        <v>13</v>
      </c>
      <c r="AF649" s="132" t="s">
        <v>13</v>
      </c>
      <c r="AG649" s="132" t="s">
        <v>13</v>
      </c>
      <c r="AH649" s="132" t="s">
        <v>13</v>
      </c>
      <c r="AI649" s="132" t="s">
        <v>13</v>
      </c>
      <c r="AJ649" s="132" t="s">
        <v>13</v>
      </c>
      <c r="AK649" s="132" t="s">
        <v>13</v>
      </c>
      <c r="AL649" s="132" t="s">
        <v>13</v>
      </c>
      <c r="AM649" s="132" t="s">
        <v>13</v>
      </c>
      <c r="AN649" s="132" t="s">
        <v>13</v>
      </c>
      <c r="AO649" s="132" t="s">
        <v>13</v>
      </c>
      <c r="AP649" s="132" t="s">
        <v>13</v>
      </c>
      <c r="AQ649" s="132" t="s">
        <v>13</v>
      </c>
      <c r="AR649" s="132" t="s">
        <v>13</v>
      </c>
      <c r="AS649" s="132" t="s">
        <v>13</v>
      </c>
      <c r="AT649" s="319" t="s">
        <v>13</v>
      </c>
      <c r="AU649" s="132" t="s">
        <v>13</v>
      </c>
      <c r="AV649" s="132" t="s">
        <v>13</v>
      </c>
      <c r="AW649" s="132" t="s">
        <v>13</v>
      </c>
      <c r="AX649" s="132" t="s">
        <v>13</v>
      </c>
      <c r="AY649" s="132" t="s">
        <v>13</v>
      </c>
      <c r="AZ649" s="320" t="s">
        <v>13</v>
      </c>
      <c r="BA649" s="320" t="s">
        <v>13</v>
      </c>
      <c r="BB649" s="132" t="s">
        <v>13</v>
      </c>
      <c r="BC649" s="319" t="s">
        <v>13</v>
      </c>
      <c r="BD649" s="319" t="s">
        <v>13</v>
      </c>
      <c r="BE649" s="320" t="s">
        <v>13</v>
      </c>
      <c r="BF649" s="132" t="s">
        <v>13</v>
      </c>
      <c r="BG649" s="132" t="s">
        <v>13</v>
      </c>
      <c r="BH649" s="132" t="s">
        <v>13</v>
      </c>
      <c r="BI649" s="132" t="s">
        <v>13</v>
      </c>
      <c r="BJ649" s="321"/>
      <c r="BK649" s="321"/>
      <c r="BL649" s="132"/>
      <c r="BM649" s="132"/>
      <c r="BN649" s="132"/>
      <c r="BO649" s="132"/>
      <c r="BP649" s="132"/>
      <c r="BQ649" s="321"/>
      <c r="BR649" s="132"/>
      <c r="BS649" s="132"/>
      <c r="BT649" s="132"/>
      <c r="BU649" s="132"/>
      <c r="BV649" s="132"/>
      <c r="BW649" s="132"/>
      <c r="BX649" s="132"/>
    </row>
    <row r="650" spans="1:76" hidden="1" x14ac:dyDescent="0.25">
      <c r="A650" s="295">
        <v>303</v>
      </c>
      <c r="C650" s="317" t="s">
        <v>13</v>
      </c>
      <c r="D650" s="317" t="s">
        <v>13</v>
      </c>
      <c r="E650" s="318" t="s">
        <v>13</v>
      </c>
      <c r="F650" s="132" t="s">
        <v>13</v>
      </c>
      <c r="G650" s="132" t="s">
        <v>13</v>
      </c>
      <c r="H650" s="132" t="s">
        <v>13</v>
      </c>
      <c r="I650" s="132" t="s">
        <v>13</v>
      </c>
      <c r="J650" s="132" t="s">
        <v>13</v>
      </c>
      <c r="K650" s="132" t="s">
        <v>13</v>
      </c>
      <c r="L650" s="132" t="s">
        <v>13</v>
      </c>
      <c r="M650" s="132" t="s">
        <v>13</v>
      </c>
      <c r="N650" s="132" t="s">
        <v>13</v>
      </c>
      <c r="O650" s="132" t="s">
        <v>13</v>
      </c>
      <c r="P650" s="132" t="s">
        <v>13</v>
      </c>
      <c r="Q650" s="132" t="s">
        <v>13</v>
      </c>
      <c r="R650" s="132" t="s">
        <v>13</v>
      </c>
      <c r="S650" s="132" t="s">
        <v>13</v>
      </c>
      <c r="T650" s="132" t="s">
        <v>13</v>
      </c>
      <c r="U650" s="132" t="s">
        <v>13</v>
      </c>
      <c r="V650" s="132" t="s">
        <v>13</v>
      </c>
      <c r="W650" s="132" t="s">
        <v>13</v>
      </c>
      <c r="X650" s="132" t="s">
        <v>13</v>
      </c>
      <c r="Y650" s="132" t="s">
        <v>13</v>
      </c>
      <c r="Z650" s="132" t="s">
        <v>13</v>
      </c>
      <c r="AA650" s="132" t="s">
        <v>13</v>
      </c>
      <c r="AB650" s="132" t="s">
        <v>13</v>
      </c>
      <c r="AC650" s="132" t="s">
        <v>13</v>
      </c>
      <c r="AD650" s="132" t="s">
        <v>13</v>
      </c>
      <c r="AE650" s="132" t="s">
        <v>13</v>
      </c>
      <c r="AF650" s="132" t="s">
        <v>13</v>
      </c>
      <c r="AG650" s="132" t="s">
        <v>13</v>
      </c>
      <c r="AH650" s="132" t="s">
        <v>13</v>
      </c>
      <c r="AI650" s="132" t="s">
        <v>13</v>
      </c>
      <c r="AJ650" s="132" t="s">
        <v>13</v>
      </c>
      <c r="AK650" s="132" t="s">
        <v>13</v>
      </c>
      <c r="AL650" s="132" t="s">
        <v>13</v>
      </c>
      <c r="AM650" s="132" t="s">
        <v>13</v>
      </c>
      <c r="AN650" s="132" t="s">
        <v>13</v>
      </c>
      <c r="AO650" s="132" t="s">
        <v>13</v>
      </c>
      <c r="AP650" s="132" t="s">
        <v>13</v>
      </c>
      <c r="AQ650" s="132" t="s">
        <v>13</v>
      </c>
      <c r="AR650" s="132" t="s">
        <v>13</v>
      </c>
      <c r="AS650" s="132" t="s">
        <v>13</v>
      </c>
      <c r="AT650" s="319" t="s">
        <v>13</v>
      </c>
      <c r="AU650" s="132" t="s">
        <v>13</v>
      </c>
      <c r="AV650" s="132" t="s">
        <v>13</v>
      </c>
      <c r="AW650" s="132" t="s">
        <v>13</v>
      </c>
      <c r="AX650" s="132" t="s">
        <v>13</v>
      </c>
      <c r="AY650" s="132" t="s">
        <v>13</v>
      </c>
      <c r="AZ650" s="320" t="s">
        <v>13</v>
      </c>
      <c r="BA650" s="320" t="s">
        <v>13</v>
      </c>
      <c r="BB650" s="132" t="s">
        <v>13</v>
      </c>
      <c r="BC650" s="319" t="s">
        <v>13</v>
      </c>
      <c r="BD650" s="319" t="s">
        <v>13</v>
      </c>
      <c r="BE650" s="320" t="s">
        <v>13</v>
      </c>
      <c r="BF650" s="132" t="s">
        <v>13</v>
      </c>
      <c r="BG650" s="132" t="s">
        <v>13</v>
      </c>
      <c r="BH650" s="132" t="s">
        <v>13</v>
      </c>
      <c r="BI650" s="132" t="s">
        <v>13</v>
      </c>
      <c r="BJ650" s="321"/>
      <c r="BK650" s="321"/>
      <c r="BL650" s="132"/>
      <c r="BM650" s="132"/>
      <c r="BN650" s="132"/>
      <c r="BO650" s="132"/>
      <c r="BP650" s="132"/>
      <c r="BQ650" s="321"/>
      <c r="BR650" s="132"/>
      <c r="BS650" s="132"/>
      <c r="BT650" s="132"/>
      <c r="BU650" s="132"/>
      <c r="BV650" s="132"/>
      <c r="BW650" s="132"/>
      <c r="BX650" s="132"/>
    </row>
    <row r="651" spans="1:76" hidden="1" x14ac:dyDescent="0.25">
      <c r="A651" s="295">
        <v>303</v>
      </c>
      <c r="C651" s="317" t="s">
        <v>13</v>
      </c>
      <c r="D651" s="317" t="s">
        <v>13</v>
      </c>
      <c r="E651" s="318" t="s">
        <v>13</v>
      </c>
      <c r="F651" s="132" t="s">
        <v>13</v>
      </c>
      <c r="G651" s="132" t="s">
        <v>13</v>
      </c>
      <c r="H651" s="132" t="s">
        <v>13</v>
      </c>
      <c r="I651" s="132" t="s">
        <v>13</v>
      </c>
      <c r="J651" s="132" t="s">
        <v>13</v>
      </c>
      <c r="K651" s="132" t="s">
        <v>13</v>
      </c>
      <c r="L651" s="132" t="s">
        <v>13</v>
      </c>
      <c r="M651" s="132" t="s">
        <v>13</v>
      </c>
      <c r="N651" s="132" t="s">
        <v>13</v>
      </c>
      <c r="O651" s="132" t="s">
        <v>13</v>
      </c>
      <c r="P651" s="132" t="s">
        <v>13</v>
      </c>
      <c r="Q651" s="132" t="s">
        <v>13</v>
      </c>
      <c r="R651" s="132" t="s">
        <v>13</v>
      </c>
      <c r="S651" s="132" t="s">
        <v>13</v>
      </c>
      <c r="T651" s="132" t="s">
        <v>13</v>
      </c>
      <c r="U651" s="132" t="s">
        <v>13</v>
      </c>
      <c r="V651" s="132" t="s">
        <v>13</v>
      </c>
      <c r="W651" s="132" t="s">
        <v>13</v>
      </c>
      <c r="X651" s="132" t="s">
        <v>13</v>
      </c>
      <c r="Y651" s="132" t="s">
        <v>13</v>
      </c>
      <c r="Z651" s="132" t="s">
        <v>13</v>
      </c>
      <c r="AA651" s="132" t="s">
        <v>13</v>
      </c>
      <c r="AB651" s="132" t="s">
        <v>13</v>
      </c>
      <c r="AC651" s="132" t="s">
        <v>13</v>
      </c>
      <c r="AD651" s="132" t="s">
        <v>13</v>
      </c>
      <c r="AE651" s="132" t="s">
        <v>13</v>
      </c>
      <c r="AF651" s="132" t="s">
        <v>13</v>
      </c>
      <c r="AG651" s="132" t="s">
        <v>13</v>
      </c>
      <c r="AH651" s="132" t="s">
        <v>13</v>
      </c>
      <c r="AI651" s="132" t="s">
        <v>13</v>
      </c>
      <c r="AJ651" s="132" t="s">
        <v>13</v>
      </c>
      <c r="AK651" s="132" t="s">
        <v>13</v>
      </c>
      <c r="AL651" s="132" t="s">
        <v>13</v>
      </c>
      <c r="AM651" s="132" t="s">
        <v>13</v>
      </c>
      <c r="AN651" s="132" t="s">
        <v>13</v>
      </c>
      <c r="AO651" s="132" t="s">
        <v>13</v>
      </c>
      <c r="AP651" s="132" t="s">
        <v>13</v>
      </c>
      <c r="AQ651" s="132" t="s">
        <v>13</v>
      </c>
      <c r="AR651" s="132" t="s">
        <v>13</v>
      </c>
      <c r="AS651" s="132" t="s">
        <v>13</v>
      </c>
      <c r="AT651" s="319" t="s">
        <v>13</v>
      </c>
      <c r="AU651" s="132" t="s">
        <v>13</v>
      </c>
      <c r="AV651" s="132" t="s">
        <v>13</v>
      </c>
      <c r="AW651" s="132" t="s">
        <v>13</v>
      </c>
      <c r="AX651" s="132" t="s">
        <v>13</v>
      </c>
      <c r="AY651" s="132" t="s">
        <v>13</v>
      </c>
      <c r="AZ651" s="320" t="s">
        <v>13</v>
      </c>
      <c r="BA651" s="320" t="s">
        <v>13</v>
      </c>
      <c r="BB651" s="132" t="s">
        <v>13</v>
      </c>
      <c r="BC651" s="319" t="s">
        <v>13</v>
      </c>
      <c r="BD651" s="319" t="s">
        <v>13</v>
      </c>
      <c r="BE651" s="320" t="s">
        <v>13</v>
      </c>
      <c r="BF651" s="132" t="s">
        <v>13</v>
      </c>
      <c r="BG651" s="132" t="s">
        <v>13</v>
      </c>
      <c r="BH651" s="132" t="s">
        <v>13</v>
      </c>
      <c r="BI651" s="132" t="s">
        <v>13</v>
      </c>
      <c r="BJ651" s="321"/>
      <c r="BK651" s="321"/>
      <c r="BL651" s="132"/>
      <c r="BM651" s="132"/>
      <c r="BN651" s="132"/>
      <c r="BO651" s="132"/>
      <c r="BP651" s="132"/>
      <c r="BQ651" s="321"/>
      <c r="BR651" s="132"/>
      <c r="BS651" s="132"/>
      <c r="BT651" s="132"/>
      <c r="BU651" s="132"/>
      <c r="BV651" s="132"/>
      <c r="BW651" s="132"/>
      <c r="BX651" s="132"/>
    </row>
    <row r="652" spans="1:76" hidden="1" x14ac:dyDescent="0.25">
      <c r="A652" s="295">
        <v>303</v>
      </c>
      <c r="C652" s="317" t="s">
        <v>13</v>
      </c>
      <c r="D652" s="317" t="s">
        <v>13</v>
      </c>
      <c r="E652" s="318" t="s">
        <v>13</v>
      </c>
      <c r="F652" s="132" t="s">
        <v>13</v>
      </c>
      <c r="G652" s="132" t="s">
        <v>13</v>
      </c>
      <c r="H652" s="132" t="s">
        <v>13</v>
      </c>
      <c r="I652" s="132" t="s">
        <v>13</v>
      </c>
      <c r="J652" s="132" t="s">
        <v>13</v>
      </c>
      <c r="K652" s="132" t="s">
        <v>13</v>
      </c>
      <c r="L652" s="132" t="s">
        <v>13</v>
      </c>
      <c r="M652" s="132" t="s">
        <v>13</v>
      </c>
      <c r="N652" s="132" t="s">
        <v>13</v>
      </c>
      <c r="O652" s="132" t="s">
        <v>13</v>
      </c>
      <c r="P652" s="132" t="s">
        <v>13</v>
      </c>
      <c r="Q652" s="132" t="s">
        <v>13</v>
      </c>
      <c r="R652" s="132" t="s">
        <v>13</v>
      </c>
      <c r="S652" s="132" t="s">
        <v>13</v>
      </c>
      <c r="T652" s="132" t="s">
        <v>13</v>
      </c>
      <c r="U652" s="132" t="s">
        <v>13</v>
      </c>
      <c r="V652" s="132" t="s">
        <v>13</v>
      </c>
      <c r="W652" s="132" t="s">
        <v>13</v>
      </c>
      <c r="X652" s="132" t="s">
        <v>13</v>
      </c>
      <c r="Y652" s="132" t="s">
        <v>13</v>
      </c>
      <c r="Z652" s="132" t="s">
        <v>13</v>
      </c>
      <c r="AA652" s="132" t="s">
        <v>13</v>
      </c>
      <c r="AB652" s="132" t="s">
        <v>13</v>
      </c>
      <c r="AC652" s="132" t="s">
        <v>13</v>
      </c>
      <c r="AD652" s="132" t="s">
        <v>13</v>
      </c>
      <c r="AE652" s="132" t="s">
        <v>13</v>
      </c>
      <c r="AF652" s="132" t="s">
        <v>13</v>
      </c>
      <c r="AG652" s="132" t="s">
        <v>13</v>
      </c>
      <c r="AH652" s="132" t="s">
        <v>13</v>
      </c>
      <c r="AI652" s="132" t="s">
        <v>13</v>
      </c>
      <c r="AJ652" s="132" t="s">
        <v>13</v>
      </c>
      <c r="AK652" s="132" t="s">
        <v>13</v>
      </c>
      <c r="AL652" s="132" t="s">
        <v>13</v>
      </c>
      <c r="AM652" s="132" t="s">
        <v>13</v>
      </c>
      <c r="AN652" s="132" t="s">
        <v>13</v>
      </c>
      <c r="AO652" s="132" t="s">
        <v>13</v>
      </c>
      <c r="AP652" s="132" t="s">
        <v>13</v>
      </c>
      <c r="AQ652" s="132" t="s">
        <v>13</v>
      </c>
      <c r="AR652" s="132" t="s">
        <v>13</v>
      </c>
      <c r="AS652" s="132" t="s">
        <v>13</v>
      </c>
      <c r="AT652" s="319" t="s">
        <v>13</v>
      </c>
      <c r="AU652" s="132" t="s">
        <v>13</v>
      </c>
      <c r="AV652" s="132" t="s">
        <v>13</v>
      </c>
      <c r="AW652" s="132" t="s">
        <v>13</v>
      </c>
      <c r="AX652" s="132" t="s">
        <v>13</v>
      </c>
      <c r="AY652" s="132" t="s">
        <v>13</v>
      </c>
      <c r="AZ652" s="320" t="s">
        <v>13</v>
      </c>
      <c r="BA652" s="320" t="s">
        <v>13</v>
      </c>
      <c r="BB652" s="132" t="s">
        <v>13</v>
      </c>
      <c r="BC652" s="319" t="s">
        <v>13</v>
      </c>
      <c r="BD652" s="319" t="s">
        <v>13</v>
      </c>
      <c r="BE652" s="320" t="s">
        <v>13</v>
      </c>
      <c r="BF652" s="132" t="s">
        <v>13</v>
      </c>
      <c r="BG652" s="132" t="s">
        <v>13</v>
      </c>
      <c r="BH652" s="132" t="s">
        <v>13</v>
      </c>
      <c r="BI652" s="132" t="s">
        <v>13</v>
      </c>
      <c r="BJ652" s="321"/>
      <c r="BK652" s="321"/>
      <c r="BL652" s="132"/>
      <c r="BM652" s="132"/>
      <c r="BN652" s="132"/>
      <c r="BO652" s="132"/>
      <c r="BP652" s="132"/>
      <c r="BQ652" s="321"/>
      <c r="BR652" s="132"/>
      <c r="BS652" s="132"/>
      <c r="BT652" s="132"/>
      <c r="BU652" s="132"/>
      <c r="BV652" s="132"/>
      <c r="BW652" s="132"/>
      <c r="BX652" s="132"/>
    </row>
    <row r="653" spans="1:76" hidden="1" x14ac:dyDescent="0.25">
      <c r="A653" s="295">
        <v>303</v>
      </c>
      <c r="C653" s="317" t="s">
        <v>13</v>
      </c>
      <c r="D653" s="317" t="s">
        <v>13</v>
      </c>
      <c r="E653" s="318" t="s">
        <v>13</v>
      </c>
      <c r="F653" s="132" t="s">
        <v>13</v>
      </c>
      <c r="G653" s="132" t="s">
        <v>13</v>
      </c>
      <c r="H653" s="132" t="s">
        <v>13</v>
      </c>
      <c r="I653" s="132" t="s">
        <v>13</v>
      </c>
      <c r="J653" s="132" t="s">
        <v>13</v>
      </c>
      <c r="K653" s="132" t="s">
        <v>13</v>
      </c>
      <c r="L653" s="132" t="s">
        <v>13</v>
      </c>
      <c r="M653" s="132" t="s">
        <v>13</v>
      </c>
      <c r="N653" s="132" t="s">
        <v>13</v>
      </c>
      <c r="O653" s="132" t="s">
        <v>13</v>
      </c>
      <c r="P653" s="132" t="s">
        <v>13</v>
      </c>
      <c r="Q653" s="132" t="s">
        <v>13</v>
      </c>
      <c r="R653" s="132" t="s">
        <v>13</v>
      </c>
      <c r="S653" s="132" t="s">
        <v>13</v>
      </c>
      <c r="T653" s="132" t="s">
        <v>13</v>
      </c>
      <c r="U653" s="132" t="s">
        <v>13</v>
      </c>
      <c r="V653" s="132" t="s">
        <v>13</v>
      </c>
      <c r="W653" s="132" t="s">
        <v>13</v>
      </c>
      <c r="X653" s="132" t="s">
        <v>13</v>
      </c>
      <c r="Y653" s="132" t="s">
        <v>13</v>
      </c>
      <c r="Z653" s="132" t="s">
        <v>13</v>
      </c>
      <c r="AA653" s="132" t="s">
        <v>13</v>
      </c>
      <c r="AB653" s="132" t="s">
        <v>13</v>
      </c>
      <c r="AC653" s="132" t="s">
        <v>13</v>
      </c>
      <c r="AD653" s="132" t="s">
        <v>13</v>
      </c>
      <c r="AE653" s="132" t="s">
        <v>13</v>
      </c>
      <c r="AF653" s="132" t="s">
        <v>13</v>
      </c>
      <c r="AG653" s="132" t="s">
        <v>13</v>
      </c>
      <c r="AH653" s="132" t="s">
        <v>13</v>
      </c>
      <c r="AI653" s="132" t="s">
        <v>13</v>
      </c>
      <c r="AJ653" s="132" t="s">
        <v>13</v>
      </c>
      <c r="AK653" s="132" t="s">
        <v>13</v>
      </c>
      <c r="AL653" s="132" t="s">
        <v>13</v>
      </c>
      <c r="AM653" s="132" t="s">
        <v>13</v>
      </c>
      <c r="AN653" s="132" t="s">
        <v>13</v>
      </c>
      <c r="AO653" s="132" t="s">
        <v>13</v>
      </c>
      <c r="AP653" s="132" t="s">
        <v>13</v>
      </c>
      <c r="AQ653" s="132" t="s">
        <v>13</v>
      </c>
      <c r="AR653" s="132" t="s">
        <v>13</v>
      </c>
      <c r="AS653" s="132" t="s">
        <v>13</v>
      </c>
      <c r="AT653" s="319" t="s">
        <v>13</v>
      </c>
      <c r="AU653" s="132" t="s">
        <v>13</v>
      </c>
      <c r="AV653" s="132" t="s">
        <v>13</v>
      </c>
      <c r="AW653" s="132" t="s">
        <v>13</v>
      </c>
      <c r="AX653" s="132" t="s">
        <v>13</v>
      </c>
      <c r="AY653" s="132" t="s">
        <v>13</v>
      </c>
      <c r="AZ653" s="320" t="s">
        <v>13</v>
      </c>
      <c r="BA653" s="320" t="s">
        <v>13</v>
      </c>
      <c r="BB653" s="132" t="s">
        <v>13</v>
      </c>
      <c r="BC653" s="319" t="s">
        <v>13</v>
      </c>
      <c r="BD653" s="319" t="s">
        <v>13</v>
      </c>
      <c r="BE653" s="320" t="s">
        <v>13</v>
      </c>
      <c r="BF653" s="132" t="s">
        <v>13</v>
      </c>
      <c r="BG653" s="132" t="s">
        <v>13</v>
      </c>
      <c r="BH653" s="132" t="s">
        <v>13</v>
      </c>
      <c r="BI653" s="132" t="s">
        <v>13</v>
      </c>
      <c r="BJ653" s="321"/>
      <c r="BK653" s="321"/>
      <c r="BL653" s="132"/>
      <c r="BM653" s="132"/>
      <c r="BN653" s="132"/>
      <c r="BO653" s="132"/>
      <c r="BP653" s="132"/>
      <c r="BQ653" s="321"/>
      <c r="BR653" s="132"/>
      <c r="BS653" s="132"/>
      <c r="BT653" s="132"/>
      <c r="BU653" s="132"/>
      <c r="BV653" s="132"/>
      <c r="BW653" s="132"/>
      <c r="BX653" s="132"/>
    </row>
    <row r="654" spans="1:76" hidden="1" x14ac:dyDescent="0.25">
      <c r="A654" s="295">
        <v>303</v>
      </c>
      <c r="C654" s="317" t="s">
        <v>13</v>
      </c>
      <c r="D654" s="317" t="s">
        <v>13</v>
      </c>
      <c r="E654" s="318" t="s">
        <v>13</v>
      </c>
      <c r="F654" s="132" t="s">
        <v>13</v>
      </c>
      <c r="G654" s="132" t="s">
        <v>13</v>
      </c>
      <c r="H654" s="132" t="s">
        <v>13</v>
      </c>
      <c r="I654" s="132" t="s">
        <v>13</v>
      </c>
      <c r="J654" s="132" t="s">
        <v>13</v>
      </c>
      <c r="K654" s="132" t="s">
        <v>13</v>
      </c>
      <c r="L654" s="132" t="s">
        <v>13</v>
      </c>
      <c r="M654" s="132" t="s">
        <v>13</v>
      </c>
      <c r="N654" s="132" t="s">
        <v>13</v>
      </c>
      <c r="O654" s="132" t="s">
        <v>13</v>
      </c>
      <c r="P654" s="132" t="s">
        <v>13</v>
      </c>
      <c r="Q654" s="132" t="s">
        <v>13</v>
      </c>
      <c r="R654" s="132" t="s">
        <v>13</v>
      </c>
      <c r="S654" s="132" t="s">
        <v>13</v>
      </c>
      <c r="T654" s="132" t="s">
        <v>13</v>
      </c>
      <c r="U654" s="132" t="s">
        <v>13</v>
      </c>
      <c r="V654" s="132" t="s">
        <v>13</v>
      </c>
      <c r="W654" s="132" t="s">
        <v>13</v>
      </c>
      <c r="X654" s="132" t="s">
        <v>13</v>
      </c>
      <c r="Y654" s="132" t="s">
        <v>13</v>
      </c>
      <c r="Z654" s="132" t="s">
        <v>13</v>
      </c>
      <c r="AA654" s="132" t="s">
        <v>13</v>
      </c>
      <c r="AB654" s="132" t="s">
        <v>13</v>
      </c>
      <c r="AC654" s="132" t="s">
        <v>13</v>
      </c>
      <c r="AD654" s="132" t="s">
        <v>13</v>
      </c>
      <c r="AE654" s="132" t="s">
        <v>13</v>
      </c>
      <c r="AF654" s="132" t="s">
        <v>13</v>
      </c>
      <c r="AG654" s="132" t="s">
        <v>13</v>
      </c>
      <c r="AH654" s="132" t="s">
        <v>13</v>
      </c>
      <c r="AI654" s="132" t="s">
        <v>13</v>
      </c>
      <c r="AJ654" s="132" t="s">
        <v>13</v>
      </c>
      <c r="AK654" s="132" t="s">
        <v>13</v>
      </c>
      <c r="AL654" s="132" t="s">
        <v>13</v>
      </c>
      <c r="AM654" s="132" t="s">
        <v>13</v>
      </c>
      <c r="AN654" s="132" t="s">
        <v>13</v>
      </c>
      <c r="AO654" s="132" t="s">
        <v>13</v>
      </c>
      <c r="AP654" s="132" t="s">
        <v>13</v>
      </c>
      <c r="AQ654" s="132" t="s">
        <v>13</v>
      </c>
      <c r="AR654" s="132" t="s">
        <v>13</v>
      </c>
      <c r="AS654" s="132" t="s">
        <v>13</v>
      </c>
      <c r="AT654" s="319" t="s">
        <v>13</v>
      </c>
      <c r="AU654" s="132" t="s">
        <v>13</v>
      </c>
      <c r="AV654" s="132" t="s">
        <v>13</v>
      </c>
      <c r="AW654" s="132" t="s">
        <v>13</v>
      </c>
      <c r="AX654" s="132" t="s">
        <v>13</v>
      </c>
      <c r="AY654" s="132" t="s">
        <v>13</v>
      </c>
      <c r="AZ654" s="320" t="s">
        <v>13</v>
      </c>
      <c r="BA654" s="320" t="s">
        <v>13</v>
      </c>
      <c r="BB654" s="132" t="s">
        <v>13</v>
      </c>
      <c r="BC654" s="319" t="s">
        <v>13</v>
      </c>
      <c r="BD654" s="319" t="s">
        <v>13</v>
      </c>
      <c r="BE654" s="320" t="s">
        <v>13</v>
      </c>
      <c r="BF654" s="132" t="s">
        <v>13</v>
      </c>
      <c r="BG654" s="132" t="s">
        <v>13</v>
      </c>
      <c r="BH654" s="132" t="s">
        <v>13</v>
      </c>
      <c r="BI654" s="132" t="s">
        <v>13</v>
      </c>
      <c r="BJ654" s="321"/>
      <c r="BK654" s="321"/>
      <c r="BL654" s="132"/>
      <c r="BM654" s="132"/>
      <c r="BN654" s="132"/>
      <c r="BO654" s="132"/>
      <c r="BP654" s="132"/>
      <c r="BQ654" s="321"/>
      <c r="BR654" s="132"/>
      <c r="BS654" s="132"/>
      <c r="BT654" s="132"/>
      <c r="BU654" s="132"/>
      <c r="BV654" s="132"/>
      <c r="BW654" s="132"/>
      <c r="BX654" s="132"/>
    </row>
    <row r="655" spans="1:76" hidden="1" x14ac:dyDescent="0.25">
      <c r="A655" s="295">
        <v>303</v>
      </c>
      <c r="C655" s="317" t="s">
        <v>13</v>
      </c>
      <c r="D655" s="317" t="s">
        <v>13</v>
      </c>
      <c r="E655" s="318" t="s">
        <v>13</v>
      </c>
      <c r="F655" s="132" t="s">
        <v>13</v>
      </c>
      <c r="G655" s="132" t="s">
        <v>13</v>
      </c>
      <c r="H655" s="132" t="s">
        <v>13</v>
      </c>
      <c r="I655" s="132" t="s">
        <v>13</v>
      </c>
      <c r="J655" s="132" t="s">
        <v>13</v>
      </c>
      <c r="K655" s="132" t="s">
        <v>13</v>
      </c>
      <c r="L655" s="132" t="s">
        <v>13</v>
      </c>
      <c r="M655" s="132" t="s">
        <v>13</v>
      </c>
      <c r="N655" s="132" t="s">
        <v>13</v>
      </c>
      <c r="O655" s="132" t="s">
        <v>13</v>
      </c>
      <c r="P655" s="132" t="s">
        <v>13</v>
      </c>
      <c r="Q655" s="132" t="s">
        <v>13</v>
      </c>
      <c r="R655" s="132" t="s">
        <v>13</v>
      </c>
      <c r="S655" s="132" t="s">
        <v>13</v>
      </c>
      <c r="T655" s="132" t="s">
        <v>13</v>
      </c>
      <c r="U655" s="132" t="s">
        <v>13</v>
      </c>
      <c r="V655" s="132" t="s">
        <v>13</v>
      </c>
      <c r="W655" s="132" t="s">
        <v>13</v>
      </c>
      <c r="X655" s="132" t="s">
        <v>13</v>
      </c>
      <c r="Y655" s="132" t="s">
        <v>13</v>
      </c>
      <c r="Z655" s="132" t="s">
        <v>13</v>
      </c>
      <c r="AA655" s="132" t="s">
        <v>13</v>
      </c>
      <c r="AB655" s="132" t="s">
        <v>13</v>
      </c>
      <c r="AC655" s="132" t="s">
        <v>13</v>
      </c>
      <c r="AD655" s="132" t="s">
        <v>13</v>
      </c>
      <c r="AE655" s="132" t="s">
        <v>13</v>
      </c>
      <c r="AF655" s="132" t="s">
        <v>13</v>
      </c>
      <c r="AG655" s="132" t="s">
        <v>13</v>
      </c>
      <c r="AH655" s="132" t="s">
        <v>13</v>
      </c>
      <c r="AI655" s="132" t="s">
        <v>13</v>
      </c>
      <c r="AJ655" s="132" t="s">
        <v>13</v>
      </c>
      <c r="AK655" s="132" t="s">
        <v>13</v>
      </c>
      <c r="AL655" s="132" t="s">
        <v>13</v>
      </c>
      <c r="AM655" s="132" t="s">
        <v>13</v>
      </c>
      <c r="AN655" s="132" t="s">
        <v>13</v>
      </c>
      <c r="AO655" s="132" t="s">
        <v>13</v>
      </c>
      <c r="AP655" s="132" t="s">
        <v>13</v>
      </c>
      <c r="AQ655" s="132" t="s">
        <v>13</v>
      </c>
      <c r="AR655" s="132" t="s">
        <v>13</v>
      </c>
      <c r="AS655" s="132" t="s">
        <v>13</v>
      </c>
      <c r="AT655" s="319" t="s">
        <v>13</v>
      </c>
      <c r="AU655" s="132" t="s">
        <v>13</v>
      </c>
      <c r="AV655" s="132" t="s">
        <v>13</v>
      </c>
      <c r="AW655" s="132" t="s">
        <v>13</v>
      </c>
      <c r="AX655" s="132" t="s">
        <v>13</v>
      </c>
      <c r="AY655" s="132" t="s">
        <v>13</v>
      </c>
      <c r="AZ655" s="320" t="s">
        <v>13</v>
      </c>
      <c r="BA655" s="320" t="s">
        <v>13</v>
      </c>
      <c r="BB655" s="132" t="s">
        <v>13</v>
      </c>
      <c r="BC655" s="319" t="s">
        <v>13</v>
      </c>
      <c r="BD655" s="319" t="s">
        <v>13</v>
      </c>
      <c r="BE655" s="320" t="s">
        <v>13</v>
      </c>
      <c r="BF655" s="132" t="s">
        <v>13</v>
      </c>
      <c r="BG655" s="132" t="s">
        <v>13</v>
      </c>
      <c r="BH655" s="132" t="s">
        <v>13</v>
      </c>
      <c r="BI655" s="132" t="s">
        <v>13</v>
      </c>
      <c r="BJ655" s="321"/>
      <c r="BK655" s="321"/>
      <c r="BL655" s="132"/>
      <c r="BM655" s="132"/>
      <c r="BN655" s="132"/>
      <c r="BO655" s="132"/>
      <c r="BP655" s="132"/>
      <c r="BQ655" s="321"/>
      <c r="BR655" s="132"/>
      <c r="BS655" s="132"/>
      <c r="BT655" s="132"/>
      <c r="BU655" s="132"/>
      <c r="BV655" s="132"/>
      <c r="BW655" s="132"/>
      <c r="BX655" s="132"/>
    </row>
    <row r="656" spans="1:76" hidden="1" x14ac:dyDescent="0.25">
      <c r="A656" s="295">
        <v>303</v>
      </c>
      <c r="C656" s="317" t="s">
        <v>13</v>
      </c>
      <c r="D656" s="317" t="s">
        <v>13</v>
      </c>
      <c r="E656" s="318" t="s">
        <v>13</v>
      </c>
      <c r="F656" s="132" t="s">
        <v>13</v>
      </c>
      <c r="G656" s="132" t="s">
        <v>13</v>
      </c>
      <c r="H656" s="132" t="s">
        <v>13</v>
      </c>
      <c r="I656" s="132" t="s">
        <v>13</v>
      </c>
      <c r="J656" s="132" t="s">
        <v>13</v>
      </c>
      <c r="K656" s="132" t="s">
        <v>13</v>
      </c>
      <c r="L656" s="132" t="s">
        <v>13</v>
      </c>
      <c r="M656" s="132" t="s">
        <v>13</v>
      </c>
      <c r="N656" s="132" t="s">
        <v>13</v>
      </c>
      <c r="O656" s="132" t="s">
        <v>13</v>
      </c>
      <c r="P656" s="132" t="s">
        <v>13</v>
      </c>
      <c r="Q656" s="132" t="s">
        <v>13</v>
      </c>
      <c r="R656" s="132" t="s">
        <v>13</v>
      </c>
      <c r="S656" s="132" t="s">
        <v>13</v>
      </c>
      <c r="T656" s="132" t="s">
        <v>13</v>
      </c>
      <c r="U656" s="132" t="s">
        <v>13</v>
      </c>
      <c r="V656" s="132" t="s">
        <v>13</v>
      </c>
      <c r="W656" s="132" t="s">
        <v>13</v>
      </c>
      <c r="X656" s="132" t="s">
        <v>13</v>
      </c>
      <c r="Y656" s="132" t="s">
        <v>13</v>
      </c>
      <c r="Z656" s="132" t="s">
        <v>13</v>
      </c>
      <c r="AA656" s="132" t="s">
        <v>13</v>
      </c>
      <c r="AB656" s="132" t="s">
        <v>13</v>
      </c>
      <c r="AC656" s="132" t="s">
        <v>13</v>
      </c>
      <c r="AD656" s="132" t="s">
        <v>13</v>
      </c>
      <c r="AE656" s="132" t="s">
        <v>13</v>
      </c>
      <c r="AF656" s="132" t="s">
        <v>13</v>
      </c>
      <c r="AG656" s="132" t="s">
        <v>13</v>
      </c>
      <c r="AH656" s="132" t="s">
        <v>13</v>
      </c>
      <c r="AI656" s="132" t="s">
        <v>13</v>
      </c>
      <c r="AJ656" s="132" t="s">
        <v>13</v>
      </c>
      <c r="AK656" s="132" t="s">
        <v>13</v>
      </c>
      <c r="AL656" s="132" t="s">
        <v>13</v>
      </c>
      <c r="AM656" s="132" t="s">
        <v>13</v>
      </c>
      <c r="AN656" s="132" t="s">
        <v>13</v>
      </c>
      <c r="AO656" s="132" t="s">
        <v>13</v>
      </c>
      <c r="AP656" s="132" t="s">
        <v>13</v>
      </c>
      <c r="AQ656" s="132" t="s">
        <v>13</v>
      </c>
      <c r="AR656" s="132" t="s">
        <v>13</v>
      </c>
      <c r="AS656" s="132" t="s">
        <v>13</v>
      </c>
      <c r="AT656" s="319" t="s">
        <v>13</v>
      </c>
      <c r="AU656" s="132" t="s">
        <v>13</v>
      </c>
      <c r="AV656" s="132" t="s">
        <v>13</v>
      </c>
      <c r="AW656" s="132" t="s">
        <v>13</v>
      </c>
      <c r="AX656" s="132" t="s">
        <v>13</v>
      </c>
      <c r="AY656" s="132" t="s">
        <v>13</v>
      </c>
      <c r="AZ656" s="320" t="s">
        <v>13</v>
      </c>
      <c r="BA656" s="320" t="s">
        <v>13</v>
      </c>
      <c r="BB656" s="132" t="s">
        <v>13</v>
      </c>
      <c r="BC656" s="319" t="s">
        <v>13</v>
      </c>
      <c r="BD656" s="319" t="s">
        <v>13</v>
      </c>
      <c r="BE656" s="320" t="s">
        <v>13</v>
      </c>
      <c r="BF656" s="132" t="s">
        <v>13</v>
      </c>
      <c r="BG656" s="132" t="s">
        <v>13</v>
      </c>
      <c r="BH656" s="132" t="s">
        <v>13</v>
      </c>
      <c r="BI656" s="132" t="s">
        <v>13</v>
      </c>
      <c r="BJ656" s="321"/>
      <c r="BK656" s="321"/>
      <c r="BL656" s="132"/>
      <c r="BM656" s="132"/>
      <c r="BN656" s="132"/>
      <c r="BO656" s="132"/>
      <c r="BP656" s="132"/>
      <c r="BQ656" s="321"/>
      <c r="BR656" s="132"/>
      <c r="BS656" s="132"/>
      <c r="BT656" s="132"/>
      <c r="BU656" s="132"/>
      <c r="BV656" s="132"/>
      <c r="BW656" s="132"/>
      <c r="BX656" s="132"/>
    </row>
    <row r="657" spans="1:76" hidden="1" x14ac:dyDescent="0.25">
      <c r="A657" s="295">
        <v>303</v>
      </c>
      <c r="C657" s="317" t="s">
        <v>13</v>
      </c>
      <c r="D657" s="317" t="s">
        <v>13</v>
      </c>
      <c r="E657" s="318" t="s">
        <v>13</v>
      </c>
      <c r="F657" s="132" t="s">
        <v>13</v>
      </c>
      <c r="G657" s="132" t="s">
        <v>13</v>
      </c>
      <c r="H657" s="132" t="s">
        <v>13</v>
      </c>
      <c r="I657" s="132" t="s">
        <v>13</v>
      </c>
      <c r="J657" s="132" t="s">
        <v>13</v>
      </c>
      <c r="K657" s="132" t="s">
        <v>13</v>
      </c>
      <c r="L657" s="132" t="s">
        <v>13</v>
      </c>
      <c r="M657" s="132" t="s">
        <v>13</v>
      </c>
      <c r="N657" s="132" t="s">
        <v>13</v>
      </c>
      <c r="O657" s="132" t="s">
        <v>13</v>
      </c>
      <c r="P657" s="132" t="s">
        <v>13</v>
      </c>
      <c r="Q657" s="132" t="s">
        <v>13</v>
      </c>
      <c r="R657" s="132" t="s">
        <v>13</v>
      </c>
      <c r="S657" s="132" t="s">
        <v>13</v>
      </c>
      <c r="T657" s="132" t="s">
        <v>13</v>
      </c>
      <c r="U657" s="132" t="s">
        <v>13</v>
      </c>
      <c r="V657" s="132" t="s">
        <v>13</v>
      </c>
      <c r="W657" s="132" t="s">
        <v>13</v>
      </c>
      <c r="X657" s="132" t="s">
        <v>13</v>
      </c>
      <c r="Y657" s="132" t="s">
        <v>13</v>
      </c>
      <c r="Z657" s="132" t="s">
        <v>13</v>
      </c>
      <c r="AA657" s="132" t="s">
        <v>13</v>
      </c>
      <c r="AB657" s="132" t="s">
        <v>13</v>
      </c>
      <c r="AC657" s="132" t="s">
        <v>13</v>
      </c>
      <c r="AD657" s="132" t="s">
        <v>13</v>
      </c>
      <c r="AE657" s="132" t="s">
        <v>13</v>
      </c>
      <c r="AF657" s="132" t="s">
        <v>13</v>
      </c>
      <c r="AG657" s="132" t="s">
        <v>13</v>
      </c>
      <c r="AH657" s="132" t="s">
        <v>13</v>
      </c>
      <c r="AI657" s="132" t="s">
        <v>13</v>
      </c>
      <c r="AJ657" s="132" t="s">
        <v>13</v>
      </c>
      <c r="AK657" s="132" t="s">
        <v>13</v>
      </c>
      <c r="AL657" s="132" t="s">
        <v>13</v>
      </c>
      <c r="AM657" s="132" t="s">
        <v>13</v>
      </c>
      <c r="AN657" s="132" t="s">
        <v>13</v>
      </c>
      <c r="AO657" s="132" t="s">
        <v>13</v>
      </c>
      <c r="AP657" s="132" t="s">
        <v>13</v>
      </c>
      <c r="AQ657" s="132" t="s">
        <v>13</v>
      </c>
      <c r="AR657" s="132" t="s">
        <v>13</v>
      </c>
      <c r="AS657" s="132" t="s">
        <v>13</v>
      </c>
      <c r="AT657" s="319" t="s">
        <v>13</v>
      </c>
      <c r="AU657" s="132" t="s">
        <v>13</v>
      </c>
      <c r="AV657" s="132" t="s">
        <v>13</v>
      </c>
      <c r="AW657" s="132" t="s">
        <v>13</v>
      </c>
      <c r="AX657" s="132" t="s">
        <v>13</v>
      </c>
      <c r="AY657" s="132" t="s">
        <v>13</v>
      </c>
      <c r="AZ657" s="320" t="s">
        <v>13</v>
      </c>
      <c r="BA657" s="320" t="s">
        <v>13</v>
      </c>
      <c r="BB657" s="132" t="s">
        <v>13</v>
      </c>
      <c r="BC657" s="319" t="s">
        <v>13</v>
      </c>
      <c r="BD657" s="319" t="s">
        <v>13</v>
      </c>
      <c r="BE657" s="320" t="s">
        <v>13</v>
      </c>
      <c r="BF657" s="132" t="s">
        <v>13</v>
      </c>
      <c r="BG657" s="132" t="s">
        <v>13</v>
      </c>
      <c r="BH657" s="132" t="s">
        <v>13</v>
      </c>
      <c r="BI657" s="132" t="s">
        <v>13</v>
      </c>
      <c r="BJ657" s="321"/>
      <c r="BK657" s="321"/>
      <c r="BL657" s="132"/>
      <c r="BM657" s="132"/>
      <c r="BN657" s="132"/>
      <c r="BO657" s="132"/>
      <c r="BP657" s="132"/>
      <c r="BQ657" s="321"/>
      <c r="BR657" s="132"/>
      <c r="BS657" s="132"/>
      <c r="BT657" s="132"/>
      <c r="BU657" s="132"/>
      <c r="BV657" s="132"/>
      <c r="BW657" s="132"/>
      <c r="BX657" s="132"/>
    </row>
    <row r="658" spans="1:76" hidden="1" x14ac:dyDescent="0.25">
      <c r="A658" s="295">
        <v>303</v>
      </c>
      <c r="C658" s="317" t="s">
        <v>13</v>
      </c>
      <c r="D658" s="317" t="s">
        <v>13</v>
      </c>
      <c r="E658" s="318" t="s">
        <v>13</v>
      </c>
      <c r="F658" s="132" t="s">
        <v>13</v>
      </c>
      <c r="G658" s="132" t="s">
        <v>13</v>
      </c>
      <c r="H658" s="132" t="s">
        <v>13</v>
      </c>
      <c r="I658" s="132" t="s">
        <v>13</v>
      </c>
      <c r="J658" s="132" t="s">
        <v>13</v>
      </c>
      <c r="K658" s="132" t="s">
        <v>13</v>
      </c>
      <c r="L658" s="132" t="s">
        <v>13</v>
      </c>
      <c r="M658" s="132" t="s">
        <v>13</v>
      </c>
      <c r="N658" s="132" t="s">
        <v>13</v>
      </c>
      <c r="O658" s="132" t="s">
        <v>13</v>
      </c>
      <c r="P658" s="132" t="s">
        <v>13</v>
      </c>
      <c r="Q658" s="132" t="s">
        <v>13</v>
      </c>
      <c r="R658" s="132" t="s">
        <v>13</v>
      </c>
      <c r="S658" s="132" t="s">
        <v>13</v>
      </c>
      <c r="T658" s="132" t="s">
        <v>13</v>
      </c>
      <c r="U658" s="132" t="s">
        <v>13</v>
      </c>
      <c r="V658" s="132" t="s">
        <v>13</v>
      </c>
      <c r="W658" s="132" t="s">
        <v>13</v>
      </c>
      <c r="X658" s="132" t="s">
        <v>13</v>
      </c>
      <c r="Y658" s="132" t="s">
        <v>13</v>
      </c>
      <c r="Z658" s="132" t="s">
        <v>13</v>
      </c>
      <c r="AA658" s="132" t="s">
        <v>13</v>
      </c>
      <c r="AB658" s="132" t="s">
        <v>13</v>
      </c>
      <c r="AC658" s="132" t="s">
        <v>13</v>
      </c>
      <c r="AD658" s="132" t="s">
        <v>13</v>
      </c>
      <c r="AE658" s="132" t="s">
        <v>13</v>
      </c>
      <c r="AF658" s="132" t="s">
        <v>13</v>
      </c>
      <c r="AG658" s="132" t="s">
        <v>13</v>
      </c>
      <c r="AH658" s="132" t="s">
        <v>13</v>
      </c>
      <c r="AI658" s="132" t="s">
        <v>13</v>
      </c>
      <c r="AJ658" s="132" t="s">
        <v>13</v>
      </c>
      <c r="AK658" s="132" t="s">
        <v>13</v>
      </c>
      <c r="AL658" s="132" t="s">
        <v>13</v>
      </c>
      <c r="AM658" s="132" t="s">
        <v>13</v>
      </c>
      <c r="AN658" s="132" t="s">
        <v>13</v>
      </c>
      <c r="AO658" s="132" t="s">
        <v>13</v>
      </c>
      <c r="AP658" s="132" t="s">
        <v>13</v>
      </c>
      <c r="AQ658" s="132" t="s">
        <v>13</v>
      </c>
      <c r="AR658" s="132" t="s">
        <v>13</v>
      </c>
      <c r="AS658" s="132" t="s">
        <v>13</v>
      </c>
      <c r="AT658" s="319" t="s">
        <v>13</v>
      </c>
      <c r="AU658" s="132" t="s">
        <v>13</v>
      </c>
      <c r="AV658" s="132" t="s">
        <v>13</v>
      </c>
      <c r="AW658" s="132" t="s">
        <v>13</v>
      </c>
      <c r="AX658" s="132" t="s">
        <v>13</v>
      </c>
      <c r="AY658" s="132" t="s">
        <v>13</v>
      </c>
      <c r="AZ658" s="320" t="s">
        <v>13</v>
      </c>
      <c r="BA658" s="320" t="s">
        <v>13</v>
      </c>
      <c r="BB658" s="132" t="s">
        <v>13</v>
      </c>
      <c r="BC658" s="319" t="s">
        <v>13</v>
      </c>
      <c r="BD658" s="319" t="s">
        <v>13</v>
      </c>
      <c r="BE658" s="320" t="s">
        <v>13</v>
      </c>
      <c r="BF658" s="132" t="s">
        <v>13</v>
      </c>
      <c r="BG658" s="132" t="s">
        <v>13</v>
      </c>
      <c r="BH658" s="132" t="s">
        <v>13</v>
      </c>
      <c r="BI658" s="132" t="s">
        <v>13</v>
      </c>
      <c r="BJ658" s="321"/>
      <c r="BK658" s="321"/>
      <c r="BL658" s="132"/>
      <c r="BM658" s="132"/>
      <c r="BN658" s="132"/>
      <c r="BO658" s="132"/>
      <c r="BP658" s="132"/>
      <c r="BQ658" s="321"/>
      <c r="BR658" s="132"/>
      <c r="BS658" s="132"/>
      <c r="BT658" s="132"/>
      <c r="BU658" s="132"/>
      <c r="BV658" s="132"/>
      <c r="BW658" s="132"/>
      <c r="BX658" s="132"/>
    </row>
    <row r="659" spans="1:76" hidden="1" x14ac:dyDescent="0.25">
      <c r="A659" s="295">
        <v>303</v>
      </c>
      <c r="C659" s="317" t="s">
        <v>13</v>
      </c>
      <c r="D659" s="317" t="s">
        <v>13</v>
      </c>
      <c r="E659" s="318" t="s">
        <v>13</v>
      </c>
      <c r="F659" s="132" t="s">
        <v>13</v>
      </c>
      <c r="G659" s="132" t="s">
        <v>13</v>
      </c>
      <c r="H659" s="132" t="s">
        <v>13</v>
      </c>
      <c r="I659" s="132" t="s">
        <v>13</v>
      </c>
      <c r="J659" s="132" t="s">
        <v>13</v>
      </c>
      <c r="K659" s="132" t="s">
        <v>13</v>
      </c>
      <c r="L659" s="132" t="s">
        <v>13</v>
      </c>
      <c r="M659" s="132" t="s">
        <v>13</v>
      </c>
      <c r="N659" s="132" t="s">
        <v>13</v>
      </c>
      <c r="O659" s="132" t="s">
        <v>13</v>
      </c>
      <c r="P659" s="132" t="s">
        <v>13</v>
      </c>
      <c r="Q659" s="132" t="s">
        <v>13</v>
      </c>
      <c r="R659" s="132" t="s">
        <v>13</v>
      </c>
      <c r="S659" s="132" t="s">
        <v>13</v>
      </c>
      <c r="T659" s="132" t="s">
        <v>13</v>
      </c>
      <c r="U659" s="132" t="s">
        <v>13</v>
      </c>
      <c r="V659" s="132" t="s">
        <v>13</v>
      </c>
      <c r="W659" s="132" t="s">
        <v>13</v>
      </c>
      <c r="X659" s="132" t="s">
        <v>13</v>
      </c>
      <c r="Y659" s="132" t="s">
        <v>13</v>
      </c>
      <c r="Z659" s="132" t="s">
        <v>13</v>
      </c>
      <c r="AA659" s="132" t="s">
        <v>13</v>
      </c>
      <c r="AB659" s="132" t="s">
        <v>13</v>
      </c>
      <c r="AC659" s="132" t="s">
        <v>13</v>
      </c>
      <c r="AD659" s="132" t="s">
        <v>13</v>
      </c>
      <c r="AE659" s="132" t="s">
        <v>13</v>
      </c>
      <c r="AF659" s="132" t="s">
        <v>13</v>
      </c>
      <c r="AG659" s="132" t="s">
        <v>13</v>
      </c>
      <c r="AH659" s="132" t="s">
        <v>13</v>
      </c>
      <c r="AI659" s="132" t="s">
        <v>13</v>
      </c>
      <c r="AJ659" s="132" t="s">
        <v>13</v>
      </c>
      <c r="AK659" s="132" t="s">
        <v>13</v>
      </c>
      <c r="AL659" s="132" t="s">
        <v>13</v>
      </c>
      <c r="AM659" s="132" t="s">
        <v>13</v>
      </c>
      <c r="AN659" s="132" t="s">
        <v>13</v>
      </c>
      <c r="AO659" s="132" t="s">
        <v>13</v>
      </c>
      <c r="AP659" s="132" t="s">
        <v>13</v>
      </c>
      <c r="AQ659" s="132" t="s">
        <v>13</v>
      </c>
      <c r="AR659" s="132" t="s">
        <v>13</v>
      </c>
      <c r="AS659" s="132" t="s">
        <v>13</v>
      </c>
      <c r="AT659" s="319" t="s">
        <v>13</v>
      </c>
      <c r="AU659" s="132" t="s">
        <v>13</v>
      </c>
      <c r="AV659" s="132" t="s">
        <v>13</v>
      </c>
      <c r="AW659" s="132" t="s">
        <v>13</v>
      </c>
      <c r="AX659" s="132" t="s">
        <v>13</v>
      </c>
      <c r="AY659" s="132" t="s">
        <v>13</v>
      </c>
      <c r="AZ659" s="320" t="s">
        <v>13</v>
      </c>
      <c r="BA659" s="320" t="s">
        <v>13</v>
      </c>
      <c r="BB659" s="132" t="s">
        <v>13</v>
      </c>
      <c r="BC659" s="319" t="s">
        <v>13</v>
      </c>
      <c r="BD659" s="319" t="s">
        <v>13</v>
      </c>
      <c r="BE659" s="320" t="s">
        <v>13</v>
      </c>
      <c r="BF659" s="132" t="s">
        <v>13</v>
      </c>
      <c r="BG659" s="132" t="s">
        <v>13</v>
      </c>
      <c r="BH659" s="132" t="s">
        <v>13</v>
      </c>
      <c r="BI659" s="132" t="s">
        <v>13</v>
      </c>
      <c r="BJ659" s="321"/>
      <c r="BK659" s="321"/>
      <c r="BL659" s="132"/>
      <c r="BM659" s="132"/>
      <c r="BN659" s="132"/>
      <c r="BO659" s="132"/>
      <c r="BP659" s="132"/>
      <c r="BQ659" s="321"/>
      <c r="BR659" s="132"/>
      <c r="BS659" s="132"/>
      <c r="BT659" s="132"/>
      <c r="BU659" s="132"/>
      <c r="BV659" s="132"/>
      <c r="BW659" s="132"/>
      <c r="BX659" s="132"/>
    </row>
    <row r="660" spans="1:76" hidden="1" x14ac:dyDescent="0.25">
      <c r="A660" s="295">
        <v>303</v>
      </c>
      <c r="C660" s="317" t="s">
        <v>13</v>
      </c>
      <c r="D660" s="317" t="s">
        <v>13</v>
      </c>
      <c r="E660" s="318" t="s">
        <v>13</v>
      </c>
      <c r="F660" s="132" t="s">
        <v>13</v>
      </c>
      <c r="G660" s="132" t="s">
        <v>13</v>
      </c>
      <c r="H660" s="132" t="s">
        <v>13</v>
      </c>
      <c r="I660" s="132" t="s">
        <v>13</v>
      </c>
      <c r="J660" s="132" t="s">
        <v>13</v>
      </c>
      <c r="K660" s="132" t="s">
        <v>13</v>
      </c>
      <c r="L660" s="132" t="s">
        <v>13</v>
      </c>
      <c r="M660" s="132" t="s">
        <v>13</v>
      </c>
      <c r="N660" s="132" t="s">
        <v>13</v>
      </c>
      <c r="O660" s="132" t="s">
        <v>13</v>
      </c>
      <c r="P660" s="132" t="s">
        <v>13</v>
      </c>
      <c r="Q660" s="132" t="s">
        <v>13</v>
      </c>
      <c r="R660" s="132" t="s">
        <v>13</v>
      </c>
      <c r="S660" s="132" t="s">
        <v>13</v>
      </c>
      <c r="T660" s="132" t="s">
        <v>13</v>
      </c>
      <c r="U660" s="132" t="s">
        <v>13</v>
      </c>
      <c r="V660" s="132" t="s">
        <v>13</v>
      </c>
      <c r="W660" s="132" t="s">
        <v>13</v>
      </c>
      <c r="X660" s="132" t="s">
        <v>13</v>
      </c>
      <c r="Y660" s="132" t="s">
        <v>13</v>
      </c>
      <c r="Z660" s="132" t="s">
        <v>13</v>
      </c>
      <c r="AA660" s="132" t="s">
        <v>13</v>
      </c>
      <c r="AB660" s="132" t="s">
        <v>13</v>
      </c>
      <c r="AC660" s="132" t="s">
        <v>13</v>
      </c>
      <c r="AD660" s="132" t="s">
        <v>13</v>
      </c>
      <c r="AE660" s="132" t="s">
        <v>13</v>
      </c>
      <c r="AF660" s="132" t="s">
        <v>13</v>
      </c>
      <c r="AG660" s="132" t="s">
        <v>13</v>
      </c>
      <c r="AH660" s="132" t="s">
        <v>13</v>
      </c>
      <c r="AI660" s="132" t="s">
        <v>13</v>
      </c>
      <c r="AJ660" s="132" t="s">
        <v>13</v>
      </c>
      <c r="AK660" s="132" t="s">
        <v>13</v>
      </c>
      <c r="AL660" s="132" t="s">
        <v>13</v>
      </c>
      <c r="AM660" s="132" t="s">
        <v>13</v>
      </c>
      <c r="AN660" s="132" t="s">
        <v>13</v>
      </c>
      <c r="AO660" s="132" t="s">
        <v>13</v>
      </c>
      <c r="AP660" s="132" t="s">
        <v>13</v>
      </c>
      <c r="AQ660" s="132" t="s">
        <v>13</v>
      </c>
      <c r="AR660" s="132" t="s">
        <v>13</v>
      </c>
      <c r="AS660" s="132" t="s">
        <v>13</v>
      </c>
      <c r="AT660" s="319" t="s">
        <v>13</v>
      </c>
      <c r="AU660" s="132" t="s">
        <v>13</v>
      </c>
      <c r="AV660" s="132" t="s">
        <v>13</v>
      </c>
      <c r="AW660" s="132" t="s">
        <v>13</v>
      </c>
      <c r="AX660" s="132" t="s">
        <v>13</v>
      </c>
      <c r="AY660" s="132" t="s">
        <v>13</v>
      </c>
      <c r="AZ660" s="320" t="s">
        <v>13</v>
      </c>
      <c r="BA660" s="320" t="s">
        <v>13</v>
      </c>
      <c r="BB660" s="132" t="s">
        <v>13</v>
      </c>
      <c r="BC660" s="319" t="s">
        <v>13</v>
      </c>
      <c r="BD660" s="319" t="s">
        <v>13</v>
      </c>
      <c r="BE660" s="320" t="s">
        <v>13</v>
      </c>
      <c r="BF660" s="132" t="s">
        <v>13</v>
      </c>
      <c r="BG660" s="132" t="s">
        <v>13</v>
      </c>
      <c r="BH660" s="132" t="s">
        <v>13</v>
      </c>
      <c r="BI660" s="132" t="s">
        <v>13</v>
      </c>
      <c r="BJ660" s="321"/>
      <c r="BK660" s="321"/>
      <c r="BL660" s="132"/>
      <c r="BM660" s="132"/>
      <c r="BN660" s="132"/>
      <c r="BO660" s="132"/>
      <c r="BP660" s="132"/>
      <c r="BQ660" s="321"/>
      <c r="BR660" s="132"/>
      <c r="BS660" s="132"/>
      <c r="BT660" s="132"/>
      <c r="BU660" s="132"/>
      <c r="BV660" s="132"/>
      <c r="BW660" s="132"/>
      <c r="BX660" s="132"/>
    </row>
    <row r="661" spans="1:76" hidden="1" x14ac:dyDescent="0.25">
      <c r="A661" s="295">
        <v>303</v>
      </c>
      <c r="C661" s="317" t="s">
        <v>13</v>
      </c>
      <c r="D661" s="317" t="s">
        <v>13</v>
      </c>
      <c r="E661" s="318" t="s">
        <v>13</v>
      </c>
      <c r="F661" s="132" t="s">
        <v>13</v>
      </c>
      <c r="G661" s="132" t="s">
        <v>13</v>
      </c>
      <c r="H661" s="132" t="s">
        <v>13</v>
      </c>
      <c r="I661" s="132" t="s">
        <v>13</v>
      </c>
      <c r="J661" s="132" t="s">
        <v>13</v>
      </c>
      <c r="K661" s="132" t="s">
        <v>13</v>
      </c>
      <c r="L661" s="132" t="s">
        <v>13</v>
      </c>
      <c r="M661" s="132" t="s">
        <v>13</v>
      </c>
      <c r="N661" s="132" t="s">
        <v>13</v>
      </c>
      <c r="O661" s="132" t="s">
        <v>13</v>
      </c>
      <c r="P661" s="132" t="s">
        <v>13</v>
      </c>
      <c r="Q661" s="132" t="s">
        <v>13</v>
      </c>
      <c r="R661" s="132" t="s">
        <v>13</v>
      </c>
      <c r="S661" s="132" t="s">
        <v>13</v>
      </c>
      <c r="T661" s="132" t="s">
        <v>13</v>
      </c>
      <c r="U661" s="132" t="s">
        <v>13</v>
      </c>
      <c r="V661" s="132" t="s">
        <v>13</v>
      </c>
      <c r="W661" s="132" t="s">
        <v>13</v>
      </c>
      <c r="X661" s="132" t="s">
        <v>13</v>
      </c>
      <c r="Y661" s="132" t="s">
        <v>13</v>
      </c>
      <c r="Z661" s="132" t="s">
        <v>13</v>
      </c>
      <c r="AA661" s="132" t="s">
        <v>13</v>
      </c>
      <c r="AB661" s="132" t="s">
        <v>13</v>
      </c>
      <c r="AC661" s="132" t="s">
        <v>13</v>
      </c>
      <c r="AD661" s="132" t="s">
        <v>13</v>
      </c>
      <c r="AE661" s="132" t="s">
        <v>13</v>
      </c>
      <c r="AF661" s="132" t="s">
        <v>13</v>
      </c>
      <c r="AG661" s="132" t="s">
        <v>13</v>
      </c>
      <c r="AH661" s="132" t="s">
        <v>13</v>
      </c>
      <c r="AI661" s="132" t="s">
        <v>13</v>
      </c>
      <c r="AJ661" s="132" t="s">
        <v>13</v>
      </c>
      <c r="AK661" s="132" t="s">
        <v>13</v>
      </c>
      <c r="AL661" s="132" t="s">
        <v>13</v>
      </c>
      <c r="AM661" s="132" t="s">
        <v>13</v>
      </c>
      <c r="AN661" s="132" t="s">
        <v>13</v>
      </c>
      <c r="AO661" s="132" t="s">
        <v>13</v>
      </c>
      <c r="AP661" s="132" t="s">
        <v>13</v>
      </c>
      <c r="AQ661" s="132" t="s">
        <v>13</v>
      </c>
      <c r="AR661" s="132" t="s">
        <v>13</v>
      </c>
      <c r="AS661" s="132" t="s">
        <v>13</v>
      </c>
      <c r="AT661" s="319" t="s">
        <v>13</v>
      </c>
      <c r="AU661" s="132" t="s">
        <v>13</v>
      </c>
      <c r="AV661" s="132" t="s">
        <v>13</v>
      </c>
      <c r="AW661" s="132" t="s">
        <v>13</v>
      </c>
      <c r="AX661" s="132" t="s">
        <v>13</v>
      </c>
      <c r="AY661" s="132" t="s">
        <v>13</v>
      </c>
      <c r="AZ661" s="320" t="s">
        <v>13</v>
      </c>
      <c r="BA661" s="320" t="s">
        <v>13</v>
      </c>
      <c r="BB661" s="132" t="s">
        <v>13</v>
      </c>
      <c r="BC661" s="319" t="s">
        <v>13</v>
      </c>
      <c r="BD661" s="319" t="s">
        <v>13</v>
      </c>
      <c r="BE661" s="320" t="s">
        <v>13</v>
      </c>
      <c r="BF661" s="132" t="s">
        <v>13</v>
      </c>
      <c r="BG661" s="132" t="s">
        <v>13</v>
      </c>
      <c r="BH661" s="132" t="s">
        <v>13</v>
      </c>
      <c r="BI661" s="132" t="s">
        <v>13</v>
      </c>
      <c r="BJ661" s="321"/>
      <c r="BK661" s="321"/>
      <c r="BL661" s="132"/>
      <c r="BM661" s="132"/>
      <c r="BN661" s="132"/>
      <c r="BO661" s="132"/>
      <c r="BP661" s="132"/>
      <c r="BQ661" s="321"/>
      <c r="BR661" s="132"/>
      <c r="BS661" s="132"/>
      <c r="BT661" s="132"/>
      <c r="BU661" s="132"/>
      <c r="BV661" s="132"/>
      <c r="BW661" s="132"/>
      <c r="BX661" s="132"/>
    </row>
    <row r="662" spans="1:76" hidden="1" x14ac:dyDescent="0.25">
      <c r="A662" s="295">
        <v>303</v>
      </c>
      <c r="C662" s="317" t="s">
        <v>13</v>
      </c>
      <c r="D662" s="317" t="s">
        <v>13</v>
      </c>
      <c r="E662" s="318" t="s">
        <v>13</v>
      </c>
      <c r="F662" s="132" t="s">
        <v>13</v>
      </c>
      <c r="G662" s="132" t="s">
        <v>13</v>
      </c>
      <c r="H662" s="132" t="s">
        <v>13</v>
      </c>
      <c r="I662" s="132" t="s">
        <v>13</v>
      </c>
      <c r="J662" s="132" t="s">
        <v>13</v>
      </c>
      <c r="K662" s="132" t="s">
        <v>13</v>
      </c>
      <c r="L662" s="132" t="s">
        <v>13</v>
      </c>
      <c r="M662" s="132" t="s">
        <v>13</v>
      </c>
      <c r="N662" s="132" t="s">
        <v>13</v>
      </c>
      <c r="O662" s="132" t="s">
        <v>13</v>
      </c>
      <c r="P662" s="132" t="s">
        <v>13</v>
      </c>
      <c r="Q662" s="132" t="s">
        <v>13</v>
      </c>
      <c r="R662" s="132" t="s">
        <v>13</v>
      </c>
      <c r="S662" s="132" t="s">
        <v>13</v>
      </c>
      <c r="T662" s="132" t="s">
        <v>13</v>
      </c>
      <c r="U662" s="132" t="s">
        <v>13</v>
      </c>
      <c r="V662" s="132" t="s">
        <v>13</v>
      </c>
      <c r="W662" s="132" t="s">
        <v>13</v>
      </c>
      <c r="X662" s="132" t="s">
        <v>13</v>
      </c>
      <c r="Y662" s="132" t="s">
        <v>13</v>
      </c>
      <c r="Z662" s="132" t="s">
        <v>13</v>
      </c>
      <c r="AA662" s="132" t="s">
        <v>13</v>
      </c>
      <c r="AB662" s="132" t="s">
        <v>13</v>
      </c>
      <c r="AC662" s="132" t="s">
        <v>13</v>
      </c>
      <c r="AD662" s="132" t="s">
        <v>13</v>
      </c>
      <c r="AE662" s="132" t="s">
        <v>13</v>
      </c>
      <c r="AF662" s="132" t="s">
        <v>13</v>
      </c>
      <c r="AG662" s="132" t="s">
        <v>13</v>
      </c>
      <c r="AH662" s="132" t="s">
        <v>13</v>
      </c>
      <c r="AI662" s="132" t="s">
        <v>13</v>
      </c>
      <c r="AJ662" s="132" t="s">
        <v>13</v>
      </c>
      <c r="AK662" s="132" t="s">
        <v>13</v>
      </c>
      <c r="AL662" s="132" t="s">
        <v>13</v>
      </c>
      <c r="AM662" s="132" t="s">
        <v>13</v>
      </c>
      <c r="AN662" s="132" t="s">
        <v>13</v>
      </c>
      <c r="AO662" s="132" t="s">
        <v>13</v>
      </c>
      <c r="AP662" s="132" t="s">
        <v>13</v>
      </c>
      <c r="AQ662" s="132" t="s">
        <v>13</v>
      </c>
      <c r="AR662" s="132" t="s">
        <v>13</v>
      </c>
      <c r="AS662" s="132" t="s">
        <v>13</v>
      </c>
      <c r="AT662" s="319" t="s">
        <v>13</v>
      </c>
      <c r="AU662" s="132" t="s">
        <v>13</v>
      </c>
      <c r="AV662" s="132" t="s">
        <v>13</v>
      </c>
      <c r="AW662" s="132" t="s">
        <v>13</v>
      </c>
      <c r="AX662" s="132" t="s">
        <v>13</v>
      </c>
      <c r="AY662" s="132" t="s">
        <v>13</v>
      </c>
      <c r="AZ662" s="320" t="s">
        <v>13</v>
      </c>
      <c r="BA662" s="320" t="s">
        <v>13</v>
      </c>
      <c r="BB662" s="132" t="s">
        <v>13</v>
      </c>
      <c r="BC662" s="319" t="s">
        <v>13</v>
      </c>
      <c r="BD662" s="319" t="s">
        <v>13</v>
      </c>
      <c r="BE662" s="320" t="s">
        <v>13</v>
      </c>
      <c r="BF662" s="132" t="s">
        <v>13</v>
      </c>
      <c r="BG662" s="132" t="s">
        <v>13</v>
      </c>
      <c r="BH662" s="132" t="s">
        <v>13</v>
      </c>
      <c r="BI662" s="132" t="s">
        <v>13</v>
      </c>
      <c r="BJ662" s="321"/>
      <c r="BK662" s="321"/>
      <c r="BL662" s="132"/>
      <c r="BM662" s="132"/>
      <c r="BN662" s="132"/>
      <c r="BO662" s="132"/>
      <c r="BP662" s="132"/>
      <c r="BQ662" s="321"/>
      <c r="BR662" s="132"/>
      <c r="BS662" s="132"/>
      <c r="BT662" s="132"/>
      <c r="BU662" s="132"/>
      <c r="BV662" s="132"/>
      <c r="BW662" s="132"/>
      <c r="BX662" s="132"/>
    </row>
    <row r="663" spans="1:76" hidden="1" x14ac:dyDescent="0.25">
      <c r="A663" s="295">
        <v>303</v>
      </c>
      <c r="C663" s="317" t="s">
        <v>13</v>
      </c>
      <c r="D663" s="317" t="s">
        <v>13</v>
      </c>
      <c r="E663" s="318" t="s">
        <v>13</v>
      </c>
      <c r="F663" s="132" t="s">
        <v>13</v>
      </c>
      <c r="G663" s="132" t="s">
        <v>13</v>
      </c>
      <c r="H663" s="132" t="s">
        <v>13</v>
      </c>
      <c r="I663" s="132" t="s">
        <v>13</v>
      </c>
      <c r="J663" s="132" t="s">
        <v>13</v>
      </c>
      <c r="K663" s="132" t="s">
        <v>13</v>
      </c>
      <c r="L663" s="132" t="s">
        <v>13</v>
      </c>
      <c r="M663" s="132" t="s">
        <v>13</v>
      </c>
      <c r="N663" s="132" t="s">
        <v>13</v>
      </c>
      <c r="O663" s="132" t="s">
        <v>13</v>
      </c>
      <c r="P663" s="132" t="s">
        <v>13</v>
      </c>
      <c r="Q663" s="132" t="s">
        <v>13</v>
      </c>
      <c r="R663" s="132" t="s">
        <v>13</v>
      </c>
      <c r="S663" s="132" t="s">
        <v>13</v>
      </c>
      <c r="T663" s="132" t="s">
        <v>13</v>
      </c>
      <c r="U663" s="132" t="s">
        <v>13</v>
      </c>
      <c r="V663" s="132" t="s">
        <v>13</v>
      </c>
      <c r="W663" s="132" t="s">
        <v>13</v>
      </c>
      <c r="X663" s="132" t="s">
        <v>13</v>
      </c>
      <c r="Y663" s="132" t="s">
        <v>13</v>
      </c>
      <c r="Z663" s="132" t="s">
        <v>13</v>
      </c>
      <c r="AA663" s="132" t="s">
        <v>13</v>
      </c>
      <c r="AB663" s="132" t="s">
        <v>13</v>
      </c>
      <c r="AC663" s="132" t="s">
        <v>13</v>
      </c>
      <c r="AD663" s="132" t="s">
        <v>13</v>
      </c>
      <c r="AE663" s="132" t="s">
        <v>13</v>
      </c>
      <c r="AF663" s="132" t="s">
        <v>13</v>
      </c>
      <c r="AG663" s="132" t="s">
        <v>13</v>
      </c>
      <c r="AH663" s="132" t="s">
        <v>13</v>
      </c>
      <c r="AI663" s="132" t="s">
        <v>13</v>
      </c>
      <c r="AJ663" s="132" t="s">
        <v>13</v>
      </c>
      <c r="AK663" s="132" t="s">
        <v>13</v>
      </c>
      <c r="AL663" s="132" t="s">
        <v>13</v>
      </c>
      <c r="AM663" s="132" t="s">
        <v>13</v>
      </c>
      <c r="AN663" s="132" t="s">
        <v>13</v>
      </c>
      <c r="AO663" s="132" t="s">
        <v>13</v>
      </c>
      <c r="AP663" s="132" t="s">
        <v>13</v>
      </c>
      <c r="AQ663" s="132" t="s">
        <v>13</v>
      </c>
      <c r="AR663" s="132" t="s">
        <v>13</v>
      </c>
      <c r="AS663" s="132" t="s">
        <v>13</v>
      </c>
      <c r="AT663" s="319" t="s">
        <v>13</v>
      </c>
      <c r="AU663" s="132" t="s">
        <v>13</v>
      </c>
      <c r="AV663" s="132" t="s">
        <v>13</v>
      </c>
      <c r="AW663" s="132" t="s">
        <v>13</v>
      </c>
      <c r="AX663" s="132" t="s">
        <v>13</v>
      </c>
      <c r="AY663" s="132" t="s">
        <v>13</v>
      </c>
      <c r="AZ663" s="320" t="s">
        <v>13</v>
      </c>
      <c r="BA663" s="320" t="s">
        <v>13</v>
      </c>
      <c r="BB663" s="132" t="s">
        <v>13</v>
      </c>
      <c r="BC663" s="319" t="s">
        <v>13</v>
      </c>
      <c r="BD663" s="319" t="s">
        <v>13</v>
      </c>
      <c r="BE663" s="320" t="s">
        <v>13</v>
      </c>
      <c r="BF663" s="132" t="s">
        <v>13</v>
      </c>
      <c r="BG663" s="132" t="s">
        <v>13</v>
      </c>
      <c r="BH663" s="132" t="s">
        <v>13</v>
      </c>
      <c r="BI663" s="132" t="s">
        <v>13</v>
      </c>
      <c r="BJ663" s="321"/>
      <c r="BK663" s="321"/>
      <c r="BL663" s="132"/>
      <c r="BM663" s="132"/>
      <c r="BN663" s="132"/>
      <c r="BO663" s="132"/>
      <c r="BP663" s="132"/>
      <c r="BQ663" s="321"/>
      <c r="BR663" s="132"/>
      <c r="BS663" s="132"/>
      <c r="BT663" s="132"/>
      <c r="BU663" s="132"/>
      <c r="BV663" s="132"/>
      <c r="BW663" s="132"/>
      <c r="BX663" s="132"/>
    </row>
  </sheetData>
  <autoFilter ref="A4:BY663" xr:uid="{B1B686FA-35DD-4F85-8222-2988D9D1A01E}">
    <filterColumn colId="1">
      <filters>
        <filter val="553"/>
      </filters>
    </filterColumn>
  </autoFilter>
  <mergeCells count="1">
    <mergeCell ref="C5:E5"/>
  </mergeCells>
  <pageMargins left="0.70866141732283472" right="0.70866141732283472" top="0.74803149606299213" bottom="0.74803149606299213" header="0.31496062992125984" footer="0.31496062992125984"/>
  <pageSetup paperSize="9" scale="66"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tabColor rgb="FF92D050"/>
  </sheetPr>
  <dimension ref="A1:R313"/>
  <sheetViews>
    <sheetView topLeftCell="C1" workbookViewId="0">
      <pane ySplit="5" topLeftCell="A6" activePane="bottomLeft" state="frozen"/>
      <selection activeCell="P6" sqref="P6:P304"/>
      <selection pane="bottomLeft" activeCell="E266" sqref="E266"/>
    </sheetView>
  </sheetViews>
  <sheetFormatPr defaultColWidth="9.33203125" defaultRowHeight="11.25" x14ac:dyDescent="0.2"/>
  <cols>
    <col min="1" max="1" width="9.33203125" style="359"/>
    <col min="2" max="4" width="16.6640625" style="283" customWidth="1"/>
    <col min="5" max="5" width="82.5" style="283" bestFit="1" customWidth="1"/>
    <col min="6" max="6" width="16.1640625" style="285" bestFit="1" customWidth="1"/>
    <col min="7" max="7" width="29" style="285" customWidth="1"/>
    <col min="8" max="8" width="7" style="285" customWidth="1"/>
    <col min="9" max="10" width="16.6640625" style="335" customWidth="1"/>
    <col min="11" max="11" width="9.33203125" style="359" customWidth="1"/>
    <col min="12" max="13" width="15" style="359" customWidth="1"/>
    <col min="14" max="14" width="13.83203125" style="359" customWidth="1"/>
    <col min="15" max="15" width="15" style="359" customWidth="1"/>
    <col min="16" max="16" width="12.6640625" style="359" bestFit="1" customWidth="1"/>
    <col min="17" max="17" width="9.33203125" style="359" customWidth="1"/>
    <col min="18" max="16384" width="9.33203125" style="359"/>
  </cols>
  <sheetData>
    <row r="1" spans="1:18" x14ac:dyDescent="0.2">
      <c r="A1">
        <v>1</v>
      </c>
      <c r="B1" s="283">
        <v>2</v>
      </c>
      <c r="C1">
        <v>3</v>
      </c>
      <c r="D1"/>
      <c r="E1" s="283">
        <v>4</v>
      </c>
      <c r="F1">
        <v>7</v>
      </c>
      <c r="G1"/>
      <c r="H1" s="283" t="s">
        <v>1731</v>
      </c>
      <c r="I1" s="283">
        <v>12</v>
      </c>
      <c r="J1" s="283"/>
      <c r="L1"/>
      <c r="M1"/>
      <c r="N1"/>
      <c r="O1"/>
    </row>
    <row r="2" spans="1:18" x14ac:dyDescent="0.2">
      <c r="A2"/>
      <c r="F2" s="326"/>
      <c r="G2" s="326"/>
      <c r="H2" s="326"/>
      <c r="I2" s="327"/>
      <c r="J2" s="327"/>
      <c r="L2" s="972" t="s">
        <v>1732</v>
      </c>
      <c r="M2" s="973"/>
      <c r="N2" s="973"/>
      <c r="O2" s="973"/>
      <c r="P2" s="974"/>
    </row>
    <row r="3" spans="1:18" ht="15" x14ac:dyDescent="0.25">
      <c r="A3"/>
      <c r="F3" s="325"/>
      <c r="G3" s="325"/>
      <c r="H3" s="325"/>
      <c r="I3" s="327"/>
      <c r="J3" s="327"/>
      <c r="L3" s="537"/>
      <c r="M3" s="537"/>
      <c r="N3" s="537"/>
      <c r="O3" s="537"/>
      <c r="P3" s="537"/>
    </row>
    <row r="4" spans="1:18" ht="45" x14ac:dyDescent="0.2">
      <c r="A4" s="391" t="s">
        <v>49</v>
      </c>
      <c r="B4" s="328" t="s">
        <v>706</v>
      </c>
      <c r="C4" s="329" t="s">
        <v>705</v>
      </c>
      <c r="D4" s="329"/>
      <c r="E4" s="391" t="s">
        <v>704</v>
      </c>
      <c r="F4" s="391" t="s">
        <v>668</v>
      </c>
      <c r="G4" s="391" t="s">
        <v>765</v>
      </c>
      <c r="H4" s="391"/>
      <c r="I4" s="329" t="s">
        <v>1733</v>
      </c>
      <c r="J4" s="329" t="s">
        <v>1734</v>
      </c>
      <c r="L4" s="329" t="s">
        <v>1735</v>
      </c>
      <c r="M4" s="329" t="s">
        <v>1736</v>
      </c>
      <c r="N4" s="329" t="s">
        <v>1737</v>
      </c>
      <c r="O4" s="519">
        <v>0.7</v>
      </c>
      <c r="P4" s="329" t="s">
        <v>1738</v>
      </c>
    </row>
    <row r="5" spans="1:18" ht="15" x14ac:dyDescent="0.2">
      <c r="A5"/>
      <c r="B5" s="975" t="s">
        <v>44</v>
      </c>
      <c r="C5" s="975"/>
      <c r="D5" s="390"/>
      <c r="E5" s="390"/>
      <c r="F5" s="330"/>
      <c r="G5" s="330"/>
      <c r="H5" s="330"/>
      <c r="I5" s="149">
        <v>92235.199999999997</v>
      </c>
      <c r="J5" s="149"/>
      <c r="L5"/>
      <c r="M5"/>
      <c r="N5"/>
      <c r="O5"/>
    </row>
    <row r="6" spans="1:18" ht="15" x14ac:dyDescent="0.25">
      <c r="A6" s="295">
        <v>205</v>
      </c>
      <c r="B6" s="331">
        <v>124531</v>
      </c>
      <c r="C6" s="331">
        <v>9352002</v>
      </c>
      <c r="D6" s="332">
        <v>2002</v>
      </c>
      <c r="E6" s="332" t="s">
        <v>232</v>
      </c>
      <c r="F6" s="333">
        <v>0</v>
      </c>
      <c r="G6" s="333"/>
      <c r="H6" s="538" t="s">
        <v>1537</v>
      </c>
      <c r="I6" s="284">
        <v>274705.2</v>
      </c>
      <c r="J6" s="284">
        <v>8</v>
      </c>
      <c r="L6" s="284">
        <v>66890.460819927306</v>
      </c>
      <c r="M6" s="284">
        <v>48000</v>
      </c>
      <c r="N6" s="520">
        <v>0.71759110957866723</v>
      </c>
      <c r="O6" s="284">
        <v>68571.42857142858</v>
      </c>
      <c r="P6" s="284">
        <v>1680.9677515012736</v>
      </c>
      <c r="Q6" s="521"/>
      <c r="R6" s="359">
        <v>1</v>
      </c>
    </row>
    <row r="7" spans="1:18" ht="15" x14ac:dyDescent="0.25">
      <c r="A7" s="295">
        <v>436</v>
      </c>
      <c r="B7" s="331">
        <v>124534</v>
      </c>
      <c r="C7" s="331">
        <v>9352007</v>
      </c>
      <c r="D7" s="332">
        <v>2007</v>
      </c>
      <c r="E7" s="332" t="s">
        <v>354</v>
      </c>
      <c r="F7" s="333">
        <v>0</v>
      </c>
      <c r="G7" s="333"/>
      <c r="H7" s="538" t="s">
        <v>1652</v>
      </c>
      <c r="I7" s="284">
        <v>788043.20000000007</v>
      </c>
      <c r="J7" s="284">
        <v>4</v>
      </c>
      <c r="L7" s="284">
        <v>115317.18344965119</v>
      </c>
      <c r="M7" s="284">
        <v>24000</v>
      </c>
      <c r="N7" s="520">
        <v>0.20812162838228421</v>
      </c>
      <c r="O7" s="284">
        <v>34285.71428571429</v>
      </c>
      <c r="P7" s="284">
        <v>0</v>
      </c>
      <c r="R7" s="359">
        <v>1</v>
      </c>
    </row>
    <row r="8" spans="1:18" ht="15" x14ac:dyDescent="0.25">
      <c r="A8" s="295">
        <v>443</v>
      </c>
      <c r="B8" s="331">
        <v>124536</v>
      </c>
      <c r="C8" s="331">
        <v>9352009</v>
      </c>
      <c r="D8" s="332">
        <v>2009</v>
      </c>
      <c r="E8" s="332" t="s">
        <v>359</v>
      </c>
      <c r="F8" s="333">
        <v>0</v>
      </c>
      <c r="G8" s="333"/>
      <c r="H8" s="538" t="s">
        <v>1654</v>
      </c>
      <c r="I8" s="284">
        <v>849088.8</v>
      </c>
      <c r="J8" s="284">
        <v>6</v>
      </c>
      <c r="L8" s="284">
        <v>197414.72078804346</v>
      </c>
      <c r="M8" s="284">
        <v>36000</v>
      </c>
      <c r="N8" s="520">
        <v>0.18235722167168986</v>
      </c>
      <c r="O8" s="284">
        <v>51428.571428571435</v>
      </c>
      <c r="P8" s="284">
        <v>0</v>
      </c>
      <c r="R8" s="359">
        <v>1</v>
      </c>
    </row>
    <row r="9" spans="1:18" ht="15" x14ac:dyDescent="0.25">
      <c r="A9" s="295">
        <v>451</v>
      </c>
      <c r="B9" s="331">
        <v>124537</v>
      </c>
      <c r="C9" s="331">
        <v>9352011</v>
      </c>
      <c r="D9" s="332">
        <v>2011</v>
      </c>
      <c r="E9" s="332" t="s">
        <v>367</v>
      </c>
      <c r="F9" s="333">
        <v>0</v>
      </c>
      <c r="G9" s="333"/>
      <c r="H9" s="538" t="s">
        <v>1663</v>
      </c>
      <c r="I9" s="284">
        <v>563284.4</v>
      </c>
      <c r="J9" s="284">
        <v>4</v>
      </c>
      <c r="L9" s="284">
        <v>102289.96974686152</v>
      </c>
      <c r="M9" s="284">
        <v>24000</v>
      </c>
      <c r="N9" s="520">
        <v>0.23462711015941398</v>
      </c>
      <c r="O9" s="284">
        <v>34285.71428571429</v>
      </c>
      <c r="P9" s="284">
        <v>0</v>
      </c>
      <c r="R9" s="359">
        <v>1</v>
      </c>
    </row>
    <row r="10" spans="1:18" ht="15" x14ac:dyDescent="0.25">
      <c r="A10" s="295">
        <v>460</v>
      </c>
      <c r="B10" s="331">
        <v>124538</v>
      </c>
      <c r="C10" s="331">
        <v>9352012</v>
      </c>
      <c r="D10" s="332">
        <v>2012</v>
      </c>
      <c r="E10" s="332" t="s">
        <v>373</v>
      </c>
      <c r="F10" s="333">
        <v>0</v>
      </c>
      <c r="G10" s="333"/>
      <c r="H10" s="538" t="s">
        <v>1669</v>
      </c>
      <c r="I10" s="284">
        <v>233083.2</v>
      </c>
      <c r="J10" s="284">
        <v>2</v>
      </c>
      <c r="L10" s="284">
        <v>43845.857391304373</v>
      </c>
      <c r="M10" s="284">
        <v>12000</v>
      </c>
      <c r="N10" s="520">
        <v>0.27368606098645643</v>
      </c>
      <c r="O10" s="284">
        <v>17142.857142857145</v>
      </c>
      <c r="P10" s="284">
        <v>0</v>
      </c>
      <c r="R10" s="359">
        <v>1</v>
      </c>
    </row>
    <row r="11" spans="1:18" ht="15" x14ac:dyDescent="0.25">
      <c r="A11" s="295">
        <v>466</v>
      </c>
      <c r="B11" s="331">
        <v>124539</v>
      </c>
      <c r="C11" s="331">
        <v>9352013</v>
      </c>
      <c r="D11" s="332">
        <v>2013</v>
      </c>
      <c r="E11" s="332" t="s">
        <v>377</v>
      </c>
      <c r="F11" s="333">
        <v>0</v>
      </c>
      <c r="G11" s="333"/>
      <c r="H11" s="538" t="s">
        <v>1672</v>
      </c>
      <c r="I11" s="284">
        <v>799142.40000000002</v>
      </c>
      <c r="J11" s="284">
        <v>4</v>
      </c>
      <c r="L11" s="284">
        <v>135274.82896764253</v>
      </c>
      <c r="M11" s="284">
        <v>24000</v>
      </c>
      <c r="N11" s="520">
        <v>0.17741659836613619</v>
      </c>
      <c r="O11" s="284">
        <v>34285.71428571429</v>
      </c>
      <c r="P11" s="284">
        <v>0</v>
      </c>
      <c r="R11" s="359">
        <v>1</v>
      </c>
    </row>
    <row r="12" spans="1:18" ht="15" x14ac:dyDescent="0.25">
      <c r="A12" s="295">
        <v>467</v>
      </c>
      <c r="B12" s="331">
        <v>124540</v>
      </c>
      <c r="C12" s="331">
        <v>9352015</v>
      </c>
      <c r="D12" s="332">
        <v>2015</v>
      </c>
      <c r="E12" s="332" t="s">
        <v>378</v>
      </c>
      <c r="F12" s="333">
        <v>0</v>
      </c>
      <c r="G12" s="333"/>
      <c r="H12" s="538" t="s">
        <v>1674</v>
      </c>
      <c r="I12" s="284">
        <v>302453.2</v>
      </c>
      <c r="J12" s="284">
        <v>4</v>
      </c>
      <c r="L12" s="284">
        <v>37692.269230769249</v>
      </c>
      <c r="M12" s="284">
        <v>24000</v>
      </c>
      <c r="N12" s="520">
        <v>0.63673534360749318</v>
      </c>
      <c r="O12" s="284">
        <v>34285.71428571429</v>
      </c>
      <c r="P12" s="284">
        <v>0</v>
      </c>
      <c r="R12" s="359">
        <v>1</v>
      </c>
    </row>
    <row r="13" spans="1:18" ht="15" x14ac:dyDescent="0.25">
      <c r="A13" s="295">
        <v>508</v>
      </c>
      <c r="B13" s="331">
        <v>140623</v>
      </c>
      <c r="C13" s="331">
        <v>9352016</v>
      </c>
      <c r="D13" s="332">
        <v>2016</v>
      </c>
      <c r="E13" s="332" t="s">
        <v>658</v>
      </c>
      <c r="F13" s="333">
        <v>0</v>
      </c>
      <c r="G13" s="333"/>
      <c r="H13" s="538" t="s">
        <v>1704</v>
      </c>
      <c r="I13" s="284">
        <v>372516.9</v>
      </c>
      <c r="J13" s="284">
        <v>2</v>
      </c>
      <c r="L13" s="284">
        <v>44979.675724275694</v>
      </c>
      <c r="M13" s="284">
        <v>12000</v>
      </c>
      <c r="N13" s="520">
        <v>0.26678716124055019</v>
      </c>
      <c r="O13" s="284">
        <v>17142.857142857145</v>
      </c>
      <c r="P13" s="284">
        <v>0</v>
      </c>
      <c r="R13" s="359">
        <v>1</v>
      </c>
    </row>
    <row r="14" spans="1:18" ht="15" x14ac:dyDescent="0.25">
      <c r="A14" s="295">
        <v>479</v>
      </c>
      <c r="B14" s="331">
        <v>124543</v>
      </c>
      <c r="C14" s="331">
        <v>9352020</v>
      </c>
      <c r="D14" s="332">
        <v>2020</v>
      </c>
      <c r="E14" s="332" t="s">
        <v>387</v>
      </c>
      <c r="F14" s="333">
        <v>0</v>
      </c>
      <c r="G14" s="333"/>
      <c r="H14" s="538" t="s">
        <v>1680</v>
      </c>
      <c r="I14" s="284">
        <v>560509.60000000009</v>
      </c>
      <c r="J14" s="284">
        <v>10</v>
      </c>
      <c r="L14" s="284">
        <v>85500.839054157099</v>
      </c>
      <c r="M14" s="284">
        <v>60000</v>
      </c>
      <c r="N14" s="520">
        <v>0.70174749936658976</v>
      </c>
      <c r="O14" s="284">
        <v>85714.285714285725</v>
      </c>
      <c r="P14" s="284">
        <v>213.44666012862581</v>
      </c>
      <c r="R14" s="359">
        <v>1</v>
      </c>
    </row>
    <row r="15" spans="1:18" ht="15" x14ac:dyDescent="0.25">
      <c r="A15" s="295">
        <v>482</v>
      </c>
      <c r="B15" s="331">
        <v>124544</v>
      </c>
      <c r="C15" s="331">
        <v>9352021</v>
      </c>
      <c r="D15" s="332">
        <v>2021</v>
      </c>
      <c r="E15" s="332" t="s">
        <v>390</v>
      </c>
      <c r="F15" s="333">
        <v>0</v>
      </c>
      <c r="G15" s="333"/>
      <c r="H15" s="538" t="s">
        <v>1685</v>
      </c>
      <c r="I15" s="284">
        <v>577158.40000000002</v>
      </c>
      <c r="J15" s="284">
        <v>17</v>
      </c>
      <c r="L15" s="284">
        <v>69107.895172413802</v>
      </c>
      <c r="M15" s="284">
        <v>102000</v>
      </c>
      <c r="N15" s="520">
        <v>1.4759529247060028</v>
      </c>
      <c r="O15" s="284">
        <v>145714.28571428571</v>
      </c>
      <c r="P15" s="284">
        <v>76606.390541871908</v>
      </c>
      <c r="R15" s="359">
        <v>1</v>
      </c>
    </row>
    <row r="16" spans="1:18" ht="15" x14ac:dyDescent="0.25">
      <c r="A16" s="295">
        <v>499</v>
      </c>
      <c r="B16" s="331">
        <v>124547</v>
      </c>
      <c r="C16" s="331">
        <v>9352026</v>
      </c>
      <c r="D16" s="332">
        <v>2026</v>
      </c>
      <c r="E16" s="332" t="s">
        <v>401</v>
      </c>
      <c r="F16" s="333">
        <v>0</v>
      </c>
      <c r="G16" s="333"/>
      <c r="H16" s="538" t="s">
        <v>1692</v>
      </c>
      <c r="I16" s="284">
        <v>552185.20000000007</v>
      </c>
      <c r="J16" s="284">
        <v>3</v>
      </c>
      <c r="L16" s="284">
        <v>91329.189819724212</v>
      </c>
      <c r="M16" s="284">
        <v>18000</v>
      </c>
      <c r="N16" s="520">
        <v>0.19708923330569797</v>
      </c>
      <c r="O16" s="284">
        <v>25714.285714285717</v>
      </c>
      <c r="P16" s="284">
        <v>0</v>
      </c>
      <c r="R16" s="359">
        <v>1</v>
      </c>
    </row>
    <row r="17" spans="1:18" ht="15" x14ac:dyDescent="0.25">
      <c r="A17" s="295">
        <v>415</v>
      </c>
      <c r="B17" s="331">
        <v>124550</v>
      </c>
      <c r="C17" s="331">
        <v>9352032</v>
      </c>
      <c r="D17" s="332">
        <v>2032</v>
      </c>
      <c r="E17" s="332" t="s">
        <v>339</v>
      </c>
      <c r="F17" s="333">
        <v>0</v>
      </c>
      <c r="G17" s="333"/>
      <c r="H17" s="538" t="s">
        <v>1628</v>
      </c>
      <c r="I17" s="284">
        <v>1004477.6000000001</v>
      </c>
      <c r="J17" s="284">
        <v>1</v>
      </c>
      <c r="L17" s="284">
        <v>163380.82716924624</v>
      </c>
      <c r="M17" s="284">
        <v>6000</v>
      </c>
      <c r="N17" s="520">
        <v>3.6724015320259082E-2</v>
      </c>
      <c r="O17" s="284">
        <v>8571.4285714285725</v>
      </c>
      <c r="P17" s="284">
        <v>0</v>
      </c>
      <c r="R17" s="359">
        <v>1</v>
      </c>
    </row>
    <row r="18" spans="1:18" ht="15" x14ac:dyDescent="0.25">
      <c r="A18" s="295">
        <v>424</v>
      </c>
      <c r="B18" s="331">
        <v>124552</v>
      </c>
      <c r="C18" s="331">
        <v>9352034</v>
      </c>
      <c r="D18" s="332">
        <v>2034</v>
      </c>
      <c r="E18" s="332" t="s">
        <v>347</v>
      </c>
      <c r="F18" s="333">
        <v>0</v>
      </c>
      <c r="G18" s="333"/>
      <c r="H18" s="538" t="s">
        <v>1640</v>
      </c>
      <c r="I18" s="284">
        <v>912909.20000000007</v>
      </c>
      <c r="J18" s="284">
        <v>23</v>
      </c>
      <c r="L18" s="284">
        <v>178199.83574660629</v>
      </c>
      <c r="M18" s="284">
        <v>138000</v>
      </c>
      <c r="N18" s="520">
        <v>0.77441148821388928</v>
      </c>
      <c r="O18" s="284">
        <v>197142.85714285716</v>
      </c>
      <c r="P18" s="284">
        <v>18943.021396250871</v>
      </c>
      <c r="R18" s="359">
        <v>1</v>
      </c>
    </row>
    <row r="19" spans="1:18" ht="15" x14ac:dyDescent="0.25">
      <c r="A19" s="295">
        <v>422</v>
      </c>
      <c r="B19" s="331">
        <v>124553</v>
      </c>
      <c r="C19" s="331">
        <v>9352035</v>
      </c>
      <c r="D19" s="332">
        <v>2035</v>
      </c>
      <c r="E19" s="332" t="s">
        <v>1188</v>
      </c>
      <c r="F19" s="333">
        <v>0</v>
      </c>
      <c r="G19" s="333"/>
      <c r="H19" s="538" t="s">
        <v>1638</v>
      </c>
      <c r="I19" s="284">
        <v>488364.80000000005</v>
      </c>
      <c r="J19" s="284">
        <v>7</v>
      </c>
      <c r="L19" s="284">
        <v>75673.960439560484</v>
      </c>
      <c r="M19" s="284">
        <v>42000</v>
      </c>
      <c r="N19" s="520">
        <v>0.55501257970427875</v>
      </c>
      <c r="O19" s="284">
        <v>60000.000000000007</v>
      </c>
      <c r="P19" s="284">
        <v>0</v>
      </c>
      <c r="R19" s="359">
        <v>1</v>
      </c>
    </row>
    <row r="20" spans="1:18" ht="15" x14ac:dyDescent="0.25">
      <c r="A20" s="295">
        <v>239</v>
      </c>
      <c r="B20" s="331">
        <v>124559</v>
      </c>
      <c r="C20" s="331">
        <v>9352042</v>
      </c>
      <c r="D20" s="332">
        <v>2042</v>
      </c>
      <c r="E20" s="332" t="s">
        <v>252</v>
      </c>
      <c r="F20" s="333">
        <v>0</v>
      </c>
      <c r="G20" s="333"/>
      <c r="H20" s="538" t="s">
        <v>1556</v>
      </c>
      <c r="I20" s="284">
        <v>1412373.2000000002</v>
      </c>
      <c r="J20" s="284">
        <v>6</v>
      </c>
      <c r="L20" s="284">
        <v>170606.00390624997</v>
      </c>
      <c r="M20" s="284">
        <v>36000</v>
      </c>
      <c r="N20" s="520">
        <v>0.21101250352116815</v>
      </c>
      <c r="O20" s="284">
        <v>51428.571428571435</v>
      </c>
      <c r="P20" s="284">
        <v>0</v>
      </c>
      <c r="R20" s="359">
        <v>1</v>
      </c>
    </row>
    <row r="21" spans="1:18" ht="15" x14ac:dyDescent="0.25">
      <c r="A21" s="295">
        <v>416</v>
      </c>
      <c r="B21" s="331">
        <v>124561</v>
      </c>
      <c r="C21" s="331">
        <v>9352045</v>
      </c>
      <c r="D21" s="332">
        <v>2045</v>
      </c>
      <c r="E21" s="332" t="s">
        <v>340</v>
      </c>
      <c r="F21" s="333">
        <v>0</v>
      </c>
      <c r="G21" s="333"/>
      <c r="H21" s="538" t="s">
        <v>1630</v>
      </c>
      <c r="I21" s="284">
        <v>807466.8</v>
      </c>
      <c r="J21" s="284">
        <v>5</v>
      </c>
      <c r="L21" s="284">
        <v>119136.30892794792</v>
      </c>
      <c r="M21" s="284">
        <v>30000</v>
      </c>
      <c r="N21" s="520">
        <v>0.25181240102161978</v>
      </c>
      <c r="O21" s="284">
        <v>42857.142857142862</v>
      </c>
      <c r="P21" s="284">
        <v>0</v>
      </c>
      <c r="R21" s="359">
        <v>1</v>
      </c>
    </row>
    <row r="22" spans="1:18" ht="15" x14ac:dyDescent="0.25">
      <c r="A22" s="295">
        <v>486</v>
      </c>
      <c r="B22" s="331">
        <v>124565</v>
      </c>
      <c r="C22" s="331">
        <v>9352055</v>
      </c>
      <c r="D22" s="332">
        <v>2055</v>
      </c>
      <c r="E22" s="332" t="s">
        <v>393</v>
      </c>
      <c r="F22" s="333">
        <v>0</v>
      </c>
      <c r="G22" s="333"/>
      <c r="H22" s="538" t="s">
        <v>1686</v>
      </c>
      <c r="I22" s="284">
        <v>554960</v>
      </c>
      <c r="J22" s="284">
        <v>3</v>
      </c>
      <c r="L22" s="284">
        <v>82682.5</v>
      </c>
      <c r="M22" s="284">
        <v>18000</v>
      </c>
      <c r="N22" s="520">
        <v>0.21770023886553988</v>
      </c>
      <c r="O22" s="284">
        <v>25714.285714285717</v>
      </c>
      <c r="P22" s="284">
        <v>0</v>
      </c>
      <c r="R22" s="359">
        <v>1</v>
      </c>
    </row>
    <row r="23" spans="1:18" ht="15" x14ac:dyDescent="0.25">
      <c r="A23" s="295">
        <v>211</v>
      </c>
      <c r="B23" s="331">
        <v>124572</v>
      </c>
      <c r="C23" s="331">
        <v>9352066</v>
      </c>
      <c r="D23" s="332">
        <v>2066</v>
      </c>
      <c r="E23" s="332" t="s">
        <v>235</v>
      </c>
      <c r="F23" s="333">
        <v>0</v>
      </c>
      <c r="G23" s="333"/>
      <c r="H23" s="538" t="s">
        <v>1540</v>
      </c>
      <c r="I23" s="284">
        <v>271930.40000000002</v>
      </c>
      <c r="J23" s="284">
        <v>4</v>
      </c>
      <c r="L23" s="284">
        <v>37157.412691269135</v>
      </c>
      <c r="M23" s="284">
        <v>24000</v>
      </c>
      <c r="N23" s="520">
        <v>0.64590073047898922</v>
      </c>
      <c r="O23" s="284">
        <v>34285.71428571429</v>
      </c>
      <c r="P23" s="284">
        <v>0</v>
      </c>
      <c r="R23" s="359">
        <v>1</v>
      </c>
    </row>
    <row r="24" spans="1:18" ht="15" x14ac:dyDescent="0.25">
      <c r="A24" s="295">
        <v>19</v>
      </c>
      <c r="B24" s="331">
        <v>124574</v>
      </c>
      <c r="C24" s="331">
        <v>9352068</v>
      </c>
      <c r="D24" s="332">
        <v>2068</v>
      </c>
      <c r="E24" s="332" t="s">
        <v>120</v>
      </c>
      <c r="F24" s="333">
        <v>0</v>
      </c>
      <c r="G24" s="333"/>
      <c r="H24" s="538" t="s">
        <v>1474</v>
      </c>
      <c r="I24" s="284">
        <v>1157091.6000000001</v>
      </c>
      <c r="J24" s="284">
        <v>9</v>
      </c>
      <c r="L24" s="284">
        <v>188579.33131091265</v>
      </c>
      <c r="M24" s="284">
        <v>54000</v>
      </c>
      <c r="N24" s="520">
        <v>0.28635163580556799</v>
      </c>
      <c r="O24" s="284">
        <v>77142.857142857145</v>
      </c>
      <c r="P24" s="284">
        <v>0</v>
      </c>
      <c r="R24" s="359">
        <v>1</v>
      </c>
    </row>
    <row r="25" spans="1:18" ht="15" x14ac:dyDescent="0.25">
      <c r="A25" s="295">
        <v>431</v>
      </c>
      <c r="B25" s="331">
        <v>124576</v>
      </c>
      <c r="C25" s="331">
        <v>9352070</v>
      </c>
      <c r="D25" s="332">
        <v>2070</v>
      </c>
      <c r="E25" s="332" t="s">
        <v>352</v>
      </c>
      <c r="F25" s="333">
        <v>0</v>
      </c>
      <c r="G25" s="333"/>
      <c r="H25" s="538" t="s">
        <v>1648</v>
      </c>
      <c r="I25" s="284">
        <v>1079397.2000000002</v>
      </c>
      <c r="J25" s="284">
        <v>8</v>
      </c>
      <c r="L25" s="284">
        <v>231607.23434936325</v>
      </c>
      <c r="M25" s="284">
        <v>48000</v>
      </c>
      <c r="N25" s="520">
        <v>0.20724741234807617</v>
      </c>
      <c r="O25" s="284">
        <v>68571.42857142858</v>
      </c>
      <c r="P25" s="284">
        <v>0</v>
      </c>
      <c r="R25" s="359">
        <v>1</v>
      </c>
    </row>
    <row r="26" spans="1:18" ht="15" x14ac:dyDescent="0.25">
      <c r="A26" s="295">
        <v>220</v>
      </c>
      <c r="B26" s="331">
        <v>124577</v>
      </c>
      <c r="C26" s="331">
        <v>9352071</v>
      </c>
      <c r="D26" s="332">
        <v>2071</v>
      </c>
      <c r="E26" s="332" t="s">
        <v>239</v>
      </c>
      <c r="F26" s="333">
        <v>0</v>
      </c>
      <c r="G26" s="333"/>
      <c r="H26" s="538" t="s">
        <v>1543</v>
      </c>
      <c r="I26" s="284">
        <v>224758.80000000002</v>
      </c>
      <c r="J26" s="284">
        <v>1</v>
      </c>
      <c r="L26" s="284">
        <v>46512.316176470624</v>
      </c>
      <c r="M26" s="284">
        <v>6000</v>
      </c>
      <c r="N26" s="520">
        <v>0.12899809111280605</v>
      </c>
      <c r="O26" s="284">
        <v>8571.4285714285725</v>
      </c>
      <c r="P26" s="284">
        <v>0</v>
      </c>
      <c r="R26" s="359">
        <v>1</v>
      </c>
    </row>
    <row r="27" spans="1:18" ht="15" x14ac:dyDescent="0.25">
      <c r="A27" s="295">
        <v>29</v>
      </c>
      <c r="B27" s="331">
        <v>124578</v>
      </c>
      <c r="C27" s="331">
        <v>9352072</v>
      </c>
      <c r="D27" s="332">
        <v>2072</v>
      </c>
      <c r="E27" s="332" t="s">
        <v>131</v>
      </c>
      <c r="F27" s="333">
        <v>0</v>
      </c>
      <c r="G27" s="333"/>
      <c r="H27" s="538" t="s">
        <v>1486</v>
      </c>
      <c r="I27" s="284">
        <v>158163.6</v>
      </c>
      <c r="J27" s="284">
        <v>3</v>
      </c>
      <c r="L27" s="284">
        <v>35205.906976744183</v>
      </c>
      <c r="M27" s="284">
        <v>18000</v>
      </c>
      <c r="N27" s="520">
        <v>0.51127783788925485</v>
      </c>
      <c r="O27" s="284">
        <v>25714.285714285717</v>
      </c>
      <c r="P27" s="284">
        <v>0</v>
      </c>
      <c r="R27" s="359">
        <v>1</v>
      </c>
    </row>
    <row r="28" spans="1:18" ht="15" x14ac:dyDescent="0.25">
      <c r="A28" s="295">
        <v>228</v>
      </c>
      <c r="B28" s="331">
        <v>124580</v>
      </c>
      <c r="C28" s="331">
        <v>9352074</v>
      </c>
      <c r="D28" s="332">
        <v>2074</v>
      </c>
      <c r="E28" s="332" t="s">
        <v>243</v>
      </c>
      <c r="F28" s="333">
        <v>0</v>
      </c>
      <c r="G28" s="333"/>
      <c r="H28" s="538" t="s">
        <v>1546</v>
      </c>
      <c r="I28" s="284">
        <v>591032.4</v>
      </c>
      <c r="J28" s="284">
        <v>4</v>
      </c>
      <c r="L28" s="284">
        <v>171256.29251942289</v>
      </c>
      <c r="M28" s="284">
        <v>24000</v>
      </c>
      <c r="N28" s="520">
        <v>0.14014083597703753</v>
      </c>
      <c r="O28" s="284">
        <v>34285.71428571429</v>
      </c>
      <c r="P28" s="284">
        <v>0</v>
      </c>
      <c r="R28" s="359">
        <v>1</v>
      </c>
    </row>
    <row r="29" spans="1:18" ht="15" x14ac:dyDescent="0.25">
      <c r="A29" s="295">
        <v>234</v>
      </c>
      <c r="B29" s="331">
        <v>124581</v>
      </c>
      <c r="C29" s="331">
        <v>9352075</v>
      </c>
      <c r="D29" s="332">
        <v>2075</v>
      </c>
      <c r="E29" s="332" t="s">
        <v>249</v>
      </c>
      <c r="F29" s="333">
        <v>0</v>
      </c>
      <c r="G29" s="333"/>
      <c r="H29" s="538" t="s">
        <v>1552</v>
      </c>
      <c r="I29" s="284">
        <v>369048.4</v>
      </c>
      <c r="J29" s="284">
        <v>10</v>
      </c>
      <c r="L29" s="284">
        <v>94185.923076923136</v>
      </c>
      <c r="M29" s="284">
        <v>60000</v>
      </c>
      <c r="N29" s="520">
        <v>0.63703787190148409</v>
      </c>
      <c r="O29" s="284">
        <v>85714.285714285725</v>
      </c>
      <c r="P29" s="284">
        <v>0</v>
      </c>
      <c r="R29" s="359">
        <v>1</v>
      </c>
    </row>
    <row r="30" spans="1:18" ht="15" x14ac:dyDescent="0.25">
      <c r="A30" s="295">
        <v>230</v>
      </c>
      <c r="B30" s="331">
        <v>124582</v>
      </c>
      <c r="C30" s="331">
        <v>9352076</v>
      </c>
      <c r="D30" s="332">
        <v>2076</v>
      </c>
      <c r="E30" s="332" t="s">
        <v>245</v>
      </c>
      <c r="F30" s="333">
        <v>0</v>
      </c>
      <c r="G30" s="333"/>
      <c r="H30" s="538" t="s">
        <v>1548</v>
      </c>
      <c r="I30" s="284">
        <v>738096.8</v>
      </c>
      <c r="J30" s="284">
        <v>11</v>
      </c>
      <c r="L30" s="284">
        <v>143151.40909090897</v>
      </c>
      <c r="M30" s="284">
        <v>66000</v>
      </c>
      <c r="N30" s="520">
        <v>0.4610502992540324</v>
      </c>
      <c r="O30" s="284">
        <v>94285.71428571429</v>
      </c>
      <c r="P30" s="284">
        <v>0</v>
      </c>
      <c r="R30" s="359">
        <v>1</v>
      </c>
    </row>
    <row r="31" spans="1:18" ht="15" x14ac:dyDescent="0.25">
      <c r="A31" s="295">
        <v>237</v>
      </c>
      <c r="B31" s="331">
        <v>124584</v>
      </c>
      <c r="C31" s="331">
        <v>9352079</v>
      </c>
      <c r="D31" s="332">
        <v>2079</v>
      </c>
      <c r="E31" s="332" t="s">
        <v>250</v>
      </c>
      <c r="F31" s="333">
        <v>0</v>
      </c>
      <c r="G31" s="333"/>
      <c r="H31" s="538" t="s">
        <v>1553</v>
      </c>
      <c r="I31" s="284">
        <v>452292.4</v>
      </c>
      <c r="J31" s="284">
        <v>0</v>
      </c>
      <c r="L31" s="284">
        <v>61211.551525043425</v>
      </c>
      <c r="M31" s="284">
        <v>0</v>
      </c>
      <c r="N31" s="520">
        <v>0</v>
      </c>
      <c r="O31" s="284">
        <v>0</v>
      </c>
      <c r="P31" s="284">
        <v>0</v>
      </c>
      <c r="R31" s="359">
        <v>1</v>
      </c>
    </row>
    <row r="32" spans="1:18" ht="15" x14ac:dyDescent="0.25">
      <c r="A32" s="295">
        <v>42</v>
      </c>
      <c r="B32" s="331">
        <v>124586</v>
      </c>
      <c r="C32" s="331">
        <v>9352081</v>
      </c>
      <c r="D32" s="332">
        <v>2081</v>
      </c>
      <c r="E32" s="332" t="s">
        <v>145</v>
      </c>
      <c r="F32" s="333">
        <v>0</v>
      </c>
      <c r="G32" s="333"/>
      <c r="H32" s="538" t="s">
        <v>1493</v>
      </c>
      <c r="I32" s="284">
        <v>144289.60000000001</v>
      </c>
      <c r="J32" s="284">
        <v>0</v>
      </c>
      <c r="L32" s="284">
        <v>31739.454545454533</v>
      </c>
      <c r="M32" s="284">
        <v>0</v>
      </c>
      <c r="N32" s="520">
        <v>0</v>
      </c>
      <c r="O32" s="284">
        <v>0</v>
      </c>
      <c r="P32" s="284">
        <v>0</v>
      </c>
      <c r="R32" s="359">
        <v>1</v>
      </c>
    </row>
    <row r="33" spans="1:18" ht="15" x14ac:dyDescent="0.25">
      <c r="A33" s="295">
        <v>245</v>
      </c>
      <c r="B33" s="331">
        <v>124588</v>
      </c>
      <c r="C33" s="331">
        <v>9352084</v>
      </c>
      <c r="D33" s="332">
        <v>2084</v>
      </c>
      <c r="E33" s="332" t="s">
        <v>256</v>
      </c>
      <c r="F33" s="333">
        <v>0</v>
      </c>
      <c r="G33" s="333"/>
      <c r="H33" s="538" t="s">
        <v>1560</v>
      </c>
      <c r="I33" s="284">
        <v>488364.80000000005</v>
      </c>
      <c r="J33" s="284">
        <v>4</v>
      </c>
      <c r="L33" s="284">
        <v>70219.522530464063</v>
      </c>
      <c r="M33" s="284">
        <v>24000</v>
      </c>
      <c r="N33" s="520">
        <v>0.34178529182661177</v>
      </c>
      <c r="O33" s="284">
        <v>34285.71428571429</v>
      </c>
      <c r="P33" s="284">
        <v>0</v>
      </c>
      <c r="R33" s="359">
        <v>1</v>
      </c>
    </row>
    <row r="34" spans="1:18" ht="15" x14ac:dyDescent="0.25">
      <c r="A34" s="295">
        <v>246</v>
      </c>
      <c r="B34" s="331">
        <v>124589</v>
      </c>
      <c r="C34" s="331">
        <v>9352085</v>
      </c>
      <c r="D34" s="332">
        <v>2085</v>
      </c>
      <c r="E34" s="332" t="s">
        <v>257</v>
      </c>
      <c r="F34" s="333">
        <v>0</v>
      </c>
      <c r="G34" s="333"/>
      <c r="H34" s="538" t="s">
        <v>1561</v>
      </c>
      <c r="I34" s="284">
        <v>224758.80000000002</v>
      </c>
      <c r="J34" s="284">
        <v>2</v>
      </c>
      <c r="L34" s="284">
        <v>35856.631174089045</v>
      </c>
      <c r="M34" s="284">
        <v>12000</v>
      </c>
      <c r="N34" s="520">
        <v>0.33466613028252135</v>
      </c>
      <c r="O34" s="284">
        <v>17142.857142857145</v>
      </c>
      <c r="P34" s="284">
        <v>0</v>
      </c>
      <c r="R34" s="359">
        <v>1</v>
      </c>
    </row>
    <row r="35" spans="1:18" ht="15" x14ac:dyDescent="0.25">
      <c r="A35" s="295">
        <v>309</v>
      </c>
      <c r="B35" s="331">
        <v>124593</v>
      </c>
      <c r="C35" s="331">
        <v>9352089</v>
      </c>
      <c r="D35" s="332">
        <v>2089</v>
      </c>
      <c r="E35" s="332" t="s">
        <v>1190</v>
      </c>
      <c r="F35" s="333">
        <v>0</v>
      </c>
      <c r="G35" s="333"/>
      <c r="H35" s="538" t="s">
        <v>1590</v>
      </c>
      <c r="I35" s="284">
        <v>1662105.2000000002</v>
      </c>
      <c r="J35" s="284">
        <v>18</v>
      </c>
      <c r="L35" s="284">
        <v>214393.63389541884</v>
      </c>
      <c r="M35" s="284">
        <v>108000</v>
      </c>
      <c r="N35" s="520">
        <v>0.50374630084717154</v>
      </c>
      <c r="O35" s="284">
        <v>154285.71428571429</v>
      </c>
      <c r="P35" s="284">
        <v>0</v>
      </c>
      <c r="R35" s="359">
        <v>1</v>
      </c>
    </row>
    <row r="36" spans="1:18" ht="15" x14ac:dyDescent="0.25">
      <c r="A36" s="295">
        <v>310</v>
      </c>
      <c r="B36" s="331">
        <v>124595</v>
      </c>
      <c r="C36" s="331">
        <v>9352092</v>
      </c>
      <c r="D36" s="332">
        <v>2092</v>
      </c>
      <c r="E36" s="332" t="s">
        <v>292</v>
      </c>
      <c r="F36" s="333">
        <v>0</v>
      </c>
      <c r="G36" s="333"/>
      <c r="H36" s="538" t="s">
        <v>1591</v>
      </c>
      <c r="I36" s="284">
        <v>296903.60000000003</v>
      </c>
      <c r="J36" s="284">
        <v>1</v>
      </c>
      <c r="L36" s="284">
        <v>46121.534295227466</v>
      </c>
      <c r="M36" s="284">
        <v>6000</v>
      </c>
      <c r="N36" s="520">
        <v>0.13009107549617802</v>
      </c>
      <c r="O36" s="284">
        <v>8571.4285714285725</v>
      </c>
      <c r="P36" s="284">
        <v>0</v>
      </c>
      <c r="R36" s="359">
        <v>1</v>
      </c>
    </row>
    <row r="37" spans="1:18" ht="15" x14ac:dyDescent="0.25">
      <c r="A37" s="295">
        <v>314</v>
      </c>
      <c r="B37" s="331">
        <v>124597</v>
      </c>
      <c r="C37" s="331">
        <v>9352095</v>
      </c>
      <c r="D37" s="332">
        <v>2095</v>
      </c>
      <c r="E37" s="332" t="s">
        <v>295</v>
      </c>
      <c r="F37" s="333">
        <v>0</v>
      </c>
      <c r="G37" s="333"/>
      <c r="H37" s="538" t="s">
        <v>1594</v>
      </c>
      <c r="I37" s="284">
        <v>466166.4</v>
      </c>
      <c r="J37" s="284">
        <v>3</v>
      </c>
      <c r="L37" s="284">
        <v>109942.16155419228</v>
      </c>
      <c r="M37" s="284">
        <v>18000</v>
      </c>
      <c r="N37" s="520">
        <v>0.16372244956387824</v>
      </c>
      <c r="O37" s="284">
        <v>25714.285714285717</v>
      </c>
      <c r="P37" s="284">
        <v>0</v>
      </c>
      <c r="R37" s="359">
        <v>1</v>
      </c>
    </row>
    <row r="38" spans="1:18" ht="15" x14ac:dyDescent="0.25">
      <c r="A38" s="295">
        <v>318</v>
      </c>
      <c r="B38" s="331">
        <v>124602</v>
      </c>
      <c r="C38" s="331">
        <v>9352101</v>
      </c>
      <c r="D38" s="332">
        <v>2101</v>
      </c>
      <c r="E38" s="332" t="s">
        <v>298</v>
      </c>
      <c r="F38" s="333">
        <v>0</v>
      </c>
      <c r="G38" s="333"/>
      <c r="H38" s="538" t="s">
        <v>1596</v>
      </c>
      <c r="I38" s="284">
        <v>155388.80000000002</v>
      </c>
      <c r="J38" s="284">
        <v>2</v>
      </c>
      <c r="L38" s="284">
        <v>38669.704375246329</v>
      </c>
      <c r="M38" s="284">
        <v>12000</v>
      </c>
      <c r="N38" s="520">
        <v>0.31032044836840206</v>
      </c>
      <c r="O38" s="284">
        <v>17142.857142857145</v>
      </c>
      <c r="P38" s="284">
        <v>0</v>
      </c>
      <c r="R38" s="359">
        <v>1</v>
      </c>
    </row>
    <row r="39" spans="1:18" ht="15" x14ac:dyDescent="0.25">
      <c r="A39" s="295">
        <v>494</v>
      </c>
      <c r="B39" s="331">
        <v>124604</v>
      </c>
      <c r="C39" s="331">
        <v>9352105</v>
      </c>
      <c r="D39" s="332">
        <v>2105</v>
      </c>
      <c r="E39" s="332" t="s">
        <v>398</v>
      </c>
      <c r="F39" s="333">
        <v>0</v>
      </c>
      <c r="G39" s="333"/>
      <c r="H39" s="538" t="s">
        <v>1689</v>
      </c>
      <c r="I39" s="284">
        <v>341300.4</v>
      </c>
      <c r="J39" s="284">
        <v>3</v>
      </c>
      <c r="L39" s="284">
        <v>43114.660658307264</v>
      </c>
      <c r="M39" s="284">
        <v>18000</v>
      </c>
      <c r="N39" s="520">
        <v>0.41749139910096422</v>
      </c>
      <c r="O39" s="284">
        <v>25714.285714285717</v>
      </c>
      <c r="P39" s="284">
        <v>0</v>
      </c>
      <c r="R39" s="359">
        <v>1</v>
      </c>
    </row>
    <row r="40" spans="1:18" ht="15" x14ac:dyDescent="0.25">
      <c r="A40" s="295">
        <v>96</v>
      </c>
      <c r="B40" s="331">
        <v>124605</v>
      </c>
      <c r="C40" s="331">
        <v>9352106</v>
      </c>
      <c r="D40" s="332">
        <v>2106</v>
      </c>
      <c r="E40" s="332" t="s">
        <v>203</v>
      </c>
      <c r="F40" s="333">
        <v>0</v>
      </c>
      <c r="G40" s="333"/>
      <c r="H40" s="538" t="s">
        <v>1506</v>
      </c>
      <c r="I40" s="284">
        <v>757520.4</v>
      </c>
      <c r="J40" s="284">
        <v>17</v>
      </c>
      <c r="L40" s="284">
        <v>154866.72111307413</v>
      </c>
      <c r="M40" s="284">
        <v>102000</v>
      </c>
      <c r="N40" s="520">
        <v>0.65863084894478963</v>
      </c>
      <c r="O40" s="284">
        <v>145714.28571428571</v>
      </c>
      <c r="P40" s="284">
        <v>0</v>
      </c>
      <c r="R40" s="359">
        <v>1</v>
      </c>
    </row>
    <row r="41" spans="1:18" ht="15" x14ac:dyDescent="0.25">
      <c r="A41" s="295">
        <v>97</v>
      </c>
      <c r="B41" s="331">
        <v>124607</v>
      </c>
      <c r="C41" s="331">
        <v>9352108</v>
      </c>
      <c r="D41" s="332">
        <v>2108</v>
      </c>
      <c r="E41" s="332" t="s">
        <v>205</v>
      </c>
      <c r="F41" s="333">
        <v>0</v>
      </c>
      <c r="G41" s="333"/>
      <c r="H41" s="538" t="s">
        <v>1507</v>
      </c>
      <c r="I41" s="284">
        <v>116541.6</v>
      </c>
      <c r="J41" s="284">
        <v>1</v>
      </c>
      <c r="L41" s="284">
        <v>35485.438502673816</v>
      </c>
      <c r="M41" s="284">
        <v>6000</v>
      </c>
      <c r="N41" s="520">
        <v>0.16908343966350881</v>
      </c>
      <c r="O41" s="284">
        <v>8571.4285714285725</v>
      </c>
      <c r="P41" s="284">
        <v>0</v>
      </c>
      <c r="R41" s="359">
        <v>1</v>
      </c>
    </row>
    <row r="42" spans="1:18" ht="15" x14ac:dyDescent="0.25">
      <c r="A42" s="295">
        <v>324</v>
      </c>
      <c r="B42" s="331">
        <v>124609</v>
      </c>
      <c r="C42" s="331">
        <v>9352110</v>
      </c>
      <c r="D42" s="332">
        <v>2110</v>
      </c>
      <c r="E42" s="332" t="s">
        <v>301</v>
      </c>
      <c r="F42" s="333">
        <v>0</v>
      </c>
      <c r="G42" s="333"/>
      <c r="H42" s="538" t="s">
        <v>1600</v>
      </c>
      <c r="I42" s="284">
        <v>274705.2</v>
      </c>
      <c r="J42" s="284">
        <v>2</v>
      </c>
      <c r="L42" s="284">
        <v>55416.139534883732</v>
      </c>
      <c r="M42" s="284">
        <v>12000</v>
      </c>
      <c r="N42" s="520">
        <v>0.21654341317742204</v>
      </c>
      <c r="O42" s="284">
        <v>17142.857142857145</v>
      </c>
      <c r="P42" s="284">
        <v>0</v>
      </c>
      <c r="R42" s="359">
        <v>1</v>
      </c>
    </row>
    <row r="43" spans="1:18" ht="15" x14ac:dyDescent="0.25">
      <c r="A43" s="295">
        <v>506</v>
      </c>
      <c r="B43" s="331">
        <v>124612</v>
      </c>
      <c r="C43" s="331">
        <v>9352114</v>
      </c>
      <c r="D43" s="332">
        <v>2114</v>
      </c>
      <c r="E43" s="332" t="s">
        <v>1191</v>
      </c>
      <c r="F43" s="333">
        <v>0</v>
      </c>
      <c r="G43" s="333"/>
      <c r="H43" s="538" t="s">
        <v>1700</v>
      </c>
      <c r="I43" s="284">
        <v>563284.4</v>
      </c>
      <c r="J43" s="284">
        <v>6</v>
      </c>
      <c r="L43" s="284">
        <v>76064.166666666715</v>
      </c>
      <c r="M43" s="284">
        <v>36000</v>
      </c>
      <c r="N43" s="520">
        <v>0.47328461715437592</v>
      </c>
      <c r="O43" s="284">
        <v>51428.571428571435</v>
      </c>
      <c r="P43" s="284">
        <v>0</v>
      </c>
      <c r="R43" s="359">
        <v>1</v>
      </c>
    </row>
    <row r="44" spans="1:18" ht="15" x14ac:dyDescent="0.25">
      <c r="A44" s="295">
        <v>333</v>
      </c>
      <c r="B44" s="331">
        <v>124613</v>
      </c>
      <c r="C44" s="331">
        <v>9352117</v>
      </c>
      <c r="D44" s="332">
        <v>2117</v>
      </c>
      <c r="E44" s="332" t="s">
        <v>307</v>
      </c>
      <c r="F44" s="333">
        <v>0</v>
      </c>
      <c r="G44" s="333"/>
      <c r="H44" s="538" t="s">
        <v>1607</v>
      </c>
      <c r="I44" s="284">
        <v>1076622.4000000001</v>
      </c>
      <c r="J44" s="284">
        <v>7</v>
      </c>
      <c r="L44" s="284">
        <v>192764.89244886852</v>
      </c>
      <c r="M44" s="284">
        <v>42000</v>
      </c>
      <c r="N44" s="520">
        <v>0.21788199846162667</v>
      </c>
      <c r="O44" s="284">
        <v>60000.000000000007</v>
      </c>
      <c r="P44" s="284">
        <v>0</v>
      </c>
      <c r="R44" s="359">
        <v>1</v>
      </c>
    </row>
    <row r="45" spans="1:18" ht="15" x14ac:dyDescent="0.25">
      <c r="A45" s="295">
        <v>332</v>
      </c>
      <c r="B45" s="331">
        <v>124614</v>
      </c>
      <c r="C45" s="331">
        <v>9352118</v>
      </c>
      <c r="D45" s="332">
        <v>2118</v>
      </c>
      <c r="E45" s="332" t="s">
        <v>306</v>
      </c>
      <c r="F45" s="333">
        <v>0</v>
      </c>
      <c r="G45" s="333"/>
      <c r="H45" s="538" t="s">
        <v>1605</v>
      </c>
      <c r="I45" s="284">
        <v>568834</v>
      </c>
      <c r="J45" s="284">
        <v>18</v>
      </c>
      <c r="L45" s="284">
        <v>94176.663567301177</v>
      </c>
      <c r="M45" s="284">
        <v>108000</v>
      </c>
      <c r="N45" s="520">
        <v>1.1467809105683628</v>
      </c>
      <c r="O45" s="284">
        <v>154285.71428571429</v>
      </c>
      <c r="P45" s="284">
        <v>60109.050718413113</v>
      </c>
      <c r="R45" s="359">
        <v>1</v>
      </c>
    </row>
    <row r="46" spans="1:18" ht="15" x14ac:dyDescent="0.25">
      <c r="A46" s="295">
        <v>337</v>
      </c>
      <c r="B46" s="331">
        <v>124615</v>
      </c>
      <c r="C46" s="331">
        <v>9352121</v>
      </c>
      <c r="D46" s="332">
        <v>2121</v>
      </c>
      <c r="E46" s="332" t="s">
        <v>308</v>
      </c>
      <c r="F46" s="333">
        <v>0</v>
      </c>
      <c r="G46" s="333"/>
      <c r="H46" s="538" t="s">
        <v>1608</v>
      </c>
      <c r="I46" s="284">
        <v>277480</v>
      </c>
      <c r="J46" s="284">
        <v>7</v>
      </c>
      <c r="L46" s="284">
        <v>51439.099437148179</v>
      </c>
      <c r="M46" s="284">
        <v>42000</v>
      </c>
      <c r="N46" s="520">
        <v>0.81649952000653669</v>
      </c>
      <c r="O46" s="284">
        <v>60000.000000000007</v>
      </c>
      <c r="P46" s="284">
        <v>8560.900562851828</v>
      </c>
      <c r="R46" s="359">
        <v>1</v>
      </c>
    </row>
    <row r="47" spans="1:18" ht="15" x14ac:dyDescent="0.25">
      <c r="A47" s="295">
        <v>339</v>
      </c>
      <c r="B47" s="331">
        <v>124618</v>
      </c>
      <c r="C47" s="331">
        <v>9352124</v>
      </c>
      <c r="D47" s="332">
        <v>2124</v>
      </c>
      <c r="E47" s="332" t="s">
        <v>310</v>
      </c>
      <c r="F47" s="333">
        <v>0</v>
      </c>
      <c r="G47" s="333"/>
      <c r="H47" s="538" t="s">
        <v>1610</v>
      </c>
      <c r="I47" s="284">
        <v>266380.80000000005</v>
      </c>
      <c r="J47" s="284">
        <v>2</v>
      </c>
      <c r="L47" s="284">
        <v>39944.538461538454</v>
      </c>
      <c r="M47" s="284">
        <v>12000</v>
      </c>
      <c r="N47" s="520">
        <v>0.30041653908592497</v>
      </c>
      <c r="O47" s="284">
        <v>17142.857142857145</v>
      </c>
      <c r="P47" s="284">
        <v>0</v>
      </c>
      <c r="R47" s="359">
        <v>1</v>
      </c>
    </row>
    <row r="48" spans="1:18" ht="15" x14ac:dyDescent="0.25">
      <c r="A48" s="295">
        <v>342</v>
      </c>
      <c r="B48" s="331">
        <v>124619</v>
      </c>
      <c r="C48" s="331">
        <v>9352125</v>
      </c>
      <c r="D48" s="332">
        <v>2125</v>
      </c>
      <c r="E48" s="332" t="s">
        <v>312</v>
      </c>
      <c r="F48" s="333">
        <v>0</v>
      </c>
      <c r="G48" s="333"/>
      <c r="H48" s="538" t="s">
        <v>1612</v>
      </c>
      <c r="I48" s="284">
        <v>571608.80000000005</v>
      </c>
      <c r="J48" s="284">
        <v>2</v>
      </c>
      <c r="L48" s="284">
        <v>92335.253545093539</v>
      </c>
      <c r="M48" s="284">
        <v>12000</v>
      </c>
      <c r="N48" s="520">
        <v>0.12996119617670829</v>
      </c>
      <c r="O48" s="284">
        <v>17142.857142857145</v>
      </c>
      <c r="P48" s="284">
        <v>0</v>
      </c>
      <c r="R48" s="359">
        <v>1</v>
      </c>
    </row>
    <row r="49" spans="1:18" ht="15" x14ac:dyDescent="0.25">
      <c r="A49" s="295">
        <v>502</v>
      </c>
      <c r="B49" s="331">
        <v>124622</v>
      </c>
      <c r="C49" s="331">
        <v>9352129</v>
      </c>
      <c r="D49" s="332">
        <v>2129</v>
      </c>
      <c r="E49" s="332" t="s">
        <v>403</v>
      </c>
      <c r="F49" s="333">
        <v>0</v>
      </c>
      <c r="G49" s="333"/>
      <c r="H49" s="538" t="s">
        <v>1694</v>
      </c>
      <c r="I49" s="284">
        <v>402346</v>
      </c>
      <c r="J49" s="284">
        <v>2</v>
      </c>
      <c r="L49" s="284">
        <v>96808.083333333285</v>
      </c>
      <c r="M49" s="284">
        <v>12000</v>
      </c>
      <c r="N49" s="520">
        <v>0.12395659109044792</v>
      </c>
      <c r="O49" s="284">
        <v>17142.857142857145</v>
      </c>
      <c r="P49" s="284">
        <v>0</v>
      </c>
      <c r="R49" s="359">
        <v>1</v>
      </c>
    </row>
    <row r="50" spans="1:18" ht="15" x14ac:dyDescent="0.25">
      <c r="A50" s="295">
        <v>229</v>
      </c>
      <c r="B50" s="331">
        <v>124624</v>
      </c>
      <c r="C50" s="331">
        <v>9352131</v>
      </c>
      <c r="D50" s="332">
        <v>2131</v>
      </c>
      <c r="E50" s="332" t="s">
        <v>244</v>
      </c>
      <c r="F50" s="333">
        <v>0</v>
      </c>
      <c r="G50" s="333"/>
      <c r="H50" s="538" t="s">
        <v>1547</v>
      </c>
      <c r="I50" s="284">
        <v>957306.00000000012</v>
      </c>
      <c r="J50" s="284">
        <v>8</v>
      </c>
      <c r="L50" s="284">
        <v>204649.54027305992</v>
      </c>
      <c r="M50" s="284">
        <v>48000</v>
      </c>
      <c r="N50" s="520">
        <v>0.23454731408609339</v>
      </c>
      <c r="O50" s="284">
        <v>68571.42857142858</v>
      </c>
      <c r="P50" s="284">
        <v>0</v>
      </c>
      <c r="R50" s="359">
        <v>1</v>
      </c>
    </row>
    <row r="51" spans="1:18" ht="15" x14ac:dyDescent="0.25">
      <c r="A51" s="295">
        <v>313</v>
      </c>
      <c r="B51" s="331">
        <v>124625</v>
      </c>
      <c r="C51" s="331">
        <v>9352132</v>
      </c>
      <c r="D51" s="332">
        <v>2132</v>
      </c>
      <c r="E51" s="332" t="s">
        <v>294</v>
      </c>
      <c r="F51" s="333">
        <v>0</v>
      </c>
      <c r="G51" s="333"/>
      <c r="H51" s="538" t="s">
        <v>1593</v>
      </c>
      <c r="I51" s="284">
        <v>1256984.4000000001</v>
      </c>
      <c r="J51" s="284">
        <v>5</v>
      </c>
      <c r="L51" s="284">
        <v>193781.23327766106</v>
      </c>
      <c r="M51" s="284">
        <v>30000</v>
      </c>
      <c r="N51" s="520">
        <v>0.15481375307904172</v>
      </c>
      <c r="O51" s="284">
        <v>42857.142857142862</v>
      </c>
      <c r="P51" s="284">
        <v>0</v>
      </c>
      <c r="R51" s="359">
        <v>1</v>
      </c>
    </row>
    <row r="52" spans="1:18" ht="15" x14ac:dyDescent="0.25">
      <c r="A52" s="295">
        <v>232</v>
      </c>
      <c r="B52" s="331">
        <v>124627</v>
      </c>
      <c r="C52" s="331">
        <v>9352134</v>
      </c>
      <c r="D52" s="332">
        <v>2134</v>
      </c>
      <c r="E52" s="332" t="s">
        <v>247</v>
      </c>
      <c r="F52" s="333">
        <v>0</v>
      </c>
      <c r="G52" s="333"/>
      <c r="H52" s="538" t="s">
        <v>1551</v>
      </c>
      <c r="I52" s="284">
        <v>552185.20000000007</v>
      </c>
      <c r="J52" s="284">
        <v>0</v>
      </c>
      <c r="L52" s="284">
        <v>103385.13636363641</v>
      </c>
      <c r="M52" s="284">
        <v>0</v>
      </c>
      <c r="N52" s="520">
        <v>0</v>
      </c>
      <c r="O52" s="284">
        <v>0</v>
      </c>
      <c r="P52" s="284">
        <v>0</v>
      </c>
      <c r="R52" s="359">
        <v>1</v>
      </c>
    </row>
    <row r="53" spans="1:18" ht="15" x14ac:dyDescent="0.25">
      <c r="A53" s="295">
        <v>343</v>
      </c>
      <c r="B53" s="331">
        <v>124628</v>
      </c>
      <c r="C53" s="331">
        <v>9352135</v>
      </c>
      <c r="D53" s="332">
        <v>2135</v>
      </c>
      <c r="E53" s="332" t="s">
        <v>313</v>
      </c>
      <c r="F53" s="333">
        <v>0</v>
      </c>
      <c r="G53" s="333"/>
      <c r="H53" s="538" t="s">
        <v>1613</v>
      </c>
      <c r="I53" s="284">
        <v>1109920</v>
      </c>
      <c r="J53" s="284">
        <v>8</v>
      </c>
      <c r="L53" s="284">
        <v>192981.15030779349</v>
      </c>
      <c r="M53" s="284">
        <v>48000</v>
      </c>
      <c r="N53" s="520">
        <v>0.2487289557733636</v>
      </c>
      <c r="O53" s="284">
        <v>68571.42857142858</v>
      </c>
      <c r="P53" s="284">
        <v>0</v>
      </c>
      <c r="R53" s="359">
        <v>1</v>
      </c>
    </row>
    <row r="54" spans="1:18" ht="15" x14ac:dyDescent="0.25">
      <c r="A54" s="295">
        <v>23</v>
      </c>
      <c r="B54" s="331">
        <v>124629</v>
      </c>
      <c r="C54" s="331">
        <v>9352136</v>
      </c>
      <c r="D54" s="332">
        <v>2136</v>
      </c>
      <c r="E54" s="332" t="s">
        <v>1192</v>
      </c>
      <c r="F54" s="333">
        <v>0</v>
      </c>
      <c r="G54" s="333"/>
      <c r="H54" s="538" t="s">
        <v>1480</v>
      </c>
      <c r="I54" s="284">
        <v>385697.2</v>
      </c>
      <c r="J54" s="284">
        <v>8</v>
      </c>
      <c r="L54" s="284">
        <v>52845.941176470529</v>
      </c>
      <c r="M54" s="284">
        <v>48000</v>
      </c>
      <c r="N54" s="520">
        <v>0.90830059852111844</v>
      </c>
      <c r="O54" s="284">
        <v>68571.42857142858</v>
      </c>
      <c r="P54" s="284">
        <v>15725.487394958051</v>
      </c>
      <c r="R54" s="359">
        <v>1</v>
      </c>
    </row>
    <row r="55" spans="1:18" ht="15" x14ac:dyDescent="0.25">
      <c r="A55" s="295">
        <v>231</v>
      </c>
      <c r="B55" s="331">
        <v>124630</v>
      </c>
      <c r="C55" s="331">
        <v>9352137</v>
      </c>
      <c r="D55" s="332">
        <v>2137</v>
      </c>
      <c r="E55" s="332" t="s">
        <v>246</v>
      </c>
      <c r="F55" s="333">
        <v>0</v>
      </c>
      <c r="G55" s="333"/>
      <c r="H55" s="538" t="s">
        <v>1549</v>
      </c>
      <c r="I55" s="284">
        <v>510563.2</v>
      </c>
      <c r="J55" s="284">
        <v>5</v>
      </c>
      <c r="L55" s="284">
        <v>135446.17965301307</v>
      </c>
      <c r="M55" s="284">
        <v>30000</v>
      </c>
      <c r="N55" s="520">
        <v>0.22149018951183563</v>
      </c>
      <c r="O55" s="284">
        <v>42857.142857142862</v>
      </c>
      <c r="P55" s="284">
        <v>0</v>
      </c>
      <c r="R55" s="359">
        <v>1</v>
      </c>
    </row>
    <row r="56" spans="1:18" ht="15" x14ac:dyDescent="0.25">
      <c r="A56" s="295">
        <v>503</v>
      </c>
      <c r="B56" s="331">
        <v>124631</v>
      </c>
      <c r="C56" s="331">
        <v>9352138</v>
      </c>
      <c r="D56" s="332">
        <v>2138</v>
      </c>
      <c r="E56" s="332" t="s">
        <v>1193</v>
      </c>
      <c r="F56" s="333">
        <v>0</v>
      </c>
      <c r="G56" s="333"/>
      <c r="H56" s="538" t="s">
        <v>1696</v>
      </c>
      <c r="I56" s="284">
        <v>1121019.2000000002</v>
      </c>
      <c r="J56" s="284">
        <v>0</v>
      </c>
      <c r="L56" s="284">
        <v>185359.52941176479</v>
      </c>
      <c r="M56" s="284">
        <v>0</v>
      </c>
      <c r="N56" s="520">
        <v>0</v>
      </c>
      <c r="O56" s="284">
        <v>0</v>
      </c>
      <c r="P56" s="284">
        <v>0</v>
      </c>
      <c r="R56" s="359">
        <v>1</v>
      </c>
    </row>
    <row r="57" spans="1:18" ht="15" x14ac:dyDescent="0.25">
      <c r="A57" s="295">
        <v>275</v>
      </c>
      <c r="B57" s="331">
        <v>124645</v>
      </c>
      <c r="C57" s="331">
        <v>9352157</v>
      </c>
      <c r="D57" s="332">
        <v>2157</v>
      </c>
      <c r="E57" s="332" t="s">
        <v>273</v>
      </c>
      <c r="F57" s="333">
        <v>0</v>
      </c>
      <c r="G57" s="333"/>
      <c r="H57" s="538" t="s">
        <v>1572</v>
      </c>
      <c r="I57" s="284">
        <v>740871.60000000009</v>
      </c>
      <c r="J57" s="284">
        <v>17</v>
      </c>
      <c r="L57" s="284">
        <v>222559.54239382243</v>
      </c>
      <c r="M57" s="284">
        <v>102000</v>
      </c>
      <c r="N57" s="520">
        <v>0.45830432118479775</v>
      </c>
      <c r="O57" s="284">
        <v>145714.28571428571</v>
      </c>
      <c r="P57" s="284">
        <v>0</v>
      </c>
      <c r="R57" s="359">
        <v>1</v>
      </c>
    </row>
    <row r="58" spans="1:18" ht="15" x14ac:dyDescent="0.25">
      <c r="A58" s="295">
        <v>273</v>
      </c>
      <c r="B58" s="331">
        <v>124650</v>
      </c>
      <c r="C58" s="331">
        <v>9352162</v>
      </c>
      <c r="D58" s="332">
        <v>2162</v>
      </c>
      <c r="E58" s="332" t="s">
        <v>1194</v>
      </c>
      <c r="F58" s="333">
        <v>0</v>
      </c>
      <c r="G58" s="333"/>
      <c r="H58" s="538" t="s">
        <v>1571</v>
      </c>
      <c r="I58" s="284">
        <v>1134893.2000000002</v>
      </c>
      <c r="J58" s="284">
        <v>5</v>
      </c>
      <c r="L58" s="284">
        <v>262586.32163751294</v>
      </c>
      <c r="M58" s="284">
        <v>30000</v>
      </c>
      <c r="N58" s="520">
        <v>0.11424814443081872</v>
      </c>
      <c r="O58" s="284">
        <v>42857.142857142862</v>
      </c>
      <c r="P58" s="284">
        <v>0</v>
      </c>
      <c r="R58" s="359">
        <v>1</v>
      </c>
    </row>
    <row r="59" spans="1:18" ht="15" x14ac:dyDescent="0.25">
      <c r="A59" s="295">
        <v>258</v>
      </c>
      <c r="B59" s="331">
        <v>124654</v>
      </c>
      <c r="C59" s="331">
        <v>9352166</v>
      </c>
      <c r="D59" s="332">
        <v>2166</v>
      </c>
      <c r="E59" s="332" t="s">
        <v>264</v>
      </c>
      <c r="F59" s="333">
        <v>0</v>
      </c>
      <c r="G59" s="333"/>
      <c r="H59" s="538" t="s">
        <v>1566</v>
      </c>
      <c r="I59" s="284">
        <v>1159866.4000000001</v>
      </c>
      <c r="J59" s="284">
        <v>6</v>
      </c>
      <c r="L59" s="284">
        <v>176812.99532551444</v>
      </c>
      <c r="M59" s="284">
        <v>36000</v>
      </c>
      <c r="N59" s="520">
        <v>0.20360494393369477</v>
      </c>
      <c r="O59" s="284">
        <v>51428.571428571435</v>
      </c>
      <c r="P59" s="284">
        <v>0</v>
      </c>
      <c r="R59" s="359">
        <v>1</v>
      </c>
    </row>
    <row r="60" spans="1:18" ht="15" x14ac:dyDescent="0.25">
      <c r="A60" s="295">
        <v>300</v>
      </c>
      <c r="B60" s="331">
        <v>124660</v>
      </c>
      <c r="C60" s="331">
        <v>9352176</v>
      </c>
      <c r="D60" s="332">
        <v>2176</v>
      </c>
      <c r="E60" s="332" t="s">
        <v>287</v>
      </c>
      <c r="F60" s="333">
        <v>0</v>
      </c>
      <c r="G60" s="333"/>
      <c r="H60" s="538" t="s">
        <v>1586</v>
      </c>
      <c r="I60" s="284">
        <v>1534464.4000000001</v>
      </c>
      <c r="J60" s="284">
        <v>19</v>
      </c>
      <c r="L60" s="284">
        <v>429531.9835074218</v>
      </c>
      <c r="M60" s="284">
        <v>114000</v>
      </c>
      <c r="N60" s="520">
        <v>0.26540514880664345</v>
      </c>
      <c r="O60" s="284">
        <v>162857.14285714287</v>
      </c>
      <c r="P60" s="284">
        <v>0</v>
      </c>
      <c r="R60" s="359">
        <v>1</v>
      </c>
    </row>
    <row r="61" spans="1:18" ht="15" x14ac:dyDescent="0.25">
      <c r="A61" s="295">
        <v>259</v>
      </c>
      <c r="B61" s="331">
        <v>124668</v>
      </c>
      <c r="C61" s="331">
        <v>9352184</v>
      </c>
      <c r="D61" s="332">
        <v>2184</v>
      </c>
      <c r="E61" s="332" t="s">
        <v>265</v>
      </c>
      <c r="F61" s="333">
        <v>0</v>
      </c>
      <c r="G61" s="333"/>
      <c r="H61" s="538" t="s">
        <v>1567</v>
      </c>
      <c r="I61" s="284">
        <v>1154316.8</v>
      </c>
      <c r="J61" s="284">
        <v>13</v>
      </c>
      <c r="L61" s="284">
        <v>146173.24705068071</v>
      </c>
      <c r="M61" s="284">
        <v>78000</v>
      </c>
      <c r="N61" s="520">
        <v>0.5336133770973569</v>
      </c>
      <c r="O61" s="284">
        <v>111428.57142857143</v>
      </c>
      <c r="P61" s="284">
        <v>0</v>
      </c>
      <c r="R61" s="359">
        <v>1</v>
      </c>
    </row>
    <row r="62" spans="1:18" ht="15" x14ac:dyDescent="0.25">
      <c r="A62" s="295">
        <v>480</v>
      </c>
      <c r="B62" s="331">
        <v>124674</v>
      </c>
      <c r="C62" s="331">
        <v>9352916</v>
      </c>
      <c r="D62" s="332">
        <v>2916</v>
      </c>
      <c r="E62" s="332" t="s">
        <v>388</v>
      </c>
      <c r="F62" s="333">
        <v>0</v>
      </c>
      <c r="G62" s="333"/>
      <c r="H62" s="538" t="s">
        <v>1681</v>
      </c>
      <c r="I62" s="284">
        <v>868512.4</v>
      </c>
      <c r="J62" s="284">
        <v>7</v>
      </c>
      <c r="L62" s="284">
        <v>144038.48520565455</v>
      </c>
      <c r="M62" s="284">
        <v>42000</v>
      </c>
      <c r="N62" s="520">
        <v>0.29158873713531108</v>
      </c>
      <c r="O62" s="284">
        <v>60000.000000000007</v>
      </c>
      <c r="P62" s="284">
        <v>0</v>
      </c>
      <c r="R62" s="359">
        <v>1</v>
      </c>
    </row>
    <row r="63" spans="1:18" ht="15" x14ac:dyDescent="0.25">
      <c r="A63" s="295">
        <v>327</v>
      </c>
      <c r="B63" s="331">
        <v>124675</v>
      </c>
      <c r="C63" s="331">
        <v>9352918</v>
      </c>
      <c r="D63" s="332">
        <v>2918</v>
      </c>
      <c r="E63" s="332" t="s">
        <v>303</v>
      </c>
      <c r="F63" s="333">
        <v>0</v>
      </c>
      <c r="G63" s="333"/>
      <c r="H63" s="538" t="s">
        <v>1601</v>
      </c>
      <c r="I63" s="284">
        <v>266380.80000000005</v>
      </c>
      <c r="J63" s="284">
        <v>0</v>
      </c>
      <c r="L63" s="284">
        <v>28270.476248044357</v>
      </c>
      <c r="M63" s="284">
        <v>0</v>
      </c>
      <c r="N63" s="520">
        <v>0</v>
      </c>
      <c r="O63" s="284">
        <v>0</v>
      </c>
      <c r="P63" s="284">
        <v>0</v>
      </c>
      <c r="R63" s="359">
        <v>1</v>
      </c>
    </row>
    <row r="64" spans="1:18" ht="15" x14ac:dyDescent="0.25">
      <c r="A64" s="295">
        <v>75</v>
      </c>
      <c r="B64" s="331">
        <v>124676</v>
      </c>
      <c r="C64" s="331">
        <v>9352919</v>
      </c>
      <c r="D64" s="332">
        <v>2919</v>
      </c>
      <c r="E64" s="332" t="s">
        <v>185</v>
      </c>
      <c r="F64" s="333">
        <v>0</v>
      </c>
      <c r="G64" s="333"/>
      <c r="H64" s="538" t="s">
        <v>1504</v>
      </c>
      <c r="I64" s="284">
        <v>757520.4</v>
      </c>
      <c r="J64" s="284">
        <v>4</v>
      </c>
      <c r="L64" s="284">
        <v>106644.88427083347</v>
      </c>
      <c r="M64" s="284">
        <v>24000</v>
      </c>
      <c r="N64" s="520">
        <v>0.22504595662601146</v>
      </c>
      <c r="O64" s="284">
        <v>34285.71428571429</v>
      </c>
      <c r="P64" s="284">
        <v>0</v>
      </c>
      <c r="R64" s="359">
        <v>1</v>
      </c>
    </row>
    <row r="65" spans="1:18" ht="15" x14ac:dyDescent="0.25">
      <c r="A65" s="295">
        <v>461</v>
      </c>
      <c r="B65" s="331">
        <v>124678</v>
      </c>
      <c r="C65" s="331">
        <v>9352921</v>
      </c>
      <c r="D65" s="332">
        <v>2921</v>
      </c>
      <c r="E65" s="332" t="s">
        <v>374</v>
      </c>
      <c r="F65" s="333">
        <v>0</v>
      </c>
      <c r="G65" s="333"/>
      <c r="H65" s="538" t="s">
        <v>1671</v>
      </c>
      <c r="I65" s="284">
        <v>613230.80000000005</v>
      </c>
      <c r="J65" s="284">
        <v>6</v>
      </c>
      <c r="L65" s="284">
        <v>68973.267726645208</v>
      </c>
      <c r="M65" s="284">
        <v>36000</v>
      </c>
      <c r="N65" s="520">
        <v>0.52194134316899654</v>
      </c>
      <c r="O65" s="284">
        <v>51428.571428571435</v>
      </c>
      <c r="P65" s="284">
        <v>0</v>
      </c>
      <c r="R65" s="359">
        <v>1</v>
      </c>
    </row>
    <row r="66" spans="1:18" ht="15" x14ac:dyDescent="0.25">
      <c r="A66" s="295">
        <v>281</v>
      </c>
      <c r="B66" s="331">
        <v>124679</v>
      </c>
      <c r="C66" s="331">
        <v>9352922</v>
      </c>
      <c r="D66" s="332">
        <v>2922</v>
      </c>
      <c r="E66" s="332" t="s">
        <v>275</v>
      </c>
      <c r="F66" s="333">
        <v>0</v>
      </c>
      <c r="G66" s="333"/>
      <c r="H66" s="538" t="s">
        <v>1574</v>
      </c>
      <c r="I66" s="284">
        <v>1659330.4000000001</v>
      </c>
      <c r="J66" s="284">
        <v>32</v>
      </c>
      <c r="L66" s="284">
        <v>295388.50792021095</v>
      </c>
      <c r="M66" s="284">
        <v>192000</v>
      </c>
      <c r="N66" s="520">
        <v>0.64999143450720231</v>
      </c>
      <c r="O66" s="284">
        <v>274285.71428571432</v>
      </c>
      <c r="P66" s="284">
        <v>0</v>
      </c>
      <c r="R66" s="359">
        <v>1</v>
      </c>
    </row>
    <row r="67" spans="1:18" ht="15" x14ac:dyDescent="0.25">
      <c r="A67" s="295">
        <v>504</v>
      </c>
      <c r="B67" s="331">
        <v>124680</v>
      </c>
      <c r="C67" s="331">
        <v>9352923</v>
      </c>
      <c r="D67" s="332">
        <v>2923</v>
      </c>
      <c r="E67" s="332" t="s">
        <v>405</v>
      </c>
      <c r="F67" s="333">
        <v>0</v>
      </c>
      <c r="G67" s="333"/>
      <c r="H67" s="538" t="s">
        <v>1698</v>
      </c>
      <c r="I67" s="284">
        <v>835214.8</v>
      </c>
      <c r="J67" s="284">
        <v>6</v>
      </c>
      <c r="L67" s="284">
        <v>116665.58990577009</v>
      </c>
      <c r="M67" s="284">
        <v>36000</v>
      </c>
      <c r="N67" s="520">
        <v>0.30857427652041125</v>
      </c>
      <c r="O67" s="284">
        <v>51428.571428571435</v>
      </c>
      <c r="P67" s="284">
        <v>0</v>
      </c>
      <c r="R67" s="359">
        <v>1</v>
      </c>
    </row>
    <row r="68" spans="1:18" ht="15" x14ac:dyDescent="0.25">
      <c r="A68" s="295">
        <v>311</v>
      </c>
      <c r="B68" s="331">
        <v>124681</v>
      </c>
      <c r="C68" s="331">
        <v>9352924</v>
      </c>
      <c r="D68" s="332">
        <v>2924</v>
      </c>
      <c r="E68" s="332" t="s">
        <v>293</v>
      </c>
      <c r="F68" s="333">
        <v>0</v>
      </c>
      <c r="G68" s="333"/>
      <c r="H68" s="538" t="s">
        <v>1592</v>
      </c>
      <c r="I68" s="284">
        <v>585482.80000000005</v>
      </c>
      <c r="J68" s="284">
        <v>2</v>
      </c>
      <c r="L68" s="284">
        <v>68643.64403921162</v>
      </c>
      <c r="M68" s="284">
        <v>12000</v>
      </c>
      <c r="N68" s="520">
        <v>0.17481589399806902</v>
      </c>
      <c r="O68" s="284">
        <v>17142.857142857145</v>
      </c>
      <c r="P68" s="284">
        <v>0</v>
      </c>
      <c r="R68" s="359">
        <v>1</v>
      </c>
    </row>
    <row r="69" spans="1:18" ht="15" x14ac:dyDescent="0.25">
      <c r="A69" s="295">
        <v>418</v>
      </c>
      <c r="B69" s="331">
        <v>124682</v>
      </c>
      <c r="C69" s="331">
        <v>9352925</v>
      </c>
      <c r="D69" s="332">
        <v>2925</v>
      </c>
      <c r="E69" s="332" t="s">
        <v>342</v>
      </c>
      <c r="F69" s="333">
        <v>0</v>
      </c>
      <c r="G69" s="333"/>
      <c r="H69" s="538" t="s">
        <v>1633</v>
      </c>
      <c r="I69" s="284">
        <v>1145992.4000000001</v>
      </c>
      <c r="J69" s="284">
        <v>1</v>
      </c>
      <c r="L69" s="284">
        <v>167472.99797775547</v>
      </c>
      <c r="M69" s="284">
        <v>6000</v>
      </c>
      <c r="N69" s="520">
        <v>3.5826671000401794E-2</v>
      </c>
      <c r="O69" s="284">
        <v>8571.4285714285725</v>
      </c>
      <c r="P69" s="284">
        <v>0</v>
      </c>
      <c r="R69" s="359">
        <v>1</v>
      </c>
    </row>
    <row r="70" spans="1:18" ht="15" x14ac:dyDescent="0.25">
      <c r="A70" s="295">
        <v>341</v>
      </c>
      <c r="B70" s="331">
        <v>124685</v>
      </c>
      <c r="C70" s="331">
        <v>9352928</v>
      </c>
      <c r="D70" s="332">
        <v>2928</v>
      </c>
      <c r="E70" s="332" t="s">
        <v>311</v>
      </c>
      <c r="F70" s="333">
        <v>0</v>
      </c>
      <c r="G70" s="333"/>
      <c r="H70" s="538" t="s">
        <v>1611</v>
      </c>
      <c r="I70" s="284">
        <v>266380.80000000005</v>
      </c>
      <c r="J70" s="284">
        <v>2</v>
      </c>
      <c r="L70" s="284">
        <v>35706.728628072946</v>
      </c>
      <c r="M70" s="284">
        <v>12000</v>
      </c>
      <c r="N70" s="520">
        <v>0.33607111211430035</v>
      </c>
      <c r="O70" s="284">
        <v>17142.857142857145</v>
      </c>
      <c r="P70" s="284">
        <v>0</v>
      </c>
      <c r="R70" s="359">
        <v>1</v>
      </c>
    </row>
    <row r="71" spans="1:18" ht="15" x14ac:dyDescent="0.25">
      <c r="A71" s="295">
        <v>307</v>
      </c>
      <c r="B71" s="331">
        <v>131962</v>
      </c>
      <c r="C71" s="331">
        <v>9352929</v>
      </c>
      <c r="D71" s="332">
        <v>2929</v>
      </c>
      <c r="E71" s="332" t="s">
        <v>1195</v>
      </c>
      <c r="F71" s="333">
        <v>0</v>
      </c>
      <c r="G71" s="333"/>
      <c r="H71" s="538" t="s">
        <v>1588</v>
      </c>
      <c r="I71" s="284">
        <v>1162641.2000000002</v>
      </c>
      <c r="J71" s="284">
        <v>12</v>
      </c>
      <c r="L71" s="284">
        <v>136454.58083694492</v>
      </c>
      <c r="M71" s="284">
        <v>72000</v>
      </c>
      <c r="N71" s="520">
        <v>0.52764809769219623</v>
      </c>
      <c r="O71" s="284">
        <v>102857.14285714287</v>
      </c>
      <c r="P71" s="284">
        <v>0</v>
      </c>
      <c r="R71" s="359">
        <v>1</v>
      </c>
    </row>
    <row r="72" spans="1:18" ht="15" x14ac:dyDescent="0.25">
      <c r="A72" s="295">
        <v>238</v>
      </c>
      <c r="B72" s="331">
        <v>133605</v>
      </c>
      <c r="C72" s="331">
        <v>9352931</v>
      </c>
      <c r="D72" s="332">
        <v>2931</v>
      </c>
      <c r="E72" s="332" t="s">
        <v>251</v>
      </c>
      <c r="F72" s="333">
        <v>0</v>
      </c>
      <c r="G72" s="333"/>
      <c r="H72" s="538" t="s">
        <v>1554</v>
      </c>
      <c r="I72" s="284">
        <v>208110</v>
      </c>
      <c r="J72" s="284">
        <v>9</v>
      </c>
      <c r="L72" s="284">
        <v>50061.563711553346</v>
      </c>
      <c r="M72" s="284">
        <v>54000</v>
      </c>
      <c r="N72" s="520">
        <v>1.0786718591360687</v>
      </c>
      <c r="O72" s="284">
        <v>77142.857142857145</v>
      </c>
      <c r="P72" s="284">
        <v>27081.293431303799</v>
      </c>
      <c r="R72" s="359">
        <v>1</v>
      </c>
    </row>
    <row r="73" spans="1:18" ht="15" x14ac:dyDescent="0.25">
      <c r="A73" s="295">
        <v>400</v>
      </c>
      <c r="B73" s="331">
        <v>124686</v>
      </c>
      <c r="C73" s="331">
        <v>9353000</v>
      </c>
      <c r="D73" s="332">
        <v>3000</v>
      </c>
      <c r="E73" s="332" t="s">
        <v>1196</v>
      </c>
      <c r="F73" s="333">
        <v>0</v>
      </c>
      <c r="G73" s="333"/>
      <c r="H73" s="538" t="s">
        <v>1616</v>
      </c>
      <c r="I73" s="284">
        <v>480040.4</v>
      </c>
      <c r="J73" s="284">
        <v>8</v>
      </c>
      <c r="L73" s="284">
        <v>98630.806667125362</v>
      </c>
      <c r="M73" s="284">
        <v>48000</v>
      </c>
      <c r="N73" s="520">
        <v>0.48666336231029611</v>
      </c>
      <c r="O73" s="284">
        <v>68571.42857142858</v>
      </c>
      <c r="P73" s="284">
        <v>0</v>
      </c>
      <c r="R73" s="359">
        <v>1</v>
      </c>
    </row>
    <row r="74" spans="1:18" ht="15" x14ac:dyDescent="0.25">
      <c r="A74" s="295">
        <v>405</v>
      </c>
      <c r="B74" s="331">
        <v>124688</v>
      </c>
      <c r="C74" s="331">
        <v>9353003</v>
      </c>
      <c r="D74" s="332">
        <v>3003</v>
      </c>
      <c r="E74" s="332" t="s">
        <v>1197</v>
      </c>
      <c r="F74" s="333">
        <v>0</v>
      </c>
      <c r="G74" s="333"/>
      <c r="H74" s="538" t="s">
        <v>1618</v>
      </c>
      <c r="I74" s="284">
        <v>438418.4</v>
      </c>
      <c r="J74" s="284">
        <v>7</v>
      </c>
      <c r="L74" s="284">
        <v>67192.962403913349</v>
      </c>
      <c r="M74" s="284">
        <v>42000</v>
      </c>
      <c r="N74" s="520">
        <v>0.62506546068809588</v>
      </c>
      <c r="O74" s="284">
        <v>60000.000000000007</v>
      </c>
      <c r="P74" s="284">
        <v>0</v>
      </c>
      <c r="R74" s="359">
        <v>1</v>
      </c>
    </row>
    <row r="75" spans="1:18" ht="15" x14ac:dyDescent="0.25">
      <c r="A75" s="295">
        <v>406</v>
      </c>
      <c r="B75" s="331">
        <v>124689</v>
      </c>
      <c r="C75" s="331">
        <v>9353004</v>
      </c>
      <c r="D75" s="332">
        <v>3004</v>
      </c>
      <c r="E75" s="332" t="s">
        <v>1198</v>
      </c>
      <c r="F75" s="333">
        <v>0</v>
      </c>
      <c r="G75" s="333"/>
      <c r="H75" s="538" t="s">
        <v>1620</v>
      </c>
      <c r="I75" s="284">
        <v>249732.00000000003</v>
      </c>
      <c r="J75" s="284">
        <v>8</v>
      </c>
      <c r="L75" s="284">
        <v>51057.312252964468</v>
      </c>
      <c r="M75" s="284">
        <v>48000</v>
      </c>
      <c r="N75" s="520">
        <v>0.94011999225856324</v>
      </c>
      <c r="O75" s="284">
        <v>68571.42857142858</v>
      </c>
      <c r="P75" s="284">
        <v>17514.116318464112</v>
      </c>
      <c r="R75" s="359">
        <v>1</v>
      </c>
    </row>
    <row r="76" spans="1:18" ht="15" x14ac:dyDescent="0.25">
      <c r="A76" s="295">
        <v>407</v>
      </c>
      <c r="B76" s="331">
        <v>124690</v>
      </c>
      <c r="C76" s="331">
        <v>9353005</v>
      </c>
      <c r="D76" s="332">
        <v>3005</v>
      </c>
      <c r="E76" s="332" t="s">
        <v>1199</v>
      </c>
      <c r="F76" s="333">
        <v>0</v>
      </c>
      <c r="G76" s="333"/>
      <c r="H76" s="538" t="s">
        <v>1622</v>
      </c>
      <c r="I76" s="284">
        <v>413445.2</v>
      </c>
      <c r="J76" s="284">
        <v>4</v>
      </c>
      <c r="L76" s="284">
        <v>56542.337837837826</v>
      </c>
      <c r="M76" s="284">
        <v>24000</v>
      </c>
      <c r="N76" s="520">
        <v>0.42446069472457026</v>
      </c>
      <c r="O76" s="284">
        <v>34285.71428571429</v>
      </c>
      <c r="P76" s="284">
        <v>0</v>
      </c>
      <c r="R76" s="359">
        <v>1</v>
      </c>
    </row>
    <row r="77" spans="1:18" ht="15" x14ac:dyDescent="0.25">
      <c r="A77" s="295">
        <v>409</v>
      </c>
      <c r="B77" s="331">
        <v>124691</v>
      </c>
      <c r="C77" s="331">
        <v>9353006</v>
      </c>
      <c r="D77" s="332">
        <v>3006</v>
      </c>
      <c r="E77" s="332" t="s">
        <v>1200</v>
      </c>
      <c r="F77" s="333">
        <v>0</v>
      </c>
      <c r="G77" s="333"/>
      <c r="H77" s="538" t="s">
        <v>1624</v>
      </c>
      <c r="I77" s="284">
        <v>527212</v>
      </c>
      <c r="J77" s="284">
        <v>4</v>
      </c>
      <c r="L77" s="284">
        <v>83095.75250836114</v>
      </c>
      <c r="M77" s="284">
        <v>24000</v>
      </c>
      <c r="N77" s="520">
        <v>0.28882342689640012</v>
      </c>
      <c r="O77" s="284">
        <v>34285.71428571429</v>
      </c>
      <c r="P77" s="284">
        <v>0</v>
      </c>
      <c r="R77" s="359">
        <v>1</v>
      </c>
    </row>
    <row r="78" spans="1:18" ht="15" x14ac:dyDescent="0.25">
      <c r="A78" s="295">
        <v>412</v>
      </c>
      <c r="B78" s="331">
        <v>124692</v>
      </c>
      <c r="C78" s="331">
        <v>9353009</v>
      </c>
      <c r="D78" s="332">
        <v>3009</v>
      </c>
      <c r="E78" s="332" t="s">
        <v>1201</v>
      </c>
      <c r="F78" s="333">
        <v>0</v>
      </c>
      <c r="G78" s="333"/>
      <c r="H78" s="538" t="s">
        <v>1626</v>
      </c>
      <c r="I78" s="284">
        <v>529986.80000000005</v>
      </c>
      <c r="J78" s="284">
        <v>6</v>
      </c>
      <c r="L78" s="284">
        <v>69767.370584829187</v>
      </c>
      <c r="M78" s="284">
        <v>36000</v>
      </c>
      <c r="N78" s="520">
        <v>0.51600052715514189</v>
      </c>
      <c r="O78" s="284">
        <v>51428.571428571435</v>
      </c>
      <c r="P78" s="284">
        <v>0</v>
      </c>
      <c r="R78" s="359">
        <v>1</v>
      </c>
    </row>
    <row r="79" spans="1:18" ht="15" x14ac:dyDescent="0.25">
      <c r="A79" s="295">
        <v>426</v>
      </c>
      <c r="B79" s="331">
        <v>124693</v>
      </c>
      <c r="C79" s="331">
        <v>9353010</v>
      </c>
      <c r="D79" s="332">
        <v>3010</v>
      </c>
      <c r="E79" s="332" t="s">
        <v>1202</v>
      </c>
      <c r="F79" s="333">
        <v>0</v>
      </c>
      <c r="G79" s="333"/>
      <c r="H79" s="538" t="s">
        <v>1644</v>
      </c>
      <c r="I79" s="284">
        <v>227533.6</v>
      </c>
      <c r="J79" s="284">
        <v>1</v>
      </c>
      <c r="L79" s="284">
        <v>35580.408450704184</v>
      </c>
      <c r="M79" s="284">
        <v>6000</v>
      </c>
      <c r="N79" s="520">
        <v>0.16863212822058685</v>
      </c>
      <c r="O79" s="284">
        <v>8571.4285714285725</v>
      </c>
      <c r="P79" s="284">
        <v>0</v>
      </c>
      <c r="R79" s="359">
        <v>1</v>
      </c>
    </row>
    <row r="80" spans="1:18" ht="15" x14ac:dyDescent="0.25">
      <c r="A80" s="295">
        <v>430</v>
      </c>
      <c r="B80" s="331">
        <v>124694</v>
      </c>
      <c r="C80" s="331">
        <v>9353013</v>
      </c>
      <c r="D80" s="332">
        <v>3013</v>
      </c>
      <c r="E80" s="332" t="s">
        <v>1203</v>
      </c>
      <c r="F80" s="333">
        <v>0</v>
      </c>
      <c r="G80" s="333"/>
      <c r="H80" s="538" t="s">
        <v>1646</v>
      </c>
      <c r="I80" s="284">
        <v>221984</v>
      </c>
      <c r="J80" s="284">
        <v>3</v>
      </c>
      <c r="L80" s="284">
        <v>53441.73913043482</v>
      </c>
      <c r="M80" s="284">
        <v>18000</v>
      </c>
      <c r="N80" s="520">
        <v>0.33681538611734818</v>
      </c>
      <c r="O80" s="284">
        <v>25714.285714285717</v>
      </c>
      <c r="P80" s="284">
        <v>0</v>
      </c>
      <c r="R80" s="359">
        <v>1</v>
      </c>
    </row>
    <row r="81" spans="1:18" ht="15" x14ac:dyDescent="0.25">
      <c r="A81" s="295">
        <v>224</v>
      </c>
      <c r="B81" s="331">
        <v>124695</v>
      </c>
      <c r="C81" s="331">
        <v>9353020</v>
      </c>
      <c r="D81" s="332">
        <v>3020</v>
      </c>
      <c r="E81" s="332" t="s">
        <v>1204</v>
      </c>
      <c r="F81" s="333">
        <v>0</v>
      </c>
      <c r="G81" s="333"/>
      <c r="H81" s="538" t="s">
        <v>1545</v>
      </c>
      <c r="I81" s="284">
        <v>194236</v>
      </c>
      <c r="J81" s="284">
        <v>5</v>
      </c>
      <c r="L81" s="284">
        <v>30170.181818181853</v>
      </c>
      <c r="M81" s="284">
        <v>30000</v>
      </c>
      <c r="N81" s="520">
        <v>0.99435927104425692</v>
      </c>
      <c r="O81" s="284">
        <v>42857.142857142862</v>
      </c>
      <c r="P81" s="284">
        <v>12686.96103896101</v>
      </c>
      <c r="R81" s="359">
        <v>1</v>
      </c>
    </row>
    <row r="82" spans="1:18" ht="15" x14ac:dyDescent="0.25">
      <c r="A82" s="295">
        <v>460</v>
      </c>
      <c r="B82" s="331">
        <v>124698</v>
      </c>
      <c r="C82" s="331">
        <v>9353026</v>
      </c>
      <c r="D82" s="332">
        <v>3026</v>
      </c>
      <c r="E82" s="332" t="s">
        <v>1205</v>
      </c>
      <c r="F82" s="333">
        <v>0</v>
      </c>
      <c r="G82" s="333"/>
      <c r="H82" s="538" t="s">
        <v>1669</v>
      </c>
      <c r="I82" s="284">
        <v>296903.60000000003</v>
      </c>
      <c r="J82" s="284">
        <v>5</v>
      </c>
      <c r="L82" s="284">
        <v>55200.67452830189</v>
      </c>
      <c r="M82" s="284">
        <v>30000</v>
      </c>
      <c r="N82" s="520">
        <v>0.54347161980092695</v>
      </c>
      <c r="O82" s="284">
        <v>42857.142857142862</v>
      </c>
      <c r="P82" s="284">
        <v>0</v>
      </c>
      <c r="R82" s="359">
        <v>1</v>
      </c>
    </row>
    <row r="83" spans="1:18" ht="15" x14ac:dyDescent="0.25">
      <c r="A83" s="295">
        <v>445</v>
      </c>
      <c r="B83" s="331">
        <v>124699</v>
      </c>
      <c r="C83" s="331">
        <v>9353027</v>
      </c>
      <c r="D83" s="332">
        <v>3027</v>
      </c>
      <c r="E83" s="332" t="s">
        <v>1206</v>
      </c>
      <c r="F83" s="333">
        <v>0</v>
      </c>
      <c r="G83" s="333"/>
      <c r="H83" s="538" t="s">
        <v>1657</v>
      </c>
      <c r="I83" s="284">
        <v>471716.00000000006</v>
      </c>
      <c r="J83" s="284">
        <v>0</v>
      </c>
      <c r="L83" s="284">
        <v>90708.047905577449</v>
      </c>
      <c r="M83" s="284">
        <v>0</v>
      </c>
      <c r="N83" s="520">
        <v>0</v>
      </c>
      <c r="O83" s="284">
        <v>0</v>
      </c>
      <c r="P83" s="284">
        <v>0</v>
      </c>
      <c r="R83" s="359">
        <v>1</v>
      </c>
    </row>
    <row r="84" spans="1:18" ht="15" x14ac:dyDescent="0.25">
      <c r="A84" s="295">
        <v>446</v>
      </c>
      <c r="B84" s="331">
        <v>124700</v>
      </c>
      <c r="C84" s="331">
        <v>9353028</v>
      </c>
      <c r="D84" s="332">
        <v>3028</v>
      </c>
      <c r="E84" s="332" t="s">
        <v>1207</v>
      </c>
      <c r="F84" s="333">
        <v>0</v>
      </c>
      <c r="G84" s="333"/>
      <c r="H84" s="538" t="s">
        <v>1659</v>
      </c>
      <c r="I84" s="284">
        <v>374598</v>
      </c>
      <c r="J84" s="284">
        <v>6</v>
      </c>
      <c r="L84" s="284">
        <v>57771.020408163298</v>
      </c>
      <c r="M84" s="284">
        <v>36000</v>
      </c>
      <c r="N84" s="520">
        <v>0.62314980323444391</v>
      </c>
      <c r="O84" s="284">
        <v>51428.571428571435</v>
      </c>
      <c r="P84" s="284">
        <v>0</v>
      </c>
      <c r="R84" s="359">
        <v>1</v>
      </c>
    </row>
    <row r="85" spans="1:18" ht="15" x14ac:dyDescent="0.25">
      <c r="A85" s="295">
        <v>457</v>
      </c>
      <c r="B85" s="331">
        <v>124702</v>
      </c>
      <c r="C85" s="331">
        <v>9353036</v>
      </c>
      <c r="D85" s="332">
        <v>3036</v>
      </c>
      <c r="E85" s="332" t="s">
        <v>1208</v>
      </c>
      <c r="F85" s="333">
        <v>0</v>
      </c>
      <c r="G85" s="333"/>
      <c r="H85" s="538" t="s">
        <v>1665</v>
      </c>
      <c r="I85" s="284">
        <v>468941.2</v>
      </c>
      <c r="J85" s="284">
        <v>3</v>
      </c>
      <c r="L85" s="284">
        <v>65225.970059880194</v>
      </c>
      <c r="M85" s="284">
        <v>18000</v>
      </c>
      <c r="N85" s="520">
        <v>0.27596369948159055</v>
      </c>
      <c r="O85" s="284">
        <v>25714.285714285717</v>
      </c>
      <c r="P85" s="284">
        <v>0</v>
      </c>
      <c r="R85" s="359">
        <v>1</v>
      </c>
    </row>
    <row r="86" spans="1:18" ht="15" x14ac:dyDescent="0.25">
      <c r="A86" s="295">
        <v>458</v>
      </c>
      <c r="B86" s="331">
        <v>124703</v>
      </c>
      <c r="C86" s="331">
        <v>9353037</v>
      </c>
      <c r="D86" s="332">
        <v>3037</v>
      </c>
      <c r="E86" s="332" t="s">
        <v>1209</v>
      </c>
      <c r="F86" s="333">
        <v>0</v>
      </c>
      <c r="G86" s="333"/>
      <c r="H86" s="538" t="s">
        <v>1667</v>
      </c>
      <c r="I86" s="284">
        <v>241407.6</v>
      </c>
      <c r="J86" s="284">
        <v>5</v>
      </c>
      <c r="L86" s="284">
        <v>41085.57945736438</v>
      </c>
      <c r="M86" s="284">
        <v>30000</v>
      </c>
      <c r="N86" s="520">
        <v>0.73018320287126082</v>
      </c>
      <c r="O86" s="284">
        <v>42857.142857142862</v>
      </c>
      <c r="P86" s="284">
        <v>1771.5633997784826</v>
      </c>
      <c r="R86" s="359">
        <v>1</v>
      </c>
    </row>
    <row r="87" spans="1:18" ht="15" x14ac:dyDescent="0.25">
      <c r="A87" s="295">
        <v>308</v>
      </c>
      <c r="B87" s="331">
        <v>124705</v>
      </c>
      <c r="C87" s="331">
        <v>9353042</v>
      </c>
      <c r="D87" s="332">
        <v>3042</v>
      </c>
      <c r="E87" s="332" t="s">
        <v>1210</v>
      </c>
      <c r="F87" s="333">
        <v>0</v>
      </c>
      <c r="G87" s="333"/>
      <c r="H87" s="538" t="s">
        <v>1589</v>
      </c>
      <c r="I87" s="284">
        <v>191461.2</v>
      </c>
      <c r="J87" s="284">
        <v>0</v>
      </c>
      <c r="L87" s="284">
        <v>19034.901694915254</v>
      </c>
      <c r="M87" s="284">
        <v>0</v>
      </c>
      <c r="N87" s="520">
        <v>0</v>
      </c>
      <c r="O87" s="284">
        <v>0</v>
      </c>
      <c r="P87" s="284">
        <v>0</v>
      </c>
      <c r="R87" s="359">
        <v>1</v>
      </c>
    </row>
    <row r="88" spans="1:18" ht="15" x14ac:dyDescent="0.25">
      <c r="A88" s="295">
        <v>468</v>
      </c>
      <c r="B88" s="331">
        <v>124706</v>
      </c>
      <c r="C88" s="331">
        <v>9353043</v>
      </c>
      <c r="D88" s="332">
        <v>3043</v>
      </c>
      <c r="E88" s="332" t="s">
        <v>1211</v>
      </c>
      <c r="F88" s="333">
        <v>0</v>
      </c>
      <c r="G88" s="333"/>
      <c r="H88" s="538" t="s">
        <v>1676</v>
      </c>
      <c r="I88" s="284">
        <v>480040.4</v>
      </c>
      <c r="J88" s="284">
        <v>3</v>
      </c>
      <c r="L88" s="284">
        <v>64727.066488138902</v>
      </c>
      <c r="M88" s="284">
        <v>18000</v>
      </c>
      <c r="N88" s="520">
        <v>0.2780907737151731</v>
      </c>
      <c r="O88" s="284">
        <v>25714.285714285717</v>
      </c>
      <c r="P88" s="284">
        <v>0</v>
      </c>
      <c r="R88" s="359">
        <v>1</v>
      </c>
    </row>
    <row r="89" spans="1:18" ht="15" x14ac:dyDescent="0.25">
      <c r="A89" s="295">
        <v>478</v>
      </c>
      <c r="B89" s="331">
        <v>124709</v>
      </c>
      <c r="C89" s="331">
        <v>9353048</v>
      </c>
      <c r="D89" s="332">
        <v>3048</v>
      </c>
      <c r="E89" s="332" t="s">
        <v>1212</v>
      </c>
      <c r="F89" s="333">
        <v>0</v>
      </c>
      <c r="G89" s="333"/>
      <c r="H89" s="538" t="s">
        <v>1678</v>
      </c>
      <c r="I89" s="284">
        <v>527212</v>
      </c>
      <c r="J89" s="284">
        <v>3</v>
      </c>
      <c r="L89" s="284">
        <v>78015.31299435033</v>
      </c>
      <c r="M89" s="284">
        <v>18000</v>
      </c>
      <c r="N89" s="520">
        <v>0.23072393494471419</v>
      </c>
      <c r="O89" s="284">
        <v>25714.285714285717</v>
      </c>
      <c r="P89" s="284">
        <v>0</v>
      </c>
      <c r="R89" s="359">
        <v>1</v>
      </c>
    </row>
    <row r="90" spans="1:18" ht="15" x14ac:dyDescent="0.25">
      <c r="A90" s="295">
        <v>488</v>
      </c>
      <c r="B90" s="331">
        <v>124710</v>
      </c>
      <c r="C90" s="331">
        <v>9353049</v>
      </c>
      <c r="D90" s="332">
        <v>3049</v>
      </c>
      <c r="E90" s="332" t="s">
        <v>1213</v>
      </c>
      <c r="F90" s="333">
        <v>0</v>
      </c>
      <c r="G90" s="333"/>
      <c r="H90" s="538" t="s">
        <v>1687</v>
      </c>
      <c r="I90" s="284">
        <v>560509.60000000009</v>
      </c>
      <c r="J90" s="284">
        <v>7</v>
      </c>
      <c r="L90" s="284">
        <v>92279.164179104439</v>
      </c>
      <c r="M90" s="284">
        <v>42000</v>
      </c>
      <c r="N90" s="520">
        <v>0.45514066337317799</v>
      </c>
      <c r="O90" s="284">
        <v>60000.000000000007</v>
      </c>
      <c r="P90" s="284">
        <v>0</v>
      </c>
      <c r="R90" s="359">
        <v>1</v>
      </c>
    </row>
    <row r="91" spans="1:18" ht="15" x14ac:dyDescent="0.25">
      <c r="A91" s="295">
        <v>495</v>
      </c>
      <c r="B91" s="331">
        <v>124712</v>
      </c>
      <c r="C91" s="331">
        <v>9353056</v>
      </c>
      <c r="D91" s="332">
        <v>3056</v>
      </c>
      <c r="E91" s="332" t="s">
        <v>1214</v>
      </c>
      <c r="F91" s="333">
        <v>0</v>
      </c>
      <c r="G91" s="333"/>
      <c r="H91" s="538" t="s">
        <v>1690</v>
      </c>
      <c r="I91" s="284">
        <v>466166.4</v>
      </c>
      <c r="J91" s="284">
        <v>5</v>
      </c>
      <c r="L91" s="284">
        <v>57706.557987514047</v>
      </c>
      <c r="M91" s="284">
        <v>30000</v>
      </c>
      <c r="N91" s="520">
        <v>0.51987158905736663</v>
      </c>
      <c r="O91" s="284">
        <v>42857.142857142862</v>
      </c>
      <c r="P91" s="284">
        <v>0</v>
      </c>
      <c r="R91" s="359">
        <v>1</v>
      </c>
    </row>
    <row r="92" spans="1:18" ht="15" x14ac:dyDescent="0.25">
      <c r="A92" s="295">
        <v>517</v>
      </c>
      <c r="B92" s="331">
        <v>124717</v>
      </c>
      <c r="C92" s="331">
        <v>9353064</v>
      </c>
      <c r="D92" s="332">
        <v>3064</v>
      </c>
      <c r="E92" s="332" t="s">
        <v>1215</v>
      </c>
      <c r="F92" s="333">
        <v>0</v>
      </c>
      <c r="G92" s="333"/>
      <c r="H92" s="538" t="s">
        <v>1709</v>
      </c>
      <c r="I92" s="284">
        <v>380147.60000000003</v>
      </c>
      <c r="J92" s="284">
        <v>3</v>
      </c>
      <c r="L92" s="284">
        <v>70183.182608695657</v>
      </c>
      <c r="M92" s="284">
        <v>18000</v>
      </c>
      <c r="N92" s="520">
        <v>0.25647169779060164</v>
      </c>
      <c r="O92" s="284">
        <v>25714.285714285717</v>
      </c>
      <c r="P92" s="284">
        <v>0</v>
      </c>
      <c r="R92" s="359">
        <v>1</v>
      </c>
    </row>
    <row r="93" spans="1:18" ht="15" x14ac:dyDescent="0.25">
      <c r="A93" s="295">
        <v>205</v>
      </c>
      <c r="B93" s="331">
        <v>124718</v>
      </c>
      <c r="C93" s="331">
        <v>9353066</v>
      </c>
      <c r="D93" s="332">
        <v>3066</v>
      </c>
      <c r="E93" s="332" t="s">
        <v>1216</v>
      </c>
      <c r="F93" s="333">
        <v>0</v>
      </c>
      <c r="G93" s="333"/>
      <c r="H93" s="538" t="s">
        <v>1537</v>
      </c>
      <c r="I93" s="284">
        <v>141514.80000000002</v>
      </c>
      <c r="J93" s="284">
        <v>9</v>
      </c>
      <c r="L93" s="284">
        <v>33266.527272727275</v>
      </c>
      <c r="M93" s="284">
        <v>54000</v>
      </c>
      <c r="N93" s="520">
        <v>1.6232532947396208</v>
      </c>
      <c r="O93" s="284">
        <v>77142.857142857145</v>
      </c>
      <c r="P93" s="284">
        <v>43876.32987012987</v>
      </c>
      <c r="R93" s="359">
        <v>1</v>
      </c>
    </row>
    <row r="94" spans="1:18" ht="15" x14ac:dyDescent="0.25">
      <c r="A94" s="295">
        <v>202</v>
      </c>
      <c r="B94" s="331">
        <v>124719</v>
      </c>
      <c r="C94" s="331">
        <v>9353074</v>
      </c>
      <c r="D94" s="332">
        <v>3074</v>
      </c>
      <c r="E94" s="332" t="s">
        <v>1217</v>
      </c>
      <c r="F94" s="333">
        <v>0</v>
      </c>
      <c r="G94" s="333"/>
      <c r="H94" s="538" t="s">
        <v>1534</v>
      </c>
      <c r="I94" s="284">
        <v>135965.20000000001</v>
      </c>
      <c r="J94" s="284">
        <v>2</v>
      </c>
      <c r="L94" s="284">
        <v>38098.871794871789</v>
      </c>
      <c r="M94" s="284">
        <v>12000</v>
      </c>
      <c r="N94" s="520">
        <v>0.31496995671182137</v>
      </c>
      <c r="O94" s="284">
        <v>17142.857142857145</v>
      </c>
      <c r="P94" s="284">
        <v>0</v>
      </c>
      <c r="R94" s="359">
        <v>1</v>
      </c>
    </row>
    <row r="95" spans="1:18" ht="15" x14ac:dyDescent="0.25">
      <c r="A95" s="295">
        <v>10</v>
      </c>
      <c r="B95" s="331">
        <v>124720</v>
      </c>
      <c r="C95" s="331">
        <v>9353075</v>
      </c>
      <c r="D95" s="332">
        <v>3075</v>
      </c>
      <c r="E95" s="332" t="s">
        <v>1218</v>
      </c>
      <c r="F95" s="333">
        <v>0</v>
      </c>
      <c r="G95" s="333"/>
      <c r="H95" s="538" t="s">
        <v>1468</v>
      </c>
      <c r="I95" s="284">
        <v>124866.00000000001</v>
      </c>
      <c r="J95" s="284">
        <v>5</v>
      </c>
      <c r="L95" s="284">
        <v>29111.574468085084</v>
      </c>
      <c r="M95" s="284">
        <v>30000</v>
      </c>
      <c r="N95" s="520">
        <v>1.0305179485530367</v>
      </c>
      <c r="O95" s="284">
        <v>42857.142857142862</v>
      </c>
      <c r="P95" s="284">
        <v>13745.568389057778</v>
      </c>
      <c r="R95" s="359">
        <v>1</v>
      </c>
    </row>
    <row r="96" spans="1:18" ht="15" x14ac:dyDescent="0.25">
      <c r="A96" s="295">
        <v>11</v>
      </c>
      <c r="B96" s="331">
        <v>124721</v>
      </c>
      <c r="C96" s="331">
        <v>9353076</v>
      </c>
      <c r="D96" s="332">
        <v>3076</v>
      </c>
      <c r="E96" s="332" t="s">
        <v>1219</v>
      </c>
      <c r="F96" s="333">
        <v>0</v>
      </c>
      <c r="G96" s="333"/>
      <c r="H96" s="538" t="s">
        <v>1469</v>
      </c>
      <c r="I96" s="284">
        <v>280254.80000000005</v>
      </c>
      <c r="J96" s="284">
        <v>1</v>
      </c>
      <c r="L96" s="284">
        <v>51051.932755388953</v>
      </c>
      <c r="M96" s="284">
        <v>6000</v>
      </c>
      <c r="N96" s="520">
        <v>0.11752738194552782</v>
      </c>
      <c r="O96" s="284">
        <v>8571.4285714285725</v>
      </c>
      <c r="P96" s="284">
        <v>0</v>
      </c>
      <c r="R96" s="359">
        <v>1</v>
      </c>
    </row>
    <row r="97" spans="1:18" ht="15" x14ac:dyDescent="0.25">
      <c r="A97" s="295">
        <v>206</v>
      </c>
      <c r="B97" s="331">
        <v>124723</v>
      </c>
      <c r="C97" s="331">
        <v>9353078</v>
      </c>
      <c r="D97" s="332">
        <v>3078</v>
      </c>
      <c r="E97" s="332" t="s">
        <v>1220</v>
      </c>
      <c r="F97" s="333">
        <v>0</v>
      </c>
      <c r="G97" s="333"/>
      <c r="H97" s="538" t="s">
        <v>1538</v>
      </c>
      <c r="I97" s="284">
        <v>582708</v>
      </c>
      <c r="J97" s="284">
        <v>6</v>
      </c>
      <c r="L97" s="284">
        <v>117245.70140845072</v>
      </c>
      <c r="M97" s="284">
        <v>36000</v>
      </c>
      <c r="N97" s="520">
        <v>0.30704750423715943</v>
      </c>
      <c r="O97" s="284">
        <v>51428.571428571435</v>
      </c>
      <c r="P97" s="284">
        <v>0</v>
      </c>
      <c r="R97" s="359">
        <v>1</v>
      </c>
    </row>
    <row r="98" spans="1:18" ht="15" x14ac:dyDescent="0.25">
      <c r="A98" s="295">
        <v>22</v>
      </c>
      <c r="B98" s="331">
        <v>124727</v>
      </c>
      <c r="C98" s="331">
        <v>9353083</v>
      </c>
      <c r="D98" s="332">
        <v>3083</v>
      </c>
      <c r="E98" s="332" t="s">
        <v>1222</v>
      </c>
      <c r="F98" s="333">
        <v>0</v>
      </c>
      <c r="G98" s="333"/>
      <c r="H98" s="538" t="s">
        <v>1478</v>
      </c>
      <c r="I98" s="284">
        <v>319102</v>
      </c>
      <c r="J98" s="284">
        <v>8</v>
      </c>
      <c r="L98" s="284">
        <v>60615.813503683865</v>
      </c>
      <c r="M98" s="284">
        <v>48000</v>
      </c>
      <c r="N98" s="520">
        <v>0.79187256964031094</v>
      </c>
      <c r="O98" s="284">
        <v>68571.42857142858</v>
      </c>
      <c r="P98" s="284">
        <v>7955.6150677447149</v>
      </c>
      <c r="R98" s="359">
        <v>1</v>
      </c>
    </row>
    <row r="99" spans="1:18" ht="15" x14ac:dyDescent="0.25">
      <c r="A99" s="295">
        <v>223</v>
      </c>
      <c r="B99" s="331">
        <v>124729</v>
      </c>
      <c r="C99" s="331">
        <v>9353085</v>
      </c>
      <c r="D99" s="332">
        <v>3085</v>
      </c>
      <c r="E99" s="332" t="s">
        <v>1224</v>
      </c>
      <c r="F99" s="333">
        <v>0</v>
      </c>
      <c r="G99" s="333"/>
      <c r="H99" s="538" t="s">
        <v>1544</v>
      </c>
      <c r="I99" s="284">
        <v>543860.80000000005</v>
      </c>
      <c r="J99" s="284">
        <v>2</v>
      </c>
      <c r="L99" s="284">
        <v>60669.345167652871</v>
      </c>
      <c r="M99" s="284">
        <v>12000</v>
      </c>
      <c r="N99" s="520">
        <v>0.19779346500014724</v>
      </c>
      <c r="O99" s="284">
        <v>17142.857142857145</v>
      </c>
      <c r="P99" s="284">
        <v>0</v>
      </c>
      <c r="R99" s="359">
        <v>1</v>
      </c>
    </row>
    <row r="100" spans="1:18" ht="15" x14ac:dyDescent="0.25">
      <c r="A100" s="295">
        <v>444</v>
      </c>
      <c r="B100" s="331">
        <v>124732</v>
      </c>
      <c r="C100" s="331">
        <v>9353090</v>
      </c>
      <c r="D100" s="332">
        <v>3090</v>
      </c>
      <c r="E100" s="332" t="s">
        <v>1226</v>
      </c>
      <c r="F100" s="333">
        <v>0</v>
      </c>
      <c r="G100" s="333"/>
      <c r="H100" s="538" t="s">
        <v>1655</v>
      </c>
      <c r="I100" s="284">
        <v>363498.80000000005</v>
      </c>
      <c r="J100" s="284">
        <v>2</v>
      </c>
      <c r="L100" s="284">
        <v>50967.521276595748</v>
      </c>
      <c r="M100" s="284">
        <v>12000</v>
      </c>
      <c r="N100" s="520">
        <v>0.23544405730224108</v>
      </c>
      <c r="O100" s="284">
        <v>17142.857142857145</v>
      </c>
      <c r="P100" s="284">
        <v>0</v>
      </c>
      <c r="R100" s="359">
        <v>1</v>
      </c>
    </row>
    <row r="101" spans="1:18" ht="15" x14ac:dyDescent="0.25">
      <c r="A101" s="295">
        <v>50</v>
      </c>
      <c r="B101" s="331">
        <v>124735</v>
      </c>
      <c r="C101" s="331">
        <v>9353093</v>
      </c>
      <c r="D101" s="332">
        <v>3093</v>
      </c>
      <c r="E101" s="332" t="s">
        <v>1229</v>
      </c>
      <c r="F101" s="333">
        <v>0</v>
      </c>
      <c r="G101" s="333"/>
      <c r="H101" s="538" t="s">
        <v>1495</v>
      </c>
      <c r="I101" s="284">
        <v>449517.60000000003</v>
      </c>
      <c r="J101" s="284">
        <v>9</v>
      </c>
      <c r="L101" s="284">
        <v>76675.5568022441</v>
      </c>
      <c r="M101" s="284">
        <v>54000</v>
      </c>
      <c r="N101" s="520">
        <v>0.70426616058717106</v>
      </c>
      <c r="O101" s="284">
        <v>77142.857142857145</v>
      </c>
      <c r="P101" s="284">
        <v>467.30034061304468</v>
      </c>
      <c r="R101" s="359">
        <v>1</v>
      </c>
    </row>
    <row r="102" spans="1:18" ht="15" x14ac:dyDescent="0.25">
      <c r="A102" s="295">
        <v>331</v>
      </c>
      <c r="B102" s="331">
        <v>124744</v>
      </c>
      <c r="C102" s="331">
        <v>9353104</v>
      </c>
      <c r="D102" s="332">
        <v>3104</v>
      </c>
      <c r="E102" s="332" t="s">
        <v>1232</v>
      </c>
      <c r="F102" s="333">
        <v>0</v>
      </c>
      <c r="G102" s="333"/>
      <c r="H102" s="538" t="s">
        <v>1604</v>
      </c>
      <c r="I102" s="284">
        <v>230308.40000000002</v>
      </c>
      <c r="J102" s="284">
        <v>1</v>
      </c>
      <c r="L102" s="284">
        <v>47027.801114378584</v>
      </c>
      <c r="M102" s="284">
        <v>6000</v>
      </c>
      <c r="N102" s="520">
        <v>0.12758410680114748</v>
      </c>
      <c r="O102" s="284">
        <v>8571.4285714285725</v>
      </c>
      <c r="P102" s="284">
        <v>0</v>
      </c>
      <c r="R102" s="359">
        <v>1</v>
      </c>
    </row>
    <row r="103" spans="1:18" ht="15" x14ac:dyDescent="0.25">
      <c r="A103" s="295">
        <v>106</v>
      </c>
      <c r="B103" s="331">
        <v>124745</v>
      </c>
      <c r="C103" s="331">
        <v>9353105</v>
      </c>
      <c r="D103" s="332">
        <v>3105</v>
      </c>
      <c r="E103" s="332" t="s">
        <v>1233</v>
      </c>
      <c r="F103" s="333">
        <v>0</v>
      </c>
      <c r="G103" s="333"/>
      <c r="H103" s="538" t="s">
        <v>1513</v>
      </c>
      <c r="I103" s="284">
        <v>213659.6</v>
      </c>
      <c r="J103" s="284">
        <v>5</v>
      </c>
      <c r="L103" s="284">
        <v>37155.367729831167</v>
      </c>
      <c r="M103" s="284">
        <v>30000</v>
      </c>
      <c r="N103" s="520">
        <v>0.8074203495478719</v>
      </c>
      <c r="O103" s="284">
        <v>42857.142857142862</v>
      </c>
      <c r="P103" s="284">
        <v>5701.7751273116955</v>
      </c>
      <c r="R103" s="359">
        <v>1</v>
      </c>
    </row>
    <row r="104" spans="1:18" ht="15" x14ac:dyDescent="0.25">
      <c r="A104" s="295">
        <v>110</v>
      </c>
      <c r="B104" s="331">
        <v>124746</v>
      </c>
      <c r="C104" s="331">
        <v>9353108</v>
      </c>
      <c r="D104" s="332">
        <v>3108</v>
      </c>
      <c r="E104" s="332" t="s">
        <v>1234</v>
      </c>
      <c r="F104" s="333">
        <v>0</v>
      </c>
      <c r="G104" s="333"/>
      <c r="H104" s="538" t="s">
        <v>1515</v>
      </c>
      <c r="I104" s="284">
        <v>124866.00000000001</v>
      </c>
      <c r="J104" s="284">
        <v>3</v>
      </c>
      <c r="L104" s="284">
        <v>24117.25</v>
      </c>
      <c r="M104" s="284">
        <v>18000</v>
      </c>
      <c r="N104" s="520">
        <v>0.74635375094589973</v>
      </c>
      <c r="O104" s="284">
        <v>25714.285714285717</v>
      </c>
      <c r="P104" s="284">
        <v>1597.0357142857174</v>
      </c>
      <c r="R104" s="359">
        <v>1</v>
      </c>
    </row>
    <row r="105" spans="1:18" ht="15" x14ac:dyDescent="0.25">
      <c r="A105" s="295">
        <v>112</v>
      </c>
      <c r="B105" s="331">
        <v>124747</v>
      </c>
      <c r="C105" s="331">
        <v>9353109</v>
      </c>
      <c r="D105" s="332">
        <v>3109</v>
      </c>
      <c r="E105" s="332" t="s">
        <v>1235</v>
      </c>
      <c r="F105" s="333">
        <v>0</v>
      </c>
      <c r="G105" s="333"/>
      <c r="H105" s="538" t="s">
        <v>1517</v>
      </c>
      <c r="I105" s="284">
        <v>177587.20000000001</v>
      </c>
      <c r="J105" s="284">
        <v>6</v>
      </c>
      <c r="L105" s="284">
        <v>28643.428571428572</v>
      </c>
      <c r="M105" s="284">
        <v>36000</v>
      </c>
      <c r="N105" s="520">
        <v>1.2568327813908948</v>
      </c>
      <c r="O105" s="284">
        <v>51428.571428571435</v>
      </c>
      <c r="P105" s="284">
        <v>22785.142857142862</v>
      </c>
      <c r="R105" s="359">
        <v>1</v>
      </c>
    </row>
    <row r="106" spans="1:18" ht="15" x14ac:dyDescent="0.25">
      <c r="A106" s="295">
        <v>113</v>
      </c>
      <c r="B106" s="331">
        <v>124748</v>
      </c>
      <c r="C106" s="331">
        <v>9353111</v>
      </c>
      <c r="D106" s="332">
        <v>3111</v>
      </c>
      <c r="E106" s="332" t="s">
        <v>1236</v>
      </c>
      <c r="F106" s="333">
        <v>0</v>
      </c>
      <c r="G106" s="333"/>
      <c r="H106" s="538" t="s">
        <v>1519</v>
      </c>
      <c r="I106" s="284">
        <v>935107.60000000009</v>
      </c>
      <c r="J106" s="284">
        <v>13</v>
      </c>
      <c r="L106" s="284">
        <v>145451.00128040984</v>
      </c>
      <c r="M106" s="284">
        <v>78000</v>
      </c>
      <c r="N106" s="520">
        <v>0.5362630666916246</v>
      </c>
      <c r="O106" s="284">
        <v>111428.57142857143</v>
      </c>
      <c r="P106" s="284">
        <v>0</v>
      </c>
      <c r="R106" s="359">
        <v>1</v>
      </c>
    </row>
    <row r="107" spans="1:18" ht="15" x14ac:dyDescent="0.25">
      <c r="A107" s="295">
        <v>216</v>
      </c>
      <c r="B107" s="331">
        <v>124749</v>
      </c>
      <c r="C107" s="331">
        <v>9353112</v>
      </c>
      <c r="D107" s="332">
        <v>3112</v>
      </c>
      <c r="E107" s="332" t="s">
        <v>1237</v>
      </c>
      <c r="F107" s="333">
        <v>0</v>
      </c>
      <c r="G107" s="333"/>
      <c r="H107" s="538" t="s">
        <v>1541</v>
      </c>
      <c r="I107" s="284">
        <v>751970.8</v>
      </c>
      <c r="J107" s="284">
        <v>6</v>
      </c>
      <c r="L107" s="284">
        <v>82598.215966744159</v>
      </c>
      <c r="M107" s="284">
        <v>36000</v>
      </c>
      <c r="N107" s="520">
        <v>0.43584476466773064</v>
      </c>
      <c r="O107" s="284">
        <v>51428.571428571435</v>
      </c>
      <c r="P107" s="284">
        <v>0</v>
      </c>
      <c r="R107" s="359">
        <v>1</v>
      </c>
    </row>
    <row r="108" spans="1:18" ht="15" x14ac:dyDescent="0.25">
      <c r="A108" s="295">
        <v>114</v>
      </c>
      <c r="B108" s="331">
        <v>124750</v>
      </c>
      <c r="C108" s="331">
        <v>9353113</v>
      </c>
      <c r="D108" s="332">
        <v>3113</v>
      </c>
      <c r="E108" s="332" t="s">
        <v>1238</v>
      </c>
      <c r="F108" s="333">
        <v>0</v>
      </c>
      <c r="G108" s="333"/>
      <c r="H108" s="538" t="s">
        <v>1521</v>
      </c>
      <c r="I108" s="284">
        <v>144289.60000000001</v>
      </c>
      <c r="J108" s="284">
        <v>4</v>
      </c>
      <c r="L108" s="284">
        <v>34738.604651162816</v>
      </c>
      <c r="M108" s="284">
        <v>24000</v>
      </c>
      <c r="N108" s="520">
        <v>0.69087403598971675</v>
      </c>
      <c r="O108" s="284">
        <v>34285.71428571429</v>
      </c>
      <c r="P108" s="284">
        <v>0</v>
      </c>
      <c r="R108" s="359">
        <v>1</v>
      </c>
    </row>
    <row r="109" spans="1:18" ht="15" x14ac:dyDescent="0.25">
      <c r="A109" s="295">
        <v>12</v>
      </c>
      <c r="B109" s="331">
        <v>124751</v>
      </c>
      <c r="C109" s="331">
        <v>9353114</v>
      </c>
      <c r="D109" s="332">
        <v>3114</v>
      </c>
      <c r="E109" s="332" t="s">
        <v>1239</v>
      </c>
      <c r="F109" s="333">
        <v>0</v>
      </c>
      <c r="G109" s="333"/>
      <c r="H109" s="538" t="s">
        <v>1471</v>
      </c>
      <c r="I109" s="284">
        <v>554960</v>
      </c>
      <c r="J109" s="284">
        <v>1</v>
      </c>
      <c r="L109" s="284">
        <v>105142.39162339129</v>
      </c>
      <c r="M109" s="284">
        <v>6000</v>
      </c>
      <c r="N109" s="520">
        <v>5.7065470048383082E-2</v>
      </c>
      <c r="O109" s="284">
        <v>8571.4285714285725</v>
      </c>
      <c r="P109" s="284">
        <v>0</v>
      </c>
      <c r="R109" s="359">
        <v>1</v>
      </c>
    </row>
    <row r="110" spans="1:18" ht="15" x14ac:dyDescent="0.25">
      <c r="A110" s="295">
        <v>203</v>
      </c>
      <c r="B110" s="331">
        <v>124754</v>
      </c>
      <c r="C110" s="331">
        <v>9353117</v>
      </c>
      <c r="D110" s="332">
        <v>3117</v>
      </c>
      <c r="E110" s="332" t="s">
        <v>1240</v>
      </c>
      <c r="F110" s="333">
        <v>0</v>
      </c>
      <c r="G110" s="333"/>
      <c r="H110" s="538" t="s">
        <v>1536</v>
      </c>
      <c r="I110" s="284">
        <v>163713.20000000001</v>
      </c>
      <c r="J110" s="284">
        <v>1</v>
      </c>
      <c r="L110" s="284">
        <v>34517.563636363629</v>
      </c>
      <c r="M110" s="284">
        <v>6000</v>
      </c>
      <c r="N110" s="520">
        <v>0.17382455097958038</v>
      </c>
      <c r="O110" s="284">
        <v>8571.4285714285725</v>
      </c>
      <c r="P110" s="284">
        <v>0</v>
      </c>
      <c r="R110" s="359">
        <v>1</v>
      </c>
    </row>
    <row r="111" spans="1:18" ht="15" x14ac:dyDescent="0.25">
      <c r="A111" s="295">
        <v>507</v>
      </c>
      <c r="B111" s="331">
        <v>124757</v>
      </c>
      <c r="C111" s="331">
        <v>9353124</v>
      </c>
      <c r="D111" s="332">
        <v>3124</v>
      </c>
      <c r="E111" s="332" t="s">
        <v>1241</v>
      </c>
      <c r="F111" s="333">
        <v>0</v>
      </c>
      <c r="G111" s="333"/>
      <c r="H111" s="538" t="s">
        <v>1702</v>
      </c>
      <c r="I111" s="284">
        <v>602131.60000000009</v>
      </c>
      <c r="J111" s="284">
        <v>0</v>
      </c>
      <c r="L111" s="284">
        <v>103733.33869160827</v>
      </c>
      <c r="M111" s="284">
        <v>0</v>
      </c>
      <c r="N111" s="520">
        <v>0</v>
      </c>
      <c r="O111" s="284">
        <v>0</v>
      </c>
      <c r="P111" s="284">
        <v>0</v>
      </c>
      <c r="R111" s="359">
        <v>1</v>
      </c>
    </row>
    <row r="112" spans="1:18" ht="15" x14ac:dyDescent="0.25">
      <c r="A112" s="295">
        <v>17</v>
      </c>
      <c r="B112" s="331">
        <v>124758</v>
      </c>
      <c r="C112" s="331">
        <v>9353125</v>
      </c>
      <c r="D112" s="332">
        <v>3125</v>
      </c>
      <c r="E112" s="332" t="s">
        <v>1242</v>
      </c>
      <c r="F112" s="333">
        <v>0</v>
      </c>
      <c r="G112" s="333"/>
      <c r="H112" s="538" t="s">
        <v>1472</v>
      </c>
      <c r="I112" s="284">
        <v>491139.60000000003</v>
      </c>
      <c r="J112" s="284">
        <v>5</v>
      </c>
      <c r="L112" s="284">
        <v>92325.045454545427</v>
      </c>
      <c r="M112" s="284">
        <v>30000</v>
      </c>
      <c r="N112" s="520">
        <v>0.32493891394583674</v>
      </c>
      <c r="O112" s="284">
        <v>42857.142857142862</v>
      </c>
      <c r="P112" s="284">
        <v>0</v>
      </c>
      <c r="R112" s="359">
        <v>1</v>
      </c>
    </row>
    <row r="113" spans="1:18" ht="15" x14ac:dyDescent="0.25">
      <c r="A113" s="295">
        <v>421</v>
      </c>
      <c r="B113" s="331">
        <v>124762</v>
      </c>
      <c r="C113" s="331">
        <v>9353308</v>
      </c>
      <c r="D113" s="332">
        <v>3308</v>
      </c>
      <c r="E113" s="332" t="s">
        <v>1244</v>
      </c>
      <c r="F113" s="333">
        <v>0</v>
      </c>
      <c r="G113" s="333"/>
      <c r="H113" s="538" t="s">
        <v>1637</v>
      </c>
      <c r="I113" s="284">
        <v>746421.20000000007</v>
      </c>
      <c r="J113" s="284">
        <v>3</v>
      </c>
      <c r="L113" s="284">
        <v>133318.3479318734</v>
      </c>
      <c r="M113" s="284">
        <v>18000</v>
      </c>
      <c r="N113" s="520">
        <v>0.1350151744244395</v>
      </c>
      <c r="O113" s="284">
        <v>25714.285714285717</v>
      </c>
      <c r="P113" s="284">
        <v>0</v>
      </c>
      <c r="R113" s="359">
        <v>1</v>
      </c>
    </row>
    <row r="114" spans="1:18" ht="15" x14ac:dyDescent="0.25">
      <c r="A114" s="295">
        <v>420</v>
      </c>
      <c r="B114" s="331">
        <v>124763</v>
      </c>
      <c r="C114" s="331">
        <v>9353310</v>
      </c>
      <c r="D114" s="332">
        <v>3310</v>
      </c>
      <c r="E114" s="332" t="s">
        <v>410</v>
      </c>
      <c r="F114" s="333">
        <v>0</v>
      </c>
      <c r="G114" s="333"/>
      <c r="H114" s="538" t="s">
        <v>1635</v>
      </c>
      <c r="I114" s="284">
        <v>427319.2</v>
      </c>
      <c r="J114" s="284">
        <v>1</v>
      </c>
      <c r="L114" s="284">
        <v>75466.373166522855</v>
      </c>
      <c r="M114" s="284">
        <v>6000</v>
      </c>
      <c r="N114" s="520">
        <v>7.9505609561499643E-2</v>
      </c>
      <c r="O114" s="284">
        <v>8571.4285714285725</v>
      </c>
      <c r="P114" s="284">
        <v>0</v>
      </c>
      <c r="R114" s="359">
        <v>1</v>
      </c>
    </row>
    <row r="115" spans="1:18" ht="15" x14ac:dyDescent="0.25">
      <c r="A115" s="295">
        <v>420</v>
      </c>
      <c r="B115" s="331">
        <v>124764</v>
      </c>
      <c r="C115" s="331">
        <v>9353311</v>
      </c>
      <c r="D115" s="332">
        <v>3311</v>
      </c>
      <c r="E115" s="332" t="s">
        <v>522</v>
      </c>
      <c r="F115" s="333">
        <v>0</v>
      </c>
      <c r="G115" s="333"/>
      <c r="H115" s="538" t="s">
        <v>1635</v>
      </c>
      <c r="I115" s="284">
        <v>1065523.2000000002</v>
      </c>
      <c r="J115" s="284">
        <v>8</v>
      </c>
      <c r="L115" s="284">
        <v>135476.9255754904</v>
      </c>
      <c r="M115" s="284">
        <v>48000</v>
      </c>
      <c r="N115" s="520">
        <v>0.35430387718130979</v>
      </c>
      <c r="O115" s="284">
        <v>68571.42857142858</v>
      </c>
      <c r="P115" s="284">
        <v>0</v>
      </c>
      <c r="R115" s="359">
        <v>1</v>
      </c>
    </row>
    <row r="116" spans="1:18" ht="15" x14ac:dyDescent="0.25">
      <c r="A116" s="295">
        <v>432</v>
      </c>
      <c r="B116" s="331">
        <v>124770</v>
      </c>
      <c r="C116" s="331">
        <v>9353322</v>
      </c>
      <c r="D116" s="332">
        <v>3322</v>
      </c>
      <c r="E116" s="332" t="s">
        <v>1245</v>
      </c>
      <c r="F116" s="333">
        <v>0</v>
      </c>
      <c r="G116" s="333"/>
      <c r="H116" s="538" t="s">
        <v>1650</v>
      </c>
      <c r="I116" s="284">
        <v>283029.60000000003</v>
      </c>
      <c r="J116" s="284">
        <v>3</v>
      </c>
      <c r="L116" s="284">
        <v>45884.010145846572</v>
      </c>
      <c r="M116" s="284">
        <v>18000</v>
      </c>
      <c r="N116" s="520">
        <v>0.39229352322923244</v>
      </c>
      <c r="O116" s="284">
        <v>25714.285714285717</v>
      </c>
      <c r="P116" s="284">
        <v>0</v>
      </c>
      <c r="R116" s="359">
        <v>1</v>
      </c>
    </row>
    <row r="117" spans="1:18" ht="15" x14ac:dyDescent="0.25">
      <c r="A117" s="295">
        <v>101</v>
      </c>
      <c r="B117" s="331">
        <v>124772</v>
      </c>
      <c r="C117" s="331">
        <v>9353327</v>
      </c>
      <c r="D117" s="332">
        <v>3327</v>
      </c>
      <c r="E117" s="332" t="s">
        <v>1247</v>
      </c>
      <c r="F117" s="333">
        <v>0</v>
      </c>
      <c r="G117" s="333"/>
      <c r="H117" s="538" t="s">
        <v>1509</v>
      </c>
      <c r="I117" s="284">
        <v>535536.4</v>
      </c>
      <c r="J117" s="284">
        <v>1</v>
      </c>
      <c r="L117" s="284">
        <v>78031.708930694469</v>
      </c>
      <c r="M117" s="284">
        <v>6000</v>
      </c>
      <c r="N117" s="520">
        <v>7.6891818495594247E-2</v>
      </c>
      <c r="O117" s="284">
        <v>8571.4285714285725</v>
      </c>
      <c r="P117" s="284">
        <v>0</v>
      </c>
      <c r="R117" s="359">
        <v>1</v>
      </c>
    </row>
    <row r="118" spans="1:18" ht="15" x14ac:dyDescent="0.25">
      <c r="A118" s="295">
        <v>25</v>
      </c>
      <c r="B118" s="331">
        <v>124774</v>
      </c>
      <c r="C118" s="331">
        <v>9353329</v>
      </c>
      <c r="D118" s="332">
        <v>3329</v>
      </c>
      <c r="E118" s="332" t="s">
        <v>1248</v>
      </c>
      <c r="F118" s="333">
        <v>0</v>
      </c>
      <c r="G118" s="333"/>
      <c r="H118" s="538" t="s">
        <v>1482</v>
      </c>
      <c r="I118" s="284">
        <v>518887.60000000003</v>
      </c>
      <c r="J118" s="284">
        <v>1</v>
      </c>
      <c r="L118" s="284">
        <v>69098.424364750317</v>
      </c>
      <c r="M118" s="284">
        <v>6000</v>
      </c>
      <c r="N118" s="520">
        <v>8.6832660153403199E-2</v>
      </c>
      <c r="O118" s="284">
        <v>8571.4285714285725</v>
      </c>
      <c r="P118" s="284">
        <v>0</v>
      </c>
      <c r="R118" s="359">
        <v>1</v>
      </c>
    </row>
    <row r="119" spans="1:18" ht="15" x14ac:dyDescent="0.25">
      <c r="A119" s="295">
        <v>35</v>
      </c>
      <c r="B119" s="331">
        <v>124775</v>
      </c>
      <c r="C119" s="331">
        <v>9353330</v>
      </c>
      <c r="D119" s="332">
        <v>3330</v>
      </c>
      <c r="E119" s="332" t="s">
        <v>1249</v>
      </c>
      <c r="F119" s="333">
        <v>0</v>
      </c>
      <c r="G119" s="333"/>
      <c r="H119" s="538" t="s">
        <v>1489</v>
      </c>
      <c r="I119" s="284">
        <v>840764.4</v>
      </c>
      <c r="J119" s="284">
        <v>5</v>
      </c>
      <c r="L119" s="284">
        <v>109821.15968865569</v>
      </c>
      <c r="M119" s="284">
        <v>30000</v>
      </c>
      <c r="N119" s="520">
        <v>0.27317140053019257</v>
      </c>
      <c r="O119" s="284">
        <v>42857.142857142862</v>
      </c>
      <c r="P119" s="284">
        <v>0</v>
      </c>
      <c r="R119" s="359">
        <v>1</v>
      </c>
    </row>
    <row r="120" spans="1:18" ht="15" x14ac:dyDescent="0.25">
      <c r="A120" s="295">
        <v>317</v>
      </c>
      <c r="B120" s="331">
        <v>124777</v>
      </c>
      <c r="C120" s="331">
        <v>9353332</v>
      </c>
      <c r="D120" s="332">
        <v>3332</v>
      </c>
      <c r="E120" s="332" t="s">
        <v>1251</v>
      </c>
      <c r="F120" s="333">
        <v>0</v>
      </c>
      <c r="G120" s="333"/>
      <c r="H120" s="538" t="s">
        <v>1595</v>
      </c>
      <c r="I120" s="284">
        <v>163713.20000000001</v>
      </c>
      <c r="J120" s="284">
        <v>3</v>
      </c>
      <c r="L120" s="284">
        <v>36437.172932330803</v>
      </c>
      <c r="M120" s="284">
        <v>18000</v>
      </c>
      <c r="N120" s="520">
        <v>0.49400100368457922</v>
      </c>
      <c r="O120" s="284">
        <v>25714.285714285717</v>
      </c>
      <c r="P120" s="284">
        <v>0</v>
      </c>
      <c r="R120" s="359">
        <v>1</v>
      </c>
    </row>
    <row r="121" spans="1:18" ht="15" x14ac:dyDescent="0.25">
      <c r="A121" s="295">
        <v>284</v>
      </c>
      <c r="B121" s="331">
        <v>124781</v>
      </c>
      <c r="C121" s="331">
        <v>9353337</v>
      </c>
      <c r="D121" s="332">
        <v>3337</v>
      </c>
      <c r="E121" s="332" t="s">
        <v>1252</v>
      </c>
      <c r="F121" s="333">
        <v>0</v>
      </c>
      <c r="G121" s="333"/>
      <c r="H121" s="538" t="s">
        <v>1575</v>
      </c>
      <c r="I121" s="284">
        <v>582708</v>
      </c>
      <c r="J121" s="284">
        <v>2</v>
      </c>
      <c r="L121" s="284">
        <v>65171.40449438199</v>
      </c>
      <c r="M121" s="284">
        <v>12000</v>
      </c>
      <c r="N121" s="520">
        <v>0.18412983567101801</v>
      </c>
      <c r="O121" s="284">
        <v>17142.857142857145</v>
      </c>
      <c r="P121" s="284">
        <v>0</v>
      </c>
      <c r="R121" s="359">
        <v>1</v>
      </c>
    </row>
    <row r="122" spans="1:18" ht="15" x14ac:dyDescent="0.25">
      <c r="A122" s="295">
        <v>285</v>
      </c>
      <c r="B122" s="331">
        <v>124782</v>
      </c>
      <c r="C122" s="331">
        <v>9353338</v>
      </c>
      <c r="D122" s="332">
        <v>3338</v>
      </c>
      <c r="E122" s="332" t="s">
        <v>1253</v>
      </c>
      <c r="F122" s="333">
        <v>0</v>
      </c>
      <c r="G122" s="333"/>
      <c r="H122" s="538" t="s">
        <v>1577</v>
      </c>
      <c r="I122" s="284">
        <v>1087721.6000000001</v>
      </c>
      <c r="J122" s="284">
        <v>5</v>
      </c>
      <c r="L122" s="284">
        <v>166413.93791827944</v>
      </c>
      <c r="M122" s="284">
        <v>30000</v>
      </c>
      <c r="N122" s="520">
        <v>0.18027336156621712</v>
      </c>
      <c r="O122" s="284">
        <v>42857.142857142862</v>
      </c>
      <c r="P122" s="284">
        <v>0</v>
      </c>
      <c r="R122" s="359">
        <v>1</v>
      </c>
    </row>
    <row r="123" spans="1:18" ht="15" x14ac:dyDescent="0.25">
      <c r="A123" s="295">
        <v>288</v>
      </c>
      <c r="B123" s="331">
        <v>124783</v>
      </c>
      <c r="C123" s="331">
        <v>9353339</v>
      </c>
      <c r="D123" s="332">
        <v>3339</v>
      </c>
      <c r="E123" s="332" t="s">
        <v>1254</v>
      </c>
      <c r="F123" s="333">
        <v>0</v>
      </c>
      <c r="G123" s="333"/>
      <c r="H123" s="538" t="s">
        <v>1581</v>
      </c>
      <c r="I123" s="284">
        <v>1162641.2000000002</v>
      </c>
      <c r="J123" s="284">
        <v>9</v>
      </c>
      <c r="L123" s="284">
        <v>305385.86741978943</v>
      </c>
      <c r="M123" s="284">
        <v>54000</v>
      </c>
      <c r="N123" s="520">
        <v>0.1768254715132922</v>
      </c>
      <c r="O123" s="284">
        <v>77142.857142857145</v>
      </c>
      <c r="P123" s="284">
        <v>0</v>
      </c>
      <c r="R123" s="359">
        <v>1</v>
      </c>
    </row>
    <row r="124" spans="1:18" ht="15" x14ac:dyDescent="0.25">
      <c r="A124" s="295">
        <v>291</v>
      </c>
      <c r="B124" s="331">
        <v>124785</v>
      </c>
      <c r="C124" s="331">
        <v>9353341</v>
      </c>
      <c r="D124" s="332">
        <v>3341</v>
      </c>
      <c r="E124" s="332" t="s">
        <v>1255</v>
      </c>
      <c r="F124" s="333">
        <v>0</v>
      </c>
      <c r="G124" s="333"/>
      <c r="H124" s="538" t="s">
        <v>1583</v>
      </c>
      <c r="I124" s="284">
        <v>568834</v>
      </c>
      <c r="J124" s="284">
        <v>7</v>
      </c>
      <c r="L124" s="284">
        <v>134352.28053640673</v>
      </c>
      <c r="M124" s="284">
        <v>42000</v>
      </c>
      <c r="N124" s="520">
        <v>0.31261099426309219</v>
      </c>
      <c r="O124" s="284">
        <v>60000.000000000007</v>
      </c>
      <c r="P124" s="284">
        <v>0</v>
      </c>
      <c r="R124" s="359">
        <v>1</v>
      </c>
    </row>
    <row r="125" spans="1:18" ht="15" x14ac:dyDescent="0.25">
      <c r="A125" s="295">
        <v>287</v>
      </c>
      <c r="B125" s="331">
        <v>124786</v>
      </c>
      <c r="C125" s="331">
        <v>9353342</v>
      </c>
      <c r="D125" s="332">
        <v>3342</v>
      </c>
      <c r="E125" s="332" t="s">
        <v>1256</v>
      </c>
      <c r="F125" s="333">
        <v>0</v>
      </c>
      <c r="G125" s="333"/>
      <c r="H125" s="538" t="s">
        <v>1579</v>
      </c>
      <c r="I125" s="284">
        <v>593807.20000000007</v>
      </c>
      <c r="J125" s="284">
        <v>3</v>
      </c>
      <c r="L125" s="284">
        <v>95815.455307262673</v>
      </c>
      <c r="M125" s="284">
        <v>18000</v>
      </c>
      <c r="N125" s="520">
        <v>0.18786113307375399</v>
      </c>
      <c r="O125" s="284">
        <v>25714.285714285717</v>
      </c>
      <c r="P125" s="284">
        <v>0</v>
      </c>
      <c r="R125" s="359">
        <v>1</v>
      </c>
    </row>
    <row r="126" spans="1:18" ht="15" x14ac:dyDescent="0.25">
      <c r="A126" s="295">
        <v>560</v>
      </c>
      <c r="B126" s="331">
        <v>124802</v>
      </c>
      <c r="C126" s="331">
        <v>9354024</v>
      </c>
      <c r="D126" s="332">
        <v>4024</v>
      </c>
      <c r="E126" s="332" t="s">
        <v>430</v>
      </c>
      <c r="F126" s="333">
        <v>0</v>
      </c>
      <c r="G126" s="333"/>
      <c r="H126" s="538" t="s">
        <v>1716</v>
      </c>
      <c r="I126" s="284">
        <v>0</v>
      </c>
      <c r="J126" s="284">
        <v>8</v>
      </c>
      <c r="L126" s="284">
        <v>623170.94916569185</v>
      </c>
      <c r="M126" s="284">
        <v>48000</v>
      </c>
      <c r="N126" s="520">
        <v>7.7025413434729156E-2</v>
      </c>
      <c r="O126" s="284">
        <v>68571.42857142858</v>
      </c>
      <c r="P126" s="284">
        <v>0</v>
      </c>
      <c r="R126" s="359">
        <v>1</v>
      </c>
    </row>
    <row r="127" spans="1:18" ht="15" x14ac:dyDescent="0.25">
      <c r="A127" s="295">
        <v>370</v>
      </c>
      <c r="B127" s="331">
        <v>124840</v>
      </c>
      <c r="C127" s="331">
        <v>9354090</v>
      </c>
      <c r="D127" s="332">
        <v>4090</v>
      </c>
      <c r="E127" s="332" t="s">
        <v>322</v>
      </c>
      <c r="F127" s="333">
        <v>0</v>
      </c>
      <c r="G127" s="333"/>
      <c r="H127" s="538" t="s">
        <v>1614</v>
      </c>
      <c r="I127" s="284">
        <v>0</v>
      </c>
      <c r="J127" s="284">
        <v>31</v>
      </c>
      <c r="L127" s="284">
        <v>592328.7967945335</v>
      </c>
      <c r="M127" s="284">
        <v>186000</v>
      </c>
      <c r="N127" s="520">
        <v>0.3140147853802886</v>
      </c>
      <c r="O127" s="284">
        <v>265714.28571428574</v>
      </c>
      <c r="P127" s="284">
        <v>0</v>
      </c>
      <c r="R127" s="359">
        <v>1</v>
      </c>
    </row>
    <row r="128" spans="1:18" ht="15" x14ac:dyDescent="0.25">
      <c r="A128" s="295">
        <v>552</v>
      </c>
      <c r="B128" s="331">
        <v>124856</v>
      </c>
      <c r="C128" s="331">
        <v>9354500</v>
      </c>
      <c r="D128" s="332">
        <v>4500</v>
      </c>
      <c r="E128" s="332" t="s">
        <v>1257</v>
      </c>
      <c r="F128" s="333">
        <v>0</v>
      </c>
      <c r="G128" s="333"/>
      <c r="H128" s="538" t="s">
        <v>1711</v>
      </c>
      <c r="I128" s="284">
        <v>0</v>
      </c>
      <c r="J128" s="284">
        <v>20</v>
      </c>
      <c r="L128" s="284">
        <v>645730.35320374637</v>
      </c>
      <c r="M128" s="284">
        <v>120000</v>
      </c>
      <c r="N128" s="520">
        <v>0.18583608375326996</v>
      </c>
      <c r="O128" s="284">
        <v>171428.57142857145</v>
      </c>
      <c r="P128" s="284">
        <v>0</v>
      </c>
      <c r="R128" s="359">
        <v>1</v>
      </c>
    </row>
    <row r="129" spans="1:18" ht="15" x14ac:dyDescent="0.25">
      <c r="A129" s="295">
        <v>553</v>
      </c>
      <c r="B129" s="331">
        <v>124861</v>
      </c>
      <c r="C129" s="331">
        <v>9354600</v>
      </c>
      <c r="D129" s="332">
        <v>4600</v>
      </c>
      <c r="E129" s="332" t="s">
        <v>423</v>
      </c>
      <c r="F129" s="333">
        <v>0</v>
      </c>
      <c r="G129" s="333"/>
      <c r="H129" s="538" t="s">
        <v>1713</v>
      </c>
      <c r="I129" s="284">
        <v>0</v>
      </c>
      <c r="J129" s="284">
        <v>10</v>
      </c>
      <c r="L129" s="284">
        <v>303551.46920363652</v>
      </c>
      <c r="M129" s="284">
        <v>60000</v>
      </c>
      <c r="N129" s="520">
        <v>0.19766005467675465</v>
      </c>
      <c r="O129" s="284">
        <v>85714.285714285725</v>
      </c>
      <c r="P129" s="284">
        <v>0</v>
      </c>
      <c r="R129" s="359">
        <v>1</v>
      </c>
    </row>
    <row r="130" spans="1:18" ht="15" x14ac:dyDescent="0.25">
      <c r="A130" s="295">
        <v>157</v>
      </c>
      <c r="B130" s="331">
        <v>136438</v>
      </c>
      <c r="C130" s="331">
        <v>9354605</v>
      </c>
      <c r="D130" s="332">
        <v>4605</v>
      </c>
      <c r="E130" s="332" t="s">
        <v>554</v>
      </c>
      <c r="F130" s="333">
        <v>0</v>
      </c>
      <c r="G130" s="333"/>
      <c r="H130" s="538" t="s">
        <v>1524</v>
      </c>
      <c r="I130" s="284">
        <v>0</v>
      </c>
      <c r="J130" s="284">
        <v>16</v>
      </c>
      <c r="L130" s="284">
        <v>566945.17759197927</v>
      </c>
      <c r="M130" s="284">
        <v>96000</v>
      </c>
      <c r="N130" s="520">
        <v>0.16932854144336607</v>
      </c>
      <c r="O130" s="284">
        <v>137142.85714285716</v>
      </c>
      <c r="P130" s="284">
        <v>0</v>
      </c>
      <c r="R130" s="359">
        <v>1</v>
      </c>
    </row>
    <row r="131" spans="1:18" ht="15" x14ac:dyDescent="0.25">
      <c r="A131" s="295" t="s">
        <v>1138</v>
      </c>
      <c r="B131" s="331">
        <v>138117</v>
      </c>
      <c r="C131" s="331">
        <v>9352000</v>
      </c>
      <c r="D131" s="332">
        <v>2000</v>
      </c>
      <c r="E131" s="332" t="s">
        <v>553</v>
      </c>
      <c r="F131" s="333">
        <v>0</v>
      </c>
      <c r="G131" s="333"/>
      <c r="H131" s="333"/>
      <c r="I131" s="284">
        <v>460616.80000000005</v>
      </c>
      <c r="J131" s="284">
        <v>2</v>
      </c>
      <c r="L131" s="284">
        <v>131302.43025834055</v>
      </c>
      <c r="M131" s="284">
        <v>12000</v>
      </c>
      <c r="N131" s="520">
        <v>9.1392063165850954E-2</v>
      </c>
      <c r="O131" s="284">
        <v>17142.857142857145</v>
      </c>
      <c r="P131" s="284">
        <v>0</v>
      </c>
      <c r="R131" s="359">
        <v>1</v>
      </c>
    </row>
    <row r="132" spans="1:18" ht="15" x14ac:dyDescent="0.25">
      <c r="A132" s="295" t="s">
        <v>1138</v>
      </c>
      <c r="B132" s="331">
        <v>139803</v>
      </c>
      <c r="C132" s="331">
        <v>9352001</v>
      </c>
      <c r="D132" s="332">
        <v>2001</v>
      </c>
      <c r="E132" s="332" t="s">
        <v>1258</v>
      </c>
      <c r="F132" s="333">
        <v>0</v>
      </c>
      <c r="G132" s="333"/>
      <c r="H132" s="333"/>
      <c r="I132" s="284">
        <v>1609384</v>
      </c>
      <c r="J132" s="284">
        <v>9</v>
      </c>
      <c r="L132" s="284">
        <v>364391.72704974591</v>
      </c>
      <c r="M132" s="284">
        <v>54000</v>
      </c>
      <c r="N132" s="520">
        <v>0.14819216791008002</v>
      </c>
      <c r="O132" s="284">
        <v>77142.857142857145</v>
      </c>
      <c r="P132" s="284">
        <v>0</v>
      </c>
      <c r="R132" s="359">
        <v>1</v>
      </c>
    </row>
    <row r="133" spans="1:18" ht="15" x14ac:dyDescent="0.25">
      <c r="A133" s="295" t="s">
        <v>1138</v>
      </c>
      <c r="B133" s="331">
        <v>136316</v>
      </c>
      <c r="C133" s="331">
        <v>9352003</v>
      </c>
      <c r="D133" s="332">
        <v>2003</v>
      </c>
      <c r="E133" s="332" t="s">
        <v>336</v>
      </c>
      <c r="F133" s="333">
        <v>0</v>
      </c>
      <c r="G133" s="333"/>
      <c r="H133" s="333"/>
      <c r="I133" s="284">
        <v>954531.20000000007</v>
      </c>
      <c r="J133" s="284">
        <v>11</v>
      </c>
      <c r="L133" s="284">
        <v>154734.53558249859</v>
      </c>
      <c r="M133" s="284">
        <v>66000</v>
      </c>
      <c r="N133" s="520">
        <v>0.42653697024741644</v>
      </c>
      <c r="O133" s="284">
        <v>94285.71428571429</v>
      </c>
      <c r="P133" s="284">
        <v>0</v>
      </c>
      <c r="R133" s="359">
        <v>1</v>
      </c>
    </row>
    <row r="134" spans="1:18" ht="15" x14ac:dyDescent="0.25">
      <c r="A134" s="295" t="s">
        <v>1138</v>
      </c>
      <c r="B134" s="331">
        <v>139804</v>
      </c>
      <c r="C134" s="331">
        <v>9352006</v>
      </c>
      <c r="D134" s="332">
        <v>2006</v>
      </c>
      <c r="E134" s="332" t="s">
        <v>476</v>
      </c>
      <c r="F134" s="333">
        <v>0</v>
      </c>
      <c r="G134" s="333"/>
      <c r="H134" s="333"/>
      <c r="I134" s="284">
        <v>571608.80000000005</v>
      </c>
      <c r="J134" s="284">
        <v>3</v>
      </c>
      <c r="L134" s="284">
        <v>163508.28958693118</v>
      </c>
      <c r="M134" s="284">
        <v>18000</v>
      </c>
      <c r="N134" s="520">
        <v>0.11008616165867285</v>
      </c>
      <c r="O134" s="284">
        <v>25714.285714285717</v>
      </c>
      <c r="P134" s="284">
        <v>0</v>
      </c>
      <c r="R134" s="359">
        <v>1</v>
      </c>
    </row>
    <row r="135" spans="1:18" ht="15" x14ac:dyDescent="0.25">
      <c r="A135" s="295" t="s">
        <v>1138</v>
      </c>
      <c r="B135" s="331">
        <v>140044</v>
      </c>
      <c r="C135" s="331">
        <v>9352010</v>
      </c>
      <c r="D135" s="332">
        <v>2010</v>
      </c>
      <c r="E135" s="332" t="s">
        <v>1259</v>
      </c>
      <c r="F135" s="333">
        <v>0</v>
      </c>
      <c r="G135" s="333"/>
      <c r="H135" s="333"/>
      <c r="I135" s="284">
        <v>1107145.2000000002</v>
      </c>
      <c r="J135" s="284">
        <v>23</v>
      </c>
      <c r="L135" s="284">
        <v>201790.83518583703</v>
      </c>
      <c r="M135" s="284">
        <v>138000</v>
      </c>
      <c r="N135" s="520">
        <v>0.68387644995329167</v>
      </c>
      <c r="O135" s="284">
        <v>197142.85714285716</v>
      </c>
      <c r="P135" s="284">
        <v>0</v>
      </c>
      <c r="R135" s="359">
        <v>1</v>
      </c>
    </row>
    <row r="136" spans="1:18" ht="15" x14ac:dyDescent="0.25">
      <c r="A136" s="295" t="s">
        <v>1138</v>
      </c>
      <c r="B136" s="331">
        <v>140573</v>
      </c>
      <c r="C136" s="331">
        <v>9352014</v>
      </c>
      <c r="D136" s="332">
        <v>2014</v>
      </c>
      <c r="E136" s="332" t="s">
        <v>551</v>
      </c>
      <c r="F136" s="333">
        <v>0</v>
      </c>
      <c r="G136" s="333"/>
      <c r="H136" s="333"/>
      <c r="I136" s="284">
        <v>1098820.8</v>
      </c>
      <c r="J136" s="284">
        <v>7</v>
      </c>
      <c r="L136" s="284">
        <v>330879.70589184447</v>
      </c>
      <c r="M136" s="284">
        <v>42000</v>
      </c>
      <c r="N136" s="520">
        <v>0.12693434880448259</v>
      </c>
      <c r="O136" s="284">
        <v>60000.000000000007</v>
      </c>
      <c r="P136" s="284">
        <v>0</v>
      </c>
      <c r="R136" s="359">
        <v>1</v>
      </c>
    </row>
    <row r="137" spans="1:18" ht="15" x14ac:dyDescent="0.25">
      <c r="A137" s="295" t="s">
        <v>1138</v>
      </c>
      <c r="B137" s="331">
        <v>140822</v>
      </c>
      <c r="C137" s="331">
        <v>9352017</v>
      </c>
      <c r="D137" s="332">
        <v>2017</v>
      </c>
      <c r="E137" s="332" t="s">
        <v>283</v>
      </c>
      <c r="F137" s="333">
        <v>0</v>
      </c>
      <c r="G137" s="333"/>
      <c r="H137" s="333"/>
      <c r="I137" s="284">
        <v>1811944.4000000001</v>
      </c>
      <c r="J137" s="284">
        <v>15</v>
      </c>
      <c r="L137" s="284">
        <v>297606.27698583301</v>
      </c>
      <c r="M137" s="284">
        <v>90000</v>
      </c>
      <c r="N137" s="520">
        <v>0.30241297633747249</v>
      </c>
      <c r="O137" s="284">
        <v>128571.42857142858</v>
      </c>
      <c r="P137" s="284">
        <v>0</v>
      </c>
      <c r="R137" s="359">
        <v>1</v>
      </c>
    </row>
    <row r="138" spans="1:18" ht="15" x14ac:dyDescent="0.25">
      <c r="A138" s="295" t="s">
        <v>1138</v>
      </c>
      <c r="B138" s="331">
        <v>142993</v>
      </c>
      <c r="C138" s="331">
        <v>9352022</v>
      </c>
      <c r="D138" s="332">
        <v>2022</v>
      </c>
      <c r="E138" s="332" t="s">
        <v>1407</v>
      </c>
      <c r="F138" s="333">
        <v>0</v>
      </c>
      <c r="G138" s="333"/>
      <c r="H138" s="333"/>
      <c r="I138" s="284">
        <v>663177.20000000007</v>
      </c>
      <c r="J138" s="284">
        <v>4</v>
      </c>
      <c r="L138" s="284">
        <v>129584.79519519513</v>
      </c>
      <c r="M138" s="284">
        <v>24000</v>
      </c>
      <c r="N138" s="520">
        <v>0.18520691385010496</v>
      </c>
      <c r="O138" s="284">
        <v>34285.71428571429</v>
      </c>
      <c r="P138" s="284">
        <v>0</v>
      </c>
      <c r="R138" s="359">
        <v>1</v>
      </c>
    </row>
    <row r="139" spans="1:18" ht="15" x14ac:dyDescent="0.25">
      <c r="A139" s="295" t="s">
        <v>1138</v>
      </c>
      <c r="B139" s="331">
        <v>140823</v>
      </c>
      <c r="C139" s="331">
        <v>9352025</v>
      </c>
      <c r="D139" s="332">
        <v>2025</v>
      </c>
      <c r="E139" s="332" t="s">
        <v>187</v>
      </c>
      <c r="F139" s="333">
        <v>0</v>
      </c>
      <c r="G139" s="333"/>
      <c r="H139" s="333"/>
      <c r="I139" s="284">
        <v>832440</v>
      </c>
      <c r="J139" s="284">
        <v>7</v>
      </c>
      <c r="L139" s="284">
        <v>176061.00472186125</v>
      </c>
      <c r="M139" s="284">
        <v>42000</v>
      </c>
      <c r="N139" s="520">
        <v>0.23855367670059036</v>
      </c>
      <c r="O139" s="284">
        <v>60000.000000000007</v>
      </c>
      <c r="P139" s="284">
        <v>0</v>
      </c>
      <c r="R139" s="359">
        <v>1</v>
      </c>
    </row>
    <row r="140" spans="1:18" ht="15" x14ac:dyDescent="0.25">
      <c r="A140" s="295" t="s">
        <v>1138</v>
      </c>
      <c r="B140" s="331">
        <v>140887</v>
      </c>
      <c r="C140" s="331">
        <v>9352027</v>
      </c>
      <c r="D140" s="332">
        <v>2027</v>
      </c>
      <c r="E140" s="332" t="s">
        <v>1260</v>
      </c>
      <c r="F140" s="333">
        <v>0</v>
      </c>
      <c r="G140" s="333"/>
      <c r="H140" s="333"/>
      <c r="I140" s="284">
        <v>1531689.6</v>
      </c>
      <c r="J140" s="284">
        <v>3</v>
      </c>
      <c r="L140" s="284">
        <v>412390.73322848475</v>
      </c>
      <c r="M140" s="284">
        <v>18000</v>
      </c>
      <c r="N140" s="520">
        <v>4.3647925497945453E-2</v>
      </c>
      <c r="O140" s="284">
        <v>25714.285714285717</v>
      </c>
      <c r="P140" s="284">
        <v>0</v>
      </c>
      <c r="R140" s="359">
        <v>1</v>
      </c>
    </row>
    <row r="141" spans="1:18" ht="15" x14ac:dyDescent="0.25">
      <c r="A141" s="295" t="s">
        <v>1138</v>
      </c>
      <c r="B141" s="331">
        <v>140998</v>
      </c>
      <c r="C141" s="331">
        <v>9352029</v>
      </c>
      <c r="D141" s="332">
        <v>2029</v>
      </c>
      <c r="E141" s="332" t="s">
        <v>346</v>
      </c>
      <c r="F141" s="333">
        <v>0</v>
      </c>
      <c r="G141" s="333"/>
      <c r="H141" s="333"/>
      <c r="I141" s="284">
        <v>707574</v>
      </c>
      <c r="J141" s="284">
        <v>3</v>
      </c>
      <c r="L141" s="284">
        <v>158794.88392065332</v>
      </c>
      <c r="M141" s="284">
        <v>18000</v>
      </c>
      <c r="N141" s="520">
        <v>0.11335377787734173</v>
      </c>
      <c r="O141" s="284">
        <v>25714.285714285717</v>
      </c>
      <c r="P141" s="284">
        <v>0</v>
      </c>
      <c r="R141" s="359">
        <v>1</v>
      </c>
    </row>
    <row r="142" spans="1:18" ht="15" x14ac:dyDescent="0.25">
      <c r="A142" s="295" t="s">
        <v>1138</v>
      </c>
      <c r="B142" s="331">
        <v>142995</v>
      </c>
      <c r="C142" s="331">
        <v>9352030</v>
      </c>
      <c r="D142" s="332">
        <v>2030</v>
      </c>
      <c r="E142" s="332" t="s">
        <v>1408</v>
      </c>
      <c r="F142" s="333">
        <v>0</v>
      </c>
      <c r="G142" s="333"/>
      <c r="H142" s="333"/>
      <c r="I142" s="284">
        <v>455067.2</v>
      </c>
      <c r="J142" s="284">
        <v>5</v>
      </c>
      <c r="L142" s="284">
        <v>70744.656716417972</v>
      </c>
      <c r="M142" s="284">
        <v>30000</v>
      </c>
      <c r="N142" s="520">
        <v>0.42406029504469683</v>
      </c>
      <c r="O142" s="284">
        <v>42857.142857142862</v>
      </c>
      <c r="P142" s="284">
        <v>0</v>
      </c>
      <c r="R142" s="359">
        <v>1</v>
      </c>
    </row>
    <row r="143" spans="1:18" ht="15" x14ac:dyDescent="0.25">
      <c r="A143" s="295" t="s">
        <v>1138</v>
      </c>
      <c r="B143" s="331">
        <v>142566</v>
      </c>
      <c r="C143" s="331">
        <v>9352031</v>
      </c>
      <c r="D143" s="332">
        <v>2031</v>
      </c>
      <c r="E143" s="332" t="s">
        <v>547</v>
      </c>
      <c r="F143" s="333">
        <v>0</v>
      </c>
      <c r="G143" s="333"/>
      <c r="H143" s="333"/>
      <c r="I143" s="284">
        <v>441193.2</v>
      </c>
      <c r="J143" s="284">
        <v>14</v>
      </c>
      <c r="L143" s="284">
        <v>93117.61015058565</v>
      </c>
      <c r="M143" s="284">
        <v>84000</v>
      </c>
      <c r="N143" s="520">
        <v>0.90208500695152016</v>
      </c>
      <c r="O143" s="284">
        <v>120000.00000000001</v>
      </c>
      <c r="P143" s="284">
        <v>26882.389849414365</v>
      </c>
      <c r="R143" s="359">
        <v>1</v>
      </c>
    </row>
    <row r="144" spans="1:18" ht="15" x14ac:dyDescent="0.25">
      <c r="A144" s="295" t="s">
        <v>1138</v>
      </c>
      <c r="B144" s="331">
        <v>138161</v>
      </c>
      <c r="C144" s="331">
        <v>9352036</v>
      </c>
      <c r="D144" s="332">
        <v>2036</v>
      </c>
      <c r="E144" s="332" t="s">
        <v>546</v>
      </c>
      <c r="F144" s="333">
        <v>0</v>
      </c>
      <c r="G144" s="333"/>
      <c r="H144" s="333"/>
      <c r="I144" s="284">
        <v>1129343.6000000001</v>
      </c>
      <c r="J144" s="284">
        <v>16</v>
      </c>
      <c r="L144" s="284">
        <v>215672.43922290363</v>
      </c>
      <c r="M144" s="284">
        <v>96000</v>
      </c>
      <c r="N144" s="520">
        <v>0.44511946146619713</v>
      </c>
      <c r="O144" s="284">
        <v>137142.85714285716</v>
      </c>
      <c r="P144" s="284">
        <v>0</v>
      </c>
      <c r="R144" s="359">
        <v>1</v>
      </c>
    </row>
    <row r="145" spans="1:18" ht="15" x14ac:dyDescent="0.25">
      <c r="A145" s="295" t="s">
        <v>1138</v>
      </c>
      <c r="B145" s="331">
        <v>141546</v>
      </c>
      <c r="C145" s="331">
        <v>9352040</v>
      </c>
      <c r="D145" s="332">
        <v>2040</v>
      </c>
      <c r="E145" s="332" t="s">
        <v>545</v>
      </c>
      <c r="F145" s="333">
        <v>0</v>
      </c>
      <c r="G145" s="333"/>
      <c r="H145" s="333"/>
      <c r="I145" s="284">
        <v>1035000.4</v>
      </c>
      <c r="J145" s="284">
        <v>7</v>
      </c>
      <c r="L145" s="284">
        <v>184757.89960122044</v>
      </c>
      <c r="M145" s="284">
        <v>42000</v>
      </c>
      <c r="N145" s="520">
        <v>0.22732451543697113</v>
      </c>
      <c r="O145" s="284">
        <v>60000.000000000007</v>
      </c>
      <c r="P145" s="284">
        <v>0</v>
      </c>
      <c r="R145" s="359">
        <v>1</v>
      </c>
    </row>
    <row r="146" spans="1:18" ht="15" x14ac:dyDescent="0.25">
      <c r="A146" s="295" t="s">
        <v>1138</v>
      </c>
      <c r="B146" s="331">
        <v>141172</v>
      </c>
      <c r="C146" s="331">
        <v>9352043</v>
      </c>
      <c r="D146" s="332">
        <v>2043</v>
      </c>
      <c r="E146" s="332" t="s">
        <v>1261</v>
      </c>
      <c r="F146" s="333">
        <v>0</v>
      </c>
      <c r="G146" s="333"/>
      <c r="H146" s="333"/>
      <c r="I146" s="284">
        <v>624330</v>
      </c>
      <c r="J146" s="284">
        <v>10</v>
      </c>
      <c r="L146" s="284">
        <v>203534.46896848202</v>
      </c>
      <c r="M146" s="284">
        <v>60000</v>
      </c>
      <c r="N146" s="520">
        <v>0.29479036304799655</v>
      </c>
      <c r="O146" s="284">
        <v>85714.285714285725</v>
      </c>
      <c r="P146" s="284">
        <v>0</v>
      </c>
      <c r="R146" s="359">
        <v>1</v>
      </c>
    </row>
    <row r="147" spans="1:18" ht="15" x14ac:dyDescent="0.25">
      <c r="A147" s="295" t="s">
        <v>1138</v>
      </c>
      <c r="B147" s="331">
        <v>141371</v>
      </c>
      <c r="C147" s="331">
        <v>9352047</v>
      </c>
      <c r="D147" s="332">
        <v>2047</v>
      </c>
      <c r="E147" s="332" t="s">
        <v>543</v>
      </c>
      <c r="F147" s="333">
        <v>0</v>
      </c>
      <c r="G147" s="333"/>
      <c r="H147" s="333"/>
      <c r="I147" s="284">
        <v>754745.60000000009</v>
      </c>
      <c r="J147" s="284">
        <v>10</v>
      </c>
      <c r="L147" s="284">
        <v>131626.51051051056</v>
      </c>
      <c r="M147" s="284">
        <v>60000</v>
      </c>
      <c r="N147" s="520">
        <v>0.45583522473771659</v>
      </c>
      <c r="O147" s="284">
        <v>85714.285714285725</v>
      </c>
      <c r="P147" s="284">
        <v>0</v>
      </c>
      <c r="R147" s="359">
        <v>1</v>
      </c>
    </row>
    <row r="148" spans="1:18" ht="15" x14ac:dyDescent="0.25">
      <c r="A148" s="295" t="s">
        <v>1138</v>
      </c>
      <c r="B148" s="331">
        <v>141372</v>
      </c>
      <c r="C148" s="331">
        <v>9352048</v>
      </c>
      <c r="D148" s="332">
        <v>2048</v>
      </c>
      <c r="E148" s="332" t="s">
        <v>260</v>
      </c>
      <c r="F148" s="333">
        <v>0</v>
      </c>
      <c r="G148" s="333"/>
      <c r="H148" s="333"/>
      <c r="I148" s="284">
        <v>682600.8</v>
      </c>
      <c r="J148" s="284">
        <v>4</v>
      </c>
      <c r="L148" s="284">
        <v>111190.53044375649</v>
      </c>
      <c r="M148" s="284">
        <v>24000</v>
      </c>
      <c r="N148" s="520">
        <v>0.21584571909331721</v>
      </c>
      <c r="O148" s="284">
        <v>34285.71428571429</v>
      </c>
      <c r="P148" s="284">
        <v>0</v>
      </c>
      <c r="R148" s="359">
        <v>1</v>
      </c>
    </row>
    <row r="149" spans="1:18" ht="15" x14ac:dyDescent="0.25">
      <c r="A149" s="295" t="s">
        <v>1138</v>
      </c>
      <c r="B149" s="331">
        <v>141373</v>
      </c>
      <c r="C149" s="331">
        <v>9352050</v>
      </c>
      <c r="D149" s="332">
        <v>2050</v>
      </c>
      <c r="E149" s="332" t="s">
        <v>261</v>
      </c>
      <c r="F149" s="333">
        <v>0</v>
      </c>
      <c r="G149" s="333"/>
      <c r="H149" s="333"/>
      <c r="I149" s="284">
        <v>835214.8</v>
      </c>
      <c r="J149" s="284">
        <v>2</v>
      </c>
      <c r="L149" s="284">
        <v>198716.5418460544</v>
      </c>
      <c r="M149" s="284">
        <v>12000</v>
      </c>
      <c r="N149" s="520">
        <v>6.0387524302311951E-2</v>
      </c>
      <c r="O149" s="284">
        <v>17142.857142857145</v>
      </c>
      <c r="P149" s="284">
        <v>0</v>
      </c>
      <c r="R149" s="359">
        <v>1</v>
      </c>
    </row>
    <row r="150" spans="1:18" ht="15" x14ac:dyDescent="0.25">
      <c r="A150" s="295" t="s">
        <v>1138</v>
      </c>
      <c r="B150" s="331">
        <v>141406</v>
      </c>
      <c r="C150" s="331">
        <v>9352051</v>
      </c>
      <c r="D150" s="332">
        <v>2051</v>
      </c>
      <c r="E150" s="332" t="s">
        <v>541</v>
      </c>
      <c r="F150" s="333">
        <v>0</v>
      </c>
      <c r="G150" s="333"/>
      <c r="H150" s="333"/>
      <c r="I150" s="284">
        <v>538311.20000000007</v>
      </c>
      <c r="J150" s="284">
        <v>5</v>
      </c>
      <c r="L150" s="284">
        <v>95921.225000000006</v>
      </c>
      <c r="M150" s="284">
        <v>30000</v>
      </c>
      <c r="N150" s="520">
        <v>0.31275663962798639</v>
      </c>
      <c r="O150" s="284">
        <v>42857.142857142862</v>
      </c>
      <c r="P150" s="284">
        <v>0</v>
      </c>
      <c r="R150" s="359">
        <v>1</v>
      </c>
    </row>
    <row r="151" spans="1:18" ht="15" x14ac:dyDescent="0.25">
      <c r="A151" s="295" t="s">
        <v>1138</v>
      </c>
      <c r="B151" s="331">
        <v>141702</v>
      </c>
      <c r="C151" s="331">
        <v>9352052</v>
      </c>
      <c r="D151" s="332">
        <v>2052</v>
      </c>
      <c r="E151" s="332" t="s">
        <v>199</v>
      </c>
      <c r="F151" s="333">
        <v>0</v>
      </c>
      <c r="G151" s="333"/>
      <c r="H151" s="333"/>
      <c r="I151" s="284">
        <v>513338.00000000006</v>
      </c>
      <c r="J151" s="284">
        <v>5</v>
      </c>
      <c r="L151" s="284">
        <v>76993.01886792446</v>
      </c>
      <c r="M151" s="284">
        <v>30000</v>
      </c>
      <c r="N151" s="520">
        <v>0.38964571647025126</v>
      </c>
      <c r="O151" s="284">
        <v>42857.142857142862</v>
      </c>
      <c r="P151" s="284">
        <v>0</v>
      </c>
      <c r="R151" s="359">
        <v>1</v>
      </c>
    </row>
    <row r="152" spans="1:18" ht="15" x14ac:dyDescent="0.25">
      <c r="A152" s="295" t="s">
        <v>1138</v>
      </c>
      <c r="B152" s="331">
        <v>141736</v>
      </c>
      <c r="C152" s="331">
        <v>9352053</v>
      </c>
      <c r="D152" s="332">
        <v>2053</v>
      </c>
      <c r="E152" s="332" t="s">
        <v>161</v>
      </c>
      <c r="F152" s="333">
        <v>0</v>
      </c>
      <c r="G152" s="333"/>
      <c r="H152" s="333"/>
      <c r="I152" s="284">
        <v>1087721.6000000001</v>
      </c>
      <c r="J152" s="284">
        <v>21</v>
      </c>
      <c r="L152" s="284">
        <v>240884.57130649508</v>
      </c>
      <c r="M152" s="284">
        <v>126000</v>
      </c>
      <c r="N152" s="520">
        <v>0.52307210593276632</v>
      </c>
      <c r="O152" s="284">
        <v>180000</v>
      </c>
      <c r="P152" s="284">
        <v>0</v>
      </c>
      <c r="R152" s="359">
        <v>1</v>
      </c>
    </row>
    <row r="153" spans="1:18" ht="15" x14ac:dyDescent="0.25">
      <c r="A153" s="295" t="s">
        <v>1138</v>
      </c>
      <c r="B153" s="331">
        <v>139485</v>
      </c>
      <c r="C153" s="331">
        <v>9352054</v>
      </c>
      <c r="D153" s="332">
        <v>2054</v>
      </c>
      <c r="E153" s="332" t="s">
        <v>1262</v>
      </c>
      <c r="F153" s="333">
        <v>0</v>
      </c>
      <c r="G153" s="333"/>
      <c r="H153" s="333"/>
      <c r="I153" s="284">
        <v>563284.4</v>
      </c>
      <c r="J153" s="284">
        <v>4</v>
      </c>
      <c r="L153" s="284">
        <v>70774.852272727352</v>
      </c>
      <c r="M153" s="284">
        <v>24000</v>
      </c>
      <c r="N153" s="520">
        <v>0.33910349833747727</v>
      </c>
      <c r="O153" s="284">
        <v>34285.71428571429</v>
      </c>
      <c r="P153" s="284">
        <v>0</v>
      </c>
      <c r="R153" s="359">
        <v>1</v>
      </c>
    </row>
    <row r="154" spans="1:18" ht="15" x14ac:dyDescent="0.25">
      <c r="A154" s="295" t="s">
        <v>1138</v>
      </c>
      <c r="B154" s="331">
        <v>141983</v>
      </c>
      <c r="C154" s="331">
        <v>9352056</v>
      </c>
      <c r="D154" s="332">
        <v>2056</v>
      </c>
      <c r="E154" s="332" t="s">
        <v>1263</v>
      </c>
      <c r="F154" s="333">
        <v>0</v>
      </c>
      <c r="G154" s="333"/>
      <c r="H154" s="333"/>
      <c r="I154" s="284">
        <v>538311.20000000007</v>
      </c>
      <c r="J154" s="284">
        <v>6</v>
      </c>
      <c r="L154" s="284">
        <v>159666.8481152993</v>
      </c>
      <c r="M154" s="284">
        <v>36000</v>
      </c>
      <c r="N154" s="520">
        <v>0.22546947237289688</v>
      </c>
      <c r="O154" s="284">
        <v>51428.571428571435</v>
      </c>
      <c r="P154" s="284">
        <v>0</v>
      </c>
      <c r="R154" s="359">
        <v>1</v>
      </c>
    </row>
    <row r="155" spans="1:18" ht="15" x14ac:dyDescent="0.25">
      <c r="A155" s="295" t="s">
        <v>1138</v>
      </c>
      <c r="B155" s="331">
        <v>141984</v>
      </c>
      <c r="C155" s="331">
        <v>9352057</v>
      </c>
      <c r="D155" s="332">
        <v>2057</v>
      </c>
      <c r="E155" s="332" t="s">
        <v>1264</v>
      </c>
      <c r="F155" s="333">
        <v>0</v>
      </c>
      <c r="G155" s="333"/>
      <c r="H155" s="333"/>
      <c r="I155" s="284">
        <v>1118244.4000000001</v>
      </c>
      <c r="J155" s="284">
        <v>0</v>
      </c>
      <c r="L155" s="284">
        <v>328509.14024743176</v>
      </c>
      <c r="M155" s="284">
        <v>0</v>
      </c>
      <c r="N155" s="520">
        <v>0</v>
      </c>
      <c r="O155" s="284">
        <v>0</v>
      </c>
      <c r="P155" s="284">
        <v>0</v>
      </c>
      <c r="R155" s="359">
        <v>1</v>
      </c>
    </row>
    <row r="156" spans="1:18" ht="15" x14ac:dyDescent="0.25">
      <c r="A156" s="295" t="s">
        <v>1138</v>
      </c>
      <c r="B156" s="331">
        <v>144211</v>
      </c>
      <c r="C156" s="331">
        <v>9352058</v>
      </c>
      <c r="D156" s="332">
        <v>2058</v>
      </c>
      <c r="E156" s="332" t="s">
        <v>1265</v>
      </c>
      <c r="F156" s="333">
        <v>0</v>
      </c>
      <c r="G156" s="333"/>
      <c r="H156" s="333"/>
      <c r="I156" s="284">
        <v>291354</v>
      </c>
      <c r="J156" s="284">
        <v>2</v>
      </c>
      <c r="L156" s="284">
        <v>48443.610771113854</v>
      </c>
      <c r="M156" s="284">
        <v>12000</v>
      </c>
      <c r="N156" s="520">
        <v>0.24771068483514871</v>
      </c>
      <c r="O156" s="284">
        <v>17142.857142857145</v>
      </c>
      <c r="P156" s="284">
        <v>0</v>
      </c>
      <c r="R156" s="359">
        <v>1</v>
      </c>
    </row>
    <row r="157" spans="1:18" ht="15" x14ac:dyDescent="0.25">
      <c r="A157" s="295" t="s">
        <v>1138</v>
      </c>
      <c r="B157" s="331">
        <v>141985</v>
      </c>
      <c r="C157" s="331">
        <v>9352059</v>
      </c>
      <c r="D157" s="332">
        <v>2059</v>
      </c>
      <c r="E157" s="332" t="s">
        <v>536</v>
      </c>
      <c r="F157" s="333">
        <v>0</v>
      </c>
      <c r="G157" s="333"/>
      <c r="H157" s="333"/>
      <c r="I157" s="284">
        <v>1079397.2000000002</v>
      </c>
      <c r="J157" s="284">
        <v>8</v>
      </c>
      <c r="L157" s="284">
        <v>203458.56085826573</v>
      </c>
      <c r="M157" s="284">
        <v>48000</v>
      </c>
      <c r="N157" s="520">
        <v>0.23592027682451755</v>
      </c>
      <c r="O157" s="284">
        <v>68571.42857142858</v>
      </c>
      <c r="P157" s="284">
        <v>0</v>
      </c>
      <c r="R157" s="359">
        <v>1</v>
      </c>
    </row>
    <row r="158" spans="1:18" ht="15" x14ac:dyDescent="0.25">
      <c r="A158" s="295" t="s">
        <v>1138</v>
      </c>
      <c r="B158" s="331">
        <v>143359</v>
      </c>
      <c r="C158" s="331">
        <v>9352060</v>
      </c>
      <c r="D158" s="332">
        <v>2060</v>
      </c>
      <c r="E158" s="332" t="s">
        <v>1266</v>
      </c>
      <c r="F158" s="333">
        <v>0</v>
      </c>
      <c r="G158" s="333"/>
      <c r="H158" s="333"/>
      <c r="I158" s="284">
        <v>455067.2</v>
      </c>
      <c r="J158" s="284">
        <v>0</v>
      </c>
      <c r="L158" s="284">
        <v>67436.875949367168</v>
      </c>
      <c r="M158" s="284">
        <v>0</v>
      </c>
      <c r="N158" s="520">
        <v>0</v>
      </c>
      <c r="O158" s="284">
        <v>0</v>
      </c>
      <c r="P158" s="284">
        <v>0</v>
      </c>
      <c r="R158" s="359">
        <v>1</v>
      </c>
    </row>
    <row r="159" spans="1:18" ht="15" x14ac:dyDescent="0.25">
      <c r="A159" s="295" t="s">
        <v>1138</v>
      </c>
      <c r="B159" s="331">
        <v>143492</v>
      </c>
      <c r="C159" s="331">
        <v>9352063</v>
      </c>
      <c r="D159" s="332">
        <v>2063</v>
      </c>
      <c r="E159" s="332" t="s">
        <v>97</v>
      </c>
      <c r="F159" s="333">
        <v>0</v>
      </c>
      <c r="G159" s="333"/>
      <c r="H159" s="333"/>
      <c r="I159" s="284">
        <v>996153.20000000007</v>
      </c>
      <c r="J159" s="284">
        <v>3</v>
      </c>
      <c r="L159" s="284">
        <v>158015.65472738861</v>
      </c>
      <c r="M159" s="284">
        <v>18000</v>
      </c>
      <c r="N159" s="520">
        <v>0.11391276409324075</v>
      </c>
      <c r="O159" s="284">
        <v>25714.285714285717</v>
      </c>
      <c r="P159" s="284">
        <v>0</v>
      </c>
      <c r="R159" s="359">
        <v>1</v>
      </c>
    </row>
    <row r="160" spans="1:18" ht="15" x14ac:dyDescent="0.25">
      <c r="A160" s="295" t="s">
        <v>1138</v>
      </c>
      <c r="B160" s="331">
        <v>143491</v>
      </c>
      <c r="C160" s="331">
        <v>9352064</v>
      </c>
      <c r="D160" s="332">
        <v>2064</v>
      </c>
      <c r="E160" s="332" t="s">
        <v>99</v>
      </c>
      <c r="F160" s="333">
        <v>0</v>
      </c>
      <c r="G160" s="333"/>
      <c r="H160" s="333"/>
      <c r="I160" s="284">
        <v>158163.6</v>
      </c>
      <c r="J160" s="284">
        <v>0</v>
      </c>
      <c r="L160" s="284">
        <v>28430.153916628478</v>
      </c>
      <c r="M160" s="284">
        <v>0</v>
      </c>
      <c r="N160" s="520">
        <v>0</v>
      </c>
      <c r="O160" s="284">
        <v>0</v>
      </c>
      <c r="P160" s="284">
        <v>0</v>
      </c>
      <c r="R160" s="359">
        <v>1</v>
      </c>
    </row>
    <row r="161" spans="1:18" ht="15" x14ac:dyDescent="0.25">
      <c r="A161" s="295" t="s">
        <v>1138</v>
      </c>
      <c r="B161" s="331">
        <v>142016</v>
      </c>
      <c r="C161" s="331">
        <v>9352065</v>
      </c>
      <c r="D161" s="332">
        <v>2065</v>
      </c>
      <c r="E161" s="332" t="s">
        <v>532</v>
      </c>
      <c r="F161" s="333">
        <v>0</v>
      </c>
      <c r="G161" s="333"/>
      <c r="H161" s="333"/>
      <c r="I161" s="284">
        <v>1115469.6000000001</v>
      </c>
      <c r="J161" s="284">
        <v>10</v>
      </c>
      <c r="L161" s="284">
        <v>342648.53333396732</v>
      </c>
      <c r="M161" s="284">
        <v>60000</v>
      </c>
      <c r="N161" s="520">
        <v>0.17510654260270869</v>
      </c>
      <c r="O161" s="284">
        <v>85714.285714285725</v>
      </c>
      <c r="P161" s="284">
        <v>0</v>
      </c>
      <c r="R161" s="359">
        <v>1</v>
      </c>
    </row>
    <row r="162" spans="1:18" ht="15" x14ac:dyDescent="0.25">
      <c r="A162" s="295" t="s">
        <v>1138</v>
      </c>
      <c r="B162" s="331">
        <v>144443</v>
      </c>
      <c r="C162" s="331">
        <v>9352067</v>
      </c>
      <c r="D162" s="332">
        <v>2067</v>
      </c>
      <c r="E162" s="332" t="s">
        <v>114</v>
      </c>
      <c r="F162" s="333">
        <v>0</v>
      </c>
      <c r="G162" s="333"/>
      <c r="H162" s="333"/>
      <c r="I162" s="284">
        <v>593807.20000000007</v>
      </c>
      <c r="J162" s="284">
        <v>4</v>
      </c>
      <c r="L162" s="284">
        <v>134141.45272418906</v>
      </c>
      <c r="M162" s="284">
        <v>24000</v>
      </c>
      <c r="N162" s="520">
        <v>0.178915611189532</v>
      </c>
      <c r="O162" s="284">
        <v>34285.71428571429</v>
      </c>
      <c r="P162" s="284">
        <v>0</v>
      </c>
      <c r="R162" s="359">
        <v>1</v>
      </c>
    </row>
    <row r="163" spans="1:18" ht="15" x14ac:dyDescent="0.25">
      <c r="A163" s="295" t="s">
        <v>1138</v>
      </c>
      <c r="B163" s="331">
        <v>146021</v>
      </c>
      <c r="C163" s="331">
        <v>9352069</v>
      </c>
      <c r="D163" s="332">
        <v>2069</v>
      </c>
      <c r="E163" s="332" t="s">
        <v>238</v>
      </c>
      <c r="F163" s="333">
        <v>0</v>
      </c>
      <c r="G163" s="333"/>
      <c r="H163" s="333"/>
      <c r="I163" s="284">
        <v>1184839.6000000001</v>
      </c>
      <c r="J163" s="284">
        <v>11</v>
      </c>
      <c r="L163" s="284">
        <v>163766.6618008384</v>
      </c>
      <c r="M163" s="284">
        <v>66000</v>
      </c>
      <c r="N163" s="520">
        <v>0.40301242801336823</v>
      </c>
      <c r="O163" s="284">
        <v>94285.71428571429</v>
      </c>
      <c r="P163" s="284">
        <v>0</v>
      </c>
      <c r="R163" s="359">
        <v>1</v>
      </c>
    </row>
    <row r="164" spans="1:18" ht="15" x14ac:dyDescent="0.25">
      <c r="A164" s="295" t="s">
        <v>1138</v>
      </c>
      <c r="B164" s="331">
        <v>141550</v>
      </c>
      <c r="C164" s="331">
        <v>9352073</v>
      </c>
      <c r="D164" s="332">
        <v>2073</v>
      </c>
      <c r="E164" s="332" t="s">
        <v>531</v>
      </c>
      <c r="F164" s="333">
        <v>0</v>
      </c>
      <c r="G164" s="333"/>
      <c r="H164" s="333"/>
      <c r="I164" s="284">
        <v>221984</v>
      </c>
      <c r="J164" s="284">
        <v>1</v>
      </c>
      <c r="L164" s="284">
        <v>42474.358974358976</v>
      </c>
      <c r="M164" s="284">
        <v>6000</v>
      </c>
      <c r="N164" s="520">
        <v>0.14126169634772109</v>
      </c>
      <c r="O164" s="284">
        <v>8571.4285714285725</v>
      </c>
      <c r="P164" s="284">
        <v>0</v>
      </c>
      <c r="R164" s="359">
        <v>1</v>
      </c>
    </row>
    <row r="165" spans="1:18" ht="15" x14ac:dyDescent="0.25">
      <c r="A165" s="295" t="s">
        <v>1138</v>
      </c>
      <c r="B165" s="331">
        <v>142017</v>
      </c>
      <c r="C165" s="331">
        <v>9352078</v>
      </c>
      <c r="D165" s="332">
        <v>2078</v>
      </c>
      <c r="E165" s="332" t="s">
        <v>478</v>
      </c>
      <c r="F165" s="333">
        <v>0</v>
      </c>
      <c r="G165" s="333"/>
      <c r="H165" s="333"/>
      <c r="I165" s="284">
        <v>640978.80000000005</v>
      </c>
      <c r="J165" s="284">
        <v>10</v>
      </c>
      <c r="L165" s="284">
        <v>179203.65635898465</v>
      </c>
      <c r="M165" s="284">
        <v>60000</v>
      </c>
      <c r="N165" s="520">
        <v>0.3348145970850433</v>
      </c>
      <c r="O165" s="284">
        <v>85714.285714285725</v>
      </c>
      <c r="P165" s="284">
        <v>0</v>
      </c>
      <c r="R165" s="359">
        <v>1</v>
      </c>
    </row>
    <row r="166" spans="1:18" ht="15" x14ac:dyDescent="0.25">
      <c r="A166" s="295" t="s">
        <v>1138</v>
      </c>
      <c r="B166" s="331">
        <v>144444</v>
      </c>
      <c r="C166" s="331">
        <v>9352080</v>
      </c>
      <c r="D166" s="332">
        <v>2080</v>
      </c>
      <c r="E166" s="332" t="s">
        <v>143</v>
      </c>
      <c r="F166" s="333">
        <v>0</v>
      </c>
      <c r="G166" s="333"/>
      <c r="H166" s="333"/>
      <c r="I166" s="284">
        <v>799142.40000000002</v>
      </c>
      <c r="J166" s="284">
        <v>5</v>
      </c>
      <c r="L166" s="284">
        <v>145079.19589867149</v>
      </c>
      <c r="M166" s="284">
        <v>30000</v>
      </c>
      <c r="N166" s="520">
        <v>0.20678361093862882</v>
      </c>
      <c r="O166" s="284">
        <v>42857.142857142862</v>
      </c>
      <c r="P166" s="284">
        <v>0</v>
      </c>
      <c r="R166" s="359">
        <v>1</v>
      </c>
    </row>
    <row r="167" spans="1:18" ht="15" x14ac:dyDescent="0.25">
      <c r="A167" s="295" t="s">
        <v>1138</v>
      </c>
      <c r="B167" s="331">
        <v>144850</v>
      </c>
      <c r="C167" s="331">
        <v>9352083</v>
      </c>
      <c r="D167" s="332">
        <v>2083</v>
      </c>
      <c r="E167" s="332" t="s">
        <v>254</v>
      </c>
      <c r="F167" s="333">
        <v>0</v>
      </c>
      <c r="G167" s="333"/>
      <c r="H167" s="333"/>
      <c r="I167" s="284">
        <v>288579.20000000001</v>
      </c>
      <c r="J167" s="284">
        <v>4</v>
      </c>
      <c r="L167" s="284">
        <v>44854.884377758121</v>
      </c>
      <c r="M167" s="284">
        <v>24000</v>
      </c>
      <c r="N167" s="520">
        <v>0.53505878641615034</v>
      </c>
      <c r="O167" s="284">
        <v>34285.71428571429</v>
      </c>
      <c r="P167" s="284">
        <v>0</v>
      </c>
      <c r="R167" s="359">
        <v>1</v>
      </c>
    </row>
    <row r="168" spans="1:18" ht="15" x14ac:dyDescent="0.25">
      <c r="A168" s="295" t="s">
        <v>1138</v>
      </c>
      <c r="B168" s="331">
        <v>144442</v>
      </c>
      <c r="C168" s="331">
        <v>9352086</v>
      </c>
      <c r="D168" s="332">
        <v>2086</v>
      </c>
      <c r="E168" s="332" t="s">
        <v>147</v>
      </c>
      <c r="F168" s="333">
        <v>0</v>
      </c>
      <c r="G168" s="333"/>
      <c r="H168" s="333"/>
      <c r="I168" s="284">
        <v>263606</v>
      </c>
      <c r="J168" s="284">
        <v>1</v>
      </c>
      <c r="L168" s="284">
        <v>47803.846153846185</v>
      </c>
      <c r="M168" s="284">
        <v>6000</v>
      </c>
      <c r="N168" s="520">
        <v>0.1255129133478155</v>
      </c>
      <c r="O168" s="284">
        <v>8571.4285714285725</v>
      </c>
      <c r="P168" s="284">
        <v>0</v>
      </c>
      <c r="R168" s="359">
        <v>1</v>
      </c>
    </row>
    <row r="169" spans="1:18" ht="15" x14ac:dyDescent="0.25">
      <c r="A169" s="295" t="s">
        <v>1138</v>
      </c>
      <c r="B169" s="331">
        <v>143074</v>
      </c>
      <c r="C169" s="331">
        <v>9352087</v>
      </c>
      <c r="D169" s="332">
        <v>2087</v>
      </c>
      <c r="E169" s="332" t="s">
        <v>530</v>
      </c>
      <c r="F169" s="333">
        <v>0</v>
      </c>
      <c r="G169" s="333"/>
      <c r="H169" s="333"/>
      <c r="I169" s="284">
        <v>166488</v>
      </c>
      <c r="J169" s="284">
        <v>1</v>
      </c>
      <c r="L169" s="284">
        <v>26187.912087912104</v>
      </c>
      <c r="M169" s="284">
        <v>6000</v>
      </c>
      <c r="N169" s="520">
        <v>0.22911333976752954</v>
      </c>
      <c r="O169" s="284">
        <v>8571.4285714285725</v>
      </c>
      <c r="P169" s="284">
        <v>0</v>
      </c>
      <c r="R169" s="359">
        <v>1</v>
      </c>
    </row>
    <row r="170" spans="1:18" ht="15" x14ac:dyDescent="0.25">
      <c r="A170" s="295" t="s">
        <v>1138</v>
      </c>
      <c r="B170" s="331">
        <v>144445</v>
      </c>
      <c r="C170" s="331">
        <v>9352088</v>
      </c>
      <c r="D170" s="332">
        <v>2088</v>
      </c>
      <c r="E170" s="332" t="s">
        <v>151</v>
      </c>
      <c r="F170" s="333">
        <v>0</v>
      </c>
      <c r="G170" s="333"/>
      <c r="H170" s="333"/>
      <c r="I170" s="284">
        <v>274705.2</v>
      </c>
      <c r="J170" s="284">
        <v>4</v>
      </c>
      <c r="L170" s="284">
        <v>45907.615687238736</v>
      </c>
      <c r="M170" s="284">
        <v>24000</v>
      </c>
      <c r="N170" s="520">
        <v>0.52278907629418547</v>
      </c>
      <c r="O170" s="284">
        <v>34285.71428571429</v>
      </c>
      <c r="P170" s="284">
        <v>0</v>
      </c>
      <c r="R170" s="359">
        <v>1</v>
      </c>
    </row>
    <row r="171" spans="1:18" ht="15" x14ac:dyDescent="0.25">
      <c r="A171" s="295" t="s">
        <v>1138</v>
      </c>
      <c r="B171" s="331">
        <v>142018</v>
      </c>
      <c r="C171" s="331">
        <v>9352090</v>
      </c>
      <c r="D171" s="332">
        <v>2090</v>
      </c>
      <c r="E171" s="332" t="s">
        <v>529</v>
      </c>
      <c r="F171" s="333">
        <v>0</v>
      </c>
      <c r="G171" s="333"/>
      <c r="H171" s="333"/>
      <c r="I171" s="284">
        <v>244182.40000000002</v>
      </c>
      <c r="J171" s="284">
        <v>0</v>
      </c>
      <c r="L171" s="284">
        <v>55763.443243243215</v>
      </c>
      <c r="M171" s="284">
        <v>0</v>
      </c>
      <c r="N171" s="520">
        <v>0</v>
      </c>
      <c r="O171" s="284">
        <v>0</v>
      </c>
      <c r="P171" s="284">
        <v>0</v>
      </c>
      <c r="R171" s="359">
        <v>1</v>
      </c>
    </row>
    <row r="172" spans="1:18" ht="15" x14ac:dyDescent="0.25">
      <c r="A172" s="295" t="s">
        <v>1138</v>
      </c>
      <c r="B172" s="331">
        <v>141554</v>
      </c>
      <c r="C172" s="331">
        <v>9352091</v>
      </c>
      <c r="D172" s="332">
        <v>2091</v>
      </c>
      <c r="E172" s="332" t="s">
        <v>159</v>
      </c>
      <c r="F172" s="333">
        <v>0</v>
      </c>
      <c r="G172" s="333"/>
      <c r="H172" s="333"/>
      <c r="I172" s="284">
        <v>690925.20000000007</v>
      </c>
      <c r="J172" s="284">
        <v>5</v>
      </c>
      <c r="L172" s="284">
        <v>131241.07347882475</v>
      </c>
      <c r="M172" s="284">
        <v>30000</v>
      </c>
      <c r="N172" s="520">
        <v>0.22858697513503945</v>
      </c>
      <c r="O172" s="284">
        <v>42857.142857142862</v>
      </c>
      <c r="P172" s="284">
        <v>0</v>
      </c>
      <c r="R172" s="359">
        <v>1</v>
      </c>
    </row>
    <row r="173" spans="1:18" ht="15" x14ac:dyDescent="0.25">
      <c r="A173" s="295" t="s">
        <v>1138</v>
      </c>
      <c r="B173" s="331">
        <v>142025</v>
      </c>
      <c r="C173" s="331">
        <v>9352093</v>
      </c>
      <c r="D173" s="332">
        <v>2093</v>
      </c>
      <c r="E173" s="332" t="s">
        <v>415</v>
      </c>
      <c r="F173" s="333">
        <v>0</v>
      </c>
      <c r="G173" s="333"/>
      <c r="H173" s="333"/>
      <c r="I173" s="284">
        <v>893485.60000000009</v>
      </c>
      <c r="J173" s="284">
        <v>9</v>
      </c>
      <c r="L173" s="284">
        <v>185606.89347193751</v>
      </c>
      <c r="M173" s="284">
        <v>54000</v>
      </c>
      <c r="N173" s="520">
        <v>0.29093746999307668</v>
      </c>
      <c r="O173" s="284">
        <v>77142.857142857145</v>
      </c>
      <c r="P173" s="284">
        <v>0</v>
      </c>
      <c r="R173" s="359">
        <v>1</v>
      </c>
    </row>
    <row r="174" spans="1:18" ht="15" x14ac:dyDescent="0.25">
      <c r="A174" s="295" t="s">
        <v>1138</v>
      </c>
      <c r="B174" s="331">
        <v>143069</v>
      </c>
      <c r="C174" s="331">
        <v>9352096</v>
      </c>
      <c r="D174" s="332">
        <v>2096</v>
      </c>
      <c r="E174" s="332" t="s">
        <v>191</v>
      </c>
      <c r="F174" s="333">
        <v>0</v>
      </c>
      <c r="G174" s="333"/>
      <c r="H174" s="333"/>
      <c r="I174" s="284">
        <v>188686.40000000002</v>
      </c>
      <c r="J174" s="284">
        <v>1</v>
      </c>
      <c r="L174" s="284">
        <v>32502.962190352035</v>
      </c>
      <c r="M174" s="284">
        <v>6000</v>
      </c>
      <c r="N174" s="520">
        <v>0.18459855950547796</v>
      </c>
      <c r="O174" s="284">
        <v>8571.4285714285725</v>
      </c>
      <c r="P174" s="284">
        <v>0</v>
      </c>
      <c r="R174" s="359">
        <v>1</v>
      </c>
    </row>
    <row r="175" spans="1:18" ht="15" x14ac:dyDescent="0.25">
      <c r="A175" s="295" t="s">
        <v>1138</v>
      </c>
      <c r="B175" s="331">
        <v>143361</v>
      </c>
      <c r="C175" s="331">
        <v>9352097</v>
      </c>
      <c r="D175" s="332">
        <v>2097</v>
      </c>
      <c r="E175" s="332" t="s">
        <v>1267</v>
      </c>
      <c r="F175" s="333">
        <v>0</v>
      </c>
      <c r="G175" s="333"/>
      <c r="H175" s="333"/>
      <c r="I175" s="284">
        <v>277480</v>
      </c>
      <c r="J175" s="284">
        <v>5</v>
      </c>
      <c r="L175" s="284">
        <v>52819.759036144569</v>
      </c>
      <c r="M175" s="284">
        <v>30000</v>
      </c>
      <c r="N175" s="520">
        <v>0.56796927035337275</v>
      </c>
      <c r="O175" s="284">
        <v>42857.142857142862</v>
      </c>
      <c r="P175" s="284">
        <v>0</v>
      </c>
      <c r="R175" s="359">
        <v>1</v>
      </c>
    </row>
    <row r="176" spans="1:18" ht="15" x14ac:dyDescent="0.25">
      <c r="A176" s="295" t="s">
        <v>1138</v>
      </c>
      <c r="B176" s="331">
        <v>143806</v>
      </c>
      <c r="C176" s="331">
        <v>9352098</v>
      </c>
      <c r="D176" s="332">
        <v>2098</v>
      </c>
      <c r="E176" s="332" t="s">
        <v>193</v>
      </c>
      <c r="F176" s="333">
        <v>0</v>
      </c>
      <c r="G176" s="333"/>
      <c r="H176" s="333"/>
      <c r="I176" s="284">
        <v>99892.800000000003</v>
      </c>
      <c r="J176" s="284">
        <v>0</v>
      </c>
      <c r="L176" s="284">
        <v>28822.838709677435</v>
      </c>
      <c r="M176" s="284">
        <v>0</v>
      </c>
      <c r="N176" s="520">
        <v>0</v>
      </c>
      <c r="O176" s="284">
        <v>0</v>
      </c>
      <c r="P176" s="284">
        <v>0</v>
      </c>
      <c r="R176" s="359">
        <v>1</v>
      </c>
    </row>
    <row r="177" spans="1:18" ht="15" x14ac:dyDescent="0.25">
      <c r="A177" s="295" t="s">
        <v>1138</v>
      </c>
      <c r="B177" s="331">
        <v>142026</v>
      </c>
      <c r="C177" s="331">
        <v>9352099</v>
      </c>
      <c r="D177" s="332">
        <v>2099</v>
      </c>
      <c r="E177" s="332" t="s">
        <v>1268</v>
      </c>
      <c r="F177" s="333">
        <v>0</v>
      </c>
      <c r="G177" s="333"/>
      <c r="H177" s="333"/>
      <c r="I177" s="284">
        <v>602131.60000000009</v>
      </c>
      <c r="J177" s="284">
        <v>5</v>
      </c>
      <c r="L177" s="284">
        <v>131174.15419387235</v>
      </c>
      <c r="M177" s="284">
        <v>30000</v>
      </c>
      <c r="N177" s="520">
        <v>0.22870359015740782</v>
      </c>
      <c r="O177" s="284">
        <v>42857.142857142862</v>
      </c>
      <c r="P177" s="284">
        <v>0</v>
      </c>
      <c r="R177" s="359">
        <v>1</v>
      </c>
    </row>
    <row r="178" spans="1:18" ht="15" x14ac:dyDescent="0.25">
      <c r="A178" s="295" t="s">
        <v>1138</v>
      </c>
      <c r="B178" s="331">
        <v>146173</v>
      </c>
      <c r="C178" s="331">
        <v>9352100</v>
      </c>
      <c r="D178" s="332">
        <v>2100</v>
      </c>
      <c r="E178" s="332" t="s">
        <v>195</v>
      </c>
      <c r="F178" s="333">
        <v>0</v>
      </c>
      <c r="G178" s="333"/>
      <c r="H178" s="333"/>
      <c r="I178" s="284">
        <v>158163.6</v>
      </c>
      <c r="J178" s="284">
        <v>7</v>
      </c>
      <c r="L178" s="284">
        <v>35720.171428571433</v>
      </c>
      <c r="M178" s="284">
        <v>42000</v>
      </c>
      <c r="N178" s="520">
        <v>1.1758062271337681</v>
      </c>
      <c r="O178" s="284">
        <v>60000.000000000007</v>
      </c>
      <c r="P178" s="284">
        <v>24279.828571428574</v>
      </c>
      <c r="R178" s="359">
        <v>1</v>
      </c>
    </row>
    <row r="179" spans="1:18" ht="15" x14ac:dyDescent="0.25">
      <c r="A179" s="295" t="s">
        <v>1138</v>
      </c>
      <c r="B179" s="331">
        <v>142027</v>
      </c>
      <c r="C179" s="331">
        <v>9352103</v>
      </c>
      <c r="D179" s="332">
        <v>2103</v>
      </c>
      <c r="E179" s="332" t="s">
        <v>525</v>
      </c>
      <c r="F179" s="333">
        <v>0</v>
      </c>
      <c r="G179" s="333"/>
      <c r="H179" s="333"/>
      <c r="I179" s="284">
        <v>1423472.4000000001</v>
      </c>
      <c r="J179" s="284">
        <v>8</v>
      </c>
      <c r="L179" s="284">
        <v>277656.00989288813</v>
      </c>
      <c r="M179" s="284">
        <v>48000</v>
      </c>
      <c r="N179" s="520">
        <v>0.172875782586219</v>
      </c>
      <c r="O179" s="284">
        <v>68571.42857142858</v>
      </c>
      <c r="P179" s="284">
        <v>0</v>
      </c>
      <c r="R179" s="359">
        <v>1</v>
      </c>
    </row>
    <row r="180" spans="1:18" ht="15" x14ac:dyDescent="0.25">
      <c r="A180" s="295" t="s">
        <v>1138</v>
      </c>
      <c r="B180" s="331">
        <v>142187</v>
      </c>
      <c r="C180" s="331">
        <v>9352104</v>
      </c>
      <c r="D180" s="332">
        <v>2104</v>
      </c>
      <c r="E180" s="332" t="s">
        <v>524</v>
      </c>
      <c r="F180" s="333">
        <v>0</v>
      </c>
      <c r="G180" s="333"/>
      <c r="H180" s="333"/>
      <c r="I180" s="284">
        <v>871287.20000000007</v>
      </c>
      <c r="J180" s="284">
        <v>7</v>
      </c>
      <c r="L180" s="284">
        <v>157479.36159781512</v>
      </c>
      <c r="M180" s="284">
        <v>42000</v>
      </c>
      <c r="N180" s="520">
        <v>0.26670161457260255</v>
      </c>
      <c r="O180" s="284">
        <v>60000.000000000007</v>
      </c>
      <c r="P180" s="284">
        <v>0</v>
      </c>
      <c r="R180" s="359">
        <v>1</v>
      </c>
    </row>
    <row r="181" spans="1:18" ht="15" x14ac:dyDescent="0.25">
      <c r="A181" s="295" t="s">
        <v>1138</v>
      </c>
      <c r="B181" s="331">
        <v>142770</v>
      </c>
      <c r="C181" s="331">
        <v>9352116</v>
      </c>
      <c r="D181" s="332">
        <v>2116</v>
      </c>
      <c r="E181" s="332" t="s">
        <v>522</v>
      </c>
      <c r="F181" s="333">
        <v>0</v>
      </c>
      <c r="G181" s="333"/>
      <c r="H181" s="333"/>
      <c r="I181" s="284">
        <v>227533.6</v>
      </c>
      <c r="J181" s="284">
        <v>1</v>
      </c>
      <c r="L181" s="284">
        <v>52838.799999999981</v>
      </c>
      <c r="M181" s="284">
        <v>6000</v>
      </c>
      <c r="N181" s="520">
        <v>0.11355291944555898</v>
      </c>
      <c r="O181" s="284">
        <v>8571.4285714285725</v>
      </c>
      <c r="P181" s="284">
        <v>0</v>
      </c>
      <c r="R181" s="359">
        <v>1</v>
      </c>
    </row>
    <row r="182" spans="1:18" ht="15" x14ac:dyDescent="0.25">
      <c r="A182" s="295" t="s">
        <v>1138</v>
      </c>
      <c r="B182" s="331">
        <v>142786</v>
      </c>
      <c r="C182" s="331">
        <v>9352120</v>
      </c>
      <c r="D182" s="332">
        <v>2120</v>
      </c>
      <c r="E182" s="332" t="s">
        <v>102</v>
      </c>
      <c r="F182" s="333">
        <v>0</v>
      </c>
      <c r="G182" s="333"/>
      <c r="H182" s="333"/>
      <c r="I182" s="284">
        <v>263606</v>
      </c>
      <c r="J182" s="284">
        <v>1</v>
      </c>
      <c r="L182" s="284">
        <v>61084.772727272764</v>
      </c>
      <c r="M182" s="284">
        <v>6000</v>
      </c>
      <c r="N182" s="520">
        <v>9.8224151979551463E-2</v>
      </c>
      <c r="O182" s="284">
        <v>8571.4285714285725</v>
      </c>
      <c r="P182" s="284">
        <v>0</v>
      </c>
      <c r="R182" s="359">
        <v>1</v>
      </c>
    </row>
    <row r="183" spans="1:18" ht="15" x14ac:dyDescent="0.25">
      <c r="A183" s="295" t="s">
        <v>1138</v>
      </c>
      <c r="B183" s="331">
        <v>144446</v>
      </c>
      <c r="C183" s="331">
        <v>9352122</v>
      </c>
      <c r="D183" s="332">
        <v>2122</v>
      </c>
      <c r="E183" s="332" t="s">
        <v>213</v>
      </c>
      <c r="F183" s="333">
        <v>0</v>
      </c>
      <c r="G183" s="333"/>
      <c r="H183" s="333"/>
      <c r="I183" s="284">
        <v>238632.80000000002</v>
      </c>
      <c r="J183" s="284">
        <v>1</v>
      </c>
      <c r="L183" s="284">
        <v>44034.676434676396</v>
      </c>
      <c r="M183" s="284">
        <v>6000</v>
      </c>
      <c r="N183" s="520">
        <v>0.1362562527034972</v>
      </c>
      <c r="O183" s="284">
        <v>8571.4285714285725</v>
      </c>
      <c r="P183" s="284">
        <v>0</v>
      </c>
      <c r="R183" s="359">
        <v>1</v>
      </c>
    </row>
    <row r="184" spans="1:18" ht="15" x14ac:dyDescent="0.25">
      <c r="A184" s="295" t="s">
        <v>1138</v>
      </c>
      <c r="B184" s="331">
        <v>141551</v>
      </c>
      <c r="C184" s="331">
        <v>9352123</v>
      </c>
      <c r="D184" s="332">
        <v>2123</v>
      </c>
      <c r="E184" s="332" t="s">
        <v>521</v>
      </c>
      <c r="F184" s="333">
        <v>0</v>
      </c>
      <c r="G184" s="333"/>
      <c r="H184" s="333"/>
      <c r="I184" s="284">
        <v>410670.4</v>
      </c>
      <c r="J184" s="284">
        <v>6</v>
      </c>
      <c r="L184" s="284">
        <v>77474.09417509599</v>
      </c>
      <c r="M184" s="284">
        <v>36000</v>
      </c>
      <c r="N184" s="520">
        <v>0.46467145415908823</v>
      </c>
      <c r="O184" s="284">
        <v>51428.571428571435</v>
      </c>
      <c r="P184" s="284">
        <v>0</v>
      </c>
      <c r="R184" s="359">
        <v>1</v>
      </c>
    </row>
    <row r="185" spans="1:18" ht="15" x14ac:dyDescent="0.25">
      <c r="A185" s="295" t="s">
        <v>1138</v>
      </c>
      <c r="B185" s="331">
        <v>145460</v>
      </c>
      <c r="C185" s="331">
        <v>9352126</v>
      </c>
      <c r="D185" s="332">
        <v>2126</v>
      </c>
      <c r="E185" s="332" t="s">
        <v>219</v>
      </c>
      <c r="F185" s="333">
        <v>0</v>
      </c>
      <c r="G185" s="333"/>
      <c r="H185" s="333"/>
      <c r="I185" s="284">
        <v>288579.20000000001</v>
      </c>
      <c r="J185" s="284">
        <v>3</v>
      </c>
      <c r="L185" s="284">
        <v>29395.188829497121</v>
      </c>
      <c r="M185" s="284">
        <v>18000</v>
      </c>
      <c r="N185" s="520">
        <v>0.61234510533021591</v>
      </c>
      <c r="O185" s="284">
        <v>25714.285714285717</v>
      </c>
      <c r="P185" s="284">
        <v>0</v>
      </c>
      <c r="R185" s="359">
        <v>1</v>
      </c>
    </row>
    <row r="186" spans="1:18" ht="15" x14ac:dyDescent="0.25">
      <c r="A186" s="295" t="s">
        <v>1138</v>
      </c>
      <c r="B186" s="331">
        <v>145835</v>
      </c>
      <c r="C186" s="331">
        <v>9352133</v>
      </c>
      <c r="D186" s="332">
        <v>2133</v>
      </c>
      <c r="E186" s="332" t="s">
        <v>234</v>
      </c>
      <c r="F186" s="333">
        <v>0</v>
      </c>
      <c r="G186" s="333"/>
      <c r="H186" s="333"/>
      <c r="I186" s="284">
        <v>541086</v>
      </c>
      <c r="J186" s="284">
        <v>0</v>
      </c>
      <c r="L186" s="284">
        <v>81775.611305872022</v>
      </c>
      <c r="M186" s="284">
        <v>0</v>
      </c>
      <c r="N186" s="520">
        <v>0</v>
      </c>
      <c r="O186" s="284">
        <v>0</v>
      </c>
      <c r="P186" s="284">
        <v>0</v>
      </c>
      <c r="R186" s="359">
        <v>1</v>
      </c>
    </row>
    <row r="187" spans="1:18" ht="15" x14ac:dyDescent="0.25">
      <c r="A187" s="295" t="s">
        <v>1138</v>
      </c>
      <c r="B187" s="331">
        <v>141640</v>
      </c>
      <c r="C187" s="331">
        <v>9352145</v>
      </c>
      <c r="D187" s="332">
        <v>2145</v>
      </c>
      <c r="E187" s="332" t="s">
        <v>174</v>
      </c>
      <c r="F187" s="333">
        <v>0</v>
      </c>
      <c r="G187" s="333"/>
      <c r="H187" s="333"/>
      <c r="I187" s="284">
        <v>1121019.2000000002</v>
      </c>
      <c r="J187" s="284">
        <v>6</v>
      </c>
      <c r="L187" s="284">
        <v>197524.96019203513</v>
      </c>
      <c r="M187" s="284">
        <v>36000</v>
      </c>
      <c r="N187" s="520">
        <v>0.18225544743813923</v>
      </c>
      <c r="O187" s="284">
        <v>51428.571428571435</v>
      </c>
      <c r="P187" s="284">
        <v>0</v>
      </c>
      <c r="R187" s="359">
        <v>1</v>
      </c>
    </row>
    <row r="188" spans="1:18" ht="15" x14ac:dyDescent="0.25">
      <c r="A188" s="295" t="s">
        <v>1138</v>
      </c>
      <c r="B188" s="331">
        <v>145541</v>
      </c>
      <c r="C188" s="331">
        <v>9352147</v>
      </c>
      <c r="D188" s="332">
        <v>2147</v>
      </c>
      <c r="E188" s="332" t="s">
        <v>172</v>
      </c>
      <c r="F188" s="333">
        <v>0</v>
      </c>
      <c r="G188" s="333"/>
      <c r="H188" s="333"/>
      <c r="I188" s="284">
        <v>1293056.8</v>
      </c>
      <c r="J188" s="284">
        <v>28</v>
      </c>
      <c r="L188" s="284">
        <v>394237.58931534737</v>
      </c>
      <c r="M188" s="284">
        <v>168000</v>
      </c>
      <c r="N188" s="520">
        <v>0.4261389693756934</v>
      </c>
      <c r="O188" s="284">
        <v>240000.00000000003</v>
      </c>
      <c r="P188" s="284">
        <v>0</v>
      </c>
      <c r="R188" s="359">
        <v>1</v>
      </c>
    </row>
    <row r="189" spans="1:18" ht="15" x14ac:dyDescent="0.25">
      <c r="A189" s="295" t="s">
        <v>1138</v>
      </c>
      <c r="B189" s="331">
        <v>143050</v>
      </c>
      <c r="C189" s="331">
        <v>9352150</v>
      </c>
      <c r="D189" s="332">
        <v>2150</v>
      </c>
      <c r="E189" s="332" t="s">
        <v>520</v>
      </c>
      <c r="F189" s="333">
        <v>0</v>
      </c>
      <c r="G189" s="333"/>
      <c r="H189" s="333"/>
      <c r="I189" s="284">
        <v>252506.80000000002</v>
      </c>
      <c r="J189" s="284">
        <v>4</v>
      </c>
      <c r="L189" s="284">
        <v>52016.471264367778</v>
      </c>
      <c r="M189" s="284">
        <v>24000</v>
      </c>
      <c r="N189" s="520">
        <v>0.46139231317754598</v>
      </c>
      <c r="O189" s="284">
        <v>34285.71428571429</v>
      </c>
      <c r="P189" s="284">
        <v>0</v>
      </c>
      <c r="R189" s="359">
        <v>1</v>
      </c>
    </row>
    <row r="190" spans="1:18" ht="15" x14ac:dyDescent="0.25">
      <c r="A190" s="295" t="s">
        <v>1138</v>
      </c>
      <c r="B190" s="331">
        <v>145695</v>
      </c>
      <c r="C190" s="331">
        <v>9352152</v>
      </c>
      <c r="D190" s="332">
        <v>2152</v>
      </c>
      <c r="E190" s="332" t="s">
        <v>626</v>
      </c>
      <c r="F190" s="333">
        <v>0</v>
      </c>
      <c r="G190" s="333"/>
      <c r="H190" s="333"/>
      <c r="I190" s="284">
        <v>1157091.6000000001</v>
      </c>
      <c r="J190" s="284">
        <v>20</v>
      </c>
      <c r="L190" s="284">
        <v>210066.67929512571</v>
      </c>
      <c r="M190" s="284">
        <v>120000</v>
      </c>
      <c r="N190" s="520">
        <v>0.5712471887624323</v>
      </c>
      <c r="O190" s="284">
        <v>171428.57142857145</v>
      </c>
      <c r="P190" s="284">
        <v>0</v>
      </c>
      <c r="R190" s="359">
        <v>1</v>
      </c>
    </row>
    <row r="191" spans="1:18" ht="15" x14ac:dyDescent="0.25">
      <c r="A191" s="295" t="s">
        <v>1138</v>
      </c>
      <c r="B191" s="331">
        <v>144212</v>
      </c>
      <c r="C191" s="331">
        <v>9352154</v>
      </c>
      <c r="D191" s="332">
        <v>2154</v>
      </c>
      <c r="E191" s="332" t="s">
        <v>268</v>
      </c>
      <c r="F191" s="333">
        <v>0</v>
      </c>
      <c r="G191" s="333"/>
      <c r="H191" s="333"/>
      <c r="I191" s="284">
        <v>910134.4</v>
      </c>
      <c r="J191" s="284">
        <v>13</v>
      </c>
      <c r="L191" s="284">
        <v>177540.9345794394</v>
      </c>
      <c r="M191" s="284">
        <v>78000</v>
      </c>
      <c r="N191" s="520">
        <v>0.43933530137580451</v>
      </c>
      <c r="O191" s="284">
        <v>111428.57142857143</v>
      </c>
      <c r="P191" s="284">
        <v>0</v>
      </c>
      <c r="R191" s="359">
        <v>1</v>
      </c>
    </row>
    <row r="192" spans="1:18" ht="15" x14ac:dyDescent="0.25">
      <c r="A192" s="295" t="s">
        <v>1138</v>
      </c>
      <c r="B192" s="331">
        <v>143147</v>
      </c>
      <c r="C192" s="331">
        <v>9352155</v>
      </c>
      <c r="D192" s="332">
        <v>2155</v>
      </c>
      <c r="E192" s="332" t="s">
        <v>519</v>
      </c>
      <c r="F192" s="333">
        <v>0</v>
      </c>
      <c r="G192" s="333"/>
      <c r="H192" s="333"/>
      <c r="I192" s="284">
        <v>438418.4</v>
      </c>
      <c r="J192" s="284">
        <v>11</v>
      </c>
      <c r="L192" s="284">
        <v>79792.648003429727</v>
      </c>
      <c r="M192" s="284">
        <v>66000</v>
      </c>
      <c r="N192" s="520">
        <v>0.82714387417200541</v>
      </c>
      <c r="O192" s="284">
        <v>94285.71428571429</v>
      </c>
      <c r="P192" s="284">
        <v>14493.066282284562</v>
      </c>
      <c r="R192" s="359">
        <v>1</v>
      </c>
    </row>
    <row r="193" spans="1:18" ht="15" x14ac:dyDescent="0.25">
      <c r="A193" s="295" t="s">
        <v>1138</v>
      </c>
      <c r="B193" s="331">
        <v>141819</v>
      </c>
      <c r="C193" s="331">
        <v>9352158</v>
      </c>
      <c r="D193" s="332">
        <v>2158</v>
      </c>
      <c r="E193" s="332" t="s">
        <v>276</v>
      </c>
      <c r="F193" s="333">
        <v>0</v>
      </c>
      <c r="G193" s="333"/>
      <c r="H193" s="333"/>
      <c r="I193" s="284">
        <v>1157091.6000000001</v>
      </c>
      <c r="J193" s="284">
        <v>7</v>
      </c>
      <c r="L193" s="284">
        <v>228703.0380547953</v>
      </c>
      <c r="M193" s="284">
        <v>42000</v>
      </c>
      <c r="N193" s="520">
        <v>0.1836442591984159</v>
      </c>
      <c r="O193" s="284">
        <v>60000.000000000007</v>
      </c>
      <c r="P193" s="284">
        <v>0</v>
      </c>
      <c r="R193" s="359">
        <v>1</v>
      </c>
    </row>
    <row r="194" spans="1:18" ht="15" x14ac:dyDescent="0.25">
      <c r="A194" s="295" t="s">
        <v>1138</v>
      </c>
      <c r="B194" s="331">
        <v>141591</v>
      </c>
      <c r="C194" s="331">
        <v>9352159</v>
      </c>
      <c r="D194" s="332">
        <v>2159</v>
      </c>
      <c r="E194" s="332" t="s">
        <v>263</v>
      </c>
      <c r="F194" s="333">
        <v>0</v>
      </c>
      <c r="G194" s="333"/>
      <c r="H194" s="333"/>
      <c r="I194" s="284">
        <v>1093271.2000000002</v>
      </c>
      <c r="J194" s="284">
        <v>15</v>
      </c>
      <c r="L194" s="284">
        <v>240314.35266457693</v>
      </c>
      <c r="M194" s="284">
        <v>90000</v>
      </c>
      <c r="N194" s="520">
        <v>0.37450946646378258</v>
      </c>
      <c r="O194" s="284">
        <v>128571.42857142858</v>
      </c>
      <c r="P194" s="284">
        <v>0</v>
      </c>
      <c r="R194" s="359">
        <v>1</v>
      </c>
    </row>
    <row r="195" spans="1:18" ht="15" x14ac:dyDescent="0.25">
      <c r="A195" s="295" t="s">
        <v>1138</v>
      </c>
      <c r="B195" s="331">
        <v>145540</v>
      </c>
      <c r="C195" s="331">
        <v>9352167</v>
      </c>
      <c r="D195" s="332">
        <v>2167</v>
      </c>
      <c r="E195" s="332" t="s">
        <v>1409</v>
      </c>
      <c r="F195" s="333">
        <v>0</v>
      </c>
      <c r="G195" s="333"/>
      <c r="H195" s="333"/>
      <c r="I195" s="284">
        <v>846314</v>
      </c>
      <c r="J195" s="284">
        <v>4</v>
      </c>
      <c r="L195" s="284">
        <v>141073.17806597435</v>
      </c>
      <c r="M195" s="284">
        <v>24000</v>
      </c>
      <c r="N195" s="520">
        <v>0.1701244724831828</v>
      </c>
      <c r="O195" s="284">
        <v>34285.71428571429</v>
      </c>
      <c r="P195" s="284">
        <v>0</v>
      </c>
      <c r="R195" s="359">
        <v>1</v>
      </c>
    </row>
    <row r="196" spans="1:18" ht="15" x14ac:dyDescent="0.25">
      <c r="A196" s="295" t="s">
        <v>1138</v>
      </c>
      <c r="B196" s="331">
        <v>144213</v>
      </c>
      <c r="C196" s="331">
        <v>9352172</v>
      </c>
      <c r="D196" s="332">
        <v>2172</v>
      </c>
      <c r="E196" s="332" t="s">
        <v>1270</v>
      </c>
      <c r="F196" s="333">
        <v>0</v>
      </c>
      <c r="G196" s="333"/>
      <c r="H196" s="333"/>
      <c r="I196" s="284">
        <v>718673.20000000007</v>
      </c>
      <c r="J196" s="284">
        <v>8</v>
      </c>
      <c r="L196" s="284">
        <v>142609.54624746446</v>
      </c>
      <c r="M196" s="284">
        <v>48000</v>
      </c>
      <c r="N196" s="520">
        <v>0.33658335828870517</v>
      </c>
      <c r="O196" s="284">
        <v>68571.42857142858</v>
      </c>
      <c r="P196" s="284">
        <v>0</v>
      </c>
      <c r="R196" s="359">
        <v>1</v>
      </c>
    </row>
    <row r="197" spans="1:18" ht="15" x14ac:dyDescent="0.25">
      <c r="A197" s="295" t="s">
        <v>1138</v>
      </c>
      <c r="B197" s="331">
        <v>144216</v>
      </c>
      <c r="C197" s="331">
        <v>9352185</v>
      </c>
      <c r="D197" s="332">
        <v>2185</v>
      </c>
      <c r="E197" s="332" t="s">
        <v>266</v>
      </c>
      <c r="F197" s="333">
        <v>0</v>
      </c>
      <c r="G197" s="333"/>
      <c r="H197" s="333"/>
      <c r="I197" s="284">
        <v>957306.00000000012</v>
      </c>
      <c r="J197" s="284">
        <v>2</v>
      </c>
      <c r="L197" s="284">
        <v>260810.46102344833</v>
      </c>
      <c r="M197" s="284">
        <v>12000</v>
      </c>
      <c r="N197" s="520">
        <v>4.6010424401347665E-2</v>
      </c>
      <c r="O197" s="284">
        <v>17142.857142857145</v>
      </c>
      <c r="P197" s="284">
        <v>0</v>
      </c>
      <c r="R197" s="359">
        <v>1</v>
      </c>
    </row>
    <row r="198" spans="1:18" ht="15" x14ac:dyDescent="0.25">
      <c r="A198" s="295" t="s">
        <v>1138</v>
      </c>
      <c r="B198" s="331">
        <v>144217</v>
      </c>
      <c r="C198" s="331">
        <v>9352186</v>
      </c>
      <c r="D198" s="332">
        <v>2186</v>
      </c>
      <c r="E198" s="332" t="s">
        <v>267</v>
      </c>
      <c r="F198" s="333">
        <v>0</v>
      </c>
      <c r="G198" s="333"/>
      <c r="H198" s="333"/>
      <c r="I198" s="284">
        <v>1154316.8</v>
      </c>
      <c r="J198" s="284">
        <v>15</v>
      </c>
      <c r="L198" s="284">
        <v>221489.88699315232</v>
      </c>
      <c r="M198" s="284">
        <v>90000</v>
      </c>
      <c r="N198" s="520">
        <v>0.40633909395051737</v>
      </c>
      <c r="O198" s="284">
        <v>128571.42857142858</v>
      </c>
      <c r="P198" s="284">
        <v>0</v>
      </c>
      <c r="R198" s="359">
        <v>1</v>
      </c>
    </row>
    <row r="199" spans="1:18" ht="15" x14ac:dyDescent="0.25">
      <c r="A199" s="295" t="s">
        <v>1138</v>
      </c>
      <c r="B199" s="331">
        <v>143549</v>
      </c>
      <c r="C199" s="331">
        <v>9352187</v>
      </c>
      <c r="D199" s="332">
        <v>2187</v>
      </c>
      <c r="E199" s="332" t="s">
        <v>1271</v>
      </c>
      <c r="F199" s="333">
        <v>0</v>
      </c>
      <c r="G199" s="333"/>
      <c r="H199" s="333"/>
      <c r="I199" s="284">
        <v>335750.80000000005</v>
      </c>
      <c r="J199" s="284">
        <v>7</v>
      </c>
      <c r="L199" s="284">
        <v>59029.416605301885</v>
      </c>
      <c r="M199" s="284">
        <v>42000</v>
      </c>
      <c r="N199" s="520">
        <v>0.71150965764800833</v>
      </c>
      <c r="O199" s="284">
        <v>60000.000000000007</v>
      </c>
      <c r="P199" s="284">
        <v>970.58339469812199</v>
      </c>
      <c r="R199" s="359">
        <v>1</v>
      </c>
    </row>
    <row r="200" spans="1:18" ht="15" x14ac:dyDescent="0.25">
      <c r="A200" s="295" t="s">
        <v>1138</v>
      </c>
      <c r="B200" s="331">
        <v>143550</v>
      </c>
      <c r="C200" s="317">
        <v>9352188</v>
      </c>
      <c r="D200" s="332">
        <v>2188</v>
      </c>
      <c r="E200" s="332" t="s">
        <v>1410</v>
      </c>
      <c r="F200" s="333">
        <v>0</v>
      </c>
      <c r="G200" s="333"/>
      <c r="H200" s="333"/>
      <c r="I200" s="284">
        <v>901810.00000000012</v>
      </c>
      <c r="J200" s="284">
        <v>14</v>
      </c>
      <c r="L200" s="284">
        <v>235286.7704280155</v>
      </c>
      <c r="M200" s="284">
        <v>84000</v>
      </c>
      <c r="N200" s="520">
        <v>0.35701114791619476</v>
      </c>
      <c r="O200" s="284">
        <v>120000.00000000001</v>
      </c>
      <c r="P200" s="284">
        <v>0</v>
      </c>
      <c r="R200" s="359">
        <v>1</v>
      </c>
    </row>
    <row r="201" spans="1:18" ht="15" x14ac:dyDescent="0.25">
      <c r="A201" s="295" t="s">
        <v>1138</v>
      </c>
      <c r="B201" s="331">
        <v>143671</v>
      </c>
      <c r="C201" s="331">
        <v>9352189</v>
      </c>
      <c r="D201" s="332">
        <v>2189</v>
      </c>
      <c r="E201" s="332" t="s">
        <v>1411</v>
      </c>
      <c r="F201" s="333">
        <v>0</v>
      </c>
      <c r="G201" s="333"/>
      <c r="H201" s="333"/>
      <c r="I201" s="284">
        <v>106829.8</v>
      </c>
      <c r="J201" s="284">
        <v>1</v>
      </c>
      <c r="L201" s="284">
        <v>16551.754385964905</v>
      </c>
      <c r="M201" s="284">
        <v>6000</v>
      </c>
      <c r="N201" s="520">
        <v>0.36249933753776054</v>
      </c>
      <c r="O201" s="284">
        <v>8571.4285714285725</v>
      </c>
      <c r="P201" s="284">
        <v>0</v>
      </c>
      <c r="R201" s="359">
        <v>1</v>
      </c>
    </row>
    <row r="202" spans="1:18" ht="15" x14ac:dyDescent="0.25">
      <c r="A202" s="295" t="s">
        <v>1138</v>
      </c>
      <c r="B202" s="331">
        <v>143830</v>
      </c>
      <c r="C202" s="331">
        <v>9352197</v>
      </c>
      <c r="D202" s="332">
        <v>2197</v>
      </c>
      <c r="E202" s="332" t="s">
        <v>1272</v>
      </c>
      <c r="F202" s="333">
        <v>0</v>
      </c>
      <c r="G202" s="333"/>
      <c r="H202" s="333"/>
      <c r="I202" s="284">
        <v>183136.80000000002</v>
      </c>
      <c r="J202" s="284">
        <v>1</v>
      </c>
      <c r="L202" s="284">
        <v>43543.227108868094</v>
      </c>
      <c r="M202" s="284">
        <v>6000</v>
      </c>
      <c r="N202" s="520">
        <v>0.1377941048098851</v>
      </c>
      <c r="O202" s="284">
        <v>8571.4285714285725</v>
      </c>
      <c r="P202" s="284">
        <v>0</v>
      </c>
      <c r="R202" s="359">
        <v>1</v>
      </c>
    </row>
    <row r="203" spans="1:18" ht="15" x14ac:dyDescent="0.25">
      <c r="A203" s="295" t="s">
        <v>1138</v>
      </c>
      <c r="B203" s="331">
        <v>143860</v>
      </c>
      <c r="C203" s="331">
        <v>9352198</v>
      </c>
      <c r="D203" s="332">
        <v>2198</v>
      </c>
      <c r="E203" s="332" t="s">
        <v>1273</v>
      </c>
      <c r="F203" s="333">
        <v>0</v>
      </c>
      <c r="G203" s="333"/>
      <c r="H203" s="333"/>
      <c r="I203" s="284">
        <v>1073847.6000000001</v>
      </c>
      <c r="J203" s="284">
        <v>12</v>
      </c>
      <c r="L203" s="284">
        <v>235530.0954649389</v>
      </c>
      <c r="M203" s="284">
        <v>72000</v>
      </c>
      <c r="N203" s="520">
        <v>0.30569341832036895</v>
      </c>
      <c r="O203" s="284">
        <v>102857.14285714287</v>
      </c>
      <c r="P203" s="284">
        <v>0</v>
      </c>
      <c r="R203" s="359">
        <v>1</v>
      </c>
    </row>
    <row r="204" spans="1:18" ht="15" x14ac:dyDescent="0.25">
      <c r="A204" s="295" t="s">
        <v>1138</v>
      </c>
      <c r="B204" s="331">
        <v>143861</v>
      </c>
      <c r="C204" s="331">
        <v>9352199</v>
      </c>
      <c r="D204" s="332">
        <v>2199</v>
      </c>
      <c r="E204" s="332" t="s">
        <v>1274</v>
      </c>
      <c r="F204" s="333">
        <v>0</v>
      </c>
      <c r="G204" s="333"/>
      <c r="H204" s="333"/>
      <c r="I204" s="284">
        <v>857413.20000000007</v>
      </c>
      <c r="J204" s="284">
        <v>5</v>
      </c>
      <c r="L204" s="284">
        <v>147359.49675324687</v>
      </c>
      <c r="M204" s="284">
        <v>30000</v>
      </c>
      <c r="N204" s="520">
        <v>0.2035837571448478</v>
      </c>
      <c r="O204" s="284">
        <v>42857.142857142862</v>
      </c>
      <c r="P204" s="284">
        <v>0</v>
      </c>
      <c r="R204" s="359">
        <v>1</v>
      </c>
    </row>
    <row r="205" spans="1:18" ht="15" x14ac:dyDescent="0.25">
      <c r="A205" s="295" t="s">
        <v>1138</v>
      </c>
      <c r="B205" s="331">
        <v>144275</v>
      </c>
      <c r="C205" s="331">
        <v>9352200</v>
      </c>
      <c r="D205" s="332">
        <v>2200</v>
      </c>
      <c r="E205" s="332" t="s">
        <v>1412</v>
      </c>
      <c r="F205" s="333">
        <v>0</v>
      </c>
      <c r="G205" s="333"/>
      <c r="H205" s="333"/>
      <c r="I205" s="284">
        <v>510563.2</v>
      </c>
      <c r="J205" s="284">
        <v>4</v>
      </c>
      <c r="L205" s="284">
        <v>119090.02020202018</v>
      </c>
      <c r="M205" s="284">
        <v>24000</v>
      </c>
      <c r="N205" s="520">
        <v>0.20152822175432694</v>
      </c>
      <c r="O205" s="284">
        <v>34285.71428571429</v>
      </c>
      <c r="P205" s="284">
        <v>0</v>
      </c>
      <c r="R205" s="359">
        <v>1</v>
      </c>
    </row>
    <row r="206" spans="1:18" ht="15" x14ac:dyDescent="0.25">
      <c r="A206" s="295" t="s">
        <v>1138</v>
      </c>
      <c r="B206" s="331">
        <v>144276</v>
      </c>
      <c r="C206" s="331">
        <v>9352201</v>
      </c>
      <c r="D206" s="332">
        <v>2201</v>
      </c>
      <c r="E206" s="332" t="s">
        <v>1276</v>
      </c>
      <c r="F206" s="333">
        <v>0</v>
      </c>
      <c r="G206" s="333"/>
      <c r="H206" s="333"/>
      <c r="I206" s="284">
        <v>760295.20000000007</v>
      </c>
      <c r="J206" s="284">
        <v>8</v>
      </c>
      <c r="L206" s="284">
        <v>171689.35820476877</v>
      </c>
      <c r="M206" s="284">
        <v>48000</v>
      </c>
      <c r="N206" s="520">
        <v>0.27957469526301004</v>
      </c>
      <c r="O206" s="284">
        <v>68571.42857142858</v>
      </c>
      <c r="P206" s="284">
        <v>0</v>
      </c>
      <c r="R206" s="359">
        <v>1</v>
      </c>
    </row>
    <row r="207" spans="1:18" ht="15" x14ac:dyDescent="0.25">
      <c r="A207" s="295" t="s">
        <v>1138</v>
      </c>
      <c r="B207" s="331">
        <v>144399</v>
      </c>
      <c r="C207" s="331">
        <v>9352202</v>
      </c>
      <c r="D207" s="332">
        <v>2202</v>
      </c>
      <c r="E207" s="332" t="s">
        <v>350</v>
      </c>
      <c r="F207" s="333">
        <v>0</v>
      </c>
      <c r="G207" s="333"/>
      <c r="H207" s="333"/>
      <c r="I207" s="284">
        <v>524437.20000000007</v>
      </c>
      <c r="J207" s="284">
        <v>7</v>
      </c>
      <c r="L207" s="284">
        <v>73770.290814857552</v>
      </c>
      <c r="M207" s="284">
        <v>42000</v>
      </c>
      <c r="N207" s="520">
        <v>0.56933488449175362</v>
      </c>
      <c r="O207" s="284">
        <v>60000.000000000007</v>
      </c>
      <c r="P207" s="284">
        <v>0</v>
      </c>
      <c r="R207" s="359">
        <v>1</v>
      </c>
    </row>
    <row r="208" spans="1:18" ht="15" x14ac:dyDescent="0.25">
      <c r="A208" s="295" t="s">
        <v>1138</v>
      </c>
      <c r="B208" s="331">
        <v>144625</v>
      </c>
      <c r="C208" s="331">
        <v>9352203</v>
      </c>
      <c r="D208" s="332">
        <v>2203</v>
      </c>
      <c r="E208" s="332" t="s">
        <v>1277</v>
      </c>
      <c r="F208" s="333">
        <v>0</v>
      </c>
      <c r="G208" s="333"/>
      <c r="H208" s="333"/>
      <c r="I208" s="284">
        <v>344075.2</v>
      </c>
      <c r="J208" s="284">
        <v>7</v>
      </c>
      <c r="L208" s="284">
        <v>63556.406026962752</v>
      </c>
      <c r="M208" s="284">
        <v>42000</v>
      </c>
      <c r="N208" s="520">
        <v>0.66083031790976654</v>
      </c>
      <c r="O208" s="284">
        <v>60000.000000000007</v>
      </c>
      <c r="P208" s="284">
        <v>0</v>
      </c>
      <c r="R208" s="359">
        <v>1</v>
      </c>
    </row>
    <row r="209" spans="1:18" ht="15" x14ac:dyDescent="0.25">
      <c r="A209" s="295" t="s">
        <v>1138</v>
      </c>
      <c r="B209" s="331">
        <v>144215</v>
      </c>
      <c r="C209" s="331">
        <v>9352204</v>
      </c>
      <c r="D209" s="332">
        <v>2204</v>
      </c>
      <c r="E209" s="332" t="s">
        <v>1278</v>
      </c>
      <c r="F209" s="333">
        <v>0</v>
      </c>
      <c r="G209" s="333"/>
      <c r="H209" s="333"/>
      <c r="I209" s="284">
        <v>185911.6</v>
      </c>
      <c r="J209" s="284">
        <v>6</v>
      </c>
      <c r="L209" s="284">
        <v>36646.034546904062</v>
      </c>
      <c r="M209" s="284">
        <v>36000</v>
      </c>
      <c r="N209" s="520">
        <v>0.98237095623328119</v>
      </c>
      <c r="O209" s="284">
        <v>51428.571428571435</v>
      </c>
      <c r="P209" s="284">
        <v>14782.536881667373</v>
      </c>
      <c r="R209" s="359">
        <v>1</v>
      </c>
    </row>
    <row r="210" spans="1:18" ht="15" x14ac:dyDescent="0.25">
      <c r="A210" s="295" t="s">
        <v>1138</v>
      </c>
      <c r="B210" s="331">
        <v>144553</v>
      </c>
      <c r="C210" s="331">
        <v>9352205</v>
      </c>
      <c r="D210" s="332">
        <v>2205</v>
      </c>
      <c r="E210" s="332" t="s">
        <v>1279</v>
      </c>
      <c r="F210" s="333">
        <v>0</v>
      </c>
      <c r="G210" s="333"/>
      <c r="H210" s="333"/>
      <c r="I210" s="284">
        <v>155388.80000000002</v>
      </c>
      <c r="J210" s="284">
        <v>2</v>
      </c>
      <c r="L210" s="284">
        <v>36433.91690662277</v>
      </c>
      <c r="M210" s="284">
        <v>12000</v>
      </c>
      <c r="N210" s="520">
        <v>0.32936343437229232</v>
      </c>
      <c r="O210" s="284">
        <v>17142.857142857145</v>
      </c>
      <c r="P210" s="284">
        <v>0</v>
      </c>
      <c r="R210" s="359">
        <v>1</v>
      </c>
    </row>
    <row r="211" spans="1:18" ht="15" x14ac:dyDescent="0.25">
      <c r="A211" s="295" t="s">
        <v>1138</v>
      </c>
      <c r="B211" s="331">
        <v>144826</v>
      </c>
      <c r="C211" s="331">
        <v>9352206</v>
      </c>
      <c r="D211" s="332">
        <v>2206</v>
      </c>
      <c r="E211" s="332" t="s">
        <v>209</v>
      </c>
      <c r="F211" s="333">
        <v>0</v>
      </c>
      <c r="G211" s="333"/>
      <c r="H211" s="333"/>
      <c r="I211" s="284">
        <v>166488</v>
      </c>
      <c r="J211" s="284">
        <v>2</v>
      </c>
      <c r="L211" s="284">
        <v>33896.379716981159</v>
      </c>
      <c r="M211" s="284">
        <v>12000</v>
      </c>
      <c r="N211" s="520">
        <v>0.35402010775765319</v>
      </c>
      <c r="O211" s="284">
        <v>17142.857142857145</v>
      </c>
      <c r="P211" s="284">
        <v>0</v>
      </c>
      <c r="R211" s="359">
        <v>1</v>
      </c>
    </row>
    <row r="212" spans="1:18" ht="15" x14ac:dyDescent="0.25">
      <c r="A212" s="295" t="s">
        <v>1138</v>
      </c>
      <c r="B212" s="331">
        <v>144827</v>
      </c>
      <c r="C212" s="331">
        <v>9352207</v>
      </c>
      <c r="D212" s="332">
        <v>2207</v>
      </c>
      <c r="E212" s="332" t="s">
        <v>1280</v>
      </c>
      <c r="F212" s="333">
        <v>0</v>
      </c>
      <c r="G212" s="333"/>
      <c r="H212" s="333"/>
      <c r="I212" s="284">
        <v>241407.6</v>
      </c>
      <c r="J212" s="284">
        <v>9</v>
      </c>
      <c r="L212" s="284">
        <v>47854.828947368456</v>
      </c>
      <c r="M212" s="284">
        <v>54000</v>
      </c>
      <c r="N212" s="520">
        <v>1.1284127681114502</v>
      </c>
      <c r="O212" s="284">
        <v>77142.857142857145</v>
      </c>
      <c r="P212" s="284">
        <v>29288.028195488689</v>
      </c>
      <c r="R212" s="359">
        <v>1</v>
      </c>
    </row>
    <row r="213" spans="1:18" ht="15" x14ac:dyDescent="0.25">
      <c r="A213" s="295" t="s">
        <v>1138</v>
      </c>
      <c r="B213" s="331">
        <v>144828</v>
      </c>
      <c r="C213" s="331">
        <v>9352208</v>
      </c>
      <c r="D213" s="332">
        <v>2208</v>
      </c>
      <c r="E213" s="332" t="s">
        <v>1281</v>
      </c>
      <c r="F213" s="333">
        <v>0</v>
      </c>
      <c r="G213" s="333"/>
      <c r="H213" s="333"/>
      <c r="I213" s="284">
        <v>266380.80000000005</v>
      </c>
      <c r="J213" s="284">
        <v>1</v>
      </c>
      <c r="L213" s="284">
        <v>54009.003668378544</v>
      </c>
      <c r="M213" s="284">
        <v>6000</v>
      </c>
      <c r="N213" s="520">
        <v>0.11109258813290995</v>
      </c>
      <c r="O213" s="284">
        <v>8571.4285714285725</v>
      </c>
      <c r="P213" s="284">
        <v>0</v>
      </c>
      <c r="R213" s="359">
        <v>1</v>
      </c>
    </row>
    <row r="214" spans="1:18" ht="15" x14ac:dyDescent="0.25">
      <c r="A214" s="295" t="s">
        <v>1138</v>
      </c>
      <c r="B214" s="331">
        <v>144218</v>
      </c>
      <c r="C214" s="331">
        <v>9352209</v>
      </c>
      <c r="D214" s="332">
        <v>2209</v>
      </c>
      <c r="E214" s="332" t="s">
        <v>1282</v>
      </c>
      <c r="F214" s="333">
        <v>0</v>
      </c>
      <c r="G214" s="333"/>
      <c r="H214" s="333"/>
      <c r="I214" s="284">
        <v>1132118.4000000001</v>
      </c>
      <c r="J214" s="284">
        <v>3</v>
      </c>
      <c r="L214" s="284">
        <v>203150.36336743511</v>
      </c>
      <c r="M214" s="284">
        <v>18000</v>
      </c>
      <c r="N214" s="520">
        <v>8.860432096517426E-2</v>
      </c>
      <c r="O214" s="284">
        <v>25714.285714285717</v>
      </c>
      <c r="P214" s="284">
        <v>0</v>
      </c>
      <c r="R214" s="359">
        <v>1</v>
      </c>
    </row>
    <row r="215" spans="1:18" ht="15" x14ac:dyDescent="0.25">
      <c r="A215" s="295" t="s">
        <v>1138</v>
      </c>
      <c r="B215" s="331">
        <v>145031</v>
      </c>
      <c r="C215" s="331">
        <v>9352210</v>
      </c>
      <c r="D215" s="332">
        <v>2210</v>
      </c>
      <c r="E215" s="332" t="s">
        <v>1413</v>
      </c>
      <c r="F215" s="333">
        <v>0</v>
      </c>
      <c r="G215" s="333"/>
      <c r="H215" s="333"/>
      <c r="I215" s="284">
        <v>137352.6</v>
      </c>
      <c r="J215" s="284">
        <v>1</v>
      </c>
      <c r="L215" s="284">
        <v>16323.625</v>
      </c>
      <c r="M215" s="284">
        <v>6000</v>
      </c>
      <c r="N215" s="520">
        <v>0.36756541515747881</v>
      </c>
      <c r="O215" s="284">
        <v>8571.4285714285725</v>
      </c>
      <c r="P215" s="284">
        <v>0</v>
      </c>
      <c r="R215" s="359">
        <v>1</v>
      </c>
    </row>
    <row r="216" spans="1:18" ht="15" x14ac:dyDescent="0.25">
      <c r="A216" s="295" t="s">
        <v>1138</v>
      </c>
      <c r="B216" s="331">
        <v>145118</v>
      </c>
      <c r="C216" s="331">
        <v>9352211</v>
      </c>
      <c r="D216" s="332">
        <v>2211</v>
      </c>
      <c r="E216" s="332" t="s">
        <v>1283</v>
      </c>
      <c r="F216" s="333">
        <v>0</v>
      </c>
      <c r="G216" s="333"/>
      <c r="H216" s="333"/>
      <c r="I216" s="284">
        <v>937882.4</v>
      </c>
      <c r="J216" s="284">
        <v>13</v>
      </c>
      <c r="L216" s="284">
        <v>280406.38273551443</v>
      </c>
      <c r="M216" s="284">
        <v>78000</v>
      </c>
      <c r="N216" s="520">
        <v>0.27816770516800732</v>
      </c>
      <c r="O216" s="284">
        <v>111428.57142857143</v>
      </c>
      <c r="P216" s="284">
        <v>0</v>
      </c>
      <c r="R216" s="359">
        <v>1</v>
      </c>
    </row>
    <row r="217" spans="1:18" ht="15" x14ac:dyDescent="0.25">
      <c r="A217" s="295" t="s">
        <v>1138</v>
      </c>
      <c r="B217" s="331">
        <v>145234</v>
      </c>
      <c r="C217" s="331">
        <v>9352212</v>
      </c>
      <c r="D217" s="332">
        <v>2212</v>
      </c>
      <c r="E217" s="332" t="s">
        <v>1414</v>
      </c>
      <c r="F217" s="333">
        <v>0</v>
      </c>
      <c r="G217" s="333"/>
      <c r="H217" s="333"/>
      <c r="I217" s="284">
        <v>446742.80000000005</v>
      </c>
      <c r="J217" s="284">
        <v>8</v>
      </c>
      <c r="L217" s="284">
        <v>69208.000000000073</v>
      </c>
      <c r="M217" s="284">
        <v>48000</v>
      </c>
      <c r="N217" s="520">
        <v>0.69356143798404735</v>
      </c>
      <c r="O217" s="284">
        <v>68571.42857142858</v>
      </c>
      <c r="P217" s="284">
        <v>0</v>
      </c>
      <c r="R217" s="359">
        <v>1</v>
      </c>
    </row>
    <row r="218" spans="1:18" ht="15" x14ac:dyDescent="0.25">
      <c r="A218" s="295" t="s">
        <v>1138</v>
      </c>
      <c r="B218" s="331">
        <v>145237</v>
      </c>
      <c r="C218" s="331">
        <v>9352213</v>
      </c>
      <c r="D218" s="332">
        <v>2213</v>
      </c>
      <c r="E218" s="332" t="s">
        <v>1415</v>
      </c>
      <c r="F218" s="333">
        <v>0</v>
      </c>
      <c r="G218" s="333"/>
      <c r="H218" s="333"/>
      <c r="I218" s="284">
        <v>505013.60000000003</v>
      </c>
      <c r="J218" s="284">
        <v>4</v>
      </c>
      <c r="L218" s="284">
        <v>73165.570231310732</v>
      </c>
      <c r="M218" s="284">
        <v>24000</v>
      </c>
      <c r="N218" s="520">
        <v>0.32802313880865996</v>
      </c>
      <c r="O218" s="284">
        <v>34285.71428571429</v>
      </c>
      <c r="P218" s="284">
        <v>0</v>
      </c>
      <c r="R218" s="359">
        <v>1</v>
      </c>
    </row>
    <row r="219" spans="1:18" ht="15" x14ac:dyDescent="0.25">
      <c r="A219" s="295" t="s">
        <v>1138</v>
      </c>
      <c r="B219" s="331">
        <v>145476</v>
      </c>
      <c r="C219" s="331">
        <v>9352214</v>
      </c>
      <c r="D219" s="332">
        <v>2214</v>
      </c>
      <c r="E219" s="332" t="s">
        <v>1416</v>
      </c>
      <c r="F219" s="333">
        <v>0</v>
      </c>
      <c r="G219" s="333"/>
      <c r="H219" s="333"/>
      <c r="I219" s="284">
        <v>776944</v>
      </c>
      <c r="J219" s="284">
        <v>8</v>
      </c>
      <c r="L219" s="284">
        <v>170717.88348217</v>
      </c>
      <c r="M219" s="284">
        <v>48000</v>
      </c>
      <c r="N219" s="520">
        <v>0.28116562261043487</v>
      </c>
      <c r="O219" s="284">
        <v>68571.42857142858</v>
      </c>
      <c r="P219" s="284">
        <v>0</v>
      </c>
      <c r="R219" s="359">
        <v>1</v>
      </c>
    </row>
    <row r="220" spans="1:18" ht="15" x14ac:dyDescent="0.25">
      <c r="A220" s="295" t="s">
        <v>1138</v>
      </c>
      <c r="B220" s="331">
        <v>145559</v>
      </c>
      <c r="C220" s="331">
        <v>9352215</v>
      </c>
      <c r="D220" s="332">
        <v>2215</v>
      </c>
      <c r="E220" s="332" t="s">
        <v>176</v>
      </c>
      <c r="F220" s="333">
        <v>0</v>
      </c>
      <c r="G220" s="333"/>
      <c r="H220" s="333"/>
      <c r="I220" s="284">
        <v>1404048.8</v>
      </c>
      <c r="J220" s="284">
        <v>17</v>
      </c>
      <c r="L220" s="284">
        <v>426744.86421499291</v>
      </c>
      <c r="M220" s="284">
        <v>102000</v>
      </c>
      <c r="N220" s="520">
        <v>0.23901869372846787</v>
      </c>
      <c r="O220" s="284">
        <v>145714.28571428571</v>
      </c>
      <c r="P220" s="284">
        <v>0</v>
      </c>
      <c r="R220" s="359">
        <v>1</v>
      </c>
    </row>
    <row r="221" spans="1:18" ht="15" x14ac:dyDescent="0.25">
      <c r="A221" s="295" t="s">
        <v>1138</v>
      </c>
      <c r="B221" s="331">
        <v>145277</v>
      </c>
      <c r="C221" s="331">
        <v>9352216</v>
      </c>
      <c r="D221" s="332">
        <v>2216</v>
      </c>
      <c r="E221" s="332" t="s">
        <v>1417</v>
      </c>
      <c r="F221" s="333">
        <v>0</v>
      </c>
      <c r="G221" s="333"/>
      <c r="H221" s="333"/>
      <c r="I221" s="284">
        <v>632654.4</v>
      </c>
      <c r="J221" s="284">
        <v>18</v>
      </c>
      <c r="L221" s="284">
        <v>113503.62097816481</v>
      </c>
      <c r="M221" s="284">
        <v>108000</v>
      </c>
      <c r="N221" s="520">
        <v>0.95151149425247361</v>
      </c>
      <c r="O221" s="284">
        <v>154285.71428571429</v>
      </c>
      <c r="P221" s="284">
        <v>40782.093307549483</v>
      </c>
      <c r="R221" s="359">
        <v>1</v>
      </c>
    </row>
    <row r="222" spans="1:18" ht="15" x14ac:dyDescent="0.25">
      <c r="A222" s="295" t="s">
        <v>1138</v>
      </c>
      <c r="B222" s="331">
        <v>145851</v>
      </c>
      <c r="C222" s="331">
        <v>9352217</v>
      </c>
      <c r="D222" s="332">
        <v>2217</v>
      </c>
      <c r="E222" s="332" t="s">
        <v>1418</v>
      </c>
      <c r="F222" s="333">
        <v>0</v>
      </c>
      <c r="G222" s="333"/>
      <c r="H222" s="333"/>
      <c r="I222" s="284">
        <v>1029450.8</v>
      </c>
      <c r="J222" s="284">
        <v>14</v>
      </c>
      <c r="L222" s="284">
        <v>331515.00000000012</v>
      </c>
      <c r="M222" s="284">
        <v>84000</v>
      </c>
      <c r="N222" s="520">
        <v>0.25338219990045691</v>
      </c>
      <c r="O222" s="284">
        <v>120000.00000000001</v>
      </c>
      <c r="P222" s="284">
        <v>0</v>
      </c>
      <c r="R222" s="359">
        <v>1</v>
      </c>
    </row>
    <row r="223" spans="1:18" ht="15" x14ac:dyDescent="0.25">
      <c r="A223" s="295" t="s">
        <v>1138</v>
      </c>
      <c r="B223" s="331">
        <v>145698</v>
      </c>
      <c r="C223" s="331">
        <v>9352220</v>
      </c>
      <c r="D223" s="332">
        <v>2220</v>
      </c>
      <c r="E223" s="332" t="s">
        <v>1419</v>
      </c>
      <c r="F223" s="333">
        <v>0</v>
      </c>
      <c r="G223" s="333"/>
      <c r="H223" s="333"/>
      <c r="I223" s="284">
        <v>1118244.4000000001</v>
      </c>
      <c r="J223" s="284">
        <v>6</v>
      </c>
      <c r="L223" s="284">
        <v>172774.97048267766</v>
      </c>
      <c r="M223" s="284">
        <v>36000</v>
      </c>
      <c r="N223" s="520">
        <v>0.20836351410987128</v>
      </c>
      <c r="O223" s="284">
        <v>51428.571428571435</v>
      </c>
      <c r="P223" s="284">
        <v>0</v>
      </c>
      <c r="R223" s="359">
        <v>1</v>
      </c>
    </row>
    <row r="224" spans="1:18" ht="15" x14ac:dyDescent="0.25">
      <c r="A224" s="295" t="s">
        <v>1138</v>
      </c>
      <c r="B224" s="331">
        <v>145979</v>
      </c>
      <c r="C224" s="331">
        <v>9352221</v>
      </c>
      <c r="D224" s="332">
        <v>2221</v>
      </c>
      <c r="E224" s="332" t="s">
        <v>1420</v>
      </c>
      <c r="F224" s="333">
        <v>0</v>
      </c>
      <c r="G224" s="333"/>
      <c r="H224" s="333"/>
      <c r="I224" s="284">
        <v>83244</v>
      </c>
      <c r="J224" s="284">
        <v>0</v>
      </c>
      <c r="L224" s="284">
        <v>24826.428571428583</v>
      </c>
      <c r="M224" s="284">
        <v>0</v>
      </c>
      <c r="N224" s="520">
        <v>0</v>
      </c>
      <c r="O224" s="284">
        <v>0</v>
      </c>
      <c r="P224" s="284">
        <v>0</v>
      </c>
      <c r="R224" s="359">
        <v>1</v>
      </c>
    </row>
    <row r="225" spans="1:18" ht="15" x14ac:dyDescent="0.25">
      <c r="A225" s="295" t="s">
        <v>1138</v>
      </c>
      <c r="B225" s="331">
        <v>146086</v>
      </c>
      <c r="C225" s="331">
        <v>9352222</v>
      </c>
      <c r="D225" s="332">
        <v>2222</v>
      </c>
      <c r="E225" s="332" t="s">
        <v>1421</v>
      </c>
      <c r="F225" s="333">
        <v>0</v>
      </c>
      <c r="G225" s="333"/>
      <c r="H225" s="333"/>
      <c r="I225" s="284">
        <v>549410.4</v>
      </c>
      <c r="J225" s="284">
        <v>18</v>
      </c>
      <c r="L225" s="284">
        <v>108996.06956521737</v>
      </c>
      <c r="M225" s="284">
        <v>108000</v>
      </c>
      <c r="N225" s="520">
        <v>0.99086141757963686</v>
      </c>
      <c r="O225" s="284">
        <v>154285.71428571429</v>
      </c>
      <c r="P225" s="284">
        <v>45289.644720496915</v>
      </c>
      <c r="R225" s="359">
        <v>1</v>
      </c>
    </row>
    <row r="226" spans="1:18" ht="15" x14ac:dyDescent="0.25">
      <c r="A226" s="295" t="s">
        <v>1138</v>
      </c>
      <c r="B226" s="331">
        <v>146271</v>
      </c>
      <c r="C226" s="331">
        <v>9352223</v>
      </c>
      <c r="D226" s="332">
        <v>2223</v>
      </c>
      <c r="E226" s="332" t="s">
        <v>1422</v>
      </c>
      <c r="F226" s="333">
        <v>0</v>
      </c>
      <c r="G226" s="333"/>
      <c r="H226" s="333"/>
      <c r="I226" s="284">
        <v>413445.2</v>
      </c>
      <c r="J226" s="284">
        <v>0</v>
      </c>
      <c r="L226" s="284">
        <v>76857.299999999988</v>
      </c>
      <c r="M226" s="284">
        <v>0</v>
      </c>
      <c r="N226" s="520">
        <v>0</v>
      </c>
      <c r="O226" s="284">
        <v>0</v>
      </c>
      <c r="P226" s="284">
        <v>0</v>
      </c>
      <c r="R226" s="359">
        <v>1</v>
      </c>
    </row>
    <row r="227" spans="1:18" ht="15" x14ac:dyDescent="0.25">
      <c r="A227" s="295" t="s">
        <v>1138</v>
      </c>
      <c r="B227" s="331">
        <v>146280</v>
      </c>
      <c r="C227" s="331">
        <v>9352224</v>
      </c>
      <c r="D227" s="332">
        <v>2224</v>
      </c>
      <c r="E227" s="332" t="s">
        <v>341</v>
      </c>
      <c r="F227" s="333">
        <v>0</v>
      </c>
      <c r="G227" s="333"/>
      <c r="H227" s="333"/>
      <c r="I227" s="284">
        <v>438418.4</v>
      </c>
      <c r="J227" s="284">
        <v>18</v>
      </c>
      <c r="L227" s="284">
        <v>117902.50247583617</v>
      </c>
      <c r="M227" s="284">
        <v>108000</v>
      </c>
      <c r="N227" s="520">
        <v>0.91601109164018246</v>
      </c>
      <c r="O227" s="284">
        <v>154285.71428571429</v>
      </c>
      <c r="P227" s="284">
        <v>36383.211809878121</v>
      </c>
      <c r="R227" s="359">
        <v>1</v>
      </c>
    </row>
    <row r="228" spans="1:18" ht="15" x14ac:dyDescent="0.25">
      <c r="A228" s="295" t="s">
        <v>1138</v>
      </c>
      <c r="B228" s="331">
        <v>146323</v>
      </c>
      <c r="C228" s="331">
        <v>9352225</v>
      </c>
      <c r="D228" s="332">
        <v>2225</v>
      </c>
      <c r="E228" s="332" t="s">
        <v>259</v>
      </c>
      <c r="F228" s="333">
        <v>0</v>
      </c>
      <c r="G228" s="333"/>
      <c r="H228" s="333"/>
      <c r="I228" s="284">
        <v>1734250</v>
      </c>
      <c r="J228" s="284">
        <v>4</v>
      </c>
      <c r="L228" s="284">
        <v>234566.45503032714</v>
      </c>
      <c r="M228" s="284">
        <v>24000</v>
      </c>
      <c r="N228" s="520">
        <v>0.10231642029503765</v>
      </c>
      <c r="O228" s="284">
        <v>34285.71428571429</v>
      </c>
      <c r="P228" s="284">
        <v>0</v>
      </c>
      <c r="R228" s="359">
        <v>1</v>
      </c>
    </row>
    <row r="229" spans="1:18" ht="15" x14ac:dyDescent="0.25">
      <c r="A229" s="295" t="s">
        <v>1138</v>
      </c>
      <c r="B229" s="331">
        <v>141849</v>
      </c>
      <c r="C229" s="317">
        <v>9352927</v>
      </c>
      <c r="D229" s="332">
        <v>2927</v>
      </c>
      <c r="E229" s="332" t="s">
        <v>288</v>
      </c>
      <c r="F229" s="333">
        <v>0</v>
      </c>
      <c r="G229" s="333"/>
      <c r="H229" s="333"/>
      <c r="I229" s="284">
        <v>879611.60000000009</v>
      </c>
      <c r="J229" s="284">
        <v>3</v>
      </c>
      <c r="L229" s="284">
        <v>263738.48403263418</v>
      </c>
      <c r="M229" s="284">
        <v>18000</v>
      </c>
      <c r="N229" s="520">
        <v>6.8249425433766941E-2</v>
      </c>
      <c r="O229" s="284">
        <v>25714.285714285717</v>
      </c>
      <c r="P229" s="284">
        <v>0</v>
      </c>
      <c r="R229" s="359">
        <v>1</v>
      </c>
    </row>
    <row r="230" spans="1:18" ht="15" x14ac:dyDescent="0.25">
      <c r="A230" s="295" t="s">
        <v>1138</v>
      </c>
      <c r="B230" s="331">
        <v>143056</v>
      </c>
      <c r="C230" s="331">
        <v>9353002</v>
      </c>
      <c r="D230" s="332">
        <v>3002</v>
      </c>
      <c r="E230" s="332" t="s">
        <v>1423</v>
      </c>
      <c r="F230" s="333">
        <v>0</v>
      </c>
      <c r="G230" s="333"/>
      <c r="H230" s="333"/>
      <c r="I230" s="284">
        <v>169262.80000000002</v>
      </c>
      <c r="J230" s="284">
        <v>1</v>
      </c>
      <c r="L230" s="284">
        <v>35827.702292184469</v>
      </c>
      <c r="M230" s="284">
        <v>6000</v>
      </c>
      <c r="N230" s="520">
        <v>0.16746817730783847</v>
      </c>
      <c r="O230" s="284">
        <v>8571.4285714285725</v>
      </c>
      <c r="P230" s="284">
        <v>0</v>
      </c>
      <c r="R230" s="359">
        <v>1</v>
      </c>
    </row>
    <row r="231" spans="1:18" ht="15" x14ac:dyDescent="0.25">
      <c r="A231" s="295" t="s">
        <v>1138</v>
      </c>
      <c r="B231" s="331">
        <v>142547</v>
      </c>
      <c r="C231" s="331">
        <v>9353025</v>
      </c>
      <c r="D231" s="332">
        <v>3025</v>
      </c>
      <c r="E231" s="332" t="s">
        <v>516</v>
      </c>
      <c r="F231" s="333">
        <v>0</v>
      </c>
      <c r="G231" s="333"/>
      <c r="H231" s="333"/>
      <c r="I231" s="284">
        <v>588257.60000000009</v>
      </c>
      <c r="J231" s="284">
        <v>2</v>
      </c>
      <c r="L231" s="284">
        <v>82682.123519472501</v>
      </c>
      <c r="M231" s="284">
        <v>12000</v>
      </c>
      <c r="N231" s="520">
        <v>0.145134153420405</v>
      </c>
      <c r="O231" s="284">
        <v>17142.857142857145</v>
      </c>
      <c r="P231" s="284">
        <v>0</v>
      </c>
      <c r="R231" s="359">
        <v>1</v>
      </c>
    </row>
    <row r="232" spans="1:18" ht="15" x14ac:dyDescent="0.25">
      <c r="A232" s="295" t="s">
        <v>1138</v>
      </c>
      <c r="B232" s="331">
        <v>142554</v>
      </c>
      <c r="C232" s="331">
        <v>9353054</v>
      </c>
      <c r="D232" s="332">
        <v>3054</v>
      </c>
      <c r="E232" s="332" t="s">
        <v>1285</v>
      </c>
      <c r="F232" s="333">
        <v>0</v>
      </c>
      <c r="G232" s="333"/>
      <c r="H232" s="333"/>
      <c r="I232" s="284">
        <v>308002.80000000005</v>
      </c>
      <c r="J232" s="284">
        <v>4</v>
      </c>
      <c r="L232" s="284">
        <v>59105.62234998199</v>
      </c>
      <c r="M232" s="284">
        <v>24000</v>
      </c>
      <c r="N232" s="520">
        <v>0.40605274161379867</v>
      </c>
      <c r="O232" s="284">
        <v>34285.71428571429</v>
      </c>
      <c r="P232" s="284">
        <v>0</v>
      </c>
      <c r="R232" s="359">
        <v>1</v>
      </c>
    </row>
    <row r="233" spans="1:18" ht="15" x14ac:dyDescent="0.25">
      <c r="A233" s="295" t="s">
        <v>1138</v>
      </c>
      <c r="B233" s="331">
        <v>142562</v>
      </c>
      <c r="C233" s="331">
        <v>9353062</v>
      </c>
      <c r="D233" s="332">
        <v>3062</v>
      </c>
      <c r="E233" s="332" t="s">
        <v>1286</v>
      </c>
      <c r="F233" s="333">
        <v>0</v>
      </c>
      <c r="G233" s="333"/>
      <c r="H233" s="333"/>
      <c r="I233" s="284">
        <v>568834</v>
      </c>
      <c r="J233" s="284">
        <v>3</v>
      </c>
      <c r="L233" s="284">
        <v>92086.66666666657</v>
      </c>
      <c r="M233" s="284">
        <v>18000</v>
      </c>
      <c r="N233" s="520">
        <v>0.19546803735611401</v>
      </c>
      <c r="O233" s="284">
        <v>25714.285714285717</v>
      </c>
      <c r="P233" s="284">
        <v>0</v>
      </c>
      <c r="R233" s="359">
        <v>1</v>
      </c>
    </row>
    <row r="234" spans="1:18" ht="15" x14ac:dyDescent="0.25">
      <c r="A234" s="295" t="s">
        <v>1138</v>
      </c>
      <c r="B234" s="331">
        <v>146148</v>
      </c>
      <c r="C234" s="331">
        <v>9353081</v>
      </c>
      <c r="D234" s="332">
        <v>3081</v>
      </c>
      <c r="E234" s="332" t="s">
        <v>1424</v>
      </c>
      <c r="F234" s="333">
        <v>0</v>
      </c>
      <c r="G234" s="333"/>
      <c r="H234" s="333"/>
      <c r="I234" s="284">
        <v>122091.20000000001</v>
      </c>
      <c r="J234" s="284">
        <v>4</v>
      </c>
      <c r="L234" s="284">
        <v>28736.333333333314</v>
      </c>
      <c r="M234" s="284">
        <v>24000</v>
      </c>
      <c r="N234" s="520">
        <v>0.83517962161723314</v>
      </c>
      <c r="O234" s="284">
        <v>34285.71428571429</v>
      </c>
      <c r="P234" s="284">
        <v>5549.3809523809759</v>
      </c>
      <c r="R234" s="359">
        <v>1</v>
      </c>
    </row>
    <row r="235" spans="1:18" ht="15" x14ac:dyDescent="0.25">
      <c r="A235" s="295" t="s">
        <v>1138</v>
      </c>
      <c r="B235" s="331">
        <v>146234</v>
      </c>
      <c r="C235" s="331">
        <v>9353084</v>
      </c>
      <c r="D235" s="332">
        <v>3084</v>
      </c>
      <c r="E235" s="332" t="s">
        <v>1425</v>
      </c>
      <c r="F235" s="333">
        <v>0</v>
      </c>
      <c r="G235" s="333"/>
      <c r="H235" s="333"/>
      <c r="I235" s="284">
        <v>172037.6</v>
      </c>
      <c r="J235" s="284">
        <v>3</v>
      </c>
      <c r="L235" s="284">
        <v>46647.580893682614</v>
      </c>
      <c r="M235" s="284">
        <v>18000</v>
      </c>
      <c r="N235" s="520">
        <v>0.38587210001360872</v>
      </c>
      <c r="O235" s="284">
        <v>25714.285714285717</v>
      </c>
      <c r="P235" s="284">
        <v>0</v>
      </c>
      <c r="R235" s="359">
        <v>1</v>
      </c>
    </row>
    <row r="236" spans="1:18" ht="15" x14ac:dyDescent="0.25">
      <c r="A236" s="295" t="s">
        <v>1138</v>
      </c>
      <c r="B236" s="331">
        <v>145696</v>
      </c>
      <c r="C236" s="331">
        <v>9353089</v>
      </c>
      <c r="D236" s="332">
        <v>3089</v>
      </c>
      <c r="E236" s="332" t="s">
        <v>1426</v>
      </c>
      <c r="F236" s="333">
        <v>0</v>
      </c>
      <c r="G236" s="333"/>
      <c r="H236" s="333"/>
      <c r="I236" s="284">
        <v>363498.80000000005</v>
      </c>
      <c r="J236" s="284">
        <v>4</v>
      </c>
      <c r="L236" s="284">
        <v>60959.331136014021</v>
      </c>
      <c r="M236" s="284">
        <v>24000</v>
      </c>
      <c r="N236" s="520">
        <v>0.39370510720418805</v>
      </c>
      <c r="O236" s="284">
        <v>34285.71428571429</v>
      </c>
      <c r="P236" s="284">
        <v>0</v>
      </c>
      <c r="R236" s="359">
        <v>1</v>
      </c>
    </row>
    <row r="237" spans="1:18" ht="15" x14ac:dyDescent="0.25">
      <c r="A237" s="295" t="s">
        <v>1138</v>
      </c>
      <c r="B237" s="331">
        <v>146175</v>
      </c>
      <c r="C237" s="331">
        <v>9353091</v>
      </c>
      <c r="D237" s="332">
        <v>3091</v>
      </c>
      <c r="E237" s="332" t="s">
        <v>1427</v>
      </c>
      <c r="F237" s="333">
        <v>0</v>
      </c>
      <c r="G237" s="333"/>
      <c r="H237" s="333"/>
      <c r="I237" s="284">
        <v>238632.80000000002</v>
      </c>
      <c r="J237" s="284">
        <v>1</v>
      </c>
      <c r="L237" s="284">
        <v>59665.158636026666</v>
      </c>
      <c r="M237" s="284">
        <v>6000</v>
      </c>
      <c r="N237" s="520">
        <v>0.10056120082746441</v>
      </c>
      <c r="O237" s="284">
        <v>8571.4285714285725</v>
      </c>
      <c r="P237" s="284">
        <v>0</v>
      </c>
      <c r="R237" s="359">
        <v>1</v>
      </c>
    </row>
    <row r="238" spans="1:18" ht="15" x14ac:dyDescent="0.25">
      <c r="A238" s="295" t="s">
        <v>1138</v>
      </c>
      <c r="B238" s="331">
        <v>145539</v>
      </c>
      <c r="C238" s="331">
        <v>9353092</v>
      </c>
      <c r="D238" s="332">
        <v>3092</v>
      </c>
      <c r="E238" s="332" t="s">
        <v>1428</v>
      </c>
      <c r="F238" s="333">
        <v>0</v>
      </c>
      <c r="G238" s="333"/>
      <c r="H238" s="333"/>
      <c r="I238" s="284">
        <v>263606</v>
      </c>
      <c r="J238" s="284">
        <v>0</v>
      </c>
      <c r="L238" s="284">
        <v>31198.126507638688</v>
      </c>
      <c r="M238" s="284">
        <v>0</v>
      </c>
      <c r="N238" s="520">
        <v>0</v>
      </c>
      <c r="O238" s="284">
        <v>0</v>
      </c>
      <c r="P238" s="284">
        <v>0</v>
      </c>
      <c r="R238" s="359">
        <v>1</v>
      </c>
    </row>
    <row r="239" spans="1:18" ht="15" x14ac:dyDescent="0.25">
      <c r="A239" s="295" t="s">
        <v>1138</v>
      </c>
      <c r="B239" s="331">
        <v>143807</v>
      </c>
      <c r="C239" s="331">
        <v>9353096</v>
      </c>
      <c r="D239" s="332">
        <v>3096</v>
      </c>
      <c r="E239" s="332" t="s">
        <v>1429</v>
      </c>
      <c r="F239" s="333">
        <v>0</v>
      </c>
      <c r="G239" s="333"/>
      <c r="H239" s="333"/>
      <c r="I239" s="284">
        <v>493914.4</v>
      </c>
      <c r="J239" s="284">
        <v>0</v>
      </c>
      <c r="L239" s="284">
        <v>59807.861952117928</v>
      </c>
      <c r="M239" s="284">
        <v>0</v>
      </c>
      <c r="N239" s="520">
        <v>0</v>
      </c>
      <c r="O239" s="284">
        <v>0</v>
      </c>
      <c r="P239" s="284">
        <v>0</v>
      </c>
      <c r="R239" s="359">
        <v>1</v>
      </c>
    </row>
    <row r="240" spans="1:18" ht="15" x14ac:dyDescent="0.25">
      <c r="A240" s="295" t="s">
        <v>1138</v>
      </c>
      <c r="B240" s="331">
        <v>142994</v>
      </c>
      <c r="C240" s="331">
        <v>9353097</v>
      </c>
      <c r="D240" s="332">
        <v>3097</v>
      </c>
      <c r="E240" s="332" t="s">
        <v>513</v>
      </c>
      <c r="F240" s="333">
        <v>0</v>
      </c>
      <c r="G240" s="333"/>
      <c r="H240" s="333"/>
      <c r="I240" s="284">
        <v>274705.2</v>
      </c>
      <c r="J240" s="284">
        <v>2</v>
      </c>
      <c r="L240" s="284">
        <v>30230.50565753079</v>
      </c>
      <c r="M240" s="284">
        <v>12000</v>
      </c>
      <c r="N240" s="520">
        <v>0.39695002577671579</v>
      </c>
      <c r="O240" s="284">
        <v>17142.857142857145</v>
      </c>
      <c r="P240" s="284">
        <v>0</v>
      </c>
      <c r="R240" s="359">
        <v>1</v>
      </c>
    </row>
    <row r="241" spans="1:18" ht="15" x14ac:dyDescent="0.25">
      <c r="A241" s="295" t="s">
        <v>1138</v>
      </c>
      <c r="B241" s="331">
        <v>143070</v>
      </c>
      <c r="C241" s="331">
        <v>9353098</v>
      </c>
      <c r="D241" s="332">
        <v>3098</v>
      </c>
      <c r="E241" s="332" t="s">
        <v>1430</v>
      </c>
      <c r="F241" s="333">
        <v>0</v>
      </c>
      <c r="G241" s="333"/>
      <c r="H241" s="333"/>
      <c r="I241" s="284">
        <v>246957.2</v>
      </c>
      <c r="J241" s="284">
        <v>2</v>
      </c>
      <c r="L241" s="284">
        <v>49926.571244979947</v>
      </c>
      <c r="M241" s="284">
        <v>12000</v>
      </c>
      <c r="N241" s="520">
        <v>0.2403529763964431</v>
      </c>
      <c r="O241" s="284">
        <v>17142.857142857145</v>
      </c>
      <c r="P241" s="284">
        <v>0</v>
      </c>
      <c r="R241" s="359">
        <v>1</v>
      </c>
    </row>
    <row r="242" spans="1:18" ht="15" x14ac:dyDescent="0.25">
      <c r="A242" s="295" t="s">
        <v>1138</v>
      </c>
      <c r="B242" s="331">
        <v>143071</v>
      </c>
      <c r="C242" s="331">
        <v>9353099</v>
      </c>
      <c r="D242" s="332">
        <v>3099</v>
      </c>
      <c r="E242" s="332" t="s">
        <v>1431</v>
      </c>
      <c r="F242" s="333">
        <v>0</v>
      </c>
      <c r="G242" s="333"/>
      <c r="H242" s="333"/>
      <c r="I242" s="284">
        <v>230308.40000000002</v>
      </c>
      <c r="J242" s="284">
        <v>0</v>
      </c>
      <c r="L242" s="284">
        <v>35465.413974950578</v>
      </c>
      <c r="M242" s="284">
        <v>0</v>
      </c>
      <c r="N242" s="520">
        <v>0</v>
      </c>
      <c r="O242" s="284">
        <v>0</v>
      </c>
      <c r="P242" s="284">
        <v>0</v>
      </c>
      <c r="R242" s="359">
        <v>1</v>
      </c>
    </row>
    <row r="243" spans="1:18" ht="15" x14ac:dyDescent="0.25">
      <c r="A243" s="295" t="s">
        <v>1138</v>
      </c>
      <c r="B243" s="331">
        <v>144849</v>
      </c>
      <c r="C243" s="331">
        <v>9353101</v>
      </c>
      <c r="D243" s="332">
        <v>3101</v>
      </c>
      <c r="E243" s="332" t="s">
        <v>1290</v>
      </c>
      <c r="F243" s="333">
        <v>0</v>
      </c>
      <c r="G243" s="333"/>
      <c r="H243" s="333"/>
      <c r="I243" s="284">
        <v>260831.2</v>
      </c>
      <c r="J243" s="284">
        <v>3</v>
      </c>
      <c r="L243" s="284">
        <v>51923.856915739241</v>
      </c>
      <c r="M243" s="284">
        <v>18000</v>
      </c>
      <c r="N243" s="520">
        <v>0.34666145909018192</v>
      </c>
      <c r="O243" s="284">
        <v>25714.285714285717</v>
      </c>
      <c r="P243" s="284">
        <v>0</v>
      </c>
      <c r="R243" s="359">
        <v>1</v>
      </c>
    </row>
    <row r="244" spans="1:18" ht="15" x14ac:dyDescent="0.25">
      <c r="A244" s="295" t="s">
        <v>1138</v>
      </c>
      <c r="B244" s="331">
        <v>145697</v>
      </c>
      <c r="C244" s="331">
        <v>9353102</v>
      </c>
      <c r="D244" s="332">
        <v>3102</v>
      </c>
      <c r="E244" s="332" t="s">
        <v>1432</v>
      </c>
      <c r="F244" s="333">
        <v>0</v>
      </c>
      <c r="G244" s="333"/>
      <c r="H244" s="333"/>
      <c r="I244" s="284">
        <v>258056.40000000002</v>
      </c>
      <c r="J244" s="284">
        <v>6</v>
      </c>
      <c r="L244" s="284">
        <v>51258.03432494279</v>
      </c>
      <c r="M244" s="284">
        <v>36000</v>
      </c>
      <c r="N244" s="520">
        <v>0.70232892217019638</v>
      </c>
      <c r="O244" s="284">
        <v>51428.571428571435</v>
      </c>
      <c r="P244" s="284">
        <v>170.53710362864513</v>
      </c>
      <c r="R244" s="359">
        <v>1</v>
      </c>
    </row>
    <row r="245" spans="1:18" ht="15" x14ac:dyDescent="0.25">
      <c r="A245" s="295" t="s">
        <v>1138</v>
      </c>
      <c r="B245" s="331">
        <v>142595</v>
      </c>
      <c r="C245" s="331">
        <v>9353115</v>
      </c>
      <c r="D245" s="332">
        <v>3115</v>
      </c>
      <c r="E245" s="332" t="s">
        <v>512</v>
      </c>
      <c r="F245" s="333">
        <v>0</v>
      </c>
      <c r="G245" s="333"/>
      <c r="H245" s="333"/>
      <c r="I245" s="284">
        <v>280254.80000000005</v>
      </c>
      <c r="J245" s="284">
        <v>2</v>
      </c>
      <c r="L245" s="284">
        <v>44327.658823529448</v>
      </c>
      <c r="M245" s="284">
        <v>12000</v>
      </c>
      <c r="N245" s="520">
        <v>0.27071134182323003</v>
      </c>
      <c r="O245" s="284">
        <v>17142.857142857145</v>
      </c>
      <c r="P245" s="284">
        <v>0</v>
      </c>
      <c r="R245" s="359">
        <v>1</v>
      </c>
    </row>
    <row r="246" spans="1:18" ht="15" x14ac:dyDescent="0.25">
      <c r="A246" s="295" t="s">
        <v>1138</v>
      </c>
      <c r="B246" s="331">
        <v>143065</v>
      </c>
      <c r="C246" s="331">
        <v>9353116</v>
      </c>
      <c r="D246" s="332">
        <v>3116</v>
      </c>
      <c r="E246" s="332" t="s">
        <v>1433</v>
      </c>
      <c r="F246" s="333">
        <v>0</v>
      </c>
      <c r="G246" s="333"/>
      <c r="H246" s="333"/>
      <c r="I246" s="284">
        <v>369048.4</v>
      </c>
      <c r="J246" s="284">
        <v>2</v>
      </c>
      <c r="L246" s="284">
        <v>60596.682758620722</v>
      </c>
      <c r="M246" s="284">
        <v>12000</v>
      </c>
      <c r="N246" s="520">
        <v>0.19803064216898628</v>
      </c>
      <c r="O246" s="284">
        <v>17142.857142857145</v>
      </c>
      <c r="P246" s="284">
        <v>0</v>
      </c>
      <c r="R246" s="359">
        <v>1</v>
      </c>
    </row>
    <row r="247" spans="1:18" ht="15" x14ac:dyDescent="0.25">
      <c r="A247" s="295" t="s">
        <v>1138</v>
      </c>
      <c r="B247" s="331">
        <v>142597</v>
      </c>
      <c r="C247" s="331">
        <v>9353302</v>
      </c>
      <c r="D247" s="332">
        <v>3302</v>
      </c>
      <c r="E247" s="332" t="s">
        <v>1292</v>
      </c>
      <c r="F247" s="333">
        <v>0</v>
      </c>
      <c r="G247" s="333"/>
      <c r="H247" s="333"/>
      <c r="I247" s="284">
        <v>557734.80000000005</v>
      </c>
      <c r="J247" s="284">
        <v>4</v>
      </c>
      <c r="L247" s="284">
        <v>103410.91365873677</v>
      </c>
      <c r="M247" s="284">
        <v>24000</v>
      </c>
      <c r="N247" s="520">
        <v>0.23208382124155363</v>
      </c>
      <c r="O247" s="284">
        <v>34285.71428571429</v>
      </c>
      <c r="P247" s="284">
        <v>0</v>
      </c>
      <c r="R247" s="359">
        <v>1</v>
      </c>
    </row>
    <row r="248" spans="1:18" ht="15" x14ac:dyDescent="0.25">
      <c r="A248" s="295" t="s">
        <v>1138</v>
      </c>
      <c r="B248" s="331">
        <v>139149</v>
      </c>
      <c r="C248" s="331">
        <v>9353312</v>
      </c>
      <c r="D248" s="332">
        <v>3312</v>
      </c>
      <c r="E248" s="332" t="s">
        <v>1293</v>
      </c>
      <c r="F248" s="333">
        <v>0</v>
      </c>
      <c r="G248" s="333"/>
      <c r="H248" s="333"/>
      <c r="I248" s="284">
        <v>233083.2</v>
      </c>
      <c r="J248" s="284">
        <v>6</v>
      </c>
      <c r="L248" s="284">
        <v>39814.236144578303</v>
      </c>
      <c r="M248" s="284">
        <v>36000</v>
      </c>
      <c r="N248" s="520">
        <v>0.9041991881816448</v>
      </c>
      <c r="O248" s="284">
        <v>51428.571428571435</v>
      </c>
      <c r="P248" s="284">
        <v>11614.335283993132</v>
      </c>
      <c r="R248" s="359">
        <v>1</v>
      </c>
    </row>
    <row r="249" spans="1:18" ht="15" x14ac:dyDescent="0.25">
      <c r="A249" s="295" t="s">
        <v>1138</v>
      </c>
      <c r="B249" s="331">
        <v>137419</v>
      </c>
      <c r="C249" s="331">
        <v>9353314</v>
      </c>
      <c r="D249" s="332">
        <v>3314</v>
      </c>
      <c r="E249" s="332" t="s">
        <v>1294</v>
      </c>
      <c r="F249" s="333">
        <v>0</v>
      </c>
      <c r="G249" s="333"/>
      <c r="H249" s="333"/>
      <c r="I249" s="284">
        <v>1154316.8</v>
      </c>
      <c r="J249" s="284">
        <v>29</v>
      </c>
      <c r="L249" s="284">
        <v>215814.18947107825</v>
      </c>
      <c r="M249" s="284">
        <v>174000</v>
      </c>
      <c r="N249" s="520">
        <v>0.80624911840339453</v>
      </c>
      <c r="O249" s="284">
        <v>248571.42857142858</v>
      </c>
      <c r="P249" s="284">
        <v>32757.239100350329</v>
      </c>
      <c r="R249" s="359">
        <v>1</v>
      </c>
    </row>
    <row r="250" spans="1:18" ht="15" x14ac:dyDescent="0.25">
      <c r="A250" s="295" t="s">
        <v>1138</v>
      </c>
      <c r="B250" s="331">
        <v>139448</v>
      </c>
      <c r="C250" s="331">
        <v>9353318</v>
      </c>
      <c r="D250" s="332">
        <v>3318</v>
      </c>
      <c r="E250" s="332" t="s">
        <v>1434</v>
      </c>
      <c r="F250" s="333">
        <v>0</v>
      </c>
      <c r="G250" s="333"/>
      <c r="H250" s="333"/>
      <c r="I250" s="284">
        <v>857413.20000000007</v>
      </c>
      <c r="J250" s="284">
        <v>3</v>
      </c>
      <c r="L250" s="284">
        <v>123744.56181353131</v>
      </c>
      <c r="M250" s="284">
        <v>18000</v>
      </c>
      <c r="N250" s="520">
        <v>0.14546093772689511</v>
      </c>
      <c r="O250" s="284">
        <v>25714.285714285717</v>
      </c>
      <c r="P250" s="284">
        <v>0</v>
      </c>
      <c r="R250" s="359">
        <v>1</v>
      </c>
    </row>
    <row r="251" spans="1:18" ht="15" x14ac:dyDescent="0.25">
      <c r="A251" s="295" t="s">
        <v>1138</v>
      </c>
      <c r="B251" s="331">
        <v>143624</v>
      </c>
      <c r="C251" s="331">
        <v>9353320</v>
      </c>
      <c r="D251" s="332">
        <v>3320</v>
      </c>
      <c r="E251" s="332" t="s">
        <v>1296</v>
      </c>
      <c r="F251" s="333">
        <v>0</v>
      </c>
      <c r="G251" s="333"/>
      <c r="H251" s="333"/>
      <c r="I251" s="284">
        <v>771394.4</v>
      </c>
      <c r="J251" s="284">
        <v>3</v>
      </c>
      <c r="L251" s="284">
        <v>125038.61650210748</v>
      </c>
      <c r="M251" s="284">
        <v>18000</v>
      </c>
      <c r="N251" s="520">
        <v>0.14395552752854249</v>
      </c>
      <c r="O251" s="284">
        <v>25714.285714285717</v>
      </c>
      <c r="P251" s="284">
        <v>0</v>
      </c>
      <c r="R251" s="359">
        <v>1</v>
      </c>
    </row>
    <row r="252" spans="1:18" ht="15" x14ac:dyDescent="0.25">
      <c r="A252" s="295" t="s">
        <v>1138</v>
      </c>
      <c r="B252" s="331">
        <v>145692</v>
      </c>
      <c r="C252" s="331">
        <v>9353323</v>
      </c>
      <c r="D252" s="332">
        <v>3323</v>
      </c>
      <c r="E252" s="332" t="s">
        <v>1435</v>
      </c>
      <c r="F252" s="333">
        <v>0</v>
      </c>
      <c r="G252" s="333"/>
      <c r="H252" s="333"/>
      <c r="I252" s="284">
        <v>535536.4</v>
      </c>
      <c r="J252" s="284">
        <v>3</v>
      </c>
      <c r="L252" s="284">
        <v>70388.333333333314</v>
      </c>
      <c r="M252" s="284">
        <v>18000</v>
      </c>
      <c r="N252" s="520">
        <v>0.25572419671820623</v>
      </c>
      <c r="O252" s="284">
        <v>25714.285714285717</v>
      </c>
      <c r="P252" s="284">
        <v>0</v>
      </c>
      <c r="R252" s="359">
        <v>1</v>
      </c>
    </row>
    <row r="253" spans="1:18" ht="15" x14ac:dyDescent="0.25">
      <c r="A253" s="295" t="s">
        <v>1138</v>
      </c>
      <c r="B253" s="331">
        <v>142598</v>
      </c>
      <c r="C253" s="331">
        <v>9353328</v>
      </c>
      <c r="D253" s="332">
        <v>3328</v>
      </c>
      <c r="E253" s="332" t="s">
        <v>1297</v>
      </c>
      <c r="F253" s="333">
        <v>0</v>
      </c>
      <c r="G253" s="333"/>
      <c r="H253" s="333"/>
      <c r="I253" s="284">
        <v>535536.4</v>
      </c>
      <c r="J253" s="284">
        <v>1</v>
      </c>
      <c r="L253" s="284">
        <v>66385.898414788069</v>
      </c>
      <c r="M253" s="284">
        <v>6000</v>
      </c>
      <c r="N253" s="520">
        <v>9.0380640215353997E-2</v>
      </c>
      <c r="O253" s="284">
        <v>8571.4285714285725</v>
      </c>
      <c r="P253" s="284">
        <v>0</v>
      </c>
      <c r="R253" s="359">
        <v>1</v>
      </c>
    </row>
    <row r="254" spans="1:18" ht="15" x14ac:dyDescent="0.25">
      <c r="A254" s="295" t="s">
        <v>1138</v>
      </c>
      <c r="B254" s="331">
        <v>145693</v>
      </c>
      <c r="C254" s="331">
        <v>9353331</v>
      </c>
      <c r="D254" s="332">
        <v>3331</v>
      </c>
      <c r="E254" s="332" t="s">
        <v>1436</v>
      </c>
      <c r="F254" s="333">
        <v>0</v>
      </c>
      <c r="G254" s="333"/>
      <c r="H254" s="333"/>
      <c r="I254" s="284">
        <v>327426.40000000002</v>
      </c>
      <c r="J254" s="284">
        <v>9</v>
      </c>
      <c r="L254" s="284">
        <v>53986.836473969932</v>
      </c>
      <c r="M254" s="284">
        <v>54000</v>
      </c>
      <c r="N254" s="520">
        <v>1.0002438284383715</v>
      </c>
      <c r="O254" s="284">
        <v>77142.857142857145</v>
      </c>
      <c r="P254" s="284">
        <v>23156.020668887213</v>
      </c>
      <c r="R254" s="359">
        <v>1</v>
      </c>
    </row>
    <row r="255" spans="1:18" ht="15" x14ac:dyDescent="0.25">
      <c r="A255" s="295" t="s">
        <v>1138</v>
      </c>
      <c r="B255" s="331">
        <v>142806</v>
      </c>
      <c r="C255" s="331">
        <v>9353335</v>
      </c>
      <c r="D255" s="332">
        <v>3335</v>
      </c>
      <c r="E255" s="332" t="s">
        <v>1298</v>
      </c>
      <c r="F255" s="333">
        <v>0</v>
      </c>
      <c r="G255" s="333"/>
      <c r="H255" s="333"/>
      <c r="I255" s="284">
        <v>574383.60000000009</v>
      </c>
      <c r="J255" s="284">
        <v>3</v>
      </c>
      <c r="L255" s="284">
        <v>116659.40505170191</v>
      </c>
      <c r="M255" s="284">
        <v>18000</v>
      </c>
      <c r="N255" s="520">
        <v>0.15429531799877291</v>
      </c>
      <c r="O255" s="284">
        <v>25714.285714285717</v>
      </c>
      <c r="P255" s="284">
        <v>0</v>
      </c>
      <c r="R255" s="359">
        <v>1</v>
      </c>
    </row>
    <row r="256" spans="1:18" ht="15" x14ac:dyDescent="0.25">
      <c r="A256" s="295" t="s">
        <v>1138</v>
      </c>
      <c r="B256" s="331">
        <v>145382</v>
      </c>
      <c r="C256" s="331">
        <v>9353340</v>
      </c>
      <c r="D256" s="332">
        <v>3340</v>
      </c>
      <c r="E256" s="332" t="s">
        <v>281</v>
      </c>
      <c r="F256" s="333">
        <v>0</v>
      </c>
      <c r="G256" s="333"/>
      <c r="H256" s="333"/>
      <c r="I256" s="284">
        <v>591032.4</v>
      </c>
      <c r="J256" s="284">
        <v>4</v>
      </c>
      <c r="L256" s="284">
        <v>60878.009665051308</v>
      </c>
      <c r="M256" s="284">
        <v>24000</v>
      </c>
      <c r="N256" s="520">
        <v>0.39423102253255593</v>
      </c>
      <c r="O256" s="284">
        <v>34285.71428571429</v>
      </c>
      <c r="P256" s="284">
        <v>0</v>
      </c>
      <c r="R256" s="359">
        <v>1</v>
      </c>
    </row>
    <row r="257" spans="1:18" ht="15" x14ac:dyDescent="0.25">
      <c r="A257" s="295" t="s">
        <v>1138</v>
      </c>
      <c r="B257" s="331">
        <v>141842</v>
      </c>
      <c r="C257" s="331">
        <v>9353344</v>
      </c>
      <c r="D257" s="332">
        <v>3344</v>
      </c>
      <c r="E257" s="332" t="s">
        <v>504</v>
      </c>
      <c r="F257" s="333">
        <v>0</v>
      </c>
      <c r="G257" s="333"/>
      <c r="H257" s="333"/>
      <c r="I257" s="284">
        <v>1087721.6000000001</v>
      </c>
      <c r="J257" s="284">
        <v>4</v>
      </c>
      <c r="L257" s="284">
        <v>311836.2687427674</v>
      </c>
      <c r="M257" s="284">
        <v>24000</v>
      </c>
      <c r="N257" s="520">
        <v>7.6963465785301305E-2</v>
      </c>
      <c r="O257" s="284">
        <v>34285.71428571429</v>
      </c>
      <c r="P257" s="284">
        <v>0</v>
      </c>
      <c r="R257" s="359">
        <v>1</v>
      </c>
    </row>
    <row r="258" spans="1:18" ht="15" x14ac:dyDescent="0.25">
      <c r="A258" s="295" t="s">
        <v>1138</v>
      </c>
      <c r="B258" s="331">
        <v>143360</v>
      </c>
      <c r="C258" s="331">
        <v>9353345</v>
      </c>
      <c r="D258" s="332">
        <v>3345</v>
      </c>
      <c r="E258" s="332" t="s">
        <v>1299</v>
      </c>
      <c r="F258" s="333">
        <v>0</v>
      </c>
      <c r="G258" s="333"/>
      <c r="H258" s="333"/>
      <c r="I258" s="284">
        <v>1212587.6000000001</v>
      </c>
      <c r="J258" s="284">
        <v>0</v>
      </c>
      <c r="L258" s="284">
        <v>160472.68867924516</v>
      </c>
      <c r="M258" s="284">
        <v>0</v>
      </c>
      <c r="N258" s="520">
        <v>0</v>
      </c>
      <c r="O258" s="284">
        <v>0</v>
      </c>
      <c r="P258" s="284">
        <v>0</v>
      </c>
      <c r="R258" s="359">
        <v>1</v>
      </c>
    </row>
    <row r="259" spans="1:18" ht="15" x14ac:dyDescent="0.25">
      <c r="A259" s="295" t="s">
        <v>1138</v>
      </c>
      <c r="B259" s="331">
        <v>145795</v>
      </c>
      <c r="C259" s="331">
        <v>9353346</v>
      </c>
      <c r="D259" s="332">
        <v>3346</v>
      </c>
      <c r="E259" s="332" t="s">
        <v>1437</v>
      </c>
      <c r="F259" s="333">
        <v>0</v>
      </c>
      <c r="G259" s="333"/>
      <c r="H259" s="333"/>
      <c r="I259" s="284">
        <v>796367.60000000009</v>
      </c>
      <c r="J259" s="284">
        <v>4</v>
      </c>
      <c r="L259" s="284">
        <v>122234.59504132233</v>
      </c>
      <c r="M259" s="284">
        <v>24000</v>
      </c>
      <c r="N259" s="520">
        <v>0.19634376006143447</v>
      </c>
      <c r="O259" s="284">
        <v>34285.71428571429</v>
      </c>
      <c r="P259" s="284">
        <v>0</v>
      </c>
      <c r="R259" s="359">
        <v>1</v>
      </c>
    </row>
    <row r="260" spans="1:18" ht="15" x14ac:dyDescent="0.25">
      <c r="A260" s="295" t="s">
        <v>1138</v>
      </c>
      <c r="B260" s="331">
        <v>137179</v>
      </c>
      <c r="C260" s="331">
        <v>9354029</v>
      </c>
      <c r="D260" s="332">
        <v>4029</v>
      </c>
      <c r="E260" s="332" t="s">
        <v>419</v>
      </c>
      <c r="F260" s="333">
        <v>0</v>
      </c>
      <c r="G260" s="333"/>
      <c r="H260" s="333"/>
      <c r="I260" s="284">
        <v>471716.00000000006</v>
      </c>
      <c r="J260" s="284">
        <v>1</v>
      </c>
      <c r="L260" s="284">
        <v>159835.15322953963</v>
      </c>
      <c r="M260" s="284">
        <v>6000</v>
      </c>
      <c r="N260" s="520">
        <v>3.7538675809215674E-2</v>
      </c>
      <c r="O260" s="284">
        <v>8571.4285714285725</v>
      </c>
      <c r="P260" s="284">
        <v>0</v>
      </c>
      <c r="R260" s="359">
        <v>1</v>
      </c>
    </row>
    <row r="261" spans="1:18" ht="15" x14ac:dyDescent="0.25">
      <c r="A261" s="295" t="s">
        <v>1138</v>
      </c>
      <c r="B261" s="331">
        <v>137180</v>
      </c>
      <c r="C261" s="331">
        <v>9354030</v>
      </c>
      <c r="D261" s="332">
        <v>4030</v>
      </c>
      <c r="E261" s="332" t="s">
        <v>420</v>
      </c>
      <c r="F261" s="333">
        <v>0</v>
      </c>
      <c r="G261" s="333"/>
      <c r="H261" s="333"/>
      <c r="I261" s="284">
        <v>663177.20000000007</v>
      </c>
      <c r="J261" s="284">
        <v>1</v>
      </c>
      <c r="L261" s="284">
        <v>212219.92606618619</v>
      </c>
      <c r="M261" s="284">
        <v>6000</v>
      </c>
      <c r="N261" s="520">
        <v>2.8272557206191595E-2</v>
      </c>
      <c r="O261" s="284">
        <v>8571.4285714285725</v>
      </c>
      <c r="P261" s="284">
        <v>0</v>
      </c>
      <c r="R261" s="359">
        <v>1</v>
      </c>
    </row>
    <row r="262" spans="1:18" ht="15" x14ac:dyDescent="0.25">
      <c r="A262" s="295" t="s">
        <v>1138</v>
      </c>
      <c r="B262" s="331">
        <v>136990</v>
      </c>
      <c r="C262" s="331">
        <v>9354000</v>
      </c>
      <c r="D262" s="332">
        <v>4000</v>
      </c>
      <c r="E262" s="332" t="s">
        <v>1300</v>
      </c>
      <c r="F262" s="333">
        <v>0</v>
      </c>
      <c r="G262" s="333"/>
      <c r="H262" s="333"/>
      <c r="I262" s="284">
        <v>0</v>
      </c>
      <c r="J262" s="284">
        <v>0</v>
      </c>
      <c r="L262" s="284">
        <v>321313.58927395428</v>
      </c>
      <c r="M262" s="284">
        <v>0</v>
      </c>
      <c r="N262" s="520">
        <v>0</v>
      </c>
      <c r="O262" s="284">
        <v>0</v>
      </c>
      <c r="P262" s="284">
        <v>0</v>
      </c>
      <c r="R262" s="359">
        <v>1</v>
      </c>
    </row>
    <row r="263" spans="1:18" ht="15" x14ac:dyDescent="0.25">
      <c r="A263" s="295" t="s">
        <v>1138</v>
      </c>
      <c r="B263" s="331">
        <v>136757</v>
      </c>
      <c r="C263" s="331">
        <v>9354001</v>
      </c>
      <c r="D263" s="332">
        <v>4001</v>
      </c>
      <c r="E263" s="332" t="s">
        <v>432</v>
      </c>
      <c r="F263" s="333">
        <v>0</v>
      </c>
      <c r="G263" s="333"/>
      <c r="H263" s="333"/>
      <c r="I263" s="284">
        <v>0</v>
      </c>
      <c r="J263" s="284">
        <v>7</v>
      </c>
      <c r="L263" s="284">
        <v>260732.52903844742</v>
      </c>
      <c r="M263" s="284">
        <v>42000</v>
      </c>
      <c r="N263" s="520">
        <v>0.16108461861238155</v>
      </c>
      <c r="O263" s="284">
        <v>60000.000000000007</v>
      </c>
      <c r="P263" s="284">
        <v>0</v>
      </c>
      <c r="R263" s="359">
        <v>1</v>
      </c>
    </row>
    <row r="264" spans="1:18" ht="15" x14ac:dyDescent="0.25">
      <c r="A264" s="295" t="s">
        <v>1138</v>
      </c>
      <c r="B264" s="331">
        <v>137134</v>
      </c>
      <c r="C264" s="331">
        <v>9354002</v>
      </c>
      <c r="D264" s="332">
        <v>4002</v>
      </c>
      <c r="E264" s="332" t="s">
        <v>228</v>
      </c>
      <c r="F264" s="333">
        <v>0</v>
      </c>
      <c r="G264" s="333"/>
      <c r="H264" s="333"/>
      <c r="I264" s="284">
        <v>0</v>
      </c>
      <c r="J264" s="284">
        <v>20</v>
      </c>
      <c r="L264" s="284">
        <v>625207.27174950601</v>
      </c>
      <c r="M264" s="284">
        <v>120000</v>
      </c>
      <c r="N264" s="520">
        <v>0.19193634722802599</v>
      </c>
      <c r="O264" s="284">
        <v>171428.57142857145</v>
      </c>
      <c r="P264" s="284">
        <v>0</v>
      </c>
      <c r="R264" s="359">
        <v>1</v>
      </c>
    </row>
    <row r="265" spans="1:18" ht="15" x14ac:dyDescent="0.25">
      <c r="A265" s="295" t="s">
        <v>1138</v>
      </c>
      <c r="B265" s="331">
        <v>137321</v>
      </c>
      <c r="C265" s="331">
        <v>9354003</v>
      </c>
      <c r="D265" s="332">
        <v>4003</v>
      </c>
      <c r="E265" s="332" t="s">
        <v>315</v>
      </c>
      <c r="F265" s="333">
        <v>0</v>
      </c>
      <c r="G265" s="333"/>
      <c r="H265" s="333"/>
      <c r="I265" s="284">
        <v>0</v>
      </c>
      <c r="J265" s="284">
        <v>15</v>
      </c>
      <c r="L265" s="284">
        <v>673317.59262637584</v>
      </c>
      <c r="M265" s="284">
        <v>90000</v>
      </c>
      <c r="N265" s="520">
        <v>0.13366649109663326</v>
      </c>
      <c r="O265" s="284">
        <v>128571.42857142858</v>
      </c>
      <c r="P265" s="284">
        <v>0</v>
      </c>
      <c r="R265" s="359">
        <v>1</v>
      </c>
    </row>
    <row r="266" spans="1:18" ht="15" x14ac:dyDescent="0.25">
      <c r="A266" s="295" t="s">
        <v>1138</v>
      </c>
      <c r="B266" s="331">
        <v>138162</v>
      </c>
      <c r="C266" s="331">
        <v>9354004</v>
      </c>
      <c r="D266" s="332">
        <v>4004</v>
      </c>
      <c r="E266" s="332" t="s">
        <v>426</v>
      </c>
      <c r="F266" s="333">
        <v>0</v>
      </c>
      <c r="G266" s="333"/>
      <c r="H266" s="333"/>
      <c r="I266" s="284">
        <v>0</v>
      </c>
      <c r="J266" s="284">
        <v>4</v>
      </c>
      <c r="L266" s="284">
        <v>456217.10264577763</v>
      </c>
      <c r="M266" s="284">
        <v>24000</v>
      </c>
      <c r="N266" s="520">
        <v>5.2606532856429127E-2</v>
      </c>
      <c r="O266" s="284">
        <v>34285.71428571429</v>
      </c>
      <c r="P266" s="284">
        <v>0</v>
      </c>
      <c r="R266" s="359">
        <v>1</v>
      </c>
    </row>
    <row r="267" spans="1:18" ht="15" x14ac:dyDescent="0.25">
      <c r="A267" s="295" t="s">
        <v>1138</v>
      </c>
      <c r="B267" s="331">
        <v>137674</v>
      </c>
      <c r="C267" s="331">
        <v>9354006</v>
      </c>
      <c r="D267" s="332">
        <v>4006</v>
      </c>
      <c r="E267" s="332" t="s">
        <v>325</v>
      </c>
      <c r="F267" s="333">
        <v>0</v>
      </c>
      <c r="G267" s="333"/>
      <c r="H267" s="333"/>
      <c r="I267" s="284">
        <v>0</v>
      </c>
      <c r="J267" s="284">
        <v>4</v>
      </c>
      <c r="L267" s="284">
        <v>379479.90902032552</v>
      </c>
      <c r="M267" s="284">
        <v>24000</v>
      </c>
      <c r="N267" s="520">
        <v>6.3244454922419951E-2</v>
      </c>
      <c r="O267" s="284">
        <v>34285.71428571429</v>
      </c>
      <c r="P267" s="284">
        <v>0</v>
      </c>
      <c r="R267" s="359">
        <v>1</v>
      </c>
    </row>
    <row r="268" spans="1:18" ht="15" x14ac:dyDescent="0.25">
      <c r="A268" s="295" t="s">
        <v>1138</v>
      </c>
      <c r="B268" s="331">
        <v>138373</v>
      </c>
      <c r="C268" s="331">
        <v>9354007</v>
      </c>
      <c r="D268" s="332">
        <v>4007</v>
      </c>
      <c r="E268" s="332" t="s">
        <v>502</v>
      </c>
      <c r="F268" s="333">
        <v>0</v>
      </c>
      <c r="G268" s="333"/>
      <c r="H268" s="333"/>
      <c r="I268" s="284">
        <v>0</v>
      </c>
      <c r="J268" s="284">
        <v>16</v>
      </c>
      <c r="L268" s="284">
        <v>792703.25032826734</v>
      </c>
      <c r="M268" s="284">
        <v>96000</v>
      </c>
      <c r="N268" s="520">
        <v>0.12110458732223606</v>
      </c>
      <c r="O268" s="284">
        <v>137142.85714285716</v>
      </c>
      <c r="P268" s="284">
        <v>0</v>
      </c>
      <c r="R268" s="359">
        <v>1</v>
      </c>
    </row>
    <row r="269" spans="1:18" ht="15" x14ac:dyDescent="0.25">
      <c r="A269" s="295" t="s">
        <v>1138</v>
      </c>
      <c r="B269" s="331">
        <v>138506</v>
      </c>
      <c r="C269" s="331">
        <v>9354008</v>
      </c>
      <c r="D269" s="332">
        <v>4008</v>
      </c>
      <c r="E269" s="332" t="s">
        <v>501</v>
      </c>
      <c r="F269" s="333">
        <v>0</v>
      </c>
      <c r="G269" s="333"/>
      <c r="H269" s="333"/>
      <c r="I269" s="284">
        <v>0</v>
      </c>
      <c r="J269" s="284">
        <v>12</v>
      </c>
      <c r="L269" s="284">
        <v>469207.94684965117</v>
      </c>
      <c r="M269" s="284">
        <v>72000</v>
      </c>
      <c r="N269" s="520">
        <v>0.15345008643485539</v>
      </c>
      <c r="O269" s="284">
        <v>102857.14285714287</v>
      </c>
      <c r="P269" s="284">
        <v>0</v>
      </c>
      <c r="R269" s="359">
        <v>1</v>
      </c>
    </row>
    <row r="270" spans="1:18" ht="15" x14ac:dyDescent="0.25">
      <c r="A270" s="295" t="s">
        <v>1138</v>
      </c>
      <c r="B270" s="331">
        <v>138250</v>
      </c>
      <c r="C270" s="331">
        <v>9354009</v>
      </c>
      <c r="D270" s="332">
        <v>4009</v>
      </c>
      <c r="E270" s="332" t="s">
        <v>433</v>
      </c>
      <c r="F270" s="333">
        <v>0</v>
      </c>
      <c r="G270" s="333"/>
      <c r="H270" s="333"/>
      <c r="I270" s="284">
        <v>0</v>
      </c>
      <c r="J270" s="284">
        <v>7</v>
      </c>
      <c r="L270" s="284">
        <v>276096.84939466271</v>
      </c>
      <c r="M270" s="284">
        <v>42000</v>
      </c>
      <c r="N270" s="520">
        <v>0.15212053340008852</v>
      </c>
      <c r="O270" s="284">
        <v>60000.000000000007</v>
      </c>
      <c r="P270" s="284">
        <v>0</v>
      </c>
      <c r="R270" s="359">
        <v>1</v>
      </c>
    </row>
    <row r="271" spans="1:18" ht="15" x14ac:dyDescent="0.25">
      <c r="A271" s="295" t="s">
        <v>1138</v>
      </c>
      <c r="B271" s="331">
        <v>138273</v>
      </c>
      <c r="C271" s="331">
        <v>9354010</v>
      </c>
      <c r="D271" s="332">
        <v>4010</v>
      </c>
      <c r="E271" s="332" t="s">
        <v>434</v>
      </c>
      <c r="F271" s="333">
        <v>0</v>
      </c>
      <c r="G271" s="333"/>
      <c r="H271" s="333"/>
      <c r="I271" s="284">
        <v>0</v>
      </c>
      <c r="J271" s="284">
        <v>25</v>
      </c>
      <c r="L271" s="284">
        <v>305908.4617392756</v>
      </c>
      <c r="M271" s="284">
        <v>150000</v>
      </c>
      <c r="N271" s="520">
        <v>0.49034276184175751</v>
      </c>
      <c r="O271" s="284">
        <v>214285.71428571429</v>
      </c>
      <c r="P271" s="284">
        <v>0</v>
      </c>
      <c r="R271" s="359">
        <v>1</v>
      </c>
    </row>
    <row r="272" spans="1:18" ht="15" x14ac:dyDescent="0.25">
      <c r="A272" s="295" t="s">
        <v>1138</v>
      </c>
      <c r="B272" s="331">
        <v>138274</v>
      </c>
      <c r="C272" s="331">
        <v>9354016</v>
      </c>
      <c r="D272" s="332">
        <v>4016</v>
      </c>
      <c r="E272" s="332" t="s">
        <v>435</v>
      </c>
      <c r="F272" s="333">
        <v>0</v>
      </c>
      <c r="G272" s="333"/>
      <c r="H272" s="333"/>
      <c r="I272" s="284">
        <v>0</v>
      </c>
      <c r="J272" s="284">
        <v>23</v>
      </c>
      <c r="L272" s="284">
        <v>282815.09510627633</v>
      </c>
      <c r="M272" s="284">
        <v>138000</v>
      </c>
      <c r="N272" s="520">
        <v>0.48795132363123095</v>
      </c>
      <c r="O272" s="284">
        <v>197142.85714285716</v>
      </c>
      <c r="P272" s="284">
        <v>0</v>
      </c>
      <c r="R272" s="359">
        <v>1</v>
      </c>
    </row>
    <row r="273" spans="1:18" ht="15" x14ac:dyDescent="0.25">
      <c r="A273" s="295" t="s">
        <v>1138</v>
      </c>
      <c r="B273" s="331">
        <v>136918</v>
      </c>
      <c r="C273" s="331">
        <v>9354017</v>
      </c>
      <c r="D273" s="332">
        <v>4017</v>
      </c>
      <c r="E273" s="332" t="s">
        <v>318</v>
      </c>
      <c r="F273" s="333">
        <v>0</v>
      </c>
      <c r="G273" s="333"/>
      <c r="H273" s="333"/>
      <c r="I273" s="284">
        <v>0</v>
      </c>
      <c r="J273" s="284">
        <v>15</v>
      </c>
      <c r="L273" s="284">
        <v>296849.74637820909</v>
      </c>
      <c r="M273" s="284">
        <v>90000</v>
      </c>
      <c r="N273" s="520">
        <v>0.30318368500585874</v>
      </c>
      <c r="O273" s="284">
        <v>128571.42857142858</v>
      </c>
      <c r="P273" s="284">
        <v>0</v>
      </c>
      <c r="R273" s="359">
        <v>1</v>
      </c>
    </row>
    <row r="274" spans="1:18" ht="15" x14ac:dyDescent="0.25">
      <c r="A274" s="295" t="s">
        <v>1138</v>
      </c>
      <c r="B274" s="331">
        <v>141639</v>
      </c>
      <c r="C274" s="331">
        <v>9354019</v>
      </c>
      <c r="D274" s="332">
        <v>4019</v>
      </c>
      <c r="E274" s="332" t="s">
        <v>425</v>
      </c>
      <c r="F274" s="333">
        <v>0</v>
      </c>
      <c r="G274" s="333"/>
      <c r="H274" s="333"/>
      <c r="I274" s="284">
        <v>0</v>
      </c>
      <c r="J274" s="284">
        <v>13</v>
      </c>
      <c r="L274" s="284">
        <v>702233.64628461399</v>
      </c>
      <c r="M274" s="284">
        <v>78000</v>
      </c>
      <c r="N274" s="520">
        <v>0.11107414236370375</v>
      </c>
      <c r="O274" s="284">
        <v>111428.57142857143</v>
      </c>
      <c r="P274" s="284">
        <v>0</v>
      </c>
      <c r="R274" s="359">
        <v>1</v>
      </c>
    </row>
    <row r="275" spans="1:18" ht="15" x14ac:dyDescent="0.25">
      <c r="A275" s="295" t="s">
        <v>1138</v>
      </c>
      <c r="B275" s="331">
        <v>139403</v>
      </c>
      <c r="C275" s="331">
        <v>9354032</v>
      </c>
      <c r="D275" s="332">
        <v>4032</v>
      </c>
      <c r="E275" s="332" t="s">
        <v>475</v>
      </c>
      <c r="F275" s="333">
        <v>0</v>
      </c>
      <c r="G275" s="333"/>
      <c r="H275" s="333"/>
      <c r="I275" s="284">
        <v>0</v>
      </c>
      <c r="J275" s="284">
        <v>28</v>
      </c>
      <c r="L275" s="284">
        <v>934664.35402980342</v>
      </c>
      <c r="M275" s="284">
        <v>168000</v>
      </c>
      <c r="N275" s="520">
        <v>0.17974366870381689</v>
      </c>
      <c r="O275" s="284">
        <v>240000.00000000003</v>
      </c>
      <c r="P275" s="284">
        <v>0</v>
      </c>
      <c r="R275" s="359">
        <v>1</v>
      </c>
    </row>
    <row r="276" spans="1:18" ht="15" x14ac:dyDescent="0.25">
      <c r="A276" s="295" t="s">
        <v>1138</v>
      </c>
      <c r="B276" s="331">
        <v>139867</v>
      </c>
      <c r="C276" s="331">
        <v>9354033</v>
      </c>
      <c r="D276" s="332">
        <v>4033</v>
      </c>
      <c r="E276" s="332" t="s">
        <v>469</v>
      </c>
      <c r="F276" s="333">
        <v>0</v>
      </c>
      <c r="G276" s="333"/>
      <c r="H276" s="333"/>
      <c r="I276" s="284">
        <v>0</v>
      </c>
      <c r="J276" s="284">
        <v>9</v>
      </c>
      <c r="L276" s="284">
        <v>614307.33836496202</v>
      </c>
      <c r="M276" s="284">
        <v>54000</v>
      </c>
      <c r="N276" s="520">
        <v>8.7903882352644833E-2</v>
      </c>
      <c r="O276" s="284">
        <v>77142.857142857145</v>
      </c>
      <c r="P276" s="284">
        <v>0</v>
      </c>
      <c r="R276" s="359">
        <v>1</v>
      </c>
    </row>
    <row r="277" spans="1:18" ht="15" x14ac:dyDescent="0.25">
      <c r="A277" s="295" t="s">
        <v>1138</v>
      </c>
      <c r="B277" s="331">
        <v>140032</v>
      </c>
      <c r="C277" s="331">
        <v>9354034</v>
      </c>
      <c r="D277" s="332">
        <v>4034</v>
      </c>
      <c r="E277" s="332" t="s">
        <v>500</v>
      </c>
      <c r="F277" s="333">
        <v>0</v>
      </c>
      <c r="G277" s="333"/>
      <c r="H277" s="333"/>
      <c r="I277" s="284">
        <v>0</v>
      </c>
      <c r="J277" s="284">
        <v>2</v>
      </c>
      <c r="L277" s="284">
        <v>587803.61104195914</v>
      </c>
      <c r="M277" s="284">
        <v>12000</v>
      </c>
      <c r="N277" s="520">
        <v>2.04149817636003E-2</v>
      </c>
      <c r="O277" s="284">
        <v>17142.857142857145</v>
      </c>
      <c r="P277" s="284">
        <v>0</v>
      </c>
      <c r="R277" s="359">
        <v>1</v>
      </c>
    </row>
    <row r="278" spans="1:18" ht="15" x14ac:dyDescent="0.25">
      <c r="A278" s="295" t="s">
        <v>1138</v>
      </c>
      <c r="B278" s="331">
        <v>140047</v>
      </c>
      <c r="C278" s="331">
        <v>9354035</v>
      </c>
      <c r="D278" s="332">
        <v>4035</v>
      </c>
      <c r="E278" s="332" t="s">
        <v>436</v>
      </c>
      <c r="F278" s="333">
        <v>0</v>
      </c>
      <c r="G278" s="333"/>
      <c r="H278" s="333"/>
      <c r="I278" s="284">
        <v>0</v>
      </c>
      <c r="J278" s="284">
        <v>4</v>
      </c>
      <c r="L278" s="284">
        <v>183433.625279912</v>
      </c>
      <c r="M278" s="284">
        <v>24000</v>
      </c>
      <c r="N278" s="520">
        <v>0.13083751664056689</v>
      </c>
      <c r="O278" s="284">
        <v>34285.71428571429</v>
      </c>
      <c r="P278" s="284">
        <v>0</v>
      </c>
      <c r="R278" s="359">
        <v>1</v>
      </c>
    </row>
    <row r="279" spans="1:18" ht="15" x14ac:dyDescent="0.25">
      <c r="A279" s="295" t="s">
        <v>1138</v>
      </c>
      <c r="B279" s="331">
        <v>136271</v>
      </c>
      <c r="C279" s="331">
        <v>9354036</v>
      </c>
      <c r="D279" s="332">
        <v>4036</v>
      </c>
      <c r="E279" s="332" t="s">
        <v>499</v>
      </c>
      <c r="F279" s="333">
        <v>0</v>
      </c>
      <c r="G279" s="333"/>
      <c r="H279" s="333"/>
      <c r="I279" s="284">
        <v>0</v>
      </c>
      <c r="J279" s="284">
        <v>8</v>
      </c>
      <c r="L279" s="284">
        <v>295190.99435554398</v>
      </c>
      <c r="M279" s="284">
        <v>48000</v>
      </c>
      <c r="N279" s="520">
        <v>0.16260658664331137</v>
      </c>
      <c r="O279" s="284">
        <v>68571.42857142858</v>
      </c>
      <c r="P279" s="284">
        <v>0</v>
      </c>
      <c r="R279" s="359">
        <v>1</v>
      </c>
    </row>
    <row r="280" spans="1:18" ht="15" x14ac:dyDescent="0.25">
      <c r="A280" s="295" t="s">
        <v>1138</v>
      </c>
      <c r="B280" s="331">
        <v>136782</v>
      </c>
      <c r="C280" s="331">
        <v>9354040</v>
      </c>
      <c r="D280" s="332">
        <v>4040</v>
      </c>
      <c r="E280" s="332" t="s">
        <v>225</v>
      </c>
      <c r="F280" s="333">
        <v>0</v>
      </c>
      <c r="G280" s="333"/>
      <c r="H280" s="333"/>
      <c r="I280" s="284">
        <v>0</v>
      </c>
      <c r="J280" s="284">
        <v>6</v>
      </c>
      <c r="L280" s="284">
        <v>284405.94878001418</v>
      </c>
      <c r="M280" s="284">
        <v>36000</v>
      </c>
      <c r="N280" s="520">
        <v>0.12657963082145557</v>
      </c>
      <c r="O280" s="284">
        <v>51428.571428571435</v>
      </c>
      <c r="P280" s="284">
        <v>0</v>
      </c>
      <c r="R280" s="359">
        <v>1</v>
      </c>
    </row>
    <row r="281" spans="1:18" ht="15" x14ac:dyDescent="0.25">
      <c r="A281" s="295" t="s">
        <v>1138</v>
      </c>
      <c r="B281" s="331">
        <v>140669</v>
      </c>
      <c r="C281" s="331">
        <v>9354041</v>
      </c>
      <c r="D281" s="332">
        <v>4041</v>
      </c>
      <c r="E281" s="332" t="s">
        <v>498</v>
      </c>
      <c r="F281" s="333">
        <v>0</v>
      </c>
      <c r="G281" s="333"/>
      <c r="H281" s="333"/>
      <c r="I281" s="284">
        <v>0</v>
      </c>
      <c r="J281" s="284">
        <v>4</v>
      </c>
      <c r="L281" s="284">
        <v>411001.68034434249</v>
      </c>
      <c r="M281" s="284">
        <v>24000</v>
      </c>
      <c r="N281" s="520">
        <v>5.8393921844534777E-2</v>
      </c>
      <c r="O281" s="284">
        <v>34285.71428571429</v>
      </c>
      <c r="P281" s="284">
        <v>0</v>
      </c>
      <c r="R281" s="359">
        <v>1</v>
      </c>
    </row>
    <row r="282" spans="1:18" ht="15" x14ac:dyDescent="0.25">
      <c r="A282" s="295" t="s">
        <v>1138</v>
      </c>
      <c r="B282" s="331">
        <v>140969</v>
      </c>
      <c r="C282" s="331">
        <v>9354042</v>
      </c>
      <c r="D282" s="332">
        <v>4042</v>
      </c>
      <c r="E282" s="332" t="s">
        <v>465</v>
      </c>
      <c r="F282" s="333">
        <v>0</v>
      </c>
      <c r="G282" s="333"/>
      <c r="H282" s="333"/>
      <c r="I282" s="284">
        <v>0</v>
      </c>
      <c r="J282" s="284">
        <v>8</v>
      </c>
      <c r="L282" s="284">
        <v>336451.91542796872</v>
      </c>
      <c r="M282" s="284">
        <v>48000</v>
      </c>
      <c r="N282" s="520">
        <v>0.14266526002369084</v>
      </c>
      <c r="O282" s="284">
        <v>68571.42857142858</v>
      </c>
      <c r="P282" s="284">
        <v>0</v>
      </c>
      <c r="R282" s="359">
        <v>1</v>
      </c>
    </row>
    <row r="283" spans="1:18" ht="15" x14ac:dyDescent="0.25">
      <c r="A283" s="295" t="s">
        <v>1138</v>
      </c>
      <c r="B283" s="331">
        <v>141236</v>
      </c>
      <c r="C283" s="331">
        <v>9354043</v>
      </c>
      <c r="D283" s="332">
        <v>4043</v>
      </c>
      <c r="E283" s="332" t="s">
        <v>1301</v>
      </c>
      <c r="F283" s="333">
        <v>0</v>
      </c>
      <c r="G283" s="333"/>
      <c r="H283" s="333"/>
      <c r="I283" s="284">
        <v>0</v>
      </c>
      <c r="J283" s="284">
        <v>29</v>
      </c>
      <c r="L283" s="284">
        <v>252348.81617280788</v>
      </c>
      <c r="M283" s="284">
        <v>174000</v>
      </c>
      <c r="N283" s="520">
        <v>0.68952176054927561</v>
      </c>
      <c r="O283" s="284">
        <v>248571.42857142858</v>
      </c>
      <c r="P283" s="284">
        <v>0</v>
      </c>
      <c r="R283" s="359">
        <v>1</v>
      </c>
    </row>
    <row r="284" spans="1:18" ht="15" x14ac:dyDescent="0.25">
      <c r="A284" s="295" t="s">
        <v>1138</v>
      </c>
      <c r="B284" s="331">
        <v>142759</v>
      </c>
      <c r="C284" s="331">
        <v>9354045</v>
      </c>
      <c r="D284" s="332">
        <v>4045</v>
      </c>
      <c r="E284" s="332" t="s">
        <v>496</v>
      </c>
      <c r="F284" s="333">
        <v>0</v>
      </c>
      <c r="G284" s="333"/>
      <c r="H284" s="333"/>
      <c r="I284" s="284">
        <v>0</v>
      </c>
      <c r="J284" s="284">
        <v>12</v>
      </c>
      <c r="L284" s="284">
        <v>626819.707571732</v>
      </c>
      <c r="M284" s="284">
        <v>72000</v>
      </c>
      <c r="N284" s="520">
        <v>0.11486556521798649</v>
      </c>
      <c r="O284" s="284">
        <v>102857.14285714287</v>
      </c>
      <c r="P284" s="284">
        <v>0</v>
      </c>
      <c r="R284" s="359">
        <v>1</v>
      </c>
    </row>
    <row r="285" spans="1:18" ht="15" x14ac:dyDescent="0.25">
      <c r="A285" s="295" t="s">
        <v>1138</v>
      </c>
      <c r="B285" s="331">
        <v>145055</v>
      </c>
      <c r="C285" s="331">
        <v>9354048</v>
      </c>
      <c r="D285" s="332">
        <v>4048</v>
      </c>
      <c r="E285" s="332" t="s">
        <v>428</v>
      </c>
      <c r="F285" s="333">
        <v>0</v>
      </c>
      <c r="G285" s="333"/>
      <c r="H285" s="333"/>
      <c r="I285" s="284">
        <v>0</v>
      </c>
      <c r="J285" s="284">
        <v>25</v>
      </c>
      <c r="L285" s="284">
        <v>515926.44149086229</v>
      </c>
      <c r="M285" s="284">
        <v>150000</v>
      </c>
      <c r="N285" s="520">
        <v>0.29073912080673364</v>
      </c>
      <c r="O285" s="284">
        <v>214285.71428571429</v>
      </c>
      <c r="P285" s="284">
        <v>0</v>
      </c>
      <c r="R285" s="359">
        <v>1</v>
      </c>
    </row>
    <row r="286" spans="1:18" ht="15" x14ac:dyDescent="0.25">
      <c r="A286" s="295" t="s">
        <v>1138</v>
      </c>
      <c r="B286" s="331">
        <v>137901</v>
      </c>
      <c r="C286" s="331">
        <v>9354051</v>
      </c>
      <c r="D286" s="332">
        <v>4051</v>
      </c>
      <c r="E286" s="332" t="s">
        <v>495</v>
      </c>
      <c r="F286" s="333">
        <v>0</v>
      </c>
      <c r="G286" s="333"/>
      <c r="H286" s="333"/>
      <c r="I286" s="284">
        <v>0</v>
      </c>
      <c r="J286" s="284">
        <v>24</v>
      </c>
      <c r="L286" s="284">
        <v>158058.47671886376</v>
      </c>
      <c r="M286" s="284">
        <v>144000</v>
      </c>
      <c r="N286" s="520">
        <v>0.91105521822869795</v>
      </c>
      <c r="O286" s="284">
        <v>205714.28571428574</v>
      </c>
      <c r="P286" s="284">
        <v>47655.808995421976</v>
      </c>
      <c r="R286" s="359">
        <v>1</v>
      </c>
    </row>
    <row r="287" spans="1:18" ht="15" x14ac:dyDescent="0.25">
      <c r="A287" s="295" t="s">
        <v>1138</v>
      </c>
      <c r="B287" s="331">
        <v>137055</v>
      </c>
      <c r="C287" s="331">
        <v>9354056</v>
      </c>
      <c r="D287" s="332">
        <v>4056</v>
      </c>
      <c r="E287" s="332" t="s">
        <v>221</v>
      </c>
      <c r="F287" s="333">
        <v>0</v>
      </c>
      <c r="G287" s="333"/>
      <c r="H287" s="333"/>
      <c r="I287" s="284">
        <v>0</v>
      </c>
      <c r="J287" s="284">
        <v>9</v>
      </c>
      <c r="L287" s="284">
        <v>614732.59670659993</v>
      </c>
      <c r="M287" s="284">
        <v>54000</v>
      </c>
      <c r="N287" s="520">
        <v>8.7843072401402461E-2</v>
      </c>
      <c r="O287" s="284">
        <v>77142.857142857145</v>
      </c>
      <c r="P287" s="284">
        <v>0</v>
      </c>
      <c r="R287" s="359">
        <v>1</v>
      </c>
    </row>
    <row r="288" spans="1:18" ht="15" x14ac:dyDescent="0.25">
      <c r="A288" s="295" t="s">
        <v>1138</v>
      </c>
      <c r="B288" s="331">
        <v>136998</v>
      </c>
      <c r="C288" s="331">
        <v>9354075</v>
      </c>
      <c r="D288" s="332">
        <v>4075</v>
      </c>
      <c r="E288" s="332" t="s">
        <v>222</v>
      </c>
      <c r="F288" s="333">
        <v>0</v>
      </c>
      <c r="G288" s="333"/>
      <c r="H288" s="333"/>
      <c r="I288" s="284">
        <v>0</v>
      </c>
      <c r="J288" s="284">
        <v>6</v>
      </c>
      <c r="L288" s="284">
        <v>380920.01475185889</v>
      </c>
      <c r="M288" s="284">
        <v>36000</v>
      </c>
      <c r="N288" s="520">
        <v>9.4508029522815507E-2</v>
      </c>
      <c r="O288" s="284">
        <v>51428.571428571435</v>
      </c>
      <c r="P288" s="284">
        <v>0</v>
      </c>
      <c r="R288" s="359">
        <v>1</v>
      </c>
    </row>
    <row r="289" spans="1:18" ht="15" x14ac:dyDescent="0.25">
      <c r="A289" s="295" t="s">
        <v>1138</v>
      </c>
      <c r="B289" s="331">
        <v>136834</v>
      </c>
      <c r="C289" s="331">
        <v>9354076</v>
      </c>
      <c r="D289" s="332">
        <v>4076</v>
      </c>
      <c r="E289" s="332" t="s">
        <v>328</v>
      </c>
      <c r="F289" s="333">
        <v>0</v>
      </c>
      <c r="G289" s="333"/>
      <c r="H289" s="333"/>
      <c r="I289" s="284">
        <v>0</v>
      </c>
      <c r="J289" s="284">
        <v>20</v>
      </c>
      <c r="L289" s="284">
        <v>627457.75650499575</v>
      </c>
      <c r="M289" s="284">
        <v>120000</v>
      </c>
      <c r="N289" s="520">
        <v>0.19124793463134848</v>
      </c>
      <c r="O289" s="284">
        <v>171428.57142857145</v>
      </c>
      <c r="P289" s="284">
        <v>0</v>
      </c>
      <c r="R289" s="359">
        <v>1</v>
      </c>
    </row>
    <row r="290" spans="1:18" ht="15" x14ac:dyDescent="0.25">
      <c r="A290" s="295" t="s">
        <v>1138</v>
      </c>
      <c r="B290" s="331">
        <v>136827</v>
      </c>
      <c r="C290" s="331">
        <v>9354092</v>
      </c>
      <c r="D290" s="332">
        <v>4092</v>
      </c>
      <c r="E290" s="332" t="s">
        <v>320</v>
      </c>
      <c r="F290" s="333">
        <v>0</v>
      </c>
      <c r="G290" s="333"/>
      <c r="H290" s="333"/>
      <c r="I290" s="284">
        <v>0</v>
      </c>
      <c r="J290" s="284">
        <v>16</v>
      </c>
      <c r="L290" s="284">
        <v>729456.78657492599</v>
      </c>
      <c r="M290" s="284">
        <v>96000</v>
      </c>
      <c r="N290" s="520">
        <v>0.13160478011419444</v>
      </c>
      <c r="O290" s="284">
        <v>137142.85714285716</v>
      </c>
      <c r="P290" s="284">
        <v>0</v>
      </c>
      <c r="R290" s="359">
        <v>1</v>
      </c>
    </row>
    <row r="291" spans="1:18" ht="15" x14ac:dyDescent="0.25">
      <c r="A291" s="295" t="s">
        <v>1138</v>
      </c>
      <c r="B291" s="331">
        <v>139288</v>
      </c>
      <c r="C291" s="331">
        <v>9354095</v>
      </c>
      <c r="D291" s="332">
        <v>4095</v>
      </c>
      <c r="E291" s="332" t="s">
        <v>494</v>
      </c>
      <c r="F291" s="333">
        <v>0</v>
      </c>
      <c r="G291" s="333"/>
      <c r="H291" s="333"/>
      <c r="I291" s="284">
        <v>0</v>
      </c>
      <c r="J291" s="284">
        <v>24</v>
      </c>
      <c r="L291" s="284">
        <v>693037.77537686611</v>
      </c>
      <c r="M291" s="284">
        <v>144000</v>
      </c>
      <c r="N291" s="520">
        <v>0.20778088167227887</v>
      </c>
      <c r="O291" s="284">
        <v>205714.28571428574</v>
      </c>
      <c r="P291" s="284">
        <v>0</v>
      </c>
      <c r="R291" s="359">
        <v>1</v>
      </c>
    </row>
    <row r="292" spans="1:18" ht="15" x14ac:dyDescent="0.25">
      <c r="A292" s="295" t="s">
        <v>1138</v>
      </c>
      <c r="B292" s="331">
        <v>144214</v>
      </c>
      <c r="C292" s="331">
        <v>9354096</v>
      </c>
      <c r="D292" s="332">
        <v>4096</v>
      </c>
      <c r="E292" s="332" t="s">
        <v>316</v>
      </c>
      <c r="F292" s="333">
        <v>0</v>
      </c>
      <c r="G292" s="333"/>
      <c r="H292" s="333"/>
      <c r="I292" s="284">
        <v>0</v>
      </c>
      <c r="J292" s="284">
        <v>11</v>
      </c>
      <c r="L292" s="284">
        <v>329404.156899967</v>
      </c>
      <c r="M292" s="284">
        <v>66000</v>
      </c>
      <c r="N292" s="520">
        <v>0.20036177023729179</v>
      </c>
      <c r="O292" s="284">
        <v>94285.71428571429</v>
      </c>
      <c r="P292" s="284">
        <v>0</v>
      </c>
      <c r="R292" s="359">
        <v>1</v>
      </c>
    </row>
    <row r="293" spans="1:18" ht="15" x14ac:dyDescent="0.25">
      <c r="A293" s="295" t="s">
        <v>1138</v>
      </c>
      <c r="B293" s="331">
        <v>137218</v>
      </c>
      <c r="C293" s="331">
        <v>9354097</v>
      </c>
      <c r="D293" s="332">
        <v>4097</v>
      </c>
      <c r="E293" s="332" t="s">
        <v>317</v>
      </c>
      <c r="F293" s="333">
        <v>0</v>
      </c>
      <c r="G293" s="333"/>
      <c r="H293" s="333"/>
      <c r="I293" s="284">
        <v>0</v>
      </c>
      <c r="J293" s="284">
        <v>5</v>
      </c>
      <c r="L293" s="284">
        <v>345432.75421654677</v>
      </c>
      <c r="M293" s="284">
        <v>30000</v>
      </c>
      <c r="N293" s="520">
        <v>8.6847583600000583E-2</v>
      </c>
      <c r="O293" s="284">
        <v>42857.142857142862</v>
      </c>
      <c r="P293" s="284">
        <v>0</v>
      </c>
      <c r="R293" s="359">
        <v>1</v>
      </c>
    </row>
    <row r="294" spans="1:18" ht="15" x14ac:dyDescent="0.25">
      <c r="A294" s="295" t="s">
        <v>1138</v>
      </c>
      <c r="B294" s="331">
        <v>137208</v>
      </c>
      <c r="C294" s="331">
        <v>9354098</v>
      </c>
      <c r="D294" s="332">
        <v>4098</v>
      </c>
      <c r="E294" s="332" t="s">
        <v>493</v>
      </c>
      <c r="F294" s="333">
        <v>0</v>
      </c>
      <c r="G294" s="333"/>
      <c r="H294" s="333"/>
      <c r="I294" s="284">
        <v>0</v>
      </c>
      <c r="J294" s="284">
        <v>24</v>
      </c>
      <c r="L294" s="284">
        <v>298806.59475811792</v>
      </c>
      <c r="M294" s="284">
        <v>144000</v>
      </c>
      <c r="N294" s="520">
        <v>0.48191707454304045</v>
      </c>
      <c r="O294" s="284">
        <v>205714.28571428574</v>
      </c>
      <c r="P294" s="284">
        <v>0</v>
      </c>
      <c r="R294" s="359">
        <v>1</v>
      </c>
    </row>
    <row r="295" spans="1:18" ht="15" x14ac:dyDescent="0.25">
      <c r="A295" s="295" t="s">
        <v>1138</v>
      </c>
      <c r="B295" s="331">
        <v>136969</v>
      </c>
      <c r="C295" s="331">
        <v>9354099</v>
      </c>
      <c r="D295" s="332">
        <v>4099</v>
      </c>
      <c r="E295" s="332" t="s">
        <v>327</v>
      </c>
      <c r="F295" s="333">
        <v>0</v>
      </c>
      <c r="G295" s="333"/>
      <c r="H295" s="333"/>
      <c r="I295" s="284">
        <v>0</v>
      </c>
      <c r="J295" s="284">
        <v>44</v>
      </c>
      <c r="L295" s="284">
        <v>576010.79355099029</v>
      </c>
      <c r="M295" s="284">
        <v>264000</v>
      </c>
      <c r="N295" s="520">
        <v>0.45832474487586122</v>
      </c>
      <c r="O295" s="284">
        <v>377142.85714285716</v>
      </c>
      <c r="P295" s="284">
        <v>0</v>
      </c>
      <c r="R295" s="359">
        <v>1</v>
      </c>
    </row>
    <row r="296" spans="1:18" ht="15" x14ac:dyDescent="0.25">
      <c r="A296" s="295" t="s">
        <v>1138</v>
      </c>
      <c r="B296" s="331">
        <v>136322</v>
      </c>
      <c r="C296" s="331">
        <v>9354102</v>
      </c>
      <c r="D296" s="332">
        <v>4102</v>
      </c>
      <c r="E296" s="332" t="s">
        <v>424</v>
      </c>
      <c r="F296" s="333">
        <v>0</v>
      </c>
      <c r="G296" s="333"/>
      <c r="H296" s="333"/>
      <c r="I296" s="284">
        <v>0</v>
      </c>
      <c r="J296" s="284">
        <v>4</v>
      </c>
      <c r="L296" s="284">
        <v>486771.43913569127</v>
      </c>
      <c r="M296" s="284">
        <v>24000</v>
      </c>
      <c r="N296" s="520">
        <v>4.930445393964418E-2</v>
      </c>
      <c r="O296" s="284">
        <v>34285.71428571429</v>
      </c>
      <c r="P296" s="284">
        <v>0</v>
      </c>
      <c r="R296" s="359">
        <v>1</v>
      </c>
    </row>
    <row r="297" spans="1:18" ht="15" x14ac:dyDescent="0.25">
      <c r="A297" s="295" t="s">
        <v>1138</v>
      </c>
      <c r="B297" s="331">
        <v>143362</v>
      </c>
      <c r="C297" s="331">
        <v>9354103</v>
      </c>
      <c r="D297" s="332">
        <v>4103</v>
      </c>
      <c r="E297" s="332" t="s">
        <v>431</v>
      </c>
      <c r="F297" s="333">
        <v>0</v>
      </c>
      <c r="G297" s="333"/>
      <c r="H297" s="333"/>
      <c r="I297" s="284">
        <v>0</v>
      </c>
      <c r="J297" s="284">
        <v>0</v>
      </c>
      <c r="L297" s="284">
        <v>506665.05336607789</v>
      </c>
      <c r="M297" s="284">
        <v>0</v>
      </c>
      <c r="N297" s="520">
        <v>0</v>
      </c>
      <c r="O297" s="284">
        <v>0</v>
      </c>
      <c r="P297" s="284">
        <v>0</v>
      </c>
      <c r="R297" s="359">
        <v>1</v>
      </c>
    </row>
    <row r="298" spans="1:18" ht="15" x14ac:dyDescent="0.25">
      <c r="A298" s="295" t="s">
        <v>1138</v>
      </c>
      <c r="B298" s="331">
        <v>136416</v>
      </c>
      <c r="C298" s="331">
        <v>9354504</v>
      </c>
      <c r="D298" s="332">
        <v>4504</v>
      </c>
      <c r="E298" s="332" t="s">
        <v>224</v>
      </c>
      <c r="F298" s="333">
        <v>0</v>
      </c>
      <c r="G298" s="333"/>
      <c r="H298" s="333"/>
      <c r="I298" s="284">
        <v>0</v>
      </c>
      <c r="J298" s="284">
        <v>11</v>
      </c>
      <c r="L298" s="284">
        <v>241318.14482925326</v>
      </c>
      <c r="M298" s="284">
        <v>66000</v>
      </c>
      <c r="N298" s="520">
        <v>0.27349787578840734</v>
      </c>
      <c r="O298" s="284">
        <v>94285.71428571429</v>
      </c>
      <c r="P298" s="284">
        <v>0</v>
      </c>
      <c r="R298" s="359">
        <v>1</v>
      </c>
    </row>
    <row r="299" spans="1:18" ht="15" x14ac:dyDescent="0.25">
      <c r="A299" s="295" t="s">
        <v>1138</v>
      </c>
      <c r="B299" s="331">
        <v>137849</v>
      </c>
      <c r="C299" s="331">
        <v>9354603</v>
      </c>
      <c r="D299" s="332">
        <v>4603</v>
      </c>
      <c r="E299" s="332" t="s">
        <v>324</v>
      </c>
      <c r="F299" s="333">
        <v>0</v>
      </c>
      <c r="G299" s="333"/>
      <c r="H299" s="333"/>
      <c r="I299" s="284">
        <v>0</v>
      </c>
      <c r="J299" s="284">
        <v>10</v>
      </c>
      <c r="L299" s="284">
        <v>364896.09307845531</v>
      </c>
      <c r="M299" s="284">
        <v>60000</v>
      </c>
      <c r="N299" s="520">
        <v>0.16443037110594541</v>
      </c>
      <c r="O299" s="284">
        <v>85714.285714285725</v>
      </c>
      <c r="P299" s="284">
        <v>0</v>
      </c>
      <c r="R299" s="359">
        <v>1</v>
      </c>
    </row>
    <row r="300" spans="1:18" ht="15" x14ac:dyDescent="0.25">
      <c r="A300" s="295" t="s">
        <v>1138</v>
      </c>
      <c r="B300" s="331">
        <v>136453</v>
      </c>
      <c r="C300" s="331">
        <v>9354606</v>
      </c>
      <c r="D300" s="332">
        <v>4606</v>
      </c>
      <c r="E300" s="332" t="s">
        <v>321</v>
      </c>
      <c r="F300" s="333">
        <v>0</v>
      </c>
      <c r="G300" s="333"/>
      <c r="H300" s="333"/>
      <c r="I300" s="284">
        <v>0</v>
      </c>
      <c r="J300" s="284">
        <v>12</v>
      </c>
      <c r="L300" s="284">
        <v>731897.58227211679</v>
      </c>
      <c r="M300" s="284">
        <v>72000</v>
      </c>
      <c r="N300" s="520">
        <v>9.8374419787645467E-2</v>
      </c>
      <c r="O300" s="284">
        <v>102857.14285714287</v>
      </c>
      <c r="P300" s="284">
        <v>0</v>
      </c>
      <c r="R300" s="359">
        <v>1</v>
      </c>
    </row>
    <row r="301" spans="1:18" ht="15" x14ac:dyDescent="0.25">
      <c r="A301" s="295" t="s">
        <v>1138</v>
      </c>
      <c r="B301" s="331">
        <v>142580</v>
      </c>
      <c r="C301" s="331">
        <v>9352113</v>
      </c>
      <c r="D301" s="332">
        <v>2113</v>
      </c>
      <c r="E301" s="332" t="s">
        <v>1269</v>
      </c>
      <c r="F301" s="333">
        <v>0</v>
      </c>
      <c r="G301" s="333"/>
      <c r="H301" s="333"/>
      <c r="I301" s="284">
        <v>1001702.8</v>
      </c>
      <c r="J301" s="284">
        <v>20</v>
      </c>
      <c r="L301" s="284">
        <v>232623.72056917663</v>
      </c>
      <c r="M301" s="284">
        <v>120000</v>
      </c>
      <c r="N301" s="520">
        <v>0.51585452982347479</v>
      </c>
      <c r="O301" s="284">
        <v>171428.57142857145</v>
      </c>
      <c r="P301" s="284">
        <v>0</v>
      </c>
      <c r="R301" s="359">
        <v>1</v>
      </c>
    </row>
    <row r="302" spans="1:18" ht="15" x14ac:dyDescent="0.25">
      <c r="A302" s="295" t="s">
        <v>1138</v>
      </c>
      <c r="B302" s="331">
        <v>124671</v>
      </c>
      <c r="C302" s="331">
        <v>9352194</v>
      </c>
      <c r="D302" s="332">
        <v>2194</v>
      </c>
      <c r="E302" s="332" t="s">
        <v>258</v>
      </c>
      <c r="F302" s="333">
        <v>0</v>
      </c>
      <c r="G302" s="333"/>
      <c r="H302" s="333"/>
      <c r="I302" s="284">
        <v>1731475.2000000002</v>
      </c>
      <c r="J302" s="284">
        <v>11</v>
      </c>
      <c r="L302" s="284">
        <v>197184.58606816648</v>
      </c>
      <c r="M302" s="284">
        <v>66000</v>
      </c>
      <c r="N302" s="520">
        <v>0.33471176077213194</v>
      </c>
      <c r="O302" s="284">
        <v>94285.71428571429</v>
      </c>
      <c r="P302" s="284">
        <v>0</v>
      </c>
      <c r="R302" s="359">
        <v>1</v>
      </c>
    </row>
    <row r="303" spans="1:18" ht="15" x14ac:dyDescent="0.25">
      <c r="A303" s="295" t="s">
        <v>1138</v>
      </c>
      <c r="B303" s="331">
        <v>124608</v>
      </c>
      <c r="C303" s="331">
        <v>9352109</v>
      </c>
      <c r="D303" s="332">
        <v>2109</v>
      </c>
      <c r="E303" s="332" t="s">
        <v>207</v>
      </c>
      <c r="F303" s="333">
        <v>0</v>
      </c>
      <c r="G303" s="333"/>
      <c r="H303" s="333"/>
      <c r="I303" s="284">
        <v>163713.20000000001</v>
      </c>
      <c r="J303" s="284">
        <v>1</v>
      </c>
      <c r="L303" s="284">
        <v>34099.280323450133</v>
      </c>
      <c r="M303" s="284">
        <v>6000</v>
      </c>
      <c r="N303" s="520">
        <v>0.17595679272661335</v>
      </c>
      <c r="O303" s="284">
        <v>8571.4285714285725</v>
      </c>
      <c r="P303" s="284">
        <v>0</v>
      </c>
      <c r="R303" s="359">
        <v>1</v>
      </c>
    </row>
    <row r="304" spans="1:18" ht="15" x14ac:dyDescent="0.25">
      <c r="A304" s="295" t="s">
        <v>1138</v>
      </c>
      <c r="B304" s="331">
        <v>124657</v>
      </c>
      <c r="C304" s="331">
        <v>9352171</v>
      </c>
      <c r="D304" s="332">
        <v>2171</v>
      </c>
      <c r="E304" s="332" t="s">
        <v>285</v>
      </c>
      <c r="F304" s="333">
        <v>0</v>
      </c>
      <c r="G304" s="333"/>
      <c r="H304" s="333"/>
      <c r="I304" s="284">
        <v>962855.60000000009</v>
      </c>
      <c r="J304" s="284">
        <v>8</v>
      </c>
      <c r="L304" s="284">
        <v>204875.29657019002</v>
      </c>
      <c r="M304" s="284">
        <v>48000</v>
      </c>
      <c r="N304" s="520">
        <v>0.23428886158344259</v>
      </c>
      <c r="O304" s="284">
        <v>68571.42857142858</v>
      </c>
      <c r="P304" s="284">
        <v>0</v>
      </c>
      <c r="R304" s="359">
        <v>1</v>
      </c>
    </row>
    <row r="307" spans="2:18" x14ac:dyDescent="0.2">
      <c r="B307" s="359"/>
      <c r="C307" s="359"/>
      <c r="D307" s="359"/>
      <c r="E307" s="359"/>
      <c r="F307" s="359"/>
      <c r="G307" s="359"/>
      <c r="H307" s="359"/>
      <c r="I307" s="359"/>
      <c r="J307" s="359"/>
      <c r="P307" s="539">
        <v>691076.67169833719</v>
      </c>
      <c r="R307" s="359">
        <v>273</v>
      </c>
    </row>
    <row r="311" spans="2:18" x14ac:dyDescent="0.2">
      <c r="L311" s="359" t="s">
        <v>1745</v>
      </c>
    </row>
    <row r="312" spans="2:18" x14ac:dyDescent="0.2">
      <c r="L312" s="359" t="s">
        <v>1746</v>
      </c>
    </row>
    <row r="313" spans="2:18" x14ac:dyDescent="0.2">
      <c r="L313" s="359" t="s">
        <v>1747</v>
      </c>
    </row>
  </sheetData>
  <autoFilter ref="A5:R304" xr:uid="{00000000-0009-0000-0000-00000C000000}">
    <filterColumn colId="1" showButton="0"/>
  </autoFilter>
  <mergeCells count="2">
    <mergeCell ref="L2:P2"/>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6D25A-C27F-4975-A5A6-3855B8778525}">
  <sheetPr>
    <tabColor rgb="FFFFC000"/>
  </sheetPr>
  <dimension ref="A1:L301"/>
  <sheetViews>
    <sheetView topLeftCell="A171" workbookViewId="0">
      <selection activeCell="L192" sqref="L192"/>
    </sheetView>
  </sheetViews>
  <sheetFormatPr defaultColWidth="11.6640625" defaultRowHeight="12.75" x14ac:dyDescent="0.2"/>
  <cols>
    <col min="1" max="2" width="11.6640625" style="136"/>
    <col min="3" max="3" width="17.5" style="136" bestFit="1" customWidth="1"/>
    <col min="4" max="4" width="17.5" style="136" customWidth="1"/>
    <col min="5" max="5" width="57.83203125" style="136" bestFit="1" customWidth="1"/>
    <col min="6" max="6" width="15.5" style="704" bestFit="1" customWidth="1"/>
    <col min="7" max="8" width="15.5" style="704" customWidth="1"/>
    <col min="9" max="9" width="16.33203125" style="136" bestFit="1" customWidth="1"/>
    <col min="10" max="10" width="11.6640625" style="706"/>
    <col min="11" max="12" width="16.33203125" style="136" bestFit="1" customWidth="1"/>
    <col min="13" max="16384" width="11.6640625" style="136"/>
  </cols>
  <sheetData>
    <row r="1" spans="1:12" ht="45" x14ac:dyDescent="0.2">
      <c r="A1" s="136" t="s">
        <v>1949</v>
      </c>
      <c r="C1" s="136" t="s">
        <v>1950</v>
      </c>
      <c r="D1" s="136" t="s">
        <v>1951</v>
      </c>
      <c r="E1" s="136" t="s">
        <v>704</v>
      </c>
      <c r="F1" s="700" t="s">
        <v>1735</v>
      </c>
      <c r="G1" s="700" t="s">
        <v>1952</v>
      </c>
      <c r="H1" s="700" t="s">
        <v>760</v>
      </c>
      <c r="I1" s="617" t="s">
        <v>1736</v>
      </c>
      <c r="J1" s="701" t="s">
        <v>1737</v>
      </c>
      <c r="K1" s="701">
        <v>0.7</v>
      </c>
      <c r="L1" s="617" t="s">
        <v>1738</v>
      </c>
    </row>
    <row r="2" spans="1:12" ht="15" x14ac:dyDescent="0.25">
      <c r="A2" s="702">
        <v>124566</v>
      </c>
      <c r="B2" s="702">
        <v>9352058</v>
      </c>
      <c r="C2" s="703">
        <v>1</v>
      </c>
      <c r="D2" s="703"/>
      <c r="E2" s="136" t="str">
        <f>IF(ISERROR(VLOOKUP(C2,'[17]Targeted Support'!$C:$D,2,FALSE)),0,(VLOOKUP(C2,'[17]Targeted Support'!$C:$D,2,FALSE)))</f>
        <v>Aldeburgh Primary School</v>
      </c>
      <c r="F2" s="704">
        <f>VLOOKUP(B2,[17]Data!$B:$AW,48,FALSE)</f>
        <v>54989.220454545473</v>
      </c>
      <c r="G2" s="704">
        <f>IF(ISERROR(VLOOKUP(C2,'[17]Targeted Support'!$C:$E,3,FALSE)),0,(VLOOKUP(C2,'[17]Targeted Support'!$C:$E,3,FALSE)))</f>
        <v>5</v>
      </c>
      <c r="H2" s="704">
        <f>VLOOKUP(B2,[17]Data!B:D,3,FALSE)</f>
        <v>105</v>
      </c>
      <c r="I2" s="705">
        <f>G2*6000</f>
        <v>30000</v>
      </c>
      <c r="J2" s="706">
        <f>I2/F2</f>
        <v>0.54556147099408758</v>
      </c>
      <c r="K2" s="705">
        <f>I2/0.7</f>
        <v>42857.142857142862</v>
      </c>
      <c r="L2" s="705">
        <f>IF(K2&lt;F2,0,K2-F2)</f>
        <v>0</v>
      </c>
    </row>
    <row r="3" spans="1:12" ht="15" x14ac:dyDescent="0.25">
      <c r="A3" s="702">
        <v>144828</v>
      </c>
      <c r="B3" s="702">
        <v>9352208</v>
      </c>
      <c r="C3" s="703">
        <v>5</v>
      </c>
      <c r="D3" s="703"/>
      <c r="E3" s="136" t="str">
        <f>IF(ISERROR(VLOOKUP(C3,'[17]Targeted Support'!$C:$D,2,FALSE)),0,(VLOOKUP(C3,'[17]Targeted Support'!$C:$D,2,FALSE)))</f>
        <v>Barnby &amp; North Cove Primary School</v>
      </c>
      <c r="F3" s="704">
        <f>VLOOKUP(B3,[17]Data!$B:$AW,48,FALSE)</f>
        <v>51944.32841781876</v>
      </c>
      <c r="G3" s="704">
        <f>IF(ISERROR(VLOOKUP(C3,'[17]Targeted Support'!$C:$E,3,FALSE)),0,(VLOOKUP(C3,'[17]Targeted Support'!$C:$E,3,FALSE)))</f>
        <v>3</v>
      </c>
      <c r="H3" s="704">
        <f>VLOOKUP(B3,[17]Data!B:D,3,FALSE)</f>
        <v>94</v>
      </c>
      <c r="I3" s="705">
        <f t="shared" ref="I3:I66" si="0">G3*6000</f>
        <v>18000</v>
      </c>
      <c r="J3" s="706">
        <f t="shared" ref="J3:J66" si="1">I3/F3</f>
        <v>0.3465248381924475</v>
      </c>
      <c r="K3" s="705">
        <f t="shared" ref="K3:K66" si="2">I3/0.7</f>
        <v>25714.285714285717</v>
      </c>
      <c r="L3" s="705">
        <f t="shared" ref="L3:L66" si="3">IF(K3&lt;F3,0,K3-F3)</f>
        <v>0</v>
      </c>
    </row>
    <row r="4" spans="1:12" ht="15" x14ac:dyDescent="0.25">
      <c r="A4" s="702">
        <v>143492</v>
      </c>
      <c r="B4" s="702">
        <v>9352063</v>
      </c>
      <c r="C4" s="703">
        <v>6</v>
      </c>
      <c r="D4" s="703"/>
      <c r="E4" s="136" t="str">
        <f>IF(ISERROR(VLOOKUP(C4,'[17]Targeted Support'!$C:$D,2,FALSE)),0,(VLOOKUP(C4,'[17]Targeted Support'!$C:$D,2,FALSE)))</f>
        <v>Albert Pye Primary School</v>
      </c>
      <c r="F4" s="704">
        <f>VLOOKUP(B4,[17]Data!$B:$AW,48,FALSE)</f>
        <v>143259.32283596997</v>
      </c>
      <c r="G4" s="704">
        <f>IF(ISERROR(VLOOKUP(C4,'[17]Targeted Support'!$C:$E,3,FALSE)),0,(VLOOKUP(C4,'[17]Targeted Support'!$C:$E,3,FALSE)))</f>
        <v>4</v>
      </c>
      <c r="H4" s="704">
        <f>VLOOKUP(B4,[17]Data!B:D,3,FALSE)</f>
        <v>358</v>
      </c>
      <c r="I4" s="705">
        <f t="shared" si="0"/>
        <v>24000</v>
      </c>
      <c r="J4" s="706">
        <f t="shared" si="1"/>
        <v>0.16752836412245004</v>
      </c>
      <c r="K4" s="705">
        <f t="shared" si="2"/>
        <v>34285.71428571429</v>
      </c>
      <c r="L4" s="705">
        <f t="shared" si="3"/>
        <v>0</v>
      </c>
    </row>
    <row r="5" spans="1:12" ht="15" x14ac:dyDescent="0.25">
      <c r="A5" s="702">
        <v>143491</v>
      </c>
      <c r="B5" s="702">
        <v>9352064</v>
      </c>
      <c r="C5" s="703">
        <v>7</v>
      </c>
      <c r="D5" s="703"/>
      <c r="E5" s="136">
        <f>IF(ISERROR(VLOOKUP(C5,'[17]Targeted Support'!$C:$D,2,FALSE)),0,(VLOOKUP(C5,'[17]Targeted Support'!$C:$D,2,FALSE)))</f>
        <v>0</v>
      </c>
      <c r="F5" s="704">
        <f>VLOOKUP(B5,[17]Data!$B:$AW,48,FALSE)</f>
        <v>32407.030769230758</v>
      </c>
      <c r="G5" s="704">
        <f>IF(ISERROR(VLOOKUP(C5,'[17]Targeted Support'!$C:$E,3,FALSE)),0,(VLOOKUP(C5,'[17]Targeted Support'!$C:$E,3,FALSE)))</f>
        <v>0</v>
      </c>
      <c r="H5" s="704">
        <f>VLOOKUP(B5,[17]Data!B:D,3,FALSE)</f>
        <v>59</v>
      </c>
      <c r="I5" s="705">
        <f t="shared" si="0"/>
        <v>0</v>
      </c>
      <c r="J5" s="706">
        <f t="shared" si="1"/>
        <v>0</v>
      </c>
      <c r="K5" s="705">
        <f t="shared" si="2"/>
        <v>0</v>
      </c>
      <c r="L5" s="705">
        <f t="shared" si="3"/>
        <v>0</v>
      </c>
    </row>
    <row r="6" spans="1:12" ht="15" x14ac:dyDescent="0.25">
      <c r="A6" s="702">
        <v>142017</v>
      </c>
      <c r="B6" s="702">
        <v>9352078</v>
      </c>
      <c r="C6" s="703">
        <v>8</v>
      </c>
      <c r="D6" s="703"/>
      <c r="E6" s="136" t="str">
        <f>IF(ISERROR(VLOOKUP(C6,'[17]Targeted Support'!$C:$D,2,FALSE)),0,(VLOOKUP(C6,'[17]Targeted Support'!$C:$D,2,FALSE)))</f>
        <v>Beccles Primary Academy</v>
      </c>
      <c r="F6" s="704">
        <f>VLOOKUP(B6,[17]Data!$B:$AW,48,FALSE)</f>
        <v>155983.63722767599</v>
      </c>
      <c r="G6" s="704">
        <f>IF(ISERROR(VLOOKUP(C6,'[17]Targeted Support'!$C:$E,3,FALSE)),0,(VLOOKUP(C6,'[17]Targeted Support'!$C:$E,3,FALSE)))</f>
        <v>10</v>
      </c>
      <c r="H6" s="704">
        <f>VLOOKUP(B6,[17]Data!B:D,3,FALSE)</f>
        <v>213</v>
      </c>
      <c r="I6" s="705">
        <f t="shared" si="0"/>
        <v>60000</v>
      </c>
      <c r="J6" s="706">
        <f t="shared" si="1"/>
        <v>0.38465573098813644</v>
      </c>
      <c r="K6" s="705">
        <f t="shared" si="2"/>
        <v>85714.285714285725</v>
      </c>
      <c r="L6" s="705">
        <f t="shared" si="3"/>
        <v>0</v>
      </c>
    </row>
    <row r="7" spans="1:12" ht="15" x14ac:dyDescent="0.25">
      <c r="A7" s="702">
        <v>142786</v>
      </c>
      <c r="B7" s="702">
        <v>9352120</v>
      </c>
      <c r="C7" s="703">
        <v>9</v>
      </c>
      <c r="D7" s="703"/>
      <c r="E7" s="136" t="str">
        <f>IF(ISERROR(VLOOKUP(C7,'[17]Targeted Support'!$C:$D,2,FALSE)),0,(VLOOKUP(C7,'[17]Targeted Support'!$C:$D,2,FALSE)))</f>
        <v>St Benet's CP School</v>
      </c>
      <c r="F7" s="704">
        <f>VLOOKUP(B7,[17]Data!$B:$AW,48,FALSE)</f>
        <v>56174.556756756763</v>
      </c>
      <c r="G7" s="704">
        <f>IF(ISERROR(VLOOKUP(C7,'[17]Targeted Support'!$C:$E,3,FALSE)),0,(VLOOKUP(C7,'[17]Targeted Support'!$C:$E,3,FALSE)))</f>
        <v>2</v>
      </c>
      <c r="H7" s="704">
        <f>VLOOKUP(B7,[17]Data!B:D,3,FALSE)</f>
        <v>90</v>
      </c>
      <c r="I7" s="705">
        <f t="shared" si="0"/>
        <v>12000</v>
      </c>
      <c r="J7" s="706">
        <f t="shared" si="1"/>
        <v>0.21361984308948948</v>
      </c>
      <c r="K7" s="705">
        <f t="shared" si="2"/>
        <v>17142.857142857145</v>
      </c>
      <c r="L7" s="705">
        <f t="shared" si="3"/>
        <v>0</v>
      </c>
    </row>
    <row r="8" spans="1:12" ht="15" x14ac:dyDescent="0.25">
      <c r="A8" s="702">
        <v>124720</v>
      </c>
      <c r="B8" s="702">
        <v>9353075</v>
      </c>
      <c r="C8" s="703">
        <v>10</v>
      </c>
      <c r="D8" s="703"/>
      <c r="E8" s="136" t="str">
        <f>IF(ISERROR(VLOOKUP(C8,'[17]Targeted Support'!$C:$D,2,FALSE)),0,(VLOOKUP(C8,'[17]Targeted Support'!$C:$D,2,FALSE)))</f>
        <v>Bedfield CEVCP School</v>
      </c>
      <c r="F8" s="704">
        <f>VLOOKUP(B8,[17]Data!$B:$AW,48,FALSE)</f>
        <v>29258.241898527001</v>
      </c>
      <c r="G8" s="704">
        <f>IF(ISERROR(VLOOKUP(C8,'[17]Targeted Support'!$C:$E,3,FALSE)),0,(VLOOKUP(C8,'[17]Targeted Support'!$C:$E,3,FALSE)))</f>
        <v>6</v>
      </c>
      <c r="H8" s="704">
        <f>VLOOKUP(B8,[17]Data!B:D,3,FALSE)</f>
        <v>45</v>
      </c>
      <c r="I8" s="705">
        <f t="shared" si="0"/>
        <v>36000</v>
      </c>
      <c r="J8" s="706">
        <f t="shared" si="1"/>
        <v>1.230422529311729</v>
      </c>
      <c r="K8" s="705">
        <f t="shared" si="2"/>
        <v>51428.571428571435</v>
      </c>
      <c r="L8" s="705">
        <f t="shared" si="3"/>
        <v>22170.329530044433</v>
      </c>
    </row>
    <row r="9" spans="1:12" ht="15" x14ac:dyDescent="0.25">
      <c r="A9" s="702">
        <v>124721</v>
      </c>
      <c r="B9" s="702">
        <v>9353076</v>
      </c>
      <c r="C9" s="703">
        <v>11</v>
      </c>
      <c r="D9" s="703"/>
      <c r="E9" s="136">
        <f>IF(ISERROR(VLOOKUP(C9,'[17]Targeted Support'!$C:$D,2,FALSE)),0,(VLOOKUP(C9,'[17]Targeted Support'!$C:$D,2,FALSE)))</f>
        <v>0</v>
      </c>
      <c r="F9" s="704">
        <f>VLOOKUP(B9,[17]Data!$B:$AW,48,FALSE)</f>
        <v>56914.462499999994</v>
      </c>
      <c r="G9" s="704">
        <f>IF(ISERROR(VLOOKUP(C9,'[17]Targeted Support'!$C:$E,3,FALSE)),0,(VLOOKUP(C9,'[17]Targeted Support'!$C:$E,3,FALSE)))</f>
        <v>0</v>
      </c>
      <c r="H9" s="704">
        <f>VLOOKUP(B9,[17]Data!B:D,3,FALSE)</f>
        <v>97</v>
      </c>
      <c r="I9" s="705">
        <f t="shared" si="0"/>
        <v>0</v>
      </c>
      <c r="J9" s="706">
        <f t="shared" si="1"/>
        <v>0</v>
      </c>
      <c r="K9" s="705">
        <f t="shared" si="2"/>
        <v>0</v>
      </c>
      <c r="L9" s="705">
        <f t="shared" si="3"/>
        <v>0</v>
      </c>
    </row>
    <row r="10" spans="1:12" ht="15" x14ac:dyDescent="0.25">
      <c r="A10" s="702">
        <v>124751</v>
      </c>
      <c r="B10" s="702">
        <v>9353114</v>
      </c>
      <c r="C10" s="703">
        <v>12</v>
      </c>
      <c r="D10" s="703"/>
      <c r="E10" s="136" t="str">
        <f>IF(ISERROR(VLOOKUP(C10,'[17]Targeted Support'!$C:$D,2,FALSE)),0,(VLOOKUP(C10,'[17]Targeted Support'!$C:$D,2,FALSE)))</f>
        <v>Blundeston CEVCP School</v>
      </c>
      <c r="F10" s="704">
        <f>VLOOKUP(B10,[17]Data!$B:$AW,48,FALSE)</f>
        <v>94172.918325416293</v>
      </c>
      <c r="G10" s="704">
        <f>IF(ISERROR(VLOOKUP(C10,'[17]Targeted Support'!$C:$E,3,FALSE)),0,(VLOOKUP(C10,'[17]Targeted Support'!$C:$E,3,FALSE)))</f>
        <v>4</v>
      </c>
      <c r="H10" s="704">
        <f>VLOOKUP(B10,[17]Data!B:D,3,FALSE)</f>
        <v>195</v>
      </c>
      <c r="I10" s="705">
        <f t="shared" si="0"/>
        <v>24000</v>
      </c>
      <c r="J10" s="706">
        <f t="shared" si="1"/>
        <v>0.254850337302573</v>
      </c>
      <c r="K10" s="705">
        <f t="shared" si="2"/>
        <v>34285.71428571429</v>
      </c>
      <c r="L10" s="705">
        <f t="shared" si="3"/>
        <v>0</v>
      </c>
    </row>
    <row r="11" spans="1:12" ht="15" x14ac:dyDescent="0.25">
      <c r="A11" s="702">
        <v>143050</v>
      </c>
      <c r="B11" s="702">
        <v>9352150</v>
      </c>
      <c r="C11" s="703">
        <v>13</v>
      </c>
      <c r="D11" s="703"/>
      <c r="E11" s="136" t="str">
        <f>IF(ISERROR(VLOOKUP(C11,'[17]Targeted Support'!$C:$D,2,FALSE)),0,(VLOOKUP(C11,'[17]Targeted Support'!$C:$D,2,FALSE)))</f>
        <v>Bramfield C of E Primary School</v>
      </c>
      <c r="F11" s="704">
        <f>VLOOKUP(B11,[17]Data!$B:$AW,48,FALSE)</f>
        <v>47545.107692307734</v>
      </c>
      <c r="G11" s="704">
        <f>IF(ISERROR(VLOOKUP(C11,'[17]Targeted Support'!$C:$E,3,FALSE)),0,(VLOOKUP(C11,'[17]Targeted Support'!$C:$E,3,FALSE)))</f>
        <v>4</v>
      </c>
      <c r="H11" s="704">
        <f>VLOOKUP(B11,[17]Data!B:D,3,FALSE)</f>
        <v>90</v>
      </c>
      <c r="I11" s="705">
        <f t="shared" si="0"/>
        <v>24000</v>
      </c>
      <c r="J11" s="706">
        <f t="shared" si="1"/>
        <v>0.5047837972166993</v>
      </c>
      <c r="K11" s="705">
        <f t="shared" si="2"/>
        <v>34285.71428571429</v>
      </c>
      <c r="L11" s="705">
        <f t="shared" si="3"/>
        <v>0</v>
      </c>
    </row>
    <row r="12" spans="1:12" ht="15" x14ac:dyDescent="0.25">
      <c r="A12" s="702">
        <v>144827</v>
      </c>
      <c r="B12" s="702">
        <v>9352207</v>
      </c>
      <c r="C12" s="703">
        <v>14</v>
      </c>
      <c r="D12" s="703"/>
      <c r="E12" s="136" t="str">
        <f>IF(ISERROR(VLOOKUP(C12,'[17]Targeted Support'!$C:$D,2,FALSE)),0,(VLOOKUP(C12,'[17]Targeted Support'!$C:$D,2,FALSE)))</f>
        <v>Brampton C of E Primary School</v>
      </c>
      <c r="F12" s="704">
        <f>VLOOKUP(B12,[17]Data!$B:$AW,48,FALSE)</f>
        <v>50156.986046511636</v>
      </c>
      <c r="G12" s="704">
        <f>IF(ISERROR(VLOOKUP(C12,'[17]Targeted Support'!$C:$E,3,FALSE)),0,(VLOOKUP(C12,'[17]Targeted Support'!$C:$E,3,FALSE)))</f>
        <v>6</v>
      </c>
      <c r="H12" s="704">
        <f>VLOOKUP(B12,[17]Data!B:D,3,FALSE)</f>
        <v>84</v>
      </c>
      <c r="I12" s="705">
        <f t="shared" si="0"/>
        <v>36000</v>
      </c>
      <c r="J12" s="706">
        <f t="shared" si="1"/>
        <v>0.71774647636555433</v>
      </c>
      <c r="K12" s="705">
        <f t="shared" si="2"/>
        <v>51428.571428571435</v>
      </c>
      <c r="L12" s="705">
        <f t="shared" si="3"/>
        <v>1271.5853820597986</v>
      </c>
    </row>
    <row r="13" spans="1:12" ht="15" x14ac:dyDescent="0.25">
      <c r="A13" s="702">
        <v>124573</v>
      </c>
      <c r="B13" s="702">
        <v>9352067</v>
      </c>
      <c r="C13" s="703">
        <v>15</v>
      </c>
      <c r="D13" s="703"/>
      <c r="E13" s="136" t="str">
        <f>IF(ISERROR(VLOOKUP(C13,'[17]Targeted Support'!$C:$D,2,FALSE)),0,(VLOOKUP(C13,'[17]Targeted Support'!$C:$D,2,FALSE)))</f>
        <v>Bungay Primary School</v>
      </c>
      <c r="F13" s="704">
        <f>VLOOKUP(B13,[17]Data!$B:$AW,48,FALSE)</f>
        <v>130460.45466506331</v>
      </c>
      <c r="G13" s="704">
        <f>IF(ISERROR(VLOOKUP(C13,'[17]Targeted Support'!$C:$E,3,FALSE)),0,(VLOOKUP(C13,'[17]Targeted Support'!$C:$E,3,FALSE)))</f>
        <v>7</v>
      </c>
      <c r="H13" s="704">
        <f>VLOOKUP(B13,[17]Data!B:D,3,FALSE)</f>
        <v>204</v>
      </c>
      <c r="I13" s="705">
        <f t="shared" si="0"/>
        <v>42000</v>
      </c>
      <c r="J13" s="706">
        <f t="shared" si="1"/>
        <v>0.32193663672128381</v>
      </c>
      <c r="K13" s="705">
        <f t="shared" si="2"/>
        <v>60000.000000000007</v>
      </c>
      <c r="L13" s="705">
        <f t="shared" si="3"/>
        <v>0</v>
      </c>
    </row>
    <row r="14" spans="1:12" ht="15" x14ac:dyDescent="0.25">
      <c r="A14" s="702">
        <v>142770</v>
      </c>
      <c r="B14" s="702">
        <v>9352116</v>
      </c>
      <c r="C14" s="703">
        <v>16</v>
      </c>
      <c r="D14" s="703"/>
      <c r="E14" s="136" t="str">
        <f>IF(ISERROR(VLOOKUP(C14,'[17]Targeted Support'!$C:$D,2,FALSE)),0,(VLOOKUP(C14,'[17]Targeted Support'!$C:$D,2,FALSE)))</f>
        <v>St Edmund's, Bungay</v>
      </c>
      <c r="F14" s="704">
        <f>VLOOKUP(B14,[17]Data!$B:$AW,48,FALSE)</f>
        <v>56819.829967813159</v>
      </c>
      <c r="G14" s="704">
        <f>IF(ISERROR(VLOOKUP(C14,'[17]Targeted Support'!$C:$E,3,FALSE)),0,(VLOOKUP(C14,'[17]Targeted Support'!$C:$E,3,FALSE)))</f>
        <v>2</v>
      </c>
      <c r="H14" s="704">
        <f>VLOOKUP(B14,[17]Data!B:D,3,FALSE)</f>
        <v>88</v>
      </c>
      <c r="I14" s="705">
        <f t="shared" si="0"/>
        <v>12000</v>
      </c>
      <c r="J14" s="706">
        <f t="shared" si="1"/>
        <v>0.21119387380774746</v>
      </c>
      <c r="K14" s="705">
        <f t="shared" si="2"/>
        <v>17142.857142857145</v>
      </c>
      <c r="L14" s="705">
        <f t="shared" si="3"/>
        <v>0</v>
      </c>
    </row>
    <row r="15" spans="1:12" ht="15" x14ac:dyDescent="0.25">
      <c r="A15" s="702">
        <v>124758</v>
      </c>
      <c r="B15" s="702">
        <v>9353125</v>
      </c>
      <c r="C15" s="703">
        <v>17</v>
      </c>
      <c r="D15" s="703"/>
      <c r="E15" s="136" t="str">
        <f>IF(ISERROR(VLOOKUP(C15,'[17]Targeted Support'!$C:$D,2,FALSE)),0,(VLOOKUP(C15,'[17]Targeted Support'!$C:$D,2,FALSE)))</f>
        <v>St Botolphs CEVCP School</v>
      </c>
      <c r="F15" s="704">
        <f>VLOOKUP(B15,[17]Data!$B:$AW,48,FALSE)</f>
        <v>84334.825139664856</v>
      </c>
      <c r="G15" s="704">
        <f>IF(ISERROR(VLOOKUP(C15,'[17]Targeted Support'!$C:$E,3,FALSE)),0,(VLOOKUP(C15,'[17]Targeted Support'!$C:$E,3,FALSE)))</f>
        <v>2</v>
      </c>
      <c r="H15" s="704">
        <f>VLOOKUP(B15,[17]Data!B:D,3,FALSE)</f>
        <v>171</v>
      </c>
      <c r="I15" s="705">
        <f t="shared" si="0"/>
        <v>12000</v>
      </c>
      <c r="J15" s="706">
        <f t="shared" si="1"/>
        <v>0.14228997309388017</v>
      </c>
      <c r="K15" s="705">
        <f t="shared" si="2"/>
        <v>17142.857142857145</v>
      </c>
      <c r="L15" s="705">
        <f t="shared" si="3"/>
        <v>0</v>
      </c>
    </row>
    <row r="16" spans="1:12" ht="15" x14ac:dyDescent="0.25">
      <c r="A16" s="702">
        <v>124574</v>
      </c>
      <c r="B16" s="702">
        <v>9352068</v>
      </c>
      <c r="C16" s="703">
        <v>19</v>
      </c>
      <c r="D16" s="703"/>
      <c r="E16" s="136" t="str">
        <f>IF(ISERROR(VLOOKUP(C16,'[17]Targeted Support'!$C:$D,2,FALSE)),0,(VLOOKUP(C16,'[17]Targeted Support'!$C:$D,2,FALSE)))</f>
        <v>Carlton Colville Primary School</v>
      </c>
      <c r="F16" s="704">
        <f>VLOOKUP(B16,[17]Data!$B:$AW,48,FALSE)</f>
        <v>179022.54769519449</v>
      </c>
      <c r="G16" s="704">
        <f>IF(ISERROR(VLOOKUP(C16,'[17]Targeted Support'!$C:$E,3,FALSE)),0,(VLOOKUP(C16,'[17]Targeted Support'!$C:$E,3,FALSE)))</f>
        <v>11</v>
      </c>
      <c r="H16" s="704">
        <f>VLOOKUP(B16,[17]Data!B:D,3,FALSE)</f>
        <v>418</v>
      </c>
      <c r="I16" s="705">
        <f t="shared" si="0"/>
        <v>66000</v>
      </c>
      <c r="J16" s="706">
        <f t="shared" si="1"/>
        <v>0.36866864453505732</v>
      </c>
      <c r="K16" s="705">
        <f t="shared" si="2"/>
        <v>94285.71428571429</v>
      </c>
      <c r="L16" s="705">
        <f t="shared" si="3"/>
        <v>0</v>
      </c>
    </row>
    <row r="17" spans="1:12" ht="15" x14ac:dyDescent="0.25">
      <c r="A17" s="702">
        <v>124725</v>
      </c>
      <c r="B17" s="702">
        <v>9353081</v>
      </c>
      <c r="C17" s="703">
        <v>20</v>
      </c>
      <c r="D17" s="703"/>
      <c r="E17" s="136" t="str">
        <f>IF(ISERROR(VLOOKUP(C17,'[17]Targeted Support'!$C:$D,2,FALSE)),0,(VLOOKUP(C17,'[17]Targeted Support'!$C:$D,2,FALSE)))</f>
        <v>Charsfield C of E Primary School</v>
      </c>
      <c r="F17" s="704">
        <f>VLOOKUP(B17,[17]Data!$B:$AW,48,FALSE)</f>
        <v>31099.457608695648</v>
      </c>
      <c r="G17" s="704">
        <f>IF(ISERROR(VLOOKUP(C17,'[17]Targeted Support'!$C:$E,3,FALSE)),0,(VLOOKUP(C17,'[17]Targeted Support'!$C:$E,3,FALSE)))</f>
        <v>4</v>
      </c>
      <c r="H17" s="704">
        <f>VLOOKUP(B17,[17]Data!B:D,3,FALSE)</f>
        <v>41</v>
      </c>
      <c r="I17" s="705">
        <f t="shared" si="0"/>
        <v>24000</v>
      </c>
      <c r="J17" s="706">
        <f t="shared" si="1"/>
        <v>0.77171763900118362</v>
      </c>
      <c r="K17" s="705">
        <f t="shared" si="2"/>
        <v>34285.71428571429</v>
      </c>
      <c r="L17" s="705">
        <f t="shared" si="3"/>
        <v>3186.2566770186422</v>
      </c>
    </row>
    <row r="18" spans="1:12" ht="15" x14ac:dyDescent="0.25">
      <c r="A18" s="702">
        <v>124727</v>
      </c>
      <c r="B18" s="702">
        <v>9353083</v>
      </c>
      <c r="C18" s="703">
        <v>22</v>
      </c>
      <c r="D18" s="703"/>
      <c r="E18" s="136" t="str">
        <f>IF(ISERROR(VLOOKUP(C18,'[17]Targeted Support'!$C:$D,2,FALSE)),0,(VLOOKUP(C18,'[17]Targeted Support'!$C:$D,2,FALSE)))</f>
        <v>Corton CEVAP School</v>
      </c>
      <c r="F18" s="704">
        <f>VLOOKUP(B18,[17]Data!$B:$AW,48,FALSE)</f>
        <v>51470.314865704044</v>
      </c>
      <c r="G18" s="704">
        <f>IF(ISERROR(VLOOKUP(C18,'[17]Targeted Support'!$C:$E,3,FALSE)),0,(VLOOKUP(C18,'[17]Targeted Support'!$C:$E,3,FALSE)))</f>
        <v>6</v>
      </c>
      <c r="H18" s="704">
        <f>VLOOKUP(B18,[17]Data!B:D,3,FALSE)</f>
        <v>111</v>
      </c>
      <c r="I18" s="705">
        <f t="shared" si="0"/>
        <v>36000</v>
      </c>
      <c r="J18" s="706">
        <f t="shared" si="1"/>
        <v>0.69943228623976617</v>
      </c>
      <c r="K18" s="705">
        <f t="shared" si="2"/>
        <v>51428.571428571435</v>
      </c>
      <c r="L18" s="705">
        <f t="shared" si="3"/>
        <v>0</v>
      </c>
    </row>
    <row r="19" spans="1:12" ht="15" x14ac:dyDescent="0.25">
      <c r="A19" s="702">
        <v>124629</v>
      </c>
      <c r="B19" s="702">
        <v>9352136</v>
      </c>
      <c r="C19" s="703">
        <v>23</v>
      </c>
      <c r="D19" s="703"/>
      <c r="E19" s="136" t="str">
        <f>IF(ISERROR(VLOOKUP(C19,'[17]Targeted Support'!$C:$D,2,FALSE)),0,(VLOOKUP(C19,'[17]Targeted Support'!$C:$D,2,FALSE)))</f>
        <v>Coldfair Green CP School</v>
      </c>
      <c r="F19" s="704">
        <f>VLOOKUP(B19,[17]Data!$B:$AW,48,FALSE)</f>
        <v>56638.220168067259</v>
      </c>
      <c r="G19" s="704">
        <f>IF(ISERROR(VLOOKUP(C19,'[17]Targeted Support'!$C:$E,3,FALSE)),0,(VLOOKUP(C19,'[17]Targeted Support'!$C:$E,3,FALSE)))</f>
        <v>4</v>
      </c>
      <c r="H19" s="704">
        <f>VLOOKUP(B19,[17]Data!B:D,3,FALSE)</f>
        <v>132</v>
      </c>
      <c r="I19" s="705">
        <f t="shared" si="0"/>
        <v>24000</v>
      </c>
      <c r="J19" s="706">
        <f t="shared" si="1"/>
        <v>0.4237421290567186</v>
      </c>
      <c r="K19" s="705">
        <f t="shared" si="2"/>
        <v>34285.71428571429</v>
      </c>
      <c r="L19" s="705">
        <f t="shared" si="3"/>
        <v>0</v>
      </c>
    </row>
    <row r="20" spans="1:12" ht="15" x14ac:dyDescent="0.25">
      <c r="A20" s="702">
        <v>124774</v>
      </c>
      <c r="B20" s="702">
        <v>9353329</v>
      </c>
      <c r="C20" s="703">
        <v>25</v>
      </c>
      <c r="D20" s="703"/>
      <c r="E20" s="136" t="str">
        <f>IF(ISERROR(VLOOKUP(C20,'[17]Targeted Support'!$C:$D,2,FALSE)),0,(VLOOKUP(C20,'[17]Targeted Support'!$C:$D,2,FALSE)))</f>
        <v>Sir Robert Hitcham CEVAP School Debenham</v>
      </c>
      <c r="F20" s="704">
        <f>VLOOKUP(B20,[17]Data!$B:$AW,48,FALSE)</f>
        <v>67858.897646893005</v>
      </c>
      <c r="G20" s="704">
        <f>IF(ISERROR(VLOOKUP(C20,'[17]Targeted Support'!$C:$E,3,FALSE)),0,(VLOOKUP(C20,'[17]Targeted Support'!$C:$E,3,FALSE)))</f>
        <v>1</v>
      </c>
      <c r="H20" s="704">
        <f>VLOOKUP(B20,[17]Data!B:D,3,FALSE)</f>
        <v>174</v>
      </c>
      <c r="I20" s="705">
        <f t="shared" si="0"/>
        <v>6000</v>
      </c>
      <c r="J20" s="706">
        <f t="shared" si="1"/>
        <v>8.8418766117028383E-2</v>
      </c>
      <c r="K20" s="705">
        <f t="shared" si="2"/>
        <v>8571.4285714285725</v>
      </c>
      <c r="L20" s="705">
        <f t="shared" si="3"/>
        <v>0</v>
      </c>
    </row>
    <row r="21" spans="1:12" ht="15" x14ac:dyDescent="0.25">
      <c r="A21" s="702">
        <v>124728</v>
      </c>
      <c r="B21" s="702">
        <v>9353084</v>
      </c>
      <c r="C21" s="703">
        <v>26</v>
      </c>
      <c r="D21" s="703"/>
      <c r="E21" s="136" t="str">
        <f>IF(ISERROR(VLOOKUP(C21,'[17]Targeted Support'!$C:$D,2,FALSE)),0,(VLOOKUP(C21,'[17]Targeted Support'!$C:$D,2,FALSE)))</f>
        <v>Dennington C of E Primary School</v>
      </c>
      <c r="F21" s="704">
        <f>VLOOKUP(B21,[17]Data!$B:$AW,48,FALSE)</f>
        <v>46180.74117647059</v>
      </c>
      <c r="G21" s="704">
        <f>IF(ISERROR(VLOOKUP(C21,'[17]Targeted Support'!$C:$E,3,FALSE)),0,(VLOOKUP(C21,'[17]Targeted Support'!$C:$E,3,FALSE)))</f>
        <v>3</v>
      </c>
      <c r="H21" s="704">
        <f>VLOOKUP(B21,[17]Data!B:D,3,FALSE)</f>
        <v>66</v>
      </c>
      <c r="I21" s="705">
        <f t="shared" si="0"/>
        <v>18000</v>
      </c>
      <c r="J21" s="706">
        <f t="shared" si="1"/>
        <v>0.38977286941360578</v>
      </c>
      <c r="K21" s="705">
        <f t="shared" si="2"/>
        <v>25714.285714285717</v>
      </c>
      <c r="L21" s="705">
        <f t="shared" si="3"/>
        <v>0</v>
      </c>
    </row>
    <row r="22" spans="1:12" ht="15" x14ac:dyDescent="0.25">
      <c r="A22" s="702">
        <v>124578</v>
      </c>
      <c r="B22" s="702">
        <v>9352072</v>
      </c>
      <c r="C22" s="703">
        <v>29</v>
      </c>
      <c r="D22" s="703"/>
      <c r="E22" s="136" t="str">
        <f>IF(ISERROR(VLOOKUP(C22,'[17]Targeted Support'!$C:$D,2,FALSE)),0,(VLOOKUP(C22,'[17]Targeted Support'!$C:$D,2,FALSE)))</f>
        <v>Earl Soham Community Primary School</v>
      </c>
      <c r="F22" s="704">
        <f>VLOOKUP(B22,[17]Data!$B:$AW,48,FALSE)</f>
        <v>32259.657585139346</v>
      </c>
      <c r="G22" s="704">
        <f>IF(ISERROR(VLOOKUP(C22,'[17]Targeted Support'!$C:$E,3,FALSE)),0,(VLOOKUP(C22,'[17]Targeted Support'!$C:$E,3,FALSE)))</f>
        <v>1</v>
      </c>
      <c r="H22" s="704">
        <f>VLOOKUP(B22,[17]Data!B:D,3,FALSE)</f>
        <v>58</v>
      </c>
      <c r="I22" s="705">
        <f t="shared" si="0"/>
        <v>6000</v>
      </c>
      <c r="J22" s="706">
        <f t="shared" si="1"/>
        <v>0.18599081481769802</v>
      </c>
      <c r="K22" s="705">
        <f t="shared" si="2"/>
        <v>8571.4285714285725</v>
      </c>
      <c r="L22" s="705">
        <f t="shared" si="3"/>
        <v>0</v>
      </c>
    </row>
    <row r="23" spans="1:12" ht="15" x14ac:dyDescent="0.25">
      <c r="A23" s="702">
        <v>141550</v>
      </c>
      <c r="B23" s="702">
        <v>9352073</v>
      </c>
      <c r="C23" s="703">
        <v>30</v>
      </c>
      <c r="D23" s="703"/>
      <c r="E23" s="136" t="str">
        <f>IF(ISERROR(VLOOKUP(C23,'[17]Targeted Support'!$C:$D,2,FALSE)),0,(VLOOKUP(C23,'[17]Targeted Support'!$C:$D,2,FALSE)))</f>
        <v>Easton Primary School</v>
      </c>
      <c r="F23" s="704">
        <f>VLOOKUP(B23,[17]Data!$B:$AW,48,FALSE)</f>
        <v>32986.27826086952</v>
      </c>
      <c r="G23" s="704">
        <f>IF(ISERROR(VLOOKUP(C23,'[17]Targeted Support'!$C:$E,3,FALSE)),0,(VLOOKUP(C23,'[17]Targeted Support'!$C:$E,3,FALSE)))</f>
        <v>2</v>
      </c>
      <c r="H23" s="704">
        <f>VLOOKUP(B23,[17]Data!B:D,3,FALSE)</f>
        <v>81</v>
      </c>
      <c r="I23" s="705">
        <f t="shared" si="0"/>
        <v>12000</v>
      </c>
      <c r="J23" s="706">
        <f t="shared" si="1"/>
        <v>0.36378763027156008</v>
      </c>
      <c r="K23" s="705">
        <f t="shared" si="2"/>
        <v>17142.857142857145</v>
      </c>
      <c r="L23" s="705">
        <f t="shared" si="3"/>
        <v>0</v>
      </c>
    </row>
    <row r="24" spans="1:12" ht="15" x14ac:dyDescent="0.25">
      <c r="A24" s="702">
        <v>124771</v>
      </c>
      <c r="B24" s="702">
        <v>9353323</v>
      </c>
      <c r="C24" s="703">
        <v>31</v>
      </c>
      <c r="D24" s="703"/>
      <c r="E24" s="136" t="str">
        <f>IF(ISERROR(VLOOKUP(C24,'[17]Targeted Support'!$C:$D,2,FALSE)),0,(VLOOKUP(C24,'[17]Targeted Support'!$C:$D,2,FALSE)))</f>
        <v>St Peter &amp; St Paul CE Primary School, Eye</v>
      </c>
      <c r="F24" s="704">
        <f>VLOOKUP(B24,[17]Data!$B:$AW,48,FALSE)</f>
        <v>79437.0552497717</v>
      </c>
      <c r="G24" s="704">
        <f>IF(ISERROR(VLOOKUP(C24,'[17]Targeted Support'!$C:$E,3,FALSE)),0,(VLOOKUP(C24,'[17]Targeted Support'!$C:$E,3,FALSE)))</f>
        <v>3</v>
      </c>
      <c r="H24" s="704">
        <f>VLOOKUP(B24,[17]Data!B:D,3,FALSE)</f>
        <v>189</v>
      </c>
      <c r="I24" s="705">
        <f t="shared" si="0"/>
        <v>18000</v>
      </c>
      <c r="J24" s="706">
        <f t="shared" si="1"/>
        <v>0.22659450231888764</v>
      </c>
      <c r="K24" s="705">
        <f t="shared" si="2"/>
        <v>25714.285714285717</v>
      </c>
      <c r="L24" s="705">
        <f t="shared" si="3"/>
        <v>0</v>
      </c>
    </row>
    <row r="25" spans="1:12" ht="15" x14ac:dyDescent="0.25">
      <c r="A25" s="702">
        <v>124775</v>
      </c>
      <c r="B25" s="702">
        <v>9353330</v>
      </c>
      <c r="C25" s="703">
        <v>35</v>
      </c>
      <c r="D25" s="703"/>
      <c r="E25" s="136" t="str">
        <f>IF(ISERROR(VLOOKUP(C25,'[17]Targeted Support'!$C:$D,2,FALSE)),0,(VLOOKUP(C25,'[17]Targeted Support'!$C:$D,2,FALSE)))</f>
        <v>Sir Robert Hitcham's CEVAP School Framlingham</v>
      </c>
      <c r="F25" s="704">
        <f>VLOOKUP(B25,[17]Data!$B:$AW,48,FALSE)</f>
        <v>99399.525490196102</v>
      </c>
      <c r="G25" s="704">
        <f>IF(ISERROR(VLOOKUP(C25,'[17]Targeted Support'!$C:$E,3,FALSE)),0,(VLOOKUP(C25,'[17]Targeted Support'!$C:$E,3,FALSE)))</f>
        <v>3</v>
      </c>
      <c r="H25" s="704">
        <f>VLOOKUP(B25,[17]Data!B:D,3,FALSE)</f>
        <v>314</v>
      </c>
      <c r="I25" s="705">
        <f t="shared" si="0"/>
        <v>18000</v>
      </c>
      <c r="J25" s="706">
        <f t="shared" si="1"/>
        <v>0.18108738357886187</v>
      </c>
      <c r="K25" s="705">
        <f t="shared" si="2"/>
        <v>25714.285714285717</v>
      </c>
      <c r="L25" s="705">
        <f t="shared" si="3"/>
        <v>0</v>
      </c>
    </row>
    <row r="26" spans="1:12" ht="15" x14ac:dyDescent="0.25">
      <c r="A26" s="702">
        <v>124731</v>
      </c>
      <c r="B26" s="702">
        <v>9353089</v>
      </c>
      <c r="C26" s="703">
        <v>36</v>
      </c>
      <c r="D26" s="703"/>
      <c r="E26" s="136" t="str">
        <f>IF(ISERROR(VLOOKUP(C26,'[17]Targeted Support'!$C:$D,2,FALSE)),0,(VLOOKUP(C26,'[17]Targeted Support'!$C:$D,2,FALSE)))</f>
        <v>Fressingfield C of E Primary School</v>
      </c>
      <c r="F26" s="704">
        <f>VLOOKUP(B26,[17]Data!$B:$AW,48,FALSE)</f>
        <v>62918.89919028341</v>
      </c>
      <c r="G26" s="704">
        <f>IF(ISERROR(VLOOKUP(C26,'[17]Targeted Support'!$C:$E,3,FALSE)),0,(VLOOKUP(C26,'[17]Targeted Support'!$C:$E,3,FALSE)))</f>
        <v>2</v>
      </c>
      <c r="H26" s="704">
        <f>VLOOKUP(B26,[17]Data!B:D,3,FALSE)</f>
        <v>129</v>
      </c>
      <c r="I26" s="705">
        <f t="shared" si="0"/>
        <v>12000</v>
      </c>
      <c r="J26" s="706">
        <f t="shared" si="1"/>
        <v>0.19072170928656623</v>
      </c>
      <c r="K26" s="705">
        <f t="shared" si="2"/>
        <v>17142.857142857145</v>
      </c>
      <c r="L26" s="705">
        <f t="shared" si="3"/>
        <v>0</v>
      </c>
    </row>
    <row r="27" spans="1:12" ht="15" x14ac:dyDescent="0.25">
      <c r="A27" s="702">
        <v>143065</v>
      </c>
      <c r="B27" s="702">
        <v>9353116</v>
      </c>
      <c r="C27" s="703">
        <v>38</v>
      </c>
      <c r="D27" s="703"/>
      <c r="E27" s="136" t="str">
        <f>IF(ISERROR(VLOOKUP(C27,'[17]Targeted Support'!$C:$D,2,FALSE)),0,(VLOOKUP(C27,'[17]Targeted Support'!$C:$D,2,FALSE)))</f>
        <v>Gislingham C of E Primary School</v>
      </c>
      <c r="F27" s="704">
        <f>VLOOKUP(B27,[17]Data!$B:$AW,48,FALSE)</f>
        <v>49914.7536128457</v>
      </c>
      <c r="G27" s="704">
        <f>IF(ISERROR(VLOOKUP(C27,'[17]Targeted Support'!$C:$E,3,FALSE)),0,(VLOOKUP(C27,'[17]Targeted Support'!$C:$E,3,FALSE)))</f>
        <v>3</v>
      </c>
      <c r="H27" s="704">
        <f>VLOOKUP(B27,[17]Data!B:D,3,FALSE)</f>
        <v>132</v>
      </c>
      <c r="I27" s="705">
        <f t="shared" si="0"/>
        <v>18000</v>
      </c>
      <c r="J27" s="706">
        <f t="shared" si="1"/>
        <v>0.36061482221496233</v>
      </c>
      <c r="K27" s="705">
        <f t="shared" si="2"/>
        <v>25714.285714285717</v>
      </c>
      <c r="L27" s="705">
        <f t="shared" si="3"/>
        <v>0</v>
      </c>
    </row>
    <row r="28" spans="1:12" ht="15" x14ac:dyDescent="0.25">
      <c r="A28" s="702">
        <v>124585</v>
      </c>
      <c r="B28" s="702">
        <v>9352080</v>
      </c>
      <c r="C28" s="703">
        <v>41</v>
      </c>
      <c r="D28" s="703"/>
      <c r="E28" s="136" t="str">
        <f>IF(ISERROR(VLOOKUP(C28,'[17]Targeted Support'!$C:$D,2,FALSE)),0,(VLOOKUP(C28,'[17]Targeted Support'!$C:$D,2,FALSE)))</f>
        <v>Edgar Sewter Primary School</v>
      </c>
      <c r="F28" s="704">
        <f>VLOOKUP(B28,[17]Data!$B:$AW,48,FALSE)</f>
        <v>127994.6073967556</v>
      </c>
      <c r="G28" s="704">
        <f>IF(ISERROR(VLOOKUP(C28,'[17]Targeted Support'!$C:$E,3,FALSE)),0,(VLOOKUP(C28,'[17]Targeted Support'!$C:$E,3,FALSE)))</f>
        <v>6</v>
      </c>
      <c r="H28" s="704">
        <f>VLOOKUP(B28,[17]Data!B:D,3,FALSE)</f>
        <v>276</v>
      </c>
      <c r="I28" s="705">
        <f t="shared" si="0"/>
        <v>36000</v>
      </c>
      <c r="J28" s="706">
        <f t="shared" si="1"/>
        <v>0.2812618494809534</v>
      </c>
      <c r="K28" s="705">
        <f t="shared" si="2"/>
        <v>51428.571428571435</v>
      </c>
      <c r="L28" s="705">
        <f t="shared" si="3"/>
        <v>0</v>
      </c>
    </row>
    <row r="29" spans="1:12" ht="15" x14ac:dyDescent="0.25">
      <c r="A29" s="702">
        <v>146961</v>
      </c>
      <c r="B29" s="702">
        <v>9352228</v>
      </c>
      <c r="C29" s="703">
        <v>42</v>
      </c>
      <c r="D29" s="703"/>
      <c r="E29" s="136" t="str">
        <f>IF(ISERROR(VLOOKUP(C29,'[17]Targeted Support'!$C:$D,2,FALSE)),0,(VLOOKUP(C29,'[17]Targeted Support'!$C:$D,2,FALSE)))</f>
        <v>Helmingham Primary School &amp; Nursery</v>
      </c>
      <c r="F29" s="704">
        <f>VLOOKUP(B29,[17]Data!$B:$AW,48,FALSE)</f>
        <v>27636.169565217406</v>
      </c>
      <c r="G29" s="704">
        <f>IF(ISERROR(VLOOKUP(C29,'[17]Targeted Support'!$C:$E,3,FALSE)),0,(VLOOKUP(C29,'[17]Targeted Support'!$C:$E,3,FALSE)))</f>
        <v>1</v>
      </c>
      <c r="H29" s="704">
        <f>VLOOKUP(B29,[17]Data!B:D,3,FALSE)</f>
        <v>51</v>
      </c>
      <c r="I29" s="705">
        <f t="shared" si="0"/>
        <v>6000</v>
      </c>
      <c r="J29" s="706">
        <f t="shared" si="1"/>
        <v>0.21710678774932463</v>
      </c>
      <c r="K29" s="705">
        <f t="shared" si="2"/>
        <v>8571.4285714285725</v>
      </c>
      <c r="L29" s="705">
        <f t="shared" si="3"/>
        <v>0</v>
      </c>
    </row>
    <row r="30" spans="1:12" ht="15" x14ac:dyDescent="0.25">
      <c r="A30" s="702">
        <v>124590</v>
      </c>
      <c r="B30" s="702">
        <v>9352086</v>
      </c>
      <c r="C30" s="703">
        <v>44</v>
      </c>
      <c r="D30" s="703"/>
      <c r="E30" s="136" t="str">
        <f>IF(ISERROR(VLOOKUP(C30,'[17]Targeted Support'!$C:$D,2,FALSE)),0,(VLOOKUP(C30,'[17]Targeted Support'!$C:$D,2,FALSE)))</f>
        <v xml:space="preserve">Holton St Peter School </v>
      </c>
      <c r="F30" s="704">
        <f>VLOOKUP(B30,[17]Data!$B:$AW,48,FALSE)</f>
        <v>45462.415384615379</v>
      </c>
      <c r="G30" s="704">
        <f>IF(ISERROR(VLOOKUP(C30,'[17]Targeted Support'!$C:$E,3,FALSE)),0,(VLOOKUP(C30,'[17]Targeted Support'!$C:$E,3,FALSE)))</f>
        <v>3</v>
      </c>
      <c r="H30" s="704">
        <f>VLOOKUP(B30,[17]Data!B:D,3,FALSE)</f>
        <v>90</v>
      </c>
      <c r="I30" s="705">
        <f t="shared" si="0"/>
        <v>18000</v>
      </c>
      <c r="J30" s="706">
        <f t="shared" si="1"/>
        <v>0.3959314490380389</v>
      </c>
      <c r="K30" s="705">
        <f t="shared" si="2"/>
        <v>25714.285714285717</v>
      </c>
      <c r="L30" s="705">
        <f t="shared" si="3"/>
        <v>0</v>
      </c>
    </row>
    <row r="31" spans="1:12" ht="15" x14ac:dyDescent="0.25">
      <c r="A31" s="702">
        <v>143074</v>
      </c>
      <c r="B31" s="702">
        <v>9352087</v>
      </c>
      <c r="C31" s="703">
        <v>45</v>
      </c>
      <c r="D31" s="703"/>
      <c r="E31" s="136" t="str">
        <f>IF(ISERROR(VLOOKUP(C31,'[17]Targeted Support'!$C:$D,2,FALSE)),0,(VLOOKUP(C31,'[17]Targeted Support'!$C:$D,2,FALSE)))</f>
        <v>St Edmund's Primary School Hoxne</v>
      </c>
      <c r="F31" s="704">
        <f>VLOOKUP(B31,[17]Data!$B:$AW,48,FALSE)</f>
        <v>37944.493548387101</v>
      </c>
      <c r="G31" s="704">
        <f>IF(ISERROR(VLOOKUP(C31,'[17]Targeted Support'!$C:$E,3,FALSE)),0,(VLOOKUP(C31,'[17]Targeted Support'!$C:$E,3,FALSE)))</f>
        <v>3</v>
      </c>
      <c r="H31" s="704">
        <f>VLOOKUP(B31,[17]Data!B:D,3,FALSE)</f>
        <v>74</v>
      </c>
      <c r="I31" s="705">
        <f t="shared" si="0"/>
        <v>18000</v>
      </c>
      <c r="J31" s="706">
        <f t="shared" si="1"/>
        <v>0.47437713134967174</v>
      </c>
      <c r="K31" s="705">
        <f t="shared" si="2"/>
        <v>25714.285714285717</v>
      </c>
      <c r="L31" s="705">
        <f t="shared" si="3"/>
        <v>0</v>
      </c>
    </row>
    <row r="32" spans="1:12" ht="15" x14ac:dyDescent="0.25">
      <c r="A32" s="702">
        <v>124592</v>
      </c>
      <c r="B32" s="702">
        <v>9352088</v>
      </c>
      <c r="C32" s="703">
        <v>48</v>
      </c>
      <c r="D32" s="703"/>
      <c r="E32" s="136" t="str">
        <f>IF(ISERROR(VLOOKUP(C32,'[17]Targeted Support'!$C:$D,2,FALSE)),0,(VLOOKUP(C32,'[17]Targeted Support'!$C:$D,2,FALSE)))</f>
        <v>Ilketshall St Lawrence Primary</v>
      </c>
      <c r="F32" s="704">
        <f>VLOOKUP(B32,[17]Data!$B:$AW,48,FALSE)</f>
        <v>42503.067447476482</v>
      </c>
      <c r="G32" s="704">
        <f>IF(ISERROR(VLOOKUP(C32,'[17]Targeted Support'!$C:$E,3,FALSE)),0,(VLOOKUP(C32,'[17]Targeted Support'!$C:$E,3,FALSE)))</f>
        <v>3</v>
      </c>
      <c r="H32" s="704">
        <f>VLOOKUP(B32,[17]Data!B:D,3,FALSE)</f>
        <v>97</v>
      </c>
      <c r="I32" s="705">
        <f t="shared" si="0"/>
        <v>18000</v>
      </c>
      <c r="J32" s="706">
        <f t="shared" si="1"/>
        <v>0.42349884563610968</v>
      </c>
      <c r="K32" s="705">
        <f t="shared" si="2"/>
        <v>25714.285714285717</v>
      </c>
      <c r="L32" s="705">
        <f t="shared" si="3"/>
        <v>0</v>
      </c>
    </row>
    <row r="33" spans="1:12" ht="15" x14ac:dyDescent="0.25">
      <c r="A33" s="702">
        <v>124735</v>
      </c>
      <c r="B33" s="702">
        <v>9353093</v>
      </c>
      <c r="C33" s="703">
        <v>50</v>
      </c>
      <c r="D33" s="703"/>
      <c r="E33" s="136" t="str">
        <f>IF(ISERROR(VLOOKUP(C33,'[17]Targeted Support'!$C:$D,2,FALSE)),0,(VLOOKUP(C33,'[17]Targeted Support'!$C:$D,2,FALSE)))</f>
        <v>Kelsale CEVCP School</v>
      </c>
      <c r="F33" s="704">
        <f>VLOOKUP(B33,[17]Data!$B:$AW,48,FALSE)</f>
        <v>80862.905002359665</v>
      </c>
      <c r="G33" s="704">
        <f>IF(ISERROR(VLOOKUP(C33,'[17]Targeted Support'!$C:$E,3,FALSE)),0,(VLOOKUP(C33,'[17]Targeted Support'!$C:$E,3,FALSE)))</f>
        <v>8</v>
      </c>
      <c r="H33" s="704">
        <f>VLOOKUP(B33,[17]Data!B:D,3,FALSE)</f>
        <v>165</v>
      </c>
      <c r="I33" s="705">
        <f t="shared" si="0"/>
        <v>48000</v>
      </c>
      <c r="J33" s="706">
        <f t="shared" si="1"/>
        <v>0.59359727428292752</v>
      </c>
      <c r="K33" s="705">
        <f t="shared" si="2"/>
        <v>68571.42857142858</v>
      </c>
      <c r="L33" s="705">
        <f t="shared" si="3"/>
        <v>0</v>
      </c>
    </row>
    <row r="34" spans="1:12" ht="15" x14ac:dyDescent="0.25">
      <c r="A34" s="702">
        <v>141172</v>
      </c>
      <c r="B34" s="702">
        <v>9352043</v>
      </c>
      <c r="C34" s="703">
        <v>52</v>
      </c>
      <c r="D34" s="703"/>
      <c r="E34" s="136" t="str">
        <f>IF(ISERROR(VLOOKUP(C34,'[17]Targeted Support'!$C:$D,2,FALSE)),0,(VLOOKUP(C34,'[17]Targeted Support'!$C:$D,2,FALSE)))</f>
        <v>Kessingland C of E Primary Academy</v>
      </c>
      <c r="F34" s="704">
        <f>VLOOKUP(B34,[17]Data!$B:$AW,48,FALSE)</f>
        <v>196481.20447007916</v>
      </c>
      <c r="G34" s="704">
        <f>IF(ISERROR(VLOOKUP(C34,'[17]Targeted Support'!$C:$E,3,FALSE)),0,(VLOOKUP(C34,'[17]Targeted Support'!$C:$E,3,FALSE)))</f>
        <v>14</v>
      </c>
      <c r="H34" s="704">
        <f>VLOOKUP(B34,[17]Data!B:D,3,FALSE)</f>
        <v>231</v>
      </c>
      <c r="I34" s="705">
        <f t="shared" si="0"/>
        <v>84000</v>
      </c>
      <c r="J34" s="706">
        <f t="shared" si="1"/>
        <v>0.42752180915499127</v>
      </c>
      <c r="K34" s="705">
        <f t="shared" si="2"/>
        <v>120000.00000000001</v>
      </c>
      <c r="L34" s="705">
        <f t="shared" si="3"/>
        <v>0</v>
      </c>
    </row>
    <row r="35" spans="1:12" ht="15" x14ac:dyDescent="0.25">
      <c r="A35" s="702">
        <v>124776</v>
      </c>
      <c r="B35" s="702">
        <v>9353331</v>
      </c>
      <c r="C35" s="703">
        <v>56</v>
      </c>
      <c r="D35" s="703"/>
      <c r="E35" s="136" t="str">
        <f>IF(ISERROR(VLOOKUP(C35,'[17]Targeted Support'!$C:$D,2,FALSE)),0,(VLOOKUP(C35,'[17]Targeted Support'!$C:$D,2,FALSE)))</f>
        <v>All Saints C of E Primary School,  Laxfield</v>
      </c>
      <c r="F35" s="704">
        <f>VLOOKUP(B35,[17]Data!$B:$AW,48,FALSE)</f>
        <v>50603.366037735817</v>
      </c>
      <c r="G35" s="704">
        <f>IF(ISERROR(VLOOKUP(C35,'[17]Targeted Support'!$C:$E,3,FALSE)),0,(VLOOKUP(C35,'[17]Targeted Support'!$C:$E,3,FALSE)))</f>
        <v>8</v>
      </c>
      <c r="H35" s="704">
        <f>VLOOKUP(B35,[17]Data!B:D,3,FALSE)</f>
        <v>117</v>
      </c>
      <c r="I35" s="705">
        <f t="shared" si="0"/>
        <v>48000</v>
      </c>
      <c r="J35" s="706">
        <f t="shared" si="1"/>
        <v>0.94855350065459199</v>
      </c>
      <c r="K35" s="705">
        <f t="shared" si="2"/>
        <v>68571.42857142858</v>
      </c>
      <c r="L35" s="705">
        <f t="shared" si="3"/>
        <v>17968.062533692762</v>
      </c>
    </row>
    <row r="36" spans="1:12" ht="15" x14ac:dyDescent="0.25">
      <c r="A36" s="702">
        <v>141554</v>
      </c>
      <c r="B36" s="702">
        <v>9352091</v>
      </c>
      <c r="C36" s="703">
        <v>57</v>
      </c>
      <c r="D36" s="703"/>
      <c r="E36" s="136" t="str">
        <f>IF(ISERROR(VLOOKUP(C36,'[17]Targeted Support'!$C:$D,2,FALSE)),0,(VLOOKUP(C36,'[17]Targeted Support'!$C:$D,2,FALSE)))</f>
        <v>Leiston Primary School</v>
      </c>
      <c r="F36" s="704">
        <f>VLOOKUP(B36,[17]Data!$B:$AW,48,FALSE)</f>
        <v>154237.27911338437</v>
      </c>
      <c r="G36" s="704">
        <f>IF(ISERROR(VLOOKUP(C36,'[17]Targeted Support'!$C:$E,3,FALSE)),0,(VLOOKUP(C36,'[17]Targeted Support'!$C:$E,3,FALSE)))</f>
        <v>11</v>
      </c>
      <c r="H36" s="704">
        <f>VLOOKUP(B36,[17]Data!B:D,3,FALSE)</f>
        <v>278</v>
      </c>
      <c r="I36" s="705">
        <f t="shared" si="0"/>
        <v>66000</v>
      </c>
      <c r="J36" s="706">
        <f t="shared" si="1"/>
        <v>0.42791211294308074</v>
      </c>
      <c r="K36" s="705">
        <f t="shared" si="2"/>
        <v>94285.71428571429</v>
      </c>
      <c r="L36" s="705">
        <f t="shared" si="3"/>
        <v>0</v>
      </c>
    </row>
    <row r="37" spans="1:12" ht="15" x14ac:dyDescent="0.25">
      <c r="A37" s="702">
        <v>141736</v>
      </c>
      <c r="B37" s="702">
        <v>9352053</v>
      </c>
      <c r="C37" s="703">
        <v>59</v>
      </c>
      <c r="D37" s="703"/>
      <c r="E37" s="136" t="str">
        <f>IF(ISERROR(VLOOKUP(C37,'[17]Targeted Support'!$C:$D,2,FALSE)),0,(VLOOKUP(C37,'[17]Targeted Support'!$C:$D,2,FALSE)))</f>
        <v>Dell Primary School</v>
      </c>
      <c r="F37" s="704">
        <f>VLOOKUP(B37,[17]Data!$B:$AW,48,FALSE)</f>
        <v>228469.40158253978</v>
      </c>
      <c r="G37" s="704">
        <f>IF(ISERROR(VLOOKUP(C37,'[17]Targeted Support'!$C:$E,3,FALSE)),0,(VLOOKUP(C37,'[17]Targeted Support'!$C:$E,3,FALSE)))</f>
        <v>21</v>
      </c>
      <c r="H37" s="704">
        <f>VLOOKUP(B37,[17]Data!B:D,3,FALSE)</f>
        <v>372</v>
      </c>
      <c r="I37" s="705">
        <f t="shared" si="0"/>
        <v>126000</v>
      </c>
      <c r="J37" s="706">
        <f t="shared" si="1"/>
        <v>0.55149617028466558</v>
      </c>
      <c r="K37" s="705">
        <f t="shared" si="2"/>
        <v>180000</v>
      </c>
      <c r="L37" s="705">
        <f t="shared" si="3"/>
        <v>0</v>
      </c>
    </row>
    <row r="38" spans="1:12" ht="15" x14ac:dyDescent="0.25">
      <c r="A38" s="702">
        <v>142580</v>
      </c>
      <c r="B38" s="702">
        <v>9352113</v>
      </c>
      <c r="C38" s="703">
        <v>60</v>
      </c>
      <c r="D38" s="703"/>
      <c r="E38" s="136" t="str">
        <f>IF(ISERROR(VLOOKUP(C38,'[17]Targeted Support'!$C:$D,2,FALSE)),0,(VLOOKUP(C38,'[17]Targeted Support'!$C:$D,2,FALSE)))</f>
        <v>Elm Tree Primary Academy</v>
      </c>
      <c r="F38" s="704">
        <f>VLOOKUP(B38,[17]Data!$B:$AW,48,FALSE)</f>
        <v>232702.21632403124</v>
      </c>
      <c r="G38" s="704">
        <f>IF(ISERROR(VLOOKUP(C38,'[17]Targeted Support'!$C:$E,3,FALSE)),0,(VLOOKUP(C38,'[17]Targeted Support'!$C:$E,3,FALSE)))-15</f>
        <v>13</v>
      </c>
      <c r="H38" s="704">
        <f>VLOOKUP(B38,[17]Data!B:D,3,FALSE)</f>
        <v>358</v>
      </c>
      <c r="I38" s="705">
        <f t="shared" si="0"/>
        <v>78000</v>
      </c>
      <c r="J38" s="706">
        <f t="shared" si="1"/>
        <v>0.33519233822589473</v>
      </c>
      <c r="K38" s="705">
        <f t="shared" si="2"/>
        <v>111428.57142857143</v>
      </c>
      <c r="L38" s="705">
        <f t="shared" si="3"/>
        <v>0</v>
      </c>
    </row>
    <row r="39" spans="1:12" ht="15" x14ac:dyDescent="0.25">
      <c r="A39" s="702">
        <v>140573</v>
      </c>
      <c r="B39" s="702">
        <v>9352014</v>
      </c>
      <c r="C39" s="703">
        <v>61</v>
      </c>
      <c r="D39" s="703"/>
      <c r="E39" s="136" t="str">
        <f>IF(ISERROR(VLOOKUP(C39,'[17]Targeted Support'!$C:$D,2,FALSE)),0,(VLOOKUP(C39,'[17]Targeted Support'!$C:$D,2,FALSE)))</f>
        <v>Red Oak Primary School</v>
      </c>
      <c r="F39" s="704">
        <f>VLOOKUP(B39,[17]Data!$B:$AW,48,FALSE)</f>
        <v>305458.46053118672</v>
      </c>
      <c r="G39" s="704">
        <f>IF(ISERROR(VLOOKUP(C39,'[17]Targeted Support'!$C:$E,3,FALSE)),0,(VLOOKUP(C39,'[17]Targeted Support'!$C:$E,3,FALSE)))</f>
        <v>7</v>
      </c>
      <c r="H39" s="704">
        <f>VLOOKUP(B39,[17]Data!B:D,3,FALSE)</f>
        <v>406</v>
      </c>
      <c r="I39" s="705">
        <f t="shared" si="0"/>
        <v>42000</v>
      </c>
      <c r="J39" s="706">
        <f t="shared" si="1"/>
        <v>0.13749823765549909</v>
      </c>
      <c r="K39" s="705">
        <f t="shared" si="2"/>
        <v>60000.000000000007</v>
      </c>
      <c r="L39" s="705">
        <f t="shared" si="3"/>
        <v>0</v>
      </c>
    </row>
    <row r="40" spans="1:12" ht="15" x14ac:dyDescent="0.25">
      <c r="A40" s="702">
        <v>142187</v>
      </c>
      <c r="B40" s="702">
        <v>9352104</v>
      </c>
      <c r="C40" s="703">
        <v>62</v>
      </c>
      <c r="D40" s="703"/>
      <c r="E40" s="136" t="str">
        <f>IF(ISERROR(VLOOKUP(C40,'[17]Targeted Support'!$C:$D,2,FALSE)),0,(VLOOKUP(C40,'[17]Targeted Support'!$C:$D,2,FALSE)))</f>
        <v>Gunton Primary Academy</v>
      </c>
      <c r="F40" s="704">
        <f>VLOOKUP(B40,[17]Data!$B:$AW,48,FALSE)</f>
        <v>156698.48775079587</v>
      </c>
      <c r="G40" s="704">
        <f>IF(ISERROR(VLOOKUP(C40,'[17]Targeted Support'!$C:$E,3,FALSE)),0,(VLOOKUP(C40,'[17]Targeted Support'!$C:$E,3,FALSE)))</f>
        <v>5</v>
      </c>
      <c r="H40" s="704">
        <f>VLOOKUP(B40,[17]Data!B:D,3,FALSE)</f>
        <v>308</v>
      </c>
      <c r="I40" s="705">
        <f t="shared" si="0"/>
        <v>30000</v>
      </c>
      <c r="J40" s="706">
        <f t="shared" si="1"/>
        <v>0.19145047556368411</v>
      </c>
      <c r="K40" s="705">
        <f t="shared" si="2"/>
        <v>42857.142857142862</v>
      </c>
      <c r="L40" s="705">
        <f t="shared" si="3"/>
        <v>0</v>
      </c>
    </row>
    <row r="41" spans="1:12" ht="15" x14ac:dyDescent="0.25">
      <c r="A41" s="702">
        <v>141983</v>
      </c>
      <c r="B41" s="702">
        <v>9352056</v>
      </c>
      <c r="C41" s="703">
        <v>63</v>
      </c>
      <c r="D41" s="703"/>
      <c r="E41" s="136" t="str">
        <f>IF(ISERROR(VLOOKUP(C41,'[17]Targeted Support'!$C:$D,2,FALSE)),0,(VLOOKUP(C41,'[17]Targeted Support'!$C:$D,2,FALSE)))</f>
        <v>Phoenix St Peter Academy</v>
      </c>
      <c r="F41" s="704">
        <f>VLOOKUP(B41,[17]Data!$B:$AW,48,FALSE)</f>
        <v>142271.17502203427</v>
      </c>
      <c r="G41" s="704">
        <f>IF(ISERROR(VLOOKUP(C41,'[17]Targeted Support'!$C:$E,3,FALSE)),0,(VLOOKUP(C41,'[17]Targeted Support'!$C:$E,3,FALSE)))</f>
        <v>4</v>
      </c>
      <c r="H41" s="704">
        <f>VLOOKUP(B41,[17]Data!B:D,3,FALSE)</f>
        <v>179</v>
      </c>
      <c r="I41" s="705">
        <f t="shared" si="0"/>
        <v>24000</v>
      </c>
      <c r="J41" s="706">
        <f t="shared" si="1"/>
        <v>0.16869193634116678</v>
      </c>
      <c r="K41" s="705">
        <f t="shared" si="2"/>
        <v>34285.71428571429</v>
      </c>
      <c r="L41" s="705">
        <f t="shared" si="3"/>
        <v>0</v>
      </c>
    </row>
    <row r="42" spans="1:12" ht="15" x14ac:dyDescent="0.25">
      <c r="A42" s="702">
        <v>142016</v>
      </c>
      <c r="B42" s="702">
        <v>9352065</v>
      </c>
      <c r="C42" s="703">
        <v>64</v>
      </c>
      <c r="D42" s="703"/>
      <c r="E42" s="136" t="str">
        <f>IF(ISERROR(VLOOKUP(C42,'[17]Targeted Support'!$C:$D,2,FALSE)),0,(VLOOKUP(C42,'[17]Targeted Support'!$C:$D,2,FALSE)))</f>
        <v xml:space="preserve">Northfield St Nicholas Primary Academy </v>
      </c>
      <c r="F42" s="704">
        <f>VLOOKUP(B42,[17]Data!$B:$AW,48,FALSE)</f>
        <v>317914.10875361628</v>
      </c>
      <c r="G42" s="704">
        <f>IF(ISERROR(VLOOKUP(C42,'[17]Targeted Support'!$C:$E,3,FALSE)),0,(VLOOKUP(C42,'[17]Targeted Support'!$C:$E,3,FALSE)))</f>
        <v>12</v>
      </c>
      <c r="H42" s="704">
        <f>VLOOKUP(B42,[17]Data!B:D,3,FALSE)</f>
        <v>402</v>
      </c>
      <c r="I42" s="705">
        <f t="shared" si="0"/>
        <v>72000</v>
      </c>
      <c r="J42" s="706">
        <f t="shared" si="1"/>
        <v>0.22647626518456929</v>
      </c>
      <c r="K42" s="705">
        <f t="shared" si="2"/>
        <v>102857.14285714287</v>
      </c>
      <c r="L42" s="705">
        <f t="shared" si="3"/>
        <v>0</v>
      </c>
    </row>
    <row r="43" spans="1:12" ht="15" x14ac:dyDescent="0.25">
      <c r="A43" s="702">
        <v>124639</v>
      </c>
      <c r="B43" s="702">
        <v>9352147</v>
      </c>
      <c r="C43" s="703">
        <v>65</v>
      </c>
      <c r="D43" s="703"/>
      <c r="E43" s="136" t="str">
        <f>IF(ISERROR(VLOOKUP(C43,'[17]Targeted Support'!$C:$D,2,FALSE)),0,(VLOOKUP(C43,'[17]Targeted Support'!$C:$D,2,FALSE)))</f>
        <v>Poplars Community Primary School</v>
      </c>
      <c r="F43" s="704">
        <f>VLOOKUP(B43,[17]Data!$B:$AW,48,FALSE)</f>
        <v>356854.2533405248</v>
      </c>
      <c r="G43" s="704">
        <f>IF(ISERROR(VLOOKUP(C43,'[17]Targeted Support'!$C:$E,3,FALSE)),0,(VLOOKUP(C43,'[17]Targeted Support'!$C:$E,3,FALSE)))</f>
        <v>32</v>
      </c>
      <c r="H43" s="704">
        <f>VLOOKUP(B43,[17]Data!B:D,3,FALSE)</f>
        <v>434</v>
      </c>
      <c r="I43" s="705">
        <f t="shared" si="0"/>
        <v>192000</v>
      </c>
      <c r="J43" s="706">
        <f t="shared" si="1"/>
        <v>0.53803478087393231</v>
      </c>
      <c r="K43" s="705">
        <f t="shared" si="2"/>
        <v>274285.71428571432</v>
      </c>
      <c r="L43" s="705">
        <f t="shared" si="3"/>
        <v>0</v>
      </c>
    </row>
    <row r="44" spans="1:12" ht="15" x14ac:dyDescent="0.25">
      <c r="A44" s="702">
        <v>141640</v>
      </c>
      <c r="B44" s="702">
        <v>9352145</v>
      </c>
      <c r="C44" s="703">
        <v>67</v>
      </c>
      <c r="D44" s="703"/>
      <c r="E44" s="136" t="str">
        <f>IF(ISERROR(VLOOKUP(C44,'[17]Targeted Support'!$C:$D,2,FALSE)),0,(VLOOKUP(C44,'[17]Targeted Support'!$C:$D,2,FALSE)))</f>
        <v>Pakefield Primary School</v>
      </c>
      <c r="F44" s="704">
        <f>VLOOKUP(B44,[17]Data!$B:$AW,48,FALSE)</f>
        <v>180281.74785948778</v>
      </c>
      <c r="G44" s="704">
        <f>IF(ISERROR(VLOOKUP(C44,'[17]Targeted Support'!$C:$E,3,FALSE)),0,(VLOOKUP(C44,'[17]Targeted Support'!$C:$E,3,FALSE)))</f>
        <v>11</v>
      </c>
      <c r="H44" s="704">
        <f>VLOOKUP(B44,[17]Data!B:D,3,FALSE)</f>
        <v>387</v>
      </c>
      <c r="I44" s="705">
        <f t="shared" si="0"/>
        <v>66000</v>
      </c>
      <c r="J44" s="706">
        <f t="shared" si="1"/>
        <v>0.36609363279215945</v>
      </c>
      <c r="K44" s="705">
        <f t="shared" si="2"/>
        <v>94285.71428571429</v>
      </c>
      <c r="L44" s="705">
        <f t="shared" si="3"/>
        <v>0</v>
      </c>
    </row>
    <row r="45" spans="1:12" ht="15" x14ac:dyDescent="0.25">
      <c r="A45" s="702">
        <v>145559</v>
      </c>
      <c r="B45" s="702">
        <v>9352215</v>
      </c>
      <c r="C45" s="703">
        <v>68</v>
      </c>
      <c r="D45" s="703"/>
      <c r="E45" s="136" t="str">
        <f>IF(ISERROR(VLOOKUP(C45,'[17]Targeted Support'!$C:$D,2,FALSE)),0,(VLOOKUP(C45,'[17]Targeted Support'!$C:$D,2,FALSE)))</f>
        <v>Roman Hill Primary School</v>
      </c>
      <c r="F45" s="704">
        <f>VLOOKUP(B45,[17]Data!$B:$AW,48,FALSE)</f>
        <v>390038.99058538175</v>
      </c>
      <c r="G45" s="704">
        <f>IF(ISERROR(VLOOKUP(C45,'[17]Targeted Support'!$C:$E,3,FALSE)),0,(VLOOKUP(C45,'[17]Targeted Support'!$C:$E,3,FALSE)))</f>
        <v>28</v>
      </c>
      <c r="H45" s="704">
        <f>VLOOKUP(B45,[17]Data!B:D,3,FALSE)</f>
        <v>483</v>
      </c>
      <c r="I45" s="705">
        <f t="shared" si="0"/>
        <v>168000</v>
      </c>
      <c r="J45" s="706">
        <f t="shared" si="1"/>
        <v>0.43072616855012563</v>
      </c>
      <c r="K45" s="705">
        <f t="shared" si="2"/>
        <v>240000.00000000003</v>
      </c>
      <c r="L45" s="705">
        <f t="shared" si="3"/>
        <v>0</v>
      </c>
    </row>
    <row r="46" spans="1:12" ht="15" x14ac:dyDescent="0.25">
      <c r="A46" s="702">
        <v>141984</v>
      </c>
      <c r="B46" s="702">
        <v>9352057</v>
      </c>
      <c r="C46" s="703">
        <v>70</v>
      </c>
      <c r="D46" s="703"/>
      <c r="E46" s="136" t="str">
        <f>IF(ISERROR(VLOOKUP(C46,'[17]Targeted Support'!$C:$D,2,FALSE)),0,(VLOOKUP(C46,'[17]Targeted Support'!$C:$D,2,FALSE)))</f>
        <v>St Margaret's Primary Academy Lowestoft</v>
      </c>
      <c r="F46" s="704">
        <f>VLOOKUP(B46,[17]Data!$B:$AW,48,FALSE)</f>
        <v>301793.62969131023</v>
      </c>
      <c r="G46" s="704">
        <f>IF(ISERROR(VLOOKUP(C46,'[17]Targeted Support'!$C:$E,3,FALSE)),0,(VLOOKUP(C46,'[17]Targeted Support'!$C:$E,3,FALSE)))</f>
        <v>7</v>
      </c>
      <c r="H46" s="704">
        <f>VLOOKUP(B46,[17]Data!B:D,3,FALSE)</f>
        <v>397</v>
      </c>
      <c r="I46" s="705">
        <f t="shared" si="0"/>
        <v>42000</v>
      </c>
      <c r="J46" s="706">
        <f t="shared" si="1"/>
        <v>0.13916794745786953</v>
      </c>
      <c r="K46" s="705">
        <f t="shared" si="2"/>
        <v>60000.000000000007</v>
      </c>
      <c r="L46" s="705">
        <f t="shared" si="3"/>
        <v>0</v>
      </c>
    </row>
    <row r="47" spans="1:12" ht="15" x14ac:dyDescent="0.25">
      <c r="A47" s="702">
        <v>142806</v>
      </c>
      <c r="B47" s="702">
        <v>9353335</v>
      </c>
      <c r="C47" s="703">
        <v>72</v>
      </c>
      <c r="D47" s="703"/>
      <c r="E47" s="136" t="str">
        <f>IF(ISERROR(VLOOKUP(C47,'[17]Targeted Support'!$C:$D,2,FALSE)),0,(VLOOKUP(C47,'[17]Targeted Support'!$C:$D,2,FALSE)))</f>
        <v>St Mary's RC Primary School</v>
      </c>
      <c r="F47" s="704">
        <f>VLOOKUP(B47,[17]Data!$B:$AW,48,FALSE)</f>
        <v>107878.70338164251</v>
      </c>
      <c r="G47" s="704">
        <f>IF(ISERROR(VLOOKUP(C47,'[17]Targeted Support'!$C:$E,3,FALSE)),0,(VLOOKUP(C47,'[17]Targeted Support'!$C:$E,3,FALSE)))</f>
        <v>4</v>
      </c>
      <c r="H47" s="704">
        <f>VLOOKUP(B47,[17]Data!B:D,3,FALSE)</f>
        <v>205</v>
      </c>
      <c r="I47" s="705">
        <f t="shared" si="0"/>
        <v>24000</v>
      </c>
      <c r="J47" s="706">
        <f t="shared" si="1"/>
        <v>0.22247208436585666</v>
      </c>
      <c r="K47" s="705">
        <f t="shared" si="2"/>
        <v>34285.71428571429</v>
      </c>
      <c r="L47" s="705">
        <f t="shared" si="3"/>
        <v>0</v>
      </c>
    </row>
    <row r="48" spans="1:12" ht="15" x14ac:dyDescent="0.25">
      <c r="A48" s="702">
        <v>139804</v>
      </c>
      <c r="B48" s="702">
        <v>9352006</v>
      </c>
      <c r="C48" s="703">
        <v>73</v>
      </c>
      <c r="D48" s="703"/>
      <c r="E48" s="136" t="str">
        <f>IF(ISERROR(VLOOKUP(C48,'[17]Targeted Support'!$C:$D,2,FALSE)),0,(VLOOKUP(C48,'[17]Targeted Support'!$C:$D,2,FALSE)))</f>
        <v>Westwood Primary School</v>
      </c>
      <c r="F48" s="704">
        <f>VLOOKUP(B48,[17]Data!$B:$AW,48,FALSE)</f>
        <v>157579.43992297817</v>
      </c>
      <c r="G48" s="704">
        <f>IF(ISERROR(VLOOKUP(C48,'[17]Targeted Support'!$C:$E,3,FALSE)),0,(VLOOKUP(C48,'[17]Targeted Support'!$C:$E,3,FALSE)))</f>
        <v>12</v>
      </c>
      <c r="H48" s="704">
        <f>VLOOKUP(B48,[17]Data!B:D,3,FALSE)</f>
        <v>202</v>
      </c>
      <c r="I48" s="705">
        <f t="shared" si="0"/>
        <v>72000</v>
      </c>
      <c r="J48" s="706">
        <f t="shared" si="1"/>
        <v>0.45691239945510803</v>
      </c>
      <c r="K48" s="705">
        <f t="shared" si="2"/>
        <v>102857.14285714287</v>
      </c>
      <c r="L48" s="705">
        <f t="shared" si="3"/>
        <v>0</v>
      </c>
    </row>
    <row r="49" spans="1:12" ht="15" x14ac:dyDescent="0.25">
      <c r="A49" s="702">
        <v>124641</v>
      </c>
      <c r="B49" s="702">
        <v>9352152</v>
      </c>
      <c r="C49" s="703">
        <v>74</v>
      </c>
      <c r="D49" s="703"/>
      <c r="E49" s="136" t="str">
        <f>IF(ISERROR(VLOOKUP(C49,'[17]Targeted Support'!$C:$D,2,FALSE)),0,(VLOOKUP(C49,'[17]Targeted Support'!$C:$D,2,FALSE)))</f>
        <v>Woods Loke Primary School</v>
      </c>
      <c r="F49" s="704">
        <f>VLOOKUP(B49,[17]Data!$B:$AW,48,FALSE)</f>
        <v>192928.19278689392</v>
      </c>
      <c r="G49" s="704">
        <f>IF(ISERROR(VLOOKUP(C49,'[17]Targeted Support'!$C:$E,3,FALSE)),0,(VLOOKUP(C49,'[17]Targeted Support'!$C:$E,3,FALSE)))</f>
        <v>20</v>
      </c>
      <c r="H49" s="704">
        <f>VLOOKUP(B49,[17]Data!B:D,3,FALSE)</f>
        <v>418</v>
      </c>
      <c r="I49" s="705">
        <f t="shared" si="0"/>
        <v>120000</v>
      </c>
      <c r="J49" s="706">
        <f t="shared" si="1"/>
        <v>0.62199307559238115</v>
      </c>
      <c r="K49" s="705">
        <f t="shared" si="2"/>
        <v>171428.57142857145</v>
      </c>
      <c r="L49" s="705">
        <f t="shared" si="3"/>
        <v>0</v>
      </c>
    </row>
    <row r="50" spans="1:12" ht="15" x14ac:dyDescent="0.25">
      <c r="A50" s="702">
        <v>124676</v>
      </c>
      <c r="B50" s="702">
        <v>9352919</v>
      </c>
      <c r="C50" s="703">
        <v>75</v>
      </c>
      <c r="D50" s="703"/>
      <c r="E50" s="136" t="str">
        <f>IF(ISERROR(VLOOKUP(C50,'[17]Targeted Support'!$C:$D,2,FALSE)),0,(VLOOKUP(C50,'[17]Targeted Support'!$C:$D,2,FALSE)))</f>
        <v>Oulton Broad Primary School</v>
      </c>
      <c r="F50" s="704">
        <f>VLOOKUP(B50,[17]Data!$B:$AW,48,FALSE)</f>
        <v>93121.15076708507</v>
      </c>
      <c r="G50" s="704">
        <f>IF(ISERROR(VLOOKUP(C50,'[17]Targeted Support'!$C:$E,3,FALSE)),0,(VLOOKUP(C50,'[17]Targeted Support'!$C:$E,3,FALSE)))</f>
        <v>4</v>
      </c>
      <c r="H50" s="704">
        <f>VLOOKUP(B50,[17]Data!B:D,3,FALSE)</f>
        <v>286</v>
      </c>
      <c r="I50" s="705">
        <f t="shared" si="0"/>
        <v>24000</v>
      </c>
      <c r="J50" s="706">
        <f t="shared" si="1"/>
        <v>0.25772877377803116</v>
      </c>
      <c r="K50" s="705">
        <f t="shared" si="2"/>
        <v>34285.71428571429</v>
      </c>
      <c r="L50" s="705">
        <f t="shared" si="3"/>
        <v>0</v>
      </c>
    </row>
    <row r="51" spans="1:12" ht="15" x14ac:dyDescent="0.25">
      <c r="A51" s="702">
        <v>140823</v>
      </c>
      <c r="B51" s="702">
        <v>9352025</v>
      </c>
      <c r="C51" s="703">
        <v>77</v>
      </c>
      <c r="D51" s="703"/>
      <c r="E51" s="136" t="str">
        <f>IF(ISERROR(VLOOKUP(C51,'[17]Targeted Support'!$C:$D,2,FALSE)),0,(VLOOKUP(C51,'[17]Targeted Support'!$C:$D,2,FALSE)))</f>
        <v>Grove Primary School</v>
      </c>
      <c r="F51" s="704">
        <f>VLOOKUP(B51,[17]Data!$B:$AW,48,FALSE)</f>
        <v>174777.22945736436</v>
      </c>
      <c r="G51" s="704">
        <f>IF(ISERROR(VLOOKUP(C51,'[17]Targeted Support'!$C:$E,3,FALSE)),0,(VLOOKUP(C51,'[17]Targeted Support'!$C:$E,3,FALSE)))</f>
        <v>16</v>
      </c>
      <c r="H51" s="704">
        <f>VLOOKUP(B51,[17]Data!B:D,3,FALSE)</f>
        <v>296</v>
      </c>
      <c r="I51" s="705">
        <f t="shared" si="0"/>
        <v>96000</v>
      </c>
      <c r="J51" s="706">
        <f t="shared" si="1"/>
        <v>0.54927063610090299</v>
      </c>
      <c r="K51" s="705">
        <f>I51/0.7</f>
        <v>137142.85714285716</v>
      </c>
      <c r="L51" s="705">
        <f t="shared" si="3"/>
        <v>0</v>
      </c>
    </row>
    <row r="52" spans="1:12" ht="15" x14ac:dyDescent="0.25">
      <c r="A52" s="702">
        <v>124737</v>
      </c>
      <c r="B52" s="702">
        <v>9353096</v>
      </c>
      <c r="C52" s="703">
        <v>80</v>
      </c>
      <c r="D52" s="703"/>
      <c r="E52" s="136">
        <f>IF(ISERROR(VLOOKUP(C52,'[17]Targeted Support'!$C:$D,2,FALSE)),0,(VLOOKUP(C52,'[17]Targeted Support'!$C:$D,2,FALSE)))</f>
        <v>0</v>
      </c>
      <c r="F52" s="704">
        <f>VLOOKUP(B52,[17]Data!$B:$AW,48,FALSE)</f>
        <v>54595.785335195571</v>
      </c>
      <c r="G52" s="704">
        <f>IF(ISERROR(VLOOKUP(C52,'[17]Targeted Support'!$C:$E,3,FALSE)),0,(VLOOKUP(C52,'[17]Targeted Support'!$C:$E,3,FALSE)))</f>
        <v>0</v>
      </c>
      <c r="H52" s="704">
        <f>VLOOKUP(B52,[17]Data!B:D,3,FALSE)</f>
        <v>171</v>
      </c>
      <c r="I52" s="705">
        <f t="shared" si="0"/>
        <v>0</v>
      </c>
      <c r="J52" s="706">
        <f t="shared" si="1"/>
        <v>0</v>
      </c>
      <c r="K52" s="705">
        <f t="shared" si="2"/>
        <v>0</v>
      </c>
      <c r="L52" s="705">
        <f t="shared" si="3"/>
        <v>0</v>
      </c>
    </row>
    <row r="53" spans="1:12" ht="15" x14ac:dyDescent="0.25">
      <c r="A53" s="702">
        <v>143069</v>
      </c>
      <c r="B53" s="702">
        <v>9352096</v>
      </c>
      <c r="C53" s="703">
        <v>81</v>
      </c>
      <c r="D53" s="703"/>
      <c r="E53" s="136" t="str">
        <f>IF(ISERROR(VLOOKUP(C53,'[17]Targeted Support'!$C:$D,2,FALSE)),0,(VLOOKUP(C53,'[17]Targeted Support'!$C:$D,2,FALSE)))</f>
        <v>Mendham Primary School</v>
      </c>
      <c r="F53" s="704">
        <f>VLOOKUP(B53,[17]Data!$B:$AW,48,FALSE)</f>
        <v>36369.592132102996</v>
      </c>
      <c r="G53" s="704">
        <f>IF(ISERROR(VLOOKUP(C53,'[17]Targeted Support'!$C:$E,3,FALSE)),0,(VLOOKUP(C53,'[17]Targeted Support'!$C:$E,3,FALSE)))</f>
        <v>1</v>
      </c>
      <c r="H53" s="704">
        <f>VLOOKUP(B53,[17]Data!B:D,3,FALSE)</f>
        <v>75</v>
      </c>
      <c r="I53" s="705">
        <f t="shared" si="0"/>
        <v>6000</v>
      </c>
      <c r="J53" s="706">
        <f t="shared" si="1"/>
        <v>0.16497298012599579</v>
      </c>
      <c r="K53" s="705">
        <f t="shared" si="2"/>
        <v>8571.4285714285725</v>
      </c>
      <c r="L53" s="705">
        <f t="shared" si="3"/>
        <v>0</v>
      </c>
    </row>
    <row r="54" spans="1:12" ht="15" x14ac:dyDescent="0.25">
      <c r="A54" s="702">
        <v>124600</v>
      </c>
      <c r="B54" s="702">
        <v>9352098</v>
      </c>
      <c r="C54" s="703">
        <v>82</v>
      </c>
      <c r="D54" s="703"/>
      <c r="E54" s="136">
        <f>IF(ISERROR(VLOOKUP(C54,'[17]Targeted Support'!$C:$D,2,FALSE)),0,(VLOOKUP(C54,'[17]Targeted Support'!$C:$D,2,FALSE)))</f>
        <v>0</v>
      </c>
      <c r="F54" s="704">
        <f>VLOOKUP(B54,[17]Data!$B:$AW,48,FALSE)</f>
        <v>26267.799999999985</v>
      </c>
      <c r="G54" s="704">
        <f>IF(ISERROR(VLOOKUP(C54,'[17]Targeted Support'!$C:$E,3,FALSE)),0,(VLOOKUP(C54,'[17]Targeted Support'!$C:$E,3,FALSE)))</f>
        <v>0</v>
      </c>
      <c r="H54" s="704">
        <f>VLOOKUP(B54,[17]Data!B:D,3,FALSE)</f>
        <v>37</v>
      </c>
      <c r="I54" s="705">
        <f t="shared" si="0"/>
        <v>0</v>
      </c>
      <c r="J54" s="706">
        <f t="shared" si="1"/>
        <v>0</v>
      </c>
      <c r="K54" s="705">
        <f t="shared" si="2"/>
        <v>0</v>
      </c>
      <c r="L54" s="705">
        <f t="shared" si="3"/>
        <v>0</v>
      </c>
    </row>
    <row r="55" spans="1:12" ht="15" x14ac:dyDescent="0.25">
      <c r="A55" s="702">
        <v>124601</v>
      </c>
      <c r="B55" s="702">
        <v>9352100</v>
      </c>
      <c r="C55" s="703">
        <v>84</v>
      </c>
      <c r="D55" s="703"/>
      <c r="E55" s="136" t="str">
        <f>IF(ISERROR(VLOOKUP(C55,'[17]Targeted Support'!$C:$D,2,FALSE)),0,(VLOOKUP(C55,'[17]Targeted Support'!$C:$D,2,FALSE)))</f>
        <v>Occold Primary School</v>
      </c>
      <c r="F55" s="704">
        <f>VLOOKUP(B55,[17]Data!$B:$AW,48,FALSE)</f>
        <v>38504.330980827988</v>
      </c>
      <c r="G55" s="704">
        <f>IF(ISERROR(VLOOKUP(C55,'[17]Targeted Support'!$C:$E,3,FALSE)),0,(VLOOKUP(C55,'[17]Targeted Support'!$C:$E,3,FALSE)))</f>
        <v>8</v>
      </c>
      <c r="H55" s="704">
        <f>VLOOKUP(B55,[17]Data!B:D,3,FALSE)</f>
        <v>67</v>
      </c>
      <c r="I55" s="705">
        <f t="shared" si="0"/>
        <v>48000</v>
      </c>
      <c r="J55" s="706">
        <f t="shared" si="1"/>
        <v>1.2466130115051235</v>
      </c>
      <c r="K55" s="705">
        <f t="shared" si="2"/>
        <v>68571.42857142858</v>
      </c>
      <c r="L55" s="705">
        <f t="shared" si="3"/>
        <v>30067.097590600592</v>
      </c>
    </row>
    <row r="56" spans="1:12" ht="15" x14ac:dyDescent="0.25">
      <c r="A56" s="702">
        <v>143071</v>
      </c>
      <c r="B56" s="702">
        <v>9353099</v>
      </c>
      <c r="C56" s="703">
        <v>86</v>
      </c>
      <c r="D56" s="703"/>
      <c r="E56" s="136">
        <f>IF(ISERROR(VLOOKUP(C56,'[17]Targeted Support'!$C:$D,2,FALSE)),0,(VLOOKUP(C56,'[17]Targeted Support'!$C:$D,2,FALSE)))</f>
        <v>0</v>
      </c>
      <c r="F56" s="704">
        <f>VLOOKUP(B56,[17]Data!$B:$AW,48,FALSE)</f>
        <v>32671.642396613461</v>
      </c>
      <c r="G56" s="704">
        <f>IF(ISERROR(VLOOKUP(C56,'[17]Targeted Support'!$C:$E,3,FALSE)),0,(VLOOKUP(C56,'[17]Targeted Support'!$C:$E,3,FALSE)))</f>
        <v>0</v>
      </c>
      <c r="H56" s="704">
        <f>VLOOKUP(B56,[17]Data!B:D,3,FALSE)</f>
        <v>80</v>
      </c>
      <c r="I56" s="705">
        <f t="shared" si="0"/>
        <v>0</v>
      </c>
      <c r="J56" s="706">
        <f t="shared" si="1"/>
        <v>0</v>
      </c>
      <c r="K56" s="705">
        <f t="shared" si="2"/>
        <v>0</v>
      </c>
      <c r="L56" s="705">
        <f t="shared" si="3"/>
        <v>0</v>
      </c>
    </row>
    <row r="57" spans="1:12" ht="15" x14ac:dyDescent="0.25">
      <c r="A57" s="702">
        <v>141702</v>
      </c>
      <c r="B57" s="702">
        <v>9352052</v>
      </c>
      <c r="C57" s="703">
        <v>92</v>
      </c>
      <c r="D57" s="703"/>
      <c r="E57" s="136" t="str">
        <f>IF(ISERROR(VLOOKUP(C57,'[17]Targeted Support'!$C:$D,2,FALSE)),0,(VLOOKUP(C57,'[17]Targeted Support'!$C:$D,2,FALSE)))</f>
        <v>Reydon Primary School</v>
      </c>
      <c r="F57" s="704">
        <f>VLOOKUP(B57,[17]Data!$B:$AW,48,FALSE)</f>
        <v>81523.053324468085</v>
      </c>
      <c r="G57" s="704">
        <f>IF(ISERROR(VLOOKUP(C57,'[17]Targeted Support'!$C:$E,3,FALSE)),0,(VLOOKUP(C57,'[17]Targeted Support'!$C:$E,3,FALSE)))</f>
        <v>5</v>
      </c>
      <c r="H57" s="704">
        <f>VLOOKUP(B57,[17]Data!B:D,3,FALSE)</f>
        <v>191</v>
      </c>
      <c r="I57" s="705">
        <f t="shared" si="0"/>
        <v>30000</v>
      </c>
      <c r="J57" s="706">
        <f t="shared" si="1"/>
        <v>0.36799406764854192</v>
      </c>
      <c r="K57" s="705">
        <f t="shared" si="2"/>
        <v>42857.142857142862</v>
      </c>
      <c r="L57" s="705">
        <f t="shared" si="3"/>
        <v>0</v>
      </c>
    </row>
    <row r="58" spans="1:12" ht="15" x14ac:dyDescent="0.25">
      <c r="A58" s="702">
        <v>124741</v>
      </c>
      <c r="B58" s="702">
        <v>9353101</v>
      </c>
      <c r="C58" s="703">
        <v>93</v>
      </c>
      <c r="D58" s="703"/>
      <c r="E58" s="136" t="str">
        <f>IF(ISERROR(VLOOKUP(C58,'[17]Targeted Support'!$C:$D,2,FALSE)),0,(VLOOKUP(C58,'[17]Targeted Support'!$C:$D,2,FALSE)))</f>
        <v>Ringsfield C of E Primary School</v>
      </c>
      <c r="F58" s="704">
        <f>VLOOKUP(B58,[17]Data!$B:$AW,48,FALSE)</f>
        <v>49306.685778275525</v>
      </c>
      <c r="G58" s="704">
        <f>IF(ISERROR(VLOOKUP(C58,'[17]Targeted Support'!$C:$E,3,FALSE)),0,(VLOOKUP(C58,'[17]Targeted Support'!$C:$E,3,FALSE)))</f>
        <v>6</v>
      </c>
      <c r="H58" s="704">
        <f>VLOOKUP(B58,[17]Data!B:D,3,FALSE)</f>
        <v>91</v>
      </c>
      <c r="I58" s="705">
        <f t="shared" si="0"/>
        <v>36000</v>
      </c>
      <c r="J58" s="706">
        <f t="shared" si="1"/>
        <v>0.73012410856179599</v>
      </c>
      <c r="K58" s="705">
        <f t="shared" si="2"/>
        <v>51428.571428571435</v>
      </c>
      <c r="L58" s="705">
        <f t="shared" si="3"/>
        <v>2121.8856502959097</v>
      </c>
    </row>
    <row r="59" spans="1:12" ht="15" x14ac:dyDescent="0.25">
      <c r="A59" s="702">
        <v>124605</v>
      </c>
      <c r="B59" s="702">
        <v>9352106</v>
      </c>
      <c r="C59" s="703">
        <v>96</v>
      </c>
      <c r="D59" s="703"/>
      <c r="E59" s="136" t="str">
        <f>IF(ISERROR(VLOOKUP(C59,'[17]Targeted Support'!$C:$D,2,FALSE)),0,(VLOOKUP(C59,'[17]Targeted Support'!$C:$D,2,FALSE)))</f>
        <v>Saxmundham Primary School</v>
      </c>
      <c r="F59" s="704">
        <f>VLOOKUP(B59,[17]Data!$B:$AW,48,FALSE)</f>
        <v>158880.27709118175</v>
      </c>
      <c r="G59" s="704">
        <f>IF(ISERROR(VLOOKUP(C59,'[17]Targeted Support'!$C:$E,3,FALSE)),0,(VLOOKUP(C59,'[17]Targeted Support'!$C:$E,3,FALSE)))</f>
        <v>17</v>
      </c>
      <c r="H59" s="704">
        <f>VLOOKUP(B59,[17]Data!B:D,3,FALSE)</f>
        <v>272</v>
      </c>
      <c r="I59" s="705">
        <f t="shared" si="0"/>
        <v>102000</v>
      </c>
      <c r="J59" s="706">
        <f t="shared" si="1"/>
        <v>0.6419928380503892</v>
      </c>
      <c r="K59" s="705">
        <f t="shared" si="2"/>
        <v>145714.28571428571</v>
      </c>
      <c r="L59" s="705">
        <f t="shared" si="3"/>
        <v>0</v>
      </c>
    </row>
    <row r="60" spans="1:12" ht="15" x14ac:dyDescent="0.25">
      <c r="A60" s="702">
        <v>124607</v>
      </c>
      <c r="B60" s="702">
        <v>9352108</v>
      </c>
      <c r="C60" s="703">
        <v>97</v>
      </c>
      <c r="D60" s="703"/>
      <c r="E60" s="136" t="str">
        <f>IF(ISERROR(VLOOKUP(C60,'[17]Targeted Support'!$C:$D,2,FALSE)),0,(VLOOKUP(C60,'[17]Targeted Support'!$C:$D,2,FALSE)))</f>
        <v>Snape Community Primary</v>
      </c>
      <c r="F60" s="704">
        <f>VLOOKUP(B60,[17]Data!$B:$AW,48,FALSE)</f>
        <v>42365.657142857133</v>
      </c>
      <c r="G60" s="704">
        <f>IF(ISERROR(VLOOKUP(C60,'[17]Targeted Support'!$C:$E,3,FALSE)),0,(VLOOKUP(C60,'[17]Targeted Support'!$C:$E,3,FALSE)))</f>
        <v>1</v>
      </c>
      <c r="H60" s="704">
        <f>VLOOKUP(B60,[17]Data!B:D,3,FALSE)</f>
        <v>55</v>
      </c>
      <c r="I60" s="705">
        <f t="shared" si="0"/>
        <v>6000</v>
      </c>
      <c r="J60" s="706">
        <f t="shared" si="1"/>
        <v>0.14162414570292114</v>
      </c>
      <c r="K60" s="705">
        <f t="shared" si="2"/>
        <v>8571.4285714285725</v>
      </c>
      <c r="L60" s="705">
        <f t="shared" si="3"/>
        <v>0</v>
      </c>
    </row>
    <row r="61" spans="1:12" ht="15" x14ac:dyDescent="0.25">
      <c r="A61" s="702">
        <v>124608</v>
      </c>
      <c r="B61" s="702">
        <v>9352109</v>
      </c>
      <c r="C61" s="703">
        <v>98</v>
      </c>
      <c r="D61" s="703"/>
      <c r="E61" s="136" t="str">
        <f>IF(ISERROR(VLOOKUP(C61,'[17]Targeted Support'!$C:$D,2,FALSE)),0,(VLOOKUP(C61,'[17]Targeted Support'!$C:$D,2,FALSE)))</f>
        <v>Somerleyton Primary School</v>
      </c>
      <c r="F61" s="704">
        <f>VLOOKUP(B61,[17]Data!$B:$AW,48,FALSE)</f>
        <v>28687.726108374409</v>
      </c>
      <c r="G61" s="704">
        <f>IF(ISERROR(VLOOKUP(C61,'[17]Targeted Support'!$C:$E,3,FALSE)),0,(VLOOKUP(C61,'[17]Targeted Support'!$C:$E,3,FALSE)))</f>
        <v>1</v>
      </c>
      <c r="H61" s="704">
        <f>VLOOKUP(B61,[17]Data!B:D,3,FALSE)</f>
        <v>56</v>
      </c>
      <c r="I61" s="705">
        <f t="shared" si="0"/>
        <v>6000</v>
      </c>
      <c r="J61" s="706">
        <f t="shared" si="1"/>
        <v>0.20914867833489612</v>
      </c>
      <c r="K61" s="705">
        <f t="shared" si="2"/>
        <v>8571.4285714285725</v>
      </c>
      <c r="L61" s="705">
        <f t="shared" si="3"/>
        <v>0</v>
      </c>
    </row>
    <row r="62" spans="1:12" ht="13.5" customHeight="1" x14ac:dyDescent="0.25">
      <c r="A62" s="702">
        <v>144826</v>
      </c>
      <c r="B62" s="702">
        <v>9352206</v>
      </c>
      <c r="C62" s="703">
        <v>99</v>
      </c>
      <c r="D62" s="703"/>
      <c r="E62" s="136" t="str">
        <f>IF(ISERROR(VLOOKUP(C62,'[17]Targeted Support'!$C:$D,2,FALSE)),0,(VLOOKUP(C62,'[17]Targeted Support'!$C:$D,2,FALSE)))</f>
        <v>Southwold Primary School</v>
      </c>
      <c r="F62" s="704">
        <f>VLOOKUP(B62,[17]Data!$B:$AW,48,FALSE)</f>
        <v>34364.120818676049</v>
      </c>
      <c r="G62" s="704">
        <f>IF(ISERROR(VLOOKUP(C62,'[17]Targeted Support'!$C:$E,3,FALSE)),0,(VLOOKUP(C62,'[17]Targeted Support'!$C:$E,3,FALSE)))</f>
        <v>2</v>
      </c>
      <c r="H62" s="704">
        <f>VLOOKUP(B62,[17]Data!B:D,3,FALSE)</f>
        <v>54</v>
      </c>
      <c r="I62" s="705">
        <f t="shared" si="0"/>
        <v>12000</v>
      </c>
      <c r="J62" s="706">
        <f t="shared" si="1"/>
        <v>0.34920142620026806</v>
      </c>
      <c r="K62" s="705">
        <f t="shared" si="2"/>
        <v>17142.857142857145</v>
      </c>
      <c r="L62" s="705">
        <f t="shared" si="3"/>
        <v>0</v>
      </c>
    </row>
    <row r="63" spans="1:12" ht="15" x14ac:dyDescent="0.25">
      <c r="A63" s="702">
        <v>124772</v>
      </c>
      <c r="B63" s="702">
        <v>9353327</v>
      </c>
      <c r="C63" s="703">
        <v>101</v>
      </c>
      <c r="D63" s="703"/>
      <c r="E63" s="136" t="str">
        <f>IF(ISERROR(VLOOKUP(C63,'[17]Targeted Support'!$C:$D,2,FALSE)),0,(VLOOKUP(C63,'[17]Targeted Support'!$C:$D,2,FALSE)))</f>
        <v>Stonham Aspal CEVA Primary School</v>
      </c>
      <c r="F63" s="704">
        <f>VLOOKUP(B63,[17]Data!$B:$AW,48,FALSE)</f>
        <v>79412.978451178424</v>
      </c>
      <c r="G63" s="704">
        <f>IF(ISERROR(VLOOKUP(C63,'[17]Targeted Support'!$C:$E,3,FALSE)),0,(VLOOKUP(C63,'[17]Targeted Support'!$C:$E,3,FALSE)))</f>
        <v>3</v>
      </c>
      <c r="H63" s="704">
        <f>VLOOKUP(B63,[17]Data!B:D,3,FALSE)</f>
        <v>197</v>
      </c>
      <c r="I63" s="705">
        <f t="shared" si="0"/>
        <v>18000</v>
      </c>
      <c r="J63" s="706">
        <f t="shared" si="1"/>
        <v>0.22666320230094447</v>
      </c>
      <c r="K63" s="705">
        <f t="shared" si="2"/>
        <v>25714.285714285717</v>
      </c>
      <c r="L63" s="705">
        <f t="shared" si="3"/>
        <v>0</v>
      </c>
    </row>
    <row r="64" spans="1:12" ht="15" x14ac:dyDescent="0.25">
      <c r="A64" s="702">
        <v>124742</v>
      </c>
      <c r="B64" s="702">
        <v>9353102</v>
      </c>
      <c r="C64" s="703">
        <v>102</v>
      </c>
      <c r="D64" s="703"/>
      <c r="E64" s="136" t="str">
        <f>IF(ISERROR(VLOOKUP(C64,'[17]Targeted Support'!$C:$D,2,FALSE)),0,(VLOOKUP(C64,'[17]Targeted Support'!$C:$D,2,FALSE)))</f>
        <v>Stradbroke Primary School</v>
      </c>
      <c r="F64" s="704">
        <f>VLOOKUP(B64,[17]Data!$B:$AW,48,FALSE)</f>
        <v>56945.217380660964</v>
      </c>
      <c r="G64" s="704">
        <f>IF(ISERROR(VLOOKUP(C64,'[17]Targeted Support'!$C:$E,3,FALSE)),0,(VLOOKUP(C64,'[17]Targeted Support'!$C:$E,3,FALSE)))</f>
        <v>7</v>
      </c>
      <c r="H64" s="704">
        <f>VLOOKUP(B64,[17]Data!B:D,3,FALSE)</f>
        <v>99</v>
      </c>
      <c r="I64" s="705">
        <f t="shared" si="0"/>
        <v>42000</v>
      </c>
      <c r="J64" s="706">
        <f t="shared" si="1"/>
        <v>0.73755096445138035</v>
      </c>
      <c r="K64" s="705">
        <f t="shared" si="2"/>
        <v>60000.000000000007</v>
      </c>
      <c r="L64" s="705">
        <f t="shared" si="3"/>
        <v>3054.7826193390429</v>
      </c>
    </row>
    <row r="65" spans="1:12" ht="15" x14ac:dyDescent="0.25">
      <c r="A65" s="702">
        <v>124745</v>
      </c>
      <c r="B65" s="702">
        <v>9353105</v>
      </c>
      <c r="C65" s="703">
        <v>106</v>
      </c>
      <c r="D65" s="703"/>
      <c r="E65" s="136" t="str">
        <f>IF(ISERROR(VLOOKUP(C65,'[17]Targeted Support'!$C:$D,2,FALSE)),0,(VLOOKUP(C65,'[17]Targeted Support'!$C:$D,2,FALSE)))</f>
        <v xml:space="preserve">Thorndon CEVCP School </v>
      </c>
      <c r="F65" s="704">
        <f>VLOOKUP(B65,[17]Data!$B:$AW,48,FALSE)</f>
        <v>27897.975438596473</v>
      </c>
      <c r="G65" s="704">
        <f>IF(ISERROR(VLOOKUP(C65,'[17]Targeted Support'!$C:$E,3,FALSE)),0,(VLOOKUP(C65,'[17]Targeted Support'!$C:$E,3,FALSE)))</f>
        <v>4</v>
      </c>
      <c r="H65" s="704">
        <f>VLOOKUP(B65,[17]Data!B:D,3,FALSE)</f>
        <v>65</v>
      </c>
      <c r="I65" s="705">
        <f t="shared" si="0"/>
        <v>24000</v>
      </c>
      <c r="J65" s="706">
        <f t="shared" si="1"/>
        <v>0.86027747973411439</v>
      </c>
      <c r="K65" s="705">
        <f t="shared" si="2"/>
        <v>34285.71428571429</v>
      </c>
      <c r="L65" s="705">
        <f t="shared" si="3"/>
        <v>6387.7388471178165</v>
      </c>
    </row>
    <row r="66" spans="1:12" ht="15" x14ac:dyDescent="0.25">
      <c r="A66" s="702">
        <v>124616</v>
      </c>
      <c r="B66" s="702">
        <v>9352122</v>
      </c>
      <c r="C66" s="703">
        <v>109</v>
      </c>
      <c r="D66" s="703"/>
      <c r="E66" s="136" t="str">
        <f>IF(ISERROR(VLOOKUP(C66,'[17]Targeted Support'!$C:$D,2,FALSE)),0,(VLOOKUP(C66,'[17]Targeted Support'!$C:$D,2,FALSE)))</f>
        <v>Wenhaston Primary</v>
      </c>
      <c r="F66" s="704">
        <f>VLOOKUP(B66,[17]Data!$B:$AW,48,FALSE)</f>
        <v>48356.506543291442</v>
      </c>
      <c r="G66" s="704">
        <f>IF(ISERROR(VLOOKUP(C66,'[17]Targeted Support'!$C:$E,3,FALSE)),0,(VLOOKUP(C66,'[17]Targeted Support'!$C:$E,3,FALSE)))</f>
        <v>1</v>
      </c>
      <c r="H66" s="704">
        <f>VLOOKUP(B66,[17]Data!B:D,3,FALSE)</f>
        <v>86</v>
      </c>
      <c r="I66" s="705">
        <f t="shared" si="0"/>
        <v>6000</v>
      </c>
      <c r="J66" s="706">
        <f t="shared" si="1"/>
        <v>0.12407844215604089</v>
      </c>
      <c r="K66" s="705">
        <f t="shared" si="2"/>
        <v>8571.4285714285725</v>
      </c>
      <c r="L66" s="705">
        <f t="shared" si="3"/>
        <v>0</v>
      </c>
    </row>
    <row r="67" spans="1:12" ht="15" x14ac:dyDescent="0.25">
      <c r="A67" s="702">
        <v>124746</v>
      </c>
      <c r="B67" s="702">
        <v>9353108</v>
      </c>
      <c r="C67" s="703">
        <v>110</v>
      </c>
      <c r="D67" s="703"/>
      <c r="E67" s="136" t="str">
        <f>IF(ISERROR(VLOOKUP(C67,'[17]Targeted Support'!$C:$D,2,FALSE)),0,(VLOOKUP(C67,'[17]Targeted Support'!$C:$D,2,FALSE)))</f>
        <v>Wetheringsett CEVCP School</v>
      </c>
      <c r="F67" s="704">
        <f>VLOOKUP(B67,[17]Data!$B:$AW,48,FALSE)</f>
        <v>17332.365217391303</v>
      </c>
      <c r="G67" s="704">
        <f>IF(ISERROR(VLOOKUP(C67,'[17]Targeted Support'!$C:$E,3,FALSE)),0,(VLOOKUP(C67,'[17]Targeted Support'!$C:$E,3,FALSE)))</f>
        <v>1</v>
      </c>
      <c r="H67" s="704">
        <f>VLOOKUP(B67,[17]Data!B:D,3,FALSE)</f>
        <v>26</v>
      </c>
      <c r="I67" s="705">
        <f t="shared" ref="I67:I130" si="4">G67*6000</f>
        <v>6000</v>
      </c>
      <c r="J67" s="706">
        <f t="shared" ref="J67:J130" si="5">I67/F67</f>
        <v>0.34617318091010435</v>
      </c>
      <c r="K67" s="705">
        <f t="shared" ref="K67:K130" si="6">I67/0.7</f>
        <v>8571.4285714285725</v>
      </c>
      <c r="L67" s="705">
        <f t="shared" ref="L67:L130" si="7">IF(K67&lt;F67,0,K67-F67)</f>
        <v>0</v>
      </c>
    </row>
    <row r="68" spans="1:12" ht="15" x14ac:dyDescent="0.25">
      <c r="A68" s="702">
        <v>141551</v>
      </c>
      <c r="B68" s="702">
        <v>9352123</v>
      </c>
      <c r="C68" s="703">
        <v>111</v>
      </c>
      <c r="D68" s="703"/>
      <c r="E68" s="136" t="str">
        <f>IF(ISERROR(VLOOKUP(C68,'[17]Targeted Support'!$C:$D,2,FALSE)),0,(VLOOKUP(C68,'[17]Targeted Support'!$C:$D,2,FALSE)))</f>
        <v>Wickham Market Primary School</v>
      </c>
      <c r="F68" s="704">
        <f>VLOOKUP(B68,[17]Data!$B:$AW,48,FALSE)</f>
        <v>76895.204936230497</v>
      </c>
      <c r="G68" s="704">
        <f>IF(ISERROR(VLOOKUP(C68,'[17]Targeted Support'!$C:$E,3,FALSE)),0,(VLOOKUP(C68,'[17]Targeted Support'!$C:$E,3,FALSE)))</f>
        <v>8</v>
      </c>
      <c r="H68" s="704">
        <f>VLOOKUP(B68,[17]Data!B:D,3,FALSE)</f>
        <v>147</v>
      </c>
      <c r="I68" s="705">
        <f t="shared" si="4"/>
        <v>48000</v>
      </c>
      <c r="J68" s="706">
        <f t="shared" si="5"/>
        <v>0.62422617951023851</v>
      </c>
      <c r="K68" s="705">
        <f t="shared" si="6"/>
        <v>68571.42857142858</v>
      </c>
      <c r="L68" s="705">
        <f t="shared" si="7"/>
        <v>0</v>
      </c>
    </row>
    <row r="69" spans="1:12" ht="15" x14ac:dyDescent="0.25">
      <c r="A69" s="702">
        <v>124747</v>
      </c>
      <c r="B69" s="702">
        <v>9353109</v>
      </c>
      <c r="C69" s="703">
        <v>112</v>
      </c>
      <c r="D69" s="703"/>
      <c r="E69" s="136" t="str">
        <f>IF(ISERROR(VLOOKUP(C69,'[17]Targeted Support'!$C:$D,2,FALSE)),0,(VLOOKUP(C69,'[17]Targeted Support'!$C:$D,2,FALSE)))</f>
        <v>Wilby CEVC Primary School</v>
      </c>
      <c r="F69" s="704">
        <f>VLOOKUP(B69,[17]Data!$B:$AW,48,FALSE)</f>
        <v>29409.071186440644</v>
      </c>
      <c r="G69" s="704">
        <f>IF(ISERROR(VLOOKUP(C69,'[17]Targeted Support'!$C:$E,3,FALSE)),0,(VLOOKUP(C69,'[17]Targeted Support'!$C:$E,3,FALSE)))</f>
        <v>7</v>
      </c>
      <c r="H69" s="704">
        <f>VLOOKUP(B69,[17]Data!B:D,3,FALSE)</f>
        <v>70</v>
      </c>
      <c r="I69" s="705">
        <f t="shared" si="4"/>
        <v>42000</v>
      </c>
      <c r="J69" s="706">
        <f t="shared" si="5"/>
        <v>1.4281307877334302</v>
      </c>
      <c r="K69" s="705">
        <f t="shared" si="6"/>
        <v>60000.000000000007</v>
      </c>
      <c r="L69" s="705">
        <f t="shared" si="7"/>
        <v>30590.928813559363</v>
      </c>
    </row>
    <row r="70" spans="1:12" ht="15" x14ac:dyDescent="0.25">
      <c r="A70" s="702">
        <v>124748</v>
      </c>
      <c r="B70" s="702">
        <v>9353111</v>
      </c>
      <c r="C70" s="703">
        <v>113</v>
      </c>
      <c r="D70" s="703"/>
      <c r="E70" s="136" t="str">
        <f>IF(ISERROR(VLOOKUP(C70,'[17]Targeted Support'!$C:$D,2,FALSE)),0,(VLOOKUP(C70,'[17]Targeted Support'!$C:$D,2,FALSE)))</f>
        <v>Worlingham CEVC Primary School</v>
      </c>
      <c r="F70" s="704">
        <f>VLOOKUP(B70,[17]Data!$B:$AW,48,FALSE)</f>
        <v>142797.91654363429</v>
      </c>
      <c r="G70" s="704">
        <f>IF(ISERROR(VLOOKUP(C70,'[17]Targeted Support'!$C:$E,3,FALSE)),0,(VLOOKUP(C70,'[17]Targeted Support'!$C:$E,3,FALSE)))</f>
        <v>8</v>
      </c>
      <c r="H70" s="704">
        <f>VLOOKUP(B70,[17]Data!B:D,3,FALSE)</f>
        <v>350</v>
      </c>
      <c r="I70" s="705">
        <f t="shared" si="4"/>
        <v>48000</v>
      </c>
      <c r="J70" s="706">
        <f t="shared" si="5"/>
        <v>0.33613935806502332</v>
      </c>
      <c r="K70" s="705">
        <f t="shared" si="6"/>
        <v>68571.42857142858</v>
      </c>
      <c r="L70" s="705">
        <f t="shared" si="7"/>
        <v>0</v>
      </c>
    </row>
    <row r="71" spans="1:12" ht="15" x14ac:dyDescent="0.25">
      <c r="A71" s="702">
        <v>124750</v>
      </c>
      <c r="B71" s="702">
        <v>9353113</v>
      </c>
      <c r="C71" s="703">
        <v>114</v>
      </c>
      <c r="D71" s="703"/>
      <c r="E71" s="136" t="str">
        <f>IF(ISERROR(VLOOKUP(C71,'[17]Targeted Support'!$C:$D,2,FALSE)),0,(VLOOKUP(C71,'[17]Targeted Support'!$C:$D,2,FALSE)))</f>
        <v xml:space="preserve">Worlingworth C of E VCP School </v>
      </c>
      <c r="F71" s="704">
        <f>VLOOKUP(B71,[17]Data!$B:$AW,48,FALSE)</f>
        <v>34599.46666666666</v>
      </c>
      <c r="G71" s="704">
        <f>IF(ISERROR(VLOOKUP(C71,'[17]Targeted Support'!$C:$E,3,FALSE)),0,(VLOOKUP(C71,'[17]Targeted Support'!$C:$E,3,FALSE)))</f>
        <v>4</v>
      </c>
      <c r="H71" s="704">
        <f>VLOOKUP(B71,[17]Data!B:D,3,FALSE)</f>
        <v>60</v>
      </c>
      <c r="I71" s="705">
        <f t="shared" si="4"/>
        <v>24000</v>
      </c>
      <c r="J71" s="706">
        <f t="shared" si="5"/>
        <v>0.69365231063291932</v>
      </c>
      <c r="K71" s="705">
        <f t="shared" si="6"/>
        <v>34285.71428571429</v>
      </c>
      <c r="L71" s="705">
        <f t="shared" si="7"/>
        <v>0</v>
      </c>
    </row>
    <row r="72" spans="1:12" ht="15" x14ac:dyDescent="0.25">
      <c r="A72" s="702">
        <v>124620</v>
      </c>
      <c r="B72" s="702">
        <v>9352126</v>
      </c>
      <c r="C72" s="703">
        <v>115</v>
      </c>
      <c r="D72" s="703"/>
      <c r="E72" s="136" t="str">
        <f>IF(ISERROR(VLOOKUP(C72,'[17]Targeted Support'!$C:$D,2,FALSE)),0,(VLOOKUP(C72,'[17]Targeted Support'!$C:$D,2,FALSE)))</f>
        <v>Wortham Primary School</v>
      </c>
      <c r="F72" s="704">
        <f>VLOOKUP(B72,[17]Data!$B:$AW,48,FALSE)</f>
        <v>29599.892277140327</v>
      </c>
      <c r="G72" s="704">
        <f>IF(ISERROR(VLOOKUP(C72,'[17]Targeted Support'!$C:$E,3,FALSE)),0,(VLOOKUP(C72,'[17]Targeted Support'!$C:$E,3,FALSE)))</f>
        <v>4</v>
      </c>
      <c r="H72" s="704">
        <f>VLOOKUP(B72,[17]Data!B:D,3,FALSE)</f>
        <v>101</v>
      </c>
      <c r="I72" s="705">
        <f t="shared" si="4"/>
        <v>24000</v>
      </c>
      <c r="J72" s="706">
        <f t="shared" si="5"/>
        <v>0.81081376159381968</v>
      </c>
      <c r="K72" s="705">
        <f>I72/0.7</f>
        <v>34285.71428571429</v>
      </c>
      <c r="L72" s="705">
        <f t="shared" si="7"/>
        <v>4685.8220085739631</v>
      </c>
    </row>
    <row r="73" spans="1:12" ht="15" x14ac:dyDescent="0.25">
      <c r="A73" s="702">
        <v>143830</v>
      </c>
      <c r="B73" s="702">
        <v>9352197</v>
      </c>
      <c r="C73" s="703">
        <v>119</v>
      </c>
      <c r="D73" s="703"/>
      <c r="E73" s="136" t="str">
        <f>IF(ISERROR(VLOOKUP(C73,'[17]Targeted Support'!$C:$D,2,FALSE)),0,(VLOOKUP(C73,'[17]Targeted Support'!$C:$D,2,FALSE)))</f>
        <v>Yoxford &amp; Peasenhall</v>
      </c>
      <c r="F73" s="704">
        <f>VLOOKUP(B73,[17]Data!$B:$AW,48,FALSE)</f>
        <v>47531.252474469744</v>
      </c>
      <c r="G73" s="704">
        <f>IF(ISERROR(VLOOKUP(C73,'[17]Targeted Support'!$C:$E,3,FALSE)),0,(VLOOKUP(C73,'[17]Targeted Support'!$C:$E,3,FALSE)))</f>
        <v>3</v>
      </c>
      <c r="H73" s="704">
        <f>VLOOKUP(B73,[17]Data!B:D,3,FALSE)</f>
        <v>74</v>
      </c>
      <c r="I73" s="705">
        <f t="shared" si="4"/>
        <v>18000</v>
      </c>
      <c r="J73" s="706">
        <f t="shared" si="5"/>
        <v>0.37869820513709929</v>
      </c>
      <c r="K73" s="705">
        <f t="shared" si="6"/>
        <v>25714.285714285717</v>
      </c>
      <c r="L73" s="705">
        <f t="shared" si="7"/>
        <v>0</v>
      </c>
    </row>
    <row r="74" spans="1:12" ht="15" x14ac:dyDescent="0.25">
      <c r="A74" s="702">
        <v>137055</v>
      </c>
      <c r="B74" s="702">
        <v>9354056</v>
      </c>
      <c r="C74" s="703">
        <v>155</v>
      </c>
      <c r="D74" s="703"/>
      <c r="E74" s="136" t="str">
        <f>IF(ISERROR(VLOOKUP(C74,'[17]Targeted Support'!$C:$D,2,FALSE)),0,(VLOOKUP(C74,'[17]Targeted Support'!$C:$D,2,FALSE)))</f>
        <v>Sir John Leman High School</v>
      </c>
      <c r="F74" s="704">
        <f>VLOOKUP(B74,[17]Data!$B:$AW,48,FALSE)</f>
        <v>618405.24450121459</v>
      </c>
      <c r="G74" s="704">
        <f>IF(ISERROR(VLOOKUP(C74,'[17]Targeted Support'!$C:$E,3,FALSE)),0,(VLOOKUP(C74,'[17]Targeted Support'!$C:$E,3,FALSE)))</f>
        <v>12</v>
      </c>
      <c r="H74" s="704">
        <f>VLOOKUP(B74,[17]Data!B:D,3,FALSE)</f>
        <v>1231</v>
      </c>
      <c r="I74" s="705">
        <f t="shared" si="4"/>
        <v>72000</v>
      </c>
      <c r="J74" s="706">
        <f t="shared" si="5"/>
        <v>0.11642850807009704</v>
      </c>
      <c r="K74" s="705">
        <f t="shared" si="6"/>
        <v>102857.14285714287</v>
      </c>
      <c r="L74" s="705">
        <f t="shared" si="7"/>
        <v>0</v>
      </c>
    </row>
    <row r="75" spans="1:12" ht="15" x14ac:dyDescent="0.25">
      <c r="A75" s="702">
        <v>136998</v>
      </c>
      <c r="B75" s="702">
        <v>9354075</v>
      </c>
      <c r="C75" s="703">
        <v>156</v>
      </c>
      <c r="D75" s="703"/>
      <c r="E75" s="136" t="str">
        <f>IF(ISERROR(VLOOKUP(C75,'[17]Targeted Support'!$C:$D,2,FALSE)),0,(VLOOKUP(C75,'[17]Targeted Support'!$C:$D,2,FALSE)))</f>
        <v>Bungay High School</v>
      </c>
      <c r="F75" s="704">
        <f>VLOOKUP(B75,[17]Data!$B:$AW,48,FALSE)</f>
        <v>425145.33384021296</v>
      </c>
      <c r="G75" s="704">
        <f>IF(ISERROR(VLOOKUP(C75,'[17]Targeted Support'!$C:$E,3,FALSE)),0,(VLOOKUP(C75,'[17]Targeted Support'!$C:$E,3,FALSE)))</f>
        <v>6</v>
      </c>
      <c r="H75" s="704">
        <f>VLOOKUP(B75,[17]Data!B:D,3,FALSE)</f>
        <v>767</v>
      </c>
      <c r="I75" s="705">
        <f t="shared" si="4"/>
        <v>36000</v>
      </c>
      <c r="J75" s="706">
        <f t="shared" si="5"/>
        <v>8.4676926063900482E-2</v>
      </c>
      <c r="K75" s="705">
        <f t="shared" si="6"/>
        <v>51428.571428571435</v>
      </c>
      <c r="L75" s="705">
        <f t="shared" si="7"/>
        <v>0</v>
      </c>
    </row>
    <row r="76" spans="1:12" ht="15" x14ac:dyDescent="0.25">
      <c r="A76" s="702">
        <v>136438</v>
      </c>
      <c r="B76" s="702">
        <v>9354605</v>
      </c>
      <c r="C76" s="703">
        <v>157</v>
      </c>
      <c r="D76" s="703"/>
      <c r="E76" s="136" t="str">
        <f>IF(ISERROR(VLOOKUP(C76,'[17]Targeted Support'!$C:$D,2,FALSE)),0,(VLOOKUP(C76,'[17]Targeted Support'!$C:$D,2,FALSE)))</f>
        <v>Pakefield High School</v>
      </c>
      <c r="F76" s="704">
        <f>VLOOKUP(B76,[17]Data!$B:$AW,48,FALSE)</f>
        <v>542412.62877191405</v>
      </c>
      <c r="G76" s="704">
        <f>IF(ISERROR(VLOOKUP(C76,'[17]Targeted Support'!$C:$E,3,FALSE)),0,(VLOOKUP(C76,'[17]Targeted Support'!$C:$E,3,FALSE)))</f>
        <v>6</v>
      </c>
      <c r="H76" s="704">
        <f>VLOOKUP(B76,[17]Data!B:D,3,FALSE)</f>
        <v>750</v>
      </c>
      <c r="I76" s="705">
        <f t="shared" si="4"/>
        <v>36000</v>
      </c>
      <c r="J76" s="706">
        <f t="shared" si="5"/>
        <v>6.6370136111152556E-2</v>
      </c>
      <c r="K76" s="705">
        <f t="shared" si="6"/>
        <v>51428.571428571435</v>
      </c>
      <c r="L76" s="705">
        <f t="shared" si="7"/>
        <v>0</v>
      </c>
    </row>
    <row r="77" spans="1:12" ht="15" x14ac:dyDescent="0.25">
      <c r="A77" s="702">
        <v>136416</v>
      </c>
      <c r="B77" s="702">
        <v>9354504</v>
      </c>
      <c r="C77" s="703">
        <v>159</v>
      </c>
      <c r="D77" s="703"/>
      <c r="E77" s="136" t="str">
        <f>IF(ISERROR(VLOOKUP(C77,'[17]Targeted Support'!$C:$D,2,FALSE)),0,(VLOOKUP(C77,'[17]Targeted Support'!$C:$D,2,FALSE)))</f>
        <v>Debenham High School</v>
      </c>
      <c r="F77" s="704">
        <f>VLOOKUP(B77,[17]Data!$B:$AW,48,FALSE)</f>
        <v>268192.18251638371</v>
      </c>
      <c r="G77" s="704">
        <f>IF(ISERROR(VLOOKUP(C77,'[17]Targeted Support'!$C:$E,3,FALSE)),0,(VLOOKUP(C77,'[17]Targeted Support'!$C:$E,3,FALSE)))</f>
        <v>13</v>
      </c>
      <c r="H77" s="704">
        <f>VLOOKUP(B77,[17]Data!B:D,3,FALSE)</f>
        <v>673</v>
      </c>
      <c r="I77" s="705">
        <f t="shared" si="4"/>
        <v>78000</v>
      </c>
      <c r="J77" s="706">
        <f t="shared" si="5"/>
        <v>0.2908362177754194</v>
      </c>
      <c r="K77" s="705">
        <f t="shared" si="6"/>
        <v>111428.57142857143</v>
      </c>
      <c r="L77" s="705">
        <f t="shared" si="7"/>
        <v>0</v>
      </c>
    </row>
    <row r="78" spans="1:12" ht="15" x14ac:dyDescent="0.25">
      <c r="A78" s="702">
        <v>136782</v>
      </c>
      <c r="B78" s="702">
        <v>9354040</v>
      </c>
      <c r="C78" s="703">
        <v>165</v>
      </c>
      <c r="D78" s="703"/>
      <c r="E78" s="136" t="str">
        <f>IF(ISERROR(VLOOKUP(C78,'[17]Targeted Support'!$C:$D,2,FALSE)),0,(VLOOKUP(C78,'[17]Targeted Support'!$C:$D,2,FALSE)))</f>
        <v>Thomas Mills High School</v>
      </c>
      <c r="F78" s="704">
        <f>VLOOKUP(B78,[17]Data!$B:$AW,48,FALSE)</f>
        <v>336802.57741223089</v>
      </c>
      <c r="G78" s="704">
        <f>IF(ISERROR(VLOOKUP(C78,'[17]Targeted Support'!$C:$E,3,FALSE)),0,(VLOOKUP(C78,'[17]Targeted Support'!$C:$E,3,FALSE)))</f>
        <v>10</v>
      </c>
      <c r="H78" s="704">
        <f>VLOOKUP(B78,[17]Data!B:D,3,FALSE)</f>
        <v>896</v>
      </c>
      <c r="I78" s="705">
        <f t="shared" si="4"/>
        <v>60000</v>
      </c>
      <c r="J78" s="706">
        <f t="shared" si="5"/>
        <v>0.17814590512044318</v>
      </c>
      <c r="K78" s="705">
        <f t="shared" si="6"/>
        <v>85714.285714285725</v>
      </c>
      <c r="L78" s="705">
        <f t="shared" si="7"/>
        <v>0</v>
      </c>
    </row>
    <row r="79" spans="1:12" ht="15" x14ac:dyDescent="0.25">
      <c r="A79" s="702">
        <v>136271</v>
      </c>
      <c r="B79" s="702">
        <v>9354036</v>
      </c>
      <c r="C79" s="703">
        <v>166</v>
      </c>
      <c r="D79" s="703"/>
      <c r="E79" s="136" t="str">
        <f>IF(ISERROR(VLOOKUP(C79,'[17]Targeted Support'!$C:$D,2,FALSE)),0,(VLOOKUP(C79,'[17]Targeted Support'!$C:$D,2,FALSE)))</f>
        <v>Hartismere School</v>
      </c>
      <c r="F79" s="704">
        <f>VLOOKUP(B79,[17]Data!$B:$AW,48,FALSE)</f>
        <v>327907.70354600309</v>
      </c>
      <c r="G79" s="704">
        <f>IF(ISERROR(VLOOKUP(C79,'[17]Targeted Support'!$C:$E,3,FALSE)),0,(VLOOKUP(C79,'[17]Targeted Support'!$C:$E,3,FALSE)))</f>
        <v>9</v>
      </c>
      <c r="H79" s="704">
        <f>VLOOKUP(B79,[17]Data!B:D,3,FALSE)</f>
        <v>812</v>
      </c>
      <c r="I79" s="705">
        <f t="shared" si="4"/>
        <v>54000</v>
      </c>
      <c r="J79" s="706">
        <f t="shared" si="5"/>
        <v>0.16468048605153976</v>
      </c>
      <c r="K79" s="705">
        <f t="shared" si="6"/>
        <v>77142.857142857145</v>
      </c>
      <c r="L79" s="705">
        <f t="shared" si="7"/>
        <v>0</v>
      </c>
    </row>
    <row r="80" spans="1:12" ht="15" x14ac:dyDescent="0.25">
      <c r="A80" s="702">
        <v>141236</v>
      </c>
      <c r="B80" s="702">
        <v>9354043</v>
      </c>
      <c r="C80" s="703">
        <v>167</v>
      </c>
      <c r="D80" s="703"/>
      <c r="E80" s="136" t="str">
        <f>IF(ISERROR(VLOOKUP(C80,'[17]Targeted Support'!$C:$D,2,FALSE)),0,(VLOOKUP(C80,'[17]Targeted Support'!$C:$D,2,FALSE)))</f>
        <v>Alde Valley Academy</v>
      </c>
      <c r="F80" s="704">
        <f>VLOOKUP(B80,[17]Data!$B:$AW,48,FALSE)</f>
        <v>293077.27066773694</v>
      </c>
      <c r="G80" s="704">
        <f>IF(ISERROR(VLOOKUP(C80,'[17]Targeted Support'!$C:$E,3,FALSE)),0,(VLOOKUP(C80,'[17]Targeted Support'!$C:$E,3,FALSE)))</f>
        <v>21</v>
      </c>
      <c r="H80" s="704">
        <f>VLOOKUP(B80,[17]Data!B:D,3,FALSE)</f>
        <v>429</v>
      </c>
      <c r="I80" s="705">
        <f t="shared" si="4"/>
        <v>126000</v>
      </c>
      <c r="J80" s="706">
        <f t="shared" si="5"/>
        <v>0.42992074995418794</v>
      </c>
      <c r="K80" s="705">
        <f t="shared" si="6"/>
        <v>180000</v>
      </c>
      <c r="L80" s="705">
        <f t="shared" si="7"/>
        <v>0</v>
      </c>
    </row>
    <row r="81" spans="1:12" ht="15" x14ac:dyDescent="0.25">
      <c r="A81" s="702">
        <v>139403</v>
      </c>
      <c r="B81" s="702">
        <v>9354032</v>
      </c>
      <c r="C81" s="703">
        <v>169</v>
      </c>
      <c r="D81" s="703"/>
      <c r="E81" s="136" t="str">
        <f>IF(ISERROR(VLOOKUP(C81,'[17]Targeted Support'!$C:$D,2,FALSE)),0,(VLOOKUP(C81,'[17]Targeted Support'!$C:$D,2,FALSE)))</f>
        <v>Ormiston Denes Academy</v>
      </c>
      <c r="F81" s="704">
        <f>VLOOKUP(B81,[17]Data!$B:$AW,48,FALSE)</f>
        <v>935627.75603368762</v>
      </c>
      <c r="G81" s="704">
        <f>IF(ISERROR(VLOOKUP(C81,'[17]Targeted Support'!$C:$E,3,FALSE)),0,(VLOOKUP(C81,'[17]Targeted Support'!$C:$E,3,FALSE)))</f>
        <v>30</v>
      </c>
      <c r="H81" s="704">
        <f>VLOOKUP(B81,[17]Data!B:D,3,FALSE)</f>
        <v>860</v>
      </c>
      <c r="I81" s="705">
        <f t="shared" si="4"/>
        <v>180000</v>
      </c>
      <c r="J81" s="706">
        <f t="shared" si="5"/>
        <v>0.19238420284051411</v>
      </c>
      <c r="K81" s="705">
        <f t="shared" si="6"/>
        <v>257142.85714285716</v>
      </c>
      <c r="L81" s="705">
        <f t="shared" si="7"/>
        <v>0</v>
      </c>
    </row>
    <row r="82" spans="1:12" ht="15" x14ac:dyDescent="0.25">
      <c r="A82" s="702">
        <v>137134</v>
      </c>
      <c r="B82" s="702">
        <v>9354002</v>
      </c>
      <c r="C82" s="703">
        <v>170</v>
      </c>
      <c r="D82" s="703"/>
      <c r="E82" s="136" t="str">
        <f>IF(ISERROR(VLOOKUP(C82,'[17]Targeted Support'!$C:$D,2,FALSE)),0,(VLOOKUP(C82,'[17]Targeted Support'!$C:$D,2,FALSE)))</f>
        <v>East Point Academy</v>
      </c>
      <c r="F82" s="704">
        <f>VLOOKUP(B82,[17]Data!$B:$AW,48,FALSE)</f>
        <v>665661.34267719276</v>
      </c>
      <c r="G82" s="704">
        <f>IF(ISERROR(VLOOKUP(C82,'[17]Targeted Support'!$C:$E,3,FALSE)),0,(VLOOKUP(C82,'[17]Targeted Support'!$C:$E,3,FALSE)))</f>
        <v>23</v>
      </c>
      <c r="H82" s="704">
        <f>VLOOKUP(B82,[17]Data!B:D,3,FALSE)</f>
        <v>706</v>
      </c>
      <c r="I82" s="705">
        <f t="shared" si="4"/>
        <v>138000</v>
      </c>
      <c r="J82" s="706">
        <f t="shared" si="5"/>
        <v>0.20731262453214444</v>
      </c>
      <c r="K82" s="705">
        <f t="shared" si="6"/>
        <v>197142.85714285716</v>
      </c>
      <c r="L82" s="705">
        <f t="shared" si="7"/>
        <v>0</v>
      </c>
    </row>
    <row r="83" spans="1:12" ht="15" x14ac:dyDescent="0.25">
      <c r="A83" s="702">
        <v>142759</v>
      </c>
      <c r="B83" s="702">
        <v>9354045</v>
      </c>
      <c r="C83" s="703">
        <v>171</v>
      </c>
      <c r="D83" s="703"/>
      <c r="E83" s="136" t="str">
        <f>IF(ISERROR(VLOOKUP(C83,'[17]Targeted Support'!$C:$D,2,FALSE)),0,(VLOOKUP(C83,'[17]Targeted Support'!$C:$D,2,FALSE)))</f>
        <v>Benjamin Britten Academy of Music &amp; Mathematics</v>
      </c>
      <c r="F83" s="704">
        <f>VLOOKUP(B83,[17]Data!$B:$AW,48,FALSE)</f>
        <v>693802.28442882944</v>
      </c>
      <c r="G83" s="704">
        <f>IF(ISERROR(VLOOKUP(C83,'[17]Targeted Support'!$C:$E,3,FALSE)),0,(VLOOKUP(C83,'[17]Targeted Support'!$C:$E,3,FALSE)))</f>
        <v>13</v>
      </c>
      <c r="H83" s="704">
        <f>VLOOKUP(B83,[17]Data!B:D,3,FALSE)</f>
        <v>1030</v>
      </c>
      <c r="I83" s="705">
        <f t="shared" si="4"/>
        <v>78000</v>
      </c>
      <c r="J83" s="706">
        <f t="shared" si="5"/>
        <v>0.11242395960718586</v>
      </c>
      <c r="K83" s="705">
        <f t="shared" si="6"/>
        <v>111428.57142857143</v>
      </c>
      <c r="L83" s="705">
        <f t="shared" si="7"/>
        <v>0</v>
      </c>
    </row>
    <row r="84" spans="1:12" ht="15" x14ac:dyDescent="0.25">
      <c r="A84" s="702">
        <v>137901</v>
      </c>
      <c r="B84" s="702">
        <v>9354051</v>
      </c>
      <c r="C84" s="703">
        <v>175</v>
      </c>
      <c r="D84" s="703"/>
      <c r="E84" s="136" t="str">
        <f>IF(ISERROR(VLOOKUP(C84,'[17]Targeted Support'!$C:$D,2,FALSE)),0,(VLOOKUP(C84,'[17]Targeted Support'!$C:$D,2,FALSE)))</f>
        <v>Stradbroke High School</v>
      </c>
      <c r="F84" s="704">
        <f>VLOOKUP(B84,[17]Data!$B:$AW,48,FALSE)</f>
        <v>160052.51319262639</v>
      </c>
      <c r="G84" s="704">
        <f>IF(ISERROR(VLOOKUP(C84,'[17]Targeted Support'!$C:$E,3,FALSE)),0,(VLOOKUP(C84,'[17]Targeted Support'!$C:$E,3,FALSE)))</f>
        <v>25</v>
      </c>
      <c r="H84" s="704">
        <f>VLOOKUP(B84,[17]Data!B:D,3,FALSE)</f>
        <v>318</v>
      </c>
      <c r="I84" s="705">
        <f t="shared" si="4"/>
        <v>150000</v>
      </c>
      <c r="J84" s="706">
        <f t="shared" si="5"/>
        <v>0.9371924064664453</v>
      </c>
      <c r="K84" s="705">
        <f t="shared" si="6"/>
        <v>214285.71428571429</v>
      </c>
      <c r="L84" s="705">
        <f t="shared" si="7"/>
        <v>54233.201093087904</v>
      </c>
    </row>
    <row r="85" spans="1:12" ht="15" x14ac:dyDescent="0.25">
      <c r="A85" s="702">
        <v>124719</v>
      </c>
      <c r="B85" s="702">
        <v>9353074</v>
      </c>
      <c r="C85" s="703">
        <v>202</v>
      </c>
      <c r="D85" s="703"/>
      <c r="E85" s="136" t="str">
        <f>IF(ISERROR(VLOOKUP(C85,'[17]Targeted Support'!$C:$D,2,FALSE)),0,(VLOOKUP(C85,'[17]Targeted Support'!$C:$D,2,FALSE)))</f>
        <v>Bawdsey CEVCP School</v>
      </c>
      <c r="F85" s="704">
        <f>VLOOKUP(B85,[17]Data!$B:$AW,48,FALSE)</f>
        <v>31466.550000000028</v>
      </c>
      <c r="G85" s="704">
        <f>IF(ISERROR(VLOOKUP(C85,'[17]Targeted Support'!$C:$E,3,FALSE)),0,(VLOOKUP(C85,'[17]Targeted Support'!$C:$E,3,FALSE)))</f>
        <v>3</v>
      </c>
      <c r="H85" s="704">
        <f>VLOOKUP(B85,[17]Data!B:D,3,FALSE)</f>
        <v>45</v>
      </c>
      <c r="I85" s="705">
        <f t="shared" si="4"/>
        <v>18000</v>
      </c>
      <c r="J85" s="706">
        <f t="shared" si="5"/>
        <v>0.57203601920134184</v>
      </c>
      <c r="K85" s="705">
        <f t="shared" si="6"/>
        <v>25714.285714285717</v>
      </c>
      <c r="L85" s="705">
        <f t="shared" si="7"/>
        <v>0</v>
      </c>
    </row>
    <row r="86" spans="1:12" ht="15" x14ac:dyDescent="0.25">
      <c r="A86" s="702">
        <v>124754</v>
      </c>
      <c r="B86" s="702">
        <v>9353117</v>
      </c>
      <c r="C86" s="703">
        <v>203</v>
      </c>
      <c r="D86" s="703"/>
      <c r="E86" s="136" t="str">
        <f>IF(ISERROR(VLOOKUP(C86,'[17]Targeted Support'!$C:$D,2,FALSE)),0,(VLOOKUP(C86,'[17]Targeted Support'!$C:$D,2,FALSE)))</f>
        <v>Bentley CEVC Primary School</v>
      </c>
      <c r="F86" s="704">
        <f>VLOOKUP(B86,[17]Data!$B:$AW,48,FALSE)</f>
        <v>38520.394339622617</v>
      </c>
      <c r="G86" s="704">
        <f>IF(ISERROR(VLOOKUP(C86,'[17]Targeted Support'!$C:$E,3,FALSE)),0,(VLOOKUP(C86,'[17]Targeted Support'!$C:$E,3,FALSE)))</f>
        <v>1</v>
      </c>
      <c r="H86" s="704">
        <f>VLOOKUP(B86,[17]Data!B:D,3,FALSE)</f>
        <v>63</v>
      </c>
      <c r="I86" s="705">
        <f t="shared" si="4"/>
        <v>6000</v>
      </c>
      <c r="J86" s="706">
        <f t="shared" si="5"/>
        <v>0.15576164530144271</v>
      </c>
      <c r="K86" s="705">
        <f t="shared" si="6"/>
        <v>8571.4285714285725</v>
      </c>
      <c r="L86" s="705">
        <f t="shared" si="7"/>
        <v>0</v>
      </c>
    </row>
    <row r="87" spans="1:12" ht="15" x14ac:dyDescent="0.25">
      <c r="A87" s="702">
        <v>124531</v>
      </c>
      <c r="B87" s="702">
        <v>9352002</v>
      </c>
      <c r="C87" s="703">
        <v>205</v>
      </c>
      <c r="D87" s="703"/>
      <c r="E87" s="136" t="str">
        <f>IF(ISERROR(VLOOKUP(C87,'[17]Targeted Support'!$C:$D,2,FALSE)),0,(VLOOKUP(C87,'[17]Targeted Support'!$C:$D,2,FALSE)))</f>
        <v>Bildeston Primary School</v>
      </c>
      <c r="F87" s="704">
        <f>VLOOKUP(B87,[17]Data!$B:$AW,48,FALSE)</f>
        <v>60657.903092783541</v>
      </c>
      <c r="G87" s="704">
        <f>IF(ISERROR(VLOOKUP(C87,'[17]Targeted Support'!$C:$E,3,FALSE)),0,(VLOOKUP(C87,'[17]Targeted Support'!$C:$E,3,FALSE)))</f>
        <v>6</v>
      </c>
      <c r="H87" s="704">
        <f>VLOOKUP(B87,[17]Data!B:D,3,FALSE)</f>
        <v>99</v>
      </c>
      <c r="I87" s="705">
        <f t="shared" si="4"/>
        <v>36000</v>
      </c>
      <c r="J87" s="706">
        <f t="shared" si="5"/>
        <v>0.59349232605244662</v>
      </c>
      <c r="K87" s="705">
        <f t="shared" si="6"/>
        <v>51428.571428571435</v>
      </c>
      <c r="L87" s="705">
        <f t="shared" si="7"/>
        <v>0</v>
      </c>
    </row>
    <row r="88" spans="1:12" ht="15" x14ac:dyDescent="0.25">
      <c r="A88" s="702">
        <v>124723</v>
      </c>
      <c r="B88" s="702">
        <v>9353078</v>
      </c>
      <c r="C88" s="703">
        <v>206</v>
      </c>
      <c r="D88" s="703"/>
      <c r="E88" s="136" t="str">
        <f>IF(ISERROR(VLOOKUP(C88,'[17]Targeted Support'!$C:$D,2,FALSE)),0,(VLOOKUP(C88,'[17]Targeted Support'!$C:$D,2,FALSE)))</f>
        <v>Bramford CEVC Primary School</v>
      </c>
      <c r="F88" s="704">
        <f>VLOOKUP(B88,[17]Data!$B:$AW,48,FALSE)</f>
        <v>102918.19145405293</v>
      </c>
      <c r="G88" s="704">
        <f>IF(ISERROR(VLOOKUP(C88,'[17]Targeted Support'!$C:$E,3,FALSE)),0,(VLOOKUP(C88,'[17]Targeted Support'!$C:$E,3,FALSE)))</f>
        <v>4</v>
      </c>
      <c r="H88" s="704">
        <f>VLOOKUP(B88,[17]Data!B:D,3,FALSE)</f>
        <v>205</v>
      </c>
      <c r="I88" s="705">
        <f t="shared" si="4"/>
        <v>24000</v>
      </c>
      <c r="J88" s="706">
        <f t="shared" si="5"/>
        <v>0.23319492560957628</v>
      </c>
      <c r="K88" s="705">
        <f t="shared" si="6"/>
        <v>34285.71428571429</v>
      </c>
      <c r="L88" s="705">
        <f t="shared" si="7"/>
        <v>0</v>
      </c>
    </row>
    <row r="89" spans="1:12" ht="15" x14ac:dyDescent="0.25">
      <c r="A89" s="702">
        <v>124626</v>
      </c>
      <c r="B89" s="702">
        <v>9352133</v>
      </c>
      <c r="C89" s="703">
        <v>208</v>
      </c>
      <c r="D89" s="703"/>
      <c r="E89" s="136" t="str">
        <f>IF(ISERROR(VLOOKUP(C89,'[17]Targeted Support'!$C:$D,2,FALSE)),0,(VLOOKUP(C89,'[17]Targeted Support'!$C:$D,2,FALSE)))</f>
        <v>Brooklands Primary School</v>
      </c>
      <c r="F89" s="704">
        <f>VLOOKUP(B89,[17]Data!$B:$AW,48,FALSE)</f>
        <v>77087.818874907447</v>
      </c>
      <c r="G89" s="704">
        <f>IF(ISERROR(VLOOKUP(C89,'[17]Targeted Support'!$C:$E,3,FALSE)),0,(VLOOKUP(C89,'[17]Targeted Support'!$C:$E,3,FALSE)))</f>
        <v>1</v>
      </c>
      <c r="H89" s="704">
        <f>VLOOKUP(B89,[17]Data!B:D,3,FALSE)</f>
        <v>208</v>
      </c>
      <c r="I89" s="705">
        <f t="shared" si="4"/>
        <v>6000</v>
      </c>
      <c r="J89" s="706">
        <f t="shared" si="5"/>
        <v>7.7833308654592592E-2</v>
      </c>
      <c r="K89" s="705">
        <f t="shared" si="6"/>
        <v>8571.4285714285725</v>
      </c>
      <c r="L89" s="705">
        <f t="shared" si="7"/>
        <v>0</v>
      </c>
    </row>
    <row r="90" spans="1:12" ht="15" x14ac:dyDescent="0.25">
      <c r="A90" s="702">
        <v>124572</v>
      </c>
      <c r="B90" s="702">
        <v>9352066</v>
      </c>
      <c r="C90" s="703">
        <v>211</v>
      </c>
      <c r="D90" s="703"/>
      <c r="E90" s="136" t="str">
        <f>IF(ISERROR(VLOOKUP(C90,'[17]Targeted Support'!$C:$D,2,FALSE)),0,(VLOOKUP(C90,'[17]Targeted Support'!$C:$D,2,FALSE)))</f>
        <v>Bucklesham Primary School</v>
      </c>
      <c r="F90" s="704">
        <f>VLOOKUP(B90,[17]Data!$B:$AW,48,FALSE)</f>
        <v>38595.331645569589</v>
      </c>
      <c r="G90" s="704">
        <f>IF(ISERROR(VLOOKUP(C90,'[17]Targeted Support'!$C:$E,3,FALSE)),0,(VLOOKUP(C90,'[17]Targeted Support'!$C:$E,3,FALSE)))</f>
        <v>5</v>
      </c>
      <c r="H90" s="704">
        <f>VLOOKUP(B90,[17]Data!B:D,3,FALSE)</f>
        <v>97</v>
      </c>
      <c r="I90" s="705">
        <f t="shared" si="4"/>
        <v>30000</v>
      </c>
      <c r="J90" s="706">
        <f t="shared" si="5"/>
        <v>0.77729608014506435</v>
      </c>
      <c r="K90" s="705">
        <f t="shared" si="6"/>
        <v>42857.142857142862</v>
      </c>
      <c r="L90" s="705">
        <f t="shared" si="7"/>
        <v>4261.8112115732729</v>
      </c>
    </row>
    <row r="91" spans="1:12" ht="15" x14ac:dyDescent="0.25">
      <c r="A91" s="702">
        <v>124749</v>
      </c>
      <c r="B91" s="702">
        <v>9353112</v>
      </c>
      <c r="C91" s="703">
        <v>216</v>
      </c>
      <c r="D91" s="703"/>
      <c r="E91" s="136" t="str">
        <f>IF(ISERROR(VLOOKUP(C91,'[17]Targeted Support'!$C:$D,2,FALSE)),0,(VLOOKUP(C91,'[17]Targeted Support'!$C:$D,2,FALSE)))</f>
        <v>Capel St Mary CEVC Primary school</v>
      </c>
      <c r="F91" s="704">
        <f>VLOOKUP(B91,[17]Data!$B:$AW,48,FALSE)</f>
        <v>77223.121637426812</v>
      </c>
      <c r="G91" s="704">
        <f>IF(ISERROR(VLOOKUP(C91,'[17]Targeted Support'!$C:$E,3,FALSE)),0,(VLOOKUP(C91,'[17]Targeted Support'!$C:$E,3,FALSE)))</f>
        <v>7</v>
      </c>
      <c r="H91" s="704">
        <f>VLOOKUP(B91,[17]Data!B:D,3,FALSE)</f>
        <v>272</v>
      </c>
      <c r="I91" s="705">
        <f t="shared" si="4"/>
        <v>42000</v>
      </c>
      <c r="J91" s="706">
        <f t="shared" si="5"/>
        <v>0.54387855747655189</v>
      </c>
      <c r="K91" s="705">
        <f t="shared" si="6"/>
        <v>60000.000000000007</v>
      </c>
      <c r="L91" s="705">
        <f t="shared" si="7"/>
        <v>0</v>
      </c>
    </row>
    <row r="92" spans="1:12" ht="15" x14ac:dyDescent="0.25">
      <c r="A92" s="702">
        <v>144625</v>
      </c>
      <c r="B92" s="702">
        <v>9352203</v>
      </c>
      <c r="C92" s="703">
        <v>217</v>
      </c>
      <c r="D92" s="703"/>
      <c r="E92" s="136" t="str">
        <f>IF(ISERROR(VLOOKUP(C92,'[17]Targeted Support'!$C:$D,2,FALSE)),0,(VLOOKUP(C92,'[17]Targeted Support'!$C:$D,2,FALSE)))</f>
        <v>Chelmondiston C of E Primary School</v>
      </c>
      <c r="F92" s="704">
        <f>VLOOKUP(B92,[17]Data!$B:$AW,48,FALSE)</f>
        <v>57312.242857142846</v>
      </c>
      <c r="G92" s="704">
        <f>IF(ISERROR(VLOOKUP(C92,'[17]Targeted Support'!$C:$E,3,FALSE)),0,(VLOOKUP(C92,'[17]Targeted Support'!$C:$E,3,FALSE)))</f>
        <v>4</v>
      </c>
      <c r="H92" s="704">
        <f>VLOOKUP(B92,[17]Data!B:D,3,FALSE)</f>
        <v>120</v>
      </c>
      <c r="I92" s="705">
        <f t="shared" si="4"/>
        <v>24000</v>
      </c>
      <c r="J92" s="706">
        <f t="shared" si="5"/>
        <v>0.41875869453971076</v>
      </c>
      <c r="K92" s="705">
        <f t="shared" si="6"/>
        <v>34285.71428571429</v>
      </c>
      <c r="L92" s="705">
        <f t="shared" si="7"/>
        <v>0</v>
      </c>
    </row>
    <row r="93" spans="1:12" ht="15" x14ac:dyDescent="0.25">
      <c r="A93" s="702">
        <v>124575</v>
      </c>
      <c r="B93" s="702">
        <v>9352069</v>
      </c>
      <c r="C93" s="703">
        <v>219</v>
      </c>
      <c r="D93" s="703"/>
      <c r="E93" s="136" t="str">
        <f>IF(ISERROR(VLOOKUP(C93,'[17]Targeted Support'!$C:$D,2,FALSE)),0,(VLOOKUP(C93,'[17]Targeted Support'!$C:$D,2,FALSE)))</f>
        <v>Claydon Primary School</v>
      </c>
      <c r="F93" s="704">
        <f>VLOOKUP(B93,[17]Data!$B:$AW,48,FALSE)</f>
        <v>150444.05672657961</v>
      </c>
      <c r="G93" s="704">
        <f>IF(ISERROR(VLOOKUP(C93,'[17]Targeted Support'!$C:$E,3,FALSE)),0,(VLOOKUP(C93,'[17]Targeted Support'!$C:$E,3,FALSE)))</f>
        <v>6</v>
      </c>
      <c r="H93" s="704">
        <f>VLOOKUP(B93,[17]Data!B:D,3,FALSE)</f>
        <v>434</v>
      </c>
      <c r="I93" s="705">
        <f t="shared" si="4"/>
        <v>36000</v>
      </c>
      <c r="J93" s="706">
        <f t="shared" si="5"/>
        <v>0.23929160635057325</v>
      </c>
      <c r="K93" s="705">
        <f t="shared" si="6"/>
        <v>51428.571428571435</v>
      </c>
      <c r="L93" s="705">
        <f t="shared" si="7"/>
        <v>0</v>
      </c>
    </row>
    <row r="94" spans="1:12" ht="15" x14ac:dyDescent="0.25">
      <c r="A94" s="702">
        <v>124577</v>
      </c>
      <c r="B94" s="702">
        <v>9352071</v>
      </c>
      <c r="C94" s="703">
        <v>220</v>
      </c>
      <c r="D94" s="703"/>
      <c r="E94" s="136" t="str">
        <f>IF(ISERROR(VLOOKUP(C94,'[17]Targeted Support'!$C:$D,2,FALSE)),0,(VLOOKUP(C94,'[17]Targeted Support'!$C:$D,2,FALSE)))</f>
        <v>Copdock Primary</v>
      </c>
      <c r="F94" s="704">
        <f>VLOOKUP(B94,[17]Data!$B:$AW,48,FALSE)</f>
        <v>44972.01186749179</v>
      </c>
      <c r="G94" s="704">
        <f>IF(ISERROR(VLOOKUP(C94,'[17]Targeted Support'!$C:$E,3,FALSE)),0,(VLOOKUP(C94,'[17]Targeted Support'!$C:$E,3,FALSE)))</f>
        <v>2</v>
      </c>
      <c r="H94" s="704">
        <f>VLOOKUP(B94,[17]Data!B:D,3,FALSE)</f>
        <v>81</v>
      </c>
      <c r="I94" s="705">
        <f t="shared" si="4"/>
        <v>12000</v>
      </c>
      <c r="J94" s="706">
        <f t="shared" si="5"/>
        <v>0.26683262548621384</v>
      </c>
      <c r="K94" s="705">
        <f t="shared" si="6"/>
        <v>17142.857142857145</v>
      </c>
      <c r="L94" s="705">
        <f t="shared" si="7"/>
        <v>0</v>
      </c>
    </row>
    <row r="95" spans="1:12" ht="15" x14ac:dyDescent="0.25">
      <c r="A95" s="702">
        <v>124729</v>
      </c>
      <c r="B95" s="702">
        <v>9353085</v>
      </c>
      <c r="C95" s="703">
        <v>223</v>
      </c>
      <c r="D95" s="703"/>
      <c r="E95" s="136" t="str">
        <f>IF(ISERROR(VLOOKUP(C95,'[17]Targeted Support'!$C:$D,2,FALSE)),0,(VLOOKUP(C95,'[17]Targeted Support'!$C:$D,2,FALSE)))</f>
        <v>East Bergholt CEVC Primary School</v>
      </c>
      <c r="F95" s="704">
        <f>VLOOKUP(B95,[17]Data!$B:$AW,48,FALSE)</f>
        <v>63062.879814829488</v>
      </c>
      <c r="G95" s="704">
        <f>IF(ISERROR(VLOOKUP(C95,'[17]Targeted Support'!$C:$E,3,FALSE)),0,(VLOOKUP(C95,'[17]Targeted Support'!$C:$E,3,FALSE)))</f>
        <v>5</v>
      </c>
      <c r="H95" s="704">
        <f>VLOOKUP(B95,[17]Data!B:D,3,FALSE)</f>
        <v>202</v>
      </c>
      <c r="I95" s="705">
        <f t="shared" si="4"/>
        <v>30000</v>
      </c>
      <c r="J95" s="706">
        <f t="shared" si="5"/>
        <v>0.47571566804574283</v>
      </c>
      <c r="K95" s="705">
        <f t="shared" si="6"/>
        <v>42857.142857142862</v>
      </c>
      <c r="L95" s="705">
        <f t="shared" si="7"/>
        <v>0</v>
      </c>
    </row>
    <row r="96" spans="1:12" ht="15" x14ac:dyDescent="0.25">
      <c r="A96" s="702">
        <v>124695</v>
      </c>
      <c r="B96" s="702">
        <v>9353020</v>
      </c>
      <c r="C96" s="703">
        <v>224</v>
      </c>
      <c r="D96" s="703"/>
      <c r="E96" s="136" t="str">
        <f>IF(ISERROR(VLOOKUP(C96,'[17]Targeted Support'!$C:$D,2,FALSE)),0,(VLOOKUP(C96,'[17]Targeted Support'!$C:$D,2,FALSE)))</f>
        <v>Elmsett C of E VCP School</v>
      </c>
      <c r="F96" s="704">
        <f>VLOOKUP(B96,[17]Data!$B:$AW,48,FALSE)</f>
        <v>22205.468083975546</v>
      </c>
      <c r="G96" s="704">
        <f>IF(ISERROR(VLOOKUP(C96,'[17]Targeted Support'!$C:$E,3,FALSE)),0,(VLOOKUP(C96,'[17]Targeted Support'!$C:$E,3,FALSE)))</f>
        <v>6</v>
      </c>
      <c r="H96" s="704">
        <f>VLOOKUP(B96,[17]Data!B:D,3,FALSE)</f>
        <v>64</v>
      </c>
      <c r="I96" s="705">
        <f t="shared" si="4"/>
        <v>36000</v>
      </c>
      <c r="J96" s="706">
        <f t="shared" si="5"/>
        <v>1.6212222982130786</v>
      </c>
      <c r="K96" s="705">
        <f t="shared" si="6"/>
        <v>51428.571428571435</v>
      </c>
      <c r="L96" s="705">
        <f t="shared" si="7"/>
        <v>29223.103344595889</v>
      </c>
    </row>
    <row r="97" spans="1:12" ht="15" x14ac:dyDescent="0.25">
      <c r="A97" s="702">
        <v>143549</v>
      </c>
      <c r="B97" s="702">
        <v>9352187</v>
      </c>
      <c r="C97" s="703">
        <v>225</v>
      </c>
      <c r="D97" s="703"/>
      <c r="E97" s="136" t="str">
        <f>IF(ISERROR(VLOOKUP(C97,'[17]Targeted Support'!$C:$D,2,FALSE)),0,(VLOOKUP(C97,'[17]Targeted Support'!$C:$D,2,FALSE)))</f>
        <v>Eyke C of E VCP School</v>
      </c>
      <c r="F97" s="704">
        <f>VLOOKUP(B97,[17]Data!$B:$AW,48,FALSE)</f>
        <v>44787.975438596521</v>
      </c>
      <c r="G97" s="704">
        <f>IF(ISERROR(VLOOKUP(C97,'[17]Targeted Support'!$C:$E,3,FALSE)),0,(VLOOKUP(C97,'[17]Targeted Support'!$C:$E,3,FALSE)))</f>
        <v>5</v>
      </c>
      <c r="H97" s="704">
        <f>VLOOKUP(B97,[17]Data!B:D,3,FALSE)</f>
        <v>115</v>
      </c>
      <c r="I97" s="705">
        <f t="shared" si="4"/>
        <v>30000</v>
      </c>
      <c r="J97" s="706">
        <f t="shared" si="5"/>
        <v>0.66982264114906109</v>
      </c>
      <c r="K97" s="705">
        <f t="shared" si="6"/>
        <v>42857.142857142862</v>
      </c>
      <c r="L97" s="705">
        <f t="shared" si="7"/>
        <v>0</v>
      </c>
    </row>
    <row r="98" spans="1:12" ht="15" x14ac:dyDescent="0.25">
      <c r="A98" s="702">
        <v>124580</v>
      </c>
      <c r="B98" s="702">
        <v>9352074</v>
      </c>
      <c r="C98" s="703">
        <v>228</v>
      </c>
      <c r="D98" s="703"/>
      <c r="E98" s="136" t="str">
        <f>IF(ISERROR(VLOOKUP(C98,'[17]Targeted Support'!$C:$D,2,FALSE)),0,(VLOOKUP(C98,'[17]Targeted Support'!$C:$D,2,FALSE)))</f>
        <v>Causton Junior School</v>
      </c>
      <c r="F98" s="704">
        <f>VLOOKUP(B98,[17]Data!$B:$AW,48,FALSE)</f>
        <v>170789.15489777236</v>
      </c>
      <c r="G98" s="704">
        <f>IF(ISERROR(VLOOKUP(C98,'[17]Targeted Support'!$C:$E,3,FALSE)),0,(VLOOKUP(C98,'[17]Targeted Support'!$C:$E,3,FALSE)))</f>
        <v>11</v>
      </c>
      <c r="H98" s="704">
        <f>VLOOKUP(B98,[17]Data!B:D,3,FALSE)</f>
        <v>216</v>
      </c>
      <c r="I98" s="705">
        <f t="shared" si="4"/>
        <v>66000</v>
      </c>
      <c r="J98" s="706">
        <f t="shared" si="5"/>
        <v>0.38644139927681587</v>
      </c>
      <c r="K98" s="705">
        <f t="shared" si="6"/>
        <v>94285.71428571429</v>
      </c>
      <c r="L98" s="705">
        <f t="shared" si="7"/>
        <v>0</v>
      </c>
    </row>
    <row r="99" spans="1:12" ht="15" x14ac:dyDescent="0.25">
      <c r="A99" s="702">
        <v>124624</v>
      </c>
      <c r="B99" s="702">
        <v>9352131</v>
      </c>
      <c r="C99" s="703">
        <v>229</v>
      </c>
      <c r="D99" s="703"/>
      <c r="E99" s="136" t="str">
        <f>IF(ISERROR(VLOOKUP(C99,'[17]Targeted Support'!$C:$D,2,FALSE)),0,(VLOOKUP(C99,'[17]Targeted Support'!$C:$D,2,FALSE)))</f>
        <v>Colneis Junior School</v>
      </c>
      <c r="F99" s="704">
        <f>VLOOKUP(B99,[17]Data!$B:$AW,48,FALSE)</f>
        <v>187667.74117687394</v>
      </c>
      <c r="G99" s="704">
        <f>IF(ISERROR(VLOOKUP(C99,'[17]Targeted Support'!$C:$E,3,FALSE)),0,(VLOOKUP(C99,'[17]Targeted Support'!$C:$E,3,FALSE)))</f>
        <v>11</v>
      </c>
      <c r="H99" s="704">
        <f>VLOOKUP(B99,[17]Data!B:D,3,FALSE)</f>
        <v>353</v>
      </c>
      <c r="I99" s="705">
        <f t="shared" si="4"/>
        <v>66000</v>
      </c>
      <c r="J99" s="706">
        <f t="shared" si="5"/>
        <v>0.35168537536664879</v>
      </c>
      <c r="K99" s="705">
        <f t="shared" si="6"/>
        <v>94285.71428571429</v>
      </c>
      <c r="L99" s="705">
        <f t="shared" si="7"/>
        <v>0</v>
      </c>
    </row>
    <row r="100" spans="1:12" ht="15" x14ac:dyDescent="0.25">
      <c r="A100" s="702">
        <v>124582</v>
      </c>
      <c r="B100" s="702">
        <v>9352076</v>
      </c>
      <c r="C100" s="703">
        <v>230</v>
      </c>
      <c r="D100" s="703"/>
      <c r="E100" s="136" t="str">
        <f>IF(ISERROR(VLOOKUP(C100,'[17]Targeted Support'!$C:$D,2,FALSE)),0,(VLOOKUP(C100,'[17]Targeted Support'!$C:$D,2,FALSE)))</f>
        <v>Fairfield Infant School</v>
      </c>
      <c r="F100" s="704">
        <f>VLOOKUP(B100,[17]Data!$B:$AW,48,FALSE)</f>
        <v>149208.06536312844</v>
      </c>
      <c r="G100" s="704">
        <f>IF(ISERROR(VLOOKUP(C100,'[17]Targeted Support'!$C:$E,3,FALSE)),0,(VLOOKUP(C100,'[17]Targeted Support'!$C:$E,3,FALSE)))</f>
        <v>8</v>
      </c>
      <c r="H100" s="704">
        <f>VLOOKUP(B100,[17]Data!B:D,3,FALSE)</f>
        <v>255</v>
      </c>
      <c r="I100" s="705">
        <f t="shared" si="4"/>
        <v>48000</v>
      </c>
      <c r="J100" s="706">
        <f t="shared" si="5"/>
        <v>0.3216984275158461</v>
      </c>
      <c r="K100" s="705">
        <f t="shared" si="6"/>
        <v>68571.42857142858</v>
      </c>
      <c r="L100" s="705">
        <f t="shared" si="7"/>
        <v>0</v>
      </c>
    </row>
    <row r="101" spans="1:12" ht="15" x14ac:dyDescent="0.25">
      <c r="A101" s="702">
        <v>146532</v>
      </c>
      <c r="B101" s="702">
        <v>9352226</v>
      </c>
      <c r="C101" s="703">
        <v>231</v>
      </c>
      <c r="D101" s="703"/>
      <c r="E101" s="136" t="str">
        <f>IF(ISERROR(VLOOKUP(C101,'[17]Targeted Support'!$C:$D,2,FALSE)),0,(VLOOKUP(C101,'[17]Targeted Support'!$C:$D,2,FALSE)))</f>
        <v>Grange CP School</v>
      </c>
      <c r="F101" s="704">
        <f>VLOOKUP(B101,[17]Data!$B:$AW,48,FALSE)</f>
        <v>128801.40611338663</v>
      </c>
      <c r="G101" s="704">
        <f>IF(ISERROR(VLOOKUP(C101,'[17]Targeted Support'!$C:$E,3,FALSE)),0,(VLOOKUP(C101,'[17]Targeted Support'!$C:$E,3,FALSE)))</f>
        <v>11</v>
      </c>
      <c r="H101" s="704">
        <f>VLOOKUP(B101,[17]Data!B:D,3,FALSE)</f>
        <v>175</v>
      </c>
      <c r="I101" s="705">
        <f t="shared" si="4"/>
        <v>66000</v>
      </c>
      <c r="J101" s="706">
        <f t="shared" si="5"/>
        <v>0.51241676617954612</v>
      </c>
      <c r="K101" s="705">
        <f t="shared" si="6"/>
        <v>94285.71428571429</v>
      </c>
      <c r="L101" s="705">
        <f t="shared" si="7"/>
        <v>0</v>
      </c>
    </row>
    <row r="102" spans="1:12" ht="15" x14ac:dyDescent="0.25">
      <c r="A102" s="702">
        <v>124627</v>
      </c>
      <c r="B102" s="702">
        <v>9352134</v>
      </c>
      <c r="C102" s="703">
        <v>232</v>
      </c>
      <c r="D102" s="703"/>
      <c r="E102" s="136" t="str">
        <f>IF(ISERROR(VLOOKUP(C102,'[17]Targeted Support'!$C:$D,2,FALSE)),0,(VLOOKUP(C102,'[17]Targeted Support'!$C:$D,2,FALSE)))</f>
        <v>Kingsfleet Primary Felixstowe</v>
      </c>
      <c r="F102" s="704">
        <f>VLOOKUP(B102,[17]Data!$B:$AW,48,FALSE)</f>
        <v>104039.92527132698</v>
      </c>
      <c r="G102" s="704">
        <f>IF(ISERROR(VLOOKUP(C102,'[17]Targeted Support'!$C:$E,3,FALSE)),0,(VLOOKUP(C102,'[17]Targeted Support'!$C:$E,3,FALSE)))</f>
        <v>2</v>
      </c>
      <c r="H102" s="704">
        <f>VLOOKUP(B102,[17]Data!B:D,3,FALSE)</f>
        <v>202</v>
      </c>
      <c r="I102" s="705">
        <f t="shared" si="4"/>
        <v>12000</v>
      </c>
      <c r="J102" s="706">
        <f t="shared" si="5"/>
        <v>0.11534033659390906</v>
      </c>
      <c r="K102" s="705">
        <f t="shared" si="6"/>
        <v>17142.857142857145</v>
      </c>
      <c r="L102" s="705">
        <f t="shared" si="7"/>
        <v>0</v>
      </c>
    </row>
    <row r="103" spans="1:12" ht="15" x14ac:dyDescent="0.25">
      <c r="A103" s="702">
        <v>138117</v>
      </c>
      <c r="B103" s="702">
        <v>9352000</v>
      </c>
      <c r="C103" s="703">
        <v>233</v>
      </c>
      <c r="D103" s="703"/>
      <c r="E103" s="136" t="str">
        <f>IF(ISERROR(VLOOKUP(C103,'[17]Targeted Support'!$C:$D,2,FALSE)),0,(VLOOKUP(C103,'[17]Targeted Support'!$C:$D,2,FALSE)))</f>
        <v>Langer Primary Academy</v>
      </c>
      <c r="F103" s="704">
        <f>VLOOKUP(B103,[17]Data!$B:$AW,48,FALSE)</f>
        <v>132150.16339600465</v>
      </c>
      <c r="G103" s="704">
        <f>IF(ISERROR(VLOOKUP(C103,'[17]Targeted Support'!$C:$E,3,FALSE)),0,(VLOOKUP(C103,'[17]Targeted Support'!$C:$E,3,FALSE)))</f>
        <v>8</v>
      </c>
      <c r="H103" s="704">
        <f>VLOOKUP(B103,[17]Data!B:D,3,FALSE)</f>
        <v>150</v>
      </c>
      <c r="I103" s="705">
        <f t="shared" si="4"/>
        <v>48000</v>
      </c>
      <c r="J103" s="706">
        <f t="shared" si="5"/>
        <v>0.36322316042971464</v>
      </c>
      <c r="K103" s="705">
        <f t="shared" si="6"/>
        <v>68571.42857142858</v>
      </c>
      <c r="L103" s="705">
        <f t="shared" si="7"/>
        <v>0</v>
      </c>
    </row>
    <row r="104" spans="1:12" ht="15" x14ac:dyDescent="0.25">
      <c r="A104" s="702">
        <v>124581</v>
      </c>
      <c r="B104" s="702">
        <v>9352075</v>
      </c>
      <c r="C104" s="703">
        <v>234</v>
      </c>
      <c r="D104" s="703"/>
      <c r="E104" s="136" t="str">
        <f>IF(ISERROR(VLOOKUP(C104,'[17]Targeted Support'!$C:$D,2,FALSE)),0,(VLOOKUP(C104,'[17]Targeted Support'!$C:$D,2,FALSE)))</f>
        <v>Maidstone Infant School</v>
      </c>
      <c r="F104" s="704">
        <f>VLOOKUP(B104,[17]Data!$B:$AW,48,FALSE)</f>
        <v>96080.311961722444</v>
      </c>
      <c r="G104" s="704">
        <f>IF(ISERROR(VLOOKUP(C104,'[17]Targeted Support'!$C:$E,3,FALSE)),0,(VLOOKUP(C104,'[17]Targeted Support'!$C:$E,3,FALSE)))</f>
        <v>7</v>
      </c>
      <c r="H104" s="704">
        <f>VLOOKUP(B104,[17]Data!B:D,3,FALSE)</f>
        <v>128</v>
      </c>
      <c r="I104" s="705">
        <f t="shared" si="4"/>
        <v>42000</v>
      </c>
      <c r="J104" s="706">
        <f t="shared" si="5"/>
        <v>0.43713430090373179</v>
      </c>
      <c r="K104" s="705">
        <f t="shared" si="6"/>
        <v>60000.000000000007</v>
      </c>
      <c r="L104" s="705">
        <f t="shared" si="7"/>
        <v>0</v>
      </c>
    </row>
    <row r="105" spans="1:12" ht="15" x14ac:dyDescent="0.25">
      <c r="A105" s="702">
        <v>124584</v>
      </c>
      <c r="B105" s="702">
        <v>9352079</v>
      </c>
      <c r="C105" s="703">
        <v>237</v>
      </c>
      <c r="D105" s="703"/>
      <c r="E105" s="136" t="str">
        <f>IF(ISERROR(VLOOKUP(C105,'[17]Targeted Support'!$C:$D,2,FALSE)),0,(VLOOKUP(C105,'[17]Targeted Support'!$C:$D,2,FALSE)))</f>
        <v>Grundisburgh County Primary</v>
      </c>
      <c r="F105" s="704">
        <f>VLOOKUP(B105,[17]Data!$B:$AW,48,FALSE)</f>
        <v>63937.027718686892</v>
      </c>
      <c r="G105" s="704">
        <f>IF(ISERROR(VLOOKUP(C105,'[17]Targeted Support'!$C:$E,3,FALSE)),0,(VLOOKUP(C105,'[17]Targeted Support'!$C:$E,3,FALSE)))</f>
        <v>1</v>
      </c>
      <c r="H105" s="704">
        <f>VLOOKUP(B105,[17]Data!B:D,3,FALSE)</f>
        <v>170</v>
      </c>
      <c r="I105" s="705">
        <f t="shared" si="4"/>
        <v>6000</v>
      </c>
      <c r="J105" s="706">
        <f t="shared" si="5"/>
        <v>9.3842335405378535E-2</v>
      </c>
      <c r="K105" s="705">
        <f t="shared" si="6"/>
        <v>8571.4285714285725</v>
      </c>
      <c r="L105" s="705">
        <f t="shared" si="7"/>
        <v>0</v>
      </c>
    </row>
    <row r="106" spans="1:12" ht="15" x14ac:dyDescent="0.25">
      <c r="A106" s="702">
        <v>133605</v>
      </c>
      <c r="B106" s="702">
        <v>9352931</v>
      </c>
      <c r="C106" s="703">
        <v>238</v>
      </c>
      <c r="D106" s="703"/>
      <c r="E106" s="136" t="str">
        <f>IF(ISERROR(VLOOKUP(C106,'[17]Targeted Support'!$C:$D,2,FALSE)),0,(VLOOKUP(C106,'[17]Targeted Support'!$C:$D,2,FALSE)))</f>
        <v>Beaumont Community Primary School</v>
      </c>
      <c r="F106" s="704">
        <f>VLOOKUP(B106,[17]Data!$B:$AW,48,FALSE)</f>
        <v>46790.124715909085</v>
      </c>
      <c r="G106" s="704">
        <f>IF(ISERROR(VLOOKUP(C106,'[17]Targeted Support'!$C:$E,3,FALSE)),0,(VLOOKUP(C106,'[17]Targeted Support'!$C:$E,3,FALSE)))</f>
        <v>9</v>
      </c>
      <c r="H106" s="704">
        <f>VLOOKUP(B106,[17]Data!B:D,3,FALSE)</f>
        <v>89</v>
      </c>
      <c r="I106" s="705">
        <f t="shared" si="4"/>
        <v>54000</v>
      </c>
      <c r="J106" s="706">
        <f t="shared" si="5"/>
        <v>1.1540896787060602</v>
      </c>
      <c r="K106" s="705">
        <f t="shared" si="6"/>
        <v>77142.857142857145</v>
      </c>
      <c r="L106" s="705">
        <f t="shared" si="7"/>
        <v>30352.73242694806</v>
      </c>
    </row>
    <row r="107" spans="1:12" ht="15" x14ac:dyDescent="0.25">
      <c r="A107" s="702">
        <v>124559</v>
      </c>
      <c r="B107" s="702">
        <v>9352042</v>
      </c>
      <c r="C107" s="703">
        <v>239</v>
      </c>
      <c r="D107" s="703"/>
      <c r="E107" s="136" t="str">
        <f>IF(ISERROR(VLOOKUP(C107,'[17]Targeted Support'!$C:$D,2,FALSE)),0,(VLOOKUP(C107,'[17]Targeted Support'!$C:$D,2,FALSE)))</f>
        <v>Hadleigh Community Primary School</v>
      </c>
      <c r="F107" s="704">
        <f>VLOOKUP(B107,[17]Data!$B:$AW,48,FALSE)</f>
        <v>175927.86738318129</v>
      </c>
      <c r="G107" s="704">
        <f>IF(ISERROR(VLOOKUP(C107,'[17]Targeted Support'!$C:$E,3,FALSE)),0,(VLOOKUP(C107,'[17]Targeted Support'!$C:$E,3,FALSE)))</f>
        <v>7</v>
      </c>
      <c r="H107" s="704">
        <f>VLOOKUP(B107,[17]Data!B:D,3,FALSE)</f>
        <v>497</v>
      </c>
      <c r="I107" s="705">
        <f t="shared" si="4"/>
        <v>42000</v>
      </c>
      <c r="J107" s="706">
        <f t="shared" si="5"/>
        <v>0.23873420751768404</v>
      </c>
      <c r="K107" s="705">
        <f t="shared" si="6"/>
        <v>60000.000000000007</v>
      </c>
      <c r="L107" s="705">
        <f t="shared" si="7"/>
        <v>0</v>
      </c>
    </row>
    <row r="108" spans="1:12" ht="15" x14ac:dyDescent="0.25">
      <c r="A108" s="702">
        <v>142597</v>
      </c>
      <c r="B108" s="702">
        <v>9353302</v>
      </c>
      <c r="C108" s="703">
        <v>240</v>
      </c>
      <c r="D108" s="703"/>
      <c r="E108" s="136" t="str">
        <f>IF(ISERROR(VLOOKUP(C108,'[17]Targeted Support'!$C:$D,2,FALSE)),0,(VLOOKUP(C108,'[17]Targeted Support'!$C:$D,2,FALSE)))</f>
        <v>St Marys C of E Primary Hadleigh</v>
      </c>
      <c r="F108" s="704">
        <f>VLOOKUP(B108,[17]Data!$B:$AW,48,FALSE)</f>
        <v>86731.160013860062</v>
      </c>
      <c r="G108" s="704">
        <f>IF(ISERROR(VLOOKUP(C108,'[17]Targeted Support'!$C:$E,3,FALSE)),0,(VLOOKUP(C108,'[17]Targeted Support'!$C:$E,3,FALSE)))</f>
        <v>8</v>
      </c>
      <c r="H108" s="704">
        <f>VLOOKUP(B108,[17]Data!B:D,3,FALSE)</f>
        <v>184</v>
      </c>
      <c r="I108" s="705">
        <f t="shared" si="4"/>
        <v>48000</v>
      </c>
      <c r="J108" s="706">
        <f t="shared" si="5"/>
        <v>0.55343431348467342</v>
      </c>
      <c r="K108" s="705">
        <f t="shared" si="6"/>
        <v>68571.42857142858</v>
      </c>
      <c r="L108" s="705">
        <f t="shared" si="7"/>
        <v>0</v>
      </c>
    </row>
    <row r="109" spans="1:12" ht="15" x14ac:dyDescent="0.25">
      <c r="A109" s="702">
        <v>124587</v>
      </c>
      <c r="B109" s="702">
        <v>9352083</v>
      </c>
      <c r="C109" s="703">
        <v>242</v>
      </c>
      <c r="D109" s="703"/>
      <c r="E109" s="136" t="str">
        <f>IF(ISERROR(VLOOKUP(C109,'[17]Targeted Support'!$C:$D,2,FALSE)),0,(VLOOKUP(C109,'[17]Targeted Support'!$C:$D,2,FALSE)))</f>
        <v>Henley Primary School</v>
      </c>
      <c r="F109" s="704">
        <f>VLOOKUP(B109,[17]Data!$B:$AW,48,FALSE)</f>
        <v>42180.960377358482</v>
      </c>
      <c r="G109" s="704">
        <f>IF(ISERROR(VLOOKUP(C109,'[17]Targeted Support'!$C:$E,3,FALSE)),0,(VLOOKUP(C109,'[17]Targeted Support'!$C:$E,3,FALSE)))</f>
        <v>3</v>
      </c>
      <c r="H109" s="704">
        <f>VLOOKUP(B109,[17]Data!B:D,3,FALSE)</f>
        <v>107</v>
      </c>
      <c r="I109" s="705">
        <f t="shared" si="4"/>
        <v>18000</v>
      </c>
      <c r="J109" s="706">
        <f t="shared" si="5"/>
        <v>0.4267328159190486</v>
      </c>
      <c r="K109" s="705">
        <f t="shared" si="6"/>
        <v>25714.285714285717</v>
      </c>
      <c r="L109" s="705">
        <f t="shared" si="7"/>
        <v>0</v>
      </c>
    </row>
    <row r="110" spans="1:12" ht="15" x14ac:dyDescent="0.25">
      <c r="A110" s="702">
        <v>124734</v>
      </c>
      <c r="B110" s="702">
        <v>9353092</v>
      </c>
      <c r="C110" s="703">
        <v>243</v>
      </c>
      <c r="D110" s="703"/>
      <c r="E110" s="136" t="str">
        <f>IF(ISERROR(VLOOKUP(C110,'[17]Targeted Support'!$C:$D,2,FALSE)),0,(VLOOKUP(C110,'[17]Targeted Support'!$C:$D,2,FALSE)))</f>
        <v>Hintlesham &amp; Chattisham C of E Primary</v>
      </c>
      <c r="F110" s="704">
        <f>VLOOKUP(B110,[17]Data!$B:$AW,48,FALSE)</f>
        <v>29353.86445890004</v>
      </c>
      <c r="G110" s="704">
        <f>IF(ISERROR(VLOOKUP(C110,'[17]Targeted Support'!$C:$E,3,FALSE)),0,(VLOOKUP(C110,'[17]Targeted Support'!$C:$E,3,FALSE)))</f>
        <v>2</v>
      </c>
      <c r="H110" s="704">
        <f>VLOOKUP(B110,[17]Data!B:D,3,FALSE)</f>
        <v>90</v>
      </c>
      <c r="I110" s="705">
        <f t="shared" si="4"/>
        <v>12000</v>
      </c>
      <c r="J110" s="706">
        <f t="shared" si="5"/>
        <v>0.40880477651594599</v>
      </c>
      <c r="K110" s="705">
        <f t="shared" si="6"/>
        <v>17142.857142857145</v>
      </c>
      <c r="L110" s="705">
        <f t="shared" si="7"/>
        <v>0</v>
      </c>
    </row>
    <row r="111" spans="1:12" ht="15" x14ac:dyDescent="0.25">
      <c r="A111" s="702">
        <v>124588</v>
      </c>
      <c r="B111" s="702">
        <v>9352084</v>
      </c>
      <c r="C111" s="703">
        <v>245</v>
      </c>
      <c r="D111" s="703"/>
      <c r="E111" s="136" t="str">
        <f>IF(ISERROR(VLOOKUP(C111,'[17]Targeted Support'!$C:$D,2,FALSE)),0,(VLOOKUP(C111,'[17]Targeted Support'!$C:$D,2,FALSE)))</f>
        <v>Holbrook Primary School</v>
      </c>
      <c r="F111" s="704">
        <f>VLOOKUP(B111,[17]Data!$B:$AW,48,FALSE)</f>
        <v>66733.498008067589</v>
      </c>
      <c r="G111" s="704">
        <f>IF(ISERROR(VLOOKUP(C111,'[17]Targeted Support'!$C:$E,3,FALSE)),0,(VLOOKUP(C111,'[17]Targeted Support'!$C:$E,3,FALSE)))</f>
        <v>4</v>
      </c>
      <c r="H111" s="704">
        <f>VLOOKUP(B111,[17]Data!B:D,3,FALSE)</f>
        <v>168</v>
      </c>
      <c r="I111" s="705">
        <f t="shared" si="4"/>
        <v>24000</v>
      </c>
      <c r="J111" s="706">
        <f t="shared" si="5"/>
        <v>0.35963947217480757</v>
      </c>
      <c r="K111" s="705">
        <f t="shared" si="6"/>
        <v>34285.71428571429</v>
      </c>
      <c r="L111" s="705">
        <f t="shared" si="7"/>
        <v>0</v>
      </c>
    </row>
    <row r="112" spans="1:12" ht="15" x14ac:dyDescent="0.25">
      <c r="A112" s="702">
        <v>124589</v>
      </c>
      <c r="B112" s="702">
        <v>9352085</v>
      </c>
      <c r="C112" s="703">
        <v>246</v>
      </c>
      <c r="D112" s="703"/>
      <c r="E112" s="136" t="str">
        <f>IF(ISERROR(VLOOKUP(C112,'[17]Targeted Support'!$C:$D,2,FALSE)),0,(VLOOKUP(C112,'[17]Targeted Support'!$C:$D,2,FALSE)))</f>
        <v>Hollesley Primary School</v>
      </c>
      <c r="F112" s="704">
        <f>VLOOKUP(B112,[17]Data!$B:$AW,48,FALSE)</f>
        <v>39820.800000000003</v>
      </c>
      <c r="G112" s="704">
        <f>IF(ISERROR(VLOOKUP(C112,'[17]Targeted Support'!$C:$E,3,FALSE)),0,(VLOOKUP(C112,'[17]Targeted Support'!$C:$E,3,FALSE)))</f>
        <v>3</v>
      </c>
      <c r="H112" s="704">
        <f>VLOOKUP(B112,[17]Data!B:D,3,FALSE)</f>
        <v>96</v>
      </c>
      <c r="I112" s="705">
        <f t="shared" si="4"/>
        <v>18000</v>
      </c>
      <c r="J112" s="706">
        <f t="shared" si="5"/>
        <v>0.45202507232401151</v>
      </c>
      <c r="K112" s="705">
        <f t="shared" si="6"/>
        <v>25714.285714285717</v>
      </c>
      <c r="L112" s="705">
        <f t="shared" si="7"/>
        <v>0</v>
      </c>
    </row>
    <row r="113" spans="1:12" ht="15" x14ac:dyDescent="0.25">
      <c r="A113" s="702">
        <v>124671</v>
      </c>
      <c r="B113" s="702">
        <v>9352194</v>
      </c>
      <c r="C113" s="703">
        <v>249</v>
      </c>
      <c r="D113" s="703"/>
      <c r="E113" s="136" t="str">
        <f>IF(ISERROR(VLOOKUP(C113,'[17]Targeted Support'!$C:$D,2,FALSE)),0,(VLOOKUP(C113,'[17]Targeted Support'!$C:$D,2,FALSE)))</f>
        <v>Broke Hall CP School</v>
      </c>
      <c r="F113" s="704">
        <f>VLOOKUP(B113,[17]Data!$B:$AW,48,FALSE)</f>
        <v>201598.0247770432</v>
      </c>
      <c r="G113" s="704">
        <f>IF(ISERROR(VLOOKUP(C113,'[17]Targeted Support'!$C:$E,3,FALSE)),0,(VLOOKUP(C113,'[17]Targeted Support'!$C:$E,3,FALSE)))</f>
        <v>12</v>
      </c>
      <c r="H113" s="704">
        <f>VLOOKUP(B113,[17]Data!B:D,3,FALSE)</f>
        <v>630</v>
      </c>
      <c r="I113" s="705">
        <f t="shared" si="4"/>
        <v>72000</v>
      </c>
      <c r="J113" s="706">
        <f t="shared" si="5"/>
        <v>0.35714635636747039</v>
      </c>
      <c r="K113" s="705">
        <f t="shared" si="6"/>
        <v>102857.14285714287</v>
      </c>
      <c r="L113" s="705">
        <f t="shared" si="7"/>
        <v>0</v>
      </c>
    </row>
    <row r="114" spans="1:12" ht="15" x14ac:dyDescent="0.25">
      <c r="A114" s="702">
        <v>146323</v>
      </c>
      <c r="B114" s="702">
        <v>9352225</v>
      </c>
      <c r="C114" s="703">
        <v>250</v>
      </c>
      <c r="D114" s="703"/>
      <c r="E114" s="136" t="str">
        <f>IF(ISERROR(VLOOKUP(C114,'[17]Targeted Support'!$C:$D,2,FALSE)),0,(VLOOKUP(C114,'[17]Targeted Support'!$C:$D,2,FALSE)))</f>
        <v xml:space="preserve">Britannia Primary School </v>
      </c>
      <c r="F114" s="704">
        <f>VLOOKUP(B114,[17]Data!$B:$AW,48,FALSE)</f>
        <v>228189.35273389434</v>
      </c>
      <c r="G114" s="704">
        <f>IF(ISERROR(VLOOKUP(C114,'[17]Targeted Support'!$C:$E,3,FALSE)),0,(VLOOKUP(C114,'[17]Targeted Support'!$C:$E,3,FALSE)))</f>
        <v>4</v>
      </c>
      <c r="H114" s="704">
        <f>VLOOKUP(B114,[17]Data!B:D,3,FALSE)</f>
        <v>623</v>
      </c>
      <c r="I114" s="705">
        <f t="shared" si="4"/>
        <v>24000</v>
      </c>
      <c r="J114" s="706">
        <f t="shared" si="5"/>
        <v>0.10517580996860917</v>
      </c>
      <c r="K114" s="705">
        <f t="shared" si="6"/>
        <v>34285.71428571429</v>
      </c>
      <c r="L114" s="705">
        <f t="shared" si="7"/>
        <v>0</v>
      </c>
    </row>
    <row r="115" spans="1:12" ht="15" x14ac:dyDescent="0.25">
      <c r="A115" s="702">
        <v>141372</v>
      </c>
      <c r="B115" s="702">
        <v>9352048</v>
      </c>
      <c r="C115" s="703">
        <v>251</v>
      </c>
      <c r="D115" s="703"/>
      <c r="E115" s="136" t="str">
        <f>IF(ISERROR(VLOOKUP(C115,'[17]Targeted Support'!$C:$D,2,FALSE)),0,(VLOOKUP(C115,'[17]Targeted Support'!$C:$D,2,FALSE)))</f>
        <v>Castle Hill Infant School</v>
      </c>
      <c r="F115" s="704">
        <f>VLOOKUP(B115,[17]Data!$B:$AW,48,FALSE)</f>
        <v>114139.69189189201</v>
      </c>
      <c r="G115" s="704">
        <f>IF(ISERROR(VLOOKUP(C115,'[17]Targeted Support'!$C:$E,3,FALSE)),0,(VLOOKUP(C115,'[17]Targeted Support'!$C:$E,3,FALSE)))</f>
        <v>8</v>
      </c>
      <c r="H115" s="704">
        <f>VLOOKUP(B115,[17]Data!B:D,3,FALSE)</f>
        <v>210</v>
      </c>
      <c r="I115" s="705">
        <f t="shared" si="4"/>
        <v>48000</v>
      </c>
      <c r="J115" s="706">
        <f t="shared" si="5"/>
        <v>0.42053731882738427</v>
      </c>
      <c r="K115" s="705">
        <f t="shared" si="6"/>
        <v>68571.42857142858</v>
      </c>
      <c r="L115" s="705">
        <f t="shared" si="7"/>
        <v>0</v>
      </c>
    </row>
    <row r="116" spans="1:12" ht="15" x14ac:dyDescent="0.25">
      <c r="A116" s="702">
        <v>141373</v>
      </c>
      <c r="B116" s="702">
        <v>9352050</v>
      </c>
      <c r="C116" s="703">
        <v>252</v>
      </c>
      <c r="D116" s="703"/>
      <c r="E116" s="136" t="str">
        <f>IF(ISERROR(VLOOKUP(C116,'[17]Targeted Support'!$C:$D,2,FALSE)),0,(VLOOKUP(C116,'[17]Targeted Support'!$C:$D,2,FALSE)))</f>
        <v>Castle Hill Junior School</v>
      </c>
      <c r="F116" s="704">
        <f>VLOOKUP(B116,[17]Data!$B:$AW,48,FALSE)</f>
        <v>185933.15794214743</v>
      </c>
      <c r="G116" s="704">
        <f>IF(ISERROR(VLOOKUP(C116,'[17]Targeted Support'!$C:$E,3,FALSE)),0,(VLOOKUP(C116,'[17]Targeted Support'!$C:$E,3,FALSE)))</f>
        <v>18</v>
      </c>
      <c r="H116" s="704">
        <f>VLOOKUP(B116,[17]Data!B:D,3,FALSE)</f>
        <v>316</v>
      </c>
      <c r="I116" s="705">
        <f t="shared" si="4"/>
        <v>108000</v>
      </c>
      <c r="J116" s="706">
        <f t="shared" si="5"/>
        <v>0.58085390037641316</v>
      </c>
      <c r="K116" s="705">
        <f t="shared" si="6"/>
        <v>154285.71428571429</v>
      </c>
      <c r="L116" s="705">
        <f t="shared" si="7"/>
        <v>0</v>
      </c>
    </row>
    <row r="117" spans="1:12" ht="15" x14ac:dyDescent="0.25">
      <c r="A117" s="702">
        <v>141842</v>
      </c>
      <c r="B117" s="702">
        <v>9353344</v>
      </c>
      <c r="C117" s="703">
        <v>253</v>
      </c>
      <c r="D117" s="703"/>
      <c r="E117" s="136" t="str">
        <f>IF(ISERROR(VLOOKUP(C117,'[17]Targeted Support'!$C:$D,2,FALSE)),0,(VLOOKUP(C117,'[17]Targeted Support'!$C:$D,2,FALSE)))</f>
        <v xml:space="preserve">The Oaks Primary School </v>
      </c>
      <c r="F117" s="704">
        <f>VLOOKUP(B117,[17]Data!$B:$AW,48,FALSE)</f>
        <v>290832.2493288464</v>
      </c>
      <c r="G117" s="704">
        <f>IF(ISERROR(VLOOKUP(C117,'[17]Targeted Support'!$C:$E,3,FALSE)),0,(VLOOKUP(C117,'[17]Targeted Support'!$C:$E,3,FALSE)))</f>
        <v>9</v>
      </c>
      <c r="H117" s="704">
        <f>VLOOKUP(B117,[17]Data!B:D,3,FALSE)</f>
        <v>398</v>
      </c>
      <c r="I117" s="705">
        <f t="shared" si="4"/>
        <v>54000</v>
      </c>
      <c r="J117" s="706">
        <f t="shared" si="5"/>
        <v>0.18567404448652378</v>
      </c>
      <c r="K117" s="705">
        <f t="shared" si="6"/>
        <v>77142.857142857145</v>
      </c>
      <c r="L117" s="705">
        <f t="shared" si="7"/>
        <v>0</v>
      </c>
    </row>
    <row r="118" spans="1:12" ht="15" x14ac:dyDescent="0.25">
      <c r="A118" s="702">
        <v>141591</v>
      </c>
      <c r="B118" s="702">
        <v>9352159</v>
      </c>
      <c r="C118" s="703">
        <v>256</v>
      </c>
      <c r="D118" s="703"/>
      <c r="E118" s="136" t="str">
        <f>IF(ISERROR(VLOOKUP(C118,'[17]Targeted Support'!$C:$D,2,FALSE)),0,(VLOOKUP(C118,'[17]Targeted Support'!$C:$D,2,FALSE)))</f>
        <v>Cliff Lane Primary School</v>
      </c>
      <c r="F118" s="704">
        <f>VLOOKUP(B118,[17]Data!$B:$AW,48,FALSE)</f>
        <v>211602.37999729719</v>
      </c>
      <c r="G118" s="704">
        <f>IF(ISERROR(VLOOKUP(C118,'[17]Targeted Support'!$C:$E,3,FALSE)),0,(VLOOKUP(C118,'[17]Targeted Support'!$C:$E,3,FALSE)))</f>
        <v>13</v>
      </c>
      <c r="H118" s="704">
        <f>VLOOKUP(B118,[17]Data!B:D,3,FALSE)</f>
        <v>376</v>
      </c>
      <c r="I118" s="705">
        <f t="shared" si="4"/>
        <v>78000</v>
      </c>
      <c r="J118" s="706">
        <f t="shared" si="5"/>
        <v>0.36861589175413007</v>
      </c>
      <c r="K118" s="705">
        <f t="shared" si="6"/>
        <v>111428.57142857143</v>
      </c>
      <c r="L118" s="705">
        <f t="shared" si="7"/>
        <v>0</v>
      </c>
    </row>
    <row r="119" spans="1:12" ht="15" x14ac:dyDescent="0.25">
      <c r="A119" s="702">
        <v>124654</v>
      </c>
      <c r="B119" s="702">
        <v>9352166</v>
      </c>
      <c r="C119" s="703">
        <v>258</v>
      </c>
      <c r="D119" s="703"/>
      <c r="E119" s="136" t="str">
        <f>IF(ISERROR(VLOOKUP(C119,'[17]Targeted Support'!$C:$D,2,FALSE)),0,(VLOOKUP(C119,'[17]Targeted Support'!$C:$D,2,FALSE)))</f>
        <v>Clifford Road Primary School</v>
      </c>
      <c r="F119" s="704">
        <f>VLOOKUP(B119,[17]Data!$B:$AW,48,FALSE)</f>
        <v>177435.23154913465</v>
      </c>
      <c r="G119" s="704">
        <f>IF(ISERROR(VLOOKUP(C119,'[17]Targeted Support'!$C:$E,3,FALSE)),0,(VLOOKUP(C119,'[17]Targeted Support'!$C:$E,3,FALSE)))</f>
        <v>9</v>
      </c>
      <c r="H119" s="704">
        <f>VLOOKUP(B119,[17]Data!B:D,3,FALSE)</f>
        <v>409</v>
      </c>
      <c r="I119" s="705">
        <f t="shared" si="4"/>
        <v>54000</v>
      </c>
      <c r="J119" s="706">
        <f t="shared" si="5"/>
        <v>0.30433640223839387</v>
      </c>
      <c r="K119" s="705">
        <f t="shared" si="6"/>
        <v>77142.857142857145</v>
      </c>
      <c r="L119" s="705">
        <f t="shared" si="7"/>
        <v>0</v>
      </c>
    </row>
    <row r="120" spans="1:12" ht="15" x14ac:dyDescent="0.25">
      <c r="A120" s="702">
        <v>124668</v>
      </c>
      <c r="B120" s="702">
        <v>9352184</v>
      </c>
      <c r="C120" s="703">
        <v>259</v>
      </c>
      <c r="D120" s="703"/>
      <c r="E120" s="136" t="str">
        <f>IF(ISERROR(VLOOKUP(C120,'[17]Targeted Support'!$C:$D,2,FALSE)),0,(VLOOKUP(C120,'[17]Targeted Support'!$C:$D,2,FALSE)))</f>
        <v>Dale Hall CP School</v>
      </c>
      <c r="F120" s="704">
        <f>VLOOKUP(B120,[17]Data!$B:$AW,48,FALSE)</f>
        <v>132795.33879405912</v>
      </c>
      <c r="G120" s="704">
        <f>IF(ISERROR(VLOOKUP(C120,'[17]Targeted Support'!$C:$E,3,FALSE)),0,(VLOOKUP(C120,'[17]Targeted Support'!$C:$E,3,FALSE)))</f>
        <v>17</v>
      </c>
      <c r="H120" s="704">
        <f>VLOOKUP(B120,[17]Data!B:D,3,FALSE)</f>
        <v>412</v>
      </c>
      <c r="I120" s="705">
        <f t="shared" si="4"/>
        <v>102000</v>
      </c>
      <c r="J120" s="706">
        <f t="shared" si="5"/>
        <v>0.76809924901191773</v>
      </c>
      <c r="K120" s="705">
        <f t="shared" si="6"/>
        <v>145714.28571428571</v>
      </c>
      <c r="L120" s="705">
        <f t="shared" si="7"/>
        <v>12918.94692022659</v>
      </c>
    </row>
    <row r="121" spans="1:12" ht="15" x14ac:dyDescent="0.25">
      <c r="A121" s="702">
        <v>124669</v>
      </c>
      <c r="B121" s="702">
        <v>9352185</v>
      </c>
      <c r="C121" s="703">
        <v>260</v>
      </c>
      <c r="D121" s="703"/>
      <c r="E121" s="136" t="str">
        <f>IF(ISERROR(VLOOKUP(C121,'[17]Targeted Support'!$C:$D,2,FALSE)),0,(VLOOKUP(C121,'[17]Targeted Support'!$C:$D,2,FALSE)))</f>
        <v>The Willows Primary School</v>
      </c>
      <c r="F121" s="704">
        <f>VLOOKUP(B121,[17]Data!$B:$AW,48,FALSE)</f>
        <v>250333.80416954713</v>
      </c>
      <c r="G121" s="704">
        <f>IF(ISERROR(VLOOKUP(C121,'[17]Targeted Support'!$C:$E,3,FALSE)),0,(VLOOKUP(C121,'[17]Targeted Support'!$C:$E,3,FALSE)))</f>
        <v>10</v>
      </c>
      <c r="H121" s="704">
        <f>VLOOKUP(B121,[17]Data!B:D,3,FALSE)</f>
        <v>357</v>
      </c>
      <c r="I121" s="705">
        <f t="shared" si="4"/>
        <v>60000</v>
      </c>
      <c r="J121" s="706">
        <f t="shared" si="5"/>
        <v>0.23967997529955223</v>
      </c>
      <c r="K121" s="705">
        <f t="shared" si="6"/>
        <v>85714.285714285725</v>
      </c>
      <c r="L121" s="705">
        <f t="shared" si="7"/>
        <v>0</v>
      </c>
    </row>
    <row r="122" spans="1:12" ht="15" x14ac:dyDescent="0.25">
      <c r="A122" s="702">
        <v>139803</v>
      </c>
      <c r="B122" s="702">
        <v>9352001</v>
      </c>
      <c r="C122" s="703">
        <v>262</v>
      </c>
      <c r="D122" s="703"/>
      <c r="E122" s="136" t="str">
        <f>IF(ISERROR(VLOOKUP(C122,'[17]Targeted Support'!$C:$D,2,FALSE)),0,(VLOOKUP(C122,'[17]Targeted Support'!$C:$D,2,FALSE)))</f>
        <v>Gusford Primary School</v>
      </c>
      <c r="F122" s="704">
        <f>VLOOKUP(B122,[17]Data!$B:$AW,48,FALSE)</f>
        <v>363634.84596535884</v>
      </c>
      <c r="G122" s="704">
        <f>IF(ISERROR(VLOOKUP(C122,'[17]Targeted Support'!$C:$E,3,FALSE)),0,(VLOOKUP(C122,'[17]Targeted Support'!$C:$E,3,FALSE)))</f>
        <v>10</v>
      </c>
      <c r="H122" s="704">
        <f>VLOOKUP(B122,[17]Data!B:D,3,FALSE)</f>
        <v>578</v>
      </c>
      <c r="I122" s="705">
        <f t="shared" si="4"/>
        <v>60000</v>
      </c>
      <c r="J122" s="706">
        <f t="shared" si="5"/>
        <v>0.16500068864609255</v>
      </c>
      <c r="K122" s="705">
        <f t="shared" si="6"/>
        <v>85714.285714285725</v>
      </c>
      <c r="L122" s="705">
        <f t="shared" si="7"/>
        <v>0</v>
      </c>
    </row>
    <row r="123" spans="1:12" ht="15" x14ac:dyDescent="0.25">
      <c r="A123" s="702">
        <v>124670</v>
      </c>
      <c r="B123" s="702">
        <v>9352186</v>
      </c>
      <c r="C123" s="703">
        <v>263</v>
      </c>
      <c r="D123" s="703"/>
      <c r="E123" s="136" t="str">
        <f>IF(ISERROR(VLOOKUP(C123,'[17]Targeted Support'!$C:$D,2,FALSE)),0,(VLOOKUP(C123,'[17]Targeted Support'!$C:$D,2,FALSE)))</f>
        <v>Halifax Primary School</v>
      </c>
      <c r="F123" s="704">
        <f>VLOOKUP(B123,[17]Data!$B:$AW,48,FALSE)</f>
        <v>224116.32139050262</v>
      </c>
      <c r="G123" s="704">
        <f>IF(ISERROR(VLOOKUP(C123,'[17]Targeted Support'!$C:$E,3,FALSE)),0,(VLOOKUP(C123,'[17]Targeted Support'!$C:$E,3,FALSE)))</f>
        <v>12</v>
      </c>
      <c r="H123" s="704">
        <f>VLOOKUP(B123,[17]Data!B:D,3,FALSE)</f>
        <v>417</v>
      </c>
      <c r="I123" s="705">
        <f t="shared" si="4"/>
        <v>72000</v>
      </c>
      <c r="J123" s="706">
        <f t="shared" si="5"/>
        <v>0.32126174280072378</v>
      </c>
      <c r="K123" s="705">
        <f t="shared" si="6"/>
        <v>102857.14285714287</v>
      </c>
      <c r="L123" s="705">
        <f t="shared" si="7"/>
        <v>0</v>
      </c>
    </row>
    <row r="124" spans="1:12" ht="15" x14ac:dyDescent="0.25">
      <c r="A124" s="702">
        <v>124643</v>
      </c>
      <c r="B124" s="702">
        <v>9352154</v>
      </c>
      <c r="C124" s="703">
        <v>264</v>
      </c>
      <c r="D124" s="703"/>
      <c r="E124" s="136" t="str">
        <f>IF(ISERROR(VLOOKUP(C124,'[17]Targeted Support'!$C:$D,2,FALSE)),0,(VLOOKUP(C124,'[17]Targeted Support'!$C:$D,2,FALSE)))</f>
        <v>Handford Hall Primary School</v>
      </c>
      <c r="F124" s="704">
        <f>VLOOKUP(B124,[17]Data!$B:$AW,48,FALSE)</f>
        <v>167662.7252443934</v>
      </c>
      <c r="G124" s="704">
        <f>IF(ISERROR(VLOOKUP(C124,'[17]Targeted Support'!$C:$E,3,FALSE)),0,(VLOOKUP(C124,'[17]Targeted Support'!$C:$E,3,FALSE)))</f>
        <v>18</v>
      </c>
      <c r="H124" s="704">
        <f>VLOOKUP(B124,[17]Data!B:D,3,FALSE)</f>
        <v>335</v>
      </c>
      <c r="I124" s="705">
        <f t="shared" si="4"/>
        <v>108000</v>
      </c>
      <c r="J124" s="706">
        <f t="shared" si="5"/>
        <v>0.64415033122343623</v>
      </c>
      <c r="K124" s="705">
        <f t="shared" si="6"/>
        <v>154285.71428571429</v>
      </c>
      <c r="L124" s="705">
        <f t="shared" si="7"/>
        <v>0</v>
      </c>
    </row>
    <row r="125" spans="1:12" ht="15" x14ac:dyDescent="0.25">
      <c r="A125" s="702">
        <v>140887</v>
      </c>
      <c r="B125" s="702">
        <v>9352027</v>
      </c>
      <c r="C125" s="703">
        <v>267</v>
      </c>
      <c r="D125" s="703"/>
      <c r="E125" s="136" t="str">
        <f>IF(ISERROR(VLOOKUP(C125,'[17]Targeted Support'!$C:$D,2,FALSE)),0,(VLOOKUP(C125,'[17]Targeted Support'!$C:$D,2,FALSE)))</f>
        <v>Hillside Primary School</v>
      </c>
      <c r="F125" s="704">
        <f>VLOOKUP(B125,[17]Data!$B:$AW,48,FALSE)</f>
        <v>426167.8800906387</v>
      </c>
      <c r="G125" s="704">
        <f>IF(ISERROR(VLOOKUP(C125,'[17]Targeted Support'!$C:$E,3,FALSE)),0,(VLOOKUP(C125,'[17]Targeted Support'!$C:$E,3,FALSE)))</f>
        <v>13</v>
      </c>
      <c r="H125" s="704">
        <f>VLOOKUP(B125,[17]Data!B:D,3,FALSE)</f>
        <v>534</v>
      </c>
      <c r="I125" s="705">
        <f t="shared" si="4"/>
        <v>78000</v>
      </c>
      <c r="J125" s="706">
        <f t="shared" si="5"/>
        <v>0.18302646361666375</v>
      </c>
      <c r="K125" s="705">
        <f t="shared" si="6"/>
        <v>111428.57142857143</v>
      </c>
      <c r="L125" s="705">
        <f t="shared" si="7"/>
        <v>0</v>
      </c>
    </row>
    <row r="126" spans="1:12" ht="15" x14ac:dyDescent="0.25">
      <c r="A126" s="702">
        <v>145851</v>
      </c>
      <c r="B126" s="702">
        <v>9352217</v>
      </c>
      <c r="C126" s="703">
        <v>269</v>
      </c>
      <c r="D126" s="703"/>
      <c r="E126" s="136" t="str">
        <f>IF(ISERROR(VLOOKUP(C126,'[17]Targeted Support'!$C:$D,2,FALSE)),0,(VLOOKUP(C126,'[17]Targeted Support'!$C:$D,2,FALSE)))</f>
        <v>Morland C of E Primary School</v>
      </c>
      <c r="F126" s="704">
        <f>VLOOKUP(B126,[17]Data!$B:$AW,48,FALSE)</f>
        <v>315479.80859518086</v>
      </c>
      <c r="G126" s="704">
        <f>IF(ISERROR(VLOOKUP(C126,'[17]Targeted Support'!$C:$E,3,FALSE)),0,(VLOOKUP(C126,'[17]Targeted Support'!$C:$E,3,FALSE)))</f>
        <v>8</v>
      </c>
      <c r="H126" s="704">
        <f>VLOOKUP(B126,[17]Data!B:D,3,FALSE)</f>
        <v>362</v>
      </c>
      <c r="I126" s="705">
        <f t="shared" si="4"/>
        <v>48000</v>
      </c>
      <c r="J126" s="706">
        <f t="shared" si="5"/>
        <v>0.15214919843441679</v>
      </c>
      <c r="K126" s="705">
        <f t="shared" si="6"/>
        <v>68571.42857142858</v>
      </c>
      <c r="L126" s="705">
        <f t="shared" si="7"/>
        <v>0</v>
      </c>
    </row>
    <row r="127" spans="1:12" ht="15" x14ac:dyDescent="0.25">
      <c r="A127" s="702">
        <v>143550</v>
      </c>
      <c r="B127" s="702">
        <v>9352188</v>
      </c>
      <c r="C127" s="703">
        <v>270</v>
      </c>
      <c r="D127" s="703"/>
      <c r="E127" s="136" t="str">
        <f>IF(ISERROR(VLOOKUP(C127,'[17]Targeted Support'!$C:$D,2,FALSE)),0,(VLOOKUP(C127,'[17]Targeted Support'!$C:$D,2,FALSE)))</f>
        <v>Murrayfield Primary Academy</v>
      </c>
      <c r="F127" s="704">
        <f>VLOOKUP(B127,[17]Data!$B:$AW,48,FALSE)</f>
        <v>237091.40511993557</v>
      </c>
      <c r="G127" s="704">
        <f>IF(ISERROR(VLOOKUP(C127,'[17]Targeted Support'!$C:$E,3,FALSE)),0,(VLOOKUP(C127,'[17]Targeted Support'!$C:$E,3,FALSE)))</f>
        <v>15</v>
      </c>
      <c r="H127" s="704">
        <f>VLOOKUP(B127,[17]Data!B:D,3,FALSE)</f>
        <v>326</v>
      </c>
      <c r="I127" s="705">
        <f t="shared" si="4"/>
        <v>90000</v>
      </c>
      <c r="J127" s="706">
        <f t="shared" si="5"/>
        <v>0.37960043281397066</v>
      </c>
      <c r="K127" s="705">
        <f t="shared" si="6"/>
        <v>128571.42857142858</v>
      </c>
      <c r="L127" s="705">
        <f t="shared" si="7"/>
        <v>0</v>
      </c>
    </row>
    <row r="128" spans="1:12" ht="15" x14ac:dyDescent="0.25">
      <c r="A128" s="702">
        <v>124650</v>
      </c>
      <c r="B128" s="702">
        <v>9352162</v>
      </c>
      <c r="C128" s="703">
        <v>273</v>
      </c>
      <c r="D128" s="703"/>
      <c r="E128" s="136" t="str">
        <f>IF(ISERROR(VLOOKUP(C128,'[17]Targeted Support'!$C:$D,2,FALSE)),0,(VLOOKUP(C128,'[17]Targeted Support'!$C:$D,2,FALSE)))</f>
        <v>Ravenswood CP School</v>
      </c>
      <c r="F128" s="704">
        <f>VLOOKUP(B128,[17]Data!$B:$AW,48,FALSE)</f>
        <v>260188.68629830715</v>
      </c>
      <c r="G128" s="704">
        <f>IF(ISERROR(VLOOKUP(C128,'[17]Targeted Support'!$C:$E,3,FALSE)),0,(VLOOKUP(C128,'[17]Targeted Support'!$C:$E,3,FALSE)))</f>
        <v>2</v>
      </c>
      <c r="H128" s="704">
        <f>VLOOKUP(B128,[17]Data!B:D,3,FALSE)</f>
        <v>407</v>
      </c>
      <c r="I128" s="705">
        <f t="shared" si="4"/>
        <v>12000</v>
      </c>
      <c r="J128" s="706">
        <f t="shared" si="5"/>
        <v>4.6120375834643179E-2</v>
      </c>
      <c r="K128" s="705">
        <f t="shared" si="6"/>
        <v>17142.857142857145</v>
      </c>
      <c r="L128" s="705">
        <f t="shared" si="7"/>
        <v>0</v>
      </c>
    </row>
    <row r="129" spans="1:12" ht="15" x14ac:dyDescent="0.25">
      <c r="A129" s="702">
        <v>145118</v>
      </c>
      <c r="B129" s="702">
        <v>9352211</v>
      </c>
      <c r="C129" s="703">
        <v>274</v>
      </c>
      <c r="D129" s="703"/>
      <c r="E129" s="136" t="str">
        <f>IF(ISERROR(VLOOKUP(C129,'[17]Targeted Support'!$C:$D,2,FALSE)),0,(VLOOKUP(C129,'[17]Targeted Support'!$C:$D,2,FALSE)))</f>
        <v>Piper's Vale Primary Academy</v>
      </c>
      <c r="F129" s="704">
        <f>VLOOKUP(B129,[17]Data!$B:$AW,48,FALSE)</f>
        <v>248851.16783639055</v>
      </c>
      <c r="G129" s="704">
        <f>IF(ISERROR(VLOOKUP(C129,'[17]Targeted Support'!$C:$E,3,FALSE)),0,(VLOOKUP(C129,'[17]Targeted Support'!$C:$E,3,FALSE)))</f>
        <v>8</v>
      </c>
      <c r="H129" s="704">
        <f>VLOOKUP(B129,[17]Data!B:D,3,FALSE)</f>
        <v>309</v>
      </c>
      <c r="I129" s="705">
        <f t="shared" si="4"/>
        <v>48000</v>
      </c>
      <c r="J129" s="706">
        <f t="shared" si="5"/>
        <v>0.1928863762920254</v>
      </c>
      <c r="K129" s="705">
        <f t="shared" si="6"/>
        <v>68571.42857142858</v>
      </c>
      <c r="L129" s="705">
        <f t="shared" si="7"/>
        <v>0</v>
      </c>
    </row>
    <row r="130" spans="1:12" ht="15" x14ac:dyDescent="0.25">
      <c r="A130" s="702">
        <v>124645</v>
      </c>
      <c r="B130" s="702">
        <v>9352157</v>
      </c>
      <c r="C130" s="703">
        <v>275</v>
      </c>
      <c r="D130" s="703"/>
      <c r="E130" s="136" t="str">
        <f>IF(ISERROR(VLOOKUP(C130,'[17]Targeted Support'!$C:$D,2,FALSE)),0,(VLOOKUP(C130,'[17]Targeted Support'!$C:$D,2,FALSE)))</f>
        <v>Ranelagh Primary School</v>
      </c>
      <c r="F130" s="704">
        <f>VLOOKUP(B130,[17]Data!$B:$AW,48,FALSE)</f>
        <v>232576.67281577151</v>
      </c>
      <c r="G130" s="704">
        <f>IF(ISERROR(VLOOKUP(C130,'[17]Targeted Support'!$C:$E,3,FALSE)),0,(VLOOKUP(C130,'[17]Targeted Support'!$C:$E,3,FALSE)))</f>
        <v>14</v>
      </c>
      <c r="H130" s="704">
        <f>VLOOKUP(B130,[17]Data!B:D,3,FALSE)</f>
        <v>285</v>
      </c>
      <c r="I130" s="705">
        <f t="shared" si="4"/>
        <v>84000</v>
      </c>
      <c r="J130" s="706">
        <f t="shared" si="5"/>
        <v>0.36117121714325162</v>
      </c>
      <c r="K130" s="705">
        <f t="shared" si="6"/>
        <v>120000.00000000001</v>
      </c>
      <c r="L130" s="705">
        <f t="shared" si="7"/>
        <v>0</v>
      </c>
    </row>
    <row r="131" spans="1:12" ht="15" x14ac:dyDescent="0.25">
      <c r="A131" s="702">
        <v>124655</v>
      </c>
      <c r="B131" s="702">
        <v>9352167</v>
      </c>
      <c r="C131" s="703">
        <v>279</v>
      </c>
      <c r="D131" s="703"/>
      <c r="E131" s="136" t="str">
        <f>IF(ISERROR(VLOOKUP(C131,'[17]Targeted Support'!$C:$D,2,FALSE)),0,(VLOOKUP(C131,'[17]Targeted Support'!$C:$D,2,FALSE)))</f>
        <v>Rose Hill Primary School</v>
      </c>
      <c r="F131" s="704">
        <f>VLOOKUP(B131,[17]Data!$B:$AW,48,FALSE)</f>
        <v>140947.65027119947</v>
      </c>
      <c r="G131" s="704">
        <f>IF(ISERROR(VLOOKUP(C131,'[17]Targeted Support'!$C:$E,3,FALSE)),0,(VLOOKUP(C131,'[17]Targeted Support'!$C:$E,3,FALSE)))</f>
        <v>5</v>
      </c>
      <c r="H131" s="704">
        <f>VLOOKUP(B131,[17]Data!B:D,3,FALSE)</f>
        <v>301</v>
      </c>
      <c r="I131" s="705">
        <f t="shared" ref="I131:I194" si="8">G131*6000</f>
        <v>30000</v>
      </c>
      <c r="J131" s="706">
        <f t="shared" ref="J131:J194" si="9">I131/F131</f>
        <v>0.21284498139753699</v>
      </c>
      <c r="K131" s="705">
        <f t="shared" ref="K131:K194" si="10">I131/0.7</f>
        <v>42857.142857142862</v>
      </c>
      <c r="L131" s="705">
        <f t="shared" ref="L131:L194" si="11">IF(K131&lt;F131,0,K131-F131)</f>
        <v>0</v>
      </c>
    </row>
    <row r="132" spans="1:12" ht="15" x14ac:dyDescent="0.25">
      <c r="A132" s="702">
        <v>124679</v>
      </c>
      <c r="B132" s="702">
        <v>9352922</v>
      </c>
      <c r="C132" s="703">
        <v>281</v>
      </c>
      <c r="D132" s="703"/>
      <c r="E132" s="136" t="str">
        <f>IF(ISERROR(VLOOKUP(C132,'[17]Targeted Support'!$C:$D,2,FALSE)),0,(VLOOKUP(C132,'[17]Targeted Support'!$C:$D,2,FALSE)))</f>
        <v>Rushmere Hall Primary School</v>
      </c>
      <c r="F132" s="704">
        <f>VLOOKUP(B132,[17]Data!$B:$AW,48,FALSE)</f>
        <v>281422.75155314914</v>
      </c>
      <c r="G132" s="704">
        <f>IF(ISERROR(VLOOKUP(C132,'[17]Targeted Support'!$C:$E,3,FALSE)),0,(VLOOKUP(C132,'[17]Targeted Support'!$C:$E,3,FALSE)))-25</f>
        <v>14</v>
      </c>
      <c r="H132" s="704">
        <f>VLOOKUP(B132,[17]Data!B:D,3,FALSE)</f>
        <v>597</v>
      </c>
      <c r="I132" s="705">
        <f t="shared" si="8"/>
        <v>84000</v>
      </c>
      <c r="J132" s="706">
        <f t="shared" si="9"/>
        <v>0.2984833299241475</v>
      </c>
      <c r="K132" s="705">
        <f t="shared" si="10"/>
        <v>120000.00000000001</v>
      </c>
      <c r="L132" s="705">
        <f t="shared" si="11"/>
        <v>0</v>
      </c>
    </row>
    <row r="133" spans="1:12" ht="15" x14ac:dyDescent="0.25">
      <c r="A133" s="702">
        <v>141819</v>
      </c>
      <c r="B133" s="702">
        <v>9352158</v>
      </c>
      <c r="C133" s="703">
        <v>283</v>
      </c>
      <c r="D133" s="703"/>
      <c r="E133" s="136" t="str">
        <f>IF(ISERROR(VLOOKUP(C133,'[17]Targeted Support'!$C:$D,2,FALSE)),0,(VLOOKUP(C133,'[17]Targeted Support'!$C:$D,2,FALSE)))</f>
        <v>St Helen's Primary School</v>
      </c>
      <c r="F133" s="704">
        <f>VLOOKUP(B133,[17]Data!$B:$AW,48,FALSE)</f>
        <v>221057.74464286448</v>
      </c>
      <c r="G133" s="704">
        <f>IF(ISERROR(VLOOKUP(C133,'[17]Targeted Support'!$C:$E,3,FALSE)),0,(VLOOKUP(C133,'[17]Targeted Support'!$C:$E,3,FALSE)))</f>
        <v>13</v>
      </c>
      <c r="H133" s="704">
        <f>VLOOKUP(B133,[17]Data!B:D,3,FALSE)</f>
        <v>414</v>
      </c>
      <c r="I133" s="705">
        <f t="shared" si="8"/>
        <v>78000</v>
      </c>
      <c r="J133" s="706">
        <f t="shared" si="9"/>
        <v>0.35284898127416847</v>
      </c>
      <c r="K133" s="705">
        <f t="shared" si="10"/>
        <v>111428.57142857143</v>
      </c>
      <c r="L133" s="705">
        <f t="shared" si="11"/>
        <v>0</v>
      </c>
    </row>
    <row r="134" spans="1:12" ht="15" x14ac:dyDescent="0.25">
      <c r="A134" s="702">
        <v>124781</v>
      </c>
      <c r="B134" s="702">
        <v>9353337</v>
      </c>
      <c r="C134" s="703">
        <v>284</v>
      </c>
      <c r="D134" s="703"/>
      <c r="E134" s="136" t="str">
        <f>IF(ISERROR(VLOOKUP(C134,'[17]Targeted Support'!$C:$D,2,FALSE)),0,(VLOOKUP(C134,'[17]Targeted Support'!$C:$D,2,FALSE)))</f>
        <v xml:space="preserve">St John's Primary School </v>
      </c>
      <c r="F134" s="704">
        <f>VLOOKUP(B134,[17]Data!$B:$AW,48,FALSE)</f>
        <v>65556.623809523851</v>
      </c>
      <c r="G134" s="704">
        <f>IF(ISERROR(VLOOKUP(C134,'[17]Targeted Support'!$C:$E,3,FALSE)),0,(VLOOKUP(C134,'[17]Targeted Support'!$C:$E,3,FALSE)))</f>
        <v>5</v>
      </c>
      <c r="H134" s="704">
        <f>VLOOKUP(B134,[17]Data!B:D,3,FALSE)</f>
        <v>209</v>
      </c>
      <c r="I134" s="705">
        <f t="shared" si="8"/>
        <v>30000</v>
      </c>
      <c r="J134" s="706">
        <f t="shared" si="9"/>
        <v>0.4576196615488563</v>
      </c>
      <c r="K134" s="705">
        <f t="shared" si="10"/>
        <v>42857.142857142862</v>
      </c>
      <c r="L134" s="705">
        <f t="shared" si="11"/>
        <v>0</v>
      </c>
    </row>
    <row r="135" spans="1:12" ht="15" x14ac:dyDescent="0.25">
      <c r="A135" s="702">
        <v>124782</v>
      </c>
      <c r="B135" s="702">
        <v>9353338</v>
      </c>
      <c r="C135" s="703">
        <v>285</v>
      </c>
      <c r="D135" s="703"/>
      <c r="E135" s="136" t="str">
        <f>IF(ISERROR(VLOOKUP(C135,'[17]Targeted Support'!$C:$D,2,FALSE)),0,(VLOOKUP(C135,'[17]Targeted Support'!$C:$D,2,FALSE)))</f>
        <v>St Margaret's CEVAP Ipswich</v>
      </c>
      <c r="F135" s="704">
        <f>VLOOKUP(B135,[17]Data!$B:$AW,48,FALSE)</f>
        <v>181108.22452830186</v>
      </c>
      <c r="G135" s="704">
        <f>IF(ISERROR(VLOOKUP(C135,'[17]Targeted Support'!$C:$E,3,FALSE)),0,(VLOOKUP(C135,'[17]Targeted Support'!$C:$E,3,FALSE)))</f>
        <v>11</v>
      </c>
      <c r="H135" s="704">
        <f>VLOOKUP(B135,[17]Data!B:D,3,FALSE)</f>
        <v>420</v>
      </c>
      <c r="I135" s="705">
        <f t="shared" si="8"/>
        <v>66000</v>
      </c>
      <c r="J135" s="706">
        <f t="shared" si="9"/>
        <v>0.36442298615591667</v>
      </c>
      <c r="K135" s="705">
        <f t="shared" si="10"/>
        <v>94285.71428571429</v>
      </c>
      <c r="L135" s="705">
        <f t="shared" si="11"/>
        <v>0</v>
      </c>
    </row>
    <row r="136" spans="1:12" ht="15" x14ac:dyDescent="0.25">
      <c r="A136" s="702">
        <v>124786</v>
      </c>
      <c r="B136" s="702">
        <v>9353342</v>
      </c>
      <c r="C136" s="703">
        <v>287</v>
      </c>
      <c r="D136" s="703"/>
      <c r="E136" s="136" t="str">
        <f>IF(ISERROR(VLOOKUP(C136,'[17]Targeted Support'!$C:$D,2,FALSE)),0,(VLOOKUP(C136,'[17]Targeted Support'!$C:$D,2,FALSE)))</f>
        <v>St Mark's Catholic Primary Ipswich</v>
      </c>
      <c r="F136" s="704">
        <f>VLOOKUP(B136,[17]Data!$B:$AW,48,FALSE)</f>
        <v>96219.01999789002</v>
      </c>
      <c r="G136" s="704">
        <f>IF(ISERROR(VLOOKUP(C136,'[17]Targeted Support'!$C:$E,3,FALSE)),0,(VLOOKUP(C136,'[17]Targeted Support'!$C:$E,3,FALSE)))</f>
        <v>4</v>
      </c>
      <c r="H136" s="704">
        <f>VLOOKUP(B136,[17]Data!B:D,3,FALSE)</f>
        <v>212</v>
      </c>
      <c r="I136" s="705">
        <f t="shared" si="8"/>
        <v>24000</v>
      </c>
      <c r="J136" s="706">
        <f t="shared" si="9"/>
        <v>0.24943093372314845</v>
      </c>
      <c r="K136" s="705">
        <f t="shared" si="10"/>
        <v>34285.71428571429</v>
      </c>
      <c r="L136" s="705">
        <f t="shared" si="11"/>
        <v>0</v>
      </c>
    </row>
    <row r="137" spans="1:12" ht="15" x14ac:dyDescent="0.25">
      <c r="A137" s="702">
        <v>124783</v>
      </c>
      <c r="B137" s="702">
        <v>9353339</v>
      </c>
      <c r="C137" s="703">
        <v>288</v>
      </c>
      <c r="D137" s="703"/>
      <c r="E137" s="136" t="str">
        <f>IF(ISERROR(VLOOKUP(C137,'[17]Targeted Support'!$C:$D,2,FALSE)),0,(VLOOKUP(C137,'[17]Targeted Support'!$C:$D,2,FALSE)))</f>
        <v xml:space="preserve">St Matthew's CEVAP School </v>
      </c>
      <c r="F137" s="704">
        <f>VLOOKUP(B137,[17]Data!$B:$AW,48,FALSE)</f>
        <v>299350.87247200904</v>
      </c>
      <c r="G137" s="704">
        <f>IF(ISERROR(VLOOKUP(C137,'[17]Targeted Support'!$C:$E,3,FALSE)),0,(VLOOKUP(C137,'[17]Targeted Support'!$C:$E,3,FALSE)))</f>
        <v>11</v>
      </c>
      <c r="H137" s="704">
        <f>VLOOKUP(B137,[17]Data!B:D,3,FALSE)</f>
        <v>417</v>
      </c>
      <c r="I137" s="705">
        <f t="shared" si="8"/>
        <v>66000</v>
      </c>
      <c r="J137" s="706">
        <f t="shared" si="9"/>
        <v>0.22047705909449575</v>
      </c>
      <c r="K137" s="705">
        <f t="shared" si="10"/>
        <v>94285.71428571429</v>
      </c>
      <c r="L137" s="705">
        <f t="shared" si="11"/>
        <v>0</v>
      </c>
    </row>
    <row r="138" spans="1:12" ht="15" x14ac:dyDescent="0.25">
      <c r="A138" s="702">
        <v>124784</v>
      </c>
      <c r="B138" s="702">
        <v>9353340</v>
      </c>
      <c r="C138" s="703">
        <v>289</v>
      </c>
      <c r="D138" s="703"/>
      <c r="E138" s="136" t="str">
        <f>IF(ISERROR(VLOOKUP(C138,'[17]Targeted Support'!$C:$D,2,FALSE)),0,(VLOOKUP(C138,'[17]Targeted Support'!$C:$D,2,FALSE)))</f>
        <v>St Marys Catholic Primary Ipswich</v>
      </c>
      <c r="F138" s="704">
        <f>VLOOKUP(B138,[17]Data!$B:$AW,48,FALSE)</f>
        <v>62841.67735849059</v>
      </c>
      <c r="G138" s="704">
        <f>IF(ISERROR(VLOOKUP(C138,'[17]Targeted Support'!$C:$E,3,FALSE)),0,(VLOOKUP(C138,'[17]Targeted Support'!$C:$E,3,FALSE)))</f>
        <v>3</v>
      </c>
      <c r="H138" s="704">
        <f>VLOOKUP(B138,[17]Data!B:D,3,FALSE)</f>
        <v>210</v>
      </c>
      <c r="I138" s="705">
        <f t="shared" si="8"/>
        <v>18000</v>
      </c>
      <c r="J138" s="706">
        <f t="shared" si="9"/>
        <v>0.28643411119210055</v>
      </c>
      <c r="K138" s="705">
        <f t="shared" si="10"/>
        <v>25714.285714285717</v>
      </c>
      <c r="L138" s="705">
        <f t="shared" si="11"/>
        <v>0</v>
      </c>
    </row>
    <row r="139" spans="1:12" ht="15" x14ac:dyDescent="0.25">
      <c r="A139" s="702">
        <v>124785</v>
      </c>
      <c r="B139" s="702">
        <v>9353341</v>
      </c>
      <c r="C139" s="703">
        <v>291</v>
      </c>
      <c r="D139" s="703"/>
      <c r="E139" s="136" t="str">
        <f>IF(ISERROR(VLOOKUP(C139,'[17]Targeted Support'!$C:$D,2,FALSE)),0,(VLOOKUP(C139,'[17]Targeted Support'!$C:$D,2,FALSE)))</f>
        <v>St Pancras Catholic Primary School</v>
      </c>
      <c r="F139" s="704">
        <f>VLOOKUP(B139,[17]Data!$B:$AW,48,FALSE)</f>
        <v>139433.62286847318</v>
      </c>
      <c r="G139" s="704">
        <f>IF(ISERROR(VLOOKUP(C139,'[17]Targeted Support'!$C:$E,3,FALSE)),0,(VLOOKUP(C139,'[17]Targeted Support'!$C:$E,3,FALSE)))</f>
        <v>7</v>
      </c>
      <c r="H139" s="704">
        <f>VLOOKUP(B139,[17]Data!B:D,3,FALSE)</f>
        <v>207</v>
      </c>
      <c r="I139" s="705">
        <f t="shared" si="8"/>
        <v>42000</v>
      </c>
      <c r="J139" s="706">
        <f t="shared" si="9"/>
        <v>0.30121859517068078</v>
      </c>
      <c r="K139" s="705">
        <f t="shared" si="10"/>
        <v>60000.000000000007</v>
      </c>
      <c r="L139" s="705">
        <f t="shared" si="11"/>
        <v>0</v>
      </c>
    </row>
    <row r="140" spans="1:12" ht="15" x14ac:dyDescent="0.25">
      <c r="A140" s="702">
        <v>140822</v>
      </c>
      <c r="B140" s="702">
        <v>9352017</v>
      </c>
      <c r="C140" s="703">
        <v>292</v>
      </c>
      <c r="D140" s="703"/>
      <c r="E140" s="136" t="str">
        <f>IF(ISERROR(VLOOKUP(C140,'[17]Targeted Support'!$C:$D,2,FALSE)),0,(VLOOKUP(C140,'[17]Targeted Support'!$C:$D,2,FALSE)))</f>
        <v>Sidegate Primary School</v>
      </c>
      <c r="F140" s="704">
        <f>VLOOKUP(B140,[17]Data!$B:$AW,48,FALSE)</f>
        <v>292511.37013809168</v>
      </c>
      <c r="G140" s="704">
        <f>IF(ISERROR(VLOOKUP(C140,'[17]Targeted Support'!$C:$E,3,FALSE)),0,(VLOOKUP(C140,'[17]Targeted Support'!$C:$E,3,FALSE)))</f>
        <v>17</v>
      </c>
      <c r="H140" s="704">
        <f>VLOOKUP(B140,[17]Data!B:D,3,FALSE)</f>
        <v>652</v>
      </c>
      <c r="I140" s="705">
        <f t="shared" si="8"/>
        <v>102000</v>
      </c>
      <c r="J140" s="706">
        <f t="shared" si="9"/>
        <v>0.34870439378765627</v>
      </c>
      <c r="K140" s="705">
        <f t="shared" si="10"/>
        <v>145714.28571428571</v>
      </c>
      <c r="L140" s="705">
        <f t="shared" si="11"/>
        <v>0</v>
      </c>
    </row>
    <row r="141" spans="1:12" ht="15" x14ac:dyDescent="0.25">
      <c r="A141" s="702">
        <v>124658</v>
      </c>
      <c r="B141" s="702">
        <v>9352172</v>
      </c>
      <c r="C141" s="703">
        <v>293</v>
      </c>
      <c r="D141" s="703"/>
      <c r="E141" s="136" t="str">
        <f>IF(ISERROR(VLOOKUP(C141,'[17]Targeted Support'!$C:$D,2,FALSE)),0,(VLOOKUP(C141,'[17]Targeted Support'!$C:$D,2,FALSE)))</f>
        <v>Springfield Infant School and Nursery</v>
      </c>
      <c r="F141" s="704">
        <f>VLOOKUP(B141,[17]Data!$B:$AW,48,FALSE)</f>
        <v>134161.73561208264</v>
      </c>
      <c r="G141" s="704">
        <f>IF(ISERROR(VLOOKUP(C141,'[17]Targeted Support'!$C:$E,3,FALSE)),0,(VLOOKUP(C141,'[17]Targeted Support'!$C:$E,3,FALSE)))</f>
        <v>7</v>
      </c>
      <c r="H141" s="704">
        <f>VLOOKUP(B141,[17]Data!B:D,3,FALSE)</f>
        <v>262</v>
      </c>
      <c r="I141" s="705">
        <f t="shared" si="8"/>
        <v>42000</v>
      </c>
      <c r="J141" s="706">
        <f t="shared" si="9"/>
        <v>0.3130549840338937</v>
      </c>
      <c r="K141" s="705">
        <f t="shared" si="10"/>
        <v>60000.000000000007</v>
      </c>
      <c r="L141" s="705">
        <f t="shared" si="11"/>
        <v>0</v>
      </c>
    </row>
    <row r="142" spans="1:12" ht="15" x14ac:dyDescent="0.25">
      <c r="A142" s="702">
        <v>124657</v>
      </c>
      <c r="B142" s="702">
        <v>9352171</v>
      </c>
      <c r="C142" s="703">
        <v>294</v>
      </c>
      <c r="D142" s="703"/>
      <c r="E142" s="136" t="str">
        <f>IF(ISERROR(VLOOKUP(C142,'[17]Targeted Support'!$C:$D,2,FALSE)),0,(VLOOKUP(C142,'[17]Targeted Support'!$C:$D,2,FALSE)))</f>
        <v>Springfield Junior School</v>
      </c>
      <c r="F142" s="704">
        <f>VLOOKUP(B142,[17]Data!$B:$AW,48,FALSE)</f>
        <v>217312.1181835219</v>
      </c>
      <c r="G142" s="704">
        <f>IF(ISERROR(VLOOKUP(C142,'[17]Targeted Support'!$C:$E,3,FALSE)),0,(VLOOKUP(C142,'[17]Targeted Support'!$C:$E,3,FALSE)))</f>
        <v>12</v>
      </c>
      <c r="H142" s="704">
        <f>VLOOKUP(B142,[17]Data!B:D,3,FALSE)</f>
        <v>348</v>
      </c>
      <c r="I142" s="705">
        <f t="shared" si="8"/>
        <v>72000</v>
      </c>
      <c r="J142" s="706">
        <f t="shared" si="9"/>
        <v>0.33132068566556144</v>
      </c>
      <c r="K142" s="705">
        <f t="shared" si="10"/>
        <v>102857.14285714287</v>
      </c>
      <c r="L142" s="705">
        <f t="shared" si="11"/>
        <v>0</v>
      </c>
    </row>
    <row r="143" spans="1:12" ht="15" x14ac:dyDescent="0.25">
      <c r="A143" s="702">
        <v>141985</v>
      </c>
      <c r="B143" s="702">
        <v>9352059</v>
      </c>
      <c r="C143" s="703">
        <v>295</v>
      </c>
      <c r="D143" s="703"/>
      <c r="E143" s="136" t="str">
        <f>IF(ISERROR(VLOOKUP(C143,'[17]Targeted Support'!$C:$D,2,FALSE)),0,(VLOOKUP(C143,'[17]Targeted Support'!$C:$D,2,FALSE)))</f>
        <v>Sprites Primary Academy</v>
      </c>
      <c r="F143" s="704">
        <f>VLOOKUP(B143,[17]Data!$B:$AW,48,FALSE)</f>
        <v>182321.50841919321</v>
      </c>
      <c r="G143" s="704">
        <f>IF(ISERROR(VLOOKUP(C143,'[17]Targeted Support'!$C:$E,3,FALSE)),0,(VLOOKUP(C143,'[17]Targeted Support'!$C:$E,3,FALSE)))</f>
        <v>10</v>
      </c>
      <c r="H143" s="704">
        <f>VLOOKUP(B143,[17]Data!B:D,3,FALSE)</f>
        <v>360</v>
      </c>
      <c r="I143" s="705">
        <f t="shared" si="8"/>
        <v>60000</v>
      </c>
      <c r="J143" s="706">
        <f t="shared" si="9"/>
        <v>0.32908898418089066</v>
      </c>
      <c r="K143" s="705">
        <f t="shared" si="10"/>
        <v>85714.285714285725</v>
      </c>
      <c r="L143" s="705">
        <f t="shared" si="11"/>
        <v>0</v>
      </c>
    </row>
    <row r="144" spans="1:12" ht="15" x14ac:dyDescent="0.25">
      <c r="A144" s="702">
        <v>124660</v>
      </c>
      <c r="B144" s="702">
        <v>9352176</v>
      </c>
      <c r="C144" s="703">
        <v>300</v>
      </c>
      <c r="D144" s="703"/>
      <c r="E144" s="136" t="str">
        <f>IF(ISERROR(VLOOKUP(C144,'[17]Targeted Support'!$C:$D,2,FALSE)),0,(VLOOKUP(C144,'[17]Targeted Support'!$C:$D,2,FALSE)))</f>
        <v>Whitehouse CP School</v>
      </c>
      <c r="F144" s="704">
        <f>VLOOKUP(B144,[17]Data!$B:$AW,48,FALSE)</f>
        <v>413897.99955962051</v>
      </c>
      <c r="G144" s="704">
        <f>IF(ISERROR(VLOOKUP(C144,'[17]Targeted Support'!$C:$E,3,FALSE)),0,(VLOOKUP(C144,'[17]Targeted Support'!$C:$E,3,FALSE)))</f>
        <v>16</v>
      </c>
      <c r="H144" s="704">
        <f>VLOOKUP(B144,[17]Data!B:D,3,FALSE)</f>
        <v>558</v>
      </c>
      <c r="I144" s="705">
        <f t="shared" si="8"/>
        <v>96000</v>
      </c>
      <c r="J144" s="706">
        <f t="shared" si="9"/>
        <v>0.23194120315184452</v>
      </c>
      <c r="K144" s="705">
        <f t="shared" si="10"/>
        <v>137142.85714285716</v>
      </c>
      <c r="L144" s="705">
        <f t="shared" si="11"/>
        <v>0</v>
      </c>
    </row>
    <row r="145" spans="1:12" ht="15" x14ac:dyDescent="0.25">
      <c r="A145" s="702">
        <v>141849</v>
      </c>
      <c r="B145" s="702">
        <v>9352927</v>
      </c>
      <c r="C145" s="703">
        <v>303</v>
      </c>
      <c r="D145" s="703"/>
      <c r="E145" s="136" t="str">
        <f>IF(ISERROR(VLOOKUP(C145,'[17]Targeted Support'!$C:$D,2,FALSE)),0,(VLOOKUP(C145,'[17]Targeted Support'!$C:$D,2,FALSE)))</f>
        <v>Whitton Community Primary School</v>
      </c>
      <c r="F145" s="704">
        <f>VLOOKUP(B145,[17]Data!$B:$AW,48,FALSE)</f>
        <v>242623.5441354668</v>
      </c>
      <c r="G145" s="704">
        <f>IF(ISERROR(VLOOKUP(C145,'[17]Targeted Support'!$C:$E,3,FALSE)),0,(VLOOKUP(C145,'[17]Targeted Support'!$C:$E,3,FALSE)))</f>
        <v>9</v>
      </c>
      <c r="H145" s="704">
        <f>VLOOKUP(B145,[17]Data!B:D,3,FALSE)</f>
        <v>291</v>
      </c>
      <c r="I145" s="705">
        <f t="shared" si="8"/>
        <v>54000</v>
      </c>
      <c r="J145" s="706">
        <f t="shared" si="9"/>
        <v>0.22256702329700351</v>
      </c>
      <c r="K145" s="705">
        <f t="shared" si="10"/>
        <v>77142.857142857145</v>
      </c>
      <c r="L145" s="705">
        <f t="shared" si="11"/>
        <v>0</v>
      </c>
    </row>
    <row r="146" spans="1:12" ht="15" x14ac:dyDescent="0.25">
      <c r="A146" s="702">
        <v>131962</v>
      </c>
      <c r="B146" s="702">
        <v>9352929</v>
      </c>
      <c r="C146" s="703">
        <v>307</v>
      </c>
      <c r="D146" s="703"/>
      <c r="E146" s="136" t="str">
        <f>IF(ISERROR(VLOOKUP(C146,'[17]Targeted Support'!$C:$D,2,FALSE)),0,(VLOOKUP(C146,'[17]Targeted Support'!$C:$D,2,FALSE)))</f>
        <v>Cedarwood Primary School</v>
      </c>
      <c r="F146" s="704">
        <f>VLOOKUP(B146,[17]Data!$B:$AW,48,FALSE)</f>
        <v>138800.27159090902</v>
      </c>
      <c r="G146" s="704">
        <f>IF(ISERROR(VLOOKUP(C146,'[17]Targeted Support'!$C:$E,3,FALSE)),0,(VLOOKUP(C146,'[17]Targeted Support'!$C:$E,3,FALSE)))</f>
        <v>21</v>
      </c>
      <c r="H146" s="704">
        <f>VLOOKUP(B146,[17]Data!B:D,3,FALSE)</f>
        <v>415</v>
      </c>
      <c r="I146" s="705">
        <f t="shared" si="8"/>
        <v>126000</v>
      </c>
      <c r="J146" s="706">
        <f t="shared" si="9"/>
        <v>0.90777920356931496</v>
      </c>
      <c r="K146" s="705">
        <f t="shared" si="10"/>
        <v>180000</v>
      </c>
      <c r="L146" s="705">
        <f t="shared" si="11"/>
        <v>41199.728409090982</v>
      </c>
    </row>
    <row r="147" spans="1:12" ht="15" x14ac:dyDescent="0.25">
      <c r="A147" s="702">
        <v>124705</v>
      </c>
      <c r="B147" s="702">
        <v>9353042</v>
      </c>
      <c r="C147" s="703">
        <v>308</v>
      </c>
      <c r="D147" s="703"/>
      <c r="E147" s="136" t="str">
        <f>IF(ISERROR(VLOOKUP(C147,'[17]Targeted Support'!$C:$D,2,FALSE)),0,(VLOOKUP(C147,'[17]Targeted Support'!$C:$D,2,FALSE)))</f>
        <v>Kersey Primary School</v>
      </c>
      <c r="F147" s="704">
        <f>VLOOKUP(B147,[17]Data!$B:$AW,48,FALSE)</f>
        <v>16897.983041596082</v>
      </c>
      <c r="G147" s="704">
        <f>IF(ISERROR(VLOOKUP(C147,'[17]Targeted Support'!$C:$E,3,FALSE)),0,(VLOOKUP(C147,'[17]Targeted Support'!$C:$E,3,FALSE)))</f>
        <v>1</v>
      </c>
      <c r="H147" s="704">
        <f>VLOOKUP(B147,[17]Data!B:D,3,FALSE)</f>
        <v>47</v>
      </c>
      <c r="I147" s="705">
        <f t="shared" si="8"/>
        <v>6000</v>
      </c>
      <c r="J147" s="706">
        <f t="shared" si="9"/>
        <v>0.35507196244844119</v>
      </c>
      <c r="K147" s="705">
        <f t="shared" si="10"/>
        <v>8571.4285714285725</v>
      </c>
      <c r="L147" s="705">
        <f t="shared" si="11"/>
        <v>0</v>
      </c>
    </row>
    <row r="148" spans="1:12" ht="15" x14ac:dyDescent="0.25">
      <c r="A148" s="702">
        <v>124593</v>
      </c>
      <c r="B148" s="702">
        <v>9352089</v>
      </c>
      <c r="C148" s="703">
        <v>309</v>
      </c>
      <c r="D148" s="703"/>
      <c r="E148" s="136" t="str">
        <f>IF(ISERROR(VLOOKUP(C148,'[17]Targeted Support'!$C:$D,2,FALSE)),0,(VLOOKUP(C148,'[17]Targeted Support'!$C:$D,2,FALSE)))</f>
        <v>Heath Primary School</v>
      </c>
      <c r="F148" s="704">
        <f>VLOOKUP(B148,[17]Data!$B:$AW,48,FALSE)</f>
        <v>210668.44137426291</v>
      </c>
      <c r="G148" s="704">
        <f>IF(ISERROR(VLOOKUP(C148,'[17]Targeted Support'!$C:$E,3,FALSE)),0,(VLOOKUP(C148,'[17]Targeted Support'!$C:$E,3,FALSE)))</f>
        <v>16</v>
      </c>
      <c r="H148" s="704">
        <f>VLOOKUP(B148,[17]Data!B:D,3,FALSE)</f>
        <v>603</v>
      </c>
      <c r="I148" s="705">
        <f t="shared" si="8"/>
        <v>96000</v>
      </c>
      <c r="J148" s="706">
        <f t="shared" si="9"/>
        <v>0.45569236366756638</v>
      </c>
      <c r="K148" s="705">
        <f t="shared" si="10"/>
        <v>137142.85714285716</v>
      </c>
      <c r="L148" s="705">
        <f t="shared" si="11"/>
        <v>0</v>
      </c>
    </row>
    <row r="149" spans="1:12" ht="15" x14ac:dyDescent="0.25">
      <c r="A149" s="702">
        <v>124595</v>
      </c>
      <c r="B149" s="702">
        <v>9352092</v>
      </c>
      <c r="C149" s="703">
        <v>310</v>
      </c>
      <c r="D149" s="703"/>
      <c r="E149" s="136" t="str">
        <f>IF(ISERROR(VLOOKUP(C149,'[17]Targeted Support'!$C:$D,2,FALSE)),0,(VLOOKUP(C149,'[17]Targeted Support'!$C:$D,2,FALSE)))</f>
        <v>Bealings School</v>
      </c>
      <c r="F149" s="704">
        <f>VLOOKUP(B149,[17]Data!$B:$AW,48,FALSE)</f>
        <v>43055.900195185444</v>
      </c>
      <c r="G149" s="704">
        <f>IF(ISERROR(VLOOKUP(C149,'[17]Targeted Support'!$C:$E,3,FALSE)),0,(VLOOKUP(C149,'[17]Targeted Support'!$C:$E,3,FALSE)))</f>
        <v>1</v>
      </c>
      <c r="H149" s="704">
        <f>VLOOKUP(B149,[17]Data!B:D,3,FALSE)</f>
        <v>110</v>
      </c>
      <c r="I149" s="705">
        <f t="shared" si="8"/>
        <v>6000</v>
      </c>
      <c r="J149" s="706">
        <f t="shared" si="9"/>
        <v>0.1393537232481537</v>
      </c>
      <c r="K149" s="705">
        <f t="shared" si="10"/>
        <v>8571.4285714285725</v>
      </c>
      <c r="L149" s="705">
        <f t="shared" si="11"/>
        <v>0</v>
      </c>
    </row>
    <row r="150" spans="1:12" ht="15" x14ac:dyDescent="0.25">
      <c r="A150" s="702">
        <v>124681</v>
      </c>
      <c r="B150" s="702">
        <v>9352924</v>
      </c>
      <c r="C150" s="703">
        <v>311</v>
      </c>
      <c r="D150" s="703"/>
      <c r="E150" s="136" t="str">
        <f>IF(ISERROR(VLOOKUP(C150,'[17]Targeted Support'!$C:$D,2,FALSE)),0,(VLOOKUP(C150,'[17]Targeted Support'!$C:$D,2,FALSE)))</f>
        <v>Birchwood Primary School</v>
      </c>
      <c r="F150" s="704">
        <f>VLOOKUP(B150,[17]Data!$B:$AW,48,FALSE)</f>
        <v>61926.804716981205</v>
      </c>
      <c r="G150" s="704">
        <f>IF(ISERROR(VLOOKUP(C150,'[17]Targeted Support'!$C:$E,3,FALSE)),0,(VLOOKUP(C150,'[17]Targeted Support'!$C:$E,3,FALSE)))</f>
        <v>4</v>
      </c>
      <c r="H150" s="704">
        <f>VLOOKUP(B150,[17]Data!B:D,3,FALSE)</f>
        <v>211</v>
      </c>
      <c r="I150" s="705">
        <f t="shared" si="8"/>
        <v>24000</v>
      </c>
      <c r="J150" s="706">
        <f t="shared" si="9"/>
        <v>0.38755430882773872</v>
      </c>
      <c r="K150" s="705">
        <f t="shared" si="10"/>
        <v>34285.71428571429</v>
      </c>
      <c r="L150" s="705">
        <f t="shared" si="11"/>
        <v>0</v>
      </c>
    </row>
    <row r="151" spans="1:12" ht="15" x14ac:dyDescent="0.25">
      <c r="A151" s="702">
        <v>142018</v>
      </c>
      <c r="B151" s="702">
        <v>9352090</v>
      </c>
      <c r="C151" s="703">
        <v>312</v>
      </c>
      <c r="D151" s="703"/>
      <c r="E151" s="136" t="str">
        <f>IF(ISERROR(VLOOKUP(C151,'[17]Targeted Support'!$C:$D,2,FALSE)),0,(VLOOKUP(C151,'[17]Targeted Support'!$C:$D,2,FALSE)))</f>
        <v>Martlesham Primary Academy</v>
      </c>
      <c r="F151" s="704">
        <f>VLOOKUP(B151,[17]Data!$B:$AW,48,FALSE)</f>
        <v>46566.387897940091</v>
      </c>
      <c r="G151" s="704">
        <f>IF(ISERROR(VLOOKUP(C151,'[17]Targeted Support'!$C:$E,3,FALSE)),0,(VLOOKUP(C151,'[17]Targeted Support'!$C:$E,3,FALSE)))</f>
        <v>3</v>
      </c>
      <c r="H151" s="704">
        <f>VLOOKUP(B151,[17]Data!B:D,3,FALSE)</f>
        <v>98</v>
      </c>
      <c r="I151" s="705">
        <f t="shared" si="8"/>
        <v>18000</v>
      </c>
      <c r="J151" s="706">
        <f t="shared" si="9"/>
        <v>0.38654490529629953</v>
      </c>
      <c r="K151" s="705">
        <f t="shared" si="10"/>
        <v>25714.285714285717</v>
      </c>
      <c r="L151" s="705">
        <f t="shared" si="11"/>
        <v>0</v>
      </c>
    </row>
    <row r="152" spans="1:12" ht="15" x14ac:dyDescent="0.25">
      <c r="A152" s="702">
        <v>124625</v>
      </c>
      <c r="B152" s="702">
        <v>9352132</v>
      </c>
      <c r="C152" s="703">
        <v>313</v>
      </c>
      <c r="D152" s="703"/>
      <c r="E152" s="136" t="str">
        <f>IF(ISERROR(VLOOKUP(C152,'[17]Targeted Support'!$C:$D,2,FALSE)),0,(VLOOKUP(C152,'[17]Targeted Support'!$C:$D,2,FALSE)))</f>
        <v>Gorseland Primary School</v>
      </c>
      <c r="F152" s="704">
        <f>VLOOKUP(B152,[17]Data!$B:$AW,48,FALSE)</f>
        <v>173888.75796372967</v>
      </c>
      <c r="G152" s="704">
        <f>IF(ISERROR(VLOOKUP(C152,'[17]Targeted Support'!$C:$E,3,FALSE)),0,(VLOOKUP(C152,'[17]Targeted Support'!$C:$E,3,FALSE)))</f>
        <v>5</v>
      </c>
      <c r="H152" s="704">
        <f>VLOOKUP(B152,[17]Data!B:D,3,FALSE)</f>
        <v>457</v>
      </c>
      <c r="I152" s="705">
        <f t="shared" si="8"/>
        <v>30000</v>
      </c>
      <c r="J152" s="706">
        <f t="shared" si="9"/>
        <v>0.17252409155891207</v>
      </c>
      <c r="K152" s="705">
        <f t="shared" si="10"/>
        <v>42857.142857142862</v>
      </c>
      <c r="L152" s="705">
        <f t="shared" si="11"/>
        <v>0</v>
      </c>
    </row>
    <row r="153" spans="1:12" ht="15" x14ac:dyDescent="0.25">
      <c r="A153" s="702">
        <v>124597</v>
      </c>
      <c r="B153" s="702">
        <v>9352095</v>
      </c>
      <c r="C153" s="703">
        <v>314</v>
      </c>
      <c r="D153" s="703"/>
      <c r="E153" s="136" t="str">
        <f>IF(ISERROR(VLOOKUP(C153,'[17]Targeted Support'!$C:$D,2,FALSE)),0,(VLOOKUP(C153,'[17]Targeted Support'!$C:$D,2,FALSE)))</f>
        <v>Melton Primary School</v>
      </c>
      <c r="F153" s="704">
        <f>VLOOKUP(B153,[17]Data!$B:$AW,48,FALSE)</f>
        <v>95490.394766446538</v>
      </c>
      <c r="G153" s="704">
        <f>IF(ISERROR(VLOOKUP(C153,'[17]Targeted Support'!$C:$E,3,FALSE)),0,(VLOOKUP(C153,'[17]Targeted Support'!$C:$E,3,FALSE)))</f>
        <v>5</v>
      </c>
      <c r="H153" s="704">
        <f>VLOOKUP(B153,[17]Data!B:D,3,FALSE)</f>
        <v>172</v>
      </c>
      <c r="I153" s="705">
        <f t="shared" si="8"/>
        <v>30000</v>
      </c>
      <c r="J153" s="706">
        <f t="shared" si="9"/>
        <v>0.3141677241294788</v>
      </c>
      <c r="K153" s="705">
        <f t="shared" si="10"/>
        <v>42857.142857142862</v>
      </c>
      <c r="L153" s="705">
        <f t="shared" si="11"/>
        <v>0</v>
      </c>
    </row>
    <row r="154" spans="1:12" ht="15" x14ac:dyDescent="0.25">
      <c r="A154" s="702">
        <v>142994</v>
      </c>
      <c r="B154" s="702">
        <v>9353097</v>
      </c>
      <c r="C154" s="703">
        <v>316</v>
      </c>
      <c r="D154" s="703"/>
      <c r="E154" s="136" t="str">
        <f>IF(ISERROR(VLOOKUP(C154,'[17]Targeted Support'!$C:$D,2,FALSE)),0,(VLOOKUP(C154,'[17]Targeted Support'!$C:$D,2,FALSE)))</f>
        <v>Nacton C of E Primary School</v>
      </c>
      <c r="F154" s="704">
        <f>VLOOKUP(B154,[17]Data!$B:$AW,48,FALSE)</f>
        <v>34956.225925925944</v>
      </c>
      <c r="G154" s="704">
        <f>IF(ISERROR(VLOOKUP(C154,'[17]Targeted Support'!$C:$E,3,FALSE)),0,(VLOOKUP(C154,'[17]Targeted Support'!$C:$E,3,FALSE)))</f>
        <v>5</v>
      </c>
      <c r="H154" s="704">
        <f>VLOOKUP(B154,[17]Data!B:D,3,FALSE)</f>
        <v>97</v>
      </c>
      <c r="I154" s="705">
        <f t="shared" si="8"/>
        <v>30000</v>
      </c>
      <c r="J154" s="706">
        <f t="shared" si="9"/>
        <v>0.85821621772246115</v>
      </c>
      <c r="K154" s="705">
        <f t="shared" si="10"/>
        <v>42857.142857142862</v>
      </c>
      <c r="L154" s="705">
        <f t="shared" si="11"/>
        <v>7900.9169312169179</v>
      </c>
    </row>
    <row r="155" spans="1:12" ht="15" x14ac:dyDescent="0.25">
      <c r="A155" s="702">
        <v>124777</v>
      </c>
      <c r="B155" s="702">
        <v>9353332</v>
      </c>
      <c r="C155" s="703">
        <v>317</v>
      </c>
      <c r="D155" s="703"/>
      <c r="E155" s="136" t="str">
        <f>IF(ISERROR(VLOOKUP(C155,'[17]Targeted Support'!$C:$D,2,FALSE)),0,(VLOOKUP(C155,'[17]Targeted Support'!$C:$D,2,FALSE)))</f>
        <v>Orford CEVAP School</v>
      </c>
      <c r="F155" s="704">
        <f>VLOOKUP(B155,[17]Data!$B:$AW,48,FALSE)</f>
        <v>43275.925000000017</v>
      </c>
      <c r="G155" s="704">
        <f>IF(ISERROR(VLOOKUP(C155,'[17]Targeted Support'!$C:$E,3,FALSE)),0,(VLOOKUP(C155,'[17]Targeted Support'!$C:$E,3,FALSE)))</f>
        <v>4</v>
      </c>
      <c r="H155" s="704">
        <f>VLOOKUP(B155,[17]Data!B:D,3,FALSE)</f>
        <v>67</v>
      </c>
      <c r="I155" s="705">
        <f t="shared" si="8"/>
        <v>24000</v>
      </c>
      <c r="J155" s="706">
        <f t="shared" si="9"/>
        <v>0.55458086684455599</v>
      </c>
      <c r="K155" s="705">
        <f t="shared" si="10"/>
        <v>34285.71428571429</v>
      </c>
      <c r="L155" s="705">
        <f t="shared" si="11"/>
        <v>0</v>
      </c>
    </row>
    <row r="156" spans="1:12" ht="15" x14ac:dyDescent="0.25">
      <c r="A156" s="702">
        <v>124602</v>
      </c>
      <c r="B156" s="702">
        <v>9352101</v>
      </c>
      <c r="C156" s="703">
        <v>318</v>
      </c>
      <c r="D156" s="703"/>
      <c r="E156" s="136" t="str">
        <f>IF(ISERROR(VLOOKUP(C156,'[17]Targeted Support'!$C:$D,2,FALSE)),0,(VLOOKUP(C156,'[17]Targeted Support'!$C:$D,2,FALSE)))</f>
        <v>Otley Primary School</v>
      </c>
      <c r="F156" s="704">
        <f>VLOOKUP(B156,[17]Data!$B:$AW,48,FALSE)</f>
        <v>35794.360134566843</v>
      </c>
      <c r="G156" s="704">
        <f>IF(ISERROR(VLOOKUP(C156,'[17]Targeted Support'!$C:$E,3,FALSE)),0,(VLOOKUP(C156,'[17]Targeted Support'!$C:$E,3,FALSE)))</f>
        <v>1</v>
      </c>
      <c r="H156" s="704">
        <f>VLOOKUP(B156,[17]Data!B:D,3,FALSE)</f>
        <v>56</v>
      </c>
      <c r="I156" s="705">
        <f t="shared" si="8"/>
        <v>6000</v>
      </c>
      <c r="J156" s="706">
        <f t="shared" si="9"/>
        <v>0.16762417256359227</v>
      </c>
      <c r="K156" s="705">
        <f t="shared" si="10"/>
        <v>8571.4285714285725</v>
      </c>
      <c r="L156" s="705">
        <f t="shared" si="11"/>
        <v>0</v>
      </c>
    </row>
    <row r="157" spans="1:12" ht="15" x14ac:dyDescent="0.25">
      <c r="A157" s="702">
        <v>134882</v>
      </c>
      <c r="B157" s="702">
        <v>9353346</v>
      </c>
      <c r="C157" s="703">
        <v>320</v>
      </c>
      <c r="D157" s="703"/>
      <c r="E157" s="136" t="str">
        <f>IF(ISERROR(VLOOKUP(C157,'[17]Targeted Support'!$C:$D,2,FALSE)),0,(VLOOKUP(C157,'[17]Targeted Support'!$C:$D,2,FALSE)))</f>
        <v>Rendlesham Primary School</v>
      </c>
      <c r="F157" s="704">
        <f>VLOOKUP(B157,[17]Data!$B:$AW,48,FALSE)</f>
        <v>128224.89220152993</v>
      </c>
      <c r="G157" s="704">
        <f>IF(ISERROR(VLOOKUP(C157,'[17]Targeted Support'!$C:$E,3,FALSE)),0,(VLOOKUP(C157,'[17]Targeted Support'!$C:$E,3,FALSE)))</f>
        <v>5</v>
      </c>
      <c r="H157" s="704">
        <f>VLOOKUP(B157,[17]Data!B:D,3,FALSE)</f>
        <v>290</v>
      </c>
      <c r="I157" s="705">
        <f t="shared" si="8"/>
        <v>30000</v>
      </c>
      <c r="J157" s="706">
        <f t="shared" si="9"/>
        <v>0.2339639323139322</v>
      </c>
      <c r="K157" s="705">
        <f t="shared" si="10"/>
        <v>42857.142857142862</v>
      </c>
      <c r="L157" s="705">
        <f t="shared" si="11"/>
        <v>0</v>
      </c>
    </row>
    <row r="158" spans="1:12" ht="15" x14ac:dyDescent="0.25">
      <c r="A158" s="702">
        <v>146271</v>
      </c>
      <c r="B158" s="702">
        <v>9352223</v>
      </c>
      <c r="C158" s="703">
        <v>322</v>
      </c>
      <c r="D158" s="703"/>
      <c r="E158" s="136" t="str">
        <f>IF(ISERROR(VLOOKUP(C158,'[17]Targeted Support'!$C:$D,2,FALSE)),0,(VLOOKUP(C158,'[17]Targeted Support'!$C:$D,2,FALSE)))</f>
        <v>Shotley Primary</v>
      </c>
      <c r="F158" s="704">
        <f>VLOOKUP(B158,[17]Data!$B:$AW,48,FALSE)</f>
        <v>69386.214476120003</v>
      </c>
      <c r="G158" s="704">
        <f>IF(ISERROR(VLOOKUP(C158,'[17]Targeted Support'!$C:$E,3,FALSE)),0,(VLOOKUP(C158,'[17]Targeted Support'!$C:$E,3,FALSE)))</f>
        <v>4</v>
      </c>
      <c r="H158" s="704">
        <f>VLOOKUP(B158,[17]Data!B:D,3,FALSE)</f>
        <v>147</v>
      </c>
      <c r="I158" s="705">
        <f t="shared" si="8"/>
        <v>24000</v>
      </c>
      <c r="J158" s="706">
        <f t="shared" si="9"/>
        <v>0.34589003278540081</v>
      </c>
      <c r="K158" s="705">
        <f t="shared" si="10"/>
        <v>34285.71428571429</v>
      </c>
      <c r="L158" s="705">
        <f t="shared" si="11"/>
        <v>0</v>
      </c>
    </row>
    <row r="159" spans="1:12" ht="15" x14ac:dyDescent="0.25">
      <c r="A159" s="702">
        <v>124609</v>
      </c>
      <c r="B159" s="702">
        <v>9352110</v>
      </c>
      <c r="C159" s="703">
        <v>324</v>
      </c>
      <c r="D159" s="703"/>
      <c r="E159" s="136" t="str">
        <f>IF(ISERROR(VLOOKUP(C159,'[17]Targeted Support'!$C:$D,2,FALSE)),0,(VLOOKUP(C159,'[17]Targeted Support'!$C:$D,2,FALSE)))</f>
        <v>Somersham Primary School</v>
      </c>
      <c r="F159" s="704">
        <f>VLOOKUP(B159,[17]Data!$B:$AW,48,FALSE)</f>
        <v>48568.886156111956</v>
      </c>
      <c r="G159" s="704">
        <f>IF(ISERROR(VLOOKUP(C159,'[17]Targeted Support'!$C:$E,3,FALSE)),0,(VLOOKUP(C159,'[17]Targeted Support'!$C:$E,3,FALSE)))</f>
        <v>5</v>
      </c>
      <c r="H159" s="704">
        <f>VLOOKUP(B159,[17]Data!B:D,3,FALSE)</f>
        <v>95</v>
      </c>
      <c r="I159" s="705">
        <f t="shared" si="8"/>
        <v>30000</v>
      </c>
      <c r="J159" s="706">
        <f t="shared" si="9"/>
        <v>0.61767939053765542</v>
      </c>
      <c r="K159" s="705">
        <f t="shared" si="10"/>
        <v>42857.142857142862</v>
      </c>
      <c r="L159" s="705">
        <f t="shared" si="11"/>
        <v>0</v>
      </c>
    </row>
    <row r="160" spans="1:12" ht="15" x14ac:dyDescent="0.25">
      <c r="A160" s="702">
        <v>142595</v>
      </c>
      <c r="B160" s="702">
        <v>9353115</v>
      </c>
      <c r="C160" s="703">
        <v>325</v>
      </c>
      <c r="D160" s="703"/>
      <c r="E160" s="136" t="str">
        <f>IF(ISERROR(VLOOKUP(C160,'[17]Targeted Support'!$C:$D,2,FALSE)),0,(VLOOKUP(C160,'[17]Targeted Support'!$C:$D,2,FALSE)))</f>
        <v>Sproughton C of E Primary School</v>
      </c>
      <c r="F160" s="704">
        <f>VLOOKUP(B160,[17]Data!$B:$AW,48,FALSE)</f>
        <v>44633.477822853296</v>
      </c>
      <c r="G160" s="704">
        <f>IF(ISERROR(VLOOKUP(C160,'[17]Targeted Support'!$C:$E,3,FALSE)),0,(VLOOKUP(C160,'[17]Targeted Support'!$C:$E,3,FALSE)))</f>
        <v>3</v>
      </c>
      <c r="H160" s="704">
        <f>VLOOKUP(B160,[17]Data!B:D,3,FALSE)</f>
        <v>104</v>
      </c>
      <c r="I160" s="705">
        <f t="shared" si="8"/>
        <v>18000</v>
      </c>
      <c r="J160" s="706">
        <f t="shared" si="9"/>
        <v>0.4032847288181432</v>
      </c>
      <c r="K160" s="705">
        <f t="shared" si="10"/>
        <v>25714.285714285717</v>
      </c>
      <c r="L160" s="705">
        <f t="shared" si="11"/>
        <v>0</v>
      </c>
    </row>
    <row r="161" spans="1:12" ht="15" x14ac:dyDescent="0.25">
      <c r="A161" s="702">
        <v>124675</v>
      </c>
      <c r="B161" s="702">
        <v>9352918</v>
      </c>
      <c r="C161" s="703">
        <v>327</v>
      </c>
      <c r="D161" s="703"/>
      <c r="E161" s="136" t="str">
        <f>IF(ISERROR(VLOOKUP(C161,'[17]Targeted Support'!$C:$D,2,FALSE)),0,(VLOOKUP(C161,'[17]Targeted Support'!$C:$D,2,FALSE)))</f>
        <v>Stratford St Mary Primary</v>
      </c>
      <c r="F161" s="704">
        <f>VLOOKUP(B161,[17]Data!$B:$AW,48,FALSE)</f>
        <v>23200.182832080198</v>
      </c>
      <c r="G161" s="704">
        <f>IF(ISERROR(VLOOKUP(C161,'[17]Targeted Support'!$C:$E,3,FALSE)),0,(VLOOKUP(C161,'[17]Targeted Support'!$C:$E,3,FALSE)))</f>
        <v>2</v>
      </c>
      <c r="H161" s="704">
        <f>VLOOKUP(B161,[17]Data!B:D,3,FALSE)</f>
        <v>97</v>
      </c>
      <c r="I161" s="705">
        <f t="shared" si="8"/>
        <v>12000</v>
      </c>
      <c r="J161" s="706">
        <f t="shared" si="9"/>
        <v>0.51723730312189287</v>
      </c>
      <c r="K161" s="705">
        <f t="shared" si="10"/>
        <v>17142.857142857145</v>
      </c>
      <c r="L161" s="705">
        <f t="shared" si="11"/>
        <v>0</v>
      </c>
    </row>
    <row r="162" spans="1:12" ht="15" x14ac:dyDescent="0.25">
      <c r="A162" s="702">
        <v>145979</v>
      </c>
      <c r="B162" s="702">
        <v>9352221</v>
      </c>
      <c r="C162" s="703">
        <v>328</v>
      </c>
      <c r="D162" s="703"/>
      <c r="E162" s="136" t="str">
        <f>IF(ISERROR(VLOOKUP(C162,'[17]Targeted Support'!$C:$D,2,FALSE)),0,(VLOOKUP(C162,'[17]Targeted Support'!$C:$D,2,FALSE)))</f>
        <v>Stutton Primary</v>
      </c>
      <c r="F162" s="704">
        <f>VLOOKUP(B162,[17]Data!$B:$AW,48,FALSE)</f>
        <v>28398.095698924717</v>
      </c>
      <c r="G162" s="704">
        <f>IF(ISERROR(VLOOKUP(C162,'[17]Targeted Support'!$C:$E,3,FALSE)),0,(VLOOKUP(C162,'[17]Targeted Support'!$C:$E,3,FALSE)))</f>
        <v>2</v>
      </c>
      <c r="H162" s="704">
        <f>VLOOKUP(B162,[17]Data!B:D,3,FALSE)</f>
        <v>44</v>
      </c>
      <c r="I162" s="705">
        <f t="shared" si="8"/>
        <v>12000</v>
      </c>
      <c r="J162" s="706">
        <f t="shared" si="9"/>
        <v>0.42256354535964097</v>
      </c>
      <c r="K162" s="705">
        <f t="shared" si="10"/>
        <v>17142.857142857145</v>
      </c>
      <c r="L162" s="705">
        <f t="shared" si="11"/>
        <v>0</v>
      </c>
    </row>
    <row r="163" spans="1:12" ht="15" x14ac:dyDescent="0.25">
      <c r="A163" s="702">
        <v>124744</v>
      </c>
      <c r="B163" s="702">
        <v>9353104</v>
      </c>
      <c r="C163" s="703">
        <v>331</v>
      </c>
      <c r="D163" s="703"/>
      <c r="E163" s="136" t="str">
        <f>IF(ISERROR(VLOOKUP(C163,'[17]Targeted Support'!$C:$D,2,FALSE)),0,(VLOOKUP(C163,'[17]Targeted Support'!$C:$D,2,FALSE)))</f>
        <v>Tattingstone CEVC Primary</v>
      </c>
      <c r="F163" s="704">
        <f>VLOOKUP(B163,[17]Data!$B:$AW,48,FALSE)</f>
        <v>43733.598764678958</v>
      </c>
      <c r="G163" s="704">
        <f>IF(ISERROR(VLOOKUP(C163,'[17]Targeted Support'!$C:$E,3,FALSE)),0,(VLOOKUP(C163,'[17]Targeted Support'!$C:$E,3,FALSE)))</f>
        <v>1</v>
      </c>
      <c r="H163" s="704">
        <f>VLOOKUP(B163,[17]Data!B:D,3,FALSE)</f>
        <v>93</v>
      </c>
      <c r="I163" s="705">
        <f t="shared" si="8"/>
        <v>6000</v>
      </c>
      <c r="J163" s="706">
        <f t="shared" si="9"/>
        <v>0.13719428927595698</v>
      </c>
      <c r="K163" s="705">
        <f t="shared" si="10"/>
        <v>8571.4285714285725</v>
      </c>
      <c r="L163" s="705">
        <f t="shared" si="11"/>
        <v>0</v>
      </c>
    </row>
    <row r="164" spans="1:12" ht="15" x14ac:dyDescent="0.25">
      <c r="A164" s="702">
        <v>124614</v>
      </c>
      <c r="B164" s="702">
        <v>9352118</v>
      </c>
      <c r="C164" s="703">
        <v>332</v>
      </c>
      <c r="D164" s="703"/>
      <c r="E164" s="136" t="str">
        <f>IF(ISERROR(VLOOKUP(C164,'[17]Targeted Support'!$C:$D,2,FALSE)),0,(VLOOKUP(C164,'[17]Targeted Support'!$C:$D,2,FALSE)))</f>
        <v>Trimley St Martin Primary School</v>
      </c>
      <c r="F164" s="704">
        <f>VLOOKUP(B164,[17]Data!$B:$AW,48,FALSE)</f>
        <v>96193.319108128606</v>
      </c>
      <c r="G164" s="704">
        <f>IF(ISERROR(VLOOKUP(C164,'[17]Targeted Support'!$C:$E,3,FALSE)),0,(VLOOKUP(C164,'[17]Targeted Support'!$C:$E,3,FALSE)))</f>
        <v>15</v>
      </c>
      <c r="H164" s="704">
        <f>VLOOKUP(B164,[17]Data!B:D,3,FALSE)</f>
        <v>205</v>
      </c>
      <c r="I164" s="705">
        <f t="shared" si="8"/>
        <v>90000</v>
      </c>
      <c r="J164" s="706">
        <f t="shared" si="9"/>
        <v>0.93561591214908757</v>
      </c>
      <c r="K164" s="705">
        <f t="shared" si="10"/>
        <v>128571.42857142858</v>
      </c>
      <c r="L164" s="705">
        <f t="shared" si="11"/>
        <v>32378.109463299974</v>
      </c>
    </row>
    <row r="165" spans="1:12" ht="15" x14ac:dyDescent="0.25">
      <c r="A165" s="702">
        <v>124613</v>
      </c>
      <c r="B165" s="702">
        <v>9352117</v>
      </c>
      <c r="C165" s="703">
        <v>333</v>
      </c>
      <c r="D165" s="703"/>
      <c r="E165" s="136" t="str">
        <f>IF(ISERROR(VLOOKUP(C165,'[17]Targeted Support'!$C:$D,2,FALSE)),0,(VLOOKUP(C165,'[17]Targeted Support'!$C:$D,2,FALSE)))</f>
        <v>Trimley St Mary Primary School</v>
      </c>
      <c r="F165" s="704">
        <f>VLOOKUP(B165,[17]Data!$B:$AW,48,FALSE)</f>
        <v>202033.58397212546</v>
      </c>
      <c r="G165" s="704">
        <f>IF(ISERROR(VLOOKUP(C165,'[17]Targeted Support'!$C:$E,3,FALSE)),0,(VLOOKUP(C165,'[17]Targeted Support'!$C:$E,3,FALSE)))</f>
        <v>10</v>
      </c>
      <c r="H165" s="704">
        <f>VLOOKUP(B165,[17]Data!B:D,3,FALSE)</f>
        <v>393</v>
      </c>
      <c r="I165" s="705">
        <f t="shared" si="8"/>
        <v>60000</v>
      </c>
      <c r="J165" s="706">
        <f t="shared" si="9"/>
        <v>0.29698032782647754</v>
      </c>
      <c r="K165" s="705">
        <f t="shared" si="10"/>
        <v>85714.285714285725</v>
      </c>
      <c r="L165" s="705">
        <f t="shared" si="11"/>
        <v>0</v>
      </c>
    </row>
    <row r="166" spans="1:12" ht="15" x14ac:dyDescent="0.25">
      <c r="A166" s="702">
        <v>124615</v>
      </c>
      <c r="B166" s="702">
        <v>9352121</v>
      </c>
      <c r="C166" s="703">
        <v>337</v>
      </c>
      <c r="D166" s="703"/>
      <c r="E166" s="136" t="str">
        <f>IF(ISERROR(VLOOKUP(C166,'[17]Targeted Support'!$C:$D,2,FALSE)),0,(VLOOKUP(C166,'[17]Targeted Support'!$C:$D,2,FALSE)))</f>
        <v>Waldringfield Primary School</v>
      </c>
      <c r="F166" s="704">
        <f>VLOOKUP(B166,[17]Data!$B:$AW,48,FALSE)</f>
        <v>43651.61485849056</v>
      </c>
      <c r="G166" s="704">
        <f>IF(ISERROR(VLOOKUP(C166,'[17]Targeted Support'!$C:$E,3,FALSE)),0,(VLOOKUP(C166,'[17]Targeted Support'!$C:$E,3,FALSE)))</f>
        <v>4</v>
      </c>
      <c r="H166" s="704">
        <f>VLOOKUP(B166,[17]Data!B:D,3,FALSE)</f>
        <v>95</v>
      </c>
      <c r="I166" s="705">
        <f t="shared" si="8"/>
        <v>24000</v>
      </c>
      <c r="J166" s="706">
        <f t="shared" si="9"/>
        <v>0.54980783821636381</v>
      </c>
      <c r="K166" s="705">
        <f t="shared" si="10"/>
        <v>34285.71428571429</v>
      </c>
      <c r="L166" s="705">
        <f t="shared" si="11"/>
        <v>0</v>
      </c>
    </row>
    <row r="167" spans="1:12" ht="15" x14ac:dyDescent="0.25">
      <c r="A167" s="702">
        <v>124718</v>
      </c>
      <c r="B167" s="702">
        <v>9353066</v>
      </c>
      <c r="C167" s="703">
        <v>338</v>
      </c>
      <c r="D167" s="703"/>
      <c r="E167" s="136" t="str">
        <f>IF(ISERROR(VLOOKUP(C167,'[17]Targeted Support'!$C:$D,2,FALSE)),0,(VLOOKUP(C167,'[17]Targeted Support'!$C:$D,2,FALSE)))</f>
        <v>Whatfield CEVCP School</v>
      </c>
      <c r="F167" s="704">
        <f>VLOOKUP(B167,[17]Data!$B:$AW,48,FALSE)</f>
        <v>30631.959519725569</v>
      </c>
      <c r="G167" s="704">
        <f>IF(ISERROR(VLOOKUP(C167,'[17]Targeted Support'!$C:$E,3,FALSE)),0,(VLOOKUP(C167,'[17]Targeted Support'!$C:$E,3,FALSE)))</f>
        <v>6</v>
      </c>
      <c r="H167" s="704">
        <f>VLOOKUP(B167,[17]Data!B:D,3,FALSE)</f>
        <v>45</v>
      </c>
      <c r="I167" s="705">
        <f t="shared" si="8"/>
        <v>36000</v>
      </c>
      <c r="J167" s="706">
        <f t="shared" si="9"/>
        <v>1.1752431305224746</v>
      </c>
      <c r="K167" s="705">
        <f t="shared" si="10"/>
        <v>51428.571428571435</v>
      </c>
      <c r="L167" s="705">
        <f t="shared" si="11"/>
        <v>20796.611908845865</v>
      </c>
    </row>
    <row r="168" spans="1:12" ht="15" x14ac:dyDescent="0.25">
      <c r="A168" s="702">
        <v>124618</v>
      </c>
      <c r="B168" s="702">
        <v>9352124</v>
      </c>
      <c r="C168" s="703">
        <v>339</v>
      </c>
      <c r="D168" s="703"/>
      <c r="E168" s="136" t="str">
        <f>IF(ISERROR(VLOOKUP(C168,'[17]Targeted Support'!$C:$D,2,FALSE)),0,(VLOOKUP(C168,'[17]Targeted Support'!$C:$D,2,FALSE)))</f>
        <v>Witnesham Primary School</v>
      </c>
      <c r="F168" s="704">
        <f>VLOOKUP(B168,[17]Data!$B:$AW,48,FALSE)</f>
        <v>39603.947058823556</v>
      </c>
      <c r="G168" s="704">
        <f>IF(ISERROR(VLOOKUP(C168,'[17]Targeted Support'!$C:$E,3,FALSE)),0,(VLOOKUP(C168,'[17]Targeted Support'!$C:$E,3,FALSE)))</f>
        <v>3</v>
      </c>
      <c r="H168" s="704">
        <f>VLOOKUP(B168,[17]Data!B:D,3,FALSE)</f>
        <v>99</v>
      </c>
      <c r="I168" s="705">
        <f t="shared" si="8"/>
        <v>18000</v>
      </c>
      <c r="J168" s="706">
        <f t="shared" si="9"/>
        <v>0.45450015305961006</v>
      </c>
      <c r="K168" s="705">
        <f t="shared" si="10"/>
        <v>25714.285714285717</v>
      </c>
      <c r="L168" s="705">
        <f t="shared" si="11"/>
        <v>0</v>
      </c>
    </row>
    <row r="169" spans="1:12" ht="15" x14ac:dyDescent="0.25">
      <c r="A169" s="702">
        <v>124685</v>
      </c>
      <c r="B169" s="702">
        <v>9352928</v>
      </c>
      <c r="C169" s="703">
        <v>341</v>
      </c>
      <c r="D169" s="703"/>
      <c r="E169" s="136">
        <f>IF(ISERROR(VLOOKUP(C169,'[17]Targeted Support'!$C:$D,2,FALSE)),0,(VLOOKUP(C169,'[17]Targeted Support'!$C:$D,2,FALSE)))</f>
        <v>0</v>
      </c>
      <c r="F169" s="704">
        <f>VLOOKUP(B169,[17]Data!$B:$AW,48,FALSE)</f>
        <v>34388.105602716489</v>
      </c>
      <c r="G169" s="704">
        <f>IF(ISERROR(VLOOKUP(C169,'[17]Targeted Support'!$C:$E,3,FALSE)),0,(VLOOKUP(C169,'[17]Targeted Support'!$C:$E,3,FALSE)))</f>
        <v>0</v>
      </c>
      <c r="H169" s="704">
        <f>VLOOKUP(B169,[17]Data!B:D,3,FALSE)</f>
        <v>90</v>
      </c>
      <c r="I169" s="705">
        <f t="shared" si="8"/>
        <v>0</v>
      </c>
      <c r="J169" s="706">
        <f t="shared" si="9"/>
        <v>0</v>
      </c>
      <c r="K169" s="705">
        <f t="shared" si="10"/>
        <v>0</v>
      </c>
      <c r="L169" s="705">
        <f t="shared" si="11"/>
        <v>0</v>
      </c>
    </row>
    <row r="170" spans="1:12" ht="15" x14ac:dyDescent="0.25">
      <c r="A170" s="702">
        <v>124619</v>
      </c>
      <c r="B170" s="702">
        <v>9352125</v>
      </c>
      <c r="C170" s="703">
        <v>342</v>
      </c>
      <c r="D170" s="703"/>
      <c r="E170" s="136" t="str">
        <f>IF(ISERROR(VLOOKUP(C170,'[17]Targeted Support'!$C:$D,2,FALSE)),0,(VLOOKUP(C170,'[17]Targeted Support'!$C:$D,2,FALSE)))</f>
        <v>Woodbridge Primary</v>
      </c>
      <c r="F170" s="704">
        <f>VLOOKUP(B170,[17]Data!$B:$AW,48,FALSE)</f>
        <v>80461.453846153847</v>
      </c>
      <c r="G170" s="704">
        <f>IF(ISERROR(VLOOKUP(C170,'[17]Targeted Support'!$C:$E,3,FALSE)),0,(VLOOKUP(C170,'[17]Targeted Support'!$C:$E,3,FALSE)))</f>
        <v>4</v>
      </c>
      <c r="H170" s="704">
        <f>VLOOKUP(B170,[17]Data!B:D,3,FALSE)</f>
        <v>210</v>
      </c>
      <c r="I170" s="705">
        <f t="shared" si="8"/>
        <v>24000</v>
      </c>
      <c r="J170" s="706">
        <f t="shared" si="9"/>
        <v>0.29827947237803021</v>
      </c>
      <c r="K170" s="705">
        <f t="shared" si="10"/>
        <v>34285.71428571429</v>
      </c>
      <c r="L170" s="705">
        <f t="shared" si="11"/>
        <v>0</v>
      </c>
    </row>
    <row r="171" spans="1:12" ht="15" x14ac:dyDescent="0.25">
      <c r="A171" s="702">
        <v>124628</v>
      </c>
      <c r="B171" s="702">
        <v>9352135</v>
      </c>
      <c r="C171" s="703">
        <v>343</v>
      </c>
      <c r="D171" s="703"/>
      <c r="E171" s="136" t="str">
        <f>IF(ISERROR(VLOOKUP(C171,'[17]Targeted Support'!$C:$D,2,FALSE)),0,(VLOOKUP(C171,'[17]Targeted Support'!$C:$D,2,FALSE)))</f>
        <v>Kyson Primary School, Woodbridge</v>
      </c>
      <c r="F171" s="704">
        <f>VLOOKUP(B171,[17]Data!$B:$AW,48,FALSE)</f>
        <v>185633.73591331267</v>
      </c>
      <c r="G171" s="704">
        <f>IF(ISERROR(VLOOKUP(C171,'[17]Targeted Support'!$C:$E,3,FALSE)),0,(VLOOKUP(C171,'[17]Targeted Support'!$C:$E,3,FALSE)))</f>
        <v>11</v>
      </c>
      <c r="H171" s="704">
        <f>VLOOKUP(B171,[17]Data!B:D,3,FALSE)</f>
        <v>404</v>
      </c>
      <c r="I171" s="705">
        <f t="shared" si="8"/>
        <v>66000</v>
      </c>
      <c r="J171" s="706">
        <f t="shared" si="9"/>
        <v>0.35553882313083818</v>
      </c>
      <c r="K171" s="705">
        <f t="shared" si="10"/>
        <v>94285.71428571429</v>
      </c>
      <c r="L171" s="705">
        <f t="shared" si="11"/>
        <v>0</v>
      </c>
    </row>
    <row r="172" spans="1:12" ht="15" x14ac:dyDescent="0.25">
      <c r="A172" s="702">
        <v>142598</v>
      </c>
      <c r="B172" s="702">
        <v>9353328</v>
      </c>
      <c r="C172" s="703">
        <v>344</v>
      </c>
      <c r="D172" s="703"/>
      <c r="E172" s="136" t="str">
        <f>IF(ISERROR(VLOOKUP(C172,'[17]Targeted Support'!$C:$D,2,FALSE)),0,(VLOOKUP(C172,'[17]Targeted Support'!$C:$D,2,FALSE)))</f>
        <v>St Mary's CofE, Woodbridge</v>
      </c>
      <c r="F172" s="704">
        <f>VLOOKUP(B172,[17]Data!$B:$AW,48,FALSE)</f>
        <v>56327.261000520855</v>
      </c>
      <c r="G172" s="704">
        <f>IF(ISERROR(VLOOKUP(C172,'[17]Targeted Support'!$C:$E,3,FALSE)),0,(VLOOKUP(C172,'[17]Targeted Support'!$C:$E,3,FALSE)))</f>
        <v>4</v>
      </c>
      <c r="H172" s="704">
        <f>VLOOKUP(B172,[17]Data!B:D,3,FALSE)</f>
        <v>196</v>
      </c>
      <c r="I172" s="705">
        <f t="shared" si="8"/>
        <v>24000</v>
      </c>
      <c r="J172" s="706">
        <f t="shared" si="9"/>
        <v>0.42608143150752659</v>
      </c>
      <c r="K172" s="705">
        <f t="shared" si="10"/>
        <v>34285.71428571429</v>
      </c>
      <c r="L172" s="705">
        <f t="shared" si="11"/>
        <v>0</v>
      </c>
    </row>
    <row r="173" spans="1:12" ht="15" x14ac:dyDescent="0.25">
      <c r="A173" s="702">
        <v>137321</v>
      </c>
      <c r="B173" s="702">
        <v>9354003</v>
      </c>
      <c r="C173" s="703">
        <v>350</v>
      </c>
      <c r="D173" s="703"/>
      <c r="E173" s="136" t="str">
        <f>IF(ISERROR(VLOOKUP(C173,'[17]Targeted Support'!$C:$D,2,FALSE)),0,(VLOOKUP(C173,'[17]Targeted Support'!$C:$D,2,FALSE)))</f>
        <v>Felixstowe Academy</v>
      </c>
      <c r="F173" s="704">
        <f>VLOOKUP(B173,[17]Data!$B:$AW,48,FALSE)</f>
        <v>738675.18474921642</v>
      </c>
      <c r="G173" s="704">
        <f>IF(ISERROR(VLOOKUP(C173,'[17]Targeted Support'!$C:$E,3,FALSE)),0,(VLOOKUP(C173,'[17]Targeted Support'!$C:$E,3,FALSE)))</f>
        <v>20</v>
      </c>
      <c r="H173" s="704">
        <f>VLOOKUP(B173,[17]Data!B:D,3,FALSE)</f>
        <v>1034</v>
      </c>
      <c r="I173" s="705">
        <f t="shared" si="8"/>
        <v>120000</v>
      </c>
      <c r="J173" s="706">
        <f t="shared" si="9"/>
        <v>0.16245300028691304</v>
      </c>
      <c r="K173" s="705">
        <f t="shared" si="10"/>
        <v>171428.57142857145</v>
      </c>
      <c r="L173" s="705">
        <f t="shared" si="11"/>
        <v>0</v>
      </c>
    </row>
    <row r="174" spans="1:12" ht="15" x14ac:dyDescent="0.25">
      <c r="A174" s="702">
        <v>124846</v>
      </c>
      <c r="B174" s="702">
        <v>9354096</v>
      </c>
      <c r="C174" s="703">
        <v>356</v>
      </c>
      <c r="D174" s="703"/>
      <c r="E174" s="136" t="str">
        <f>IF(ISERROR(VLOOKUP(C174,'[17]Targeted Support'!$C:$D,2,FALSE)),0,(VLOOKUP(C174,'[17]Targeted Support'!$C:$D,2,FALSE)))</f>
        <v>Claydon High School</v>
      </c>
      <c r="F174" s="704">
        <f>VLOOKUP(B174,[17]Data!$B:$AW,48,FALSE)</f>
        <v>367523.99196483946</v>
      </c>
      <c r="G174" s="704">
        <f>IF(ISERROR(VLOOKUP(C174,'[17]Targeted Support'!$C:$E,3,FALSE)),0,(VLOOKUP(C174,'[17]Targeted Support'!$C:$E,3,FALSE)))</f>
        <v>12</v>
      </c>
      <c r="H174" s="704">
        <f>VLOOKUP(B174,[17]Data!B:D,3,FALSE)</f>
        <v>752</v>
      </c>
      <c r="I174" s="705">
        <f t="shared" si="8"/>
        <v>72000</v>
      </c>
      <c r="J174" s="706">
        <f t="shared" si="9"/>
        <v>0.19590557779664122</v>
      </c>
      <c r="K174" s="705">
        <f t="shared" si="10"/>
        <v>102857.14285714287</v>
      </c>
      <c r="L174" s="705">
        <f t="shared" si="11"/>
        <v>0</v>
      </c>
    </row>
    <row r="175" spans="1:12" ht="15" x14ac:dyDescent="0.25">
      <c r="A175" s="702">
        <v>137218</v>
      </c>
      <c r="B175" s="702">
        <v>9354097</v>
      </c>
      <c r="C175" s="703">
        <v>357</v>
      </c>
      <c r="D175" s="703"/>
      <c r="E175" s="136" t="str">
        <f>IF(ISERROR(VLOOKUP(C175,'[17]Targeted Support'!$C:$D,2,FALSE)),0,(VLOOKUP(C175,'[17]Targeted Support'!$C:$D,2,FALSE)))</f>
        <v>East Bergholt High School</v>
      </c>
      <c r="F175" s="704">
        <f>VLOOKUP(B175,[17]Data!$B:$AW,48,FALSE)</f>
        <v>367445.11931732064</v>
      </c>
      <c r="G175" s="704">
        <f>IF(ISERROR(VLOOKUP(C175,'[17]Targeted Support'!$C:$E,3,FALSE)),0,(VLOOKUP(C175,'[17]Targeted Support'!$C:$E,3,FALSE)))</f>
        <v>7</v>
      </c>
      <c r="H175" s="704">
        <f>VLOOKUP(B175,[17]Data!B:D,3,FALSE)</f>
        <v>917</v>
      </c>
      <c r="I175" s="705">
        <f t="shared" si="8"/>
        <v>42000</v>
      </c>
      <c r="J175" s="706">
        <f t="shared" si="9"/>
        <v>0.11430278371374793</v>
      </c>
      <c r="K175" s="705">
        <f t="shared" si="10"/>
        <v>60000.000000000007</v>
      </c>
      <c r="L175" s="705">
        <f t="shared" si="11"/>
        <v>0</v>
      </c>
    </row>
    <row r="176" spans="1:12" ht="15" x14ac:dyDescent="0.25">
      <c r="A176" s="702">
        <v>136918</v>
      </c>
      <c r="B176" s="702">
        <v>9354017</v>
      </c>
      <c r="C176" s="703">
        <v>361</v>
      </c>
      <c r="D176" s="703"/>
      <c r="E176" s="136" t="str">
        <f>IF(ISERROR(VLOOKUP(C176,'[17]Targeted Support'!$C:$D,2,FALSE)),0,(VLOOKUP(C176,'[17]Targeted Support'!$C:$D,2,FALSE)))</f>
        <v>Hadleigh High School</v>
      </c>
      <c r="F176" s="704">
        <f>VLOOKUP(B176,[17]Data!$B:$AW,48,FALSE)</f>
        <v>349355.26326862234</v>
      </c>
      <c r="G176" s="704">
        <f>IF(ISERROR(VLOOKUP(C176,'[17]Targeted Support'!$C:$E,3,FALSE)),0,(VLOOKUP(C176,'[17]Targeted Support'!$C:$E,3,FALSE)))</f>
        <v>17</v>
      </c>
      <c r="H176" s="704">
        <f>VLOOKUP(B176,[17]Data!B:D,3,FALSE)</f>
        <v>751</v>
      </c>
      <c r="I176" s="705">
        <f t="shared" si="8"/>
        <v>102000</v>
      </c>
      <c r="J176" s="706">
        <f t="shared" si="9"/>
        <v>0.29196640418601993</v>
      </c>
      <c r="K176" s="705">
        <f t="shared" si="10"/>
        <v>145714.28571428571</v>
      </c>
      <c r="L176" s="705">
        <f t="shared" si="11"/>
        <v>0</v>
      </c>
    </row>
    <row r="177" spans="1:12" ht="15" x14ac:dyDescent="0.25">
      <c r="A177" s="702">
        <v>137208</v>
      </c>
      <c r="B177" s="702">
        <v>9354098</v>
      </c>
      <c r="C177" s="703">
        <v>362</v>
      </c>
      <c r="D177" s="703"/>
      <c r="E177" s="136" t="str">
        <f>IF(ISERROR(VLOOKUP(C177,'[17]Targeted Support'!$C:$D,2,FALSE)),0,(VLOOKUP(C177,'[17]Targeted Support'!$C:$D,2,FALSE)))</f>
        <v>Holbrook Academy</v>
      </c>
      <c r="F177" s="704">
        <f>VLOOKUP(B177,[17]Data!$B:$AW,48,FALSE)</f>
        <v>342354.33340610884</v>
      </c>
      <c r="G177" s="704">
        <f>IF(ISERROR(VLOOKUP(C177,'[17]Targeted Support'!$C:$E,3,FALSE)),0,(VLOOKUP(C177,'[17]Targeted Support'!$C:$E,3,FALSE)))</f>
        <v>24</v>
      </c>
      <c r="H177" s="704">
        <f>VLOOKUP(B177,[17]Data!B:D,3,FALSE)</f>
        <v>578</v>
      </c>
      <c r="I177" s="705">
        <f t="shared" si="8"/>
        <v>144000</v>
      </c>
      <c r="J177" s="706">
        <f t="shared" si="9"/>
        <v>0.42061684619947187</v>
      </c>
      <c r="K177" s="705">
        <f t="shared" si="10"/>
        <v>205714.28571428574</v>
      </c>
      <c r="L177" s="705">
        <f t="shared" si="11"/>
        <v>0</v>
      </c>
    </row>
    <row r="178" spans="1:12" ht="15" x14ac:dyDescent="0.25">
      <c r="A178" s="702">
        <v>138373</v>
      </c>
      <c r="B178" s="702">
        <v>9354007</v>
      </c>
      <c r="C178" s="703">
        <v>365</v>
      </c>
      <c r="D178" s="703"/>
      <c r="E178" s="136" t="str">
        <f>IF(ISERROR(VLOOKUP(C178,'[17]Targeted Support'!$C:$D,2,FALSE)),0,(VLOOKUP(C178,'[17]Targeted Support'!$C:$D,2,FALSE)))</f>
        <v>Chantry Academy</v>
      </c>
      <c r="F178" s="704">
        <f>VLOOKUP(B178,[17]Data!$B:$AW,48,FALSE)</f>
        <v>826586.01976263104</v>
      </c>
      <c r="G178" s="704">
        <f>IF(ISERROR(VLOOKUP(C178,'[17]Targeted Support'!$C:$E,3,FALSE)),0,(VLOOKUP(C178,'[17]Targeted Support'!$C:$E,3,FALSE)))</f>
        <v>16</v>
      </c>
      <c r="H178" s="704">
        <f>VLOOKUP(B178,[17]Data!B:D,3,FALSE)</f>
        <v>884</v>
      </c>
      <c r="I178" s="705">
        <f t="shared" si="8"/>
        <v>96000</v>
      </c>
      <c r="J178" s="706">
        <f t="shared" si="9"/>
        <v>0.11614036253307081</v>
      </c>
      <c r="K178" s="705">
        <f t="shared" si="10"/>
        <v>137142.85714285716</v>
      </c>
      <c r="L178" s="705">
        <f t="shared" si="11"/>
        <v>0</v>
      </c>
    </row>
    <row r="179" spans="1:12" ht="15" x14ac:dyDescent="0.25">
      <c r="A179" s="702">
        <v>136827</v>
      </c>
      <c r="B179" s="702">
        <v>9354092</v>
      </c>
      <c r="C179" s="703">
        <v>366</v>
      </c>
      <c r="D179" s="703"/>
      <c r="E179" s="136" t="str">
        <f>IF(ISERROR(VLOOKUP(C179,'[17]Targeted Support'!$C:$D,2,FALSE)),0,(VLOOKUP(C179,'[17]Targeted Support'!$C:$D,2,FALSE)))</f>
        <v>Copleston High School</v>
      </c>
      <c r="F179" s="704">
        <f>VLOOKUP(B179,[17]Data!$B:$AW,48,FALSE)</f>
        <v>753982.90385524684</v>
      </c>
      <c r="G179" s="704">
        <f>IF(ISERROR(VLOOKUP(C179,'[17]Targeted Support'!$C:$E,3,FALSE)),0,(VLOOKUP(C179,'[17]Targeted Support'!$C:$E,3,FALSE)))</f>
        <v>19</v>
      </c>
      <c r="H179" s="704">
        <f>VLOOKUP(B179,[17]Data!B:D,3,FALSE)</f>
        <v>1487</v>
      </c>
      <c r="I179" s="705">
        <f t="shared" si="8"/>
        <v>114000</v>
      </c>
      <c r="J179" s="706">
        <f t="shared" si="9"/>
        <v>0.15119706218416626</v>
      </c>
      <c r="K179" s="705">
        <f t="shared" si="10"/>
        <v>162857.14285714287</v>
      </c>
      <c r="L179" s="705">
        <f t="shared" si="11"/>
        <v>0</v>
      </c>
    </row>
    <row r="180" spans="1:12" ht="15" x14ac:dyDescent="0.25">
      <c r="A180" s="702">
        <v>136453</v>
      </c>
      <c r="B180" s="702">
        <v>9354606</v>
      </c>
      <c r="C180" s="703">
        <v>368</v>
      </c>
      <c r="D180" s="703"/>
      <c r="E180" s="136" t="str">
        <f>IF(ISERROR(VLOOKUP(C180,'[17]Targeted Support'!$C:$D,2,FALSE)),0,(VLOOKUP(C180,'[17]Targeted Support'!$C:$D,2,FALSE)))</f>
        <v>Ipswich Academy</v>
      </c>
      <c r="F180" s="704">
        <f>VLOOKUP(B180,[17]Data!$B:$AW,48,FALSE)</f>
        <v>819554.15137532924</v>
      </c>
      <c r="G180" s="704">
        <f>IF(ISERROR(VLOOKUP(C180,'[17]Targeted Support'!$C:$E,3,FALSE)),0,(VLOOKUP(C180,'[17]Targeted Support'!$C:$E,3,FALSE)))</f>
        <v>22</v>
      </c>
      <c r="H180" s="704">
        <f>VLOOKUP(B180,[17]Data!B:D,3,FALSE)</f>
        <v>867</v>
      </c>
      <c r="I180" s="705">
        <f t="shared" si="8"/>
        <v>132000</v>
      </c>
      <c r="J180" s="706">
        <f t="shared" si="9"/>
        <v>0.16106318268107739</v>
      </c>
      <c r="K180" s="705">
        <f t="shared" si="10"/>
        <v>188571.42857142858</v>
      </c>
      <c r="L180" s="705">
        <f t="shared" si="11"/>
        <v>0</v>
      </c>
    </row>
    <row r="181" spans="1:12" ht="15" x14ac:dyDescent="0.25">
      <c r="A181" s="702">
        <v>124840</v>
      </c>
      <c r="B181" s="702">
        <v>9354090</v>
      </c>
      <c r="C181" s="703">
        <v>370</v>
      </c>
      <c r="D181" s="703"/>
      <c r="E181" s="136" t="str">
        <f>IF(ISERROR(VLOOKUP(C181,'[17]Targeted Support'!$C:$D,2,FALSE)),0,(VLOOKUP(C181,'[17]Targeted Support'!$C:$D,2,FALSE)))</f>
        <v>Northgate High School</v>
      </c>
      <c r="F181" s="704">
        <f>VLOOKUP(B181,[17]Data!$B:$AW,48,FALSE)</f>
        <v>601053.3383058114</v>
      </c>
      <c r="G181" s="704">
        <f>IF(ISERROR(VLOOKUP(C181,'[17]Targeted Support'!$C:$E,3,FALSE)),0,(VLOOKUP(C181,'[17]Targeted Support'!$C:$E,3,FALSE)))</f>
        <v>29</v>
      </c>
      <c r="H181" s="704">
        <f>VLOOKUP(B181,[17]Data!B:D,3,FALSE)</f>
        <v>1278</v>
      </c>
      <c r="I181" s="705">
        <f t="shared" si="8"/>
        <v>174000</v>
      </c>
      <c r="J181" s="706">
        <f t="shared" si="9"/>
        <v>0.28949177870046222</v>
      </c>
      <c r="K181" s="705">
        <f t="shared" si="10"/>
        <v>248571.42857142858</v>
      </c>
      <c r="L181" s="705">
        <f t="shared" si="11"/>
        <v>0</v>
      </c>
    </row>
    <row r="182" spans="1:12" ht="15" x14ac:dyDescent="0.25">
      <c r="A182" s="702">
        <v>140032</v>
      </c>
      <c r="B182" s="702">
        <v>9354034</v>
      </c>
      <c r="C182" s="703">
        <v>371</v>
      </c>
      <c r="D182" s="703"/>
      <c r="E182" s="136" t="str">
        <f>IF(ISERROR(VLOOKUP(C182,'[17]Targeted Support'!$C:$D,2,FALSE)),0,(VLOOKUP(C182,'[17]Targeted Support'!$C:$D,2,FALSE)))</f>
        <v>Stoke High School</v>
      </c>
      <c r="F182" s="704">
        <f>VLOOKUP(B182,[17]Data!$B:$AW,48,FALSE)</f>
        <v>623766.03750983835</v>
      </c>
      <c r="G182" s="704">
        <f>IF(ISERROR(VLOOKUP(C182,'[17]Targeted Support'!$C:$E,3,FALSE)),0,(VLOOKUP(C182,'[17]Targeted Support'!$C:$E,3,FALSE)))</f>
        <v>3</v>
      </c>
      <c r="H182" s="704">
        <f>VLOOKUP(B182,[17]Data!B:D,3,FALSE)</f>
        <v>672</v>
      </c>
      <c r="I182" s="705">
        <f t="shared" si="8"/>
        <v>18000</v>
      </c>
      <c r="J182" s="706">
        <f t="shared" si="9"/>
        <v>2.8856973476559463E-2</v>
      </c>
      <c r="K182" s="705">
        <f t="shared" si="10"/>
        <v>25714.285714285717</v>
      </c>
      <c r="L182" s="705">
        <f t="shared" si="11"/>
        <v>0</v>
      </c>
    </row>
    <row r="183" spans="1:12" ht="15" x14ac:dyDescent="0.25">
      <c r="A183" s="702">
        <v>137849</v>
      </c>
      <c r="B183" s="702">
        <v>9354603</v>
      </c>
      <c r="C183" s="703">
        <v>372</v>
      </c>
      <c r="D183" s="703"/>
      <c r="E183" s="136" t="str">
        <f>IF(ISERROR(VLOOKUP(C183,'[17]Targeted Support'!$C:$D,2,FALSE)),0,(VLOOKUP(C183,'[17]Targeted Support'!$C:$D,2,FALSE)))</f>
        <v>St Albans Catholic High School</v>
      </c>
      <c r="F183" s="704">
        <f>VLOOKUP(B183,[17]Data!$B:$AW,48,FALSE)</f>
        <v>389884.80455594877</v>
      </c>
      <c r="G183" s="704">
        <f>IF(ISERROR(VLOOKUP(C183,'[17]Targeted Support'!$C:$E,3,FALSE)),0,(VLOOKUP(C183,'[17]Targeted Support'!$C:$E,3,FALSE)))</f>
        <v>32</v>
      </c>
      <c r="H183" s="704">
        <f>VLOOKUP(B183,[17]Data!B:D,3,FALSE)</f>
        <v>817</v>
      </c>
      <c r="I183" s="705">
        <f t="shared" si="8"/>
        <v>192000</v>
      </c>
      <c r="J183" s="706">
        <f t="shared" si="9"/>
        <v>0.49245314963909514</v>
      </c>
      <c r="K183" s="705">
        <f t="shared" si="10"/>
        <v>274285.71428571432</v>
      </c>
      <c r="L183" s="705">
        <f t="shared" si="11"/>
        <v>0</v>
      </c>
    </row>
    <row r="184" spans="1:12" ht="15" x14ac:dyDescent="0.25">
      <c r="A184" s="702">
        <v>137674</v>
      </c>
      <c r="B184" s="702">
        <v>9354006</v>
      </c>
      <c r="C184" s="703">
        <v>373</v>
      </c>
      <c r="D184" s="703"/>
      <c r="E184" s="136" t="str">
        <f>IF(ISERROR(VLOOKUP(C184,'[17]Targeted Support'!$C:$D,2,FALSE)),0,(VLOOKUP(C184,'[17]Targeted Support'!$C:$D,2,FALSE)))</f>
        <v>Ormiston Endeavour Academy</v>
      </c>
      <c r="F184" s="704">
        <f>VLOOKUP(B184,[17]Data!$B:$AW,48,FALSE)</f>
        <v>461258.28251483722</v>
      </c>
      <c r="G184" s="704">
        <f>IF(ISERROR(VLOOKUP(C184,'[17]Targeted Support'!$C:$E,3,FALSE)),0,(VLOOKUP(C184,'[17]Targeted Support'!$C:$E,3,FALSE)))</f>
        <v>3</v>
      </c>
      <c r="H184" s="704">
        <f>VLOOKUP(B184,[17]Data!B:D,3,FALSE)</f>
        <v>501</v>
      </c>
      <c r="I184" s="705">
        <f t="shared" si="8"/>
        <v>18000</v>
      </c>
      <c r="J184" s="706">
        <f t="shared" si="9"/>
        <v>3.9023689508320095E-2</v>
      </c>
      <c r="K184" s="705">
        <f t="shared" si="10"/>
        <v>25714.285714285717</v>
      </c>
      <c r="L184" s="705">
        <f t="shared" si="11"/>
        <v>0</v>
      </c>
    </row>
    <row r="185" spans="1:12" ht="15" x14ac:dyDescent="0.25">
      <c r="A185" s="702">
        <v>139288</v>
      </c>
      <c r="B185" s="702">
        <v>9354095</v>
      </c>
      <c r="C185" s="703">
        <v>375</v>
      </c>
      <c r="D185" s="703"/>
      <c r="E185" s="136" t="str">
        <f>IF(ISERROR(VLOOKUP(C185,'[17]Targeted Support'!$C:$D,2,FALSE)),0,(VLOOKUP(C185,'[17]Targeted Support'!$C:$D,2,FALSE)))</f>
        <v>Westbourne Academy</v>
      </c>
      <c r="F185" s="704">
        <f>VLOOKUP(B185,[17]Data!$B:$AW,48,FALSE)</f>
        <v>701928.21073618287</v>
      </c>
      <c r="G185" s="704">
        <f>IF(ISERROR(VLOOKUP(C185,'[17]Targeted Support'!$C:$E,3,FALSE)),0,(VLOOKUP(C185,'[17]Targeted Support'!$C:$E,3,FALSE)))</f>
        <v>33</v>
      </c>
      <c r="H185" s="704">
        <f>VLOOKUP(B185,[17]Data!B:D,3,FALSE)</f>
        <v>1002</v>
      </c>
      <c r="I185" s="705">
        <f t="shared" si="8"/>
        <v>198000</v>
      </c>
      <c r="J185" s="706">
        <f t="shared" si="9"/>
        <v>0.28208012866776994</v>
      </c>
      <c r="K185" s="705">
        <f t="shared" si="10"/>
        <v>282857.1428571429</v>
      </c>
      <c r="L185" s="705">
        <f t="shared" si="11"/>
        <v>0</v>
      </c>
    </row>
    <row r="186" spans="1:12" ht="15" x14ac:dyDescent="0.25">
      <c r="A186" s="702">
        <v>136969</v>
      </c>
      <c r="B186" s="702">
        <v>9354099</v>
      </c>
      <c r="C186" s="703">
        <v>376</v>
      </c>
      <c r="D186" s="703"/>
      <c r="E186" s="136" t="str">
        <f>IF(ISERROR(VLOOKUP(C186,'[17]Targeted Support'!$C:$D,2,FALSE)),0,(VLOOKUP(C186,'[17]Targeted Support'!$C:$D,2,FALSE)))</f>
        <v>Kesgrave High School</v>
      </c>
      <c r="F186" s="704">
        <f>VLOOKUP(B186,[17]Data!$B:$AW,48,FALSE)</f>
        <v>631535.4921605601</v>
      </c>
      <c r="G186" s="704">
        <f>IF(ISERROR(VLOOKUP(C186,'[17]Targeted Support'!$C:$E,3,FALSE)),0,(VLOOKUP(C186,'[17]Targeted Support'!$C:$E,3,FALSE)))</f>
        <v>48</v>
      </c>
      <c r="H186" s="704">
        <f>VLOOKUP(B186,[17]Data!B:D,3,FALSE)</f>
        <v>1544</v>
      </c>
      <c r="I186" s="705">
        <f t="shared" si="8"/>
        <v>288000</v>
      </c>
      <c r="J186" s="706">
        <f t="shared" si="9"/>
        <v>0.45603137681892875</v>
      </c>
      <c r="K186" s="705">
        <f t="shared" si="10"/>
        <v>411428.57142857148</v>
      </c>
      <c r="L186" s="705">
        <f t="shared" si="11"/>
        <v>0</v>
      </c>
    </row>
    <row r="187" spans="1:12" ht="15" x14ac:dyDescent="0.25">
      <c r="A187" s="702">
        <v>136834</v>
      </c>
      <c r="B187" s="702">
        <v>9354076</v>
      </c>
      <c r="C187" s="703">
        <v>378</v>
      </c>
      <c r="D187" s="703"/>
      <c r="E187" s="136" t="str">
        <f>IF(ISERROR(VLOOKUP(C187,'[17]Targeted Support'!$C:$D,2,FALSE)),0,(VLOOKUP(C187,'[17]Targeted Support'!$C:$D,2,FALSE)))</f>
        <v>Farlingaye High School</v>
      </c>
      <c r="F187" s="704">
        <f>VLOOKUP(B187,[17]Data!$B:$AW,48,FALSE)</f>
        <v>664950.56738318724</v>
      </c>
      <c r="G187" s="704">
        <f>IF(ISERROR(VLOOKUP(C187,'[17]Targeted Support'!$C:$E,3,FALSE)),0,(VLOOKUP(C187,'[17]Targeted Support'!$C:$E,3,FALSE)))</f>
        <v>24</v>
      </c>
      <c r="H187" s="704">
        <f>VLOOKUP(B187,[17]Data!B:D,3,FALSE)</f>
        <v>1511</v>
      </c>
      <c r="I187" s="705">
        <f t="shared" si="8"/>
        <v>144000</v>
      </c>
      <c r="J187" s="706">
        <f t="shared" si="9"/>
        <v>0.21655745113007469</v>
      </c>
      <c r="K187" s="705">
        <f t="shared" si="10"/>
        <v>205714.28571428574</v>
      </c>
      <c r="L187" s="705">
        <f t="shared" si="11"/>
        <v>0</v>
      </c>
    </row>
    <row r="188" spans="1:12" ht="15" x14ac:dyDescent="0.25">
      <c r="A188" s="702">
        <v>124686</v>
      </c>
      <c r="B188" s="702">
        <v>9353000</v>
      </c>
      <c r="C188" s="703">
        <v>400</v>
      </c>
      <c r="D188" s="703"/>
      <c r="E188" s="136" t="str">
        <f>IF(ISERROR(VLOOKUP(C188,'[17]Targeted Support'!$C:$D,2,FALSE)),0,(VLOOKUP(C188,'[17]Targeted Support'!$C:$D,2,FALSE)))</f>
        <v>Acton CEVC Primary School</v>
      </c>
      <c r="F188" s="704">
        <f>VLOOKUP(B188,[17]Data!$B:$AW,48,FALSE)</f>
        <v>94207.142541479203</v>
      </c>
      <c r="G188" s="704">
        <f>IF(ISERROR(VLOOKUP(C188,'[17]Targeted Support'!$C:$E,3,FALSE)),0,(VLOOKUP(C188,'[17]Targeted Support'!$C:$E,3,FALSE)))</f>
        <v>10</v>
      </c>
      <c r="H188" s="704">
        <f>VLOOKUP(B188,[17]Data!B:D,3,FALSE)</f>
        <v>177</v>
      </c>
      <c r="I188" s="705">
        <f t="shared" si="8"/>
        <v>60000</v>
      </c>
      <c r="J188" s="706">
        <f t="shared" si="9"/>
        <v>0.63689438381577201</v>
      </c>
      <c r="K188" s="705">
        <f t="shared" si="10"/>
        <v>85714.285714285725</v>
      </c>
      <c r="L188" s="705">
        <f t="shared" si="11"/>
        <v>0</v>
      </c>
    </row>
    <row r="189" spans="1:12" ht="15" x14ac:dyDescent="0.25">
      <c r="A189" s="702">
        <v>143359</v>
      </c>
      <c r="B189" s="702">
        <v>9352060</v>
      </c>
      <c r="C189" s="703">
        <v>402</v>
      </c>
      <c r="D189" s="703"/>
      <c r="E189" s="136" t="str">
        <f>IF(ISERROR(VLOOKUP(C189,'[17]Targeted Support'!$C:$D,2,FALSE)),0,(VLOOKUP(C189,'[17]Targeted Support'!$C:$D,2,FALSE)))</f>
        <v>Bacton CP School</v>
      </c>
      <c r="F189" s="704">
        <f>VLOOKUP(B189,[17]Data!$B:$AW,48,FALSE)</f>
        <v>69322.546753246846</v>
      </c>
      <c r="G189" s="704">
        <f>IF(ISERROR(VLOOKUP(C189,'[17]Targeted Support'!$C:$E,3,FALSE)),0,(VLOOKUP(C189,'[17]Targeted Support'!$C:$E,3,FALSE)))</f>
        <v>7</v>
      </c>
      <c r="H189" s="704">
        <f>VLOOKUP(B189,[17]Data!B:D,3,FALSE)</f>
        <v>162</v>
      </c>
      <c r="I189" s="705">
        <f t="shared" si="8"/>
        <v>42000</v>
      </c>
      <c r="J189" s="706">
        <f t="shared" si="9"/>
        <v>0.60586348838998549</v>
      </c>
      <c r="K189" s="705">
        <f t="shared" si="10"/>
        <v>60000.000000000007</v>
      </c>
      <c r="L189" s="705">
        <f t="shared" si="11"/>
        <v>0</v>
      </c>
    </row>
    <row r="190" spans="1:12" ht="15" x14ac:dyDescent="0.25">
      <c r="A190" s="702">
        <v>143056</v>
      </c>
      <c r="B190" s="702">
        <v>9353002</v>
      </c>
      <c r="C190" s="703">
        <v>404</v>
      </c>
      <c r="D190" s="703"/>
      <c r="E190" s="136" t="str">
        <f>IF(ISERROR(VLOOKUP(C190,'[17]Targeted Support'!$C:$D,2,FALSE)),0,(VLOOKUP(C190,'[17]Targeted Support'!$C:$D,2,FALSE)))</f>
        <v>Bardwell C of E Primary School</v>
      </c>
      <c r="F190" s="704">
        <f>VLOOKUP(B190,[17]Data!$B:$AW,48,FALSE)</f>
        <v>36928.424999999974</v>
      </c>
      <c r="G190" s="704">
        <f>IF(ISERROR(VLOOKUP(C190,'[17]Targeted Support'!$C:$E,3,FALSE)),0,(VLOOKUP(C190,'[17]Targeted Support'!$C:$E,3,FALSE)))</f>
        <v>3</v>
      </c>
      <c r="H190" s="704">
        <f>VLOOKUP(B190,[17]Data!B:D,3,FALSE)</f>
        <v>58</v>
      </c>
      <c r="I190" s="705">
        <f t="shared" si="8"/>
        <v>18000</v>
      </c>
      <c r="J190" s="706">
        <f t="shared" si="9"/>
        <v>0.48742939889800374</v>
      </c>
      <c r="K190" s="705">
        <f t="shared" si="10"/>
        <v>25714.285714285717</v>
      </c>
      <c r="L190" s="705">
        <f t="shared" si="11"/>
        <v>0</v>
      </c>
    </row>
    <row r="191" spans="1:12" ht="15" x14ac:dyDescent="0.25">
      <c r="A191" s="702">
        <v>124688</v>
      </c>
      <c r="B191" s="702">
        <v>9353003</v>
      </c>
      <c r="C191" s="703">
        <v>405</v>
      </c>
      <c r="D191" s="703"/>
      <c r="E191" s="136" t="str">
        <f>IF(ISERROR(VLOOKUP(C191,'[17]Targeted Support'!$C:$D,2,FALSE)),0,(VLOOKUP(C191,'[17]Targeted Support'!$C:$D,2,FALSE)))</f>
        <v>Barnham CEVC Primary School</v>
      </c>
      <c r="F191" s="704">
        <f>VLOOKUP(B191,[17]Data!$B:$AW,48,FALSE)</f>
        <v>71642.897803706292</v>
      </c>
      <c r="G191" s="704">
        <f>IF(ISERROR(VLOOKUP(C191,'[17]Targeted Support'!$C:$E,3,FALSE)),0,(VLOOKUP(C191,'[17]Targeted Support'!$C:$E,3,FALSE)))</f>
        <v>7</v>
      </c>
      <c r="H191" s="704">
        <f>VLOOKUP(B191,[17]Data!B:D,3,FALSE)</f>
        <v>165</v>
      </c>
      <c r="I191" s="705">
        <f t="shared" si="8"/>
        <v>42000</v>
      </c>
      <c r="J191" s="706">
        <f t="shared" si="9"/>
        <v>0.5862409434508834</v>
      </c>
      <c r="K191" s="705">
        <f t="shared" si="10"/>
        <v>60000.000000000007</v>
      </c>
      <c r="L191" s="705">
        <f t="shared" si="11"/>
        <v>0</v>
      </c>
    </row>
    <row r="192" spans="1:12" ht="15" x14ac:dyDescent="0.25">
      <c r="A192" s="702">
        <v>124689</v>
      </c>
      <c r="B192" s="702">
        <v>9353004</v>
      </c>
      <c r="C192" s="703">
        <v>406</v>
      </c>
      <c r="D192" s="703"/>
      <c r="E192" s="136" t="str">
        <f>IF(ISERROR(VLOOKUP(C192,'[17]Targeted Support'!$C:$D,2,FALSE)),0,(VLOOKUP(C192,'[17]Targeted Support'!$C:$D,2,FALSE)))</f>
        <v>Barningham CEVC Primary School</v>
      </c>
      <c r="F192" s="704">
        <f>VLOOKUP(B192,[17]Data!$B:$AW,48,FALSE)</f>
        <v>45293.548387096773</v>
      </c>
      <c r="G192" s="704">
        <f>IF(ISERROR(VLOOKUP(C192,'[17]Targeted Support'!$C:$E,3,FALSE)),0,(VLOOKUP(C192,'[17]Targeted Support'!$C:$E,3,FALSE)))</f>
        <v>8</v>
      </c>
      <c r="H192" s="704">
        <f>VLOOKUP(B192,[17]Data!B:D,3,FALSE)</f>
        <v>96</v>
      </c>
      <c r="I192" s="705">
        <f t="shared" si="8"/>
        <v>48000</v>
      </c>
      <c r="J192" s="706">
        <f t="shared" si="9"/>
        <v>1.0597535788049284</v>
      </c>
      <c r="K192" s="705">
        <f t="shared" si="10"/>
        <v>68571.42857142858</v>
      </c>
      <c r="L192" s="705">
        <f t="shared" si="11"/>
        <v>23277.880184331807</v>
      </c>
    </row>
    <row r="193" spans="1:12" ht="15" x14ac:dyDescent="0.25">
      <c r="A193" s="702">
        <v>124690</v>
      </c>
      <c r="B193" s="702">
        <v>9353005</v>
      </c>
      <c r="C193" s="703">
        <v>407</v>
      </c>
      <c r="D193" s="703"/>
      <c r="E193" s="136" t="str">
        <f>IF(ISERROR(VLOOKUP(C193,'[17]Targeted Support'!$C:$D,2,FALSE)),0,(VLOOKUP(C193,'[17]Targeted Support'!$C:$D,2,FALSE)))</f>
        <v>Barrow CEVCP School</v>
      </c>
      <c r="F193" s="704">
        <f>VLOOKUP(B193,[17]Data!$B:$AW,48,FALSE)</f>
        <v>59474.072727272782</v>
      </c>
      <c r="G193" s="704">
        <f>IF(ISERROR(VLOOKUP(C193,'[17]Targeted Support'!$C:$E,3,FALSE)),0,(VLOOKUP(C193,'[17]Targeted Support'!$C:$E,3,FALSE)))</f>
        <v>3</v>
      </c>
      <c r="H193" s="704">
        <f>VLOOKUP(B193,[17]Data!B:D,3,FALSE)</f>
        <v>144</v>
      </c>
      <c r="I193" s="705">
        <f t="shared" si="8"/>
        <v>18000</v>
      </c>
      <c r="J193" s="706">
        <f t="shared" si="9"/>
        <v>0.30265289015167468</v>
      </c>
      <c r="K193" s="705">
        <f t="shared" si="10"/>
        <v>25714.285714285717</v>
      </c>
      <c r="L193" s="705">
        <f t="shared" si="11"/>
        <v>0</v>
      </c>
    </row>
    <row r="194" spans="1:12" ht="15" x14ac:dyDescent="0.25">
      <c r="A194" s="702">
        <v>124691</v>
      </c>
      <c r="B194" s="702">
        <v>9353006</v>
      </c>
      <c r="C194" s="703">
        <v>409</v>
      </c>
      <c r="D194" s="703"/>
      <c r="E194" s="136" t="str">
        <f>IF(ISERROR(VLOOKUP(C194,'[17]Targeted Support'!$C:$D,2,FALSE)),0,(VLOOKUP(C194,'[17]Targeted Support'!$C:$D,2,FALSE)))</f>
        <v>Boxford CEVC Primary School</v>
      </c>
      <c r="F194" s="704">
        <f>VLOOKUP(B194,[17]Data!$B:$AW,48,FALSE)</f>
        <v>66133.347707498368</v>
      </c>
      <c r="G194" s="704">
        <f>IF(ISERROR(VLOOKUP(C194,'[17]Targeted Support'!$C:$E,3,FALSE)),0,(VLOOKUP(C194,'[17]Targeted Support'!$C:$E,3,FALSE)))</f>
        <v>4</v>
      </c>
      <c r="H194" s="704">
        <f>VLOOKUP(B194,[17]Data!B:D,3,FALSE)</f>
        <v>190</v>
      </c>
      <c r="I194" s="705">
        <f t="shared" si="8"/>
        <v>24000</v>
      </c>
      <c r="J194" s="706">
        <f t="shared" si="9"/>
        <v>0.36290314692898601</v>
      </c>
      <c r="K194" s="705">
        <f t="shared" si="10"/>
        <v>34285.71428571429</v>
      </c>
      <c r="L194" s="705">
        <f t="shared" si="11"/>
        <v>0</v>
      </c>
    </row>
    <row r="195" spans="1:12" ht="15" x14ac:dyDescent="0.25">
      <c r="A195" s="702">
        <v>136316</v>
      </c>
      <c r="B195" s="702">
        <v>9352003</v>
      </c>
      <c r="C195" s="703">
        <v>411</v>
      </c>
      <c r="D195" s="703"/>
      <c r="E195" s="136" t="str">
        <f>IF(ISERROR(VLOOKUP(C195,'[17]Targeted Support'!$C:$D,2,FALSE)),0,(VLOOKUP(C195,'[17]Targeted Support'!$C:$D,2,FALSE)))</f>
        <v>Forest Academy</v>
      </c>
      <c r="F195" s="704">
        <f>VLOOKUP(B195,[17]Data!$B:$AW,48,FALSE)</f>
        <v>168009.53469387745</v>
      </c>
      <c r="G195" s="704">
        <f>IF(ISERROR(VLOOKUP(C195,'[17]Targeted Support'!$C:$E,3,FALSE)),0,(VLOOKUP(C195,'[17]Targeted Support'!$C:$E,3,FALSE)))</f>
        <v>23</v>
      </c>
      <c r="H195" s="704">
        <f>VLOOKUP(B195,[17]Data!B:D,3,FALSE)</f>
        <v>367</v>
      </c>
      <c r="I195" s="705">
        <f t="shared" ref="I195:I258" si="12">G195*6000</f>
        <v>138000</v>
      </c>
      <c r="J195" s="706">
        <f t="shared" ref="J195:J258" si="13">I195/F195</f>
        <v>0.82138195461015673</v>
      </c>
      <c r="K195" s="705">
        <f t="shared" ref="K195:K258" si="14">I195/0.7</f>
        <v>197142.85714285716</v>
      </c>
      <c r="L195" s="705">
        <f t="shared" ref="L195:L258" si="15">IF(K195&lt;F195,0,K195-F195)</f>
        <v>29133.322448979714</v>
      </c>
    </row>
    <row r="196" spans="1:12" ht="15" x14ac:dyDescent="0.25">
      <c r="A196" s="702">
        <v>124692</v>
      </c>
      <c r="B196" s="702">
        <v>9353009</v>
      </c>
      <c r="C196" s="703">
        <v>412</v>
      </c>
      <c r="D196" s="703"/>
      <c r="E196" s="136" t="str">
        <f>IF(ISERROR(VLOOKUP(C196,'[17]Targeted Support'!$C:$D,2,FALSE)),0,(VLOOKUP(C196,'[17]Targeted Support'!$C:$D,2,FALSE)))</f>
        <v>Bures CEVCP School</v>
      </c>
      <c r="F196" s="704">
        <f>VLOOKUP(B196,[17]Data!$B:$AW,48,FALSE)</f>
        <v>78713.610375331773</v>
      </c>
      <c r="G196" s="704">
        <f>IF(ISERROR(VLOOKUP(C196,'[17]Targeted Support'!$C:$E,3,FALSE)),0,(VLOOKUP(C196,'[17]Targeted Support'!$C:$E,3,FALSE)))</f>
        <v>5</v>
      </c>
      <c r="H196" s="704">
        <f>VLOOKUP(B196,[17]Data!B:D,3,FALSE)</f>
        <v>202</v>
      </c>
      <c r="I196" s="705">
        <f t="shared" si="12"/>
        <v>30000</v>
      </c>
      <c r="J196" s="706">
        <f t="shared" si="13"/>
        <v>0.38112849679935101</v>
      </c>
      <c r="K196" s="705">
        <f t="shared" si="14"/>
        <v>42857.142857142862</v>
      </c>
      <c r="L196" s="705">
        <f t="shared" si="15"/>
        <v>0</v>
      </c>
    </row>
    <row r="197" spans="1:12" ht="15" x14ac:dyDescent="0.25">
      <c r="A197" s="702">
        <v>145476</v>
      </c>
      <c r="B197" s="702">
        <v>9352214</v>
      </c>
      <c r="C197" s="703">
        <v>413</v>
      </c>
      <c r="D197" s="703"/>
      <c r="E197" s="136" t="str">
        <f>IF(ISERROR(VLOOKUP(C197,'[17]Targeted Support'!$C:$D,2,FALSE)),0,(VLOOKUP(C197,'[17]Targeted Support'!$C:$D,2,FALSE)))</f>
        <v>Glade Academy</v>
      </c>
      <c r="F197" s="704">
        <f>VLOOKUP(B197,[17]Data!$B:$AW,48,FALSE)</f>
        <v>151180.88195837371</v>
      </c>
      <c r="G197" s="704">
        <f>IF(ISERROR(VLOOKUP(C197,'[17]Targeted Support'!$C:$E,3,FALSE)),0,(VLOOKUP(C197,'[17]Targeted Support'!$C:$E,3,FALSE)))</f>
        <v>9</v>
      </c>
      <c r="H197" s="704">
        <f>VLOOKUP(B197,[17]Data!B:D,3,FALSE)</f>
        <v>273</v>
      </c>
      <c r="I197" s="705">
        <f t="shared" si="12"/>
        <v>54000</v>
      </c>
      <c r="J197" s="706">
        <f t="shared" si="13"/>
        <v>0.35718802073709566</v>
      </c>
      <c r="K197" s="705">
        <f t="shared" si="14"/>
        <v>77142.857142857145</v>
      </c>
      <c r="L197" s="705">
        <f t="shared" si="15"/>
        <v>0</v>
      </c>
    </row>
    <row r="198" spans="1:12" ht="15" x14ac:dyDescent="0.25">
      <c r="A198" s="702">
        <v>124550</v>
      </c>
      <c r="B198" s="702">
        <v>9352032</v>
      </c>
      <c r="C198" s="703">
        <v>415</v>
      </c>
      <c r="D198" s="703"/>
      <c r="E198" s="136" t="str">
        <f>IF(ISERROR(VLOOKUP(C198,'[17]Targeted Support'!$C:$D,2,FALSE)),0,(VLOOKUP(C198,'[17]Targeted Support'!$C:$D,2,FALSE)))</f>
        <v>Guildhall Feoffment CP school</v>
      </c>
      <c r="F198" s="704">
        <f>VLOOKUP(B198,[17]Data!$B:$AW,48,FALSE)</f>
        <v>151968.71787929739</v>
      </c>
      <c r="G198" s="704">
        <f>IF(ISERROR(VLOOKUP(C198,'[17]Targeted Support'!$C:$E,3,FALSE)),0,(VLOOKUP(C198,'[17]Targeted Support'!$C:$E,3,FALSE)))</f>
        <v>5</v>
      </c>
      <c r="H198" s="704">
        <f>VLOOKUP(B198,[17]Data!B:D,3,FALSE)</f>
        <v>368</v>
      </c>
      <c r="I198" s="705">
        <f t="shared" si="12"/>
        <v>30000</v>
      </c>
      <c r="J198" s="706">
        <f t="shared" si="13"/>
        <v>0.19740904851107441</v>
      </c>
      <c r="K198" s="705">
        <f t="shared" si="14"/>
        <v>42857.142857142862</v>
      </c>
      <c r="L198" s="705">
        <f t="shared" si="15"/>
        <v>0</v>
      </c>
    </row>
    <row r="199" spans="1:12" ht="15" x14ac:dyDescent="0.25">
      <c r="A199" s="702">
        <v>124561</v>
      </c>
      <c r="B199" s="702">
        <v>9352045</v>
      </c>
      <c r="C199" s="703">
        <v>416</v>
      </c>
      <c r="D199" s="703"/>
      <c r="E199" s="136" t="str">
        <f>IF(ISERROR(VLOOKUP(C199,'[17]Targeted Support'!$C:$D,2,FALSE)),0,(VLOOKUP(C199,'[17]Targeted Support'!$C:$D,2,FALSE)))</f>
        <v>Hardwick Primary School</v>
      </c>
      <c r="F199" s="704">
        <f>VLOOKUP(B199,[17]Data!$B:$AW,48,FALSE)</f>
        <v>115312.32526874226</v>
      </c>
      <c r="G199" s="704">
        <f>IF(ISERROR(VLOOKUP(C199,'[17]Targeted Support'!$C:$E,3,FALSE)),0,(VLOOKUP(C199,'[17]Targeted Support'!$C:$E,3,FALSE)))</f>
        <v>8</v>
      </c>
      <c r="H199" s="704">
        <f>VLOOKUP(B199,[17]Data!B:D,3,FALSE)</f>
        <v>281</v>
      </c>
      <c r="I199" s="705">
        <f t="shared" si="12"/>
        <v>48000</v>
      </c>
      <c r="J199" s="706">
        <f t="shared" si="13"/>
        <v>0.41626079335520405</v>
      </c>
      <c r="K199" s="705">
        <f t="shared" si="14"/>
        <v>68571.42857142858</v>
      </c>
      <c r="L199" s="705">
        <f t="shared" si="15"/>
        <v>0</v>
      </c>
    </row>
    <row r="200" spans="1:12" ht="15" x14ac:dyDescent="0.25">
      <c r="A200" s="702">
        <v>146280</v>
      </c>
      <c r="B200" s="702">
        <v>9352224</v>
      </c>
      <c r="C200" s="703">
        <v>417</v>
      </c>
      <c r="D200" s="703"/>
      <c r="E200" s="136" t="str">
        <f>IF(ISERROR(VLOOKUP(C200,'[17]Targeted Support'!$C:$D,2,FALSE)),0,(VLOOKUP(C200,'[17]Targeted Support'!$C:$D,2,FALSE)))</f>
        <v>Howard CP  School</v>
      </c>
      <c r="F200" s="704">
        <f>VLOOKUP(B200,[17]Data!$B:$AW,48,FALSE)</f>
        <v>112025.45986394562</v>
      </c>
      <c r="G200" s="704">
        <f>IF(ISERROR(VLOOKUP(C200,'[17]Targeted Support'!$C:$E,3,FALSE)),0,(VLOOKUP(C200,'[17]Targeted Support'!$C:$E,3,FALSE)))</f>
        <v>13</v>
      </c>
      <c r="H200" s="704">
        <f>VLOOKUP(B200,[17]Data!B:D,3,FALSE)</f>
        <v>148</v>
      </c>
      <c r="I200" s="705">
        <f t="shared" si="12"/>
        <v>78000</v>
      </c>
      <c r="J200" s="706">
        <f t="shared" si="13"/>
        <v>0.69627029511622285</v>
      </c>
      <c r="K200" s="705">
        <f>I200/0.69</f>
        <v>113043.47826086957</v>
      </c>
      <c r="L200" s="705">
        <f>IF(K200&lt;F200,0,K200-F200)</f>
        <v>1018.0183969239442</v>
      </c>
    </row>
    <row r="201" spans="1:12" ht="15" x14ac:dyDescent="0.25">
      <c r="A201" s="702">
        <v>124682</v>
      </c>
      <c r="B201" s="702">
        <v>9352925</v>
      </c>
      <c r="C201" s="703">
        <v>418</v>
      </c>
      <c r="D201" s="703"/>
      <c r="E201" s="136" t="str">
        <f>IF(ISERROR(VLOOKUP(C201,'[17]Targeted Support'!$C:$D,2,FALSE)),0,(VLOOKUP(C201,'[17]Targeted Support'!$C:$D,2,FALSE)))</f>
        <v>Sebert Wood Primary School</v>
      </c>
      <c r="F201" s="704">
        <f>VLOOKUP(B201,[17]Data!$B:$AW,48,FALSE)</f>
        <v>164694.53408553396</v>
      </c>
      <c r="G201" s="704">
        <f>IF(ISERROR(VLOOKUP(C201,'[17]Targeted Support'!$C:$E,3,FALSE)),0,(VLOOKUP(C201,'[17]Targeted Support'!$C:$E,3,FALSE)))</f>
        <v>7</v>
      </c>
      <c r="H201" s="704">
        <f>VLOOKUP(B201,[17]Data!B:D,3,FALSE)</f>
        <v>403</v>
      </c>
      <c r="I201" s="705">
        <f t="shared" si="12"/>
        <v>42000</v>
      </c>
      <c r="J201" s="706">
        <f t="shared" si="13"/>
        <v>0.25501757076034676</v>
      </c>
      <c r="K201" s="705">
        <f t="shared" si="14"/>
        <v>60000.000000000007</v>
      </c>
      <c r="L201" s="705">
        <f t="shared" si="15"/>
        <v>0</v>
      </c>
    </row>
    <row r="202" spans="1:12" ht="15" x14ac:dyDescent="0.25">
      <c r="A202" s="702">
        <v>124764</v>
      </c>
      <c r="B202" s="702">
        <v>9353311</v>
      </c>
      <c r="C202" s="703">
        <v>420</v>
      </c>
      <c r="D202" s="703"/>
      <c r="E202" s="136" t="str">
        <f>IF(ISERROR(VLOOKUP(C202,'[17]Targeted Support'!$C:$D,2,FALSE)),0,(VLOOKUP(C202,'[17]Targeted Support'!$C:$D,2,FALSE)))</f>
        <v>St Edmunds Catholic Primary School BSE</v>
      </c>
      <c r="F202" s="704">
        <f>VLOOKUP(B202,[17]Data!$B:$AW,48,FALSE)</f>
        <v>137891.44875759844</v>
      </c>
      <c r="G202" s="704">
        <f>IF(ISERROR(VLOOKUP(C202,'[17]Targeted Support'!$C:$E,3,FALSE)),0,(VLOOKUP(C202,'[17]Targeted Support'!$C:$E,3,FALSE)))</f>
        <v>6</v>
      </c>
      <c r="H202" s="704">
        <f>VLOOKUP(B202,[17]Data!B:D,3,FALSE)</f>
        <v>386</v>
      </c>
      <c r="I202" s="705">
        <f t="shared" si="12"/>
        <v>36000</v>
      </c>
      <c r="J202" s="706">
        <f t="shared" si="13"/>
        <v>0.2610749275923917</v>
      </c>
      <c r="K202" s="705">
        <f t="shared" si="14"/>
        <v>51428.571428571435</v>
      </c>
      <c r="L202" s="705">
        <f t="shared" si="15"/>
        <v>0</v>
      </c>
    </row>
    <row r="203" spans="1:12" ht="15" x14ac:dyDescent="0.25">
      <c r="A203" s="702">
        <v>124762</v>
      </c>
      <c r="B203" s="702">
        <v>9353308</v>
      </c>
      <c r="C203" s="703">
        <v>421</v>
      </c>
      <c r="D203" s="703"/>
      <c r="E203" s="136" t="str">
        <f>IF(ISERROR(VLOOKUP(C203,'[17]Targeted Support'!$C:$D,2,FALSE)),0,(VLOOKUP(C203,'[17]Targeted Support'!$C:$D,2,FALSE)))</f>
        <v>St Edmundsbury CEVA Primary</v>
      </c>
      <c r="F203" s="704">
        <f>VLOOKUP(B203,[17]Data!$B:$AW,48,FALSE)</f>
        <v>134097.63851149735</v>
      </c>
      <c r="G203" s="704">
        <f>IF(ISERROR(VLOOKUP(C203,'[17]Targeted Support'!$C:$E,3,FALSE)),0,(VLOOKUP(C203,'[17]Targeted Support'!$C:$E,3,FALSE)))</f>
        <v>8</v>
      </c>
      <c r="H203" s="704">
        <f>VLOOKUP(B203,[17]Data!B:D,3,FALSE)</f>
        <v>272</v>
      </c>
      <c r="I203" s="705">
        <f t="shared" si="12"/>
        <v>48000</v>
      </c>
      <c r="J203" s="706">
        <f t="shared" si="13"/>
        <v>0.35794813788525098</v>
      </c>
      <c r="K203" s="705">
        <f t="shared" si="14"/>
        <v>68571.42857142858</v>
      </c>
      <c r="L203" s="705">
        <f t="shared" si="15"/>
        <v>0</v>
      </c>
    </row>
    <row r="204" spans="1:12" ht="15" x14ac:dyDescent="0.25">
      <c r="A204" s="702">
        <v>124553</v>
      </c>
      <c r="B204" s="702">
        <v>9352035</v>
      </c>
      <c r="C204" s="703">
        <v>422</v>
      </c>
      <c r="D204" s="703"/>
      <c r="E204" s="136" t="str">
        <f>IF(ISERROR(VLOOKUP(C204,'[17]Targeted Support'!$C:$D,2,FALSE)),0,(VLOOKUP(C204,'[17]Targeted Support'!$C:$D,2,FALSE)))</f>
        <v>Sexton's Manor Primary School</v>
      </c>
      <c r="F204" s="704">
        <f>VLOOKUP(B204,[17]Data!$B:$AW,48,FALSE)</f>
        <v>79902.362092033974</v>
      </c>
      <c r="G204" s="704">
        <f>IF(ISERROR(VLOOKUP(C204,'[17]Targeted Support'!$C:$E,3,FALSE)),0,(VLOOKUP(C204,'[17]Targeted Support'!$C:$E,3,FALSE)))</f>
        <v>7</v>
      </c>
      <c r="H204" s="704">
        <f>VLOOKUP(B204,[17]Data!B:D,3,FALSE)</f>
        <v>175</v>
      </c>
      <c r="I204" s="705">
        <f t="shared" si="12"/>
        <v>42000</v>
      </c>
      <c r="J204" s="706">
        <f t="shared" si="13"/>
        <v>0.52564153174374395</v>
      </c>
      <c r="K204" s="705">
        <f t="shared" si="14"/>
        <v>60000.000000000007</v>
      </c>
      <c r="L204" s="705">
        <f t="shared" si="15"/>
        <v>0</v>
      </c>
    </row>
    <row r="205" spans="1:12" ht="15" x14ac:dyDescent="0.25">
      <c r="A205" s="702">
        <v>140998</v>
      </c>
      <c r="B205" s="702">
        <v>9352029</v>
      </c>
      <c r="C205" s="703">
        <v>423</v>
      </c>
      <c r="D205" s="703"/>
      <c r="E205" s="136" t="str">
        <f>IF(ISERROR(VLOOKUP(C205,'[17]Targeted Support'!$C:$D,2,FALSE)),0,(VLOOKUP(C205,'[17]Targeted Support'!$C:$D,2,FALSE)))</f>
        <v>Tollgate Primary School</v>
      </c>
      <c r="F205" s="704">
        <f>VLOOKUP(B205,[17]Data!$B:$AW,48,FALSE)</f>
        <v>157218.05829120625</v>
      </c>
      <c r="G205" s="704">
        <f>IF(ISERROR(VLOOKUP(C205,'[17]Targeted Support'!$C:$E,3,FALSE)),0,(VLOOKUP(C205,'[17]Targeted Support'!$C:$E,3,FALSE)))</f>
        <v>6</v>
      </c>
      <c r="H205" s="704">
        <f>VLOOKUP(B205,[17]Data!B:D,3,FALSE)</f>
        <v>277</v>
      </c>
      <c r="I205" s="705">
        <f t="shared" si="12"/>
        <v>36000</v>
      </c>
      <c r="J205" s="706">
        <f t="shared" si="13"/>
        <v>0.22898132944320687</v>
      </c>
      <c r="K205" s="705">
        <f t="shared" si="14"/>
        <v>51428.571428571435</v>
      </c>
      <c r="L205" s="705">
        <f t="shared" si="15"/>
        <v>0</v>
      </c>
    </row>
    <row r="206" spans="1:12" ht="15" x14ac:dyDescent="0.25">
      <c r="A206" s="702">
        <v>124552</v>
      </c>
      <c r="B206" s="702">
        <v>9352034</v>
      </c>
      <c r="C206" s="703">
        <v>424</v>
      </c>
      <c r="D206" s="703"/>
      <c r="E206" s="136" t="str">
        <f>IF(ISERROR(VLOOKUP(C206,'[17]Targeted Support'!$C:$D,2,FALSE)),0,(VLOOKUP(C206,'[17]Targeted Support'!$C:$D,2,FALSE)))</f>
        <v>Westgate CP School</v>
      </c>
      <c r="F206" s="704">
        <f>VLOOKUP(B206,[17]Data!$B:$AW,48,FALSE)</f>
        <v>179376.60249940667</v>
      </c>
      <c r="G206" s="704">
        <f>IF(ISERROR(VLOOKUP(C206,'[17]Targeted Support'!$C:$E,3,FALSE)),0,(VLOOKUP(C206,'[17]Targeted Support'!$C:$E,3,FALSE)))-12</f>
        <v>11</v>
      </c>
      <c r="H206" s="704">
        <f>VLOOKUP(B206,[17]Data!B:D,3,FALSE)</f>
        <v>328</v>
      </c>
      <c r="I206" s="705">
        <f t="shared" si="12"/>
        <v>66000</v>
      </c>
      <c r="J206" s="706">
        <f t="shared" si="13"/>
        <v>0.36794096376208435</v>
      </c>
      <c r="K206" s="705">
        <f t="shared" si="14"/>
        <v>94285.71428571429</v>
      </c>
      <c r="L206" s="705">
        <f t="shared" si="15"/>
        <v>0</v>
      </c>
    </row>
    <row r="207" spans="1:12" ht="15" x14ac:dyDescent="0.25">
      <c r="A207" s="702">
        <v>145698</v>
      </c>
      <c r="B207" s="702">
        <v>9352220</v>
      </c>
      <c r="C207" s="703">
        <v>425</v>
      </c>
      <c r="D207" s="703"/>
      <c r="E207" s="136" t="str">
        <f>IF(ISERROR(VLOOKUP(C207,'[17]Targeted Support'!$C:$D,2,FALSE)),0,(VLOOKUP(C207,'[17]Targeted Support'!$C:$D,2,FALSE)))</f>
        <v>Abbots Green Academy</v>
      </c>
      <c r="F207" s="704">
        <f>VLOOKUP(B207,[17]Data!$B:$AW,48,FALSE)</f>
        <v>158872.66972827425</v>
      </c>
      <c r="G207" s="704">
        <f>IF(ISERROR(VLOOKUP(C207,'[17]Targeted Support'!$C:$E,3,FALSE)),0,(VLOOKUP(C207,'[17]Targeted Support'!$C:$E,3,FALSE)))</f>
        <v>6</v>
      </c>
      <c r="H207" s="704">
        <f>VLOOKUP(B207,[17]Data!B:D,3,FALSE)</f>
        <v>404</v>
      </c>
      <c r="I207" s="705">
        <f t="shared" si="12"/>
        <v>36000</v>
      </c>
      <c r="J207" s="706">
        <f t="shared" si="13"/>
        <v>0.22659655724028632</v>
      </c>
      <c r="K207" s="705">
        <f t="shared" si="14"/>
        <v>51428.571428571435</v>
      </c>
      <c r="L207" s="705">
        <f t="shared" si="15"/>
        <v>0</v>
      </c>
    </row>
    <row r="208" spans="1:12" ht="15" x14ac:dyDescent="0.25">
      <c r="A208" s="702">
        <v>124693</v>
      </c>
      <c r="B208" s="702">
        <v>9353010</v>
      </c>
      <c r="C208" s="703">
        <v>426</v>
      </c>
      <c r="D208" s="703"/>
      <c r="E208" s="136">
        <f>IF(ISERROR(VLOOKUP(C208,'[17]Targeted Support'!$C:$D,2,FALSE)),0,(VLOOKUP(C208,'[17]Targeted Support'!$C:$D,2,FALSE)))</f>
        <v>0</v>
      </c>
      <c r="F208" s="704">
        <f>VLOOKUP(B208,[17]Data!$B:$AW,48,FALSE)</f>
        <v>32699.915384615353</v>
      </c>
      <c r="G208" s="704">
        <f>IF(ISERROR(VLOOKUP(C208,'[17]Targeted Support'!$C:$E,3,FALSE)),0,(VLOOKUP(C208,'[17]Targeted Support'!$C:$E,3,FALSE)))</f>
        <v>0</v>
      </c>
      <c r="H208" s="704">
        <f>VLOOKUP(B208,[17]Data!B:D,3,FALSE)</f>
        <v>85</v>
      </c>
      <c r="I208" s="705">
        <f t="shared" si="12"/>
        <v>0</v>
      </c>
      <c r="J208" s="706">
        <f t="shared" si="13"/>
        <v>0</v>
      </c>
      <c r="K208" s="705">
        <f t="shared" si="14"/>
        <v>0</v>
      </c>
      <c r="L208" s="705">
        <f t="shared" si="15"/>
        <v>0</v>
      </c>
    </row>
    <row r="209" spans="1:12" ht="15" x14ac:dyDescent="0.25">
      <c r="A209" s="702">
        <v>144399</v>
      </c>
      <c r="B209" s="702">
        <v>9352202</v>
      </c>
      <c r="C209" s="703">
        <v>429</v>
      </c>
      <c r="D209" s="703"/>
      <c r="E209" s="136" t="str">
        <f>IF(ISERROR(VLOOKUP(C209,'[17]Targeted Support'!$C:$D,2,FALSE)),0,(VLOOKUP(C209,'[17]Targeted Support'!$C:$D,2,FALSE)))</f>
        <v>Clare Community Primary School</v>
      </c>
      <c r="F209" s="704">
        <f>VLOOKUP(B209,[17]Data!$B:$AW,48,FALSE)</f>
        <v>74502.225675675683</v>
      </c>
      <c r="G209" s="704">
        <f>IF(ISERROR(VLOOKUP(C209,'[17]Targeted Support'!$C:$E,3,FALSE)),0,(VLOOKUP(C209,'[17]Targeted Support'!$C:$E,3,FALSE)))</f>
        <v>8</v>
      </c>
      <c r="H209" s="704">
        <f>VLOOKUP(B209,[17]Data!B:D,3,FALSE)</f>
        <v>200</v>
      </c>
      <c r="I209" s="705">
        <f t="shared" si="12"/>
        <v>48000</v>
      </c>
      <c r="J209" s="706">
        <f t="shared" si="13"/>
        <v>0.64427605436855528</v>
      </c>
      <c r="K209" s="705">
        <f t="shared" si="14"/>
        <v>68571.42857142858</v>
      </c>
      <c r="L209" s="705">
        <f t="shared" si="15"/>
        <v>0</v>
      </c>
    </row>
    <row r="210" spans="1:12" ht="15" x14ac:dyDescent="0.25">
      <c r="A210" s="702">
        <v>124694</v>
      </c>
      <c r="B210" s="702">
        <v>9353013</v>
      </c>
      <c r="C210" s="703">
        <v>430</v>
      </c>
      <c r="D210" s="703"/>
      <c r="E210" s="136" t="str">
        <f>IF(ISERROR(VLOOKUP(C210,'[17]Targeted Support'!$C:$D,2,FALSE)),0,(VLOOKUP(C210,'[17]Targeted Support'!$C:$D,2,FALSE)))</f>
        <v>Cockfield C of E VCP School</v>
      </c>
      <c r="F210" s="704">
        <f>VLOOKUP(B210,[17]Data!$B:$AW,48,FALSE)</f>
        <v>46481.078688524591</v>
      </c>
      <c r="G210" s="704">
        <f>IF(ISERROR(VLOOKUP(C210,'[17]Targeted Support'!$C:$E,3,FALSE)),0,(VLOOKUP(C210,'[17]Targeted Support'!$C:$E,3,FALSE)))</f>
        <v>3</v>
      </c>
      <c r="H210" s="704">
        <f>VLOOKUP(B210,[17]Data!B:D,3,FALSE)</f>
        <v>74</v>
      </c>
      <c r="I210" s="705">
        <f t="shared" si="12"/>
        <v>18000</v>
      </c>
      <c r="J210" s="706">
        <f t="shared" si="13"/>
        <v>0.38725435183249957</v>
      </c>
      <c r="K210" s="705">
        <f t="shared" si="14"/>
        <v>25714.285714285717</v>
      </c>
      <c r="L210" s="705">
        <f t="shared" si="15"/>
        <v>0</v>
      </c>
    </row>
    <row r="211" spans="1:12" ht="15" x14ac:dyDescent="0.25">
      <c r="A211" s="702">
        <v>124576</v>
      </c>
      <c r="B211" s="702">
        <v>9352070</v>
      </c>
      <c r="C211" s="703">
        <v>431</v>
      </c>
      <c r="D211" s="703"/>
      <c r="E211" s="136" t="str">
        <f>IF(ISERROR(VLOOKUP(C211,'[17]Targeted Support'!$C:$D,2,FALSE)),0,(VLOOKUP(C211,'[17]Targeted Support'!$C:$D,2,FALSE)))</f>
        <v>Combs Ford Primary School</v>
      </c>
      <c r="F211" s="704">
        <f>VLOOKUP(B211,[17]Data!$B:$AW,48,FALSE)</f>
        <v>214125.31929428308</v>
      </c>
      <c r="G211" s="704">
        <f>IF(ISERROR(VLOOKUP(C211,'[17]Targeted Support'!$C:$E,3,FALSE)),0,(VLOOKUP(C211,'[17]Targeted Support'!$C:$E,3,FALSE)))</f>
        <v>10</v>
      </c>
      <c r="H211" s="704">
        <f>VLOOKUP(B211,[17]Data!B:D,3,FALSE)</f>
        <v>370</v>
      </c>
      <c r="I211" s="705">
        <f t="shared" si="12"/>
        <v>60000</v>
      </c>
      <c r="J211" s="706">
        <f t="shared" si="13"/>
        <v>0.28020973978111863</v>
      </c>
      <c r="K211" s="705">
        <f t="shared" si="14"/>
        <v>85714.285714285725</v>
      </c>
      <c r="L211" s="705">
        <f t="shared" si="15"/>
        <v>0</v>
      </c>
    </row>
    <row r="212" spans="1:12" ht="15" x14ac:dyDescent="0.25">
      <c r="A212" s="702">
        <v>124770</v>
      </c>
      <c r="B212" s="702">
        <v>9353322</v>
      </c>
      <c r="C212" s="703">
        <v>432</v>
      </c>
      <c r="D212" s="703"/>
      <c r="E212" s="136" t="str">
        <f>IF(ISERROR(VLOOKUP(C212,'[17]Targeted Support'!$C:$D,2,FALSE)),0,(VLOOKUP(C212,'[17]Targeted Support'!$C:$D,2,FALSE)))</f>
        <v>Creeting St Mary CEVAP School</v>
      </c>
      <c r="F212" s="704">
        <f>VLOOKUP(B212,[17]Data!$B:$AW,48,FALSE)</f>
        <v>44645.881395348872</v>
      </c>
      <c r="G212" s="704">
        <f>IF(ISERROR(VLOOKUP(C212,'[17]Targeted Support'!$C:$E,3,FALSE)),0,(VLOOKUP(C212,'[17]Targeted Support'!$C:$E,3,FALSE)))</f>
        <v>4</v>
      </c>
      <c r="H212" s="704">
        <f>VLOOKUP(B212,[17]Data!B:D,3,FALSE)</f>
        <v>103</v>
      </c>
      <c r="I212" s="705">
        <f t="shared" si="12"/>
        <v>24000</v>
      </c>
      <c r="J212" s="706">
        <f t="shared" si="13"/>
        <v>0.53756358369263324</v>
      </c>
      <c r="K212" s="705">
        <f t="shared" si="14"/>
        <v>34285.71428571429</v>
      </c>
      <c r="L212" s="705">
        <f t="shared" si="15"/>
        <v>0</v>
      </c>
    </row>
    <row r="213" spans="1:12" ht="15" x14ac:dyDescent="0.25">
      <c r="A213" s="702">
        <v>124534</v>
      </c>
      <c r="B213" s="702">
        <v>9352007</v>
      </c>
      <c r="C213" s="703">
        <v>436</v>
      </c>
      <c r="D213" s="703"/>
      <c r="E213" s="136" t="str">
        <f>IF(ISERROR(VLOOKUP(C213,'[17]Targeted Support'!$C:$D,2,FALSE)),0,(VLOOKUP(C213,'[17]Targeted Support'!$C:$D,2,FALSE)))</f>
        <v>Elmswell CP School</v>
      </c>
      <c r="F213" s="704">
        <f>VLOOKUP(B213,[17]Data!$B:$AW,48,FALSE)</f>
        <v>103169.40449007734</v>
      </c>
      <c r="G213" s="704">
        <f>IF(ISERROR(VLOOKUP(C213,'[17]Targeted Support'!$C:$E,3,FALSE)),0,(VLOOKUP(C213,'[17]Targeted Support'!$C:$E,3,FALSE)))</f>
        <v>4</v>
      </c>
      <c r="H213" s="704">
        <f>VLOOKUP(B213,[17]Data!B:D,3,FALSE)</f>
        <v>288</v>
      </c>
      <c r="I213" s="705">
        <f t="shared" si="12"/>
        <v>24000</v>
      </c>
      <c r="J213" s="706">
        <f t="shared" si="13"/>
        <v>0.23262710605553877</v>
      </c>
      <c r="K213" s="705">
        <f t="shared" si="14"/>
        <v>34285.71428571429</v>
      </c>
      <c r="L213" s="705">
        <f t="shared" si="15"/>
        <v>0</v>
      </c>
    </row>
    <row r="214" spans="1:12" ht="15" x14ac:dyDescent="0.25">
      <c r="A214" s="702">
        <v>139149</v>
      </c>
      <c r="B214" s="702">
        <v>9353312</v>
      </c>
      <c r="C214" s="703">
        <v>437</v>
      </c>
      <c r="D214" s="703"/>
      <c r="E214" s="136" t="str">
        <f>IF(ISERROR(VLOOKUP(C214,'[17]Targeted Support'!$C:$D,2,FALSE)),0,(VLOOKUP(C214,'[17]Targeted Support'!$C:$D,2,FALSE)))</f>
        <v>Elveden C of E Primary Academy</v>
      </c>
      <c r="F214" s="704">
        <f>VLOOKUP(B214,[17]Data!$B:$AW,48,FALSE)</f>
        <v>43196.690780513381</v>
      </c>
      <c r="G214" s="704">
        <f>IF(ISERROR(VLOOKUP(C214,'[17]Targeted Support'!$C:$E,3,FALSE)),0,(VLOOKUP(C214,'[17]Targeted Support'!$C:$E,3,FALSE)))</f>
        <v>7</v>
      </c>
      <c r="H214" s="704">
        <f>VLOOKUP(B214,[17]Data!B:D,3,FALSE)</f>
        <v>85</v>
      </c>
      <c r="I214" s="705">
        <f t="shared" si="12"/>
        <v>42000</v>
      </c>
      <c r="J214" s="706">
        <f t="shared" si="13"/>
        <v>0.97229670238875743</v>
      </c>
      <c r="K214" s="705">
        <f t="shared" si="14"/>
        <v>60000.000000000007</v>
      </c>
      <c r="L214" s="705">
        <f t="shared" si="15"/>
        <v>16803.309219486626</v>
      </c>
    </row>
    <row r="215" spans="1:12" ht="15" x14ac:dyDescent="0.25">
      <c r="A215" s="702">
        <v>141406</v>
      </c>
      <c r="B215" s="702">
        <v>9352051</v>
      </c>
      <c r="C215" s="703">
        <v>440</v>
      </c>
      <c r="D215" s="703"/>
      <c r="E215" s="136" t="str">
        <f>IF(ISERROR(VLOOKUP(C215,'[17]Targeted Support'!$C:$D,2,FALSE)),0,(VLOOKUP(C215,'[17]Targeted Support'!$C:$D,2,FALSE)))</f>
        <v>Glemsford Primary Academy</v>
      </c>
      <c r="F215" s="704">
        <f>VLOOKUP(B215,[17]Data!$B:$AW,48,FALSE)</f>
        <v>101584.53919177354</v>
      </c>
      <c r="G215" s="704">
        <f>IF(ISERROR(VLOOKUP(C215,'[17]Targeted Support'!$C:$E,3,FALSE)),0,(VLOOKUP(C215,'[17]Targeted Support'!$C:$E,3,FALSE)))</f>
        <v>5</v>
      </c>
      <c r="H215" s="704">
        <f>VLOOKUP(B215,[17]Data!B:D,3,FALSE)</f>
        <v>203</v>
      </c>
      <c r="I215" s="705">
        <f t="shared" si="12"/>
        <v>30000</v>
      </c>
      <c r="J215" s="706">
        <f t="shared" si="13"/>
        <v>0.29532053045360906</v>
      </c>
      <c r="K215" s="705">
        <f t="shared" si="14"/>
        <v>42857.142857142862</v>
      </c>
      <c r="L215" s="705">
        <f t="shared" si="15"/>
        <v>0</v>
      </c>
    </row>
    <row r="216" spans="1:12" ht="15" x14ac:dyDescent="0.25">
      <c r="A216" s="702">
        <v>142547</v>
      </c>
      <c r="B216" s="702">
        <v>9353025</v>
      </c>
      <c r="C216" s="703">
        <v>441</v>
      </c>
      <c r="D216" s="703"/>
      <c r="E216" s="136" t="str">
        <f>IF(ISERROR(VLOOKUP(C216,'[17]Targeted Support'!$C:$D,2,FALSE)),0,(VLOOKUP(C216,'[17]Targeted Support'!$C:$D,2,FALSE)))</f>
        <v>Great Barton C of E Primary Academy</v>
      </c>
      <c r="F216" s="704">
        <f>VLOOKUP(B216,[17]Data!$B:$AW,48,FALSE)</f>
        <v>64512.943487497891</v>
      </c>
      <c r="G216" s="704">
        <f>IF(ISERROR(VLOOKUP(C216,'[17]Targeted Support'!$C:$E,3,FALSE)),0,(VLOOKUP(C216,'[17]Targeted Support'!$C:$E,3,FALSE)))</f>
        <v>3</v>
      </c>
      <c r="H216" s="704">
        <f>VLOOKUP(B216,[17]Data!B:D,3,FALSE)</f>
        <v>204</v>
      </c>
      <c r="I216" s="705">
        <f t="shared" si="12"/>
        <v>18000</v>
      </c>
      <c r="J216" s="706">
        <f t="shared" si="13"/>
        <v>0.27901377656854642</v>
      </c>
      <c r="K216" s="705">
        <f t="shared" si="14"/>
        <v>25714.285714285717</v>
      </c>
      <c r="L216" s="705">
        <f t="shared" si="15"/>
        <v>0</v>
      </c>
    </row>
    <row r="217" spans="1:12" ht="15" x14ac:dyDescent="0.25">
      <c r="A217" s="702">
        <v>144218</v>
      </c>
      <c r="B217" s="702">
        <v>9352209</v>
      </c>
      <c r="C217" s="703">
        <v>442</v>
      </c>
      <c r="D217" s="703"/>
      <c r="E217" s="136" t="str">
        <f>IF(ISERROR(VLOOKUP(C217,'[17]Targeted Support'!$C:$D,2,FALSE)),0,(VLOOKUP(C217,'[17]Targeted Support'!$C:$D,2,FALSE)))</f>
        <v>Wells Hall Primary School</v>
      </c>
      <c r="F217" s="704">
        <f>VLOOKUP(B217,[17]Data!$B:$AW,48,FALSE)</f>
        <v>217952.65966319182</v>
      </c>
      <c r="G217" s="704">
        <f>IF(ISERROR(VLOOKUP(C217,'[17]Targeted Support'!$C:$E,3,FALSE)),0,(VLOOKUP(C217,'[17]Targeted Support'!$C:$E,3,FALSE)))</f>
        <v>4</v>
      </c>
      <c r="H217" s="704">
        <f>VLOOKUP(B217,[17]Data!B:D,3,FALSE)</f>
        <v>412</v>
      </c>
      <c r="I217" s="705">
        <f t="shared" si="12"/>
        <v>24000</v>
      </c>
      <c r="J217" s="706">
        <f t="shared" si="13"/>
        <v>0.11011565556065181</v>
      </c>
      <c r="K217" s="705">
        <f t="shared" si="14"/>
        <v>34285.71428571429</v>
      </c>
      <c r="L217" s="705">
        <f t="shared" si="15"/>
        <v>0</v>
      </c>
    </row>
    <row r="218" spans="1:12" ht="15" x14ac:dyDescent="0.25">
      <c r="A218" s="702">
        <v>124536</v>
      </c>
      <c r="B218" s="702">
        <v>9352009</v>
      </c>
      <c r="C218" s="703">
        <v>443</v>
      </c>
      <c r="D218" s="703"/>
      <c r="E218" s="136" t="str">
        <f>IF(ISERROR(VLOOKUP(C218,'[17]Targeted Support'!$C:$D,2,FALSE)),0,(VLOOKUP(C218,'[17]Targeted Support'!$C:$D,2,FALSE)))</f>
        <v>Pot Kiln Primary School</v>
      </c>
      <c r="F218" s="704">
        <f>VLOOKUP(B218,[17]Data!$B:$AW,48,FALSE)</f>
        <v>180482.24347737039</v>
      </c>
      <c r="G218" s="704">
        <f>IF(ISERROR(VLOOKUP(C218,'[17]Targeted Support'!$C:$E,3,FALSE)),0,(VLOOKUP(C218,'[17]Targeted Support'!$C:$E,3,FALSE)))</f>
        <v>7</v>
      </c>
      <c r="H218" s="704">
        <f>VLOOKUP(B218,[17]Data!B:D,3,FALSE)</f>
        <v>293</v>
      </c>
      <c r="I218" s="705">
        <f t="shared" si="12"/>
        <v>42000</v>
      </c>
      <c r="J218" s="706">
        <f t="shared" si="13"/>
        <v>0.23270987323063796</v>
      </c>
      <c r="K218" s="705">
        <f t="shared" si="14"/>
        <v>60000.000000000007</v>
      </c>
      <c r="L218" s="705">
        <f t="shared" si="15"/>
        <v>0</v>
      </c>
    </row>
    <row r="219" spans="1:12" ht="15" x14ac:dyDescent="0.25">
      <c r="A219" s="702">
        <v>124732</v>
      </c>
      <c r="B219" s="702">
        <v>9353090</v>
      </c>
      <c r="C219" s="703">
        <v>444</v>
      </c>
      <c r="D219" s="703"/>
      <c r="E219" s="136" t="str">
        <f>IF(ISERROR(VLOOKUP(C219,'[17]Targeted Support'!$C:$D,2,FALSE)),0,(VLOOKUP(C219,'[17]Targeted Support'!$C:$D,2,FALSE)))</f>
        <v>Gt Finborough C of E VCP School</v>
      </c>
      <c r="F219" s="704">
        <f>VLOOKUP(B219,[17]Data!$B:$AW,48,FALSE)</f>
        <v>52666.840903870834</v>
      </c>
      <c r="G219" s="704">
        <f>IF(ISERROR(VLOOKUP(C219,'[17]Targeted Support'!$C:$E,3,FALSE)),0,(VLOOKUP(C219,'[17]Targeted Support'!$C:$E,3,FALSE)))</f>
        <v>1</v>
      </c>
      <c r="H219" s="704">
        <f>VLOOKUP(B219,[17]Data!B:D,3,FALSE)</f>
        <v>134</v>
      </c>
      <c r="I219" s="705">
        <f t="shared" si="12"/>
        <v>6000</v>
      </c>
      <c r="J219" s="706">
        <f t="shared" si="13"/>
        <v>0.11392367373906834</v>
      </c>
      <c r="K219" s="705">
        <f t="shared" si="14"/>
        <v>8571.4285714285725</v>
      </c>
      <c r="L219" s="705">
        <f t="shared" si="15"/>
        <v>0</v>
      </c>
    </row>
    <row r="220" spans="1:12" ht="15" x14ac:dyDescent="0.25">
      <c r="A220" s="702">
        <v>124699</v>
      </c>
      <c r="B220" s="702">
        <v>9353027</v>
      </c>
      <c r="C220" s="703">
        <v>445</v>
      </c>
      <c r="D220" s="703"/>
      <c r="E220" s="136" t="str">
        <f>IF(ISERROR(VLOOKUP(C220,'[17]Targeted Support'!$C:$D,2,FALSE)),0,(VLOOKUP(C220,'[17]Targeted Support'!$C:$D,2,FALSE)))</f>
        <v>Great Waldingfield</v>
      </c>
      <c r="F220" s="704">
        <f>VLOOKUP(B220,[17]Data!$B:$AW,48,FALSE)</f>
        <v>93944.061978963859</v>
      </c>
      <c r="G220" s="704">
        <f>IF(ISERROR(VLOOKUP(C220,'[17]Targeted Support'!$C:$E,3,FALSE)),0,(VLOOKUP(C220,'[17]Targeted Support'!$C:$E,3,FALSE)))</f>
        <v>3</v>
      </c>
      <c r="H220" s="704">
        <f>VLOOKUP(B220,[17]Data!B:D,3,FALSE)</f>
        <v>183</v>
      </c>
      <c r="I220" s="705">
        <f t="shared" si="12"/>
        <v>18000</v>
      </c>
      <c r="J220" s="706">
        <f t="shared" si="13"/>
        <v>0.19160338206400523</v>
      </c>
      <c r="K220" s="705">
        <f t="shared" si="14"/>
        <v>25714.285714285717</v>
      </c>
      <c r="L220" s="705">
        <f t="shared" si="15"/>
        <v>0</v>
      </c>
    </row>
    <row r="221" spans="1:12" ht="15" x14ac:dyDescent="0.25">
      <c r="A221" s="702">
        <v>147450</v>
      </c>
      <c r="B221" s="702">
        <v>9352229</v>
      </c>
      <c r="C221" s="703">
        <v>446</v>
      </c>
      <c r="D221" s="703"/>
      <c r="E221" s="136" t="str">
        <f>IF(ISERROR(VLOOKUP(C221,'[17]Targeted Support'!$C:$D,2,FALSE)),0,(VLOOKUP(C221,'[17]Targeted Support'!$C:$D,2,FALSE)))</f>
        <v>Great Whelnetham C of E VCP School</v>
      </c>
      <c r="F221" s="704">
        <f>VLOOKUP(B221,[17]Data!$B:$AW,48,FALSE)</f>
        <v>44738.407094746348</v>
      </c>
      <c r="G221" s="704">
        <f>IF(ISERROR(VLOOKUP(C221,'[17]Targeted Support'!$C:$E,3,FALSE)),0,(VLOOKUP(C221,'[17]Targeted Support'!$C:$E,3,FALSE)))</f>
        <v>7</v>
      </c>
      <c r="H221" s="704">
        <f>VLOOKUP(B221,[17]Data!B:D,3,FALSE)</f>
        <v>98</v>
      </c>
      <c r="I221" s="705">
        <f t="shared" si="12"/>
        <v>42000</v>
      </c>
      <c r="J221" s="706">
        <f t="shared" si="13"/>
        <v>0.93879068852525327</v>
      </c>
      <c r="K221" s="705">
        <f t="shared" si="14"/>
        <v>60000.000000000007</v>
      </c>
      <c r="L221" s="705">
        <f t="shared" si="15"/>
        <v>15261.592905253659</v>
      </c>
    </row>
    <row r="222" spans="1:12" ht="15" x14ac:dyDescent="0.25">
      <c r="A222" s="702">
        <v>141371</v>
      </c>
      <c r="B222" s="702">
        <v>9352047</v>
      </c>
      <c r="C222" s="703">
        <v>447</v>
      </c>
      <c r="D222" s="703"/>
      <c r="E222" s="136" t="str">
        <f>IF(ISERROR(VLOOKUP(C222,'[17]Targeted Support'!$C:$D,2,FALSE)),0,(VLOOKUP(C222,'[17]Targeted Support'!$C:$D,2,FALSE)))</f>
        <v>Coupals Primary Academy</v>
      </c>
      <c r="F222" s="704">
        <f>VLOOKUP(B222,[17]Data!$B:$AW,48,FALSE)</f>
        <v>143645.51394133174</v>
      </c>
      <c r="G222" s="704">
        <f>IF(ISERROR(VLOOKUP(C222,'[17]Targeted Support'!$C:$E,3,FALSE)),0,(VLOOKUP(C222,'[17]Targeted Support'!$C:$E,3,FALSE)))</f>
        <v>13</v>
      </c>
      <c r="H222" s="704">
        <f>VLOOKUP(B222,[17]Data!B:D,3,FALSE)</f>
        <v>294</v>
      </c>
      <c r="I222" s="705">
        <f t="shared" si="12"/>
        <v>78000</v>
      </c>
      <c r="J222" s="706">
        <f t="shared" si="13"/>
        <v>0.54300338284046279</v>
      </c>
      <c r="K222" s="705">
        <f t="shared" si="14"/>
        <v>111428.57142857143</v>
      </c>
      <c r="L222" s="705">
        <f t="shared" si="15"/>
        <v>0</v>
      </c>
    </row>
    <row r="223" spans="1:12" ht="15" x14ac:dyDescent="0.25">
      <c r="A223" s="702">
        <v>144215</v>
      </c>
      <c r="B223" s="702">
        <v>9352204</v>
      </c>
      <c r="C223" s="703">
        <v>448</v>
      </c>
      <c r="D223" s="703"/>
      <c r="E223" s="136" t="str">
        <f>IF(ISERROR(VLOOKUP(C223,'[17]Targeted Support'!$C:$D,2,FALSE)),0,(VLOOKUP(C223,'[17]Targeted Support'!$C:$D,2,FALSE)))</f>
        <v>Hartest C of E Primary School</v>
      </c>
      <c r="F223" s="704">
        <f>VLOOKUP(B223,[17]Data!$B:$AW,48,FALSE)</f>
        <v>39819.105800907142</v>
      </c>
      <c r="G223" s="704">
        <f>IF(ISERROR(VLOOKUP(C223,'[17]Targeted Support'!$C:$E,3,FALSE)),0,(VLOOKUP(C223,'[17]Targeted Support'!$C:$E,3,FALSE)))</f>
        <v>6</v>
      </c>
      <c r="H223" s="704">
        <f>VLOOKUP(B223,[17]Data!B:D,3,FALSE)</f>
        <v>76</v>
      </c>
      <c r="I223" s="705">
        <f t="shared" si="12"/>
        <v>36000</v>
      </c>
      <c r="J223" s="706">
        <f t="shared" si="13"/>
        <v>0.90408860962367121</v>
      </c>
      <c r="K223" s="705">
        <f t="shared" si="14"/>
        <v>51428.571428571435</v>
      </c>
      <c r="L223" s="705">
        <f t="shared" si="15"/>
        <v>11609.465627664293</v>
      </c>
    </row>
    <row r="224" spans="1:12" ht="15" x14ac:dyDescent="0.25">
      <c r="A224" s="702">
        <v>124733</v>
      </c>
      <c r="B224" s="702">
        <v>9353091</v>
      </c>
      <c r="C224" s="703">
        <v>449</v>
      </c>
      <c r="D224" s="703"/>
      <c r="E224" s="136" t="str">
        <f>IF(ISERROR(VLOOKUP(C224,'[17]Targeted Support'!$C:$D,2,FALSE)),0,(VLOOKUP(C224,'[17]Targeted Support'!$C:$D,2,FALSE)))</f>
        <v>Crawford's C of E Primary School</v>
      </c>
      <c r="F224" s="704">
        <f>VLOOKUP(B224,[17]Data!$B:$AW,48,FALSE)</f>
        <v>69519.184615384627</v>
      </c>
      <c r="G224" s="704">
        <f>IF(ISERROR(VLOOKUP(C224,'[17]Targeted Support'!$C:$E,3,FALSE)),0,(VLOOKUP(C224,'[17]Targeted Support'!$C:$E,3,FALSE)))</f>
        <v>4</v>
      </c>
      <c r="H224" s="704">
        <f>VLOOKUP(B224,[17]Data!B:D,3,FALSE)</f>
        <v>86</v>
      </c>
      <c r="I224" s="705">
        <f t="shared" si="12"/>
        <v>24000</v>
      </c>
      <c r="J224" s="706">
        <f t="shared" si="13"/>
        <v>0.34522844496494265</v>
      </c>
      <c r="K224" s="705">
        <f t="shared" si="14"/>
        <v>34285.71428571429</v>
      </c>
      <c r="L224" s="705">
        <f t="shared" si="15"/>
        <v>0</v>
      </c>
    </row>
    <row r="225" spans="1:12" ht="15" x14ac:dyDescent="0.25">
      <c r="A225" s="702">
        <v>141546</v>
      </c>
      <c r="B225" s="702">
        <v>9352040</v>
      </c>
      <c r="C225" s="703">
        <v>450</v>
      </c>
      <c r="D225" s="703"/>
      <c r="E225" s="136" t="str">
        <f>IF(ISERROR(VLOOKUP(C225,'[17]Targeted Support'!$C:$D,2,FALSE)),0,(VLOOKUP(C225,'[17]Targeted Support'!$C:$D,2,FALSE)))</f>
        <v>Burton End Primary Academy</v>
      </c>
      <c r="F225" s="704">
        <f>VLOOKUP(B225,[17]Data!$B:$AW,48,FALSE)</f>
        <v>172701.19892183284</v>
      </c>
      <c r="G225" s="704">
        <f>IF(ISERROR(VLOOKUP(C225,'[17]Targeted Support'!$C:$E,3,FALSE)),0,(VLOOKUP(C225,'[17]Targeted Support'!$C:$E,3,FALSE)))</f>
        <v>12</v>
      </c>
      <c r="H225" s="704">
        <f>VLOOKUP(B225,[17]Data!B:D,3,FALSE)</f>
        <v>372</v>
      </c>
      <c r="I225" s="705">
        <f t="shared" si="12"/>
        <v>72000</v>
      </c>
      <c r="J225" s="706">
        <f t="shared" si="13"/>
        <v>0.4169050385839434</v>
      </c>
      <c r="K225" s="705">
        <f t="shared" si="14"/>
        <v>102857.14285714287</v>
      </c>
      <c r="L225" s="705">
        <f t="shared" si="15"/>
        <v>0</v>
      </c>
    </row>
    <row r="226" spans="1:12" ht="15" x14ac:dyDescent="0.25">
      <c r="A226" s="702">
        <v>124537</v>
      </c>
      <c r="B226" s="702">
        <v>9352011</v>
      </c>
      <c r="C226" s="703">
        <v>451</v>
      </c>
      <c r="D226" s="703"/>
      <c r="E226" s="136" t="str">
        <f>IF(ISERROR(VLOOKUP(C226,'[17]Targeted Support'!$C:$D,2,FALSE)),0,(VLOOKUP(C226,'[17]Targeted Support'!$C:$D,2,FALSE)))</f>
        <v>New Cangle CP School</v>
      </c>
      <c r="F226" s="704">
        <f>VLOOKUP(B226,[17]Data!$B:$AW,48,FALSE)</f>
        <v>90542.529064039481</v>
      </c>
      <c r="G226" s="704">
        <f>IF(ISERROR(VLOOKUP(C226,'[17]Targeted Support'!$C:$E,3,FALSE)),0,(VLOOKUP(C226,'[17]Targeted Support'!$C:$E,3,FALSE)))</f>
        <v>4</v>
      </c>
      <c r="H226" s="704">
        <f>VLOOKUP(B226,[17]Data!B:D,3,FALSE)</f>
        <v>207</v>
      </c>
      <c r="I226" s="705">
        <f t="shared" si="12"/>
        <v>24000</v>
      </c>
      <c r="J226" s="706">
        <f t="shared" si="13"/>
        <v>0.26506880521335041</v>
      </c>
      <c r="K226" s="705">
        <f t="shared" si="14"/>
        <v>34285.71428571429</v>
      </c>
      <c r="L226" s="705">
        <f t="shared" si="15"/>
        <v>0</v>
      </c>
    </row>
    <row r="227" spans="1:12" ht="15" x14ac:dyDescent="0.25">
      <c r="A227" s="702">
        <v>144276</v>
      </c>
      <c r="B227" s="702">
        <v>9352201</v>
      </c>
      <c r="C227" s="703">
        <v>452</v>
      </c>
      <c r="D227" s="703"/>
      <c r="E227" s="136" t="str">
        <f>IF(ISERROR(VLOOKUP(C227,'[17]Targeted Support'!$C:$D,2,FALSE)),0,(VLOOKUP(C227,'[17]Targeted Support'!$C:$D,2,FALSE)))</f>
        <v xml:space="preserve">Clements Primary Academy </v>
      </c>
      <c r="F227" s="704">
        <f>VLOOKUP(B227,[17]Data!$B:$AW,48,FALSE)</f>
        <v>153439.17197093609</v>
      </c>
      <c r="G227" s="704">
        <f>IF(ISERROR(VLOOKUP(C227,'[17]Targeted Support'!$C:$E,3,FALSE)),0,(VLOOKUP(C227,'[17]Targeted Support'!$C:$E,3,FALSE)))</f>
        <v>13</v>
      </c>
      <c r="H227" s="704">
        <f>VLOOKUP(B227,[17]Data!B:D,3,FALSE)</f>
        <v>236</v>
      </c>
      <c r="I227" s="705">
        <f t="shared" si="12"/>
        <v>78000</v>
      </c>
      <c r="J227" s="706">
        <f t="shared" si="13"/>
        <v>0.50834476619030822</v>
      </c>
      <c r="K227" s="705">
        <f t="shared" si="14"/>
        <v>111428.57142857143</v>
      </c>
      <c r="L227" s="705">
        <f t="shared" si="15"/>
        <v>0</v>
      </c>
    </row>
    <row r="228" spans="1:12" ht="15" x14ac:dyDescent="0.25">
      <c r="A228" s="702">
        <v>140044</v>
      </c>
      <c r="B228" s="702">
        <v>9352010</v>
      </c>
      <c r="C228" s="703">
        <v>453</v>
      </c>
      <c r="D228" s="703"/>
      <c r="E228" s="136" t="str">
        <f>IF(ISERROR(VLOOKUP(C228,'[17]Targeted Support'!$C:$D,2,FALSE)),0,(VLOOKUP(C228,'[17]Targeted Support'!$C:$D,2,FALSE)))</f>
        <v xml:space="preserve">Westfield Primary Academy </v>
      </c>
      <c r="F228" s="704">
        <f>VLOOKUP(B228,[17]Data!$B:$AW,48,FALSE)</f>
        <v>186467.71725591103</v>
      </c>
      <c r="G228" s="704">
        <f>IF(ISERROR(VLOOKUP(C228,'[17]Targeted Support'!$C:$E,3,FALSE)),0,(VLOOKUP(C228,'[17]Targeted Support'!$C:$E,3,FALSE)))</f>
        <v>22</v>
      </c>
      <c r="H228" s="704">
        <f>VLOOKUP(B228,[17]Data!B:D,3,FALSE)</f>
        <v>381</v>
      </c>
      <c r="I228" s="705">
        <f t="shared" si="12"/>
        <v>132000</v>
      </c>
      <c r="J228" s="706">
        <f t="shared" si="13"/>
        <v>0.7078973344154863</v>
      </c>
      <c r="K228" s="705">
        <f t="shared" si="14"/>
        <v>188571.42857142858</v>
      </c>
      <c r="L228" s="705">
        <f t="shared" si="15"/>
        <v>2103.7113155175466</v>
      </c>
    </row>
    <row r="229" spans="1:12" ht="15" x14ac:dyDescent="0.25">
      <c r="A229" s="702">
        <v>138161</v>
      </c>
      <c r="B229" s="702">
        <v>9352036</v>
      </c>
      <c r="C229" s="703">
        <v>454</v>
      </c>
      <c r="D229" s="703"/>
      <c r="E229" s="136" t="str">
        <f>IF(ISERROR(VLOOKUP(C229,'[17]Targeted Support'!$C:$D,2,FALSE)),0,(VLOOKUP(C229,'[17]Targeted Support'!$C:$D,2,FALSE)))</f>
        <v>Place Farm Primary Academy</v>
      </c>
      <c r="F229" s="704">
        <f>VLOOKUP(B229,[17]Data!$B:$AW,48,FALSE)</f>
        <v>210034.21686067476</v>
      </c>
      <c r="G229" s="704">
        <f>IF(ISERROR(VLOOKUP(C229,'[17]Targeted Support'!$C:$E,3,FALSE)),0,(VLOOKUP(C229,'[17]Targeted Support'!$C:$E,3,FALSE)))</f>
        <v>14</v>
      </c>
      <c r="H229" s="704">
        <f>VLOOKUP(B229,[17]Data!B:D,3,FALSE)</f>
        <v>405</v>
      </c>
      <c r="I229" s="705">
        <f t="shared" si="12"/>
        <v>84000</v>
      </c>
      <c r="J229" s="706">
        <f t="shared" si="13"/>
        <v>0.39993483564499882</v>
      </c>
      <c r="K229" s="705">
        <f t="shared" si="14"/>
        <v>120000.00000000001</v>
      </c>
      <c r="L229" s="705">
        <f t="shared" si="15"/>
        <v>0</v>
      </c>
    </row>
    <row r="230" spans="1:12" ht="15" x14ac:dyDescent="0.25">
      <c r="A230" s="702">
        <v>124769</v>
      </c>
      <c r="B230" s="702">
        <v>9353320</v>
      </c>
      <c r="C230" s="703">
        <v>455</v>
      </c>
      <c r="D230" s="703"/>
      <c r="E230" s="136" t="str">
        <f>IF(ISERROR(VLOOKUP(C230,'[17]Targeted Support'!$C:$D,2,FALSE)),0,(VLOOKUP(C230,'[17]Targeted Support'!$C:$D,2,FALSE)))</f>
        <v>St Felix RC Primary School Haverhill</v>
      </c>
      <c r="F230" s="704">
        <f>VLOOKUP(B230,[17]Data!$B:$AW,48,FALSE)</f>
        <v>116816.20616594159</v>
      </c>
      <c r="G230" s="704">
        <f>IF(ISERROR(VLOOKUP(C230,'[17]Targeted Support'!$C:$E,3,FALSE)),0,(VLOOKUP(C230,'[17]Targeted Support'!$C:$E,3,FALSE)))</f>
        <v>3</v>
      </c>
      <c r="H230" s="704">
        <f>VLOOKUP(B230,[17]Data!B:D,3,FALSE)</f>
        <v>278</v>
      </c>
      <c r="I230" s="705">
        <f t="shared" si="12"/>
        <v>18000</v>
      </c>
      <c r="J230" s="706">
        <f t="shared" si="13"/>
        <v>0.15408820908316742</v>
      </c>
      <c r="K230" s="705">
        <f t="shared" si="14"/>
        <v>25714.285714285717</v>
      </c>
      <c r="L230" s="705">
        <f t="shared" si="15"/>
        <v>0</v>
      </c>
    </row>
    <row r="231" spans="1:12" ht="15" x14ac:dyDescent="0.25">
      <c r="A231" s="702">
        <v>124702</v>
      </c>
      <c r="B231" s="702">
        <v>9353036</v>
      </c>
      <c r="C231" s="703">
        <v>457</v>
      </c>
      <c r="D231" s="703"/>
      <c r="E231" s="136" t="str">
        <f>IF(ISERROR(VLOOKUP(C231,'[17]Targeted Support'!$C:$D,2,FALSE)),0,(VLOOKUP(C231,'[17]Targeted Support'!$C:$D,2,FALSE)))</f>
        <v>Honington CEVCP School</v>
      </c>
      <c r="F231" s="704">
        <f>VLOOKUP(B231,[17]Data!$B:$AW,48,FALSE)</f>
        <v>76066.069230769281</v>
      </c>
      <c r="G231" s="704">
        <f>IF(ISERROR(VLOOKUP(C231,'[17]Targeted Support'!$C:$E,3,FALSE)),0,(VLOOKUP(C231,'[17]Targeted Support'!$C:$E,3,FALSE)))</f>
        <v>4</v>
      </c>
      <c r="H231" s="704">
        <f>VLOOKUP(B231,[17]Data!B:D,3,FALSE)</f>
        <v>182</v>
      </c>
      <c r="I231" s="705">
        <f t="shared" si="12"/>
        <v>24000</v>
      </c>
      <c r="J231" s="706">
        <f t="shared" si="13"/>
        <v>0.31551518624143426</v>
      </c>
      <c r="K231" s="705">
        <f t="shared" si="14"/>
        <v>34285.71428571429</v>
      </c>
      <c r="L231" s="705">
        <f t="shared" si="15"/>
        <v>0</v>
      </c>
    </row>
    <row r="232" spans="1:12" ht="15" x14ac:dyDescent="0.25">
      <c r="A232" s="702">
        <v>124703</v>
      </c>
      <c r="B232" s="702">
        <v>9353037</v>
      </c>
      <c r="C232" s="703">
        <v>458</v>
      </c>
      <c r="D232" s="703"/>
      <c r="E232" s="136" t="str">
        <f>IF(ISERROR(VLOOKUP(C232,'[17]Targeted Support'!$C:$D,2,FALSE)),0,(VLOOKUP(C232,'[17]Targeted Support'!$C:$D,2,FALSE)))</f>
        <v>Hopton CEVC Primary School</v>
      </c>
      <c r="F232" s="704">
        <f>VLOOKUP(B232,[17]Data!$B:$AW,48,FALSE)</f>
        <v>46177.103797468386</v>
      </c>
      <c r="G232" s="704">
        <f>IF(ISERROR(VLOOKUP(C232,'[17]Targeted Support'!$C:$E,3,FALSE)),0,(VLOOKUP(C232,'[17]Targeted Support'!$C:$E,3,FALSE)))</f>
        <v>4</v>
      </c>
      <c r="H232" s="704">
        <f>VLOOKUP(B232,[17]Data!B:D,3,FALSE)</f>
        <v>91</v>
      </c>
      <c r="I232" s="705">
        <f t="shared" si="12"/>
        <v>24000</v>
      </c>
      <c r="J232" s="706">
        <f t="shared" si="13"/>
        <v>0.51973809585944142</v>
      </c>
      <c r="K232" s="705">
        <f t="shared" si="14"/>
        <v>34285.71428571429</v>
      </c>
      <c r="L232" s="705">
        <f t="shared" si="15"/>
        <v>0</v>
      </c>
    </row>
    <row r="233" spans="1:12" ht="15" x14ac:dyDescent="0.25">
      <c r="A233" s="702">
        <v>124538</v>
      </c>
      <c r="B233" s="702">
        <v>9352012</v>
      </c>
      <c r="C233" s="703">
        <v>460</v>
      </c>
      <c r="D233" s="703"/>
      <c r="E233" s="136" t="str">
        <f>IF(ISERROR(VLOOKUP(C233,'[17]Targeted Support'!$C:$D,2,FALSE)),0,(VLOOKUP(C233,'[17]Targeted Support'!$C:$D,2,FALSE)))</f>
        <v>Hundon</v>
      </c>
      <c r="F233" s="704">
        <f>VLOOKUP(B233,[17]Data!$B:$AW,48,FALSE)</f>
        <v>38788.514285714307</v>
      </c>
      <c r="G233" s="704">
        <f>IF(ISERROR(VLOOKUP(C233,'[17]Targeted Support'!$C:$E,3,FALSE)),0,(VLOOKUP(C233,'[17]Targeted Support'!$C:$E,3,FALSE)))</f>
        <v>4</v>
      </c>
      <c r="H233" s="704">
        <f>VLOOKUP(B233,[17]Data!B:D,3,FALSE)</f>
        <v>76</v>
      </c>
      <c r="I233" s="705">
        <f t="shared" si="12"/>
        <v>24000</v>
      </c>
      <c r="J233" s="706">
        <f t="shared" si="13"/>
        <v>0.61873986261028635</v>
      </c>
      <c r="K233" s="705">
        <f t="shared" si="14"/>
        <v>34285.71428571429</v>
      </c>
      <c r="L233" s="705">
        <f t="shared" si="15"/>
        <v>0</v>
      </c>
    </row>
    <row r="234" spans="1:12" ht="15" x14ac:dyDescent="0.25">
      <c r="A234" s="702">
        <v>124678</v>
      </c>
      <c r="B234" s="702">
        <v>9352921</v>
      </c>
      <c r="C234" s="703">
        <v>461</v>
      </c>
      <c r="D234" s="703"/>
      <c r="E234" s="136" t="str">
        <f>IF(ISERROR(VLOOKUP(C234,'[17]Targeted Support'!$C:$D,2,FALSE)),0,(VLOOKUP(C234,'[17]Targeted Support'!$C:$D,2,FALSE)))</f>
        <v>Ickworth Park Primary School</v>
      </c>
      <c r="F234" s="704">
        <f>VLOOKUP(B234,[17]Data!$B:$AW,48,FALSE)</f>
        <v>62772.332753092109</v>
      </c>
      <c r="G234" s="704">
        <f>IF(ISERROR(VLOOKUP(C234,'[17]Targeted Support'!$C:$E,3,FALSE)),0,(VLOOKUP(C234,'[17]Targeted Support'!$C:$E,3,FALSE)))</f>
        <v>3</v>
      </c>
      <c r="H234" s="704">
        <f>VLOOKUP(B234,[17]Data!B:D,3,FALSE)</f>
        <v>210</v>
      </c>
      <c r="I234" s="705">
        <f t="shared" si="12"/>
        <v>18000</v>
      </c>
      <c r="J234" s="706">
        <f t="shared" si="13"/>
        <v>0.28675053499765524</v>
      </c>
      <c r="K234" s="705">
        <f t="shared" si="14"/>
        <v>25714.285714285717</v>
      </c>
      <c r="L234" s="705">
        <f t="shared" si="15"/>
        <v>0</v>
      </c>
    </row>
    <row r="235" spans="1:12" ht="15" x14ac:dyDescent="0.25">
      <c r="A235" s="702">
        <v>145234</v>
      </c>
      <c r="B235" s="702">
        <v>9352212</v>
      </c>
      <c r="C235" s="703">
        <v>464</v>
      </c>
      <c r="D235" s="703"/>
      <c r="E235" s="136" t="str">
        <f>IF(ISERROR(VLOOKUP(C235,'[17]Targeted Support'!$C:$D,2,FALSE)),0,(VLOOKUP(C235,'[17]Targeted Support'!$C:$D,2,FALSE)))</f>
        <v>Ixworth C of E Primary School</v>
      </c>
      <c r="F235" s="704">
        <f>VLOOKUP(B235,[17]Data!$B:$AW,48,FALSE)</f>
        <v>66312.264654816026</v>
      </c>
      <c r="G235" s="704">
        <f>IF(ISERROR(VLOOKUP(C235,'[17]Targeted Support'!$C:$E,3,FALSE)),0,(VLOOKUP(C235,'[17]Targeted Support'!$C:$E,3,FALSE)))</f>
        <v>8</v>
      </c>
      <c r="H235" s="704">
        <f>VLOOKUP(B235,[17]Data!B:D,3,FALSE)</f>
        <v>138</v>
      </c>
      <c r="I235" s="705">
        <f t="shared" si="12"/>
        <v>48000</v>
      </c>
      <c r="J235" s="706">
        <f t="shared" si="13"/>
        <v>0.72384799780041786</v>
      </c>
      <c r="K235" s="705">
        <f t="shared" si="14"/>
        <v>68571.42857142858</v>
      </c>
      <c r="L235" s="705">
        <f t="shared" si="15"/>
        <v>2259.1639166125533</v>
      </c>
    </row>
    <row r="236" spans="1:12" ht="15" x14ac:dyDescent="0.25">
      <c r="A236" s="702">
        <v>139485</v>
      </c>
      <c r="B236" s="702">
        <v>9352054</v>
      </c>
      <c r="C236" s="703">
        <v>465</v>
      </c>
      <c r="D236" s="703"/>
      <c r="E236" s="136" t="str">
        <f>IF(ISERROR(VLOOKUP(C236,'[17]Targeted Support'!$C:$D,2,FALSE)),0,(VLOOKUP(C236,'[17]Targeted Support'!$C:$D,2,FALSE)))</f>
        <v>Kedington Primary Academy</v>
      </c>
      <c r="F236" s="704">
        <f>VLOOKUP(B236,[17]Data!$B:$AW,48,FALSE)</f>
        <v>65679.124175824269</v>
      </c>
      <c r="G236" s="704">
        <f>IF(ISERROR(VLOOKUP(C236,'[17]Targeted Support'!$C:$E,3,FALSE)),0,(VLOOKUP(C236,'[17]Targeted Support'!$C:$E,3,FALSE)))</f>
        <v>4</v>
      </c>
      <c r="H236" s="704">
        <f>VLOOKUP(B236,[17]Data!B:D,3,FALSE)</f>
        <v>199</v>
      </c>
      <c r="I236" s="705">
        <f t="shared" si="12"/>
        <v>24000</v>
      </c>
      <c r="J236" s="706">
        <f t="shared" si="13"/>
        <v>0.36541291165441764</v>
      </c>
      <c r="K236" s="705">
        <f t="shared" si="14"/>
        <v>34285.71428571429</v>
      </c>
      <c r="L236" s="705">
        <f t="shared" si="15"/>
        <v>0</v>
      </c>
    </row>
    <row r="237" spans="1:12" ht="15" x14ac:dyDescent="0.25">
      <c r="A237" s="702">
        <v>124539</v>
      </c>
      <c r="B237" s="702">
        <v>9352013</v>
      </c>
      <c r="C237" s="703">
        <v>466</v>
      </c>
      <c r="D237" s="703"/>
      <c r="E237" s="136" t="str">
        <f>IF(ISERROR(VLOOKUP(C237,'[17]Targeted Support'!$C:$D,2,FALSE)),0,(VLOOKUP(C237,'[17]Targeted Support'!$C:$D,2,FALSE)))</f>
        <v>Lakenheath CP School</v>
      </c>
      <c r="F237" s="704">
        <f>VLOOKUP(B237,[17]Data!$B:$AW,48,FALSE)</f>
        <v>136482.49919786109</v>
      </c>
      <c r="G237" s="704">
        <f>IF(ISERROR(VLOOKUP(C237,'[17]Targeted Support'!$C:$E,3,FALSE)),0,(VLOOKUP(C237,'[17]Targeted Support'!$C:$E,3,FALSE)))</f>
        <v>10</v>
      </c>
      <c r="H237" s="704">
        <f>VLOOKUP(B237,[17]Data!B:D,3,FALSE)</f>
        <v>287</v>
      </c>
      <c r="I237" s="705">
        <f t="shared" si="12"/>
        <v>60000</v>
      </c>
      <c r="J237" s="706">
        <f t="shared" si="13"/>
        <v>0.43961680327246161</v>
      </c>
      <c r="K237" s="705">
        <f t="shared" si="14"/>
        <v>85714.285714285725</v>
      </c>
      <c r="L237" s="705">
        <f t="shared" si="15"/>
        <v>0</v>
      </c>
    </row>
    <row r="238" spans="1:12" ht="15" x14ac:dyDescent="0.25">
      <c r="A238" s="702">
        <v>124540</v>
      </c>
      <c r="B238" s="702">
        <v>9352015</v>
      </c>
      <c r="C238" s="703">
        <v>467</v>
      </c>
      <c r="D238" s="703"/>
      <c r="E238" s="136" t="str">
        <f>IF(ISERROR(VLOOKUP(C238,'[17]Targeted Support'!$C:$D,2,FALSE)),0,(VLOOKUP(C238,'[17]Targeted Support'!$C:$D,2,FALSE)))</f>
        <v>Lavenham Community Primary School</v>
      </c>
      <c r="F238" s="704">
        <f>VLOOKUP(B238,[17]Data!$B:$AW,48,FALSE)</f>
        <v>40120.327472527526</v>
      </c>
      <c r="G238" s="704">
        <f>IF(ISERROR(VLOOKUP(C238,'[17]Targeted Support'!$C:$E,3,FALSE)),0,(VLOOKUP(C238,'[17]Targeted Support'!$C:$E,3,FALSE)))</f>
        <v>5</v>
      </c>
      <c r="H238" s="704">
        <f>VLOOKUP(B238,[17]Data!B:D,3,FALSE)</f>
        <v>109</v>
      </c>
      <c r="I238" s="705">
        <f t="shared" si="12"/>
        <v>30000</v>
      </c>
      <c r="J238" s="706">
        <f t="shared" si="13"/>
        <v>0.74775062642603207</v>
      </c>
      <c r="K238" s="705">
        <f t="shared" si="14"/>
        <v>42857.142857142862</v>
      </c>
      <c r="L238" s="705">
        <f t="shared" si="15"/>
        <v>2736.8153846153364</v>
      </c>
    </row>
    <row r="239" spans="1:12" ht="15" x14ac:dyDescent="0.25">
      <c r="A239" s="702">
        <v>124706</v>
      </c>
      <c r="B239" s="702">
        <v>9353043</v>
      </c>
      <c r="C239" s="703">
        <v>468</v>
      </c>
      <c r="D239" s="703"/>
      <c r="E239" s="136" t="str">
        <f>IF(ISERROR(VLOOKUP(C239,'[17]Targeted Support'!$C:$D,2,FALSE)),0,(VLOOKUP(C239,'[17]Targeted Support'!$C:$D,2,FALSE)))</f>
        <v>All Saints C of E VCP School, Lawshall</v>
      </c>
      <c r="F239" s="704">
        <f>VLOOKUP(B239,[17]Data!$B:$AW,48,FALSE)</f>
        <v>58933.721052631518</v>
      </c>
      <c r="G239" s="704">
        <f>IF(ISERROR(VLOOKUP(C239,'[17]Targeted Support'!$C:$E,3,FALSE)),0,(VLOOKUP(C239,'[17]Targeted Support'!$C:$E,3,FALSE)))</f>
        <v>4</v>
      </c>
      <c r="H239" s="704">
        <f>VLOOKUP(B239,[17]Data!B:D,3,FALSE)</f>
        <v>174</v>
      </c>
      <c r="I239" s="705">
        <f t="shared" si="12"/>
        <v>24000</v>
      </c>
      <c r="J239" s="706">
        <f t="shared" si="13"/>
        <v>0.40723713981281601</v>
      </c>
      <c r="K239" s="705">
        <f t="shared" si="14"/>
        <v>34285.71428571429</v>
      </c>
      <c r="L239" s="705">
        <f t="shared" si="15"/>
        <v>0</v>
      </c>
    </row>
    <row r="240" spans="1:12" ht="15" x14ac:dyDescent="0.25">
      <c r="A240" s="702">
        <v>143147</v>
      </c>
      <c r="B240" s="702">
        <v>9352155</v>
      </c>
      <c r="C240" s="703">
        <v>469</v>
      </c>
      <c r="D240" s="703"/>
      <c r="E240" s="136" t="str">
        <f>IF(ISERROR(VLOOKUP(C240,'[17]Targeted Support'!$C:$D,2,FALSE)),0,(VLOOKUP(C240,'[17]Targeted Support'!$C:$D,2,FALSE)))</f>
        <v>Long Melford C of E Primary School</v>
      </c>
      <c r="F240" s="704">
        <f>VLOOKUP(B240,[17]Data!$B:$AW,48,FALSE)</f>
        <v>95805.216107382526</v>
      </c>
      <c r="G240" s="704">
        <f>IF(ISERROR(VLOOKUP(C240,'[17]Targeted Support'!$C:$E,3,FALSE)),0,(VLOOKUP(C240,'[17]Targeted Support'!$C:$E,3,FALSE)))</f>
        <v>9</v>
      </c>
      <c r="H240" s="704">
        <f>VLOOKUP(B240,[17]Data!B:D,3,FALSE)</f>
        <v>181</v>
      </c>
      <c r="I240" s="705">
        <f t="shared" si="12"/>
        <v>54000</v>
      </c>
      <c r="J240" s="706">
        <f t="shared" si="13"/>
        <v>0.56364363229946191</v>
      </c>
      <c r="K240" s="705">
        <f t="shared" si="14"/>
        <v>77142.857142857145</v>
      </c>
      <c r="L240" s="705">
        <f t="shared" si="15"/>
        <v>0</v>
      </c>
    </row>
    <row r="241" spans="1:12" ht="15" x14ac:dyDescent="0.25">
      <c r="A241" s="702">
        <v>143361</v>
      </c>
      <c r="B241" s="702">
        <v>9352097</v>
      </c>
      <c r="C241" s="703">
        <v>471</v>
      </c>
      <c r="D241" s="703"/>
      <c r="E241" s="136" t="str">
        <f>IF(ISERROR(VLOOKUP(C241,'[17]Targeted Support'!$C:$D,2,FALSE)),0,(VLOOKUP(C241,'[17]Targeted Support'!$C:$D,2,FALSE)))</f>
        <v>Mendlesham Primary School</v>
      </c>
      <c r="F241" s="704">
        <f>VLOOKUP(B241,[17]Data!$B:$AW,48,FALSE)</f>
        <v>54936.936363636341</v>
      </c>
      <c r="G241" s="704">
        <f>IF(ISERROR(VLOOKUP(C241,'[17]Targeted Support'!$C:$E,3,FALSE)),0,(VLOOKUP(C241,'[17]Targeted Support'!$C:$E,3,FALSE)))</f>
        <v>7</v>
      </c>
      <c r="H241" s="704">
        <f>VLOOKUP(B241,[17]Data!B:D,3,FALSE)</f>
        <v>111</v>
      </c>
      <c r="I241" s="705">
        <f t="shared" si="12"/>
        <v>42000</v>
      </c>
      <c r="J241" s="706">
        <f t="shared" si="13"/>
        <v>0.76451296304539629</v>
      </c>
      <c r="K241" s="705">
        <f t="shared" si="14"/>
        <v>60000.000000000007</v>
      </c>
      <c r="L241" s="705">
        <f t="shared" si="15"/>
        <v>5063.0636363636659</v>
      </c>
    </row>
    <row r="242" spans="1:12" ht="15" x14ac:dyDescent="0.25">
      <c r="A242" s="702">
        <v>137419</v>
      </c>
      <c r="B242" s="702">
        <v>9353314</v>
      </c>
      <c r="C242" s="703">
        <v>472</v>
      </c>
      <c r="D242" s="703"/>
      <c r="E242" s="136" t="str">
        <f>IF(ISERROR(VLOOKUP(C242,'[17]Targeted Support'!$C:$D,2,FALSE)),0,(VLOOKUP(C242,'[17]Targeted Support'!$C:$D,2,FALSE)))</f>
        <v>St Mary's Cof E Primary Academy</v>
      </c>
      <c r="F242" s="704">
        <f>VLOOKUP(B242,[17]Data!$B:$AW,48,FALSE)</f>
        <v>223059.57999561122</v>
      </c>
      <c r="G242" s="704">
        <f>IF(ISERROR(VLOOKUP(C242,'[17]Targeted Support'!$C:$E,3,FALSE)),0,(VLOOKUP(C242,'[17]Targeted Support'!$C:$E,3,FALSE)))</f>
        <v>20</v>
      </c>
      <c r="H242" s="704">
        <f>VLOOKUP(B242,[17]Data!B:D,3,FALSE)</f>
        <v>406</v>
      </c>
      <c r="I242" s="705">
        <f t="shared" si="12"/>
        <v>120000</v>
      </c>
      <c r="J242" s="706">
        <f t="shared" si="13"/>
        <v>0.5379728591005194</v>
      </c>
      <c r="K242" s="705">
        <f t="shared" si="14"/>
        <v>171428.57142857145</v>
      </c>
      <c r="L242" s="705">
        <f t="shared" si="15"/>
        <v>0</v>
      </c>
    </row>
    <row r="243" spans="1:12" ht="15" x14ac:dyDescent="0.25">
      <c r="A243" s="702">
        <v>144275</v>
      </c>
      <c r="B243" s="702">
        <v>9352200</v>
      </c>
      <c r="C243" s="703">
        <v>473</v>
      </c>
      <c r="D243" s="703"/>
      <c r="E243" s="136" t="str">
        <f>IF(ISERROR(VLOOKUP(C243,'[17]Targeted Support'!$C:$D,2,FALSE)),0,(VLOOKUP(C243,'[17]Targeted Support'!$C:$D,2,FALSE)))</f>
        <v>Beck Row Primary Academy</v>
      </c>
      <c r="F243" s="704">
        <f>VLOOKUP(B243,[17]Data!$B:$AW,48,FALSE)</f>
        <v>126353.95384615386</v>
      </c>
      <c r="G243" s="704">
        <f>IF(ISERROR(VLOOKUP(C243,'[17]Targeted Support'!$C:$E,3,FALSE)),0,(VLOOKUP(C243,'[17]Targeted Support'!$C:$E,3,FALSE)))</f>
        <v>4</v>
      </c>
      <c r="H243" s="704">
        <f>VLOOKUP(B243,[17]Data!B:D,3,FALSE)</f>
        <v>200</v>
      </c>
      <c r="I243" s="705">
        <f t="shared" si="12"/>
        <v>24000</v>
      </c>
      <c r="J243" s="706">
        <f t="shared" si="13"/>
        <v>0.1899426117620501</v>
      </c>
      <c r="K243" s="705">
        <f t="shared" si="14"/>
        <v>34285.71428571429</v>
      </c>
      <c r="L243" s="705">
        <f t="shared" si="15"/>
        <v>0</v>
      </c>
    </row>
    <row r="244" spans="1:12" ht="15" x14ac:dyDescent="0.25">
      <c r="A244" s="702">
        <v>142027</v>
      </c>
      <c r="B244" s="702">
        <v>9352103</v>
      </c>
      <c r="C244" s="703">
        <v>474</v>
      </c>
      <c r="D244" s="703"/>
      <c r="E244" s="136" t="str">
        <f>IF(ISERROR(VLOOKUP(C244,'[17]Targeted Support'!$C:$D,2,FALSE)),0,(VLOOKUP(C244,'[17]Targeted Support'!$C:$D,2,FALSE)))</f>
        <v>Great Heath Academy</v>
      </c>
      <c r="F244" s="704">
        <f>VLOOKUP(B244,[17]Data!$B:$AW,48,FALSE)</f>
        <v>268219.19922480622</v>
      </c>
      <c r="G244" s="704">
        <f>IF(ISERROR(VLOOKUP(C244,'[17]Targeted Support'!$C:$E,3,FALSE)),0,(VLOOKUP(C244,'[17]Targeted Support'!$C:$E,3,FALSE)))</f>
        <v>10</v>
      </c>
      <c r="H244" s="704">
        <f>VLOOKUP(B244,[17]Data!B:D,3,FALSE)</f>
        <v>512</v>
      </c>
      <c r="I244" s="705">
        <f t="shared" si="12"/>
        <v>60000</v>
      </c>
      <c r="J244" s="706">
        <f t="shared" si="13"/>
        <v>0.22369763303077861</v>
      </c>
      <c r="K244" s="705">
        <f t="shared" si="14"/>
        <v>85714.285714285725</v>
      </c>
      <c r="L244" s="705">
        <f t="shared" si="15"/>
        <v>0</v>
      </c>
    </row>
    <row r="245" spans="1:12" ht="15" x14ac:dyDescent="0.25">
      <c r="A245" s="702">
        <v>145277</v>
      </c>
      <c r="B245" s="702">
        <v>9352216</v>
      </c>
      <c r="C245" s="703">
        <v>476</v>
      </c>
      <c r="D245" s="703"/>
      <c r="E245" s="136" t="str">
        <f>IF(ISERROR(VLOOKUP(C245,'[17]Targeted Support'!$C:$D,2,FALSE)),0,(VLOOKUP(C245,'[17]Targeted Support'!$C:$D,2,FALSE)))</f>
        <v>West Row Academy</v>
      </c>
      <c r="F245" s="704">
        <f>VLOOKUP(B245,[17]Data!$B:$AW,48,FALSE)</f>
        <v>111751.39708392603</v>
      </c>
      <c r="G245" s="704">
        <f>IF(ISERROR(VLOOKUP(C245,'[17]Targeted Support'!$C:$E,3,FALSE)),0,(VLOOKUP(C245,'[17]Targeted Support'!$C:$E,3,FALSE)))</f>
        <v>13</v>
      </c>
      <c r="H245" s="704">
        <f>VLOOKUP(B245,[17]Data!B:D,3,FALSE)</f>
        <v>223</v>
      </c>
      <c r="I245" s="705">
        <f t="shared" si="12"/>
        <v>78000</v>
      </c>
      <c r="J245" s="706">
        <f t="shared" si="13"/>
        <v>0.69797785115314026</v>
      </c>
      <c r="K245" s="705">
        <f>I245/0.69</f>
        <v>113043.47826086957</v>
      </c>
      <c r="L245" s="705">
        <f t="shared" si="15"/>
        <v>1292.0811769435386</v>
      </c>
    </row>
    <row r="246" spans="1:12" ht="15" x14ac:dyDescent="0.25">
      <c r="A246" s="702">
        <v>124709</v>
      </c>
      <c r="B246" s="702">
        <v>9353048</v>
      </c>
      <c r="C246" s="703">
        <v>478</v>
      </c>
      <c r="D246" s="703"/>
      <c r="E246" s="136" t="str">
        <f>IF(ISERROR(VLOOKUP(C246,'[17]Targeted Support'!$C:$D,2,FALSE)),0,(VLOOKUP(C246,'[17]Targeted Support'!$C:$D,2,FALSE)))</f>
        <v>Moulton CEVC Primary School</v>
      </c>
      <c r="F246" s="704">
        <f>VLOOKUP(B246,[17]Data!$B:$AW,48,FALSE)</f>
        <v>79487.558064516124</v>
      </c>
      <c r="G246" s="704">
        <f>IF(ISERROR(VLOOKUP(C246,'[17]Targeted Support'!$C:$E,3,FALSE)),0,(VLOOKUP(C246,'[17]Targeted Support'!$C:$E,3,FALSE)))</f>
        <v>3</v>
      </c>
      <c r="H246" s="704">
        <f>VLOOKUP(B246,[17]Data!B:D,3,FALSE)</f>
        <v>190</v>
      </c>
      <c r="I246" s="705">
        <f t="shared" si="12"/>
        <v>18000</v>
      </c>
      <c r="J246" s="706">
        <f t="shared" si="13"/>
        <v>0.22645053437659124</v>
      </c>
      <c r="K246" s="705">
        <f t="shared" si="14"/>
        <v>25714.285714285717</v>
      </c>
      <c r="L246" s="705">
        <f t="shared" si="15"/>
        <v>0</v>
      </c>
    </row>
    <row r="247" spans="1:12" ht="15" x14ac:dyDescent="0.25">
      <c r="A247" s="702">
        <v>124543</v>
      </c>
      <c r="B247" s="702">
        <v>9352020</v>
      </c>
      <c r="C247" s="703">
        <v>479</v>
      </c>
      <c r="D247" s="703"/>
      <c r="E247" s="136" t="str">
        <f>IF(ISERROR(VLOOKUP(C247,'[17]Targeted Support'!$C:$D,2,FALSE)),0,(VLOOKUP(C247,'[17]Targeted Support'!$C:$D,2,FALSE)))</f>
        <v>Nayland Primary School</v>
      </c>
      <c r="F247" s="704">
        <f>VLOOKUP(B247,[17]Data!$B:$AW,48,FALSE)</f>
        <v>73743.504750250388</v>
      </c>
      <c r="G247" s="704">
        <f>IF(ISERROR(VLOOKUP(C247,'[17]Targeted Support'!$C:$E,3,FALSE)),0,(VLOOKUP(C247,'[17]Targeted Support'!$C:$E,3,FALSE)))</f>
        <v>11</v>
      </c>
      <c r="H247" s="704">
        <f>VLOOKUP(B247,[17]Data!B:D,3,FALSE)</f>
        <v>206</v>
      </c>
      <c r="I247" s="705">
        <f t="shared" si="12"/>
        <v>66000</v>
      </c>
      <c r="J247" s="706">
        <f t="shared" si="13"/>
        <v>0.89499407742450576</v>
      </c>
      <c r="K247" s="705">
        <f t="shared" si="14"/>
        <v>94285.71428571429</v>
      </c>
      <c r="L247" s="705">
        <f t="shared" si="15"/>
        <v>20542.209535463902</v>
      </c>
    </row>
    <row r="248" spans="1:12" ht="15" x14ac:dyDescent="0.25">
      <c r="A248" s="702">
        <v>124674</v>
      </c>
      <c r="B248" s="702">
        <v>9352916</v>
      </c>
      <c r="C248" s="703">
        <v>480</v>
      </c>
      <c r="D248" s="703"/>
      <c r="E248" s="136" t="str">
        <f>IF(ISERROR(VLOOKUP(C248,'[17]Targeted Support'!$C:$D,2,FALSE)),0,(VLOOKUP(C248,'[17]Targeted Support'!$C:$D,2,FALSE)))</f>
        <v>Bosmere CP School</v>
      </c>
      <c r="F248" s="704">
        <f>VLOOKUP(B248,[17]Data!$B:$AW,48,FALSE)</f>
        <v>120234.85069124414</v>
      </c>
      <c r="G248" s="704">
        <f>IF(ISERROR(VLOOKUP(C248,'[17]Targeted Support'!$C:$E,3,FALSE)),0,(VLOOKUP(C248,'[17]Targeted Support'!$C:$E,3,FALSE)))</f>
        <v>6</v>
      </c>
      <c r="H248" s="704">
        <f>VLOOKUP(B248,[17]Data!B:D,3,FALSE)</f>
        <v>270</v>
      </c>
      <c r="I248" s="705">
        <f t="shared" si="12"/>
        <v>36000</v>
      </c>
      <c r="J248" s="706">
        <f t="shared" si="13"/>
        <v>0.29941402008678691</v>
      </c>
      <c r="K248" s="705">
        <f t="shared" si="14"/>
        <v>51428.571428571435</v>
      </c>
      <c r="L248" s="705">
        <f t="shared" si="15"/>
        <v>0</v>
      </c>
    </row>
    <row r="249" spans="1:12" ht="15" x14ac:dyDescent="0.25">
      <c r="A249" s="702">
        <v>146086</v>
      </c>
      <c r="B249" s="702">
        <v>9352222</v>
      </c>
      <c r="C249" s="703">
        <v>481</v>
      </c>
      <c r="D249" s="703"/>
      <c r="E249" s="136" t="str">
        <f>IF(ISERROR(VLOOKUP(C249,'[17]Targeted Support'!$C:$D,2,FALSE)),0,(VLOOKUP(C249,'[17]Targeted Support'!$C:$D,2,FALSE)))</f>
        <v>All Saints' CE Primary School, Newmarket</v>
      </c>
      <c r="F249" s="704">
        <f>VLOOKUP(B249,[17]Data!$B:$AW,48,FALSE)</f>
        <v>107499.67500000002</v>
      </c>
      <c r="G249" s="704">
        <f>IF(ISERROR(VLOOKUP(C249,'[17]Targeted Support'!$C:$E,3,FALSE)),0,(VLOOKUP(C249,'[17]Targeted Support'!$C:$E,3,FALSE)))</f>
        <v>19</v>
      </c>
      <c r="H249" s="704">
        <f>VLOOKUP(B249,[17]Data!B:D,3,FALSE)</f>
        <v>197</v>
      </c>
      <c r="I249" s="705">
        <f t="shared" si="12"/>
        <v>114000</v>
      </c>
      <c r="J249" s="706">
        <f t="shared" si="13"/>
        <v>1.0604683223460907</v>
      </c>
      <c r="K249" s="705">
        <f t="shared" si="14"/>
        <v>162857.14285714287</v>
      </c>
      <c r="L249" s="705">
        <f t="shared" si="15"/>
        <v>55357.467857142852</v>
      </c>
    </row>
    <row r="250" spans="1:12" ht="15" x14ac:dyDescent="0.25">
      <c r="A250" s="702">
        <v>124544</v>
      </c>
      <c r="B250" s="702">
        <v>9352021</v>
      </c>
      <c r="C250" s="703">
        <v>482</v>
      </c>
      <c r="D250" s="703"/>
      <c r="E250" s="136" t="str">
        <f>IF(ISERROR(VLOOKUP(C250,'[17]Targeted Support'!$C:$D,2,FALSE)),0,(VLOOKUP(C250,'[17]Targeted Support'!$C:$D,2,FALSE)))</f>
        <v>Exning Primary School</v>
      </c>
      <c r="F250" s="704">
        <f>VLOOKUP(B250,[17]Data!$B:$AW,48,FALSE)</f>
        <v>73291.566887742505</v>
      </c>
      <c r="G250" s="704">
        <f>IF(ISERROR(VLOOKUP(C250,'[17]Targeted Support'!$C:$E,3,FALSE)),0,(VLOOKUP(C250,'[17]Targeted Support'!$C:$E,3,FALSE)))</f>
        <v>15</v>
      </c>
      <c r="H250" s="704">
        <f>VLOOKUP(B250,[17]Data!B:D,3,FALSE)</f>
        <v>210</v>
      </c>
      <c r="I250" s="705">
        <f t="shared" si="12"/>
        <v>90000</v>
      </c>
      <c r="J250" s="706">
        <f t="shared" si="13"/>
        <v>1.2279721095040725</v>
      </c>
      <c r="K250" s="705">
        <f t="shared" si="14"/>
        <v>128571.42857142858</v>
      </c>
      <c r="L250" s="705">
        <f t="shared" si="15"/>
        <v>55279.861683686075</v>
      </c>
    </row>
    <row r="251" spans="1:12" ht="15" x14ac:dyDescent="0.25">
      <c r="A251" s="702">
        <v>143861</v>
      </c>
      <c r="B251" s="702">
        <v>9352199</v>
      </c>
      <c r="C251" s="703">
        <v>483</v>
      </c>
      <c r="D251" s="703"/>
      <c r="E251" s="136" t="str">
        <f>IF(ISERROR(VLOOKUP(C251,'[17]Targeted Support'!$C:$D,2,FALSE)),0,(VLOOKUP(C251,'[17]Targeted Support'!$C:$D,2,FALSE)))</f>
        <v>Houldsworth Valley Primary Academy</v>
      </c>
      <c r="F251" s="704">
        <f>VLOOKUP(B251,[17]Data!$B:$AW,48,FALSE)</f>
        <v>152969.87109882012</v>
      </c>
      <c r="G251" s="704">
        <f>IF(ISERROR(VLOOKUP(C251,'[17]Targeted Support'!$C:$E,3,FALSE)),0,(VLOOKUP(C251,'[17]Targeted Support'!$C:$E,3,FALSE)))</f>
        <v>8</v>
      </c>
      <c r="H251" s="704">
        <f>VLOOKUP(B251,[17]Data!B:D,3,FALSE)</f>
        <v>304</v>
      </c>
      <c r="I251" s="705">
        <f t="shared" si="12"/>
        <v>48000</v>
      </c>
      <c r="J251" s="706">
        <f t="shared" si="13"/>
        <v>0.31378728147709234</v>
      </c>
      <c r="K251" s="705">
        <f t="shared" si="14"/>
        <v>68571.42857142858</v>
      </c>
      <c r="L251" s="705">
        <f t="shared" si="15"/>
        <v>0</v>
      </c>
    </row>
    <row r="252" spans="1:12" ht="15" x14ac:dyDescent="0.25">
      <c r="A252" s="702">
        <v>142993</v>
      </c>
      <c r="B252" s="702">
        <v>9352022</v>
      </c>
      <c r="C252" s="703">
        <v>484</v>
      </c>
      <c r="D252" s="703"/>
      <c r="E252" s="136" t="str">
        <f>IF(ISERROR(VLOOKUP(C252,'[17]Targeted Support'!$C:$D,2,FALSE)),0,(VLOOKUP(C252,'[17]Targeted Support'!$C:$D,2,FALSE)))</f>
        <v>Laureate Community Primary Academy</v>
      </c>
      <c r="F252" s="704">
        <f>VLOOKUP(B252,[17]Data!$B:$AW,48,FALSE)</f>
        <v>95340.208356326242</v>
      </c>
      <c r="G252" s="704">
        <f>IF(ISERROR(VLOOKUP(C252,'[17]Targeted Support'!$C:$E,3,FALSE)),0,(VLOOKUP(C252,'[17]Targeted Support'!$C:$E,3,FALSE)))</f>
        <v>3</v>
      </c>
      <c r="H252" s="704">
        <f>VLOOKUP(B252,[17]Data!B:D,3,FALSE)</f>
        <v>221</v>
      </c>
      <c r="I252" s="705">
        <f t="shared" si="12"/>
        <v>18000</v>
      </c>
      <c r="J252" s="706">
        <f t="shared" si="13"/>
        <v>0.18879757355602234</v>
      </c>
      <c r="K252" s="705">
        <f t="shared" si="14"/>
        <v>25714.285714285717</v>
      </c>
      <c r="L252" s="705">
        <f t="shared" si="15"/>
        <v>0</v>
      </c>
    </row>
    <row r="253" spans="1:12" ht="15" x14ac:dyDescent="0.25">
      <c r="A253" s="702">
        <v>124565</v>
      </c>
      <c r="B253" s="702">
        <v>9352055</v>
      </c>
      <c r="C253" s="703">
        <v>486</v>
      </c>
      <c r="D253" s="703"/>
      <c r="E253" s="136" t="str">
        <f>IF(ISERROR(VLOOKUP(C253,'[17]Targeted Support'!$C:$D,2,FALSE)),0,(VLOOKUP(C253,'[17]Targeted Support'!$C:$D,2,FALSE)))</f>
        <v>Paddocks Primary School</v>
      </c>
      <c r="F253" s="704">
        <f>VLOOKUP(B253,[17]Data!$B:$AW,48,FALSE)</f>
        <v>78959.51974522302</v>
      </c>
      <c r="G253" s="704">
        <f>IF(ISERROR(VLOOKUP(C253,'[17]Targeted Support'!$C:$E,3,FALSE)),0,(VLOOKUP(C253,'[17]Targeted Support'!$C:$E,3,FALSE)))</f>
        <v>3</v>
      </c>
      <c r="H253" s="704">
        <f>VLOOKUP(B253,[17]Data!B:D,3,FALSE)</f>
        <v>196</v>
      </c>
      <c r="I253" s="705">
        <f t="shared" si="12"/>
        <v>18000</v>
      </c>
      <c r="J253" s="706">
        <f t="shared" si="13"/>
        <v>0.2279649123763697</v>
      </c>
      <c r="K253" s="705">
        <f t="shared" si="14"/>
        <v>25714.285714285717</v>
      </c>
      <c r="L253" s="705">
        <f t="shared" si="15"/>
        <v>0</v>
      </c>
    </row>
    <row r="254" spans="1:12" ht="15" x14ac:dyDescent="0.25">
      <c r="A254" s="702">
        <v>139448</v>
      </c>
      <c r="B254" s="702">
        <v>9353318</v>
      </c>
      <c r="C254" s="703">
        <v>487</v>
      </c>
      <c r="D254" s="703"/>
      <c r="E254" s="136" t="str">
        <f>IF(ISERROR(VLOOKUP(C254,'[17]Targeted Support'!$C:$D,2,FALSE)),0,(VLOOKUP(C254,'[17]Targeted Support'!$C:$D,2,FALSE)))</f>
        <v>St Louis Catholic Academy</v>
      </c>
      <c r="F254" s="704">
        <f>VLOOKUP(B254,[17]Data!$B:$AW,48,FALSE)</f>
        <v>112512.98313994134</v>
      </c>
      <c r="G254" s="704">
        <f>IF(ISERROR(VLOOKUP(C254,'[17]Targeted Support'!$C:$E,3,FALSE)),0,(VLOOKUP(C254,'[17]Targeted Support'!$C:$E,3,FALSE)))</f>
        <v>3</v>
      </c>
      <c r="H254" s="704">
        <f>VLOOKUP(B254,[17]Data!B:D,3,FALSE)</f>
        <v>308</v>
      </c>
      <c r="I254" s="705">
        <f t="shared" si="12"/>
        <v>18000</v>
      </c>
      <c r="J254" s="706">
        <f t="shared" si="13"/>
        <v>0.15998153722057099</v>
      </c>
      <c r="K254" s="705">
        <f t="shared" si="14"/>
        <v>25714.285714285717</v>
      </c>
      <c r="L254" s="705">
        <f t="shared" si="15"/>
        <v>0</v>
      </c>
    </row>
    <row r="255" spans="1:12" ht="15" x14ac:dyDescent="0.25">
      <c r="A255" s="702">
        <v>124710</v>
      </c>
      <c r="B255" s="702">
        <v>9353049</v>
      </c>
      <c r="C255" s="703">
        <v>488</v>
      </c>
      <c r="D255" s="703"/>
      <c r="E255" s="136" t="str">
        <f>IF(ISERROR(VLOOKUP(C255,'[17]Targeted Support'!$C:$D,2,FALSE)),0,(VLOOKUP(C255,'[17]Targeted Support'!$C:$D,2,FALSE)))</f>
        <v>Norton C of E VCP School</v>
      </c>
      <c r="F255" s="704">
        <f>VLOOKUP(B255,[17]Data!$B:$AW,48,FALSE)</f>
        <v>85762.404921157504</v>
      </c>
      <c r="G255" s="704">
        <f>IF(ISERROR(VLOOKUP(C255,'[17]Targeted Support'!$C:$E,3,FALSE)),0,(VLOOKUP(C255,'[17]Targeted Support'!$C:$E,3,FALSE)))</f>
        <v>6</v>
      </c>
      <c r="H255" s="704">
        <f>VLOOKUP(B255,[17]Data!B:D,3,FALSE)</f>
        <v>204</v>
      </c>
      <c r="I255" s="705">
        <f t="shared" si="12"/>
        <v>36000</v>
      </c>
      <c r="J255" s="706">
        <f t="shared" si="13"/>
        <v>0.41976434817907998</v>
      </c>
      <c r="K255" s="705">
        <f t="shared" si="14"/>
        <v>51428.571428571435</v>
      </c>
      <c r="L255" s="705">
        <f t="shared" si="15"/>
        <v>0</v>
      </c>
    </row>
    <row r="256" spans="1:12" ht="15" x14ac:dyDescent="0.25">
      <c r="A256" s="702">
        <v>143070</v>
      </c>
      <c r="B256" s="702">
        <v>9353098</v>
      </c>
      <c r="C256" s="703">
        <v>489</v>
      </c>
      <c r="D256" s="703"/>
      <c r="E256" s="136" t="str">
        <f>IF(ISERROR(VLOOKUP(C256,'[17]Targeted Support'!$C:$D,2,FALSE)),0,(VLOOKUP(C256,'[17]Targeted Support'!$C:$D,2,FALSE)))</f>
        <v>Old Newton CEVC Primary School</v>
      </c>
      <c r="F256" s="704">
        <f>VLOOKUP(B256,[17]Data!$B:$AW,48,FALSE)</f>
        <v>54415.805617977487</v>
      </c>
      <c r="G256" s="704">
        <f>IF(ISERROR(VLOOKUP(C256,'[17]Targeted Support'!$C:$E,3,FALSE)),0,(VLOOKUP(C256,'[17]Targeted Support'!$C:$E,3,FALSE)))</f>
        <v>5</v>
      </c>
      <c r="H256" s="704">
        <f>VLOOKUP(B256,[17]Data!B:D,3,FALSE)</f>
        <v>91</v>
      </c>
      <c r="I256" s="705">
        <f t="shared" si="12"/>
        <v>30000</v>
      </c>
      <c r="J256" s="706">
        <f t="shared" si="13"/>
        <v>0.55131040805704479</v>
      </c>
      <c r="K256" s="705">
        <f t="shared" si="14"/>
        <v>42857.142857142862</v>
      </c>
      <c r="L256" s="705">
        <f t="shared" si="15"/>
        <v>0</v>
      </c>
    </row>
    <row r="257" spans="1:12" ht="15" x14ac:dyDescent="0.25">
      <c r="A257" s="702">
        <v>142554</v>
      </c>
      <c r="B257" s="702">
        <v>9353054</v>
      </c>
      <c r="C257" s="703">
        <v>492</v>
      </c>
      <c r="D257" s="703"/>
      <c r="E257" s="136" t="str">
        <f>IF(ISERROR(VLOOKUP(C257,'[17]Targeted Support'!$C:$D,2,FALSE)),0,(VLOOKUP(C257,'[17]Targeted Support'!$C:$D,2,FALSE)))</f>
        <v>Rattlesden C of E Primary Academy</v>
      </c>
      <c r="F257" s="704">
        <f>VLOOKUP(B257,[17]Data!$B:$AW,48,FALSE)</f>
        <v>62609.000956937773</v>
      </c>
      <c r="G257" s="704">
        <f>IF(ISERROR(VLOOKUP(C257,'[17]Targeted Support'!$C:$E,3,FALSE)),0,(VLOOKUP(C257,'[17]Targeted Support'!$C:$E,3,FALSE)))</f>
        <v>4</v>
      </c>
      <c r="H257" s="704">
        <f>VLOOKUP(B257,[17]Data!B:D,3,FALSE)</f>
        <v>117</v>
      </c>
      <c r="I257" s="705">
        <f t="shared" si="12"/>
        <v>24000</v>
      </c>
      <c r="J257" s="706">
        <f t="shared" si="13"/>
        <v>0.38333146405749402</v>
      </c>
      <c r="K257" s="705">
        <f t="shared" si="14"/>
        <v>34285.71428571429</v>
      </c>
      <c r="L257" s="705">
        <f t="shared" si="15"/>
        <v>0</v>
      </c>
    </row>
    <row r="258" spans="1:12" ht="15" x14ac:dyDescent="0.25">
      <c r="A258" s="702">
        <v>124604</v>
      </c>
      <c r="B258" s="702">
        <v>9352105</v>
      </c>
      <c r="C258" s="703">
        <v>494</v>
      </c>
      <c r="D258" s="703"/>
      <c r="E258" s="136" t="str">
        <f>IF(ISERROR(VLOOKUP(C258,'[17]Targeted Support'!$C:$D,2,FALSE)),0,(VLOOKUP(C258,'[17]Targeted Support'!$C:$D,2,FALSE)))</f>
        <v xml:space="preserve">Ringshall School </v>
      </c>
      <c r="F258" s="704">
        <f>VLOOKUP(B258,[17]Data!$B:$AW,48,FALSE)</f>
        <v>47117.179483500673</v>
      </c>
      <c r="G258" s="704">
        <f>IF(ISERROR(VLOOKUP(C258,'[17]Targeted Support'!$C:$E,3,FALSE)),0,(VLOOKUP(C258,'[17]Targeted Support'!$C:$E,3,FALSE)))</f>
        <v>3</v>
      </c>
      <c r="H258" s="704">
        <f>VLOOKUP(B258,[17]Data!B:D,3,FALSE)</f>
        <v>129</v>
      </c>
      <c r="I258" s="705">
        <f t="shared" si="12"/>
        <v>18000</v>
      </c>
      <c r="J258" s="706">
        <f t="shared" si="13"/>
        <v>0.38202626297491293</v>
      </c>
      <c r="K258" s="705">
        <f t="shared" si="14"/>
        <v>25714.285714285717</v>
      </c>
      <c r="L258" s="705">
        <f t="shared" si="15"/>
        <v>0</v>
      </c>
    </row>
    <row r="259" spans="1:12" ht="15" x14ac:dyDescent="0.25">
      <c r="A259" s="702">
        <v>124712</v>
      </c>
      <c r="B259" s="702">
        <v>9353056</v>
      </c>
      <c r="C259" s="703">
        <v>495</v>
      </c>
      <c r="D259" s="703"/>
      <c r="E259" s="136" t="str">
        <f>IF(ISERROR(VLOOKUP(C259,'[17]Targeted Support'!$C:$D,2,FALSE)),0,(VLOOKUP(C259,'[17]Targeted Support'!$C:$D,2,FALSE)))</f>
        <v>Risby CEVC Primary School</v>
      </c>
      <c r="F259" s="704">
        <f>VLOOKUP(B259,[17]Data!$B:$AW,48,FALSE)</f>
        <v>59568.095608964606</v>
      </c>
      <c r="G259" s="704">
        <f>IF(ISERROR(VLOOKUP(C259,'[17]Targeted Support'!$C:$E,3,FALSE)),0,(VLOOKUP(C259,'[17]Targeted Support'!$C:$E,3,FALSE)))</f>
        <v>8</v>
      </c>
      <c r="H259" s="704">
        <f>VLOOKUP(B259,[17]Data!B:D,3,FALSE)</f>
        <v>174</v>
      </c>
      <c r="I259" s="705">
        <f t="shared" ref="I259:I298" si="16">G259*6000</f>
        <v>48000</v>
      </c>
      <c r="J259" s="706">
        <f t="shared" ref="J259:J298" si="17">I259/F259</f>
        <v>0.80580047942268473</v>
      </c>
      <c r="K259" s="705">
        <f t="shared" ref="K259:K298" si="18">I259/0.7</f>
        <v>68571.42857142858</v>
      </c>
      <c r="L259" s="705">
        <f t="shared" ref="L259:L298" si="19">IF(K259&lt;F259,0,K259-F259)</f>
        <v>9003.3329624639737</v>
      </c>
    </row>
    <row r="260" spans="1:12" ht="15" x14ac:dyDescent="0.25">
      <c r="A260" s="702">
        <v>145237</v>
      </c>
      <c r="B260" s="702">
        <v>9352213</v>
      </c>
      <c r="C260" s="703">
        <v>496</v>
      </c>
      <c r="D260" s="703"/>
      <c r="E260" s="136" t="str">
        <f>IF(ISERROR(VLOOKUP(C260,'[17]Targeted Support'!$C:$D,2,FALSE)),0,(VLOOKUP(C260,'[17]Targeted Support'!$C:$D,2,FALSE)))</f>
        <v>Rougham C of E Primary School</v>
      </c>
      <c r="F260" s="704">
        <f>VLOOKUP(B260,[17]Data!$B:$AW,48,FALSE)</f>
        <v>69354.495652173893</v>
      </c>
      <c r="G260" s="704">
        <f>IF(ISERROR(VLOOKUP(C260,'[17]Targeted Support'!$C:$E,3,FALSE)),0,(VLOOKUP(C260,'[17]Targeted Support'!$C:$E,3,FALSE)))</f>
        <v>3</v>
      </c>
      <c r="H260" s="704">
        <f>VLOOKUP(B260,[17]Data!B:D,3,FALSE)</f>
        <v>186</v>
      </c>
      <c r="I260" s="705">
        <f t="shared" si="16"/>
        <v>18000</v>
      </c>
      <c r="J260" s="706">
        <f t="shared" si="17"/>
        <v>0.25953616749335839</v>
      </c>
      <c r="K260" s="705">
        <f t="shared" si="18"/>
        <v>25714.285714285717</v>
      </c>
      <c r="L260" s="705">
        <f t="shared" si="19"/>
        <v>0</v>
      </c>
    </row>
    <row r="261" spans="1:12" ht="15" x14ac:dyDescent="0.25">
      <c r="A261" s="702">
        <v>124547</v>
      </c>
      <c r="B261" s="702">
        <v>9352026</v>
      </c>
      <c r="C261" s="703">
        <v>499</v>
      </c>
      <c r="D261" s="703"/>
      <c r="E261" s="136" t="str">
        <f>IF(ISERROR(VLOOKUP(C261,'[17]Targeted Support'!$C:$D,2,FALSE)),0,(VLOOKUP(C261,'[17]Targeted Support'!$C:$D,2,FALSE)))</f>
        <v>Stanton CP School</v>
      </c>
      <c r="F261" s="704">
        <f>VLOOKUP(B261,[17]Data!$B:$AW,48,FALSE)</f>
        <v>80248.78106712563</v>
      </c>
      <c r="G261" s="704">
        <f>IF(ISERROR(VLOOKUP(C261,'[17]Targeted Support'!$C:$E,3,FALSE)),0,(VLOOKUP(C261,'[17]Targeted Support'!$C:$E,3,FALSE)))</f>
        <v>6</v>
      </c>
      <c r="H261" s="704">
        <f>VLOOKUP(B261,[17]Data!B:D,3,FALSE)</f>
        <v>199</v>
      </c>
      <c r="I261" s="705">
        <f t="shared" si="16"/>
        <v>36000</v>
      </c>
      <c r="J261" s="706">
        <f t="shared" si="17"/>
        <v>0.44860494478896956</v>
      </c>
      <c r="K261" s="705">
        <f t="shared" si="18"/>
        <v>51428.571428571435</v>
      </c>
      <c r="L261" s="705">
        <f t="shared" si="19"/>
        <v>0</v>
      </c>
    </row>
    <row r="262" spans="1:12" ht="15" x14ac:dyDescent="0.25">
      <c r="A262" s="702">
        <v>144553</v>
      </c>
      <c r="B262" s="702">
        <v>9352205</v>
      </c>
      <c r="C262" s="703">
        <v>501</v>
      </c>
      <c r="D262" s="703"/>
      <c r="E262" s="136" t="str">
        <f>IF(ISERROR(VLOOKUP(C262,'[17]Targeted Support'!$C:$D,2,FALSE)),0,(VLOOKUP(C262,'[17]Targeted Support'!$C:$D,2,FALSE)))</f>
        <v>Stoke-By-Nayland C of E Primary School</v>
      </c>
      <c r="F262" s="704">
        <f>VLOOKUP(B262,[17]Data!$B:$AW,48,FALSE)</f>
        <v>36588.598289379908</v>
      </c>
      <c r="G262" s="704">
        <f>IF(ISERROR(VLOOKUP(C262,'[17]Targeted Support'!$C:$E,3,FALSE)),0,(VLOOKUP(C262,'[17]Targeted Support'!$C:$E,3,FALSE)))</f>
        <v>3</v>
      </c>
      <c r="H262" s="704">
        <f>VLOOKUP(B262,[17]Data!B:D,3,FALSE)</f>
        <v>55</v>
      </c>
      <c r="I262" s="705">
        <f t="shared" si="16"/>
        <v>18000</v>
      </c>
      <c r="J262" s="706">
        <f t="shared" si="17"/>
        <v>0.49195653404477713</v>
      </c>
      <c r="K262" s="705">
        <f t="shared" si="18"/>
        <v>25714.285714285717</v>
      </c>
      <c r="L262" s="705">
        <f t="shared" si="19"/>
        <v>0</v>
      </c>
    </row>
    <row r="263" spans="1:12" ht="15" x14ac:dyDescent="0.25">
      <c r="A263" s="702">
        <v>124622</v>
      </c>
      <c r="B263" s="702">
        <v>9352129</v>
      </c>
      <c r="C263" s="703">
        <v>502</v>
      </c>
      <c r="D263" s="703"/>
      <c r="E263" s="136" t="str">
        <f>IF(ISERROR(VLOOKUP(C263,'[17]Targeted Support'!$C:$D,2,FALSE)),0,(VLOOKUP(C263,'[17]Targeted Support'!$C:$D,2,FALSE)))</f>
        <v>Chilton CP School</v>
      </c>
      <c r="F263" s="704">
        <f>VLOOKUP(B263,[17]Data!$B:$AW,48,FALSE)</f>
        <v>94447.166296016367</v>
      </c>
      <c r="G263" s="704">
        <f>IF(ISERROR(VLOOKUP(C263,'[17]Targeted Support'!$C:$E,3,FALSE)),0,(VLOOKUP(C263,'[17]Targeted Support'!$C:$E,3,FALSE)))</f>
        <v>1</v>
      </c>
      <c r="H263" s="704">
        <f>VLOOKUP(B263,[17]Data!B:D,3,FALSE)</f>
        <v>150</v>
      </c>
      <c r="I263" s="705">
        <f t="shared" si="16"/>
        <v>6000</v>
      </c>
      <c r="J263" s="706">
        <f t="shared" si="17"/>
        <v>6.3527580924924693E-2</v>
      </c>
      <c r="K263" s="705">
        <f t="shared" si="18"/>
        <v>8571.4285714285725</v>
      </c>
      <c r="L263" s="705">
        <f t="shared" si="19"/>
        <v>0</v>
      </c>
    </row>
    <row r="264" spans="1:12" ht="15" x14ac:dyDescent="0.25">
      <c r="A264" s="702">
        <v>124631</v>
      </c>
      <c r="B264" s="702">
        <v>9352138</v>
      </c>
      <c r="C264" s="703">
        <v>503</v>
      </c>
      <c r="D264" s="703"/>
      <c r="E264" s="136" t="str">
        <f>IF(ISERROR(VLOOKUP(C264,'[17]Targeted Support'!$C:$D,2,FALSE)),0,(VLOOKUP(C264,'[17]Targeted Support'!$C:$D,2,FALSE)))</f>
        <v>Abbot's Hall Primary School</v>
      </c>
      <c r="F264" s="704">
        <f>VLOOKUP(B264,[17]Data!$B:$AW,48,FALSE)</f>
        <v>190305.15798816553</v>
      </c>
      <c r="G264" s="704">
        <f>IF(ISERROR(VLOOKUP(C264,'[17]Targeted Support'!$C:$E,3,FALSE)),0,(VLOOKUP(C264,'[17]Targeted Support'!$C:$E,3,FALSE)))</f>
        <v>11</v>
      </c>
      <c r="H264" s="704">
        <f>VLOOKUP(B264,[17]Data!B:D,3,FALSE)</f>
        <v>404</v>
      </c>
      <c r="I264" s="705">
        <f t="shared" si="16"/>
        <v>66000</v>
      </c>
      <c r="J264" s="706">
        <f t="shared" si="17"/>
        <v>0.34681140909540836</v>
      </c>
      <c r="K264" s="705">
        <f t="shared" si="18"/>
        <v>94285.71428571429</v>
      </c>
      <c r="L264" s="705">
        <f t="shared" si="19"/>
        <v>0</v>
      </c>
    </row>
    <row r="265" spans="1:12" ht="15" x14ac:dyDescent="0.25">
      <c r="A265" s="702">
        <v>124680</v>
      </c>
      <c r="B265" s="702">
        <v>9352923</v>
      </c>
      <c r="C265" s="703">
        <v>504</v>
      </c>
      <c r="D265" s="703"/>
      <c r="E265" s="136" t="str">
        <f>IF(ISERROR(VLOOKUP(C265,'[17]Targeted Support'!$C:$D,2,FALSE)),0,(VLOOKUP(C265,'[17]Targeted Support'!$C:$D,2,FALSE)))</f>
        <v>Wood Ley CP School</v>
      </c>
      <c r="F265" s="704">
        <f>VLOOKUP(B265,[17]Data!$B:$AW,48,FALSE)</f>
        <v>124421.84108527118</v>
      </c>
      <c r="G265" s="704">
        <f>IF(ISERROR(VLOOKUP(C265,'[17]Targeted Support'!$C:$E,3,FALSE)),0,(VLOOKUP(C265,'[17]Targeted Support'!$C:$E,3,FALSE)))</f>
        <v>6</v>
      </c>
      <c r="H265" s="704">
        <f>VLOOKUP(B265,[17]Data!B:D,3,FALSE)</f>
        <v>308</v>
      </c>
      <c r="I265" s="705">
        <f t="shared" si="16"/>
        <v>36000</v>
      </c>
      <c r="J265" s="706">
        <f t="shared" si="17"/>
        <v>0.28933826799209461</v>
      </c>
      <c r="K265" s="705">
        <f t="shared" si="18"/>
        <v>51428.571428571435</v>
      </c>
      <c r="L265" s="705">
        <f t="shared" si="19"/>
        <v>0</v>
      </c>
    </row>
    <row r="266" spans="1:12" ht="15" x14ac:dyDescent="0.25">
      <c r="A266" s="702">
        <v>143360</v>
      </c>
      <c r="B266" s="702">
        <v>9353345</v>
      </c>
      <c r="C266" s="703">
        <v>505</v>
      </c>
      <c r="D266" s="703"/>
      <c r="E266" s="136">
        <f>IF(ISERROR(VLOOKUP(C266,'[17]Targeted Support'!$C:$D,2,FALSE)),0,(VLOOKUP(C266,'[17]Targeted Support'!$C:$D,2,FALSE)))</f>
        <v>0</v>
      </c>
      <c r="F266" s="704">
        <f>VLOOKUP(B266,[17]Data!$B:$AW,48,FALSE)</f>
        <v>154990.09402990688</v>
      </c>
      <c r="G266" s="704">
        <f>IF(ISERROR(VLOOKUP(C266,'[17]Targeted Support'!$C:$E,3,FALSE)),0,(VLOOKUP(C266,'[17]Targeted Support'!$C:$E,3,FALSE)))</f>
        <v>0</v>
      </c>
      <c r="H266" s="704">
        <f>VLOOKUP(B266,[17]Data!B:D,3,FALSE)</f>
        <v>427</v>
      </c>
      <c r="I266" s="705">
        <f t="shared" si="16"/>
        <v>0</v>
      </c>
      <c r="J266" s="706">
        <f t="shared" si="17"/>
        <v>0</v>
      </c>
      <c r="K266" s="705">
        <f t="shared" si="18"/>
        <v>0</v>
      </c>
      <c r="L266" s="705">
        <f t="shared" si="19"/>
        <v>0</v>
      </c>
    </row>
    <row r="267" spans="1:12" ht="15" x14ac:dyDescent="0.25">
      <c r="A267" s="702">
        <v>124612</v>
      </c>
      <c r="B267" s="702">
        <v>9352114</v>
      </c>
      <c r="C267" s="703">
        <v>506</v>
      </c>
      <c r="D267" s="703"/>
      <c r="E267" s="136" t="str">
        <f>IF(ISERROR(VLOOKUP(C267,'[17]Targeted Support'!$C:$D,2,FALSE)),0,(VLOOKUP(C267,'[17]Targeted Support'!$C:$D,2,FALSE)))</f>
        <v>Freeman CP School</v>
      </c>
      <c r="F267" s="704">
        <f>VLOOKUP(B267,[17]Data!$B:$AW,48,FALSE)</f>
        <v>70792.779946524184</v>
      </c>
      <c r="G267" s="704">
        <f>IF(ISERROR(VLOOKUP(C267,'[17]Targeted Support'!$C:$E,3,FALSE)),0,(VLOOKUP(C267,'[17]Targeted Support'!$C:$E,3,FALSE)))</f>
        <v>6</v>
      </c>
      <c r="H267" s="704">
        <f>VLOOKUP(B267,[17]Data!B:D,3,FALSE)</f>
        <v>207</v>
      </c>
      <c r="I267" s="705">
        <f t="shared" si="16"/>
        <v>36000</v>
      </c>
      <c r="J267" s="706">
        <f t="shared" si="17"/>
        <v>0.50852643485951343</v>
      </c>
      <c r="K267" s="705">
        <f t="shared" si="18"/>
        <v>51428.571428571435</v>
      </c>
      <c r="L267" s="705">
        <f t="shared" si="19"/>
        <v>0</v>
      </c>
    </row>
    <row r="268" spans="1:12" ht="15" x14ac:dyDescent="0.25">
      <c r="A268" s="702">
        <v>124757</v>
      </c>
      <c r="B268" s="702">
        <v>9353124</v>
      </c>
      <c r="C268" s="703">
        <v>507</v>
      </c>
      <c r="D268" s="703"/>
      <c r="E268" s="136" t="str">
        <f>IF(ISERROR(VLOOKUP(C268,'[17]Targeted Support'!$C:$D,2,FALSE)),0,(VLOOKUP(C268,'[17]Targeted Support'!$C:$D,2,FALSE)))</f>
        <v>St Gregory Primary</v>
      </c>
      <c r="F268" s="704">
        <f>VLOOKUP(B268,[17]Data!$B:$AW,48,FALSE)</f>
        <v>103023.97660818718</v>
      </c>
      <c r="G268" s="704">
        <f>IF(ISERROR(VLOOKUP(C268,'[17]Targeted Support'!$C:$E,3,FALSE)),0,(VLOOKUP(C268,'[17]Targeted Support'!$C:$E,3,FALSE)))</f>
        <v>8</v>
      </c>
      <c r="H268" s="704">
        <f>VLOOKUP(B268,[17]Data!B:D,3,FALSE)</f>
        <v>212</v>
      </c>
      <c r="I268" s="705">
        <f t="shared" si="16"/>
        <v>48000</v>
      </c>
      <c r="J268" s="706">
        <f t="shared" si="17"/>
        <v>0.46591096150898825</v>
      </c>
      <c r="K268" s="705">
        <f t="shared" si="18"/>
        <v>68571.42857142858</v>
      </c>
      <c r="L268" s="705">
        <f t="shared" si="19"/>
        <v>0</v>
      </c>
    </row>
    <row r="269" spans="1:12" ht="15" x14ac:dyDescent="0.25">
      <c r="A269" s="702">
        <v>140623</v>
      </c>
      <c r="B269" s="702">
        <v>9352016</v>
      </c>
      <c r="C269" s="703">
        <v>508</v>
      </c>
      <c r="D269" s="703"/>
      <c r="E269" s="136" t="str">
        <f>IF(ISERROR(VLOOKUP(C269,'[17]Targeted Support'!$C:$D,2,FALSE)),0,(VLOOKUP(C269,'[17]Targeted Support'!$C:$D,2,FALSE)))</f>
        <v>Trinity C of E VA Primary School</v>
      </c>
      <c r="F269" s="704">
        <f>VLOOKUP(B269,[17]Data!$B:$AW,48,FALSE)</f>
        <v>47925.524867724918</v>
      </c>
      <c r="G269" s="704">
        <f>IF(ISERROR(VLOOKUP(C269,'[17]Targeted Support'!$C:$E,3,FALSE)),0,(VLOOKUP(C269,'[17]Targeted Support'!$C:$E,3,FALSE)))</f>
        <v>2</v>
      </c>
      <c r="H269" s="704">
        <f>VLOOKUP(B269,[17]Data!B:D,3,FALSE)</f>
        <v>134</v>
      </c>
      <c r="I269" s="705">
        <f t="shared" si="16"/>
        <v>12000</v>
      </c>
      <c r="J269" s="706">
        <f t="shared" si="17"/>
        <v>0.25038849408786151</v>
      </c>
      <c r="K269" s="705">
        <f t="shared" si="18"/>
        <v>17142.857142857145</v>
      </c>
      <c r="L269" s="705">
        <f t="shared" si="19"/>
        <v>0</v>
      </c>
    </row>
    <row r="270" spans="1:12" ht="15" x14ac:dyDescent="0.25">
      <c r="A270" s="702">
        <v>124763</v>
      </c>
      <c r="B270" s="702">
        <v>9353310</v>
      </c>
      <c r="C270" s="703">
        <v>509</v>
      </c>
      <c r="D270" s="703"/>
      <c r="E270" s="136" t="str">
        <f>IF(ISERROR(VLOOKUP(C270,'[17]Targeted Support'!$C:$D,2,FALSE)),0,(VLOOKUP(C270,'[17]Targeted Support'!$C:$D,2,FALSE)))</f>
        <v>St Joseph Catholic Primary</v>
      </c>
      <c r="F270" s="704">
        <f>VLOOKUP(B270,[17]Data!$B:$AW,48,FALSE)</f>
        <v>69557.87999999999</v>
      </c>
      <c r="G270" s="704">
        <f>IF(ISERROR(VLOOKUP(C270,'[17]Targeted Support'!$C:$E,3,FALSE)),0,(VLOOKUP(C270,'[17]Targeted Support'!$C:$E,3,FALSE)))</f>
        <v>2</v>
      </c>
      <c r="H270" s="704">
        <f>VLOOKUP(B270,[17]Data!B:D,3,FALSE)</f>
        <v>156</v>
      </c>
      <c r="I270" s="705">
        <f t="shared" si="16"/>
        <v>12000</v>
      </c>
      <c r="J270" s="706">
        <f t="shared" si="17"/>
        <v>0.17251819635676074</v>
      </c>
      <c r="K270" s="705">
        <f t="shared" si="18"/>
        <v>17142.857142857145</v>
      </c>
      <c r="L270" s="705">
        <f t="shared" si="19"/>
        <v>0</v>
      </c>
    </row>
    <row r="271" spans="1:12" ht="15" x14ac:dyDescent="0.25">
      <c r="A271" s="702">
        <v>142026</v>
      </c>
      <c r="B271" s="702">
        <v>9352099</v>
      </c>
      <c r="C271" s="703">
        <v>511</v>
      </c>
      <c r="D271" s="703"/>
      <c r="E271" s="136" t="str">
        <f>IF(ISERROR(VLOOKUP(C271,'[17]Targeted Support'!$C:$D,2,FALSE)),0,(VLOOKUP(C271,'[17]Targeted Support'!$C:$D,2,FALSE)))</f>
        <v>Tudor C of E Primary School</v>
      </c>
      <c r="F271" s="704">
        <f>VLOOKUP(B271,[17]Data!$B:$AW,48,FALSE)</f>
        <v>125781.53409256697</v>
      </c>
      <c r="G271" s="704">
        <f>IF(ISERROR(VLOOKUP(C271,'[17]Targeted Support'!$C:$E,3,FALSE)),0,(VLOOKUP(C271,'[17]Targeted Support'!$C:$E,3,FALSE)))</f>
        <v>9</v>
      </c>
      <c r="H271" s="704">
        <f>VLOOKUP(B271,[17]Data!B:D,3,FALSE)</f>
        <v>213</v>
      </c>
      <c r="I271" s="705">
        <f t="shared" si="16"/>
        <v>54000</v>
      </c>
      <c r="J271" s="706">
        <f t="shared" si="17"/>
        <v>0.42931580052330681</v>
      </c>
      <c r="K271" s="705">
        <f t="shared" si="18"/>
        <v>77142.857142857145</v>
      </c>
      <c r="L271" s="705">
        <f t="shared" si="19"/>
        <v>0</v>
      </c>
    </row>
    <row r="272" spans="1:12" ht="15" x14ac:dyDescent="0.25">
      <c r="A272" s="702">
        <v>143860</v>
      </c>
      <c r="B272" s="702">
        <v>9352198</v>
      </c>
      <c r="C272" s="703">
        <v>512</v>
      </c>
      <c r="D272" s="703"/>
      <c r="E272" s="136" t="str">
        <f>IF(ISERROR(VLOOKUP(C272,'[17]Targeted Support'!$C:$D,2,FALSE)),0,(VLOOKUP(C272,'[17]Targeted Support'!$C:$D,2,FALSE)))</f>
        <v>Woodhall Primary School</v>
      </c>
      <c r="F272" s="704">
        <f>VLOOKUP(B272,[17]Data!$B:$AW,48,FALSE)</f>
        <v>220777.12013514858</v>
      </c>
      <c r="G272" s="704">
        <f>IF(ISERROR(VLOOKUP(C272,'[17]Targeted Support'!$C:$E,3,FALSE)),0,(VLOOKUP(C272,'[17]Targeted Support'!$C:$E,3,FALSE)))</f>
        <v>21</v>
      </c>
      <c r="H272" s="704">
        <f>VLOOKUP(B272,[17]Data!B:D,3,FALSE)</f>
        <v>376</v>
      </c>
      <c r="I272" s="705">
        <f t="shared" si="16"/>
        <v>126000</v>
      </c>
      <c r="J272" s="706">
        <f t="shared" si="17"/>
        <v>0.57071131248957852</v>
      </c>
      <c r="K272" s="705">
        <f t="shared" si="18"/>
        <v>180000</v>
      </c>
      <c r="L272" s="705">
        <f t="shared" si="19"/>
        <v>0</v>
      </c>
    </row>
    <row r="273" spans="1:12" ht="15" x14ac:dyDescent="0.25">
      <c r="A273" s="702">
        <v>124698</v>
      </c>
      <c r="B273" s="702">
        <v>9353026</v>
      </c>
      <c r="C273" s="703">
        <v>513</v>
      </c>
      <c r="D273" s="703"/>
      <c r="E273" s="136" t="str">
        <f>IF(ISERROR(VLOOKUP(C273,'[17]Targeted Support'!$C:$D,2,FALSE)),0,(VLOOKUP(C273,'[17]Targeted Support'!$C:$D,2,FALSE)))</f>
        <v>Thurlow CEVCP School</v>
      </c>
      <c r="F273" s="704">
        <f>VLOOKUP(B273,[17]Data!$B:$AW,48,FALSE)</f>
        <v>44429.466666666631</v>
      </c>
      <c r="G273" s="704">
        <f>IF(ISERROR(VLOOKUP(C273,'[17]Targeted Support'!$C:$E,3,FALSE)),0,(VLOOKUP(C273,'[17]Targeted Support'!$C:$E,3,FALSE)))</f>
        <v>4</v>
      </c>
      <c r="H273" s="704">
        <f>VLOOKUP(B273,[17]Data!B:D,3,FALSE)</f>
        <v>89</v>
      </c>
      <c r="I273" s="705">
        <f t="shared" si="16"/>
        <v>24000</v>
      </c>
      <c r="J273" s="706">
        <f t="shared" si="17"/>
        <v>0.54018204134793468</v>
      </c>
      <c r="K273" s="705">
        <f t="shared" si="18"/>
        <v>34285.71428571429</v>
      </c>
      <c r="L273" s="705">
        <f t="shared" si="19"/>
        <v>0</v>
      </c>
    </row>
    <row r="274" spans="1:12" ht="15" x14ac:dyDescent="0.25">
      <c r="A274" s="702">
        <v>142562</v>
      </c>
      <c r="B274" s="702">
        <v>9353062</v>
      </c>
      <c r="C274" s="703">
        <v>514</v>
      </c>
      <c r="D274" s="703"/>
      <c r="E274" s="136" t="str">
        <f>IF(ISERROR(VLOOKUP(C274,'[17]Targeted Support'!$C:$D,2,FALSE)),0,(VLOOKUP(C274,'[17]Targeted Support'!$C:$D,2,FALSE)))</f>
        <v>Thurston CE Primary Academy</v>
      </c>
      <c r="F274" s="704">
        <f>VLOOKUP(B274,[17]Data!$B:$AW,48,FALSE)</f>
        <v>79407.737039907006</v>
      </c>
      <c r="G274" s="704">
        <f>IF(ISERROR(VLOOKUP(C274,'[17]Targeted Support'!$C:$E,3,FALSE)),0,(VLOOKUP(C274,'[17]Targeted Support'!$C:$E,3,FALSE)))</f>
        <v>3</v>
      </c>
      <c r="H274" s="704">
        <f>VLOOKUP(B274,[17]Data!B:D,3,FALSE)</f>
        <v>209</v>
      </c>
      <c r="I274" s="705">
        <f t="shared" si="16"/>
        <v>18000</v>
      </c>
      <c r="J274" s="706">
        <f t="shared" si="17"/>
        <v>0.22667816350129652</v>
      </c>
      <c r="K274" s="705">
        <f t="shared" si="18"/>
        <v>25714.285714285717</v>
      </c>
      <c r="L274" s="705">
        <f t="shared" si="19"/>
        <v>0</v>
      </c>
    </row>
    <row r="275" spans="1:12" ht="15" x14ac:dyDescent="0.25">
      <c r="A275" s="702">
        <v>142025</v>
      </c>
      <c r="B275" s="702">
        <v>9352093</v>
      </c>
      <c r="C275" s="703">
        <v>515</v>
      </c>
      <c r="D275" s="703"/>
      <c r="E275" s="136" t="str">
        <f>IF(ISERROR(VLOOKUP(C275,'[17]Targeted Support'!$C:$D,2,FALSE)),0,(VLOOKUP(C275,'[17]Targeted Support'!$C:$D,2,FALSE)))</f>
        <v>St Christopher's C of E Primary School</v>
      </c>
      <c r="F275" s="704">
        <f>VLOOKUP(B275,[17]Data!$B:$AW,48,FALSE)</f>
        <v>184111.34982401473</v>
      </c>
      <c r="G275" s="704">
        <f>IF(ISERROR(VLOOKUP(C275,'[17]Targeted Support'!$C:$E,3,FALSE)),0,(VLOOKUP(C275,'[17]Targeted Support'!$C:$E,3,FALSE)))</f>
        <v>9</v>
      </c>
      <c r="H275" s="704">
        <f>VLOOKUP(B275,[17]Data!B:D,3,FALSE)</f>
        <v>323</v>
      </c>
      <c r="I275" s="705">
        <f t="shared" si="16"/>
        <v>54000</v>
      </c>
      <c r="J275" s="706">
        <f t="shared" si="17"/>
        <v>0.29330076636566194</v>
      </c>
      <c r="K275" s="705">
        <f t="shared" si="18"/>
        <v>77142.857142857145</v>
      </c>
      <c r="L275" s="705">
        <f t="shared" si="19"/>
        <v>0</v>
      </c>
    </row>
    <row r="276" spans="1:12" ht="15" x14ac:dyDescent="0.25">
      <c r="A276" s="702">
        <v>124717</v>
      </c>
      <c r="B276" s="702">
        <v>9353064</v>
      </c>
      <c r="C276" s="703">
        <v>517</v>
      </c>
      <c r="D276" s="703"/>
      <c r="E276" s="136" t="str">
        <f>IF(ISERROR(VLOOKUP(C276,'[17]Targeted Support'!$C:$D,2,FALSE)),0,(VLOOKUP(C276,'[17]Targeted Support'!$C:$D,2,FALSE)))</f>
        <v>Walsham le Willows CEVCP School</v>
      </c>
      <c r="F276" s="704">
        <f>VLOOKUP(B276,[17]Data!$B:$AW,48,FALSE)</f>
        <v>62113.043362831784</v>
      </c>
      <c r="G276" s="704">
        <f>IF(ISERROR(VLOOKUP(C276,'[17]Targeted Support'!$C:$E,3,FALSE)),0,(VLOOKUP(C276,'[17]Targeted Support'!$C:$E,3,FALSE)))</f>
        <v>2</v>
      </c>
      <c r="H276" s="704">
        <f>VLOOKUP(B276,[17]Data!B:D,3,FALSE)</f>
        <v>130</v>
      </c>
      <c r="I276" s="705">
        <f t="shared" si="16"/>
        <v>12000</v>
      </c>
      <c r="J276" s="706">
        <f t="shared" si="17"/>
        <v>0.19319613643630856</v>
      </c>
      <c r="K276" s="705">
        <f t="shared" si="18"/>
        <v>17142.857142857145</v>
      </c>
      <c r="L276" s="705">
        <f t="shared" si="19"/>
        <v>0</v>
      </c>
    </row>
    <row r="277" spans="1:12" ht="15" x14ac:dyDescent="0.25">
      <c r="A277" s="702">
        <v>142995</v>
      </c>
      <c r="B277" s="702">
        <v>9352030</v>
      </c>
      <c r="C277" s="703">
        <v>521</v>
      </c>
      <c r="D277" s="703"/>
      <c r="E277" s="136" t="str">
        <f>IF(ISERROR(VLOOKUP(C277,'[17]Targeted Support'!$C:$D,2,FALSE)),0,(VLOOKUP(C277,'[17]Targeted Support'!$C:$D,2,FALSE)))</f>
        <v>Wickhambrook Primary Academy</v>
      </c>
      <c r="F277" s="704">
        <f>VLOOKUP(B277,[17]Data!$B:$AW,48,FALSE)</f>
        <v>69710.996314670396</v>
      </c>
      <c r="G277" s="704">
        <f>IF(ISERROR(VLOOKUP(C277,'[17]Targeted Support'!$C:$E,3,FALSE)),0,(VLOOKUP(C277,'[17]Targeted Support'!$C:$E,3,FALSE)))</f>
        <v>6</v>
      </c>
      <c r="H277" s="704">
        <f>VLOOKUP(B277,[17]Data!B:D,3,FALSE)</f>
        <v>168</v>
      </c>
      <c r="I277" s="705">
        <f t="shared" si="16"/>
        <v>36000</v>
      </c>
      <c r="J277" s="706">
        <f t="shared" si="17"/>
        <v>0.51641780928648051</v>
      </c>
      <c r="K277" s="705">
        <f t="shared" si="18"/>
        <v>51428.571428571435</v>
      </c>
      <c r="L277" s="705">
        <f t="shared" si="19"/>
        <v>0</v>
      </c>
    </row>
    <row r="278" spans="1:12" ht="15" x14ac:dyDescent="0.25">
      <c r="A278" s="702">
        <v>142566</v>
      </c>
      <c r="B278" s="702">
        <v>9352031</v>
      </c>
      <c r="C278" s="703">
        <v>522</v>
      </c>
      <c r="D278" s="703"/>
      <c r="E278" s="136" t="str">
        <f>IF(ISERROR(VLOOKUP(C278,'[17]Targeted Support'!$C:$D,2,FALSE)),0,(VLOOKUP(C278,'[17]Targeted Support'!$C:$D,2,FALSE)))</f>
        <v>Woolpit Primary Academy</v>
      </c>
      <c r="F278" s="704">
        <f>VLOOKUP(B278,[17]Data!$B:$AW,48,FALSE)</f>
        <v>79998.054237288161</v>
      </c>
      <c r="G278" s="704">
        <f>IF(ISERROR(VLOOKUP(C278,'[17]Targeted Support'!$C:$E,3,FALSE)),0,(VLOOKUP(C278,'[17]Targeted Support'!$C:$E,3,FALSE)))</f>
        <v>9</v>
      </c>
      <c r="H278" s="704">
        <f>VLOOKUP(B278,[17]Data!B:D,3,FALSE)</f>
        <v>140</v>
      </c>
      <c r="I278" s="705">
        <f t="shared" si="16"/>
        <v>54000</v>
      </c>
      <c r="J278" s="706">
        <f t="shared" si="17"/>
        <v>0.67501641777219479</v>
      </c>
      <c r="K278" s="705">
        <f t="shared" si="18"/>
        <v>77142.857142857145</v>
      </c>
      <c r="L278" s="705">
        <f t="shared" si="19"/>
        <v>0</v>
      </c>
    </row>
    <row r="279" spans="1:12" ht="15" x14ac:dyDescent="0.25">
      <c r="A279" s="702">
        <v>137179</v>
      </c>
      <c r="B279" s="702">
        <v>9354029</v>
      </c>
      <c r="C279" s="703">
        <v>527</v>
      </c>
      <c r="D279" s="703"/>
      <c r="E279" s="136" t="str">
        <f>IF(ISERROR(VLOOKUP(C279,'[17]Targeted Support'!$C:$D,2,FALSE)),0,(VLOOKUP(C279,'[17]Targeted Support'!$C:$D,2,FALSE)))</f>
        <v>Horringer Court Middle</v>
      </c>
      <c r="F279" s="704">
        <f>VLOOKUP(B279,[17]Data!$B:$AW,48,FALSE)</f>
        <v>144126.16672402527</v>
      </c>
      <c r="G279" s="704">
        <f>IF(ISERROR(VLOOKUP(C279,'[17]Targeted Support'!$C:$E,3,FALSE)),0,(VLOOKUP(C279,'[17]Targeted Support'!$C:$E,3,FALSE)))</f>
        <v>5</v>
      </c>
      <c r="H279" s="704">
        <f>VLOOKUP(B279,[17]Data!B:D,3,FALSE)</f>
        <v>356</v>
      </c>
      <c r="I279" s="705">
        <f t="shared" si="16"/>
        <v>30000</v>
      </c>
      <c r="J279" s="706">
        <f t="shared" si="17"/>
        <v>0.2081509602447445</v>
      </c>
      <c r="K279" s="705">
        <f t="shared" si="18"/>
        <v>42857.142857142862</v>
      </c>
      <c r="L279" s="705">
        <f t="shared" si="19"/>
        <v>0</v>
      </c>
    </row>
    <row r="280" spans="1:12" ht="15" x14ac:dyDescent="0.25">
      <c r="A280" s="702">
        <v>137180</v>
      </c>
      <c r="B280" s="702">
        <v>9354030</v>
      </c>
      <c r="C280" s="703">
        <v>531</v>
      </c>
      <c r="D280" s="703"/>
      <c r="E280" s="136" t="str">
        <f>IF(ISERROR(VLOOKUP(C280,'[17]Targeted Support'!$C:$D,2,FALSE)),0,(VLOOKUP(C280,'[17]Targeted Support'!$C:$D,2,FALSE)))</f>
        <v>Westley Middle School</v>
      </c>
      <c r="F280" s="704">
        <f>VLOOKUP(B280,[17]Data!$B:$AW,48,FALSE)</f>
        <v>233383.70211339684</v>
      </c>
      <c r="G280" s="704">
        <f>IF(ISERROR(VLOOKUP(C280,'[17]Targeted Support'!$C:$E,3,FALSE)),0,(VLOOKUP(C280,'[17]Targeted Support'!$C:$E,3,FALSE)))</f>
        <v>6</v>
      </c>
      <c r="H280" s="704">
        <f>VLOOKUP(B280,[17]Data!B:D,3,FALSE)</f>
        <v>508</v>
      </c>
      <c r="I280" s="705">
        <f t="shared" si="16"/>
        <v>36000</v>
      </c>
      <c r="J280" s="706">
        <f t="shared" si="17"/>
        <v>0.15425241640270262</v>
      </c>
      <c r="K280" s="705">
        <f t="shared" si="18"/>
        <v>51428.571428571435</v>
      </c>
      <c r="L280" s="705">
        <f t="shared" si="19"/>
        <v>0</v>
      </c>
    </row>
    <row r="281" spans="1:12" ht="15" x14ac:dyDescent="0.25">
      <c r="A281" s="702">
        <v>136990</v>
      </c>
      <c r="B281" s="702">
        <v>9354000</v>
      </c>
      <c r="C281" s="703">
        <v>551</v>
      </c>
      <c r="D281" s="703"/>
      <c r="E281" s="136" t="str">
        <f>IF(ISERROR(VLOOKUP(C281,'[17]Targeted Support'!$C:$D,2,FALSE)),0,(VLOOKUP(C281,'[17]Targeted Support'!$C:$D,2,FALSE)))</f>
        <v>County Upper Bury</v>
      </c>
      <c r="F281" s="704">
        <f>VLOOKUP(B281,[17]Data!$B:$AW,48,FALSE)</f>
        <v>312310.67795751803</v>
      </c>
      <c r="G281" s="704">
        <f>IF(ISERROR(VLOOKUP(C281,'[17]Targeted Support'!$C:$E,3,FALSE)),0,(VLOOKUP(C281,'[17]Targeted Support'!$C:$E,3,FALSE)))</f>
        <v>5</v>
      </c>
      <c r="H281" s="704">
        <f>VLOOKUP(B281,[17]Data!B:D,3,FALSE)</f>
        <v>715</v>
      </c>
      <c r="I281" s="705">
        <f t="shared" si="16"/>
        <v>30000</v>
      </c>
      <c r="J281" s="706">
        <f t="shared" si="17"/>
        <v>9.6058194987751075E-2</v>
      </c>
      <c r="K281" s="705">
        <f t="shared" si="18"/>
        <v>42857.142857142862</v>
      </c>
      <c r="L281" s="705">
        <f t="shared" si="19"/>
        <v>0</v>
      </c>
    </row>
    <row r="282" spans="1:12" ht="15" x14ac:dyDescent="0.25">
      <c r="A282" s="702">
        <v>124856</v>
      </c>
      <c r="B282" s="702">
        <v>9354500</v>
      </c>
      <c r="C282" s="703">
        <v>552</v>
      </c>
      <c r="D282" s="703"/>
      <c r="E282" s="136" t="str">
        <f>IF(ISERROR(VLOOKUP(C282,'[17]Targeted Support'!$C:$D,2,FALSE)),0,(VLOOKUP(C282,'[17]Targeted Support'!$C:$D,2,FALSE)))</f>
        <v>King Edward VI C of E VCU School</v>
      </c>
      <c r="F282" s="704">
        <f>VLOOKUP(B282,[17]Data!$B:$AW,48,FALSE)</f>
        <v>688149.89457035728</v>
      </c>
      <c r="G282" s="704">
        <f>IF(ISERROR(VLOOKUP(C282,'[17]Targeted Support'!$C:$E,3,FALSE)),0,(VLOOKUP(C282,'[17]Targeted Support'!$C:$E,3,FALSE)))</f>
        <v>29</v>
      </c>
      <c r="H282" s="704">
        <f>VLOOKUP(B282,[17]Data!B:D,3,FALSE)</f>
        <v>1143</v>
      </c>
      <c r="I282" s="705">
        <f t="shared" si="16"/>
        <v>174000</v>
      </c>
      <c r="J282" s="706">
        <f t="shared" si="17"/>
        <v>0.25285188789956287</v>
      </c>
      <c r="K282" s="705">
        <f t="shared" si="18"/>
        <v>248571.42857142858</v>
      </c>
      <c r="L282" s="705">
        <f t="shared" si="19"/>
        <v>0</v>
      </c>
    </row>
    <row r="283" spans="1:12" ht="15" x14ac:dyDescent="0.25">
      <c r="A283" s="702">
        <v>124861</v>
      </c>
      <c r="B283" s="702">
        <v>9354600</v>
      </c>
      <c r="C283" s="703">
        <v>553</v>
      </c>
      <c r="D283" s="703"/>
      <c r="E283" s="136" t="str">
        <f>IF(ISERROR(VLOOKUP(C283,'[17]Targeted Support'!$C:$D,2,FALSE)),0,(VLOOKUP(C283,'[17]Targeted Support'!$C:$D,2,FALSE)))</f>
        <v>St Benedict's Catholic Upper School</v>
      </c>
      <c r="F283" s="704">
        <f>VLOOKUP(B283,[17]Data!$B:$AW,48,FALSE)</f>
        <v>349212.30982870108</v>
      </c>
      <c r="G283" s="704">
        <f>IF(ISERROR(VLOOKUP(C283,'[17]Targeted Support'!$C:$E,3,FALSE)),0,(VLOOKUP(C283,'[17]Targeted Support'!$C:$E,3,FALSE)))</f>
        <v>15</v>
      </c>
      <c r="H283" s="704">
        <f>VLOOKUP(B283,[17]Data!B:D,3,FALSE)</f>
        <v>772</v>
      </c>
      <c r="I283" s="705">
        <f t="shared" si="16"/>
        <v>90000</v>
      </c>
      <c r="J283" s="706">
        <f t="shared" si="17"/>
        <v>0.25772287364138924</v>
      </c>
      <c r="K283" s="705">
        <f t="shared" si="18"/>
        <v>128571.42857142858</v>
      </c>
      <c r="L283" s="705">
        <f t="shared" si="19"/>
        <v>0</v>
      </c>
    </row>
    <row r="284" spans="1:12" ht="15" x14ac:dyDescent="0.25">
      <c r="A284" s="702">
        <v>136322</v>
      </c>
      <c r="B284" s="702">
        <v>9354102</v>
      </c>
      <c r="C284" s="703">
        <v>554</v>
      </c>
      <c r="D284" s="703"/>
      <c r="E284" s="136" t="str">
        <f>IF(ISERROR(VLOOKUP(C284,'[17]Targeted Support'!$C:$D,2,FALSE)),0,(VLOOKUP(C284,'[17]Targeted Support'!$C:$D,2,FALSE)))</f>
        <v>Samuel Ward Academy</v>
      </c>
      <c r="F284" s="704">
        <f>VLOOKUP(B284,[17]Data!$B:$AW,48,FALSE)</f>
        <v>536040.9801905615</v>
      </c>
      <c r="G284" s="704">
        <f>IF(ISERROR(VLOOKUP(C284,'[17]Targeted Support'!$C:$E,3,FALSE)),0,(VLOOKUP(C284,'[17]Targeted Support'!$C:$E,3,FALSE)))</f>
        <v>13</v>
      </c>
      <c r="H284" s="704">
        <f>VLOOKUP(B284,[17]Data!B:D,3,FALSE)</f>
        <v>1157</v>
      </c>
      <c r="I284" s="705">
        <f t="shared" si="16"/>
        <v>78000</v>
      </c>
      <c r="J284" s="706">
        <f t="shared" si="17"/>
        <v>0.14551126291178551</v>
      </c>
      <c r="K284" s="705">
        <f t="shared" si="18"/>
        <v>111428.57142857143</v>
      </c>
      <c r="L284" s="705">
        <f t="shared" si="19"/>
        <v>0</v>
      </c>
    </row>
    <row r="285" spans="1:12" ht="15" x14ac:dyDescent="0.25">
      <c r="A285" s="702">
        <v>141639</v>
      </c>
      <c r="B285" s="702">
        <v>9354019</v>
      </c>
      <c r="C285" s="703">
        <v>555</v>
      </c>
      <c r="D285" s="703"/>
      <c r="E285" s="136" t="str">
        <f>IF(ISERROR(VLOOKUP(C285,'[17]Targeted Support'!$C:$D,2,FALSE)),0,(VLOOKUP(C285,'[17]Targeted Support'!$C:$D,2,FALSE)))</f>
        <v>Thomas Gainsborough School</v>
      </c>
      <c r="F285" s="704">
        <f>VLOOKUP(B285,[17]Data!$B:$AW,48,FALSE)</f>
        <v>740006.25605876604</v>
      </c>
      <c r="G285" s="704">
        <f>IF(ISERROR(VLOOKUP(C285,'[17]Targeted Support'!$C:$E,3,FALSE)),0,(VLOOKUP(C285,'[17]Targeted Support'!$C:$E,3,FALSE)))</f>
        <v>17</v>
      </c>
      <c r="H285" s="704">
        <f>VLOOKUP(B285,[17]Data!B:D,3,FALSE)</f>
        <v>1395</v>
      </c>
      <c r="I285" s="705">
        <f t="shared" si="16"/>
        <v>102000</v>
      </c>
      <c r="J285" s="706">
        <f t="shared" si="17"/>
        <v>0.13783667254821139</v>
      </c>
      <c r="K285" s="705">
        <f t="shared" si="18"/>
        <v>145714.28571428571</v>
      </c>
      <c r="L285" s="705">
        <f t="shared" si="19"/>
        <v>0</v>
      </c>
    </row>
    <row r="286" spans="1:12" ht="15" x14ac:dyDescent="0.25">
      <c r="A286" s="702">
        <v>138162</v>
      </c>
      <c r="B286" s="702">
        <v>9354004</v>
      </c>
      <c r="C286" s="703">
        <v>556</v>
      </c>
      <c r="D286" s="703"/>
      <c r="E286" s="136" t="str">
        <f>IF(ISERROR(VLOOKUP(C286,'[17]Targeted Support'!$C:$D,2,FALSE)),0,(VLOOKUP(C286,'[17]Targeted Support'!$C:$D,2,FALSE)))</f>
        <v>Castle Manor Academy</v>
      </c>
      <c r="F286" s="704">
        <f>VLOOKUP(B286,[17]Data!$B:$AW,48,FALSE)</f>
        <v>482975.11018023576</v>
      </c>
      <c r="G286" s="704">
        <f>IF(ISERROR(VLOOKUP(C286,'[17]Targeted Support'!$C:$E,3,FALSE)),0,(VLOOKUP(C286,'[17]Targeted Support'!$C:$E,3,FALSE)))</f>
        <v>10</v>
      </c>
      <c r="H286" s="704">
        <f>VLOOKUP(B286,[17]Data!B:D,3,FALSE)</f>
        <v>646</v>
      </c>
      <c r="I286" s="705">
        <f t="shared" si="16"/>
        <v>60000</v>
      </c>
      <c r="J286" s="706">
        <f t="shared" si="17"/>
        <v>0.12423000427001157</v>
      </c>
      <c r="K286" s="705">
        <f t="shared" si="18"/>
        <v>85714.285714285725</v>
      </c>
      <c r="L286" s="705">
        <f t="shared" si="19"/>
        <v>0</v>
      </c>
    </row>
    <row r="287" spans="1:12" ht="15" x14ac:dyDescent="0.25">
      <c r="A287" s="702">
        <v>140669</v>
      </c>
      <c r="B287" s="702">
        <v>9354041</v>
      </c>
      <c r="C287" s="703">
        <v>557</v>
      </c>
      <c r="D287" s="703"/>
      <c r="E287" s="136" t="str">
        <f>IF(ISERROR(VLOOKUP(C287,'[17]Targeted Support'!$C:$D,2,FALSE)),0,(VLOOKUP(C287,'[17]Targeted Support'!$C:$D,2,FALSE)))</f>
        <v>Newmarket Academy</v>
      </c>
      <c r="F287" s="704">
        <f>VLOOKUP(B287,[17]Data!$B:$AW,48,FALSE)</f>
        <v>393920.29281376995</v>
      </c>
      <c r="G287" s="704">
        <f>IF(ISERROR(VLOOKUP(C287,'[17]Targeted Support'!$C:$E,3,FALSE)),0,(VLOOKUP(C287,'[17]Targeted Support'!$C:$E,3,FALSE)))</f>
        <v>10</v>
      </c>
      <c r="H287" s="704">
        <f>VLOOKUP(B287,[17]Data!B:D,3,FALSE)</f>
        <v>719</v>
      </c>
      <c r="I287" s="705">
        <f t="shared" si="16"/>
        <v>60000</v>
      </c>
      <c r="J287" s="706">
        <f t="shared" si="17"/>
        <v>0.15231507768086891</v>
      </c>
      <c r="K287" s="705">
        <f t="shared" si="18"/>
        <v>85714.285714285725</v>
      </c>
      <c r="L287" s="705">
        <f t="shared" si="19"/>
        <v>0</v>
      </c>
    </row>
    <row r="288" spans="1:12" ht="15" x14ac:dyDescent="0.25">
      <c r="A288" s="702">
        <v>145055</v>
      </c>
      <c r="B288" s="702">
        <v>9354048</v>
      </c>
      <c r="C288" s="703">
        <v>558</v>
      </c>
      <c r="D288" s="703"/>
      <c r="E288" s="136" t="str">
        <f>IF(ISERROR(VLOOKUP(C288,'[17]Targeted Support'!$C:$D,2,FALSE)),0,(VLOOKUP(C288,'[17]Targeted Support'!$C:$D,2,FALSE)))</f>
        <v>Stowmarket High School</v>
      </c>
      <c r="F288" s="704">
        <f>VLOOKUP(B288,[17]Data!$B:$AW,48,FALSE)</f>
        <v>513912.86001544079</v>
      </c>
      <c r="G288" s="704">
        <f>IF(ISERROR(VLOOKUP(C288,'[17]Targeted Support'!$C:$E,3,FALSE)),0,(VLOOKUP(C288,'[17]Targeted Support'!$C:$E,3,FALSE)))</f>
        <v>13</v>
      </c>
      <c r="H288" s="704">
        <f>VLOOKUP(B288,[17]Data!B:D,3,FALSE)</f>
        <v>751</v>
      </c>
      <c r="I288" s="705">
        <f t="shared" si="16"/>
        <v>78000</v>
      </c>
      <c r="J288" s="706">
        <f t="shared" si="17"/>
        <v>0.15177670392925455</v>
      </c>
      <c r="K288" s="705">
        <f t="shared" si="18"/>
        <v>111428.57142857143</v>
      </c>
      <c r="L288" s="705">
        <f t="shared" si="19"/>
        <v>0</v>
      </c>
    </row>
    <row r="289" spans="1:12" ht="15" x14ac:dyDescent="0.25">
      <c r="A289" s="702">
        <v>138506</v>
      </c>
      <c r="B289" s="702">
        <v>9354008</v>
      </c>
      <c r="C289" s="703">
        <v>559</v>
      </c>
      <c r="D289" s="703"/>
      <c r="E289" s="136" t="str">
        <f>IF(ISERROR(VLOOKUP(C289,'[17]Targeted Support'!$C:$D,2,FALSE)),0,(VLOOKUP(C289,'[17]Targeted Support'!$C:$D,2,FALSE)))</f>
        <v>Ormiston Sudbury Academy</v>
      </c>
      <c r="F289" s="704">
        <f>VLOOKUP(B289,[17]Data!$B:$AW,48,FALSE)</f>
        <v>492066.10506987217</v>
      </c>
      <c r="G289" s="704">
        <f>IF(ISERROR(VLOOKUP(C289,'[17]Targeted Support'!$C:$E,3,FALSE)),0,(VLOOKUP(C289,'[17]Targeted Support'!$C:$E,3,FALSE)))</f>
        <v>12</v>
      </c>
      <c r="H289" s="704">
        <f>VLOOKUP(B289,[17]Data!B:D,3,FALSE)</f>
        <v>652</v>
      </c>
      <c r="I289" s="705">
        <f t="shared" si="16"/>
        <v>72000</v>
      </c>
      <c r="J289" s="706">
        <f t="shared" si="17"/>
        <v>0.14632180363200628</v>
      </c>
      <c r="K289" s="705">
        <f t="shared" si="18"/>
        <v>102857.14285714287</v>
      </c>
      <c r="L289" s="705">
        <f t="shared" si="19"/>
        <v>0</v>
      </c>
    </row>
    <row r="290" spans="1:12" ht="15" x14ac:dyDescent="0.25">
      <c r="A290" s="702">
        <v>124802</v>
      </c>
      <c r="B290" s="702">
        <v>9354024</v>
      </c>
      <c r="C290" s="703">
        <v>560</v>
      </c>
      <c r="D290" s="703"/>
      <c r="E290" s="136" t="str">
        <f>IF(ISERROR(VLOOKUP(C290,'[17]Targeted Support'!$C:$D,2,FALSE)),0,(VLOOKUP(C290,'[17]Targeted Support'!$C:$D,2,FALSE)))</f>
        <v>Thurston Community College</v>
      </c>
      <c r="F290" s="704">
        <f>VLOOKUP(B290,[17]Data!$B:$AW,48,FALSE)</f>
        <v>641499.92402475164</v>
      </c>
      <c r="G290" s="704">
        <f>IF(ISERROR(VLOOKUP(C290,'[17]Targeted Support'!$C:$E,3,FALSE)),0,(VLOOKUP(C290,'[17]Targeted Support'!$C:$E,3,FALSE)))</f>
        <v>14</v>
      </c>
      <c r="H290" s="704">
        <f>VLOOKUP(B290,[17]Data!B:D,3,FALSE)</f>
        <v>1380</v>
      </c>
      <c r="I290" s="705">
        <f t="shared" si="16"/>
        <v>84000</v>
      </c>
      <c r="J290" s="706">
        <f t="shared" si="17"/>
        <v>0.13094311761252669</v>
      </c>
      <c r="K290" s="705">
        <f t="shared" si="18"/>
        <v>120000.00000000001</v>
      </c>
      <c r="L290" s="705">
        <f t="shared" si="19"/>
        <v>0</v>
      </c>
    </row>
    <row r="291" spans="1:12" ht="15" x14ac:dyDescent="0.25">
      <c r="A291" s="702">
        <v>139867</v>
      </c>
      <c r="B291" s="702">
        <v>9354033</v>
      </c>
      <c r="C291" s="703">
        <v>561</v>
      </c>
      <c r="D291" s="703"/>
      <c r="E291" s="136" t="str">
        <f>IF(ISERROR(VLOOKUP(C291,'[17]Targeted Support'!$C:$D,2,FALSE)),0,(VLOOKUP(C291,'[17]Targeted Support'!$C:$D,2,FALSE)))</f>
        <v>Mildenhall College Academy</v>
      </c>
      <c r="F291" s="704">
        <f>VLOOKUP(B291,[17]Data!$B:$AW,48,FALSE)</f>
        <v>665195.44790316059</v>
      </c>
      <c r="G291" s="704">
        <f>IF(ISERROR(VLOOKUP(C291,'[17]Targeted Support'!$C:$E,3,FALSE)),0,(VLOOKUP(C291,'[17]Targeted Support'!$C:$E,3,FALSE)))</f>
        <v>18</v>
      </c>
      <c r="H291" s="704">
        <f>VLOOKUP(B291,[17]Data!B:D,3,FALSE)</f>
        <v>1023</v>
      </c>
      <c r="I291" s="705">
        <f t="shared" si="16"/>
        <v>108000</v>
      </c>
      <c r="J291" s="706">
        <f t="shared" si="17"/>
        <v>0.16235829685912506</v>
      </c>
      <c r="K291" s="705">
        <f t="shared" si="18"/>
        <v>154285.71428571429</v>
      </c>
      <c r="L291" s="705">
        <f t="shared" si="19"/>
        <v>0</v>
      </c>
    </row>
    <row r="292" spans="1:12" ht="15" x14ac:dyDescent="0.25">
      <c r="A292" s="702">
        <v>143362</v>
      </c>
      <c r="B292" s="702">
        <v>9354103</v>
      </c>
      <c r="C292" s="703">
        <v>562</v>
      </c>
      <c r="D292" s="703"/>
      <c r="E292" s="136" t="str">
        <f>IF(ISERROR(VLOOKUP(C292,'[17]Targeted Support'!$C:$D,2,FALSE)),0,(VLOOKUP(C292,'[17]Targeted Support'!$C:$D,2,FALSE)))</f>
        <v>Stowupland High School</v>
      </c>
      <c r="F292" s="704">
        <f>VLOOKUP(B292,[17]Data!$B:$AW,48,FALSE)</f>
        <v>524559.97284790152</v>
      </c>
      <c r="G292" s="704">
        <f>IF(ISERROR(VLOOKUP(C292,'[17]Targeted Support'!$C:$E,3,FALSE)),0,(VLOOKUP(C292,'[17]Targeted Support'!$C:$E,3,FALSE)))</f>
        <v>4</v>
      </c>
      <c r="H292" s="704">
        <f>VLOOKUP(B292,[17]Data!B:D,3,FALSE)</f>
        <v>941</v>
      </c>
      <c r="I292" s="705">
        <f t="shared" si="16"/>
        <v>24000</v>
      </c>
      <c r="J292" s="706">
        <f t="shared" si="17"/>
        <v>4.5752633144502064E-2</v>
      </c>
      <c r="K292" s="705">
        <f t="shared" si="18"/>
        <v>34285.71428571429</v>
      </c>
      <c r="L292" s="705">
        <f t="shared" si="19"/>
        <v>0</v>
      </c>
    </row>
    <row r="293" spans="1:12" ht="15" x14ac:dyDescent="0.25">
      <c r="A293" s="702">
        <v>140969</v>
      </c>
      <c r="B293" s="702">
        <v>9354042</v>
      </c>
      <c r="C293" s="703">
        <v>599</v>
      </c>
      <c r="D293" s="703"/>
      <c r="E293" s="136" t="str">
        <f>IF(ISERROR(VLOOKUP(C293,'[17]Targeted Support'!$C:$D,2,FALSE)),0,(VLOOKUP(C293,'[17]Targeted Support'!$C:$D,2,FALSE)))</f>
        <v>Sybil Andrews Academy</v>
      </c>
      <c r="F293" s="704">
        <f>VLOOKUP(B293,[17]Data!$B:$AW,48,FALSE)</f>
        <v>331149.96695029864</v>
      </c>
      <c r="G293" s="704">
        <f>IF(ISERROR(VLOOKUP(C293,'[17]Targeted Support'!$C:$E,3,FALSE)),0,(VLOOKUP(C293,'[17]Targeted Support'!$C:$E,3,FALSE)))</f>
        <v>10</v>
      </c>
      <c r="H293" s="704">
        <f>VLOOKUP(B293,[17]Data!B:D,3,FALSE)</f>
        <v>639</v>
      </c>
      <c r="I293" s="705">
        <f t="shared" si="16"/>
        <v>60000</v>
      </c>
      <c r="J293" s="706">
        <f t="shared" si="17"/>
        <v>0.1811867914484957</v>
      </c>
      <c r="K293" s="705">
        <f t="shared" si="18"/>
        <v>85714.285714285725</v>
      </c>
      <c r="L293" s="705">
        <f t="shared" si="19"/>
        <v>0</v>
      </c>
    </row>
    <row r="294" spans="1:12" ht="15" x14ac:dyDescent="0.25">
      <c r="A294" s="702">
        <v>136757</v>
      </c>
      <c r="B294" s="702">
        <v>9354001</v>
      </c>
      <c r="C294" s="703">
        <v>990</v>
      </c>
      <c r="D294" s="703"/>
      <c r="E294" s="136" t="str">
        <f>IF(ISERROR(VLOOKUP(C294,'[17]Targeted Support'!$C:$D,2,FALSE)),0,(VLOOKUP(C294,'[17]Targeted Support'!$C:$D,2,FALSE)))</f>
        <v>Stour Valley Community School</v>
      </c>
      <c r="F294" s="704">
        <f>VLOOKUP(B294,[17]Data!$B:$AW,48,FALSE)</f>
        <v>278525.61909042631</v>
      </c>
      <c r="G294" s="704">
        <f>IF(ISERROR(VLOOKUP(C294,'[17]Targeted Support'!$C:$E,3,FALSE)),0,(VLOOKUP(C294,'[17]Targeted Support'!$C:$E,3,FALSE)))</f>
        <v>5</v>
      </c>
      <c r="H294" s="704">
        <f>VLOOKUP(B294,[17]Data!B:D,3,FALSE)</f>
        <v>598</v>
      </c>
      <c r="I294" s="705">
        <f t="shared" si="16"/>
        <v>30000</v>
      </c>
      <c r="J294" s="706">
        <f t="shared" si="17"/>
        <v>0.10771001999015459</v>
      </c>
      <c r="K294" s="705">
        <f t="shared" si="18"/>
        <v>42857.142857142862</v>
      </c>
      <c r="L294" s="705">
        <f t="shared" si="19"/>
        <v>0</v>
      </c>
    </row>
    <row r="295" spans="1:12" ht="15" x14ac:dyDescent="0.25">
      <c r="A295" s="702">
        <v>138250</v>
      </c>
      <c r="B295" s="702">
        <v>9354009</v>
      </c>
      <c r="C295" s="703">
        <v>991</v>
      </c>
      <c r="D295" s="703"/>
      <c r="E295" s="136" t="str">
        <f>IF(ISERROR(VLOOKUP(C295,'[17]Targeted Support'!$C:$D,2,FALSE)),0,(VLOOKUP(C295,'[17]Targeted Support'!$C:$D,2,FALSE)))</f>
        <v>IES Breckland</v>
      </c>
      <c r="F295" s="704">
        <f>VLOOKUP(B295,[17]Data!$B:$AW,48,FALSE)</f>
        <v>296135.16795907024</v>
      </c>
      <c r="G295" s="704">
        <f>IF(ISERROR(VLOOKUP(C295,'[17]Targeted Support'!$C:$E,3,FALSE)),0,(VLOOKUP(C295,'[17]Targeted Support'!$C:$E,3,FALSE)))</f>
        <v>9</v>
      </c>
      <c r="H295" s="704">
        <f>VLOOKUP(B295,[17]Data!B:D,3,FALSE)</f>
        <v>503</v>
      </c>
      <c r="I295" s="705">
        <f t="shared" si="16"/>
        <v>54000</v>
      </c>
      <c r="J295" s="706">
        <f t="shared" si="17"/>
        <v>0.18234916295879963</v>
      </c>
      <c r="K295" s="705">
        <f t="shared" si="18"/>
        <v>77142.857142857145</v>
      </c>
      <c r="L295" s="705">
        <f t="shared" si="19"/>
        <v>0</v>
      </c>
    </row>
    <row r="296" spans="1:12" ht="15" x14ac:dyDescent="0.25">
      <c r="A296" s="702">
        <v>138273</v>
      </c>
      <c r="B296" s="702">
        <v>9354010</v>
      </c>
      <c r="C296" s="703">
        <v>992</v>
      </c>
      <c r="D296" s="703"/>
      <c r="E296" s="136" t="str">
        <f>IF(ISERROR(VLOOKUP(C296,'[17]Targeted Support'!$C:$D,2,FALSE)),0,(VLOOKUP(C296,'[17]Targeted Support'!$C:$D,2,FALSE)))</f>
        <v>SET Saxmundham</v>
      </c>
      <c r="F296" s="704">
        <f>VLOOKUP(B296,[17]Data!$B:$AW,48,FALSE)</f>
        <v>283106.43117822747</v>
      </c>
      <c r="G296" s="704">
        <f>IF(ISERROR(VLOOKUP(C296,'[17]Targeted Support'!$C:$E,3,FALSE)),0,(VLOOKUP(C296,'[17]Targeted Support'!$C:$E,3,FALSE)))</f>
        <v>18</v>
      </c>
      <c r="H296" s="704">
        <f>VLOOKUP(B296,[17]Data!B:D,3,FALSE)</f>
        <v>463</v>
      </c>
      <c r="I296" s="705">
        <f t="shared" si="16"/>
        <v>108000</v>
      </c>
      <c r="J296" s="706">
        <f t="shared" si="17"/>
        <v>0.38148197323009392</v>
      </c>
      <c r="K296" s="705">
        <f t="shared" si="18"/>
        <v>154285.71428571429</v>
      </c>
      <c r="L296" s="705">
        <f t="shared" si="19"/>
        <v>0</v>
      </c>
    </row>
    <row r="297" spans="1:12" ht="15" x14ac:dyDescent="0.25">
      <c r="A297" s="702">
        <v>138274</v>
      </c>
      <c r="B297" s="702">
        <v>9354016</v>
      </c>
      <c r="C297" s="703">
        <v>993</v>
      </c>
      <c r="D297" s="703"/>
      <c r="E297" s="136" t="str">
        <f>IF(ISERROR(VLOOKUP(C297,'[17]Targeted Support'!$C:$D,2,FALSE)),0,(VLOOKUP(C297,'[17]Targeted Support'!$C:$D,2,FALSE)))</f>
        <v>SET Beccles</v>
      </c>
      <c r="F297" s="704">
        <f>VLOOKUP(B297,[17]Data!$B:$AW,48,FALSE)</f>
        <v>289985.9352649069</v>
      </c>
      <c r="G297" s="704">
        <f>IF(ISERROR(VLOOKUP(C297,'[17]Targeted Support'!$C:$E,3,FALSE)),0,(VLOOKUP(C297,'[17]Targeted Support'!$C:$E,3,FALSE)))</f>
        <v>17</v>
      </c>
      <c r="H297" s="704">
        <f>VLOOKUP(B297,[17]Data!B:D,3,FALSE)</f>
        <v>304</v>
      </c>
      <c r="I297" s="705">
        <f t="shared" si="16"/>
        <v>102000</v>
      </c>
      <c r="J297" s="706">
        <f t="shared" si="17"/>
        <v>0.351741197057786</v>
      </c>
      <c r="K297" s="705">
        <f t="shared" si="18"/>
        <v>145714.28571428571</v>
      </c>
      <c r="L297" s="705">
        <f t="shared" si="19"/>
        <v>0</v>
      </c>
    </row>
    <row r="298" spans="1:12" ht="15" x14ac:dyDescent="0.25">
      <c r="A298" s="707">
        <v>140047</v>
      </c>
      <c r="B298" s="707">
        <v>9354035</v>
      </c>
      <c r="C298" s="703">
        <v>994</v>
      </c>
      <c r="D298" s="703"/>
      <c r="E298" s="136" t="str">
        <f>IF(ISERROR(VLOOKUP(C298,'[17]Targeted Support'!$C:$D,2,FALSE)),0,(VLOOKUP(C298,'[17]Targeted Support'!$C:$D,2,FALSE)))</f>
        <v>SET Ixworth</v>
      </c>
      <c r="F298" s="704">
        <f>VLOOKUP(B298,[17]Data!$B:$AW,48,FALSE)</f>
        <v>202117.51615107135</v>
      </c>
      <c r="G298" s="704">
        <f>IF(ISERROR(VLOOKUP(C298,'[17]Targeted Support'!$C:$E,3,FALSE)),0,(VLOOKUP(C298,'[17]Targeted Support'!$C:$E,3,FALSE)))</f>
        <v>5</v>
      </c>
      <c r="H298" s="704">
        <f>VLOOKUP(B298,[17]Data!B:D,3,FALSE)</f>
        <v>302</v>
      </c>
      <c r="I298" s="705">
        <f t="shared" si="16"/>
        <v>30000</v>
      </c>
      <c r="J298" s="706">
        <f t="shared" si="17"/>
        <v>0.14842850125654972</v>
      </c>
      <c r="K298" s="705">
        <f t="shared" si="18"/>
        <v>42857.142857142862</v>
      </c>
      <c r="L298" s="705">
        <f t="shared" si="19"/>
        <v>0</v>
      </c>
    </row>
    <row r="301" spans="1:12" ht="15" x14ac:dyDescent="0.25">
      <c r="L301" s="705">
        <f>SUM(L2:L300)</f>
        <v>605510.94761263719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249977111117893"/>
    <pageSetUpPr fitToPage="1"/>
  </sheetPr>
  <dimension ref="A1:L21"/>
  <sheetViews>
    <sheetView showGridLines="0" zoomScale="75" zoomScaleNormal="75" workbookViewId="0">
      <selection activeCell="E7" sqref="E7"/>
    </sheetView>
  </sheetViews>
  <sheetFormatPr defaultColWidth="9.33203125" defaultRowHeight="25.5" x14ac:dyDescent="0.35"/>
  <cols>
    <col min="1" max="1" width="86.33203125" style="13" customWidth="1"/>
    <col min="2" max="4" width="31.83203125" style="13" customWidth="1"/>
    <col min="5" max="5" width="9.33203125" style="13"/>
    <col min="6" max="6" width="55.83203125" style="13" customWidth="1"/>
    <col min="7" max="7" width="3.5" style="13" customWidth="1"/>
    <col min="8" max="16384" width="9.33203125" style="13"/>
  </cols>
  <sheetData>
    <row r="1" spans="1:12" x14ac:dyDescent="0.35">
      <c r="A1" s="772" t="str">
        <f>'Main Menu'!G3</f>
        <v>000 - School</v>
      </c>
      <c r="B1" s="773"/>
      <c r="C1" s="773"/>
      <c r="D1" s="773"/>
      <c r="E1" s="773"/>
      <c r="F1" s="774"/>
      <c r="H1" s="287">
        <f>VALUE('School Funding Summary'!A3)</f>
        <v>0</v>
      </c>
    </row>
    <row r="3" spans="1:12" ht="26.25" x14ac:dyDescent="0.4">
      <c r="A3" s="768" t="s">
        <v>83</v>
      </c>
      <c r="B3" s="768"/>
      <c r="C3" s="768"/>
      <c r="D3" s="768"/>
      <c r="F3" s="118"/>
    </row>
    <row r="4" spans="1:12" x14ac:dyDescent="0.35">
      <c r="A4" s="14"/>
      <c r="B4" s="14"/>
      <c r="C4" s="14"/>
      <c r="D4" s="14"/>
    </row>
    <row r="5" spans="1:12" ht="94.9" customHeight="1" x14ac:dyDescent="0.35">
      <c r="B5" s="120" t="s">
        <v>1805</v>
      </c>
      <c r="C5" s="120" t="s">
        <v>1346</v>
      </c>
      <c r="D5" s="120" t="s">
        <v>1806</v>
      </c>
      <c r="F5" s="348" t="s">
        <v>84</v>
      </c>
    </row>
    <row r="6" spans="1:12" ht="26.25" customHeight="1" x14ac:dyDescent="0.35">
      <c r="A6" s="122" t="s">
        <v>459</v>
      </c>
      <c r="B6" s="121" t="s">
        <v>1150</v>
      </c>
      <c r="C6" s="121" t="s">
        <v>1347</v>
      </c>
      <c r="D6" s="121" t="s">
        <v>1807</v>
      </c>
    </row>
    <row r="7" spans="1:12" x14ac:dyDescent="0.35">
      <c r="A7" s="122" t="s">
        <v>40</v>
      </c>
      <c r="B7" s="124">
        <f>IF($H$1=0,0,INDEX('Adjusted Factors 20-21'!$O:$O,MATCH($H$1,'Adjusted Factors 20-21'!$A:$A,0)))</f>
        <v>0</v>
      </c>
      <c r="C7" s="533">
        <v>0</v>
      </c>
      <c r="D7" s="533">
        <v>0</v>
      </c>
      <c r="E7" s="123"/>
      <c r="F7" s="769" t="s">
        <v>1136</v>
      </c>
    </row>
    <row r="8" spans="1:12" x14ac:dyDescent="0.35">
      <c r="A8" s="122" t="s">
        <v>24</v>
      </c>
      <c r="B8" s="124">
        <f>IF($H$1=0,0,INDEX('Adjusted Factors 20-21'!$S:$S,MATCH($H$1,'Adjusted Factors 20-21'!$A:$A,0)))</f>
        <v>0</v>
      </c>
      <c r="C8" s="533">
        <v>0</v>
      </c>
      <c r="D8" s="533">
        <v>0</v>
      </c>
      <c r="E8" s="123"/>
      <c r="F8" s="770"/>
    </row>
    <row r="9" spans="1:12" x14ac:dyDescent="0.35">
      <c r="A9" s="122" t="s">
        <v>25</v>
      </c>
      <c r="B9" s="124">
        <f>IF($H$1=0,0,INDEX('Adjusted Factors 20-21'!$T:$T,MATCH($H$1,'Adjusted Factors 20-21'!$A:$A,0)))</f>
        <v>0</v>
      </c>
      <c r="C9" s="533">
        <v>0</v>
      </c>
      <c r="D9" s="533">
        <v>0</v>
      </c>
      <c r="E9" s="123"/>
      <c r="F9" s="770"/>
    </row>
    <row r="10" spans="1:12" x14ac:dyDescent="0.35">
      <c r="A10" s="122" t="s">
        <v>44</v>
      </c>
      <c r="B10" s="125">
        <f>SUM(B7:B9)</f>
        <v>0</v>
      </c>
      <c r="C10" s="125">
        <f>SUM(C7:C9)</f>
        <v>0</v>
      </c>
      <c r="D10" s="125">
        <f>SUM(D7:D9)</f>
        <v>0</v>
      </c>
      <c r="E10" s="123"/>
      <c r="F10" s="771"/>
    </row>
    <row r="11" spans="1:12" x14ac:dyDescent="0.35">
      <c r="A11" s="123"/>
      <c r="B11" s="123"/>
      <c r="C11" s="123"/>
      <c r="D11" s="123"/>
      <c r="E11" s="123"/>
      <c r="F11" s="123"/>
    </row>
    <row r="12" spans="1:12" ht="53.45" customHeight="1" x14ac:dyDescent="0.35">
      <c r="A12" s="122" t="s">
        <v>45</v>
      </c>
      <c r="B12" s="126">
        <v>1.84E-2</v>
      </c>
      <c r="C12" s="534">
        <v>1.84E-2</v>
      </c>
      <c r="D12" s="534">
        <v>1.84E-2</v>
      </c>
      <c r="E12" s="123"/>
      <c r="F12" s="736" t="s">
        <v>1987</v>
      </c>
      <c r="H12" s="349"/>
      <c r="I12" s="350"/>
      <c r="J12" s="350"/>
      <c r="K12" s="350"/>
      <c r="L12" s="350"/>
    </row>
    <row r="13" spans="1:12" x14ac:dyDescent="0.35">
      <c r="A13" s="123"/>
      <c r="B13" s="123"/>
      <c r="C13" s="123"/>
      <c r="D13" s="123"/>
      <c r="E13" s="123"/>
      <c r="F13" s="123"/>
    </row>
    <row r="14" spans="1:12" x14ac:dyDescent="0.35">
      <c r="A14" s="123"/>
      <c r="B14" s="123"/>
      <c r="C14" s="123"/>
      <c r="D14" s="123"/>
      <c r="E14" s="123"/>
      <c r="F14" s="123"/>
    </row>
    <row r="15" spans="1:12" x14ac:dyDescent="0.35">
      <c r="A15" s="122" t="s">
        <v>1142</v>
      </c>
      <c r="B15" s="535">
        <v>0</v>
      </c>
      <c r="C15" s="535">
        <v>0</v>
      </c>
      <c r="D15" s="535">
        <v>0</v>
      </c>
      <c r="E15" s="123"/>
      <c r="F15" s="348" t="s">
        <v>53</v>
      </c>
    </row>
    <row r="16" spans="1:12" x14ac:dyDescent="0.35">
      <c r="A16" s="122" t="s">
        <v>1143</v>
      </c>
      <c r="B16" s="535">
        <v>0</v>
      </c>
      <c r="C16" s="535">
        <v>0</v>
      </c>
      <c r="D16" s="535">
        <v>0</v>
      </c>
      <c r="E16" s="123"/>
      <c r="F16" s="286"/>
    </row>
    <row r="17" spans="1:6" x14ac:dyDescent="0.35">
      <c r="A17" s="122" t="s">
        <v>1144</v>
      </c>
      <c r="B17" s="535">
        <v>0</v>
      </c>
      <c r="C17" s="535">
        <v>0</v>
      </c>
      <c r="D17" s="535">
        <v>0</v>
      </c>
      <c r="E17" s="123"/>
      <c r="F17" s="286"/>
    </row>
    <row r="18" spans="1:6" x14ac:dyDescent="0.35">
      <c r="A18" s="123"/>
      <c r="B18" s="123"/>
      <c r="C18" s="123"/>
      <c r="D18" s="123"/>
      <c r="E18" s="123"/>
      <c r="F18" s="123"/>
    </row>
    <row r="19" spans="1:6" x14ac:dyDescent="0.35">
      <c r="A19" s="122" t="s">
        <v>460</v>
      </c>
      <c r="B19" s="125">
        <f>IF(ISERROR(VLOOKUP(VALUE($H$1),'Adjusted Factors 20-21'!$A:$BS,70,FALSE)),0,(VLOOKUP(VALUE($H$1),'Adjusted Factors 20-21'!$A:$BS,70,FALSE)))</f>
        <v>0</v>
      </c>
      <c r="C19" s="535">
        <v>0</v>
      </c>
      <c r="D19" s="535">
        <v>0</v>
      </c>
      <c r="E19" s="123"/>
      <c r="F19" s="769" t="s">
        <v>1137</v>
      </c>
    </row>
    <row r="20" spans="1:6" x14ac:dyDescent="0.35">
      <c r="A20" s="122" t="s">
        <v>461</v>
      </c>
      <c r="B20" s="125">
        <f>IF(ISERROR(VLOOKUP(VALUE($H$1),'Adjusted Factors 20-21'!$A:$BS,71,FALSE)),0,(VLOOKUP(VALUE($H$1),'Adjusted Factors 20-21'!$A:$BS,71,FALSE)))</f>
        <v>0</v>
      </c>
      <c r="C20" s="535">
        <v>0</v>
      </c>
      <c r="D20" s="535">
        <v>0</v>
      </c>
      <c r="E20" s="123"/>
      <c r="F20" s="770"/>
    </row>
    <row r="21" spans="1:6" x14ac:dyDescent="0.35">
      <c r="A21" s="739" t="s">
        <v>1988</v>
      </c>
      <c r="B21" s="125">
        <f>IF(ISERROR(VLOOKUP(VALUE($H$1),'Adjusted Factors 20-21'!$A:$BS,69,FALSE)),0,(VLOOKUP(VALUE($H$1),'Adjusted Factors 20-21'!$A:$BS,69,FALSE)))</f>
        <v>0</v>
      </c>
      <c r="C21" s="535">
        <v>0</v>
      </c>
      <c r="D21" s="535">
        <v>0</v>
      </c>
      <c r="E21" s="123"/>
      <c r="F21" s="771"/>
    </row>
  </sheetData>
  <sheetProtection formatColumns="0" formatRows="0"/>
  <protectedRanges>
    <protectedRange sqref="B15:B17 C7:D21" name="Range1"/>
  </protectedRanges>
  <mergeCells count="4">
    <mergeCell ref="A3:D3"/>
    <mergeCell ref="F7:F10"/>
    <mergeCell ref="F19:F21"/>
    <mergeCell ref="A1:F1"/>
  </mergeCells>
  <conditionalFormatting sqref="C7:D9">
    <cfRule type="expression" dxfId="12" priority="1">
      <formula>$F$3="SPEC"</formula>
    </cfRule>
    <cfRule type="expression" dxfId="11" priority="2">
      <formula>$F$3="PRU"</formula>
    </cfRule>
  </conditionalFormatting>
  <dataValidations count="1">
    <dataValidation allowBlank="1" showInputMessage="1" showErrorMessage="1" errorTitle="MFG Value" error="You are attempting to change the MFG Value." sqref="C12" xr:uid="{00000000-0002-0000-0100-000000000000}"/>
  </dataValidations>
  <printOptions horizontalCentered="1" verticalCentered="1"/>
  <pageMargins left="0" right="0" top="0" bottom="0" header="0" footer="0"/>
  <pageSetup paperSize="9" scale="7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152AF-3091-4F83-AB76-589B15058782}">
  <sheetPr>
    <tabColor rgb="FFFFC000"/>
  </sheetPr>
  <dimension ref="A1:L300"/>
  <sheetViews>
    <sheetView topLeftCell="A225" workbookViewId="0">
      <selection activeCell="A239" sqref="A1:A1048576"/>
    </sheetView>
  </sheetViews>
  <sheetFormatPr defaultRowHeight="11.25" x14ac:dyDescent="0.2"/>
  <cols>
    <col min="3" max="3" width="22.33203125" customWidth="1"/>
    <col min="4" max="4" width="91.1640625" bestFit="1" customWidth="1"/>
    <col min="9" max="9" width="13" bestFit="1" customWidth="1"/>
    <col min="10" max="10" width="15" bestFit="1" customWidth="1"/>
    <col min="12" max="12" width="9.5" bestFit="1" customWidth="1"/>
  </cols>
  <sheetData>
    <row r="1" spans="1:12" ht="135" x14ac:dyDescent="0.2">
      <c r="B1" s="730" t="s">
        <v>706</v>
      </c>
      <c r="C1" s="731" t="s">
        <v>705</v>
      </c>
      <c r="D1" s="731" t="s">
        <v>704</v>
      </c>
      <c r="E1" s="725" t="s">
        <v>1977</v>
      </c>
      <c r="F1" s="725" t="s">
        <v>1978</v>
      </c>
      <c r="G1" s="617" t="s">
        <v>1979</v>
      </c>
      <c r="H1" s="617" t="s">
        <v>1980</v>
      </c>
      <c r="I1" s="726" t="s">
        <v>1981</v>
      </c>
      <c r="J1" s="621" t="s">
        <v>1761</v>
      </c>
      <c r="K1" s="621" t="s">
        <v>1982</v>
      </c>
      <c r="L1" s="617" t="s">
        <v>1983</v>
      </c>
    </row>
    <row r="2" spans="1:12" ht="15" x14ac:dyDescent="0.25">
      <c r="A2" s="645">
        <f>VLOOKUP(C2,'[11]DfE No.'!C:E,3,FALSE)</f>
        <v>205</v>
      </c>
      <c r="B2" s="732">
        <v>124531</v>
      </c>
      <c r="C2" s="732">
        <v>9352002</v>
      </c>
      <c r="D2" s="733" t="s">
        <v>232</v>
      </c>
      <c r="E2" s="734">
        <v>1</v>
      </c>
      <c r="F2" s="734">
        <v>0</v>
      </c>
      <c r="G2" s="727">
        <v>0</v>
      </c>
      <c r="H2" s="727">
        <v>99</v>
      </c>
      <c r="I2" s="728">
        <v>13052.0131</v>
      </c>
      <c r="J2" s="728">
        <v>480878.81520000001</v>
      </c>
      <c r="K2" s="728">
        <v>0</v>
      </c>
      <c r="L2" s="729">
        <v>99</v>
      </c>
    </row>
    <row r="3" spans="1:12" ht="15" x14ac:dyDescent="0.25">
      <c r="A3" s="645">
        <f>VLOOKUP(C3,'[11]DfE No.'!C:E,3,FALSE)</f>
        <v>436</v>
      </c>
      <c r="B3" s="732">
        <v>124534</v>
      </c>
      <c r="C3" s="732">
        <v>9352007</v>
      </c>
      <c r="D3" s="733" t="s">
        <v>354</v>
      </c>
      <c r="E3" s="734">
        <v>1</v>
      </c>
      <c r="F3" s="734">
        <v>0</v>
      </c>
      <c r="G3" s="727">
        <v>0</v>
      </c>
      <c r="H3" s="727">
        <v>284</v>
      </c>
      <c r="I3" s="728">
        <v>28719.222000000002</v>
      </c>
      <c r="J3" s="728">
        <v>1041775.2701</v>
      </c>
      <c r="K3" s="728">
        <v>0</v>
      </c>
      <c r="L3" s="729">
        <v>284</v>
      </c>
    </row>
    <row r="4" spans="1:12" ht="15" x14ac:dyDescent="0.25">
      <c r="A4" s="645">
        <f>VLOOKUP(C4,'[11]DfE No.'!C:E,3,FALSE)</f>
        <v>443</v>
      </c>
      <c r="B4" s="732">
        <v>124536</v>
      </c>
      <c r="C4" s="732">
        <v>9352009</v>
      </c>
      <c r="D4" s="733" t="s">
        <v>359</v>
      </c>
      <c r="E4" s="734">
        <v>1</v>
      </c>
      <c r="F4" s="734">
        <v>0</v>
      </c>
      <c r="G4" s="727">
        <v>0</v>
      </c>
      <c r="H4" s="727">
        <v>306</v>
      </c>
      <c r="I4" s="728">
        <v>15628.076499999999</v>
      </c>
      <c r="J4" s="728">
        <v>1229191.2614</v>
      </c>
      <c r="K4" s="728">
        <v>0</v>
      </c>
      <c r="L4" s="729">
        <v>306</v>
      </c>
    </row>
    <row r="5" spans="1:12" ht="15" x14ac:dyDescent="0.25">
      <c r="A5" s="645">
        <f>VLOOKUP(C5,'[11]DfE No.'!C:E,3,FALSE)</f>
        <v>451</v>
      </c>
      <c r="B5" s="732">
        <v>124537</v>
      </c>
      <c r="C5" s="732">
        <v>9352011</v>
      </c>
      <c r="D5" s="733" t="s">
        <v>367</v>
      </c>
      <c r="E5" s="734">
        <v>1</v>
      </c>
      <c r="F5" s="734">
        <v>0</v>
      </c>
      <c r="G5" s="727">
        <v>0</v>
      </c>
      <c r="H5" s="727">
        <v>203</v>
      </c>
      <c r="I5" s="728">
        <v>23301.599999999999</v>
      </c>
      <c r="J5" s="728">
        <v>803570.60889999999</v>
      </c>
      <c r="K5" s="728">
        <v>0</v>
      </c>
      <c r="L5" s="729">
        <v>203</v>
      </c>
    </row>
    <row r="6" spans="1:12" ht="15" x14ac:dyDescent="0.25">
      <c r="A6" s="645">
        <f>VLOOKUP(C6,'[11]DfE No.'!C:E,3,FALSE)</f>
        <v>460</v>
      </c>
      <c r="B6" s="732">
        <v>124538</v>
      </c>
      <c r="C6" s="732">
        <v>9352012</v>
      </c>
      <c r="D6" s="733" t="s">
        <v>373</v>
      </c>
      <c r="E6" s="734">
        <v>1</v>
      </c>
      <c r="F6" s="734">
        <v>0</v>
      </c>
      <c r="G6" s="727">
        <v>0</v>
      </c>
      <c r="H6" s="727">
        <v>84</v>
      </c>
      <c r="I6" s="728">
        <v>7603.68</v>
      </c>
      <c r="J6" s="728">
        <v>408340.04070000001</v>
      </c>
      <c r="K6" s="728">
        <v>0</v>
      </c>
      <c r="L6" s="729">
        <v>84</v>
      </c>
    </row>
    <row r="7" spans="1:12" ht="15" x14ac:dyDescent="0.25">
      <c r="A7" s="645">
        <f>VLOOKUP(C7,'[11]DfE No.'!C:E,3,FALSE)</f>
        <v>466</v>
      </c>
      <c r="B7" s="732">
        <v>124539</v>
      </c>
      <c r="C7" s="732">
        <v>9352013</v>
      </c>
      <c r="D7" s="733" t="s">
        <v>377</v>
      </c>
      <c r="E7" s="734">
        <v>1</v>
      </c>
      <c r="F7" s="734">
        <v>0</v>
      </c>
      <c r="G7" s="727">
        <v>0</v>
      </c>
      <c r="H7" s="727">
        <v>288</v>
      </c>
      <c r="I7" s="728">
        <v>15971.550300000001</v>
      </c>
      <c r="J7" s="728">
        <v>1071996.5004</v>
      </c>
      <c r="K7" s="728">
        <v>0</v>
      </c>
      <c r="L7" s="729">
        <v>288</v>
      </c>
    </row>
    <row r="8" spans="1:12" ht="15" x14ac:dyDescent="0.25">
      <c r="A8" s="645">
        <f>VLOOKUP(C8,'[11]DfE No.'!C:E,3,FALSE)</f>
        <v>467</v>
      </c>
      <c r="B8" s="732">
        <v>124540</v>
      </c>
      <c r="C8" s="732">
        <v>9352015</v>
      </c>
      <c r="D8" s="733" t="s">
        <v>378</v>
      </c>
      <c r="E8" s="734">
        <v>1</v>
      </c>
      <c r="F8" s="734">
        <v>0</v>
      </c>
      <c r="G8" s="727">
        <v>0</v>
      </c>
      <c r="H8" s="727">
        <v>109</v>
      </c>
      <c r="I8" s="728">
        <v>15242.588299999999</v>
      </c>
      <c r="J8" s="728">
        <v>474133.48609999998</v>
      </c>
      <c r="K8" s="728">
        <v>0</v>
      </c>
      <c r="L8" s="729">
        <v>109</v>
      </c>
    </row>
    <row r="9" spans="1:12" ht="15" x14ac:dyDescent="0.25">
      <c r="A9" s="645">
        <f>VLOOKUP(C9,'[11]DfE No.'!C:E,3,FALSE)</f>
        <v>508</v>
      </c>
      <c r="B9" s="732">
        <v>140623</v>
      </c>
      <c r="C9" s="732">
        <v>9352016</v>
      </c>
      <c r="D9" s="733" t="s">
        <v>658</v>
      </c>
      <c r="E9" s="734">
        <v>1</v>
      </c>
      <c r="F9" s="734">
        <v>0</v>
      </c>
      <c r="G9" s="727">
        <v>0</v>
      </c>
      <c r="H9" s="727">
        <v>134.25</v>
      </c>
      <c r="I9" s="728">
        <v>7960.7668000000003</v>
      </c>
      <c r="J9" s="728">
        <v>540133.9534</v>
      </c>
      <c r="K9" s="728">
        <v>0</v>
      </c>
      <c r="L9" s="729">
        <v>134.25</v>
      </c>
    </row>
    <row r="10" spans="1:12" ht="15" x14ac:dyDescent="0.25">
      <c r="A10" s="645">
        <f>VLOOKUP(C10,'[11]DfE No.'!C:E,3,FALSE)</f>
        <v>479</v>
      </c>
      <c r="B10" s="732">
        <v>124543</v>
      </c>
      <c r="C10" s="732">
        <v>9352020</v>
      </c>
      <c r="D10" s="733" t="s">
        <v>387</v>
      </c>
      <c r="E10" s="734">
        <v>1</v>
      </c>
      <c r="F10" s="734">
        <v>0</v>
      </c>
      <c r="G10" s="727">
        <v>0</v>
      </c>
      <c r="H10" s="727">
        <v>202</v>
      </c>
      <c r="I10" s="728">
        <v>18432.6387</v>
      </c>
      <c r="J10" s="728">
        <v>764745.16200000001</v>
      </c>
      <c r="K10" s="728">
        <v>0</v>
      </c>
      <c r="L10" s="729">
        <v>202</v>
      </c>
    </row>
    <row r="11" spans="1:12" ht="15" x14ac:dyDescent="0.25">
      <c r="A11" s="645">
        <f>VLOOKUP(C11,'[11]DfE No.'!C:E,3,FALSE)</f>
        <v>482</v>
      </c>
      <c r="B11" s="732">
        <v>124544</v>
      </c>
      <c r="C11" s="732">
        <v>9352021</v>
      </c>
      <c r="D11" s="733" t="s">
        <v>390</v>
      </c>
      <c r="E11" s="734">
        <v>1</v>
      </c>
      <c r="F11" s="734">
        <v>0</v>
      </c>
      <c r="G11" s="727">
        <v>0</v>
      </c>
      <c r="H11" s="727">
        <v>208</v>
      </c>
      <c r="I11" s="728">
        <v>11678.1181</v>
      </c>
      <c r="J11" s="728">
        <v>765966.65009999997</v>
      </c>
      <c r="K11" s="728">
        <v>0</v>
      </c>
      <c r="L11" s="729">
        <v>208</v>
      </c>
    </row>
    <row r="12" spans="1:12" ht="15" x14ac:dyDescent="0.25">
      <c r="A12" s="645">
        <f>VLOOKUP(C12,'[11]DfE No.'!C:E,3,FALSE)</f>
        <v>499</v>
      </c>
      <c r="B12" s="732">
        <v>124547</v>
      </c>
      <c r="C12" s="732">
        <v>9352026</v>
      </c>
      <c r="D12" s="733" t="s">
        <v>401</v>
      </c>
      <c r="E12" s="734">
        <v>1</v>
      </c>
      <c r="F12" s="734">
        <v>0</v>
      </c>
      <c r="G12" s="727">
        <v>0</v>
      </c>
      <c r="H12" s="727">
        <v>199</v>
      </c>
      <c r="I12" s="728">
        <v>19578.035</v>
      </c>
      <c r="J12" s="728">
        <v>771930.05949999997</v>
      </c>
      <c r="K12" s="728">
        <v>0</v>
      </c>
      <c r="L12" s="729">
        <v>199</v>
      </c>
    </row>
    <row r="13" spans="1:12" ht="15" x14ac:dyDescent="0.25">
      <c r="A13" s="645">
        <f>VLOOKUP(C13,'[11]DfE No.'!C:E,3,FALSE)</f>
        <v>415</v>
      </c>
      <c r="B13" s="732">
        <v>124550</v>
      </c>
      <c r="C13" s="732">
        <v>9352032</v>
      </c>
      <c r="D13" s="733" t="s">
        <v>339</v>
      </c>
      <c r="E13" s="734">
        <v>1</v>
      </c>
      <c r="F13" s="734">
        <v>0</v>
      </c>
      <c r="G13" s="727">
        <v>0</v>
      </c>
      <c r="H13" s="727">
        <v>362</v>
      </c>
      <c r="I13" s="728">
        <v>21829.919999999998</v>
      </c>
      <c r="J13" s="728">
        <v>1324576.2296</v>
      </c>
      <c r="K13" s="728">
        <v>0</v>
      </c>
      <c r="L13" s="729">
        <v>362</v>
      </c>
    </row>
    <row r="14" spans="1:12" ht="15" x14ac:dyDescent="0.25">
      <c r="A14" s="645">
        <f>VLOOKUP(C14,'[11]DfE No.'!C:E,3,FALSE)</f>
        <v>424</v>
      </c>
      <c r="B14" s="732">
        <v>124552</v>
      </c>
      <c r="C14" s="732">
        <v>9352034</v>
      </c>
      <c r="D14" s="733" t="s">
        <v>1834</v>
      </c>
      <c r="E14" s="734">
        <v>1</v>
      </c>
      <c r="F14" s="734">
        <v>0</v>
      </c>
      <c r="G14" s="727">
        <v>0</v>
      </c>
      <c r="H14" s="727">
        <v>329</v>
      </c>
      <c r="I14" s="728">
        <v>32246.144</v>
      </c>
      <c r="J14" s="728">
        <v>1280057.3267000001</v>
      </c>
      <c r="K14" s="728">
        <v>0</v>
      </c>
      <c r="L14" s="729">
        <v>329</v>
      </c>
    </row>
    <row r="15" spans="1:12" ht="15" x14ac:dyDescent="0.25">
      <c r="A15" s="645">
        <f>VLOOKUP(C15,'[11]DfE No.'!C:E,3,FALSE)</f>
        <v>422</v>
      </c>
      <c r="B15" s="732">
        <v>124553</v>
      </c>
      <c r="C15" s="732">
        <v>9352035</v>
      </c>
      <c r="D15" s="733" t="s">
        <v>1188</v>
      </c>
      <c r="E15" s="734">
        <v>1</v>
      </c>
      <c r="F15" s="734">
        <v>0</v>
      </c>
      <c r="G15" s="727">
        <v>0</v>
      </c>
      <c r="H15" s="727">
        <v>176</v>
      </c>
      <c r="I15" s="728">
        <v>32300.126</v>
      </c>
      <c r="J15" s="728">
        <v>715399.49089999998</v>
      </c>
      <c r="K15" s="728">
        <v>0</v>
      </c>
      <c r="L15" s="729">
        <v>176</v>
      </c>
    </row>
    <row r="16" spans="1:12" ht="15" x14ac:dyDescent="0.25">
      <c r="A16" s="645">
        <f>VLOOKUP(C16,'[11]DfE No.'!C:E,3,FALSE)</f>
        <v>239</v>
      </c>
      <c r="B16" s="732">
        <v>124559</v>
      </c>
      <c r="C16" s="732">
        <v>9352042</v>
      </c>
      <c r="D16" s="733" t="s">
        <v>252</v>
      </c>
      <c r="E16" s="734">
        <v>1</v>
      </c>
      <c r="F16" s="734">
        <v>0</v>
      </c>
      <c r="G16" s="727">
        <v>0</v>
      </c>
      <c r="H16" s="727">
        <v>509</v>
      </c>
      <c r="I16" s="728">
        <v>39551.911</v>
      </c>
      <c r="J16" s="728">
        <v>1821051.9110000001</v>
      </c>
      <c r="K16" s="728">
        <v>0</v>
      </c>
      <c r="L16" s="729">
        <v>509</v>
      </c>
    </row>
    <row r="17" spans="1:12" ht="15" x14ac:dyDescent="0.25">
      <c r="A17" s="645">
        <f>VLOOKUP(C17,'[11]DfE No.'!C:E,3,FALSE)</f>
        <v>416</v>
      </c>
      <c r="B17" s="732">
        <v>124561</v>
      </c>
      <c r="C17" s="732">
        <v>9352045</v>
      </c>
      <c r="D17" s="733" t="s">
        <v>340</v>
      </c>
      <c r="E17" s="734">
        <v>1</v>
      </c>
      <c r="F17" s="734">
        <v>0</v>
      </c>
      <c r="G17" s="727">
        <v>0</v>
      </c>
      <c r="H17" s="727">
        <v>291</v>
      </c>
      <c r="I17" s="728">
        <v>27963.453000000001</v>
      </c>
      <c r="J17" s="728">
        <v>1073862.3054</v>
      </c>
      <c r="K17" s="728">
        <v>0</v>
      </c>
      <c r="L17" s="729">
        <v>291</v>
      </c>
    </row>
    <row r="18" spans="1:12" ht="15" x14ac:dyDescent="0.25">
      <c r="A18" s="645">
        <f>VLOOKUP(C18,'[11]DfE No.'!C:E,3,FALSE)</f>
        <v>486</v>
      </c>
      <c r="B18" s="732">
        <v>124565</v>
      </c>
      <c r="C18" s="732">
        <v>9352055</v>
      </c>
      <c r="D18" s="733" t="s">
        <v>393</v>
      </c>
      <c r="E18" s="734">
        <v>1</v>
      </c>
      <c r="F18" s="734">
        <v>0</v>
      </c>
      <c r="G18" s="727">
        <v>0</v>
      </c>
      <c r="H18" s="727">
        <v>200</v>
      </c>
      <c r="I18" s="728">
        <v>14254.1713</v>
      </c>
      <c r="J18" s="728">
        <v>768825.38340000005</v>
      </c>
      <c r="K18" s="728">
        <v>0</v>
      </c>
      <c r="L18" s="729">
        <v>200</v>
      </c>
    </row>
    <row r="19" spans="1:12" ht="15" x14ac:dyDescent="0.25">
      <c r="A19" s="645">
        <f>VLOOKUP(C19,'[11]DfE No.'!C:E,3,FALSE)</f>
        <v>211</v>
      </c>
      <c r="B19" s="732">
        <v>124572</v>
      </c>
      <c r="C19" s="732">
        <v>9352066</v>
      </c>
      <c r="D19" s="733" t="s">
        <v>235</v>
      </c>
      <c r="E19" s="734">
        <v>1</v>
      </c>
      <c r="F19" s="734">
        <v>0</v>
      </c>
      <c r="G19" s="727">
        <v>0</v>
      </c>
      <c r="H19" s="727">
        <v>98</v>
      </c>
      <c r="I19" s="728">
        <v>10132.4861</v>
      </c>
      <c r="J19" s="728">
        <v>423833.40399999998</v>
      </c>
      <c r="K19" s="728">
        <v>0</v>
      </c>
      <c r="L19" s="729">
        <v>98</v>
      </c>
    </row>
    <row r="20" spans="1:12" ht="15" x14ac:dyDescent="0.25">
      <c r="A20" s="645">
        <f>VLOOKUP(C20,'[11]DfE No.'!C:E,3,FALSE)</f>
        <v>19</v>
      </c>
      <c r="B20" s="732">
        <v>124574</v>
      </c>
      <c r="C20" s="732">
        <v>9352068</v>
      </c>
      <c r="D20" s="733" t="s">
        <v>120</v>
      </c>
      <c r="E20" s="734">
        <v>1</v>
      </c>
      <c r="F20" s="734">
        <v>0</v>
      </c>
      <c r="G20" s="727">
        <v>0</v>
      </c>
      <c r="H20" s="727">
        <v>417</v>
      </c>
      <c r="I20" s="728">
        <v>41567.294999999998</v>
      </c>
      <c r="J20" s="728">
        <v>1536171.3189999999</v>
      </c>
      <c r="K20" s="728">
        <v>0</v>
      </c>
      <c r="L20" s="729">
        <v>417</v>
      </c>
    </row>
    <row r="21" spans="1:12" ht="15" x14ac:dyDescent="0.25">
      <c r="A21" s="645">
        <f>VLOOKUP(C21,'[11]DfE No.'!C:E,3,FALSE)</f>
        <v>431</v>
      </c>
      <c r="B21" s="732">
        <v>124576</v>
      </c>
      <c r="C21" s="732">
        <v>9352070</v>
      </c>
      <c r="D21" s="733" t="s">
        <v>352</v>
      </c>
      <c r="E21" s="734">
        <v>1</v>
      </c>
      <c r="F21" s="734">
        <v>0</v>
      </c>
      <c r="G21" s="727">
        <v>0</v>
      </c>
      <c r="H21" s="727">
        <v>389</v>
      </c>
      <c r="I21" s="728">
        <v>33757.682000000001</v>
      </c>
      <c r="J21" s="728">
        <v>1510796.4371</v>
      </c>
      <c r="K21" s="728">
        <v>0</v>
      </c>
      <c r="L21" s="729">
        <v>389</v>
      </c>
    </row>
    <row r="22" spans="1:12" ht="15" x14ac:dyDescent="0.25">
      <c r="A22" s="645">
        <f>VLOOKUP(C22,'[11]DfE No.'!C:E,3,FALSE)</f>
        <v>220</v>
      </c>
      <c r="B22" s="732">
        <v>124577</v>
      </c>
      <c r="C22" s="732">
        <v>9352071</v>
      </c>
      <c r="D22" s="733" t="s">
        <v>239</v>
      </c>
      <c r="E22" s="734">
        <v>1</v>
      </c>
      <c r="F22" s="734">
        <v>0</v>
      </c>
      <c r="G22" s="727">
        <v>0</v>
      </c>
      <c r="H22" s="727">
        <v>81</v>
      </c>
      <c r="I22" s="728">
        <v>7848.96</v>
      </c>
      <c r="J22" s="728">
        <v>383811.36910000001</v>
      </c>
      <c r="K22" s="728">
        <v>0</v>
      </c>
      <c r="L22" s="729">
        <v>81</v>
      </c>
    </row>
    <row r="23" spans="1:12" ht="15" x14ac:dyDescent="0.25">
      <c r="A23" s="645">
        <f>VLOOKUP(C23,'[11]DfE No.'!C:E,3,FALSE)</f>
        <v>29</v>
      </c>
      <c r="B23" s="732">
        <v>124578</v>
      </c>
      <c r="C23" s="732">
        <v>9352072</v>
      </c>
      <c r="D23" s="733" t="s">
        <v>131</v>
      </c>
      <c r="E23" s="734">
        <v>1</v>
      </c>
      <c r="F23" s="734">
        <v>0</v>
      </c>
      <c r="G23" s="727">
        <v>0</v>
      </c>
      <c r="H23" s="727">
        <v>57</v>
      </c>
      <c r="I23" s="728">
        <v>8212.1991999999991</v>
      </c>
      <c r="J23" s="728">
        <v>331301.75180000003</v>
      </c>
      <c r="K23" s="728">
        <v>0</v>
      </c>
      <c r="L23" s="729">
        <v>57</v>
      </c>
    </row>
    <row r="24" spans="1:12" ht="15" x14ac:dyDescent="0.25">
      <c r="A24" s="645">
        <f>VLOOKUP(C24,'[11]DfE No.'!C:E,3,FALSE)</f>
        <v>230</v>
      </c>
      <c r="B24" s="732">
        <v>124582</v>
      </c>
      <c r="C24" s="732">
        <v>9352076</v>
      </c>
      <c r="D24" s="733" t="s">
        <v>245</v>
      </c>
      <c r="E24" s="734">
        <v>1</v>
      </c>
      <c r="F24" s="734">
        <v>0</v>
      </c>
      <c r="G24" s="727">
        <v>0</v>
      </c>
      <c r="H24" s="727">
        <v>266</v>
      </c>
      <c r="I24" s="728">
        <v>18032.392800000001</v>
      </c>
      <c r="J24" s="728">
        <v>1025849.5631</v>
      </c>
      <c r="K24" s="728">
        <v>0</v>
      </c>
      <c r="L24" s="729">
        <v>266</v>
      </c>
    </row>
    <row r="25" spans="1:12" ht="15" x14ac:dyDescent="0.25">
      <c r="A25" s="645">
        <f>VLOOKUP(C25,'[11]DfE No.'!C:E,3,FALSE)</f>
        <v>237</v>
      </c>
      <c r="B25" s="732">
        <v>124584</v>
      </c>
      <c r="C25" s="732">
        <v>9352079</v>
      </c>
      <c r="D25" s="733" t="s">
        <v>250</v>
      </c>
      <c r="E25" s="734">
        <v>1</v>
      </c>
      <c r="F25" s="734">
        <v>0</v>
      </c>
      <c r="G25" s="727">
        <v>0</v>
      </c>
      <c r="H25" s="727">
        <v>163</v>
      </c>
      <c r="I25" s="728">
        <v>20480.88</v>
      </c>
      <c r="J25" s="728">
        <v>640953.04760000005</v>
      </c>
      <c r="K25" s="728">
        <v>0</v>
      </c>
      <c r="L25" s="729">
        <v>163</v>
      </c>
    </row>
    <row r="26" spans="1:12" ht="15" x14ac:dyDescent="0.25">
      <c r="A26" s="645">
        <f>VLOOKUP(C26,'[11]DfE No.'!C:E,3,FALSE)</f>
        <v>245</v>
      </c>
      <c r="B26" s="732">
        <v>124588</v>
      </c>
      <c r="C26" s="732">
        <v>9352084</v>
      </c>
      <c r="D26" s="733" t="s">
        <v>256</v>
      </c>
      <c r="E26" s="734">
        <v>1</v>
      </c>
      <c r="F26" s="734">
        <v>0</v>
      </c>
      <c r="G26" s="727">
        <v>0</v>
      </c>
      <c r="H26" s="727">
        <v>176</v>
      </c>
      <c r="I26" s="728">
        <v>14082.444600000001</v>
      </c>
      <c r="J26" s="728">
        <v>680152.97490000003</v>
      </c>
      <c r="K26" s="728">
        <v>0</v>
      </c>
      <c r="L26" s="729">
        <v>176</v>
      </c>
    </row>
    <row r="27" spans="1:12" ht="15" x14ac:dyDescent="0.25">
      <c r="A27" s="645">
        <f>VLOOKUP(C27,'[11]DfE No.'!C:E,3,FALSE)</f>
        <v>246</v>
      </c>
      <c r="B27" s="732">
        <v>124589</v>
      </c>
      <c r="C27" s="732">
        <v>9352085</v>
      </c>
      <c r="D27" s="733" t="s">
        <v>257</v>
      </c>
      <c r="E27" s="734">
        <v>1</v>
      </c>
      <c r="F27" s="734">
        <v>0</v>
      </c>
      <c r="G27" s="727">
        <v>0</v>
      </c>
      <c r="H27" s="727">
        <v>81</v>
      </c>
      <c r="I27" s="728">
        <v>6319.9254000000001</v>
      </c>
      <c r="J27" s="728">
        <v>392730.84220000001</v>
      </c>
      <c r="K27" s="728">
        <v>0</v>
      </c>
      <c r="L27" s="729">
        <v>81</v>
      </c>
    </row>
    <row r="28" spans="1:12" ht="15" x14ac:dyDescent="0.25">
      <c r="A28" s="645">
        <f>VLOOKUP(C28,'[11]DfE No.'!C:E,3,FALSE)</f>
        <v>309</v>
      </c>
      <c r="B28" s="732">
        <v>124593</v>
      </c>
      <c r="C28" s="732">
        <v>9352089</v>
      </c>
      <c r="D28" s="733" t="s">
        <v>1190</v>
      </c>
      <c r="E28" s="734">
        <v>1</v>
      </c>
      <c r="F28" s="734">
        <v>0</v>
      </c>
      <c r="G28" s="727">
        <v>0</v>
      </c>
      <c r="H28" s="727">
        <v>599</v>
      </c>
      <c r="I28" s="728">
        <v>41567.294999999998</v>
      </c>
      <c r="J28" s="728">
        <v>2138067.2949999999</v>
      </c>
      <c r="K28" s="728">
        <v>0</v>
      </c>
      <c r="L28" s="729">
        <v>599</v>
      </c>
    </row>
    <row r="29" spans="1:12" ht="15" x14ac:dyDescent="0.25">
      <c r="A29" s="645">
        <f>VLOOKUP(C29,'[11]DfE No.'!C:E,3,FALSE)</f>
        <v>310</v>
      </c>
      <c r="B29" s="732">
        <v>124595</v>
      </c>
      <c r="C29" s="732">
        <v>9352092</v>
      </c>
      <c r="D29" s="733" t="s">
        <v>292</v>
      </c>
      <c r="E29" s="734">
        <v>1</v>
      </c>
      <c r="F29" s="734">
        <v>0</v>
      </c>
      <c r="G29" s="727">
        <v>0</v>
      </c>
      <c r="H29" s="727">
        <v>107</v>
      </c>
      <c r="I29" s="728">
        <v>7039.0249999999996</v>
      </c>
      <c r="J29" s="728">
        <v>451741.82919999998</v>
      </c>
      <c r="K29" s="728">
        <v>0</v>
      </c>
      <c r="L29" s="729">
        <v>107</v>
      </c>
    </row>
    <row r="30" spans="1:12" ht="15" x14ac:dyDescent="0.25">
      <c r="A30" s="645">
        <f>VLOOKUP(C30,'[11]DfE No.'!C:E,3,FALSE)</f>
        <v>314</v>
      </c>
      <c r="B30" s="732">
        <v>124597</v>
      </c>
      <c r="C30" s="732">
        <v>9352095</v>
      </c>
      <c r="D30" s="733" t="s">
        <v>295</v>
      </c>
      <c r="E30" s="734">
        <v>1</v>
      </c>
      <c r="F30" s="734">
        <v>0</v>
      </c>
      <c r="G30" s="727">
        <v>0</v>
      </c>
      <c r="H30" s="727">
        <v>168</v>
      </c>
      <c r="I30" s="728">
        <v>15112.865900000001</v>
      </c>
      <c r="J30" s="728">
        <v>709726.72279999999</v>
      </c>
      <c r="K30" s="728">
        <v>0</v>
      </c>
      <c r="L30" s="729">
        <v>168</v>
      </c>
    </row>
    <row r="31" spans="1:12" ht="15" x14ac:dyDescent="0.25">
      <c r="A31" s="645">
        <f>VLOOKUP(C31,'[11]DfE No.'!C:E,3,FALSE)</f>
        <v>318</v>
      </c>
      <c r="B31" s="732">
        <v>124602</v>
      </c>
      <c r="C31" s="732">
        <v>9352101</v>
      </c>
      <c r="D31" s="733" t="s">
        <v>298</v>
      </c>
      <c r="E31" s="734">
        <v>1</v>
      </c>
      <c r="F31" s="734">
        <v>0</v>
      </c>
      <c r="G31" s="727">
        <v>0</v>
      </c>
      <c r="H31" s="727">
        <v>56</v>
      </c>
      <c r="I31" s="728">
        <v>6305.7911000000004</v>
      </c>
      <c r="J31" s="728">
        <v>302959.29830000002</v>
      </c>
      <c r="K31" s="728">
        <v>0</v>
      </c>
      <c r="L31" s="729">
        <v>56</v>
      </c>
    </row>
    <row r="32" spans="1:12" ht="15" x14ac:dyDescent="0.25">
      <c r="A32" s="645">
        <f>VLOOKUP(C32,'[11]DfE No.'!C:E,3,FALSE)</f>
        <v>494</v>
      </c>
      <c r="B32" s="732">
        <v>124604</v>
      </c>
      <c r="C32" s="732">
        <v>9352105</v>
      </c>
      <c r="D32" s="733" t="s">
        <v>398</v>
      </c>
      <c r="E32" s="734">
        <v>1</v>
      </c>
      <c r="F32" s="734">
        <v>0</v>
      </c>
      <c r="G32" s="727">
        <v>0</v>
      </c>
      <c r="H32" s="727">
        <v>123</v>
      </c>
      <c r="I32" s="728">
        <v>9617.2754999999997</v>
      </c>
      <c r="J32" s="728">
        <v>511672.2844</v>
      </c>
      <c r="K32" s="728">
        <v>0</v>
      </c>
      <c r="L32" s="729">
        <v>123</v>
      </c>
    </row>
    <row r="33" spans="1:12" ht="15" x14ac:dyDescent="0.25">
      <c r="A33" s="645">
        <f>VLOOKUP(C33,'[11]DfE No.'!C:E,3,FALSE)</f>
        <v>97</v>
      </c>
      <c r="B33" s="732">
        <v>124607</v>
      </c>
      <c r="C33" s="732">
        <v>9352108</v>
      </c>
      <c r="D33" s="733" t="s">
        <v>205</v>
      </c>
      <c r="E33" s="734">
        <v>1</v>
      </c>
      <c r="F33" s="734">
        <v>0</v>
      </c>
      <c r="G33" s="727">
        <v>0</v>
      </c>
      <c r="H33" s="727">
        <v>42</v>
      </c>
      <c r="I33" s="728">
        <v>3335.808</v>
      </c>
      <c r="J33" s="728">
        <v>288974.32089999999</v>
      </c>
      <c r="K33" s="728">
        <v>0</v>
      </c>
      <c r="L33" s="729">
        <v>42</v>
      </c>
    </row>
    <row r="34" spans="1:12" ht="15" x14ac:dyDescent="0.25">
      <c r="A34" s="645">
        <f>VLOOKUP(C34,'[11]DfE No.'!C:E,3,FALSE)</f>
        <v>324</v>
      </c>
      <c r="B34" s="732">
        <v>124609</v>
      </c>
      <c r="C34" s="732">
        <v>9352110</v>
      </c>
      <c r="D34" s="733" t="s">
        <v>301</v>
      </c>
      <c r="E34" s="734">
        <v>1</v>
      </c>
      <c r="F34" s="734">
        <v>0</v>
      </c>
      <c r="G34" s="727">
        <v>0</v>
      </c>
      <c r="H34" s="727">
        <v>99</v>
      </c>
      <c r="I34" s="728">
        <v>5689.8828000000003</v>
      </c>
      <c r="J34" s="728">
        <v>459306.96720000001</v>
      </c>
      <c r="K34" s="728">
        <v>0</v>
      </c>
      <c r="L34" s="729">
        <v>99</v>
      </c>
    </row>
    <row r="35" spans="1:12" ht="15" x14ac:dyDescent="0.25">
      <c r="A35" s="645">
        <f>VLOOKUP(C35,'[11]DfE No.'!C:E,3,FALSE)</f>
        <v>506</v>
      </c>
      <c r="B35" s="732">
        <v>124612</v>
      </c>
      <c r="C35" s="732">
        <v>9352114</v>
      </c>
      <c r="D35" s="733" t="s">
        <v>1191</v>
      </c>
      <c r="E35" s="734">
        <v>1</v>
      </c>
      <c r="F35" s="734">
        <v>0</v>
      </c>
      <c r="G35" s="727">
        <v>0</v>
      </c>
      <c r="H35" s="727">
        <v>203</v>
      </c>
      <c r="I35" s="728">
        <v>17517.182199999999</v>
      </c>
      <c r="J35" s="728">
        <v>768571.23190000001</v>
      </c>
      <c r="K35" s="728">
        <v>0</v>
      </c>
      <c r="L35" s="729">
        <v>203</v>
      </c>
    </row>
    <row r="36" spans="1:12" ht="15" x14ac:dyDescent="0.25">
      <c r="A36" s="645">
        <f>VLOOKUP(C36,'[11]DfE No.'!C:E,3,FALSE)</f>
        <v>333</v>
      </c>
      <c r="B36" s="732">
        <v>124613</v>
      </c>
      <c r="C36" s="732">
        <v>9352117</v>
      </c>
      <c r="D36" s="733" t="s">
        <v>307</v>
      </c>
      <c r="E36" s="734">
        <v>1</v>
      </c>
      <c r="F36" s="734">
        <v>0</v>
      </c>
      <c r="G36" s="727">
        <v>0</v>
      </c>
      <c r="H36" s="727">
        <v>388</v>
      </c>
      <c r="I36" s="728">
        <v>29748.6315</v>
      </c>
      <c r="J36" s="728">
        <v>1427340.3366</v>
      </c>
      <c r="K36" s="728">
        <v>0</v>
      </c>
      <c r="L36" s="729">
        <v>388</v>
      </c>
    </row>
    <row r="37" spans="1:12" ht="15" x14ac:dyDescent="0.25">
      <c r="A37" s="645">
        <f>VLOOKUP(C37,'[11]DfE No.'!C:E,3,FALSE)</f>
        <v>332</v>
      </c>
      <c r="B37" s="732">
        <v>124614</v>
      </c>
      <c r="C37" s="732">
        <v>9352118</v>
      </c>
      <c r="D37" s="733" t="s">
        <v>306</v>
      </c>
      <c r="E37" s="734">
        <v>1</v>
      </c>
      <c r="F37" s="734">
        <v>0</v>
      </c>
      <c r="G37" s="727">
        <v>0</v>
      </c>
      <c r="H37" s="727">
        <v>205</v>
      </c>
      <c r="I37" s="728">
        <v>19062.8141</v>
      </c>
      <c r="J37" s="728">
        <v>794424.04299999995</v>
      </c>
      <c r="K37" s="728">
        <v>0</v>
      </c>
      <c r="L37" s="729">
        <v>205</v>
      </c>
    </row>
    <row r="38" spans="1:12" ht="15" x14ac:dyDescent="0.25">
      <c r="A38" s="645">
        <f>VLOOKUP(C38,'[11]DfE No.'!C:E,3,FALSE)</f>
        <v>337</v>
      </c>
      <c r="B38" s="732">
        <v>124615</v>
      </c>
      <c r="C38" s="732">
        <v>9352121</v>
      </c>
      <c r="D38" s="733" t="s">
        <v>308</v>
      </c>
      <c r="E38" s="734">
        <v>1</v>
      </c>
      <c r="F38" s="734">
        <v>0</v>
      </c>
      <c r="G38" s="727">
        <v>0</v>
      </c>
      <c r="H38" s="727">
        <v>100</v>
      </c>
      <c r="I38" s="728">
        <v>8065.5627000000004</v>
      </c>
      <c r="J38" s="728">
        <v>457265.57809999998</v>
      </c>
      <c r="K38" s="728">
        <v>0</v>
      </c>
      <c r="L38" s="729">
        <v>100</v>
      </c>
    </row>
    <row r="39" spans="1:12" ht="15" x14ac:dyDescent="0.25">
      <c r="A39" s="645">
        <f>VLOOKUP(C39,'[11]DfE No.'!C:E,3,FALSE)</f>
        <v>339</v>
      </c>
      <c r="B39" s="732">
        <v>124618</v>
      </c>
      <c r="C39" s="732">
        <v>9352124</v>
      </c>
      <c r="D39" s="733" t="s">
        <v>310</v>
      </c>
      <c r="E39" s="734">
        <v>1</v>
      </c>
      <c r="F39" s="734">
        <v>0</v>
      </c>
      <c r="G39" s="727">
        <v>0</v>
      </c>
      <c r="H39" s="727">
        <v>96</v>
      </c>
      <c r="I39" s="728">
        <v>12018.72</v>
      </c>
      <c r="J39" s="728">
        <v>419213.81089999998</v>
      </c>
      <c r="K39" s="728">
        <v>0</v>
      </c>
      <c r="L39" s="729">
        <v>96</v>
      </c>
    </row>
    <row r="40" spans="1:12" ht="15" x14ac:dyDescent="0.25">
      <c r="A40" s="645">
        <f>VLOOKUP(C40,'[11]DfE No.'!C:E,3,FALSE)</f>
        <v>342</v>
      </c>
      <c r="B40" s="732">
        <v>124619</v>
      </c>
      <c r="C40" s="732">
        <v>9352125</v>
      </c>
      <c r="D40" s="733" t="s">
        <v>312</v>
      </c>
      <c r="E40" s="734">
        <v>1</v>
      </c>
      <c r="F40" s="734">
        <v>0</v>
      </c>
      <c r="G40" s="727">
        <v>0</v>
      </c>
      <c r="H40" s="727">
        <v>206</v>
      </c>
      <c r="I40" s="728">
        <v>35521.142999999996</v>
      </c>
      <c r="J40" s="728">
        <v>812777.7635</v>
      </c>
      <c r="K40" s="728">
        <v>0</v>
      </c>
      <c r="L40" s="729">
        <v>206</v>
      </c>
    </row>
    <row r="41" spans="1:12" ht="15" x14ac:dyDescent="0.25">
      <c r="A41" s="645">
        <f>VLOOKUP(C41,'[11]DfE No.'!C:E,3,FALSE)</f>
        <v>502</v>
      </c>
      <c r="B41" s="732">
        <v>124622</v>
      </c>
      <c r="C41" s="732">
        <v>9352129</v>
      </c>
      <c r="D41" s="733" t="s">
        <v>403</v>
      </c>
      <c r="E41" s="734">
        <v>1</v>
      </c>
      <c r="F41" s="734">
        <v>0</v>
      </c>
      <c r="G41" s="727">
        <v>0</v>
      </c>
      <c r="H41" s="727">
        <v>145</v>
      </c>
      <c r="I41" s="728">
        <v>15452.64</v>
      </c>
      <c r="J41" s="728">
        <v>652965.95649999997</v>
      </c>
      <c r="K41" s="728">
        <v>0</v>
      </c>
      <c r="L41" s="729">
        <v>145</v>
      </c>
    </row>
    <row r="42" spans="1:12" ht="15" x14ac:dyDescent="0.25">
      <c r="A42" s="645">
        <f>VLOOKUP(C42,'[11]DfE No.'!C:E,3,FALSE)</f>
        <v>229</v>
      </c>
      <c r="B42" s="732">
        <v>124624</v>
      </c>
      <c r="C42" s="732">
        <v>9352131</v>
      </c>
      <c r="D42" s="733" t="s">
        <v>244</v>
      </c>
      <c r="E42" s="734">
        <v>1</v>
      </c>
      <c r="F42" s="734">
        <v>0</v>
      </c>
      <c r="G42" s="727">
        <v>0</v>
      </c>
      <c r="H42" s="727">
        <v>345</v>
      </c>
      <c r="I42" s="728">
        <v>22154.088199999998</v>
      </c>
      <c r="J42" s="728">
        <v>1315952.4010000001</v>
      </c>
      <c r="K42" s="728">
        <v>0</v>
      </c>
      <c r="L42" s="729">
        <v>345</v>
      </c>
    </row>
    <row r="43" spans="1:12" ht="15" x14ac:dyDescent="0.25">
      <c r="A43" s="645">
        <f>VLOOKUP(C43,'[11]DfE No.'!C:E,3,FALSE)</f>
        <v>313</v>
      </c>
      <c r="B43" s="732">
        <v>124625</v>
      </c>
      <c r="C43" s="732">
        <v>9352132</v>
      </c>
      <c r="D43" s="733" t="s">
        <v>294</v>
      </c>
      <c r="E43" s="734">
        <v>1</v>
      </c>
      <c r="F43" s="734">
        <v>0</v>
      </c>
      <c r="G43" s="727">
        <v>0</v>
      </c>
      <c r="H43" s="727">
        <v>453</v>
      </c>
      <c r="I43" s="728">
        <v>46353.832000000002</v>
      </c>
      <c r="J43" s="728">
        <v>1631853.8319999999</v>
      </c>
      <c r="K43" s="728">
        <v>0</v>
      </c>
      <c r="L43" s="729">
        <v>453</v>
      </c>
    </row>
    <row r="44" spans="1:12" ht="15" x14ac:dyDescent="0.25">
      <c r="A44" s="645">
        <f>VLOOKUP(C44,'[11]DfE No.'!C:E,3,FALSE)</f>
        <v>232</v>
      </c>
      <c r="B44" s="732">
        <v>124627</v>
      </c>
      <c r="C44" s="732">
        <v>9352134</v>
      </c>
      <c r="D44" s="733" t="s">
        <v>247</v>
      </c>
      <c r="E44" s="734">
        <v>1</v>
      </c>
      <c r="F44" s="734">
        <v>0</v>
      </c>
      <c r="G44" s="727">
        <v>0</v>
      </c>
      <c r="H44" s="727">
        <v>199</v>
      </c>
      <c r="I44" s="728">
        <v>15284.602800000001</v>
      </c>
      <c r="J44" s="728">
        <v>790120.81160000002</v>
      </c>
      <c r="K44" s="728">
        <v>0</v>
      </c>
      <c r="L44" s="729">
        <v>199</v>
      </c>
    </row>
    <row r="45" spans="1:12" ht="15" x14ac:dyDescent="0.25">
      <c r="A45" s="645">
        <f>VLOOKUP(C45,'[11]DfE No.'!C:E,3,FALSE)</f>
        <v>343</v>
      </c>
      <c r="B45" s="732">
        <v>124628</v>
      </c>
      <c r="C45" s="732">
        <v>9352135</v>
      </c>
      <c r="D45" s="733" t="s">
        <v>313</v>
      </c>
      <c r="E45" s="734">
        <v>1</v>
      </c>
      <c r="F45" s="734">
        <v>0</v>
      </c>
      <c r="G45" s="727">
        <v>0</v>
      </c>
      <c r="H45" s="727">
        <v>400</v>
      </c>
      <c r="I45" s="728">
        <v>36780.758000000002</v>
      </c>
      <c r="J45" s="728">
        <v>1481360.7154999999</v>
      </c>
      <c r="K45" s="728">
        <v>0</v>
      </c>
      <c r="L45" s="729">
        <v>400</v>
      </c>
    </row>
    <row r="46" spans="1:12" ht="15" x14ac:dyDescent="0.25">
      <c r="A46" s="645">
        <f>VLOOKUP(C46,'[11]DfE No.'!C:E,3,FALSE)</f>
        <v>503</v>
      </c>
      <c r="B46" s="732">
        <v>124631</v>
      </c>
      <c r="C46" s="732">
        <v>9352138</v>
      </c>
      <c r="D46" s="733" t="s">
        <v>1193</v>
      </c>
      <c r="E46" s="734">
        <v>1</v>
      </c>
      <c r="F46" s="734">
        <v>0</v>
      </c>
      <c r="G46" s="727">
        <v>0</v>
      </c>
      <c r="H46" s="727">
        <v>404</v>
      </c>
      <c r="I46" s="728">
        <v>27207.684000000001</v>
      </c>
      <c r="J46" s="728">
        <v>1476891.7574</v>
      </c>
      <c r="K46" s="728">
        <v>0</v>
      </c>
      <c r="L46" s="729">
        <v>404</v>
      </c>
    </row>
    <row r="47" spans="1:12" ht="15" x14ac:dyDescent="0.25">
      <c r="A47" s="645">
        <f>VLOOKUP(C47,'[11]DfE No.'!C:E,3,FALSE)</f>
        <v>275</v>
      </c>
      <c r="B47" s="732">
        <v>124645</v>
      </c>
      <c r="C47" s="732">
        <v>9352157</v>
      </c>
      <c r="D47" s="733" t="s">
        <v>273</v>
      </c>
      <c r="E47" s="734">
        <v>1</v>
      </c>
      <c r="F47" s="734">
        <v>0</v>
      </c>
      <c r="G47" s="727">
        <v>0</v>
      </c>
      <c r="H47" s="727">
        <v>267</v>
      </c>
      <c r="I47" s="728">
        <v>17860.655999999999</v>
      </c>
      <c r="J47" s="728">
        <v>1214928.7324999999</v>
      </c>
      <c r="K47" s="728">
        <v>0</v>
      </c>
      <c r="L47" s="729">
        <v>267</v>
      </c>
    </row>
    <row r="48" spans="1:12" ht="15" x14ac:dyDescent="0.25">
      <c r="A48" s="645">
        <f>VLOOKUP(C48,'[11]DfE No.'!C:E,3,FALSE)</f>
        <v>273</v>
      </c>
      <c r="B48" s="732">
        <v>124650</v>
      </c>
      <c r="C48" s="732">
        <v>9352162</v>
      </c>
      <c r="D48" s="733" t="s">
        <v>1194</v>
      </c>
      <c r="E48" s="734">
        <v>1</v>
      </c>
      <c r="F48" s="734">
        <v>0</v>
      </c>
      <c r="G48" s="727">
        <v>0</v>
      </c>
      <c r="H48" s="727">
        <v>409</v>
      </c>
      <c r="I48" s="728">
        <v>60461.52</v>
      </c>
      <c r="J48" s="728">
        <v>1792663.5573</v>
      </c>
      <c r="K48" s="728">
        <v>0</v>
      </c>
      <c r="L48" s="729">
        <v>409</v>
      </c>
    </row>
    <row r="49" spans="1:12" ht="15" x14ac:dyDescent="0.25">
      <c r="A49" s="645">
        <f>VLOOKUP(C49,'[11]DfE No.'!C:E,3,FALSE)</f>
        <v>258</v>
      </c>
      <c r="B49" s="732">
        <v>124654</v>
      </c>
      <c r="C49" s="732">
        <v>9352166</v>
      </c>
      <c r="D49" s="733" t="s">
        <v>264</v>
      </c>
      <c r="E49" s="734">
        <v>1</v>
      </c>
      <c r="F49" s="734">
        <v>0</v>
      </c>
      <c r="G49" s="727">
        <v>0</v>
      </c>
      <c r="H49" s="727">
        <v>418</v>
      </c>
      <c r="I49" s="728">
        <v>20348.612799999999</v>
      </c>
      <c r="J49" s="728">
        <v>1527341.5911000001</v>
      </c>
      <c r="K49" s="728">
        <v>0</v>
      </c>
      <c r="L49" s="729">
        <v>418</v>
      </c>
    </row>
    <row r="50" spans="1:12" ht="15" x14ac:dyDescent="0.25">
      <c r="A50" s="645">
        <f>VLOOKUP(C50,'[11]DfE No.'!C:E,3,FALSE)</f>
        <v>300</v>
      </c>
      <c r="B50" s="732">
        <v>124660</v>
      </c>
      <c r="C50" s="732">
        <v>9352176</v>
      </c>
      <c r="D50" s="733" t="s">
        <v>287</v>
      </c>
      <c r="E50" s="734">
        <v>1</v>
      </c>
      <c r="F50" s="734">
        <v>0</v>
      </c>
      <c r="G50" s="727">
        <v>0</v>
      </c>
      <c r="H50" s="727">
        <v>553</v>
      </c>
      <c r="I50" s="728">
        <v>58150.7984</v>
      </c>
      <c r="J50" s="728">
        <v>2337926.3032999998</v>
      </c>
      <c r="K50" s="728">
        <v>0</v>
      </c>
      <c r="L50" s="729">
        <v>553</v>
      </c>
    </row>
    <row r="51" spans="1:12" ht="15" x14ac:dyDescent="0.25">
      <c r="A51" s="645">
        <f>VLOOKUP(C51,'[11]DfE No.'!C:E,3,FALSE)</f>
        <v>259</v>
      </c>
      <c r="B51" s="732">
        <v>124668</v>
      </c>
      <c r="C51" s="732">
        <v>9352184</v>
      </c>
      <c r="D51" s="733" t="s">
        <v>265</v>
      </c>
      <c r="E51" s="734">
        <v>1</v>
      </c>
      <c r="F51" s="734">
        <v>0</v>
      </c>
      <c r="G51" s="727">
        <v>0</v>
      </c>
      <c r="H51" s="727">
        <v>416</v>
      </c>
      <c r="I51" s="728">
        <v>26927.768400000001</v>
      </c>
      <c r="J51" s="728">
        <v>1482927.7683999999</v>
      </c>
      <c r="K51" s="728">
        <v>0</v>
      </c>
      <c r="L51" s="729">
        <v>416</v>
      </c>
    </row>
    <row r="52" spans="1:12" ht="15" x14ac:dyDescent="0.25">
      <c r="A52" s="645">
        <f>VLOOKUP(C52,'[11]DfE No.'!C:E,3,FALSE)</f>
        <v>480</v>
      </c>
      <c r="B52" s="732">
        <v>124674</v>
      </c>
      <c r="C52" s="732">
        <v>9352916</v>
      </c>
      <c r="D52" s="733" t="s">
        <v>388</v>
      </c>
      <c r="E52" s="734">
        <v>1</v>
      </c>
      <c r="F52" s="734">
        <v>0</v>
      </c>
      <c r="G52" s="734">
        <v>0</v>
      </c>
      <c r="H52" s="734">
        <v>313</v>
      </c>
      <c r="I52" s="735">
        <v>37504.936999999998</v>
      </c>
      <c r="J52" s="735">
        <v>1164662.7344</v>
      </c>
      <c r="K52" s="735">
        <v>0</v>
      </c>
      <c r="L52" s="729">
        <v>313</v>
      </c>
    </row>
    <row r="53" spans="1:12" ht="15" x14ac:dyDescent="0.25">
      <c r="A53" s="645">
        <f>VLOOKUP(C53,'[11]DfE No.'!C:E,3,FALSE)</f>
        <v>327</v>
      </c>
      <c r="B53" s="732">
        <v>124675</v>
      </c>
      <c r="C53" s="732">
        <v>9352918</v>
      </c>
      <c r="D53" s="733" t="s">
        <v>303</v>
      </c>
      <c r="E53" s="734">
        <v>1</v>
      </c>
      <c r="F53" s="734">
        <v>0</v>
      </c>
      <c r="G53" s="734">
        <v>0</v>
      </c>
      <c r="H53" s="734">
        <v>96</v>
      </c>
      <c r="I53" s="735">
        <v>9789.0123999999996</v>
      </c>
      <c r="J53" s="735">
        <v>406998.03690000001</v>
      </c>
      <c r="K53" s="735">
        <v>0</v>
      </c>
      <c r="L53" s="729">
        <v>96</v>
      </c>
    </row>
    <row r="54" spans="1:12" ht="15" x14ac:dyDescent="0.25">
      <c r="A54" s="645">
        <f>VLOOKUP(C54,'[11]DfE No.'!C:E,3,FALSE)</f>
        <v>75</v>
      </c>
      <c r="B54" s="732">
        <v>124676</v>
      </c>
      <c r="C54" s="732">
        <v>9352919</v>
      </c>
      <c r="D54" s="733" t="s">
        <v>185</v>
      </c>
      <c r="E54" s="734">
        <v>1</v>
      </c>
      <c r="F54" s="734">
        <v>0</v>
      </c>
      <c r="G54" s="734">
        <v>0</v>
      </c>
      <c r="H54" s="734">
        <v>273</v>
      </c>
      <c r="I54" s="735">
        <v>23178.959999999999</v>
      </c>
      <c r="J54" s="735">
        <v>1025906.1225000001</v>
      </c>
      <c r="K54" s="735">
        <v>0</v>
      </c>
      <c r="L54" s="729">
        <v>273</v>
      </c>
    </row>
    <row r="55" spans="1:12" ht="15" x14ac:dyDescent="0.25">
      <c r="A55" s="645">
        <f>VLOOKUP(C55,'[11]DfE No.'!C:E,3,FALSE)</f>
        <v>461</v>
      </c>
      <c r="B55" s="732">
        <v>124678</v>
      </c>
      <c r="C55" s="732">
        <v>9352921</v>
      </c>
      <c r="D55" s="733" t="s">
        <v>374</v>
      </c>
      <c r="E55" s="734">
        <v>1</v>
      </c>
      <c r="F55" s="734">
        <v>0</v>
      </c>
      <c r="G55" s="734">
        <v>0</v>
      </c>
      <c r="H55" s="734">
        <v>221</v>
      </c>
      <c r="I55" s="735">
        <v>17905.439999999999</v>
      </c>
      <c r="J55" s="735">
        <v>807551.47389999998</v>
      </c>
      <c r="K55" s="735">
        <v>0</v>
      </c>
      <c r="L55" s="729">
        <v>221</v>
      </c>
    </row>
    <row r="56" spans="1:12" ht="15" x14ac:dyDescent="0.25">
      <c r="A56" s="645">
        <f>VLOOKUP(C56,'[11]DfE No.'!C:E,3,FALSE)</f>
        <v>281</v>
      </c>
      <c r="B56" s="732">
        <v>124679</v>
      </c>
      <c r="C56" s="732">
        <v>9352922</v>
      </c>
      <c r="D56" s="733" t="s">
        <v>275</v>
      </c>
      <c r="E56" s="734">
        <v>1</v>
      </c>
      <c r="F56" s="734">
        <v>0</v>
      </c>
      <c r="G56" s="734">
        <v>0</v>
      </c>
      <c r="H56" s="734">
        <v>598</v>
      </c>
      <c r="I56" s="735">
        <v>36528.834999999999</v>
      </c>
      <c r="J56" s="735">
        <v>2196958.2828000002</v>
      </c>
      <c r="K56" s="735">
        <v>0</v>
      </c>
      <c r="L56" s="729">
        <v>598</v>
      </c>
    </row>
    <row r="57" spans="1:12" ht="15" x14ac:dyDescent="0.25">
      <c r="A57" s="645">
        <f>VLOOKUP(C57,'[11]DfE No.'!C:E,3,FALSE)</f>
        <v>504</v>
      </c>
      <c r="B57" s="732">
        <v>124680</v>
      </c>
      <c r="C57" s="732">
        <v>9352923</v>
      </c>
      <c r="D57" s="733" t="s">
        <v>405</v>
      </c>
      <c r="E57" s="734">
        <v>1</v>
      </c>
      <c r="F57" s="734">
        <v>0</v>
      </c>
      <c r="G57" s="734">
        <v>0</v>
      </c>
      <c r="H57" s="734">
        <v>301</v>
      </c>
      <c r="I57" s="735">
        <v>47653.202799999999</v>
      </c>
      <c r="J57" s="735">
        <v>1119636.1507000001</v>
      </c>
      <c r="K57" s="735">
        <v>0</v>
      </c>
      <c r="L57" s="729">
        <v>301</v>
      </c>
    </row>
    <row r="58" spans="1:12" ht="15" x14ac:dyDescent="0.25">
      <c r="A58" s="645">
        <f>VLOOKUP(C58,'[11]DfE No.'!C:E,3,FALSE)</f>
        <v>311</v>
      </c>
      <c r="B58" s="732">
        <v>124681</v>
      </c>
      <c r="C58" s="732">
        <v>9352924</v>
      </c>
      <c r="D58" s="733" t="s">
        <v>293</v>
      </c>
      <c r="E58" s="734">
        <v>1</v>
      </c>
      <c r="F58" s="734">
        <v>0</v>
      </c>
      <c r="G58" s="734">
        <v>0</v>
      </c>
      <c r="H58" s="734">
        <v>211</v>
      </c>
      <c r="I58" s="735">
        <v>22565.759999999998</v>
      </c>
      <c r="J58" s="735">
        <v>781836.45169999998</v>
      </c>
      <c r="K58" s="735">
        <v>0</v>
      </c>
      <c r="L58" s="729">
        <v>211</v>
      </c>
    </row>
    <row r="59" spans="1:12" ht="15" x14ac:dyDescent="0.25">
      <c r="A59" s="645">
        <f>VLOOKUP(C59,'[11]DfE No.'!C:E,3,FALSE)</f>
        <v>418</v>
      </c>
      <c r="B59" s="732">
        <v>124682</v>
      </c>
      <c r="C59" s="732">
        <v>9352925</v>
      </c>
      <c r="D59" s="733" t="s">
        <v>342</v>
      </c>
      <c r="E59" s="734">
        <v>1</v>
      </c>
      <c r="F59" s="734">
        <v>0</v>
      </c>
      <c r="G59" s="734">
        <v>0</v>
      </c>
      <c r="H59" s="734">
        <v>413</v>
      </c>
      <c r="I59" s="735">
        <v>33253.836000000003</v>
      </c>
      <c r="J59" s="735">
        <v>1478753.8359999999</v>
      </c>
      <c r="K59" s="735">
        <v>0</v>
      </c>
      <c r="L59" s="729">
        <v>413</v>
      </c>
    </row>
    <row r="60" spans="1:12" ht="15" x14ac:dyDescent="0.25">
      <c r="A60" s="645">
        <f>VLOOKUP(C60,'[11]DfE No.'!C:E,3,FALSE)</f>
        <v>341</v>
      </c>
      <c r="B60" s="732">
        <v>124685</v>
      </c>
      <c r="C60" s="732">
        <v>9352928</v>
      </c>
      <c r="D60" s="733" t="s">
        <v>311</v>
      </c>
      <c r="E60" s="734">
        <v>1</v>
      </c>
      <c r="F60" s="734">
        <v>0</v>
      </c>
      <c r="G60" s="734">
        <v>0</v>
      </c>
      <c r="H60" s="734">
        <v>96</v>
      </c>
      <c r="I60" s="735">
        <v>11896.08</v>
      </c>
      <c r="J60" s="735">
        <v>481450.34210000001</v>
      </c>
      <c r="K60" s="735">
        <v>0</v>
      </c>
      <c r="L60" s="729">
        <v>96</v>
      </c>
    </row>
    <row r="61" spans="1:12" ht="15" x14ac:dyDescent="0.25">
      <c r="A61" s="645">
        <f>VLOOKUP(C61,'[11]DfE No.'!C:E,3,FALSE)</f>
        <v>307</v>
      </c>
      <c r="B61" s="732">
        <v>131962</v>
      </c>
      <c r="C61" s="732">
        <v>9352929</v>
      </c>
      <c r="D61" s="733" t="s">
        <v>1195</v>
      </c>
      <c r="E61" s="734">
        <v>1</v>
      </c>
      <c r="F61" s="734">
        <v>0</v>
      </c>
      <c r="G61" s="734">
        <v>0</v>
      </c>
      <c r="H61" s="734">
        <v>419</v>
      </c>
      <c r="I61" s="735">
        <v>50888.446000000004</v>
      </c>
      <c r="J61" s="735">
        <v>1517388.446</v>
      </c>
      <c r="K61" s="735">
        <v>0</v>
      </c>
      <c r="L61" s="729">
        <v>419</v>
      </c>
    </row>
    <row r="62" spans="1:12" ht="15" x14ac:dyDescent="0.25">
      <c r="A62" s="645">
        <f>VLOOKUP(C62,'[11]DfE No.'!C:E,3,FALSE)</f>
        <v>238</v>
      </c>
      <c r="B62" s="732">
        <v>133605</v>
      </c>
      <c r="C62" s="732">
        <v>9352931</v>
      </c>
      <c r="D62" s="733" t="s">
        <v>251</v>
      </c>
      <c r="E62" s="734">
        <v>1</v>
      </c>
      <c r="F62" s="734">
        <v>0</v>
      </c>
      <c r="G62" s="734">
        <v>0</v>
      </c>
      <c r="H62" s="734">
        <v>75</v>
      </c>
      <c r="I62" s="735">
        <v>22325.8148</v>
      </c>
      <c r="J62" s="735">
        <v>388089.10230000003</v>
      </c>
      <c r="K62" s="735">
        <v>0</v>
      </c>
      <c r="L62" s="729">
        <v>75</v>
      </c>
    </row>
    <row r="63" spans="1:12" ht="15" x14ac:dyDescent="0.25">
      <c r="A63" s="645">
        <f>VLOOKUP(C63,'[11]DfE No.'!C:E,3,FALSE)</f>
        <v>400</v>
      </c>
      <c r="B63" s="732">
        <v>124686</v>
      </c>
      <c r="C63" s="732">
        <v>9353000</v>
      </c>
      <c r="D63" s="733" t="s">
        <v>1196</v>
      </c>
      <c r="E63" s="734">
        <v>1</v>
      </c>
      <c r="F63" s="734">
        <v>0</v>
      </c>
      <c r="G63" s="734">
        <v>0</v>
      </c>
      <c r="H63" s="734">
        <v>173</v>
      </c>
      <c r="I63" s="735">
        <v>20235.599999999999</v>
      </c>
      <c r="J63" s="735">
        <v>713339.80130000005</v>
      </c>
      <c r="K63" s="735">
        <v>0</v>
      </c>
      <c r="L63" s="729">
        <v>173</v>
      </c>
    </row>
    <row r="64" spans="1:12" ht="15" x14ac:dyDescent="0.25">
      <c r="A64" s="645">
        <f>VLOOKUP(C64,'[11]DfE No.'!C:E,3,FALSE)</f>
        <v>405</v>
      </c>
      <c r="B64" s="732">
        <v>124688</v>
      </c>
      <c r="C64" s="732">
        <v>9353003</v>
      </c>
      <c r="D64" s="733" t="s">
        <v>1197</v>
      </c>
      <c r="E64" s="734">
        <v>1</v>
      </c>
      <c r="F64" s="734">
        <v>0</v>
      </c>
      <c r="G64" s="734">
        <v>0</v>
      </c>
      <c r="H64" s="734">
        <v>158</v>
      </c>
      <c r="I64" s="735">
        <v>9960.7595000000001</v>
      </c>
      <c r="J64" s="735">
        <v>633020.46779999998</v>
      </c>
      <c r="K64" s="735">
        <v>0</v>
      </c>
      <c r="L64" s="729">
        <v>158</v>
      </c>
    </row>
    <row r="65" spans="1:12" ht="15" x14ac:dyDescent="0.25">
      <c r="A65" s="645">
        <f>VLOOKUP(C65,'[11]DfE No.'!C:E,3,FALSE)</f>
        <v>406</v>
      </c>
      <c r="B65" s="732">
        <v>124689</v>
      </c>
      <c r="C65" s="732">
        <v>9353004</v>
      </c>
      <c r="D65" s="733" t="s">
        <v>1198</v>
      </c>
      <c r="E65" s="734">
        <v>1</v>
      </c>
      <c r="F65" s="734">
        <v>0</v>
      </c>
      <c r="G65" s="734">
        <v>0</v>
      </c>
      <c r="H65" s="734">
        <v>90</v>
      </c>
      <c r="I65" s="735">
        <v>8505.4928</v>
      </c>
      <c r="J65" s="735">
        <v>414342.451</v>
      </c>
      <c r="K65" s="735">
        <v>0</v>
      </c>
      <c r="L65" s="729">
        <v>90</v>
      </c>
    </row>
    <row r="66" spans="1:12" ht="15" x14ac:dyDescent="0.25">
      <c r="A66" s="645">
        <f>VLOOKUP(C66,'[11]DfE No.'!C:E,3,FALSE)</f>
        <v>407</v>
      </c>
      <c r="B66" s="732">
        <v>124690</v>
      </c>
      <c r="C66" s="732">
        <v>9353005</v>
      </c>
      <c r="D66" s="733" t="s">
        <v>1199</v>
      </c>
      <c r="E66" s="734">
        <v>1</v>
      </c>
      <c r="F66" s="734">
        <v>0</v>
      </c>
      <c r="G66" s="734">
        <v>0</v>
      </c>
      <c r="H66" s="734">
        <v>149</v>
      </c>
      <c r="I66" s="735">
        <v>14226.24</v>
      </c>
      <c r="J66" s="735">
        <v>592248.70380000002</v>
      </c>
      <c r="K66" s="735">
        <v>0</v>
      </c>
      <c r="L66" s="729">
        <v>149</v>
      </c>
    </row>
    <row r="67" spans="1:12" ht="15" x14ac:dyDescent="0.25">
      <c r="A67" s="645">
        <f>VLOOKUP(C67,'[11]DfE No.'!C:E,3,FALSE)</f>
        <v>409</v>
      </c>
      <c r="B67" s="732">
        <v>124691</v>
      </c>
      <c r="C67" s="732">
        <v>9353006</v>
      </c>
      <c r="D67" s="733" t="s">
        <v>1200</v>
      </c>
      <c r="E67" s="734">
        <v>1</v>
      </c>
      <c r="F67" s="734">
        <v>0</v>
      </c>
      <c r="G67" s="734">
        <v>0</v>
      </c>
      <c r="H67" s="734">
        <v>190</v>
      </c>
      <c r="I67" s="735">
        <v>18518.64</v>
      </c>
      <c r="J67" s="735">
        <v>735863.67440000002</v>
      </c>
      <c r="K67" s="735">
        <v>0</v>
      </c>
      <c r="L67" s="729">
        <v>190</v>
      </c>
    </row>
    <row r="68" spans="1:12" ht="15" x14ac:dyDescent="0.25">
      <c r="A68" s="645">
        <f>VLOOKUP(C68,'[11]DfE No.'!C:E,3,FALSE)</f>
        <v>412</v>
      </c>
      <c r="B68" s="732">
        <v>124692</v>
      </c>
      <c r="C68" s="732">
        <v>9353009</v>
      </c>
      <c r="D68" s="733" t="s">
        <v>1201</v>
      </c>
      <c r="E68" s="734">
        <v>1</v>
      </c>
      <c r="F68" s="734">
        <v>0</v>
      </c>
      <c r="G68" s="734">
        <v>0</v>
      </c>
      <c r="H68" s="734">
        <v>191</v>
      </c>
      <c r="I68" s="735">
        <v>13245.12</v>
      </c>
      <c r="J68" s="735">
        <v>718495.02670000005</v>
      </c>
      <c r="K68" s="735">
        <v>0</v>
      </c>
      <c r="L68" s="729">
        <v>191</v>
      </c>
    </row>
    <row r="69" spans="1:12" ht="15" x14ac:dyDescent="0.25">
      <c r="A69" s="645">
        <f>VLOOKUP(C69,'[11]DfE No.'!C:E,3,FALSE)</f>
        <v>426</v>
      </c>
      <c r="B69" s="732">
        <v>124693</v>
      </c>
      <c r="C69" s="732">
        <v>9353010</v>
      </c>
      <c r="D69" s="733" t="s">
        <v>1202</v>
      </c>
      <c r="E69" s="734">
        <v>1</v>
      </c>
      <c r="F69" s="734">
        <v>0</v>
      </c>
      <c r="G69" s="734">
        <v>0</v>
      </c>
      <c r="H69" s="734">
        <v>82</v>
      </c>
      <c r="I69" s="735">
        <v>7918.9057000000003</v>
      </c>
      <c r="J69" s="735">
        <v>376398.38890000002</v>
      </c>
      <c r="K69" s="735">
        <v>0</v>
      </c>
      <c r="L69" s="729">
        <v>82</v>
      </c>
    </row>
    <row r="70" spans="1:12" ht="15" x14ac:dyDescent="0.25">
      <c r="A70" s="645">
        <f>VLOOKUP(C70,'[11]DfE No.'!C:E,3,FALSE)</f>
        <v>430</v>
      </c>
      <c r="B70" s="732">
        <v>124694</v>
      </c>
      <c r="C70" s="732">
        <v>9353013</v>
      </c>
      <c r="D70" s="733" t="s">
        <v>1203</v>
      </c>
      <c r="E70" s="734">
        <v>1</v>
      </c>
      <c r="F70" s="734">
        <v>0</v>
      </c>
      <c r="G70" s="734">
        <v>0</v>
      </c>
      <c r="H70" s="734">
        <v>80</v>
      </c>
      <c r="I70" s="735">
        <v>4458.0457999999999</v>
      </c>
      <c r="J70" s="735">
        <v>408647.86949999997</v>
      </c>
      <c r="K70" s="735">
        <v>0</v>
      </c>
      <c r="L70" s="729">
        <v>80</v>
      </c>
    </row>
    <row r="71" spans="1:12" ht="15" x14ac:dyDescent="0.25">
      <c r="A71" s="645">
        <f>VLOOKUP(C71,'[11]DfE No.'!C:E,3,FALSE)</f>
        <v>224</v>
      </c>
      <c r="B71" s="732">
        <v>124695</v>
      </c>
      <c r="C71" s="732">
        <v>9353020</v>
      </c>
      <c r="D71" s="733" t="s">
        <v>1204</v>
      </c>
      <c r="E71" s="734">
        <v>1</v>
      </c>
      <c r="F71" s="734">
        <v>0</v>
      </c>
      <c r="G71" s="734">
        <v>0</v>
      </c>
      <c r="H71" s="734">
        <v>70</v>
      </c>
      <c r="I71" s="735">
        <v>7185.6718000000001</v>
      </c>
      <c r="J71" s="735">
        <v>340339.65470000001</v>
      </c>
      <c r="K71" s="735">
        <v>0</v>
      </c>
      <c r="L71" s="729">
        <v>70</v>
      </c>
    </row>
    <row r="72" spans="1:12" ht="15" x14ac:dyDescent="0.25">
      <c r="A72" s="645">
        <f>VLOOKUP(C72,'[11]DfE No.'!C:E,3,FALSE)</f>
        <v>513</v>
      </c>
      <c r="B72" s="732">
        <v>124698</v>
      </c>
      <c r="C72" s="732">
        <v>9353026</v>
      </c>
      <c r="D72" s="733" t="s">
        <v>1205</v>
      </c>
      <c r="E72" s="734">
        <v>1</v>
      </c>
      <c r="F72" s="734">
        <v>0</v>
      </c>
      <c r="G72" s="734">
        <v>0</v>
      </c>
      <c r="H72" s="734">
        <v>107</v>
      </c>
      <c r="I72" s="735">
        <v>12754.56</v>
      </c>
      <c r="J72" s="735">
        <v>482483.0528</v>
      </c>
      <c r="K72" s="735">
        <v>0</v>
      </c>
      <c r="L72" s="729">
        <v>107</v>
      </c>
    </row>
    <row r="73" spans="1:12" ht="15" x14ac:dyDescent="0.25">
      <c r="A73" s="645">
        <f>VLOOKUP(C73,'[11]DfE No.'!C:E,3,FALSE)</f>
        <v>445</v>
      </c>
      <c r="B73" s="732">
        <v>124699</v>
      </c>
      <c r="C73" s="732">
        <v>9353027</v>
      </c>
      <c r="D73" s="733" t="s">
        <v>1206</v>
      </c>
      <c r="E73" s="734">
        <v>1</v>
      </c>
      <c r="F73" s="734">
        <v>0</v>
      </c>
      <c r="G73" s="734">
        <v>0</v>
      </c>
      <c r="H73" s="734">
        <v>170</v>
      </c>
      <c r="I73" s="735">
        <v>7394.1801999999998</v>
      </c>
      <c r="J73" s="735">
        <v>690080.39430000004</v>
      </c>
      <c r="K73" s="735">
        <v>0</v>
      </c>
      <c r="L73" s="729">
        <v>170</v>
      </c>
    </row>
    <row r="74" spans="1:12" ht="15" x14ac:dyDescent="0.25">
      <c r="A74" s="645">
        <f>VLOOKUP(C74,'[11]DfE No.'!C:E,3,FALSE)</f>
        <v>457</v>
      </c>
      <c r="B74" s="732">
        <v>124702</v>
      </c>
      <c r="C74" s="732">
        <v>9353036</v>
      </c>
      <c r="D74" s="733" t="s">
        <v>1208</v>
      </c>
      <c r="E74" s="734">
        <v>1</v>
      </c>
      <c r="F74" s="734">
        <v>0</v>
      </c>
      <c r="G74" s="734">
        <v>0</v>
      </c>
      <c r="H74" s="734">
        <v>169</v>
      </c>
      <c r="I74" s="735">
        <v>16065.84</v>
      </c>
      <c r="J74" s="735">
        <v>658825.86069999996</v>
      </c>
      <c r="K74" s="735">
        <v>0</v>
      </c>
      <c r="L74" s="729">
        <v>169</v>
      </c>
    </row>
    <row r="75" spans="1:12" ht="15" x14ac:dyDescent="0.25">
      <c r="A75" s="645">
        <f>VLOOKUP(C75,'[11]DfE No.'!C:E,3,FALSE)</f>
        <v>458</v>
      </c>
      <c r="B75" s="732">
        <v>124703</v>
      </c>
      <c r="C75" s="732">
        <v>9353037</v>
      </c>
      <c r="D75" s="733" t="s">
        <v>1209</v>
      </c>
      <c r="E75" s="734">
        <v>1</v>
      </c>
      <c r="F75" s="734">
        <v>0</v>
      </c>
      <c r="G75" s="734">
        <v>0</v>
      </c>
      <c r="H75" s="734">
        <v>87</v>
      </c>
      <c r="I75" s="735">
        <v>8243.3804999999993</v>
      </c>
      <c r="J75" s="735">
        <v>393957.28629999998</v>
      </c>
      <c r="K75" s="735">
        <v>0</v>
      </c>
      <c r="L75" s="729">
        <v>87</v>
      </c>
    </row>
    <row r="76" spans="1:12" ht="15" x14ac:dyDescent="0.25">
      <c r="A76" s="645">
        <f>VLOOKUP(C76,'[11]DfE No.'!C:E,3,FALSE)</f>
        <v>308</v>
      </c>
      <c r="B76" s="732">
        <v>124705</v>
      </c>
      <c r="C76" s="732">
        <v>9353042</v>
      </c>
      <c r="D76" s="733" t="s">
        <v>1210</v>
      </c>
      <c r="E76" s="734">
        <v>1</v>
      </c>
      <c r="F76" s="734">
        <v>0</v>
      </c>
      <c r="G76" s="734">
        <v>0</v>
      </c>
      <c r="H76" s="734">
        <v>69</v>
      </c>
      <c r="I76" s="735">
        <v>3108.9036000000001</v>
      </c>
      <c r="J76" s="735">
        <v>345051.7231</v>
      </c>
      <c r="K76" s="735">
        <v>0</v>
      </c>
      <c r="L76" s="729">
        <v>69</v>
      </c>
    </row>
    <row r="77" spans="1:12" ht="15" x14ac:dyDescent="0.25">
      <c r="A77" s="645">
        <f>VLOOKUP(C77,'[11]DfE No.'!C:E,3,FALSE)</f>
        <v>468</v>
      </c>
      <c r="B77" s="732">
        <v>124706</v>
      </c>
      <c r="C77" s="732">
        <v>9353043</v>
      </c>
      <c r="D77" s="733" t="s">
        <v>1211</v>
      </c>
      <c r="E77" s="734">
        <v>1</v>
      </c>
      <c r="F77" s="734">
        <v>0</v>
      </c>
      <c r="G77" s="734">
        <v>0</v>
      </c>
      <c r="H77" s="734">
        <v>173</v>
      </c>
      <c r="I77" s="735">
        <v>28805.744500000001</v>
      </c>
      <c r="J77" s="735">
        <v>680876.86849999998</v>
      </c>
      <c r="K77" s="735">
        <v>0</v>
      </c>
      <c r="L77" s="729">
        <v>173</v>
      </c>
    </row>
    <row r="78" spans="1:12" ht="15" x14ac:dyDescent="0.25">
      <c r="A78" s="645">
        <f>VLOOKUP(C78,'[11]DfE No.'!C:E,3,FALSE)</f>
        <v>478</v>
      </c>
      <c r="B78" s="732">
        <v>124709</v>
      </c>
      <c r="C78" s="732">
        <v>9353048</v>
      </c>
      <c r="D78" s="733" t="s">
        <v>1212</v>
      </c>
      <c r="E78" s="734">
        <v>1</v>
      </c>
      <c r="F78" s="734">
        <v>0</v>
      </c>
      <c r="G78" s="734">
        <v>0</v>
      </c>
      <c r="H78" s="734">
        <v>190</v>
      </c>
      <c r="I78" s="735">
        <v>20112.96</v>
      </c>
      <c r="J78" s="735">
        <v>732615.56200000003</v>
      </c>
      <c r="K78" s="735">
        <v>0</v>
      </c>
      <c r="L78" s="729">
        <v>190</v>
      </c>
    </row>
    <row r="79" spans="1:12" ht="15" x14ac:dyDescent="0.25">
      <c r="A79" s="645">
        <f>VLOOKUP(C79,'[11]DfE No.'!C:E,3,FALSE)</f>
        <v>488</v>
      </c>
      <c r="B79" s="732">
        <v>124710</v>
      </c>
      <c r="C79" s="732">
        <v>9353049</v>
      </c>
      <c r="D79" s="733" t="s">
        <v>1213</v>
      </c>
      <c r="E79" s="734">
        <v>1</v>
      </c>
      <c r="F79" s="734">
        <v>0</v>
      </c>
      <c r="G79" s="734">
        <v>0</v>
      </c>
      <c r="H79" s="734">
        <v>202</v>
      </c>
      <c r="I79" s="735">
        <v>12264</v>
      </c>
      <c r="J79" s="735">
        <v>772595.71770000004</v>
      </c>
      <c r="K79" s="735">
        <v>0</v>
      </c>
      <c r="L79" s="729">
        <v>202</v>
      </c>
    </row>
    <row r="80" spans="1:12" ht="15" x14ac:dyDescent="0.25">
      <c r="A80" s="645">
        <f>VLOOKUP(C80,'[11]DfE No.'!C:E,3,FALSE)</f>
        <v>495</v>
      </c>
      <c r="B80" s="732">
        <v>124712</v>
      </c>
      <c r="C80" s="732">
        <v>9353056</v>
      </c>
      <c r="D80" s="733" t="s">
        <v>1214</v>
      </c>
      <c r="E80" s="734">
        <v>1</v>
      </c>
      <c r="F80" s="734">
        <v>0</v>
      </c>
      <c r="G80" s="734">
        <v>0</v>
      </c>
      <c r="H80" s="734">
        <v>168</v>
      </c>
      <c r="I80" s="735">
        <v>14594.16</v>
      </c>
      <c r="J80" s="735">
        <v>647911.13020000001</v>
      </c>
      <c r="K80" s="735">
        <v>0</v>
      </c>
      <c r="L80" s="729">
        <v>168</v>
      </c>
    </row>
    <row r="81" spans="1:12" ht="15" x14ac:dyDescent="0.25">
      <c r="A81" s="645">
        <f>VLOOKUP(C81,'[11]DfE No.'!C:E,3,FALSE)</f>
        <v>517</v>
      </c>
      <c r="B81" s="732">
        <v>124717</v>
      </c>
      <c r="C81" s="732">
        <v>9353064</v>
      </c>
      <c r="D81" s="733" t="s">
        <v>1215</v>
      </c>
      <c r="E81" s="734">
        <v>1</v>
      </c>
      <c r="F81" s="734">
        <v>0</v>
      </c>
      <c r="G81" s="734">
        <v>0</v>
      </c>
      <c r="H81" s="734">
        <v>137</v>
      </c>
      <c r="I81" s="735">
        <v>10991.1705</v>
      </c>
      <c r="J81" s="735">
        <v>569487.23959999997</v>
      </c>
      <c r="K81" s="735">
        <v>0</v>
      </c>
      <c r="L81" s="729">
        <v>137</v>
      </c>
    </row>
    <row r="82" spans="1:12" ht="15" x14ac:dyDescent="0.25">
      <c r="A82" s="645">
        <f>VLOOKUP(C82,'[11]DfE No.'!C:E,3,FALSE)</f>
        <v>338</v>
      </c>
      <c r="B82" s="732">
        <v>124718</v>
      </c>
      <c r="C82" s="732">
        <v>9353066</v>
      </c>
      <c r="D82" s="733" t="s">
        <v>1216</v>
      </c>
      <c r="E82" s="734">
        <v>1</v>
      </c>
      <c r="F82" s="734">
        <v>0</v>
      </c>
      <c r="G82" s="734">
        <v>0</v>
      </c>
      <c r="H82" s="734">
        <v>51</v>
      </c>
      <c r="I82" s="735">
        <v>2932.9254000000001</v>
      </c>
      <c r="J82" s="735">
        <v>295649.9792</v>
      </c>
      <c r="K82" s="735">
        <v>0</v>
      </c>
      <c r="L82" s="729">
        <v>51</v>
      </c>
    </row>
    <row r="83" spans="1:12" ht="15" x14ac:dyDescent="0.25">
      <c r="A83" s="645">
        <f>VLOOKUP(C83,'[11]DfE No.'!C:E,3,FALSE)</f>
        <v>202</v>
      </c>
      <c r="B83" s="732">
        <v>124719</v>
      </c>
      <c r="C83" s="732">
        <v>9353074</v>
      </c>
      <c r="D83" s="733" t="s">
        <v>1217</v>
      </c>
      <c r="E83" s="734">
        <v>1</v>
      </c>
      <c r="F83" s="734">
        <v>0</v>
      </c>
      <c r="G83" s="734">
        <v>0</v>
      </c>
      <c r="H83" s="734">
        <v>49</v>
      </c>
      <c r="I83" s="735">
        <v>8065.5627000000004</v>
      </c>
      <c r="J83" s="735">
        <v>310539.5882</v>
      </c>
      <c r="K83" s="735">
        <v>0</v>
      </c>
      <c r="L83" s="729">
        <v>49</v>
      </c>
    </row>
    <row r="84" spans="1:12" ht="15" x14ac:dyDescent="0.25">
      <c r="A84" s="645">
        <f>VLOOKUP(C84,'[11]DfE No.'!C:E,3,FALSE)</f>
        <v>10</v>
      </c>
      <c r="B84" s="732">
        <v>124720</v>
      </c>
      <c r="C84" s="732">
        <v>9353075</v>
      </c>
      <c r="D84" s="733" t="s">
        <v>1218</v>
      </c>
      <c r="E84" s="734">
        <v>1</v>
      </c>
      <c r="F84" s="734">
        <v>0</v>
      </c>
      <c r="G84" s="734">
        <v>0</v>
      </c>
      <c r="H84" s="734">
        <v>45</v>
      </c>
      <c r="I84" s="735">
        <v>10250.7724</v>
      </c>
      <c r="J84" s="735">
        <v>266575.071</v>
      </c>
      <c r="K84" s="735">
        <v>0</v>
      </c>
      <c r="L84" s="729">
        <v>45</v>
      </c>
    </row>
    <row r="85" spans="1:12" ht="15" x14ac:dyDescent="0.25">
      <c r="A85" s="645">
        <f>VLOOKUP(C85,'[11]DfE No.'!C:E,3,FALSE)</f>
        <v>11</v>
      </c>
      <c r="B85" s="732">
        <v>124721</v>
      </c>
      <c r="C85" s="732">
        <v>9353076</v>
      </c>
      <c r="D85" s="733" t="s">
        <v>1219</v>
      </c>
      <c r="E85" s="734">
        <v>1</v>
      </c>
      <c r="F85" s="734">
        <v>0</v>
      </c>
      <c r="G85" s="734">
        <v>0</v>
      </c>
      <c r="H85" s="734">
        <v>101</v>
      </c>
      <c r="I85" s="735">
        <v>6159.1442999999999</v>
      </c>
      <c r="J85" s="735">
        <v>446746.42349999998</v>
      </c>
      <c r="K85" s="735">
        <v>0</v>
      </c>
      <c r="L85" s="729">
        <v>101</v>
      </c>
    </row>
    <row r="86" spans="1:12" ht="15" x14ac:dyDescent="0.25">
      <c r="A86" s="645">
        <f>VLOOKUP(C86,'[11]DfE No.'!C:E,3,FALSE)</f>
        <v>206</v>
      </c>
      <c r="B86" s="732">
        <v>124723</v>
      </c>
      <c r="C86" s="732">
        <v>9353078</v>
      </c>
      <c r="D86" s="733" t="s">
        <v>1220</v>
      </c>
      <c r="E86" s="734">
        <v>1</v>
      </c>
      <c r="F86" s="734">
        <v>0</v>
      </c>
      <c r="G86" s="734">
        <v>0</v>
      </c>
      <c r="H86" s="734">
        <v>210</v>
      </c>
      <c r="I86" s="735">
        <v>23424.240000000002</v>
      </c>
      <c r="J86" s="735">
        <v>845207.10479999997</v>
      </c>
      <c r="K86" s="735">
        <v>0</v>
      </c>
      <c r="L86" s="729">
        <v>210</v>
      </c>
    </row>
    <row r="87" spans="1:12" ht="15" x14ac:dyDescent="0.25">
      <c r="A87" s="645">
        <f>VLOOKUP(C87,'[11]DfE No.'!C:E,3,FALSE)</f>
        <v>22</v>
      </c>
      <c r="B87" s="732">
        <v>124727</v>
      </c>
      <c r="C87" s="732">
        <v>9353083</v>
      </c>
      <c r="D87" s="733" t="s">
        <v>1222</v>
      </c>
      <c r="E87" s="734">
        <v>1</v>
      </c>
      <c r="F87" s="734">
        <v>0</v>
      </c>
      <c r="G87" s="734">
        <v>0</v>
      </c>
      <c r="H87" s="734">
        <v>115</v>
      </c>
      <c r="I87" s="735">
        <v>1782.2454</v>
      </c>
      <c r="J87" s="735">
        <v>496232.77909999999</v>
      </c>
      <c r="K87" s="735">
        <v>0</v>
      </c>
      <c r="L87" s="729">
        <v>115</v>
      </c>
    </row>
    <row r="88" spans="1:12" ht="15" x14ac:dyDescent="0.25">
      <c r="A88" s="645">
        <f>VLOOKUP(C88,'[11]DfE No.'!C:E,3,FALSE)</f>
        <v>223</v>
      </c>
      <c r="B88" s="732">
        <v>124729</v>
      </c>
      <c r="C88" s="732">
        <v>9353085</v>
      </c>
      <c r="D88" s="733" t="s">
        <v>1224</v>
      </c>
      <c r="E88" s="734">
        <v>1</v>
      </c>
      <c r="F88" s="734">
        <v>0</v>
      </c>
      <c r="G88" s="734">
        <v>0</v>
      </c>
      <c r="H88" s="734">
        <v>196</v>
      </c>
      <c r="I88" s="735">
        <v>15456.339599999999</v>
      </c>
      <c r="J88" s="735">
        <v>726655.18209999998</v>
      </c>
      <c r="K88" s="735">
        <v>0</v>
      </c>
      <c r="L88" s="729">
        <v>196</v>
      </c>
    </row>
    <row r="89" spans="1:12" ht="15" x14ac:dyDescent="0.25">
      <c r="A89" s="645">
        <f>VLOOKUP(C89,'[11]DfE No.'!C:E,3,FALSE)</f>
        <v>444</v>
      </c>
      <c r="B89" s="732">
        <v>124732</v>
      </c>
      <c r="C89" s="732">
        <v>9353090</v>
      </c>
      <c r="D89" s="733" t="s">
        <v>1226</v>
      </c>
      <c r="E89" s="734">
        <v>1</v>
      </c>
      <c r="F89" s="734">
        <v>0</v>
      </c>
      <c r="G89" s="734">
        <v>0</v>
      </c>
      <c r="H89" s="734">
        <v>131</v>
      </c>
      <c r="I89" s="735">
        <v>10669.68</v>
      </c>
      <c r="J89" s="735">
        <v>530887.77</v>
      </c>
      <c r="K89" s="735">
        <v>0</v>
      </c>
      <c r="L89" s="729">
        <v>131</v>
      </c>
    </row>
    <row r="90" spans="1:12" ht="15" x14ac:dyDescent="0.25">
      <c r="A90" s="645">
        <f>VLOOKUP(C90,'[11]DfE No.'!C:E,3,FALSE)</f>
        <v>50</v>
      </c>
      <c r="B90" s="732">
        <v>124735</v>
      </c>
      <c r="C90" s="732">
        <v>9353093</v>
      </c>
      <c r="D90" s="733" t="s">
        <v>1229</v>
      </c>
      <c r="E90" s="734">
        <v>1</v>
      </c>
      <c r="F90" s="734">
        <v>0</v>
      </c>
      <c r="G90" s="734">
        <v>0</v>
      </c>
      <c r="H90" s="734">
        <v>162</v>
      </c>
      <c r="I90" s="735">
        <v>13613.04</v>
      </c>
      <c r="J90" s="735">
        <v>652927.30209999997</v>
      </c>
      <c r="K90" s="735">
        <v>0</v>
      </c>
      <c r="L90" s="729">
        <v>162</v>
      </c>
    </row>
    <row r="91" spans="1:12" ht="15" x14ac:dyDescent="0.25">
      <c r="A91" s="645">
        <f>VLOOKUP(C91,'[11]DfE No.'!C:E,3,FALSE)</f>
        <v>331</v>
      </c>
      <c r="B91" s="732">
        <v>124744</v>
      </c>
      <c r="C91" s="732">
        <v>9353104</v>
      </c>
      <c r="D91" s="733" t="s">
        <v>1232</v>
      </c>
      <c r="E91" s="734">
        <v>1</v>
      </c>
      <c r="F91" s="734">
        <v>0</v>
      </c>
      <c r="G91" s="734">
        <v>0</v>
      </c>
      <c r="H91" s="734">
        <v>83</v>
      </c>
      <c r="I91" s="735">
        <v>5337.9264000000003</v>
      </c>
      <c r="J91" s="735">
        <v>391367.6728</v>
      </c>
      <c r="K91" s="735">
        <v>0</v>
      </c>
      <c r="L91" s="729">
        <v>83</v>
      </c>
    </row>
    <row r="92" spans="1:12" ht="15" x14ac:dyDescent="0.25">
      <c r="A92" s="645">
        <f>VLOOKUP(C92,'[11]DfE No.'!C:E,3,FALSE)</f>
        <v>106</v>
      </c>
      <c r="B92" s="732">
        <v>124745</v>
      </c>
      <c r="C92" s="732">
        <v>9353105</v>
      </c>
      <c r="D92" s="733" t="s">
        <v>1233</v>
      </c>
      <c r="E92" s="734">
        <v>1</v>
      </c>
      <c r="F92" s="734">
        <v>0</v>
      </c>
      <c r="G92" s="734">
        <v>0</v>
      </c>
      <c r="H92" s="734">
        <v>77</v>
      </c>
      <c r="I92" s="735">
        <v>4692.6867000000002</v>
      </c>
      <c r="J92" s="735">
        <v>358521.0024</v>
      </c>
      <c r="K92" s="735">
        <v>0</v>
      </c>
      <c r="L92" s="729">
        <v>77</v>
      </c>
    </row>
    <row r="93" spans="1:12" ht="15" x14ac:dyDescent="0.25">
      <c r="A93" s="645">
        <f>VLOOKUP(C93,'[11]DfE No.'!C:E,3,FALSE)</f>
        <v>110</v>
      </c>
      <c r="B93" s="732">
        <v>124746</v>
      </c>
      <c r="C93" s="732">
        <v>9353108</v>
      </c>
      <c r="D93" s="733" t="s">
        <v>1234</v>
      </c>
      <c r="E93" s="734">
        <v>1</v>
      </c>
      <c r="F93" s="734">
        <v>0</v>
      </c>
      <c r="G93" s="734">
        <v>0</v>
      </c>
      <c r="H93" s="734">
        <v>45</v>
      </c>
      <c r="I93" s="735">
        <v>7332.3185999999996</v>
      </c>
      <c r="J93" s="735">
        <v>260991.57320000001</v>
      </c>
      <c r="K93" s="735">
        <v>0</v>
      </c>
      <c r="L93" s="729">
        <v>45</v>
      </c>
    </row>
    <row r="94" spans="1:12" ht="15" x14ac:dyDescent="0.25">
      <c r="A94" s="645">
        <f>VLOOKUP(C94,'[11]DfE No.'!C:E,3,FALSE)</f>
        <v>112</v>
      </c>
      <c r="B94" s="732">
        <v>124747</v>
      </c>
      <c r="C94" s="732">
        <v>9353109</v>
      </c>
      <c r="D94" s="733" t="s">
        <v>1235</v>
      </c>
      <c r="E94" s="734">
        <v>1</v>
      </c>
      <c r="F94" s="734">
        <v>0</v>
      </c>
      <c r="G94" s="734">
        <v>0</v>
      </c>
      <c r="H94" s="734">
        <v>64</v>
      </c>
      <c r="I94" s="735">
        <v>11160.24</v>
      </c>
      <c r="J94" s="735">
        <v>318997.0318</v>
      </c>
      <c r="K94" s="735">
        <v>0</v>
      </c>
      <c r="L94" s="729">
        <v>64</v>
      </c>
    </row>
    <row r="95" spans="1:12" ht="15" x14ac:dyDescent="0.25">
      <c r="A95" s="645">
        <f>VLOOKUP(C95,'[11]DfE No.'!C:E,3,FALSE)</f>
        <v>113</v>
      </c>
      <c r="B95" s="732">
        <v>124748</v>
      </c>
      <c r="C95" s="732">
        <v>9353111</v>
      </c>
      <c r="D95" s="733" t="s">
        <v>1236</v>
      </c>
      <c r="E95" s="734">
        <v>1</v>
      </c>
      <c r="F95" s="734">
        <v>0</v>
      </c>
      <c r="G95" s="734">
        <v>0</v>
      </c>
      <c r="H95" s="734">
        <v>337</v>
      </c>
      <c r="I95" s="735">
        <v>30336.915099999998</v>
      </c>
      <c r="J95" s="735">
        <v>1227039.8306</v>
      </c>
      <c r="K95" s="735">
        <v>0</v>
      </c>
      <c r="L95" s="729">
        <v>337</v>
      </c>
    </row>
    <row r="96" spans="1:12" ht="15" x14ac:dyDescent="0.25">
      <c r="A96" s="645">
        <f>VLOOKUP(C96,'[11]DfE No.'!C:E,3,FALSE)</f>
        <v>216</v>
      </c>
      <c r="B96" s="732">
        <v>124749</v>
      </c>
      <c r="C96" s="732">
        <v>9353112</v>
      </c>
      <c r="D96" s="733" t="s">
        <v>1237</v>
      </c>
      <c r="E96" s="734">
        <v>1</v>
      </c>
      <c r="F96" s="734">
        <v>0</v>
      </c>
      <c r="G96" s="734">
        <v>0</v>
      </c>
      <c r="H96" s="734">
        <v>271</v>
      </c>
      <c r="I96" s="735">
        <v>26319.555799999998</v>
      </c>
      <c r="J96" s="735">
        <v>974819.55579999997</v>
      </c>
      <c r="K96" s="735">
        <v>0</v>
      </c>
      <c r="L96" s="729">
        <v>271</v>
      </c>
    </row>
    <row r="97" spans="1:12" ht="15" x14ac:dyDescent="0.25">
      <c r="A97" s="645">
        <f>VLOOKUP(C97,'[11]DfE No.'!C:E,3,FALSE)</f>
        <v>114</v>
      </c>
      <c r="B97" s="732">
        <v>124750</v>
      </c>
      <c r="C97" s="732">
        <v>9353113</v>
      </c>
      <c r="D97" s="733" t="s">
        <v>1238</v>
      </c>
      <c r="E97" s="734">
        <v>1</v>
      </c>
      <c r="F97" s="734">
        <v>0</v>
      </c>
      <c r="G97" s="734">
        <v>0</v>
      </c>
      <c r="H97" s="734">
        <v>52</v>
      </c>
      <c r="I97" s="735">
        <v>3578.1752999999999</v>
      </c>
      <c r="J97" s="735">
        <v>291126.62709999998</v>
      </c>
      <c r="K97" s="735">
        <v>0</v>
      </c>
      <c r="L97" s="729">
        <v>52</v>
      </c>
    </row>
    <row r="98" spans="1:12" ht="15" x14ac:dyDescent="0.25">
      <c r="A98" s="645">
        <f>VLOOKUP(C98,'[11]DfE No.'!C:E,3,FALSE)</f>
        <v>12</v>
      </c>
      <c r="B98" s="732">
        <v>124751</v>
      </c>
      <c r="C98" s="732">
        <v>9353114</v>
      </c>
      <c r="D98" s="733" t="s">
        <v>1239</v>
      </c>
      <c r="E98" s="734">
        <v>1</v>
      </c>
      <c r="F98" s="734">
        <v>0</v>
      </c>
      <c r="G98" s="734">
        <v>0</v>
      </c>
      <c r="H98" s="734">
        <v>200</v>
      </c>
      <c r="I98" s="735">
        <v>20235.599999999999</v>
      </c>
      <c r="J98" s="735">
        <v>796688.46239999996</v>
      </c>
      <c r="K98" s="735">
        <v>0</v>
      </c>
      <c r="L98" s="729">
        <v>200</v>
      </c>
    </row>
    <row r="99" spans="1:12" ht="15" x14ac:dyDescent="0.25">
      <c r="A99" s="645">
        <f>VLOOKUP(C99,'[11]DfE No.'!C:E,3,FALSE)</f>
        <v>203</v>
      </c>
      <c r="B99" s="732">
        <v>124754</v>
      </c>
      <c r="C99" s="732">
        <v>9353117</v>
      </c>
      <c r="D99" s="733" t="s">
        <v>1240</v>
      </c>
      <c r="E99" s="734">
        <v>1</v>
      </c>
      <c r="F99" s="734">
        <v>0</v>
      </c>
      <c r="G99" s="734">
        <v>0</v>
      </c>
      <c r="H99" s="734">
        <v>59</v>
      </c>
      <c r="I99" s="735">
        <v>3581.0880000000002</v>
      </c>
      <c r="J99" s="735">
        <v>307970.473</v>
      </c>
      <c r="K99" s="735">
        <v>0</v>
      </c>
      <c r="L99" s="729">
        <v>59</v>
      </c>
    </row>
    <row r="100" spans="1:12" ht="15" x14ac:dyDescent="0.25">
      <c r="A100" s="645">
        <f>VLOOKUP(C100,'[11]DfE No.'!C:E,3,FALSE)</f>
        <v>507</v>
      </c>
      <c r="B100" s="732">
        <v>124757</v>
      </c>
      <c r="C100" s="732">
        <v>9353124</v>
      </c>
      <c r="D100" s="733" t="s">
        <v>1241</v>
      </c>
      <c r="E100" s="734">
        <v>1</v>
      </c>
      <c r="F100" s="734">
        <v>0</v>
      </c>
      <c r="G100" s="734">
        <v>0</v>
      </c>
      <c r="H100" s="734">
        <v>217</v>
      </c>
      <c r="I100" s="735">
        <v>30482.683000000001</v>
      </c>
      <c r="J100" s="735">
        <v>864921.45739999996</v>
      </c>
      <c r="K100" s="735">
        <v>0</v>
      </c>
      <c r="L100" s="729">
        <v>217</v>
      </c>
    </row>
    <row r="101" spans="1:12" ht="15" x14ac:dyDescent="0.25">
      <c r="A101" s="645">
        <f>VLOOKUP(C101,'[11]DfE No.'!C:E,3,FALSE)</f>
        <v>17</v>
      </c>
      <c r="B101" s="732">
        <v>124758</v>
      </c>
      <c r="C101" s="732">
        <v>9353125</v>
      </c>
      <c r="D101" s="733" t="s">
        <v>1242</v>
      </c>
      <c r="E101" s="734">
        <v>1</v>
      </c>
      <c r="F101" s="734">
        <v>0</v>
      </c>
      <c r="G101" s="734">
        <v>0</v>
      </c>
      <c r="H101" s="734">
        <v>177</v>
      </c>
      <c r="I101" s="735">
        <v>25948.069</v>
      </c>
      <c r="J101" s="735">
        <v>721939.50919999997</v>
      </c>
      <c r="K101" s="735">
        <v>0</v>
      </c>
      <c r="L101" s="729">
        <v>177</v>
      </c>
    </row>
    <row r="102" spans="1:12" ht="15" x14ac:dyDescent="0.25">
      <c r="A102" s="645">
        <f>VLOOKUP(C102,'[11]DfE No.'!C:E,3,FALSE)</f>
        <v>421</v>
      </c>
      <c r="B102" s="732">
        <v>124762</v>
      </c>
      <c r="C102" s="732">
        <v>9353308</v>
      </c>
      <c r="D102" s="733" t="s">
        <v>1244</v>
      </c>
      <c r="E102" s="734">
        <v>1</v>
      </c>
      <c r="F102" s="734">
        <v>0</v>
      </c>
      <c r="G102" s="734">
        <v>0</v>
      </c>
      <c r="H102" s="734">
        <v>269</v>
      </c>
      <c r="I102" s="735">
        <v>3075.9133999999999</v>
      </c>
      <c r="J102" s="735">
        <v>1017160.7456</v>
      </c>
      <c r="K102" s="735">
        <v>0</v>
      </c>
      <c r="L102" s="729">
        <v>269</v>
      </c>
    </row>
    <row r="103" spans="1:12" ht="15" x14ac:dyDescent="0.25">
      <c r="A103" s="645">
        <f>VLOOKUP(C103,'[11]DfE No.'!C:E,3,FALSE)</f>
        <v>509</v>
      </c>
      <c r="B103" s="732">
        <v>124763</v>
      </c>
      <c r="C103" s="732">
        <v>9353310</v>
      </c>
      <c r="D103" s="733" t="s">
        <v>410</v>
      </c>
      <c r="E103" s="734">
        <v>1</v>
      </c>
      <c r="F103" s="734">
        <v>0</v>
      </c>
      <c r="G103" s="734">
        <v>0</v>
      </c>
      <c r="H103" s="734">
        <v>154</v>
      </c>
      <c r="I103" s="735">
        <v>2997.8836999999999</v>
      </c>
      <c r="J103" s="735">
        <v>625716.77150000003</v>
      </c>
      <c r="K103" s="735">
        <v>0</v>
      </c>
      <c r="L103" s="729">
        <v>154</v>
      </c>
    </row>
    <row r="104" spans="1:12" ht="15" x14ac:dyDescent="0.25">
      <c r="A104" s="645">
        <f>VLOOKUP(C104,'[11]DfE No.'!C:E,3,FALSE)</f>
        <v>420</v>
      </c>
      <c r="B104" s="732">
        <v>124764</v>
      </c>
      <c r="C104" s="732">
        <v>9353311</v>
      </c>
      <c r="D104" s="733" t="s">
        <v>522</v>
      </c>
      <c r="E104" s="734">
        <v>1</v>
      </c>
      <c r="F104" s="734">
        <v>0</v>
      </c>
      <c r="G104" s="734">
        <v>0</v>
      </c>
      <c r="H104" s="734">
        <v>384</v>
      </c>
      <c r="I104" s="735">
        <v>4408.6525000000001</v>
      </c>
      <c r="J104" s="735">
        <v>1350588.294</v>
      </c>
      <c r="K104" s="735">
        <v>0</v>
      </c>
      <c r="L104" s="729">
        <v>384</v>
      </c>
    </row>
    <row r="105" spans="1:12" ht="15" x14ac:dyDescent="0.25">
      <c r="A105" s="645">
        <f>VLOOKUP(C105,'[11]DfE No.'!C:E,3,FALSE)</f>
        <v>432</v>
      </c>
      <c r="B105" s="732">
        <v>124770</v>
      </c>
      <c r="C105" s="732">
        <v>9353322</v>
      </c>
      <c r="D105" s="733" t="s">
        <v>1245</v>
      </c>
      <c r="E105" s="734">
        <v>1</v>
      </c>
      <c r="F105" s="734">
        <v>0</v>
      </c>
      <c r="G105" s="734">
        <v>0</v>
      </c>
      <c r="H105" s="734">
        <v>102</v>
      </c>
      <c r="I105" s="735">
        <v>3770.3726000000001</v>
      </c>
      <c r="J105" s="735">
        <v>440848.0577</v>
      </c>
      <c r="K105" s="735">
        <v>0</v>
      </c>
      <c r="L105" s="729">
        <v>102</v>
      </c>
    </row>
    <row r="106" spans="1:12" ht="15" x14ac:dyDescent="0.25">
      <c r="A106" s="645">
        <f>VLOOKUP(C106,'[11]DfE No.'!C:E,3,FALSE)</f>
        <v>101</v>
      </c>
      <c r="B106" s="732">
        <v>124772</v>
      </c>
      <c r="C106" s="732">
        <v>9353327</v>
      </c>
      <c r="D106" s="733" t="s">
        <v>1247</v>
      </c>
      <c r="E106" s="734">
        <v>1</v>
      </c>
      <c r="F106" s="734">
        <v>0</v>
      </c>
      <c r="G106" s="734">
        <v>0</v>
      </c>
      <c r="H106" s="734">
        <v>193</v>
      </c>
      <c r="I106" s="735">
        <v>3703.2680999999998</v>
      </c>
      <c r="J106" s="735">
        <v>717042.98739999998</v>
      </c>
      <c r="K106" s="735">
        <v>0</v>
      </c>
      <c r="L106" s="729">
        <v>193</v>
      </c>
    </row>
    <row r="107" spans="1:12" ht="15" x14ac:dyDescent="0.25">
      <c r="A107" s="645">
        <f>VLOOKUP(C107,'[11]DfE No.'!C:E,3,FALSE)</f>
        <v>25</v>
      </c>
      <c r="B107" s="732">
        <v>124774</v>
      </c>
      <c r="C107" s="732">
        <v>9353329</v>
      </c>
      <c r="D107" s="733" t="s">
        <v>1248</v>
      </c>
      <c r="E107" s="734">
        <v>1</v>
      </c>
      <c r="F107" s="734">
        <v>0</v>
      </c>
      <c r="G107" s="734">
        <v>0</v>
      </c>
      <c r="H107" s="734">
        <v>187</v>
      </c>
      <c r="I107" s="735">
        <v>4459.0370999999996</v>
      </c>
      <c r="J107" s="735">
        <v>700927.63249999995</v>
      </c>
      <c r="K107" s="735">
        <v>0</v>
      </c>
      <c r="L107" s="729">
        <v>187</v>
      </c>
    </row>
    <row r="108" spans="1:12" ht="15" x14ac:dyDescent="0.25">
      <c r="A108" s="645">
        <f>VLOOKUP(C108,'[11]DfE No.'!C:E,3,FALSE)</f>
        <v>35</v>
      </c>
      <c r="B108" s="732">
        <v>124775</v>
      </c>
      <c r="C108" s="732">
        <v>9353330</v>
      </c>
      <c r="D108" s="733" t="s">
        <v>1835</v>
      </c>
      <c r="E108" s="734">
        <v>1</v>
      </c>
      <c r="F108" s="734">
        <v>0</v>
      </c>
      <c r="G108" s="734">
        <v>0</v>
      </c>
      <c r="H108" s="734">
        <v>303</v>
      </c>
      <c r="I108" s="735">
        <v>6549.9979999999996</v>
      </c>
      <c r="J108" s="735">
        <v>1070645.6561</v>
      </c>
      <c r="K108" s="735">
        <v>0</v>
      </c>
      <c r="L108" s="729">
        <v>303</v>
      </c>
    </row>
    <row r="109" spans="1:12" ht="15" x14ac:dyDescent="0.25">
      <c r="A109" s="645">
        <f>VLOOKUP(C109,'[11]DfE No.'!C:E,3,FALSE)</f>
        <v>317</v>
      </c>
      <c r="B109" s="732">
        <v>124777</v>
      </c>
      <c r="C109" s="732">
        <v>9353332</v>
      </c>
      <c r="D109" s="733" t="s">
        <v>1251</v>
      </c>
      <c r="E109" s="734">
        <v>1</v>
      </c>
      <c r="F109" s="734">
        <v>0</v>
      </c>
      <c r="G109" s="734">
        <v>0</v>
      </c>
      <c r="H109" s="734">
        <v>59</v>
      </c>
      <c r="I109" s="735">
        <v>1259.615</v>
      </c>
      <c r="J109" s="735">
        <v>327685.44569999998</v>
      </c>
      <c r="K109" s="735">
        <v>0</v>
      </c>
      <c r="L109" s="729">
        <v>59</v>
      </c>
    </row>
    <row r="110" spans="1:12" ht="15" x14ac:dyDescent="0.25">
      <c r="A110" s="645">
        <f>VLOOKUP(C110,'[11]DfE No.'!C:E,3,FALSE)</f>
        <v>284</v>
      </c>
      <c r="B110" s="732">
        <v>124781</v>
      </c>
      <c r="C110" s="732">
        <v>9353337</v>
      </c>
      <c r="D110" s="733" t="s">
        <v>1252</v>
      </c>
      <c r="E110" s="734">
        <v>1</v>
      </c>
      <c r="F110" s="734">
        <v>0</v>
      </c>
      <c r="G110" s="734">
        <v>0</v>
      </c>
      <c r="H110" s="734">
        <v>210</v>
      </c>
      <c r="I110" s="735">
        <v>0</v>
      </c>
      <c r="J110" s="735">
        <v>751175.58829999994</v>
      </c>
      <c r="K110" s="735">
        <v>0</v>
      </c>
      <c r="L110" s="729">
        <v>210</v>
      </c>
    </row>
    <row r="111" spans="1:12" ht="15" x14ac:dyDescent="0.25">
      <c r="A111" s="645">
        <f>VLOOKUP(C111,'[11]DfE No.'!C:E,3,FALSE)</f>
        <v>285</v>
      </c>
      <c r="B111" s="732">
        <v>124782</v>
      </c>
      <c r="C111" s="732">
        <v>9353338</v>
      </c>
      <c r="D111" s="733" t="s">
        <v>1253</v>
      </c>
      <c r="E111" s="734">
        <v>1</v>
      </c>
      <c r="F111" s="734">
        <v>0</v>
      </c>
      <c r="G111" s="734">
        <v>0</v>
      </c>
      <c r="H111" s="734">
        <v>392</v>
      </c>
      <c r="I111" s="735">
        <v>0</v>
      </c>
      <c r="J111" s="735">
        <v>1433174.9140999999</v>
      </c>
      <c r="K111" s="735">
        <v>0</v>
      </c>
      <c r="L111" s="729">
        <v>392</v>
      </c>
    </row>
    <row r="112" spans="1:12" ht="15" x14ac:dyDescent="0.25">
      <c r="A112" s="645">
        <f>VLOOKUP(C112,'[11]DfE No.'!C:E,3,FALSE)</f>
        <v>287</v>
      </c>
      <c r="B112" s="732">
        <v>124786</v>
      </c>
      <c r="C112" s="732">
        <v>9353342</v>
      </c>
      <c r="D112" s="733" t="s">
        <v>1256</v>
      </c>
      <c r="E112" s="734">
        <v>1</v>
      </c>
      <c r="F112" s="734">
        <v>0</v>
      </c>
      <c r="G112" s="734">
        <v>0</v>
      </c>
      <c r="H112" s="734">
        <v>214</v>
      </c>
      <c r="I112" s="735">
        <v>0</v>
      </c>
      <c r="J112" s="735">
        <v>849830.86419999995</v>
      </c>
      <c r="K112" s="735">
        <v>0</v>
      </c>
      <c r="L112" s="729">
        <v>214</v>
      </c>
    </row>
    <row r="113" spans="1:12" ht="15" x14ac:dyDescent="0.25">
      <c r="A113" s="645">
        <f>VLOOKUP(C113,'[11]DfE No.'!C:E,3,FALSE)</f>
        <v>560</v>
      </c>
      <c r="B113" s="732">
        <v>124802</v>
      </c>
      <c r="C113" s="732">
        <v>9354024</v>
      </c>
      <c r="D113" s="733" t="s">
        <v>430</v>
      </c>
      <c r="E113" s="734">
        <v>1</v>
      </c>
      <c r="F113" s="734">
        <v>0</v>
      </c>
      <c r="G113" s="734">
        <v>0</v>
      </c>
      <c r="H113" s="734">
        <v>1431</v>
      </c>
      <c r="I113" s="735">
        <v>204057.63</v>
      </c>
      <c r="J113" s="735">
        <v>7122857.6299999999</v>
      </c>
      <c r="K113" s="735">
        <v>0</v>
      </c>
      <c r="L113" s="729">
        <v>1431</v>
      </c>
    </row>
    <row r="114" spans="1:12" ht="15" x14ac:dyDescent="0.25">
      <c r="A114" s="645">
        <f>VLOOKUP(C114,'[11]DfE No.'!C:E,3,FALSE)</f>
        <v>370</v>
      </c>
      <c r="B114" s="732">
        <v>124840</v>
      </c>
      <c r="C114" s="732">
        <v>9354090</v>
      </c>
      <c r="D114" s="733" t="s">
        <v>322</v>
      </c>
      <c r="E114" s="734">
        <v>1</v>
      </c>
      <c r="F114" s="734">
        <v>0</v>
      </c>
      <c r="G114" s="734">
        <v>0</v>
      </c>
      <c r="H114" s="734">
        <v>1255</v>
      </c>
      <c r="I114" s="735">
        <v>220424.68410000001</v>
      </c>
      <c r="J114" s="735">
        <v>6244424.6841000002</v>
      </c>
      <c r="K114" s="735">
        <v>0</v>
      </c>
      <c r="L114" s="729">
        <v>1255</v>
      </c>
    </row>
    <row r="115" spans="1:12" ht="15" x14ac:dyDescent="0.25">
      <c r="A115" s="645">
        <f>VLOOKUP(C115,'[11]DfE No.'!C:E,3,FALSE)</f>
        <v>552</v>
      </c>
      <c r="B115" s="732">
        <v>124856</v>
      </c>
      <c r="C115" s="732">
        <v>9354500</v>
      </c>
      <c r="D115" s="733" t="s">
        <v>1257</v>
      </c>
      <c r="E115" s="734">
        <v>1</v>
      </c>
      <c r="F115" s="734">
        <v>0</v>
      </c>
      <c r="G115" s="734">
        <v>0</v>
      </c>
      <c r="H115" s="734">
        <v>1133</v>
      </c>
      <c r="I115" s="735">
        <v>187682.63500000001</v>
      </c>
      <c r="J115" s="735">
        <v>5735924.0328000002</v>
      </c>
      <c r="K115" s="735">
        <v>0</v>
      </c>
      <c r="L115" s="729">
        <v>1133</v>
      </c>
    </row>
    <row r="116" spans="1:12" ht="15" x14ac:dyDescent="0.25">
      <c r="A116" s="645">
        <f>VLOOKUP(C116,'[11]DfE No.'!C:E,3,FALSE)</f>
        <v>553</v>
      </c>
      <c r="B116" s="732">
        <v>124861</v>
      </c>
      <c r="C116" s="732">
        <v>9354600</v>
      </c>
      <c r="D116" s="733" t="s">
        <v>423</v>
      </c>
      <c r="E116" s="734">
        <v>1</v>
      </c>
      <c r="F116" s="734">
        <v>0</v>
      </c>
      <c r="G116" s="734">
        <v>0</v>
      </c>
      <c r="H116" s="734">
        <v>710</v>
      </c>
      <c r="I116" s="735">
        <v>17029.9948</v>
      </c>
      <c r="J116" s="735">
        <v>3475029.9948</v>
      </c>
      <c r="K116" s="735">
        <v>0</v>
      </c>
      <c r="L116" s="729">
        <v>710</v>
      </c>
    </row>
    <row r="117" spans="1:12" ht="15" x14ac:dyDescent="0.25">
      <c r="A117" s="645">
        <f>VLOOKUP(C117,'[11]DfE No.'!C:E,3,FALSE)</f>
        <v>446</v>
      </c>
      <c r="B117" s="732">
        <v>124700</v>
      </c>
      <c r="C117" s="732">
        <v>9353028</v>
      </c>
      <c r="D117" s="733" t="s">
        <v>1207</v>
      </c>
      <c r="E117" s="734">
        <v>1</v>
      </c>
      <c r="F117" s="734">
        <v>0</v>
      </c>
      <c r="G117" s="734">
        <v>0</v>
      </c>
      <c r="H117" s="734">
        <v>135</v>
      </c>
      <c r="I117" s="735">
        <v>10132.4861</v>
      </c>
      <c r="J117" s="735">
        <v>553412.9325</v>
      </c>
      <c r="K117" s="735">
        <v>0</v>
      </c>
      <c r="L117" s="729">
        <v>135</v>
      </c>
    </row>
    <row r="118" spans="1:12" ht="15" x14ac:dyDescent="0.25">
      <c r="A118" s="645">
        <f>VLOOKUP(C118,'[11]DfE No.'!C:E,3,FALSE)</f>
        <v>233</v>
      </c>
      <c r="B118" s="732">
        <v>138117</v>
      </c>
      <c r="C118" s="732">
        <v>9352000</v>
      </c>
      <c r="D118" s="733" t="s">
        <v>553</v>
      </c>
      <c r="E118" s="734">
        <v>1</v>
      </c>
      <c r="F118" s="734">
        <v>0</v>
      </c>
      <c r="G118" s="734">
        <v>0</v>
      </c>
      <c r="H118" s="734">
        <v>166</v>
      </c>
      <c r="I118" s="735">
        <v>4459.0370999999996</v>
      </c>
      <c r="J118" s="735">
        <v>743322.80799999996</v>
      </c>
      <c r="K118" s="735">
        <v>0</v>
      </c>
      <c r="L118" s="729">
        <v>166</v>
      </c>
    </row>
    <row r="119" spans="1:12" ht="15" x14ac:dyDescent="0.25">
      <c r="A119" s="645">
        <f>VLOOKUP(C119,'[11]DfE No.'!C:E,3,FALSE)</f>
        <v>262</v>
      </c>
      <c r="B119" s="732">
        <v>139803</v>
      </c>
      <c r="C119" s="732">
        <v>9352001</v>
      </c>
      <c r="D119" s="733" t="s">
        <v>1258</v>
      </c>
      <c r="E119" s="734">
        <v>1</v>
      </c>
      <c r="F119" s="734">
        <v>0</v>
      </c>
      <c r="G119" s="734">
        <v>0</v>
      </c>
      <c r="H119" s="734">
        <v>580</v>
      </c>
      <c r="I119" s="735">
        <v>7795.5808999999999</v>
      </c>
      <c r="J119" s="735">
        <v>2213072.8572999998</v>
      </c>
      <c r="K119" s="735">
        <v>0</v>
      </c>
      <c r="L119" s="729">
        <v>580</v>
      </c>
    </row>
    <row r="120" spans="1:12" ht="15" x14ac:dyDescent="0.25">
      <c r="A120" s="645">
        <f>VLOOKUP(C120,'[11]DfE No.'!C:E,3,FALSE)</f>
        <v>411</v>
      </c>
      <c r="B120" s="732">
        <v>136316</v>
      </c>
      <c r="C120" s="732">
        <v>9352003</v>
      </c>
      <c r="D120" s="733" t="s">
        <v>336</v>
      </c>
      <c r="E120" s="734">
        <v>1</v>
      </c>
      <c r="F120" s="734">
        <v>0</v>
      </c>
      <c r="G120" s="734">
        <v>0</v>
      </c>
      <c r="H120" s="734">
        <v>344</v>
      </c>
      <c r="I120" s="735">
        <v>8011.1513999999997</v>
      </c>
      <c r="J120" s="735">
        <v>1261638.4247000001</v>
      </c>
      <c r="K120" s="735">
        <v>0</v>
      </c>
      <c r="L120" s="729">
        <v>344</v>
      </c>
    </row>
    <row r="121" spans="1:12" ht="15" x14ac:dyDescent="0.25">
      <c r="A121" s="645">
        <f>VLOOKUP(C121,'[11]DfE No.'!C:E,3,FALSE)</f>
        <v>73</v>
      </c>
      <c r="B121" s="732">
        <v>139804</v>
      </c>
      <c r="C121" s="732">
        <v>9352006</v>
      </c>
      <c r="D121" s="733" t="s">
        <v>476</v>
      </c>
      <c r="E121" s="734">
        <v>1</v>
      </c>
      <c r="F121" s="734">
        <v>0</v>
      </c>
      <c r="G121" s="734">
        <v>0</v>
      </c>
      <c r="H121" s="734">
        <v>206</v>
      </c>
      <c r="I121" s="735">
        <v>3420.9099000000001</v>
      </c>
      <c r="J121" s="735">
        <v>911049.51040000003</v>
      </c>
      <c r="K121" s="735">
        <v>0</v>
      </c>
      <c r="L121" s="729">
        <v>206</v>
      </c>
    </row>
    <row r="122" spans="1:12" ht="15" x14ac:dyDescent="0.25">
      <c r="A122" s="645">
        <f>VLOOKUP(C122,'[11]DfE No.'!C:E,3,FALSE)</f>
        <v>453</v>
      </c>
      <c r="B122" s="732">
        <v>140044</v>
      </c>
      <c r="C122" s="732">
        <v>9352010</v>
      </c>
      <c r="D122" s="733" t="s">
        <v>1259</v>
      </c>
      <c r="E122" s="734">
        <v>1</v>
      </c>
      <c r="F122" s="734">
        <v>0</v>
      </c>
      <c r="G122" s="734">
        <v>0</v>
      </c>
      <c r="H122" s="734">
        <v>399</v>
      </c>
      <c r="I122" s="735">
        <v>20951.93</v>
      </c>
      <c r="J122" s="735">
        <v>1481021.3221</v>
      </c>
      <c r="K122" s="735">
        <v>0</v>
      </c>
      <c r="L122" s="729">
        <v>399</v>
      </c>
    </row>
    <row r="123" spans="1:12" ht="15" x14ac:dyDescent="0.25">
      <c r="A123" s="645">
        <f>VLOOKUP(C123,'[11]DfE No.'!C:E,3,FALSE)</f>
        <v>61</v>
      </c>
      <c r="B123" s="732">
        <v>140573</v>
      </c>
      <c r="C123" s="732">
        <v>9352014</v>
      </c>
      <c r="D123" s="733" t="s">
        <v>551</v>
      </c>
      <c r="E123" s="734">
        <v>1</v>
      </c>
      <c r="F123" s="734">
        <v>0</v>
      </c>
      <c r="G123" s="734">
        <v>0</v>
      </c>
      <c r="H123" s="734">
        <v>396</v>
      </c>
      <c r="I123" s="735">
        <v>12365.0656</v>
      </c>
      <c r="J123" s="735">
        <v>1705097.4338</v>
      </c>
      <c r="K123" s="735">
        <v>0</v>
      </c>
      <c r="L123" s="729">
        <v>396</v>
      </c>
    </row>
    <row r="124" spans="1:12" ht="15" x14ac:dyDescent="0.25">
      <c r="A124" s="645">
        <f>VLOOKUP(C124,'[11]DfE No.'!C:E,3,FALSE)</f>
        <v>292</v>
      </c>
      <c r="B124" s="732">
        <v>140822</v>
      </c>
      <c r="C124" s="732">
        <v>9352017</v>
      </c>
      <c r="D124" s="733" t="s">
        <v>283</v>
      </c>
      <c r="E124" s="734">
        <v>1</v>
      </c>
      <c r="F124" s="734">
        <v>0</v>
      </c>
      <c r="G124" s="734">
        <v>0</v>
      </c>
      <c r="H124" s="734">
        <v>653</v>
      </c>
      <c r="I124" s="735">
        <v>9925.7662</v>
      </c>
      <c r="J124" s="735">
        <v>2295425.7662</v>
      </c>
      <c r="K124" s="735">
        <v>0</v>
      </c>
      <c r="L124" s="729">
        <v>653</v>
      </c>
    </row>
    <row r="125" spans="1:12" ht="15" x14ac:dyDescent="0.25">
      <c r="A125" s="645">
        <f>VLOOKUP(C125,'[11]DfE No.'!C:E,3,FALSE)</f>
        <v>484</v>
      </c>
      <c r="B125" s="732">
        <v>142993</v>
      </c>
      <c r="C125" s="732">
        <v>9352022</v>
      </c>
      <c r="D125" s="733" t="s">
        <v>550</v>
      </c>
      <c r="E125" s="734">
        <v>1</v>
      </c>
      <c r="F125" s="734">
        <v>0</v>
      </c>
      <c r="G125" s="734">
        <v>0</v>
      </c>
      <c r="H125" s="734">
        <v>239</v>
      </c>
      <c r="I125" s="735">
        <v>4475.2561999999998</v>
      </c>
      <c r="J125" s="735">
        <v>948127.49780000001</v>
      </c>
      <c r="K125" s="735">
        <v>0</v>
      </c>
      <c r="L125" s="729">
        <v>239</v>
      </c>
    </row>
    <row r="126" spans="1:12" ht="15" x14ac:dyDescent="0.25">
      <c r="A126" s="645">
        <f>VLOOKUP(C126,'[11]DfE No.'!C:E,3,FALSE)</f>
        <v>77</v>
      </c>
      <c r="B126" s="732">
        <v>140823</v>
      </c>
      <c r="C126" s="732">
        <v>9352025</v>
      </c>
      <c r="D126" s="733" t="s">
        <v>187</v>
      </c>
      <c r="E126" s="734">
        <v>1</v>
      </c>
      <c r="F126" s="734">
        <v>0</v>
      </c>
      <c r="G126" s="734">
        <v>0</v>
      </c>
      <c r="H126" s="734">
        <v>300</v>
      </c>
      <c r="I126" s="735">
        <v>8061.5360000000001</v>
      </c>
      <c r="J126" s="735">
        <v>1164701.5969</v>
      </c>
      <c r="K126" s="735">
        <v>0</v>
      </c>
      <c r="L126" s="729">
        <v>300</v>
      </c>
    </row>
    <row r="127" spans="1:12" ht="15" x14ac:dyDescent="0.25">
      <c r="A127" s="645">
        <f>VLOOKUP(C127,'[11]DfE No.'!C:E,3,FALSE)</f>
        <v>267</v>
      </c>
      <c r="B127" s="732">
        <v>140887</v>
      </c>
      <c r="C127" s="732">
        <v>9352027</v>
      </c>
      <c r="D127" s="733" t="s">
        <v>1260</v>
      </c>
      <c r="E127" s="734">
        <v>1</v>
      </c>
      <c r="F127" s="734">
        <v>0</v>
      </c>
      <c r="G127" s="734">
        <v>0</v>
      </c>
      <c r="H127" s="734">
        <v>552</v>
      </c>
      <c r="I127" s="735">
        <v>9333.4354000000003</v>
      </c>
      <c r="J127" s="735">
        <v>2361985.5976</v>
      </c>
      <c r="K127" s="735">
        <v>0</v>
      </c>
      <c r="L127" s="729">
        <v>552</v>
      </c>
    </row>
    <row r="128" spans="1:12" ht="15" x14ac:dyDescent="0.25">
      <c r="A128" s="645">
        <f>VLOOKUP(C128,'[11]DfE No.'!C:E,3,FALSE)</f>
        <v>423</v>
      </c>
      <c r="B128" s="732">
        <v>140998</v>
      </c>
      <c r="C128" s="732">
        <v>9352029</v>
      </c>
      <c r="D128" s="733" t="s">
        <v>346</v>
      </c>
      <c r="E128" s="734">
        <v>1</v>
      </c>
      <c r="F128" s="734">
        <v>0</v>
      </c>
      <c r="G128" s="734">
        <v>0</v>
      </c>
      <c r="H128" s="734">
        <v>255</v>
      </c>
      <c r="I128" s="735">
        <v>3220.8126000000002</v>
      </c>
      <c r="J128" s="735">
        <v>1022194.6751</v>
      </c>
      <c r="K128" s="735">
        <v>0</v>
      </c>
      <c r="L128" s="729">
        <v>255</v>
      </c>
    </row>
    <row r="129" spans="1:12" ht="15" x14ac:dyDescent="0.25">
      <c r="A129" s="645">
        <f>VLOOKUP(C129,'[11]DfE No.'!C:E,3,FALSE)</f>
        <v>521</v>
      </c>
      <c r="B129" s="732">
        <v>142995</v>
      </c>
      <c r="C129" s="732">
        <v>9352030</v>
      </c>
      <c r="D129" s="733" t="s">
        <v>1408</v>
      </c>
      <c r="E129" s="734">
        <v>1</v>
      </c>
      <c r="F129" s="734">
        <v>0</v>
      </c>
      <c r="G129" s="734">
        <v>0</v>
      </c>
      <c r="H129" s="734">
        <v>164</v>
      </c>
      <c r="I129" s="735">
        <v>2244.9353999999998</v>
      </c>
      <c r="J129" s="735">
        <v>635096.22990000003</v>
      </c>
      <c r="K129" s="735">
        <v>0</v>
      </c>
      <c r="L129" s="729">
        <v>164</v>
      </c>
    </row>
    <row r="130" spans="1:12" ht="15" x14ac:dyDescent="0.25">
      <c r="A130" s="645">
        <f>VLOOKUP(C130,'[11]DfE No.'!C:E,3,FALSE)</f>
        <v>522</v>
      </c>
      <c r="B130" s="732">
        <v>142566</v>
      </c>
      <c r="C130" s="732">
        <v>9352031</v>
      </c>
      <c r="D130" s="733" t="s">
        <v>547</v>
      </c>
      <c r="E130" s="734">
        <v>1</v>
      </c>
      <c r="F130" s="734">
        <v>0</v>
      </c>
      <c r="G130" s="734">
        <v>0</v>
      </c>
      <c r="H130" s="734">
        <v>159</v>
      </c>
      <c r="I130" s="735">
        <v>3476.5374000000002</v>
      </c>
      <c r="J130" s="735">
        <v>657165.90009999997</v>
      </c>
      <c r="K130" s="735">
        <v>0</v>
      </c>
      <c r="L130" s="729">
        <v>159</v>
      </c>
    </row>
    <row r="131" spans="1:12" ht="15" x14ac:dyDescent="0.25">
      <c r="A131" s="645">
        <f>VLOOKUP(C131,'[11]DfE No.'!C:E,3,FALSE)</f>
        <v>454</v>
      </c>
      <c r="B131" s="732">
        <v>138161</v>
      </c>
      <c r="C131" s="732">
        <v>9352036</v>
      </c>
      <c r="D131" s="733" t="s">
        <v>546</v>
      </c>
      <c r="E131" s="734">
        <v>1</v>
      </c>
      <c r="F131" s="734">
        <v>0</v>
      </c>
      <c r="G131" s="734">
        <v>0</v>
      </c>
      <c r="H131" s="734">
        <v>407</v>
      </c>
      <c r="I131" s="735">
        <v>8716.5357999999997</v>
      </c>
      <c r="J131" s="735">
        <v>1522350.2683000001</v>
      </c>
      <c r="K131" s="735">
        <v>0</v>
      </c>
      <c r="L131" s="729">
        <v>407</v>
      </c>
    </row>
    <row r="132" spans="1:12" ht="15" x14ac:dyDescent="0.25">
      <c r="A132" s="645">
        <f>VLOOKUP(C132,'[11]DfE No.'!C:E,3,FALSE)</f>
        <v>450</v>
      </c>
      <c r="B132" s="732">
        <v>141546</v>
      </c>
      <c r="C132" s="732">
        <v>9352040</v>
      </c>
      <c r="D132" s="733" t="s">
        <v>545</v>
      </c>
      <c r="E132" s="734">
        <v>1</v>
      </c>
      <c r="F132" s="734">
        <v>0</v>
      </c>
      <c r="G132" s="734">
        <v>0</v>
      </c>
      <c r="H132" s="734">
        <v>373</v>
      </c>
      <c r="I132" s="735">
        <v>7507.3054000000002</v>
      </c>
      <c r="J132" s="735">
        <v>1369279.0204</v>
      </c>
      <c r="K132" s="735">
        <v>0</v>
      </c>
      <c r="L132" s="729">
        <v>373</v>
      </c>
    </row>
    <row r="133" spans="1:12" ht="15" x14ac:dyDescent="0.25">
      <c r="A133" s="645">
        <f>VLOOKUP(C133,'[11]DfE No.'!C:E,3,FALSE)</f>
        <v>52</v>
      </c>
      <c r="B133" s="732">
        <v>141172</v>
      </c>
      <c r="C133" s="732">
        <v>9352043</v>
      </c>
      <c r="D133" s="733" t="s">
        <v>1261</v>
      </c>
      <c r="E133" s="734">
        <v>1</v>
      </c>
      <c r="F133" s="734">
        <v>0</v>
      </c>
      <c r="G133" s="734">
        <v>0</v>
      </c>
      <c r="H133" s="734">
        <v>225</v>
      </c>
      <c r="I133" s="735">
        <v>5549.3168999999998</v>
      </c>
      <c r="J133" s="735">
        <v>995475.56660000002</v>
      </c>
      <c r="K133" s="735">
        <v>0</v>
      </c>
      <c r="L133" s="729">
        <v>225</v>
      </c>
    </row>
    <row r="134" spans="1:12" ht="15" x14ac:dyDescent="0.25">
      <c r="A134" s="645">
        <f>VLOOKUP(C134,'[11]DfE No.'!C:E,3,FALSE)</f>
        <v>447</v>
      </c>
      <c r="B134" s="732">
        <v>141371</v>
      </c>
      <c r="C134" s="732">
        <v>9352047</v>
      </c>
      <c r="D134" s="733" t="s">
        <v>543</v>
      </c>
      <c r="E134" s="734">
        <v>1</v>
      </c>
      <c r="F134" s="734">
        <v>0</v>
      </c>
      <c r="G134" s="734">
        <v>0</v>
      </c>
      <c r="H134" s="734">
        <v>272</v>
      </c>
      <c r="I134" s="735">
        <v>4862.1139000000003</v>
      </c>
      <c r="J134" s="735">
        <v>1010457.5757</v>
      </c>
      <c r="K134" s="735">
        <v>0</v>
      </c>
      <c r="L134" s="729">
        <v>272</v>
      </c>
    </row>
    <row r="135" spans="1:12" ht="15" x14ac:dyDescent="0.25">
      <c r="A135" s="645">
        <f>VLOOKUP(C135,'[11]DfE No.'!C:E,3,FALSE)</f>
        <v>251</v>
      </c>
      <c r="B135" s="732">
        <v>141372</v>
      </c>
      <c r="C135" s="732">
        <v>9352048</v>
      </c>
      <c r="D135" s="733" t="s">
        <v>260</v>
      </c>
      <c r="E135" s="734">
        <v>1</v>
      </c>
      <c r="F135" s="734">
        <v>0</v>
      </c>
      <c r="G135" s="734">
        <v>0</v>
      </c>
      <c r="H135" s="734">
        <v>246</v>
      </c>
      <c r="I135" s="735">
        <v>2892.4133000000002</v>
      </c>
      <c r="J135" s="735">
        <v>957657.40520000004</v>
      </c>
      <c r="K135" s="735">
        <v>0</v>
      </c>
      <c r="L135" s="729">
        <v>246</v>
      </c>
    </row>
    <row r="136" spans="1:12" ht="15" x14ac:dyDescent="0.25">
      <c r="A136" s="645">
        <f>VLOOKUP(C136,'[11]DfE No.'!C:E,3,FALSE)</f>
        <v>252</v>
      </c>
      <c r="B136" s="732">
        <v>141373</v>
      </c>
      <c r="C136" s="732">
        <v>9352050</v>
      </c>
      <c r="D136" s="733" t="s">
        <v>261</v>
      </c>
      <c r="E136" s="734">
        <v>1</v>
      </c>
      <c r="F136" s="734">
        <v>0</v>
      </c>
      <c r="G136" s="734">
        <v>0</v>
      </c>
      <c r="H136" s="734">
        <v>301</v>
      </c>
      <c r="I136" s="735">
        <v>4427.6106</v>
      </c>
      <c r="J136" s="735">
        <v>1219478.0626999999</v>
      </c>
      <c r="K136" s="735">
        <v>0</v>
      </c>
      <c r="L136" s="729">
        <v>301</v>
      </c>
    </row>
    <row r="137" spans="1:12" ht="15" x14ac:dyDescent="0.25">
      <c r="A137" s="645">
        <f>VLOOKUP(C137,'[11]DfE No.'!C:E,3,FALSE)</f>
        <v>440</v>
      </c>
      <c r="B137" s="732">
        <v>141406</v>
      </c>
      <c r="C137" s="732">
        <v>9352051</v>
      </c>
      <c r="D137" s="733" t="s">
        <v>541</v>
      </c>
      <c r="E137" s="734">
        <v>1</v>
      </c>
      <c r="F137" s="734">
        <v>0</v>
      </c>
      <c r="G137" s="734">
        <v>0</v>
      </c>
      <c r="H137" s="734">
        <v>194</v>
      </c>
      <c r="I137" s="735">
        <v>3463.7011000000002</v>
      </c>
      <c r="J137" s="735">
        <v>763919.39749999996</v>
      </c>
      <c r="K137" s="735">
        <v>0</v>
      </c>
      <c r="L137" s="729">
        <v>194</v>
      </c>
    </row>
    <row r="138" spans="1:12" ht="15" x14ac:dyDescent="0.25">
      <c r="A138" s="645">
        <f>VLOOKUP(C138,'[11]DfE No.'!C:E,3,FALSE)</f>
        <v>92</v>
      </c>
      <c r="B138" s="732">
        <v>141702</v>
      </c>
      <c r="C138" s="732">
        <v>9352052</v>
      </c>
      <c r="D138" s="733" t="s">
        <v>199</v>
      </c>
      <c r="E138" s="734">
        <v>1</v>
      </c>
      <c r="F138" s="734">
        <v>0</v>
      </c>
      <c r="G138" s="734">
        <v>0</v>
      </c>
      <c r="H138" s="734">
        <v>185</v>
      </c>
      <c r="I138" s="735">
        <v>4358.2678999999998</v>
      </c>
      <c r="J138" s="735">
        <v>709650.89919999999</v>
      </c>
      <c r="K138" s="735">
        <v>0</v>
      </c>
      <c r="L138" s="729">
        <v>185</v>
      </c>
    </row>
    <row r="139" spans="1:12" ht="15" x14ac:dyDescent="0.25">
      <c r="A139" s="645">
        <f>VLOOKUP(C139,'[11]DfE No.'!C:E,3,FALSE)</f>
        <v>59</v>
      </c>
      <c r="B139" s="732">
        <v>141736</v>
      </c>
      <c r="C139" s="732">
        <v>9352053</v>
      </c>
      <c r="D139" s="733" t="s">
        <v>161</v>
      </c>
      <c r="E139" s="734">
        <v>1</v>
      </c>
      <c r="F139" s="734">
        <v>0</v>
      </c>
      <c r="G139" s="734">
        <v>0</v>
      </c>
      <c r="H139" s="734">
        <v>392</v>
      </c>
      <c r="I139" s="735">
        <v>4454.1927999999998</v>
      </c>
      <c r="J139" s="735">
        <v>1515005.9264</v>
      </c>
      <c r="K139" s="735">
        <v>0</v>
      </c>
      <c r="L139" s="729">
        <v>392</v>
      </c>
    </row>
    <row r="140" spans="1:12" ht="15" x14ac:dyDescent="0.25">
      <c r="A140" s="645">
        <f>VLOOKUP(C140,'[11]DfE No.'!C:E,3,FALSE)</f>
        <v>465</v>
      </c>
      <c r="B140" s="732">
        <v>139485</v>
      </c>
      <c r="C140" s="732">
        <v>9352054</v>
      </c>
      <c r="D140" s="733" t="s">
        <v>1262</v>
      </c>
      <c r="E140" s="734">
        <v>1</v>
      </c>
      <c r="F140" s="734">
        <v>0</v>
      </c>
      <c r="G140" s="734">
        <v>0</v>
      </c>
      <c r="H140" s="734">
        <v>203</v>
      </c>
      <c r="I140" s="735">
        <v>4102.2978000000003</v>
      </c>
      <c r="J140" s="735">
        <v>740630.11360000004</v>
      </c>
      <c r="K140" s="735">
        <v>0</v>
      </c>
      <c r="L140" s="729">
        <v>203</v>
      </c>
    </row>
    <row r="141" spans="1:12" ht="15" x14ac:dyDescent="0.25">
      <c r="A141" s="645">
        <f>VLOOKUP(C141,'[11]DfE No.'!C:E,3,FALSE)</f>
        <v>63</v>
      </c>
      <c r="B141" s="732">
        <v>141983</v>
      </c>
      <c r="C141" s="732">
        <v>9352056</v>
      </c>
      <c r="D141" s="733" t="s">
        <v>1263</v>
      </c>
      <c r="E141" s="734">
        <v>1</v>
      </c>
      <c r="F141" s="734">
        <v>0</v>
      </c>
      <c r="G141" s="734">
        <v>0</v>
      </c>
      <c r="H141" s="734">
        <v>194</v>
      </c>
      <c r="I141" s="735">
        <v>4441.7244000000001</v>
      </c>
      <c r="J141" s="735">
        <v>866226.31980000006</v>
      </c>
      <c r="K141" s="735">
        <v>0</v>
      </c>
      <c r="L141" s="729">
        <v>194</v>
      </c>
    </row>
    <row r="142" spans="1:12" ht="15" x14ac:dyDescent="0.25">
      <c r="A142" s="645">
        <f>VLOOKUP(C142,'[11]DfE No.'!C:E,3,FALSE)</f>
        <v>70</v>
      </c>
      <c r="B142" s="732">
        <v>141984</v>
      </c>
      <c r="C142" s="732">
        <v>9352057</v>
      </c>
      <c r="D142" s="733" t="s">
        <v>1264</v>
      </c>
      <c r="E142" s="734">
        <v>1</v>
      </c>
      <c r="F142" s="734">
        <v>0</v>
      </c>
      <c r="G142" s="734">
        <v>0</v>
      </c>
      <c r="H142" s="734">
        <v>403</v>
      </c>
      <c r="I142" s="735">
        <v>3911.0816</v>
      </c>
      <c r="J142" s="735">
        <v>1713877.8537000001</v>
      </c>
      <c r="K142" s="735">
        <v>0</v>
      </c>
      <c r="L142" s="729">
        <v>403</v>
      </c>
    </row>
    <row r="143" spans="1:12" ht="15" x14ac:dyDescent="0.25">
      <c r="A143" s="645">
        <f>VLOOKUP(C143,'[11]DfE No.'!C:E,3,FALSE)</f>
        <v>1</v>
      </c>
      <c r="B143" s="732">
        <v>144211</v>
      </c>
      <c r="C143" s="732">
        <v>9352058</v>
      </c>
      <c r="D143" s="733" t="s">
        <v>1265</v>
      </c>
      <c r="E143" s="734">
        <v>1</v>
      </c>
      <c r="F143" s="734">
        <v>0</v>
      </c>
      <c r="G143" s="734">
        <v>0</v>
      </c>
      <c r="H143" s="734">
        <v>105</v>
      </c>
      <c r="I143" s="735">
        <v>1635.5986</v>
      </c>
      <c r="J143" s="735">
        <v>472533.5159</v>
      </c>
      <c r="K143" s="735">
        <v>0</v>
      </c>
      <c r="L143" s="729">
        <v>105</v>
      </c>
    </row>
    <row r="144" spans="1:12" ht="15" x14ac:dyDescent="0.25">
      <c r="A144" s="645">
        <f>VLOOKUP(C144,'[11]DfE No.'!C:E,3,FALSE)</f>
        <v>295</v>
      </c>
      <c r="B144" s="732">
        <v>141985</v>
      </c>
      <c r="C144" s="732">
        <v>9352059</v>
      </c>
      <c r="D144" s="733" t="s">
        <v>536</v>
      </c>
      <c r="E144" s="734">
        <v>1</v>
      </c>
      <c r="F144" s="734">
        <v>0</v>
      </c>
      <c r="G144" s="734">
        <v>0</v>
      </c>
      <c r="H144" s="734">
        <v>389</v>
      </c>
      <c r="I144" s="735">
        <v>5988.0614999999998</v>
      </c>
      <c r="J144" s="735">
        <v>1474651.0606</v>
      </c>
      <c r="K144" s="735">
        <v>0</v>
      </c>
      <c r="L144" s="729">
        <v>389</v>
      </c>
    </row>
    <row r="145" spans="1:12" ht="15" x14ac:dyDescent="0.25">
      <c r="A145" s="645">
        <f>VLOOKUP(C145,'[11]DfE No.'!C:E,3,FALSE)</f>
        <v>402</v>
      </c>
      <c r="B145" s="732">
        <v>143359</v>
      </c>
      <c r="C145" s="732">
        <v>9352060</v>
      </c>
      <c r="D145" s="733" t="s">
        <v>1266</v>
      </c>
      <c r="E145" s="734">
        <v>1</v>
      </c>
      <c r="F145" s="734">
        <v>0</v>
      </c>
      <c r="G145" s="734">
        <v>0</v>
      </c>
      <c r="H145" s="734">
        <v>164</v>
      </c>
      <c r="I145" s="735">
        <v>12747.5695</v>
      </c>
      <c r="J145" s="735">
        <v>643238.39760000003</v>
      </c>
      <c r="K145" s="735">
        <v>0</v>
      </c>
      <c r="L145" s="729">
        <v>164</v>
      </c>
    </row>
    <row r="146" spans="1:12" ht="15" x14ac:dyDescent="0.25">
      <c r="A146" s="645">
        <f>VLOOKUP(C146,'[11]DfE No.'!C:E,3,FALSE)</f>
        <v>6</v>
      </c>
      <c r="B146" s="732">
        <v>143492</v>
      </c>
      <c r="C146" s="732">
        <v>9352063</v>
      </c>
      <c r="D146" s="733" t="s">
        <v>97</v>
      </c>
      <c r="E146" s="734">
        <v>1</v>
      </c>
      <c r="F146" s="734">
        <v>0</v>
      </c>
      <c r="G146" s="734">
        <v>0</v>
      </c>
      <c r="H146" s="734">
        <v>359</v>
      </c>
      <c r="I146" s="735">
        <v>7003.4593999999997</v>
      </c>
      <c r="J146" s="735">
        <v>1305500.1307000001</v>
      </c>
      <c r="K146" s="735">
        <v>0</v>
      </c>
      <c r="L146" s="729">
        <v>359</v>
      </c>
    </row>
    <row r="147" spans="1:12" ht="15" x14ac:dyDescent="0.25">
      <c r="A147" s="645">
        <f>VLOOKUP(C147,'[11]DfE No.'!C:E,3,FALSE)</f>
        <v>7</v>
      </c>
      <c r="B147" s="732">
        <v>143491</v>
      </c>
      <c r="C147" s="732">
        <v>9352064</v>
      </c>
      <c r="D147" s="733" t="s">
        <v>99</v>
      </c>
      <c r="E147" s="734">
        <v>1</v>
      </c>
      <c r="F147" s="734">
        <v>0</v>
      </c>
      <c r="G147" s="734">
        <v>0</v>
      </c>
      <c r="H147" s="734">
        <v>57</v>
      </c>
      <c r="I147" s="735">
        <v>909.77419999999995</v>
      </c>
      <c r="J147" s="735">
        <v>295790.81040000002</v>
      </c>
      <c r="K147" s="735">
        <v>0</v>
      </c>
      <c r="L147" s="729">
        <v>57</v>
      </c>
    </row>
    <row r="148" spans="1:12" ht="15" x14ac:dyDescent="0.25">
      <c r="A148" s="645">
        <f>VLOOKUP(C148,'[11]DfE No.'!C:E,3,FALSE)</f>
        <v>64</v>
      </c>
      <c r="B148" s="732">
        <v>142016</v>
      </c>
      <c r="C148" s="732">
        <v>9352065</v>
      </c>
      <c r="D148" s="733" t="s">
        <v>532</v>
      </c>
      <c r="E148" s="734">
        <v>1</v>
      </c>
      <c r="F148" s="734">
        <v>0</v>
      </c>
      <c r="G148" s="734">
        <v>0</v>
      </c>
      <c r="H148" s="734">
        <v>402</v>
      </c>
      <c r="I148" s="735">
        <v>7282.8333000000002</v>
      </c>
      <c r="J148" s="735">
        <v>1731939.5245000001</v>
      </c>
      <c r="K148" s="735">
        <v>0</v>
      </c>
      <c r="L148" s="729">
        <v>402</v>
      </c>
    </row>
    <row r="149" spans="1:12" ht="15" x14ac:dyDescent="0.25">
      <c r="A149" s="645">
        <f>VLOOKUP(C149,'[11]DfE No.'!C:E,3,FALSE)</f>
        <v>15</v>
      </c>
      <c r="B149" s="732">
        <v>144443</v>
      </c>
      <c r="C149" s="732">
        <v>9352067</v>
      </c>
      <c r="D149" s="733" t="s">
        <v>114</v>
      </c>
      <c r="E149" s="734">
        <v>1</v>
      </c>
      <c r="F149" s="734">
        <v>0</v>
      </c>
      <c r="G149" s="734">
        <v>0</v>
      </c>
      <c r="H149" s="734">
        <v>214</v>
      </c>
      <c r="I149" s="735">
        <v>4383.4602000000004</v>
      </c>
      <c r="J149" s="735">
        <v>872640.92379999999</v>
      </c>
      <c r="K149" s="735">
        <v>0</v>
      </c>
      <c r="L149" s="729">
        <v>214</v>
      </c>
    </row>
    <row r="150" spans="1:12" ht="15" x14ac:dyDescent="0.25">
      <c r="A150" s="645">
        <f>VLOOKUP(C150,'[11]DfE No.'!C:E,3,FALSE)</f>
        <v>219</v>
      </c>
      <c r="B150" s="732">
        <v>146021</v>
      </c>
      <c r="C150" s="732">
        <v>9352069</v>
      </c>
      <c r="D150" s="733" t="s">
        <v>238</v>
      </c>
      <c r="E150" s="734">
        <v>1</v>
      </c>
      <c r="F150" s="734">
        <v>0</v>
      </c>
      <c r="G150" s="734">
        <v>0</v>
      </c>
      <c r="H150" s="734">
        <v>427</v>
      </c>
      <c r="I150" s="735">
        <v>7222.9440999999997</v>
      </c>
      <c r="J150" s="735">
        <v>1501722.9441</v>
      </c>
      <c r="K150" s="735">
        <v>0</v>
      </c>
      <c r="L150" s="729">
        <v>427</v>
      </c>
    </row>
    <row r="151" spans="1:12" ht="15" x14ac:dyDescent="0.25">
      <c r="A151" s="645">
        <f>VLOOKUP(C151,'[11]DfE No.'!C:E,3,FALSE)</f>
        <v>30</v>
      </c>
      <c r="B151" s="732">
        <v>141550</v>
      </c>
      <c r="C151" s="732">
        <v>9352073</v>
      </c>
      <c r="D151" s="733" t="s">
        <v>531</v>
      </c>
      <c r="E151" s="734">
        <v>1</v>
      </c>
      <c r="F151" s="734">
        <v>0</v>
      </c>
      <c r="G151" s="734">
        <v>0</v>
      </c>
      <c r="H151" s="734">
        <v>80</v>
      </c>
      <c r="I151" s="735">
        <v>1659.6156000000001</v>
      </c>
      <c r="J151" s="735">
        <v>397348.8026</v>
      </c>
      <c r="K151" s="735">
        <v>0</v>
      </c>
      <c r="L151" s="729">
        <v>80</v>
      </c>
    </row>
    <row r="152" spans="1:12" ht="15" x14ac:dyDescent="0.25">
      <c r="A152" s="645">
        <f>VLOOKUP(C152,'[11]DfE No.'!C:E,3,FALSE)</f>
        <v>228</v>
      </c>
      <c r="B152" s="732">
        <v>147261</v>
      </c>
      <c r="C152" s="732">
        <v>9352074</v>
      </c>
      <c r="D152" s="733" t="s">
        <v>1836</v>
      </c>
      <c r="E152" s="734">
        <v>1</v>
      </c>
      <c r="F152" s="734">
        <v>0</v>
      </c>
      <c r="G152" s="734">
        <v>0</v>
      </c>
      <c r="H152" s="734">
        <v>213</v>
      </c>
      <c r="I152" s="735">
        <v>18641.28</v>
      </c>
      <c r="J152" s="735">
        <v>945501.78040000005</v>
      </c>
      <c r="K152" s="735">
        <v>0</v>
      </c>
      <c r="L152" s="729">
        <v>213</v>
      </c>
    </row>
    <row r="153" spans="1:12" ht="15" x14ac:dyDescent="0.25">
      <c r="A153" s="645">
        <f>VLOOKUP(C153,'[11]DfE No.'!C:E,3,FALSE)</f>
        <v>234</v>
      </c>
      <c r="B153" s="732">
        <v>147239</v>
      </c>
      <c r="C153" s="732">
        <v>9352075</v>
      </c>
      <c r="D153" s="733" t="s">
        <v>1837</v>
      </c>
      <c r="E153" s="734">
        <v>1</v>
      </c>
      <c r="F153" s="734">
        <v>0</v>
      </c>
      <c r="G153" s="734">
        <v>0</v>
      </c>
      <c r="H153" s="734">
        <v>133</v>
      </c>
      <c r="I153" s="735">
        <v>13738.9606</v>
      </c>
      <c r="J153" s="735">
        <v>619696.55660000001</v>
      </c>
      <c r="K153" s="735">
        <v>0</v>
      </c>
      <c r="L153" s="729">
        <v>133</v>
      </c>
    </row>
    <row r="154" spans="1:12" ht="15" x14ac:dyDescent="0.25">
      <c r="A154" s="645">
        <f>VLOOKUP(C154,'[11]DfE No.'!C:E,3,FALSE)</f>
        <v>8</v>
      </c>
      <c r="B154" s="732">
        <v>142017</v>
      </c>
      <c r="C154" s="732">
        <v>9352078</v>
      </c>
      <c r="D154" s="733" t="s">
        <v>478</v>
      </c>
      <c r="E154" s="734">
        <v>1</v>
      </c>
      <c r="F154" s="734">
        <v>0</v>
      </c>
      <c r="G154" s="734">
        <v>0</v>
      </c>
      <c r="H154" s="734">
        <v>231</v>
      </c>
      <c r="I154" s="735">
        <v>3882.0466000000001</v>
      </c>
      <c r="J154" s="735">
        <v>983352.70970000001</v>
      </c>
      <c r="K154" s="735">
        <v>0</v>
      </c>
      <c r="L154" s="729">
        <v>231</v>
      </c>
    </row>
    <row r="155" spans="1:12" ht="15" x14ac:dyDescent="0.25">
      <c r="A155" s="645">
        <f>VLOOKUP(C155,'[11]DfE No.'!C:E,3,FALSE)</f>
        <v>41</v>
      </c>
      <c r="B155" s="732">
        <v>144444</v>
      </c>
      <c r="C155" s="732">
        <v>9352080</v>
      </c>
      <c r="D155" s="733" t="s">
        <v>143</v>
      </c>
      <c r="E155" s="734">
        <v>1</v>
      </c>
      <c r="F155" s="734">
        <v>0</v>
      </c>
      <c r="G155" s="734">
        <v>0</v>
      </c>
      <c r="H155" s="734">
        <v>288</v>
      </c>
      <c r="I155" s="735">
        <v>6046.152</v>
      </c>
      <c r="J155" s="735">
        <v>1075081.9971</v>
      </c>
      <c r="K155" s="735">
        <v>0</v>
      </c>
      <c r="L155" s="729">
        <v>288</v>
      </c>
    </row>
    <row r="156" spans="1:12" ht="15" x14ac:dyDescent="0.25">
      <c r="A156" s="645">
        <f>VLOOKUP(C156,'[11]DfE No.'!C:E,3,FALSE)</f>
        <v>242</v>
      </c>
      <c r="B156" s="732">
        <v>144850</v>
      </c>
      <c r="C156" s="732">
        <v>9352083</v>
      </c>
      <c r="D156" s="733" t="s">
        <v>254</v>
      </c>
      <c r="E156" s="734">
        <v>1</v>
      </c>
      <c r="F156" s="734">
        <v>0</v>
      </c>
      <c r="G156" s="734">
        <v>0</v>
      </c>
      <c r="H156" s="734">
        <v>104</v>
      </c>
      <c r="I156" s="735">
        <v>10179.120000000001</v>
      </c>
      <c r="J156" s="735">
        <v>446960.81599999999</v>
      </c>
      <c r="K156" s="735">
        <v>0</v>
      </c>
      <c r="L156" s="729">
        <v>104</v>
      </c>
    </row>
    <row r="157" spans="1:12" ht="15" x14ac:dyDescent="0.25">
      <c r="A157" s="645">
        <f>VLOOKUP(C157,'[11]DfE No.'!C:E,3,FALSE)</f>
        <v>44</v>
      </c>
      <c r="B157" s="732">
        <v>144442</v>
      </c>
      <c r="C157" s="732">
        <v>9352086</v>
      </c>
      <c r="D157" s="733" t="s">
        <v>147</v>
      </c>
      <c r="E157" s="734">
        <v>1</v>
      </c>
      <c r="F157" s="734">
        <v>0</v>
      </c>
      <c r="G157" s="734">
        <v>0</v>
      </c>
      <c r="H157" s="734">
        <v>95</v>
      </c>
      <c r="I157" s="735">
        <v>1574.2786000000001</v>
      </c>
      <c r="J157" s="735">
        <v>419280.80070000002</v>
      </c>
      <c r="K157" s="735">
        <v>0</v>
      </c>
      <c r="L157" s="729">
        <v>95</v>
      </c>
    </row>
    <row r="158" spans="1:12" ht="15" x14ac:dyDescent="0.25">
      <c r="A158" s="645">
        <f>VLOOKUP(C158,'[11]DfE No.'!C:E,3,FALSE)</f>
        <v>45</v>
      </c>
      <c r="B158" s="732">
        <v>143074</v>
      </c>
      <c r="C158" s="732">
        <v>9352087</v>
      </c>
      <c r="D158" s="733" t="s">
        <v>530</v>
      </c>
      <c r="E158" s="734">
        <v>1</v>
      </c>
      <c r="F158" s="734">
        <v>0</v>
      </c>
      <c r="G158" s="734">
        <v>0</v>
      </c>
      <c r="H158" s="734">
        <v>60</v>
      </c>
      <c r="I158" s="735">
        <v>1208.3821</v>
      </c>
      <c r="J158" s="735">
        <v>319727.08600000001</v>
      </c>
      <c r="K158" s="735">
        <v>0</v>
      </c>
      <c r="L158" s="729">
        <v>60</v>
      </c>
    </row>
    <row r="159" spans="1:12" ht="15" x14ac:dyDescent="0.25">
      <c r="A159" s="645">
        <f>VLOOKUP(C159,'[11]DfE No.'!C:E,3,FALSE)</f>
        <v>48</v>
      </c>
      <c r="B159" s="732">
        <v>144445</v>
      </c>
      <c r="C159" s="732">
        <v>9352088</v>
      </c>
      <c r="D159" s="733" t="s">
        <v>151</v>
      </c>
      <c r="E159" s="734">
        <v>1</v>
      </c>
      <c r="F159" s="734">
        <v>0</v>
      </c>
      <c r="G159" s="734">
        <v>0</v>
      </c>
      <c r="H159" s="734">
        <v>99</v>
      </c>
      <c r="I159" s="735">
        <v>3174.2298000000001</v>
      </c>
      <c r="J159" s="735">
        <v>445375.23580000002</v>
      </c>
      <c r="K159" s="735">
        <v>0</v>
      </c>
      <c r="L159" s="729">
        <v>99</v>
      </c>
    </row>
    <row r="160" spans="1:12" ht="15" x14ac:dyDescent="0.25">
      <c r="A160" s="645">
        <f>VLOOKUP(C160,'[11]DfE No.'!C:E,3,FALSE)</f>
        <v>312</v>
      </c>
      <c r="B160" s="732">
        <v>142018</v>
      </c>
      <c r="C160" s="732">
        <v>9352090</v>
      </c>
      <c r="D160" s="733" t="s">
        <v>529</v>
      </c>
      <c r="E160" s="734">
        <v>1</v>
      </c>
      <c r="F160" s="734">
        <v>0</v>
      </c>
      <c r="G160" s="734">
        <v>0</v>
      </c>
      <c r="H160" s="734">
        <v>88</v>
      </c>
      <c r="I160" s="735">
        <v>2191.3213000000001</v>
      </c>
      <c r="J160" s="735">
        <v>408989.53980000003</v>
      </c>
      <c r="K160" s="735">
        <v>0</v>
      </c>
      <c r="L160" s="729">
        <v>88</v>
      </c>
    </row>
    <row r="161" spans="1:12" ht="15" x14ac:dyDescent="0.25">
      <c r="A161" s="645">
        <f>VLOOKUP(C161,'[11]DfE No.'!C:E,3,FALSE)</f>
        <v>57</v>
      </c>
      <c r="B161" s="732">
        <v>141554</v>
      </c>
      <c r="C161" s="732">
        <v>9352091</v>
      </c>
      <c r="D161" s="733" t="s">
        <v>159</v>
      </c>
      <c r="E161" s="734">
        <v>1</v>
      </c>
      <c r="F161" s="734">
        <v>0</v>
      </c>
      <c r="G161" s="734">
        <v>0</v>
      </c>
      <c r="H161" s="734">
        <v>249</v>
      </c>
      <c r="I161" s="735">
        <v>3593.7505999999998</v>
      </c>
      <c r="J161" s="735">
        <v>961697.50970000005</v>
      </c>
      <c r="K161" s="735">
        <v>0</v>
      </c>
      <c r="L161" s="729">
        <v>249</v>
      </c>
    </row>
    <row r="162" spans="1:12" ht="15" x14ac:dyDescent="0.25">
      <c r="A162" s="645">
        <f>VLOOKUP(C162,'[11]DfE No.'!C:E,3,FALSE)</f>
        <v>515</v>
      </c>
      <c r="B162" s="732">
        <v>142025</v>
      </c>
      <c r="C162" s="732">
        <v>9352093</v>
      </c>
      <c r="D162" s="733" t="s">
        <v>415</v>
      </c>
      <c r="E162" s="734">
        <v>1</v>
      </c>
      <c r="F162" s="734">
        <v>0</v>
      </c>
      <c r="G162" s="734">
        <v>0</v>
      </c>
      <c r="H162" s="734">
        <v>322</v>
      </c>
      <c r="I162" s="735">
        <v>0</v>
      </c>
      <c r="J162" s="735">
        <v>1217224.2452</v>
      </c>
      <c r="K162" s="735">
        <v>0</v>
      </c>
      <c r="L162" s="729">
        <v>322</v>
      </c>
    </row>
    <row r="163" spans="1:12" ht="15" x14ac:dyDescent="0.25">
      <c r="A163" s="645">
        <f>VLOOKUP(C163,'[11]DfE No.'!C:E,3,FALSE)</f>
        <v>81</v>
      </c>
      <c r="B163" s="732">
        <v>143069</v>
      </c>
      <c r="C163" s="732">
        <v>9352096</v>
      </c>
      <c r="D163" s="733" t="s">
        <v>191</v>
      </c>
      <c r="E163" s="734">
        <v>1</v>
      </c>
      <c r="F163" s="734">
        <v>0</v>
      </c>
      <c r="G163" s="734">
        <v>0</v>
      </c>
      <c r="H163" s="734">
        <v>68</v>
      </c>
      <c r="I163" s="735">
        <v>760.3578</v>
      </c>
      <c r="J163" s="735">
        <v>352858.07870000001</v>
      </c>
      <c r="K163" s="735">
        <v>0</v>
      </c>
      <c r="L163" s="729">
        <v>68</v>
      </c>
    </row>
    <row r="164" spans="1:12" ht="15" x14ac:dyDescent="0.25">
      <c r="A164" s="645">
        <f>VLOOKUP(C164,'[11]DfE No.'!C:E,3,FALSE)</f>
        <v>471</v>
      </c>
      <c r="B164" s="732">
        <v>143361</v>
      </c>
      <c r="C164" s="732">
        <v>9352097</v>
      </c>
      <c r="D164" s="733" t="s">
        <v>1267</v>
      </c>
      <c r="E164" s="734">
        <v>1</v>
      </c>
      <c r="F164" s="734">
        <v>0</v>
      </c>
      <c r="G164" s="734">
        <v>0</v>
      </c>
      <c r="H164" s="734">
        <v>100</v>
      </c>
      <c r="I164" s="735">
        <v>2141.3454999999999</v>
      </c>
      <c r="J164" s="735">
        <v>436860.31329999998</v>
      </c>
      <c r="K164" s="735">
        <v>0</v>
      </c>
      <c r="L164" s="729">
        <v>100</v>
      </c>
    </row>
    <row r="165" spans="1:12" ht="15" x14ac:dyDescent="0.25">
      <c r="A165" s="645">
        <f>VLOOKUP(C165,'[11]DfE No.'!C:E,3,FALSE)</f>
        <v>82</v>
      </c>
      <c r="B165" s="732">
        <v>143806</v>
      </c>
      <c r="C165" s="732">
        <v>9352098</v>
      </c>
      <c r="D165" s="733" t="s">
        <v>193</v>
      </c>
      <c r="E165" s="734">
        <v>1</v>
      </c>
      <c r="F165" s="734">
        <v>0</v>
      </c>
      <c r="G165" s="734">
        <v>0</v>
      </c>
      <c r="H165" s="734">
        <v>36</v>
      </c>
      <c r="I165" s="735">
        <v>810.73220000000003</v>
      </c>
      <c r="J165" s="735">
        <v>260464.22959999999</v>
      </c>
      <c r="K165" s="735">
        <v>0</v>
      </c>
      <c r="L165" s="729">
        <v>36</v>
      </c>
    </row>
    <row r="166" spans="1:12" ht="15" x14ac:dyDescent="0.25">
      <c r="A166" s="645">
        <f>VLOOKUP(C166,'[11]DfE No.'!C:E,3,FALSE)</f>
        <v>511</v>
      </c>
      <c r="B166" s="732">
        <v>142026</v>
      </c>
      <c r="C166" s="732">
        <v>9352099</v>
      </c>
      <c r="D166" s="733" t="s">
        <v>1268</v>
      </c>
      <c r="E166" s="734">
        <v>1</v>
      </c>
      <c r="F166" s="734">
        <v>0</v>
      </c>
      <c r="G166" s="734">
        <v>0</v>
      </c>
      <c r="H166" s="734">
        <v>217</v>
      </c>
      <c r="I166" s="735">
        <v>5239.7939999999999</v>
      </c>
      <c r="J166" s="735">
        <v>893567.65780000004</v>
      </c>
      <c r="K166" s="735">
        <v>0</v>
      </c>
      <c r="L166" s="729">
        <v>217</v>
      </c>
    </row>
    <row r="167" spans="1:12" ht="15" x14ac:dyDescent="0.25">
      <c r="A167" s="645">
        <f>VLOOKUP(C167,'[11]DfE No.'!C:E,3,FALSE)</f>
        <v>84</v>
      </c>
      <c r="B167" s="732">
        <v>146173</v>
      </c>
      <c r="C167" s="732">
        <v>9352100</v>
      </c>
      <c r="D167" s="733" t="s">
        <v>195</v>
      </c>
      <c r="E167" s="734">
        <v>1</v>
      </c>
      <c r="F167" s="734">
        <v>0</v>
      </c>
      <c r="G167" s="734">
        <v>0</v>
      </c>
      <c r="H167" s="734">
        <v>57</v>
      </c>
      <c r="I167" s="735">
        <v>1974.0645</v>
      </c>
      <c r="J167" s="735">
        <v>303517.54200000002</v>
      </c>
      <c r="K167" s="735">
        <v>0</v>
      </c>
      <c r="L167" s="729">
        <v>57</v>
      </c>
    </row>
    <row r="168" spans="1:12" ht="15" x14ac:dyDescent="0.25">
      <c r="A168" s="645">
        <f>VLOOKUP(C168,'[11]DfE No.'!C:E,3,FALSE)</f>
        <v>474</v>
      </c>
      <c r="B168" s="732">
        <v>142027</v>
      </c>
      <c r="C168" s="732">
        <v>9352103</v>
      </c>
      <c r="D168" s="733" t="s">
        <v>525</v>
      </c>
      <c r="E168" s="734">
        <v>1</v>
      </c>
      <c r="F168" s="734">
        <v>0</v>
      </c>
      <c r="G168" s="734">
        <v>0</v>
      </c>
      <c r="H168" s="734">
        <v>513</v>
      </c>
      <c r="I168" s="735">
        <v>8414.2281999999996</v>
      </c>
      <c r="J168" s="735">
        <v>1895432.1054</v>
      </c>
      <c r="K168" s="735">
        <v>0</v>
      </c>
      <c r="L168" s="729">
        <v>513</v>
      </c>
    </row>
    <row r="169" spans="1:12" ht="15" x14ac:dyDescent="0.25">
      <c r="A169" s="645">
        <f>VLOOKUP(C169,'[11]DfE No.'!C:E,3,FALSE)</f>
        <v>62</v>
      </c>
      <c r="B169" s="732">
        <v>142187</v>
      </c>
      <c r="C169" s="732">
        <v>9352104</v>
      </c>
      <c r="D169" s="733" t="s">
        <v>524</v>
      </c>
      <c r="E169" s="734">
        <v>1</v>
      </c>
      <c r="F169" s="734">
        <v>0</v>
      </c>
      <c r="G169" s="734">
        <v>0</v>
      </c>
      <c r="H169" s="734">
        <v>314</v>
      </c>
      <c r="I169" s="735">
        <v>6848.8819000000003</v>
      </c>
      <c r="J169" s="735">
        <v>1188196.1143</v>
      </c>
      <c r="K169" s="735">
        <v>0</v>
      </c>
      <c r="L169" s="729">
        <v>314</v>
      </c>
    </row>
    <row r="170" spans="1:12" ht="15" x14ac:dyDescent="0.25">
      <c r="A170" s="645">
        <f>VLOOKUP(C170,'[11]DfE No.'!C:E,3,FALSE)</f>
        <v>96</v>
      </c>
      <c r="B170" s="732">
        <v>146494</v>
      </c>
      <c r="C170" s="732">
        <v>9352106</v>
      </c>
      <c r="D170" s="733" t="s">
        <v>203</v>
      </c>
      <c r="E170" s="734">
        <v>1</v>
      </c>
      <c r="F170" s="734">
        <v>0</v>
      </c>
      <c r="G170" s="734">
        <v>0</v>
      </c>
      <c r="H170" s="734">
        <v>273</v>
      </c>
      <c r="I170" s="735">
        <v>37032.680999999997</v>
      </c>
      <c r="J170" s="735">
        <v>1074107.2943</v>
      </c>
      <c r="K170" s="735">
        <v>0</v>
      </c>
      <c r="L170" s="729">
        <v>273</v>
      </c>
    </row>
    <row r="171" spans="1:12" ht="15" x14ac:dyDescent="0.25">
      <c r="A171" s="645">
        <f>VLOOKUP(C171,'[11]DfE No.'!C:E,3,FALSE)</f>
        <v>98</v>
      </c>
      <c r="B171" s="732">
        <v>145694</v>
      </c>
      <c r="C171" s="732">
        <v>9352109</v>
      </c>
      <c r="D171" s="733" t="s">
        <v>207</v>
      </c>
      <c r="E171" s="734">
        <v>1</v>
      </c>
      <c r="F171" s="734">
        <v>0</v>
      </c>
      <c r="G171" s="734">
        <v>0</v>
      </c>
      <c r="H171" s="734">
        <v>59</v>
      </c>
      <c r="I171" s="735">
        <v>2434.3325</v>
      </c>
      <c r="J171" s="735">
        <v>327217.45610000001</v>
      </c>
      <c r="K171" s="735">
        <v>0</v>
      </c>
      <c r="L171" s="729">
        <v>59</v>
      </c>
    </row>
    <row r="172" spans="1:12" ht="15" x14ac:dyDescent="0.25">
      <c r="A172" s="645">
        <f>VLOOKUP(C172,'[11]DfE No.'!C:E,3,FALSE)</f>
        <v>60</v>
      </c>
      <c r="B172" s="732">
        <v>142580</v>
      </c>
      <c r="C172" s="732">
        <v>9352113</v>
      </c>
      <c r="D172" s="733" t="s">
        <v>1269</v>
      </c>
      <c r="E172" s="734">
        <v>1</v>
      </c>
      <c r="F172" s="734">
        <v>0</v>
      </c>
      <c r="G172" s="734">
        <v>0</v>
      </c>
      <c r="H172" s="734">
        <v>361</v>
      </c>
      <c r="I172" s="735">
        <v>6907.6673000000001</v>
      </c>
      <c r="J172" s="735">
        <v>1465949.334</v>
      </c>
      <c r="K172" s="735">
        <v>0</v>
      </c>
      <c r="L172" s="729">
        <v>361</v>
      </c>
    </row>
    <row r="173" spans="1:12" ht="15" x14ac:dyDescent="0.25">
      <c r="A173" s="645">
        <f>VLOOKUP(C173,'[11]DfE No.'!C:E,3,FALSE)</f>
        <v>16</v>
      </c>
      <c r="B173" s="732">
        <v>142770</v>
      </c>
      <c r="C173" s="732">
        <v>9352116</v>
      </c>
      <c r="D173" s="733" t="s">
        <v>522</v>
      </c>
      <c r="E173" s="734">
        <v>1</v>
      </c>
      <c r="F173" s="734">
        <v>0</v>
      </c>
      <c r="G173" s="734">
        <v>0</v>
      </c>
      <c r="H173" s="734">
        <v>82</v>
      </c>
      <c r="I173" s="735">
        <v>1951.6827000000001</v>
      </c>
      <c r="J173" s="735">
        <v>388676.89889999997</v>
      </c>
      <c r="K173" s="735">
        <v>0</v>
      </c>
      <c r="L173" s="729">
        <v>82</v>
      </c>
    </row>
    <row r="174" spans="1:12" ht="15" x14ac:dyDescent="0.25">
      <c r="A174" s="645">
        <f>VLOOKUP(C174,'[11]DfE No.'!C:E,3,FALSE)</f>
        <v>9</v>
      </c>
      <c r="B174" s="732">
        <v>142786</v>
      </c>
      <c r="C174" s="732">
        <v>9352120</v>
      </c>
      <c r="D174" s="733" t="s">
        <v>102</v>
      </c>
      <c r="E174" s="734">
        <v>1</v>
      </c>
      <c r="F174" s="734">
        <v>0</v>
      </c>
      <c r="G174" s="734">
        <v>0</v>
      </c>
      <c r="H174" s="734">
        <v>95</v>
      </c>
      <c r="I174" s="735">
        <v>1154.3694</v>
      </c>
      <c r="J174" s="735">
        <v>437719.39250000002</v>
      </c>
      <c r="K174" s="735">
        <v>0</v>
      </c>
      <c r="L174" s="729">
        <v>95</v>
      </c>
    </row>
    <row r="175" spans="1:12" ht="15" x14ac:dyDescent="0.25">
      <c r="A175" s="645">
        <f>VLOOKUP(C175,'[11]DfE No.'!C:E,3,FALSE)</f>
        <v>109</v>
      </c>
      <c r="B175" s="732">
        <v>144446</v>
      </c>
      <c r="C175" s="732">
        <v>9352122</v>
      </c>
      <c r="D175" s="733" t="s">
        <v>213</v>
      </c>
      <c r="E175" s="734">
        <v>1</v>
      </c>
      <c r="F175" s="734">
        <v>0</v>
      </c>
      <c r="G175" s="734">
        <v>0</v>
      </c>
      <c r="H175" s="734">
        <v>86</v>
      </c>
      <c r="I175" s="735">
        <v>995.43820000000005</v>
      </c>
      <c r="J175" s="735">
        <v>410159.9938</v>
      </c>
      <c r="K175" s="735">
        <v>0</v>
      </c>
      <c r="L175" s="729">
        <v>86</v>
      </c>
    </row>
    <row r="176" spans="1:12" ht="15" x14ac:dyDescent="0.25">
      <c r="A176" s="645">
        <f>VLOOKUP(C176,'[11]DfE No.'!C:E,3,FALSE)</f>
        <v>111</v>
      </c>
      <c r="B176" s="732">
        <v>141551</v>
      </c>
      <c r="C176" s="732">
        <v>9352123</v>
      </c>
      <c r="D176" s="733" t="s">
        <v>521</v>
      </c>
      <c r="E176" s="734">
        <v>1</v>
      </c>
      <c r="F176" s="734">
        <v>0</v>
      </c>
      <c r="G176" s="734">
        <v>0</v>
      </c>
      <c r="H176" s="734">
        <v>148</v>
      </c>
      <c r="I176" s="735">
        <v>3265.5353</v>
      </c>
      <c r="J176" s="735">
        <v>603629.82550000004</v>
      </c>
      <c r="K176" s="735">
        <v>0</v>
      </c>
      <c r="L176" s="729">
        <v>148</v>
      </c>
    </row>
    <row r="177" spans="1:12" ht="15" x14ac:dyDescent="0.25">
      <c r="A177" s="645">
        <f>VLOOKUP(C177,'[11]DfE No.'!C:E,3,FALSE)</f>
        <v>115</v>
      </c>
      <c r="B177" s="732">
        <v>145460</v>
      </c>
      <c r="C177" s="732">
        <v>9352126</v>
      </c>
      <c r="D177" s="733" t="s">
        <v>219</v>
      </c>
      <c r="E177" s="734">
        <v>1</v>
      </c>
      <c r="F177" s="734">
        <v>0</v>
      </c>
      <c r="G177" s="734">
        <v>0</v>
      </c>
      <c r="H177" s="734">
        <v>104</v>
      </c>
      <c r="I177" s="735">
        <v>735.84</v>
      </c>
      <c r="J177" s="735">
        <v>420749.38339999999</v>
      </c>
      <c r="K177" s="735">
        <v>0</v>
      </c>
      <c r="L177" s="729">
        <v>104</v>
      </c>
    </row>
    <row r="178" spans="1:12" ht="15" x14ac:dyDescent="0.25">
      <c r="A178" s="645">
        <f>VLOOKUP(C178,'[11]DfE No.'!C:E,3,FALSE)</f>
        <v>208</v>
      </c>
      <c r="B178" s="732">
        <v>145835</v>
      </c>
      <c r="C178" s="732">
        <v>9352133</v>
      </c>
      <c r="D178" s="733" t="s">
        <v>234</v>
      </c>
      <c r="E178" s="734">
        <v>1</v>
      </c>
      <c r="F178" s="734">
        <v>0</v>
      </c>
      <c r="G178" s="734">
        <v>0</v>
      </c>
      <c r="H178" s="734">
        <v>195</v>
      </c>
      <c r="I178" s="735">
        <v>3422.8312999999998</v>
      </c>
      <c r="J178" s="735">
        <v>733491.25159999996</v>
      </c>
      <c r="K178" s="735">
        <v>0</v>
      </c>
      <c r="L178" s="729">
        <v>195</v>
      </c>
    </row>
    <row r="179" spans="1:12" ht="15" x14ac:dyDescent="0.25">
      <c r="A179" s="645">
        <f>VLOOKUP(C179,'[11]DfE No.'!C:E,3,FALSE)</f>
        <v>23</v>
      </c>
      <c r="B179" s="732">
        <v>146875</v>
      </c>
      <c r="C179" s="732">
        <v>9352136</v>
      </c>
      <c r="D179" s="733" t="s">
        <v>1192</v>
      </c>
      <c r="E179" s="734">
        <v>1</v>
      </c>
      <c r="F179" s="734">
        <v>0</v>
      </c>
      <c r="G179" s="734">
        <v>0</v>
      </c>
      <c r="H179" s="734">
        <v>139</v>
      </c>
      <c r="I179" s="735">
        <v>11678.1181</v>
      </c>
      <c r="J179" s="735">
        <v>556277.25320000004</v>
      </c>
      <c r="K179" s="735">
        <v>0</v>
      </c>
      <c r="L179" s="729">
        <v>139</v>
      </c>
    </row>
    <row r="180" spans="1:12" ht="15" x14ac:dyDescent="0.25">
      <c r="A180" s="645">
        <f>VLOOKUP(C180,'[11]DfE No.'!C:E,3,FALSE)</f>
        <v>67</v>
      </c>
      <c r="B180" s="732">
        <v>141640</v>
      </c>
      <c r="C180" s="732">
        <v>9352145</v>
      </c>
      <c r="D180" s="733" t="s">
        <v>174</v>
      </c>
      <c r="E180" s="734">
        <v>1</v>
      </c>
      <c r="F180" s="734">
        <v>0</v>
      </c>
      <c r="G180" s="734">
        <v>0</v>
      </c>
      <c r="H180" s="734">
        <v>404</v>
      </c>
      <c r="I180" s="735">
        <v>7279.2257</v>
      </c>
      <c r="J180" s="735">
        <v>1481417.2187999999</v>
      </c>
      <c r="K180" s="735">
        <v>0</v>
      </c>
      <c r="L180" s="729">
        <v>404</v>
      </c>
    </row>
    <row r="181" spans="1:12" ht="15" x14ac:dyDescent="0.25">
      <c r="A181" s="645">
        <f>VLOOKUP(C181,'[11]DfE No.'!C:E,3,FALSE)</f>
        <v>65</v>
      </c>
      <c r="B181" s="732">
        <v>145541</v>
      </c>
      <c r="C181" s="732">
        <v>9352147</v>
      </c>
      <c r="D181" s="733" t="s">
        <v>172</v>
      </c>
      <c r="E181" s="734">
        <v>1</v>
      </c>
      <c r="F181" s="734">
        <v>0</v>
      </c>
      <c r="G181" s="734">
        <v>0</v>
      </c>
      <c r="H181" s="734">
        <v>466</v>
      </c>
      <c r="I181" s="735">
        <v>49124.985000000001</v>
      </c>
      <c r="J181" s="735">
        <v>2018630.6458000001</v>
      </c>
      <c r="K181" s="735">
        <v>0</v>
      </c>
      <c r="L181" s="729">
        <v>466</v>
      </c>
    </row>
    <row r="182" spans="1:12" ht="15" x14ac:dyDescent="0.25">
      <c r="A182" s="645">
        <f>VLOOKUP(C182,'[11]DfE No.'!C:E,3,FALSE)</f>
        <v>13</v>
      </c>
      <c r="B182" s="732">
        <v>143050</v>
      </c>
      <c r="C182" s="732">
        <v>9352150</v>
      </c>
      <c r="D182" s="733" t="s">
        <v>520</v>
      </c>
      <c r="E182" s="734">
        <v>1</v>
      </c>
      <c r="F182" s="734">
        <v>0</v>
      </c>
      <c r="G182" s="734">
        <v>0</v>
      </c>
      <c r="H182" s="734">
        <v>91</v>
      </c>
      <c r="I182" s="735">
        <v>2272.0695000000001</v>
      </c>
      <c r="J182" s="735">
        <v>430522.62689999997</v>
      </c>
      <c r="K182" s="735">
        <v>0</v>
      </c>
      <c r="L182" s="729">
        <v>91</v>
      </c>
    </row>
    <row r="183" spans="1:12" ht="15" x14ac:dyDescent="0.25">
      <c r="A183" s="645">
        <f>VLOOKUP(C183,'[11]DfE No.'!C:E,3,FALSE)</f>
        <v>74</v>
      </c>
      <c r="B183" s="732">
        <v>145695</v>
      </c>
      <c r="C183" s="732">
        <v>9352152</v>
      </c>
      <c r="D183" s="733" t="s">
        <v>626</v>
      </c>
      <c r="E183" s="734">
        <v>1</v>
      </c>
      <c r="F183" s="734">
        <v>0</v>
      </c>
      <c r="G183" s="734">
        <v>0</v>
      </c>
      <c r="H183" s="734">
        <v>417</v>
      </c>
      <c r="I183" s="735">
        <v>3778.8449999999998</v>
      </c>
      <c r="J183" s="735">
        <v>1521925.4476999999</v>
      </c>
      <c r="K183" s="735">
        <v>0</v>
      </c>
      <c r="L183" s="729">
        <v>417</v>
      </c>
    </row>
    <row r="184" spans="1:12" ht="15" x14ac:dyDescent="0.25">
      <c r="A184" s="645">
        <f>VLOOKUP(C184,'[11]DfE No.'!C:E,3,FALSE)</f>
        <v>264</v>
      </c>
      <c r="B184" s="732">
        <v>144212</v>
      </c>
      <c r="C184" s="732">
        <v>9352154</v>
      </c>
      <c r="D184" s="733" t="s">
        <v>268</v>
      </c>
      <c r="E184" s="734">
        <v>1</v>
      </c>
      <c r="F184" s="734">
        <v>0</v>
      </c>
      <c r="G184" s="734">
        <v>0</v>
      </c>
      <c r="H184" s="734">
        <v>328</v>
      </c>
      <c r="I184" s="735">
        <v>6096.4139999999998</v>
      </c>
      <c r="J184" s="735">
        <v>1333937.4154999999</v>
      </c>
      <c r="K184" s="735">
        <v>0</v>
      </c>
      <c r="L184" s="729">
        <v>328</v>
      </c>
    </row>
    <row r="185" spans="1:12" ht="15" x14ac:dyDescent="0.25">
      <c r="A185" s="645">
        <f>VLOOKUP(C185,'[11]DfE No.'!C:E,3,FALSE)</f>
        <v>469</v>
      </c>
      <c r="B185" s="732">
        <v>143147</v>
      </c>
      <c r="C185" s="732">
        <v>9352155</v>
      </c>
      <c r="D185" s="733" t="s">
        <v>519</v>
      </c>
      <c r="E185" s="734">
        <v>1</v>
      </c>
      <c r="F185" s="734">
        <v>0</v>
      </c>
      <c r="G185" s="734">
        <v>0</v>
      </c>
      <c r="H185" s="734">
        <v>158</v>
      </c>
      <c r="I185" s="735">
        <v>2847.4351000000001</v>
      </c>
      <c r="J185" s="735">
        <v>631064.59210000001</v>
      </c>
      <c r="K185" s="735">
        <v>0</v>
      </c>
      <c r="L185" s="729">
        <v>158</v>
      </c>
    </row>
    <row r="186" spans="1:12" ht="15" x14ac:dyDescent="0.25">
      <c r="A186" s="645">
        <f>VLOOKUP(C186,'[11]DfE No.'!C:E,3,FALSE)</f>
        <v>283</v>
      </c>
      <c r="B186" s="732">
        <v>141819</v>
      </c>
      <c r="C186" s="732">
        <v>9352158</v>
      </c>
      <c r="D186" s="733" t="s">
        <v>276</v>
      </c>
      <c r="E186" s="734">
        <v>1</v>
      </c>
      <c r="F186" s="734">
        <v>0</v>
      </c>
      <c r="G186" s="734">
        <v>0</v>
      </c>
      <c r="H186" s="734">
        <v>417</v>
      </c>
      <c r="I186" s="735">
        <v>6499.6134000000002</v>
      </c>
      <c r="J186" s="735">
        <v>1609345.3302</v>
      </c>
      <c r="K186" s="735">
        <v>0</v>
      </c>
      <c r="L186" s="729">
        <v>417</v>
      </c>
    </row>
    <row r="187" spans="1:12" ht="15" x14ac:dyDescent="0.25">
      <c r="A187" s="645">
        <f>VLOOKUP(C187,'[11]DfE No.'!C:E,3,FALSE)</f>
        <v>256</v>
      </c>
      <c r="B187" s="732">
        <v>141591</v>
      </c>
      <c r="C187" s="732">
        <v>9352159</v>
      </c>
      <c r="D187" s="733" t="s">
        <v>263</v>
      </c>
      <c r="E187" s="734">
        <v>1</v>
      </c>
      <c r="F187" s="734">
        <v>0</v>
      </c>
      <c r="G187" s="734">
        <v>0</v>
      </c>
      <c r="H187" s="734">
        <v>394</v>
      </c>
      <c r="I187" s="735">
        <v>4723.8474999999999</v>
      </c>
      <c r="J187" s="735">
        <v>1498701.5493000001</v>
      </c>
      <c r="K187" s="735">
        <v>0</v>
      </c>
      <c r="L187" s="729">
        <v>394</v>
      </c>
    </row>
    <row r="188" spans="1:12" ht="15" x14ac:dyDescent="0.25">
      <c r="A188" s="645">
        <f>VLOOKUP(C188,'[11]DfE No.'!C:E,3,FALSE)</f>
        <v>279</v>
      </c>
      <c r="B188" s="732">
        <v>145540</v>
      </c>
      <c r="C188" s="732">
        <v>9352167</v>
      </c>
      <c r="D188" s="733" t="s">
        <v>1409</v>
      </c>
      <c r="E188" s="734">
        <v>1</v>
      </c>
      <c r="F188" s="734">
        <v>0</v>
      </c>
      <c r="G188" s="734">
        <v>0</v>
      </c>
      <c r="H188" s="734">
        <v>305</v>
      </c>
      <c r="I188" s="735">
        <v>22075.200000000001</v>
      </c>
      <c r="J188" s="735">
        <v>1167351.9768999999</v>
      </c>
      <c r="K188" s="735">
        <v>0</v>
      </c>
      <c r="L188" s="729">
        <v>305</v>
      </c>
    </row>
    <row r="189" spans="1:12" ht="15" x14ac:dyDescent="0.25">
      <c r="A189" s="645">
        <f>VLOOKUP(C189,'[11]DfE No.'!C:E,3,FALSE)</f>
        <v>294</v>
      </c>
      <c r="B189" s="732">
        <v>144329</v>
      </c>
      <c r="C189" s="732">
        <v>9352171</v>
      </c>
      <c r="D189" s="733" t="s">
        <v>285</v>
      </c>
      <c r="E189" s="734">
        <v>1</v>
      </c>
      <c r="F189" s="734">
        <v>0</v>
      </c>
      <c r="G189" s="734">
        <v>0</v>
      </c>
      <c r="H189" s="734">
        <v>347</v>
      </c>
      <c r="I189" s="735">
        <v>22841.0255</v>
      </c>
      <c r="J189" s="735">
        <v>1366789.9656</v>
      </c>
      <c r="K189" s="735">
        <v>0</v>
      </c>
      <c r="L189" s="729">
        <v>347</v>
      </c>
    </row>
    <row r="190" spans="1:12" ht="15" x14ac:dyDescent="0.25">
      <c r="A190" s="645">
        <f>VLOOKUP(C190,'[11]DfE No.'!C:E,3,FALSE)</f>
        <v>293</v>
      </c>
      <c r="B190" s="732">
        <v>144213</v>
      </c>
      <c r="C190" s="732">
        <v>9352172</v>
      </c>
      <c r="D190" s="733" t="s">
        <v>1270</v>
      </c>
      <c r="E190" s="734">
        <v>1</v>
      </c>
      <c r="F190" s="734">
        <v>0</v>
      </c>
      <c r="G190" s="734">
        <v>0</v>
      </c>
      <c r="H190" s="734">
        <v>259</v>
      </c>
      <c r="I190" s="735">
        <v>4307.8833000000004</v>
      </c>
      <c r="J190" s="735">
        <v>1017248.9754</v>
      </c>
      <c r="K190" s="735">
        <v>0</v>
      </c>
      <c r="L190" s="729">
        <v>259</v>
      </c>
    </row>
    <row r="191" spans="1:12" ht="15" x14ac:dyDescent="0.25">
      <c r="A191" s="645">
        <f>VLOOKUP(C191,'[11]DfE No.'!C:E,3,FALSE)</f>
        <v>260</v>
      </c>
      <c r="B191" s="732">
        <v>144216</v>
      </c>
      <c r="C191" s="732">
        <v>9352185</v>
      </c>
      <c r="D191" s="733" t="s">
        <v>266</v>
      </c>
      <c r="E191" s="734">
        <v>1</v>
      </c>
      <c r="F191" s="734">
        <v>0</v>
      </c>
      <c r="G191" s="734">
        <v>0</v>
      </c>
      <c r="H191" s="734">
        <v>345</v>
      </c>
      <c r="I191" s="735">
        <v>2671.9065999999998</v>
      </c>
      <c r="J191" s="735">
        <v>1484556.3319999999</v>
      </c>
      <c r="K191" s="735">
        <v>0</v>
      </c>
      <c r="L191" s="729">
        <v>345</v>
      </c>
    </row>
    <row r="192" spans="1:12" ht="15" x14ac:dyDescent="0.25">
      <c r="A192" s="645">
        <f>VLOOKUP(C192,'[11]DfE No.'!C:E,3,FALSE)</f>
        <v>263</v>
      </c>
      <c r="B192" s="732">
        <v>144217</v>
      </c>
      <c r="C192" s="732">
        <v>9352186</v>
      </c>
      <c r="D192" s="733" t="s">
        <v>267</v>
      </c>
      <c r="E192" s="734">
        <v>1</v>
      </c>
      <c r="F192" s="734">
        <v>0</v>
      </c>
      <c r="G192" s="734">
        <v>0</v>
      </c>
      <c r="H192" s="734">
        <v>416</v>
      </c>
      <c r="I192" s="735">
        <v>6266.8221999999996</v>
      </c>
      <c r="J192" s="735">
        <v>1565720.895</v>
      </c>
      <c r="K192" s="735">
        <v>0</v>
      </c>
      <c r="L192" s="729">
        <v>416</v>
      </c>
    </row>
    <row r="193" spans="1:12" ht="15" x14ac:dyDescent="0.25">
      <c r="A193" s="645">
        <f>VLOOKUP(C193,'[11]DfE No.'!C:E,3,FALSE)</f>
        <v>225</v>
      </c>
      <c r="B193" s="732">
        <v>143549</v>
      </c>
      <c r="C193" s="732">
        <v>9352187</v>
      </c>
      <c r="D193" s="733" t="s">
        <v>1271</v>
      </c>
      <c r="E193" s="734">
        <v>1</v>
      </c>
      <c r="F193" s="734">
        <v>0</v>
      </c>
      <c r="G193" s="734">
        <v>0</v>
      </c>
      <c r="H193" s="734">
        <v>121</v>
      </c>
      <c r="I193" s="735">
        <v>2929.89</v>
      </c>
      <c r="J193" s="735">
        <v>505684.17709999997</v>
      </c>
      <c r="K193" s="735">
        <v>0</v>
      </c>
      <c r="L193" s="729">
        <v>121</v>
      </c>
    </row>
    <row r="194" spans="1:12" ht="15" x14ac:dyDescent="0.25">
      <c r="A194" s="645">
        <f>VLOOKUP(C194,'[11]DfE No.'!C:E,3,FALSE)</f>
        <v>270</v>
      </c>
      <c r="B194" s="732">
        <v>143550</v>
      </c>
      <c r="C194" s="732">
        <v>9352188</v>
      </c>
      <c r="D194" s="733" t="s">
        <v>1410</v>
      </c>
      <c r="E194" s="734">
        <v>1</v>
      </c>
      <c r="F194" s="734">
        <v>0</v>
      </c>
      <c r="G194" s="734">
        <v>0</v>
      </c>
      <c r="H194" s="734">
        <v>325</v>
      </c>
      <c r="I194" s="735">
        <v>5200.5288</v>
      </c>
      <c r="J194" s="735">
        <v>1384811.8222000001</v>
      </c>
      <c r="K194" s="735">
        <v>0</v>
      </c>
      <c r="L194" s="729">
        <v>325</v>
      </c>
    </row>
    <row r="195" spans="1:12" ht="15" x14ac:dyDescent="0.25">
      <c r="A195" s="645">
        <f>VLOOKUP(C195,'[11]DfE No.'!C:E,3,FALSE)</f>
        <v>121</v>
      </c>
      <c r="B195" s="732">
        <v>143671</v>
      </c>
      <c r="C195" s="732">
        <v>9352189</v>
      </c>
      <c r="D195" s="733" t="s">
        <v>1411</v>
      </c>
      <c r="E195" s="734">
        <v>1</v>
      </c>
      <c r="F195" s="734">
        <v>0</v>
      </c>
      <c r="G195" s="734">
        <v>0</v>
      </c>
      <c r="H195" s="734">
        <v>60</v>
      </c>
      <c r="I195" s="735">
        <v>23178.959999999999</v>
      </c>
      <c r="J195" s="735">
        <v>442403.94439999998</v>
      </c>
      <c r="K195" s="735">
        <v>0</v>
      </c>
      <c r="L195" s="729">
        <v>60</v>
      </c>
    </row>
    <row r="196" spans="1:12" ht="15" x14ac:dyDescent="0.25">
      <c r="A196" s="645">
        <f>VLOOKUP(C196,'[11]DfE No.'!C:E,3,FALSE)</f>
        <v>249</v>
      </c>
      <c r="B196" s="732">
        <v>146460</v>
      </c>
      <c r="C196" s="732">
        <v>9352194</v>
      </c>
      <c r="D196" s="733" t="s">
        <v>258</v>
      </c>
      <c r="E196" s="734">
        <v>1</v>
      </c>
      <c r="F196" s="734">
        <v>0</v>
      </c>
      <c r="G196" s="734">
        <v>0</v>
      </c>
      <c r="H196" s="734">
        <v>624</v>
      </c>
      <c r="I196" s="735">
        <v>50384.6</v>
      </c>
      <c r="J196" s="735">
        <v>2234384.6</v>
      </c>
      <c r="K196" s="735">
        <v>0</v>
      </c>
      <c r="L196" s="729">
        <v>624</v>
      </c>
    </row>
    <row r="197" spans="1:12" ht="15" x14ac:dyDescent="0.25">
      <c r="A197" s="645">
        <f>VLOOKUP(C197,'[11]DfE No.'!C:E,3,FALSE)</f>
        <v>119</v>
      </c>
      <c r="B197" s="732">
        <v>143830</v>
      </c>
      <c r="C197" s="732">
        <v>9352197</v>
      </c>
      <c r="D197" s="733" t="s">
        <v>1272</v>
      </c>
      <c r="E197" s="734">
        <v>1</v>
      </c>
      <c r="F197" s="734">
        <v>0</v>
      </c>
      <c r="G197" s="734">
        <v>0</v>
      </c>
      <c r="H197" s="734">
        <v>66</v>
      </c>
      <c r="I197" s="735">
        <v>9858.9784999999993</v>
      </c>
      <c r="J197" s="735">
        <v>364837.88750000001</v>
      </c>
      <c r="K197" s="735">
        <v>0</v>
      </c>
      <c r="L197" s="729">
        <v>66</v>
      </c>
    </row>
    <row r="198" spans="1:12" ht="15" x14ac:dyDescent="0.25">
      <c r="A198" s="645">
        <f>VLOOKUP(C198,'[11]DfE No.'!C:E,3,FALSE)</f>
        <v>512</v>
      </c>
      <c r="B198" s="732">
        <v>143860</v>
      </c>
      <c r="C198" s="732">
        <v>9352198</v>
      </c>
      <c r="D198" s="733" t="s">
        <v>1273</v>
      </c>
      <c r="E198" s="734">
        <v>1</v>
      </c>
      <c r="F198" s="734">
        <v>0</v>
      </c>
      <c r="G198" s="734">
        <v>0</v>
      </c>
      <c r="H198" s="734">
        <v>387</v>
      </c>
      <c r="I198" s="735">
        <v>4659.1345000000001</v>
      </c>
      <c r="J198" s="735">
        <v>1497052.6061</v>
      </c>
      <c r="K198" s="735">
        <v>0</v>
      </c>
      <c r="L198" s="729">
        <v>387</v>
      </c>
    </row>
    <row r="199" spans="1:12" ht="15" x14ac:dyDescent="0.25">
      <c r="A199" s="645">
        <f>VLOOKUP(C199,'[11]DfE No.'!C:E,3,FALSE)</f>
        <v>483</v>
      </c>
      <c r="B199" s="732">
        <v>143861</v>
      </c>
      <c r="C199" s="732">
        <v>9352199</v>
      </c>
      <c r="D199" s="733" t="s">
        <v>1274</v>
      </c>
      <c r="E199" s="734">
        <v>1</v>
      </c>
      <c r="F199" s="734">
        <v>0</v>
      </c>
      <c r="G199" s="734">
        <v>0</v>
      </c>
      <c r="H199" s="734">
        <v>309</v>
      </c>
      <c r="I199" s="735">
        <v>2340.1959999999999</v>
      </c>
      <c r="J199" s="735">
        <v>1170902.7993999999</v>
      </c>
      <c r="K199" s="735">
        <v>0</v>
      </c>
      <c r="L199" s="729">
        <v>309</v>
      </c>
    </row>
    <row r="200" spans="1:12" ht="15" x14ac:dyDescent="0.25">
      <c r="A200" s="645">
        <f>VLOOKUP(C200,'[11]DfE No.'!C:E,3,FALSE)</f>
        <v>473</v>
      </c>
      <c r="B200" s="732">
        <v>144275</v>
      </c>
      <c r="C200" s="732">
        <v>9352200</v>
      </c>
      <c r="D200" s="733" t="s">
        <v>1412</v>
      </c>
      <c r="E200" s="734">
        <v>1</v>
      </c>
      <c r="F200" s="734">
        <v>0</v>
      </c>
      <c r="G200" s="734">
        <v>0</v>
      </c>
      <c r="H200" s="734">
        <v>184</v>
      </c>
      <c r="I200" s="735">
        <v>18886.560000000001</v>
      </c>
      <c r="J200" s="735">
        <v>766594.42220000003</v>
      </c>
      <c r="K200" s="735">
        <v>0</v>
      </c>
      <c r="L200" s="729">
        <v>184</v>
      </c>
    </row>
    <row r="201" spans="1:12" ht="15" x14ac:dyDescent="0.25">
      <c r="A201" s="645">
        <f>VLOOKUP(C201,'[11]DfE No.'!C:E,3,FALSE)</f>
        <v>452</v>
      </c>
      <c r="B201" s="732">
        <v>144276</v>
      </c>
      <c r="C201" s="732">
        <v>9352201</v>
      </c>
      <c r="D201" s="733" t="s">
        <v>1276</v>
      </c>
      <c r="E201" s="734">
        <v>1</v>
      </c>
      <c r="F201" s="734">
        <v>0</v>
      </c>
      <c r="G201" s="734">
        <v>0</v>
      </c>
      <c r="H201" s="734">
        <v>274</v>
      </c>
      <c r="I201" s="735">
        <v>9069.2279999999992</v>
      </c>
      <c r="J201" s="735">
        <v>1098334.8835</v>
      </c>
      <c r="K201" s="735">
        <v>0</v>
      </c>
      <c r="L201" s="729">
        <v>274</v>
      </c>
    </row>
    <row r="202" spans="1:12" ht="15" x14ac:dyDescent="0.25">
      <c r="A202" s="645">
        <f>VLOOKUP(C202,'[11]DfE No.'!C:E,3,FALSE)</f>
        <v>429</v>
      </c>
      <c r="B202" s="732">
        <v>144399</v>
      </c>
      <c r="C202" s="732">
        <v>9352202</v>
      </c>
      <c r="D202" s="733" t="s">
        <v>350</v>
      </c>
      <c r="E202" s="734">
        <v>1</v>
      </c>
      <c r="F202" s="734">
        <v>0</v>
      </c>
      <c r="G202" s="734">
        <v>0</v>
      </c>
      <c r="H202" s="734">
        <v>189</v>
      </c>
      <c r="I202" s="735">
        <v>4484.2294000000002</v>
      </c>
      <c r="J202" s="735">
        <v>712704.26780000003</v>
      </c>
      <c r="K202" s="735">
        <v>0</v>
      </c>
      <c r="L202" s="729">
        <v>189</v>
      </c>
    </row>
    <row r="203" spans="1:12" ht="15" x14ac:dyDescent="0.25">
      <c r="A203" s="645">
        <f>VLOOKUP(C203,'[11]DfE No.'!C:E,3,FALSE)</f>
        <v>217</v>
      </c>
      <c r="B203" s="732">
        <v>144625</v>
      </c>
      <c r="C203" s="732">
        <v>9352203</v>
      </c>
      <c r="D203" s="733" t="s">
        <v>1277</v>
      </c>
      <c r="E203" s="734">
        <v>1</v>
      </c>
      <c r="F203" s="734">
        <v>0</v>
      </c>
      <c r="G203" s="734">
        <v>0</v>
      </c>
      <c r="H203" s="734">
        <v>124</v>
      </c>
      <c r="I203" s="735">
        <v>1880.8684000000001</v>
      </c>
      <c r="J203" s="735">
        <v>519107.30300000001</v>
      </c>
      <c r="K203" s="735">
        <v>0</v>
      </c>
      <c r="L203" s="729">
        <v>124</v>
      </c>
    </row>
    <row r="204" spans="1:12" ht="15" x14ac:dyDescent="0.25">
      <c r="A204" s="645">
        <f>VLOOKUP(C204,'[11]DfE No.'!C:E,3,FALSE)</f>
        <v>448</v>
      </c>
      <c r="B204" s="732">
        <v>144215</v>
      </c>
      <c r="C204" s="732">
        <v>9352204</v>
      </c>
      <c r="D204" s="733" t="s">
        <v>1278</v>
      </c>
      <c r="E204" s="734">
        <v>1</v>
      </c>
      <c r="F204" s="734">
        <v>0</v>
      </c>
      <c r="G204" s="734">
        <v>0</v>
      </c>
      <c r="H204" s="734">
        <v>67</v>
      </c>
      <c r="I204" s="735">
        <v>2015.384</v>
      </c>
      <c r="J204" s="735">
        <v>355410.72070000001</v>
      </c>
      <c r="K204" s="735">
        <v>0</v>
      </c>
      <c r="L204" s="729">
        <v>67</v>
      </c>
    </row>
    <row r="205" spans="1:12" ht="15" x14ac:dyDescent="0.25">
      <c r="A205" s="645">
        <f>VLOOKUP(C205,'[11]DfE No.'!C:E,3,FALSE)</f>
        <v>501</v>
      </c>
      <c r="B205" s="732">
        <v>144553</v>
      </c>
      <c r="C205" s="732">
        <v>9352205</v>
      </c>
      <c r="D205" s="733" t="s">
        <v>1279</v>
      </c>
      <c r="E205" s="734">
        <v>1</v>
      </c>
      <c r="F205" s="734">
        <v>0</v>
      </c>
      <c r="G205" s="734">
        <v>0</v>
      </c>
      <c r="H205" s="734">
        <v>56</v>
      </c>
      <c r="I205" s="735">
        <v>10424.4</v>
      </c>
      <c r="J205" s="735">
        <v>306620.22619999998</v>
      </c>
      <c r="K205" s="735">
        <v>0</v>
      </c>
      <c r="L205" s="729">
        <v>56</v>
      </c>
    </row>
    <row r="206" spans="1:12" ht="15" x14ac:dyDescent="0.25">
      <c r="A206" s="645">
        <f>VLOOKUP(C206,'[11]DfE No.'!C:E,3,FALSE)</f>
        <v>99</v>
      </c>
      <c r="B206" s="732">
        <v>144826</v>
      </c>
      <c r="C206" s="732">
        <v>9352206</v>
      </c>
      <c r="D206" s="733" t="s">
        <v>209</v>
      </c>
      <c r="E206" s="734">
        <v>1</v>
      </c>
      <c r="F206" s="734">
        <v>0</v>
      </c>
      <c r="G206" s="734">
        <v>0</v>
      </c>
      <c r="H206" s="734">
        <v>60</v>
      </c>
      <c r="I206" s="735">
        <v>3226.2188999999998</v>
      </c>
      <c r="J206" s="735">
        <v>311409.78720000002</v>
      </c>
      <c r="K206" s="735">
        <v>0</v>
      </c>
      <c r="L206" s="729">
        <v>60</v>
      </c>
    </row>
    <row r="207" spans="1:12" ht="15" x14ac:dyDescent="0.25">
      <c r="A207" s="645">
        <f>VLOOKUP(C207,'[11]DfE No.'!C:E,3,FALSE)</f>
        <v>14</v>
      </c>
      <c r="B207" s="732">
        <v>144827</v>
      </c>
      <c r="C207" s="732">
        <v>9352207</v>
      </c>
      <c r="D207" s="733" t="s">
        <v>1280</v>
      </c>
      <c r="E207" s="734">
        <v>1</v>
      </c>
      <c r="F207" s="734">
        <v>0</v>
      </c>
      <c r="G207" s="734">
        <v>0</v>
      </c>
      <c r="H207" s="734">
        <v>87</v>
      </c>
      <c r="I207" s="735">
        <v>1612.3072</v>
      </c>
      <c r="J207" s="735">
        <v>421722.77769999998</v>
      </c>
      <c r="K207" s="735">
        <v>0</v>
      </c>
      <c r="L207" s="729">
        <v>87</v>
      </c>
    </row>
    <row r="208" spans="1:12" ht="15" x14ac:dyDescent="0.25">
      <c r="A208" s="645">
        <f>VLOOKUP(C208,'[11]DfE No.'!C:E,3,FALSE)</f>
        <v>5</v>
      </c>
      <c r="B208" s="732">
        <v>144828</v>
      </c>
      <c r="C208" s="732">
        <v>9352208</v>
      </c>
      <c r="D208" s="733" t="s">
        <v>1281</v>
      </c>
      <c r="E208" s="734">
        <v>1</v>
      </c>
      <c r="F208" s="734">
        <v>0</v>
      </c>
      <c r="G208" s="734">
        <v>0</v>
      </c>
      <c r="H208" s="734">
        <v>96</v>
      </c>
      <c r="I208" s="735">
        <v>3754.1534999999999</v>
      </c>
      <c r="J208" s="735">
        <v>433545.71899999998</v>
      </c>
      <c r="K208" s="735">
        <v>0</v>
      </c>
      <c r="L208" s="729">
        <v>96</v>
      </c>
    </row>
    <row r="209" spans="1:12" ht="15" x14ac:dyDescent="0.25">
      <c r="A209" s="645">
        <f>VLOOKUP(C209,'[11]DfE No.'!C:E,3,FALSE)</f>
        <v>442</v>
      </c>
      <c r="B209" s="732">
        <v>144218</v>
      </c>
      <c r="C209" s="732">
        <v>9352209</v>
      </c>
      <c r="D209" s="733" t="s">
        <v>1282</v>
      </c>
      <c r="E209" s="734">
        <v>1</v>
      </c>
      <c r="F209" s="734">
        <v>0</v>
      </c>
      <c r="G209" s="734">
        <v>0</v>
      </c>
      <c r="H209" s="734">
        <v>408</v>
      </c>
      <c r="I209" s="735">
        <v>5387.0744000000004</v>
      </c>
      <c r="J209" s="735">
        <v>1491240.2760000001</v>
      </c>
      <c r="K209" s="735">
        <v>0</v>
      </c>
      <c r="L209" s="729">
        <v>408</v>
      </c>
    </row>
    <row r="210" spans="1:12" ht="15" x14ac:dyDescent="0.25">
      <c r="A210" s="645">
        <f>VLOOKUP(C210,'[11]DfE No.'!C:E,3,FALSE)</f>
        <v>521</v>
      </c>
      <c r="B210" s="732">
        <v>145031</v>
      </c>
      <c r="C210" s="732">
        <v>9352210</v>
      </c>
      <c r="D210" s="733" t="s">
        <v>1413</v>
      </c>
      <c r="E210" s="734">
        <v>1</v>
      </c>
      <c r="F210" s="734">
        <v>0</v>
      </c>
      <c r="G210" s="734">
        <v>0</v>
      </c>
      <c r="H210" s="734">
        <v>49.5</v>
      </c>
      <c r="I210" s="735">
        <v>16830.234700000001</v>
      </c>
      <c r="J210" s="735">
        <v>381940.84710000001</v>
      </c>
      <c r="K210" s="735">
        <v>0</v>
      </c>
      <c r="L210" s="729">
        <v>49.5</v>
      </c>
    </row>
    <row r="211" spans="1:12" ht="15" x14ac:dyDescent="0.25">
      <c r="A211" s="645">
        <f>VLOOKUP(C211,'[11]DfE No.'!C:E,3,FALSE)</f>
        <v>274</v>
      </c>
      <c r="B211" s="732">
        <v>145118</v>
      </c>
      <c r="C211" s="732">
        <v>9352211</v>
      </c>
      <c r="D211" s="733" t="s">
        <v>1283</v>
      </c>
      <c r="E211" s="734">
        <v>1</v>
      </c>
      <c r="F211" s="734">
        <v>0</v>
      </c>
      <c r="G211" s="734">
        <v>0</v>
      </c>
      <c r="H211" s="734">
        <v>338</v>
      </c>
      <c r="I211" s="735">
        <v>9623.4585999999999</v>
      </c>
      <c r="J211" s="735">
        <v>1520949.3362</v>
      </c>
      <c r="K211" s="735">
        <v>0</v>
      </c>
      <c r="L211" s="729">
        <v>338</v>
      </c>
    </row>
    <row r="212" spans="1:12" ht="15" x14ac:dyDescent="0.25">
      <c r="A212" s="645">
        <f>VLOOKUP(C212,'[11]DfE No.'!C:E,3,FALSE)</f>
        <v>464</v>
      </c>
      <c r="B212" s="732">
        <v>145234</v>
      </c>
      <c r="C212" s="732">
        <v>9352212</v>
      </c>
      <c r="D212" s="733" t="s">
        <v>1414</v>
      </c>
      <c r="E212" s="734">
        <v>1</v>
      </c>
      <c r="F212" s="734">
        <v>0</v>
      </c>
      <c r="G212" s="734">
        <v>0</v>
      </c>
      <c r="H212" s="734">
        <v>161</v>
      </c>
      <c r="I212" s="735">
        <v>17905.439999999999</v>
      </c>
      <c r="J212" s="735">
        <v>640621.06720000005</v>
      </c>
      <c r="K212" s="735">
        <v>0</v>
      </c>
      <c r="L212" s="729">
        <v>161</v>
      </c>
    </row>
    <row r="213" spans="1:12" ht="15" x14ac:dyDescent="0.25">
      <c r="A213" s="645">
        <f>VLOOKUP(C213,'[11]DfE No.'!C:E,3,FALSE)</f>
        <v>496</v>
      </c>
      <c r="B213" s="732">
        <v>145237</v>
      </c>
      <c r="C213" s="732">
        <v>9352213</v>
      </c>
      <c r="D213" s="733" t="s">
        <v>1415</v>
      </c>
      <c r="E213" s="734">
        <v>1</v>
      </c>
      <c r="F213" s="734">
        <v>0</v>
      </c>
      <c r="G213" s="734">
        <v>0</v>
      </c>
      <c r="H213" s="734">
        <v>182</v>
      </c>
      <c r="I213" s="735">
        <v>8930.3279999999995</v>
      </c>
      <c r="J213" s="735">
        <v>691540.71580000001</v>
      </c>
      <c r="K213" s="735">
        <v>0</v>
      </c>
      <c r="L213" s="729">
        <v>182</v>
      </c>
    </row>
    <row r="214" spans="1:12" ht="15" x14ac:dyDescent="0.25">
      <c r="A214" s="645">
        <f>VLOOKUP(C214,'[11]DfE No.'!C:E,3,FALSE)</f>
        <v>413</v>
      </c>
      <c r="B214" s="732">
        <v>145476</v>
      </c>
      <c r="C214" s="732">
        <v>9352214</v>
      </c>
      <c r="D214" s="733" t="s">
        <v>1416</v>
      </c>
      <c r="E214" s="734">
        <v>1</v>
      </c>
      <c r="F214" s="734">
        <v>0</v>
      </c>
      <c r="G214" s="734">
        <v>0</v>
      </c>
      <c r="H214" s="734">
        <v>280</v>
      </c>
      <c r="I214" s="735">
        <v>26214.248899999999</v>
      </c>
      <c r="J214" s="735">
        <v>1120259.9476999999</v>
      </c>
      <c r="K214" s="735">
        <v>0</v>
      </c>
      <c r="L214" s="729">
        <v>280</v>
      </c>
    </row>
    <row r="215" spans="1:12" ht="15" x14ac:dyDescent="0.25">
      <c r="A215" s="645">
        <f>VLOOKUP(C215,'[11]DfE No.'!C:E,3,FALSE)</f>
        <v>68</v>
      </c>
      <c r="B215" s="732">
        <v>145559</v>
      </c>
      <c r="C215" s="732">
        <v>9352215</v>
      </c>
      <c r="D215" s="733" t="s">
        <v>176</v>
      </c>
      <c r="E215" s="734">
        <v>1</v>
      </c>
      <c r="F215" s="734">
        <v>0</v>
      </c>
      <c r="G215" s="734">
        <v>0</v>
      </c>
      <c r="H215" s="734">
        <v>506</v>
      </c>
      <c r="I215" s="735">
        <v>31796.188099999999</v>
      </c>
      <c r="J215" s="735">
        <v>2274332.2917999998</v>
      </c>
      <c r="K215" s="735">
        <v>0</v>
      </c>
      <c r="L215" s="729">
        <v>506</v>
      </c>
    </row>
    <row r="216" spans="1:12" ht="15" x14ac:dyDescent="0.25">
      <c r="A216" s="645">
        <f>VLOOKUP(C216,'[11]DfE No.'!C:E,3,FALSE)</f>
        <v>476</v>
      </c>
      <c r="B216" s="732">
        <v>145277</v>
      </c>
      <c r="C216" s="732">
        <v>9352216</v>
      </c>
      <c r="D216" s="733" t="s">
        <v>1417</v>
      </c>
      <c r="E216" s="734">
        <v>1</v>
      </c>
      <c r="F216" s="734">
        <v>0</v>
      </c>
      <c r="G216" s="734">
        <v>0</v>
      </c>
      <c r="H216" s="734">
        <v>228</v>
      </c>
      <c r="I216" s="735">
        <v>16830.234700000001</v>
      </c>
      <c r="J216" s="735">
        <v>876019.29639999999</v>
      </c>
      <c r="K216" s="735">
        <v>0</v>
      </c>
      <c r="L216" s="729">
        <v>228</v>
      </c>
    </row>
    <row r="217" spans="1:12" ht="15" x14ac:dyDescent="0.25">
      <c r="A217" s="645">
        <f>VLOOKUP(C217,'[11]DfE No.'!C:E,3,FALSE)</f>
        <v>269</v>
      </c>
      <c r="B217" s="732">
        <v>145851</v>
      </c>
      <c r="C217" s="732">
        <v>9352217</v>
      </c>
      <c r="D217" s="733" t="s">
        <v>1418</v>
      </c>
      <c r="E217" s="734">
        <v>1</v>
      </c>
      <c r="F217" s="734">
        <v>0</v>
      </c>
      <c r="G217" s="734">
        <v>0</v>
      </c>
      <c r="H217" s="734">
        <v>371</v>
      </c>
      <c r="I217" s="735">
        <v>454.70819999999998</v>
      </c>
      <c r="J217" s="735">
        <v>1578786.8463999999</v>
      </c>
      <c r="K217" s="735">
        <v>0</v>
      </c>
      <c r="L217" s="729">
        <v>371</v>
      </c>
    </row>
    <row r="218" spans="1:12" ht="15" x14ac:dyDescent="0.25">
      <c r="A218" s="645">
        <f>VLOOKUP(C218,'[11]DfE No.'!C:E,3,FALSE)</f>
        <v>425</v>
      </c>
      <c r="B218" s="732">
        <v>145698</v>
      </c>
      <c r="C218" s="732">
        <v>9352220</v>
      </c>
      <c r="D218" s="733" t="s">
        <v>1419</v>
      </c>
      <c r="E218" s="734">
        <v>1</v>
      </c>
      <c r="F218" s="734">
        <v>0</v>
      </c>
      <c r="G218" s="734">
        <v>0</v>
      </c>
      <c r="H218" s="734">
        <v>403</v>
      </c>
      <c r="I218" s="735">
        <v>3271.5446000000002</v>
      </c>
      <c r="J218" s="735">
        <v>1421885.1976000001</v>
      </c>
      <c r="K218" s="735">
        <v>0</v>
      </c>
      <c r="L218" s="729">
        <v>403</v>
      </c>
    </row>
    <row r="219" spans="1:12" ht="15" x14ac:dyDescent="0.25">
      <c r="A219" s="645">
        <f>VLOOKUP(C219,'[11]DfE No.'!C:E,3,FALSE)</f>
        <v>328</v>
      </c>
      <c r="B219" s="732">
        <v>145979</v>
      </c>
      <c r="C219" s="732">
        <v>9352221</v>
      </c>
      <c r="D219" s="733" t="s">
        <v>1420</v>
      </c>
      <c r="E219" s="734">
        <v>1</v>
      </c>
      <c r="F219" s="734">
        <v>0</v>
      </c>
      <c r="G219" s="734">
        <v>0</v>
      </c>
      <c r="H219" s="734">
        <v>30</v>
      </c>
      <c r="I219" s="735">
        <v>872.48140000000001</v>
      </c>
      <c r="J219" s="735">
        <v>211370.96770000001</v>
      </c>
      <c r="K219" s="735">
        <v>0</v>
      </c>
      <c r="L219" s="729">
        <v>30</v>
      </c>
    </row>
    <row r="220" spans="1:12" ht="15" x14ac:dyDescent="0.25">
      <c r="A220" s="645">
        <f>VLOOKUP(C220,'[11]DfE No.'!C:E,3,FALSE)</f>
        <v>481</v>
      </c>
      <c r="B220" s="732">
        <v>146086</v>
      </c>
      <c r="C220" s="732">
        <v>9352222</v>
      </c>
      <c r="D220" s="733" t="s">
        <v>1421</v>
      </c>
      <c r="E220" s="734">
        <v>1</v>
      </c>
      <c r="F220" s="734">
        <v>0</v>
      </c>
      <c r="G220" s="734">
        <v>0</v>
      </c>
      <c r="H220" s="734">
        <v>198</v>
      </c>
      <c r="I220" s="735">
        <v>3386.5605</v>
      </c>
      <c r="J220" s="735">
        <v>792185.67350000003</v>
      </c>
      <c r="K220" s="735">
        <v>0</v>
      </c>
      <c r="L220" s="729">
        <v>198</v>
      </c>
    </row>
    <row r="221" spans="1:12" ht="15" x14ac:dyDescent="0.25">
      <c r="A221" s="645">
        <f>VLOOKUP(C221,'[11]DfE No.'!C:E,3,FALSE)</f>
        <v>322</v>
      </c>
      <c r="B221" s="732">
        <v>146271</v>
      </c>
      <c r="C221" s="732">
        <v>9352223</v>
      </c>
      <c r="D221" s="733" t="s">
        <v>300</v>
      </c>
      <c r="E221" s="734">
        <v>1</v>
      </c>
      <c r="F221" s="734">
        <v>0</v>
      </c>
      <c r="G221" s="734">
        <v>0</v>
      </c>
      <c r="H221" s="734">
        <v>149</v>
      </c>
      <c r="I221" s="735">
        <v>4228.0343999999996</v>
      </c>
      <c r="J221" s="735">
        <v>605280.32750000001</v>
      </c>
      <c r="K221" s="735">
        <v>0</v>
      </c>
      <c r="L221" s="729">
        <v>149</v>
      </c>
    </row>
    <row r="222" spans="1:12" ht="15" x14ac:dyDescent="0.25">
      <c r="A222" s="645">
        <f>VLOOKUP(C222,'[11]DfE No.'!C:E,3,FALSE)</f>
        <v>417</v>
      </c>
      <c r="B222" s="732">
        <v>146280</v>
      </c>
      <c r="C222" s="732">
        <v>9352224</v>
      </c>
      <c r="D222" s="733" t="s">
        <v>341</v>
      </c>
      <c r="E222" s="734">
        <v>1</v>
      </c>
      <c r="F222" s="734">
        <v>0</v>
      </c>
      <c r="G222" s="734">
        <v>0</v>
      </c>
      <c r="H222" s="734">
        <v>158</v>
      </c>
      <c r="I222" s="735">
        <v>8944.9937000000009</v>
      </c>
      <c r="J222" s="735">
        <v>706544.50399999996</v>
      </c>
      <c r="K222" s="735">
        <v>0</v>
      </c>
      <c r="L222" s="729">
        <v>158</v>
      </c>
    </row>
    <row r="223" spans="1:12" ht="15" x14ac:dyDescent="0.25">
      <c r="A223" s="645">
        <f>VLOOKUP(C223,'[11]DfE No.'!C:E,3,FALSE)</f>
        <v>250</v>
      </c>
      <c r="B223" s="732">
        <v>146323</v>
      </c>
      <c r="C223" s="732">
        <v>9352225</v>
      </c>
      <c r="D223" s="733" t="s">
        <v>259</v>
      </c>
      <c r="E223" s="734">
        <v>1</v>
      </c>
      <c r="F223" s="734">
        <v>0</v>
      </c>
      <c r="G223" s="734">
        <v>0</v>
      </c>
      <c r="H223" s="734">
        <v>625</v>
      </c>
      <c r="I223" s="735">
        <v>17992.800599999999</v>
      </c>
      <c r="J223" s="735">
        <v>2205492.8006000002</v>
      </c>
      <c r="K223" s="735">
        <v>0</v>
      </c>
      <c r="L223" s="729">
        <v>625</v>
      </c>
    </row>
    <row r="224" spans="1:12" ht="15" x14ac:dyDescent="0.25">
      <c r="A224" s="645">
        <f>VLOOKUP(C224,'[11]DfE No.'!C:E,3,FALSE)</f>
        <v>231</v>
      </c>
      <c r="B224" s="732">
        <v>146532</v>
      </c>
      <c r="C224" s="732">
        <v>9352226</v>
      </c>
      <c r="D224" s="733" t="s">
        <v>246</v>
      </c>
      <c r="E224" s="734">
        <v>1</v>
      </c>
      <c r="F224" s="734">
        <v>0</v>
      </c>
      <c r="G224" s="734">
        <v>0</v>
      </c>
      <c r="H224" s="734">
        <v>184</v>
      </c>
      <c r="I224" s="735">
        <v>20436.709200000001</v>
      </c>
      <c r="J224" s="735">
        <v>812429.6727</v>
      </c>
      <c r="K224" s="735">
        <v>0</v>
      </c>
      <c r="L224" s="729">
        <v>184</v>
      </c>
    </row>
    <row r="225" spans="1:12" ht="15" x14ac:dyDescent="0.25">
      <c r="A225" s="645">
        <f>VLOOKUP(C225,'[11]DfE No.'!C:E,3,FALSE)</f>
        <v>42</v>
      </c>
      <c r="B225" s="732">
        <v>146961</v>
      </c>
      <c r="C225" s="732">
        <v>9352228</v>
      </c>
      <c r="D225" s="733" t="s">
        <v>1838</v>
      </c>
      <c r="E225" s="734">
        <v>1</v>
      </c>
      <c r="F225" s="734">
        <v>0</v>
      </c>
      <c r="G225" s="734">
        <v>0</v>
      </c>
      <c r="H225" s="734">
        <v>52</v>
      </c>
      <c r="I225" s="735">
        <v>2951.4236000000001</v>
      </c>
      <c r="J225" s="735">
        <v>341548.28490000003</v>
      </c>
      <c r="K225" s="735">
        <v>0</v>
      </c>
      <c r="L225" s="729">
        <v>52</v>
      </c>
    </row>
    <row r="226" spans="1:12" ht="15" x14ac:dyDescent="0.25">
      <c r="A226" s="645">
        <f>VLOOKUP(C226,'[11]DfE No.'!C:E,3,FALSE)</f>
        <v>303</v>
      </c>
      <c r="B226" s="732">
        <v>141849</v>
      </c>
      <c r="C226" s="732">
        <v>9352927</v>
      </c>
      <c r="D226" s="733" t="s">
        <v>288</v>
      </c>
      <c r="E226" s="734">
        <v>1</v>
      </c>
      <c r="F226" s="734">
        <v>0</v>
      </c>
      <c r="G226" s="734">
        <v>0</v>
      </c>
      <c r="H226" s="734">
        <v>317</v>
      </c>
      <c r="I226" s="735">
        <v>3701.0095000000001</v>
      </c>
      <c r="J226" s="735">
        <v>1392174.7035000001</v>
      </c>
      <c r="K226" s="735">
        <v>0</v>
      </c>
      <c r="L226" s="729">
        <v>317</v>
      </c>
    </row>
    <row r="227" spans="1:12" ht="15" x14ac:dyDescent="0.25">
      <c r="A227" s="645">
        <f>VLOOKUP(C227,'[11]DfE No.'!C:E,3,FALSE)</f>
        <v>404</v>
      </c>
      <c r="B227" s="732">
        <v>143056</v>
      </c>
      <c r="C227" s="732">
        <v>9353002</v>
      </c>
      <c r="D227" s="733" t="s">
        <v>1423</v>
      </c>
      <c r="E227" s="734">
        <v>1</v>
      </c>
      <c r="F227" s="734">
        <v>0</v>
      </c>
      <c r="G227" s="734">
        <v>0</v>
      </c>
      <c r="H227" s="734">
        <v>61</v>
      </c>
      <c r="I227" s="735">
        <v>774.30809999999997</v>
      </c>
      <c r="J227" s="735">
        <v>306450.26439999999</v>
      </c>
      <c r="K227" s="735">
        <v>0</v>
      </c>
      <c r="L227" s="729">
        <v>61</v>
      </c>
    </row>
    <row r="228" spans="1:12" ht="15" x14ac:dyDescent="0.25">
      <c r="A228" s="645">
        <f>VLOOKUP(C228,'[11]DfE No.'!C:E,3,FALSE)</f>
        <v>441</v>
      </c>
      <c r="B228" s="732">
        <v>142547</v>
      </c>
      <c r="C228" s="732">
        <v>9353025</v>
      </c>
      <c r="D228" s="733" t="s">
        <v>516</v>
      </c>
      <c r="E228" s="734">
        <v>1</v>
      </c>
      <c r="F228" s="734">
        <v>0</v>
      </c>
      <c r="G228" s="734">
        <v>0</v>
      </c>
      <c r="H228" s="734">
        <v>212</v>
      </c>
      <c r="I228" s="735">
        <v>2404.7148999999999</v>
      </c>
      <c r="J228" s="735">
        <v>773671.8996</v>
      </c>
      <c r="K228" s="735">
        <v>0</v>
      </c>
      <c r="L228" s="729">
        <v>212</v>
      </c>
    </row>
    <row r="229" spans="1:12" ht="15" x14ac:dyDescent="0.25">
      <c r="A229" s="645">
        <f>VLOOKUP(C229,'[11]DfE No.'!C:E,3,FALSE)</f>
        <v>492</v>
      </c>
      <c r="B229" s="732">
        <v>142554</v>
      </c>
      <c r="C229" s="732">
        <v>9353054</v>
      </c>
      <c r="D229" s="733" t="s">
        <v>1285</v>
      </c>
      <c r="E229" s="734">
        <v>1</v>
      </c>
      <c r="F229" s="734">
        <v>0</v>
      </c>
      <c r="G229" s="734">
        <v>0</v>
      </c>
      <c r="H229" s="734">
        <v>111</v>
      </c>
      <c r="I229" s="735">
        <v>2695.5761000000002</v>
      </c>
      <c r="J229" s="735">
        <v>487617.07530000003</v>
      </c>
      <c r="K229" s="735">
        <v>0</v>
      </c>
      <c r="L229" s="729">
        <v>111</v>
      </c>
    </row>
    <row r="230" spans="1:12" ht="15" x14ac:dyDescent="0.25">
      <c r="A230" s="645">
        <f>VLOOKUP(C230,'[11]DfE No.'!C:E,3,FALSE)</f>
        <v>514</v>
      </c>
      <c r="B230" s="732">
        <v>142562</v>
      </c>
      <c r="C230" s="732">
        <v>9353062</v>
      </c>
      <c r="D230" s="733" t="s">
        <v>1286</v>
      </c>
      <c r="E230" s="734">
        <v>1</v>
      </c>
      <c r="F230" s="734">
        <v>0</v>
      </c>
      <c r="G230" s="734">
        <v>0</v>
      </c>
      <c r="H230" s="734">
        <v>205</v>
      </c>
      <c r="I230" s="735">
        <v>3004.5574000000001</v>
      </c>
      <c r="J230" s="735">
        <v>771435.65300000005</v>
      </c>
      <c r="K230" s="735">
        <v>0</v>
      </c>
      <c r="L230" s="729">
        <v>205</v>
      </c>
    </row>
    <row r="231" spans="1:12" ht="15" x14ac:dyDescent="0.25">
      <c r="A231" s="645">
        <f>VLOOKUP(C231,'[11]DfE No.'!C:E,3,FALSE)</f>
        <v>20</v>
      </c>
      <c r="B231" s="732">
        <v>146148</v>
      </c>
      <c r="C231" s="732">
        <v>9353081</v>
      </c>
      <c r="D231" s="733" t="s">
        <v>1424</v>
      </c>
      <c r="E231" s="734">
        <v>1</v>
      </c>
      <c r="F231" s="734">
        <v>0</v>
      </c>
      <c r="G231" s="734">
        <v>0</v>
      </c>
      <c r="H231" s="734">
        <v>44</v>
      </c>
      <c r="I231" s="735">
        <v>2448.2316999999998</v>
      </c>
      <c r="J231" s="735">
        <v>280334.58590000001</v>
      </c>
      <c r="K231" s="735">
        <v>0</v>
      </c>
      <c r="L231" s="729">
        <v>44</v>
      </c>
    </row>
    <row r="232" spans="1:12" ht="15" x14ac:dyDescent="0.25">
      <c r="A232" s="645">
        <f>VLOOKUP(C232,'[11]DfE No.'!C:E,3,FALSE)</f>
        <v>26</v>
      </c>
      <c r="B232" s="732">
        <v>146234</v>
      </c>
      <c r="C232" s="732">
        <v>9353084</v>
      </c>
      <c r="D232" s="733" t="s">
        <v>1425</v>
      </c>
      <c r="E232" s="734">
        <v>1</v>
      </c>
      <c r="F232" s="734">
        <v>0</v>
      </c>
      <c r="G232" s="734">
        <v>0</v>
      </c>
      <c r="H232" s="734">
        <v>62</v>
      </c>
      <c r="I232" s="735">
        <v>1956.1181999999999</v>
      </c>
      <c r="J232" s="735">
        <v>349902.21279999998</v>
      </c>
      <c r="K232" s="735">
        <v>0</v>
      </c>
      <c r="L232" s="729">
        <v>62</v>
      </c>
    </row>
    <row r="233" spans="1:12" ht="15" x14ac:dyDescent="0.25">
      <c r="A233" s="645">
        <f>VLOOKUP(C233,'[11]DfE No.'!C:E,3,FALSE)</f>
        <v>36</v>
      </c>
      <c r="B233" s="732">
        <v>145696</v>
      </c>
      <c r="C233" s="732">
        <v>9353089</v>
      </c>
      <c r="D233" s="733" t="s">
        <v>1426</v>
      </c>
      <c r="E233" s="734">
        <v>1</v>
      </c>
      <c r="F233" s="734">
        <v>0</v>
      </c>
      <c r="G233" s="734">
        <v>0</v>
      </c>
      <c r="H233" s="734">
        <v>131</v>
      </c>
      <c r="I233" s="735">
        <v>21584.639999999999</v>
      </c>
      <c r="J233" s="735">
        <v>556552.06660000002</v>
      </c>
      <c r="K233" s="735">
        <v>0</v>
      </c>
      <c r="L233" s="729">
        <v>131</v>
      </c>
    </row>
    <row r="234" spans="1:12" ht="15" x14ac:dyDescent="0.25">
      <c r="A234" s="645">
        <f>VLOOKUP(C234,'[11]DfE No.'!C:E,3,FALSE)</f>
        <v>449</v>
      </c>
      <c r="B234" s="732">
        <v>146175</v>
      </c>
      <c r="C234" s="732">
        <v>9353091</v>
      </c>
      <c r="D234" s="733" t="s">
        <v>1839</v>
      </c>
      <c r="E234" s="734">
        <v>1</v>
      </c>
      <c r="F234" s="734">
        <v>0</v>
      </c>
      <c r="G234" s="734">
        <v>0</v>
      </c>
      <c r="H234" s="734">
        <v>86</v>
      </c>
      <c r="I234" s="735">
        <v>3033.0711999999999</v>
      </c>
      <c r="J234" s="735">
        <v>407419.141</v>
      </c>
      <c r="K234" s="735">
        <v>0</v>
      </c>
      <c r="L234" s="729">
        <v>86</v>
      </c>
    </row>
    <row r="235" spans="1:12" ht="15" x14ac:dyDescent="0.25">
      <c r="A235" s="645">
        <f>VLOOKUP(C235,'[11]DfE No.'!C:E,3,FALSE)</f>
        <v>243</v>
      </c>
      <c r="B235" s="732">
        <v>145539</v>
      </c>
      <c r="C235" s="732">
        <v>9353092</v>
      </c>
      <c r="D235" s="733" t="s">
        <v>1428</v>
      </c>
      <c r="E235" s="734">
        <v>1</v>
      </c>
      <c r="F235" s="734">
        <v>0</v>
      </c>
      <c r="G235" s="734">
        <v>0</v>
      </c>
      <c r="H235" s="734">
        <v>95</v>
      </c>
      <c r="I235" s="735">
        <v>6745.7313999999997</v>
      </c>
      <c r="J235" s="735">
        <v>421461.9535</v>
      </c>
      <c r="K235" s="735">
        <v>0</v>
      </c>
      <c r="L235" s="729">
        <v>95</v>
      </c>
    </row>
    <row r="236" spans="1:12" ht="15" x14ac:dyDescent="0.25">
      <c r="A236" s="645">
        <f>VLOOKUP(C236,'[11]DfE No.'!C:E,3,FALSE)</f>
        <v>80</v>
      </c>
      <c r="B236" s="732">
        <v>143807</v>
      </c>
      <c r="C236" s="732">
        <v>9353096</v>
      </c>
      <c r="D236" s="733" t="s">
        <v>1429</v>
      </c>
      <c r="E236" s="734">
        <v>1</v>
      </c>
      <c r="F236" s="734">
        <v>0</v>
      </c>
      <c r="G236" s="734">
        <v>0</v>
      </c>
      <c r="H236" s="734">
        <v>178</v>
      </c>
      <c r="I236" s="735">
        <v>15452.64</v>
      </c>
      <c r="J236" s="735">
        <v>671489.71409999998</v>
      </c>
      <c r="K236" s="735">
        <v>0</v>
      </c>
      <c r="L236" s="729">
        <v>178</v>
      </c>
    </row>
    <row r="237" spans="1:12" ht="15" x14ac:dyDescent="0.25">
      <c r="A237" s="645">
        <f>VLOOKUP(C237,'[11]DfE No.'!C:E,3,FALSE)</f>
        <v>316</v>
      </c>
      <c r="B237" s="732">
        <v>142994</v>
      </c>
      <c r="C237" s="732">
        <v>9353097</v>
      </c>
      <c r="D237" s="733" t="s">
        <v>513</v>
      </c>
      <c r="E237" s="734">
        <v>1</v>
      </c>
      <c r="F237" s="734">
        <v>0</v>
      </c>
      <c r="G237" s="734">
        <v>0</v>
      </c>
      <c r="H237" s="734">
        <v>99</v>
      </c>
      <c r="I237" s="735">
        <v>1596.9670000000001</v>
      </c>
      <c r="J237" s="735">
        <v>415151.62790000002</v>
      </c>
      <c r="K237" s="735">
        <v>0</v>
      </c>
      <c r="L237" s="729">
        <v>99</v>
      </c>
    </row>
    <row r="238" spans="1:12" ht="15" x14ac:dyDescent="0.25">
      <c r="A238" s="645">
        <f>VLOOKUP(C238,'[11]DfE No.'!C:E,3,FALSE)</f>
        <v>489</v>
      </c>
      <c r="B238" s="732">
        <v>143070</v>
      </c>
      <c r="C238" s="732">
        <v>9353098</v>
      </c>
      <c r="D238" s="733" t="s">
        <v>1430</v>
      </c>
      <c r="E238" s="734">
        <v>1</v>
      </c>
      <c r="F238" s="734">
        <v>0</v>
      </c>
      <c r="G238" s="734">
        <v>0</v>
      </c>
      <c r="H238" s="734">
        <v>89</v>
      </c>
      <c r="I238" s="735">
        <v>1813.8558</v>
      </c>
      <c r="J238" s="735">
        <v>401648.38770000002</v>
      </c>
      <c r="K238" s="735">
        <v>0</v>
      </c>
      <c r="L238" s="729">
        <v>89</v>
      </c>
    </row>
    <row r="239" spans="1:12" ht="15" x14ac:dyDescent="0.25">
      <c r="A239" s="645">
        <f>VLOOKUP(C239,'[11]DfE No.'!C:E,3,FALSE)</f>
        <v>86</v>
      </c>
      <c r="B239" s="732">
        <v>143071</v>
      </c>
      <c r="C239" s="732">
        <v>9353099</v>
      </c>
      <c r="D239" s="733" t="s">
        <v>1431</v>
      </c>
      <c r="E239" s="734">
        <v>1</v>
      </c>
      <c r="F239" s="734">
        <v>0</v>
      </c>
      <c r="G239" s="734">
        <v>0</v>
      </c>
      <c r="H239" s="734">
        <v>83</v>
      </c>
      <c r="I239" s="735">
        <v>870.45780000000002</v>
      </c>
      <c r="J239" s="735">
        <v>367165.5197</v>
      </c>
      <c r="K239" s="735">
        <v>0</v>
      </c>
      <c r="L239" s="729">
        <v>83</v>
      </c>
    </row>
    <row r="240" spans="1:12" ht="15" x14ac:dyDescent="0.25">
      <c r="A240" s="645">
        <f>VLOOKUP(C240,'[11]DfE No.'!C:E,3,FALSE)</f>
        <v>93</v>
      </c>
      <c r="B240" s="732">
        <v>144849</v>
      </c>
      <c r="C240" s="732">
        <v>9353101</v>
      </c>
      <c r="D240" s="733" t="s">
        <v>1290</v>
      </c>
      <c r="E240" s="734">
        <v>1</v>
      </c>
      <c r="F240" s="734">
        <v>0</v>
      </c>
      <c r="G240" s="734">
        <v>0</v>
      </c>
      <c r="H240" s="734">
        <v>94</v>
      </c>
      <c r="I240" s="735">
        <v>726.27409999999998</v>
      </c>
      <c r="J240" s="735">
        <v>420922.42959999997</v>
      </c>
      <c r="K240" s="735">
        <v>0</v>
      </c>
      <c r="L240" s="729">
        <v>94</v>
      </c>
    </row>
    <row r="241" spans="1:12" ht="15" x14ac:dyDescent="0.25">
      <c r="A241" s="645">
        <f>VLOOKUP(C241,'[11]DfE No.'!C:E,3,FALSE)</f>
        <v>102</v>
      </c>
      <c r="B241" s="732">
        <v>145697</v>
      </c>
      <c r="C241" s="732">
        <v>9353102</v>
      </c>
      <c r="D241" s="733" t="s">
        <v>1432</v>
      </c>
      <c r="E241" s="734">
        <v>1</v>
      </c>
      <c r="F241" s="734">
        <v>0</v>
      </c>
      <c r="G241" s="734">
        <v>0</v>
      </c>
      <c r="H241" s="734">
        <v>93</v>
      </c>
      <c r="I241" s="735">
        <v>1028.1627000000001</v>
      </c>
      <c r="J241" s="735">
        <v>419958.34879999998</v>
      </c>
      <c r="K241" s="735">
        <v>0</v>
      </c>
      <c r="L241" s="729">
        <v>93</v>
      </c>
    </row>
    <row r="242" spans="1:12" ht="15" x14ac:dyDescent="0.25">
      <c r="A242" s="645">
        <f>VLOOKUP(C242,'[11]DfE No.'!C:E,3,FALSE)</f>
        <v>325</v>
      </c>
      <c r="B242" s="732">
        <v>142595</v>
      </c>
      <c r="C242" s="732">
        <v>9353115</v>
      </c>
      <c r="D242" s="733" t="s">
        <v>512</v>
      </c>
      <c r="E242" s="734">
        <v>1</v>
      </c>
      <c r="F242" s="734">
        <v>0</v>
      </c>
      <c r="G242" s="734">
        <v>0</v>
      </c>
      <c r="H242" s="734">
        <v>101</v>
      </c>
      <c r="I242" s="735">
        <v>1426.3032000000001</v>
      </c>
      <c r="J242" s="735">
        <v>431338.48790000001</v>
      </c>
      <c r="K242" s="735">
        <v>0</v>
      </c>
      <c r="L242" s="729">
        <v>101</v>
      </c>
    </row>
    <row r="243" spans="1:12" ht="15" x14ac:dyDescent="0.25">
      <c r="A243" s="645">
        <f>VLOOKUP(C243,'[11]DfE No.'!C:E,3,FALSE)</f>
        <v>38</v>
      </c>
      <c r="B243" s="732">
        <v>143065</v>
      </c>
      <c r="C243" s="732">
        <v>9353116</v>
      </c>
      <c r="D243" s="733" t="s">
        <v>1433</v>
      </c>
      <c r="E243" s="734">
        <v>1</v>
      </c>
      <c r="F243" s="734">
        <v>0</v>
      </c>
      <c r="G243" s="734">
        <v>0</v>
      </c>
      <c r="H243" s="734">
        <v>133</v>
      </c>
      <c r="I243" s="735">
        <v>3501.7296999999999</v>
      </c>
      <c r="J243" s="735">
        <v>543230.34109999996</v>
      </c>
      <c r="K243" s="735">
        <v>0</v>
      </c>
      <c r="L243" s="729">
        <v>133</v>
      </c>
    </row>
    <row r="244" spans="1:12" ht="15" x14ac:dyDescent="0.25">
      <c r="A244" s="645">
        <f>VLOOKUP(C244,'[11]DfE No.'!C:E,3,FALSE)</f>
        <v>240</v>
      </c>
      <c r="B244" s="732">
        <v>142597</v>
      </c>
      <c r="C244" s="732">
        <v>9353302</v>
      </c>
      <c r="D244" s="733" t="s">
        <v>1292</v>
      </c>
      <c r="E244" s="734">
        <v>1</v>
      </c>
      <c r="F244" s="734">
        <v>0</v>
      </c>
      <c r="G244" s="734">
        <v>0</v>
      </c>
      <c r="H244" s="734">
        <v>201</v>
      </c>
      <c r="I244" s="735">
        <v>0</v>
      </c>
      <c r="J244" s="735">
        <v>782803.93200000003</v>
      </c>
      <c r="K244" s="735">
        <v>0</v>
      </c>
      <c r="L244" s="729">
        <v>201</v>
      </c>
    </row>
    <row r="245" spans="1:12" ht="15" x14ac:dyDescent="0.25">
      <c r="A245" s="645">
        <f>VLOOKUP(C245,'[11]DfE No.'!C:E,3,FALSE)</f>
        <v>437</v>
      </c>
      <c r="B245" s="732">
        <v>139149</v>
      </c>
      <c r="C245" s="732">
        <v>9353312</v>
      </c>
      <c r="D245" s="733" t="s">
        <v>1293</v>
      </c>
      <c r="E245" s="734">
        <v>1</v>
      </c>
      <c r="F245" s="734">
        <v>0</v>
      </c>
      <c r="G245" s="734">
        <v>0</v>
      </c>
      <c r="H245" s="734">
        <v>84</v>
      </c>
      <c r="I245" s="735">
        <v>1093.0597</v>
      </c>
      <c r="J245" s="735">
        <v>402286.62160000001</v>
      </c>
      <c r="K245" s="735">
        <v>0</v>
      </c>
      <c r="L245" s="729">
        <v>84</v>
      </c>
    </row>
    <row r="246" spans="1:12" ht="15" x14ac:dyDescent="0.25">
      <c r="A246" s="645">
        <f>VLOOKUP(C246,'[11]DfE No.'!C:E,3,FALSE)</f>
        <v>472</v>
      </c>
      <c r="B246" s="732">
        <v>137419</v>
      </c>
      <c r="C246" s="732">
        <v>9353314</v>
      </c>
      <c r="D246" s="733" t="s">
        <v>1294</v>
      </c>
      <c r="E246" s="734">
        <v>1</v>
      </c>
      <c r="F246" s="734">
        <v>0</v>
      </c>
      <c r="G246" s="734">
        <v>0</v>
      </c>
      <c r="H246" s="734">
        <v>416</v>
      </c>
      <c r="I246" s="735">
        <v>3147.9337</v>
      </c>
      <c r="J246" s="735">
        <v>1508914.2132999999</v>
      </c>
      <c r="K246" s="735">
        <v>0</v>
      </c>
      <c r="L246" s="729">
        <v>416</v>
      </c>
    </row>
    <row r="247" spans="1:12" ht="15" x14ac:dyDescent="0.25">
      <c r="A247" s="645">
        <f>VLOOKUP(C247,'[11]DfE No.'!C:E,3,FALSE)</f>
        <v>487</v>
      </c>
      <c r="B247" s="732">
        <v>139448</v>
      </c>
      <c r="C247" s="732">
        <v>9353318</v>
      </c>
      <c r="D247" s="733" t="s">
        <v>1434</v>
      </c>
      <c r="E247" s="734">
        <v>1</v>
      </c>
      <c r="F247" s="734">
        <v>0</v>
      </c>
      <c r="G247" s="734">
        <v>0</v>
      </c>
      <c r="H247" s="734">
        <v>309</v>
      </c>
      <c r="I247" s="735">
        <v>6185.9206999999997</v>
      </c>
      <c r="J247" s="735">
        <v>1123732.5105000001</v>
      </c>
      <c r="K247" s="735">
        <v>0</v>
      </c>
      <c r="L247" s="729">
        <v>309</v>
      </c>
    </row>
    <row r="248" spans="1:12" ht="15" x14ac:dyDescent="0.25">
      <c r="A248" s="645">
        <f>VLOOKUP(C248,'[11]DfE No.'!C:E,3,FALSE)</f>
        <v>455</v>
      </c>
      <c r="B248" s="732">
        <v>143624</v>
      </c>
      <c r="C248" s="732">
        <v>9353320</v>
      </c>
      <c r="D248" s="733" t="s">
        <v>1296</v>
      </c>
      <c r="E248" s="734">
        <v>1</v>
      </c>
      <c r="F248" s="734">
        <v>0</v>
      </c>
      <c r="G248" s="734">
        <v>0</v>
      </c>
      <c r="H248" s="734">
        <v>278</v>
      </c>
      <c r="I248" s="735">
        <v>6385.6808000000001</v>
      </c>
      <c r="J248" s="735">
        <v>1046570.5652</v>
      </c>
      <c r="K248" s="735">
        <v>0</v>
      </c>
      <c r="L248" s="729">
        <v>278</v>
      </c>
    </row>
    <row r="249" spans="1:12" ht="15" x14ac:dyDescent="0.25">
      <c r="A249" s="645">
        <f>VLOOKUP(C249,'[11]DfE No.'!C:E,3,FALSE)</f>
        <v>31</v>
      </c>
      <c r="B249" s="732">
        <v>145692</v>
      </c>
      <c r="C249" s="732">
        <v>9353323</v>
      </c>
      <c r="D249" s="733" t="s">
        <v>1435</v>
      </c>
      <c r="E249" s="734">
        <v>1</v>
      </c>
      <c r="F249" s="734">
        <v>0</v>
      </c>
      <c r="G249" s="734">
        <v>0</v>
      </c>
      <c r="H249" s="734">
        <v>193</v>
      </c>
      <c r="I249" s="735">
        <v>1708.2422999999999</v>
      </c>
      <c r="J249" s="735">
        <v>718686.53760000004</v>
      </c>
      <c r="K249" s="735">
        <v>0</v>
      </c>
      <c r="L249" s="729">
        <v>193</v>
      </c>
    </row>
    <row r="250" spans="1:12" ht="15" x14ac:dyDescent="0.25">
      <c r="A250" s="645">
        <f>VLOOKUP(C250,'[11]DfE No.'!C:E,3,FALSE)</f>
        <v>344</v>
      </c>
      <c r="B250" s="732">
        <v>142598</v>
      </c>
      <c r="C250" s="732">
        <v>9353328</v>
      </c>
      <c r="D250" s="733" t="s">
        <v>1297</v>
      </c>
      <c r="E250" s="734">
        <v>1</v>
      </c>
      <c r="F250" s="734">
        <v>0</v>
      </c>
      <c r="G250" s="734">
        <v>0</v>
      </c>
      <c r="H250" s="734">
        <v>193</v>
      </c>
      <c r="I250" s="735">
        <v>2915.6842000000001</v>
      </c>
      <c r="J250" s="735">
        <v>712434.77080000006</v>
      </c>
      <c r="K250" s="735">
        <v>0</v>
      </c>
      <c r="L250" s="729">
        <v>193</v>
      </c>
    </row>
    <row r="251" spans="1:12" ht="15" x14ac:dyDescent="0.25">
      <c r="A251" s="645">
        <f>VLOOKUP(C251,'[11]DfE No.'!C:E,3,FALSE)</f>
        <v>56</v>
      </c>
      <c r="B251" s="732">
        <v>145693</v>
      </c>
      <c r="C251" s="732">
        <v>9353331</v>
      </c>
      <c r="D251" s="733" t="s">
        <v>1436</v>
      </c>
      <c r="E251" s="734">
        <v>1</v>
      </c>
      <c r="F251" s="734">
        <v>0</v>
      </c>
      <c r="G251" s="734">
        <v>0</v>
      </c>
      <c r="H251" s="734">
        <v>118</v>
      </c>
      <c r="I251" s="735">
        <v>2015.384</v>
      </c>
      <c r="J251" s="735">
        <v>497456.94709999999</v>
      </c>
      <c r="K251" s="735">
        <v>0</v>
      </c>
      <c r="L251" s="729">
        <v>118</v>
      </c>
    </row>
    <row r="252" spans="1:12" ht="15" x14ac:dyDescent="0.25">
      <c r="A252" s="645">
        <f>VLOOKUP(C252,'[11]DfE No.'!C:E,3,FALSE)</f>
        <v>72</v>
      </c>
      <c r="B252" s="732">
        <v>142806</v>
      </c>
      <c r="C252" s="732">
        <v>9353335</v>
      </c>
      <c r="D252" s="733" t="s">
        <v>1298</v>
      </c>
      <c r="E252" s="734">
        <v>1</v>
      </c>
      <c r="F252" s="734">
        <v>0</v>
      </c>
      <c r="G252" s="734">
        <v>0</v>
      </c>
      <c r="H252" s="734">
        <v>207</v>
      </c>
      <c r="I252" s="735">
        <v>3194.6698000000001</v>
      </c>
      <c r="J252" s="735">
        <v>834967.91579999996</v>
      </c>
      <c r="K252" s="735">
        <v>0</v>
      </c>
      <c r="L252" s="729">
        <v>207</v>
      </c>
    </row>
    <row r="253" spans="1:12" ht="15" x14ac:dyDescent="0.25">
      <c r="A253" s="645">
        <f>VLOOKUP(C253,'[11]DfE No.'!C:E,3,FALSE)</f>
        <v>288</v>
      </c>
      <c r="B253" s="732">
        <v>146229</v>
      </c>
      <c r="C253" s="732">
        <v>9353339</v>
      </c>
      <c r="D253" s="733" t="s">
        <v>1840</v>
      </c>
      <c r="E253" s="734">
        <v>1</v>
      </c>
      <c r="F253" s="734">
        <v>0</v>
      </c>
      <c r="G253" s="734">
        <v>0</v>
      </c>
      <c r="H253" s="734">
        <v>419</v>
      </c>
      <c r="I253" s="735">
        <v>0</v>
      </c>
      <c r="J253" s="735">
        <v>1719473.1669999999</v>
      </c>
      <c r="K253" s="735">
        <v>0</v>
      </c>
      <c r="L253" s="729">
        <v>419</v>
      </c>
    </row>
    <row r="254" spans="1:12" ht="15" x14ac:dyDescent="0.25">
      <c r="A254" s="645">
        <f>VLOOKUP(C254,'[11]DfE No.'!C:E,3,FALSE)</f>
        <v>289</v>
      </c>
      <c r="B254" s="732">
        <v>145382</v>
      </c>
      <c r="C254" s="732">
        <v>9353340</v>
      </c>
      <c r="D254" s="733" t="s">
        <v>281</v>
      </c>
      <c r="E254" s="734">
        <v>1</v>
      </c>
      <c r="F254" s="734">
        <v>0</v>
      </c>
      <c r="G254" s="734">
        <v>0</v>
      </c>
      <c r="H254" s="734">
        <v>213</v>
      </c>
      <c r="I254" s="735">
        <v>0</v>
      </c>
      <c r="J254" s="735">
        <v>784864.46569999994</v>
      </c>
      <c r="K254" s="735">
        <v>0</v>
      </c>
      <c r="L254" s="729">
        <v>213</v>
      </c>
    </row>
    <row r="255" spans="1:12" ht="15" x14ac:dyDescent="0.25">
      <c r="A255" s="645">
        <f>VLOOKUP(C255,'[11]DfE No.'!C:E,3,FALSE)</f>
        <v>291</v>
      </c>
      <c r="B255" s="732">
        <v>146977</v>
      </c>
      <c r="C255" s="732">
        <v>9353341</v>
      </c>
      <c r="D255" s="733" t="s">
        <v>282</v>
      </c>
      <c r="E255" s="734">
        <v>1</v>
      </c>
      <c r="F255" s="734">
        <v>0</v>
      </c>
      <c r="G255" s="734">
        <v>0</v>
      </c>
      <c r="H255" s="734">
        <v>205</v>
      </c>
      <c r="I255" s="735">
        <v>0</v>
      </c>
      <c r="J255" s="735">
        <v>846572.7513</v>
      </c>
      <c r="K255" s="735">
        <v>0</v>
      </c>
      <c r="L255" s="729">
        <v>205</v>
      </c>
    </row>
    <row r="256" spans="1:12" ht="15" x14ac:dyDescent="0.25">
      <c r="A256" s="645">
        <f>VLOOKUP(C256,'[11]DfE No.'!C:E,3,FALSE)</f>
        <v>253</v>
      </c>
      <c r="B256" s="732">
        <v>141842</v>
      </c>
      <c r="C256" s="732">
        <v>9353344</v>
      </c>
      <c r="D256" s="733" t="s">
        <v>504</v>
      </c>
      <c r="E256" s="734">
        <v>1</v>
      </c>
      <c r="F256" s="734">
        <v>0</v>
      </c>
      <c r="G256" s="734">
        <v>0</v>
      </c>
      <c r="H256" s="734">
        <v>392</v>
      </c>
      <c r="I256" s="735">
        <v>10177.689200000001</v>
      </c>
      <c r="J256" s="735">
        <v>1689662.4575</v>
      </c>
      <c r="K256" s="735">
        <v>0</v>
      </c>
      <c r="L256" s="729">
        <v>392</v>
      </c>
    </row>
    <row r="257" spans="1:12" ht="15" x14ac:dyDescent="0.25">
      <c r="A257" s="645">
        <f>VLOOKUP(C257,'[11]DfE No.'!C:E,3,FALSE)</f>
        <v>505</v>
      </c>
      <c r="B257" s="732">
        <v>143360</v>
      </c>
      <c r="C257" s="732">
        <v>9353345</v>
      </c>
      <c r="D257" s="733" t="s">
        <v>1299</v>
      </c>
      <c r="E257" s="734">
        <v>1</v>
      </c>
      <c r="F257" s="734">
        <v>0</v>
      </c>
      <c r="G257" s="734">
        <v>0</v>
      </c>
      <c r="H257" s="734">
        <v>437</v>
      </c>
      <c r="I257" s="735">
        <v>6600.3825999999999</v>
      </c>
      <c r="J257" s="735">
        <v>1536100.3825999999</v>
      </c>
      <c r="K257" s="735">
        <v>0</v>
      </c>
      <c r="L257" s="729">
        <v>437</v>
      </c>
    </row>
    <row r="258" spans="1:12" ht="15" x14ac:dyDescent="0.25">
      <c r="A258" s="645">
        <f>VLOOKUP(C258,'[11]DfE No.'!C:E,3,FALSE)</f>
        <v>320</v>
      </c>
      <c r="B258" s="732">
        <v>145795</v>
      </c>
      <c r="C258" s="732">
        <v>9353346</v>
      </c>
      <c r="D258" s="733" t="s">
        <v>1437</v>
      </c>
      <c r="E258" s="734">
        <v>1</v>
      </c>
      <c r="F258" s="734">
        <v>0</v>
      </c>
      <c r="G258" s="734">
        <v>0</v>
      </c>
      <c r="H258" s="734">
        <v>287</v>
      </c>
      <c r="I258" s="735">
        <v>41567.294999999998</v>
      </c>
      <c r="J258" s="735">
        <v>1064209.4471</v>
      </c>
      <c r="K258" s="735">
        <v>0</v>
      </c>
      <c r="L258" s="729">
        <v>287</v>
      </c>
    </row>
    <row r="259" spans="1:12" ht="15" x14ac:dyDescent="0.25">
      <c r="A259" s="645">
        <f>VLOOKUP(C259,'[11]DfE No.'!C:E,3,FALSE)</f>
        <v>527</v>
      </c>
      <c r="B259" s="732">
        <v>137179</v>
      </c>
      <c r="C259" s="732">
        <v>9354029</v>
      </c>
      <c r="D259" s="733" t="s">
        <v>419</v>
      </c>
      <c r="E259" s="734">
        <v>1</v>
      </c>
      <c r="F259" s="734">
        <v>0</v>
      </c>
      <c r="G259" s="734">
        <v>0</v>
      </c>
      <c r="H259" s="734">
        <v>353</v>
      </c>
      <c r="I259" s="735">
        <v>11286.1504</v>
      </c>
      <c r="J259" s="735">
        <v>1489406.7819999999</v>
      </c>
      <c r="K259" s="735">
        <v>0</v>
      </c>
      <c r="L259" s="729">
        <v>353</v>
      </c>
    </row>
    <row r="260" spans="1:12" ht="15" x14ac:dyDescent="0.25">
      <c r="A260" s="645">
        <f>VLOOKUP(C260,'[11]DfE No.'!C:E,3,FALSE)</f>
        <v>531</v>
      </c>
      <c r="B260" s="732">
        <v>137180</v>
      </c>
      <c r="C260" s="732">
        <v>9354030</v>
      </c>
      <c r="D260" s="733" t="s">
        <v>420</v>
      </c>
      <c r="E260" s="734">
        <v>1</v>
      </c>
      <c r="F260" s="734">
        <v>0</v>
      </c>
      <c r="G260" s="734">
        <v>0</v>
      </c>
      <c r="H260" s="734">
        <v>489</v>
      </c>
      <c r="I260" s="735">
        <v>10479.996800000001</v>
      </c>
      <c r="J260" s="735">
        <v>2003412.6244999999</v>
      </c>
      <c r="K260" s="735">
        <v>0</v>
      </c>
      <c r="L260" s="729">
        <v>489</v>
      </c>
    </row>
    <row r="261" spans="1:12" ht="15" x14ac:dyDescent="0.25">
      <c r="A261" s="645">
        <f>VLOOKUP(C261,'[11]DfE No.'!C:E,3,FALSE)</f>
        <v>551</v>
      </c>
      <c r="B261" s="732">
        <v>136990</v>
      </c>
      <c r="C261" s="732">
        <v>9354000</v>
      </c>
      <c r="D261" s="733" t="s">
        <v>1300</v>
      </c>
      <c r="E261" s="734">
        <v>1</v>
      </c>
      <c r="F261" s="734">
        <v>0</v>
      </c>
      <c r="G261" s="734">
        <v>0</v>
      </c>
      <c r="H261" s="734">
        <v>764</v>
      </c>
      <c r="I261" s="735">
        <v>27711.53</v>
      </c>
      <c r="J261" s="735">
        <v>3787294.7245999998</v>
      </c>
      <c r="K261" s="735">
        <v>0</v>
      </c>
      <c r="L261" s="729">
        <v>764</v>
      </c>
    </row>
    <row r="262" spans="1:12" ht="15" x14ac:dyDescent="0.25">
      <c r="A262" s="645">
        <f>VLOOKUP(C262,'[11]DfE No.'!C:E,3,FALSE)</f>
        <v>990</v>
      </c>
      <c r="B262" s="732">
        <v>136757</v>
      </c>
      <c r="C262" s="732">
        <v>9354001</v>
      </c>
      <c r="D262" s="733" t="s">
        <v>432</v>
      </c>
      <c r="E262" s="734">
        <v>1</v>
      </c>
      <c r="F262" s="734">
        <v>0</v>
      </c>
      <c r="G262" s="734">
        <v>0</v>
      </c>
      <c r="H262" s="734">
        <v>577</v>
      </c>
      <c r="I262" s="735">
        <v>10479.996800000001</v>
      </c>
      <c r="J262" s="735">
        <v>2799940.4086000002</v>
      </c>
      <c r="K262" s="735">
        <v>0</v>
      </c>
      <c r="L262" s="729">
        <v>577</v>
      </c>
    </row>
    <row r="263" spans="1:12" ht="15" x14ac:dyDescent="0.25">
      <c r="A263" s="645">
        <f>VLOOKUP(C263,'[11]DfE No.'!C:E,3,FALSE)</f>
        <v>170</v>
      </c>
      <c r="B263" s="732">
        <v>137134</v>
      </c>
      <c r="C263" s="732">
        <v>9354002</v>
      </c>
      <c r="D263" s="733" t="s">
        <v>228</v>
      </c>
      <c r="E263" s="734">
        <v>1</v>
      </c>
      <c r="F263" s="734">
        <v>0</v>
      </c>
      <c r="G263" s="734">
        <v>0</v>
      </c>
      <c r="H263" s="734">
        <v>638</v>
      </c>
      <c r="I263" s="735">
        <v>29210.855100000001</v>
      </c>
      <c r="J263" s="735">
        <v>3637662.4948999998</v>
      </c>
      <c r="K263" s="735">
        <v>0</v>
      </c>
      <c r="L263" s="729">
        <v>638</v>
      </c>
    </row>
    <row r="264" spans="1:12" ht="15" x14ac:dyDescent="0.25">
      <c r="A264" s="645">
        <f>VLOOKUP(C264,'[11]DfE No.'!C:E,3,FALSE)</f>
        <v>350</v>
      </c>
      <c r="B264" s="732">
        <v>137321</v>
      </c>
      <c r="C264" s="732">
        <v>9354003</v>
      </c>
      <c r="D264" s="733" t="s">
        <v>315</v>
      </c>
      <c r="E264" s="734">
        <v>1</v>
      </c>
      <c r="F264" s="734">
        <v>0</v>
      </c>
      <c r="G264" s="734">
        <v>0</v>
      </c>
      <c r="H264" s="734">
        <v>1055</v>
      </c>
      <c r="I264" s="735">
        <v>53654.161999999997</v>
      </c>
      <c r="J264" s="735">
        <v>5417478.3493999997</v>
      </c>
      <c r="K264" s="735">
        <v>0</v>
      </c>
      <c r="L264" s="729">
        <v>1055</v>
      </c>
    </row>
    <row r="265" spans="1:12" ht="15" x14ac:dyDescent="0.25">
      <c r="A265" s="645">
        <f>VLOOKUP(C265,'[11]DfE No.'!C:E,3,FALSE)</f>
        <v>556</v>
      </c>
      <c r="B265" s="732">
        <v>138162</v>
      </c>
      <c r="C265" s="732">
        <v>9354004</v>
      </c>
      <c r="D265" s="733" t="s">
        <v>426</v>
      </c>
      <c r="E265" s="734">
        <v>1</v>
      </c>
      <c r="F265" s="734">
        <v>0</v>
      </c>
      <c r="G265" s="734">
        <v>0</v>
      </c>
      <c r="H265" s="734">
        <v>615</v>
      </c>
      <c r="I265" s="735">
        <v>20053.070800000001</v>
      </c>
      <c r="J265" s="735">
        <v>3267352.3736</v>
      </c>
      <c r="K265" s="735">
        <v>0</v>
      </c>
      <c r="L265" s="729">
        <v>615</v>
      </c>
    </row>
    <row r="266" spans="1:12" ht="15" x14ac:dyDescent="0.25">
      <c r="A266" s="645">
        <f>VLOOKUP(C266,'[11]DfE No.'!C:E,3,FALSE)</f>
        <v>373</v>
      </c>
      <c r="B266" s="732">
        <v>137674</v>
      </c>
      <c r="C266" s="732">
        <v>9354006</v>
      </c>
      <c r="D266" s="733" t="s">
        <v>325</v>
      </c>
      <c r="E266" s="734">
        <v>1</v>
      </c>
      <c r="F266" s="734">
        <v>0</v>
      </c>
      <c r="G266" s="734">
        <v>0</v>
      </c>
      <c r="H266" s="734">
        <v>434</v>
      </c>
      <c r="I266" s="735">
        <v>20108.585800000001</v>
      </c>
      <c r="J266" s="735">
        <v>2443481.3816999998</v>
      </c>
      <c r="K266" s="735">
        <v>0</v>
      </c>
      <c r="L266" s="729">
        <v>434</v>
      </c>
    </row>
    <row r="267" spans="1:12" ht="15" x14ac:dyDescent="0.25">
      <c r="A267" s="645">
        <f>VLOOKUP(C267,'[11]DfE No.'!C:E,3,FALSE)</f>
        <v>365</v>
      </c>
      <c r="B267" s="732">
        <v>138373</v>
      </c>
      <c r="C267" s="732">
        <v>9354007</v>
      </c>
      <c r="D267" s="733" t="s">
        <v>502</v>
      </c>
      <c r="E267" s="734">
        <v>1</v>
      </c>
      <c r="F267" s="734">
        <v>0</v>
      </c>
      <c r="G267" s="734">
        <v>0</v>
      </c>
      <c r="H267" s="734">
        <v>832</v>
      </c>
      <c r="I267" s="735">
        <v>34513.451000000001</v>
      </c>
      <c r="J267" s="735">
        <v>4684966.1688000001</v>
      </c>
      <c r="K267" s="735">
        <v>0</v>
      </c>
      <c r="L267" s="729">
        <v>832</v>
      </c>
    </row>
    <row r="268" spans="1:12" ht="15" x14ac:dyDescent="0.25">
      <c r="A268" s="645">
        <f>VLOOKUP(C268,'[11]DfE No.'!C:E,3,FALSE)</f>
        <v>559</v>
      </c>
      <c r="B268" s="732">
        <v>138506</v>
      </c>
      <c r="C268" s="732">
        <v>9354008</v>
      </c>
      <c r="D268" s="733" t="s">
        <v>501</v>
      </c>
      <c r="E268" s="734">
        <v>1</v>
      </c>
      <c r="F268" s="734">
        <v>0</v>
      </c>
      <c r="G268" s="734">
        <v>0</v>
      </c>
      <c r="H268" s="734">
        <v>615</v>
      </c>
      <c r="I268" s="735">
        <v>22975.3776</v>
      </c>
      <c r="J268" s="735">
        <v>3279430.8028000002</v>
      </c>
      <c r="K268" s="735">
        <v>0</v>
      </c>
      <c r="L268" s="729">
        <v>615</v>
      </c>
    </row>
    <row r="269" spans="1:12" ht="15" x14ac:dyDescent="0.25">
      <c r="A269" s="645">
        <f>VLOOKUP(C269,'[11]DfE No.'!C:E,3,FALSE)</f>
        <v>991</v>
      </c>
      <c r="B269" s="732">
        <v>138250</v>
      </c>
      <c r="C269" s="732">
        <v>9354009</v>
      </c>
      <c r="D269" s="733" t="s">
        <v>433</v>
      </c>
      <c r="E269" s="734">
        <v>1</v>
      </c>
      <c r="F269" s="734">
        <v>0</v>
      </c>
      <c r="G269" s="734">
        <v>0</v>
      </c>
      <c r="H269" s="734">
        <v>495</v>
      </c>
      <c r="I269" s="735">
        <v>5081.7416999999996</v>
      </c>
      <c r="J269" s="735">
        <v>2495480.9293</v>
      </c>
      <c r="K269" s="735">
        <v>0</v>
      </c>
      <c r="L269" s="729">
        <v>495</v>
      </c>
    </row>
    <row r="270" spans="1:12" ht="15" x14ac:dyDescent="0.25">
      <c r="A270" s="645">
        <f>VLOOKUP(C270,'[11]DfE No.'!C:E,3,FALSE)</f>
        <v>992</v>
      </c>
      <c r="B270" s="732">
        <v>138273</v>
      </c>
      <c r="C270" s="732">
        <v>9354010</v>
      </c>
      <c r="D270" s="733" t="s">
        <v>1841</v>
      </c>
      <c r="E270" s="734">
        <v>1</v>
      </c>
      <c r="F270" s="734">
        <v>0</v>
      </c>
      <c r="G270" s="734">
        <v>0</v>
      </c>
      <c r="H270" s="734">
        <v>491</v>
      </c>
      <c r="I270" s="735">
        <v>15719.995199999999</v>
      </c>
      <c r="J270" s="735">
        <v>2532039.9360000002</v>
      </c>
      <c r="K270" s="735">
        <v>0</v>
      </c>
      <c r="L270" s="729">
        <v>491</v>
      </c>
    </row>
    <row r="271" spans="1:12" ht="15" x14ac:dyDescent="0.25">
      <c r="A271" s="645">
        <f>VLOOKUP(C271,'[11]DfE No.'!C:E,3,FALSE)</f>
        <v>993</v>
      </c>
      <c r="B271" s="732">
        <v>138274</v>
      </c>
      <c r="C271" s="732">
        <v>9354016</v>
      </c>
      <c r="D271" s="733" t="s">
        <v>1842</v>
      </c>
      <c r="E271" s="734">
        <v>1</v>
      </c>
      <c r="F271" s="734">
        <v>0</v>
      </c>
      <c r="G271" s="734">
        <v>0</v>
      </c>
      <c r="H271" s="734">
        <v>307</v>
      </c>
      <c r="I271" s="735">
        <v>24773.279999999999</v>
      </c>
      <c r="J271" s="735">
        <v>1771026.7280999999</v>
      </c>
      <c r="K271" s="735">
        <v>0</v>
      </c>
      <c r="L271" s="729">
        <v>307</v>
      </c>
    </row>
    <row r="272" spans="1:12" ht="15" x14ac:dyDescent="0.25">
      <c r="A272" s="645">
        <f>VLOOKUP(C272,'[11]DfE No.'!C:E,3,FALSE)</f>
        <v>361</v>
      </c>
      <c r="B272" s="732">
        <v>136918</v>
      </c>
      <c r="C272" s="732">
        <v>9354017</v>
      </c>
      <c r="D272" s="733" t="s">
        <v>318</v>
      </c>
      <c r="E272" s="734">
        <v>1</v>
      </c>
      <c r="F272" s="734">
        <v>0</v>
      </c>
      <c r="G272" s="734">
        <v>0</v>
      </c>
      <c r="H272" s="734">
        <v>726</v>
      </c>
      <c r="I272" s="735">
        <v>21262.301200000002</v>
      </c>
      <c r="J272" s="735">
        <v>3506062.3012000001</v>
      </c>
      <c r="K272" s="735">
        <v>0</v>
      </c>
      <c r="L272" s="729">
        <v>726</v>
      </c>
    </row>
    <row r="273" spans="1:12" ht="15" x14ac:dyDescent="0.25">
      <c r="A273" s="645">
        <f>VLOOKUP(C273,'[11]DfE No.'!C:E,3,FALSE)</f>
        <v>555</v>
      </c>
      <c r="B273" s="732">
        <v>141639</v>
      </c>
      <c r="C273" s="732">
        <v>9354019</v>
      </c>
      <c r="D273" s="733" t="s">
        <v>425</v>
      </c>
      <c r="E273" s="734">
        <v>1</v>
      </c>
      <c r="F273" s="734">
        <v>0</v>
      </c>
      <c r="G273" s="734">
        <v>0</v>
      </c>
      <c r="H273" s="734">
        <v>1348</v>
      </c>
      <c r="I273" s="735">
        <v>60965.366000000002</v>
      </c>
      <c r="J273" s="735">
        <v>6621469.2243999997</v>
      </c>
      <c r="K273" s="735">
        <v>0</v>
      </c>
      <c r="L273" s="729">
        <v>1348</v>
      </c>
    </row>
    <row r="274" spans="1:12" ht="15" x14ac:dyDescent="0.25">
      <c r="A274" s="645">
        <f>VLOOKUP(C274,'[11]DfE No.'!C:E,3,FALSE)</f>
        <v>169</v>
      </c>
      <c r="B274" s="732">
        <v>139403</v>
      </c>
      <c r="C274" s="732">
        <v>9354032</v>
      </c>
      <c r="D274" s="733" t="s">
        <v>475</v>
      </c>
      <c r="E274" s="734">
        <v>1</v>
      </c>
      <c r="F274" s="734">
        <v>0</v>
      </c>
      <c r="G274" s="734">
        <v>0</v>
      </c>
      <c r="H274" s="734">
        <v>896</v>
      </c>
      <c r="I274" s="735">
        <v>26955.760999999999</v>
      </c>
      <c r="J274" s="735">
        <v>5235039.8444999997</v>
      </c>
      <c r="K274" s="735">
        <v>0</v>
      </c>
      <c r="L274" s="729">
        <v>896</v>
      </c>
    </row>
    <row r="275" spans="1:12" ht="15" x14ac:dyDescent="0.25">
      <c r="A275" s="645">
        <f>VLOOKUP(C275,'[11]DfE No.'!C:E,3,FALSE)</f>
        <v>561</v>
      </c>
      <c r="B275" s="732">
        <v>139867</v>
      </c>
      <c r="C275" s="732">
        <v>9354033</v>
      </c>
      <c r="D275" s="733" t="s">
        <v>469</v>
      </c>
      <c r="E275" s="734">
        <v>1</v>
      </c>
      <c r="F275" s="734">
        <v>0</v>
      </c>
      <c r="G275" s="734">
        <v>0</v>
      </c>
      <c r="H275" s="734">
        <v>985</v>
      </c>
      <c r="I275" s="735">
        <v>26955.760999999999</v>
      </c>
      <c r="J275" s="735">
        <v>4974051.9271</v>
      </c>
      <c r="K275" s="735">
        <v>0</v>
      </c>
      <c r="L275" s="729">
        <v>985</v>
      </c>
    </row>
    <row r="276" spans="1:12" ht="15" x14ac:dyDescent="0.25">
      <c r="A276" s="645">
        <f>VLOOKUP(C276,'[11]DfE No.'!C:E,3,FALSE)</f>
        <v>371</v>
      </c>
      <c r="B276" s="732">
        <v>140032</v>
      </c>
      <c r="C276" s="732">
        <v>9354034</v>
      </c>
      <c r="D276" s="733" t="s">
        <v>500</v>
      </c>
      <c r="E276" s="734">
        <v>1</v>
      </c>
      <c r="F276" s="734">
        <v>0</v>
      </c>
      <c r="G276" s="734">
        <v>0</v>
      </c>
      <c r="H276" s="734">
        <v>670</v>
      </c>
      <c r="I276" s="735">
        <v>21564.608800000002</v>
      </c>
      <c r="J276" s="735">
        <v>3826880.7277000002</v>
      </c>
      <c r="K276" s="735">
        <v>0</v>
      </c>
      <c r="L276" s="729">
        <v>670</v>
      </c>
    </row>
    <row r="277" spans="1:12" ht="15" x14ac:dyDescent="0.25">
      <c r="A277" s="645">
        <f>VLOOKUP(C277,'[11]DfE No.'!C:E,3,FALSE)</f>
        <v>994</v>
      </c>
      <c r="B277" s="732">
        <v>140047</v>
      </c>
      <c r="C277" s="732">
        <v>9354035</v>
      </c>
      <c r="D277" s="733" t="s">
        <v>1843</v>
      </c>
      <c r="E277" s="734">
        <v>1</v>
      </c>
      <c r="F277" s="734">
        <v>0</v>
      </c>
      <c r="G277" s="734">
        <v>0</v>
      </c>
      <c r="H277" s="734">
        <v>262</v>
      </c>
      <c r="I277" s="735">
        <v>15719.995199999999</v>
      </c>
      <c r="J277" s="735">
        <v>1465130.6666000001</v>
      </c>
      <c r="K277" s="735">
        <v>0</v>
      </c>
      <c r="L277" s="729">
        <v>262</v>
      </c>
    </row>
    <row r="278" spans="1:12" ht="15" x14ac:dyDescent="0.25">
      <c r="A278" s="645">
        <f>VLOOKUP(C278,'[11]DfE No.'!C:E,3,FALSE)</f>
        <v>166</v>
      </c>
      <c r="B278" s="732">
        <v>136271</v>
      </c>
      <c r="C278" s="732">
        <v>9354036</v>
      </c>
      <c r="D278" s="733" t="s">
        <v>499</v>
      </c>
      <c r="E278" s="734">
        <v>1</v>
      </c>
      <c r="F278" s="734">
        <v>0</v>
      </c>
      <c r="G278" s="734">
        <v>0</v>
      </c>
      <c r="H278" s="734">
        <v>799</v>
      </c>
      <c r="I278" s="735">
        <v>24889.992399999999</v>
      </c>
      <c r="J278" s="735">
        <v>3860089.9923999999</v>
      </c>
      <c r="K278" s="735">
        <v>0</v>
      </c>
      <c r="L278" s="729">
        <v>799</v>
      </c>
    </row>
    <row r="279" spans="1:12" ht="15" x14ac:dyDescent="0.25">
      <c r="A279" s="645">
        <f>VLOOKUP(C279,'[11]DfE No.'!C:E,3,FALSE)</f>
        <v>165</v>
      </c>
      <c r="B279" s="732">
        <v>136782</v>
      </c>
      <c r="C279" s="732">
        <v>9354040</v>
      </c>
      <c r="D279" s="733" t="s">
        <v>225</v>
      </c>
      <c r="E279" s="734">
        <v>1</v>
      </c>
      <c r="F279" s="734">
        <v>0</v>
      </c>
      <c r="G279" s="734">
        <v>0</v>
      </c>
      <c r="H279" s="734">
        <v>859</v>
      </c>
      <c r="I279" s="735">
        <v>28215.376</v>
      </c>
      <c r="J279" s="735">
        <v>4151415.3760000002</v>
      </c>
      <c r="K279" s="735">
        <v>0</v>
      </c>
      <c r="L279" s="729">
        <v>859</v>
      </c>
    </row>
    <row r="280" spans="1:12" ht="15" x14ac:dyDescent="0.25">
      <c r="A280" s="645">
        <f>VLOOKUP(C280,'[11]DfE No.'!C:E,3,FALSE)</f>
        <v>557</v>
      </c>
      <c r="B280" s="732">
        <v>140669</v>
      </c>
      <c r="C280" s="732">
        <v>9354041</v>
      </c>
      <c r="D280" s="733" t="s">
        <v>498</v>
      </c>
      <c r="E280" s="734">
        <v>1</v>
      </c>
      <c r="F280" s="734">
        <v>0</v>
      </c>
      <c r="G280" s="734">
        <v>0</v>
      </c>
      <c r="H280" s="734">
        <v>701</v>
      </c>
      <c r="I280" s="735">
        <v>20859.224399999999</v>
      </c>
      <c r="J280" s="735">
        <v>3526343.5888</v>
      </c>
      <c r="K280" s="735">
        <v>0</v>
      </c>
      <c r="L280" s="729">
        <v>701</v>
      </c>
    </row>
    <row r="281" spans="1:12" ht="15" x14ac:dyDescent="0.25">
      <c r="A281" s="645">
        <f>VLOOKUP(C281,'[11]DfE No.'!C:E,3,FALSE)</f>
        <v>599</v>
      </c>
      <c r="B281" s="732">
        <v>140969</v>
      </c>
      <c r="C281" s="732">
        <v>9354042</v>
      </c>
      <c r="D281" s="733" t="s">
        <v>465</v>
      </c>
      <c r="E281" s="734">
        <v>1</v>
      </c>
      <c r="F281" s="734">
        <v>0</v>
      </c>
      <c r="G281" s="734">
        <v>0</v>
      </c>
      <c r="H281" s="734">
        <v>592</v>
      </c>
      <c r="I281" s="735">
        <v>28299.915799999999</v>
      </c>
      <c r="J281" s="735">
        <v>2916788.8560000001</v>
      </c>
      <c r="K281" s="735">
        <v>0</v>
      </c>
      <c r="L281" s="729">
        <v>592</v>
      </c>
    </row>
    <row r="282" spans="1:12" ht="15" x14ac:dyDescent="0.25">
      <c r="A282" s="645">
        <f>VLOOKUP(C282,'[11]DfE No.'!C:E,3,FALSE)</f>
        <v>167</v>
      </c>
      <c r="B282" s="732">
        <v>141236</v>
      </c>
      <c r="C282" s="732">
        <v>9354043</v>
      </c>
      <c r="D282" s="733" t="s">
        <v>497</v>
      </c>
      <c r="E282" s="734">
        <v>1</v>
      </c>
      <c r="F282" s="734">
        <v>0</v>
      </c>
      <c r="G282" s="734">
        <v>0</v>
      </c>
      <c r="H282" s="734">
        <v>385</v>
      </c>
      <c r="I282" s="735">
        <v>17231.533200000002</v>
      </c>
      <c r="J282" s="735">
        <v>2063447.3674999999</v>
      </c>
      <c r="K282" s="735">
        <v>0</v>
      </c>
      <c r="L282" s="729">
        <v>385</v>
      </c>
    </row>
    <row r="283" spans="1:12" ht="15" x14ac:dyDescent="0.25">
      <c r="A283" s="645">
        <f>VLOOKUP(C283,'[11]DfE No.'!C:E,3,FALSE)</f>
        <v>171</v>
      </c>
      <c r="B283" s="732">
        <v>142759</v>
      </c>
      <c r="C283" s="732">
        <v>9354045</v>
      </c>
      <c r="D283" s="733" t="s">
        <v>496</v>
      </c>
      <c r="E283" s="734">
        <v>1</v>
      </c>
      <c r="F283" s="734">
        <v>0</v>
      </c>
      <c r="G283" s="734">
        <v>0</v>
      </c>
      <c r="H283" s="734">
        <v>945</v>
      </c>
      <c r="I283" s="735">
        <v>27459.607</v>
      </c>
      <c r="J283" s="735">
        <v>4911962.9073999999</v>
      </c>
      <c r="K283" s="735">
        <v>0</v>
      </c>
      <c r="L283" s="729">
        <v>945</v>
      </c>
    </row>
    <row r="284" spans="1:12" ht="15" x14ac:dyDescent="0.25">
      <c r="A284" s="645">
        <f>VLOOKUP(C284,'[11]DfE No.'!C:E,3,FALSE)</f>
        <v>558</v>
      </c>
      <c r="B284" s="732">
        <v>145055</v>
      </c>
      <c r="C284" s="732">
        <v>9354048</v>
      </c>
      <c r="D284" s="733" t="s">
        <v>428</v>
      </c>
      <c r="E284" s="734">
        <v>1</v>
      </c>
      <c r="F284" s="734">
        <v>0</v>
      </c>
      <c r="G284" s="734">
        <v>0</v>
      </c>
      <c r="H284" s="734">
        <v>737</v>
      </c>
      <c r="I284" s="735">
        <v>62761.4084</v>
      </c>
      <c r="J284" s="735">
        <v>3849685.094</v>
      </c>
      <c r="K284" s="735">
        <v>0</v>
      </c>
      <c r="L284" s="729">
        <v>737</v>
      </c>
    </row>
    <row r="285" spans="1:12" ht="15" x14ac:dyDescent="0.25">
      <c r="A285" s="645">
        <f>VLOOKUP(C285,'[11]DfE No.'!C:E,3,FALSE)</f>
        <v>175</v>
      </c>
      <c r="B285" s="732">
        <v>137901</v>
      </c>
      <c r="C285" s="732">
        <v>9354051</v>
      </c>
      <c r="D285" s="733" t="s">
        <v>495</v>
      </c>
      <c r="E285" s="734">
        <v>1</v>
      </c>
      <c r="F285" s="734">
        <v>0</v>
      </c>
      <c r="G285" s="734">
        <v>0</v>
      </c>
      <c r="H285" s="734">
        <v>305</v>
      </c>
      <c r="I285" s="735">
        <v>9522.6893999999993</v>
      </c>
      <c r="J285" s="735">
        <v>1736895.7115</v>
      </c>
      <c r="K285" s="735">
        <v>0</v>
      </c>
      <c r="L285" s="729">
        <v>305</v>
      </c>
    </row>
    <row r="286" spans="1:12" ht="15" x14ac:dyDescent="0.25">
      <c r="A286" s="645">
        <f>VLOOKUP(C286,'[11]DfE No.'!C:E,3,FALSE)</f>
        <v>155</v>
      </c>
      <c r="B286" s="732">
        <v>137055</v>
      </c>
      <c r="C286" s="732">
        <v>9354056</v>
      </c>
      <c r="D286" s="733" t="s">
        <v>221</v>
      </c>
      <c r="E286" s="734">
        <v>1</v>
      </c>
      <c r="F286" s="734">
        <v>0</v>
      </c>
      <c r="G286" s="734">
        <v>0</v>
      </c>
      <c r="H286" s="734">
        <v>1230</v>
      </c>
      <c r="I286" s="735">
        <v>31994.221000000001</v>
      </c>
      <c r="J286" s="735">
        <v>5980204.0744000003</v>
      </c>
      <c r="K286" s="735">
        <v>0</v>
      </c>
      <c r="L286" s="729">
        <v>1230</v>
      </c>
    </row>
    <row r="287" spans="1:12" ht="15" x14ac:dyDescent="0.25">
      <c r="A287" s="645">
        <f>VLOOKUP(C287,'[11]DfE No.'!C:E,3,FALSE)</f>
        <v>156</v>
      </c>
      <c r="B287" s="732">
        <v>136998</v>
      </c>
      <c r="C287" s="732">
        <v>9354075</v>
      </c>
      <c r="D287" s="733" t="s">
        <v>222</v>
      </c>
      <c r="E287" s="734">
        <v>1</v>
      </c>
      <c r="F287" s="734">
        <v>0</v>
      </c>
      <c r="G287" s="734">
        <v>0</v>
      </c>
      <c r="H287" s="734">
        <v>748</v>
      </c>
      <c r="I287" s="735">
        <v>64089.211199999998</v>
      </c>
      <c r="J287" s="735">
        <v>3735523.5989000001</v>
      </c>
      <c r="K287" s="735">
        <v>0</v>
      </c>
      <c r="L287" s="729">
        <v>748</v>
      </c>
    </row>
    <row r="288" spans="1:12" ht="15" x14ac:dyDescent="0.25">
      <c r="A288" s="645">
        <f>VLOOKUP(C288,'[11]DfE No.'!C:E,3,FALSE)</f>
        <v>378</v>
      </c>
      <c r="B288" s="732">
        <v>136834</v>
      </c>
      <c r="C288" s="732">
        <v>9354076</v>
      </c>
      <c r="D288" s="733" t="s">
        <v>328</v>
      </c>
      <c r="E288" s="734">
        <v>1</v>
      </c>
      <c r="F288" s="734">
        <v>0</v>
      </c>
      <c r="G288" s="734">
        <v>0</v>
      </c>
      <c r="H288" s="734">
        <v>1481</v>
      </c>
      <c r="I288" s="735">
        <v>39803.834000000003</v>
      </c>
      <c r="J288" s="735">
        <v>7148603.8339999998</v>
      </c>
      <c r="K288" s="735">
        <v>0</v>
      </c>
      <c r="L288" s="729">
        <v>1481</v>
      </c>
    </row>
    <row r="289" spans="1:12" ht="15" x14ac:dyDescent="0.25">
      <c r="A289" s="645">
        <f>VLOOKUP(C289,'[11]DfE No.'!C:E,3,FALSE)</f>
        <v>366</v>
      </c>
      <c r="B289" s="732">
        <v>136827</v>
      </c>
      <c r="C289" s="732">
        <v>9354092</v>
      </c>
      <c r="D289" s="733" t="s">
        <v>320</v>
      </c>
      <c r="E289" s="734">
        <v>1</v>
      </c>
      <c r="F289" s="734">
        <v>0</v>
      </c>
      <c r="G289" s="734">
        <v>0</v>
      </c>
      <c r="H289" s="734">
        <v>1494</v>
      </c>
      <c r="I289" s="735">
        <v>43330.756000000001</v>
      </c>
      <c r="J289" s="735">
        <v>7232130.9118999997</v>
      </c>
      <c r="K289" s="735">
        <v>0</v>
      </c>
      <c r="L289" s="729">
        <v>1494</v>
      </c>
    </row>
    <row r="290" spans="1:12" ht="15" x14ac:dyDescent="0.25">
      <c r="A290" s="645">
        <f>VLOOKUP(C290,'[11]DfE No.'!C:E,3,FALSE)</f>
        <v>375</v>
      </c>
      <c r="B290" s="732">
        <v>139288</v>
      </c>
      <c r="C290" s="732">
        <v>9354095</v>
      </c>
      <c r="D290" s="733" t="s">
        <v>494</v>
      </c>
      <c r="E290" s="734">
        <v>1</v>
      </c>
      <c r="F290" s="734">
        <v>0</v>
      </c>
      <c r="G290" s="734">
        <v>0</v>
      </c>
      <c r="H290" s="734">
        <v>1012</v>
      </c>
      <c r="I290" s="735">
        <v>25091.5308</v>
      </c>
      <c r="J290" s="735">
        <v>5382539.5646000002</v>
      </c>
      <c r="K290" s="735">
        <v>0</v>
      </c>
      <c r="L290" s="729">
        <v>1012</v>
      </c>
    </row>
    <row r="291" spans="1:12" ht="15" x14ac:dyDescent="0.25">
      <c r="A291" s="645">
        <f>VLOOKUP(C291,'[11]DfE No.'!C:E,3,FALSE)</f>
        <v>356</v>
      </c>
      <c r="B291" s="732">
        <v>144214</v>
      </c>
      <c r="C291" s="732">
        <v>9354096</v>
      </c>
      <c r="D291" s="733" t="s">
        <v>316</v>
      </c>
      <c r="E291" s="734">
        <v>1</v>
      </c>
      <c r="F291" s="734">
        <v>0</v>
      </c>
      <c r="G291" s="734">
        <v>0</v>
      </c>
      <c r="H291" s="734">
        <v>717</v>
      </c>
      <c r="I291" s="735">
        <v>101273.046</v>
      </c>
      <c r="J291" s="735">
        <v>3560422.1647999999</v>
      </c>
      <c r="K291" s="735">
        <v>0</v>
      </c>
      <c r="L291" s="729">
        <v>717</v>
      </c>
    </row>
    <row r="292" spans="1:12" ht="15" x14ac:dyDescent="0.25">
      <c r="A292" s="645">
        <f>VLOOKUP(C292,'[11]DfE No.'!C:E,3,FALSE)</f>
        <v>357</v>
      </c>
      <c r="B292" s="732">
        <v>137218</v>
      </c>
      <c r="C292" s="732">
        <v>9354097</v>
      </c>
      <c r="D292" s="733" t="s">
        <v>317</v>
      </c>
      <c r="E292" s="734">
        <v>1</v>
      </c>
      <c r="F292" s="734">
        <v>0</v>
      </c>
      <c r="G292" s="734">
        <v>0</v>
      </c>
      <c r="H292" s="734">
        <v>930</v>
      </c>
      <c r="I292" s="735">
        <v>21766.147199999999</v>
      </c>
      <c r="J292" s="735">
        <v>4485766.1471999995</v>
      </c>
      <c r="K292" s="735">
        <v>0</v>
      </c>
      <c r="L292" s="729">
        <v>930</v>
      </c>
    </row>
    <row r="293" spans="1:12" ht="15" x14ac:dyDescent="0.25">
      <c r="A293" s="645">
        <f>VLOOKUP(C293,'[11]DfE No.'!C:E,3,FALSE)</f>
        <v>362</v>
      </c>
      <c r="B293" s="732">
        <v>137208</v>
      </c>
      <c r="C293" s="732">
        <v>9354098</v>
      </c>
      <c r="D293" s="733" t="s">
        <v>493</v>
      </c>
      <c r="E293" s="734">
        <v>1</v>
      </c>
      <c r="F293" s="734">
        <v>0</v>
      </c>
      <c r="G293" s="734">
        <v>0</v>
      </c>
      <c r="H293" s="734">
        <v>558</v>
      </c>
      <c r="I293" s="735">
        <v>12596.15</v>
      </c>
      <c r="J293" s="735">
        <v>2786861.3895999999</v>
      </c>
      <c r="K293" s="735">
        <v>0</v>
      </c>
      <c r="L293" s="729">
        <v>558</v>
      </c>
    </row>
    <row r="294" spans="1:12" ht="15" x14ac:dyDescent="0.25">
      <c r="A294" s="645">
        <f>VLOOKUP(C294,'[11]DfE No.'!C:E,3,FALSE)</f>
        <v>376</v>
      </c>
      <c r="B294" s="732">
        <v>136969</v>
      </c>
      <c r="C294" s="732">
        <v>9354099</v>
      </c>
      <c r="D294" s="733" t="s">
        <v>327</v>
      </c>
      <c r="E294" s="734">
        <v>1</v>
      </c>
      <c r="F294" s="734">
        <v>0</v>
      </c>
      <c r="G294" s="734">
        <v>0</v>
      </c>
      <c r="H294" s="734">
        <v>1516</v>
      </c>
      <c r="I294" s="735">
        <v>41567.294999999998</v>
      </c>
      <c r="J294" s="735">
        <v>7318367.2949999999</v>
      </c>
      <c r="K294" s="735">
        <v>0</v>
      </c>
      <c r="L294" s="729">
        <v>1516</v>
      </c>
    </row>
    <row r="295" spans="1:12" ht="15" x14ac:dyDescent="0.25">
      <c r="A295" s="645">
        <f>VLOOKUP(C295,'[11]DfE No.'!C:E,3,FALSE)</f>
        <v>554</v>
      </c>
      <c r="B295" s="732">
        <v>136322</v>
      </c>
      <c r="C295" s="732">
        <v>9354102</v>
      </c>
      <c r="D295" s="733" t="s">
        <v>424</v>
      </c>
      <c r="E295" s="734">
        <v>1</v>
      </c>
      <c r="F295" s="734">
        <v>0</v>
      </c>
      <c r="G295" s="734">
        <v>0</v>
      </c>
      <c r="H295" s="734">
        <v>1162</v>
      </c>
      <c r="I295" s="735">
        <v>25696.146000000001</v>
      </c>
      <c r="J295" s="735">
        <v>5603296.1459999997</v>
      </c>
      <c r="K295" s="735">
        <v>0</v>
      </c>
      <c r="L295" s="729">
        <v>1162</v>
      </c>
    </row>
    <row r="296" spans="1:12" ht="15" x14ac:dyDescent="0.25">
      <c r="A296" s="645">
        <f>VLOOKUP(C296,'[11]DfE No.'!C:E,3,FALSE)</f>
        <v>562</v>
      </c>
      <c r="B296" s="732">
        <v>143362</v>
      </c>
      <c r="C296" s="732">
        <v>9354103</v>
      </c>
      <c r="D296" s="733" t="s">
        <v>431</v>
      </c>
      <c r="E296" s="734">
        <v>1</v>
      </c>
      <c r="F296" s="734">
        <v>0</v>
      </c>
      <c r="G296" s="734">
        <v>0</v>
      </c>
      <c r="H296" s="734">
        <v>925</v>
      </c>
      <c r="I296" s="735">
        <v>26955.25</v>
      </c>
      <c r="J296" s="735">
        <v>4530139.0055999998</v>
      </c>
      <c r="K296" s="735">
        <v>0</v>
      </c>
      <c r="L296" s="729">
        <v>925</v>
      </c>
    </row>
    <row r="297" spans="1:12" ht="15" x14ac:dyDescent="0.25">
      <c r="A297" s="645">
        <f>VLOOKUP(C297,'[11]DfE No.'!C:E,3,FALSE)</f>
        <v>159</v>
      </c>
      <c r="B297" s="732">
        <v>136416</v>
      </c>
      <c r="C297" s="732">
        <v>9354504</v>
      </c>
      <c r="D297" s="733" t="s">
        <v>224</v>
      </c>
      <c r="E297" s="734">
        <v>1</v>
      </c>
      <c r="F297" s="734">
        <v>0</v>
      </c>
      <c r="G297" s="734">
        <v>0</v>
      </c>
      <c r="H297" s="734">
        <v>676</v>
      </c>
      <c r="I297" s="735">
        <v>13402.303599999999</v>
      </c>
      <c r="J297" s="735">
        <v>3258202.3036000002</v>
      </c>
      <c r="K297" s="735">
        <v>0</v>
      </c>
      <c r="L297" s="729">
        <v>676</v>
      </c>
    </row>
    <row r="298" spans="1:12" ht="15" x14ac:dyDescent="0.25">
      <c r="A298" s="645">
        <f>VLOOKUP(C298,'[11]DfE No.'!C:E,3,FALSE)</f>
        <v>372</v>
      </c>
      <c r="B298" s="732">
        <v>137849</v>
      </c>
      <c r="C298" s="732">
        <v>9354603</v>
      </c>
      <c r="D298" s="733" t="s">
        <v>324</v>
      </c>
      <c r="E298" s="734">
        <v>1</v>
      </c>
      <c r="F298" s="734">
        <v>0</v>
      </c>
      <c r="G298" s="734">
        <v>0</v>
      </c>
      <c r="H298" s="734">
        <v>830</v>
      </c>
      <c r="I298" s="735">
        <v>27207.684000000001</v>
      </c>
      <c r="J298" s="735">
        <v>4061799.4736000001</v>
      </c>
      <c r="K298" s="735">
        <v>0</v>
      </c>
      <c r="L298" s="729">
        <v>830</v>
      </c>
    </row>
    <row r="299" spans="1:12" ht="15" x14ac:dyDescent="0.25">
      <c r="A299" s="645">
        <f>VLOOKUP(C299,'[11]DfE No.'!C:E,3,FALSE)</f>
        <v>157</v>
      </c>
      <c r="B299" s="732">
        <v>146909</v>
      </c>
      <c r="C299" s="732">
        <v>9354605</v>
      </c>
      <c r="D299" s="733" t="s">
        <v>223</v>
      </c>
      <c r="E299" s="734">
        <v>1</v>
      </c>
      <c r="F299" s="734">
        <v>0</v>
      </c>
      <c r="G299" s="734">
        <v>0</v>
      </c>
      <c r="H299" s="734">
        <v>827</v>
      </c>
      <c r="I299" s="735">
        <v>28467.298999999999</v>
      </c>
      <c r="J299" s="735">
        <v>4312876.2500999998</v>
      </c>
      <c r="K299" s="735">
        <v>0</v>
      </c>
      <c r="L299" s="729">
        <v>827</v>
      </c>
    </row>
    <row r="300" spans="1:12" ht="15" x14ac:dyDescent="0.25">
      <c r="A300" s="645">
        <f>VLOOKUP(C300,'[11]DfE No.'!C:E,3,FALSE)</f>
        <v>368</v>
      </c>
      <c r="B300" s="732">
        <v>136453</v>
      </c>
      <c r="C300" s="732">
        <v>9354606</v>
      </c>
      <c r="D300" s="733" t="s">
        <v>321</v>
      </c>
      <c r="E300" s="734">
        <v>1</v>
      </c>
      <c r="F300" s="734">
        <v>0</v>
      </c>
      <c r="G300" s="734">
        <v>0</v>
      </c>
      <c r="H300" s="734">
        <v>802</v>
      </c>
      <c r="I300" s="735">
        <v>47835.885300000002</v>
      </c>
      <c r="J300" s="735">
        <v>4579819.3388</v>
      </c>
      <c r="K300" s="735">
        <v>0</v>
      </c>
      <c r="L300" s="729">
        <v>802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249977111117893"/>
    <pageSetUpPr fitToPage="1"/>
  </sheetPr>
  <dimension ref="A1:M63"/>
  <sheetViews>
    <sheetView showGridLines="0" zoomScaleNormal="100" workbookViewId="0">
      <selection sqref="A1:E1"/>
    </sheetView>
  </sheetViews>
  <sheetFormatPr defaultRowHeight="11.25" x14ac:dyDescent="0.2"/>
  <cols>
    <col min="1" max="1" width="54.1640625" style="50" customWidth="1"/>
    <col min="2" max="4" width="17.83203125" style="50" customWidth="1"/>
    <col min="5" max="5" width="54.1640625" style="50" customWidth="1"/>
    <col min="6" max="258" width="9.33203125" style="50"/>
    <col min="259" max="259" width="54.1640625" style="50" customWidth="1"/>
    <col min="260" max="260" width="17.83203125" style="50" customWidth="1"/>
    <col min="261" max="261" width="42.33203125" style="50" customWidth="1"/>
    <col min="262" max="514" width="9.33203125" style="50"/>
    <col min="515" max="515" width="54.1640625" style="50" customWidth="1"/>
    <col min="516" max="516" width="17.83203125" style="50" customWidth="1"/>
    <col min="517" max="517" width="42.33203125" style="50" customWidth="1"/>
    <col min="518" max="770" width="9.33203125" style="50"/>
    <col min="771" max="771" width="54.1640625" style="50" customWidth="1"/>
    <col min="772" max="772" width="17.83203125" style="50" customWidth="1"/>
    <col min="773" max="773" width="42.33203125" style="50" customWidth="1"/>
    <col min="774" max="1026" width="9.33203125" style="50"/>
    <col min="1027" max="1027" width="54.1640625" style="50" customWidth="1"/>
    <col min="1028" max="1028" width="17.83203125" style="50" customWidth="1"/>
    <col min="1029" max="1029" width="42.33203125" style="50" customWidth="1"/>
    <col min="1030" max="1282" width="9.33203125" style="50"/>
    <col min="1283" max="1283" width="54.1640625" style="50" customWidth="1"/>
    <col min="1284" max="1284" width="17.83203125" style="50" customWidth="1"/>
    <col min="1285" max="1285" width="42.33203125" style="50" customWidth="1"/>
    <col min="1286" max="1538" width="9.33203125" style="50"/>
    <col min="1539" max="1539" width="54.1640625" style="50" customWidth="1"/>
    <col min="1540" max="1540" width="17.83203125" style="50" customWidth="1"/>
    <col min="1541" max="1541" width="42.33203125" style="50" customWidth="1"/>
    <col min="1542" max="1794" width="9.33203125" style="50"/>
    <col min="1795" max="1795" width="54.1640625" style="50" customWidth="1"/>
    <col min="1796" max="1796" width="17.83203125" style="50" customWidth="1"/>
    <col min="1797" max="1797" width="42.33203125" style="50" customWidth="1"/>
    <col min="1798" max="2050" width="9.33203125" style="50"/>
    <col min="2051" max="2051" width="54.1640625" style="50" customWidth="1"/>
    <col min="2052" max="2052" width="17.83203125" style="50" customWidth="1"/>
    <col min="2053" max="2053" width="42.33203125" style="50" customWidth="1"/>
    <col min="2054" max="2306" width="9.33203125" style="50"/>
    <col min="2307" max="2307" width="54.1640625" style="50" customWidth="1"/>
    <col min="2308" max="2308" width="17.83203125" style="50" customWidth="1"/>
    <col min="2309" max="2309" width="42.33203125" style="50" customWidth="1"/>
    <col min="2310" max="2562" width="9.33203125" style="50"/>
    <col min="2563" max="2563" width="54.1640625" style="50" customWidth="1"/>
    <col min="2564" max="2564" width="17.83203125" style="50" customWidth="1"/>
    <col min="2565" max="2565" width="42.33203125" style="50" customWidth="1"/>
    <col min="2566" max="2818" width="9.33203125" style="50"/>
    <col min="2819" max="2819" width="54.1640625" style="50" customWidth="1"/>
    <col min="2820" max="2820" width="17.83203125" style="50" customWidth="1"/>
    <col min="2821" max="2821" width="42.33203125" style="50" customWidth="1"/>
    <col min="2822" max="3074" width="9.33203125" style="50"/>
    <col min="3075" max="3075" width="54.1640625" style="50" customWidth="1"/>
    <col min="3076" max="3076" width="17.83203125" style="50" customWidth="1"/>
    <col min="3077" max="3077" width="42.33203125" style="50" customWidth="1"/>
    <col min="3078" max="3330" width="9.33203125" style="50"/>
    <col min="3331" max="3331" width="54.1640625" style="50" customWidth="1"/>
    <col min="3332" max="3332" width="17.83203125" style="50" customWidth="1"/>
    <col min="3333" max="3333" width="42.33203125" style="50" customWidth="1"/>
    <col min="3334" max="3586" width="9.33203125" style="50"/>
    <col min="3587" max="3587" width="54.1640625" style="50" customWidth="1"/>
    <col min="3588" max="3588" width="17.83203125" style="50" customWidth="1"/>
    <col min="3589" max="3589" width="42.33203125" style="50" customWidth="1"/>
    <col min="3590" max="3842" width="9.33203125" style="50"/>
    <col min="3843" max="3843" width="54.1640625" style="50" customWidth="1"/>
    <col min="3844" max="3844" width="17.83203125" style="50" customWidth="1"/>
    <col min="3845" max="3845" width="42.33203125" style="50" customWidth="1"/>
    <col min="3846" max="4098" width="9.33203125" style="50"/>
    <col min="4099" max="4099" width="54.1640625" style="50" customWidth="1"/>
    <col min="4100" max="4100" width="17.83203125" style="50" customWidth="1"/>
    <col min="4101" max="4101" width="42.33203125" style="50" customWidth="1"/>
    <col min="4102" max="4354" width="9.33203125" style="50"/>
    <col min="4355" max="4355" width="54.1640625" style="50" customWidth="1"/>
    <col min="4356" max="4356" width="17.83203125" style="50" customWidth="1"/>
    <col min="4357" max="4357" width="42.33203125" style="50" customWidth="1"/>
    <col min="4358" max="4610" width="9.33203125" style="50"/>
    <col min="4611" max="4611" width="54.1640625" style="50" customWidth="1"/>
    <col min="4612" max="4612" width="17.83203125" style="50" customWidth="1"/>
    <col min="4613" max="4613" width="42.33203125" style="50" customWidth="1"/>
    <col min="4614" max="4866" width="9.33203125" style="50"/>
    <col min="4867" max="4867" width="54.1640625" style="50" customWidth="1"/>
    <col min="4868" max="4868" width="17.83203125" style="50" customWidth="1"/>
    <col min="4869" max="4869" width="42.33203125" style="50" customWidth="1"/>
    <col min="4870" max="5122" width="9.33203125" style="50"/>
    <col min="5123" max="5123" width="54.1640625" style="50" customWidth="1"/>
    <col min="5124" max="5124" width="17.83203125" style="50" customWidth="1"/>
    <col min="5125" max="5125" width="42.33203125" style="50" customWidth="1"/>
    <col min="5126" max="5378" width="9.33203125" style="50"/>
    <col min="5379" max="5379" width="54.1640625" style="50" customWidth="1"/>
    <col min="5380" max="5380" width="17.83203125" style="50" customWidth="1"/>
    <col min="5381" max="5381" width="42.33203125" style="50" customWidth="1"/>
    <col min="5382" max="5634" width="9.33203125" style="50"/>
    <col min="5635" max="5635" width="54.1640625" style="50" customWidth="1"/>
    <col min="5636" max="5636" width="17.83203125" style="50" customWidth="1"/>
    <col min="5637" max="5637" width="42.33203125" style="50" customWidth="1"/>
    <col min="5638" max="5890" width="9.33203125" style="50"/>
    <col min="5891" max="5891" width="54.1640625" style="50" customWidth="1"/>
    <col min="5892" max="5892" width="17.83203125" style="50" customWidth="1"/>
    <col min="5893" max="5893" width="42.33203125" style="50" customWidth="1"/>
    <col min="5894" max="6146" width="9.33203125" style="50"/>
    <col min="6147" max="6147" width="54.1640625" style="50" customWidth="1"/>
    <col min="6148" max="6148" width="17.83203125" style="50" customWidth="1"/>
    <col min="6149" max="6149" width="42.33203125" style="50" customWidth="1"/>
    <col min="6150" max="6402" width="9.33203125" style="50"/>
    <col min="6403" max="6403" width="54.1640625" style="50" customWidth="1"/>
    <col min="6404" max="6404" width="17.83203125" style="50" customWidth="1"/>
    <col min="6405" max="6405" width="42.33203125" style="50" customWidth="1"/>
    <col min="6406" max="6658" width="9.33203125" style="50"/>
    <col min="6659" max="6659" width="54.1640625" style="50" customWidth="1"/>
    <col min="6660" max="6660" width="17.83203125" style="50" customWidth="1"/>
    <col min="6661" max="6661" width="42.33203125" style="50" customWidth="1"/>
    <col min="6662" max="6914" width="9.33203125" style="50"/>
    <col min="6915" max="6915" width="54.1640625" style="50" customWidth="1"/>
    <col min="6916" max="6916" width="17.83203125" style="50" customWidth="1"/>
    <col min="6917" max="6917" width="42.33203125" style="50" customWidth="1"/>
    <col min="6918" max="7170" width="9.33203125" style="50"/>
    <col min="7171" max="7171" width="54.1640625" style="50" customWidth="1"/>
    <col min="7172" max="7172" width="17.83203125" style="50" customWidth="1"/>
    <col min="7173" max="7173" width="42.33203125" style="50" customWidth="1"/>
    <col min="7174" max="7426" width="9.33203125" style="50"/>
    <col min="7427" max="7427" width="54.1640625" style="50" customWidth="1"/>
    <col min="7428" max="7428" width="17.83203125" style="50" customWidth="1"/>
    <col min="7429" max="7429" width="42.33203125" style="50" customWidth="1"/>
    <col min="7430" max="7682" width="9.33203125" style="50"/>
    <col min="7683" max="7683" width="54.1640625" style="50" customWidth="1"/>
    <col min="7684" max="7684" width="17.83203125" style="50" customWidth="1"/>
    <col min="7685" max="7685" width="42.33203125" style="50" customWidth="1"/>
    <col min="7686" max="7938" width="9.33203125" style="50"/>
    <col min="7939" max="7939" width="54.1640625" style="50" customWidth="1"/>
    <col min="7940" max="7940" width="17.83203125" style="50" customWidth="1"/>
    <col min="7941" max="7941" width="42.33203125" style="50" customWidth="1"/>
    <col min="7942" max="8194" width="9.33203125" style="50"/>
    <col min="8195" max="8195" width="54.1640625" style="50" customWidth="1"/>
    <col min="8196" max="8196" width="17.83203125" style="50" customWidth="1"/>
    <col min="8197" max="8197" width="42.33203125" style="50" customWidth="1"/>
    <col min="8198" max="8450" width="9.33203125" style="50"/>
    <col min="8451" max="8451" width="54.1640625" style="50" customWidth="1"/>
    <col min="8452" max="8452" width="17.83203125" style="50" customWidth="1"/>
    <col min="8453" max="8453" width="42.33203125" style="50" customWidth="1"/>
    <col min="8454" max="8706" width="9.33203125" style="50"/>
    <col min="8707" max="8707" width="54.1640625" style="50" customWidth="1"/>
    <col min="8708" max="8708" width="17.83203125" style="50" customWidth="1"/>
    <col min="8709" max="8709" width="42.33203125" style="50" customWidth="1"/>
    <col min="8710" max="8962" width="9.33203125" style="50"/>
    <col min="8963" max="8963" width="54.1640625" style="50" customWidth="1"/>
    <col min="8964" max="8964" width="17.83203125" style="50" customWidth="1"/>
    <col min="8965" max="8965" width="42.33203125" style="50" customWidth="1"/>
    <col min="8966" max="9218" width="9.33203125" style="50"/>
    <col min="9219" max="9219" width="54.1640625" style="50" customWidth="1"/>
    <col min="9220" max="9220" width="17.83203125" style="50" customWidth="1"/>
    <col min="9221" max="9221" width="42.33203125" style="50" customWidth="1"/>
    <col min="9222" max="9474" width="9.33203125" style="50"/>
    <col min="9475" max="9475" width="54.1640625" style="50" customWidth="1"/>
    <col min="9476" max="9476" width="17.83203125" style="50" customWidth="1"/>
    <col min="9477" max="9477" width="42.33203125" style="50" customWidth="1"/>
    <col min="9478" max="9730" width="9.33203125" style="50"/>
    <col min="9731" max="9731" width="54.1640625" style="50" customWidth="1"/>
    <col min="9732" max="9732" width="17.83203125" style="50" customWidth="1"/>
    <col min="9733" max="9733" width="42.33203125" style="50" customWidth="1"/>
    <col min="9734" max="9986" width="9.33203125" style="50"/>
    <col min="9987" max="9987" width="54.1640625" style="50" customWidth="1"/>
    <col min="9988" max="9988" width="17.83203125" style="50" customWidth="1"/>
    <col min="9989" max="9989" width="42.33203125" style="50" customWidth="1"/>
    <col min="9990" max="10242" width="9.33203125" style="50"/>
    <col min="10243" max="10243" width="54.1640625" style="50" customWidth="1"/>
    <col min="10244" max="10244" width="17.83203125" style="50" customWidth="1"/>
    <col min="10245" max="10245" width="42.33203125" style="50" customWidth="1"/>
    <col min="10246" max="10498" width="9.33203125" style="50"/>
    <col min="10499" max="10499" width="54.1640625" style="50" customWidth="1"/>
    <col min="10500" max="10500" width="17.83203125" style="50" customWidth="1"/>
    <col min="10501" max="10501" width="42.33203125" style="50" customWidth="1"/>
    <col min="10502" max="10754" width="9.33203125" style="50"/>
    <col min="10755" max="10755" width="54.1640625" style="50" customWidth="1"/>
    <col min="10756" max="10756" width="17.83203125" style="50" customWidth="1"/>
    <col min="10757" max="10757" width="42.33203125" style="50" customWidth="1"/>
    <col min="10758" max="11010" width="9.33203125" style="50"/>
    <col min="11011" max="11011" width="54.1640625" style="50" customWidth="1"/>
    <col min="11012" max="11012" width="17.83203125" style="50" customWidth="1"/>
    <col min="11013" max="11013" width="42.33203125" style="50" customWidth="1"/>
    <col min="11014" max="11266" width="9.33203125" style="50"/>
    <col min="11267" max="11267" width="54.1640625" style="50" customWidth="1"/>
    <col min="11268" max="11268" width="17.83203125" style="50" customWidth="1"/>
    <col min="11269" max="11269" width="42.33203125" style="50" customWidth="1"/>
    <col min="11270" max="11522" width="9.33203125" style="50"/>
    <col min="11523" max="11523" width="54.1640625" style="50" customWidth="1"/>
    <col min="11524" max="11524" width="17.83203125" style="50" customWidth="1"/>
    <col min="11525" max="11525" width="42.33203125" style="50" customWidth="1"/>
    <col min="11526" max="11778" width="9.33203125" style="50"/>
    <col min="11779" max="11779" width="54.1640625" style="50" customWidth="1"/>
    <col min="11780" max="11780" width="17.83203125" style="50" customWidth="1"/>
    <col min="11781" max="11781" width="42.33203125" style="50" customWidth="1"/>
    <col min="11782" max="12034" width="9.33203125" style="50"/>
    <col min="12035" max="12035" width="54.1640625" style="50" customWidth="1"/>
    <col min="12036" max="12036" width="17.83203125" style="50" customWidth="1"/>
    <col min="12037" max="12037" width="42.33203125" style="50" customWidth="1"/>
    <col min="12038" max="12290" width="9.33203125" style="50"/>
    <col min="12291" max="12291" width="54.1640625" style="50" customWidth="1"/>
    <col min="12292" max="12292" width="17.83203125" style="50" customWidth="1"/>
    <col min="12293" max="12293" width="42.33203125" style="50" customWidth="1"/>
    <col min="12294" max="12546" width="9.33203125" style="50"/>
    <col min="12547" max="12547" width="54.1640625" style="50" customWidth="1"/>
    <col min="12548" max="12548" width="17.83203125" style="50" customWidth="1"/>
    <col min="12549" max="12549" width="42.33203125" style="50" customWidth="1"/>
    <col min="12550" max="12802" width="9.33203125" style="50"/>
    <col min="12803" max="12803" width="54.1640625" style="50" customWidth="1"/>
    <col min="12804" max="12804" width="17.83203125" style="50" customWidth="1"/>
    <col min="12805" max="12805" width="42.33203125" style="50" customWidth="1"/>
    <col min="12806" max="13058" width="9.33203125" style="50"/>
    <col min="13059" max="13059" width="54.1640625" style="50" customWidth="1"/>
    <col min="13060" max="13060" width="17.83203125" style="50" customWidth="1"/>
    <col min="13061" max="13061" width="42.33203125" style="50" customWidth="1"/>
    <col min="13062" max="13314" width="9.33203125" style="50"/>
    <col min="13315" max="13315" width="54.1640625" style="50" customWidth="1"/>
    <col min="13316" max="13316" width="17.83203125" style="50" customWidth="1"/>
    <col min="13317" max="13317" width="42.33203125" style="50" customWidth="1"/>
    <col min="13318" max="13570" width="9.33203125" style="50"/>
    <col min="13571" max="13571" width="54.1640625" style="50" customWidth="1"/>
    <col min="13572" max="13572" width="17.83203125" style="50" customWidth="1"/>
    <col min="13573" max="13573" width="42.33203125" style="50" customWidth="1"/>
    <col min="13574" max="13826" width="9.33203125" style="50"/>
    <col min="13827" max="13827" width="54.1640625" style="50" customWidth="1"/>
    <col min="13828" max="13828" width="17.83203125" style="50" customWidth="1"/>
    <col min="13829" max="13829" width="42.33203125" style="50" customWidth="1"/>
    <col min="13830" max="14082" width="9.33203125" style="50"/>
    <col min="14083" max="14083" width="54.1640625" style="50" customWidth="1"/>
    <col min="14084" max="14084" width="17.83203125" style="50" customWidth="1"/>
    <col min="14085" max="14085" width="42.33203125" style="50" customWidth="1"/>
    <col min="14086" max="14338" width="9.33203125" style="50"/>
    <col min="14339" max="14339" width="54.1640625" style="50" customWidth="1"/>
    <col min="14340" max="14340" width="17.83203125" style="50" customWidth="1"/>
    <col min="14341" max="14341" width="42.33203125" style="50" customWidth="1"/>
    <col min="14342" max="14594" width="9.33203125" style="50"/>
    <col min="14595" max="14595" width="54.1640625" style="50" customWidth="1"/>
    <col min="14596" max="14596" width="17.83203125" style="50" customWidth="1"/>
    <col min="14597" max="14597" width="42.33203125" style="50" customWidth="1"/>
    <col min="14598" max="14850" width="9.33203125" style="50"/>
    <col min="14851" max="14851" width="54.1640625" style="50" customWidth="1"/>
    <col min="14852" max="14852" width="17.83203125" style="50" customWidth="1"/>
    <col min="14853" max="14853" width="42.33203125" style="50" customWidth="1"/>
    <col min="14854" max="15106" width="9.33203125" style="50"/>
    <col min="15107" max="15107" width="54.1640625" style="50" customWidth="1"/>
    <col min="15108" max="15108" width="17.83203125" style="50" customWidth="1"/>
    <col min="15109" max="15109" width="42.33203125" style="50" customWidth="1"/>
    <col min="15110" max="15362" width="9.33203125" style="50"/>
    <col min="15363" max="15363" width="54.1640625" style="50" customWidth="1"/>
    <col min="15364" max="15364" width="17.83203125" style="50" customWidth="1"/>
    <col min="15365" max="15365" width="42.33203125" style="50" customWidth="1"/>
    <col min="15366" max="15618" width="9.33203125" style="50"/>
    <col min="15619" max="15619" width="54.1640625" style="50" customWidth="1"/>
    <col min="15620" max="15620" width="17.83203125" style="50" customWidth="1"/>
    <col min="15621" max="15621" width="42.33203125" style="50" customWidth="1"/>
    <col min="15622" max="15874" width="9.33203125" style="50"/>
    <col min="15875" max="15875" width="54.1640625" style="50" customWidth="1"/>
    <col min="15876" max="15876" width="17.83203125" style="50" customWidth="1"/>
    <col min="15877" max="15877" width="42.33203125" style="50" customWidth="1"/>
    <col min="15878" max="16130" width="9.33203125" style="50"/>
    <col min="16131" max="16131" width="54.1640625" style="50" customWidth="1"/>
    <col min="16132" max="16132" width="17.83203125" style="50" customWidth="1"/>
    <col min="16133" max="16133" width="42.33203125" style="50" customWidth="1"/>
    <col min="16134" max="16384" width="9.33203125" style="50"/>
  </cols>
  <sheetData>
    <row r="1" spans="1:6" s="41" customFormat="1" ht="30.75" customHeight="1" x14ac:dyDescent="0.2">
      <c r="A1" s="784" t="s">
        <v>1808</v>
      </c>
      <c r="B1" s="785"/>
      <c r="C1" s="785"/>
      <c r="D1" s="785"/>
      <c r="E1" s="786"/>
      <c r="F1" s="3"/>
    </row>
    <row r="2" spans="1:6" s="41" customFormat="1" ht="30.75" customHeight="1" x14ac:dyDescent="0.2">
      <c r="A2" s="775" t="str">
        <f>'Main Menu'!G3</f>
        <v>000 - School</v>
      </c>
      <c r="B2" s="776"/>
      <c r="C2" s="776"/>
      <c r="D2" s="776"/>
      <c r="E2" s="777"/>
      <c r="F2" s="3"/>
    </row>
    <row r="3" spans="1:6" s="41" customFormat="1" ht="30.75" hidden="1" customHeight="1" x14ac:dyDescent="0.2">
      <c r="A3" s="778" t="str">
        <f>LEFT(A2,3)</f>
        <v>000</v>
      </c>
      <c r="B3" s="779"/>
      <c r="C3" s="779"/>
      <c r="D3" s="779"/>
      <c r="E3" s="780"/>
      <c r="F3" s="3"/>
    </row>
    <row r="4" spans="1:6" x14ac:dyDescent="0.2">
      <c r="A4" s="47"/>
      <c r="B4" s="48"/>
      <c r="C4" s="48"/>
      <c r="D4" s="48"/>
      <c r="E4" s="49"/>
    </row>
    <row r="5" spans="1:6" ht="36.75" customHeight="1" x14ac:dyDescent="0.2">
      <c r="A5" s="42" t="s">
        <v>51</v>
      </c>
      <c r="B5" s="68" t="s">
        <v>1149</v>
      </c>
      <c r="C5" s="68" t="s">
        <v>1348</v>
      </c>
      <c r="D5" s="68" t="s">
        <v>1809</v>
      </c>
      <c r="E5" s="42" t="s">
        <v>52</v>
      </c>
    </row>
    <row r="6" spans="1:6" x14ac:dyDescent="0.2">
      <c r="A6" s="51"/>
      <c r="B6" s="51"/>
      <c r="C6" s="52"/>
      <c r="D6" s="52"/>
      <c r="E6" s="52"/>
    </row>
    <row r="7" spans="1:6" ht="12.75" x14ac:dyDescent="0.2">
      <c r="A7" s="43" t="s">
        <v>53</v>
      </c>
      <c r="B7" s="597">
        <f>IF(VALUE('3 Year Schools Block &amp; MFG'!B4)=266,"156,342",0)</f>
        <v>0</v>
      </c>
      <c r="C7" s="596">
        <f>B7</f>
        <v>0</v>
      </c>
      <c r="D7" s="596">
        <f>B7</f>
        <v>0</v>
      </c>
      <c r="E7" s="49"/>
    </row>
    <row r="8" spans="1:6" s="55" customFormat="1" x14ac:dyDescent="0.2">
      <c r="A8" s="53"/>
      <c r="B8" s="53"/>
      <c r="C8" s="54"/>
      <c r="D8" s="54"/>
      <c r="E8" s="54"/>
    </row>
    <row r="9" spans="1:6" ht="12.75" x14ac:dyDescent="0.2">
      <c r="A9" s="72" t="s">
        <v>1741</v>
      </c>
      <c r="B9" s="271">
        <f>'Data Input'!B15*15*4.13*13+'Data Input'!B16*15*4.13*14+'Data Input'!B17*15*4.13*11</f>
        <v>0</v>
      </c>
      <c r="C9" s="271">
        <f>'Data Input'!C15*15*4.13*13+'Data Input'!C16*15*4.13*14+'Data Input'!C17*15*4.13*11</f>
        <v>0</v>
      </c>
      <c r="D9" s="271">
        <f>'Data Input'!D15*15*4.13*13+'Data Input'!D16*15*4.13*14+'Data Input'!D17*15*4.13*11</f>
        <v>0</v>
      </c>
      <c r="E9" s="54" t="s">
        <v>1803</v>
      </c>
    </row>
    <row r="10" spans="1:6" x14ac:dyDescent="0.2">
      <c r="A10" s="56"/>
      <c r="B10" s="272"/>
      <c r="C10" s="273"/>
      <c r="D10" s="273"/>
      <c r="E10" s="49"/>
    </row>
    <row r="11" spans="1:6" ht="12.75" x14ac:dyDescent="0.2">
      <c r="A11" s="43" t="s">
        <v>54</v>
      </c>
      <c r="B11" s="274">
        <f>SUM(B7:B9)</f>
        <v>0</v>
      </c>
      <c r="C11" s="274">
        <f>SUM(C7:C9)</f>
        <v>0</v>
      </c>
      <c r="D11" s="274">
        <f>SUM(D7:D9)</f>
        <v>0</v>
      </c>
      <c r="E11" s="49"/>
    </row>
    <row r="12" spans="1:6" x14ac:dyDescent="0.2">
      <c r="A12" s="58"/>
      <c r="B12" s="275"/>
      <c r="C12" s="276"/>
      <c r="D12" s="276"/>
      <c r="E12" s="59"/>
    </row>
    <row r="13" spans="1:6" x14ac:dyDescent="0.2">
      <c r="A13" s="51"/>
      <c r="B13" s="277"/>
      <c r="C13" s="278"/>
      <c r="D13" s="278"/>
      <c r="E13" s="52"/>
    </row>
    <row r="14" spans="1:6" ht="12.75" x14ac:dyDescent="0.2">
      <c r="A14" s="43" t="s">
        <v>55</v>
      </c>
      <c r="B14" s="272"/>
      <c r="C14" s="273"/>
      <c r="D14" s="273"/>
      <c r="E14" s="49"/>
    </row>
    <row r="15" spans="1:6" x14ac:dyDescent="0.2">
      <c r="A15" s="56"/>
      <c r="B15" s="272"/>
      <c r="C15" s="273"/>
      <c r="D15" s="273"/>
      <c r="E15" s="49"/>
    </row>
    <row r="16" spans="1:6" ht="12.75" x14ac:dyDescent="0.2">
      <c r="A16" s="72" t="s">
        <v>56</v>
      </c>
      <c r="B16" s="271">
        <f>'3 Year Schools Block &amp; MFG'!J11</f>
        <v>0</v>
      </c>
      <c r="C16" s="271">
        <f>'3 Year Schools Block &amp; MFG'!Y11</f>
        <v>0</v>
      </c>
      <c r="D16" s="271">
        <f>'3 Year Schools Block &amp; MFG'!AK11</f>
        <v>0</v>
      </c>
      <c r="E16" s="49"/>
    </row>
    <row r="17" spans="1:5" ht="12.75" x14ac:dyDescent="0.2">
      <c r="A17" s="72" t="s">
        <v>57</v>
      </c>
      <c r="B17" s="271">
        <f>'3 Year Schools Block &amp; MFG'!J17</f>
        <v>0</v>
      </c>
      <c r="C17" s="271">
        <f>'3 Year Schools Block &amp; MFG'!Y17</f>
        <v>0</v>
      </c>
      <c r="D17" s="271">
        <f>'3 Year Schools Block &amp; MFG'!AK17</f>
        <v>0</v>
      </c>
      <c r="E17" s="49"/>
    </row>
    <row r="18" spans="1:5" ht="12.75" x14ac:dyDescent="0.2">
      <c r="A18" s="738" t="s">
        <v>1991</v>
      </c>
      <c r="B18" s="271">
        <f>'3 Year Schools Block &amp; MFG'!J28</f>
        <v>0</v>
      </c>
      <c r="C18" s="271">
        <f>'3 Year Schools Block &amp; MFG'!Y28</f>
        <v>0</v>
      </c>
      <c r="D18" s="271">
        <f>'3 Year Schools Block &amp; MFG'!AK28</f>
        <v>0</v>
      </c>
      <c r="E18" s="49"/>
    </row>
    <row r="19" spans="1:5" ht="12.75" x14ac:dyDescent="0.2">
      <c r="A19" s="72" t="s">
        <v>58</v>
      </c>
      <c r="B19" s="271">
        <f>'3 Year Schools Block &amp; MFG'!J30</f>
        <v>0</v>
      </c>
      <c r="C19" s="271">
        <f>'3 Year Schools Block &amp; MFG'!Y30</f>
        <v>0</v>
      </c>
      <c r="D19" s="271">
        <f>'3 Year Schools Block &amp; MFG'!AK30</f>
        <v>0</v>
      </c>
      <c r="E19" s="49"/>
    </row>
    <row r="20" spans="1:5" ht="12.75" x14ac:dyDescent="0.2">
      <c r="A20" s="72" t="s">
        <v>59</v>
      </c>
      <c r="B20" s="271">
        <f>'3 Year Schools Block &amp; MFG'!J32</f>
        <v>0</v>
      </c>
      <c r="C20" s="271">
        <f>'3 Year Schools Block &amp; MFG'!Y32</f>
        <v>0</v>
      </c>
      <c r="D20" s="271">
        <f>'3 Year Schools Block &amp; MFG'!AK32</f>
        <v>0</v>
      </c>
      <c r="E20" s="49"/>
    </row>
    <row r="21" spans="1:5" ht="12.75" x14ac:dyDescent="0.2">
      <c r="A21" s="72" t="s">
        <v>5</v>
      </c>
      <c r="B21" s="271">
        <f>'3 Year Schools Block &amp; MFG'!J36</f>
        <v>0</v>
      </c>
      <c r="C21" s="271">
        <f>'3 Year Schools Block &amp; MFG'!Y36</f>
        <v>114400</v>
      </c>
      <c r="D21" s="271">
        <f>'3 Year Schools Block &amp; MFG'!AK36</f>
        <v>114400</v>
      </c>
      <c r="E21" s="49"/>
    </row>
    <row r="22" spans="1:5" ht="12.75" x14ac:dyDescent="0.2">
      <c r="A22" s="72" t="s">
        <v>679</v>
      </c>
      <c r="B22" s="271">
        <f>'3 Year Schools Block &amp; MFG'!J38</f>
        <v>0</v>
      </c>
      <c r="C22" s="271">
        <f>'3 Year Schools Block &amp; MFG'!Y38</f>
        <v>0</v>
      </c>
      <c r="D22" s="271">
        <f>'3 Year Schools Block &amp; MFG'!AK38</f>
        <v>0</v>
      </c>
      <c r="E22" s="49"/>
    </row>
    <row r="23" spans="1:5" ht="12.75" x14ac:dyDescent="0.2">
      <c r="A23" s="72" t="s">
        <v>6</v>
      </c>
      <c r="B23" s="271">
        <f>'3 Year Schools Block &amp; MFG'!J39</f>
        <v>0</v>
      </c>
      <c r="C23" s="271">
        <f>'3 Year Schools Block &amp; MFG'!Y39</f>
        <v>0</v>
      </c>
      <c r="D23" s="271">
        <f>'3 Year Schools Block &amp; MFG'!AK39</f>
        <v>0</v>
      </c>
      <c r="E23" s="49"/>
    </row>
    <row r="24" spans="1:5" ht="12.75" x14ac:dyDescent="0.2">
      <c r="A24" s="72" t="s">
        <v>61</v>
      </c>
      <c r="B24" s="271">
        <f>'3 Year Schools Block &amp; MFG'!J37</f>
        <v>0</v>
      </c>
      <c r="C24" s="271">
        <f>'3 Year Schools Block &amp; MFG'!Y37</f>
        <v>0</v>
      </c>
      <c r="D24" s="271">
        <f>'3 Year Schools Block &amp; MFG'!AK37</f>
        <v>0</v>
      </c>
      <c r="E24" s="49"/>
    </row>
    <row r="25" spans="1:5" ht="12.75" x14ac:dyDescent="0.2">
      <c r="A25" s="72" t="s">
        <v>62</v>
      </c>
      <c r="B25" s="271">
        <f>'3 Year Schools Block &amp; MFG'!J40</f>
        <v>0</v>
      </c>
      <c r="C25" s="271">
        <f>'3 Year Schools Block &amp; MFG'!Y40</f>
        <v>0</v>
      </c>
      <c r="D25" s="271">
        <f>'3 Year Schools Block &amp; MFG'!AK40</f>
        <v>0</v>
      </c>
      <c r="E25" s="49"/>
    </row>
    <row r="26" spans="1:5" ht="12.75" x14ac:dyDescent="0.2">
      <c r="A26" s="738" t="s">
        <v>1992</v>
      </c>
      <c r="B26" s="271" t="e">
        <f>'3 Year Schools Block &amp; MFG'!J41</f>
        <v>#N/A</v>
      </c>
      <c r="C26" s="271">
        <f>'3 Year Schools Block &amp; MFG'!Y41</f>
        <v>0</v>
      </c>
      <c r="D26" s="271">
        <f>'3 Year Schools Block &amp; MFG'!AK41</f>
        <v>0</v>
      </c>
      <c r="E26" s="49"/>
    </row>
    <row r="27" spans="1:5" ht="12.75" x14ac:dyDescent="0.2">
      <c r="A27" s="72" t="s">
        <v>63</v>
      </c>
      <c r="B27" s="271" t="e">
        <f>'3 Year Schools Block &amp; MFG'!J45</f>
        <v>#N/A</v>
      </c>
      <c r="C27" s="271">
        <f>IFERROR('3 Year Schools Block &amp; MFG'!Y45,0)</f>
        <v>0</v>
      </c>
      <c r="D27" s="271">
        <f>IFERROR('3 Year Schools Block &amp; MFG'!AK45,0)</f>
        <v>0</v>
      </c>
      <c r="E27" s="57" t="s">
        <v>85</v>
      </c>
    </row>
    <row r="28" spans="1:5" ht="12.75" x14ac:dyDescent="0.2">
      <c r="A28" s="72" t="s">
        <v>1311</v>
      </c>
      <c r="B28" s="279">
        <f>'3 Year Schools Block &amp; MFG'!J50</f>
        <v>0</v>
      </c>
      <c r="C28" s="279">
        <f>'3 Year Schools Block &amp; MFG'!Y50</f>
        <v>0</v>
      </c>
      <c r="D28" s="279">
        <f>'3 Year Schools Block &amp; MFG'!AK50</f>
        <v>0</v>
      </c>
      <c r="E28" s="57"/>
    </row>
    <row r="29" spans="1:5" x14ac:dyDescent="0.2">
      <c r="A29" s="56"/>
      <c r="B29" s="272"/>
      <c r="C29" s="272"/>
      <c r="D29" s="272"/>
      <c r="E29" s="49"/>
    </row>
    <row r="30" spans="1:5" ht="12.75" x14ac:dyDescent="0.2">
      <c r="A30" s="43" t="s">
        <v>64</v>
      </c>
      <c r="B30" s="274" t="e">
        <f>SUM(B16:B28)</f>
        <v>#N/A</v>
      </c>
      <c r="C30" s="274">
        <f>SUM(C16:C28)</f>
        <v>114400</v>
      </c>
      <c r="D30" s="274">
        <f>SUM(D16:D28)</f>
        <v>114400</v>
      </c>
      <c r="E30" s="49"/>
    </row>
    <row r="31" spans="1:5" x14ac:dyDescent="0.2">
      <c r="A31" s="58"/>
      <c r="B31" s="275"/>
      <c r="C31" s="276"/>
      <c r="D31" s="276"/>
      <c r="E31" s="59"/>
    </row>
    <row r="32" spans="1:5" x14ac:dyDescent="0.2">
      <c r="A32" s="51"/>
      <c r="B32" s="277"/>
      <c r="C32" s="278"/>
      <c r="D32" s="278"/>
      <c r="E32" s="52"/>
    </row>
    <row r="33" spans="1:5" ht="12.75" x14ac:dyDescent="0.2">
      <c r="A33" s="43" t="s">
        <v>65</v>
      </c>
      <c r="B33" s="272"/>
      <c r="C33" s="273"/>
      <c r="D33" s="273"/>
      <c r="E33" s="49"/>
    </row>
    <row r="34" spans="1:5" x14ac:dyDescent="0.2">
      <c r="A34" s="56"/>
      <c r="B34" s="272"/>
      <c r="C34" s="273"/>
      <c r="D34" s="273"/>
      <c r="E34" s="49"/>
    </row>
    <row r="35" spans="1:5" ht="12.75" x14ac:dyDescent="0.2">
      <c r="A35" s="72" t="s">
        <v>1739</v>
      </c>
      <c r="B35" s="271">
        <f>SUM('Data Input'!B19*10000)+SUM('Data Input'!B20*10000)</f>
        <v>0</v>
      </c>
      <c r="C35" s="271">
        <f>SUM('Data Input'!C19*10000)+SUM('Data Input'!C20*10000)</f>
        <v>0</v>
      </c>
      <c r="D35" s="271">
        <f>SUM('Data Input'!D19*10000)+SUM('Data Input'!D20*10000)</f>
        <v>0</v>
      </c>
      <c r="E35" s="49"/>
    </row>
    <row r="36" spans="1:5" ht="12.75" x14ac:dyDescent="0.2">
      <c r="A36" s="72" t="s">
        <v>66</v>
      </c>
      <c r="B36" s="271">
        <f>'Data Input'!B21*6000</f>
        <v>0</v>
      </c>
      <c r="C36" s="271">
        <f>'Data Input'!C21*6000</f>
        <v>0</v>
      </c>
      <c r="D36" s="271">
        <f>'Data Input'!D21*6000</f>
        <v>0</v>
      </c>
      <c r="E36" s="743" t="s">
        <v>2000</v>
      </c>
    </row>
    <row r="37" spans="1:5" x14ac:dyDescent="0.2">
      <c r="A37" s="56"/>
      <c r="B37" s="272"/>
      <c r="C37" s="273"/>
      <c r="D37" s="273"/>
      <c r="E37" s="49"/>
    </row>
    <row r="38" spans="1:5" ht="12.75" x14ac:dyDescent="0.2">
      <c r="A38" s="43" t="s">
        <v>67</v>
      </c>
      <c r="B38" s="274">
        <f>SUM(B35:B36)</f>
        <v>0</v>
      </c>
      <c r="C38" s="274">
        <f>SUM(C35:C36)</f>
        <v>0</v>
      </c>
      <c r="D38" s="274">
        <f>SUM(D35:D36)</f>
        <v>0</v>
      </c>
      <c r="E38" s="49"/>
    </row>
    <row r="39" spans="1:5" x14ac:dyDescent="0.2">
      <c r="A39" s="58"/>
      <c r="B39" s="275"/>
      <c r="C39" s="276"/>
      <c r="D39" s="276"/>
      <c r="E39" s="59"/>
    </row>
    <row r="40" spans="1:5" x14ac:dyDescent="0.2">
      <c r="A40" s="61"/>
      <c r="B40" s="277"/>
      <c r="C40" s="278"/>
      <c r="D40" s="278"/>
      <c r="E40" s="52"/>
    </row>
    <row r="41" spans="1:5" ht="12.75" x14ac:dyDescent="0.2">
      <c r="A41" s="44" t="s">
        <v>68</v>
      </c>
      <c r="B41" s="274" t="e">
        <f>B38+B30</f>
        <v>#N/A</v>
      </c>
      <c r="C41" s="274">
        <f>C38+C30+C11</f>
        <v>114400</v>
      </c>
      <c r="D41" s="274">
        <f>D38+D30+D11</f>
        <v>114400</v>
      </c>
      <c r="E41" s="49"/>
    </row>
    <row r="42" spans="1:5" x14ac:dyDescent="0.2">
      <c r="A42" s="62"/>
      <c r="B42" s="275"/>
      <c r="C42" s="276"/>
      <c r="D42" s="276"/>
      <c r="E42" s="59"/>
    </row>
    <row r="43" spans="1:5" x14ac:dyDescent="0.2">
      <c r="A43" s="61"/>
      <c r="B43" s="277"/>
      <c r="C43" s="278"/>
      <c r="D43" s="278"/>
      <c r="E43" s="52"/>
    </row>
    <row r="44" spans="1:5" ht="12.75" x14ac:dyDescent="0.2">
      <c r="A44" s="44" t="s">
        <v>69</v>
      </c>
      <c r="B44" s="536">
        <v>0</v>
      </c>
      <c r="C44" s="536">
        <v>0</v>
      </c>
      <c r="D44" s="536">
        <v>0</v>
      </c>
      <c r="E44" s="57" t="s">
        <v>70</v>
      </c>
    </row>
    <row r="45" spans="1:5" x14ac:dyDescent="0.2">
      <c r="A45" s="62"/>
      <c r="B45" s="275"/>
      <c r="C45" s="276"/>
      <c r="D45" s="276"/>
      <c r="E45" s="59"/>
    </row>
    <row r="46" spans="1:5" x14ac:dyDescent="0.2">
      <c r="A46" s="61"/>
      <c r="B46" s="277"/>
      <c r="C46" s="278"/>
      <c r="D46" s="278"/>
      <c r="E46" s="52"/>
    </row>
    <row r="47" spans="1:5" ht="12.75" x14ac:dyDescent="0.2">
      <c r="A47" s="44" t="s">
        <v>71</v>
      </c>
      <c r="B47" s="274" t="e">
        <f>B44+B41</f>
        <v>#N/A</v>
      </c>
      <c r="C47" s="274">
        <f>C44+C41</f>
        <v>114400</v>
      </c>
      <c r="D47" s="274">
        <f>D44+D41</f>
        <v>114400</v>
      </c>
      <c r="E47" s="743" t="s">
        <v>1999</v>
      </c>
    </row>
    <row r="48" spans="1:5" x14ac:dyDescent="0.2">
      <c r="A48" s="62"/>
      <c r="B48" s="60"/>
      <c r="C48" s="67"/>
      <c r="D48" s="67"/>
      <c r="E48" s="59"/>
    </row>
    <row r="49" spans="1:13" ht="12.75" x14ac:dyDescent="0.2">
      <c r="A49" s="598" t="s">
        <v>1740</v>
      </c>
      <c r="B49" s="599">
        <f>IF(ISERROR(VLOOKUP(VALUE('3 Year Schools Block &amp; MFG'!B4),'2020-21 Targeted SEN'!C:L,10,FALSE)),,(VLOOKUP(VALUE('3 Year Schools Block &amp; MFG'!B4),'2020-21 Targeted SEN'!C:L,10,FALSE)))</f>
        <v>0</v>
      </c>
      <c r="C49" s="536">
        <v>0</v>
      </c>
      <c r="D49" s="536">
        <v>0</v>
      </c>
      <c r="E49" s="600" t="s">
        <v>1998</v>
      </c>
    </row>
    <row r="50" spans="1:13" x14ac:dyDescent="0.2">
      <c r="B50" s="63"/>
      <c r="C50" s="63"/>
      <c r="D50" s="63"/>
    </row>
    <row r="51" spans="1:13" hidden="1" x14ac:dyDescent="0.2">
      <c r="B51" s="63"/>
      <c r="C51" s="63"/>
      <c r="D51" s="63"/>
    </row>
    <row r="52" spans="1:13" hidden="1" x14ac:dyDescent="0.2">
      <c r="A52" s="781" t="s">
        <v>72</v>
      </c>
      <c r="B52" s="782"/>
      <c r="C52" s="782"/>
      <c r="D52" s="782"/>
      <c r="E52" s="783"/>
    </row>
    <row r="53" spans="1:13" hidden="1" x14ac:dyDescent="0.2">
      <c r="A53" s="64" t="s">
        <v>73</v>
      </c>
      <c r="B53" s="288" t="e">
        <f>B47-B54</f>
        <v>#N/A</v>
      </c>
      <c r="C53" s="288">
        <f>C47-C54</f>
        <v>114400</v>
      </c>
      <c r="D53" s="288">
        <f>D47-D54</f>
        <v>114400</v>
      </c>
      <c r="E53" s="57" t="s">
        <v>74</v>
      </c>
      <c r="M53" s="69"/>
    </row>
    <row r="54" spans="1:13" hidden="1" x14ac:dyDescent="0.2">
      <c r="A54" s="64" t="s">
        <v>75</v>
      </c>
      <c r="B54" s="288">
        <f>SUM(B44:B44)</f>
        <v>0</v>
      </c>
      <c r="C54" s="288">
        <f>SUM(C44:C44)</f>
        <v>0</v>
      </c>
      <c r="D54" s="288">
        <f>SUM(D44:D44)</f>
        <v>0</v>
      </c>
      <c r="E54" s="57" t="s">
        <v>76</v>
      </c>
      <c r="M54" s="69"/>
    </row>
    <row r="55" spans="1:13" hidden="1" x14ac:dyDescent="0.2">
      <c r="A55" s="64" t="s">
        <v>77</v>
      </c>
      <c r="B55" s="740">
        <v>0</v>
      </c>
      <c r="C55" s="288">
        <f t="shared" ref="C55:D56" si="0">C18</f>
        <v>0</v>
      </c>
      <c r="D55" s="288">
        <f t="shared" si="0"/>
        <v>0</v>
      </c>
      <c r="E55" s="57" t="s">
        <v>2006</v>
      </c>
      <c r="M55" s="69"/>
    </row>
    <row r="56" spans="1:13" hidden="1" x14ac:dyDescent="0.2">
      <c r="A56" s="737" t="s">
        <v>78</v>
      </c>
      <c r="B56" s="740">
        <v>0</v>
      </c>
      <c r="C56" s="740">
        <f t="shared" si="0"/>
        <v>0</v>
      </c>
      <c r="D56" s="740">
        <f t="shared" si="0"/>
        <v>0</v>
      </c>
      <c r="E56" s="57" t="s">
        <v>79</v>
      </c>
      <c r="M56" s="69"/>
    </row>
    <row r="57" spans="1:13" hidden="1" x14ac:dyDescent="0.2">
      <c r="A57" s="45" t="s">
        <v>44</v>
      </c>
      <c r="B57" s="289" t="e">
        <f>SUM(B53:B56)</f>
        <v>#N/A</v>
      </c>
      <c r="C57" s="289">
        <f>SUM(C53:C56)</f>
        <v>114400</v>
      </c>
      <c r="D57" s="289">
        <f>SUM(D53:D56)</f>
        <v>114400</v>
      </c>
      <c r="E57" s="65"/>
      <c r="M57" s="70"/>
    </row>
    <row r="58" spans="1:13" x14ac:dyDescent="0.2">
      <c r="B58" s="280"/>
      <c r="C58" s="280"/>
      <c r="D58" s="280"/>
      <c r="M58" s="48"/>
    </row>
    <row r="59" spans="1:13" x14ac:dyDescent="0.2">
      <c r="A59" s="46" t="s">
        <v>80</v>
      </c>
      <c r="B59" s="281"/>
      <c r="C59" s="281"/>
      <c r="D59" s="281"/>
      <c r="E59" s="52"/>
      <c r="M59" s="48"/>
    </row>
    <row r="60" spans="1:13" x14ac:dyDescent="0.2">
      <c r="A60" s="737" t="s">
        <v>1993</v>
      </c>
      <c r="B60" s="288">
        <f>ROUND(B18,0)</f>
        <v>0</v>
      </c>
      <c r="C60" s="288">
        <f>ROUND(C18,0)</f>
        <v>0</v>
      </c>
      <c r="D60" s="288">
        <f>ROUND(D18,0)</f>
        <v>0</v>
      </c>
      <c r="E60" s="745" t="s">
        <v>2004</v>
      </c>
      <c r="M60" s="69"/>
    </row>
    <row r="61" spans="1:13" x14ac:dyDescent="0.2">
      <c r="A61" s="66" t="s">
        <v>81</v>
      </c>
      <c r="B61" s="288">
        <f>ROUND(B17*50%,0)</f>
        <v>0</v>
      </c>
      <c r="C61" s="288">
        <f>ROUND(C17*50%,0)</f>
        <v>0</v>
      </c>
      <c r="D61" s="288">
        <f>ROUND(D17*50%,0)</f>
        <v>0</v>
      </c>
      <c r="E61" s="745" t="s">
        <v>82</v>
      </c>
      <c r="M61" s="69"/>
    </row>
    <row r="62" spans="1:13" x14ac:dyDescent="0.2">
      <c r="A62" s="66" t="s">
        <v>2003</v>
      </c>
      <c r="B62" s="288">
        <v>10000</v>
      </c>
      <c r="C62" s="288">
        <f>ROUND(C21*0.087719298,0)</f>
        <v>10035</v>
      </c>
      <c r="D62" s="288">
        <f>ROUND(D21*0.087719298,0)</f>
        <v>10035</v>
      </c>
      <c r="E62" s="746" t="s">
        <v>2005</v>
      </c>
      <c r="M62" s="71"/>
    </row>
    <row r="63" spans="1:13" x14ac:dyDescent="0.2">
      <c r="A63" s="45" t="s">
        <v>44</v>
      </c>
      <c r="B63" s="290">
        <f>SUM(B60:B62)</f>
        <v>10000</v>
      </c>
      <c r="C63" s="290">
        <f>SUM(C60:C62)</f>
        <v>10035</v>
      </c>
      <c r="D63" s="290">
        <f>SUM(D60:D62)</f>
        <v>10035</v>
      </c>
      <c r="E63" s="59"/>
      <c r="M63" s="48"/>
    </row>
  </sheetData>
  <sheetProtection formatColumns="0" formatRows="0"/>
  <mergeCells count="4">
    <mergeCell ref="A2:E2"/>
    <mergeCell ref="A3:E3"/>
    <mergeCell ref="A52:E52"/>
    <mergeCell ref="A1:E1"/>
  </mergeCells>
  <pageMargins left="0" right="0" top="0" bottom="0" header="0" footer="0"/>
  <pageSetup paperSize="9" scale="9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8" tint="-0.249977111117893"/>
    <pageSetUpPr fitToPage="1"/>
  </sheetPr>
  <dimension ref="A1:AN132"/>
  <sheetViews>
    <sheetView showGridLines="0" zoomScale="90" zoomScaleNormal="90" workbookViewId="0">
      <pane xSplit="1" topLeftCell="B1" activePane="topRight" state="frozen"/>
      <selection pane="topRight" activeCell="B1" sqref="B1"/>
    </sheetView>
  </sheetViews>
  <sheetFormatPr defaultRowHeight="11.25" x14ac:dyDescent="0.2"/>
  <cols>
    <col min="1" max="1" width="17.33203125" customWidth="1"/>
    <col min="2" max="2" width="14.1640625" customWidth="1"/>
    <col min="3" max="3" width="38.5" customWidth="1"/>
    <col min="4" max="4" width="41.33203125" customWidth="1"/>
    <col min="5" max="6" width="14.6640625" customWidth="1"/>
    <col min="7" max="7" width="14.33203125" customWidth="1"/>
    <col min="8" max="8" width="22.5" bestFit="1" customWidth="1"/>
    <col min="9" max="9" width="18" customWidth="1"/>
    <col min="10" max="10" width="22.1640625" customWidth="1"/>
    <col min="11" max="11" width="2.5" customWidth="1"/>
    <col min="12" max="12" width="15" customWidth="1"/>
    <col min="13" max="13" width="21.1640625" customWidth="1"/>
    <col min="14" max="14" width="16.5" hidden="1" customWidth="1"/>
    <col min="15" max="15" width="12.33203125" hidden="1" customWidth="1"/>
    <col min="16" max="16" width="9.33203125" hidden="1" customWidth="1"/>
    <col min="17" max="17" width="2" customWidth="1"/>
    <col min="18" max="18" width="47" customWidth="1"/>
    <col min="19" max="19" width="41.33203125" customWidth="1"/>
    <col min="20" max="21" width="14.6640625" customWidth="1"/>
    <col min="22" max="22" width="14.33203125" customWidth="1"/>
    <col min="23" max="23" width="13.5" customWidth="1"/>
    <col min="24" max="24" width="19.1640625" customWidth="1"/>
    <col min="25" max="25" width="22" customWidth="1"/>
    <col min="26" max="26" width="2.1640625" style="359" customWidth="1"/>
    <col min="27" max="27" width="14.83203125" customWidth="1"/>
    <col min="28" max="28" width="21.1640625" bestFit="1" customWidth="1"/>
    <col min="29" max="29" width="2" customWidth="1"/>
    <col min="30" max="30" width="39" customWidth="1"/>
    <col min="31" max="31" width="41.33203125" customWidth="1"/>
    <col min="32" max="33" width="14.6640625" customWidth="1"/>
    <col min="34" max="34" width="14.33203125" customWidth="1"/>
    <col min="35" max="35" width="13.5" customWidth="1"/>
    <col min="36" max="36" width="19.1640625" customWidth="1"/>
    <col min="37" max="37" width="22.1640625" customWidth="1"/>
    <col min="38" max="38" width="1.83203125" customWidth="1"/>
    <col min="39" max="39" width="14.83203125" customWidth="1"/>
    <col min="40" max="40" width="21.1640625" bestFit="1" customWidth="1"/>
  </cols>
  <sheetData>
    <row r="1" spans="1:37" ht="56.25" customHeight="1" thickBot="1" x14ac:dyDescent="0.25">
      <c r="A1" s="103"/>
      <c r="C1" s="893"/>
      <c r="D1" s="894"/>
      <c r="E1" s="894"/>
      <c r="F1" s="894"/>
      <c r="G1" s="894"/>
      <c r="H1" s="894"/>
      <c r="I1" s="894"/>
      <c r="J1" s="895"/>
      <c r="N1" s="896" t="s">
        <v>47</v>
      </c>
      <c r="O1" s="897"/>
      <c r="P1" s="897"/>
      <c r="Q1" s="570"/>
      <c r="R1" s="893"/>
      <c r="S1" s="894"/>
      <c r="T1" s="894"/>
      <c r="U1" s="894"/>
      <c r="V1" s="894"/>
      <c r="W1" s="894"/>
      <c r="X1" s="894"/>
      <c r="Y1" s="895"/>
      <c r="Z1" s="540"/>
      <c r="AA1" s="526"/>
      <c r="AB1" s="526"/>
      <c r="AD1" s="893"/>
      <c r="AE1" s="894"/>
      <c r="AF1" s="894"/>
      <c r="AG1" s="894"/>
      <c r="AH1" s="894"/>
      <c r="AI1" s="894"/>
      <c r="AJ1" s="894"/>
      <c r="AK1" s="895"/>
    </row>
    <row r="2" spans="1:37" ht="21" thickBot="1" x14ac:dyDescent="0.25">
      <c r="A2" s="103"/>
      <c r="B2" s="268"/>
      <c r="C2" s="823" t="s">
        <v>9</v>
      </c>
      <c r="D2" s="821"/>
      <c r="E2" s="821"/>
      <c r="F2" s="821"/>
      <c r="G2" s="821"/>
      <c r="H2" s="821"/>
      <c r="I2" s="821"/>
      <c r="J2" s="822"/>
      <c r="K2" s="3"/>
      <c r="L2" s="3"/>
      <c r="M2" s="3"/>
      <c r="N2" s="73"/>
      <c r="Q2" s="579"/>
      <c r="R2" s="821" t="s">
        <v>46</v>
      </c>
      <c r="S2" s="821"/>
      <c r="T2" s="821"/>
      <c r="U2" s="821"/>
      <c r="V2" s="821"/>
      <c r="W2" s="821"/>
      <c r="X2" s="821"/>
      <c r="Y2" s="822"/>
      <c r="Z2" s="541"/>
      <c r="AA2" s="527"/>
      <c r="AB2" s="527"/>
      <c r="AD2" s="823" t="s">
        <v>46</v>
      </c>
      <c r="AE2" s="821"/>
      <c r="AF2" s="821"/>
      <c r="AG2" s="821"/>
      <c r="AH2" s="821"/>
      <c r="AI2" s="821"/>
      <c r="AJ2" s="821"/>
      <c r="AK2" s="822"/>
    </row>
    <row r="3" spans="1:37" ht="20.25" x14ac:dyDescent="0.2">
      <c r="A3" s="103"/>
      <c r="B3" s="268"/>
      <c r="C3" s="34" t="s">
        <v>10</v>
      </c>
      <c r="D3" s="899" t="str">
        <f>'Main Menu'!J6</f>
        <v xml:space="preserve">   </v>
      </c>
      <c r="E3" s="899"/>
      <c r="F3" s="899"/>
      <c r="G3" s="899"/>
      <c r="H3" s="899"/>
      <c r="I3" s="899"/>
      <c r="J3" s="900"/>
      <c r="K3" s="81"/>
      <c r="L3" s="81"/>
      <c r="M3" s="587">
        <f>VALUE(D4)</f>
        <v>0</v>
      </c>
      <c r="N3" s="2" t="s">
        <v>11</v>
      </c>
      <c r="Q3" s="579"/>
      <c r="R3" s="576" t="s">
        <v>10</v>
      </c>
      <c r="S3" s="853" t="str">
        <f>D3</f>
        <v xml:space="preserve">   </v>
      </c>
      <c r="T3" s="853"/>
      <c r="U3" s="853"/>
      <c r="V3" s="853"/>
      <c r="W3" s="853"/>
      <c r="X3" s="853"/>
      <c r="Y3" s="854"/>
      <c r="Z3" s="542"/>
      <c r="AA3" s="528"/>
      <c r="AB3" s="528"/>
      <c r="AD3" s="34" t="s">
        <v>10</v>
      </c>
      <c r="AE3" s="793" t="str">
        <f>S3</f>
        <v xml:space="preserve">   </v>
      </c>
      <c r="AF3" s="793"/>
      <c r="AG3" s="793"/>
      <c r="AH3" s="793"/>
      <c r="AI3" s="793"/>
      <c r="AJ3" s="793"/>
      <c r="AK3" s="794"/>
    </row>
    <row r="4" spans="1:37" ht="20.25" x14ac:dyDescent="0.2">
      <c r="A4" s="103"/>
      <c r="B4" s="270">
        <f>VALUE(D4)</f>
        <v>0</v>
      </c>
      <c r="C4" s="34" t="s">
        <v>12</v>
      </c>
      <c r="D4" s="817" t="str">
        <f>'School Funding Summary'!A3</f>
        <v>000</v>
      </c>
      <c r="E4" s="817"/>
      <c r="F4" s="817"/>
      <c r="G4" s="817"/>
      <c r="H4" s="817"/>
      <c r="I4" s="817"/>
      <c r="J4" s="818"/>
      <c r="K4" s="82"/>
      <c r="L4" s="389"/>
      <c r="M4" s="268">
        <f>IF($B$4=0,0,INDEX('Adjusted Factors 19-20'!$F:$F,MATCH($B$4,'Adjusted Factors 19-20'!$A:$A,0)))</f>
        <v>0</v>
      </c>
      <c r="N4" s="2" t="s">
        <v>14</v>
      </c>
      <c r="Q4" s="579"/>
      <c r="R4" s="576" t="s">
        <v>12</v>
      </c>
      <c r="S4" s="817" t="str">
        <f>D4</f>
        <v>000</v>
      </c>
      <c r="T4" s="817"/>
      <c r="U4" s="817"/>
      <c r="V4" s="817"/>
      <c r="W4" s="817"/>
      <c r="X4" s="817"/>
      <c r="Y4" s="818"/>
      <c r="Z4" s="543"/>
      <c r="AA4" s="388"/>
      <c r="AB4" s="388"/>
      <c r="AD4" s="34" t="s">
        <v>12</v>
      </c>
      <c r="AE4" s="795" t="str">
        <f>S4</f>
        <v>000</v>
      </c>
      <c r="AF4" s="795"/>
      <c r="AG4" s="795"/>
      <c r="AH4" s="795"/>
      <c r="AI4" s="795"/>
      <c r="AJ4" s="795"/>
      <c r="AK4" s="796"/>
    </row>
    <row r="5" spans="1:37" ht="12.75" x14ac:dyDescent="0.2">
      <c r="A5" s="103"/>
      <c r="B5" s="268"/>
      <c r="C5" s="34"/>
      <c r="D5" s="35"/>
      <c r="E5" s="35"/>
      <c r="F5" s="35"/>
      <c r="G5" s="35"/>
      <c r="H5" s="35"/>
      <c r="I5" s="35"/>
      <c r="J5" s="36"/>
      <c r="K5" s="35"/>
      <c r="L5" s="35"/>
      <c r="M5" s="2"/>
      <c r="N5" s="2"/>
      <c r="Q5" s="579"/>
      <c r="R5" s="576"/>
      <c r="S5" s="35"/>
      <c r="T5" s="35"/>
      <c r="U5" s="35"/>
      <c r="V5" s="35"/>
      <c r="W5" s="35"/>
      <c r="X5" s="35"/>
      <c r="Y5" s="36"/>
      <c r="Z5" s="544"/>
      <c r="AA5" s="35"/>
      <c r="AB5" s="35"/>
      <c r="AD5" s="34"/>
      <c r="AE5" s="35"/>
      <c r="AF5" s="35"/>
      <c r="AG5" s="35"/>
      <c r="AH5" s="35"/>
      <c r="AI5" s="35"/>
      <c r="AJ5" s="35"/>
      <c r="AK5" s="36"/>
    </row>
    <row r="6" spans="1:37" ht="20.25" x14ac:dyDescent="0.2">
      <c r="A6" s="103"/>
      <c r="B6" s="268"/>
      <c r="C6" s="819" t="s">
        <v>1361</v>
      </c>
      <c r="D6" s="815"/>
      <c r="E6" s="815"/>
      <c r="F6" s="815"/>
      <c r="G6" s="815"/>
      <c r="H6" s="815"/>
      <c r="I6" s="815"/>
      <c r="J6" s="820"/>
      <c r="K6" s="85"/>
      <c r="L6" s="85"/>
      <c r="M6" s="2"/>
      <c r="N6" s="896" t="s">
        <v>47</v>
      </c>
      <c r="O6" s="897"/>
      <c r="P6" s="897"/>
      <c r="Q6" s="580"/>
      <c r="R6" s="815" t="s">
        <v>1810</v>
      </c>
      <c r="S6" s="815"/>
      <c r="T6" s="815"/>
      <c r="U6" s="815"/>
      <c r="V6" s="815"/>
      <c r="W6" s="815"/>
      <c r="X6" s="815"/>
      <c r="Y6" s="820"/>
      <c r="Z6" s="545"/>
      <c r="AA6" s="85"/>
      <c r="AB6" s="85"/>
      <c r="AD6" s="819" t="s">
        <v>1811</v>
      </c>
      <c r="AE6" s="815"/>
      <c r="AF6" s="815"/>
      <c r="AG6" s="815"/>
      <c r="AH6" s="815"/>
      <c r="AI6" s="815"/>
      <c r="AJ6" s="815"/>
      <c r="AK6" s="820"/>
    </row>
    <row r="7" spans="1:37" ht="12.75" x14ac:dyDescent="0.2">
      <c r="A7" s="103"/>
      <c r="B7" s="268"/>
      <c r="C7" s="37"/>
      <c r="D7" s="38"/>
      <c r="E7" s="38"/>
      <c r="F7" s="38"/>
      <c r="G7" s="38"/>
      <c r="H7" s="38"/>
      <c r="I7" s="38"/>
      <c r="J7" s="39"/>
      <c r="K7" s="38"/>
      <c r="L7" s="38"/>
      <c r="M7" s="2"/>
      <c r="N7" s="2"/>
      <c r="Q7" s="579"/>
      <c r="R7" s="38"/>
      <c r="S7" s="38"/>
      <c r="T7" s="38"/>
      <c r="U7" s="38"/>
      <c r="V7" s="38"/>
      <c r="W7" s="38"/>
      <c r="X7" s="38"/>
      <c r="Y7" s="39"/>
      <c r="Z7" s="546"/>
      <c r="AA7" s="38"/>
      <c r="AB7" s="38"/>
      <c r="AD7" s="37"/>
      <c r="AE7" s="38"/>
      <c r="AF7" s="38"/>
      <c r="AG7" s="38"/>
      <c r="AH7" s="38"/>
      <c r="AI7" s="38"/>
      <c r="AJ7" s="38"/>
      <c r="AK7" s="39"/>
    </row>
    <row r="8" spans="1:37" ht="20.25" x14ac:dyDescent="0.2">
      <c r="A8" s="103"/>
      <c r="C8" s="819" t="s">
        <v>15</v>
      </c>
      <c r="D8" s="815"/>
      <c r="E8" s="815"/>
      <c r="F8" s="815"/>
      <c r="G8" s="815"/>
      <c r="H8" s="815"/>
      <c r="I8" s="815"/>
      <c r="J8" s="820"/>
      <c r="K8" s="85"/>
      <c r="L8" s="85"/>
      <c r="M8" s="2"/>
      <c r="N8" s="9" t="s">
        <v>41</v>
      </c>
      <c r="O8" s="10" t="s">
        <v>42</v>
      </c>
      <c r="P8" s="573" t="s">
        <v>43</v>
      </c>
      <c r="Q8" s="581"/>
      <c r="R8" s="815" t="s">
        <v>15</v>
      </c>
      <c r="S8" s="815"/>
      <c r="T8" s="815"/>
      <c r="U8" s="815"/>
      <c r="V8" s="815"/>
      <c r="W8" s="815"/>
      <c r="X8" s="815"/>
      <c r="Y8" s="820"/>
      <c r="Z8" s="545"/>
      <c r="AA8" s="85"/>
      <c r="AB8" s="85"/>
      <c r="AD8" s="819" t="s">
        <v>15</v>
      </c>
      <c r="AE8" s="815"/>
      <c r="AF8" s="815"/>
      <c r="AG8" s="815"/>
      <c r="AH8" s="815"/>
      <c r="AI8" s="815"/>
      <c r="AJ8" s="815"/>
      <c r="AK8" s="820"/>
    </row>
    <row r="9" spans="1:37" ht="24" customHeight="1" x14ac:dyDescent="0.2">
      <c r="A9" s="103"/>
      <c r="C9" s="831" t="s">
        <v>16</v>
      </c>
      <c r="D9" s="19"/>
      <c r="E9" s="834"/>
      <c r="F9" s="835"/>
      <c r="G9" s="809" t="s">
        <v>17</v>
      </c>
      <c r="H9" s="810"/>
      <c r="I9" s="20" t="s">
        <v>18</v>
      </c>
      <c r="J9" s="20" t="s">
        <v>19</v>
      </c>
      <c r="K9" s="86"/>
      <c r="L9" s="86"/>
      <c r="M9" s="2"/>
      <c r="N9" s="6"/>
      <c r="O9" s="4"/>
      <c r="P9" s="4"/>
      <c r="Q9" s="582"/>
      <c r="R9" s="844" t="s">
        <v>16</v>
      </c>
      <c r="S9" s="19"/>
      <c r="T9" s="834"/>
      <c r="U9" s="835"/>
      <c r="V9" s="809" t="s">
        <v>17</v>
      </c>
      <c r="W9" s="810"/>
      <c r="X9" s="20" t="s">
        <v>18</v>
      </c>
      <c r="Y9" s="20" t="s">
        <v>19</v>
      </c>
      <c r="Z9" s="547"/>
      <c r="AA9" s="86"/>
      <c r="AB9" s="86"/>
      <c r="AD9" s="831" t="s">
        <v>16</v>
      </c>
      <c r="AE9" s="19"/>
      <c r="AF9" s="834"/>
      <c r="AG9" s="835"/>
      <c r="AH9" s="809" t="s">
        <v>17</v>
      </c>
      <c r="AI9" s="810"/>
      <c r="AJ9" s="20" t="s">
        <v>18</v>
      </c>
      <c r="AK9" s="20" t="s">
        <v>19</v>
      </c>
    </row>
    <row r="10" spans="1:37" ht="12.75" hidden="1" customHeight="1" x14ac:dyDescent="0.2">
      <c r="A10" s="103"/>
      <c r="C10" s="832"/>
      <c r="D10" s="21" t="s">
        <v>20</v>
      </c>
      <c r="E10" s="836" t="s">
        <v>21</v>
      </c>
      <c r="F10" s="837"/>
      <c r="G10" s="836">
        <v>0</v>
      </c>
      <c r="H10" s="837">
        <v>0</v>
      </c>
      <c r="I10" s="171">
        <v>0</v>
      </c>
      <c r="J10" s="172"/>
      <c r="K10" s="87"/>
      <c r="L10" s="87"/>
      <c r="M10" s="2"/>
      <c r="N10" s="6"/>
      <c r="O10" s="4"/>
      <c r="P10" s="4"/>
      <c r="Q10" s="582"/>
      <c r="R10" s="855"/>
      <c r="S10" s="21" t="s">
        <v>20</v>
      </c>
      <c r="T10" s="836" t="s">
        <v>21</v>
      </c>
      <c r="U10" s="837"/>
      <c r="V10" s="836">
        <v>0</v>
      </c>
      <c r="W10" s="837">
        <v>0</v>
      </c>
      <c r="X10" s="171">
        <v>0</v>
      </c>
      <c r="Y10" s="172"/>
      <c r="Z10" s="548"/>
      <c r="AA10" s="529"/>
      <c r="AB10" s="529"/>
      <c r="AD10" s="832"/>
      <c r="AE10" s="21" t="s">
        <v>20</v>
      </c>
      <c r="AF10" s="836" t="s">
        <v>21</v>
      </c>
      <c r="AG10" s="837"/>
      <c r="AH10" s="836">
        <v>0</v>
      </c>
      <c r="AI10" s="837">
        <v>0</v>
      </c>
      <c r="AJ10" s="171">
        <v>0</v>
      </c>
      <c r="AK10" s="172"/>
    </row>
    <row r="11" spans="1:37" ht="21.75" customHeight="1" x14ac:dyDescent="0.2">
      <c r="A11" s="103"/>
      <c r="C11" s="832"/>
      <c r="D11" s="22"/>
      <c r="E11" s="838" t="s">
        <v>22</v>
      </c>
      <c r="F11" s="839"/>
      <c r="G11" s="838" t="s">
        <v>23</v>
      </c>
      <c r="H11" s="839"/>
      <c r="I11" s="173"/>
      <c r="J11" s="798">
        <f>IF(SUM(I12:I14)=0,0,SUM(I12:I14))</f>
        <v>0</v>
      </c>
      <c r="K11" s="40"/>
      <c r="L11" s="40"/>
      <c r="M11" s="2"/>
      <c r="N11" s="6"/>
      <c r="O11" s="4"/>
      <c r="P11" s="4"/>
      <c r="Q11" s="582"/>
      <c r="R11" s="855"/>
      <c r="S11" s="22"/>
      <c r="T11" s="838" t="s">
        <v>22</v>
      </c>
      <c r="U11" s="839"/>
      <c r="V11" s="838" t="s">
        <v>23</v>
      </c>
      <c r="W11" s="839"/>
      <c r="X11" s="173"/>
      <c r="Y11" s="798">
        <f>IF(SUM(X12:X14)=0,0,SUM(X12:X14))</f>
        <v>0</v>
      </c>
      <c r="Z11" s="549"/>
      <c r="AA11" s="530"/>
      <c r="AB11" s="530"/>
      <c r="AD11" s="832"/>
      <c r="AE11" s="22"/>
      <c r="AF11" s="838" t="s">
        <v>22</v>
      </c>
      <c r="AG11" s="839"/>
      <c r="AH11" s="838" t="s">
        <v>23</v>
      </c>
      <c r="AI11" s="839"/>
      <c r="AJ11" s="173"/>
      <c r="AK11" s="798">
        <f>IF(SUM(AJ12:AJ14)=0,0,SUM(AJ12:AJ14))</f>
        <v>0</v>
      </c>
    </row>
    <row r="12" spans="1:37" ht="24" customHeight="1" x14ac:dyDescent="0.2">
      <c r="A12" s="103"/>
      <c r="C12" s="832"/>
      <c r="D12" s="23" t="s">
        <v>1115</v>
      </c>
      <c r="E12" s="889">
        <v>2868.3710999999998</v>
      </c>
      <c r="F12" s="890"/>
      <c r="G12" s="842">
        <f>IF($B$4=0,0,INDEX('Adjusted Factors 20-21'!$O:$O,MATCH($B$4,'Adjusted Factors 20-21'!$A:$A,0)))</f>
        <v>0</v>
      </c>
      <c r="H12" s="843"/>
      <c r="I12" s="174">
        <f>IF(G12=0,0,E12*G12)</f>
        <v>0</v>
      </c>
      <c r="J12" s="798"/>
      <c r="K12" s="88"/>
      <c r="L12" s="88"/>
      <c r="M12" s="2"/>
      <c r="N12" s="6"/>
      <c r="O12" s="5"/>
      <c r="P12" s="4"/>
      <c r="Q12" s="582"/>
      <c r="R12" s="855"/>
      <c r="S12" s="23" t="s">
        <v>1115</v>
      </c>
      <c r="T12" s="840">
        <v>2868.36</v>
      </c>
      <c r="U12" s="841"/>
      <c r="V12" s="842">
        <f>'Data Input'!C7</f>
        <v>0</v>
      </c>
      <c r="W12" s="843"/>
      <c r="X12" s="174">
        <f>IF(V12=0,0,T12*V12)</f>
        <v>0</v>
      </c>
      <c r="Y12" s="798"/>
      <c r="Z12" s="549"/>
      <c r="AA12" s="530"/>
      <c r="AB12" s="530"/>
      <c r="AD12" s="832"/>
      <c r="AE12" s="23" t="s">
        <v>1115</v>
      </c>
      <c r="AF12" s="840">
        <v>2868.36</v>
      </c>
      <c r="AG12" s="841"/>
      <c r="AH12" s="842">
        <f>'Data Input'!D7</f>
        <v>0</v>
      </c>
      <c r="AI12" s="843"/>
      <c r="AJ12" s="174">
        <f>IF(AH12=0,0,AF12*AH12)</f>
        <v>0</v>
      </c>
      <c r="AK12" s="798"/>
    </row>
    <row r="13" spans="1:37" ht="24" customHeight="1" x14ac:dyDescent="0.2">
      <c r="A13" s="103"/>
      <c r="C13" s="832"/>
      <c r="D13" s="24" t="s">
        <v>1116</v>
      </c>
      <c r="E13" s="872">
        <v>4029.3710999999998</v>
      </c>
      <c r="F13" s="873"/>
      <c r="G13" s="858">
        <f>IF($B$4=0,0,INDEX('Adjusted Factors 20-21'!$S:$S,MATCH($B$4,'Adjusted Factors 20-21'!$A:$A,0)))</f>
        <v>0</v>
      </c>
      <c r="H13" s="859"/>
      <c r="I13" s="175">
        <f>IF(G13=0,0,E13*G13)</f>
        <v>0</v>
      </c>
      <c r="J13" s="798"/>
      <c r="K13" s="89"/>
      <c r="L13" s="89"/>
      <c r="M13" s="802"/>
      <c r="N13" s="11">
        <f>SUM(G12:H14)</f>
        <v>0</v>
      </c>
      <c r="O13" s="11">
        <f>G12</f>
        <v>0</v>
      </c>
      <c r="P13" s="574">
        <f>SUM(G13:H14)</f>
        <v>0</v>
      </c>
      <c r="Q13" s="583"/>
      <c r="R13" s="855"/>
      <c r="S13" s="24" t="s">
        <v>1116</v>
      </c>
      <c r="T13" s="856">
        <v>4029.36</v>
      </c>
      <c r="U13" s="857"/>
      <c r="V13" s="858">
        <f>'Data Input'!C8</f>
        <v>0</v>
      </c>
      <c r="W13" s="859"/>
      <c r="X13" s="175">
        <f>IF(V13=0,0,T13*V13)</f>
        <v>0</v>
      </c>
      <c r="Y13" s="798"/>
      <c r="Z13" s="549"/>
      <c r="AA13" s="530"/>
      <c r="AB13" s="530"/>
      <c r="AD13" s="832"/>
      <c r="AE13" s="24" t="s">
        <v>1116</v>
      </c>
      <c r="AF13" s="856">
        <v>4029.36</v>
      </c>
      <c r="AG13" s="857"/>
      <c r="AH13" s="858">
        <f>'Data Input'!D8</f>
        <v>0</v>
      </c>
      <c r="AI13" s="859"/>
      <c r="AJ13" s="175">
        <f>IF(AH13=0,0,AF13*AH13)</f>
        <v>0</v>
      </c>
      <c r="AK13" s="798"/>
    </row>
    <row r="14" spans="1:37" ht="24" customHeight="1" x14ac:dyDescent="0.2">
      <c r="A14" s="103"/>
      <c r="C14" s="833"/>
      <c r="D14" s="25" t="s">
        <v>1117</v>
      </c>
      <c r="E14" s="891">
        <v>4572.3711000000003</v>
      </c>
      <c r="F14" s="892"/>
      <c r="G14" s="826">
        <f>IF($B$4=0,0,INDEX('Adjusted Factors 20-21'!$T:$T,MATCH($B$4,'Adjusted Factors 20-21'!$A:$A,0)))</f>
        <v>0</v>
      </c>
      <c r="H14" s="827"/>
      <c r="I14" s="173">
        <f>IF(G14=0,0,E14*G14)</f>
        <v>0</v>
      </c>
      <c r="J14" s="799"/>
      <c r="K14" s="40"/>
      <c r="L14" s="40"/>
      <c r="M14" s="802"/>
      <c r="N14" s="6"/>
      <c r="O14" s="4"/>
      <c r="P14" s="5"/>
      <c r="Q14" s="584"/>
      <c r="R14" s="845"/>
      <c r="S14" s="25" t="s">
        <v>1117</v>
      </c>
      <c r="T14" s="824">
        <v>4572.37</v>
      </c>
      <c r="U14" s="825"/>
      <c r="V14" s="826">
        <f>'Data Input'!C9</f>
        <v>0</v>
      </c>
      <c r="W14" s="827"/>
      <c r="X14" s="173">
        <f>IF(V14=0,0,T14*V14)</f>
        <v>0</v>
      </c>
      <c r="Y14" s="799"/>
      <c r="Z14" s="549"/>
      <c r="AA14" s="530"/>
      <c r="AB14" s="530"/>
      <c r="AD14" s="833"/>
      <c r="AE14" s="25" t="s">
        <v>1117</v>
      </c>
      <c r="AF14" s="824">
        <v>4572.37</v>
      </c>
      <c r="AG14" s="825"/>
      <c r="AH14" s="826">
        <f>'Data Input'!D9</f>
        <v>0</v>
      </c>
      <c r="AI14" s="827"/>
      <c r="AJ14" s="173">
        <f>IF(AH14=0,0,AF14*AH14)</f>
        <v>0</v>
      </c>
      <c r="AK14" s="799"/>
    </row>
    <row r="15" spans="1:37" ht="12.75" customHeight="1" x14ac:dyDescent="0.2">
      <c r="A15" s="103"/>
      <c r="C15" s="176"/>
      <c r="D15" s="177"/>
      <c r="E15" s="177"/>
      <c r="F15" s="177"/>
      <c r="G15" s="177"/>
      <c r="H15" s="177"/>
      <c r="I15" s="177"/>
      <c r="J15" s="177"/>
      <c r="K15" s="90"/>
      <c r="L15" s="90"/>
      <c r="M15" s="2"/>
      <c r="N15" s="6"/>
      <c r="O15" s="4"/>
      <c r="P15" s="4"/>
      <c r="Q15" s="582"/>
      <c r="R15" s="577"/>
      <c r="S15" s="177"/>
      <c r="T15" s="177"/>
      <c r="U15" s="177"/>
      <c r="V15" s="177"/>
      <c r="W15" s="177"/>
      <c r="X15" s="177"/>
      <c r="Y15" s="177"/>
      <c r="Z15" s="550"/>
      <c r="AA15" s="247"/>
      <c r="AB15" s="247"/>
      <c r="AD15" s="176"/>
      <c r="AE15" s="177"/>
      <c r="AF15" s="177"/>
      <c r="AG15" s="177"/>
      <c r="AH15" s="177"/>
      <c r="AI15" s="177"/>
      <c r="AJ15" s="177"/>
      <c r="AK15" s="177"/>
    </row>
    <row r="16" spans="1:37" ht="48" x14ac:dyDescent="0.2">
      <c r="A16" s="103"/>
      <c r="C16" s="828" t="s">
        <v>26</v>
      </c>
      <c r="D16" s="26"/>
      <c r="E16" s="27" t="s">
        <v>27</v>
      </c>
      <c r="F16" s="27" t="s">
        <v>28</v>
      </c>
      <c r="G16" s="27" t="s">
        <v>29</v>
      </c>
      <c r="H16" s="27" t="s">
        <v>30</v>
      </c>
      <c r="I16" s="27" t="s">
        <v>18</v>
      </c>
      <c r="J16" s="27" t="s">
        <v>19</v>
      </c>
      <c r="K16" s="86"/>
      <c r="L16" s="86"/>
      <c r="M16" s="2"/>
      <c r="N16" s="6"/>
      <c r="O16" s="4"/>
      <c r="P16" s="4"/>
      <c r="Q16" s="582"/>
      <c r="R16" s="904" t="s">
        <v>26</v>
      </c>
      <c r="S16" s="26"/>
      <c r="T16" s="345" t="s">
        <v>27</v>
      </c>
      <c r="U16" s="345" t="s">
        <v>28</v>
      </c>
      <c r="V16" s="345" t="s">
        <v>29</v>
      </c>
      <c r="W16" s="345" t="s">
        <v>30</v>
      </c>
      <c r="X16" s="345" t="s">
        <v>18</v>
      </c>
      <c r="Y16" s="345" t="s">
        <v>19</v>
      </c>
      <c r="Z16" s="547"/>
      <c r="AA16" s="86"/>
      <c r="AB16" s="86"/>
      <c r="AD16" s="828" t="s">
        <v>26</v>
      </c>
      <c r="AE16" s="26"/>
      <c r="AF16" s="345" t="s">
        <v>27</v>
      </c>
      <c r="AG16" s="345" t="s">
        <v>28</v>
      </c>
      <c r="AH16" s="345" t="s">
        <v>29</v>
      </c>
      <c r="AI16" s="345" t="s">
        <v>30</v>
      </c>
      <c r="AJ16" s="345" t="s">
        <v>18</v>
      </c>
      <c r="AK16" s="345" t="s">
        <v>19</v>
      </c>
    </row>
    <row r="17" spans="1:37" ht="18" customHeight="1" x14ac:dyDescent="0.2">
      <c r="A17" s="103"/>
      <c r="C17" s="829"/>
      <c r="D17" s="28" t="s">
        <v>777</v>
      </c>
      <c r="E17" s="178">
        <v>450</v>
      </c>
      <c r="F17" s="173">
        <v>450</v>
      </c>
      <c r="G17" s="179" t="e">
        <f>IF($B$4="",0,INDEX('Adjusted Factors 20-21'!$AC:$AC,MATCH($B$4,'Adjusted Factors 20-21'!$A:$A,0)))</f>
        <v>#N/A</v>
      </c>
      <c r="H17" s="179" t="e">
        <f>IF($B$4="",0,INDEX('Adjusted Factors 20-21'!$AE:$AE,MATCH($B$4,'Adjusted Factors 20-21'!$A:$A,0)))</f>
        <v>#N/A</v>
      </c>
      <c r="I17" s="175">
        <f>IF(SUM(I12:I14)=0,0,SUM(E17*G17)+SUM(F17*H17))</f>
        <v>0</v>
      </c>
      <c r="J17" s="797">
        <f>SUM(I17:I25)</f>
        <v>0</v>
      </c>
      <c r="K17" s="89"/>
      <c r="L17" s="89"/>
      <c r="M17" s="2"/>
      <c r="N17" s="7"/>
      <c r="O17" s="12">
        <f>IFERROR(G17/$O$13,0)</f>
        <v>0</v>
      </c>
      <c r="P17" s="575">
        <f>IFERROR(H17/$P$13,0)</f>
        <v>0</v>
      </c>
      <c r="Q17" s="585"/>
      <c r="R17" s="905"/>
      <c r="S17" s="28" t="s">
        <v>777</v>
      </c>
      <c r="T17" s="178">
        <v>450</v>
      </c>
      <c r="U17" s="173">
        <v>450</v>
      </c>
      <c r="V17" s="179">
        <f>$V$12*O17</f>
        <v>0</v>
      </c>
      <c r="W17" s="179">
        <f>SUM($V$13:$V$14)*P17</f>
        <v>0</v>
      </c>
      <c r="X17" s="175">
        <f>IF(SUM(X12:X14)=0,0,SUM(T17*V17)+SUM(U17*W17))</f>
        <v>0</v>
      </c>
      <c r="Y17" s="797">
        <f>SUM(X17:X25)</f>
        <v>0</v>
      </c>
      <c r="Z17" s="549"/>
      <c r="AA17" s="530"/>
      <c r="AB17" s="530"/>
      <c r="AD17" s="829"/>
      <c r="AE17" s="28" t="s">
        <v>777</v>
      </c>
      <c r="AF17" s="178">
        <v>450</v>
      </c>
      <c r="AG17" s="173">
        <v>450</v>
      </c>
      <c r="AH17" s="179">
        <f>$AH$12*O17</f>
        <v>0</v>
      </c>
      <c r="AI17" s="179">
        <f>($AH$13+$AH$14)*P17</f>
        <v>0</v>
      </c>
      <c r="AJ17" s="175">
        <f>IF(SUM(AJ12:AJ14)=0,0,SUM(AF17*AH17)+SUM(AG17*AI17))</f>
        <v>0</v>
      </c>
      <c r="AK17" s="797">
        <f>SUM(AJ17:AJ25)</f>
        <v>0</v>
      </c>
    </row>
    <row r="18" spans="1:37" ht="18" customHeight="1" x14ac:dyDescent="0.2">
      <c r="A18" s="103"/>
      <c r="C18" s="829"/>
      <c r="D18" s="28" t="s">
        <v>1309</v>
      </c>
      <c r="E18" s="175">
        <v>560</v>
      </c>
      <c r="F18" s="175">
        <v>815</v>
      </c>
      <c r="G18" s="179" t="e">
        <f>IF($B$4="",0,INDEX('Adjusted Factors 20-21'!$AD:$AD,MATCH($B$4,'Adjusted Factors 20-21'!$A:$A,0)))</f>
        <v>#N/A</v>
      </c>
      <c r="H18" s="179" t="e">
        <f>IF($B$4="",0,INDEX('Adjusted Factors 20-21'!$AF:$AF,MATCH($B$4,'Adjusted Factors 20-21'!$A:$A,0)))</f>
        <v>#N/A</v>
      </c>
      <c r="I18" s="175">
        <f>IF(SUM(I12:I14)=0,0,SUM(E18*G18)+SUM(F18*H18))</f>
        <v>0</v>
      </c>
      <c r="J18" s="798"/>
      <c r="K18" s="91"/>
      <c r="L18" s="91"/>
      <c r="M18" s="2"/>
      <c r="N18" s="8"/>
      <c r="O18" s="12">
        <f>IFERROR(G18/$O$13,0)</f>
        <v>0</v>
      </c>
      <c r="P18" s="575">
        <f>IFERROR(H18/$P$13,0)</f>
        <v>0</v>
      </c>
      <c r="Q18" s="585"/>
      <c r="R18" s="905"/>
      <c r="S18" s="28" t="s">
        <v>1309</v>
      </c>
      <c r="T18" s="175">
        <v>560</v>
      </c>
      <c r="U18" s="175">
        <v>815</v>
      </c>
      <c r="V18" s="179">
        <f t="shared" ref="V18:V25" si="0">$V$12*O18</f>
        <v>0</v>
      </c>
      <c r="W18" s="179">
        <f>SUM($V$13:$V$14)*P18</f>
        <v>0</v>
      </c>
      <c r="X18" s="175">
        <f>IF(SUM(X12:X14)=0,0,SUM(T18*V18)+SUM(U18*W18))</f>
        <v>0</v>
      </c>
      <c r="Y18" s="798"/>
      <c r="Z18" s="549"/>
      <c r="AA18" s="530"/>
      <c r="AB18" s="530"/>
      <c r="AD18" s="829"/>
      <c r="AE18" s="28" t="s">
        <v>1309</v>
      </c>
      <c r="AF18" s="175">
        <v>560</v>
      </c>
      <c r="AG18" s="175">
        <v>815</v>
      </c>
      <c r="AH18" s="179">
        <f t="shared" ref="AH18:AH25" si="1">$AH$12*O18</f>
        <v>0</v>
      </c>
      <c r="AI18" s="179">
        <f>($AH$13+$AH$14)*P18</f>
        <v>0</v>
      </c>
      <c r="AJ18" s="175">
        <f>IF(SUM(AJ12:AJ14)=0,0,SUM(AF18*AH18)+SUM(AG18*AI18))</f>
        <v>0</v>
      </c>
      <c r="AK18" s="798"/>
    </row>
    <row r="19" spans="1:37" ht="12.75" hidden="1" customHeight="1" x14ac:dyDescent="0.2">
      <c r="A19" s="103"/>
      <c r="C19" s="829"/>
      <c r="D19" s="28" t="s">
        <v>1118</v>
      </c>
      <c r="E19" s="175">
        <v>0</v>
      </c>
      <c r="F19" s="173">
        <v>0</v>
      </c>
      <c r="G19" s="179"/>
      <c r="H19" s="179"/>
      <c r="I19" s="175">
        <f>IF(SUM($G$12:$G$14)=0,0,SUM(E19*G19)+SUM(F19*H19))</f>
        <v>0</v>
      </c>
      <c r="J19" s="798"/>
      <c r="K19" s="91"/>
      <c r="L19" s="91"/>
      <c r="M19" s="2"/>
      <c r="N19" s="8"/>
      <c r="O19" s="12">
        <f t="shared" ref="O19:O25" si="2">IFERROR(G19/$O$13,0)</f>
        <v>0</v>
      </c>
      <c r="P19" s="575">
        <f t="shared" ref="P19:P25" si="3">IFERROR(H19/$P$13,0)</f>
        <v>0</v>
      </c>
      <c r="Q19" s="585"/>
      <c r="R19" s="905"/>
      <c r="S19" s="28" t="s">
        <v>1118</v>
      </c>
      <c r="T19" s="175">
        <v>0</v>
      </c>
      <c r="U19" s="173">
        <v>0</v>
      </c>
      <c r="V19" s="180">
        <f t="shared" si="0"/>
        <v>0</v>
      </c>
      <c r="W19" s="180">
        <f t="shared" ref="W19:W25" si="4">SUM($V$13:$V$14)*P19</f>
        <v>0</v>
      </c>
      <c r="X19" s="175">
        <f>IF(SUM($G$12:$G$14)=0,0,SUM(T19*V19)+SUM(U19*W19))</f>
        <v>0</v>
      </c>
      <c r="Y19" s="798"/>
      <c r="Z19" s="549"/>
      <c r="AA19" s="530"/>
      <c r="AB19" s="530"/>
      <c r="AD19" s="829"/>
      <c r="AE19" s="28" t="s">
        <v>1118</v>
      </c>
      <c r="AF19" s="175">
        <v>0</v>
      </c>
      <c r="AG19" s="173">
        <v>0</v>
      </c>
      <c r="AH19" s="180">
        <f>$AH$12*O19</f>
        <v>0</v>
      </c>
      <c r="AI19" s="180">
        <f t="shared" ref="AI19:AI25" si="5">($AH$13+$AH$14)*P19</f>
        <v>0</v>
      </c>
      <c r="AJ19" s="175">
        <f>IF(SUM($G$12:$G$14)=0,0,SUM(AF19*AH19)+SUM(AG19*AI19))</f>
        <v>0</v>
      </c>
      <c r="AK19" s="798"/>
    </row>
    <row r="20" spans="1:37" ht="18" customHeight="1" x14ac:dyDescent="0.2">
      <c r="A20" s="103"/>
      <c r="C20" s="829"/>
      <c r="D20" s="28" t="s">
        <v>1119</v>
      </c>
      <c r="E20" s="175">
        <v>210</v>
      </c>
      <c r="F20" s="175">
        <v>300</v>
      </c>
      <c r="G20" s="179" t="e">
        <f>IF($B$4="",0,INDEX('Adjusted Factors 20-21'!$AH:$AH,MATCH($B$4,'Adjusted Factors 20-21'!$A:$A,0)))</f>
        <v>#N/A</v>
      </c>
      <c r="H20" s="179" t="e">
        <f>IF($B$4="",0,INDEX('Adjusted Factors 20-21'!$AO:$AO,MATCH($B$4,'Adjusted Factors 20-21'!$A:$A,0)))</f>
        <v>#N/A</v>
      </c>
      <c r="I20" s="175">
        <f>IF(SUM(I12:I14)=0,0,SUM(E20*G20)+SUM(F20*H20))</f>
        <v>0</v>
      </c>
      <c r="J20" s="798"/>
      <c r="K20" s="91"/>
      <c r="L20" s="91"/>
      <c r="M20" s="2"/>
      <c r="N20" s="8"/>
      <c r="O20" s="12">
        <f t="shared" si="2"/>
        <v>0</v>
      </c>
      <c r="P20" s="575">
        <f t="shared" si="3"/>
        <v>0</v>
      </c>
      <c r="Q20" s="585"/>
      <c r="R20" s="905"/>
      <c r="S20" s="28" t="s">
        <v>1119</v>
      </c>
      <c r="T20" s="175">
        <v>210</v>
      </c>
      <c r="U20" s="175">
        <v>300</v>
      </c>
      <c r="V20" s="179">
        <f t="shared" si="0"/>
        <v>0</v>
      </c>
      <c r="W20" s="179">
        <f t="shared" si="4"/>
        <v>0</v>
      </c>
      <c r="X20" s="175">
        <f>IF(SUM(X12:X14)=0,0,SUM(T20*V20)+SUM(U20*W20))</f>
        <v>0</v>
      </c>
      <c r="Y20" s="798"/>
      <c r="Z20" s="549"/>
      <c r="AA20" s="530"/>
      <c r="AB20" s="530"/>
      <c r="AD20" s="829"/>
      <c r="AE20" s="28" t="s">
        <v>1119</v>
      </c>
      <c r="AF20" s="175">
        <v>210</v>
      </c>
      <c r="AG20" s="175">
        <v>300</v>
      </c>
      <c r="AH20" s="179">
        <f t="shared" si="1"/>
        <v>0</v>
      </c>
      <c r="AI20" s="179">
        <f t="shared" si="5"/>
        <v>0</v>
      </c>
      <c r="AJ20" s="175">
        <f>IF(SUM(AJ12:AJ14)=0,0,SUM(AF20*AH20)+SUM(AG20*AI20))</f>
        <v>0</v>
      </c>
      <c r="AK20" s="798"/>
    </row>
    <row r="21" spans="1:37" ht="18" customHeight="1" x14ac:dyDescent="0.2">
      <c r="A21" s="103"/>
      <c r="C21" s="829"/>
      <c r="D21" s="28" t="s">
        <v>1120</v>
      </c>
      <c r="E21" s="173">
        <v>250</v>
      </c>
      <c r="F21" s="173">
        <v>405</v>
      </c>
      <c r="G21" s="179" t="e">
        <f>IF($B$4="",0,INDEX('Adjusted Factors 20-21'!$AI:$AI,MATCH($B$4,'Adjusted Factors 20-21'!$A:$A,0)))</f>
        <v>#N/A</v>
      </c>
      <c r="H21" s="179" t="e">
        <f>IF($B$4="",0,INDEX('Adjusted Factors 20-21'!$AP:$AP,MATCH($B$4,'Adjusted Factors 20-21'!$A:$A,0)))</f>
        <v>#N/A</v>
      </c>
      <c r="I21" s="175">
        <f>IF(SUM(I12:I14)=0,0,SUM(E21*G21)+SUM(F21*H21))</f>
        <v>0</v>
      </c>
      <c r="J21" s="798"/>
      <c r="K21" s="91"/>
      <c r="L21" s="91"/>
      <c r="M21" s="2"/>
      <c r="N21" s="8"/>
      <c r="O21" s="12">
        <f t="shared" si="2"/>
        <v>0</v>
      </c>
      <c r="P21" s="575">
        <f t="shared" si="3"/>
        <v>0</v>
      </c>
      <c r="Q21" s="585"/>
      <c r="R21" s="905"/>
      <c r="S21" s="28" t="s">
        <v>1120</v>
      </c>
      <c r="T21" s="173">
        <v>250</v>
      </c>
      <c r="U21" s="173">
        <v>405</v>
      </c>
      <c r="V21" s="180">
        <f t="shared" si="0"/>
        <v>0</v>
      </c>
      <c r="W21" s="180">
        <f t="shared" si="4"/>
        <v>0</v>
      </c>
      <c r="X21" s="175">
        <f>IF(SUM(X12:X14)=0,0,SUM(T21*V21)+SUM(U21*W21))</f>
        <v>0</v>
      </c>
      <c r="Y21" s="798"/>
      <c r="Z21" s="549"/>
      <c r="AA21" s="530"/>
      <c r="AB21" s="530"/>
      <c r="AD21" s="829"/>
      <c r="AE21" s="28" t="s">
        <v>1120</v>
      </c>
      <c r="AF21" s="173">
        <v>250</v>
      </c>
      <c r="AG21" s="173">
        <v>405</v>
      </c>
      <c r="AH21" s="180">
        <f t="shared" si="1"/>
        <v>0</v>
      </c>
      <c r="AI21" s="180">
        <f t="shared" si="5"/>
        <v>0</v>
      </c>
      <c r="AJ21" s="175">
        <f>IF(SUM(AJ12:AJ14)=0,0,SUM(AF21*AH21)+SUM(AG21*AI21))</f>
        <v>0</v>
      </c>
      <c r="AK21" s="798"/>
    </row>
    <row r="22" spans="1:37" ht="18" customHeight="1" x14ac:dyDescent="0.2">
      <c r="A22" s="103"/>
      <c r="C22" s="829"/>
      <c r="D22" s="28" t="s">
        <v>1121</v>
      </c>
      <c r="E22" s="175">
        <v>375</v>
      </c>
      <c r="F22" s="175">
        <v>535</v>
      </c>
      <c r="G22" s="179" t="e">
        <f>IF($B$4="",0,INDEX('Adjusted Factors 20-21'!$AJ:$AJ,MATCH($B$4,'Adjusted Factors 20-21'!$A:$A,0)))</f>
        <v>#N/A</v>
      </c>
      <c r="H22" s="179" t="e">
        <f>IF($B$4="",0,INDEX('Adjusted Factors 20-21'!$AQ:$AQ,MATCH($B$4,'Adjusted Factors 20-21'!$A:$A,0)))</f>
        <v>#N/A</v>
      </c>
      <c r="I22" s="175">
        <f>IF(SUM(I12:I14)=0,0,SUM(E22*G22)+SUM(F22*H22))</f>
        <v>0</v>
      </c>
      <c r="J22" s="798"/>
      <c r="K22" s="91"/>
      <c r="L22" s="91"/>
      <c r="M22" s="2"/>
      <c r="N22" s="8"/>
      <c r="O22" s="12">
        <f t="shared" si="2"/>
        <v>0</v>
      </c>
      <c r="P22" s="575">
        <f t="shared" si="3"/>
        <v>0</v>
      </c>
      <c r="Q22" s="585"/>
      <c r="R22" s="905"/>
      <c r="S22" s="28" t="s">
        <v>1121</v>
      </c>
      <c r="T22" s="175">
        <v>375</v>
      </c>
      <c r="U22" s="175">
        <v>535</v>
      </c>
      <c r="V22" s="179">
        <f t="shared" si="0"/>
        <v>0</v>
      </c>
      <c r="W22" s="179">
        <f t="shared" si="4"/>
        <v>0</v>
      </c>
      <c r="X22" s="175">
        <f>IF(SUM(X12:X14)=0,0,SUM(T22*V22)+SUM(U22*W22))</f>
        <v>0</v>
      </c>
      <c r="Y22" s="798"/>
      <c r="Z22" s="549"/>
      <c r="AA22" s="530"/>
      <c r="AB22" s="530"/>
      <c r="AD22" s="829"/>
      <c r="AE22" s="28" t="s">
        <v>1121</v>
      </c>
      <c r="AF22" s="175">
        <v>375</v>
      </c>
      <c r="AG22" s="175">
        <v>535</v>
      </c>
      <c r="AH22" s="179">
        <f t="shared" si="1"/>
        <v>0</v>
      </c>
      <c r="AI22" s="179">
        <f t="shared" si="5"/>
        <v>0</v>
      </c>
      <c r="AJ22" s="175">
        <f>IF(SUM(AJ12:AJ14)=0,0,SUM(AF22*AH22)+SUM(AG22*AI22))</f>
        <v>0</v>
      </c>
      <c r="AK22" s="798"/>
    </row>
    <row r="23" spans="1:37" ht="18" customHeight="1" x14ac:dyDescent="0.2">
      <c r="A23" s="103"/>
      <c r="C23" s="829"/>
      <c r="D23" s="28" t="s">
        <v>1122</v>
      </c>
      <c r="E23" s="173">
        <v>405</v>
      </c>
      <c r="F23" s="173">
        <v>580</v>
      </c>
      <c r="G23" s="179" t="e">
        <f>IF($B$4="",0,INDEX('Adjusted Factors 20-21'!$AK:$AK,MATCH($B$4,'Adjusted Factors 20-21'!$A:$A,0)))</f>
        <v>#N/A</v>
      </c>
      <c r="H23" s="179" t="e">
        <f>IF($B$4="",0,INDEX('Adjusted Factors 20-21'!$AR:$AR,MATCH($B$4,'Adjusted Factors 20-21'!$A:$A,0)))</f>
        <v>#N/A</v>
      </c>
      <c r="I23" s="173">
        <f>IF(SUM(I12:I14)=0,0,SUM(E23*G23)+SUM(F23*H23))</f>
        <v>0</v>
      </c>
      <c r="J23" s="798"/>
      <c r="K23" s="91"/>
      <c r="L23" s="91"/>
      <c r="M23" s="2"/>
      <c r="N23" s="8"/>
      <c r="O23" s="12">
        <f t="shared" si="2"/>
        <v>0</v>
      </c>
      <c r="P23" s="575">
        <f t="shared" si="3"/>
        <v>0</v>
      </c>
      <c r="Q23" s="585"/>
      <c r="R23" s="905"/>
      <c r="S23" s="28" t="s">
        <v>1122</v>
      </c>
      <c r="T23" s="173">
        <v>405</v>
      </c>
      <c r="U23" s="173">
        <v>580</v>
      </c>
      <c r="V23" s="180">
        <f t="shared" si="0"/>
        <v>0</v>
      </c>
      <c r="W23" s="180">
        <f t="shared" si="4"/>
        <v>0</v>
      </c>
      <c r="X23" s="173">
        <f>IF(SUM(X12:X14)=0,0,SUM(T23*V23)+SUM(U23*W23))</f>
        <v>0</v>
      </c>
      <c r="Y23" s="798"/>
      <c r="Z23" s="549"/>
      <c r="AA23" s="530"/>
      <c r="AB23" s="530"/>
      <c r="AD23" s="829"/>
      <c r="AE23" s="28" t="s">
        <v>1122</v>
      </c>
      <c r="AF23" s="173">
        <v>405</v>
      </c>
      <c r="AG23" s="173">
        <v>580</v>
      </c>
      <c r="AH23" s="180">
        <f t="shared" si="1"/>
        <v>0</v>
      </c>
      <c r="AI23" s="180">
        <f t="shared" si="5"/>
        <v>0</v>
      </c>
      <c r="AJ23" s="173">
        <f>IF(SUM(AJ12:AJ14)=0,0,SUM(AF23*AH23)+SUM(AG23*AI23))</f>
        <v>0</v>
      </c>
      <c r="AK23" s="798"/>
    </row>
    <row r="24" spans="1:37" ht="18" customHeight="1" x14ac:dyDescent="0.2">
      <c r="A24" s="103"/>
      <c r="C24" s="829"/>
      <c r="D24" s="28" t="s">
        <v>1123</v>
      </c>
      <c r="E24" s="175">
        <v>435</v>
      </c>
      <c r="F24" s="175">
        <v>625</v>
      </c>
      <c r="G24" s="179" t="e">
        <f>IF($B$4="",0,INDEX('Adjusted Factors 20-21'!$AL:$AL,MATCH($B$4,'Adjusted Factors 20-21'!$A:$A,0)))</f>
        <v>#N/A</v>
      </c>
      <c r="H24" s="179" t="e">
        <f>IF($B$4="",0,INDEX('Adjusted Factors 20-21'!$AS:$AS,MATCH($B$4,'Adjusted Factors 20-21'!$A:$A,0)))</f>
        <v>#N/A</v>
      </c>
      <c r="I24" s="175">
        <f>IF(SUM(I12:I14)=0,0,SUM(E24*G24)+SUM(F24*H24))</f>
        <v>0</v>
      </c>
      <c r="J24" s="798"/>
      <c r="K24" s="91"/>
      <c r="L24" s="91"/>
      <c r="M24" s="2"/>
      <c r="N24" s="8"/>
      <c r="O24" s="12">
        <f t="shared" si="2"/>
        <v>0</v>
      </c>
      <c r="P24" s="575">
        <f t="shared" si="3"/>
        <v>0</v>
      </c>
      <c r="Q24" s="585"/>
      <c r="R24" s="905"/>
      <c r="S24" s="28" t="s">
        <v>1123</v>
      </c>
      <c r="T24" s="175">
        <v>435</v>
      </c>
      <c r="U24" s="175">
        <v>625</v>
      </c>
      <c r="V24" s="179">
        <f t="shared" si="0"/>
        <v>0</v>
      </c>
      <c r="W24" s="179">
        <f t="shared" si="4"/>
        <v>0</v>
      </c>
      <c r="X24" s="175">
        <f>IF(SUM(X12:X14)=0,0,SUM(T24*V24)+SUM(U24*W24))</f>
        <v>0</v>
      </c>
      <c r="Y24" s="798"/>
      <c r="Z24" s="549"/>
      <c r="AA24" s="530"/>
      <c r="AB24" s="530"/>
      <c r="AD24" s="829"/>
      <c r="AE24" s="28" t="s">
        <v>1123</v>
      </c>
      <c r="AF24" s="175">
        <v>435</v>
      </c>
      <c r="AG24" s="175">
        <v>625</v>
      </c>
      <c r="AH24" s="179">
        <f t="shared" si="1"/>
        <v>0</v>
      </c>
      <c r="AI24" s="179">
        <f t="shared" si="5"/>
        <v>0</v>
      </c>
      <c r="AJ24" s="175">
        <f>IF(SUM(AJ12:AJ14)=0,0,SUM(AF24*AH24)+SUM(AG24*AI24))</f>
        <v>0</v>
      </c>
      <c r="AK24" s="798"/>
    </row>
    <row r="25" spans="1:37" ht="18" customHeight="1" x14ac:dyDescent="0.2">
      <c r="A25" s="103"/>
      <c r="C25" s="830"/>
      <c r="D25" s="29" t="s">
        <v>1124</v>
      </c>
      <c r="E25" s="181">
        <v>600</v>
      </c>
      <c r="F25" s="181">
        <v>840</v>
      </c>
      <c r="G25" s="182" t="e">
        <f>IF($B$4="",0,INDEX('Adjusted Factors 20-21'!$AM:$AM,MATCH($B$4,'Adjusted Factors 20-21'!$A:$A,0)))</f>
        <v>#N/A</v>
      </c>
      <c r="H25" s="182" t="e">
        <f>IF($B$4="",0,INDEX('Adjusted Factors 20-21'!$AT:$AT,MATCH($B$4,'Adjusted Factors 20-21'!$A:$A,0)))</f>
        <v>#N/A</v>
      </c>
      <c r="I25" s="181">
        <f>IF(SUM(I12:I14)=0,0,SUM(E25*G25)+SUM(F25*H25))</f>
        <v>0</v>
      </c>
      <c r="J25" s="799"/>
      <c r="K25" s="91"/>
      <c r="L25" s="91"/>
      <c r="M25" s="2"/>
      <c r="N25" s="8"/>
      <c r="O25" s="12">
        <f t="shared" si="2"/>
        <v>0</v>
      </c>
      <c r="P25" s="575">
        <f t="shared" si="3"/>
        <v>0</v>
      </c>
      <c r="Q25" s="585"/>
      <c r="R25" s="906"/>
      <c r="S25" s="29" t="s">
        <v>1124</v>
      </c>
      <c r="T25" s="181">
        <v>600</v>
      </c>
      <c r="U25" s="181">
        <v>840</v>
      </c>
      <c r="V25" s="182">
        <f t="shared" si="0"/>
        <v>0</v>
      </c>
      <c r="W25" s="182">
        <f t="shared" si="4"/>
        <v>0</v>
      </c>
      <c r="X25" s="181">
        <f>IF(SUM(X12:X14)=0,0,SUM(T25*V25)+SUM(U25*W25))</f>
        <v>0</v>
      </c>
      <c r="Y25" s="799"/>
      <c r="Z25" s="549"/>
      <c r="AA25" s="530"/>
      <c r="AB25" s="530"/>
      <c r="AD25" s="830"/>
      <c r="AE25" s="29" t="s">
        <v>1124</v>
      </c>
      <c r="AF25" s="181">
        <v>600</v>
      </c>
      <c r="AG25" s="181">
        <v>840</v>
      </c>
      <c r="AH25" s="182">
        <f t="shared" si="1"/>
        <v>0</v>
      </c>
      <c r="AI25" s="182">
        <f t="shared" si="5"/>
        <v>0</v>
      </c>
      <c r="AJ25" s="181">
        <f>IF(SUM(AJ12:AJ14)=0,0,SUM(AF25*AH25)+SUM(AG25*AI25))</f>
        <v>0</v>
      </c>
      <c r="AK25" s="799"/>
    </row>
    <row r="26" spans="1:37" ht="12.75" x14ac:dyDescent="0.2">
      <c r="A26" s="103"/>
      <c r="C26" s="183"/>
      <c r="D26" s="177"/>
      <c r="E26" s="177"/>
      <c r="F26" s="177"/>
      <c r="G26" s="177"/>
      <c r="H26" s="177"/>
      <c r="I26" s="177"/>
      <c r="J26" s="177"/>
      <c r="K26" s="90"/>
      <c r="L26" s="90"/>
      <c r="M26" s="2"/>
      <c r="N26" s="6"/>
      <c r="O26" s="4"/>
      <c r="P26" s="4"/>
      <c r="Q26" s="582"/>
      <c r="R26" s="177"/>
      <c r="S26" s="177"/>
      <c r="T26" s="177"/>
      <c r="U26" s="177"/>
      <c r="V26" s="177"/>
      <c r="W26" s="177"/>
      <c r="X26" s="177"/>
      <c r="Y26" s="177"/>
      <c r="Z26" s="550"/>
      <c r="AA26" s="247"/>
      <c r="AB26" s="247"/>
      <c r="AD26" s="183"/>
      <c r="AE26" s="177"/>
      <c r="AF26" s="177"/>
      <c r="AG26" s="177"/>
      <c r="AH26" s="177"/>
      <c r="AI26" s="177"/>
      <c r="AJ26" s="177"/>
      <c r="AK26" s="177"/>
    </row>
    <row r="27" spans="1:37" ht="12.75" x14ac:dyDescent="0.2">
      <c r="A27" s="103"/>
      <c r="C27" s="836"/>
      <c r="D27" s="837"/>
      <c r="E27" s="838" t="s">
        <v>22</v>
      </c>
      <c r="F27" s="839"/>
      <c r="G27" s="838" t="s">
        <v>23</v>
      </c>
      <c r="H27" s="839"/>
      <c r="I27" s="27" t="s">
        <v>18</v>
      </c>
      <c r="J27" s="27" t="s">
        <v>19</v>
      </c>
      <c r="K27" s="86"/>
      <c r="L27" s="86"/>
      <c r="M27" s="2"/>
      <c r="N27" s="6"/>
      <c r="O27" s="4"/>
      <c r="P27" s="4"/>
      <c r="Q27" s="582"/>
      <c r="R27" s="898"/>
      <c r="S27" s="837"/>
      <c r="T27" s="838" t="s">
        <v>22</v>
      </c>
      <c r="U27" s="839"/>
      <c r="V27" s="838" t="s">
        <v>23</v>
      </c>
      <c r="W27" s="839"/>
      <c r="X27" s="345" t="s">
        <v>18</v>
      </c>
      <c r="Y27" s="345" t="s">
        <v>19</v>
      </c>
      <c r="Z27" s="547"/>
      <c r="AA27" s="86"/>
      <c r="AB27" s="86"/>
      <c r="AD27" s="836"/>
      <c r="AE27" s="837"/>
      <c r="AF27" s="838" t="s">
        <v>22</v>
      </c>
      <c r="AG27" s="839"/>
      <c r="AH27" s="838" t="s">
        <v>23</v>
      </c>
      <c r="AI27" s="839"/>
      <c r="AJ27" s="345" t="s">
        <v>18</v>
      </c>
      <c r="AK27" s="345" t="s">
        <v>19</v>
      </c>
    </row>
    <row r="28" spans="1:37" ht="33.75" customHeight="1" x14ac:dyDescent="0.2">
      <c r="A28" s="103"/>
      <c r="C28" s="831" t="s">
        <v>1153</v>
      </c>
      <c r="D28" s="30" t="s">
        <v>1363</v>
      </c>
      <c r="E28" s="848">
        <v>1065</v>
      </c>
      <c r="F28" s="849"/>
      <c r="G28" s="879" t="e">
        <f>IF($B$4="",0,INDEX('Adjusted Factors 20-21'!$BC:$BC,MATCH($B$4,'Adjusted Factors 20-21'!$A:$A,0)))</f>
        <v>#N/A</v>
      </c>
      <c r="H28" s="880" t="e">
        <f>IF($B$4="",0,INDEX(#REF!,MATCH($B$4,#REF!,0)))</f>
        <v>#REF!</v>
      </c>
      <c r="I28" s="184" t="e">
        <f>IF(G28=0,0,E28*G28)</f>
        <v>#N/A</v>
      </c>
      <c r="J28" s="797">
        <f>IF(SUM($G$12:$G$14)=0,0,I28+I29)</f>
        <v>0</v>
      </c>
      <c r="K28" s="89"/>
      <c r="L28" s="89"/>
      <c r="M28" s="2"/>
      <c r="N28" s="8"/>
      <c r="O28" s="12">
        <f>IFERROR(G28/O13,0)</f>
        <v>0</v>
      </c>
      <c r="P28" s="569"/>
      <c r="Q28" s="586"/>
      <c r="R28" s="844" t="s">
        <v>1153</v>
      </c>
      <c r="S28" s="30" t="s">
        <v>1363</v>
      </c>
      <c r="T28" s="848">
        <v>1065</v>
      </c>
      <c r="U28" s="849"/>
      <c r="V28" s="800">
        <f>(V12)*$O$28</f>
        <v>0</v>
      </c>
      <c r="W28" s="801">
        <v>0</v>
      </c>
      <c r="X28" s="184">
        <f>IF(V28=0,0,T28*V28)</f>
        <v>0</v>
      </c>
      <c r="Y28" s="797">
        <f>IF(SUM($G$12:$G$14)=0,0,X28+X29)</f>
        <v>0</v>
      </c>
      <c r="Z28" s="549"/>
      <c r="AA28" s="530"/>
      <c r="AB28" s="530"/>
      <c r="AD28" s="831" t="s">
        <v>1125</v>
      </c>
      <c r="AE28" s="30" t="s">
        <v>1363</v>
      </c>
      <c r="AF28" s="848">
        <v>1065</v>
      </c>
      <c r="AG28" s="849"/>
      <c r="AH28" s="800">
        <f>AH12*O28</f>
        <v>0</v>
      </c>
      <c r="AI28" s="801">
        <v>0</v>
      </c>
      <c r="AJ28" s="184">
        <f>IF(AH28=0,0,AF28*AH28)</f>
        <v>0</v>
      </c>
      <c r="AK28" s="797">
        <f>IF(SUM($G$12:$G$14)=0,0,AJ28+AJ29)</f>
        <v>0</v>
      </c>
    </row>
    <row r="29" spans="1:37" ht="33.75" customHeight="1" x14ac:dyDescent="0.2">
      <c r="A29" s="103"/>
      <c r="C29" s="833"/>
      <c r="D29" s="31" t="s">
        <v>1362</v>
      </c>
      <c r="E29" s="805">
        <v>1610</v>
      </c>
      <c r="F29" s="806"/>
      <c r="G29" s="807" t="e">
        <f>IF($B$4="",0,INDEX('Adjusted Factors 20-21'!$BI:$BI,MATCH($B$4,'Adjusted Factors 20-21'!$A:$A,0)))</f>
        <v>#N/A</v>
      </c>
      <c r="H29" s="808" t="e">
        <f>IF($B$4="",0,INDEX(#REF!,MATCH($B$4,#REF!,0)))</f>
        <v>#REF!</v>
      </c>
      <c r="I29" s="181" t="e">
        <f>IF(G29=0,0,E29*G29)</f>
        <v>#N/A</v>
      </c>
      <c r="J29" s="799"/>
      <c r="K29" s="91"/>
      <c r="L29" s="91"/>
      <c r="M29" s="2"/>
      <c r="N29" s="8"/>
      <c r="O29" s="8"/>
      <c r="P29" s="575">
        <f>IFERROR(G29/P13,0)</f>
        <v>0</v>
      </c>
      <c r="Q29" s="585"/>
      <c r="R29" s="845"/>
      <c r="S29" s="31" t="s">
        <v>1362</v>
      </c>
      <c r="T29" s="805">
        <v>1610</v>
      </c>
      <c r="U29" s="806"/>
      <c r="V29" s="846">
        <f>(V13+V14)*P29</f>
        <v>0</v>
      </c>
      <c r="W29" s="847">
        <v>0</v>
      </c>
      <c r="X29" s="181">
        <f>IF(V29=0,0,T29*V29)</f>
        <v>0</v>
      </c>
      <c r="Y29" s="799"/>
      <c r="Z29" s="549"/>
      <c r="AA29" s="530"/>
      <c r="AB29" s="530"/>
      <c r="AD29" s="833"/>
      <c r="AE29" s="31" t="s">
        <v>1362</v>
      </c>
      <c r="AF29" s="805">
        <v>1610</v>
      </c>
      <c r="AG29" s="806"/>
      <c r="AH29" s="846">
        <f>(AH13+AH14)*P29</f>
        <v>0</v>
      </c>
      <c r="AI29" s="847">
        <v>0</v>
      </c>
      <c r="AJ29" s="181">
        <f>IF(AH29=0,0,AF29*AH29)</f>
        <v>0</v>
      </c>
      <c r="AK29" s="799"/>
    </row>
    <row r="30" spans="1:37" ht="24" customHeight="1" x14ac:dyDescent="0.2">
      <c r="A30" s="103"/>
      <c r="C30" s="831" t="s">
        <v>1154</v>
      </c>
      <c r="D30" s="30" t="s">
        <v>1151</v>
      </c>
      <c r="E30" s="848">
        <v>535</v>
      </c>
      <c r="F30" s="849"/>
      <c r="G30" s="879" t="e">
        <f>IF($B$4="",0,INDEX('Adjusted Factors 20-21'!$AW:$AW,MATCH($B$4,'Adjusted Factors 20-21'!$A:$A,0)))</f>
        <v>#N/A</v>
      </c>
      <c r="H30" s="880" t="e">
        <f>IF($B$4="",0,INDEX(#REF!,MATCH($B$4,#REF!,0)))</f>
        <v>#REF!</v>
      </c>
      <c r="I30" s="184" t="e">
        <f>IF(G30=0,0,E30*G30)</f>
        <v>#N/A</v>
      </c>
      <c r="J30" s="797">
        <f>IF(SUM($G$12:$G$14)=0,0,I30+I31)</f>
        <v>0</v>
      </c>
      <c r="K30" s="89"/>
      <c r="L30" s="89"/>
      <c r="M30" s="2"/>
      <c r="N30" s="8"/>
      <c r="O30" s="12">
        <f>IFERROR(G30/O13,0)</f>
        <v>0</v>
      </c>
      <c r="P30" s="569"/>
      <c r="Q30" s="586"/>
      <c r="R30" s="844" t="s">
        <v>1154</v>
      </c>
      <c r="S30" s="30" t="s">
        <v>1151</v>
      </c>
      <c r="T30" s="848">
        <v>535</v>
      </c>
      <c r="U30" s="849"/>
      <c r="V30" s="800">
        <f>V12*O30</f>
        <v>0</v>
      </c>
      <c r="W30" s="801">
        <v>0</v>
      </c>
      <c r="X30" s="184">
        <f>IF(V30=0,0,T30*V30)</f>
        <v>0</v>
      </c>
      <c r="Y30" s="797">
        <f>IF(SUM($G$12:$G$14)=0,0,X30+X31)</f>
        <v>0</v>
      </c>
      <c r="Z30" s="549"/>
      <c r="AA30" s="530"/>
      <c r="AB30" s="530"/>
      <c r="AD30" s="831" t="s">
        <v>31</v>
      </c>
      <c r="AE30" s="30" t="s">
        <v>1151</v>
      </c>
      <c r="AF30" s="848">
        <v>535</v>
      </c>
      <c r="AG30" s="849"/>
      <c r="AH30" s="800">
        <f>AH12*O30</f>
        <v>0</v>
      </c>
      <c r="AI30" s="801">
        <v>0</v>
      </c>
      <c r="AJ30" s="184">
        <f>IF(AH30=0,0,AF30*AH30)</f>
        <v>0</v>
      </c>
      <c r="AK30" s="797">
        <f>IF(SUM($G$12:$G$14)=0,0,AJ30+AJ31)</f>
        <v>0</v>
      </c>
    </row>
    <row r="31" spans="1:37" ht="24" customHeight="1" x14ac:dyDescent="0.2">
      <c r="A31" s="103"/>
      <c r="C31" s="833"/>
      <c r="D31" s="31" t="s">
        <v>1152</v>
      </c>
      <c r="E31" s="805">
        <v>1440</v>
      </c>
      <c r="F31" s="806"/>
      <c r="G31" s="807" t="e">
        <f>IF($B$4="",0,INDEX('Adjusted Factors 20-21'!$AZ:$AZ,MATCH($B$4,'Adjusted Factors 20-21'!$A:$A,0)))</f>
        <v>#N/A</v>
      </c>
      <c r="H31" s="808" t="e">
        <f>IF($B$4="",0,INDEX(#REF!,MATCH($B$4,#REF!,0)))</f>
        <v>#REF!</v>
      </c>
      <c r="I31" s="181" t="e">
        <f>IF(G31=0,0,E31*G31)</f>
        <v>#N/A</v>
      </c>
      <c r="J31" s="799"/>
      <c r="K31" s="91"/>
      <c r="L31" s="91"/>
      <c r="M31" s="2"/>
      <c r="N31" s="8"/>
      <c r="O31" s="8"/>
      <c r="P31" s="575">
        <f>IFERROR(G31/P13,0)</f>
        <v>0</v>
      </c>
      <c r="Q31" s="585"/>
      <c r="R31" s="845"/>
      <c r="S31" s="31" t="s">
        <v>1152</v>
      </c>
      <c r="T31" s="805">
        <v>1440</v>
      </c>
      <c r="U31" s="806"/>
      <c r="V31" s="846">
        <f>(V13+V14)*P31</f>
        <v>0</v>
      </c>
      <c r="W31" s="847">
        <v>0</v>
      </c>
      <c r="X31" s="181">
        <f>IF(V31=0,0,T31*V31)</f>
        <v>0</v>
      </c>
      <c r="Y31" s="799"/>
      <c r="Z31" s="549"/>
      <c r="AA31" s="530"/>
      <c r="AB31" s="530"/>
      <c r="AD31" s="833"/>
      <c r="AE31" s="31" t="s">
        <v>1152</v>
      </c>
      <c r="AF31" s="805">
        <v>1440</v>
      </c>
      <c r="AG31" s="806"/>
      <c r="AH31" s="846">
        <f>(AH13+AH14)*P31</f>
        <v>0</v>
      </c>
      <c r="AI31" s="847">
        <v>0</v>
      </c>
      <c r="AJ31" s="181">
        <f>IF(AH31=0,0,AF31*AH31)</f>
        <v>0</v>
      </c>
      <c r="AK31" s="799"/>
    </row>
    <row r="32" spans="1:37" ht="24" customHeight="1" x14ac:dyDescent="0.2">
      <c r="A32" s="103"/>
      <c r="C32" s="901" t="s">
        <v>1953</v>
      </c>
      <c r="D32" s="709" t="s">
        <v>1954</v>
      </c>
      <c r="E32" s="848">
        <v>875</v>
      </c>
      <c r="F32" s="903"/>
      <c r="G32" s="879" t="e">
        <f>IF($B$4="",0,INDEX('Adjusted Factors 20-21'!$BJ:$BJ,MATCH($B$4,'Adjusted Factors 20-21'!$A:$A,0)))</f>
        <v>#N/A</v>
      </c>
      <c r="H32" s="880" t="e">
        <f>IF($B$4="",0,INDEX(#REF!,MATCH($B$4,#REF!,0)))</f>
        <v>#REF!</v>
      </c>
      <c r="I32" s="708" t="e">
        <f t="shared" ref="I32:I33" si="6">IF(G32="",0,E32*G32)</f>
        <v>#N/A</v>
      </c>
      <c r="J32" s="860">
        <f>IF(SUM($G$12:$G$14)=0,0,I32+I33)</f>
        <v>0</v>
      </c>
      <c r="K32" s="91"/>
      <c r="L32" s="91"/>
      <c r="M32" s="2"/>
      <c r="N32" s="8"/>
      <c r="O32" s="8"/>
      <c r="P32" s="575"/>
      <c r="Q32" s="585"/>
      <c r="R32" s="901" t="s">
        <v>1953</v>
      </c>
      <c r="S32" s="709" t="s">
        <v>1954</v>
      </c>
      <c r="T32" s="848">
        <v>875</v>
      </c>
      <c r="U32" s="903"/>
      <c r="V32" s="879" t="e">
        <f>IF($B$4="",0,INDEX('[11]Adjusted Factors 20-21'!$BJ:$BJ,MATCH($B$4,'[11]Adjusted Factors 20-21'!$A:$A,0)))</f>
        <v>#N/A</v>
      </c>
      <c r="W32" s="880" t="e">
        <f>IF($B$4="",0,INDEX(#REF!,MATCH($B$4,#REF!,0)))</f>
        <v>#REF!</v>
      </c>
      <c r="X32" s="708" t="e">
        <f t="shared" ref="X32:X33" si="7">IF(V32="",0,T32*V32)</f>
        <v>#N/A</v>
      </c>
      <c r="Y32" s="860">
        <f>IF(SUM($G$12:$G$14)=0,0,X32+X33)</f>
        <v>0</v>
      </c>
      <c r="Z32" s="549"/>
      <c r="AA32" s="530"/>
      <c r="AB32" s="530"/>
      <c r="AD32" s="901" t="s">
        <v>1953</v>
      </c>
      <c r="AE32" s="709" t="s">
        <v>1954</v>
      </c>
      <c r="AF32" s="848">
        <v>875</v>
      </c>
      <c r="AG32" s="903"/>
      <c r="AH32" s="879" t="e">
        <f>IF($B$4="",0,INDEX('[11]Adjusted Factors 20-21'!$BJ:$BJ,MATCH($B$4,'[11]Adjusted Factors 20-21'!$A:$A,0)))</f>
        <v>#N/A</v>
      </c>
      <c r="AI32" s="880" t="e">
        <f>IF($B$4="",0,INDEX(#REF!,MATCH($B$4,#REF!,0)))</f>
        <v>#REF!</v>
      </c>
      <c r="AJ32" s="708" t="e">
        <f t="shared" ref="AJ32:AJ33" si="8">IF(AH32="",0,AF32*AH32)</f>
        <v>#N/A</v>
      </c>
      <c r="AK32" s="860">
        <f>IF(SUM($G$12:$G$14)=0,0,AJ32+AJ33)</f>
        <v>0</v>
      </c>
    </row>
    <row r="33" spans="1:40" ht="24" customHeight="1" x14ac:dyDescent="0.2">
      <c r="A33" s="103"/>
      <c r="C33" s="902"/>
      <c r="D33" s="710" t="s">
        <v>1955</v>
      </c>
      <c r="E33" s="907">
        <v>1250</v>
      </c>
      <c r="F33" s="907"/>
      <c r="G33" s="807" t="e">
        <f>IF($B$4="",0,INDEX('Adjusted Factors 20-21'!$BK:$BK,MATCH($B$4,'Adjusted Factors 20-21'!$A:$A,0)))</f>
        <v>#N/A</v>
      </c>
      <c r="H33" s="808" t="e">
        <f>IF($B$4="",0,INDEX(#REF!,MATCH($B$4,#REF!,0)))</f>
        <v>#REF!</v>
      </c>
      <c r="I33" s="708" t="e">
        <f t="shared" si="6"/>
        <v>#N/A</v>
      </c>
      <c r="J33" s="861"/>
      <c r="K33" s="91"/>
      <c r="L33" s="91"/>
      <c r="M33" s="2"/>
      <c r="N33" s="8"/>
      <c r="O33" s="8"/>
      <c r="P33" s="575"/>
      <c r="Q33" s="585"/>
      <c r="R33" s="902"/>
      <c r="S33" s="710" t="s">
        <v>1955</v>
      </c>
      <c r="T33" s="907">
        <v>1250</v>
      </c>
      <c r="U33" s="907"/>
      <c r="V33" s="807" t="e">
        <f>IF($B$4="",0,INDEX('[11]Adjusted Factors 20-21'!$BK:$BK,MATCH($B$4,'[11]Adjusted Factors 20-21'!$A:$A,0)))</f>
        <v>#N/A</v>
      </c>
      <c r="W33" s="808" t="e">
        <f>IF($B$4="",0,INDEX(#REF!,MATCH($B$4,#REF!,0)))</f>
        <v>#REF!</v>
      </c>
      <c r="X33" s="708" t="e">
        <f t="shared" si="7"/>
        <v>#N/A</v>
      </c>
      <c r="Y33" s="861"/>
      <c r="Z33" s="549"/>
      <c r="AA33" s="530"/>
      <c r="AB33" s="530"/>
      <c r="AD33" s="902"/>
      <c r="AE33" s="710" t="s">
        <v>1955</v>
      </c>
      <c r="AF33" s="907">
        <v>1250</v>
      </c>
      <c r="AG33" s="907"/>
      <c r="AH33" s="807" t="e">
        <f>IF($B$4="",0,INDEX('[11]Adjusted Factors 20-21'!$BK:$BK,MATCH($B$4,'[11]Adjusted Factors 20-21'!$A:$A,0)))</f>
        <v>#N/A</v>
      </c>
      <c r="AI33" s="808" t="e">
        <f>IF($B$4="",0,INDEX(#REF!,MATCH($B$4,#REF!,0)))</f>
        <v>#REF!</v>
      </c>
      <c r="AJ33" s="708" t="e">
        <f t="shared" si="8"/>
        <v>#N/A</v>
      </c>
      <c r="AK33" s="861"/>
    </row>
    <row r="34" spans="1:40" ht="21" thickBot="1" x14ac:dyDescent="0.25">
      <c r="A34" s="103"/>
      <c r="C34" s="814" t="s">
        <v>32</v>
      </c>
      <c r="D34" s="815"/>
      <c r="E34" s="815"/>
      <c r="F34" s="815"/>
      <c r="G34" s="815"/>
      <c r="H34" s="815"/>
      <c r="I34" s="815"/>
      <c r="J34" s="816"/>
      <c r="K34" s="89"/>
      <c r="L34" s="89"/>
      <c r="M34" s="2"/>
      <c r="N34" s="8"/>
      <c r="O34" s="8"/>
      <c r="P34" s="569"/>
      <c r="Q34" s="586"/>
      <c r="R34" s="815" t="s">
        <v>32</v>
      </c>
      <c r="S34" s="815"/>
      <c r="T34" s="815"/>
      <c r="U34" s="815"/>
      <c r="V34" s="815"/>
      <c r="W34" s="815"/>
      <c r="X34" s="815"/>
      <c r="Y34" s="816"/>
      <c r="Z34" s="545"/>
      <c r="AA34" s="85"/>
      <c r="AB34" s="85"/>
      <c r="AD34" s="814" t="s">
        <v>32</v>
      </c>
      <c r="AE34" s="815"/>
      <c r="AF34" s="815"/>
      <c r="AG34" s="815"/>
      <c r="AH34" s="815"/>
      <c r="AI34" s="815"/>
      <c r="AJ34" s="815"/>
      <c r="AK34" s="816"/>
    </row>
    <row r="35" spans="1:40" ht="38.25" customHeight="1" thickBot="1" x14ac:dyDescent="0.25">
      <c r="A35" s="103"/>
      <c r="C35" s="185"/>
      <c r="D35" s="356"/>
      <c r="E35" s="809" t="s">
        <v>33</v>
      </c>
      <c r="F35" s="810"/>
      <c r="G35" s="809" t="s">
        <v>34</v>
      </c>
      <c r="H35" s="810"/>
      <c r="I35" s="33" t="s">
        <v>35</v>
      </c>
      <c r="J35" s="20" t="s">
        <v>19</v>
      </c>
      <c r="K35" s="91"/>
      <c r="L35" s="803" t="s">
        <v>2002</v>
      </c>
      <c r="M35" s="804"/>
      <c r="N35" s="532"/>
      <c r="O35" s="8"/>
      <c r="P35" s="569"/>
      <c r="Q35" s="586"/>
      <c r="R35" s="578"/>
      <c r="S35" s="356"/>
      <c r="T35" s="809" t="s">
        <v>33</v>
      </c>
      <c r="U35" s="810"/>
      <c r="V35" s="809" t="s">
        <v>34</v>
      </c>
      <c r="W35" s="810"/>
      <c r="X35" s="33" t="s">
        <v>35</v>
      </c>
      <c r="Y35" s="20" t="s">
        <v>19</v>
      </c>
      <c r="Z35" s="547"/>
      <c r="AA35" s="803" t="s">
        <v>2002</v>
      </c>
      <c r="AB35" s="804"/>
      <c r="AD35" s="185"/>
      <c r="AE35" s="356"/>
      <c r="AF35" s="809" t="s">
        <v>33</v>
      </c>
      <c r="AG35" s="810"/>
      <c r="AH35" s="809" t="s">
        <v>34</v>
      </c>
      <c r="AI35" s="810"/>
      <c r="AJ35" s="33" t="s">
        <v>35</v>
      </c>
      <c r="AK35" s="20" t="s">
        <v>19</v>
      </c>
      <c r="AM35" s="803" t="s">
        <v>2002</v>
      </c>
      <c r="AN35" s="804"/>
    </row>
    <row r="36" spans="1:40" ht="27.75" customHeight="1" x14ac:dyDescent="0.2">
      <c r="A36" s="103"/>
      <c r="C36" s="351" t="s">
        <v>1966</v>
      </c>
      <c r="D36" s="357"/>
      <c r="E36" s="881">
        <v>114400</v>
      </c>
      <c r="F36" s="882">
        <f>IF(I2=1,#REF!*114000,0)</f>
        <v>0</v>
      </c>
      <c r="G36" s="881">
        <v>114400</v>
      </c>
      <c r="H36" s="882">
        <f>IF(K2=1,#REF!*114000,0)</f>
        <v>0</v>
      </c>
      <c r="I36" s="357"/>
      <c r="J36" s="190">
        <f>IF(SUM(G12:G14)=0,0,114400)</f>
        <v>0</v>
      </c>
      <c r="K36" s="85"/>
      <c r="L36" s="588">
        <f>L37*SUM(G12:H14)</f>
        <v>0</v>
      </c>
      <c r="M36" s="589" t="s">
        <v>1744</v>
      </c>
      <c r="P36" s="4"/>
      <c r="Q36" s="571"/>
      <c r="R36" s="353" t="s">
        <v>1158</v>
      </c>
      <c r="S36" s="357"/>
      <c r="T36" s="881">
        <v>114400</v>
      </c>
      <c r="U36" s="882">
        <v>0</v>
      </c>
      <c r="V36" s="881">
        <v>114400</v>
      </c>
      <c r="W36" s="882">
        <v>0</v>
      </c>
      <c r="X36" s="357"/>
      <c r="Y36" s="190">
        <f>V36</f>
        <v>114400</v>
      </c>
      <c r="Z36" s="549"/>
      <c r="AA36" s="588">
        <f>AA37*SUM(V12:W14)</f>
        <v>0</v>
      </c>
      <c r="AB36" s="589" t="s">
        <v>1744</v>
      </c>
      <c r="AD36" s="353" t="s">
        <v>1158</v>
      </c>
      <c r="AE36" s="357"/>
      <c r="AF36" s="881">
        <v>114400</v>
      </c>
      <c r="AG36" s="882">
        <v>0</v>
      </c>
      <c r="AH36" s="881">
        <v>114400</v>
      </c>
      <c r="AI36" s="882">
        <v>0</v>
      </c>
      <c r="AJ36" s="357"/>
      <c r="AK36" s="190">
        <f>AH36</f>
        <v>114400</v>
      </c>
      <c r="AM36" s="588">
        <f>AM37*SUM(AH12:AI14)</f>
        <v>0</v>
      </c>
      <c r="AN36" s="589" t="s">
        <v>1744</v>
      </c>
    </row>
    <row r="37" spans="1:40" ht="27.75" customHeight="1" x14ac:dyDescent="0.2">
      <c r="A37" s="103"/>
      <c r="C37" s="352" t="s">
        <v>2001</v>
      </c>
      <c r="D37" s="357"/>
      <c r="E37" s="881">
        <v>26000</v>
      </c>
      <c r="F37" s="882"/>
      <c r="G37" s="881">
        <v>67600</v>
      </c>
      <c r="H37" s="882"/>
      <c r="I37" s="357"/>
      <c r="J37" s="190">
        <f>IF($B$4=0,0,INDEX('New ISB 20-21'!$AJ:$AJ,MATCH($B$4,'New ISB 20-21'!$A:$A,0)))</f>
        <v>0</v>
      </c>
      <c r="K37" s="86"/>
      <c r="L37" s="590">
        <f>IF(L39-L38&lt;0,0,L39-L38)</f>
        <v>5000</v>
      </c>
      <c r="M37" s="591" t="s">
        <v>1743</v>
      </c>
      <c r="P37" s="83"/>
      <c r="Q37" s="572"/>
      <c r="R37" s="353" t="s">
        <v>1155</v>
      </c>
      <c r="S37" s="357"/>
      <c r="T37" s="881">
        <v>26000</v>
      </c>
      <c r="U37" s="882"/>
      <c r="V37" s="881">
        <v>67600</v>
      </c>
      <c r="W37" s="882"/>
      <c r="X37" s="357"/>
      <c r="Y37" s="190">
        <f>J37</f>
        <v>0</v>
      </c>
      <c r="Z37" s="549"/>
      <c r="AA37" s="590">
        <f>IF(AA39-AA38&lt;0,0,AA39-AA38)</f>
        <v>5000</v>
      </c>
      <c r="AB37" s="591" t="s">
        <v>1743</v>
      </c>
      <c r="AD37" s="353" t="s">
        <v>1155</v>
      </c>
      <c r="AE37" s="357"/>
      <c r="AF37" s="881">
        <v>26000</v>
      </c>
      <c r="AG37" s="882"/>
      <c r="AH37" s="881">
        <v>67600</v>
      </c>
      <c r="AI37" s="882"/>
      <c r="AJ37" s="357"/>
      <c r="AK37" s="190">
        <f>Y37</f>
        <v>0</v>
      </c>
      <c r="AM37" s="590">
        <f>IF(AM39-AM38&lt;0,0,AM39-AM38)</f>
        <v>5000</v>
      </c>
      <c r="AN37" s="591" t="s">
        <v>1743</v>
      </c>
    </row>
    <row r="38" spans="1:40" ht="27.75" customHeight="1" x14ac:dyDescent="0.2">
      <c r="A38" s="103"/>
      <c r="C38" s="351" t="s">
        <v>1967</v>
      </c>
      <c r="D38" s="811"/>
      <c r="E38" s="812"/>
      <c r="F38" s="812"/>
      <c r="G38" s="812"/>
      <c r="H38" s="812"/>
      <c r="I38" s="813"/>
      <c r="J38" s="186">
        <f>IF($B$4=0,0,INDEX('New ISB 20-21'!$AL:$AL,MATCH($B$4,'New ISB 20-21'!$A:$A,0)))</f>
        <v>0</v>
      </c>
      <c r="K38" s="93"/>
      <c r="L38" s="592">
        <f>IF(SUM(G12:H14)=0,0,((L40*SUM(G12:H14)+114400)/SUM(G12:H14)))</f>
        <v>0</v>
      </c>
      <c r="M38" s="742" t="s">
        <v>1997</v>
      </c>
      <c r="P38" s="4"/>
      <c r="Q38" s="4"/>
      <c r="R38" s="353" t="s">
        <v>1156</v>
      </c>
      <c r="S38" s="811"/>
      <c r="T38" s="812"/>
      <c r="U38" s="812"/>
      <c r="V38" s="812"/>
      <c r="W38" s="812"/>
      <c r="X38" s="813"/>
      <c r="Y38" s="186">
        <f>J38</f>
        <v>0</v>
      </c>
      <c r="Z38" s="549"/>
      <c r="AA38" s="592">
        <f>IF(SUM(V12:W14)=0,0,((AA40*SUM(V12:W14)+114400)/SUM(V12:W14)))</f>
        <v>0</v>
      </c>
      <c r="AB38" s="742" t="s">
        <v>1997</v>
      </c>
      <c r="AD38" s="353" t="s">
        <v>1156</v>
      </c>
      <c r="AE38" s="811"/>
      <c r="AF38" s="812"/>
      <c r="AG38" s="812"/>
      <c r="AH38" s="812"/>
      <c r="AI38" s="812"/>
      <c r="AJ38" s="813"/>
      <c r="AK38" s="186">
        <f>Y38</f>
        <v>0</v>
      </c>
      <c r="AM38" s="592">
        <f>IF(SUM(AH12:AI14)=0,0,((AM40*SUM(AH12:AI14)+114400)/SUM(AH12:AI14)))</f>
        <v>0</v>
      </c>
      <c r="AN38" s="742" t="s">
        <v>1997</v>
      </c>
    </row>
    <row r="39" spans="1:40" ht="27.75" customHeight="1" x14ac:dyDescent="0.2">
      <c r="A39" s="103"/>
      <c r="C39" s="351" t="s">
        <v>1968</v>
      </c>
      <c r="D39" s="811"/>
      <c r="E39" s="812"/>
      <c r="F39" s="812"/>
      <c r="G39" s="812"/>
      <c r="H39" s="812"/>
      <c r="I39" s="813"/>
      <c r="J39" s="186">
        <f>IF($B$4=0,0,INDEX('New ISB 20-21'!$AM:$AM,MATCH($B$4,'New ISB 20-21'!$A:$A,0)))</f>
        <v>0</v>
      </c>
      <c r="K39" s="93"/>
      <c r="L39" s="593">
        <f>IF(G12=0,5000,3750)</f>
        <v>5000</v>
      </c>
      <c r="M39" s="591" t="s">
        <v>1990</v>
      </c>
      <c r="P39" s="84"/>
      <c r="Q39" s="84"/>
      <c r="R39" s="353" t="s">
        <v>1157</v>
      </c>
      <c r="S39" s="811"/>
      <c r="T39" s="812"/>
      <c r="U39" s="812"/>
      <c r="V39" s="812"/>
      <c r="W39" s="812"/>
      <c r="X39" s="813"/>
      <c r="Y39" s="186">
        <f>J39</f>
        <v>0</v>
      </c>
      <c r="Z39" s="549"/>
      <c r="AA39" s="593">
        <f>IF(V12=0,5000,4000)</f>
        <v>5000</v>
      </c>
      <c r="AB39" s="591" t="s">
        <v>1990</v>
      </c>
      <c r="AD39" s="353" t="s">
        <v>1157</v>
      </c>
      <c r="AE39" s="811"/>
      <c r="AF39" s="812"/>
      <c r="AG39" s="812"/>
      <c r="AH39" s="812"/>
      <c r="AI39" s="812"/>
      <c r="AJ39" s="813"/>
      <c r="AK39" s="186">
        <f>Y39</f>
        <v>0</v>
      </c>
      <c r="AM39" s="593">
        <f>IF(AH12=0,5000,4000)</f>
        <v>5000</v>
      </c>
      <c r="AN39" s="591" t="s">
        <v>1990</v>
      </c>
    </row>
    <row r="40" spans="1:40" ht="27.75" customHeight="1" x14ac:dyDescent="0.2">
      <c r="A40" s="103"/>
      <c r="C40" s="351" t="s">
        <v>1969</v>
      </c>
      <c r="D40" s="811"/>
      <c r="E40" s="812"/>
      <c r="F40" s="812"/>
      <c r="G40" s="812"/>
      <c r="H40" s="812"/>
      <c r="I40" s="813"/>
      <c r="J40" s="186">
        <f>IF($B$4=0,0,INDEX('New ISB 20-21'!$AQ:$AQ,MATCH($B$4,'New ISB 20-21'!$A:$A,0)))</f>
        <v>0</v>
      </c>
      <c r="K40" s="93"/>
      <c r="L40" s="593">
        <f>IF(SUM(G12:H14)=0,0,L41/SUM(G12:H14))</f>
        <v>0</v>
      </c>
      <c r="M40" s="591" t="s">
        <v>1742</v>
      </c>
      <c r="P40" s="4"/>
      <c r="Q40" s="4"/>
      <c r="R40" s="353" t="s">
        <v>1314</v>
      </c>
      <c r="S40" s="811"/>
      <c r="T40" s="812"/>
      <c r="U40" s="812"/>
      <c r="V40" s="812"/>
      <c r="W40" s="812"/>
      <c r="X40" s="813"/>
      <c r="Y40" s="186">
        <f>J40</f>
        <v>0</v>
      </c>
      <c r="Z40" s="549"/>
      <c r="AA40" s="593">
        <f>IF(SUM(V12:W14)=0,0,AA41/SUM(V12:W14))</f>
        <v>0</v>
      </c>
      <c r="AB40" s="591" t="s">
        <v>1742</v>
      </c>
      <c r="AD40" s="353" t="s">
        <v>1314</v>
      </c>
      <c r="AE40" s="811"/>
      <c r="AF40" s="812"/>
      <c r="AG40" s="812"/>
      <c r="AH40" s="812"/>
      <c r="AI40" s="812"/>
      <c r="AJ40" s="813"/>
      <c r="AK40" s="186">
        <f>Y40</f>
        <v>0</v>
      </c>
      <c r="AM40" s="593">
        <f>IF(SUM(AH12:AI14)=0,0,AM41/SUM(AH12:AI14))</f>
        <v>0</v>
      </c>
      <c r="AN40" s="591" t="s">
        <v>1742</v>
      </c>
    </row>
    <row r="41" spans="1:40" ht="37.15" customHeight="1" thickBot="1" x14ac:dyDescent="0.25">
      <c r="A41" s="103"/>
      <c r="C41" s="352" t="str">
        <f>IF(E12&gt;1,"11) Minimum per pupil funding: additional funding to meet the primary minimum funding level","11) Minimum per pupil funding: additional funding to meet the secondary minimum funding level")</f>
        <v>11) Minimum per pupil funding: additional funding to meet the primary minimum funding level</v>
      </c>
      <c r="D41" s="811"/>
      <c r="E41" s="812"/>
      <c r="F41" s="812"/>
      <c r="G41" s="812"/>
      <c r="H41" s="812"/>
      <c r="I41" s="813"/>
      <c r="J41" s="186" t="e">
        <f>IF($B$4="",0,INDEX('New ISB 20-21'!$CB:$CB,MATCH($B$4,'New ISB 20-21'!$A:$A,0)))</f>
        <v>#N/A</v>
      </c>
      <c r="K41" s="93"/>
      <c r="L41" s="594">
        <f>J11+J17+J28+J30</f>
        <v>0</v>
      </c>
      <c r="M41" s="595" t="s">
        <v>1778</v>
      </c>
      <c r="P41" s="4"/>
      <c r="Q41" s="4"/>
      <c r="R41" s="353" t="s">
        <v>1316</v>
      </c>
      <c r="S41" s="811"/>
      <c r="T41" s="812"/>
      <c r="U41" s="812"/>
      <c r="V41" s="812"/>
      <c r="W41" s="812"/>
      <c r="X41" s="813"/>
      <c r="Y41" s="186">
        <f>AA36</f>
        <v>0</v>
      </c>
      <c r="Z41" s="549"/>
      <c r="AA41" s="594">
        <f>Y11+Y17+Y28+Y30</f>
        <v>0</v>
      </c>
      <c r="AB41" s="595" t="s">
        <v>1778</v>
      </c>
      <c r="AD41" s="353" t="s">
        <v>1316</v>
      </c>
      <c r="AE41" s="811"/>
      <c r="AF41" s="812"/>
      <c r="AG41" s="812"/>
      <c r="AH41" s="812"/>
      <c r="AI41" s="812"/>
      <c r="AJ41" s="813"/>
      <c r="AK41" s="186">
        <f>AM36</f>
        <v>0</v>
      </c>
      <c r="AM41" s="594">
        <f>AK11+AK17+AK28+AK30</f>
        <v>0</v>
      </c>
      <c r="AN41" s="595" t="s">
        <v>1778</v>
      </c>
    </row>
    <row r="42" spans="1:40" ht="24" customHeight="1" x14ac:dyDescent="0.2">
      <c r="A42" s="103"/>
      <c r="C42" s="187"/>
      <c r="D42" s="187"/>
      <c r="E42" s="187"/>
      <c r="F42" s="187"/>
      <c r="G42" s="187"/>
      <c r="H42" s="187"/>
      <c r="I42" s="187"/>
      <c r="J42" s="188"/>
      <c r="K42" s="93"/>
      <c r="L42" s="93"/>
      <c r="M42" s="2"/>
      <c r="N42" s="6"/>
      <c r="O42" s="4"/>
      <c r="P42" s="4"/>
      <c r="Q42" s="4"/>
      <c r="R42" s="187"/>
      <c r="S42" s="187"/>
      <c r="T42" s="187"/>
      <c r="U42" s="187"/>
      <c r="V42" s="187"/>
      <c r="W42" s="187"/>
      <c r="X42" s="187"/>
      <c r="Y42" s="188"/>
      <c r="Z42" s="551"/>
      <c r="AA42" s="551"/>
      <c r="AB42" s="551"/>
      <c r="AD42" s="187"/>
      <c r="AE42" s="187"/>
      <c r="AF42" s="187"/>
      <c r="AG42" s="187"/>
      <c r="AH42" s="187"/>
      <c r="AI42" s="187"/>
      <c r="AJ42" s="187"/>
      <c r="AK42" s="188"/>
    </row>
    <row r="43" spans="1:40" ht="12.75" x14ac:dyDescent="0.2">
      <c r="A43" s="103"/>
      <c r="C43" s="850" t="s">
        <v>1973</v>
      </c>
      <c r="D43" s="851"/>
      <c r="E43" s="851"/>
      <c r="F43" s="851"/>
      <c r="G43" s="851"/>
      <c r="H43" s="851"/>
      <c r="I43" s="852"/>
      <c r="J43" s="715" t="e">
        <f>SUM(J41,J40,J39,J38,J37,J36,J32,J30,J28,J17,J11)</f>
        <v>#N/A</v>
      </c>
      <c r="K43" s="94"/>
      <c r="L43" s="94"/>
      <c r="M43" s="2"/>
      <c r="N43" s="6"/>
      <c r="O43" s="4"/>
      <c r="P43" s="4"/>
      <c r="Q43" s="4"/>
      <c r="R43" s="850" t="s">
        <v>1973</v>
      </c>
      <c r="S43" s="851"/>
      <c r="T43" s="851"/>
      <c r="U43" s="851"/>
      <c r="V43" s="851"/>
      <c r="W43" s="851"/>
      <c r="X43" s="852"/>
      <c r="Y43" s="715">
        <f>SUM(Y41,Y40,Y39,Y38,Y37,Y36,Y32,Y30,Y28,Y17,Y11)</f>
        <v>114400</v>
      </c>
      <c r="Z43" s="549"/>
      <c r="AA43" s="549"/>
      <c r="AB43" s="549"/>
      <c r="AD43" s="850" t="s">
        <v>1973</v>
      </c>
      <c r="AE43" s="851"/>
      <c r="AF43" s="851"/>
      <c r="AG43" s="851"/>
      <c r="AH43" s="851"/>
      <c r="AI43" s="851"/>
      <c r="AJ43" s="852"/>
      <c r="AK43" s="715">
        <f>SUM(AK41,AK40,AK39,AK38,AK37,AK36,AK32,AK30,AK28,AK17,AK11)</f>
        <v>114400</v>
      </c>
    </row>
    <row r="44" spans="1:40" ht="24" customHeight="1" x14ac:dyDescent="0.2">
      <c r="A44" s="103"/>
      <c r="C44" s="718" t="s">
        <v>1974</v>
      </c>
      <c r="D44" s="787"/>
      <c r="E44" s="788"/>
      <c r="F44" s="788"/>
      <c r="G44" s="788"/>
      <c r="H44" s="788"/>
      <c r="I44" s="789"/>
      <c r="J44" s="719" t="e">
        <f>IF($B$4="",0,INDEX('[12]New ISB 20-21'!$BN:$BN,MATCH($B$4,'[12]New ISB 20-21'!$A:$A,0)))</f>
        <v>#N/A</v>
      </c>
      <c r="K44" s="93"/>
      <c r="L44" s="93"/>
      <c r="M44" s="2"/>
      <c r="N44" s="6"/>
      <c r="O44" s="4"/>
      <c r="P44" s="4"/>
      <c r="Q44" s="4"/>
      <c r="R44" s="718" t="s">
        <v>1974</v>
      </c>
      <c r="S44" s="787"/>
      <c r="T44" s="788"/>
      <c r="U44" s="788"/>
      <c r="V44" s="788"/>
      <c r="W44" s="788"/>
      <c r="X44" s="789"/>
      <c r="Y44" s="719" t="e">
        <f>IF($B$4="",0,INDEX('[12]New ISB 20-21'!$BN:$BN,MATCH($B$4,'[12]New ISB 20-21'!$A:$A,0)))</f>
        <v>#N/A</v>
      </c>
      <c r="Z44" s="552"/>
      <c r="AA44" s="552"/>
      <c r="AB44" s="552"/>
      <c r="AD44" s="718" t="s">
        <v>1974</v>
      </c>
      <c r="AE44" s="787"/>
      <c r="AF44" s="788"/>
      <c r="AG44" s="788"/>
      <c r="AH44" s="788"/>
      <c r="AI44" s="788"/>
      <c r="AJ44" s="789"/>
      <c r="AK44" s="719" t="e">
        <f>IF($B$4="",0,INDEX('[12]New ISB 20-21'!$BN:$BN,MATCH($B$4,'[12]New ISB 20-21'!$A:$A,0)))</f>
        <v>#N/A</v>
      </c>
    </row>
    <row r="45" spans="1:40" ht="12.75" x14ac:dyDescent="0.2">
      <c r="A45" s="103"/>
      <c r="C45" s="720" t="s">
        <v>1975</v>
      </c>
      <c r="D45" s="787"/>
      <c r="E45" s="788"/>
      <c r="F45" s="788"/>
      <c r="G45" s="788"/>
      <c r="H45" s="788"/>
      <c r="I45" s="789"/>
      <c r="J45" s="719" t="e">
        <f>IF($B$4="",0,INDEX('[12]New ISB 20-21'!$BO:$BO,MATCH($B$4,'[12]New ISB 20-21'!$A:$A,0)))</f>
        <v>#N/A</v>
      </c>
      <c r="K45" s="95"/>
      <c r="L45" s="95"/>
      <c r="M45" s="2"/>
      <c r="N45" s="6"/>
      <c r="O45" s="4"/>
      <c r="P45" s="4"/>
      <c r="Q45" s="4"/>
      <c r="R45" s="720" t="s">
        <v>1975</v>
      </c>
      <c r="S45" s="787"/>
      <c r="T45" s="788"/>
      <c r="U45" s="788"/>
      <c r="V45" s="788"/>
      <c r="W45" s="788"/>
      <c r="X45" s="789"/>
      <c r="Y45" s="719" t="e">
        <f>IF($B$4="",0,INDEX('[12]New ISB 20-21'!$BO:$BO,MATCH($B$4,'[12]New ISB 20-21'!$A:$A,0)))</f>
        <v>#N/A</v>
      </c>
      <c r="Z45" s="549"/>
      <c r="AA45" s="549"/>
      <c r="AB45" s="549"/>
      <c r="AD45" s="720" t="s">
        <v>1975</v>
      </c>
      <c r="AE45" s="787"/>
      <c r="AF45" s="788"/>
      <c r="AG45" s="788"/>
      <c r="AH45" s="788"/>
      <c r="AI45" s="788"/>
      <c r="AJ45" s="789"/>
      <c r="AK45" s="719" t="e">
        <f>IF($B$4="",0,INDEX('[12]New ISB 20-21'!$BO:$BO,MATCH($B$4,'[12]New ISB 20-21'!$A:$A,0)))</f>
        <v>#N/A</v>
      </c>
    </row>
    <row r="46" spans="1:40" ht="24" customHeight="1" x14ac:dyDescent="0.2">
      <c r="A46" s="103"/>
      <c r="C46" s="721" t="s">
        <v>1971</v>
      </c>
      <c r="D46" s="790" t="e">
        <f>IF(J46&gt;0,"MFG adjsutment",IF(J46=0,"No MFG adjustment required"))</f>
        <v>#N/A</v>
      </c>
      <c r="E46" s="791"/>
      <c r="F46" s="791"/>
      <c r="G46" s="791"/>
      <c r="H46" s="791"/>
      <c r="I46" s="792"/>
      <c r="J46" s="722" t="e">
        <f>IF($B$4="",0,INDEX('[12]New ISB 20-21'!$BP:$BP,MATCH($B$4,'[12]New ISB 20-21'!$A:$A,0)))</f>
        <v>#N/A</v>
      </c>
      <c r="K46" s="93"/>
      <c r="L46" s="93"/>
      <c r="M46" s="2"/>
      <c r="N46" s="6"/>
      <c r="O46" s="4"/>
      <c r="P46" s="4"/>
      <c r="Q46" s="4"/>
      <c r="R46" s="721" t="s">
        <v>1971</v>
      </c>
      <c r="S46" s="790" t="e">
        <f>IF(Y46&gt;0,"MFG adjsutment",IF(Y46=0,"No MFG adjustment required"))</f>
        <v>#N/A</v>
      </c>
      <c r="T46" s="791"/>
      <c r="U46" s="791"/>
      <c r="V46" s="791"/>
      <c r="W46" s="791"/>
      <c r="X46" s="792"/>
      <c r="Y46" s="722" t="e">
        <f>IF($B$4="",0,INDEX('[12]New ISB 20-21'!$BP:$BP,MATCH($B$4,'[12]New ISB 20-21'!$A:$A,0)))</f>
        <v>#N/A</v>
      </c>
      <c r="Z46" s="552"/>
      <c r="AA46" s="552"/>
      <c r="AB46" s="552"/>
      <c r="AD46" s="721" t="s">
        <v>1971</v>
      </c>
      <c r="AE46" s="790" t="e">
        <f>IF(AK46&gt;0,"MFG adjsutment",IF(AK46=0,"No MFG adjustment required"))</f>
        <v>#N/A</v>
      </c>
      <c r="AF46" s="791"/>
      <c r="AG46" s="791"/>
      <c r="AH46" s="791"/>
      <c r="AI46" s="791"/>
      <c r="AJ46" s="792"/>
      <c r="AK46" s="722" t="e">
        <f>IF($B$4="",0,INDEX('[12]New ISB 20-21'!$BP:$BP,MATCH($B$4,'[12]New ISB 20-21'!$A:$A,0)))</f>
        <v>#N/A</v>
      </c>
    </row>
    <row r="47" spans="1:40" ht="12.75" x14ac:dyDescent="0.2">
      <c r="A47" s="103"/>
      <c r="C47" s="850" t="s">
        <v>1972</v>
      </c>
      <c r="D47" s="883"/>
      <c r="E47" s="883"/>
      <c r="F47" s="883"/>
      <c r="G47" s="883"/>
      <c r="H47" s="883"/>
      <c r="I47" s="884"/>
      <c r="J47" s="723" t="e">
        <f>IF(J43=0,0,J43+J46)</f>
        <v>#N/A</v>
      </c>
      <c r="K47" s="95"/>
      <c r="L47" s="95"/>
      <c r="M47" s="2"/>
      <c r="N47" s="6"/>
      <c r="O47" s="4"/>
      <c r="P47" s="4"/>
      <c r="Q47" s="4"/>
      <c r="R47" s="850" t="s">
        <v>1972</v>
      </c>
      <c r="S47" s="883"/>
      <c r="T47" s="883"/>
      <c r="U47" s="883"/>
      <c r="V47" s="883"/>
      <c r="W47" s="883"/>
      <c r="X47" s="884"/>
      <c r="Y47" s="723" t="e">
        <f>IF(Y43=0,0,Y43+Y46)</f>
        <v>#N/A</v>
      </c>
      <c r="Z47" s="549"/>
      <c r="AA47" s="549"/>
      <c r="AB47" s="549"/>
      <c r="AD47" s="850" t="s">
        <v>1972</v>
      </c>
      <c r="AE47" s="883"/>
      <c r="AF47" s="883"/>
      <c r="AG47" s="883"/>
      <c r="AH47" s="883"/>
      <c r="AI47" s="883"/>
      <c r="AJ47" s="884"/>
      <c r="AK47" s="723" t="e">
        <f>IF(AK43=0,0,AK43+AK46)</f>
        <v>#N/A</v>
      </c>
    </row>
    <row r="48" spans="1:40" ht="24" customHeight="1" x14ac:dyDescent="0.2">
      <c r="A48" s="103"/>
      <c r="C48" s="191"/>
      <c r="D48" s="191"/>
      <c r="E48" s="191"/>
      <c r="F48" s="191"/>
      <c r="G48" s="191"/>
      <c r="H48" s="191"/>
      <c r="I48" s="191"/>
      <c r="J48" s="346"/>
      <c r="K48" s="93"/>
      <c r="L48" s="93"/>
      <c r="M48" s="2"/>
      <c r="N48" s="6"/>
      <c r="O48" s="4"/>
      <c r="P48" s="4"/>
      <c r="Q48" s="4"/>
      <c r="R48" s="191"/>
      <c r="S48" s="191"/>
      <c r="T48" s="191"/>
      <c r="U48" s="191"/>
      <c r="V48" s="191"/>
      <c r="W48" s="191"/>
      <c r="X48" s="191"/>
      <c r="Y48" s="189"/>
      <c r="Z48" s="552"/>
      <c r="AA48" s="552"/>
      <c r="AB48" s="552"/>
      <c r="AD48" s="191"/>
      <c r="AE48" s="191"/>
      <c r="AF48" s="191"/>
      <c r="AG48" s="191"/>
      <c r="AH48" s="191"/>
      <c r="AI48" s="191"/>
      <c r="AJ48" s="191"/>
      <c r="AK48" s="189"/>
    </row>
    <row r="49" spans="1:37" ht="12.75" customHeight="1" x14ac:dyDescent="0.2">
      <c r="A49" s="103"/>
      <c r="C49" s="886" t="s">
        <v>38</v>
      </c>
      <c r="D49" s="886"/>
      <c r="E49" s="886" t="s">
        <v>22</v>
      </c>
      <c r="F49" s="886"/>
      <c r="G49" s="886" t="s">
        <v>23</v>
      </c>
      <c r="H49" s="886"/>
      <c r="I49" s="20" t="s">
        <v>18</v>
      </c>
      <c r="J49" s="347" t="s">
        <v>19</v>
      </c>
      <c r="K49" s="95"/>
      <c r="L49" s="95"/>
      <c r="M49" s="2"/>
      <c r="N49" s="6"/>
      <c r="O49" s="4"/>
      <c r="P49" s="4"/>
      <c r="Q49" s="4"/>
      <c r="R49" s="838" t="s">
        <v>38</v>
      </c>
      <c r="S49" s="839"/>
      <c r="T49" s="838" t="s">
        <v>22</v>
      </c>
      <c r="U49" s="839"/>
      <c r="V49" s="838" t="s">
        <v>23</v>
      </c>
      <c r="W49" s="839"/>
      <c r="X49" s="20" t="s">
        <v>18</v>
      </c>
      <c r="Y49" s="192" t="s">
        <v>19</v>
      </c>
      <c r="Z49" s="553"/>
      <c r="AA49" s="553"/>
      <c r="AB49" s="553"/>
      <c r="AD49" s="838" t="s">
        <v>38</v>
      </c>
      <c r="AE49" s="839"/>
      <c r="AF49" s="838" t="s">
        <v>22</v>
      </c>
      <c r="AG49" s="839"/>
      <c r="AH49" s="838" t="s">
        <v>23</v>
      </c>
      <c r="AI49" s="839"/>
      <c r="AJ49" s="20" t="s">
        <v>18</v>
      </c>
      <c r="AK49" s="192" t="s">
        <v>19</v>
      </c>
    </row>
    <row r="50" spans="1:37" ht="21.75" customHeight="1" x14ac:dyDescent="0.2">
      <c r="A50" s="103"/>
      <c r="C50" s="874" t="s">
        <v>39</v>
      </c>
      <c r="D50" s="32" t="s">
        <v>40</v>
      </c>
      <c r="E50" s="887" t="s">
        <v>1312</v>
      </c>
      <c r="F50" s="888"/>
      <c r="G50" s="842">
        <f>G12</f>
        <v>0</v>
      </c>
      <c r="H50" s="843"/>
      <c r="I50" s="178">
        <f>IF(SUM($G$12:$G$14)=0,0,E50*G50)</f>
        <v>0</v>
      </c>
      <c r="J50" s="797">
        <f>IF(M3="A",0,IF(SUM($G$12:$G$14)=0,0,I50+I51+I52))</f>
        <v>0</v>
      </c>
      <c r="K50" s="96"/>
      <c r="L50" s="96"/>
      <c r="M50" s="2"/>
      <c r="N50" s="6"/>
      <c r="O50" s="4"/>
      <c r="P50" s="4"/>
      <c r="Q50" s="4"/>
      <c r="R50" s="874" t="s">
        <v>39</v>
      </c>
      <c r="S50" s="32" t="s">
        <v>40</v>
      </c>
      <c r="T50" s="870" t="s">
        <v>1312</v>
      </c>
      <c r="U50" s="871"/>
      <c r="V50" s="842">
        <f>V12</f>
        <v>0</v>
      </c>
      <c r="W50" s="843"/>
      <c r="X50" s="178">
        <f>IF(SUM($G$12:$G$14)=0,0,T50*V50)</f>
        <v>0</v>
      </c>
      <c r="Y50" s="797">
        <f>IF(AD4="A",0,IF(SUM($G$12:$G$14)=0,0,X50+X51+X52))</f>
        <v>0</v>
      </c>
      <c r="Z50" s="549"/>
      <c r="AA50" s="549"/>
      <c r="AB50" s="549"/>
      <c r="AD50" s="874" t="s">
        <v>39</v>
      </c>
      <c r="AE50" s="32" t="s">
        <v>40</v>
      </c>
      <c r="AF50" s="870" t="s">
        <v>1312</v>
      </c>
      <c r="AG50" s="871"/>
      <c r="AH50" s="842">
        <f>AH12</f>
        <v>0</v>
      </c>
      <c r="AI50" s="843"/>
      <c r="AJ50" s="178">
        <f>IF(SUM($G$12:$G$14)=0,0,AF50*AH50)</f>
        <v>0</v>
      </c>
      <c r="AK50" s="797">
        <f>IF(AM4="A",0,IF(SUM($G$12:$G$14)=0,0,AJ50+AJ51+AJ52))</f>
        <v>0</v>
      </c>
    </row>
    <row r="51" spans="1:37" ht="21.75" customHeight="1" x14ac:dyDescent="0.2">
      <c r="A51" s="103"/>
      <c r="C51" s="875"/>
      <c r="D51" s="24" t="s">
        <v>24</v>
      </c>
      <c r="E51" s="872" t="s">
        <v>1313</v>
      </c>
      <c r="F51" s="873"/>
      <c r="G51" s="858">
        <f>G13</f>
        <v>0</v>
      </c>
      <c r="H51" s="859"/>
      <c r="I51" s="175">
        <f>IF(SUM($G$12:$G$14)=0,0,E51*G51)</f>
        <v>0</v>
      </c>
      <c r="J51" s="798"/>
      <c r="K51" s="93"/>
      <c r="L51" s="93"/>
      <c r="M51" s="2"/>
      <c r="N51" s="6"/>
      <c r="O51" s="4"/>
      <c r="P51" s="4"/>
      <c r="Q51" s="4"/>
      <c r="R51" s="875"/>
      <c r="S51" s="24" t="s">
        <v>24</v>
      </c>
      <c r="T51" s="872" t="s">
        <v>1313</v>
      </c>
      <c r="U51" s="873"/>
      <c r="V51" s="858">
        <f>V13</f>
        <v>0</v>
      </c>
      <c r="W51" s="859"/>
      <c r="X51" s="175">
        <f>IF(SUM($G$12:$G$14)=0,0,T51*V51)</f>
        <v>0</v>
      </c>
      <c r="Y51" s="798"/>
      <c r="Z51" s="549"/>
      <c r="AA51" s="549"/>
      <c r="AB51" s="549"/>
      <c r="AD51" s="875"/>
      <c r="AE51" s="24" t="s">
        <v>24</v>
      </c>
      <c r="AF51" s="872" t="s">
        <v>1313</v>
      </c>
      <c r="AG51" s="873"/>
      <c r="AH51" s="858">
        <f>AH13</f>
        <v>0</v>
      </c>
      <c r="AI51" s="859"/>
      <c r="AJ51" s="175">
        <f>IF(SUM($G$12:$G$14)=0,0,AF51*AH51)</f>
        <v>0</v>
      </c>
      <c r="AK51" s="798"/>
    </row>
    <row r="52" spans="1:37" ht="21.75" customHeight="1" x14ac:dyDescent="0.2">
      <c r="A52" s="103"/>
      <c r="C52" s="876"/>
      <c r="D52" s="29" t="s">
        <v>25</v>
      </c>
      <c r="E52" s="877" t="s">
        <v>1313</v>
      </c>
      <c r="F52" s="878"/>
      <c r="G52" s="826">
        <f>G14</f>
        <v>0</v>
      </c>
      <c r="H52" s="827"/>
      <c r="I52" s="181">
        <f>IF(SUM($G$12:$G$14)=0,0,E52*G52)</f>
        <v>0</v>
      </c>
      <c r="J52" s="799"/>
      <c r="K52" s="93"/>
      <c r="L52" s="93"/>
      <c r="M52" s="2"/>
      <c r="N52" s="6"/>
      <c r="O52" s="4"/>
      <c r="P52" s="4"/>
      <c r="Q52" s="4"/>
      <c r="R52" s="876"/>
      <c r="S52" s="29" t="s">
        <v>25</v>
      </c>
      <c r="T52" s="868" t="s">
        <v>1313</v>
      </c>
      <c r="U52" s="869"/>
      <c r="V52" s="826">
        <f>V14</f>
        <v>0</v>
      </c>
      <c r="W52" s="827"/>
      <c r="X52" s="181">
        <f>IF(SUM($G$12:$G$14)=0,0,T52*V52)</f>
        <v>0</v>
      </c>
      <c r="Y52" s="799"/>
      <c r="Z52" s="549"/>
      <c r="AA52" s="549"/>
      <c r="AB52" s="549"/>
      <c r="AD52" s="876"/>
      <c r="AE52" s="29" t="s">
        <v>25</v>
      </c>
      <c r="AF52" s="868" t="s">
        <v>1313</v>
      </c>
      <c r="AG52" s="869"/>
      <c r="AH52" s="826">
        <f>AH14</f>
        <v>0</v>
      </c>
      <c r="AI52" s="827"/>
      <c r="AJ52" s="181">
        <f>IF(SUM($G$12:$G$14)=0,0,AF52*AH52)</f>
        <v>0</v>
      </c>
      <c r="AK52" s="799"/>
    </row>
    <row r="53" spans="1:37" ht="12.75" x14ac:dyDescent="0.2">
      <c r="A53" s="103"/>
      <c r="C53" s="191"/>
      <c r="D53" s="191"/>
      <c r="E53" s="191"/>
      <c r="F53" s="191"/>
      <c r="G53" s="191"/>
      <c r="H53" s="191"/>
      <c r="I53" s="191"/>
      <c r="J53" s="346"/>
      <c r="K53" s="95"/>
      <c r="L53" s="95"/>
      <c r="M53" s="2"/>
      <c r="N53" s="6"/>
      <c r="O53" s="4"/>
      <c r="P53" s="4"/>
      <c r="Q53" s="4"/>
      <c r="R53" s="191"/>
      <c r="S53" s="191"/>
      <c r="T53" s="191"/>
      <c r="U53" s="191"/>
      <c r="V53" s="191"/>
      <c r="W53" s="191"/>
      <c r="X53" s="191"/>
      <c r="Y53" s="189"/>
      <c r="Z53" s="552"/>
      <c r="AA53" s="552"/>
      <c r="AB53" s="552"/>
      <c r="AD53" s="191"/>
      <c r="AE53" s="191"/>
      <c r="AF53" s="191"/>
      <c r="AG53" s="191"/>
      <c r="AH53" s="191"/>
      <c r="AI53" s="191"/>
      <c r="AJ53" s="191"/>
      <c r="AK53" s="189"/>
    </row>
    <row r="54" spans="1:37" ht="24" customHeight="1" x14ac:dyDescent="0.2">
      <c r="A54" s="103"/>
      <c r="C54" s="885" t="s">
        <v>37</v>
      </c>
      <c r="D54" s="885"/>
      <c r="E54" s="885"/>
      <c r="F54" s="885"/>
      <c r="G54" s="885"/>
      <c r="H54" s="885"/>
      <c r="I54" s="885"/>
      <c r="J54" s="193">
        <f>IF(SUM(I12:I14)=0,0,J47+J50)</f>
        <v>0</v>
      </c>
      <c r="K54" s="97"/>
      <c r="L54" s="97"/>
      <c r="M54" s="2"/>
      <c r="N54" s="6"/>
      <c r="O54" s="4"/>
      <c r="P54" s="4"/>
      <c r="Q54" s="4"/>
      <c r="R54" s="865" t="s">
        <v>37</v>
      </c>
      <c r="S54" s="866"/>
      <c r="T54" s="866"/>
      <c r="U54" s="866"/>
      <c r="V54" s="866"/>
      <c r="W54" s="866"/>
      <c r="X54" s="867"/>
      <c r="Y54" s="193">
        <f>IF(SUM(X12:X14)=0,0,Y47+Y50)</f>
        <v>0</v>
      </c>
      <c r="Z54" s="554"/>
      <c r="AA54" s="554"/>
      <c r="AB54" s="554"/>
      <c r="AD54" s="865" t="s">
        <v>37</v>
      </c>
      <c r="AE54" s="866"/>
      <c r="AF54" s="866"/>
      <c r="AG54" s="866"/>
      <c r="AH54" s="866"/>
      <c r="AI54" s="866"/>
      <c r="AJ54" s="867"/>
      <c r="AK54" s="193">
        <f>IF(SUM(AJ12:AJ14)=0,0,AK47+AK50)</f>
        <v>0</v>
      </c>
    </row>
    <row r="55" spans="1:37" x14ac:dyDescent="0.2">
      <c r="A55" s="103"/>
      <c r="K55" s="98"/>
      <c r="L55" s="98"/>
      <c r="AA55" s="359"/>
      <c r="AB55" s="359"/>
    </row>
    <row r="56" spans="1:37" x14ac:dyDescent="0.2">
      <c r="A56" s="103"/>
      <c r="K56" s="98"/>
      <c r="L56" s="98"/>
    </row>
    <row r="57" spans="1:37" ht="12" x14ac:dyDescent="0.2">
      <c r="A57" s="103"/>
      <c r="C57" s="241"/>
      <c r="K57" s="98"/>
      <c r="L57" s="98"/>
      <c r="R57" s="241"/>
      <c r="AD57" s="241"/>
    </row>
    <row r="58" spans="1:37" x14ac:dyDescent="0.2">
      <c r="A58" s="103"/>
      <c r="K58" s="98"/>
      <c r="L58" s="98"/>
    </row>
    <row r="59" spans="1:37" x14ac:dyDescent="0.2">
      <c r="A59" s="103"/>
      <c r="K59" s="98"/>
      <c r="L59" s="98"/>
    </row>
    <row r="60" spans="1:37" ht="12.75" x14ac:dyDescent="0.2">
      <c r="A60" s="103"/>
      <c r="C60" s="2"/>
      <c r="D60" s="2"/>
      <c r="E60" s="2"/>
      <c r="F60" s="2"/>
      <c r="G60" s="2"/>
      <c r="H60" s="2"/>
      <c r="I60" s="2"/>
      <c r="J60" s="2"/>
      <c r="K60" s="2"/>
      <c r="L60" s="2"/>
      <c r="M60" s="1"/>
      <c r="N60" s="1"/>
      <c r="R60" s="2"/>
      <c r="S60" s="2"/>
      <c r="T60" s="2"/>
      <c r="U60" s="2"/>
      <c r="V60" s="2"/>
      <c r="W60" s="2"/>
      <c r="X60" s="2"/>
      <c r="Y60" s="2"/>
      <c r="Z60" s="555"/>
      <c r="AA60" s="2"/>
      <c r="AB60" s="2"/>
      <c r="AD60" s="2"/>
      <c r="AE60" s="2"/>
      <c r="AF60" s="2"/>
      <c r="AG60" s="2"/>
      <c r="AH60" s="2"/>
      <c r="AI60" s="2"/>
      <c r="AJ60" s="2"/>
      <c r="AK60" s="2"/>
    </row>
    <row r="61" spans="1:37" ht="24" customHeight="1" x14ac:dyDescent="0.35">
      <c r="A61" s="103"/>
      <c r="C61" s="862" t="s">
        <v>1812</v>
      </c>
      <c r="D61" s="863"/>
      <c r="E61" s="863"/>
      <c r="F61" s="863"/>
      <c r="G61" s="863"/>
      <c r="H61" s="863"/>
      <c r="I61" s="863"/>
      <c r="J61" s="864"/>
      <c r="K61" s="92"/>
      <c r="L61" s="92"/>
      <c r="M61" s="1"/>
      <c r="N61" s="1"/>
      <c r="R61" s="862" t="s">
        <v>1349</v>
      </c>
      <c r="S61" s="863"/>
      <c r="T61" s="863"/>
      <c r="U61" s="863"/>
      <c r="V61" s="863"/>
      <c r="W61" s="863"/>
      <c r="X61" s="863"/>
      <c r="Y61" s="864"/>
      <c r="Z61" s="556"/>
      <c r="AA61" s="531"/>
      <c r="AB61" s="531"/>
      <c r="AD61" s="862" t="s">
        <v>1813</v>
      </c>
      <c r="AE61" s="863"/>
      <c r="AF61" s="863"/>
      <c r="AG61" s="863"/>
      <c r="AH61" s="863"/>
      <c r="AI61" s="863"/>
      <c r="AJ61" s="863"/>
      <c r="AK61" s="864"/>
    </row>
    <row r="62" spans="1:37" ht="15" x14ac:dyDescent="0.2">
      <c r="A62" s="103"/>
      <c r="C62" s="263"/>
      <c r="D62" s="264">
        <f>B4</f>
        <v>0</v>
      </c>
      <c r="E62" s="263"/>
      <c r="F62" s="265"/>
      <c r="G62" s="265"/>
      <c r="H62" s="265"/>
      <c r="I62" s="265"/>
      <c r="J62" s="263"/>
      <c r="K62" s="266"/>
      <c r="L62" s="266"/>
      <c r="M62" s="267"/>
      <c r="N62" s="267"/>
      <c r="O62" s="268"/>
      <c r="P62" s="268"/>
      <c r="Q62" s="268"/>
      <c r="R62" s="263"/>
      <c r="S62" s="264">
        <f>P4</f>
        <v>0</v>
      </c>
      <c r="T62" s="263"/>
      <c r="U62" s="265"/>
      <c r="V62" s="265"/>
      <c r="W62" s="265"/>
      <c r="X62" s="265"/>
      <c r="Y62" s="263"/>
      <c r="Z62" s="557"/>
      <c r="AA62" s="263"/>
      <c r="AB62" s="263"/>
      <c r="AC62" s="269"/>
      <c r="AD62" s="263"/>
      <c r="AE62" s="264">
        <f>S62</f>
        <v>0</v>
      </c>
      <c r="AF62" s="263"/>
      <c r="AG62" s="195"/>
      <c r="AH62" s="195"/>
      <c r="AI62" s="195"/>
      <c r="AJ62" s="195"/>
      <c r="AK62" s="194"/>
    </row>
    <row r="63" spans="1:37" ht="15" customHeight="1" x14ac:dyDescent="0.2">
      <c r="A63" s="103"/>
      <c r="C63" s="196"/>
      <c r="D63" s="196"/>
      <c r="E63" s="196"/>
      <c r="F63" s="197"/>
      <c r="G63" s="197"/>
      <c r="H63" s="197"/>
      <c r="I63" s="197"/>
      <c r="J63" s="196"/>
      <c r="K63" s="99"/>
      <c r="L63" s="99"/>
      <c r="R63" s="196"/>
      <c r="S63" s="196"/>
      <c r="T63" s="196"/>
      <c r="U63" s="197"/>
      <c r="V63" s="197"/>
      <c r="W63" s="197"/>
      <c r="X63" s="197"/>
      <c r="Y63" s="196"/>
      <c r="Z63" s="558"/>
      <c r="AA63" s="196"/>
      <c r="AB63" s="196"/>
      <c r="AC63" s="17"/>
      <c r="AD63" s="196"/>
      <c r="AE63" s="196"/>
      <c r="AF63" s="196"/>
      <c r="AG63" s="197"/>
      <c r="AH63" s="197"/>
      <c r="AI63" s="197"/>
      <c r="AJ63" s="197"/>
      <c r="AK63" s="196"/>
    </row>
    <row r="64" spans="1:37" s="15" customFormat="1" ht="14.25" x14ac:dyDescent="0.2">
      <c r="A64" s="104"/>
      <c r="C64" s="196"/>
      <c r="D64" s="196"/>
      <c r="E64" s="196"/>
      <c r="F64" s="198" t="s">
        <v>48</v>
      </c>
      <c r="G64" s="199"/>
      <c r="H64" s="198" t="s">
        <v>48</v>
      </c>
      <c r="I64" s="199"/>
      <c r="J64" s="198" t="s">
        <v>48</v>
      </c>
      <c r="K64" s="100"/>
      <c r="L64" s="100"/>
      <c r="R64" s="196"/>
      <c r="S64" s="196"/>
      <c r="T64" s="196"/>
      <c r="U64" s="198" t="s">
        <v>48</v>
      </c>
      <c r="V64" s="199"/>
      <c r="W64" s="198" t="s">
        <v>48</v>
      </c>
      <c r="X64" s="199"/>
      <c r="Y64" s="198" t="s">
        <v>48</v>
      </c>
      <c r="Z64" s="559"/>
      <c r="AA64" s="199"/>
      <c r="AB64" s="199"/>
      <c r="AC64" s="17"/>
      <c r="AD64" s="196"/>
      <c r="AE64" s="196"/>
      <c r="AF64" s="196"/>
      <c r="AG64" s="198" t="s">
        <v>48</v>
      </c>
      <c r="AH64" s="199"/>
      <c r="AI64" s="198" t="s">
        <v>48</v>
      </c>
      <c r="AJ64" s="199"/>
      <c r="AK64" s="198" t="s">
        <v>48</v>
      </c>
    </row>
    <row r="65" spans="1:37" s="17" customFormat="1" ht="14.25" x14ac:dyDescent="0.2">
      <c r="A65" s="105"/>
      <c r="C65" s="196"/>
      <c r="D65" s="196"/>
      <c r="E65" s="196"/>
      <c r="F65" s="197"/>
      <c r="G65" s="197"/>
      <c r="H65" s="741" t="e">
        <f>VLOOKUP($D$62,#REF!,61,FALSE)</f>
        <v>#REF!</v>
      </c>
      <c r="I65" s="197"/>
      <c r="J65" s="196"/>
      <c r="K65" s="100"/>
      <c r="L65" s="100"/>
      <c r="R65" s="196"/>
      <c r="S65" s="196"/>
      <c r="T65" s="196"/>
      <c r="U65" s="197"/>
      <c r="V65" s="197"/>
      <c r="W65" s="256" t="e">
        <f>VLOOKUP($D$62,#REF!,61,FALSE)</f>
        <v>#REF!</v>
      </c>
      <c r="X65" s="197"/>
      <c r="Y65" s="196"/>
      <c r="Z65" s="558"/>
      <c r="AA65" s="196"/>
      <c r="AB65" s="196"/>
      <c r="AD65" s="196"/>
      <c r="AE65" s="196"/>
      <c r="AF65" s="196"/>
      <c r="AG65" s="197"/>
      <c r="AH65" s="197"/>
      <c r="AI65" s="256" t="e">
        <f>VLOOKUP(AE62,#REF!,61,FALSE)</f>
        <v>#REF!</v>
      </c>
      <c r="AJ65" s="197"/>
      <c r="AK65" s="196"/>
    </row>
    <row r="66" spans="1:37" s="17" customFormat="1" ht="14.25" x14ac:dyDescent="0.2">
      <c r="A66" s="105"/>
      <c r="C66" s="200" t="s">
        <v>1159</v>
      </c>
      <c r="D66" s="201"/>
      <c r="E66" s="201"/>
      <c r="F66" s="202"/>
      <c r="G66" s="202"/>
      <c r="H66" s="202" t="e">
        <f>INDEX('Baselines 19-20'!J:J,MATCH($D$62,'Baselines 19-20'!A:A,0))</f>
        <v>#N/A</v>
      </c>
      <c r="I66" s="203"/>
      <c r="J66" s="204"/>
      <c r="K66" s="100"/>
      <c r="L66" s="100"/>
      <c r="R66" s="200" t="s">
        <v>1350</v>
      </c>
      <c r="S66" s="201"/>
      <c r="T66" s="201"/>
      <c r="U66" s="202"/>
      <c r="V66" s="202"/>
      <c r="W66" s="202" t="e">
        <f>H115</f>
        <v>#N/A</v>
      </c>
      <c r="X66" s="203"/>
      <c r="Y66" s="204"/>
      <c r="Z66" s="560"/>
      <c r="AA66" s="219"/>
      <c r="AB66" s="219"/>
      <c r="AD66" s="200" t="s">
        <v>1958</v>
      </c>
      <c r="AE66" s="201"/>
      <c r="AF66" s="201"/>
      <c r="AG66" s="202"/>
      <c r="AH66" s="202"/>
      <c r="AI66" s="202" t="e">
        <f>W115</f>
        <v>#N/A</v>
      </c>
      <c r="AJ66" s="203"/>
      <c r="AK66" s="204"/>
    </row>
    <row r="67" spans="1:37" s="17" customFormat="1" ht="14.25" x14ac:dyDescent="0.2">
      <c r="A67" s="105"/>
      <c r="C67" s="205"/>
      <c r="D67" s="206"/>
      <c r="E67" s="206"/>
      <c r="F67" s="207"/>
      <c r="G67" s="207"/>
      <c r="H67" s="207"/>
      <c r="I67" s="208"/>
      <c r="J67" s="209"/>
      <c r="K67" s="100"/>
      <c r="L67" s="100"/>
      <c r="R67" s="205"/>
      <c r="S67" s="206"/>
      <c r="T67" s="206"/>
      <c r="U67" s="207"/>
      <c r="V67" s="207"/>
      <c r="W67" s="207"/>
      <c r="X67" s="208"/>
      <c r="Y67" s="209"/>
      <c r="Z67" s="560"/>
      <c r="AA67" s="219"/>
      <c r="AB67" s="219"/>
      <c r="AD67" s="205"/>
      <c r="AE67" s="206"/>
      <c r="AF67" s="206"/>
      <c r="AG67" s="207"/>
      <c r="AH67" s="207"/>
      <c r="AI67" s="207"/>
      <c r="AJ67" s="208"/>
      <c r="AK67" s="209"/>
    </row>
    <row r="68" spans="1:37" s="17" customFormat="1" ht="14.25" x14ac:dyDescent="0.2">
      <c r="A68" s="105"/>
      <c r="C68" s="205" t="s">
        <v>1145</v>
      </c>
      <c r="D68" s="206"/>
      <c r="E68" s="206"/>
      <c r="F68" s="207" t="e">
        <f>VLOOKUP(D62,'New ISB 19-20'!A1:AM326,39,FALSE)</f>
        <v>#N/A</v>
      </c>
      <c r="G68" s="207"/>
      <c r="H68" s="207"/>
      <c r="I68" s="208"/>
      <c r="J68" s="209"/>
      <c r="K68" s="100"/>
      <c r="L68" s="100"/>
      <c r="R68" s="205" t="s">
        <v>1163</v>
      </c>
      <c r="S68" s="206"/>
      <c r="T68" s="206"/>
      <c r="U68" s="207" t="e">
        <f>F83</f>
        <v>#N/A</v>
      </c>
      <c r="V68" s="207"/>
      <c r="W68" s="207"/>
      <c r="X68" s="208"/>
      <c r="Y68" s="209"/>
      <c r="Z68" s="560"/>
      <c r="AA68" s="219"/>
      <c r="AB68" s="219"/>
      <c r="AD68" s="205" t="s">
        <v>1354</v>
      </c>
      <c r="AE68" s="206"/>
      <c r="AF68" s="206"/>
      <c r="AG68" s="207" t="e">
        <f>U83</f>
        <v>#N/A</v>
      </c>
      <c r="AH68" s="207"/>
      <c r="AI68" s="207"/>
      <c r="AJ68" s="208"/>
      <c r="AK68" s="209"/>
    </row>
    <row r="69" spans="1:37" s="17" customFormat="1" ht="14.25" x14ac:dyDescent="0.2">
      <c r="A69" s="105"/>
      <c r="C69" s="205" t="s">
        <v>1160</v>
      </c>
      <c r="D69" s="206"/>
      <c r="E69" s="206"/>
      <c r="F69" s="207">
        <v>114400</v>
      </c>
      <c r="G69" s="207"/>
      <c r="H69" s="207"/>
      <c r="I69" s="208"/>
      <c r="J69" s="209"/>
      <c r="K69" s="100"/>
      <c r="L69" s="100"/>
      <c r="R69" s="205" t="s">
        <v>1351</v>
      </c>
      <c r="S69" s="206"/>
      <c r="T69" s="206"/>
      <c r="U69" s="207">
        <f>F69</f>
        <v>114400</v>
      </c>
      <c r="V69" s="207"/>
      <c r="W69" s="207"/>
      <c r="X69" s="208"/>
      <c r="Y69" s="209"/>
      <c r="Z69" s="560"/>
      <c r="AA69" s="219"/>
      <c r="AB69" s="219"/>
      <c r="AD69" s="205" t="s">
        <v>1956</v>
      </c>
      <c r="AE69" s="206"/>
      <c r="AF69" s="206"/>
      <c r="AG69" s="207">
        <f>U69</f>
        <v>114400</v>
      </c>
      <c r="AH69" s="207"/>
      <c r="AI69" s="207"/>
      <c r="AJ69" s="208"/>
      <c r="AK69" s="209"/>
    </row>
    <row r="70" spans="1:37" s="17" customFormat="1" ht="14.25" x14ac:dyDescent="0.2">
      <c r="A70" s="105"/>
      <c r="C70" s="205" t="s">
        <v>1161</v>
      </c>
      <c r="D70" s="206"/>
      <c r="E70" s="206"/>
      <c r="F70" s="210" t="e">
        <f>INDEX('New ISB 20-21'!$AJ:$AJ,MATCH($D$62,'New ISB 20-21'!$A:$A,0))</f>
        <v>#N/A</v>
      </c>
      <c r="G70" s="207"/>
      <c r="H70" s="207"/>
      <c r="I70" s="208"/>
      <c r="J70" s="209"/>
      <c r="K70" s="100"/>
      <c r="L70" s="100"/>
      <c r="R70" s="205" t="s">
        <v>1352</v>
      </c>
      <c r="S70" s="206"/>
      <c r="T70" s="206"/>
      <c r="U70" s="210" t="e">
        <f>F70</f>
        <v>#N/A</v>
      </c>
      <c r="V70" s="207"/>
      <c r="W70" s="207"/>
      <c r="X70" s="208"/>
      <c r="Y70" s="209"/>
      <c r="Z70" s="560"/>
      <c r="AA70" s="219"/>
      <c r="AB70" s="219"/>
      <c r="AD70" s="205" t="s">
        <v>1957</v>
      </c>
      <c r="AE70" s="206"/>
      <c r="AF70" s="206"/>
      <c r="AG70" s="210" t="e">
        <f>U70</f>
        <v>#N/A</v>
      </c>
      <c r="AH70" s="207"/>
      <c r="AI70" s="207"/>
      <c r="AJ70" s="208"/>
      <c r="AK70" s="209"/>
    </row>
    <row r="71" spans="1:37" s="17" customFormat="1" ht="14.25" x14ac:dyDescent="0.2">
      <c r="A71" s="105"/>
      <c r="C71" s="205"/>
      <c r="D71" s="206"/>
      <c r="E71" s="206"/>
      <c r="F71" s="207"/>
      <c r="G71" s="207"/>
      <c r="H71" s="207"/>
      <c r="I71" s="208"/>
      <c r="J71" s="209"/>
      <c r="K71" s="100"/>
      <c r="L71" s="100"/>
      <c r="R71" s="205"/>
      <c r="S71" s="206"/>
      <c r="T71" s="206"/>
      <c r="U71" s="207"/>
      <c r="V71" s="207"/>
      <c r="W71" s="207"/>
      <c r="X71" s="208"/>
      <c r="Y71" s="209"/>
      <c r="Z71" s="560"/>
      <c r="AA71" s="219"/>
      <c r="AB71" s="219"/>
      <c r="AD71" s="205"/>
      <c r="AE71" s="206"/>
      <c r="AF71" s="206"/>
      <c r="AG71" s="207"/>
      <c r="AH71" s="207"/>
      <c r="AI71" s="207"/>
      <c r="AJ71" s="208"/>
      <c r="AK71" s="209"/>
    </row>
    <row r="72" spans="1:37" s="17" customFormat="1" ht="14.25" x14ac:dyDescent="0.2">
      <c r="A72" s="105"/>
      <c r="C72" s="205"/>
      <c r="D72" s="206"/>
      <c r="E72" s="206"/>
      <c r="F72" s="207"/>
      <c r="G72" s="207"/>
      <c r="H72" s="207" t="e">
        <f>SUM(F68:F70)</f>
        <v>#N/A</v>
      </c>
      <c r="I72" s="208"/>
      <c r="J72" s="209"/>
      <c r="K72" s="100"/>
      <c r="L72" s="100"/>
      <c r="R72" s="205"/>
      <c r="S72" s="206"/>
      <c r="T72" s="206"/>
      <c r="U72" s="207"/>
      <c r="V72" s="207"/>
      <c r="W72" s="207" t="e">
        <f>SUM(U68:U70)</f>
        <v>#N/A</v>
      </c>
      <c r="X72" s="208"/>
      <c r="Y72" s="209"/>
      <c r="Z72" s="560"/>
      <c r="AA72" s="219"/>
      <c r="AB72" s="219"/>
      <c r="AD72" s="205"/>
      <c r="AE72" s="206"/>
      <c r="AF72" s="206"/>
      <c r="AG72" s="207"/>
      <c r="AH72" s="207"/>
      <c r="AI72" s="207" t="e">
        <f>SUM(AG68:AG70)</f>
        <v>#N/A</v>
      </c>
      <c r="AJ72" s="208"/>
      <c r="AK72" s="209"/>
    </row>
    <row r="73" spans="1:37" s="17" customFormat="1" ht="14.25" x14ac:dyDescent="0.2">
      <c r="A73" s="105"/>
      <c r="C73" s="205"/>
      <c r="D73" s="206"/>
      <c r="E73" s="206"/>
      <c r="F73" s="207"/>
      <c r="G73" s="207"/>
      <c r="H73" s="207"/>
      <c r="I73" s="208"/>
      <c r="J73" s="209"/>
      <c r="K73" s="100"/>
      <c r="L73" s="100"/>
      <c r="R73" s="205"/>
      <c r="S73" s="206"/>
      <c r="T73" s="206"/>
      <c r="U73" s="207"/>
      <c r="V73" s="207"/>
      <c r="W73" s="207"/>
      <c r="X73" s="208"/>
      <c r="Y73" s="209"/>
      <c r="Z73" s="560"/>
      <c r="AA73" s="219"/>
      <c r="AB73" s="219"/>
      <c r="AD73" s="205"/>
      <c r="AE73" s="206"/>
      <c r="AF73" s="206"/>
      <c r="AG73" s="207"/>
      <c r="AH73" s="207"/>
      <c r="AI73" s="207"/>
      <c r="AJ73" s="208"/>
      <c r="AK73" s="209"/>
    </row>
    <row r="74" spans="1:37" s="17" customFormat="1" ht="14.25" x14ac:dyDescent="0.2">
      <c r="A74" s="105"/>
      <c r="C74" s="205" t="s">
        <v>1140</v>
      </c>
      <c r="D74" s="206"/>
      <c r="E74" s="206"/>
      <c r="F74" s="207"/>
      <c r="G74" s="207"/>
      <c r="H74" s="207" t="e">
        <f>H66-H72</f>
        <v>#N/A</v>
      </c>
      <c r="I74" s="208"/>
      <c r="J74" s="344"/>
      <c r="K74" s="100"/>
      <c r="L74" s="100"/>
      <c r="R74" s="205" t="s">
        <v>1165</v>
      </c>
      <c r="S74" s="206"/>
      <c r="T74" s="206"/>
      <c r="U74" s="207"/>
      <c r="V74" s="207"/>
      <c r="W74" s="207" t="e">
        <f>W66-W72</f>
        <v>#N/A</v>
      </c>
      <c r="X74" s="208"/>
      <c r="Y74" s="209"/>
      <c r="Z74" s="560"/>
      <c r="AA74" s="219"/>
      <c r="AB74" s="219"/>
      <c r="AD74" s="205" t="s">
        <v>1356</v>
      </c>
      <c r="AE74" s="206"/>
      <c r="AF74" s="206"/>
      <c r="AG74" s="207"/>
      <c r="AH74" s="207"/>
      <c r="AI74" s="207" t="e">
        <f>AI66-AI72</f>
        <v>#N/A</v>
      </c>
      <c r="AJ74" s="208"/>
      <c r="AK74" s="209"/>
    </row>
    <row r="75" spans="1:37" s="17" customFormat="1" ht="14.25" x14ac:dyDescent="0.2">
      <c r="A75" s="105"/>
      <c r="C75" s="205"/>
      <c r="D75" s="206"/>
      <c r="E75" s="206"/>
      <c r="F75" s="207"/>
      <c r="G75" s="207"/>
      <c r="H75" s="207"/>
      <c r="I75" s="208"/>
      <c r="J75" s="209"/>
      <c r="K75" s="100"/>
      <c r="L75" s="100"/>
      <c r="R75" s="205"/>
      <c r="S75" s="206"/>
      <c r="T75" s="206"/>
      <c r="U75" s="207"/>
      <c r="V75" s="207"/>
      <c r="W75" s="207"/>
      <c r="X75" s="208"/>
      <c r="Y75" s="209"/>
      <c r="Z75" s="560"/>
      <c r="AA75" s="219"/>
      <c r="AB75" s="219"/>
      <c r="AD75" s="205"/>
      <c r="AE75" s="206"/>
      <c r="AF75" s="206"/>
      <c r="AG75" s="207"/>
      <c r="AH75" s="207"/>
      <c r="AI75" s="207"/>
      <c r="AJ75" s="208"/>
      <c r="AK75" s="209"/>
    </row>
    <row r="76" spans="1:37" s="17" customFormat="1" ht="14.25" x14ac:dyDescent="0.2">
      <c r="A76" s="105"/>
      <c r="C76" s="205" t="s">
        <v>1139</v>
      </c>
      <c r="D76" s="206" t="e">
        <f>VLOOKUP($D$62,'Adjusted Factors 19-20'!A:BS,14,FALSE)</f>
        <v>#N/A</v>
      </c>
      <c r="E76" s="206"/>
      <c r="F76" s="207"/>
      <c r="G76" s="207"/>
      <c r="H76" s="207"/>
      <c r="I76" s="208"/>
      <c r="J76" s="209"/>
      <c r="K76" s="100"/>
      <c r="L76" s="100"/>
      <c r="R76" s="205" t="s">
        <v>1166</v>
      </c>
      <c r="S76" s="206" t="e">
        <f>D90</f>
        <v>#N/A</v>
      </c>
      <c r="T76" s="206"/>
      <c r="U76" s="207"/>
      <c r="V76" s="207"/>
      <c r="W76" s="207"/>
      <c r="X76" s="208"/>
      <c r="Y76" s="209"/>
      <c r="Z76" s="560"/>
      <c r="AA76" s="219"/>
      <c r="AB76" s="219"/>
      <c r="AD76" s="205" t="s">
        <v>1357</v>
      </c>
      <c r="AE76" s="206">
        <f>S90</f>
        <v>0</v>
      </c>
      <c r="AF76" s="206"/>
      <c r="AG76" s="207"/>
      <c r="AH76" s="207"/>
      <c r="AI76" s="207"/>
      <c r="AJ76" s="208"/>
      <c r="AK76" s="209"/>
    </row>
    <row r="77" spans="1:37" s="17" customFormat="1" ht="14.25" x14ac:dyDescent="0.2">
      <c r="A77" s="105"/>
      <c r="C77" s="205"/>
      <c r="D77" s="206"/>
      <c r="E77" s="206"/>
      <c r="F77" s="207"/>
      <c r="G77" s="207"/>
      <c r="H77" s="207"/>
      <c r="I77" s="208"/>
      <c r="J77" s="209"/>
      <c r="K77" s="100"/>
      <c r="L77" s="100"/>
      <c r="R77" s="205"/>
      <c r="S77" s="206"/>
      <c r="T77" s="206"/>
      <c r="U77" s="207"/>
      <c r="V77" s="207"/>
      <c r="W77" s="207"/>
      <c r="X77" s="208"/>
      <c r="Y77" s="209"/>
      <c r="Z77" s="560"/>
      <c r="AA77" s="219"/>
      <c r="AB77" s="219"/>
      <c r="AD77" s="205"/>
      <c r="AE77" s="206"/>
      <c r="AF77" s="206"/>
      <c r="AG77" s="207"/>
      <c r="AH77" s="207"/>
      <c r="AI77" s="207"/>
      <c r="AJ77" s="208"/>
      <c r="AK77" s="209"/>
    </row>
    <row r="78" spans="1:37" s="17" customFormat="1" ht="15" x14ac:dyDescent="0.25">
      <c r="A78" s="105"/>
      <c r="C78" s="205" t="s">
        <v>1141</v>
      </c>
      <c r="D78" s="206"/>
      <c r="E78" s="206"/>
      <c r="F78" s="207"/>
      <c r="G78" s="207"/>
      <c r="H78" s="524" t="e">
        <f>IF(D76=0,0,H74/D76)</f>
        <v>#N/A</v>
      </c>
      <c r="I78" s="212"/>
      <c r="J78" s="209"/>
      <c r="K78" s="100"/>
      <c r="L78" s="100"/>
      <c r="M78" s="18"/>
      <c r="R78" s="205" t="s">
        <v>1167</v>
      </c>
      <c r="S78" s="206"/>
      <c r="T78" s="206"/>
      <c r="U78" s="207"/>
      <c r="V78" s="207"/>
      <c r="W78" s="211" t="e">
        <f>IF(S76=0,0,W74/S76)</f>
        <v>#N/A</v>
      </c>
      <c r="X78" s="212"/>
      <c r="Y78" s="209"/>
      <c r="Z78" s="560"/>
      <c r="AA78" s="219"/>
      <c r="AB78" s="219"/>
      <c r="AD78" s="205" t="s">
        <v>1358</v>
      </c>
      <c r="AE78" s="206"/>
      <c r="AF78" s="206"/>
      <c r="AG78" s="207"/>
      <c r="AH78" s="207"/>
      <c r="AI78" s="211">
        <f>IF(AE76=0,0,AI74/AE76)</f>
        <v>0</v>
      </c>
      <c r="AJ78" s="212"/>
      <c r="AK78" s="209"/>
    </row>
    <row r="79" spans="1:37" s="17" customFormat="1" ht="14.25" x14ac:dyDescent="0.2">
      <c r="A79" s="105"/>
      <c r="C79" s="213"/>
      <c r="D79" s="214"/>
      <c r="E79" s="214"/>
      <c r="F79" s="215"/>
      <c r="G79" s="215"/>
      <c r="H79" s="215"/>
      <c r="I79" s="215"/>
      <c r="J79" s="216"/>
      <c r="K79" s="100"/>
      <c r="L79" s="100"/>
      <c r="R79" s="213"/>
      <c r="S79" s="214"/>
      <c r="T79" s="214"/>
      <c r="U79" s="215"/>
      <c r="V79" s="215"/>
      <c r="W79" s="215"/>
      <c r="X79" s="215"/>
      <c r="Y79" s="216"/>
      <c r="Z79" s="560"/>
      <c r="AA79" s="219"/>
      <c r="AB79" s="219"/>
      <c r="AD79" s="213"/>
      <c r="AE79" s="214"/>
      <c r="AF79" s="214"/>
      <c r="AG79" s="215"/>
      <c r="AH79" s="215"/>
      <c r="AI79" s="215"/>
      <c r="AJ79" s="215"/>
      <c r="AK79" s="216"/>
    </row>
    <row r="80" spans="1:37" s="17" customFormat="1" ht="14.25" x14ac:dyDescent="0.2">
      <c r="A80" s="105"/>
      <c r="C80" s="200"/>
      <c r="D80" s="217"/>
      <c r="E80" s="217"/>
      <c r="F80" s="203"/>
      <c r="G80" s="203"/>
      <c r="H80" s="203"/>
      <c r="I80" s="203"/>
      <c r="J80" s="204"/>
      <c r="K80" s="100"/>
      <c r="L80" s="100"/>
      <c r="R80" s="200"/>
      <c r="S80" s="217"/>
      <c r="T80" s="217"/>
      <c r="U80" s="203"/>
      <c r="V80" s="203"/>
      <c r="W80" s="203"/>
      <c r="X80" s="203"/>
      <c r="Y80" s="204"/>
      <c r="Z80" s="560"/>
      <c r="AA80" s="219"/>
      <c r="AB80" s="219"/>
      <c r="AD80" s="200"/>
      <c r="AE80" s="217"/>
      <c r="AF80" s="217"/>
      <c r="AG80" s="203"/>
      <c r="AH80" s="203"/>
      <c r="AI80" s="203"/>
      <c r="AJ80" s="203"/>
      <c r="AK80" s="204"/>
    </row>
    <row r="81" spans="1:37" s="17" customFormat="1" ht="14.25" x14ac:dyDescent="0.2">
      <c r="A81" s="105"/>
      <c r="C81" s="205" t="s">
        <v>1162</v>
      </c>
      <c r="D81" s="206"/>
      <c r="E81" s="206"/>
      <c r="F81" s="207"/>
      <c r="G81" s="207"/>
      <c r="H81" s="207" t="e">
        <f>INDEX('New ISB 20-21'!$BF:$BF,MATCH($D$62,'New ISB 20-21'!$A:$A,0))</f>
        <v>#N/A</v>
      </c>
      <c r="I81" s="208"/>
      <c r="J81" s="209"/>
      <c r="K81" s="100"/>
      <c r="L81" s="100"/>
      <c r="R81" s="205" t="s">
        <v>1353</v>
      </c>
      <c r="S81" s="206"/>
      <c r="T81" s="206"/>
      <c r="U81" s="207"/>
      <c r="V81" s="207"/>
      <c r="W81" s="207">
        <f>Y43</f>
        <v>114400</v>
      </c>
      <c r="X81" s="208"/>
      <c r="Y81" s="209"/>
      <c r="Z81" s="560"/>
      <c r="AA81" s="219"/>
      <c r="AB81" s="219"/>
      <c r="AD81" s="205" t="s">
        <v>1959</v>
      </c>
      <c r="AE81" s="206"/>
      <c r="AF81" s="206"/>
      <c r="AG81" s="207"/>
      <c r="AH81" s="207"/>
      <c r="AI81" s="207">
        <f>AK43</f>
        <v>114400</v>
      </c>
      <c r="AJ81" s="208"/>
      <c r="AK81" s="209"/>
    </row>
    <row r="82" spans="1:37" s="17" customFormat="1" ht="14.25" x14ac:dyDescent="0.2">
      <c r="A82" s="105"/>
      <c r="C82" s="205"/>
      <c r="D82" s="206"/>
      <c r="E82" s="206"/>
      <c r="F82" s="207"/>
      <c r="G82" s="207"/>
      <c r="H82" s="207"/>
      <c r="I82" s="208"/>
      <c r="J82" s="209"/>
      <c r="K82" s="100"/>
      <c r="L82" s="100"/>
      <c r="R82" s="205"/>
      <c r="S82" s="206"/>
      <c r="T82" s="206"/>
      <c r="U82" s="207"/>
      <c r="V82" s="207"/>
      <c r="W82" s="207"/>
      <c r="X82" s="208"/>
      <c r="Y82" s="209"/>
      <c r="Z82" s="560"/>
      <c r="AA82" s="219"/>
      <c r="AB82" s="219"/>
      <c r="AD82" s="205"/>
      <c r="AE82" s="206"/>
      <c r="AF82" s="206"/>
      <c r="AG82" s="207"/>
      <c r="AH82" s="207"/>
      <c r="AI82" s="207"/>
      <c r="AJ82" s="208"/>
      <c r="AK82" s="209"/>
    </row>
    <row r="83" spans="1:37" s="17" customFormat="1" ht="14.25" x14ac:dyDescent="0.2">
      <c r="A83" s="105"/>
      <c r="C83" s="205" t="s">
        <v>1163</v>
      </c>
      <c r="D83" s="206"/>
      <c r="E83" s="206"/>
      <c r="F83" s="207" t="e">
        <f>INDEX('New ISB 20-21'!$AM:$AM,MATCH($D$62,'New ISB 20-21'!$A:$A,0))</f>
        <v>#N/A</v>
      </c>
      <c r="G83" s="207"/>
      <c r="H83" s="207"/>
      <c r="I83" s="208"/>
      <c r="J83" s="209"/>
      <c r="K83" s="100"/>
      <c r="L83" s="100"/>
      <c r="R83" s="205" t="s">
        <v>1354</v>
      </c>
      <c r="S83" s="206"/>
      <c r="T83" s="206"/>
      <c r="U83" s="207" t="e">
        <f>U68</f>
        <v>#N/A</v>
      </c>
      <c r="V83" s="207"/>
      <c r="W83" s="207"/>
      <c r="X83" s="208"/>
      <c r="Y83" s="209"/>
      <c r="Z83" s="560"/>
      <c r="AA83" s="219"/>
      <c r="AB83" s="219"/>
      <c r="AD83" s="205" t="s">
        <v>1986</v>
      </c>
      <c r="AE83" s="206"/>
      <c r="AF83" s="206"/>
      <c r="AG83" s="207" t="e">
        <f>AG68</f>
        <v>#N/A</v>
      </c>
      <c r="AH83" s="207"/>
      <c r="AI83" s="207"/>
      <c r="AJ83" s="208"/>
      <c r="AK83" s="209"/>
    </row>
    <row r="84" spans="1:37" s="17" customFormat="1" ht="14.25" x14ac:dyDescent="0.2">
      <c r="A84" s="105"/>
      <c r="C84" s="205" t="s">
        <v>1160</v>
      </c>
      <c r="D84" s="206"/>
      <c r="E84" s="206"/>
      <c r="F84" s="207" t="e">
        <f>INDEX('New ISB 20-21'!$AI:$AI,MATCH($D$62,'New ISB 20-21'!$A:$A,0))</f>
        <v>#N/A</v>
      </c>
      <c r="G84" s="207"/>
      <c r="H84" s="207"/>
      <c r="I84" s="208"/>
      <c r="J84" s="209"/>
      <c r="K84" s="100"/>
      <c r="L84" s="100"/>
      <c r="R84" s="205" t="s">
        <v>1351</v>
      </c>
      <c r="S84" s="206"/>
      <c r="T84" s="206"/>
      <c r="U84" s="207" t="e">
        <f>F84</f>
        <v>#N/A</v>
      </c>
      <c r="V84" s="207"/>
      <c r="W84" s="207"/>
      <c r="X84" s="208"/>
      <c r="Y84" s="209"/>
      <c r="Z84" s="560"/>
      <c r="AA84" s="219"/>
      <c r="AB84" s="219"/>
      <c r="AD84" s="205" t="s">
        <v>1956</v>
      </c>
      <c r="AE84" s="206"/>
      <c r="AF84" s="206"/>
      <c r="AG84" s="207" t="e">
        <f>U84</f>
        <v>#N/A</v>
      </c>
      <c r="AH84" s="207"/>
      <c r="AI84" s="207"/>
      <c r="AJ84" s="208"/>
      <c r="AK84" s="209"/>
    </row>
    <row r="85" spans="1:37" s="17" customFormat="1" ht="14.25" x14ac:dyDescent="0.2">
      <c r="A85" s="105"/>
      <c r="C85" s="205" t="s">
        <v>1164</v>
      </c>
      <c r="D85" s="206"/>
      <c r="E85" s="218"/>
      <c r="F85" s="210" t="e">
        <f>INDEX('New ISB 19-20'!$AJ:$AJ,MATCH($D$62,'New ISB 20-21'!$A:$A,0))</f>
        <v>#N/A</v>
      </c>
      <c r="G85" s="207"/>
      <c r="H85" s="207"/>
      <c r="I85" s="208"/>
      <c r="J85" s="209"/>
      <c r="K85" s="100"/>
      <c r="L85" s="100"/>
      <c r="R85" s="205" t="s">
        <v>1355</v>
      </c>
      <c r="S85" s="206"/>
      <c r="T85" s="218"/>
      <c r="U85" s="207" t="e">
        <f>U70</f>
        <v>#N/A</v>
      </c>
      <c r="V85" s="207"/>
      <c r="W85" s="207"/>
      <c r="X85" s="208"/>
      <c r="Y85" s="209"/>
      <c r="Z85" s="560"/>
      <c r="AA85" s="219"/>
      <c r="AB85" s="219"/>
      <c r="AD85" s="205" t="s">
        <v>1960</v>
      </c>
      <c r="AE85" s="206"/>
      <c r="AF85" s="218"/>
      <c r="AG85" s="207" t="e">
        <f>AG70</f>
        <v>#N/A</v>
      </c>
      <c r="AH85" s="207"/>
      <c r="AI85" s="207"/>
      <c r="AJ85" s="208"/>
      <c r="AK85" s="209"/>
    </row>
    <row r="86" spans="1:37" s="17" customFormat="1" ht="14.25" x14ac:dyDescent="0.2">
      <c r="A86" s="105"/>
      <c r="C86" s="205"/>
      <c r="D86" s="206"/>
      <c r="E86" s="206"/>
      <c r="F86" s="207"/>
      <c r="G86" s="207"/>
      <c r="H86" s="207" t="e">
        <f>F84+F83+F85</f>
        <v>#N/A</v>
      </c>
      <c r="I86" s="208"/>
      <c r="J86" s="209"/>
      <c r="K86" s="100"/>
      <c r="L86" s="100"/>
      <c r="R86" s="205"/>
      <c r="S86" s="206"/>
      <c r="T86" s="206"/>
      <c r="U86" s="207"/>
      <c r="V86" s="207"/>
      <c r="W86" s="207" t="e">
        <f>U84+U83+U85</f>
        <v>#N/A</v>
      </c>
      <c r="X86" s="208"/>
      <c r="Y86" s="209"/>
      <c r="Z86" s="560"/>
      <c r="AA86" s="219"/>
      <c r="AB86" s="219"/>
      <c r="AD86" s="205"/>
      <c r="AE86" s="206"/>
      <c r="AF86" s="206"/>
      <c r="AG86" s="207"/>
      <c r="AH86" s="207"/>
      <c r="AI86" s="207" t="e">
        <f>AG84+AG83+AG85</f>
        <v>#N/A</v>
      </c>
      <c r="AJ86" s="208"/>
      <c r="AK86" s="209"/>
    </row>
    <row r="87" spans="1:37" s="17" customFormat="1" ht="14.25" x14ac:dyDescent="0.2">
      <c r="A87" s="105"/>
      <c r="C87" s="205"/>
      <c r="D87" s="206"/>
      <c r="E87" s="206"/>
      <c r="F87" s="207"/>
      <c r="G87" s="207"/>
      <c r="H87" s="207"/>
      <c r="I87" s="208"/>
      <c r="J87" s="209"/>
      <c r="K87" s="100"/>
      <c r="L87" s="100"/>
      <c r="R87" s="205"/>
      <c r="S87" s="206"/>
      <c r="T87" s="206"/>
      <c r="U87" s="207"/>
      <c r="V87" s="207"/>
      <c r="W87" s="207"/>
      <c r="X87" s="208"/>
      <c r="Y87" s="209"/>
      <c r="Z87" s="560"/>
      <c r="AA87" s="219"/>
      <c r="AB87" s="219"/>
      <c r="AD87" s="205"/>
      <c r="AE87" s="206"/>
      <c r="AF87" s="206"/>
      <c r="AG87" s="207"/>
      <c r="AH87" s="207"/>
      <c r="AI87" s="207"/>
      <c r="AJ87" s="208"/>
      <c r="AK87" s="209"/>
    </row>
    <row r="88" spans="1:37" s="17" customFormat="1" ht="14.25" x14ac:dyDescent="0.2">
      <c r="A88" s="105"/>
      <c r="C88" s="205" t="s">
        <v>1165</v>
      </c>
      <c r="D88" s="206"/>
      <c r="E88" s="206"/>
      <c r="F88" s="207"/>
      <c r="G88" s="207"/>
      <c r="H88" s="207" t="e">
        <f>H81-H86</f>
        <v>#N/A</v>
      </c>
      <c r="I88" s="208"/>
      <c r="J88" s="209"/>
      <c r="K88" s="100"/>
      <c r="L88" s="100"/>
      <c r="R88" s="205" t="s">
        <v>1356</v>
      </c>
      <c r="S88" s="206"/>
      <c r="T88" s="206"/>
      <c r="U88" s="207"/>
      <c r="V88" s="207"/>
      <c r="W88" s="207" t="e">
        <f>W81-W86</f>
        <v>#N/A</v>
      </c>
      <c r="X88" s="208"/>
      <c r="Y88" s="209"/>
      <c r="Z88" s="560"/>
      <c r="AA88" s="219"/>
      <c r="AB88" s="219"/>
      <c r="AD88" s="205" t="s">
        <v>1961</v>
      </c>
      <c r="AE88" s="206"/>
      <c r="AF88" s="206"/>
      <c r="AG88" s="207"/>
      <c r="AH88" s="207"/>
      <c r="AI88" s="207" t="e">
        <f>AI81-AI86</f>
        <v>#N/A</v>
      </c>
      <c r="AJ88" s="208"/>
      <c r="AK88" s="209"/>
    </row>
    <row r="89" spans="1:37" s="17" customFormat="1" ht="14.25" x14ac:dyDescent="0.2">
      <c r="A89" s="105"/>
      <c r="C89" s="205"/>
      <c r="D89" s="206"/>
      <c r="E89" s="206"/>
      <c r="F89" s="207"/>
      <c r="G89" s="207"/>
      <c r="H89" s="207"/>
      <c r="I89" s="208"/>
      <c r="J89" s="209"/>
      <c r="K89" s="100"/>
      <c r="L89" s="100"/>
      <c r="R89" s="205"/>
      <c r="S89" s="206"/>
      <c r="T89" s="206"/>
      <c r="U89" s="207"/>
      <c r="V89" s="207"/>
      <c r="W89" s="207"/>
      <c r="X89" s="208"/>
      <c r="Y89" s="209"/>
      <c r="Z89" s="560"/>
      <c r="AA89" s="219"/>
      <c r="AB89" s="219"/>
      <c r="AD89" s="205"/>
      <c r="AE89" s="206"/>
      <c r="AF89" s="206"/>
      <c r="AG89" s="207"/>
      <c r="AH89" s="207"/>
      <c r="AI89" s="207"/>
      <c r="AJ89" s="208"/>
      <c r="AK89" s="209"/>
    </row>
    <row r="90" spans="1:37" s="17" customFormat="1" ht="14.25" x14ac:dyDescent="0.2">
      <c r="A90" s="105"/>
      <c r="C90" s="205" t="s">
        <v>1166</v>
      </c>
      <c r="D90" s="206" t="e">
        <f>VLOOKUP($D$62,'Adjusted Factors 20-21'!A:BS,14,FALSE)</f>
        <v>#N/A</v>
      </c>
      <c r="E90" s="206"/>
      <c r="F90" s="207"/>
      <c r="G90" s="207"/>
      <c r="H90" s="207"/>
      <c r="I90" s="208"/>
      <c r="J90" s="209"/>
      <c r="K90" s="100"/>
      <c r="L90" s="100"/>
      <c r="R90" s="205" t="s">
        <v>1357</v>
      </c>
      <c r="S90" s="206">
        <f>SUM(V12:W14)</f>
        <v>0</v>
      </c>
      <c r="T90" s="206"/>
      <c r="U90" s="207"/>
      <c r="V90" s="207"/>
      <c r="W90" s="207"/>
      <c r="X90" s="208"/>
      <c r="Y90" s="209"/>
      <c r="Z90" s="560"/>
      <c r="AA90" s="219"/>
      <c r="AB90" s="219"/>
      <c r="AD90" s="205" t="s">
        <v>1962</v>
      </c>
      <c r="AE90" s="206">
        <f>SUM(AH12:AI14)</f>
        <v>0</v>
      </c>
      <c r="AF90" s="206"/>
      <c r="AG90" s="207"/>
      <c r="AH90" s="207"/>
      <c r="AI90" s="207"/>
      <c r="AJ90" s="208"/>
      <c r="AK90" s="209"/>
    </row>
    <row r="91" spans="1:37" s="17" customFormat="1" ht="14.25" x14ac:dyDescent="0.2">
      <c r="A91" s="105"/>
      <c r="C91" s="205"/>
      <c r="D91" s="219"/>
      <c r="E91" s="219"/>
      <c r="F91" s="199"/>
      <c r="G91" s="199"/>
      <c r="H91" s="199"/>
      <c r="I91" s="208"/>
      <c r="J91" s="209"/>
      <c r="K91" s="100"/>
      <c r="L91" s="100"/>
      <c r="R91" s="205"/>
      <c r="S91" s="219"/>
      <c r="T91" s="219"/>
      <c r="U91" s="199"/>
      <c r="V91" s="199"/>
      <c r="W91" s="199"/>
      <c r="X91" s="208"/>
      <c r="Y91" s="209"/>
      <c r="Z91" s="560"/>
      <c r="AA91" s="219"/>
      <c r="AB91" s="219"/>
      <c r="AD91" s="205"/>
      <c r="AE91" s="219"/>
      <c r="AF91" s="219"/>
      <c r="AG91" s="199"/>
      <c r="AH91" s="199"/>
      <c r="AI91" s="199"/>
      <c r="AJ91" s="208"/>
      <c r="AK91" s="209"/>
    </row>
    <row r="92" spans="1:37" s="17" customFormat="1" ht="15" x14ac:dyDescent="0.25">
      <c r="A92" s="105"/>
      <c r="C92" s="205" t="s">
        <v>1167</v>
      </c>
      <c r="D92" s="219"/>
      <c r="E92" s="219"/>
      <c r="F92" s="199"/>
      <c r="G92" s="199"/>
      <c r="H92" s="524" t="e">
        <f>IF(D90=0,0,H88/D90)</f>
        <v>#N/A</v>
      </c>
      <c r="I92" s="212"/>
      <c r="J92" s="380"/>
      <c r="K92" s="100"/>
      <c r="L92" s="100"/>
      <c r="R92" s="205" t="s">
        <v>1358</v>
      </c>
      <c r="S92" s="219"/>
      <c r="T92" s="219"/>
      <c r="U92" s="199"/>
      <c r="V92" s="199"/>
      <c r="W92" s="211">
        <f>IF(S90=0,0,W88/S90)</f>
        <v>0</v>
      </c>
      <c r="X92" s="212"/>
      <c r="Y92" s="209"/>
      <c r="Z92" s="560"/>
      <c r="AA92" s="219"/>
      <c r="AB92" s="219"/>
      <c r="AD92" s="205" t="s">
        <v>1963</v>
      </c>
      <c r="AE92" s="560"/>
      <c r="AF92" s="219"/>
      <c r="AG92" s="199"/>
      <c r="AH92" s="199"/>
      <c r="AI92" s="211">
        <f>IF(AE90=0,0,AI88/AE90)</f>
        <v>0</v>
      </c>
      <c r="AJ92" s="212"/>
      <c r="AK92" s="209"/>
    </row>
    <row r="93" spans="1:37" s="17" customFormat="1" ht="14.25" x14ac:dyDescent="0.2">
      <c r="A93" s="105"/>
      <c r="C93" s="205"/>
      <c r="D93" s="219"/>
      <c r="E93" s="219"/>
      <c r="F93" s="199"/>
      <c r="G93" s="199"/>
      <c r="H93" s="199"/>
      <c r="I93" s="208"/>
      <c r="J93" s="209"/>
      <c r="K93" s="100"/>
      <c r="L93" s="100"/>
      <c r="R93" s="205"/>
      <c r="S93" s="560"/>
      <c r="T93" s="219"/>
      <c r="U93" s="199"/>
      <c r="V93" s="199"/>
      <c r="W93" s="199"/>
      <c r="X93" s="208"/>
      <c r="Y93" s="209"/>
      <c r="Z93" s="560"/>
      <c r="AA93" s="219"/>
      <c r="AB93" s="219"/>
      <c r="AC93" s="4"/>
      <c r="AD93" s="205"/>
      <c r="AE93" s="560"/>
      <c r="AF93" s="219"/>
      <c r="AG93" s="199"/>
      <c r="AH93" s="199"/>
      <c r="AI93" s="199"/>
      <c r="AJ93" s="208"/>
      <c r="AK93" s="209"/>
    </row>
    <row r="94" spans="1:37" s="17" customFormat="1" ht="14.25" x14ac:dyDescent="0.2">
      <c r="A94" s="105"/>
      <c r="C94" s="205"/>
      <c r="D94" s="256"/>
      <c r="E94" s="219"/>
      <c r="F94" s="199"/>
      <c r="G94" s="199"/>
      <c r="H94" s="199"/>
      <c r="I94" s="208"/>
      <c r="J94" s="209"/>
      <c r="K94" s="100"/>
      <c r="L94" s="100"/>
      <c r="R94" s="205"/>
      <c r="S94" s="560"/>
      <c r="T94" s="219"/>
      <c r="U94" s="199"/>
      <c r="V94" s="199"/>
      <c r="W94" s="199"/>
      <c r="X94" s="208"/>
      <c r="Y94" s="209"/>
      <c r="Z94" s="560"/>
      <c r="AA94" s="219"/>
      <c r="AB94" s="219"/>
      <c r="AC94" s="4"/>
      <c r="AD94" s="205"/>
      <c r="AE94" s="560"/>
      <c r="AF94" s="219"/>
      <c r="AG94" s="199"/>
      <c r="AH94" s="199"/>
      <c r="AI94" s="199"/>
      <c r="AJ94" s="208"/>
      <c r="AK94" s="209"/>
    </row>
    <row r="95" spans="1:37" s="4" customFormat="1" ht="15" x14ac:dyDescent="0.25">
      <c r="A95" s="106"/>
      <c r="C95" s="205" t="s">
        <v>1127</v>
      </c>
      <c r="D95" s="724" t="e">
        <f>IF(J41&gt;0,"SCHOOL HAS MFL APPLIED",IF(F95&lt;-1.5%,"MFG APPLIED",IF(J45&lt;0,"GAINS APPLIED","NO MFG OR CAPPING")))</f>
        <v>#N/A</v>
      </c>
      <c r="E95" s="219"/>
      <c r="F95" s="220" t="e">
        <f>J44</f>
        <v>#N/A</v>
      </c>
      <c r="G95" s="199"/>
      <c r="H95" s="197"/>
      <c r="I95" s="208"/>
      <c r="J95" s="209"/>
      <c r="K95" s="100"/>
      <c r="L95" s="100"/>
      <c r="R95" s="205" t="s">
        <v>1127</v>
      </c>
      <c r="S95" s="724" t="e">
        <f>IF(Y41&gt;0,"SCHOOL HAS MFL APPLIED",IF(U95&lt;-1.5%,"MFG APPLIED",IF(Y45&lt;0,"GAINS APPLIED","NO MFG OR CAPPING")))</f>
        <v>#N/A</v>
      </c>
      <c r="T95" s="219"/>
      <c r="U95" s="220">
        <f>IF(S90=0,0,SUM(W92-W78)/W78)</f>
        <v>0</v>
      </c>
      <c r="V95" s="199"/>
      <c r="W95" s="197"/>
      <c r="X95" s="208"/>
      <c r="Y95" s="209"/>
      <c r="Z95" s="560"/>
      <c r="AA95" s="219"/>
      <c r="AB95" s="219"/>
      <c r="AD95" s="205" t="s">
        <v>1127</v>
      </c>
      <c r="AE95" s="724" t="e">
        <f>IF(AK41&gt;0,"SCHOOL HAS MFL APPLIED",IF(AG95&lt;-1.5%,"MFG APPLIED",IF(AK45&lt;0,"GAINS APPLIED","NO MFG OR CAPPING")))</f>
        <v>#N/A</v>
      </c>
      <c r="AF95" s="219"/>
      <c r="AG95" s="220">
        <f>IF(AE90=0,0,SUM(AI92-AI78)/AI78)</f>
        <v>0</v>
      </c>
      <c r="AH95" s="199"/>
      <c r="AI95" s="197"/>
      <c r="AJ95" s="208"/>
      <c r="AK95" s="209"/>
    </row>
    <row r="96" spans="1:37" s="4" customFormat="1" ht="14.25" x14ac:dyDescent="0.2">
      <c r="A96" s="106"/>
      <c r="C96" s="205"/>
      <c r="D96" s="256"/>
      <c r="E96" s="219"/>
      <c r="F96" s="221"/>
      <c r="G96" s="199"/>
      <c r="H96" s="199"/>
      <c r="I96" s="208"/>
      <c r="J96" s="209"/>
      <c r="K96" s="100"/>
      <c r="L96" s="100"/>
      <c r="R96" s="205"/>
      <c r="S96" s="560"/>
      <c r="T96" s="219"/>
      <c r="U96" s="221"/>
      <c r="V96" s="199"/>
      <c r="W96" s="199"/>
      <c r="X96" s="208"/>
      <c r="Y96" s="209"/>
      <c r="Z96" s="560"/>
      <c r="AA96" s="219"/>
      <c r="AB96" s="219"/>
      <c r="AD96" s="205"/>
      <c r="AE96" s="560"/>
      <c r="AF96" s="219"/>
      <c r="AG96" s="221"/>
      <c r="AH96" s="199"/>
      <c r="AI96" s="199"/>
      <c r="AJ96" s="208"/>
      <c r="AK96" s="209"/>
    </row>
    <row r="97" spans="1:37" s="4" customFormat="1" ht="14.25" x14ac:dyDescent="0.2">
      <c r="A97" s="106"/>
      <c r="C97" s="205" t="s">
        <v>1128</v>
      </c>
      <c r="D97" s="219"/>
      <c r="E97" s="219"/>
      <c r="F97" s="222">
        <v>1.84E-2</v>
      </c>
      <c r="G97" s="199"/>
      <c r="H97" s="199"/>
      <c r="I97" s="208"/>
      <c r="J97" s="209"/>
      <c r="K97" s="100"/>
      <c r="L97" s="100"/>
      <c r="R97" s="205" t="s">
        <v>1128</v>
      </c>
      <c r="S97" s="219"/>
      <c r="T97" s="219"/>
      <c r="U97" s="222">
        <f>F97</f>
        <v>1.84E-2</v>
      </c>
      <c r="V97" s="199"/>
      <c r="W97" s="199"/>
      <c r="X97" s="208"/>
      <c r="Y97" s="209"/>
      <c r="Z97" s="560"/>
      <c r="AA97" s="219"/>
      <c r="AB97" s="219"/>
      <c r="AD97" s="205" t="s">
        <v>1128</v>
      </c>
      <c r="AE97" s="219"/>
      <c r="AF97" s="219"/>
      <c r="AG97" s="222">
        <f>U97</f>
        <v>1.84E-2</v>
      </c>
      <c r="AH97" s="199"/>
      <c r="AI97" s="199"/>
      <c r="AJ97" s="208"/>
      <c r="AK97" s="209"/>
    </row>
    <row r="98" spans="1:37" s="4" customFormat="1" ht="14.25" hidden="1" x14ac:dyDescent="0.2">
      <c r="A98" s="106"/>
      <c r="C98" s="205" t="s">
        <v>1129</v>
      </c>
      <c r="D98" s="219"/>
      <c r="E98" s="219"/>
      <c r="F98" s="223">
        <v>0</v>
      </c>
      <c r="G98" s="717" t="s">
        <v>1970</v>
      </c>
      <c r="H98" s="199"/>
      <c r="I98" s="208"/>
      <c r="J98" s="209"/>
      <c r="K98" s="100"/>
      <c r="L98" s="100"/>
      <c r="R98" s="205" t="s">
        <v>1129</v>
      </c>
      <c r="S98" s="219"/>
      <c r="T98" s="219"/>
      <c r="U98" s="223">
        <v>0</v>
      </c>
      <c r="V98" s="199"/>
      <c r="W98" s="199"/>
      <c r="X98" s="208"/>
      <c r="Y98" s="209"/>
      <c r="Z98" s="560"/>
      <c r="AA98" s="219"/>
      <c r="AB98" s="219"/>
      <c r="AD98" s="205" t="s">
        <v>1129</v>
      </c>
      <c r="AE98" s="219"/>
      <c r="AF98" s="219"/>
      <c r="AG98" s="223">
        <v>0</v>
      </c>
      <c r="AH98" s="199"/>
      <c r="AI98" s="199"/>
      <c r="AJ98" s="208"/>
      <c r="AK98" s="209"/>
    </row>
    <row r="99" spans="1:37" s="4" customFormat="1" ht="14.25" x14ac:dyDescent="0.2">
      <c r="A99" s="106"/>
      <c r="C99" s="205"/>
      <c r="D99" s="219"/>
      <c r="E99" s="219"/>
      <c r="F99" s="221"/>
      <c r="G99" s="199"/>
      <c r="H99" s="199"/>
      <c r="I99" s="208"/>
      <c r="J99" s="209"/>
      <c r="K99" s="101"/>
      <c r="L99" s="101"/>
      <c r="R99" s="205"/>
      <c r="S99" s="219"/>
      <c r="T99" s="219"/>
      <c r="U99" s="221"/>
      <c r="V99" s="199"/>
      <c r="W99" s="199"/>
      <c r="X99" s="208"/>
      <c r="Y99" s="209"/>
      <c r="Z99" s="560"/>
      <c r="AA99" s="219"/>
      <c r="AB99" s="219"/>
      <c r="AD99" s="205"/>
      <c r="AE99" s="219"/>
      <c r="AF99" s="219"/>
      <c r="AG99" s="221"/>
      <c r="AH99" s="199"/>
      <c r="AI99" s="199"/>
      <c r="AJ99" s="208"/>
      <c r="AK99" s="209"/>
    </row>
    <row r="100" spans="1:37" s="4" customFormat="1" ht="14.25" x14ac:dyDescent="0.2">
      <c r="A100" s="106"/>
      <c r="C100" s="205" t="s">
        <v>1147</v>
      </c>
      <c r="D100" s="292"/>
      <c r="E100" s="292"/>
      <c r="F100" s="222" t="e">
        <f>IF(AND(F95&lt;1.84%),F95-F97,0)*-1</f>
        <v>#N/A</v>
      </c>
      <c r="G100" s="293"/>
      <c r="H100" s="199"/>
      <c r="I100" s="208"/>
      <c r="J100" s="209"/>
      <c r="K100" s="100"/>
      <c r="L100" s="100"/>
      <c r="R100" s="205" t="s">
        <v>1147</v>
      </c>
      <c r="S100" s="219"/>
      <c r="T100" s="219"/>
      <c r="U100" s="222">
        <f>IF(AND(U95&lt;0,U95&lt;-1.5%),U95-U97,0)*-1</f>
        <v>0</v>
      </c>
      <c r="V100" s="199"/>
      <c r="W100" s="199"/>
      <c r="X100" s="208"/>
      <c r="Y100" s="209"/>
      <c r="Z100" s="560"/>
      <c r="AA100" s="219"/>
      <c r="AB100" s="219"/>
      <c r="AD100" s="205" t="s">
        <v>1147</v>
      </c>
      <c r="AE100" s="219"/>
      <c r="AF100" s="219"/>
      <c r="AG100" s="222">
        <f>IF(AND(AG95&lt;0,AG95&lt;-1.5%),AG95-AG97,0)*-1</f>
        <v>0</v>
      </c>
      <c r="AH100" s="199"/>
      <c r="AI100" s="199"/>
      <c r="AJ100" s="208"/>
      <c r="AK100" s="209"/>
    </row>
    <row r="101" spans="1:37" s="4" customFormat="1" ht="14.25" x14ac:dyDescent="0.2">
      <c r="A101" s="106"/>
      <c r="C101" s="711" t="s">
        <v>1148</v>
      </c>
      <c r="D101" s="292"/>
      <c r="E101" s="292"/>
      <c r="F101" s="223">
        <v>0</v>
      </c>
      <c r="G101" s="716"/>
      <c r="H101" s="199"/>
      <c r="I101" s="208"/>
      <c r="J101" s="209"/>
      <c r="K101" s="100"/>
      <c r="L101" s="100"/>
      <c r="R101" s="205" t="s">
        <v>1148</v>
      </c>
      <c r="S101" s="219"/>
      <c r="T101" s="219"/>
      <c r="U101" s="223">
        <f>-IF(AND(U95&gt;0),0-U95*0.2369588,0)*-1</f>
        <v>0</v>
      </c>
      <c r="V101" s="199"/>
      <c r="W101" s="199"/>
      <c r="X101" s="208"/>
      <c r="Y101" s="209"/>
      <c r="Z101" s="560"/>
      <c r="AA101" s="219"/>
      <c r="AB101" s="219"/>
      <c r="AC101"/>
      <c r="AD101" s="205" t="s">
        <v>1148</v>
      </c>
      <c r="AE101" s="219"/>
      <c r="AF101" s="219"/>
      <c r="AG101" s="223">
        <f>-IF(AND(AG95&gt;0),0-AG95*0.2369588,0)*-1</f>
        <v>0</v>
      </c>
      <c r="AH101" s="199"/>
      <c r="AI101" s="199"/>
      <c r="AJ101" s="208"/>
      <c r="AK101" s="209"/>
    </row>
    <row r="102" spans="1:37" s="4" customFormat="1" ht="14.25" x14ac:dyDescent="0.2">
      <c r="A102" s="106"/>
      <c r="C102" s="205"/>
      <c r="D102" s="219"/>
      <c r="E102" s="219"/>
      <c r="F102" s="208"/>
      <c r="G102" s="208"/>
      <c r="H102" s="208"/>
      <c r="I102" s="208"/>
      <c r="J102" s="209"/>
      <c r="K102" s="100"/>
      <c r="L102" s="100"/>
      <c r="R102" s="205"/>
      <c r="S102" s="219"/>
      <c r="T102" s="219"/>
      <c r="U102" s="208"/>
      <c r="V102" s="208"/>
      <c r="W102" s="208"/>
      <c r="X102" s="208"/>
      <c r="Y102" s="209"/>
      <c r="Z102" s="560"/>
      <c r="AA102" s="219"/>
      <c r="AB102" s="219"/>
      <c r="AC102"/>
      <c r="AD102" s="205"/>
      <c r="AE102" s="219"/>
      <c r="AF102" s="219"/>
      <c r="AG102" s="208"/>
      <c r="AH102" s="208"/>
      <c r="AI102" s="208"/>
      <c r="AJ102" s="208"/>
      <c r="AK102" s="209"/>
    </row>
    <row r="103" spans="1:37" ht="14.25" x14ac:dyDescent="0.2">
      <c r="A103" s="103"/>
      <c r="C103" s="205"/>
      <c r="D103" s="219"/>
      <c r="E103" s="219"/>
      <c r="F103" s="208"/>
      <c r="G103" s="208"/>
      <c r="H103" s="208"/>
      <c r="I103" s="208"/>
      <c r="J103" s="209"/>
      <c r="K103" s="100"/>
      <c r="L103" s="100"/>
      <c r="R103" s="205"/>
      <c r="S103" s="219"/>
      <c r="T103" s="219"/>
      <c r="U103" s="208"/>
      <c r="V103" s="208"/>
      <c r="W103" s="208"/>
      <c r="X103" s="208"/>
      <c r="Y103" s="209"/>
      <c r="Z103" s="560"/>
      <c r="AA103" s="219"/>
      <c r="AB103" s="219"/>
      <c r="AD103" s="205"/>
      <c r="AE103" s="219"/>
      <c r="AF103" s="219"/>
      <c r="AG103" s="208"/>
      <c r="AH103" s="208"/>
      <c r="AI103" s="208"/>
      <c r="AJ103" s="208"/>
      <c r="AK103" s="209"/>
    </row>
    <row r="104" spans="1:37" ht="14.25" x14ac:dyDescent="0.2">
      <c r="A104" s="103"/>
      <c r="C104" s="205" t="s">
        <v>1976</v>
      </c>
      <c r="D104" s="219" t="s">
        <v>1766</v>
      </c>
      <c r="E104" s="219"/>
      <c r="F104" s="208"/>
      <c r="G104" s="208"/>
      <c r="H104" s="208"/>
      <c r="I104" s="208"/>
      <c r="J104" s="209"/>
      <c r="K104" s="100"/>
      <c r="L104" s="100"/>
      <c r="R104" s="205" t="s">
        <v>1976</v>
      </c>
      <c r="S104" s="219" t="s">
        <v>1359</v>
      </c>
      <c r="T104" s="219"/>
      <c r="U104" s="208"/>
      <c r="V104" s="208"/>
      <c r="W104" s="208"/>
      <c r="X104" s="208"/>
      <c r="Y104" s="209"/>
      <c r="Z104" s="560"/>
      <c r="AA104" s="219"/>
      <c r="AB104" s="219"/>
      <c r="AD104" s="205" t="s">
        <v>1976</v>
      </c>
      <c r="AE104" s="219" t="s">
        <v>1964</v>
      </c>
      <c r="AF104" s="219"/>
      <c r="AG104" s="208"/>
      <c r="AH104" s="208"/>
      <c r="AI104" s="208"/>
      <c r="AJ104" s="208"/>
      <c r="AK104" s="209"/>
    </row>
    <row r="105" spans="1:37" ht="14.25" x14ac:dyDescent="0.2">
      <c r="A105" s="103"/>
      <c r="C105" s="205"/>
      <c r="D105" s="219"/>
      <c r="E105" s="219"/>
      <c r="F105" s="208"/>
      <c r="G105" s="208"/>
      <c r="H105" s="208"/>
      <c r="I105" s="208"/>
      <c r="J105" s="209"/>
      <c r="K105" s="100"/>
      <c r="L105" s="100"/>
      <c r="R105" s="205"/>
      <c r="S105" s="219"/>
      <c r="T105" s="219"/>
      <c r="U105" s="208"/>
      <c r="V105" s="208"/>
      <c r="W105" s="208"/>
      <c r="X105" s="208"/>
      <c r="Y105" s="209"/>
      <c r="Z105" s="560"/>
      <c r="AA105" s="219"/>
      <c r="AB105" s="219"/>
      <c r="AD105" s="205"/>
      <c r="AE105" s="219"/>
      <c r="AF105" s="219"/>
      <c r="AG105" s="208"/>
      <c r="AH105" s="208"/>
      <c r="AI105" s="208"/>
      <c r="AJ105" s="208"/>
      <c r="AK105" s="209"/>
    </row>
    <row r="106" spans="1:37" ht="14.25" x14ac:dyDescent="0.2">
      <c r="A106" s="103"/>
      <c r="C106" s="205" t="s">
        <v>45</v>
      </c>
      <c r="D106" s="206" t="e">
        <f>D90</f>
        <v>#N/A</v>
      </c>
      <c r="E106" s="207" t="s">
        <v>1130</v>
      </c>
      <c r="F106" s="224" t="e">
        <f>IF(F100&gt;0,F100,F101)</f>
        <v>#N/A</v>
      </c>
      <c r="G106" s="207" t="s">
        <v>1130</v>
      </c>
      <c r="H106" s="206" t="e">
        <f>H78</f>
        <v>#N/A</v>
      </c>
      <c r="I106" s="225" t="s">
        <v>50</v>
      </c>
      <c r="J106" s="226" t="e">
        <f>IF(J41&gt;0,0,D106*F106*H106)</f>
        <v>#N/A</v>
      </c>
      <c r="K106" s="100"/>
      <c r="L106" s="100"/>
      <c r="M106" s="17"/>
      <c r="N106" s="17"/>
      <c r="O106" s="18"/>
      <c r="R106" s="205" t="e">
        <f>IF(Y106&lt;0,"Scaling Gains","MFG Value")</f>
        <v>#N/A</v>
      </c>
      <c r="S106" s="206">
        <f>S90</f>
        <v>0</v>
      </c>
      <c r="T106" s="207" t="s">
        <v>1130</v>
      </c>
      <c r="U106" s="224">
        <f>IF(U100&gt;0,U100,U101)</f>
        <v>0</v>
      </c>
      <c r="V106" s="207" t="s">
        <v>1130</v>
      </c>
      <c r="W106" s="206" t="e">
        <f>W78</f>
        <v>#N/A</v>
      </c>
      <c r="X106" s="225" t="s">
        <v>50</v>
      </c>
      <c r="Y106" s="226" t="e">
        <f>IF(Y41&gt;0,0,S106*U106*W106)</f>
        <v>#N/A</v>
      </c>
      <c r="Z106" s="561"/>
      <c r="AA106" s="206"/>
      <c r="AB106" s="206"/>
      <c r="AD106" s="205" t="str">
        <f>IF(AK106&lt;0,"Scaling Gains","MFG Value")</f>
        <v>MFG Value</v>
      </c>
      <c r="AE106" s="206">
        <f>AE90</f>
        <v>0</v>
      </c>
      <c r="AF106" s="207" t="s">
        <v>1130</v>
      </c>
      <c r="AG106" s="224">
        <f>IF(AG100&gt;0,AG100,AG101)</f>
        <v>0</v>
      </c>
      <c r="AH106" s="207" t="s">
        <v>1130</v>
      </c>
      <c r="AI106" s="206">
        <f>AI78</f>
        <v>0</v>
      </c>
      <c r="AJ106" s="225" t="s">
        <v>50</v>
      </c>
      <c r="AK106" s="226">
        <f>IF(AK41&gt;0,0,AE106*AG106*AI106)</f>
        <v>0</v>
      </c>
    </row>
    <row r="107" spans="1:37" ht="14.25" x14ac:dyDescent="0.2">
      <c r="A107" s="103"/>
      <c r="C107" s="205"/>
      <c r="D107" s="206"/>
      <c r="E107" s="207"/>
      <c r="F107" s="224"/>
      <c r="G107" s="207"/>
      <c r="H107" s="206"/>
      <c r="I107" s="225"/>
      <c r="J107" s="226"/>
      <c r="K107" s="100"/>
      <c r="L107" s="100"/>
      <c r="M107" s="17"/>
      <c r="N107" s="17"/>
      <c r="O107" s="18"/>
      <c r="R107" s="205"/>
      <c r="S107" s="206"/>
      <c r="T107" s="207"/>
      <c r="U107" s="224"/>
      <c r="V107" s="207"/>
      <c r="W107" s="206"/>
      <c r="X107" s="225"/>
      <c r="Y107" s="226"/>
      <c r="Z107" s="561"/>
      <c r="AA107" s="206"/>
      <c r="AB107" s="206"/>
      <c r="AD107" s="205"/>
      <c r="AE107" s="206"/>
      <c r="AF107" s="207"/>
      <c r="AG107" s="224"/>
      <c r="AH107" s="207"/>
      <c r="AI107" s="206"/>
      <c r="AJ107" s="225"/>
      <c r="AK107" s="226"/>
    </row>
    <row r="108" spans="1:37" ht="15" x14ac:dyDescent="0.25">
      <c r="A108" s="103"/>
      <c r="C108" s="205"/>
      <c r="D108" s="206"/>
      <c r="E108" s="207"/>
      <c r="F108" s="224"/>
      <c r="G108" s="525" t="e">
        <f>IF(J106=0,"NO MFG ADJUSTMENT REQUIRED","")</f>
        <v>#N/A</v>
      </c>
      <c r="J108" s="375"/>
      <c r="K108" s="100"/>
      <c r="L108" s="100"/>
      <c r="M108" s="17"/>
      <c r="N108" s="17"/>
      <c r="O108" s="18"/>
      <c r="R108" s="205"/>
      <c r="S108" s="206"/>
      <c r="T108" s="207"/>
      <c r="U108" s="224"/>
      <c r="V108" s="525" t="e">
        <f>IF(Y106=0,"SCHOOL ON MPPF, NO MFG ADJUSTMENT REQUIRED","")</f>
        <v>#N/A</v>
      </c>
      <c r="X108" s="225"/>
      <c r="Y108" s="226"/>
      <c r="Z108" s="561"/>
      <c r="AA108" s="206"/>
      <c r="AB108" s="206"/>
      <c r="AD108" s="205"/>
      <c r="AE108" s="206"/>
      <c r="AF108" s="207"/>
      <c r="AG108" s="224"/>
      <c r="AH108" s="525" t="str">
        <f>IF(AK106=0,"SCHOOL ON MPPF, NO MFG ADJUSTMENT REQUIRED","")</f>
        <v>SCHOOL ON MPPF, NO MFG ADJUSTMENT REQUIRED</v>
      </c>
      <c r="AJ108" s="225"/>
      <c r="AK108" s="226"/>
    </row>
    <row r="109" spans="1:37" ht="14.25" x14ac:dyDescent="0.2">
      <c r="A109" s="103"/>
      <c r="C109" s="213"/>
      <c r="D109" s="214"/>
      <c r="E109" s="214"/>
      <c r="F109" s="215"/>
      <c r="G109" s="215"/>
      <c r="H109" s="215"/>
      <c r="I109" s="215"/>
      <c r="J109" s="216"/>
      <c r="K109" s="102"/>
      <c r="L109" s="102"/>
      <c r="R109" s="213"/>
      <c r="S109" s="214"/>
      <c r="T109" s="214"/>
      <c r="U109" s="215"/>
      <c r="V109" s="215"/>
      <c r="W109" s="215"/>
      <c r="X109" s="215"/>
      <c r="Y109" s="216"/>
      <c r="Z109" s="560"/>
      <c r="AA109" s="219"/>
      <c r="AB109" s="219"/>
      <c r="AD109" s="213"/>
      <c r="AE109" s="214"/>
      <c r="AF109" s="214"/>
      <c r="AG109" s="215"/>
      <c r="AH109" s="215"/>
      <c r="AI109" s="215"/>
      <c r="AJ109" s="215"/>
      <c r="AK109" s="216"/>
    </row>
    <row r="110" spans="1:37" ht="14.25" x14ac:dyDescent="0.2">
      <c r="A110" s="103"/>
      <c r="C110" s="200"/>
      <c r="D110" s="217"/>
      <c r="E110" s="217"/>
      <c r="F110" s="203"/>
      <c r="G110" s="203"/>
      <c r="H110" s="203"/>
      <c r="I110" s="203"/>
      <c r="J110" s="227"/>
      <c r="R110" s="200"/>
      <c r="S110" s="217"/>
      <c r="T110" s="217"/>
      <c r="U110" s="203"/>
      <c r="V110" s="203"/>
      <c r="W110" s="203"/>
      <c r="X110" s="203"/>
      <c r="Y110" s="227"/>
      <c r="Z110" s="562"/>
      <c r="AA110" s="208"/>
      <c r="AB110" s="208"/>
      <c r="AD110" s="200"/>
      <c r="AE110" s="217"/>
      <c r="AF110" s="217"/>
      <c r="AG110" s="203"/>
      <c r="AH110" s="203"/>
      <c r="AI110" s="203"/>
      <c r="AJ110" s="203"/>
      <c r="AK110" s="227"/>
    </row>
    <row r="111" spans="1:37" ht="15" x14ac:dyDescent="0.25">
      <c r="A111" s="103"/>
      <c r="C111" s="228" t="s">
        <v>36</v>
      </c>
      <c r="D111" s="229"/>
      <c r="E111" s="229"/>
      <c r="F111" s="212"/>
      <c r="G111" s="212"/>
      <c r="H111" s="230" t="e">
        <f>H81</f>
        <v>#N/A</v>
      </c>
      <c r="I111" s="208"/>
      <c r="J111" s="209"/>
      <c r="R111" s="228" t="s">
        <v>36</v>
      </c>
      <c r="S111" s="229"/>
      <c r="T111" s="229"/>
      <c r="U111" s="212"/>
      <c r="V111" s="212"/>
      <c r="W111" s="230">
        <f>W81</f>
        <v>114400</v>
      </c>
      <c r="X111" s="208"/>
      <c r="Y111" s="209"/>
      <c r="Z111" s="560"/>
      <c r="AA111" s="219"/>
      <c r="AB111" s="219"/>
      <c r="AD111" s="228" t="s">
        <v>36</v>
      </c>
      <c r="AE111" s="229"/>
      <c r="AF111" s="229"/>
      <c r="AG111" s="212"/>
      <c r="AH111" s="212"/>
      <c r="AI111" s="230">
        <f>AI81</f>
        <v>114400</v>
      </c>
      <c r="AJ111" s="208"/>
      <c r="AK111" s="209"/>
    </row>
    <row r="112" spans="1:37" ht="15" x14ac:dyDescent="0.25">
      <c r="A112" s="103"/>
      <c r="C112" s="228"/>
      <c r="D112" s="229"/>
      <c r="E112" s="229"/>
      <c r="F112" s="212"/>
      <c r="G112" s="212"/>
      <c r="H112" s="230"/>
      <c r="I112" s="208"/>
      <c r="J112" s="209"/>
      <c r="R112" s="228"/>
      <c r="S112" s="229"/>
      <c r="T112" s="229"/>
      <c r="U112" s="212"/>
      <c r="V112" s="212"/>
      <c r="W112" s="230"/>
      <c r="X112" s="208"/>
      <c r="Y112" s="209"/>
      <c r="Z112" s="560"/>
      <c r="AA112" s="219"/>
      <c r="AB112" s="219"/>
      <c r="AD112" s="228"/>
      <c r="AE112" s="229"/>
      <c r="AF112" s="229"/>
      <c r="AG112" s="212"/>
      <c r="AH112" s="212"/>
      <c r="AI112" s="230"/>
      <c r="AJ112" s="208"/>
      <c r="AK112" s="209"/>
    </row>
    <row r="113" spans="1:37" ht="15" x14ac:dyDescent="0.25">
      <c r="A113" s="103"/>
      <c r="C113" s="231" t="s">
        <v>1131</v>
      </c>
      <c r="D113" s="229"/>
      <c r="E113" s="229"/>
      <c r="F113" s="212"/>
      <c r="G113" s="212"/>
      <c r="H113" s="230" t="e">
        <f>J106</f>
        <v>#N/A</v>
      </c>
      <c r="I113" s="208"/>
      <c r="J113" s="209"/>
      <c r="R113" s="231" t="s">
        <v>1131</v>
      </c>
      <c r="S113" s="229"/>
      <c r="T113" s="229"/>
      <c r="U113" s="212"/>
      <c r="V113" s="212"/>
      <c r="W113" s="230" t="e">
        <f>Y106</f>
        <v>#N/A</v>
      </c>
      <c r="X113" s="208"/>
      <c r="Y113" s="209"/>
      <c r="Z113" s="560"/>
      <c r="AA113" s="219"/>
      <c r="AB113" s="219"/>
      <c r="AD113" s="231" t="s">
        <v>1131</v>
      </c>
      <c r="AE113" s="229"/>
      <c r="AF113" s="229"/>
      <c r="AG113" s="212"/>
      <c r="AH113" s="212"/>
      <c r="AI113" s="230">
        <f>AK106</f>
        <v>0</v>
      </c>
      <c r="AJ113" s="208"/>
      <c r="AK113" s="209"/>
    </row>
    <row r="114" spans="1:37" ht="15" x14ac:dyDescent="0.25">
      <c r="A114" s="103"/>
      <c r="C114" s="228"/>
      <c r="D114" s="229"/>
      <c r="E114" s="229"/>
      <c r="F114" s="212"/>
      <c r="G114" s="212"/>
      <c r="H114" s="230"/>
      <c r="I114" s="208"/>
      <c r="J114" s="209"/>
      <c r="R114" s="228"/>
      <c r="S114" s="229"/>
      <c r="T114" s="229"/>
      <c r="U114" s="212"/>
      <c r="V114" s="212"/>
      <c r="W114" s="230"/>
      <c r="X114" s="208"/>
      <c r="Y114" s="209"/>
      <c r="Z114" s="560"/>
      <c r="AA114" s="219"/>
      <c r="AB114" s="219"/>
      <c r="AD114" s="228"/>
      <c r="AE114" s="229"/>
      <c r="AF114" s="229"/>
      <c r="AG114" s="212"/>
      <c r="AH114" s="212"/>
      <c r="AI114" s="230"/>
      <c r="AJ114" s="208"/>
      <c r="AK114" s="209"/>
    </row>
    <row r="115" spans="1:37" ht="15" x14ac:dyDescent="0.25">
      <c r="A115" s="103"/>
      <c r="C115" s="228" t="s">
        <v>37</v>
      </c>
      <c r="D115" s="229"/>
      <c r="E115" s="229"/>
      <c r="F115" s="212"/>
      <c r="G115" s="212"/>
      <c r="H115" s="230" t="e">
        <f>H111+H113</f>
        <v>#N/A</v>
      </c>
      <c r="I115" s="208"/>
      <c r="J115" s="209"/>
      <c r="R115" s="228" t="s">
        <v>37</v>
      </c>
      <c r="S115" s="229"/>
      <c r="T115" s="229"/>
      <c r="U115" s="212"/>
      <c r="V115" s="212"/>
      <c r="W115" s="230" t="e">
        <f>W111+W113</f>
        <v>#N/A</v>
      </c>
      <c r="X115" s="208"/>
      <c r="Y115" s="209"/>
      <c r="Z115" s="560"/>
      <c r="AA115" s="219"/>
      <c r="AB115" s="219"/>
      <c r="AD115" s="228" t="s">
        <v>37</v>
      </c>
      <c r="AE115" s="229"/>
      <c r="AF115" s="229"/>
      <c r="AG115" s="212"/>
      <c r="AH115" s="212"/>
      <c r="AI115" s="230">
        <f>AI111+AI113</f>
        <v>114400</v>
      </c>
      <c r="AJ115" s="208"/>
      <c r="AK115" s="209"/>
    </row>
    <row r="116" spans="1:37" ht="15" x14ac:dyDescent="0.25">
      <c r="A116" s="103"/>
      <c r="C116" s="228"/>
      <c r="D116" s="229"/>
      <c r="E116" s="229"/>
      <c r="F116" s="212"/>
      <c r="G116" s="212"/>
      <c r="H116" s="230"/>
      <c r="I116" s="208"/>
      <c r="J116" s="209"/>
      <c r="R116" s="228"/>
      <c r="S116" s="229"/>
      <c r="T116" s="229"/>
      <c r="U116" s="212"/>
      <c r="V116" s="212"/>
      <c r="W116" s="230"/>
      <c r="X116" s="208"/>
      <c r="Y116" s="209"/>
      <c r="Z116" s="560"/>
      <c r="AA116" s="219"/>
      <c r="AB116" s="219"/>
      <c r="AD116" s="228"/>
      <c r="AE116" s="229"/>
      <c r="AF116" s="229"/>
      <c r="AG116" s="212"/>
      <c r="AH116" s="212"/>
      <c r="AI116" s="230"/>
      <c r="AJ116" s="208"/>
      <c r="AK116" s="209"/>
    </row>
    <row r="117" spans="1:37" ht="15" x14ac:dyDescent="0.25">
      <c r="A117" s="103"/>
      <c r="C117" s="228" t="s">
        <v>1132</v>
      </c>
      <c r="D117" s="229"/>
      <c r="E117" s="229"/>
      <c r="F117" s="212"/>
      <c r="G117" s="212"/>
      <c r="H117" s="230" t="e">
        <f>INDEX('New ISB 20-21'!$BV:$BV,MATCH($D$62,'New ISB 20-21'!$A:$A,0))</f>
        <v>#N/A</v>
      </c>
      <c r="I117" s="208"/>
      <c r="J117" s="209"/>
      <c r="R117" s="228" t="s">
        <v>1132</v>
      </c>
      <c r="S117" s="229"/>
      <c r="T117" s="229"/>
      <c r="U117" s="212"/>
      <c r="V117" s="212"/>
      <c r="W117" s="230">
        <f>Y50</f>
        <v>0</v>
      </c>
      <c r="X117" s="208"/>
      <c r="Y117" s="209"/>
      <c r="Z117" s="560"/>
      <c r="AA117" s="219"/>
      <c r="AB117" s="219"/>
      <c r="AD117" s="228" t="s">
        <v>1132</v>
      </c>
      <c r="AE117" s="229"/>
      <c r="AF117" s="229"/>
      <c r="AG117" s="212"/>
      <c r="AH117" s="212"/>
      <c r="AI117" s="230">
        <f>AK50</f>
        <v>0</v>
      </c>
      <c r="AJ117" s="208"/>
      <c r="AK117" s="209"/>
    </row>
    <row r="118" spans="1:37" ht="15" x14ac:dyDescent="0.25">
      <c r="A118" s="103"/>
      <c r="C118" s="228"/>
      <c r="D118" s="229"/>
      <c r="E118" s="229"/>
      <c r="F118" s="212"/>
      <c r="G118" s="212"/>
      <c r="H118" s="230"/>
      <c r="I118" s="208"/>
      <c r="J118" s="209"/>
      <c r="R118" s="228"/>
      <c r="S118" s="229"/>
      <c r="T118" s="229"/>
      <c r="U118" s="212"/>
      <c r="V118" s="212"/>
      <c r="W118" s="230"/>
      <c r="X118" s="208"/>
      <c r="Y118" s="209"/>
      <c r="Z118" s="560"/>
      <c r="AA118" s="219"/>
      <c r="AB118" s="219"/>
      <c r="AD118" s="228"/>
      <c r="AE118" s="229"/>
      <c r="AF118" s="229"/>
      <c r="AG118" s="212"/>
      <c r="AH118" s="212"/>
      <c r="AI118" s="230"/>
      <c r="AJ118" s="208"/>
      <c r="AK118" s="209"/>
    </row>
    <row r="119" spans="1:37" ht="15" x14ac:dyDescent="0.25">
      <c r="A119" s="103"/>
      <c r="C119" s="228"/>
      <c r="D119" s="229"/>
      <c r="E119" s="229"/>
      <c r="F119" s="212"/>
      <c r="G119" s="212"/>
      <c r="H119" s="230"/>
      <c r="I119" s="208"/>
      <c r="J119" s="209"/>
      <c r="R119" s="228"/>
      <c r="S119" s="229"/>
      <c r="T119" s="229"/>
      <c r="U119" s="212"/>
      <c r="V119" s="212"/>
      <c r="W119" s="230"/>
      <c r="X119" s="208"/>
      <c r="Y119" s="209"/>
      <c r="Z119" s="560"/>
      <c r="AA119" s="219"/>
      <c r="AB119" s="219"/>
      <c r="AD119" s="228"/>
      <c r="AE119" s="229"/>
      <c r="AF119" s="229"/>
      <c r="AG119" s="212"/>
      <c r="AH119" s="212"/>
      <c r="AI119" s="230"/>
      <c r="AJ119" s="208"/>
      <c r="AK119" s="209"/>
    </row>
    <row r="120" spans="1:37" ht="15" x14ac:dyDescent="0.25">
      <c r="A120" s="103"/>
      <c r="C120" s="232" t="s">
        <v>1168</v>
      </c>
      <c r="D120" s="233"/>
      <c r="E120" s="233"/>
      <c r="F120" s="234"/>
      <c r="G120" s="234"/>
      <c r="H120" s="235" t="e">
        <f>H117+H115</f>
        <v>#N/A</v>
      </c>
      <c r="I120" s="215"/>
      <c r="J120" s="216"/>
      <c r="R120" s="232" t="s">
        <v>1360</v>
      </c>
      <c r="S120" s="233"/>
      <c r="T120" s="233"/>
      <c r="U120" s="234"/>
      <c r="V120" s="234"/>
      <c r="W120" s="235" t="e">
        <f>W117+W115</f>
        <v>#N/A</v>
      </c>
      <c r="X120" s="215"/>
      <c r="Y120" s="216"/>
      <c r="Z120" s="560"/>
      <c r="AA120" s="219"/>
      <c r="AB120" s="219"/>
      <c r="AD120" s="232" t="s">
        <v>1965</v>
      </c>
      <c r="AE120" s="233"/>
      <c r="AF120" s="233"/>
      <c r="AG120" s="234"/>
      <c r="AH120" s="234"/>
      <c r="AI120" s="235">
        <f>AI117+AI115</f>
        <v>114400</v>
      </c>
      <c r="AJ120" s="215"/>
      <c r="AK120" s="216"/>
    </row>
    <row r="121" spans="1:37" ht="14.25" x14ac:dyDescent="0.2">
      <c r="A121" s="103"/>
      <c r="C121" s="196"/>
      <c r="D121" s="196"/>
      <c r="E121" s="196"/>
      <c r="F121" s="197"/>
      <c r="G121" s="197"/>
      <c r="H121" s="197"/>
      <c r="I121" s="197"/>
      <c r="J121" s="196"/>
      <c r="R121" s="196"/>
      <c r="S121" s="196"/>
      <c r="T121" s="196"/>
      <c r="U121" s="197"/>
      <c r="V121" s="197"/>
      <c r="W121" s="197"/>
      <c r="X121" s="197"/>
      <c r="Y121" s="196"/>
      <c r="Z121" s="558"/>
      <c r="AA121" s="196"/>
      <c r="AB121" s="196"/>
      <c r="AD121" s="196"/>
      <c r="AE121" s="196"/>
      <c r="AF121" s="196"/>
      <c r="AG121" s="197"/>
      <c r="AH121" s="197"/>
      <c r="AI121" s="197"/>
      <c r="AJ121" s="197"/>
      <c r="AK121" s="196"/>
    </row>
    <row r="122" spans="1:37" ht="15" x14ac:dyDescent="0.2">
      <c r="A122" s="103"/>
      <c r="C122" s="236" t="s">
        <v>1996</v>
      </c>
      <c r="D122" s="237"/>
      <c r="E122" s="238"/>
      <c r="F122" s="354" t="s">
        <v>1985</v>
      </c>
      <c r="G122" s="239"/>
      <c r="H122" s="239"/>
      <c r="I122" s="239"/>
      <c r="J122" s="240"/>
      <c r="R122" s="257"/>
      <c r="S122" s="258"/>
      <c r="T122" s="219"/>
      <c r="U122" s="259"/>
      <c r="V122" s="208"/>
      <c r="W122" s="208"/>
      <c r="X122" s="208"/>
      <c r="Y122" s="219"/>
      <c r="Z122" s="560"/>
      <c r="AA122" s="219"/>
      <c r="AB122" s="219"/>
      <c r="AC122" s="260"/>
      <c r="AD122" s="257"/>
      <c r="AE122" s="258"/>
      <c r="AF122" s="219"/>
      <c r="AG122" s="259"/>
      <c r="AH122" s="208"/>
      <c r="AI122" s="208"/>
      <c r="AJ122" s="208"/>
      <c r="AK122" s="219"/>
    </row>
    <row r="123" spans="1:37" ht="14.25" x14ac:dyDescent="0.2">
      <c r="A123" s="103"/>
      <c r="C123" s="236" t="s">
        <v>1995</v>
      </c>
      <c r="D123" s="237"/>
      <c r="E123" s="238"/>
      <c r="F123" s="744" t="s">
        <v>1984</v>
      </c>
      <c r="G123" s="239"/>
      <c r="H123" s="239"/>
      <c r="I123" s="239"/>
      <c r="J123" s="240"/>
      <c r="R123" s="257"/>
      <c r="S123" s="258"/>
      <c r="T123" s="219"/>
      <c r="U123" s="259"/>
      <c r="V123" s="208"/>
      <c r="W123" s="208"/>
      <c r="X123" s="208"/>
      <c r="Y123" s="219"/>
      <c r="Z123" s="560"/>
      <c r="AA123" s="219"/>
      <c r="AB123" s="219"/>
      <c r="AC123" s="260"/>
      <c r="AD123" s="257"/>
      <c r="AE123" s="258"/>
      <c r="AF123" s="219"/>
      <c r="AG123" s="259"/>
      <c r="AH123" s="208"/>
      <c r="AI123" s="208"/>
      <c r="AJ123" s="208"/>
      <c r="AK123" s="219"/>
    </row>
    <row r="124" spans="1:37" ht="15" hidden="1" x14ac:dyDescent="0.2">
      <c r="C124" s="236" t="s">
        <v>1341</v>
      </c>
      <c r="D124" s="237"/>
      <c r="E124" s="238"/>
      <c r="F124" s="354" t="s">
        <v>1334</v>
      </c>
      <c r="G124" s="239"/>
      <c r="H124" s="239"/>
      <c r="I124" s="239"/>
      <c r="J124" s="240"/>
      <c r="R124" s="261"/>
      <c r="S124" s="261"/>
      <c r="T124" s="261"/>
      <c r="U124" s="262"/>
      <c r="V124" s="262"/>
      <c r="W124" s="262"/>
      <c r="X124" s="262"/>
      <c r="Y124" s="261"/>
      <c r="Z124" s="563"/>
      <c r="AA124" s="261"/>
      <c r="AB124" s="261"/>
      <c r="AC124" s="260"/>
      <c r="AD124" s="261"/>
      <c r="AE124" s="261"/>
      <c r="AF124" s="261"/>
      <c r="AG124" s="262"/>
      <c r="AH124" s="262"/>
      <c r="AI124" s="262"/>
      <c r="AJ124" s="262"/>
      <c r="AK124" s="261"/>
    </row>
    <row r="125" spans="1:37" ht="15" hidden="1" x14ac:dyDescent="0.2">
      <c r="C125" s="236" t="s">
        <v>1342</v>
      </c>
      <c r="D125" s="237"/>
      <c r="E125" s="238"/>
      <c r="F125" s="354"/>
      <c r="G125" s="239"/>
      <c r="H125" s="239"/>
      <c r="I125" s="239"/>
      <c r="J125" s="240"/>
      <c r="R125" s="261"/>
      <c r="S125" s="261"/>
      <c r="T125" s="261"/>
      <c r="U125" s="262"/>
      <c r="V125" s="262"/>
      <c r="W125" s="262"/>
      <c r="X125" s="262"/>
      <c r="Y125" s="261"/>
      <c r="Z125" s="563"/>
      <c r="AA125" s="261"/>
      <c r="AB125" s="261"/>
      <c r="AC125" s="260"/>
      <c r="AD125" s="261"/>
      <c r="AE125" s="261"/>
      <c r="AF125" s="261"/>
      <c r="AG125" s="262"/>
      <c r="AH125" s="262"/>
      <c r="AI125" s="262"/>
      <c r="AJ125" s="262"/>
      <c r="AK125" s="261"/>
    </row>
    <row r="127" spans="1:37" ht="15" x14ac:dyDescent="0.25">
      <c r="G127" s="376" t="s">
        <v>1315</v>
      </c>
      <c r="H127" s="377" t="e">
        <f>H120-J54</f>
        <v>#N/A</v>
      </c>
    </row>
    <row r="128" spans="1:37" ht="14.25" x14ac:dyDescent="0.2">
      <c r="C128" s="219"/>
    </row>
    <row r="129" spans="3:9" ht="14.25" x14ac:dyDescent="0.2">
      <c r="C129" s="219"/>
    </row>
    <row r="131" spans="3:9" x14ac:dyDescent="0.2">
      <c r="H131" s="374"/>
    </row>
    <row r="132" spans="3:9" x14ac:dyDescent="0.2">
      <c r="I132" s="374"/>
    </row>
  </sheetData>
  <mergeCells count="222">
    <mergeCell ref="AK32:AK33"/>
    <mergeCell ref="AF33:AG33"/>
    <mergeCell ref="AH33:AI33"/>
    <mergeCell ref="C32:C33"/>
    <mergeCell ref="E32:F32"/>
    <mergeCell ref="G32:H32"/>
    <mergeCell ref="J32:J33"/>
    <mergeCell ref="E33:F33"/>
    <mergeCell ref="G33:H33"/>
    <mergeCell ref="R32:R33"/>
    <mergeCell ref="T32:U32"/>
    <mergeCell ref="V32:W32"/>
    <mergeCell ref="T33:U33"/>
    <mergeCell ref="V33:W33"/>
    <mergeCell ref="AK11:AK14"/>
    <mergeCell ref="R47:X47"/>
    <mergeCell ref="AD30:AD31"/>
    <mergeCell ref="AF30:AG30"/>
    <mergeCell ref="AH30:AI30"/>
    <mergeCell ref="AF36:AG36"/>
    <mergeCell ref="AH36:AI36"/>
    <mergeCell ref="AD34:AK34"/>
    <mergeCell ref="T28:U28"/>
    <mergeCell ref="R16:R25"/>
    <mergeCell ref="AD28:AD29"/>
    <mergeCell ref="V31:W31"/>
    <mergeCell ref="T35:U35"/>
    <mergeCell ref="V35:W35"/>
    <mergeCell ref="T36:U36"/>
    <mergeCell ref="V36:W36"/>
    <mergeCell ref="R30:R31"/>
    <mergeCell ref="S39:X39"/>
    <mergeCell ref="AE41:AJ41"/>
    <mergeCell ref="S38:X38"/>
    <mergeCell ref="T37:U37"/>
    <mergeCell ref="V37:W37"/>
    <mergeCell ref="AF35:AG35"/>
    <mergeCell ref="AH35:AI35"/>
    <mergeCell ref="AF28:AG28"/>
    <mergeCell ref="AF29:AG29"/>
    <mergeCell ref="AH29:AI29"/>
    <mergeCell ref="AF49:AG49"/>
    <mergeCell ref="AH49:AI49"/>
    <mergeCell ref="AE39:AJ39"/>
    <mergeCell ref="AF37:AG37"/>
    <mergeCell ref="AH37:AI37"/>
    <mergeCell ref="AE40:AJ40"/>
    <mergeCell ref="AE38:AJ38"/>
    <mergeCell ref="AD43:AJ43"/>
    <mergeCell ref="AE45:AJ45"/>
    <mergeCell ref="AD47:AJ47"/>
    <mergeCell ref="AD49:AE49"/>
    <mergeCell ref="AD32:AD33"/>
    <mergeCell ref="AF32:AG32"/>
    <mergeCell ref="AH32:AI32"/>
    <mergeCell ref="E36:F36"/>
    <mergeCell ref="AH31:AI31"/>
    <mergeCell ref="C1:J1"/>
    <mergeCell ref="AD1:AK1"/>
    <mergeCell ref="AK30:AK31"/>
    <mergeCell ref="N6:P6"/>
    <mergeCell ref="R1:Y1"/>
    <mergeCell ref="AF13:AG13"/>
    <mergeCell ref="AH13:AI13"/>
    <mergeCell ref="AD27:AE27"/>
    <mergeCell ref="AK28:AK29"/>
    <mergeCell ref="AF27:AG27"/>
    <mergeCell ref="AH27:AI27"/>
    <mergeCell ref="V14:W14"/>
    <mergeCell ref="R27:S27"/>
    <mergeCell ref="T27:U27"/>
    <mergeCell ref="V27:W27"/>
    <mergeCell ref="Y28:Y29"/>
    <mergeCell ref="Y17:Y25"/>
    <mergeCell ref="Y30:Y31"/>
    <mergeCell ref="T31:U31"/>
    <mergeCell ref="N1:P1"/>
    <mergeCell ref="C2:J2"/>
    <mergeCell ref="D3:J3"/>
    <mergeCell ref="J28:J29"/>
    <mergeCell ref="E28:F28"/>
    <mergeCell ref="G28:H28"/>
    <mergeCell ref="E10:F10"/>
    <mergeCell ref="E13:F13"/>
    <mergeCell ref="G13:H13"/>
    <mergeCell ref="E14:F14"/>
    <mergeCell ref="E27:F27"/>
    <mergeCell ref="G27:H27"/>
    <mergeCell ref="C8:J8"/>
    <mergeCell ref="G14:H14"/>
    <mergeCell ref="C9:C14"/>
    <mergeCell ref="E9:F9"/>
    <mergeCell ref="G9:H9"/>
    <mergeCell ref="G11:H11"/>
    <mergeCell ref="E12:F12"/>
    <mergeCell ref="G12:H12"/>
    <mergeCell ref="G10:H10"/>
    <mergeCell ref="E11:F11"/>
    <mergeCell ref="C61:J61"/>
    <mergeCell ref="C54:I54"/>
    <mergeCell ref="R50:R52"/>
    <mergeCell ref="C49:D49"/>
    <mergeCell ref="E49:F49"/>
    <mergeCell ref="G49:H49"/>
    <mergeCell ref="C50:C52"/>
    <mergeCell ref="J50:J52"/>
    <mergeCell ref="E50:F50"/>
    <mergeCell ref="G50:H50"/>
    <mergeCell ref="E51:F51"/>
    <mergeCell ref="G51:H51"/>
    <mergeCell ref="R49:S49"/>
    <mergeCell ref="C16:C25"/>
    <mergeCell ref="C30:C31"/>
    <mergeCell ref="E52:F52"/>
    <mergeCell ref="G52:H52"/>
    <mergeCell ref="V49:W49"/>
    <mergeCell ref="T50:U50"/>
    <mergeCell ref="V50:W50"/>
    <mergeCell ref="T51:U51"/>
    <mergeCell ref="D41:I41"/>
    <mergeCell ref="S41:X41"/>
    <mergeCell ref="G35:H35"/>
    <mergeCell ref="E30:F30"/>
    <mergeCell ref="G30:H30"/>
    <mergeCell ref="G36:H36"/>
    <mergeCell ref="D38:I38"/>
    <mergeCell ref="D39:I39"/>
    <mergeCell ref="C43:I43"/>
    <mergeCell ref="E37:F37"/>
    <mergeCell ref="G37:H37"/>
    <mergeCell ref="C28:C29"/>
    <mergeCell ref="D45:I45"/>
    <mergeCell ref="C47:I47"/>
    <mergeCell ref="C27:D27"/>
    <mergeCell ref="J30:J31"/>
    <mergeCell ref="AD61:AK61"/>
    <mergeCell ref="Y50:Y52"/>
    <mergeCell ref="R54:X54"/>
    <mergeCell ref="R61:Y61"/>
    <mergeCell ref="V51:W51"/>
    <mergeCell ref="T52:U52"/>
    <mergeCell ref="V52:W52"/>
    <mergeCell ref="AF50:AG50"/>
    <mergeCell ref="AH50:AI50"/>
    <mergeCell ref="AF51:AG51"/>
    <mergeCell ref="AH51:AI51"/>
    <mergeCell ref="AD50:AD52"/>
    <mergeCell ref="AD54:AJ54"/>
    <mergeCell ref="AK50:AK52"/>
    <mergeCell ref="AF52:AG52"/>
    <mergeCell ref="AH52:AI52"/>
    <mergeCell ref="T49:U49"/>
    <mergeCell ref="S40:X40"/>
    <mergeCell ref="R43:X43"/>
    <mergeCell ref="S45:X45"/>
    <mergeCell ref="S3:Y3"/>
    <mergeCell ref="S4:Y4"/>
    <mergeCell ref="R6:Y6"/>
    <mergeCell ref="R8:Y8"/>
    <mergeCell ref="R9:R14"/>
    <mergeCell ref="T9:U9"/>
    <mergeCell ref="V9:W9"/>
    <mergeCell ref="T10:U10"/>
    <mergeCell ref="V10:W10"/>
    <mergeCell ref="T11:U11"/>
    <mergeCell ref="V11:W11"/>
    <mergeCell ref="T12:U12"/>
    <mergeCell ref="V12:W12"/>
    <mergeCell ref="T13:U13"/>
    <mergeCell ref="V13:W13"/>
    <mergeCell ref="T14:U14"/>
    <mergeCell ref="Y11:Y14"/>
    <mergeCell ref="Y32:Y33"/>
    <mergeCell ref="R34:Y34"/>
    <mergeCell ref="AM35:AN35"/>
    <mergeCell ref="R2:Y2"/>
    <mergeCell ref="AD2:AK2"/>
    <mergeCell ref="AF14:AG14"/>
    <mergeCell ref="AH14:AI14"/>
    <mergeCell ref="AD16:AD25"/>
    <mergeCell ref="AD6:AK6"/>
    <mergeCell ref="AD8:AK8"/>
    <mergeCell ref="AD9:AD14"/>
    <mergeCell ref="AF9:AG9"/>
    <mergeCell ref="AH9:AI9"/>
    <mergeCell ref="AF10:AG10"/>
    <mergeCell ref="AH10:AI10"/>
    <mergeCell ref="AF11:AG11"/>
    <mergeCell ref="AH11:AI11"/>
    <mergeCell ref="AF12:AG12"/>
    <mergeCell ref="AH12:AI12"/>
    <mergeCell ref="V30:W30"/>
    <mergeCell ref="R28:R29"/>
    <mergeCell ref="T29:U29"/>
    <mergeCell ref="V29:W29"/>
    <mergeCell ref="V28:W28"/>
    <mergeCell ref="T30:U30"/>
    <mergeCell ref="AF31:AG31"/>
    <mergeCell ref="D44:I44"/>
    <mergeCell ref="D46:I46"/>
    <mergeCell ref="S44:X44"/>
    <mergeCell ref="S46:X46"/>
    <mergeCell ref="AE44:AJ44"/>
    <mergeCell ref="AE46:AJ46"/>
    <mergeCell ref="AE3:AK3"/>
    <mergeCell ref="AE4:AK4"/>
    <mergeCell ref="AK17:AK25"/>
    <mergeCell ref="AH28:AI28"/>
    <mergeCell ref="M13:M14"/>
    <mergeCell ref="L35:M35"/>
    <mergeCell ref="AA35:AB35"/>
    <mergeCell ref="E29:F29"/>
    <mergeCell ref="G29:H29"/>
    <mergeCell ref="G31:H31"/>
    <mergeCell ref="E35:F35"/>
    <mergeCell ref="D40:I40"/>
    <mergeCell ref="C34:J34"/>
    <mergeCell ref="J11:J14"/>
    <mergeCell ref="J17:J25"/>
    <mergeCell ref="E31:F31"/>
    <mergeCell ref="D4:J4"/>
    <mergeCell ref="C6:J6"/>
  </mergeCells>
  <hyperlinks>
    <hyperlink ref="F122" r:id="rId1" display="EFA MFG Guidance" xr:uid="{00000000-0004-0000-0300-000000000000}"/>
    <hyperlink ref="F124" location="'Capping and Scaling'!A1" display="Capping and Scaling examples" xr:uid="{00000000-0004-0000-0300-000001000000}"/>
    <hyperlink ref="F123" r:id="rId2" xr:uid="{00000000-0004-0000-0300-000002000000}"/>
    <hyperlink ref="L35:M35" r:id="rId3" display="MPPF Calculation: Click for more info" xr:uid="{B15EF7BA-F952-4365-B0C2-CAF1CB31D3E1}"/>
    <hyperlink ref="AA35:AB35" r:id="rId4" display="MPPF Calculation: Click for more info" xr:uid="{756D125E-7573-44C5-9575-8CBA29B58C9E}"/>
    <hyperlink ref="AM35:AN35" r:id="rId5" display="MPPF Calculation: Click for more info" xr:uid="{C4D95313-5BE1-4B2D-B050-2B2314B22D5F}"/>
  </hyperlinks>
  <printOptions horizontalCentered="1"/>
  <pageMargins left="0.17" right="0" top="0" bottom="0" header="0" footer="0"/>
  <pageSetup paperSize="8" scale="38" orientation="landscape"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8" tint="0.39997558519241921"/>
  </sheetPr>
  <dimension ref="B2:R41"/>
  <sheetViews>
    <sheetView topLeftCell="A19" zoomScale="80" zoomScaleNormal="80" workbookViewId="0">
      <pane activePane="bottomRight" state="frozen"/>
      <selection activeCell="I28" sqref="I28"/>
    </sheetView>
  </sheetViews>
  <sheetFormatPr defaultColWidth="9.33203125" defaultRowHeight="23.25" x14ac:dyDescent="0.35"/>
  <cols>
    <col min="1" max="2" width="9.33203125" style="359"/>
    <col min="3" max="4" width="1.5" style="359" customWidth="1"/>
    <col min="5" max="5" width="65.1640625" style="359" customWidth="1"/>
    <col min="6" max="6" width="0.6640625" style="359" customWidth="1"/>
    <col min="7" max="7" width="65.1640625" style="359" customWidth="1"/>
    <col min="8" max="8" width="1.5" style="359" customWidth="1"/>
    <col min="9" max="9" width="33.6640625" style="359" customWidth="1"/>
    <col min="10" max="10" width="65.1640625" style="359" hidden="1" customWidth="1"/>
    <col min="11" max="11" width="0.6640625" style="359" hidden="1" customWidth="1"/>
    <col min="12" max="12" width="65.1640625" style="359" hidden="1" customWidth="1"/>
    <col min="13" max="13" width="1.33203125" style="359" hidden="1" customWidth="1"/>
    <col min="14" max="14" width="0" style="359" hidden="1" customWidth="1"/>
    <col min="15" max="15" width="24.33203125" style="358" hidden="1" customWidth="1"/>
    <col min="16" max="16" width="45.83203125" style="564" hidden="1" customWidth="1"/>
    <col min="17" max="17" width="75.83203125" style="359" hidden="1" customWidth="1"/>
    <col min="18" max="18" width="9.33203125" style="368"/>
    <col min="19" max="16384" width="9.33203125" style="359"/>
  </cols>
  <sheetData>
    <row r="2" spans="2:18" x14ac:dyDescent="0.35">
      <c r="B2" s="373" t="s">
        <v>1340</v>
      </c>
    </row>
    <row r="4" spans="2:18" x14ac:dyDescent="0.35">
      <c r="B4" s="358" t="s">
        <v>1337</v>
      </c>
    </row>
    <row r="5" spans="2:18" x14ac:dyDescent="0.35">
      <c r="B5" s="372" t="s">
        <v>1339</v>
      </c>
    </row>
    <row r="6" spans="2:18" x14ac:dyDescent="0.35">
      <c r="B6" s="372" t="s">
        <v>1338</v>
      </c>
    </row>
    <row r="7" spans="2:18" x14ac:dyDescent="0.35">
      <c r="B7" s="358"/>
    </row>
    <row r="8" spans="2:18" x14ac:dyDescent="0.35">
      <c r="B8" s="366" t="s">
        <v>1319</v>
      </c>
    </row>
    <row r="10" spans="2:18" x14ac:dyDescent="0.35">
      <c r="B10" s="912" t="s">
        <v>1331</v>
      </c>
      <c r="D10" s="360"/>
      <c r="E10" s="361"/>
      <c r="F10" s="361"/>
      <c r="G10" s="361"/>
      <c r="H10" s="362"/>
      <c r="J10" s="360"/>
      <c r="K10" s="361"/>
      <c r="L10" s="361"/>
      <c r="M10" s="362"/>
    </row>
    <row r="11" spans="2:18" x14ac:dyDescent="0.35">
      <c r="B11" s="913"/>
      <c r="D11" s="363"/>
      <c r="E11" s="910" t="s">
        <v>1318</v>
      </c>
      <c r="F11" s="364"/>
      <c r="G11" s="910" t="s">
        <v>1763</v>
      </c>
      <c r="H11" s="365"/>
      <c r="J11" s="910"/>
      <c r="K11" s="364"/>
      <c r="L11" s="910"/>
      <c r="M11" s="365"/>
    </row>
    <row r="12" spans="2:18" ht="72.75" customHeight="1" x14ac:dyDescent="0.35">
      <c r="B12" s="913"/>
      <c r="D12" s="363"/>
      <c r="E12" s="911"/>
      <c r="F12" s="364"/>
      <c r="G12" s="911"/>
      <c r="H12" s="365"/>
      <c r="I12" s="523"/>
      <c r="J12" s="911"/>
      <c r="K12" s="364"/>
      <c r="L12" s="911"/>
      <c r="M12" s="365"/>
      <c r="O12" s="908" t="s">
        <v>1772</v>
      </c>
      <c r="P12" s="909"/>
      <c r="Q12" s="567" t="s">
        <v>1773</v>
      </c>
      <c r="R12" s="367"/>
    </row>
    <row r="13" spans="2:18" ht="17.25" customHeight="1" x14ac:dyDescent="0.35">
      <c r="B13" s="913"/>
      <c r="D13" s="363"/>
      <c r="E13" s="364"/>
      <c r="F13" s="364"/>
      <c r="G13" s="364"/>
      <c r="H13" s="365"/>
      <c r="I13" s="523"/>
      <c r="J13" s="381"/>
      <c r="K13" s="364"/>
      <c r="L13" s="364"/>
      <c r="M13" s="365"/>
      <c r="O13" s="565" t="e">
        <f>'3 Year Schools Block &amp; MFG'!$H$78</f>
        <v>#N/A</v>
      </c>
      <c r="P13" s="567" t="str">
        <f>'3 Year Schools Block &amp; MFG'!C78</f>
        <v>MFG 2019-20 £ per pupil</v>
      </c>
      <c r="Q13" s="567" t="s">
        <v>1774</v>
      </c>
      <c r="R13" s="367"/>
    </row>
    <row r="14" spans="2:18" ht="23.25" customHeight="1" x14ac:dyDescent="0.35">
      <c r="B14" s="913"/>
      <c r="D14" s="363"/>
      <c r="E14" s="367"/>
      <c r="F14" s="367"/>
      <c r="G14" s="368"/>
      <c r="H14" s="365"/>
      <c r="I14" s="523"/>
      <c r="J14" s="382"/>
      <c r="K14" s="367"/>
      <c r="L14" s="368"/>
      <c r="M14" s="365"/>
      <c r="O14" s="565" t="e">
        <f>'3 Year Schools Block &amp; MFG'!$H$92</f>
        <v>#N/A</v>
      </c>
      <c r="P14" s="567" t="str">
        <f>'3 Year Schools Block &amp; MFG'!C92</f>
        <v>MFG 2020-21 £ per pupil</v>
      </c>
      <c r="Q14" s="567" t="s">
        <v>1775</v>
      </c>
      <c r="R14" s="367"/>
    </row>
    <row r="15" spans="2:18" ht="21" x14ac:dyDescent="0.35">
      <c r="B15" s="913"/>
      <c r="D15" s="363"/>
      <c r="E15" s="367" t="s">
        <v>1335</v>
      </c>
      <c r="F15" s="367"/>
      <c r="G15" s="368"/>
      <c r="H15" s="365"/>
      <c r="I15" s="523"/>
      <c r="J15" s="382"/>
      <c r="K15" s="367"/>
      <c r="L15" s="368"/>
      <c r="M15" s="365"/>
      <c r="O15" s="566" t="e">
        <f>O14-O13</f>
        <v>#N/A</v>
      </c>
      <c r="P15" s="567" t="s">
        <v>1768</v>
      </c>
      <c r="Q15" s="567" t="s">
        <v>1776</v>
      </c>
      <c r="R15" s="367"/>
    </row>
    <row r="16" spans="2:18" ht="21" x14ac:dyDescent="0.35">
      <c r="B16" s="913"/>
      <c r="D16" s="363"/>
      <c r="E16" s="367" t="s">
        <v>1767</v>
      </c>
      <c r="F16" s="367"/>
      <c r="G16" s="368"/>
      <c r="H16" s="365"/>
      <c r="I16" s="523"/>
      <c r="J16" s="382"/>
      <c r="K16" s="367"/>
      <c r="L16" s="368"/>
      <c r="M16" s="365"/>
      <c r="O16" s="566" t="e">
        <f>O15*0.0981373</f>
        <v>#N/A</v>
      </c>
      <c r="P16" s="567" t="s">
        <v>1771</v>
      </c>
      <c r="Q16" s="567" t="s">
        <v>1777</v>
      </c>
      <c r="R16" s="367"/>
    </row>
    <row r="17" spans="2:18" ht="21" x14ac:dyDescent="0.35">
      <c r="B17" s="913"/>
      <c r="D17" s="363"/>
      <c r="E17" s="367" t="s">
        <v>1764</v>
      </c>
      <c r="F17" s="367"/>
      <c r="G17" s="368"/>
      <c r="H17" s="365"/>
      <c r="I17" s="523"/>
      <c r="J17" s="382"/>
      <c r="K17" s="367"/>
      <c r="L17" s="368"/>
      <c r="M17" s="365"/>
      <c r="O17" s="566" t="e">
        <f>O15-O16</f>
        <v>#N/A</v>
      </c>
      <c r="P17" s="567" t="s">
        <v>1769</v>
      </c>
      <c r="Q17" s="567"/>
      <c r="R17" s="367"/>
    </row>
    <row r="18" spans="2:18" ht="21" x14ac:dyDescent="0.35">
      <c r="B18" s="913"/>
      <c r="D18" s="363"/>
      <c r="E18" s="367" t="s">
        <v>1765</v>
      </c>
      <c r="F18" s="367"/>
      <c r="G18" s="368"/>
      <c r="H18" s="365"/>
      <c r="I18" s="523"/>
      <c r="J18" s="382"/>
      <c r="K18" s="367"/>
      <c r="L18" s="368"/>
      <c r="M18" s="365"/>
      <c r="O18" s="565" t="e">
        <f>O13+O17</f>
        <v>#N/A</v>
      </c>
      <c r="P18" s="567" t="s">
        <v>44</v>
      </c>
      <c r="Q18" s="567"/>
      <c r="R18" s="367"/>
    </row>
    <row r="19" spans="2:18" ht="21" x14ac:dyDescent="0.35">
      <c r="B19" s="914"/>
      <c r="D19" s="369"/>
      <c r="E19" s="370"/>
      <c r="F19" s="370"/>
      <c r="G19" s="370"/>
      <c r="H19" s="371"/>
      <c r="J19" s="370"/>
      <c r="K19" s="370"/>
      <c r="L19" s="370"/>
      <c r="M19" s="371"/>
      <c r="O19" s="568" t="e">
        <f>'3 Year Schools Block &amp; MFG'!D106*O16</f>
        <v>#N/A</v>
      </c>
      <c r="P19" s="567" t="s">
        <v>1770</v>
      </c>
      <c r="Q19" s="567"/>
      <c r="R19" s="367"/>
    </row>
    <row r="20" spans="2:18" ht="10.5" customHeight="1" x14ac:dyDescent="0.35">
      <c r="D20" s="368"/>
      <c r="E20" s="368"/>
      <c r="F20" s="368"/>
      <c r="G20" s="368"/>
      <c r="H20" s="368"/>
    </row>
    <row r="21" spans="2:18" x14ac:dyDescent="0.35">
      <c r="B21" s="912" t="s">
        <v>1332</v>
      </c>
      <c r="D21" s="360"/>
      <c r="E21" s="361"/>
      <c r="F21" s="361"/>
      <c r="G21" s="361"/>
      <c r="H21" s="362"/>
    </row>
    <row r="22" spans="2:18" ht="21" customHeight="1" x14ac:dyDescent="0.35">
      <c r="B22" s="913"/>
      <c r="D22" s="363"/>
      <c r="E22" s="910" t="s">
        <v>1320</v>
      </c>
      <c r="F22" s="364"/>
      <c r="G22" s="910" t="s">
        <v>1322</v>
      </c>
      <c r="H22" s="365"/>
    </row>
    <row r="23" spans="2:18" ht="72.75" customHeight="1" x14ac:dyDescent="0.35">
      <c r="B23" s="913"/>
      <c r="D23" s="363"/>
      <c r="E23" s="911"/>
      <c r="F23" s="364"/>
      <c r="G23" s="911"/>
      <c r="H23" s="365"/>
      <c r="J23" s="358" t="s">
        <v>1345</v>
      </c>
      <c r="K23" s="358"/>
      <c r="L23" s="383">
        <v>1004658.45</v>
      </c>
    </row>
    <row r="24" spans="2:18" ht="21" customHeight="1" x14ac:dyDescent="0.35">
      <c r="B24" s="913"/>
      <c r="D24" s="363"/>
      <c r="E24" s="364"/>
      <c r="F24" s="364"/>
      <c r="G24" s="364"/>
      <c r="H24" s="365"/>
      <c r="J24" s="358" t="s">
        <v>5</v>
      </c>
      <c r="K24" s="358"/>
      <c r="L24" s="384">
        <v>110000</v>
      </c>
    </row>
    <row r="25" spans="2:18" ht="21" customHeight="1" x14ac:dyDescent="0.35">
      <c r="B25" s="913"/>
      <c r="D25" s="363"/>
      <c r="E25" s="367"/>
      <c r="F25" s="367"/>
      <c r="G25" s="368"/>
      <c r="H25" s="365"/>
      <c r="J25" s="358" t="s">
        <v>6</v>
      </c>
      <c r="K25" s="358"/>
      <c r="L25" s="384">
        <v>29683</v>
      </c>
    </row>
    <row r="26" spans="2:18" ht="21" customHeight="1" x14ac:dyDescent="0.35">
      <c r="B26" s="913"/>
      <c r="D26" s="363"/>
      <c r="E26" s="367" t="s">
        <v>1323</v>
      </c>
      <c r="F26" s="367"/>
      <c r="G26" s="368"/>
      <c r="H26" s="365"/>
      <c r="J26" s="358" t="s">
        <v>44</v>
      </c>
      <c r="K26" s="358"/>
      <c r="L26" s="385">
        <f>SUM(L23:L25)</f>
        <v>1144341.45</v>
      </c>
    </row>
    <row r="27" spans="2:18" ht="21" customHeight="1" x14ac:dyDescent="0.35">
      <c r="B27" s="913"/>
      <c r="D27" s="363"/>
      <c r="E27" s="367" t="s">
        <v>1336</v>
      </c>
      <c r="F27" s="367"/>
      <c r="G27" s="368"/>
      <c r="H27" s="365"/>
      <c r="J27" s="358"/>
      <c r="K27" s="358"/>
      <c r="L27" s="358"/>
    </row>
    <row r="28" spans="2:18" ht="21" customHeight="1" x14ac:dyDescent="0.35">
      <c r="B28" s="913"/>
      <c r="D28" s="363"/>
      <c r="E28" s="367" t="s">
        <v>1324</v>
      </c>
      <c r="F28" s="367"/>
      <c r="G28" s="368"/>
      <c r="H28" s="365"/>
      <c r="J28" s="358" t="s">
        <v>64</v>
      </c>
      <c r="K28" s="358"/>
      <c r="L28" s="386" t="e">
        <f>'3 Year Schools Block &amp; MFG'!J43</f>
        <v>#N/A</v>
      </c>
    </row>
    <row r="29" spans="2:18" ht="21" customHeight="1" x14ac:dyDescent="0.35">
      <c r="B29" s="913"/>
      <c r="D29" s="363"/>
      <c r="E29" s="367" t="s">
        <v>1325</v>
      </c>
      <c r="F29" s="367"/>
      <c r="G29" s="368"/>
      <c r="H29" s="365"/>
      <c r="J29" s="358" t="s">
        <v>1344</v>
      </c>
      <c r="K29" s="358"/>
      <c r="L29" s="387" t="e">
        <f>L26-L28</f>
        <v>#N/A</v>
      </c>
    </row>
    <row r="30" spans="2:18" ht="11.25" customHeight="1" x14ac:dyDescent="0.35">
      <c r="B30" s="914"/>
      <c r="D30" s="369"/>
      <c r="E30" s="370"/>
      <c r="F30" s="370"/>
      <c r="G30" s="370"/>
      <c r="H30" s="371"/>
      <c r="J30" s="378"/>
      <c r="K30" s="378"/>
      <c r="L30" s="379"/>
    </row>
    <row r="31" spans="2:18" ht="11.25" customHeight="1" x14ac:dyDescent="0.35">
      <c r="D31" s="368"/>
      <c r="E31" s="368"/>
      <c r="F31" s="368"/>
      <c r="G31" s="368"/>
      <c r="H31" s="368"/>
      <c r="J31" s="378"/>
      <c r="K31" s="378"/>
      <c r="L31" s="378"/>
    </row>
    <row r="32" spans="2:18" x14ac:dyDescent="0.35">
      <c r="B32" s="912" t="s">
        <v>1333</v>
      </c>
      <c r="D32" s="360"/>
      <c r="E32" s="361"/>
      <c r="F32" s="361"/>
      <c r="G32" s="361"/>
      <c r="H32" s="362"/>
      <c r="J32" s="378"/>
      <c r="K32" s="378"/>
      <c r="L32" s="378"/>
    </row>
    <row r="33" spans="2:12" ht="21" customHeight="1" x14ac:dyDescent="0.35">
      <c r="B33" s="913"/>
      <c r="D33" s="363"/>
      <c r="E33" s="910" t="s">
        <v>1321</v>
      </c>
      <c r="F33" s="364"/>
      <c r="G33" s="910" t="s">
        <v>1326</v>
      </c>
      <c r="H33" s="365"/>
      <c r="J33" s="378"/>
      <c r="K33" s="378"/>
      <c r="L33" s="378"/>
    </row>
    <row r="34" spans="2:12" ht="72.75" customHeight="1" x14ac:dyDescent="0.35">
      <c r="B34" s="913"/>
      <c r="D34" s="363"/>
      <c r="E34" s="911"/>
      <c r="F34" s="364"/>
      <c r="G34" s="911"/>
      <c r="H34" s="365"/>
      <c r="J34" s="378"/>
      <c r="K34" s="378"/>
      <c r="L34" s="378"/>
    </row>
    <row r="35" spans="2:12" ht="21" customHeight="1" x14ac:dyDescent="0.35">
      <c r="B35" s="913"/>
      <c r="D35" s="363"/>
      <c r="E35" s="364"/>
      <c r="F35" s="364"/>
      <c r="G35" s="364"/>
      <c r="H35" s="365"/>
    </row>
    <row r="36" spans="2:12" ht="21" customHeight="1" x14ac:dyDescent="0.35">
      <c r="B36" s="913"/>
      <c r="D36" s="363"/>
      <c r="E36" s="367"/>
      <c r="F36" s="367"/>
      <c r="G36" s="368"/>
      <c r="H36" s="365"/>
    </row>
    <row r="37" spans="2:12" ht="21" customHeight="1" x14ac:dyDescent="0.35">
      <c r="B37" s="913"/>
      <c r="D37" s="363"/>
      <c r="E37" s="367" t="s">
        <v>1327</v>
      </c>
      <c r="F37" s="367"/>
      <c r="G37" s="368"/>
      <c r="H37" s="365"/>
    </row>
    <row r="38" spans="2:12" ht="21" customHeight="1" x14ac:dyDescent="0.35">
      <c r="B38" s="913"/>
      <c r="D38" s="363"/>
      <c r="E38" s="367" t="s">
        <v>1328</v>
      </c>
      <c r="F38" s="367"/>
      <c r="G38" s="368"/>
      <c r="H38" s="365"/>
    </row>
    <row r="39" spans="2:12" ht="21" customHeight="1" x14ac:dyDescent="0.35">
      <c r="B39" s="913"/>
      <c r="D39" s="363"/>
      <c r="E39" s="367" t="s">
        <v>1329</v>
      </c>
      <c r="F39" s="367"/>
      <c r="G39" s="368"/>
      <c r="H39" s="365"/>
    </row>
    <row r="40" spans="2:12" ht="21" customHeight="1" x14ac:dyDescent="0.35">
      <c r="B40" s="913"/>
      <c r="D40" s="363"/>
      <c r="E40" s="367" t="s">
        <v>1330</v>
      </c>
      <c r="F40" s="367"/>
      <c r="G40" s="368"/>
      <c r="H40" s="365"/>
    </row>
    <row r="41" spans="2:12" ht="11.25" customHeight="1" x14ac:dyDescent="0.35">
      <c r="B41" s="914"/>
      <c r="D41" s="369"/>
      <c r="E41" s="370"/>
      <c r="F41" s="370"/>
      <c r="G41" s="370"/>
      <c r="H41" s="371"/>
    </row>
  </sheetData>
  <sheetProtection sheet="1" objects="1" scenarios="1"/>
  <mergeCells count="12">
    <mergeCell ref="B10:B19"/>
    <mergeCell ref="B21:B30"/>
    <mergeCell ref="B32:B41"/>
    <mergeCell ref="E11:E12"/>
    <mergeCell ref="G11:G12"/>
    <mergeCell ref="E22:E23"/>
    <mergeCell ref="G22:G23"/>
    <mergeCell ref="O12:P12"/>
    <mergeCell ref="J11:J12"/>
    <mergeCell ref="L11:L12"/>
    <mergeCell ref="E33:E34"/>
    <mergeCell ref="G33:G34"/>
  </mergeCells>
  <pageMargins left="0.7" right="0.7" top="0.75" bottom="0.75" header="0.3" footer="0.3"/>
  <pageSetup paperSize="9" scale="6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tabColor rgb="FF92D050"/>
    <pageSetUpPr fitToPage="1"/>
  </sheetPr>
  <dimension ref="A1:AI378"/>
  <sheetViews>
    <sheetView workbookViewId="0">
      <pane ySplit="2" topLeftCell="A236" activePane="bottomLeft" state="frozen"/>
      <selection activeCell="D3" sqref="D3:D330"/>
      <selection pane="bottomLeft" sqref="A1:XFD1048576"/>
    </sheetView>
  </sheetViews>
  <sheetFormatPr defaultColWidth="10.6640625" defaultRowHeight="11.25" x14ac:dyDescent="0.2"/>
  <cols>
    <col min="1" max="2" width="10.6640625" style="392"/>
    <col min="3" max="5" width="10.6640625" style="418"/>
    <col min="6" max="6" width="11.6640625" style="407" customWidth="1"/>
    <col min="7" max="7" width="44" style="395" bestFit="1" customWidth="1"/>
    <col min="8" max="8" width="15.5" style="395" bestFit="1" customWidth="1"/>
    <col min="9" max="9" width="12.83203125" style="395" customWidth="1"/>
    <col min="10" max="10" width="13.83203125" style="395" bestFit="1" customWidth="1"/>
    <col min="11" max="11" width="12" style="395" customWidth="1"/>
    <col min="12" max="12" width="13.83203125" style="395" bestFit="1" customWidth="1"/>
    <col min="13" max="13" width="12.6640625" style="395" bestFit="1" customWidth="1"/>
    <col min="14" max="14" width="14.83203125" style="410" bestFit="1" customWidth="1"/>
    <col min="15" max="15" width="15.33203125" style="410" bestFit="1" customWidth="1"/>
    <col min="16" max="16" width="15.5" style="410" bestFit="1" customWidth="1"/>
    <col min="17" max="17" width="13.6640625" style="437" bestFit="1" customWidth="1"/>
    <col min="18" max="18" width="13.1640625" style="437" customWidth="1"/>
    <col min="19" max="19" width="14.6640625" style="437" bestFit="1" customWidth="1"/>
    <col min="20" max="21" width="13.6640625" style="395" bestFit="1" customWidth="1"/>
    <col min="22" max="22" width="13.6640625" style="395" customWidth="1"/>
    <col min="23" max="23" width="13.6640625" style="395" bestFit="1" customWidth="1"/>
    <col min="24" max="25" width="11.1640625" style="395" bestFit="1" customWidth="1"/>
    <col min="26" max="26" width="13.6640625" style="395" bestFit="1" customWidth="1"/>
    <col min="27" max="27" width="11.1640625" style="395" bestFit="1" customWidth="1"/>
    <col min="28" max="28" width="10.1640625" style="395" bestFit="1" customWidth="1"/>
    <col min="29" max="30" width="10.6640625" style="392"/>
    <col min="31" max="31" width="11.1640625" style="392" bestFit="1" customWidth="1"/>
    <col min="32" max="16384" width="10.6640625" style="392"/>
  </cols>
  <sheetData>
    <row r="1" spans="1:35" ht="33.75" x14ac:dyDescent="0.2">
      <c r="C1" s="915" t="s">
        <v>1364</v>
      </c>
      <c r="D1" s="916"/>
      <c r="E1" s="916"/>
      <c r="F1" s="916"/>
      <c r="G1" s="916"/>
      <c r="H1" s="916"/>
      <c r="I1" s="916"/>
      <c r="J1" s="916"/>
      <c r="K1" s="916"/>
      <c r="L1" s="916"/>
      <c r="M1" s="916"/>
      <c r="N1" s="916"/>
      <c r="O1" s="916"/>
      <c r="P1" s="916"/>
      <c r="Q1" s="916"/>
      <c r="R1" s="916"/>
      <c r="S1" s="917"/>
      <c r="T1" s="393"/>
      <c r="U1" s="394" t="s">
        <v>1365</v>
      </c>
      <c r="V1" s="394" t="s">
        <v>1366</v>
      </c>
      <c r="W1" s="394" t="s">
        <v>1367</v>
      </c>
      <c r="X1" s="394" t="s">
        <v>1368</v>
      </c>
      <c r="Y1" s="394" t="s">
        <v>1369</v>
      </c>
      <c r="Z1" s="394" t="s">
        <v>1370</v>
      </c>
      <c r="AA1" s="394" t="s">
        <v>1371</v>
      </c>
    </row>
    <row r="2" spans="1:35" ht="45" x14ac:dyDescent="0.2">
      <c r="A2" s="392" t="s">
        <v>480</v>
      </c>
      <c r="C2" s="396" t="s">
        <v>0</v>
      </c>
      <c r="D2" s="396"/>
      <c r="E2" s="396" t="s">
        <v>1169</v>
      </c>
      <c r="F2" s="397" t="s">
        <v>1</v>
      </c>
      <c r="G2" s="398" t="s">
        <v>1372</v>
      </c>
      <c r="H2" s="399" t="s">
        <v>1373</v>
      </c>
      <c r="I2" s="399" t="s">
        <v>1374</v>
      </c>
      <c r="J2" s="399" t="s">
        <v>486</v>
      </c>
      <c r="K2" s="399" t="s">
        <v>485</v>
      </c>
      <c r="L2" s="399" t="s">
        <v>484</v>
      </c>
      <c r="M2" s="399" t="s">
        <v>1170</v>
      </c>
      <c r="N2" s="400" t="s">
        <v>483</v>
      </c>
      <c r="O2" s="400" t="s">
        <v>482</v>
      </c>
      <c r="P2" s="400" t="s">
        <v>1375</v>
      </c>
      <c r="Q2" s="401" t="s">
        <v>1171</v>
      </c>
      <c r="R2" s="402" t="s">
        <v>481</v>
      </c>
      <c r="S2" s="402" t="s">
        <v>1172</v>
      </c>
      <c r="T2" s="403"/>
      <c r="U2" s="404">
        <v>11</v>
      </c>
      <c r="V2" s="404">
        <v>9.68</v>
      </c>
      <c r="W2" s="404">
        <v>12.18</v>
      </c>
      <c r="X2" s="404">
        <v>1.91</v>
      </c>
      <c r="Y2" s="404">
        <v>1.5</v>
      </c>
      <c r="Z2" s="404"/>
      <c r="AA2" s="404"/>
      <c r="AB2" s="405" t="s">
        <v>760</v>
      </c>
      <c r="AF2" s="399" t="s">
        <v>485</v>
      </c>
    </row>
    <row r="3" spans="1:35" x14ac:dyDescent="0.2">
      <c r="A3" s="392" t="s">
        <v>801</v>
      </c>
      <c r="B3" s="392" t="s">
        <v>91</v>
      </c>
      <c r="C3" s="406">
        <v>1</v>
      </c>
      <c r="D3" s="406" t="s">
        <v>710</v>
      </c>
      <c r="E3" s="406" t="s">
        <v>1</v>
      </c>
      <c r="F3" s="407" t="s">
        <v>1</v>
      </c>
      <c r="G3" s="395" t="s">
        <v>92</v>
      </c>
      <c r="H3" s="408">
        <v>434217.64627772663</v>
      </c>
      <c r="I3" s="408">
        <v>5569.6720176681174</v>
      </c>
      <c r="J3" s="408">
        <v>439787.31829539477</v>
      </c>
      <c r="K3" s="408">
        <v>0</v>
      </c>
      <c r="L3" s="408">
        <v>439787.31829539477</v>
      </c>
      <c r="M3" s="408">
        <v>0</v>
      </c>
      <c r="N3" s="408"/>
      <c r="O3" s="408"/>
      <c r="P3" s="408">
        <v>0</v>
      </c>
      <c r="Q3" s="409">
        <v>0</v>
      </c>
      <c r="R3" s="409"/>
      <c r="S3" s="409">
        <v>439787</v>
      </c>
      <c r="T3" s="406">
        <v>1</v>
      </c>
      <c r="U3" s="410">
        <v>0</v>
      </c>
      <c r="V3" s="410"/>
      <c r="W3" s="410">
        <v>0</v>
      </c>
      <c r="X3" s="410">
        <v>0</v>
      </c>
      <c r="Y3" s="410">
        <v>0</v>
      </c>
      <c r="Z3" s="410">
        <v>0</v>
      </c>
      <c r="AA3" s="410">
        <v>0</v>
      </c>
      <c r="AB3" s="410">
        <v>98</v>
      </c>
      <c r="AF3" s="408">
        <v>0</v>
      </c>
      <c r="AG3" s="406">
        <v>1</v>
      </c>
      <c r="AH3" s="407" t="s">
        <v>1</v>
      </c>
      <c r="AI3" s="395" t="s">
        <v>92</v>
      </c>
    </row>
    <row r="4" spans="1:35" x14ac:dyDescent="0.2">
      <c r="A4" s="392" t="s">
        <v>802</v>
      </c>
      <c r="B4" s="392" t="s">
        <v>95</v>
      </c>
      <c r="C4" s="406">
        <v>5</v>
      </c>
      <c r="D4" s="406" t="s">
        <v>710</v>
      </c>
      <c r="E4" s="406" t="s">
        <v>1</v>
      </c>
      <c r="F4" s="407" t="s">
        <v>1</v>
      </c>
      <c r="G4" s="395" t="s">
        <v>479</v>
      </c>
      <c r="H4" s="408">
        <v>376552.25765802828</v>
      </c>
      <c r="I4" s="408">
        <v>-751.63396121509322</v>
      </c>
      <c r="J4" s="408">
        <v>375800.62369681319</v>
      </c>
      <c r="K4" s="408">
        <v>0</v>
      </c>
      <c r="L4" s="408">
        <v>375800.62369681319</v>
      </c>
      <c r="M4" s="408">
        <v>0</v>
      </c>
      <c r="N4" s="408"/>
      <c r="O4" s="408"/>
      <c r="P4" s="408">
        <v>0</v>
      </c>
      <c r="Q4" s="409">
        <v>0</v>
      </c>
      <c r="R4" s="409"/>
      <c r="S4" s="409">
        <v>375801</v>
      </c>
      <c r="T4" s="406">
        <v>5</v>
      </c>
      <c r="U4" s="410">
        <v>0</v>
      </c>
      <c r="V4" s="410"/>
      <c r="W4" s="410">
        <v>0</v>
      </c>
      <c r="X4" s="410">
        <v>0</v>
      </c>
      <c r="Y4" s="410">
        <v>0</v>
      </c>
      <c r="Z4" s="410">
        <v>0</v>
      </c>
      <c r="AA4" s="410">
        <v>0</v>
      </c>
      <c r="AB4" s="410">
        <v>83</v>
      </c>
      <c r="AF4" s="408">
        <v>0</v>
      </c>
      <c r="AG4" s="406">
        <v>5</v>
      </c>
      <c r="AH4" s="407" t="s">
        <v>1</v>
      </c>
      <c r="AI4" s="395" t="s">
        <v>479</v>
      </c>
    </row>
    <row r="5" spans="1:35" x14ac:dyDescent="0.2">
      <c r="A5" s="392" t="s">
        <v>803</v>
      </c>
      <c r="B5" s="392" t="s">
        <v>96</v>
      </c>
      <c r="C5" s="411">
        <v>6</v>
      </c>
      <c r="D5" s="406" t="s">
        <v>710</v>
      </c>
      <c r="E5" s="406" t="s">
        <v>1</v>
      </c>
      <c r="F5" s="407" t="s">
        <v>1</v>
      </c>
      <c r="G5" s="392" t="s">
        <v>97</v>
      </c>
      <c r="H5" s="408">
        <v>1281152.6183387395</v>
      </c>
      <c r="I5" s="408">
        <v>-9856.6336828328549</v>
      </c>
      <c r="J5" s="408">
        <v>1271295.9846559067</v>
      </c>
      <c r="K5" s="408">
        <v>0</v>
      </c>
      <c r="L5" s="408">
        <v>1271295.9846559067</v>
      </c>
      <c r="M5" s="408">
        <v>60240</v>
      </c>
      <c r="N5" s="408"/>
      <c r="O5" s="412"/>
      <c r="P5" s="408">
        <v>0</v>
      </c>
      <c r="Q5" s="413">
        <v>0</v>
      </c>
      <c r="R5" s="413"/>
      <c r="S5" s="409">
        <v>1331536</v>
      </c>
      <c r="T5" s="406">
        <v>6</v>
      </c>
      <c r="U5" s="410">
        <v>0</v>
      </c>
      <c r="V5" s="410"/>
      <c r="W5" s="410">
        <v>0</v>
      </c>
      <c r="X5" s="410">
        <v>0</v>
      </c>
      <c r="Y5" s="410">
        <v>0</v>
      </c>
      <c r="Z5" s="410">
        <v>0</v>
      </c>
      <c r="AA5" s="410">
        <v>0</v>
      </c>
      <c r="AB5" s="410">
        <v>360</v>
      </c>
      <c r="AF5" s="408">
        <v>0</v>
      </c>
      <c r="AG5" s="406">
        <v>6</v>
      </c>
      <c r="AH5" s="407" t="s">
        <v>1</v>
      </c>
      <c r="AI5" s="395" t="s">
        <v>97</v>
      </c>
    </row>
    <row r="6" spans="1:35" x14ac:dyDescent="0.2">
      <c r="A6" s="392" t="s">
        <v>804</v>
      </c>
      <c r="B6" s="392" t="s">
        <v>98</v>
      </c>
      <c r="C6" s="411">
        <v>7</v>
      </c>
      <c r="D6" s="406" t="s">
        <v>710</v>
      </c>
      <c r="E6" s="406" t="s">
        <v>1</v>
      </c>
      <c r="F6" s="407" t="s">
        <v>1</v>
      </c>
      <c r="G6" s="392" t="s">
        <v>99</v>
      </c>
      <c r="H6" s="408">
        <v>293340.42657894734</v>
      </c>
      <c r="I6" s="408">
        <v>-303.57242775652969</v>
      </c>
      <c r="J6" s="408">
        <v>293036.85415119084</v>
      </c>
      <c r="K6" s="408">
        <v>0</v>
      </c>
      <c r="L6" s="408">
        <v>293036.85415119084</v>
      </c>
      <c r="M6" s="408">
        <v>0</v>
      </c>
      <c r="N6" s="408"/>
      <c r="O6" s="412"/>
      <c r="P6" s="408">
        <v>0</v>
      </c>
      <c r="Q6" s="413">
        <v>0</v>
      </c>
      <c r="R6" s="413"/>
      <c r="S6" s="409">
        <v>293037</v>
      </c>
      <c r="T6" s="406">
        <v>7</v>
      </c>
      <c r="U6" s="410">
        <v>0</v>
      </c>
      <c r="V6" s="410"/>
      <c r="W6" s="410">
        <v>0</v>
      </c>
      <c r="X6" s="410">
        <v>0</v>
      </c>
      <c r="Y6" s="410">
        <v>0</v>
      </c>
      <c r="Z6" s="410">
        <v>0</v>
      </c>
      <c r="AA6" s="410">
        <v>0</v>
      </c>
      <c r="AB6" s="410">
        <v>58</v>
      </c>
      <c r="AF6" s="408">
        <v>0</v>
      </c>
      <c r="AG6" s="406">
        <v>7</v>
      </c>
      <c r="AH6" s="407" t="s">
        <v>1</v>
      </c>
      <c r="AI6" s="395" t="s">
        <v>99</v>
      </c>
    </row>
    <row r="7" spans="1:35" x14ac:dyDescent="0.2">
      <c r="A7" s="392" t="s">
        <v>805</v>
      </c>
      <c r="B7" s="392" t="s">
        <v>100</v>
      </c>
      <c r="C7" s="411">
        <v>8</v>
      </c>
      <c r="D7" s="406" t="s">
        <v>710</v>
      </c>
      <c r="E7" s="406" t="s">
        <v>1</v>
      </c>
      <c r="F7" s="407" t="s">
        <v>1</v>
      </c>
      <c r="G7" s="392" t="s">
        <v>478</v>
      </c>
      <c r="H7" s="408">
        <v>971252.53856678563</v>
      </c>
      <c r="I7" s="408">
        <v>-390.91289076401972</v>
      </c>
      <c r="J7" s="408">
        <v>970861.62567602156</v>
      </c>
      <c r="K7" s="408">
        <v>0</v>
      </c>
      <c r="L7" s="408">
        <v>970861.62567602156</v>
      </c>
      <c r="M7" s="408">
        <v>51300</v>
      </c>
      <c r="N7" s="408"/>
      <c r="O7" s="412"/>
      <c r="P7" s="408">
        <v>0</v>
      </c>
      <c r="Q7" s="413">
        <v>0</v>
      </c>
      <c r="R7" s="413"/>
      <c r="S7" s="409">
        <v>1022162</v>
      </c>
      <c r="T7" s="406">
        <v>8</v>
      </c>
      <c r="U7" s="410">
        <v>0</v>
      </c>
      <c r="V7" s="410"/>
      <c r="W7" s="410">
        <v>0</v>
      </c>
      <c r="X7" s="410">
        <v>0</v>
      </c>
      <c r="Y7" s="410">
        <v>0</v>
      </c>
      <c r="Z7" s="410">
        <v>0</v>
      </c>
      <c r="AA7" s="410">
        <v>0</v>
      </c>
      <c r="AB7" s="410">
        <v>240</v>
      </c>
      <c r="AF7" s="408">
        <v>0</v>
      </c>
      <c r="AG7" s="406">
        <v>8</v>
      </c>
      <c r="AH7" s="407" t="s">
        <v>1</v>
      </c>
      <c r="AI7" s="395" t="s">
        <v>478</v>
      </c>
    </row>
    <row r="8" spans="1:35" x14ac:dyDescent="0.2">
      <c r="A8" s="392" t="s">
        <v>806</v>
      </c>
      <c r="B8" s="392" t="s">
        <v>101</v>
      </c>
      <c r="C8" s="411">
        <v>9</v>
      </c>
      <c r="D8" s="406" t="s">
        <v>710</v>
      </c>
      <c r="E8" s="406" t="s">
        <v>1</v>
      </c>
      <c r="F8" s="407" t="s">
        <v>1</v>
      </c>
      <c r="G8" s="392" t="s">
        <v>102</v>
      </c>
      <c r="H8" s="408">
        <v>393411.84903050854</v>
      </c>
      <c r="I8" s="408">
        <v>-3331.8022463473417</v>
      </c>
      <c r="J8" s="408">
        <v>390080.04678416118</v>
      </c>
      <c r="K8" s="408">
        <v>0</v>
      </c>
      <c r="L8" s="408">
        <v>390080.04678416118</v>
      </c>
      <c r="M8" s="408">
        <v>0</v>
      </c>
      <c r="N8" s="408"/>
      <c r="O8" s="412"/>
      <c r="P8" s="408">
        <v>0</v>
      </c>
      <c r="Q8" s="413">
        <v>0</v>
      </c>
      <c r="R8" s="413"/>
      <c r="S8" s="409">
        <v>390080</v>
      </c>
      <c r="T8" s="406">
        <v>9</v>
      </c>
      <c r="U8" s="410">
        <v>0</v>
      </c>
      <c r="V8" s="410"/>
      <c r="W8" s="410">
        <v>0</v>
      </c>
      <c r="X8" s="410">
        <v>0</v>
      </c>
      <c r="Y8" s="410">
        <v>0</v>
      </c>
      <c r="Z8" s="410">
        <v>0</v>
      </c>
      <c r="AA8" s="410">
        <v>0</v>
      </c>
      <c r="AB8" s="410">
        <v>84</v>
      </c>
      <c r="AF8" s="408">
        <v>0</v>
      </c>
      <c r="AG8" s="406">
        <v>9</v>
      </c>
      <c r="AH8" s="407" t="s">
        <v>1</v>
      </c>
      <c r="AI8" s="395" t="s">
        <v>102</v>
      </c>
    </row>
    <row r="9" spans="1:35" x14ac:dyDescent="0.2">
      <c r="A9" s="392" t="s">
        <v>807</v>
      </c>
      <c r="B9" s="392" t="s">
        <v>103</v>
      </c>
      <c r="C9" s="406">
        <v>10</v>
      </c>
      <c r="D9" s="406">
        <v>0</v>
      </c>
      <c r="E9" s="406">
        <v>10</v>
      </c>
      <c r="F9" s="407">
        <v>0</v>
      </c>
      <c r="G9" s="395" t="s">
        <v>104</v>
      </c>
      <c r="H9" s="408">
        <v>272178.02867588931</v>
      </c>
      <c r="I9" s="408">
        <v>1719.3531485503652</v>
      </c>
      <c r="J9" s="408">
        <v>273897.38182443968</v>
      </c>
      <c r="K9" s="408">
        <v>-1356.09</v>
      </c>
      <c r="L9" s="408">
        <v>272541.29182443966</v>
      </c>
      <c r="M9" s="408">
        <v>0</v>
      </c>
      <c r="N9" s="408"/>
      <c r="O9" s="408"/>
      <c r="P9" s="408">
        <v>0</v>
      </c>
      <c r="Q9" s="409">
        <v>0</v>
      </c>
      <c r="R9" s="409"/>
      <c r="S9" s="409">
        <v>272541</v>
      </c>
      <c r="T9" s="406">
        <v>10</v>
      </c>
      <c r="U9" s="410">
        <v>561</v>
      </c>
      <c r="V9" s="410"/>
      <c r="W9" s="410">
        <v>621.17999999999995</v>
      </c>
      <c r="X9" s="410">
        <v>97.41</v>
      </c>
      <c r="Y9" s="410">
        <v>76.5</v>
      </c>
      <c r="Z9" s="410">
        <v>-1356.09</v>
      </c>
      <c r="AA9" s="410">
        <v>0</v>
      </c>
      <c r="AB9" s="410">
        <v>51</v>
      </c>
      <c r="AF9" s="408">
        <v>-1356.09</v>
      </c>
      <c r="AG9" s="406">
        <v>10</v>
      </c>
      <c r="AH9" s="407">
        <v>0</v>
      </c>
      <c r="AI9" s="395" t="s">
        <v>104</v>
      </c>
    </row>
    <row r="10" spans="1:35" x14ac:dyDescent="0.2">
      <c r="A10" s="392" t="s">
        <v>808</v>
      </c>
      <c r="B10" s="392" t="s">
        <v>105</v>
      </c>
      <c r="C10" s="406">
        <v>11</v>
      </c>
      <c r="D10" s="406">
        <v>0</v>
      </c>
      <c r="E10" s="406">
        <v>11</v>
      </c>
      <c r="F10" s="407">
        <v>0</v>
      </c>
      <c r="G10" s="395" t="s">
        <v>106</v>
      </c>
      <c r="H10" s="408">
        <v>433049.56894032378</v>
      </c>
      <c r="I10" s="408">
        <v>14896.400915443664</v>
      </c>
      <c r="J10" s="408">
        <v>447945.96985576744</v>
      </c>
      <c r="K10" s="408">
        <v>-2685.59</v>
      </c>
      <c r="L10" s="408">
        <v>445260.37985576742</v>
      </c>
      <c r="M10" s="408">
        <v>0</v>
      </c>
      <c r="N10" s="408"/>
      <c r="O10" s="408"/>
      <c r="P10" s="408">
        <v>0</v>
      </c>
      <c r="Q10" s="409">
        <v>0</v>
      </c>
      <c r="R10" s="409"/>
      <c r="S10" s="409">
        <v>445260</v>
      </c>
      <c r="T10" s="406">
        <v>11</v>
      </c>
      <c r="U10" s="410">
        <v>1111</v>
      </c>
      <c r="V10" s="410"/>
      <c r="W10" s="410">
        <v>1230.18</v>
      </c>
      <c r="X10" s="410">
        <v>192.91</v>
      </c>
      <c r="Y10" s="410">
        <v>151.5</v>
      </c>
      <c r="Z10" s="410">
        <v>-2685.59</v>
      </c>
      <c r="AA10" s="410">
        <v>0</v>
      </c>
      <c r="AB10" s="410">
        <v>101</v>
      </c>
      <c r="AF10" s="408">
        <v>-2685.59</v>
      </c>
      <c r="AG10" s="406">
        <v>11</v>
      </c>
      <c r="AH10" s="407">
        <v>0</v>
      </c>
      <c r="AI10" s="395" t="s">
        <v>106</v>
      </c>
    </row>
    <row r="11" spans="1:35" x14ac:dyDescent="0.2">
      <c r="A11" s="392" t="s">
        <v>809</v>
      </c>
      <c r="B11" s="392" t="s">
        <v>107</v>
      </c>
      <c r="C11" s="406">
        <v>12</v>
      </c>
      <c r="D11" s="406">
        <v>0</v>
      </c>
      <c r="E11" s="406">
        <v>12</v>
      </c>
      <c r="F11" s="407">
        <v>0</v>
      </c>
      <c r="G11" s="395" t="s">
        <v>108</v>
      </c>
      <c r="H11" s="408">
        <v>778808.89303571428</v>
      </c>
      <c r="I11" s="408">
        <v>-6321.43036237258</v>
      </c>
      <c r="J11" s="408">
        <v>772487.46267334174</v>
      </c>
      <c r="K11" s="408">
        <v>-5450.95</v>
      </c>
      <c r="L11" s="408">
        <v>767036.51267334179</v>
      </c>
      <c r="M11" s="408">
        <v>0</v>
      </c>
      <c r="N11" s="408"/>
      <c r="O11" s="408"/>
      <c r="P11" s="408">
        <v>0</v>
      </c>
      <c r="Q11" s="409">
        <v>0</v>
      </c>
      <c r="R11" s="409"/>
      <c r="S11" s="409">
        <v>767037</v>
      </c>
      <c r="T11" s="406">
        <v>12</v>
      </c>
      <c r="U11" s="410">
        <v>2255</v>
      </c>
      <c r="V11" s="410"/>
      <c r="W11" s="410">
        <v>2496.9</v>
      </c>
      <c r="X11" s="410">
        <v>391.55</v>
      </c>
      <c r="Y11" s="410">
        <v>307.5</v>
      </c>
      <c r="Z11" s="410">
        <v>-5450.95</v>
      </c>
      <c r="AA11" s="410">
        <v>0</v>
      </c>
      <c r="AB11" s="410">
        <v>205</v>
      </c>
      <c r="AF11" s="408">
        <v>-5450.95</v>
      </c>
      <c r="AG11" s="406">
        <v>12</v>
      </c>
      <c r="AH11" s="407">
        <v>0</v>
      </c>
      <c r="AI11" s="395" t="s">
        <v>108</v>
      </c>
    </row>
    <row r="12" spans="1:35" x14ac:dyDescent="0.2">
      <c r="A12" s="392" t="s">
        <v>810</v>
      </c>
      <c r="B12" s="392" t="s">
        <v>109</v>
      </c>
      <c r="C12" s="411">
        <v>13</v>
      </c>
      <c r="D12" s="406" t="s">
        <v>710</v>
      </c>
      <c r="E12" s="406" t="s">
        <v>1</v>
      </c>
      <c r="F12" s="407" t="s">
        <v>1</v>
      </c>
      <c r="G12" s="392" t="s">
        <v>110</v>
      </c>
      <c r="H12" s="408">
        <v>396486.86969312298</v>
      </c>
      <c r="I12" s="408">
        <v>16481.449736527145</v>
      </c>
      <c r="J12" s="408">
        <v>412968.31942965015</v>
      </c>
      <c r="K12" s="408">
        <v>0</v>
      </c>
      <c r="L12" s="408">
        <v>412968.31942965015</v>
      </c>
      <c r="M12" s="408">
        <v>0</v>
      </c>
      <c r="N12" s="408"/>
      <c r="O12" s="412"/>
      <c r="P12" s="408">
        <v>0</v>
      </c>
      <c r="Q12" s="413">
        <v>0</v>
      </c>
      <c r="R12" s="413"/>
      <c r="S12" s="409">
        <v>412968</v>
      </c>
      <c r="T12" s="406">
        <v>13</v>
      </c>
      <c r="U12" s="410">
        <v>0</v>
      </c>
      <c r="V12" s="410"/>
      <c r="W12" s="410">
        <v>0</v>
      </c>
      <c r="X12" s="410">
        <v>0</v>
      </c>
      <c r="Y12" s="410">
        <v>0</v>
      </c>
      <c r="Z12" s="410">
        <v>0</v>
      </c>
      <c r="AA12" s="410">
        <v>0</v>
      </c>
      <c r="AB12" s="410">
        <v>88</v>
      </c>
      <c r="AE12" s="414">
        <v>137656.10647655005</v>
      </c>
      <c r="AF12" s="408">
        <v>0</v>
      </c>
      <c r="AG12" s="406">
        <v>13</v>
      </c>
      <c r="AH12" s="407" t="s">
        <v>1</v>
      </c>
      <c r="AI12" s="395" t="s">
        <v>110</v>
      </c>
    </row>
    <row r="13" spans="1:35" x14ac:dyDescent="0.2">
      <c r="A13" s="392" t="s">
        <v>811</v>
      </c>
      <c r="B13" s="392" t="s">
        <v>111</v>
      </c>
      <c r="C13" s="406">
        <v>14</v>
      </c>
      <c r="D13" s="406" t="s">
        <v>710</v>
      </c>
      <c r="E13" s="406" t="s">
        <v>1</v>
      </c>
      <c r="F13" s="407" t="s">
        <v>1</v>
      </c>
      <c r="G13" s="395" t="s">
        <v>112</v>
      </c>
      <c r="H13" s="408">
        <v>360429.6571609368</v>
      </c>
      <c r="I13" s="408">
        <v>-290.94785687802698</v>
      </c>
      <c r="J13" s="408">
        <v>360138.70930405875</v>
      </c>
      <c r="K13" s="408">
        <v>0</v>
      </c>
      <c r="L13" s="408">
        <v>360138.70930405875</v>
      </c>
      <c r="M13" s="408">
        <v>0</v>
      </c>
      <c r="N13" s="408"/>
      <c r="O13" s="408"/>
      <c r="P13" s="408">
        <v>0</v>
      </c>
      <c r="Q13" s="409">
        <v>0</v>
      </c>
      <c r="R13" s="409"/>
      <c r="S13" s="409">
        <v>360139</v>
      </c>
      <c r="T13" s="406">
        <v>14</v>
      </c>
      <c r="U13" s="410">
        <v>0</v>
      </c>
      <c r="V13" s="410"/>
      <c r="W13" s="410">
        <v>0</v>
      </c>
      <c r="X13" s="410">
        <v>0</v>
      </c>
      <c r="Y13" s="410">
        <v>0</v>
      </c>
      <c r="Z13" s="410">
        <v>0</v>
      </c>
      <c r="AA13" s="410">
        <v>0</v>
      </c>
      <c r="AB13" s="410">
        <v>73</v>
      </c>
      <c r="AF13" s="408">
        <v>0</v>
      </c>
      <c r="AG13" s="406">
        <v>14</v>
      </c>
      <c r="AH13" s="407" t="s">
        <v>1</v>
      </c>
      <c r="AI13" s="395" t="s">
        <v>112</v>
      </c>
    </row>
    <row r="14" spans="1:35" x14ac:dyDescent="0.2">
      <c r="A14" s="392" t="s">
        <v>812</v>
      </c>
      <c r="B14" s="392" t="s">
        <v>113</v>
      </c>
      <c r="C14" s="406">
        <v>15</v>
      </c>
      <c r="D14" s="406" t="s">
        <v>710</v>
      </c>
      <c r="E14" s="406" t="s">
        <v>1</v>
      </c>
      <c r="F14" s="407" t="s">
        <v>1</v>
      </c>
      <c r="G14" s="395" t="s">
        <v>114</v>
      </c>
      <c r="H14" s="408">
        <v>839200.243638671</v>
      </c>
      <c r="I14" s="408">
        <v>-9336.2703697481629</v>
      </c>
      <c r="J14" s="408">
        <v>829863.97326892288</v>
      </c>
      <c r="K14" s="408">
        <v>0</v>
      </c>
      <c r="L14" s="408">
        <v>829863.97326892288</v>
      </c>
      <c r="M14" s="408">
        <v>45420</v>
      </c>
      <c r="N14" s="408"/>
      <c r="O14" s="408"/>
      <c r="P14" s="408">
        <v>0</v>
      </c>
      <c r="Q14" s="409">
        <v>0</v>
      </c>
      <c r="R14" s="409"/>
      <c r="S14" s="409">
        <v>875284</v>
      </c>
      <c r="T14" s="406">
        <v>15</v>
      </c>
      <c r="U14" s="410">
        <v>0</v>
      </c>
      <c r="V14" s="410"/>
      <c r="W14" s="410">
        <v>0</v>
      </c>
      <c r="X14" s="410">
        <v>0</v>
      </c>
      <c r="Y14" s="410">
        <v>0</v>
      </c>
      <c r="Z14" s="410">
        <v>0</v>
      </c>
      <c r="AA14" s="410">
        <v>0</v>
      </c>
      <c r="AB14" s="410">
        <v>214</v>
      </c>
      <c r="AF14" s="408">
        <v>0</v>
      </c>
      <c r="AG14" s="406">
        <v>15</v>
      </c>
      <c r="AH14" s="407" t="s">
        <v>1</v>
      </c>
      <c r="AI14" s="395" t="s">
        <v>114</v>
      </c>
    </row>
    <row r="15" spans="1:35" x14ac:dyDescent="0.2">
      <c r="A15" s="392" t="s">
        <v>813</v>
      </c>
      <c r="B15" s="392" t="s">
        <v>115</v>
      </c>
      <c r="C15" s="411">
        <v>16</v>
      </c>
      <c r="D15" s="406" t="s">
        <v>710</v>
      </c>
      <c r="E15" s="406" t="s">
        <v>1</v>
      </c>
      <c r="F15" s="407" t="s">
        <v>1</v>
      </c>
      <c r="G15" s="392" t="s">
        <v>116</v>
      </c>
      <c r="H15" s="408">
        <v>376109.35696303699</v>
      </c>
      <c r="I15" s="408">
        <v>-2960.9824304064259</v>
      </c>
      <c r="J15" s="408">
        <v>373148.37453263055</v>
      </c>
      <c r="K15" s="408">
        <v>0</v>
      </c>
      <c r="L15" s="408">
        <v>373148.37453263055</v>
      </c>
      <c r="M15" s="408">
        <v>0</v>
      </c>
      <c r="N15" s="408"/>
      <c r="O15" s="412"/>
      <c r="P15" s="408">
        <v>0</v>
      </c>
      <c r="Q15" s="413">
        <v>0</v>
      </c>
      <c r="R15" s="413"/>
      <c r="S15" s="409">
        <v>373148</v>
      </c>
      <c r="T15" s="406">
        <v>16</v>
      </c>
      <c r="U15" s="410">
        <v>0</v>
      </c>
      <c r="V15" s="410"/>
      <c r="W15" s="410">
        <v>0</v>
      </c>
      <c r="X15" s="410">
        <v>0</v>
      </c>
      <c r="Y15" s="410">
        <v>0</v>
      </c>
      <c r="Z15" s="410">
        <v>0</v>
      </c>
      <c r="AA15" s="410">
        <v>0</v>
      </c>
      <c r="AB15" s="410">
        <v>82</v>
      </c>
      <c r="AF15" s="408">
        <v>0</v>
      </c>
      <c r="AG15" s="406">
        <v>16</v>
      </c>
      <c r="AH15" s="407" t="s">
        <v>1</v>
      </c>
      <c r="AI15" s="395" t="s">
        <v>116</v>
      </c>
    </row>
    <row r="16" spans="1:35" x14ac:dyDescent="0.2">
      <c r="A16" s="392" t="s">
        <v>814</v>
      </c>
      <c r="B16" s="392" t="s">
        <v>117</v>
      </c>
      <c r="C16" s="406">
        <v>17</v>
      </c>
      <c r="D16" s="406">
        <v>0</v>
      </c>
      <c r="E16" s="406">
        <v>17</v>
      </c>
      <c r="F16" s="407">
        <v>0</v>
      </c>
      <c r="G16" s="395" t="s">
        <v>118</v>
      </c>
      <c r="H16" s="408">
        <v>715464.92136860138</v>
      </c>
      <c r="I16" s="408">
        <v>-9515.2511576561265</v>
      </c>
      <c r="J16" s="408">
        <v>705949.6702109453</v>
      </c>
      <c r="K16" s="408">
        <v>-4865.97</v>
      </c>
      <c r="L16" s="408">
        <v>701083.70021094533</v>
      </c>
      <c r="M16" s="408">
        <v>0</v>
      </c>
      <c r="N16" s="408"/>
      <c r="O16" s="408"/>
      <c r="P16" s="408">
        <v>0</v>
      </c>
      <c r="Q16" s="409">
        <v>0</v>
      </c>
      <c r="R16" s="409"/>
      <c r="S16" s="409">
        <v>701084</v>
      </c>
      <c r="T16" s="406">
        <v>17</v>
      </c>
      <c r="U16" s="410">
        <v>2013</v>
      </c>
      <c r="V16" s="410"/>
      <c r="W16" s="410">
        <v>2228.94</v>
      </c>
      <c r="X16" s="410">
        <v>349.53</v>
      </c>
      <c r="Y16" s="410">
        <v>274.5</v>
      </c>
      <c r="Z16" s="410">
        <v>-4865.97</v>
      </c>
      <c r="AA16" s="410">
        <v>0</v>
      </c>
      <c r="AB16" s="410">
        <v>183</v>
      </c>
      <c r="AF16" s="408">
        <v>-4865.97</v>
      </c>
      <c r="AG16" s="406">
        <v>17</v>
      </c>
      <c r="AH16" s="407">
        <v>0</v>
      </c>
      <c r="AI16" s="395" t="s">
        <v>118</v>
      </c>
    </row>
    <row r="17" spans="1:35" x14ac:dyDescent="0.2">
      <c r="A17" s="392" t="s">
        <v>815</v>
      </c>
      <c r="B17" s="392" t="s">
        <v>119</v>
      </c>
      <c r="C17" s="406">
        <v>19</v>
      </c>
      <c r="D17" s="406">
        <v>0</v>
      </c>
      <c r="E17" s="406">
        <v>19</v>
      </c>
      <c r="F17" s="407">
        <v>0</v>
      </c>
      <c r="G17" s="395" t="s">
        <v>120</v>
      </c>
      <c r="H17" s="408">
        <v>1490828.8396166901</v>
      </c>
      <c r="I17" s="408">
        <v>-7702.8626432047295</v>
      </c>
      <c r="J17" s="408">
        <v>1483125.9769734854</v>
      </c>
      <c r="K17" s="408">
        <v>-11141.21</v>
      </c>
      <c r="L17" s="408">
        <v>1471984.7669734855</v>
      </c>
      <c r="M17" s="408">
        <v>89520</v>
      </c>
      <c r="N17" s="408"/>
      <c r="O17" s="408"/>
      <c r="P17" s="408">
        <v>0</v>
      </c>
      <c r="Q17" s="409">
        <v>0</v>
      </c>
      <c r="R17" s="409"/>
      <c r="S17" s="409">
        <v>1561505</v>
      </c>
      <c r="T17" s="406">
        <v>19</v>
      </c>
      <c r="U17" s="410">
        <v>4609</v>
      </c>
      <c r="V17" s="410"/>
      <c r="W17" s="410">
        <v>5103.42</v>
      </c>
      <c r="X17" s="410">
        <v>800.29</v>
      </c>
      <c r="Y17" s="410">
        <v>628.5</v>
      </c>
      <c r="Z17" s="410">
        <v>-11141.21</v>
      </c>
      <c r="AA17" s="410">
        <v>0</v>
      </c>
      <c r="AB17" s="410">
        <v>419</v>
      </c>
      <c r="AF17" s="408">
        <v>-11141.21</v>
      </c>
      <c r="AG17" s="406">
        <v>19</v>
      </c>
      <c r="AH17" s="407">
        <v>0</v>
      </c>
      <c r="AI17" s="395" t="s">
        <v>120</v>
      </c>
    </row>
    <row r="18" spans="1:35" x14ac:dyDescent="0.2">
      <c r="A18" s="392" t="s">
        <v>816</v>
      </c>
      <c r="B18" s="392" t="s">
        <v>121</v>
      </c>
      <c r="C18" s="406">
        <v>20</v>
      </c>
      <c r="D18" s="406" t="s">
        <v>710</v>
      </c>
      <c r="E18" s="406">
        <v>20</v>
      </c>
      <c r="F18" s="407">
        <v>0</v>
      </c>
      <c r="G18" s="395" t="s">
        <v>122</v>
      </c>
      <c r="H18" s="408">
        <v>270693.37583444593</v>
      </c>
      <c r="I18" s="408">
        <v>-3164.7079542182728</v>
      </c>
      <c r="J18" s="408">
        <v>267528.66788022767</v>
      </c>
      <c r="K18" s="408">
        <v>-1169.96</v>
      </c>
      <c r="L18" s="408">
        <v>266358.70788022765</v>
      </c>
      <c r="M18" s="408">
        <v>0</v>
      </c>
      <c r="N18" s="408"/>
      <c r="O18" s="408"/>
      <c r="P18" s="408">
        <v>0</v>
      </c>
      <c r="Q18" s="409">
        <v>0</v>
      </c>
      <c r="R18" s="409"/>
      <c r="S18" s="409">
        <v>266359</v>
      </c>
      <c r="T18" s="406">
        <v>20</v>
      </c>
      <c r="U18" s="410">
        <v>484</v>
      </c>
      <c r="V18" s="410"/>
      <c r="W18" s="410">
        <v>535.91999999999996</v>
      </c>
      <c r="X18" s="410">
        <v>84.039999999999992</v>
      </c>
      <c r="Y18" s="410">
        <v>66</v>
      </c>
      <c r="Z18" s="410">
        <v>-1169.96</v>
      </c>
      <c r="AA18" s="410">
        <v>0</v>
      </c>
      <c r="AB18" s="410">
        <v>44</v>
      </c>
      <c r="AF18" s="408">
        <v>-1169.96</v>
      </c>
      <c r="AG18" s="406">
        <v>20</v>
      </c>
      <c r="AH18" s="407">
        <v>0</v>
      </c>
      <c r="AI18" s="395" t="s">
        <v>122</v>
      </c>
    </row>
    <row r="19" spans="1:35" x14ac:dyDescent="0.2">
      <c r="A19" s="392" t="s">
        <v>817</v>
      </c>
      <c r="B19" s="392" t="s">
        <v>123</v>
      </c>
      <c r="C19" s="406">
        <v>22</v>
      </c>
      <c r="D19" s="406">
        <v>0</v>
      </c>
      <c r="E19" s="406">
        <v>22</v>
      </c>
      <c r="F19" s="407">
        <v>0</v>
      </c>
      <c r="G19" s="395" t="s">
        <v>477</v>
      </c>
      <c r="H19" s="408">
        <v>478815.03795560892</v>
      </c>
      <c r="I19" s="408">
        <v>-2891.6074624895482</v>
      </c>
      <c r="J19" s="408">
        <v>475923.43049311935</v>
      </c>
      <c r="K19" s="408">
        <v>-3031.2599999999998</v>
      </c>
      <c r="L19" s="408">
        <v>472892.17049311934</v>
      </c>
      <c r="M19" s="408">
        <v>0</v>
      </c>
      <c r="N19" s="408"/>
      <c r="O19" s="408"/>
      <c r="P19" s="408">
        <v>0</v>
      </c>
      <c r="Q19" s="409">
        <v>0</v>
      </c>
      <c r="R19" s="409"/>
      <c r="S19" s="409">
        <v>472892</v>
      </c>
      <c r="T19" s="406">
        <v>22</v>
      </c>
      <c r="U19" s="410">
        <v>1254</v>
      </c>
      <c r="V19" s="410"/>
      <c r="W19" s="410">
        <v>1388.52</v>
      </c>
      <c r="X19" s="410">
        <v>217.73999999999998</v>
      </c>
      <c r="Y19" s="410">
        <v>171</v>
      </c>
      <c r="Z19" s="410">
        <v>-3031.2599999999998</v>
      </c>
      <c r="AA19" s="410">
        <v>0</v>
      </c>
      <c r="AB19" s="410">
        <v>114</v>
      </c>
      <c r="AF19" s="408">
        <v>-3031.2599999999998</v>
      </c>
      <c r="AG19" s="406">
        <v>22</v>
      </c>
      <c r="AH19" s="407">
        <v>0</v>
      </c>
      <c r="AI19" s="395" t="s">
        <v>477</v>
      </c>
    </row>
    <row r="20" spans="1:35" x14ac:dyDescent="0.2">
      <c r="A20" s="392" t="s">
        <v>818</v>
      </c>
      <c r="B20" s="392" t="s">
        <v>124</v>
      </c>
      <c r="C20" s="406">
        <v>23</v>
      </c>
      <c r="D20" s="406">
        <v>0</v>
      </c>
      <c r="E20" s="406">
        <v>23</v>
      </c>
      <c r="F20" s="407">
        <v>0</v>
      </c>
      <c r="G20" s="395" t="s">
        <v>125</v>
      </c>
      <c r="H20" s="408">
        <v>556281.02271956392</v>
      </c>
      <c r="I20" s="408">
        <v>-3864.9525810226905</v>
      </c>
      <c r="J20" s="408">
        <v>552416.07013854128</v>
      </c>
      <c r="K20" s="408">
        <v>-3828.96</v>
      </c>
      <c r="L20" s="408">
        <v>548587.11013854132</v>
      </c>
      <c r="M20" s="408">
        <v>0</v>
      </c>
      <c r="N20" s="408"/>
      <c r="O20" s="408"/>
      <c r="P20" s="408">
        <v>0</v>
      </c>
      <c r="Q20" s="409">
        <v>0</v>
      </c>
      <c r="R20" s="409"/>
      <c r="S20" s="409">
        <v>548587</v>
      </c>
      <c r="T20" s="406">
        <v>23</v>
      </c>
      <c r="U20" s="410">
        <v>1584</v>
      </c>
      <c r="V20" s="410"/>
      <c r="W20" s="410">
        <v>1753.92</v>
      </c>
      <c r="X20" s="410">
        <v>275.03999999999996</v>
      </c>
      <c r="Y20" s="410">
        <v>216</v>
      </c>
      <c r="Z20" s="410">
        <v>-3828.96</v>
      </c>
      <c r="AA20" s="410">
        <v>0</v>
      </c>
      <c r="AB20" s="410">
        <v>144</v>
      </c>
      <c r="AF20" s="408">
        <v>-3828.96</v>
      </c>
      <c r="AG20" s="406">
        <v>23</v>
      </c>
      <c r="AH20" s="407">
        <v>0</v>
      </c>
      <c r="AI20" s="395" t="s">
        <v>125</v>
      </c>
    </row>
    <row r="21" spans="1:35" x14ac:dyDescent="0.2">
      <c r="A21" s="392" t="s">
        <v>819</v>
      </c>
      <c r="B21" s="392" t="s">
        <v>126</v>
      </c>
      <c r="C21" s="406">
        <v>25</v>
      </c>
      <c r="D21" s="406">
        <v>0</v>
      </c>
      <c r="E21" s="406">
        <v>25</v>
      </c>
      <c r="F21" s="407">
        <v>0</v>
      </c>
      <c r="G21" s="395" t="s">
        <v>127</v>
      </c>
      <c r="H21" s="408">
        <v>656039.45385340916</v>
      </c>
      <c r="I21" s="408">
        <v>-6296.0101585666725</v>
      </c>
      <c r="J21" s="408">
        <v>649743.44369484251</v>
      </c>
      <c r="K21" s="408">
        <v>-4759.6099999999997</v>
      </c>
      <c r="L21" s="408">
        <v>644983.83369484253</v>
      </c>
      <c r="M21" s="408">
        <v>20700</v>
      </c>
      <c r="N21" s="408"/>
      <c r="O21" s="408"/>
      <c r="P21" s="408">
        <v>0</v>
      </c>
      <c r="Q21" s="409">
        <v>0</v>
      </c>
      <c r="R21" s="409"/>
      <c r="S21" s="409">
        <v>665684</v>
      </c>
      <c r="T21" s="406">
        <v>25</v>
      </c>
      <c r="U21" s="410">
        <v>1969</v>
      </c>
      <c r="V21" s="410"/>
      <c r="W21" s="410">
        <v>2180.2199999999998</v>
      </c>
      <c r="X21" s="410">
        <v>341.89</v>
      </c>
      <c r="Y21" s="410">
        <v>268.5</v>
      </c>
      <c r="Z21" s="410">
        <v>-4759.6099999999997</v>
      </c>
      <c r="AA21" s="410">
        <v>0</v>
      </c>
      <c r="AB21" s="410">
        <v>179</v>
      </c>
      <c r="AF21" s="408">
        <v>-4759.6099999999997</v>
      </c>
      <c r="AG21" s="406">
        <v>25</v>
      </c>
      <c r="AH21" s="407">
        <v>0</v>
      </c>
      <c r="AI21" s="395" t="s">
        <v>127</v>
      </c>
    </row>
    <row r="22" spans="1:35" x14ac:dyDescent="0.2">
      <c r="A22" s="392" t="s">
        <v>820</v>
      </c>
      <c r="B22" s="392" t="s">
        <v>128</v>
      </c>
      <c r="C22" s="406">
        <v>26</v>
      </c>
      <c r="D22" s="406" t="s">
        <v>710</v>
      </c>
      <c r="E22" s="406">
        <v>26</v>
      </c>
      <c r="F22" s="407">
        <v>0</v>
      </c>
      <c r="G22" s="395" t="s">
        <v>129</v>
      </c>
      <c r="H22" s="408">
        <v>330786.45848779508</v>
      </c>
      <c r="I22" s="408">
        <v>-16839.427532943049</v>
      </c>
      <c r="J22" s="408">
        <v>313947.03095485206</v>
      </c>
      <c r="K22" s="408">
        <v>-1595.4</v>
      </c>
      <c r="L22" s="408">
        <v>312351.63095485204</v>
      </c>
      <c r="M22" s="408">
        <v>0</v>
      </c>
      <c r="N22" s="408"/>
      <c r="O22" s="408"/>
      <c r="P22" s="408">
        <v>0</v>
      </c>
      <c r="Q22" s="409">
        <v>0</v>
      </c>
      <c r="R22" s="409"/>
      <c r="S22" s="409">
        <v>312352</v>
      </c>
      <c r="T22" s="406">
        <v>26</v>
      </c>
      <c r="U22" s="410">
        <v>660</v>
      </c>
      <c r="V22" s="410"/>
      <c r="W22" s="410">
        <v>730.8</v>
      </c>
      <c r="X22" s="410">
        <v>114.6</v>
      </c>
      <c r="Y22" s="410">
        <v>90</v>
      </c>
      <c r="Z22" s="410">
        <v>-1595.3999999999999</v>
      </c>
      <c r="AA22" s="410">
        <v>0</v>
      </c>
      <c r="AB22" s="410">
        <v>60</v>
      </c>
      <c r="AF22" s="408">
        <v>-1595.4</v>
      </c>
      <c r="AG22" s="406">
        <v>26</v>
      </c>
      <c r="AH22" s="407">
        <v>0</v>
      </c>
      <c r="AI22" s="395" t="s">
        <v>129</v>
      </c>
    </row>
    <row r="23" spans="1:35" x14ac:dyDescent="0.2">
      <c r="A23" s="392" t="s">
        <v>821</v>
      </c>
      <c r="B23" s="392" t="s">
        <v>130</v>
      </c>
      <c r="C23" s="406">
        <v>29</v>
      </c>
      <c r="D23" s="406">
        <v>0</v>
      </c>
      <c r="E23" s="406">
        <v>29</v>
      </c>
      <c r="F23" s="407">
        <v>0</v>
      </c>
      <c r="G23" s="395" t="s">
        <v>131</v>
      </c>
      <c r="H23" s="408">
        <v>316821.32584823517</v>
      </c>
      <c r="I23" s="408">
        <v>1492.0649024428867</v>
      </c>
      <c r="J23" s="408">
        <v>318313.39075067808</v>
      </c>
      <c r="K23" s="408">
        <v>-1542.22</v>
      </c>
      <c r="L23" s="408">
        <v>316771.17075067811</v>
      </c>
      <c r="M23" s="408">
        <v>0</v>
      </c>
      <c r="N23" s="408"/>
      <c r="O23" s="408"/>
      <c r="P23" s="408">
        <v>0</v>
      </c>
      <c r="Q23" s="409">
        <v>0</v>
      </c>
      <c r="R23" s="409"/>
      <c r="S23" s="409">
        <v>316771</v>
      </c>
      <c r="T23" s="406">
        <v>29</v>
      </c>
      <c r="U23" s="410">
        <v>638</v>
      </c>
      <c r="V23" s="410"/>
      <c r="W23" s="410">
        <v>706.43999999999994</v>
      </c>
      <c r="X23" s="410">
        <v>110.78</v>
      </c>
      <c r="Y23" s="410">
        <v>87</v>
      </c>
      <c r="Z23" s="410">
        <v>-1542.22</v>
      </c>
      <c r="AA23" s="410">
        <v>0</v>
      </c>
      <c r="AB23" s="410">
        <v>58</v>
      </c>
      <c r="AF23" s="408">
        <v>-1542.22</v>
      </c>
      <c r="AG23" s="406">
        <v>29</v>
      </c>
      <c r="AH23" s="407">
        <v>0</v>
      </c>
      <c r="AI23" s="395" t="s">
        <v>131</v>
      </c>
    </row>
    <row r="24" spans="1:35" x14ac:dyDescent="0.2">
      <c r="A24" s="392" t="s">
        <v>822</v>
      </c>
      <c r="B24" s="392" t="s">
        <v>132</v>
      </c>
      <c r="C24" s="411">
        <v>30</v>
      </c>
      <c r="D24" s="406" t="s">
        <v>710</v>
      </c>
      <c r="E24" s="406" t="s">
        <v>1</v>
      </c>
      <c r="F24" s="407" t="s">
        <v>1</v>
      </c>
      <c r="G24" s="392" t="s">
        <v>133</v>
      </c>
      <c r="H24" s="408">
        <v>352306.81437798101</v>
      </c>
      <c r="I24" s="408">
        <v>35682.708278103157</v>
      </c>
      <c r="J24" s="408">
        <v>387989.52265608415</v>
      </c>
      <c r="K24" s="408">
        <v>0</v>
      </c>
      <c r="L24" s="408">
        <v>387989.52265608415</v>
      </c>
      <c r="M24" s="408">
        <v>0</v>
      </c>
      <c r="N24" s="408"/>
      <c r="O24" s="412"/>
      <c r="P24" s="408">
        <v>0</v>
      </c>
      <c r="Q24" s="413">
        <v>0</v>
      </c>
      <c r="R24" s="413"/>
      <c r="S24" s="409">
        <v>387990</v>
      </c>
      <c r="T24" s="406">
        <v>30</v>
      </c>
      <c r="U24" s="410">
        <v>0</v>
      </c>
      <c r="V24" s="410"/>
      <c r="W24" s="410">
        <v>0</v>
      </c>
      <c r="X24" s="410">
        <v>0</v>
      </c>
      <c r="Y24" s="410">
        <v>0</v>
      </c>
      <c r="Z24" s="410">
        <v>0</v>
      </c>
      <c r="AA24" s="410">
        <v>0</v>
      </c>
      <c r="AB24" s="410">
        <v>76</v>
      </c>
      <c r="AF24" s="408">
        <v>0</v>
      </c>
      <c r="AG24" s="406">
        <v>30</v>
      </c>
      <c r="AH24" s="407" t="s">
        <v>1</v>
      </c>
      <c r="AI24" s="395" t="s">
        <v>133</v>
      </c>
    </row>
    <row r="25" spans="1:35" x14ac:dyDescent="0.2">
      <c r="A25" s="392" t="s">
        <v>823</v>
      </c>
      <c r="B25" s="392" t="s">
        <v>134</v>
      </c>
      <c r="C25" s="406">
        <v>31</v>
      </c>
      <c r="D25" s="406" t="s">
        <v>710</v>
      </c>
      <c r="E25" s="406" t="s">
        <v>1</v>
      </c>
      <c r="F25" s="407" t="s">
        <v>1</v>
      </c>
      <c r="G25" s="395" t="s">
        <v>135</v>
      </c>
      <c r="H25" s="408">
        <v>691985.61302444979</v>
      </c>
      <c r="I25" s="408">
        <v>-4458.2303549552462</v>
      </c>
      <c r="J25" s="408">
        <v>687527.38266949449</v>
      </c>
      <c r="K25" s="408">
        <v>0</v>
      </c>
      <c r="L25" s="408">
        <v>687527.38266949449</v>
      </c>
      <c r="M25" s="408">
        <v>34080</v>
      </c>
      <c r="N25" s="408"/>
      <c r="O25" s="408"/>
      <c r="P25" s="408">
        <v>0</v>
      </c>
      <c r="Q25" s="409">
        <v>0</v>
      </c>
      <c r="R25" s="409"/>
      <c r="S25" s="409">
        <v>721607</v>
      </c>
      <c r="T25" s="406">
        <v>31</v>
      </c>
      <c r="U25" s="410">
        <v>0</v>
      </c>
      <c r="V25" s="410"/>
      <c r="W25" s="410">
        <v>0</v>
      </c>
      <c r="X25" s="410">
        <v>0</v>
      </c>
      <c r="Y25" s="410">
        <v>0</v>
      </c>
      <c r="Z25" s="410">
        <v>0</v>
      </c>
      <c r="AA25" s="410">
        <v>0</v>
      </c>
      <c r="AB25" s="410">
        <v>189</v>
      </c>
      <c r="AF25" s="408">
        <v>-5025.51</v>
      </c>
      <c r="AG25" s="406">
        <v>31</v>
      </c>
      <c r="AH25" s="407" t="s">
        <v>1</v>
      </c>
      <c r="AI25" s="395" t="s">
        <v>135</v>
      </c>
    </row>
    <row r="26" spans="1:35" x14ac:dyDescent="0.2">
      <c r="A26" s="392" t="s">
        <v>824</v>
      </c>
      <c r="B26" s="392" t="s">
        <v>136</v>
      </c>
      <c r="C26" s="406">
        <v>35</v>
      </c>
      <c r="D26" s="406">
        <v>0</v>
      </c>
      <c r="E26" s="406">
        <v>35</v>
      </c>
      <c r="F26" s="407">
        <v>0</v>
      </c>
      <c r="G26" s="395" t="s">
        <v>137</v>
      </c>
      <c r="H26" s="408">
        <v>1048386.7776086193</v>
      </c>
      <c r="I26" s="408">
        <v>-8897.8904703578846</v>
      </c>
      <c r="J26" s="408">
        <v>1039488.8871382615</v>
      </c>
      <c r="K26" s="408">
        <v>-8136.54</v>
      </c>
      <c r="L26" s="408">
        <v>1031352.3471382614</v>
      </c>
      <c r="M26" s="408">
        <v>36240</v>
      </c>
      <c r="N26" s="408"/>
      <c r="O26" s="408"/>
      <c r="P26" s="408">
        <v>0</v>
      </c>
      <c r="Q26" s="409">
        <v>0</v>
      </c>
      <c r="R26" s="409"/>
      <c r="S26" s="409">
        <v>1067592</v>
      </c>
      <c r="T26" s="406">
        <v>35</v>
      </c>
      <c r="U26" s="410">
        <v>3366</v>
      </c>
      <c r="V26" s="410"/>
      <c r="W26" s="410">
        <v>3727.08</v>
      </c>
      <c r="X26" s="410">
        <v>584.45999999999992</v>
      </c>
      <c r="Y26" s="410">
        <v>459</v>
      </c>
      <c r="Z26" s="410">
        <v>-8136.54</v>
      </c>
      <c r="AA26" s="410">
        <v>0</v>
      </c>
      <c r="AB26" s="410">
        <v>306</v>
      </c>
      <c r="AF26" s="408">
        <v>-8136.54</v>
      </c>
      <c r="AG26" s="406">
        <v>35</v>
      </c>
      <c r="AH26" s="407">
        <v>0</v>
      </c>
      <c r="AI26" s="395" t="s">
        <v>137</v>
      </c>
    </row>
    <row r="27" spans="1:35" x14ac:dyDescent="0.2">
      <c r="A27" s="392" t="s">
        <v>825</v>
      </c>
      <c r="B27" s="392" t="s">
        <v>138</v>
      </c>
      <c r="C27" s="406">
        <v>36</v>
      </c>
      <c r="D27" s="406" t="s">
        <v>710</v>
      </c>
      <c r="E27" s="406" t="s">
        <v>1</v>
      </c>
      <c r="F27" s="407" t="s">
        <v>1</v>
      </c>
      <c r="G27" s="395" t="s">
        <v>139</v>
      </c>
      <c r="H27" s="408">
        <v>528947.4493561252</v>
      </c>
      <c r="I27" s="408">
        <v>0</v>
      </c>
      <c r="J27" s="408">
        <v>528947.4493561252</v>
      </c>
      <c r="K27" s="408">
        <v>0</v>
      </c>
      <c r="L27" s="408">
        <v>528947.4493561252</v>
      </c>
      <c r="M27" s="408">
        <v>20640</v>
      </c>
      <c r="N27" s="408"/>
      <c r="O27" s="408"/>
      <c r="P27" s="408">
        <v>0</v>
      </c>
      <c r="Q27" s="409">
        <v>0</v>
      </c>
      <c r="R27" s="409"/>
      <c r="S27" s="409">
        <v>549587</v>
      </c>
      <c r="T27" s="406">
        <v>36</v>
      </c>
      <c r="U27" s="410">
        <v>0</v>
      </c>
      <c r="V27" s="410"/>
      <c r="W27" s="410">
        <v>0</v>
      </c>
      <c r="X27" s="410">
        <v>0</v>
      </c>
      <c r="Y27" s="410">
        <v>0</v>
      </c>
      <c r="Z27" s="410">
        <v>0</v>
      </c>
      <c r="AA27" s="410">
        <v>0</v>
      </c>
      <c r="AB27" s="410">
        <v>128</v>
      </c>
      <c r="AF27" s="408">
        <v>-3403.52</v>
      </c>
      <c r="AG27" s="406">
        <v>36</v>
      </c>
      <c r="AH27" s="407" t="s">
        <v>1</v>
      </c>
      <c r="AI27" s="395" t="s">
        <v>139</v>
      </c>
    </row>
    <row r="28" spans="1:35" x14ac:dyDescent="0.2">
      <c r="A28" s="392" t="s">
        <v>826</v>
      </c>
      <c r="B28" s="392" t="s">
        <v>140</v>
      </c>
      <c r="C28" s="411">
        <v>38</v>
      </c>
      <c r="D28" s="406" t="s">
        <v>710</v>
      </c>
      <c r="E28" s="406" t="s">
        <v>1</v>
      </c>
      <c r="F28" s="407" t="s">
        <v>1</v>
      </c>
      <c r="G28" s="392" t="s">
        <v>141</v>
      </c>
      <c r="H28" s="408">
        <v>501773.86030954536</v>
      </c>
      <c r="I28" s="408">
        <v>-1712.6698695669284</v>
      </c>
      <c r="J28" s="408">
        <v>500061.19043997844</v>
      </c>
      <c r="K28" s="408">
        <v>0</v>
      </c>
      <c r="L28" s="408">
        <v>500061.19043997844</v>
      </c>
      <c r="M28" s="408">
        <v>0</v>
      </c>
      <c r="N28" s="408"/>
      <c r="O28" s="412"/>
      <c r="P28" s="408">
        <v>0</v>
      </c>
      <c r="Q28" s="413">
        <v>0</v>
      </c>
      <c r="R28" s="413"/>
      <c r="S28" s="409">
        <v>500061</v>
      </c>
      <c r="T28" s="406">
        <v>38</v>
      </c>
      <c r="U28" s="410">
        <v>0</v>
      </c>
      <c r="V28" s="410"/>
      <c r="W28" s="410">
        <v>0</v>
      </c>
      <c r="X28" s="410">
        <v>0</v>
      </c>
      <c r="Y28" s="410">
        <v>0</v>
      </c>
      <c r="Z28" s="410">
        <v>0</v>
      </c>
      <c r="AA28" s="410">
        <v>0</v>
      </c>
      <c r="AB28" s="410">
        <v>125</v>
      </c>
      <c r="AF28" s="408">
        <v>0</v>
      </c>
      <c r="AG28" s="406">
        <v>38</v>
      </c>
      <c r="AH28" s="407" t="s">
        <v>1</v>
      </c>
      <c r="AI28" s="395" t="s">
        <v>141</v>
      </c>
    </row>
    <row r="29" spans="1:35" x14ac:dyDescent="0.2">
      <c r="A29" s="392" t="s">
        <v>827</v>
      </c>
      <c r="B29" s="392" t="s">
        <v>142</v>
      </c>
      <c r="C29" s="406">
        <v>41</v>
      </c>
      <c r="D29" s="406" t="s">
        <v>710</v>
      </c>
      <c r="E29" s="406" t="s">
        <v>1</v>
      </c>
      <c r="F29" s="407" t="s">
        <v>1</v>
      </c>
      <c r="G29" s="395" t="s">
        <v>143</v>
      </c>
      <c r="H29" s="408">
        <v>1009318.4228138421</v>
      </c>
      <c r="I29" s="408">
        <v>-10561.659077487393</v>
      </c>
      <c r="J29" s="408">
        <v>998756.76373635465</v>
      </c>
      <c r="K29" s="408">
        <v>0</v>
      </c>
      <c r="L29" s="408">
        <v>998756.76373635465</v>
      </c>
      <c r="M29" s="408">
        <v>46260</v>
      </c>
      <c r="N29" s="408"/>
      <c r="O29" s="408"/>
      <c r="P29" s="408">
        <v>0</v>
      </c>
      <c r="Q29" s="409">
        <v>0</v>
      </c>
      <c r="R29" s="409"/>
      <c r="S29" s="409">
        <v>1045017</v>
      </c>
      <c r="T29" s="406">
        <v>41</v>
      </c>
      <c r="U29" s="410">
        <v>0</v>
      </c>
      <c r="V29" s="410"/>
      <c r="W29" s="410">
        <v>0</v>
      </c>
      <c r="X29" s="410">
        <v>0</v>
      </c>
      <c r="Y29" s="410">
        <v>0</v>
      </c>
      <c r="Z29" s="410">
        <v>0</v>
      </c>
      <c r="AA29" s="410">
        <v>0</v>
      </c>
      <c r="AB29" s="410">
        <v>280</v>
      </c>
      <c r="AF29" s="408">
        <v>0</v>
      </c>
      <c r="AG29" s="406">
        <v>41</v>
      </c>
      <c r="AH29" s="407" t="s">
        <v>1</v>
      </c>
      <c r="AI29" s="395" t="s">
        <v>143</v>
      </c>
    </row>
    <row r="30" spans="1:35" x14ac:dyDescent="0.2">
      <c r="A30" s="392" t="s">
        <v>828</v>
      </c>
      <c r="B30" s="392" t="s">
        <v>144</v>
      </c>
      <c r="C30" s="406">
        <v>42</v>
      </c>
      <c r="D30" s="406">
        <v>0</v>
      </c>
      <c r="E30" s="406">
        <v>42</v>
      </c>
      <c r="F30" s="407">
        <v>0</v>
      </c>
      <c r="G30" s="395" t="s">
        <v>145</v>
      </c>
      <c r="H30" s="408">
        <v>356680.71133667661</v>
      </c>
      <c r="I30" s="408">
        <v>37479.851705698326</v>
      </c>
      <c r="J30" s="408">
        <v>394160.56304237491</v>
      </c>
      <c r="K30" s="408">
        <v>-1701.76</v>
      </c>
      <c r="L30" s="408">
        <v>392458.8030423749</v>
      </c>
      <c r="M30" s="408">
        <v>0</v>
      </c>
      <c r="N30" s="408"/>
      <c r="O30" s="408"/>
      <c r="P30" s="408">
        <v>0</v>
      </c>
      <c r="Q30" s="409">
        <v>0</v>
      </c>
      <c r="R30" s="409"/>
      <c r="S30" s="409">
        <v>392459</v>
      </c>
      <c r="T30" s="406">
        <v>42</v>
      </c>
      <c r="U30" s="410">
        <v>704</v>
      </c>
      <c r="V30" s="410"/>
      <c r="W30" s="410">
        <v>779.52</v>
      </c>
      <c r="X30" s="410">
        <v>122.24</v>
      </c>
      <c r="Y30" s="410">
        <v>96</v>
      </c>
      <c r="Z30" s="410">
        <v>-1701.76</v>
      </c>
      <c r="AA30" s="410">
        <v>0</v>
      </c>
      <c r="AB30" s="410">
        <v>64</v>
      </c>
      <c r="AF30" s="408">
        <v>-1701.76</v>
      </c>
      <c r="AG30" s="406">
        <v>42</v>
      </c>
      <c r="AH30" s="407">
        <v>0</v>
      </c>
      <c r="AI30" s="395" t="s">
        <v>145</v>
      </c>
    </row>
    <row r="31" spans="1:35" x14ac:dyDescent="0.2">
      <c r="A31" s="392" t="s">
        <v>829</v>
      </c>
      <c r="B31" s="392" t="s">
        <v>146</v>
      </c>
      <c r="C31" s="406">
        <v>44</v>
      </c>
      <c r="D31" s="406" t="s">
        <v>710</v>
      </c>
      <c r="E31" s="406" t="s">
        <v>1</v>
      </c>
      <c r="F31" s="407" t="s">
        <v>1</v>
      </c>
      <c r="G31" s="395" t="s">
        <v>147</v>
      </c>
      <c r="H31" s="408">
        <v>406094.76916228019</v>
      </c>
      <c r="I31" s="408">
        <v>-4074.9622996777057</v>
      </c>
      <c r="J31" s="408">
        <v>402019.80686260248</v>
      </c>
      <c r="K31" s="408">
        <v>0</v>
      </c>
      <c r="L31" s="408">
        <v>402019.80686260248</v>
      </c>
      <c r="M31" s="408">
        <v>0</v>
      </c>
      <c r="N31" s="408"/>
      <c r="O31" s="408"/>
      <c r="P31" s="408">
        <v>0</v>
      </c>
      <c r="Q31" s="409">
        <v>0</v>
      </c>
      <c r="R31" s="409"/>
      <c r="S31" s="409">
        <v>402020</v>
      </c>
      <c r="T31" s="406">
        <v>44</v>
      </c>
      <c r="U31" s="410">
        <v>0</v>
      </c>
      <c r="V31" s="410"/>
      <c r="W31" s="410">
        <v>0</v>
      </c>
      <c r="X31" s="410">
        <v>0</v>
      </c>
      <c r="Y31" s="410">
        <v>0</v>
      </c>
      <c r="Z31" s="410">
        <v>0</v>
      </c>
      <c r="AA31" s="410">
        <v>0</v>
      </c>
      <c r="AB31" s="410">
        <v>94</v>
      </c>
      <c r="AF31" s="408">
        <v>0</v>
      </c>
      <c r="AG31" s="406">
        <v>44</v>
      </c>
      <c r="AH31" s="407" t="s">
        <v>1</v>
      </c>
      <c r="AI31" s="395" t="s">
        <v>147</v>
      </c>
    </row>
    <row r="32" spans="1:35" x14ac:dyDescent="0.2">
      <c r="A32" s="392" t="s">
        <v>830</v>
      </c>
      <c r="B32" s="392" t="s">
        <v>148</v>
      </c>
      <c r="C32" s="411">
        <v>45</v>
      </c>
      <c r="D32" s="406" t="s">
        <v>710</v>
      </c>
      <c r="E32" s="406" t="s">
        <v>1</v>
      </c>
      <c r="F32" s="407" t="s">
        <v>1</v>
      </c>
      <c r="G32" s="392" t="s">
        <v>149</v>
      </c>
      <c r="H32" s="408">
        <v>335010.100867651</v>
      </c>
      <c r="I32" s="408">
        <v>0</v>
      </c>
      <c r="J32" s="408">
        <v>335010.100867651</v>
      </c>
      <c r="K32" s="408">
        <v>0</v>
      </c>
      <c r="L32" s="408">
        <v>335010.100867651</v>
      </c>
      <c r="M32" s="408">
        <v>12960</v>
      </c>
      <c r="N32" s="408"/>
      <c r="O32" s="412"/>
      <c r="P32" s="408">
        <v>0</v>
      </c>
      <c r="Q32" s="413">
        <v>0</v>
      </c>
      <c r="R32" s="413"/>
      <c r="S32" s="409">
        <v>347970</v>
      </c>
      <c r="T32" s="406">
        <v>45</v>
      </c>
      <c r="U32" s="410">
        <v>0</v>
      </c>
      <c r="V32" s="410"/>
      <c r="W32" s="410">
        <v>0</v>
      </c>
      <c r="X32" s="410">
        <v>0</v>
      </c>
      <c r="Y32" s="410">
        <v>0</v>
      </c>
      <c r="Z32" s="410">
        <v>0</v>
      </c>
      <c r="AA32" s="410">
        <v>0</v>
      </c>
      <c r="AB32" s="410">
        <v>71</v>
      </c>
      <c r="AF32" s="408">
        <v>0</v>
      </c>
      <c r="AG32" s="406">
        <v>45</v>
      </c>
      <c r="AH32" s="407" t="s">
        <v>1</v>
      </c>
      <c r="AI32" s="395" t="s">
        <v>149</v>
      </c>
    </row>
    <row r="33" spans="1:35" x14ac:dyDescent="0.2">
      <c r="A33" s="392" t="s">
        <v>831</v>
      </c>
      <c r="B33" s="392" t="s">
        <v>150</v>
      </c>
      <c r="C33" s="406">
        <v>48</v>
      </c>
      <c r="D33" s="406" t="s">
        <v>710</v>
      </c>
      <c r="E33" s="406" t="s">
        <v>1</v>
      </c>
      <c r="F33" s="407" t="s">
        <v>1</v>
      </c>
      <c r="G33" s="395" t="s">
        <v>151</v>
      </c>
      <c r="H33" s="408">
        <v>427985.41136309394</v>
      </c>
      <c r="I33" s="408">
        <v>-323.64361358196032</v>
      </c>
      <c r="J33" s="408">
        <v>427661.76774951199</v>
      </c>
      <c r="K33" s="408">
        <v>0</v>
      </c>
      <c r="L33" s="408">
        <v>427661.76774951199</v>
      </c>
      <c r="M33" s="408">
        <v>0</v>
      </c>
      <c r="N33" s="408"/>
      <c r="O33" s="408"/>
      <c r="P33" s="408">
        <v>0</v>
      </c>
      <c r="Q33" s="409">
        <v>0</v>
      </c>
      <c r="R33" s="409"/>
      <c r="S33" s="409">
        <v>427662</v>
      </c>
      <c r="T33" s="406">
        <v>48</v>
      </c>
      <c r="U33" s="410">
        <v>0</v>
      </c>
      <c r="V33" s="410"/>
      <c r="W33" s="410">
        <v>0</v>
      </c>
      <c r="X33" s="410">
        <v>0</v>
      </c>
      <c r="Y33" s="410">
        <v>0</v>
      </c>
      <c r="Z33" s="410">
        <v>0</v>
      </c>
      <c r="AA33" s="410">
        <v>0</v>
      </c>
      <c r="AB33" s="410">
        <v>99</v>
      </c>
      <c r="AF33" s="408">
        <v>0</v>
      </c>
      <c r="AG33" s="406">
        <v>48</v>
      </c>
      <c r="AH33" s="407" t="s">
        <v>1</v>
      </c>
      <c r="AI33" s="395" t="s">
        <v>151</v>
      </c>
    </row>
    <row r="34" spans="1:35" x14ac:dyDescent="0.2">
      <c r="A34" s="392" t="s">
        <v>832</v>
      </c>
      <c r="B34" s="392" t="s">
        <v>152</v>
      </c>
      <c r="C34" s="406">
        <v>50</v>
      </c>
      <c r="D34" s="406">
        <v>0</v>
      </c>
      <c r="E34" s="406">
        <v>50</v>
      </c>
      <c r="F34" s="407">
        <v>0</v>
      </c>
      <c r="G34" s="395" t="s">
        <v>153</v>
      </c>
      <c r="H34" s="408">
        <v>607465.59140955971</v>
      </c>
      <c r="I34" s="408">
        <v>-6222.2992940333097</v>
      </c>
      <c r="J34" s="408">
        <v>601243.29211552639</v>
      </c>
      <c r="K34" s="408">
        <v>-4015.09</v>
      </c>
      <c r="L34" s="408">
        <v>597228.20211552642</v>
      </c>
      <c r="M34" s="408">
        <v>0</v>
      </c>
      <c r="N34" s="408"/>
      <c r="O34" s="408"/>
      <c r="P34" s="408">
        <v>0</v>
      </c>
      <c r="Q34" s="409">
        <v>0</v>
      </c>
      <c r="R34" s="409"/>
      <c r="S34" s="409">
        <v>597228</v>
      </c>
      <c r="T34" s="406">
        <v>50</v>
      </c>
      <c r="U34" s="410">
        <v>1661</v>
      </c>
      <c r="V34" s="410"/>
      <c r="W34" s="410">
        <v>1839.18</v>
      </c>
      <c r="X34" s="410">
        <v>288.40999999999997</v>
      </c>
      <c r="Y34" s="410">
        <v>226.5</v>
      </c>
      <c r="Z34" s="410">
        <v>-4015.09</v>
      </c>
      <c r="AA34" s="410">
        <v>0</v>
      </c>
      <c r="AB34" s="410">
        <v>151</v>
      </c>
      <c r="AF34" s="408">
        <v>-4015.09</v>
      </c>
      <c r="AG34" s="406">
        <v>50</v>
      </c>
      <c r="AH34" s="407">
        <v>0</v>
      </c>
      <c r="AI34" s="395" t="s">
        <v>153</v>
      </c>
    </row>
    <row r="35" spans="1:35" x14ac:dyDescent="0.2">
      <c r="A35" s="392" t="s">
        <v>833</v>
      </c>
      <c r="B35" s="392" t="s">
        <v>154</v>
      </c>
      <c r="C35" s="411">
        <v>52</v>
      </c>
      <c r="D35" s="406" t="s">
        <v>710</v>
      </c>
      <c r="E35" s="406" t="s">
        <v>1</v>
      </c>
      <c r="F35" s="407" t="s">
        <v>1</v>
      </c>
      <c r="G35" s="392" t="s">
        <v>155</v>
      </c>
      <c r="H35" s="408">
        <v>944731.5227343794</v>
      </c>
      <c r="I35" s="408">
        <v>-11255.969258507865</v>
      </c>
      <c r="J35" s="408">
        <v>933475.55347587157</v>
      </c>
      <c r="K35" s="408">
        <v>0</v>
      </c>
      <c r="L35" s="408">
        <v>933475.55347587157</v>
      </c>
      <c r="M35" s="408">
        <v>55560</v>
      </c>
      <c r="N35" s="408"/>
      <c r="O35" s="412"/>
      <c r="P35" s="408">
        <v>0</v>
      </c>
      <c r="Q35" s="413">
        <v>0</v>
      </c>
      <c r="R35" s="413"/>
      <c r="S35" s="409">
        <v>989036</v>
      </c>
      <c r="T35" s="406">
        <v>52</v>
      </c>
      <c r="U35" s="410">
        <v>0</v>
      </c>
      <c r="V35" s="410"/>
      <c r="W35" s="410">
        <v>0</v>
      </c>
      <c r="X35" s="410">
        <v>0</v>
      </c>
      <c r="Y35" s="410">
        <v>0</v>
      </c>
      <c r="Z35" s="410">
        <v>0</v>
      </c>
      <c r="AA35" s="410">
        <v>0</v>
      </c>
      <c r="AB35" s="410">
        <v>225</v>
      </c>
      <c r="AF35" s="408">
        <v>0</v>
      </c>
      <c r="AG35" s="406">
        <v>52</v>
      </c>
      <c r="AH35" s="407" t="s">
        <v>1</v>
      </c>
      <c r="AI35" s="395" t="s">
        <v>155</v>
      </c>
    </row>
    <row r="36" spans="1:35" x14ac:dyDescent="0.2">
      <c r="A36" s="392" t="s">
        <v>834</v>
      </c>
      <c r="B36" s="392" t="s">
        <v>156</v>
      </c>
      <c r="C36" s="406">
        <v>56</v>
      </c>
      <c r="D36" s="406" t="s">
        <v>710</v>
      </c>
      <c r="E36" s="406" t="s">
        <v>1</v>
      </c>
      <c r="F36" s="407" t="s">
        <v>1</v>
      </c>
      <c r="G36" s="395" t="s">
        <v>157</v>
      </c>
      <c r="H36" s="408">
        <v>432013.64452267822</v>
      </c>
      <c r="I36" s="408">
        <v>8352.5768278981031</v>
      </c>
      <c r="J36" s="408">
        <v>440366.22135057632</v>
      </c>
      <c r="K36" s="408">
        <v>0</v>
      </c>
      <c r="L36" s="408">
        <v>440366.22135057632</v>
      </c>
      <c r="M36" s="408">
        <v>0</v>
      </c>
      <c r="N36" s="408"/>
      <c r="O36" s="408"/>
      <c r="P36" s="408">
        <v>0</v>
      </c>
      <c r="Q36" s="409">
        <v>0</v>
      </c>
      <c r="R36" s="409"/>
      <c r="S36" s="409">
        <v>440366</v>
      </c>
      <c r="T36" s="406">
        <v>56</v>
      </c>
      <c r="U36" s="410">
        <v>0</v>
      </c>
      <c r="V36" s="410"/>
      <c r="W36" s="410">
        <v>0</v>
      </c>
      <c r="X36" s="410">
        <v>0</v>
      </c>
      <c r="Y36" s="410">
        <v>0</v>
      </c>
      <c r="Z36" s="410">
        <v>0</v>
      </c>
      <c r="AA36" s="410">
        <v>0</v>
      </c>
      <c r="AB36" s="410">
        <v>104</v>
      </c>
      <c r="AF36" s="408">
        <v>-2765.36</v>
      </c>
      <c r="AG36" s="406">
        <v>56</v>
      </c>
      <c r="AH36" s="407" t="s">
        <v>1</v>
      </c>
      <c r="AI36" s="395" t="s">
        <v>157</v>
      </c>
    </row>
    <row r="37" spans="1:35" x14ac:dyDescent="0.2">
      <c r="A37" s="392" t="s">
        <v>835</v>
      </c>
      <c r="B37" s="392" t="s">
        <v>158</v>
      </c>
      <c r="C37" s="411">
        <v>57</v>
      </c>
      <c r="D37" s="406" t="s">
        <v>710</v>
      </c>
      <c r="E37" s="406" t="s">
        <v>1</v>
      </c>
      <c r="F37" s="407" t="s">
        <v>1</v>
      </c>
      <c r="G37" s="392" t="s">
        <v>159</v>
      </c>
      <c r="H37" s="408">
        <v>982306.53676189634</v>
      </c>
      <c r="I37" s="408">
        <v>-6371.7522799613589</v>
      </c>
      <c r="J37" s="408">
        <v>975934.78448193497</v>
      </c>
      <c r="K37" s="408">
        <v>0</v>
      </c>
      <c r="L37" s="408">
        <v>975934.78448193497</v>
      </c>
      <c r="M37" s="408">
        <v>53880</v>
      </c>
      <c r="N37" s="408"/>
      <c r="O37" s="412"/>
      <c r="P37" s="408">
        <v>0</v>
      </c>
      <c r="Q37" s="413">
        <v>0</v>
      </c>
      <c r="R37" s="413"/>
      <c r="S37" s="409">
        <v>1029815</v>
      </c>
      <c r="T37" s="406">
        <v>57</v>
      </c>
      <c r="U37" s="410">
        <v>0</v>
      </c>
      <c r="V37" s="410"/>
      <c r="W37" s="410">
        <v>0</v>
      </c>
      <c r="X37" s="410">
        <v>0</v>
      </c>
      <c r="Y37" s="410">
        <v>0</v>
      </c>
      <c r="Z37" s="410">
        <v>0</v>
      </c>
      <c r="AA37" s="410">
        <v>0</v>
      </c>
      <c r="AB37" s="410">
        <v>259</v>
      </c>
      <c r="AF37" s="408">
        <v>0</v>
      </c>
      <c r="AG37" s="406">
        <v>57</v>
      </c>
      <c r="AH37" s="407" t="s">
        <v>1</v>
      </c>
      <c r="AI37" s="395" t="s">
        <v>159</v>
      </c>
    </row>
    <row r="38" spans="1:35" x14ac:dyDescent="0.2">
      <c r="A38" s="392" t="s">
        <v>836</v>
      </c>
      <c r="B38" s="392" t="s">
        <v>160</v>
      </c>
      <c r="C38" s="411">
        <v>59</v>
      </c>
      <c r="D38" s="406" t="s">
        <v>710</v>
      </c>
      <c r="E38" s="406" t="s">
        <v>1</v>
      </c>
      <c r="F38" s="407" t="s">
        <v>1</v>
      </c>
      <c r="G38" s="392" t="s">
        <v>161</v>
      </c>
      <c r="H38" s="408">
        <v>1497110.5517817477</v>
      </c>
      <c r="I38" s="408">
        <v>20915.997626719931</v>
      </c>
      <c r="J38" s="408">
        <v>1518026.5494084677</v>
      </c>
      <c r="K38" s="408">
        <v>0</v>
      </c>
      <c r="L38" s="408">
        <v>1518026.5494084677</v>
      </c>
      <c r="M38" s="408">
        <v>85080</v>
      </c>
      <c r="N38" s="408"/>
      <c r="O38" s="412"/>
      <c r="P38" s="408">
        <v>0</v>
      </c>
      <c r="Q38" s="413">
        <v>0</v>
      </c>
      <c r="R38" s="413"/>
      <c r="S38" s="409">
        <v>1603107</v>
      </c>
      <c r="T38" s="406">
        <v>59</v>
      </c>
      <c r="U38" s="410">
        <v>0</v>
      </c>
      <c r="V38" s="410"/>
      <c r="W38" s="410">
        <v>0</v>
      </c>
      <c r="X38" s="410">
        <v>0</v>
      </c>
      <c r="Y38" s="410">
        <v>0</v>
      </c>
      <c r="Z38" s="410">
        <v>0</v>
      </c>
      <c r="AA38" s="410">
        <v>0</v>
      </c>
      <c r="AB38" s="410">
        <v>403</v>
      </c>
      <c r="AF38" s="408">
        <v>0</v>
      </c>
      <c r="AG38" s="406">
        <v>59</v>
      </c>
      <c r="AH38" s="407" t="s">
        <v>1</v>
      </c>
      <c r="AI38" s="395" t="s">
        <v>161</v>
      </c>
    </row>
    <row r="39" spans="1:35" x14ac:dyDescent="0.2">
      <c r="A39" s="392" t="s">
        <v>837</v>
      </c>
      <c r="B39" s="392" t="s">
        <v>162</v>
      </c>
      <c r="C39" s="411">
        <v>60</v>
      </c>
      <c r="D39" s="406" t="s">
        <v>710</v>
      </c>
      <c r="E39" s="406" t="s">
        <v>1</v>
      </c>
      <c r="F39" s="407" t="s">
        <v>1</v>
      </c>
      <c r="G39" s="392" t="s">
        <v>163</v>
      </c>
      <c r="H39" s="408">
        <v>1293795.0947328876</v>
      </c>
      <c r="I39" s="408">
        <v>0</v>
      </c>
      <c r="J39" s="408">
        <v>1293795.0947328876</v>
      </c>
      <c r="K39" s="408">
        <v>0</v>
      </c>
      <c r="L39" s="408">
        <v>1293795.0947328876</v>
      </c>
      <c r="M39" s="408">
        <v>0</v>
      </c>
      <c r="N39" s="408"/>
      <c r="O39" s="412"/>
      <c r="P39" s="408">
        <v>0</v>
      </c>
      <c r="Q39" s="413">
        <v>0</v>
      </c>
      <c r="R39" s="413"/>
      <c r="S39" s="409">
        <v>1293795</v>
      </c>
      <c r="T39" s="411">
        <v>60</v>
      </c>
      <c r="U39" s="410">
        <v>0</v>
      </c>
      <c r="V39" s="410"/>
      <c r="W39" s="410">
        <v>0</v>
      </c>
      <c r="X39" s="410">
        <v>0</v>
      </c>
      <c r="Y39" s="410">
        <v>0</v>
      </c>
      <c r="Z39" s="410">
        <v>0</v>
      </c>
      <c r="AA39" s="410">
        <v>0</v>
      </c>
      <c r="AB39" s="410">
        <v>341</v>
      </c>
      <c r="AF39" s="408">
        <v>0</v>
      </c>
      <c r="AG39" s="411">
        <v>60</v>
      </c>
      <c r="AH39" s="407" t="s">
        <v>1</v>
      </c>
      <c r="AI39" s="392" t="s">
        <v>163</v>
      </c>
    </row>
    <row r="40" spans="1:35" x14ac:dyDescent="0.2">
      <c r="A40" s="392" t="s">
        <v>838</v>
      </c>
      <c r="B40" s="392" t="s">
        <v>164</v>
      </c>
      <c r="C40" s="411">
        <v>61</v>
      </c>
      <c r="D40" s="406" t="s">
        <v>710</v>
      </c>
      <c r="E40" s="406" t="s">
        <v>1</v>
      </c>
      <c r="F40" s="407" t="s">
        <v>1</v>
      </c>
      <c r="G40" s="392" t="s">
        <v>1173</v>
      </c>
      <c r="H40" s="408">
        <v>1631231.4463043439</v>
      </c>
      <c r="I40" s="408">
        <v>56609.406299028815</v>
      </c>
      <c r="J40" s="408">
        <v>1687840.8526033727</v>
      </c>
      <c r="K40" s="408">
        <v>0</v>
      </c>
      <c r="L40" s="408">
        <v>1687840.8526033727</v>
      </c>
      <c r="M40" s="408">
        <v>89220</v>
      </c>
      <c r="N40" s="408"/>
      <c r="O40" s="412"/>
      <c r="P40" s="408">
        <v>0</v>
      </c>
      <c r="Q40" s="413">
        <v>0</v>
      </c>
      <c r="R40" s="413"/>
      <c r="S40" s="409">
        <v>1777061</v>
      </c>
      <c r="T40" s="406">
        <v>61</v>
      </c>
      <c r="U40" s="410">
        <v>0</v>
      </c>
      <c r="V40" s="410"/>
      <c r="W40" s="410">
        <v>0</v>
      </c>
      <c r="X40" s="410">
        <v>0</v>
      </c>
      <c r="Y40" s="410">
        <v>0</v>
      </c>
      <c r="Z40" s="410">
        <v>0</v>
      </c>
      <c r="AA40" s="410">
        <v>0</v>
      </c>
      <c r="AB40" s="410">
        <v>391</v>
      </c>
      <c r="AF40" s="408">
        <v>0</v>
      </c>
      <c r="AG40" s="406">
        <v>61</v>
      </c>
      <c r="AH40" s="407" t="s">
        <v>1</v>
      </c>
      <c r="AI40" s="395" t="s">
        <v>1173</v>
      </c>
    </row>
    <row r="41" spans="1:35" x14ac:dyDescent="0.2">
      <c r="A41" s="392" t="s">
        <v>839</v>
      </c>
      <c r="B41" s="392" t="s">
        <v>165</v>
      </c>
      <c r="C41" s="411">
        <v>62</v>
      </c>
      <c r="D41" s="406" t="s">
        <v>710</v>
      </c>
      <c r="E41" s="406" t="s">
        <v>1</v>
      </c>
      <c r="F41" s="407" t="s">
        <v>1</v>
      </c>
      <c r="G41" s="392" t="s">
        <v>166</v>
      </c>
      <c r="H41" s="408">
        <v>1134553.6229365277</v>
      </c>
      <c r="I41" s="408">
        <v>13603.410859481963</v>
      </c>
      <c r="J41" s="408">
        <v>1148157.0337960096</v>
      </c>
      <c r="K41" s="408">
        <v>0</v>
      </c>
      <c r="L41" s="408">
        <v>1148157.0337960096</v>
      </c>
      <c r="M41" s="408">
        <v>74040</v>
      </c>
      <c r="N41" s="408"/>
      <c r="O41" s="412"/>
      <c r="P41" s="408">
        <v>0</v>
      </c>
      <c r="Q41" s="413">
        <v>0</v>
      </c>
      <c r="R41" s="413"/>
      <c r="S41" s="409">
        <v>1222197</v>
      </c>
      <c r="T41" s="406">
        <v>62</v>
      </c>
      <c r="U41" s="410">
        <v>0</v>
      </c>
      <c r="V41" s="410"/>
      <c r="W41" s="410">
        <v>0</v>
      </c>
      <c r="X41" s="410">
        <v>0</v>
      </c>
      <c r="Y41" s="410">
        <v>0</v>
      </c>
      <c r="Z41" s="410">
        <v>0</v>
      </c>
      <c r="AA41" s="410">
        <v>0</v>
      </c>
      <c r="AB41" s="410">
        <v>309</v>
      </c>
      <c r="AF41" s="408">
        <v>0</v>
      </c>
      <c r="AG41" s="406">
        <v>62</v>
      </c>
      <c r="AH41" s="407" t="s">
        <v>1</v>
      </c>
      <c r="AI41" s="395" t="s">
        <v>166</v>
      </c>
    </row>
    <row r="42" spans="1:35" x14ac:dyDescent="0.2">
      <c r="A42" s="392" t="s">
        <v>840</v>
      </c>
      <c r="B42" s="392" t="s">
        <v>167</v>
      </c>
      <c r="C42" s="411">
        <v>63</v>
      </c>
      <c r="D42" s="406" t="s">
        <v>710</v>
      </c>
      <c r="E42" s="406" t="s">
        <v>1</v>
      </c>
      <c r="F42" s="407" t="s">
        <v>1</v>
      </c>
      <c r="G42" s="392" t="s">
        <v>168</v>
      </c>
      <c r="H42" s="408">
        <v>839001.32727351051</v>
      </c>
      <c r="I42" s="408">
        <v>-338.95573093614695</v>
      </c>
      <c r="J42" s="408">
        <v>838662.37154257437</v>
      </c>
      <c r="K42" s="408">
        <v>0</v>
      </c>
      <c r="L42" s="408">
        <v>838662.37154257437</v>
      </c>
      <c r="M42" s="408">
        <v>40260</v>
      </c>
      <c r="N42" s="408"/>
      <c r="O42" s="412"/>
      <c r="P42" s="408">
        <v>0</v>
      </c>
      <c r="Q42" s="413">
        <v>0</v>
      </c>
      <c r="R42" s="413"/>
      <c r="S42" s="409">
        <v>878922</v>
      </c>
      <c r="T42" s="406">
        <v>63</v>
      </c>
      <c r="U42" s="410">
        <v>0</v>
      </c>
      <c r="V42" s="410"/>
      <c r="W42" s="410">
        <v>0</v>
      </c>
      <c r="X42" s="410">
        <v>0</v>
      </c>
      <c r="Y42" s="410">
        <v>0</v>
      </c>
      <c r="Z42" s="410">
        <v>0</v>
      </c>
      <c r="AA42" s="410">
        <v>0</v>
      </c>
      <c r="AB42" s="410">
        <v>193</v>
      </c>
      <c r="AF42" s="408">
        <v>0</v>
      </c>
      <c r="AG42" s="406">
        <v>63</v>
      </c>
      <c r="AH42" s="407" t="s">
        <v>1</v>
      </c>
      <c r="AI42" s="395" t="s">
        <v>168</v>
      </c>
    </row>
    <row r="43" spans="1:35" x14ac:dyDescent="0.2">
      <c r="A43" s="392" t="s">
        <v>841</v>
      </c>
      <c r="B43" s="392" t="s">
        <v>169</v>
      </c>
      <c r="C43" s="411">
        <v>64</v>
      </c>
      <c r="D43" s="406" t="s">
        <v>710</v>
      </c>
      <c r="E43" s="406" t="s">
        <v>1</v>
      </c>
      <c r="F43" s="407" t="s">
        <v>1</v>
      </c>
      <c r="G43" s="392" t="s">
        <v>170</v>
      </c>
      <c r="H43" s="408">
        <v>1711056.1556194643</v>
      </c>
      <c r="I43" s="408">
        <v>69781.624937322078</v>
      </c>
      <c r="J43" s="408">
        <v>1780837.7805567863</v>
      </c>
      <c r="K43" s="408">
        <v>0</v>
      </c>
      <c r="L43" s="408">
        <v>1780837.7805567863</v>
      </c>
      <c r="M43" s="408">
        <v>78240</v>
      </c>
      <c r="N43" s="408"/>
      <c r="O43" s="412"/>
      <c r="P43" s="408">
        <v>0</v>
      </c>
      <c r="Q43" s="413">
        <v>0</v>
      </c>
      <c r="R43" s="413"/>
      <c r="S43" s="409">
        <v>1859078</v>
      </c>
      <c r="T43" s="406">
        <v>64</v>
      </c>
      <c r="U43" s="410">
        <v>0</v>
      </c>
      <c r="V43" s="410"/>
      <c r="W43" s="410">
        <v>0</v>
      </c>
      <c r="X43" s="410">
        <v>0</v>
      </c>
      <c r="Y43" s="410">
        <v>0</v>
      </c>
      <c r="Z43" s="410">
        <v>0</v>
      </c>
      <c r="AA43" s="410">
        <v>0</v>
      </c>
      <c r="AB43" s="410">
        <v>408</v>
      </c>
      <c r="AF43" s="408">
        <v>0</v>
      </c>
      <c r="AG43" s="406">
        <v>64</v>
      </c>
      <c r="AH43" s="407" t="s">
        <v>1</v>
      </c>
      <c r="AI43" s="395" t="s">
        <v>170</v>
      </c>
    </row>
    <row r="44" spans="1:35" x14ac:dyDescent="0.2">
      <c r="A44" s="392" t="s">
        <v>842</v>
      </c>
      <c r="B44" s="392" t="s">
        <v>171</v>
      </c>
      <c r="C44" s="406">
        <v>65</v>
      </c>
      <c r="D44" s="406" t="s">
        <v>710</v>
      </c>
      <c r="E44" s="406" t="s">
        <v>1</v>
      </c>
      <c r="F44" s="407" t="s">
        <v>1</v>
      </c>
      <c r="G44" s="395" t="s">
        <v>172</v>
      </c>
      <c r="H44" s="408">
        <v>1984172.102434536</v>
      </c>
      <c r="I44" s="408">
        <v>69402.081588717643</v>
      </c>
      <c r="J44" s="408">
        <v>2053574.1840232536</v>
      </c>
      <c r="K44" s="408">
        <v>-12896.15</v>
      </c>
      <c r="L44" s="408">
        <v>2040678.0340232537</v>
      </c>
      <c r="M44" s="408">
        <v>45600</v>
      </c>
      <c r="N44" s="408"/>
      <c r="O44" s="408"/>
      <c r="P44" s="408">
        <v>0</v>
      </c>
      <c r="Q44" s="409">
        <v>0</v>
      </c>
      <c r="R44" s="409"/>
      <c r="S44" s="409">
        <v>2086278</v>
      </c>
      <c r="T44" s="406">
        <v>65</v>
      </c>
      <c r="U44" s="410">
        <v>5335</v>
      </c>
      <c r="V44" s="410"/>
      <c r="W44" s="410">
        <v>5907.3</v>
      </c>
      <c r="X44" s="410">
        <v>926.34999999999991</v>
      </c>
      <c r="Y44" s="410">
        <v>727.5</v>
      </c>
      <c r="Z44" s="410">
        <v>-12896.15</v>
      </c>
      <c r="AA44" s="410">
        <v>0</v>
      </c>
      <c r="AB44" s="410">
        <v>485</v>
      </c>
      <c r="AF44" s="408">
        <v>-12896.15</v>
      </c>
      <c r="AG44" s="406">
        <v>65</v>
      </c>
      <c r="AH44" s="407" t="s">
        <v>1</v>
      </c>
      <c r="AI44" s="395" t="s">
        <v>172</v>
      </c>
    </row>
    <row r="45" spans="1:35" x14ac:dyDescent="0.2">
      <c r="A45" s="392" t="s">
        <v>843</v>
      </c>
      <c r="B45" s="392" t="s">
        <v>173</v>
      </c>
      <c r="C45" s="411">
        <v>67</v>
      </c>
      <c r="D45" s="406" t="s">
        <v>710</v>
      </c>
      <c r="E45" s="406" t="s">
        <v>1</v>
      </c>
      <c r="F45" s="407" t="s">
        <v>1</v>
      </c>
      <c r="G45" s="392" t="s">
        <v>174</v>
      </c>
      <c r="H45" s="408">
        <v>1479800.0453635484</v>
      </c>
      <c r="I45" s="408">
        <v>-1989.35306980481</v>
      </c>
      <c r="J45" s="408">
        <v>1477810.6922937436</v>
      </c>
      <c r="K45" s="408">
        <v>0</v>
      </c>
      <c r="L45" s="408">
        <v>1477810.6922937436</v>
      </c>
      <c r="M45" s="408">
        <v>81120</v>
      </c>
      <c r="N45" s="408"/>
      <c r="O45" s="412"/>
      <c r="P45" s="408">
        <v>0</v>
      </c>
      <c r="Q45" s="413">
        <v>0</v>
      </c>
      <c r="R45" s="413"/>
      <c r="S45" s="409">
        <v>1558931</v>
      </c>
      <c r="T45" s="406">
        <v>67</v>
      </c>
      <c r="U45" s="410">
        <v>0</v>
      </c>
      <c r="V45" s="410"/>
      <c r="W45" s="410">
        <v>0</v>
      </c>
      <c r="X45" s="410">
        <v>0</v>
      </c>
      <c r="Y45" s="410">
        <v>0</v>
      </c>
      <c r="Z45" s="410">
        <v>0</v>
      </c>
      <c r="AA45" s="410">
        <v>0</v>
      </c>
      <c r="AB45" s="410">
        <v>415</v>
      </c>
      <c r="AF45" s="408">
        <v>0</v>
      </c>
      <c r="AG45" s="406">
        <v>67</v>
      </c>
      <c r="AH45" s="407" t="s">
        <v>1</v>
      </c>
      <c r="AI45" s="395" t="s">
        <v>174</v>
      </c>
    </row>
    <row r="46" spans="1:35" x14ac:dyDescent="0.2">
      <c r="A46" s="392" t="s">
        <v>844</v>
      </c>
      <c r="B46" s="392" t="s">
        <v>175</v>
      </c>
      <c r="C46" s="406">
        <v>68</v>
      </c>
      <c r="D46" s="406" t="s">
        <v>710</v>
      </c>
      <c r="E46" s="406" t="s">
        <v>1</v>
      </c>
      <c r="F46" s="407" t="s">
        <v>1</v>
      </c>
      <c r="G46" s="395" t="s">
        <v>176</v>
      </c>
      <c r="H46" s="408">
        <v>2086989.6829829582</v>
      </c>
      <c r="I46" s="408">
        <v>184903.89262336565</v>
      </c>
      <c r="J46" s="408">
        <v>2271893.5756063238</v>
      </c>
      <c r="K46" s="408">
        <v>-13241.82</v>
      </c>
      <c r="L46" s="408">
        <v>2258651.7556063239</v>
      </c>
      <c r="M46" s="408">
        <v>87360</v>
      </c>
      <c r="N46" s="408"/>
      <c r="O46" s="408"/>
      <c r="P46" s="408">
        <v>0</v>
      </c>
      <c r="Q46" s="409">
        <v>0</v>
      </c>
      <c r="R46" s="409"/>
      <c r="S46" s="409">
        <v>2346012</v>
      </c>
      <c r="T46" s="406">
        <v>68</v>
      </c>
      <c r="U46" s="410">
        <v>5478</v>
      </c>
      <c r="V46" s="410"/>
      <c r="W46" s="410">
        <v>6065.6399999999994</v>
      </c>
      <c r="X46" s="410">
        <v>951.18</v>
      </c>
      <c r="Y46" s="410">
        <v>747</v>
      </c>
      <c r="Z46" s="410">
        <v>-13241.82</v>
      </c>
      <c r="AA46" s="410">
        <v>0</v>
      </c>
      <c r="AB46" s="410">
        <v>498</v>
      </c>
      <c r="AF46" s="408">
        <v>-13241.82</v>
      </c>
      <c r="AG46" s="406">
        <v>68</v>
      </c>
      <c r="AH46" s="407" t="s">
        <v>1</v>
      </c>
      <c r="AI46" s="395" t="s">
        <v>176</v>
      </c>
    </row>
    <row r="47" spans="1:35" x14ac:dyDescent="0.2">
      <c r="A47" s="392" t="s">
        <v>845</v>
      </c>
      <c r="B47" s="392" t="s">
        <v>177</v>
      </c>
      <c r="C47" s="411">
        <v>70</v>
      </c>
      <c r="D47" s="406" t="s">
        <v>710</v>
      </c>
      <c r="E47" s="406" t="s">
        <v>1</v>
      </c>
      <c r="F47" s="407" t="s">
        <v>1</v>
      </c>
      <c r="G47" s="392" t="s">
        <v>178</v>
      </c>
      <c r="H47" s="408">
        <v>1664511.0695816365</v>
      </c>
      <c r="I47" s="408">
        <v>56463.269971688133</v>
      </c>
      <c r="J47" s="408">
        <v>1720974.3395533245</v>
      </c>
      <c r="K47" s="408">
        <v>0</v>
      </c>
      <c r="L47" s="408">
        <v>1720974.3395533245</v>
      </c>
      <c r="M47" s="408">
        <v>75480</v>
      </c>
      <c r="N47" s="408"/>
      <c r="O47" s="412"/>
      <c r="P47" s="408">
        <v>0</v>
      </c>
      <c r="Q47" s="413">
        <v>0</v>
      </c>
      <c r="R47" s="413"/>
      <c r="S47" s="409">
        <v>1796454</v>
      </c>
      <c r="T47" s="406">
        <v>70</v>
      </c>
      <c r="U47" s="410">
        <v>0</v>
      </c>
      <c r="V47" s="410"/>
      <c r="W47" s="410">
        <v>0</v>
      </c>
      <c r="X47" s="410">
        <v>0</v>
      </c>
      <c r="Y47" s="410">
        <v>0</v>
      </c>
      <c r="Z47" s="410">
        <v>0</v>
      </c>
      <c r="AA47" s="410">
        <v>0</v>
      </c>
      <c r="AB47" s="410">
        <v>399</v>
      </c>
      <c r="AF47" s="408">
        <v>0</v>
      </c>
      <c r="AG47" s="406">
        <v>70</v>
      </c>
      <c r="AH47" s="407" t="s">
        <v>1</v>
      </c>
      <c r="AI47" s="395" t="s">
        <v>178</v>
      </c>
    </row>
    <row r="48" spans="1:35" x14ac:dyDescent="0.2">
      <c r="A48" s="392" t="s">
        <v>846</v>
      </c>
      <c r="B48" s="392" t="s">
        <v>179</v>
      </c>
      <c r="C48" s="411">
        <v>72</v>
      </c>
      <c r="D48" s="406" t="s">
        <v>710</v>
      </c>
      <c r="E48" s="406" t="s">
        <v>1</v>
      </c>
      <c r="F48" s="407" t="s">
        <v>1</v>
      </c>
      <c r="G48" s="392" t="s">
        <v>180</v>
      </c>
      <c r="H48" s="408">
        <v>816711.75045661931</v>
      </c>
      <c r="I48" s="408">
        <v>0</v>
      </c>
      <c r="J48" s="408">
        <v>816711.75045661931</v>
      </c>
      <c r="K48" s="408">
        <v>0</v>
      </c>
      <c r="L48" s="408">
        <v>816711.75045661931</v>
      </c>
      <c r="M48" s="408">
        <v>0</v>
      </c>
      <c r="N48" s="408"/>
      <c r="O48" s="412"/>
      <c r="P48" s="408">
        <v>0</v>
      </c>
      <c r="Q48" s="413">
        <v>0</v>
      </c>
      <c r="R48" s="413"/>
      <c r="S48" s="409">
        <v>816712</v>
      </c>
      <c r="T48" s="406">
        <v>72</v>
      </c>
      <c r="U48" s="410">
        <v>0</v>
      </c>
      <c r="V48" s="410"/>
      <c r="W48" s="410">
        <v>0</v>
      </c>
      <c r="X48" s="410">
        <v>0</v>
      </c>
      <c r="Y48" s="410">
        <v>0</v>
      </c>
      <c r="Z48" s="410">
        <v>0</v>
      </c>
      <c r="AA48" s="410">
        <v>0</v>
      </c>
      <c r="AB48" s="410">
        <v>211</v>
      </c>
      <c r="AF48" s="408">
        <v>0</v>
      </c>
      <c r="AG48" s="406">
        <v>72</v>
      </c>
      <c r="AH48" s="407" t="s">
        <v>1</v>
      </c>
      <c r="AI48" s="395" t="s">
        <v>180</v>
      </c>
    </row>
    <row r="49" spans="1:35" x14ac:dyDescent="0.2">
      <c r="A49" s="392" t="s">
        <v>847</v>
      </c>
      <c r="B49" s="392" t="s">
        <v>181</v>
      </c>
      <c r="C49" s="411">
        <v>73</v>
      </c>
      <c r="D49" s="406" t="s">
        <v>710</v>
      </c>
      <c r="E49" s="406" t="s">
        <v>1</v>
      </c>
      <c r="F49" s="407" t="s">
        <v>1</v>
      </c>
      <c r="G49" s="392" t="s">
        <v>476</v>
      </c>
      <c r="H49" s="408">
        <v>904316.98468430806</v>
      </c>
      <c r="I49" s="408">
        <v>11854.94491265748</v>
      </c>
      <c r="J49" s="408">
        <v>916171.92959696555</v>
      </c>
      <c r="K49" s="408">
        <v>0</v>
      </c>
      <c r="L49" s="408">
        <v>916171.92959696555</v>
      </c>
      <c r="M49" s="408">
        <v>64200</v>
      </c>
      <c r="N49" s="408"/>
      <c r="O49" s="412"/>
      <c r="P49" s="408">
        <v>0</v>
      </c>
      <c r="Q49" s="413">
        <v>0</v>
      </c>
      <c r="R49" s="413"/>
      <c r="S49" s="409">
        <v>980372</v>
      </c>
      <c r="T49" s="406">
        <v>73</v>
      </c>
      <c r="U49" s="410">
        <v>0</v>
      </c>
      <c r="V49" s="410"/>
      <c r="W49" s="410">
        <v>0</v>
      </c>
      <c r="X49" s="410">
        <v>0</v>
      </c>
      <c r="Y49" s="410">
        <v>0</v>
      </c>
      <c r="Z49" s="410">
        <v>0</v>
      </c>
      <c r="AA49" s="410">
        <v>0</v>
      </c>
      <c r="AB49" s="410">
        <v>211</v>
      </c>
      <c r="AF49" s="408">
        <v>0</v>
      </c>
      <c r="AG49" s="406">
        <v>73</v>
      </c>
      <c r="AH49" s="407" t="s">
        <v>1</v>
      </c>
      <c r="AI49" s="395" t="s">
        <v>476</v>
      </c>
    </row>
    <row r="50" spans="1:35" x14ac:dyDescent="0.2">
      <c r="A50" s="392" t="s">
        <v>848</v>
      </c>
      <c r="B50" s="392" t="s">
        <v>182</v>
      </c>
      <c r="C50" s="406">
        <v>74</v>
      </c>
      <c r="D50" s="406" t="s">
        <v>710</v>
      </c>
      <c r="E50" s="406" t="s">
        <v>1</v>
      </c>
      <c r="F50" s="407" t="s">
        <v>1</v>
      </c>
      <c r="G50" s="395" t="s">
        <v>183</v>
      </c>
      <c r="H50" s="408">
        <v>1552943.0804201714</v>
      </c>
      <c r="I50" s="408">
        <v>-14668.757408245125</v>
      </c>
      <c r="J50" s="408">
        <v>1538274.3230119261</v>
      </c>
      <c r="K50" s="408">
        <v>0</v>
      </c>
      <c r="L50" s="408">
        <v>1538274.3230119261</v>
      </c>
      <c r="M50" s="408">
        <v>80700</v>
      </c>
      <c r="N50" s="408"/>
      <c r="O50" s="408"/>
      <c r="P50" s="408">
        <v>0</v>
      </c>
      <c r="Q50" s="409">
        <v>0</v>
      </c>
      <c r="R50" s="409"/>
      <c r="S50" s="409">
        <v>1618974</v>
      </c>
      <c r="T50" s="406">
        <v>74</v>
      </c>
      <c r="U50" s="410">
        <v>0</v>
      </c>
      <c r="V50" s="410"/>
      <c r="W50" s="410">
        <v>0</v>
      </c>
      <c r="X50" s="410">
        <v>0</v>
      </c>
      <c r="Y50" s="410">
        <v>0</v>
      </c>
      <c r="Z50" s="410">
        <v>0</v>
      </c>
      <c r="AA50" s="410">
        <v>0</v>
      </c>
      <c r="AB50" s="410">
        <v>433</v>
      </c>
      <c r="AF50" s="408">
        <v>-11513.47</v>
      </c>
      <c r="AG50" s="406">
        <v>74</v>
      </c>
      <c r="AH50" s="407">
        <v>0</v>
      </c>
      <c r="AI50" s="395" t="s">
        <v>183</v>
      </c>
    </row>
    <row r="51" spans="1:35" x14ac:dyDescent="0.2">
      <c r="A51" s="392" t="s">
        <v>849</v>
      </c>
      <c r="B51" s="392" t="s">
        <v>184</v>
      </c>
      <c r="C51" s="406">
        <v>75</v>
      </c>
      <c r="D51" s="406">
        <v>0</v>
      </c>
      <c r="E51" s="406">
        <v>75</v>
      </c>
      <c r="F51" s="407">
        <v>0</v>
      </c>
      <c r="G51" s="395" t="s">
        <v>185</v>
      </c>
      <c r="H51" s="408">
        <v>947493.03376774862</v>
      </c>
      <c r="I51" s="408">
        <v>-7824.634217852813</v>
      </c>
      <c r="J51" s="408">
        <v>939668.39954989578</v>
      </c>
      <c r="K51" s="408">
        <v>-6833.63</v>
      </c>
      <c r="L51" s="408">
        <v>932834.76954989578</v>
      </c>
      <c r="M51" s="408">
        <v>95760</v>
      </c>
      <c r="N51" s="408"/>
      <c r="O51" s="408"/>
      <c r="P51" s="408">
        <v>0</v>
      </c>
      <c r="Q51" s="409">
        <v>0</v>
      </c>
      <c r="R51" s="409"/>
      <c r="S51" s="409">
        <v>1028595</v>
      </c>
      <c r="T51" s="406">
        <v>75</v>
      </c>
      <c r="U51" s="410">
        <v>2827</v>
      </c>
      <c r="V51" s="410"/>
      <c r="W51" s="410">
        <v>3130.2599999999998</v>
      </c>
      <c r="X51" s="410">
        <v>490.87</v>
      </c>
      <c r="Y51" s="410">
        <v>385.5</v>
      </c>
      <c r="Z51" s="410">
        <v>-6833.63</v>
      </c>
      <c r="AA51" s="410">
        <v>0</v>
      </c>
      <c r="AB51" s="410">
        <v>257</v>
      </c>
      <c r="AF51" s="408">
        <v>-6833.63</v>
      </c>
      <c r="AG51" s="406">
        <v>75</v>
      </c>
      <c r="AH51" s="407">
        <v>0</v>
      </c>
      <c r="AI51" s="395" t="s">
        <v>185</v>
      </c>
    </row>
    <row r="52" spans="1:35" x14ac:dyDescent="0.2">
      <c r="A52" s="392" t="s">
        <v>850</v>
      </c>
      <c r="B52" s="392" t="s">
        <v>186</v>
      </c>
      <c r="C52" s="411">
        <v>77</v>
      </c>
      <c r="D52" s="406" t="s">
        <v>710</v>
      </c>
      <c r="E52" s="406" t="s">
        <v>1</v>
      </c>
      <c r="F52" s="407" t="s">
        <v>1</v>
      </c>
      <c r="G52" s="392" t="s">
        <v>187</v>
      </c>
      <c r="H52" s="408">
        <v>1132693.1091270554</v>
      </c>
      <c r="I52" s="408">
        <v>5624.1249224252533</v>
      </c>
      <c r="J52" s="408">
        <v>1138317.2340494806</v>
      </c>
      <c r="K52" s="408">
        <v>0</v>
      </c>
      <c r="L52" s="408">
        <v>1138317.2340494806</v>
      </c>
      <c r="M52" s="408">
        <v>65820</v>
      </c>
      <c r="N52" s="408"/>
      <c r="O52" s="412"/>
      <c r="P52" s="408">
        <v>0</v>
      </c>
      <c r="Q52" s="413">
        <v>0</v>
      </c>
      <c r="R52" s="413"/>
      <c r="S52" s="409">
        <v>1204137</v>
      </c>
      <c r="T52" s="406">
        <v>77</v>
      </c>
      <c r="U52" s="410">
        <v>0</v>
      </c>
      <c r="V52" s="410"/>
      <c r="W52" s="410">
        <v>0</v>
      </c>
      <c r="X52" s="410">
        <v>0</v>
      </c>
      <c r="Y52" s="410">
        <v>0</v>
      </c>
      <c r="Z52" s="410">
        <v>0</v>
      </c>
      <c r="AA52" s="410">
        <v>0</v>
      </c>
      <c r="AB52" s="410">
        <v>304</v>
      </c>
      <c r="AF52" s="408">
        <v>0</v>
      </c>
      <c r="AG52" s="406">
        <v>77</v>
      </c>
      <c r="AH52" s="407" t="s">
        <v>1</v>
      </c>
      <c r="AI52" s="395" t="s">
        <v>187</v>
      </c>
    </row>
    <row r="53" spans="1:35" x14ac:dyDescent="0.2">
      <c r="A53" s="392" t="s">
        <v>851</v>
      </c>
      <c r="B53" s="392" t="s">
        <v>188</v>
      </c>
      <c r="C53" s="406">
        <v>80</v>
      </c>
      <c r="D53" s="406" t="s">
        <v>710</v>
      </c>
      <c r="E53" s="406" t="s">
        <v>1</v>
      </c>
      <c r="F53" s="407" t="s">
        <v>1</v>
      </c>
      <c r="G53" s="395" t="s">
        <v>189</v>
      </c>
      <c r="H53" s="408">
        <v>653635.26374086121</v>
      </c>
      <c r="I53" s="408">
        <v>-1982.1797235460535</v>
      </c>
      <c r="J53" s="408">
        <v>651653.08401731518</v>
      </c>
      <c r="K53" s="408">
        <v>0</v>
      </c>
      <c r="L53" s="408">
        <v>651653.08401731518</v>
      </c>
      <c r="M53" s="408">
        <v>0</v>
      </c>
      <c r="N53" s="408"/>
      <c r="O53" s="408"/>
      <c r="P53" s="408">
        <v>0</v>
      </c>
      <c r="Q53" s="409">
        <v>0</v>
      </c>
      <c r="R53" s="409"/>
      <c r="S53" s="409">
        <v>651653</v>
      </c>
      <c r="T53" s="406">
        <v>80</v>
      </c>
      <c r="U53" s="410">
        <v>0</v>
      </c>
      <c r="V53" s="410"/>
      <c r="W53" s="410">
        <v>0</v>
      </c>
      <c r="X53" s="410">
        <v>0</v>
      </c>
      <c r="Y53" s="410">
        <v>0</v>
      </c>
      <c r="Z53" s="410">
        <v>0</v>
      </c>
      <c r="AA53" s="410">
        <v>0</v>
      </c>
      <c r="AB53" s="410">
        <v>179</v>
      </c>
      <c r="AF53" s="408">
        <v>0</v>
      </c>
      <c r="AG53" s="406">
        <v>80</v>
      </c>
      <c r="AH53" s="407" t="s">
        <v>1</v>
      </c>
      <c r="AI53" s="395" t="s">
        <v>189</v>
      </c>
    </row>
    <row r="54" spans="1:35" x14ac:dyDescent="0.2">
      <c r="A54" s="392" t="s">
        <v>852</v>
      </c>
      <c r="B54" s="392" t="s">
        <v>190</v>
      </c>
      <c r="C54" s="411">
        <v>81</v>
      </c>
      <c r="D54" s="406" t="s">
        <v>710</v>
      </c>
      <c r="E54" s="406" t="s">
        <v>1</v>
      </c>
      <c r="F54" s="407" t="s">
        <v>1</v>
      </c>
      <c r="G54" s="392" t="s">
        <v>191</v>
      </c>
      <c r="H54" s="408">
        <v>290860.41448055743</v>
      </c>
      <c r="I54" s="408">
        <v>16842.133596737545</v>
      </c>
      <c r="J54" s="408">
        <v>307702.54807729495</v>
      </c>
      <c r="K54" s="408">
        <v>0</v>
      </c>
      <c r="L54" s="408">
        <v>307702.54807729495</v>
      </c>
      <c r="M54" s="408">
        <v>9900</v>
      </c>
      <c r="N54" s="408"/>
      <c r="O54" s="412"/>
      <c r="P54" s="408">
        <v>0</v>
      </c>
      <c r="Q54" s="413">
        <v>0</v>
      </c>
      <c r="R54" s="413"/>
      <c r="S54" s="409">
        <v>317603</v>
      </c>
      <c r="T54" s="406">
        <v>81</v>
      </c>
      <c r="U54" s="410">
        <v>0</v>
      </c>
      <c r="V54" s="410"/>
      <c r="W54" s="410">
        <v>0</v>
      </c>
      <c r="X54" s="410">
        <v>0</v>
      </c>
      <c r="Y54" s="410">
        <v>0</v>
      </c>
      <c r="Z54" s="410">
        <v>0</v>
      </c>
      <c r="AA54" s="410">
        <v>0</v>
      </c>
      <c r="AB54" s="410">
        <v>55</v>
      </c>
      <c r="AF54" s="408">
        <v>0</v>
      </c>
      <c r="AG54" s="406">
        <v>81</v>
      </c>
      <c r="AH54" s="407" t="s">
        <v>1</v>
      </c>
      <c r="AI54" s="395" t="s">
        <v>191</v>
      </c>
    </row>
    <row r="55" spans="1:35" x14ac:dyDescent="0.2">
      <c r="A55" s="392" t="s">
        <v>853</v>
      </c>
      <c r="B55" s="392" t="s">
        <v>192</v>
      </c>
      <c r="C55" s="411">
        <v>82</v>
      </c>
      <c r="D55" s="406" t="s">
        <v>710</v>
      </c>
      <c r="E55" s="406" t="s">
        <v>1</v>
      </c>
      <c r="F55" s="407" t="s">
        <v>1</v>
      </c>
      <c r="G55" s="392" t="s">
        <v>193</v>
      </c>
      <c r="H55" s="408">
        <v>232744.16789405482</v>
      </c>
      <c r="I55" s="408">
        <v>12024.250946887963</v>
      </c>
      <c r="J55" s="408">
        <v>244768.41884094279</v>
      </c>
      <c r="K55" s="408">
        <v>0</v>
      </c>
      <c r="L55" s="408">
        <v>244768.41884094279</v>
      </c>
      <c r="M55" s="408">
        <v>0</v>
      </c>
      <c r="N55" s="408"/>
      <c r="O55" s="412"/>
      <c r="P55" s="408">
        <v>0</v>
      </c>
      <c r="Q55" s="413">
        <v>0</v>
      </c>
      <c r="R55" s="413"/>
      <c r="S55" s="409">
        <v>244768</v>
      </c>
      <c r="T55" s="406">
        <v>82</v>
      </c>
      <c r="U55" s="410">
        <v>0</v>
      </c>
      <c r="V55" s="410"/>
      <c r="W55" s="410">
        <v>0</v>
      </c>
      <c r="X55" s="410">
        <v>0</v>
      </c>
      <c r="Y55" s="410">
        <v>0</v>
      </c>
      <c r="Z55" s="410">
        <v>0</v>
      </c>
      <c r="AA55" s="410">
        <v>0</v>
      </c>
      <c r="AB55" s="410">
        <v>31</v>
      </c>
      <c r="AF55" s="408">
        <v>0</v>
      </c>
      <c r="AG55" s="406">
        <v>82</v>
      </c>
      <c r="AH55" s="407" t="s">
        <v>1</v>
      </c>
      <c r="AI55" s="395" t="s">
        <v>193</v>
      </c>
    </row>
    <row r="56" spans="1:35" x14ac:dyDescent="0.2">
      <c r="A56" s="392" t="s">
        <v>854</v>
      </c>
      <c r="B56" s="392" t="s">
        <v>194</v>
      </c>
      <c r="C56" s="406">
        <v>84</v>
      </c>
      <c r="D56" s="406" t="s">
        <v>710</v>
      </c>
      <c r="E56" s="406">
        <v>84</v>
      </c>
      <c r="F56" s="407">
        <v>0</v>
      </c>
      <c r="G56" s="395" t="s">
        <v>195</v>
      </c>
      <c r="H56" s="408">
        <v>305290.87008809415</v>
      </c>
      <c r="I56" s="408">
        <v>-1989.5044880606313</v>
      </c>
      <c r="J56" s="408">
        <v>303301.36560003349</v>
      </c>
      <c r="K56" s="408">
        <v>-1568.81</v>
      </c>
      <c r="L56" s="408">
        <v>301732.55560003349</v>
      </c>
      <c r="M56" s="408">
        <v>0</v>
      </c>
      <c r="N56" s="408"/>
      <c r="O56" s="408"/>
      <c r="P56" s="408">
        <v>0</v>
      </c>
      <c r="Q56" s="409">
        <v>0</v>
      </c>
      <c r="R56" s="409"/>
      <c r="S56" s="409">
        <v>301733</v>
      </c>
      <c r="T56" s="406">
        <v>84</v>
      </c>
      <c r="U56" s="410">
        <v>649</v>
      </c>
      <c r="V56" s="410"/>
      <c r="W56" s="410">
        <v>718.62</v>
      </c>
      <c r="X56" s="410">
        <v>112.69</v>
      </c>
      <c r="Y56" s="410">
        <v>88.5</v>
      </c>
      <c r="Z56" s="410">
        <v>-1568.81</v>
      </c>
      <c r="AA56" s="410">
        <v>0</v>
      </c>
      <c r="AB56" s="410">
        <v>59</v>
      </c>
      <c r="AF56" s="408">
        <v>-1568.81</v>
      </c>
      <c r="AG56" s="406">
        <v>84</v>
      </c>
      <c r="AH56" s="407">
        <v>0</v>
      </c>
      <c r="AI56" s="395" t="s">
        <v>195</v>
      </c>
    </row>
    <row r="57" spans="1:35" x14ac:dyDescent="0.2">
      <c r="A57" s="392" t="s">
        <v>855</v>
      </c>
      <c r="B57" s="392" t="s">
        <v>196</v>
      </c>
      <c r="C57" s="411">
        <v>86</v>
      </c>
      <c r="D57" s="406" t="s">
        <v>710</v>
      </c>
      <c r="E57" s="406" t="s">
        <v>1</v>
      </c>
      <c r="F57" s="407" t="s">
        <v>1</v>
      </c>
      <c r="G57" s="392" t="s">
        <v>197</v>
      </c>
      <c r="H57" s="408">
        <v>359896.73444183316</v>
      </c>
      <c r="I57" s="408">
        <v>0</v>
      </c>
      <c r="J57" s="408">
        <v>359896.73444183316</v>
      </c>
      <c r="K57" s="408">
        <v>0</v>
      </c>
      <c r="L57" s="408">
        <v>359896.73444183316</v>
      </c>
      <c r="M57" s="408">
        <v>0</v>
      </c>
      <c r="N57" s="408"/>
      <c r="O57" s="412"/>
      <c r="P57" s="408">
        <v>0</v>
      </c>
      <c r="Q57" s="413">
        <v>0</v>
      </c>
      <c r="R57" s="413"/>
      <c r="S57" s="409">
        <v>359897</v>
      </c>
      <c r="T57" s="406">
        <v>86</v>
      </c>
      <c r="U57" s="410">
        <v>0</v>
      </c>
      <c r="V57" s="410"/>
      <c r="W57" s="410">
        <v>0</v>
      </c>
      <c r="X57" s="410">
        <v>0</v>
      </c>
      <c r="Y57" s="410">
        <v>0</v>
      </c>
      <c r="Z57" s="410">
        <v>0</v>
      </c>
      <c r="AA57" s="410">
        <v>0</v>
      </c>
      <c r="AB57" s="410">
        <v>83</v>
      </c>
      <c r="AF57" s="408">
        <v>0</v>
      </c>
      <c r="AG57" s="406">
        <v>86</v>
      </c>
      <c r="AH57" s="407" t="s">
        <v>1</v>
      </c>
      <c r="AI57" s="395" t="s">
        <v>197</v>
      </c>
    </row>
    <row r="58" spans="1:35" x14ac:dyDescent="0.2">
      <c r="A58" s="392" t="s">
        <v>856</v>
      </c>
      <c r="B58" s="392" t="s">
        <v>198</v>
      </c>
      <c r="C58" s="411">
        <v>92</v>
      </c>
      <c r="D58" s="406" t="s">
        <v>710</v>
      </c>
      <c r="E58" s="406" t="s">
        <v>1</v>
      </c>
      <c r="F58" s="407" t="s">
        <v>1</v>
      </c>
      <c r="G58" s="392" t="s">
        <v>199</v>
      </c>
      <c r="H58" s="408">
        <v>693001.18974229589</v>
      </c>
      <c r="I58" s="408">
        <v>-6340.5537657902341</v>
      </c>
      <c r="J58" s="408">
        <v>686660.6359765057</v>
      </c>
      <c r="K58" s="408">
        <v>0</v>
      </c>
      <c r="L58" s="408">
        <v>686660.6359765057</v>
      </c>
      <c r="M58" s="408">
        <v>0</v>
      </c>
      <c r="N58" s="408"/>
      <c r="O58" s="412"/>
      <c r="P58" s="408">
        <v>0</v>
      </c>
      <c r="Q58" s="413">
        <v>0</v>
      </c>
      <c r="R58" s="413"/>
      <c r="S58" s="409">
        <v>686661</v>
      </c>
      <c r="T58" s="406">
        <v>92</v>
      </c>
      <c r="U58" s="410">
        <v>0</v>
      </c>
      <c r="V58" s="410"/>
      <c r="W58" s="410">
        <v>0</v>
      </c>
      <c r="X58" s="410">
        <v>0</v>
      </c>
      <c r="Y58" s="410">
        <v>0</v>
      </c>
      <c r="Z58" s="410">
        <v>0</v>
      </c>
      <c r="AA58" s="410">
        <v>0</v>
      </c>
      <c r="AB58" s="410">
        <v>185</v>
      </c>
      <c r="AF58" s="408">
        <v>0</v>
      </c>
      <c r="AG58" s="406">
        <v>92</v>
      </c>
      <c r="AH58" s="407" t="s">
        <v>1</v>
      </c>
      <c r="AI58" s="395" t="s">
        <v>199</v>
      </c>
    </row>
    <row r="59" spans="1:35" x14ac:dyDescent="0.2">
      <c r="A59" s="392" t="s">
        <v>857</v>
      </c>
      <c r="B59" s="392" t="s">
        <v>200</v>
      </c>
      <c r="C59" s="406">
        <v>93</v>
      </c>
      <c r="D59" s="406" t="s">
        <v>710</v>
      </c>
      <c r="E59" s="406" t="s">
        <v>1</v>
      </c>
      <c r="F59" s="407" t="s">
        <v>1</v>
      </c>
      <c r="G59" s="395" t="s">
        <v>201</v>
      </c>
      <c r="H59" s="408">
        <v>387193.9932232087</v>
      </c>
      <c r="I59" s="408">
        <v>-3294.4984926810394</v>
      </c>
      <c r="J59" s="408">
        <v>383899.49473052769</v>
      </c>
      <c r="K59" s="408">
        <v>0</v>
      </c>
      <c r="L59" s="408">
        <v>383899.49473052769</v>
      </c>
      <c r="M59" s="408">
        <v>24180</v>
      </c>
      <c r="N59" s="408"/>
      <c r="O59" s="408"/>
      <c r="P59" s="408">
        <v>0</v>
      </c>
      <c r="Q59" s="409">
        <v>0</v>
      </c>
      <c r="R59" s="409"/>
      <c r="S59" s="409">
        <v>408079</v>
      </c>
      <c r="T59" s="406">
        <v>93</v>
      </c>
      <c r="U59" s="410">
        <v>0</v>
      </c>
      <c r="V59" s="410"/>
      <c r="W59" s="410">
        <v>0</v>
      </c>
      <c r="X59" s="410">
        <v>0</v>
      </c>
      <c r="Y59" s="410">
        <v>0</v>
      </c>
      <c r="Z59" s="410">
        <v>0</v>
      </c>
      <c r="AA59" s="410">
        <v>0</v>
      </c>
      <c r="AB59" s="410">
        <v>87</v>
      </c>
      <c r="AF59" s="408">
        <v>0</v>
      </c>
      <c r="AG59" s="406">
        <v>93</v>
      </c>
      <c r="AH59" s="407" t="s">
        <v>1</v>
      </c>
      <c r="AI59" s="395" t="s">
        <v>201</v>
      </c>
    </row>
    <row r="60" spans="1:35" x14ac:dyDescent="0.2">
      <c r="A60" s="392" t="s">
        <v>858</v>
      </c>
      <c r="B60" s="392" t="s">
        <v>202</v>
      </c>
      <c r="C60" s="406">
        <v>96</v>
      </c>
      <c r="D60" s="406" t="s">
        <v>710</v>
      </c>
      <c r="E60" s="406">
        <v>96</v>
      </c>
      <c r="F60" s="407">
        <v>0</v>
      </c>
      <c r="G60" s="395" t="s">
        <v>203</v>
      </c>
      <c r="H60" s="408">
        <v>1067394.7319976296</v>
      </c>
      <c r="I60" s="408">
        <v>-11417.633718903209</v>
      </c>
      <c r="J60" s="408">
        <v>1055977.0982787265</v>
      </c>
      <c r="K60" s="408">
        <v>-7524.97</v>
      </c>
      <c r="L60" s="408">
        <v>1048452.1282787265</v>
      </c>
      <c r="M60" s="408">
        <v>0</v>
      </c>
      <c r="N60" s="408"/>
      <c r="O60" s="408"/>
      <c r="P60" s="408">
        <v>0</v>
      </c>
      <c r="Q60" s="409">
        <v>0</v>
      </c>
      <c r="R60" s="409"/>
      <c r="S60" s="409">
        <v>1048452</v>
      </c>
      <c r="T60" s="406">
        <v>96</v>
      </c>
      <c r="U60" s="410">
        <v>3113</v>
      </c>
      <c r="V60" s="410"/>
      <c r="W60" s="410">
        <v>3446.94</v>
      </c>
      <c r="X60" s="410">
        <v>540.53</v>
      </c>
      <c r="Y60" s="410">
        <v>424.5</v>
      </c>
      <c r="Z60" s="410">
        <v>-7524.97</v>
      </c>
      <c r="AA60" s="410">
        <v>0</v>
      </c>
      <c r="AB60" s="410">
        <v>283</v>
      </c>
      <c r="AF60" s="408">
        <v>-7524.97</v>
      </c>
      <c r="AG60" s="406">
        <v>96</v>
      </c>
      <c r="AH60" s="407">
        <v>0</v>
      </c>
      <c r="AI60" s="395" t="s">
        <v>203</v>
      </c>
    </row>
    <row r="61" spans="1:35" x14ac:dyDescent="0.2">
      <c r="A61" s="392" t="s">
        <v>859</v>
      </c>
      <c r="B61" s="392" t="s">
        <v>204</v>
      </c>
      <c r="C61" s="406">
        <v>97</v>
      </c>
      <c r="D61" s="406">
        <v>0</v>
      </c>
      <c r="E61" s="406">
        <v>97</v>
      </c>
      <c r="F61" s="407">
        <v>0</v>
      </c>
      <c r="G61" s="395" t="s">
        <v>205</v>
      </c>
      <c r="H61" s="408">
        <v>279195.61388706055</v>
      </c>
      <c r="I61" s="408">
        <v>-2065.4112377231272</v>
      </c>
      <c r="J61" s="408">
        <v>277130.20264933741</v>
      </c>
      <c r="K61" s="408">
        <v>-1143.3699999999999</v>
      </c>
      <c r="L61" s="408">
        <v>275986.83264933742</v>
      </c>
      <c r="M61" s="408">
        <v>0</v>
      </c>
      <c r="N61" s="408"/>
      <c r="O61" s="408"/>
      <c r="P61" s="408">
        <v>0</v>
      </c>
      <c r="Q61" s="409">
        <v>0</v>
      </c>
      <c r="R61" s="409"/>
      <c r="S61" s="409">
        <v>275987</v>
      </c>
      <c r="T61" s="406">
        <v>97</v>
      </c>
      <c r="U61" s="410">
        <v>473</v>
      </c>
      <c r="V61" s="410"/>
      <c r="W61" s="410">
        <v>523.74</v>
      </c>
      <c r="X61" s="410">
        <v>82.13</v>
      </c>
      <c r="Y61" s="410">
        <v>64.5</v>
      </c>
      <c r="Z61" s="410">
        <v>-1143.3699999999999</v>
      </c>
      <c r="AA61" s="410">
        <v>0</v>
      </c>
      <c r="AB61" s="410">
        <v>43</v>
      </c>
      <c r="AF61" s="408">
        <v>-1143.3699999999999</v>
      </c>
      <c r="AG61" s="406">
        <v>97</v>
      </c>
      <c r="AH61" s="407">
        <v>0</v>
      </c>
      <c r="AI61" s="395" t="s">
        <v>205</v>
      </c>
    </row>
    <row r="62" spans="1:35" x14ac:dyDescent="0.2">
      <c r="A62" s="392" t="s">
        <v>860</v>
      </c>
      <c r="B62" s="392" t="s">
        <v>206</v>
      </c>
      <c r="C62" s="406">
        <v>98</v>
      </c>
      <c r="D62" s="406" t="s">
        <v>710</v>
      </c>
      <c r="E62" s="406">
        <v>98</v>
      </c>
      <c r="F62" s="407">
        <v>0</v>
      </c>
      <c r="G62" s="395" t="s">
        <v>207</v>
      </c>
      <c r="H62" s="408">
        <v>332087.7747428923</v>
      </c>
      <c r="I62" s="408">
        <v>-11855.682992076539</v>
      </c>
      <c r="J62" s="408">
        <v>320232.09175081574</v>
      </c>
      <c r="K62" s="408">
        <v>-1728.35</v>
      </c>
      <c r="L62" s="408">
        <v>318503.74175081577</v>
      </c>
      <c r="M62" s="408">
        <v>0</v>
      </c>
      <c r="N62" s="408"/>
      <c r="O62" s="408"/>
      <c r="P62" s="408">
        <v>0</v>
      </c>
      <c r="Q62" s="409">
        <v>0</v>
      </c>
      <c r="R62" s="409"/>
      <c r="S62" s="409">
        <v>318504</v>
      </c>
      <c r="T62" s="406">
        <v>98</v>
      </c>
      <c r="U62" s="410">
        <v>715</v>
      </c>
      <c r="V62" s="410"/>
      <c r="W62" s="410">
        <v>791.69999999999993</v>
      </c>
      <c r="X62" s="410">
        <v>124.14999999999999</v>
      </c>
      <c r="Y62" s="410">
        <v>97.5</v>
      </c>
      <c r="Z62" s="410">
        <v>-1728.35</v>
      </c>
      <c r="AA62" s="410">
        <v>0</v>
      </c>
      <c r="AB62" s="410">
        <v>65</v>
      </c>
      <c r="AF62" s="408">
        <v>-1728.35</v>
      </c>
      <c r="AG62" s="406">
        <v>98</v>
      </c>
      <c r="AH62" s="407">
        <v>0</v>
      </c>
      <c r="AI62" s="395" t="s">
        <v>207</v>
      </c>
    </row>
    <row r="63" spans="1:35" x14ac:dyDescent="0.2">
      <c r="A63" s="392" t="s">
        <v>861</v>
      </c>
      <c r="B63" s="392" t="s">
        <v>208</v>
      </c>
      <c r="C63" s="406">
        <v>99</v>
      </c>
      <c r="D63" s="406" t="s">
        <v>710</v>
      </c>
      <c r="E63" s="406" t="s">
        <v>1</v>
      </c>
      <c r="F63" s="407" t="s">
        <v>1</v>
      </c>
      <c r="G63" s="395" t="s">
        <v>209</v>
      </c>
      <c r="H63" s="408">
        <v>310294.47775325412</v>
      </c>
      <c r="I63" s="408">
        <v>-1224.4480714437077</v>
      </c>
      <c r="J63" s="408">
        <v>309070.02968181041</v>
      </c>
      <c r="K63" s="408">
        <v>0</v>
      </c>
      <c r="L63" s="408">
        <v>309070.02968181041</v>
      </c>
      <c r="M63" s="408">
        <v>0</v>
      </c>
      <c r="N63" s="408"/>
      <c r="O63" s="408"/>
      <c r="P63" s="408">
        <v>0</v>
      </c>
      <c r="Q63" s="409">
        <v>0</v>
      </c>
      <c r="R63" s="409"/>
      <c r="S63" s="409">
        <v>309070</v>
      </c>
      <c r="T63" s="406">
        <v>99</v>
      </c>
      <c r="U63" s="410">
        <v>0</v>
      </c>
      <c r="V63" s="410"/>
      <c r="W63" s="410">
        <v>0</v>
      </c>
      <c r="X63" s="410">
        <v>0</v>
      </c>
      <c r="Y63" s="410">
        <v>0</v>
      </c>
      <c r="Z63" s="410">
        <v>0</v>
      </c>
      <c r="AA63" s="410">
        <v>0</v>
      </c>
      <c r="AB63" s="410">
        <v>64</v>
      </c>
      <c r="AF63" s="408">
        <v>0</v>
      </c>
      <c r="AG63" s="406">
        <v>99</v>
      </c>
      <c r="AH63" s="407" t="s">
        <v>1</v>
      </c>
      <c r="AI63" s="395" t="s">
        <v>209</v>
      </c>
    </row>
    <row r="64" spans="1:35" x14ac:dyDescent="0.2">
      <c r="A64" s="392" t="s">
        <v>862</v>
      </c>
      <c r="B64" s="415">
        <v>101</v>
      </c>
      <c r="C64" s="406">
        <v>101</v>
      </c>
      <c r="D64" s="406">
        <v>0</v>
      </c>
      <c r="E64" s="406">
        <v>101</v>
      </c>
      <c r="F64" s="407">
        <v>0</v>
      </c>
      <c r="G64" s="395" t="s">
        <v>210</v>
      </c>
      <c r="H64" s="408">
        <v>655981.99788030749</v>
      </c>
      <c r="I64" s="408">
        <v>-3686.0743267282</v>
      </c>
      <c r="J64" s="408">
        <v>652295.92355357925</v>
      </c>
      <c r="K64" s="408">
        <v>-4812.79</v>
      </c>
      <c r="L64" s="408">
        <v>647483.13355357922</v>
      </c>
      <c r="M64" s="408">
        <v>0</v>
      </c>
      <c r="N64" s="408"/>
      <c r="O64" s="408"/>
      <c r="P64" s="408">
        <v>0</v>
      </c>
      <c r="Q64" s="409">
        <v>0</v>
      </c>
      <c r="R64" s="409"/>
      <c r="S64" s="409">
        <v>647483</v>
      </c>
      <c r="T64" s="406">
        <v>101</v>
      </c>
      <c r="U64" s="410">
        <v>1991</v>
      </c>
      <c r="V64" s="410"/>
      <c r="W64" s="410">
        <v>2204.58</v>
      </c>
      <c r="X64" s="410">
        <v>345.71</v>
      </c>
      <c r="Y64" s="410">
        <v>271.5</v>
      </c>
      <c r="Z64" s="410">
        <v>-4812.79</v>
      </c>
      <c r="AA64" s="410">
        <v>0</v>
      </c>
      <c r="AB64" s="410">
        <v>181</v>
      </c>
      <c r="AF64" s="408">
        <v>-4812.79</v>
      </c>
      <c r="AG64" s="406">
        <v>101</v>
      </c>
      <c r="AH64" s="407">
        <v>0</v>
      </c>
      <c r="AI64" s="395" t="s">
        <v>210</v>
      </c>
    </row>
    <row r="65" spans="1:35" x14ac:dyDescent="0.2">
      <c r="A65" s="392" t="s">
        <v>863</v>
      </c>
      <c r="B65" s="415">
        <v>102</v>
      </c>
      <c r="C65" s="406">
        <v>102</v>
      </c>
      <c r="D65" s="406" t="s">
        <v>710</v>
      </c>
      <c r="E65" s="406" t="s">
        <v>1</v>
      </c>
      <c r="F65" s="407" t="s">
        <v>1</v>
      </c>
      <c r="G65" s="395" t="s">
        <v>211</v>
      </c>
      <c r="H65" s="408">
        <v>403791.90275610355</v>
      </c>
      <c r="I65" s="408">
        <v>-3035.3009522401398</v>
      </c>
      <c r="J65" s="408">
        <v>400756.60180386342</v>
      </c>
      <c r="K65" s="408">
        <v>0</v>
      </c>
      <c r="L65" s="408">
        <v>400756.60180386342</v>
      </c>
      <c r="M65" s="408">
        <v>0</v>
      </c>
      <c r="N65" s="408"/>
      <c r="O65" s="408"/>
      <c r="P65" s="408">
        <v>0</v>
      </c>
      <c r="Q65" s="409">
        <v>0</v>
      </c>
      <c r="R65" s="409"/>
      <c r="S65" s="409">
        <v>400757</v>
      </c>
      <c r="T65" s="406">
        <v>102</v>
      </c>
      <c r="U65" s="410">
        <v>0</v>
      </c>
      <c r="V65" s="410"/>
      <c r="W65" s="410">
        <v>0</v>
      </c>
      <c r="X65" s="410">
        <v>0</v>
      </c>
      <c r="Y65" s="410">
        <v>0</v>
      </c>
      <c r="Z65" s="410">
        <v>0</v>
      </c>
      <c r="AA65" s="410">
        <v>0</v>
      </c>
      <c r="AB65" s="410">
        <v>89</v>
      </c>
      <c r="AF65" s="408">
        <v>-2366.5099999999998</v>
      </c>
      <c r="AG65" s="406">
        <v>102</v>
      </c>
      <c r="AH65" s="407" t="s">
        <v>1</v>
      </c>
      <c r="AI65" s="395" t="s">
        <v>211</v>
      </c>
    </row>
    <row r="66" spans="1:35" x14ac:dyDescent="0.2">
      <c r="A66" s="392" t="s">
        <v>864</v>
      </c>
      <c r="B66" s="415">
        <v>106</v>
      </c>
      <c r="C66" s="406">
        <v>106</v>
      </c>
      <c r="D66" s="406">
        <v>0</v>
      </c>
      <c r="E66" s="406">
        <v>106</v>
      </c>
      <c r="F66" s="407">
        <v>0</v>
      </c>
      <c r="G66" s="395" t="s">
        <v>212</v>
      </c>
      <c r="H66" s="408">
        <v>352821.46365713334</v>
      </c>
      <c r="I66" s="408">
        <v>838.55291105414426</v>
      </c>
      <c r="J66" s="408">
        <v>353660.01656818751</v>
      </c>
      <c r="K66" s="408">
        <v>-2074.02</v>
      </c>
      <c r="L66" s="408">
        <v>351585.99656818749</v>
      </c>
      <c r="M66" s="408">
        <v>0</v>
      </c>
      <c r="N66" s="408"/>
      <c r="O66" s="408"/>
      <c r="P66" s="408">
        <v>0</v>
      </c>
      <c r="Q66" s="409">
        <v>0</v>
      </c>
      <c r="R66" s="409"/>
      <c r="S66" s="409">
        <v>351586</v>
      </c>
      <c r="T66" s="406">
        <v>106</v>
      </c>
      <c r="U66" s="410">
        <v>858</v>
      </c>
      <c r="V66" s="410"/>
      <c r="W66" s="410">
        <v>950.04</v>
      </c>
      <c r="X66" s="410">
        <v>148.97999999999999</v>
      </c>
      <c r="Y66" s="410">
        <v>117</v>
      </c>
      <c r="Z66" s="410">
        <v>-2074.02</v>
      </c>
      <c r="AA66" s="410">
        <v>0</v>
      </c>
      <c r="AB66" s="410">
        <v>78</v>
      </c>
      <c r="AF66" s="408">
        <v>-2074.02</v>
      </c>
      <c r="AG66" s="406">
        <v>106</v>
      </c>
      <c r="AH66" s="407">
        <v>0</v>
      </c>
      <c r="AI66" s="395" t="s">
        <v>212</v>
      </c>
    </row>
    <row r="67" spans="1:35" x14ac:dyDescent="0.2">
      <c r="A67" s="392" t="s">
        <v>865</v>
      </c>
      <c r="B67" s="415">
        <v>109</v>
      </c>
      <c r="C67" s="406">
        <v>109</v>
      </c>
      <c r="D67" s="406" t="s">
        <v>710</v>
      </c>
      <c r="E67" s="406" t="s">
        <v>1</v>
      </c>
      <c r="F67" s="407" t="s">
        <v>1</v>
      </c>
      <c r="G67" s="395" t="s">
        <v>213</v>
      </c>
      <c r="H67" s="408">
        <v>377031.00589597377</v>
      </c>
      <c r="I67" s="408">
        <v>12784.141387769578</v>
      </c>
      <c r="J67" s="408">
        <v>389815.14728374337</v>
      </c>
      <c r="K67" s="408">
        <v>0</v>
      </c>
      <c r="L67" s="408">
        <v>389815.14728374337</v>
      </c>
      <c r="M67" s="408">
        <v>0</v>
      </c>
      <c r="N67" s="408"/>
      <c r="O67" s="408"/>
      <c r="P67" s="408">
        <v>0</v>
      </c>
      <c r="Q67" s="409">
        <v>0</v>
      </c>
      <c r="R67" s="409"/>
      <c r="S67" s="409">
        <v>389815</v>
      </c>
      <c r="T67" s="406">
        <v>109</v>
      </c>
      <c r="U67" s="410">
        <v>0</v>
      </c>
      <c r="V67" s="410"/>
      <c r="W67" s="410">
        <v>0</v>
      </c>
      <c r="X67" s="410">
        <v>0</v>
      </c>
      <c r="Y67" s="410">
        <v>0</v>
      </c>
      <c r="Z67" s="410">
        <v>0</v>
      </c>
      <c r="AA67" s="410">
        <v>0</v>
      </c>
      <c r="AB67" s="410">
        <v>82</v>
      </c>
      <c r="AF67" s="408">
        <v>0</v>
      </c>
      <c r="AG67" s="406">
        <v>109</v>
      </c>
      <c r="AH67" s="407" t="s">
        <v>1</v>
      </c>
      <c r="AI67" s="395" t="s">
        <v>213</v>
      </c>
    </row>
    <row r="68" spans="1:35" x14ac:dyDescent="0.2">
      <c r="A68" s="392" t="s">
        <v>866</v>
      </c>
      <c r="B68" s="415">
        <v>110</v>
      </c>
      <c r="C68" s="406">
        <v>110</v>
      </c>
      <c r="D68" s="406">
        <v>0</v>
      </c>
      <c r="E68" s="406">
        <v>110</v>
      </c>
      <c r="F68" s="407">
        <v>0</v>
      </c>
      <c r="G68" s="395" t="s">
        <v>214</v>
      </c>
      <c r="H68" s="408">
        <v>286030.10695833334</v>
      </c>
      <c r="I68" s="408">
        <v>0</v>
      </c>
      <c r="J68" s="408">
        <v>286030.10695833334</v>
      </c>
      <c r="K68" s="408">
        <v>-1462.45</v>
      </c>
      <c r="L68" s="408">
        <v>284567.65695833333</v>
      </c>
      <c r="M68" s="408">
        <v>0</v>
      </c>
      <c r="N68" s="408"/>
      <c r="O68" s="408"/>
      <c r="P68" s="408">
        <v>0</v>
      </c>
      <c r="Q68" s="409">
        <v>0</v>
      </c>
      <c r="R68" s="409"/>
      <c r="S68" s="409">
        <v>284568</v>
      </c>
      <c r="T68" s="406">
        <v>110</v>
      </c>
      <c r="U68" s="410">
        <v>605</v>
      </c>
      <c r="V68" s="410"/>
      <c r="W68" s="410">
        <v>669.9</v>
      </c>
      <c r="X68" s="410">
        <v>105.05</v>
      </c>
      <c r="Y68" s="410">
        <v>82.5</v>
      </c>
      <c r="Z68" s="410">
        <v>-1462.45</v>
      </c>
      <c r="AA68" s="410">
        <v>0</v>
      </c>
      <c r="AB68" s="410">
        <v>55</v>
      </c>
      <c r="AF68" s="408">
        <v>-1462.45</v>
      </c>
      <c r="AG68" s="406">
        <v>110</v>
      </c>
      <c r="AH68" s="407">
        <v>0</v>
      </c>
      <c r="AI68" s="395" t="s">
        <v>214</v>
      </c>
    </row>
    <row r="69" spans="1:35" x14ac:dyDescent="0.2">
      <c r="A69" s="392" t="s">
        <v>867</v>
      </c>
      <c r="B69" s="415">
        <v>111</v>
      </c>
      <c r="C69" s="411">
        <v>111</v>
      </c>
      <c r="D69" s="406" t="s">
        <v>710</v>
      </c>
      <c r="E69" s="406" t="s">
        <v>1</v>
      </c>
      <c r="F69" s="407" t="s">
        <v>1</v>
      </c>
      <c r="G69" s="392" t="s">
        <v>215</v>
      </c>
      <c r="H69" s="408">
        <v>576591.96050755703</v>
      </c>
      <c r="I69" s="408">
        <v>-5535.0491569163605</v>
      </c>
      <c r="J69" s="408">
        <v>571056.9113506407</v>
      </c>
      <c r="K69" s="408">
        <v>0</v>
      </c>
      <c r="L69" s="408">
        <v>571056.9113506407</v>
      </c>
      <c r="M69" s="408">
        <v>39900</v>
      </c>
      <c r="N69" s="408"/>
      <c r="O69" s="412"/>
      <c r="P69" s="408">
        <v>0</v>
      </c>
      <c r="Q69" s="413">
        <v>0</v>
      </c>
      <c r="R69" s="413"/>
      <c r="S69" s="409">
        <v>610957</v>
      </c>
      <c r="T69" s="406">
        <v>111</v>
      </c>
      <c r="U69" s="410">
        <v>0</v>
      </c>
      <c r="V69" s="410"/>
      <c r="W69" s="410">
        <v>0</v>
      </c>
      <c r="X69" s="410">
        <v>0</v>
      </c>
      <c r="Y69" s="410">
        <v>0</v>
      </c>
      <c r="Z69" s="410">
        <v>0</v>
      </c>
      <c r="AA69" s="410">
        <v>0</v>
      </c>
      <c r="AB69" s="410">
        <v>143</v>
      </c>
      <c r="AF69" s="408">
        <v>0</v>
      </c>
      <c r="AG69" s="406">
        <v>111</v>
      </c>
      <c r="AH69" s="407" t="s">
        <v>1</v>
      </c>
      <c r="AI69" s="395" t="s">
        <v>215</v>
      </c>
    </row>
    <row r="70" spans="1:35" x14ac:dyDescent="0.2">
      <c r="A70" s="392" t="s">
        <v>868</v>
      </c>
      <c r="B70" s="415">
        <v>112</v>
      </c>
      <c r="C70" s="406">
        <v>112</v>
      </c>
      <c r="D70" s="406">
        <v>0</v>
      </c>
      <c r="E70" s="406">
        <v>112</v>
      </c>
      <c r="F70" s="407">
        <v>0</v>
      </c>
      <c r="G70" s="395" t="s">
        <v>216</v>
      </c>
      <c r="H70" s="408">
        <v>283157.6908665105</v>
      </c>
      <c r="I70" s="408">
        <v>-130.12577490908586</v>
      </c>
      <c r="J70" s="408">
        <v>283027.5650916014</v>
      </c>
      <c r="K70" s="408">
        <v>-1435.86</v>
      </c>
      <c r="L70" s="408">
        <v>281591.70509160141</v>
      </c>
      <c r="M70" s="408">
        <v>12000</v>
      </c>
      <c r="N70" s="408"/>
      <c r="O70" s="408"/>
      <c r="P70" s="408">
        <v>0</v>
      </c>
      <c r="Q70" s="409">
        <v>0</v>
      </c>
      <c r="R70" s="409"/>
      <c r="S70" s="409">
        <v>293592</v>
      </c>
      <c r="T70" s="406">
        <v>112</v>
      </c>
      <c r="U70" s="410">
        <v>594</v>
      </c>
      <c r="V70" s="410"/>
      <c r="W70" s="410">
        <v>657.72</v>
      </c>
      <c r="X70" s="410">
        <v>103.14</v>
      </c>
      <c r="Y70" s="410">
        <v>81</v>
      </c>
      <c r="Z70" s="410">
        <v>-1435.8600000000001</v>
      </c>
      <c r="AA70" s="410">
        <v>0</v>
      </c>
      <c r="AB70" s="410">
        <v>54</v>
      </c>
      <c r="AF70" s="408">
        <v>-1435.86</v>
      </c>
      <c r="AG70" s="406">
        <v>112</v>
      </c>
      <c r="AH70" s="407">
        <v>0</v>
      </c>
      <c r="AI70" s="395" t="s">
        <v>216</v>
      </c>
    </row>
    <row r="71" spans="1:35" x14ac:dyDescent="0.2">
      <c r="A71" s="392" t="s">
        <v>869</v>
      </c>
      <c r="B71" s="415">
        <v>113</v>
      </c>
      <c r="C71" s="406">
        <v>113</v>
      </c>
      <c r="D71" s="406">
        <v>0</v>
      </c>
      <c r="E71" s="406">
        <v>113</v>
      </c>
      <c r="F71" s="407">
        <v>0</v>
      </c>
      <c r="G71" s="395" t="s">
        <v>217</v>
      </c>
      <c r="H71" s="408">
        <v>1153412.9302678979</v>
      </c>
      <c r="I71" s="408">
        <v>-9072.0073540071644</v>
      </c>
      <c r="J71" s="408">
        <v>1144340.9229138908</v>
      </c>
      <c r="K71" s="408">
        <v>-8694.93</v>
      </c>
      <c r="L71" s="408">
        <v>1135645.9929138909</v>
      </c>
      <c r="M71" s="408">
        <v>0</v>
      </c>
      <c r="N71" s="408"/>
      <c r="O71" s="408"/>
      <c r="P71" s="408">
        <v>0</v>
      </c>
      <c r="Q71" s="409">
        <v>0</v>
      </c>
      <c r="R71" s="409"/>
      <c r="S71" s="409">
        <v>1135646</v>
      </c>
      <c r="T71" s="406">
        <v>113</v>
      </c>
      <c r="U71" s="410">
        <v>3597</v>
      </c>
      <c r="V71" s="410"/>
      <c r="W71" s="410">
        <v>3982.86</v>
      </c>
      <c r="X71" s="410">
        <v>624.56999999999994</v>
      </c>
      <c r="Y71" s="410">
        <v>490.5</v>
      </c>
      <c r="Z71" s="410">
        <v>-8694.93</v>
      </c>
      <c r="AA71" s="410">
        <v>0</v>
      </c>
      <c r="AB71" s="410">
        <v>327</v>
      </c>
      <c r="AF71" s="408">
        <v>-8694.93</v>
      </c>
      <c r="AG71" s="406">
        <v>113</v>
      </c>
      <c r="AH71" s="407">
        <v>0</v>
      </c>
      <c r="AI71" s="395" t="s">
        <v>217</v>
      </c>
    </row>
    <row r="72" spans="1:35" x14ac:dyDescent="0.2">
      <c r="A72" s="392" t="s">
        <v>870</v>
      </c>
      <c r="B72" s="415">
        <v>114</v>
      </c>
      <c r="C72" s="406">
        <v>114</v>
      </c>
      <c r="D72" s="406">
        <v>0</v>
      </c>
      <c r="E72" s="406">
        <v>114</v>
      </c>
      <c r="F72" s="407">
        <v>0</v>
      </c>
      <c r="G72" s="395" t="s">
        <v>218</v>
      </c>
      <c r="H72" s="408">
        <v>275612.28586956521</v>
      </c>
      <c r="I72" s="408">
        <v>-1278.6026405891264</v>
      </c>
      <c r="J72" s="408">
        <v>274333.68322897609</v>
      </c>
      <c r="K72" s="408">
        <v>-1329.5</v>
      </c>
      <c r="L72" s="408">
        <v>273004.18322897609</v>
      </c>
      <c r="M72" s="408">
        <v>6780</v>
      </c>
      <c r="N72" s="408"/>
      <c r="O72" s="408"/>
      <c r="P72" s="408">
        <v>0</v>
      </c>
      <c r="Q72" s="409">
        <v>0</v>
      </c>
      <c r="R72" s="409"/>
      <c r="S72" s="409">
        <v>279784</v>
      </c>
      <c r="T72" s="406">
        <v>114</v>
      </c>
      <c r="U72" s="410">
        <v>550</v>
      </c>
      <c r="V72" s="410"/>
      <c r="W72" s="410">
        <v>609</v>
      </c>
      <c r="X72" s="410">
        <v>95.5</v>
      </c>
      <c r="Y72" s="410">
        <v>75</v>
      </c>
      <c r="Z72" s="410">
        <v>-1329.5</v>
      </c>
      <c r="AA72" s="410">
        <v>0</v>
      </c>
      <c r="AB72" s="410">
        <v>50</v>
      </c>
      <c r="AF72" s="408">
        <v>-1329.5</v>
      </c>
      <c r="AG72" s="406">
        <v>114</v>
      </c>
      <c r="AH72" s="407">
        <v>0</v>
      </c>
      <c r="AI72" s="395" t="s">
        <v>218</v>
      </c>
    </row>
    <row r="73" spans="1:35" x14ac:dyDescent="0.2">
      <c r="A73" s="392" t="s">
        <v>871</v>
      </c>
      <c r="B73" s="415">
        <v>115</v>
      </c>
      <c r="C73" s="406">
        <v>115</v>
      </c>
      <c r="D73" s="406" t="s">
        <v>710</v>
      </c>
      <c r="E73" s="406" t="s">
        <v>1</v>
      </c>
      <c r="F73" s="407" t="s">
        <v>1</v>
      </c>
      <c r="G73" s="395" t="s">
        <v>219</v>
      </c>
      <c r="H73" s="408">
        <v>423441.69537551748</v>
      </c>
      <c r="I73" s="408">
        <v>0</v>
      </c>
      <c r="J73" s="408">
        <v>423441.69537551748</v>
      </c>
      <c r="K73" s="408">
        <v>0</v>
      </c>
      <c r="L73" s="408">
        <v>423441.69537551748</v>
      </c>
      <c r="M73" s="408">
        <v>0</v>
      </c>
      <c r="N73" s="408"/>
      <c r="O73" s="408"/>
      <c r="P73" s="408">
        <v>0</v>
      </c>
      <c r="Q73" s="409">
        <v>0</v>
      </c>
      <c r="R73" s="409"/>
      <c r="S73" s="409">
        <v>423442</v>
      </c>
      <c r="T73" s="406">
        <v>115</v>
      </c>
      <c r="U73" s="410">
        <v>0</v>
      </c>
      <c r="V73" s="410"/>
      <c r="W73" s="410">
        <v>0</v>
      </c>
      <c r="X73" s="410">
        <v>0</v>
      </c>
      <c r="Y73" s="410">
        <v>0</v>
      </c>
      <c r="Z73" s="410">
        <v>0</v>
      </c>
      <c r="AA73" s="410">
        <v>0</v>
      </c>
      <c r="AB73" s="410">
        <v>104</v>
      </c>
      <c r="AF73" s="408">
        <v>-2765.36</v>
      </c>
      <c r="AG73" s="406">
        <v>115</v>
      </c>
      <c r="AH73" s="407" t="s">
        <v>1</v>
      </c>
      <c r="AI73" s="395" t="s">
        <v>219</v>
      </c>
    </row>
    <row r="74" spans="1:35" x14ac:dyDescent="0.2">
      <c r="A74" s="392" t="s">
        <v>1791</v>
      </c>
      <c r="B74" s="415">
        <v>119</v>
      </c>
      <c r="C74" s="406">
        <v>119</v>
      </c>
      <c r="D74" s="406" t="s">
        <v>710</v>
      </c>
      <c r="E74" s="406" t="s">
        <v>1</v>
      </c>
      <c r="F74" s="407" t="s">
        <v>1</v>
      </c>
      <c r="G74" s="395" t="s">
        <v>1174</v>
      </c>
      <c r="H74" s="408">
        <v>355170.31334171374</v>
      </c>
      <c r="I74" s="408">
        <v>-3150.7698792837773</v>
      </c>
      <c r="J74" s="408">
        <v>352019.54346242995</v>
      </c>
      <c r="K74" s="408">
        <v>0</v>
      </c>
      <c r="L74" s="408">
        <v>352019.54346242995</v>
      </c>
      <c r="M74" s="408">
        <v>0</v>
      </c>
      <c r="N74" s="408"/>
      <c r="O74" s="408"/>
      <c r="P74" s="408">
        <v>0</v>
      </c>
      <c r="Q74" s="409">
        <v>0</v>
      </c>
      <c r="R74" s="409"/>
      <c r="S74" s="409">
        <v>352020</v>
      </c>
      <c r="T74" s="406">
        <v>119</v>
      </c>
      <c r="U74" s="410">
        <v>0</v>
      </c>
      <c r="V74" s="410"/>
      <c r="W74" s="410">
        <v>0</v>
      </c>
      <c r="X74" s="410">
        <v>0</v>
      </c>
      <c r="Y74" s="410">
        <v>0</v>
      </c>
      <c r="Z74" s="410">
        <v>0</v>
      </c>
      <c r="AA74" s="410">
        <v>0</v>
      </c>
      <c r="AB74" s="410">
        <v>71</v>
      </c>
      <c r="AF74" s="408">
        <v>0</v>
      </c>
      <c r="AG74" s="406">
        <v>119</v>
      </c>
      <c r="AH74" s="407" t="s">
        <v>1</v>
      </c>
      <c r="AI74" s="395" t="s">
        <v>220</v>
      </c>
    </row>
    <row r="75" spans="1:35" x14ac:dyDescent="0.2">
      <c r="A75" s="392" t="s">
        <v>1792</v>
      </c>
      <c r="B75" s="415">
        <v>121</v>
      </c>
      <c r="C75" s="406">
        <v>121</v>
      </c>
      <c r="D75" s="406" t="s">
        <v>710</v>
      </c>
      <c r="E75" s="406" t="s">
        <v>1</v>
      </c>
      <c r="F75" s="407" t="s">
        <v>1</v>
      </c>
      <c r="G75" s="395" t="s">
        <v>1302</v>
      </c>
      <c r="H75" s="408">
        <v>169407.39570078393</v>
      </c>
      <c r="I75" s="408">
        <v>0</v>
      </c>
      <c r="J75" s="408">
        <v>169407.39570078393</v>
      </c>
      <c r="K75" s="408">
        <v>0</v>
      </c>
      <c r="L75" s="408">
        <v>169407.39570078393</v>
      </c>
      <c r="M75" s="408">
        <v>0</v>
      </c>
      <c r="N75" s="408"/>
      <c r="O75" s="408"/>
      <c r="P75" s="408">
        <v>0</v>
      </c>
      <c r="Q75" s="409">
        <v>0</v>
      </c>
      <c r="R75" s="409"/>
      <c r="S75" s="409">
        <v>169407</v>
      </c>
      <c r="T75" s="406">
        <v>120</v>
      </c>
      <c r="U75" s="410">
        <v>0</v>
      </c>
      <c r="V75" s="410"/>
      <c r="W75" s="410">
        <v>0</v>
      </c>
      <c r="X75" s="410">
        <v>0</v>
      </c>
      <c r="Y75" s="410">
        <v>0</v>
      </c>
      <c r="Z75" s="410">
        <v>0</v>
      </c>
      <c r="AA75" s="410">
        <v>0</v>
      </c>
      <c r="AB75" s="410">
        <v>34.799999999999997</v>
      </c>
      <c r="AF75" s="408">
        <v>0</v>
      </c>
      <c r="AG75" s="406">
        <v>121</v>
      </c>
      <c r="AH75" s="407" t="s">
        <v>1</v>
      </c>
      <c r="AI75" s="395"/>
    </row>
    <row r="76" spans="1:35" x14ac:dyDescent="0.2">
      <c r="A76" s="392" t="s">
        <v>872</v>
      </c>
      <c r="B76" s="415">
        <v>155</v>
      </c>
      <c r="C76" s="411">
        <v>155</v>
      </c>
      <c r="D76" s="406" t="s">
        <v>710</v>
      </c>
      <c r="E76" s="406" t="s">
        <v>1</v>
      </c>
      <c r="F76" s="407" t="s">
        <v>1</v>
      </c>
      <c r="G76" s="392" t="s">
        <v>221</v>
      </c>
      <c r="H76" s="408">
        <v>5872199.222354643</v>
      </c>
      <c r="I76" s="408">
        <v>-40991.123766317294</v>
      </c>
      <c r="J76" s="408">
        <v>5831208.098588326</v>
      </c>
      <c r="K76" s="408">
        <v>0</v>
      </c>
      <c r="L76" s="408">
        <v>5831208.098588326</v>
      </c>
      <c r="M76" s="408">
        <v>0</v>
      </c>
      <c r="N76" s="408"/>
      <c r="O76" s="412"/>
      <c r="P76" s="408">
        <v>0</v>
      </c>
      <c r="Q76" s="413">
        <v>0</v>
      </c>
      <c r="R76" s="413"/>
      <c r="S76" s="409">
        <v>5831208</v>
      </c>
      <c r="T76" s="406">
        <v>155</v>
      </c>
      <c r="U76" s="410"/>
      <c r="V76" s="410">
        <v>0</v>
      </c>
      <c r="W76" s="410">
        <v>0</v>
      </c>
      <c r="X76" s="410">
        <v>0</v>
      </c>
      <c r="Y76" s="410">
        <v>0</v>
      </c>
      <c r="Z76" s="410">
        <v>0</v>
      </c>
      <c r="AA76" s="410">
        <v>0</v>
      </c>
      <c r="AB76" s="410">
        <v>1212</v>
      </c>
      <c r="AF76" s="408">
        <v>0</v>
      </c>
      <c r="AG76" s="406">
        <v>155</v>
      </c>
      <c r="AH76" s="407" t="s">
        <v>1</v>
      </c>
      <c r="AI76" s="395" t="s">
        <v>221</v>
      </c>
    </row>
    <row r="77" spans="1:35" x14ac:dyDescent="0.2">
      <c r="A77" s="392" t="s">
        <v>873</v>
      </c>
      <c r="B77" s="415">
        <v>156</v>
      </c>
      <c r="C77" s="411">
        <v>156</v>
      </c>
      <c r="D77" s="406" t="s">
        <v>710</v>
      </c>
      <c r="E77" s="406" t="s">
        <v>1</v>
      </c>
      <c r="F77" s="407" t="s">
        <v>1</v>
      </c>
      <c r="G77" s="392" t="s">
        <v>222</v>
      </c>
      <c r="H77" s="408">
        <v>3865466.2513803574</v>
      </c>
      <c r="I77" s="408">
        <v>-39135.472099952218</v>
      </c>
      <c r="J77" s="408">
        <v>3826330.779280405</v>
      </c>
      <c r="K77" s="408">
        <v>0</v>
      </c>
      <c r="L77" s="408">
        <v>3826330.779280405</v>
      </c>
      <c r="M77" s="408">
        <v>0</v>
      </c>
      <c r="N77" s="408"/>
      <c r="O77" s="412"/>
      <c r="P77" s="408">
        <v>0</v>
      </c>
      <c r="Q77" s="413">
        <v>0</v>
      </c>
      <c r="R77" s="413"/>
      <c r="S77" s="409">
        <v>3826331</v>
      </c>
      <c r="T77" s="406">
        <v>156</v>
      </c>
      <c r="U77" s="410"/>
      <c r="V77" s="410">
        <v>0</v>
      </c>
      <c r="W77" s="410">
        <v>0</v>
      </c>
      <c r="X77" s="410">
        <v>0</v>
      </c>
      <c r="Y77" s="410">
        <v>0</v>
      </c>
      <c r="Z77" s="410">
        <v>0</v>
      </c>
      <c r="AA77" s="410">
        <v>0</v>
      </c>
      <c r="AB77" s="410">
        <v>781</v>
      </c>
      <c r="AF77" s="408">
        <v>0</v>
      </c>
      <c r="AG77" s="406">
        <v>156</v>
      </c>
      <c r="AH77" s="407" t="s">
        <v>1</v>
      </c>
      <c r="AI77" s="395" t="s">
        <v>222</v>
      </c>
    </row>
    <row r="78" spans="1:35" x14ac:dyDescent="0.2">
      <c r="A78" s="392" t="s">
        <v>874</v>
      </c>
      <c r="B78" s="415">
        <v>157</v>
      </c>
      <c r="C78" s="406">
        <v>157</v>
      </c>
      <c r="D78" s="406">
        <v>0</v>
      </c>
      <c r="E78" s="406">
        <v>157</v>
      </c>
      <c r="F78" s="407">
        <v>0</v>
      </c>
      <c r="G78" s="395" t="s">
        <v>223</v>
      </c>
      <c r="H78" s="408">
        <v>4723239.9804860558</v>
      </c>
      <c r="I78" s="408">
        <v>-33560.510991706025</v>
      </c>
      <c r="J78" s="408">
        <v>4689679.4694943503</v>
      </c>
      <c r="K78" s="408">
        <v>-22540.84</v>
      </c>
      <c r="L78" s="408">
        <v>4667138.6294943504</v>
      </c>
      <c r="M78" s="408">
        <v>0</v>
      </c>
      <c r="N78" s="408"/>
      <c r="O78" s="408"/>
      <c r="P78" s="408">
        <v>0</v>
      </c>
      <c r="Q78" s="409">
        <v>0</v>
      </c>
      <c r="R78" s="409"/>
      <c r="S78" s="409">
        <v>4667139</v>
      </c>
      <c r="T78" s="406">
        <v>157</v>
      </c>
      <c r="U78" s="410"/>
      <c r="V78" s="410">
        <v>8634.56</v>
      </c>
      <c r="W78" s="410">
        <v>10864.56</v>
      </c>
      <c r="X78" s="410">
        <v>1703.72</v>
      </c>
      <c r="Y78" s="410">
        <v>1338</v>
      </c>
      <c r="Z78" s="410">
        <v>-22540.84</v>
      </c>
      <c r="AA78" s="410">
        <v>0</v>
      </c>
      <c r="AB78" s="410">
        <v>892</v>
      </c>
      <c r="AF78" s="408">
        <v>-22540.84</v>
      </c>
      <c r="AG78" s="406">
        <v>157</v>
      </c>
      <c r="AH78" s="407">
        <v>0</v>
      </c>
      <c r="AI78" s="395" t="s">
        <v>223</v>
      </c>
    </row>
    <row r="79" spans="1:35" x14ac:dyDescent="0.2">
      <c r="A79" s="392" t="s">
        <v>875</v>
      </c>
      <c r="B79" s="415">
        <v>159</v>
      </c>
      <c r="C79" s="411">
        <v>159</v>
      </c>
      <c r="D79" s="406" t="s">
        <v>710</v>
      </c>
      <c r="E79" s="406" t="s">
        <v>1</v>
      </c>
      <c r="F79" s="407" t="s">
        <v>1</v>
      </c>
      <c r="G79" s="392" t="s">
        <v>224</v>
      </c>
      <c r="H79" s="408">
        <v>3171859.2791715013</v>
      </c>
      <c r="I79" s="408">
        <v>-26153.061259708888</v>
      </c>
      <c r="J79" s="408">
        <v>3145706.2179117925</v>
      </c>
      <c r="K79" s="408">
        <v>0</v>
      </c>
      <c r="L79" s="408">
        <v>3145706.2179117925</v>
      </c>
      <c r="M79" s="408">
        <v>0</v>
      </c>
      <c r="N79" s="408"/>
      <c r="O79" s="412"/>
      <c r="P79" s="408">
        <v>0</v>
      </c>
      <c r="Q79" s="413">
        <v>0</v>
      </c>
      <c r="R79" s="413"/>
      <c r="S79" s="409">
        <v>3145706</v>
      </c>
      <c r="T79" s="406">
        <v>159</v>
      </c>
      <c r="U79" s="410"/>
      <c r="V79" s="410">
        <v>0</v>
      </c>
      <c r="W79" s="410">
        <v>0</v>
      </c>
      <c r="X79" s="410">
        <v>0</v>
      </c>
      <c r="Y79" s="410">
        <v>0</v>
      </c>
      <c r="Z79" s="410">
        <v>0</v>
      </c>
      <c r="AA79" s="410">
        <v>0</v>
      </c>
      <c r="AB79" s="410">
        <v>677</v>
      </c>
      <c r="AF79" s="408">
        <v>0</v>
      </c>
      <c r="AG79" s="406">
        <v>159</v>
      </c>
      <c r="AH79" s="407" t="s">
        <v>1</v>
      </c>
      <c r="AI79" s="395" t="s">
        <v>224</v>
      </c>
    </row>
    <row r="80" spans="1:35" x14ac:dyDescent="0.2">
      <c r="A80" s="392" t="s">
        <v>876</v>
      </c>
      <c r="B80" s="415">
        <v>165</v>
      </c>
      <c r="C80" s="411">
        <v>165</v>
      </c>
      <c r="D80" s="406" t="s">
        <v>710</v>
      </c>
      <c r="E80" s="406" t="s">
        <v>1</v>
      </c>
      <c r="F80" s="407" t="s">
        <v>1</v>
      </c>
      <c r="G80" s="392" t="s">
        <v>225</v>
      </c>
      <c r="H80" s="408">
        <v>3960608</v>
      </c>
      <c r="I80" s="408">
        <v>0</v>
      </c>
      <c r="J80" s="408">
        <v>3960608</v>
      </c>
      <c r="K80" s="408">
        <v>0</v>
      </c>
      <c r="L80" s="408">
        <v>3960608</v>
      </c>
      <c r="M80" s="408">
        <v>0</v>
      </c>
      <c r="N80" s="408"/>
      <c r="O80" s="412"/>
      <c r="P80" s="408">
        <v>0</v>
      </c>
      <c r="Q80" s="413">
        <v>0</v>
      </c>
      <c r="R80" s="413"/>
      <c r="S80" s="409">
        <v>3960608</v>
      </c>
      <c r="T80" s="406">
        <v>165</v>
      </c>
      <c r="U80" s="410"/>
      <c r="V80" s="410">
        <v>0</v>
      </c>
      <c r="W80" s="410">
        <v>0</v>
      </c>
      <c r="X80" s="410">
        <v>0</v>
      </c>
      <c r="Y80" s="410">
        <v>0</v>
      </c>
      <c r="Z80" s="410">
        <v>0</v>
      </c>
      <c r="AA80" s="410">
        <v>0</v>
      </c>
      <c r="AB80" s="410">
        <v>855</v>
      </c>
      <c r="AF80" s="408">
        <v>0</v>
      </c>
      <c r="AG80" s="406">
        <v>165</v>
      </c>
      <c r="AH80" s="407" t="s">
        <v>1</v>
      </c>
      <c r="AI80" s="395" t="s">
        <v>225</v>
      </c>
    </row>
    <row r="81" spans="1:35" x14ac:dyDescent="0.2">
      <c r="A81" s="392" t="s">
        <v>877</v>
      </c>
      <c r="B81" s="415">
        <v>166</v>
      </c>
      <c r="C81" s="411">
        <v>166</v>
      </c>
      <c r="D81" s="406" t="s">
        <v>710</v>
      </c>
      <c r="E81" s="406" t="s">
        <v>1</v>
      </c>
      <c r="F81" s="407" t="s">
        <v>1</v>
      </c>
      <c r="G81" s="392" t="s">
        <v>226</v>
      </c>
      <c r="H81" s="408">
        <v>3667152.6253525605</v>
      </c>
      <c r="I81" s="408">
        <v>-4198.4253525603563</v>
      </c>
      <c r="J81" s="408">
        <v>3662954.2</v>
      </c>
      <c r="K81" s="408">
        <v>0</v>
      </c>
      <c r="L81" s="408">
        <v>3662954.2</v>
      </c>
      <c r="M81" s="408">
        <v>0</v>
      </c>
      <c r="N81" s="408"/>
      <c r="O81" s="412"/>
      <c r="P81" s="408">
        <v>0</v>
      </c>
      <c r="Q81" s="413">
        <v>0</v>
      </c>
      <c r="R81" s="413"/>
      <c r="S81" s="409">
        <v>3662954</v>
      </c>
      <c r="T81" s="406">
        <v>166</v>
      </c>
      <c r="U81" s="410"/>
      <c r="V81" s="410">
        <v>0</v>
      </c>
      <c r="W81" s="410">
        <v>0</v>
      </c>
      <c r="X81" s="410">
        <v>0</v>
      </c>
      <c r="Y81" s="410">
        <v>0</v>
      </c>
      <c r="Z81" s="410">
        <v>0</v>
      </c>
      <c r="AA81" s="410">
        <v>0</v>
      </c>
      <c r="AB81" s="410">
        <v>791</v>
      </c>
      <c r="AF81" s="408">
        <v>0</v>
      </c>
      <c r="AG81" s="406">
        <v>166</v>
      </c>
      <c r="AH81" s="407" t="s">
        <v>1</v>
      </c>
      <c r="AI81" s="395" t="s">
        <v>226</v>
      </c>
    </row>
    <row r="82" spans="1:35" x14ac:dyDescent="0.2">
      <c r="A82" s="392" t="s">
        <v>878</v>
      </c>
      <c r="B82" s="415">
        <v>167</v>
      </c>
      <c r="C82" s="411">
        <v>167</v>
      </c>
      <c r="D82" s="406" t="s">
        <v>710</v>
      </c>
      <c r="E82" s="406" t="s">
        <v>1</v>
      </c>
      <c r="F82" s="407" t="s">
        <v>1</v>
      </c>
      <c r="G82" s="392" t="s">
        <v>227</v>
      </c>
      <c r="H82" s="408">
        <v>1976564.0635542315</v>
      </c>
      <c r="I82" s="408">
        <v>-2197.1065998616941</v>
      </c>
      <c r="J82" s="408">
        <v>1974366.9569543698</v>
      </c>
      <c r="K82" s="408">
        <v>0</v>
      </c>
      <c r="L82" s="408">
        <v>1974366.9569543698</v>
      </c>
      <c r="M82" s="408">
        <v>0</v>
      </c>
      <c r="N82" s="408"/>
      <c r="O82" s="412"/>
      <c r="P82" s="408">
        <v>0</v>
      </c>
      <c r="Q82" s="413">
        <v>0</v>
      </c>
      <c r="R82" s="413"/>
      <c r="S82" s="409">
        <v>1974367</v>
      </c>
      <c r="T82" s="406">
        <v>167</v>
      </c>
      <c r="U82" s="410"/>
      <c r="V82" s="410">
        <v>0</v>
      </c>
      <c r="W82" s="410">
        <v>0</v>
      </c>
      <c r="X82" s="410">
        <v>0</v>
      </c>
      <c r="Y82" s="410">
        <v>0</v>
      </c>
      <c r="Z82" s="410">
        <v>0</v>
      </c>
      <c r="AA82" s="410">
        <v>0</v>
      </c>
      <c r="AB82" s="410">
        <v>370</v>
      </c>
      <c r="AF82" s="408">
        <v>0</v>
      </c>
      <c r="AG82" s="406">
        <v>167</v>
      </c>
      <c r="AH82" s="407" t="s">
        <v>1</v>
      </c>
      <c r="AI82" s="395" t="s">
        <v>227</v>
      </c>
    </row>
    <row r="83" spans="1:35" x14ac:dyDescent="0.2">
      <c r="A83" s="392" t="s">
        <v>879</v>
      </c>
      <c r="B83" s="415">
        <v>169</v>
      </c>
      <c r="C83" s="411">
        <v>169</v>
      </c>
      <c r="D83" s="406" t="s">
        <v>710</v>
      </c>
      <c r="E83" s="406" t="s">
        <v>1</v>
      </c>
      <c r="F83" s="407" t="s">
        <v>1</v>
      </c>
      <c r="G83" s="392" t="s">
        <v>475</v>
      </c>
      <c r="H83" s="408">
        <v>5653683.6596817784</v>
      </c>
      <c r="I83" s="408">
        <v>-44554.905370641973</v>
      </c>
      <c r="J83" s="408">
        <v>5609128.754311136</v>
      </c>
      <c r="K83" s="408">
        <v>0</v>
      </c>
      <c r="L83" s="408">
        <v>5609128.754311136</v>
      </c>
      <c r="M83" s="408">
        <v>0</v>
      </c>
      <c r="N83" s="408"/>
      <c r="O83" s="412"/>
      <c r="P83" s="408">
        <v>0</v>
      </c>
      <c r="Q83" s="413">
        <v>0</v>
      </c>
      <c r="R83" s="413"/>
      <c r="S83" s="409">
        <v>5609129</v>
      </c>
      <c r="T83" s="406">
        <v>169</v>
      </c>
      <c r="U83" s="410"/>
      <c r="V83" s="410">
        <v>0</v>
      </c>
      <c r="W83" s="410">
        <v>0</v>
      </c>
      <c r="X83" s="410">
        <v>0</v>
      </c>
      <c r="Y83" s="410">
        <v>0</v>
      </c>
      <c r="Z83" s="410">
        <v>0</v>
      </c>
      <c r="AA83" s="410">
        <v>0</v>
      </c>
      <c r="AB83" s="410">
        <v>973</v>
      </c>
      <c r="AF83" s="408">
        <v>0</v>
      </c>
      <c r="AG83" s="406">
        <v>169</v>
      </c>
      <c r="AH83" s="407" t="s">
        <v>1</v>
      </c>
      <c r="AI83" s="395" t="s">
        <v>475</v>
      </c>
    </row>
    <row r="84" spans="1:35" x14ac:dyDescent="0.2">
      <c r="A84" s="392" t="s">
        <v>880</v>
      </c>
      <c r="B84" s="415">
        <v>170</v>
      </c>
      <c r="C84" s="411">
        <v>170</v>
      </c>
      <c r="D84" s="406" t="s">
        <v>710</v>
      </c>
      <c r="E84" s="406" t="s">
        <v>1</v>
      </c>
      <c r="F84" s="407" t="s">
        <v>1</v>
      </c>
      <c r="G84" s="392" t="s">
        <v>228</v>
      </c>
      <c r="H84" s="408">
        <v>3429865.6168793784</v>
      </c>
      <c r="I84" s="408">
        <v>-29512.716923806172</v>
      </c>
      <c r="J84" s="408">
        <v>3400352.8999555721</v>
      </c>
      <c r="K84" s="408">
        <v>0</v>
      </c>
      <c r="L84" s="408">
        <v>3400352.8999555721</v>
      </c>
      <c r="M84" s="408">
        <v>0</v>
      </c>
      <c r="N84" s="408"/>
      <c r="O84" s="412"/>
      <c r="P84" s="408">
        <v>0</v>
      </c>
      <c r="Q84" s="413">
        <v>0</v>
      </c>
      <c r="R84" s="413"/>
      <c r="S84" s="409">
        <v>3400353</v>
      </c>
      <c r="T84" s="406">
        <v>170</v>
      </c>
      <c r="U84" s="410"/>
      <c r="V84" s="410">
        <v>0</v>
      </c>
      <c r="W84" s="410">
        <v>0</v>
      </c>
      <c r="X84" s="410">
        <v>0</v>
      </c>
      <c r="Y84" s="410">
        <v>0</v>
      </c>
      <c r="Z84" s="410">
        <v>0</v>
      </c>
      <c r="AA84" s="410">
        <v>0</v>
      </c>
      <c r="AB84" s="410">
        <v>589</v>
      </c>
      <c r="AF84" s="408">
        <v>0</v>
      </c>
      <c r="AG84" s="406">
        <v>170</v>
      </c>
      <c r="AH84" s="407" t="s">
        <v>1</v>
      </c>
      <c r="AI84" s="395" t="s">
        <v>228</v>
      </c>
    </row>
    <row r="85" spans="1:35" x14ac:dyDescent="0.2">
      <c r="A85" s="392" t="s">
        <v>881</v>
      </c>
      <c r="B85" s="415">
        <v>171</v>
      </c>
      <c r="C85" s="411">
        <v>171</v>
      </c>
      <c r="D85" s="406" t="s">
        <v>710</v>
      </c>
      <c r="E85" s="406" t="s">
        <v>1</v>
      </c>
      <c r="F85" s="407" t="s">
        <v>1</v>
      </c>
      <c r="G85" s="392" t="s">
        <v>229</v>
      </c>
      <c r="H85" s="408">
        <v>4144424.6453359872</v>
      </c>
      <c r="I85" s="408">
        <v>-46326.313836904934</v>
      </c>
      <c r="J85" s="408">
        <v>4098098.3314990825</v>
      </c>
      <c r="K85" s="408">
        <v>0</v>
      </c>
      <c r="L85" s="408">
        <v>4098098.3314990825</v>
      </c>
      <c r="M85" s="408">
        <v>0</v>
      </c>
      <c r="N85" s="408"/>
      <c r="O85" s="412"/>
      <c r="P85" s="408">
        <v>0</v>
      </c>
      <c r="Q85" s="413">
        <v>0</v>
      </c>
      <c r="R85" s="413"/>
      <c r="S85" s="409">
        <v>4098098</v>
      </c>
      <c r="T85" s="406">
        <v>171</v>
      </c>
      <c r="U85" s="410"/>
      <c r="V85" s="410">
        <v>0</v>
      </c>
      <c r="W85" s="410">
        <v>0</v>
      </c>
      <c r="X85" s="410">
        <v>0</v>
      </c>
      <c r="Y85" s="410">
        <v>0</v>
      </c>
      <c r="Z85" s="410">
        <v>0</v>
      </c>
      <c r="AA85" s="410">
        <v>0</v>
      </c>
      <c r="AB85" s="410">
        <v>796</v>
      </c>
      <c r="AF85" s="408">
        <v>0</v>
      </c>
      <c r="AG85" s="406">
        <v>171</v>
      </c>
      <c r="AH85" s="407" t="s">
        <v>1</v>
      </c>
      <c r="AI85" s="395" t="s">
        <v>229</v>
      </c>
    </row>
    <row r="86" spans="1:35" x14ac:dyDescent="0.2">
      <c r="A86" s="392" t="s">
        <v>882</v>
      </c>
      <c r="B86" s="415">
        <v>175</v>
      </c>
      <c r="C86" s="411">
        <v>175</v>
      </c>
      <c r="D86" s="406" t="s">
        <v>710</v>
      </c>
      <c r="E86" s="406" t="s">
        <v>1</v>
      </c>
      <c r="F86" s="407" t="s">
        <v>1</v>
      </c>
      <c r="G86" s="392" t="s">
        <v>474</v>
      </c>
      <c r="H86" s="408">
        <v>1421244.7473690202</v>
      </c>
      <c r="I86" s="408">
        <v>163293.34670138897</v>
      </c>
      <c r="J86" s="408">
        <v>1584538.0940704092</v>
      </c>
      <c r="K86" s="408">
        <v>0</v>
      </c>
      <c r="L86" s="408">
        <v>1584538.0940704092</v>
      </c>
      <c r="M86" s="408">
        <v>0</v>
      </c>
      <c r="N86" s="408"/>
      <c r="O86" s="412"/>
      <c r="P86" s="408">
        <v>0</v>
      </c>
      <c r="Q86" s="413">
        <v>0</v>
      </c>
      <c r="R86" s="413"/>
      <c r="S86" s="409">
        <v>1584538</v>
      </c>
      <c r="T86" s="406">
        <v>175</v>
      </c>
      <c r="U86" s="410"/>
      <c r="V86" s="410">
        <v>0</v>
      </c>
      <c r="W86" s="410">
        <v>0</v>
      </c>
      <c r="X86" s="410">
        <v>0</v>
      </c>
      <c r="Y86" s="410">
        <v>0</v>
      </c>
      <c r="Z86" s="410">
        <v>0</v>
      </c>
      <c r="AA86" s="410">
        <v>0</v>
      </c>
      <c r="AB86" s="410">
        <v>271</v>
      </c>
      <c r="AF86" s="408">
        <v>0</v>
      </c>
      <c r="AG86" s="406">
        <v>175</v>
      </c>
      <c r="AH86" s="407" t="s">
        <v>1</v>
      </c>
      <c r="AI86" s="395" t="s">
        <v>474</v>
      </c>
    </row>
    <row r="87" spans="1:35" x14ac:dyDescent="0.2">
      <c r="A87" s="392" t="s">
        <v>883</v>
      </c>
      <c r="B87" s="415">
        <v>202</v>
      </c>
      <c r="C87" s="406">
        <v>202</v>
      </c>
      <c r="D87" s="406">
        <v>0</v>
      </c>
      <c r="E87" s="406">
        <v>202</v>
      </c>
      <c r="F87" s="407">
        <v>0</v>
      </c>
      <c r="G87" s="395" t="s">
        <v>230</v>
      </c>
      <c r="H87" s="408">
        <v>288362.86743604636</v>
      </c>
      <c r="I87" s="408">
        <v>-3829.8701467419264</v>
      </c>
      <c r="J87" s="408">
        <v>284532.99728930445</v>
      </c>
      <c r="K87" s="408">
        <v>-1302.9100000000001</v>
      </c>
      <c r="L87" s="408">
        <v>283230.08728930447</v>
      </c>
      <c r="M87" s="408">
        <v>12900</v>
      </c>
      <c r="N87" s="408"/>
      <c r="O87" s="408"/>
      <c r="P87" s="408">
        <v>0</v>
      </c>
      <c r="Q87" s="409">
        <v>0</v>
      </c>
      <c r="R87" s="409"/>
      <c r="S87" s="409">
        <v>296130</v>
      </c>
      <c r="T87" s="406">
        <v>202</v>
      </c>
      <c r="U87" s="410">
        <v>539</v>
      </c>
      <c r="V87" s="410"/>
      <c r="W87" s="410">
        <v>596.81999999999994</v>
      </c>
      <c r="X87" s="410">
        <v>93.589999999999989</v>
      </c>
      <c r="Y87" s="410">
        <v>73.5</v>
      </c>
      <c r="Z87" s="410">
        <v>-1302.9099999999999</v>
      </c>
      <c r="AA87" s="410">
        <v>0</v>
      </c>
      <c r="AB87" s="410">
        <v>49</v>
      </c>
      <c r="AF87" s="408">
        <v>-1302.9100000000001</v>
      </c>
      <c r="AG87" s="406">
        <v>202</v>
      </c>
      <c r="AH87" s="407">
        <v>0</v>
      </c>
      <c r="AI87" s="395" t="s">
        <v>230</v>
      </c>
    </row>
    <row r="88" spans="1:35" x14ac:dyDescent="0.2">
      <c r="A88" s="392" t="s">
        <v>884</v>
      </c>
      <c r="B88" s="415">
        <v>203</v>
      </c>
      <c r="C88" s="406">
        <v>203</v>
      </c>
      <c r="D88" s="406">
        <v>0</v>
      </c>
      <c r="E88" s="406">
        <v>203</v>
      </c>
      <c r="F88" s="407">
        <v>0</v>
      </c>
      <c r="G88" s="395" t="s">
        <v>231</v>
      </c>
      <c r="H88" s="408">
        <v>309402.44707417581</v>
      </c>
      <c r="I88" s="408">
        <v>-1213.0658042242399</v>
      </c>
      <c r="J88" s="408">
        <v>308189.38126995158</v>
      </c>
      <c r="K88" s="408">
        <v>-1621.99</v>
      </c>
      <c r="L88" s="408">
        <v>306567.39126995159</v>
      </c>
      <c r="M88" s="408">
        <v>0</v>
      </c>
      <c r="N88" s="408"/>
      <c r="O88" s="408"/>
      <c r="P88" s="408">
        <v>0</v>
      </c>
      <c r="Q88" s="409">
        <v>0</v>
      </c>
      <c r="R88" s="409"/>
      <c r="S88" s="409">
        <v>306567</v>
      </c>
      <c r="T88" s="406">
        <v>203</v>
      </c>
      <c r="U88" s="410">
        <v>671</v>
      </c>
      <c r="V88" s="410"/>
      <c r="W88" s="410">
        <v>742.98</v>
      </c>
      <c r="X88" s="410">
        <v>116.50999999999999</v>
      </c>
      <c r="Y88" s="410">
        <v>91.5</v>
      </c>
      <c r="Z88" s="410">
        <v>-1621.99</v>
      </c>
      <c r="AA88" s="410">
        <v>0</v>
      </c>
      <c r="AB88" s="410">
        <v>61</v>
      </c>
      <c r="AF88" s="408">
        <v>-1621.99</v>
      </c>
      <c r="AG88" s="406">
        <v>203</v>
      </c>
      <c r="AH88" s="407">
        <v>0</v>
      </c>
      <c r="AI88" s="395" t="s">
        <v>231</v>
      </c>
    </row>
    <row r="89" spans="1:35" x14ac:dyDescent="0.2">
      <c r="A89" s="392" t="s">
        <v>885</v>
      </c>
      <c r="B89" s="415">
        <v>205</v>
      </c>
      <c r="C89" s="406">
        <v>205</v>
      </c>
      <c r="D89" s="406">
        <v>0</v>
      </c>
      <c r="E89" s="406">
        <v>205</v>
      </c>
      <c r="F89" s="407">
        <v>0</v>
      </c>
      <c r="G89" s="395" t="s">
        <v>232</v>
      </c>
      <c r="H89" s="408">
        <v>440311.43054000218</v>
      </c>
      <c r="I89" s="408">
        <v>-3100.3854544010937</v>
      </c>
      <c r="J89" s="408">
        <v>437211.0450856011</v>
      </c>
      <c r="K89" s="408">
        <v>-2472.87</v>
      </c>
      <c r="L89" s="408">
        <v>434738.17508560111</v>
      </c>
      <c r="M89" s="408">
        <v>0</v>
      </c>
      <c r="N89" s="408"/>
      <c r="O89" s="408"/>
      <c r="P89" s="408">
        <v>0</v>
      </c>
      <c r="Q89" s="409">
        <v>0</v>
      </c>
      <c r="R89" s="409"/>
      <c r="S89" s="409">
        <v>434738</v>
      </c>
      <c r="T89" s="406">
        <v>205</v>
      </c>
      <c r="U89" s="410">
        <v>1023</v>
      </c>
      <c r="V89" s="410"/>
      <c r="W89" s="410">
        <v>1132.74</v>
      </c>
      <c r="X89" s="410">
        <v>177.63</v>
      </c>
      <c r="Y89" s="410">
        <v>139.5</v>
      </c>
      <c r="Z89" s="410">
        <v>-2472.87</v>
      </c>
      <c r="AA89" s="410">
        <v>0</v>
      </c>
      <c r="AB89" s="410">
        <v>93</v>
      </c>
      <c r="AF89" s="408">
        <v>-2472.87</v>
      </c>
      <c r="AG89" s="406">
        <v>205</v>
      </c>
      <c r="AH89" s="407">
        <v>0</v>
      </c>
      <c r="AI89" s="395" t="s">
        <v>232</v>
      </c>
    </row>
    <row r="90" spans="1:35" x14ac:dyDescent="0.2">
      <c r="A90" s="392" t="s">
        <v>886</v>
      </c>
      <c r="B90" s="415">
        <v>206</v>
      </c>
      <c r="C90" s="406">
        <v>206</v>
      </c>
      <c r="D90" s="406">
        <v>0</v>
      </c>
      <c r="E90" s="406">
        <v>206</v>
      </c>
      <c r="F90" s="407">
        <v>0</v>
      </c>
      <c r="G90" s="395" t="s">
        <v>233</v>
      </c>
      <c r="H90" s="408">
        <v>816876.10516969219</v>
      </c>
      <c r="I90" s="408">
        <v>-2443.1237015728516</v>
      </c>
      <c r="J90" s="408">
        <v>814432.98146811931</v>
      </c>
      <c r="K90" s="408">
        <v>-5610.49</v>
      </c>
      <c r="L90" s="408">
        <v>808822.49146811932</v>
      </c>
      <c r="M90" s="408">
        <v>0</v>
      </c>
      <c r="N90" s="408"/>
      <c r="O90" s="408"/>
      <c r="P90" s="408">
        <v>0</v>
      </c>
      <c r="Q90" s="409">
        <v>0</v>
      </c>
      <c r="R90" s="409"/>
      <c r="S90" s="409">
        <v>808822</v>
      </c>
      <c r="T90" s="406">
        <v>206</v>
      </c>
      <c r="U90" s="410">
        <v>2321</v>
      </c>
      <c r="V90" s="410"/>
      <c r="W90" s="410">
        <v>2569.98</v>
      </c>
      <c r="X90" s="410">
        <v>403.01</v>
      </c>
      <c r="Y90" s="410">
        <v>316.5</v>
      </c>
      <c r="Z90" s="410">
        <v>-5610.49</v>
      </c>
      <c r="AA90" s="410">
        <v>0</v>
      </c>
      <c r="AB90" s="410">
        <v>211</v>
      </c>
      <c r="AF90" s="408">
        <v>-5610.49</v>
      </c>
      <c r="AG90" s="406">
        <v>206</v>
      </c>
      <c r="AH90" s="407">
        <v>0</v>
      </c>
      <c r="AI90" s="395" t="s">
        <v>233</v>
      </c>
    </row>
    <row r="91" spans="1:35" x14ac:dyDescent="0.2">
      <c r="A91" s="392" t="s">
        <v>887</v>
      </c>
      <c r="B91" s="415">
        <v>208</v>
      </c>
      <c r="C91" s="406">
        <v>208</v>
      </c>
      <c r="D91" s="406" t="s">
        <v>710</v>
      </c>
      <c r="E91" s="406">
        <v>208</v>
      </c>
      <c r="F91" s="407">
        <v>0</v>
      </c>
      <c r="G91" s="395" t="s">
        <v>234</v>
      </c>
      <c r="H91" s="408">
        <v>736236.0602542928</v>
      </c>
      <c r="I91" s="408">
        <v>-4444.2690827628812</v>
      </c>
      <c r="J91" s="408">
        <v>731791.79117152991</v>
      </c>
      <c r="K91" s="408">
        <v>-5185.05</v>
      </c>
      <c r="L91" s="408">
        <v>726606.74117152987</v>
      </c>
      <c r="M91" s="408">
        <v>0</v>
      </c>
      <c r="N91" s="408"/>
      <c r="O91" s="408"/>
      <c r="P91" s="408">
        <v>0</v>
      </c>
      <c r="Q91" s="409">
        <v>0</v>
      </c>
      <c r="R91" s="409"/>
      <c r="S91" s="409">
        <v>726607</v>
      </c>
      <c r="T91" s="406">
        <v>208</v>
      </c>
      <c r="U91" s="410">
        <v>2145</v>
      </c>
      <c r="V91" s="410"/>
      <c r="W91" s="410">
        <v>2375.1</v>
      </c>
      <c r="X91" s="410">
        <v>372.45</v>
      </c>
      <c r="Y91" s="410">
        <v>292.5</v>
      </c>
      <c r="Z91" s="410">
        <v>-5185.05</v>
      </c>
      <c r="AA91" s="410">
        <v>0</v>
      </c>
      <c r="AB91" s="410">
        <v>195</v>
      </c>
      <c r="AF91" s="408">
        <v>-5185.05</v>
      </c>
      <c r="AG91" s="406">
        <v>208</v>
      </c>
      <c r="AH91" s="407">
        <v>0</v>
      </c>
      <c r="AI91" s="395" t="s">
        <v>234</v>
      </c>
    </row>
    <row r="92" spans="1:35" x14ac:dyDescent="0.2">
      <c r="A92" s="392" t="s">
        <v>888</v>
      </c>
      <c r="B92" s="415">
        <v>211</v>
      </c>
      <c r="C92" s="406">
        <v>211</v>
      </c>
      <c r="D92" s="406">
        <v>0</v>
      </c>
      <c r="E92" s="406">
        <v>211</v>
      </c>
      <c r="F92" s="407">
        <v>0</v>
      </c>
      <c r="G92" s="395" t="s">
        <v>235</v>
      </c>
      <c r="H92" s="408">
        <v>428151.60647871665</v>
      </c>
      <c r="I92" s="408">
        <v>0</v>
      </c>
      <c r="J92" s="408">
        <v>428151.60647871665</v>
      </c>
      <c r="K92" s="408">
        <v>-2712.18</v>
      </c>
      <c r="L92" s="408">
        <v>425439.42647871666</v>
      </c>
      <c r="M92" s="408">
        <v>0</v>
      </c>
      <c r="N92" s="408"/>
      <c r="O92" s="408"/>
      <c r="P92" s="408">
        <v>0</v>
      </c>
      <c r="Q92" s="409">
        <v>0</v>
      </c>
      <c r="R92" s="409"/>
      <c r="S92" s="409">
        <v>425439</v>
      </c>
      <c r="T92" s="406">
        <v>211</v>
      </c>
      <c r="U92" s="410">
        <v>1122</v>
      </c>
      <c r="V92" s="410"/>
      <c r="W92" s="410">
        <v>1242.3599999999999</v>
      </c>
      <c r="X92" s="410">
        <v>194.82</v>
      </c>
      <c r="Y92" s="410">
        <v>153</v>
      </c>
      <c r="Z92" s="410">
        <v>-2712.18</v>
      </c>
      <c r="AA92" s="410">
        <v>0</v>
      </c>
      <c r="AB92" s="410">
        <v>102</v>
      </c>
      <c r="AF92" s="408">
        <v>-2712.18</v>
      </c>
      <c r="AG92" s="406">
        <v>211</v>
      </c>
      <c r="AH92" s="407">
        <v>0</v>
      </c>
      <c r="AI92" s="395" t="s">
        <v>235</v>
      </c>
    </row>
    <row r="93" spans="1:35" x14ac:dyDescent="0.2">
      <c r="A93" s="392" t="s">
        <v>889</v>
      </c>
      <c r="B93" s="415">
        <v>216</v>
      </c>
      <c r="C93" s="406">
        <v>216</v>
      </c>
      <c r="D93" s="406">
        <v>0</v>
      </c>
      <c r="E93" s="406">
        <v>216</v>
      </c>
      <c r="F93" s="407">
        <v>0</v>
      </c>
      <c r="G93" s="395" t="s">
        <v>236</v>
      </c>
      <c r="H93" s="408">
        <v>953629.47327076725</v>
      </c>
      <c r="I93" s="408">
        <v>-1536.1964492252976</v>
      </c>
      <c r="J93" s="408">
        <v>952093.27682154195</v>
      </c>
      <c r="K93" s="408">
        <v>-7259.07</v>
      </c>
      <c r="L93" s="408">
        <v>944834.206821542</v>
      </c>
      <c r="M93" s="408">
        <v>28980</v>
      </c>
      <c r="N93" s="408"/>
      <c r="O93" s="408"/>
      <c r="P93" s="408">
        <v>0</v>
      </c>
      <c r="Q93" s="409">
        <v>0</v>
      </c>
      <c r="R93" s="409"/>
      <c r="S93" s="409">
        <v>973814</v>
      </c>
      <c r="T93" s="406">
        <v>216</v>
      </c>
      <c r="U93" s="410">
        <v>3003</v>
      </c>
      <c r="V93" s="410"/>
      <c r="W93" s="410">
        <v>3325.14</v>
      </c>
      <c r="X93" s="410">
        <v>521.42999999999995</v>
      </c>
      <c r="Y93" s="410">
        <v>409.5</v>
      </c>
      <c r="Z93" s="410">
        <v>-7259.07</v>
      </c>
      <c r="AA93" s="410">
        <v>0</v>
      </c>
      <c r="AB93" s="410">
        <v>273</v>
      </c>
      <c r="AF93" s="408">
        <v>-7259.07</v>
      </c>
      <c r="AG93" s="406">
        <v>216</v>
      </c>
      <c r="AH93" s="407">
        <v>0</v>
      </c>
      <c r="AI93" s="395" t="s">
        <v>236</v>
      </c>
    </row>
    <row r="94" spans="1:35" x14ac:dyDescent="0.2">
      <c r="A94" s="392" t="s">
        <v>890</v>
      </c>
      <c r="B94" s="415">
        <v>217</v>
      </c>
      <c r="C94" s="406">
        <v>217</v>
      </c>
      <c r="D94" s="406" t="s">
        <v>710</v>
      </c>
      <c r="E94" s="406" t="s">
        <v>1</v>
      </c>
      <c r="F94" s="407" t="s">
        <v>1</v>
      </c>
      <c r="G94" s="395" t="s">
        <v>237</v>
      </c>
      <c r="H94" s="408">
        <v>467737.93284946232</v>
      </c>
      <c r="I94" s="408">
        <v>-1799.8107742002089</v>
      </c>
      <c r="J94" s="408">
        <v>465938.12207526213</v>
      </c>
      <c r="K94" s="408">
        <v>0</v>
      </c>
      <c r="L94" s="408">
        <v>465938.12207526213</v>
      </c>
      <c r="M94" s="408">
        <v>0</v>
      </c>
      <c r="N94" s="408"/>
      <c r="O94" s="408"/>
      <c r="P94" s="408">
        <v>0</v>
      </c>
      <c r="Q94" s="409">
        <v>0</v>
      </c>
      <c r="R94" s="409"/>
      <c r="S94" s="409">
        <v>465938</v>
      </c>
      <c r="T94" s="406">
        <v>217</v>
      </c>
      <c r="U94" s="410">
        <v>0</v>
      </c>
      <c r="V94" s="410"/>
      <c r="W94" s="410">
        <v>0</v>
      </c>
      <c r="X94" s="410">
        <v>0</v>
      </c>
      <c r="Y94" s="410">
        <v>0</v>
      </c>
      <c r="Z94" s="410">
        <v>0</v>
      </c>
      <c r="AA94" s="410">
        <v>0</v>
      </c>
      <c r="AB94" s="410">
        <v>113</v>
      </c>
      <c r="AF94" s="408">
        <v>0</v>
      </c>
      <c r="AG94" s="406">
        <v>217</v>
      </c>
      <c r="AH94" s="407" t="s">
        <v>1</v>
      </c>
      <c r="AI94" s="395" t="s">
        <v>237</v>
      </c>
    </row>
    <row r="95" spans="1:35" x14ac:dyDescent="0.2">
      <c r="A95" s="392" t="s">
        <v>891</v>
      </c>
      <c r="B95" s="415">
        <v>219</v>
      </c>
      <c r="C95" s="406">
        <v>219</v>
      </c>
      <c r="D95" s="406" t="s">
        <v>710</v>
      </c>
      <c r="E95" s="406">
        <v>219</v>
      </c>
      <c r="F95" s="407">
        <v>0</v>
      </c>
      <c r="G95" s="395" t="s">
        <v>238</v>
      </c>
      <c r="H95" s="408">
        <v>1399983.8250584183</v>
      </c>
      <c r="I95" s="408">
        <v>-10511.708111443135</v>
      </c>
      <c r="J95" s="408">
        <v>1389472.1169469752</v>
      </c>
      <c r="K95" s="408">
        <v>-10822.13</v>
      </c>
      <c r="L95" s="408">
        <v>1378649.9869469753</v>
      </c>
      <c r="M95" s="408">
        <v>0</v>
      </c>
      <c r="N95" s="408"/>
      <c r="O95" s="408"/>
      <c r="P95" s="408">
        <v>0</v>
      </c>
      <c r="Q95" s="409">
        <v>0</v>
      </c>
      <c r="R95" s="409"/>
      <c r="S95" s="409">
        <v>1378650</v>
      </c>
      <c r="T95" s="406">
        <v>219</v>
      </c>
      <c r="U95" s="410">
        <v>4477</v>
      </c>
      <c r="V95" s="410"/>
      <c r="W95" s="410">
        <v>4957.26</v>
      </c>
      <c r="X95" s="410">
        <v>777.37</v>
      </c>
      <c r="Y95" s="410">
        <v>610.5</v>
      </c>
      <c r="Z95" s="410">
        <v>-10822.130000000001</v>
      </c>
      <c r="AA95" s="410">
        <v>0</v>
      </c>
      <c r="AB95" s="410">
        <v>407</v>
      </c>
      <c r="AF95" s="408">
        <v>-10822.13</v>
      </c>
      <c r="AG95" s="406">
        <v>219</v>
      </c>
      <c r="AH95" s="407">
        <v>0</v>
      </c>
      <c r="AI95" s="395" t="s">
        <v>238</v>
      </c>
    </row>
    <row r="96" spans="1:35" x14ac:dyDescent="0.2">
      <c r="A96" s="392" t="s">
        <v>892</v>
      </c>
      <c r="B96" s="415">
        <v>220</v>
      </c>
      <c r="C96" s="406">
        <v>220</v>
      </c>
      <c r="D96" s="406">
        <v>0</v>
      </c>
      <c r="E96" s="406">
        <v>220</v>
      </c>
      <c r="F96" s="407">
        <v>0</v>
      </c>
      <c r="G96" s="395" t="s">
        <v>239</v>
      </c>
      <c r="H96" s="408">
        <v>378710.38662025315</v>
      </c>
      <c r="I96" s="408">
        <v>-1907.2013607592937</v>
      </c>
      <c r="J96" s="408">
        <v>376803.18525949388</v>
      </c>
      <c r="K96" s="408">
        <v>-2180.38</v>
      </c>
      <c r="L96" s="408">
        <v>374622.80525949388</v>
      </c>
      <c r="M96" s="408">
        <v>0</v>
      </c>
      <c r="N96" s="408"/>
      <c r="O96" s="408"/>
      <c r="P96" s="408">
        <v>0</v>
      </c>
      <c r="Q96" s="409">
        <v>0</v>
      </c>
      <c r="R96" s="409"/>
      <c r="S96" s="409">
        <v>374623</v>
      </c>
      <c r="T96" s="406">
        <v>220</v>
      </c>
      <c r="U96" s="410">
        <v>902</v>
      </c>
      <c r="V96" s="410"/>
      <c r="W96" s="410">
        <v>998.76</v>
      </c>
      <c r="X96" s="410">
        <v>156.62</v>
      </c>
      <c r="Y96" s="410">
        <v>123</v>
      </c>
      <c r="Z96" s="410">
        <v>-2180.38</v>
      </c>
      <c r="AA96" s="410">
        <v>0</v>
      </c>
      <c r="AB96" s="410">
        <v>82</v>
      </c>
      <c r="AF96" s="408">
        <v>-2180.38</v>
      </c>
      <c r="AG96" s="406">
        <v>220</v>
      </c>
      <c r="AH96" s="407">
        <v>0</v>
      </c>
      <c r="AI96" s="395" t="s">
        <v>239</v>
      </c>
    </row>
    <row r="97" spans="1:35" x14ac:dyDescent="0.2">
      <c r="A97" s="392" t="s">
        <v>893</v>
      </c>
      <c r="B97" s="415">
        <v>223</v>
      </c>
      <c r="C97" s="406">
        <v>223</v>
      </c>
      <c r="D97" s="406">
        <v>0</v>
      </c>
      <c r="E97" s="406">
        <v>223</v>
      </c>
      <c r="F97" s="407">
        <v>0</v>
      </c>
      <c r="G97" s="395" t="s">
        <v>240</v>
      </c>
      <c r="H97" s="408">
        <v>692644.51237338455</v>
      </c>
      <c r="I97" s="408">
        <v>-3048.6473852899157</v>
      </c>
      <c r="J97" s="408">
        <v>689595.86498809466</v>
      </c>
      <c r="K97" s="408">
        <v>-5025.51</v>
      </c>
      <c r="L97" s="408">
        <v>684570.35498809465</v>
      </c>
      <c r="M97" s="408">
        <v>0</v>
      </c>
      <c r="N97" s="408"/>
      <c r="O97" s="408"/>
      <c r="P97" s="408">
        <v>0</v>
      </c>
      <c r="Q97" s="409">
        <v>0</v>
      </c>
      <c r="R97" s="409"/>
      <c r="S97" s="409">
        <v>684570</v>
      </c>
      <c r="T97" s="406">
        <v>223</v>
      </c>
      <c r="U97" s="410">
        <v>2079</v>
      </c>
      <c r="V97" s="410"/>
      <c r="W97" s="410">
        <v>2302.02</v>
      </c>
      <c r="X97" s="410">
        <v>360.99</v>
      </c>
      <c r="Y97" s="410">
        <v>283.5</v>
      </c>
      <c r="Z97" s="410">
        <v>-5025.51</v>
      </c>
      <c r="AA97" s="410">
        <v>0</v>
      </c>
      <c r="AB97" s="410">
        <v>189</v>
      </c>
      <c r="AF97" s="408">
        <v>-5025.51</v>
      </c>
      <c r="AG97" s="406">
        <v>223</v>
      </c>
      <c r="AH97" s="407">
        <v>0</v>
      </c>
      <c r="AI97" s="395" t="s">
        <v>240</v>
      </c>
    </row>
    <row r="98" spans="1:35" x14ac:dyDescent="0.2">
      <c r="A98" s="392" t="s">
        <v>894</v>
      </c>
      <c r="B98" s="415">
        <v>224</v>
      </c>
      <c r="C98" s="406">
        <v>224</v>
      </c>
      <c r="D98" s="406">
        <v>0</v>
      </c>
      <c r="E98" s="406">
        <v>224</v>
      </c>
      <c r="F98" s="407">
        <v>0</v>
      </c>
      <c r="G98" s="395" t="s">
        <v>241</v>
      </c>
      <c r="H98" s="408">
        <v>331385.97671874997</v>
      </c>
      <c r="I98" s="408">
        <v>-778.60924699740031</v>
      </c>
      <c r="J98" s="408">
        <v>330607.36747175257</v>
      </c>
      <c r="K98" s="408">
        <v>-1861.3</v>
      </c>
      <c r="L98" s="408">
        <v>328746.06747175258</v>
      </c>
      <c r="M98" s="408">
        <v>0</v>
      </c>
      <c r="N98" s="408"/>
      <c r="O98" s="408"/>
      <c r="P98" s="408">
        <v>0</v>
      </c>
      <c r="Q98" s="409">
        <v>0</v>
      </c>
      <c r="R98" s="409"/>
      <c r="S98" s="409">
        <v>328746</v>
      </c>
      <c r="T98" s="406">
        <v>224</v>
      </c>
      <c r="U98" s="410">
        <v>770</v>
      </c>
      <c r="V98" s="410"/>
      <c r="W98" s="410">
        <v>852.6</v>
      </c>
      <c r="X98" s="410">
        <v>133.69999999999999</v>
      </c>
      <c r="Y98" s="410">
        <v>105</v>
      </c>
      <c r="Z98" s="410">
        <v>-1861.3</v>
      </c>
      <c r="AA98" s="410">
        <v>0</v>
      </c>
      <c r="AB98" s="410">
        <v>70</v>
      </c>
      <c r="AF98" s="408">
        <v>-1861.3</v>
      </c>
      <c r="AG98" s="406">
        <v>224</v>
      </c>
      <c r="AH98" s="407">
        <v>0</v>
      </c>
      <c r="AI98" s="395" t="s">
        <v>241</v>
      </c>
    </row>
    <row r="99" spans="1:35" x14ac:dyDescent="0.2">
      <c r="A99" s="392" t="s">
        <v>895</v>
      </c>
      <c r="B99" s="415">
        <v>225</v>
      </c>
      <c r="C99" s="411">
        <v>225</v>
      </c>
      <c r="D99" s="406" t="s">
        <v>710</v>
      </c>
      <c r="E99" s="406" t="s">
        <v>1</v>
      </c>
      <c r="F99" s="407" t="s">
        <v>1</v>
      </c>
      <c r="G99" s="392" t="s">
        <v>242</v>
      </c>
      <c r="H99" s="408">
        <v>458742.43554869218</v>
      </c>
      <c r="I99" s="408">
        <v>-1753.2979782620666</v>
      </c>
      <c r="J99" s="408">
        <v>456989.13757043012</v>
      </c>
      <c r="K99" s="408">
        <v>0</v>
      </c>
      <c r="L99" s="408">
        <v>456989.13757043012</v>
      </c>
      <c r="M99" s="408">
        <v>0</v>
      </c>
      <c r="N99" s="408"/>
      <c r="O99" s="412"/>
      <c r="P99" s="408">
        <v>0</v>
      </c>
      <c r="Q99" s="413">
        <v>0</v>
      </c>
      <c r="R99" s="413"/>
      <c r="S99" s="409">
        <v>456989</v>
      </c>
      <c r="T99" s="406">
        <v>225</v>
      </c>
      <c r="U99" s="410">
        <v>0</v>
      </c>
      <c r="V99" s="410"/>
      <c r="W99" s="410">
        <v>0</v>
      </c>
      <c r="X99" s="410">
        <v>0</v>
      </c>
      <c r="Y99" s="410">
        <v>0</v>
      </c>
      <c r="Z99" s="410">
        <v>0</v>
      </c>
      <c r="AA99" s="410">
        <v>0</v>
      </c>
      <c r="AB99" s="410">
        <v>111</v>
      </c>
      <c r="AF99" s="408">
        <v>0</v>
      </c>
      <c r="AG99" s="406">
        <v>225</v>
      </c>
      <c r="AH99" s="407" t="s">
        <v>1</v>
      </c>
      <c r="AI99" s="395" t="s">
        <v>242</v>
      </c>
    </row>
    <row r="100" spans="1:35" x14ac:dyDescent="0.2">
      <c r="A100" s="392" t="s">
        <v>896</v>
      </c>
      <c r="B100" s="415">
        <v>228</v>
      </c>
      <c r="C100" s="406">
        <v>228</v>
      </c>
      <c r="D100" s="406">
        <v>0</v>
      </c>
      <c r="E100" s="406">
        <v>228</v>
      </c>
      <c r="F100" s="407">
        <v>0</v>
      </c>
      <c r="G100" s="395" t="s">
        <v>243</v>
      </c>
      <c r="H100" s="408">
        <v>888661.41951402568</v>
      </c>
      <c r="I100" s="408">
        <v>-1921.5449207342481</v>
      </c>
      <c r="J100" s="408">
        <v>886739.87459329143</v>
      </c>
      <c r="K100" s="408">
        <v>-5477.54</v>
      </c>
      <c r="L100" s="408">
        <v>881262.33459329139</v>
      </c>
      <c r="M100" s="408">
        <v>0</v>
      </c>
      <c r="N100" s="408"/>
      <c r="O100" s="408"/>
      <c r="P100" s="408">
        <v>90000</v>
      </c>
      <c r="Q100" s="409">
        <v>90000</v>
      </c>
      <c r="R100" s="409"/>
      <c r="S100" s="409">
        <v>971262</v>
      </c>
      <c r="T100" s="406">
        <v>228</v>
      </c>
      <c r="U100" s="410">
        <v>2266</v>
      </c>
      <c r="V100" s="410"/>
      <c r="W100" s="410">
        <v>2509.08</v>
      </c>
      <c r="X100" s="410">
        <v>393.46</v>
      </c>
      <c r="Y100" s="410">
        <v>309</v>
      </c>
      <c r="Z100" s="410">
        <v>-5477.54</v>
      </c>
      <c r="AA100" s="410">
        <v>0</v>
      </c>
      <c r="AB100" s="410">
        <v>206</v>
      </c>
      <c r="AF100" s="408">
        <v>-5477.54</v>
      </c>
      <c r="AG100" s="406">
        <v>228</v>
      </c>
      <c r="AH100" s="407">
        <v>0</v>
      </c>
      <c r="AI100" s="395" t="s">
        <v>243</v>
      </c>
    </row>
    <row r="101" spans="1:35" x14ac:dyDescent="0.2">
      <c r="A101" s="392" t="s">
        <v>897</v>
      </c>
      <c r="B101" s="415">
        <v>229</v>
      </c>
      <c r="C101" s="406">
        <v>229</v>
      </c>
      <c r="D101" s="406">
        <v>0</v>
      </c>
      <c r="E101" s="406">
        <v>229</v>
      </c>
      <c r="F101" s="407">
        <v>0</v>
      </c>
      <c r="G101" s="395" t="s">
        <v>244</v>
      </c>
      <c r="H101" s="408">
        <v>1285780.5836650664</v>
      </c>
      <c r="I101" s="408">
        <v>-14145.67512125099</v>
      </c>
      <c r="J101" s="408">
        <v>1271634.9085438154</v>
      </c>
      <c r="K101" s="408">
        <v>-9466.0399999999991</v>
      </c>
      <c r="L101" s="408">
        <v>1262168.8685438153</v>
      </c>
      <c r="M101" s="408">
        <v>0</v>
      </c>
      <c r="N101" s="408"/>
      <c r="O101" s="408"/>
      <c r="P101" s="408">
        <v>0</v>
      </c>
      <c r="Q101" s="409">
        <v>0</v>
      </c>
      <c r="R101" s="409"/>
      <c r="S101" s="409">
        <v>1262169</v>
      </c>
      <c r="T101" s="406">
        <v>229</v>
      </c>
      <c r="U101" s="410">
        <v>3916</v>
      </c>
      <c r="V101" s="410"/>
      <c r="W101" s="410">
        <v>4336.08</v>
      </c>
      <c r="X101" s="410">
        <v>679.95999999999992</v>
      </c>
      <c r="Y101" s="410">
        <v>534</v>
      </c>
      <c r="Z101" s="410">
        <v>-9466.0399999999991</v>
      </c>
      <c r="AA101" s="410">
        <v>0</v>
      </c>
      <c r="AB101" s="410">
        <v>356</v>
      </c>
      <c r="AF101" s="408">
        <v>-9466.0399999999991</v>
      </c>
      <c r="AG101" s="406">
        <v>229</v>
      </c>
      <c r="AH101" s="407">
        <v>0</v>
      </c>
      <c r="AI101" s="395" t="s">
        <v>244</v>
      </c>
    </row>
    <row r="102" spans="1:35" x14ac:dyDescent="0.2">
      <c r="A102" s="392" t="s">
        <v>898</v>
      </c>
      <c r="B102" s="415">
        <v>230</v>
      </c>
      <c r="C102" s="406">
        <v>230</v>
      </c>
      <c r="D102" s="406">
        <v>0</v>
      </c>
      <c r="E102" s="406">
        <v>230</v>
      </c>
      <c r="F102" s="407">
        <v>0</v>
      </c>
      <c r="G102" s="395" t="s">
        <v>245</v>
      </c>
      <c r="H102" s="408">
        <v>1002001.1517925949</v>
      </c>
      <c r="I102" s="408">
        <v>-4722.5447147406476</v>
      </c>
      <c r="J102" s="408">
        <v>997278.60707785434</v>
      </c>
      <c r="K102" s="408">
        <v>-7179.3</v>
      </c>
      <c r="L102" s="408">
        <v>990099.30707785429</v>
      </c>
      <c r="M102" s="408">
        <v>93240</v>
      </c>
      <c r="N102" s="408"/>
      <c r="O102" s="408"/>
      <c r="P102" s="408">
        <v>0</v>
      </c>
      <c r="Q102" s="409">
        <v>0</v>
      </c>
      <c r="R102" s="409"/>
      <c r="S102" s="409">
        <v>1083339</v>
      </c>
      <c r="T102" s="406">
        <v>230</v>
      </c>
      <c r="U102" s="410">
        <v>2970</v>
      </c>
      <c r="V102" s="410"/>
      <c r="W102" s="410">
        <v>3288.6</v>
      </c>
      <c r="X102" s="410">
        <v>515.69999999999993</v>
      </c>
      <c r="Y102" s="410">
        <v>405</v>
      </c>
      <c r="Z102" s="410">
        <v>-7179.3</v>
      </c>
      <c r="AA102" s="410">
        <v>0</v>
      </c>
      <c r="AB102" s="410">
        <v>270</v>
      </c>
      <c r="AF102" s="408">
        <v>-7179.3</v>
      </c>
      <c r="AG102" s="406">
        <v>230</v>
      </c>
      <c r="AH102" s="407">
        <v>0</v>
      </c>
      <c r="AI102" s="395" t="s">
        <v>245</v>
      </c>
    </row>
    <row r="103" spans="1:35" x14ac:dyDescent="0.2">
      <c r="A103" s="392" t="s">
        <v>899</v>
      </c>
      <c r="B103" s="415">
        <v>231</v>
      </c>
      <c r="C103" s="406">
        <v>231</v>
      </c>
      <c r="D103" s="406" t="s">
        <v>710</v>
      </c>
      <c r="E103" s="406">
        <v>231</v>
      </c>
      <c r="F103" s="407">
        <v>0</v>
      </c>
      <c r="G103" s="395" t="s">
        <v>246</v>
      </c>
      <c r="H103" s="408">
        <v>825251.61230671091</v>
      </c>
      <c r="I103" s="408">
        <v>-9007.8413374426327</v>
      </c>
      <c r="J103" s="408">
        <v>816243.77096926828</v>
      </c>
      <c r="K103" s="408">
        <v>-5131.87</v>
      </c>
      <c r="L103" s="408">
        <v>811111.90096926829</v>
      </c>
      <c r="M103" s="408">
        <v>0</v>
      </c>
      <c r="N103" s="408"/>
      <c r="O103" s="408"/>
      <c r="P103" s="408">
        <v>0</v>
      </c>
      <c r="Q103" s="409">
        <v>0</v>
      </c>
      <c r="R103" s="409"/>
      <c r="S103" s="409">
        <v>811112</v>
      </c>
      <c r="T103" s="406">
        <v>231</v>
      </c>
      <c r="U103" s="410">
        <v>2123</v>
      </c>
      <c r="V103" s="410"/>
      <c r="W103" s="410">
        <v>2350.7399999999998</v>
      </c>
      <c r="X103" s="410">
        <v>368.63</v>
      </c>
      <c r="Y103" s="410">
        <v>289.5</v>
      </c>
      <c r="Z103" s="410">
        <v>-5131.87</v>
      </c>
      <c r="AA103" s="410">
        <v>0</v>
      </c>
      <c r="AB103" s="410">
        <v>193</v>
      </c>
      <c r="AF103" s="408">
        <v>-5131.87</v>
      </c>
      <c r="AG103" s="406">
        <v>231</v>
      </c>
      <c r="AH103" s="407">
        <v>0</v>
      </c>
      <c r="AI103" s="395" t="s">
        <v>246</v>
      </c>
    </row>
    <row r="104" spans="1:35" x14ac:dyDescent="0.2">
      <c r="A104" s="392" t="s">
        <v>900</v>
      </c>
      <c r="B104" s="415">
        <v>232</v>
      </c>
      <c r="C104" s="406">
        <v>232</v>
      </c>
      <c r="D104" s="406">
        <v>0</v>
      </c>
      <c r="E104" s="406">
        <v>232</v>
      </c>
      <c r="F104" s="407">
        <v>0</v>
      </c>
      <c r="G104" s="395" t="s">
        <v>247</v>
      </c>
      <c r="H104" s="408">
        <v>750613.81317587208</v>
      </c>
      <c r="I104" s="408">
        <v>-1010.7467295792715</v>
      </c>
      <c r="J104" s="408">
        <v>749603.0664462928</v>
      </c>
      <c r="K104" s="408">
        <v>-5185.05</v>
      </c>
      <c r="L104" s="408">
        <v>744418.01644629275</v>
      </c>
      <c r="M104" s="408">
        <v>0</v>
      </c>
      <c r="N104" s="408"/>
      <c r="O104" s="408"/>
      <c r="P104" s="408">
        <v>0</v>
      </c>
      <c r="Q104" s="409">
        <v>0</v>
      </c>
      <c r="R104" s="409"/>
      <c r="S104" s="409">
        <v>744418</v>
      </c>
      <c r="T104" s="406">
        <v>232</v>
      </c>
      <c r="U104" s="410">
        <v>2145</v>
      </c>
      <c r="V104" s="410"/>
      <c r="W104" s="410">
        <v>2375.1</v>
      </c>
      <c r="X104" s="410">
        <v>372.45</v>
      </c>
      <c r="Y104" s="410">
        <v>292.5</v>
      </c>
      <c r="Z104" s="410">
        <v>-5185.05</v>
      </c>
      <c r="AA104" s="410">
        <v>0</v>
      </c>
      <c r="AB104" s="410">
        <v>195</v>
      </c>
      <c r="AF104" s="408">
        <v>-5185.05</v>
      </c>
      <c r="AG104" s="406">
        <v>232</v>
      </c>
      <c r="AH104" s="407">
        <v>0</v>
      </c>
      <c r="AI104" s="395" t="s">
        <v>247</v>
      </c>
    </row>
    <row r="105" spans="1:35" x14ac:dyDescent="0.2">
      <c r="A105" s="392" t="s">
        <v>901</v>
      </c>
      <c r="B105" s="415">
        <v>233</v>
      </c>
      <c r="C105" s="411">
        <v>233</v>
      </c>
      <c r="D105" s="406" t="s">
        <v>710</v>
      </c>
      <c r="E105" s="406" t="s">
        <v>1</v>
      </c>
      <c r="F105" s="407" t="s">
        <v>1</v>
      </c>
      <c r="G105" s="392" t="s">
        <v>248</v>
      </c>
      <c r="H105" s="408">
        <v>714026.71479776176</v>
      </c>
      <c r="I105" s="408">
        <v>-1423.756639563363</v>
      </c>
      <c r="J105" s="408">
        <v>712602.95815819839</v>
      </c>
      <c r="K105" s="408">
        <v>0</v>
      </c>
      <c r="L105" s="408">
        <v>712602.95815819839</v>
      </c>
      <c r="M105" s="408">
        <v>0</v>
      </c>
      <c r="N105" s="408"/>
      <c r="O105" s="412"/>
      <c r="P105" s="408">
        <v>0</v>
      </c>
      <c r="Q105" s="413">
        <v>0</v>
      </c>
      <c r="R105" s="413"/>
      <c r="S105" s="409">
        <v>712603</v>
      </c>
      <c r="T105" s="406">
        <v>233</v>
      </c>
      <c r="U105" s="410">
        <v>0</v>
      </c>
      <c r="V105" s="410"/>
      <c r="W105" s="410">
        <v>0</v>
      </c>
      <c r="X105" s="410">
        <v>0</v>
      </c>
      <c r="Y105" s="410">
        <v>0</v>
      </c>
      <c r="Z105" s="410">
        <v>0</v>
      </c>
      <c r="AA105" s="410">
        <v>0</v>
      </c>
      <c r="AB105" s="410">
        <v>162</v>
      </c>
      <c r="AF105" s="408">
        <v>0</v>
      </c>
      <c r="AG105" s="406">
        <v>233</v>
      </c>
      <c r="AH105" s="407" t="s">
        <v>1</v>
      </c>
      <c r="AI105" s="395" t="s">
        <v>248</v>
      </c>
    </row>
    <row r="106" spans="1:35" x14ac:dyDescent="0.2">
      <c r="A106" s="392" t="s">
        <v>902</v>
      </c>
      <c r="B106" s="415">
        <v>234</v>
      </c>
      <c r="C106" s="406">
        <v>234</v>
      </c>
      <c r="D106" s="406">
        <v>0</v>
      </c>
      <c r="E106" s="406">
        <v>234</v>
      </c>
      <c r="F106" s="407">
        <v>0</v>
      </c>
      <c r="G106" s="395" t="s">
        <v>249</v>
      </c>
      <c r="H106" s="408">
        <v>598804.20648153359</v>
      </c>
      <c r="I106" s="408">
        <v>7048.7470910861211</v>
      </c>
      <c r="J106" s="408">
        <v>605852.95357261971</v>
      </c>
      <c r="K106" s="408">
        <v>-3483.29</v>
      </c>
      <c r="L106" s="408">
        <v>602369.66357261967</v>
      </c>
      <c r="M106" s="408">
        <v>48660</v>
      </c>
      <c r="N106" s="408"/>
      <c r="O106" s="408"/>
      <c r="P106" s="408">
        <v>60000</v>
      </c>
      <c r="Q106" s="409">
        <v>60000</v>
      </c>
      <c r="R106" s="409"/>
      <c r="S106" s="409">
        <v>711030</v>
      </c>
      <c r="T106" s="406">
        <v>234</v>
      </c>
      <c r="U106" s="410">
        <v>1441</v>
      </c>
      <c r="V106" s="410"/>
      <c r="W106" s="410">
        <v>1595.58</v>
      </c>
      <c r="X106" s="410">
        <v>250.20999999999998</v>
      </c>
      <c r="Y106" s="410">
        <v>196.5</v>
      </c>
      <c r="Z106" s="410">
        <v>-3483.29</v>
      </c>
      <c r="AA106" s="410">
        <v>0</v>
      </c>
      <c r="AB106" s="410">
        <v>131</v>
      </c>
      <c r="AF106" s="408">
        <v>-3483.29</v>
      </c>
      <c r="AG106" s="406">
        <v>234</v>
      </c>
      <c r="AH106" s="407">
        <v>0</v>
      </c>
      <c r="AI106" s="395" t="s">
        <v>249</v>
      </c>
    </row>
    <row r="107" spans="1:35" x14ac:dyDescent="0.2">
      <c r="A107" s="392" t="s">
        <v>903</v>
      </c>
      <c r="B107" s="415">
        <v>237</v>
      </c>
      <c r="C107" s="406">
        <v>237</v>
      </c>
      <c r="D107" s="406">
        <v>0</v>
      </c>
      <c r="E107" s="406">
        <v>237</v>
      </c>
      <c r="F107" s="407">
        <v>0</v>
      </c>
      <c r="G107" s="395" t="s">
        <v>250</v>
      </c>
      <c r="H107" s="408">
        <v>664601.99696789973</v>
      </c>
      <c r="I107" s="408">
        <v>-4554.6274957776941</v>
      </c>
      <c r="J107" s="408">
        <v>660047.36947212205</v>
      </c>
      <c r="K107" s="408">
        <v>-4679.84</v>
      </c>
      <c r="L107" s="408">
        <v>655367.52947212209</v>
      </c>
      <c r="M107" s="408">
        <v>0</v>
      </c>
      <c r="N107" s="408"/>
      <c r="O107" s="408"/>
      <c r="P107" s="408">
        <v>0</v>
      </c>
      <c r="Q107" s="409">
        <v>0</v>
      </c>
      <c r="R107" s="409"/>
      <c r="S107" s="409">
        <v>655368</v>
      </c>
      <c r="T107" s="406">
        <v>237</v>
      </c>
      <c r="U107" s="410">
        <v>1936</v>
      </c>
      <c r="V107" s="410"/>
      <c r="W107" s="410">
        <v>2143.6799999999998</v>
      </c>
      <c r="X107" s="410">
        <v>336.15999999999997</v>
      </c>
      <c r="Y107" s="410">
        <v>264</v>
      </c>
      <c r="Z107" s="410">
        <v>-4679.84</v>
      </c>
      <c r="AA107" s="410">
        <v>0</v>
      </c>
      <c r="AB107" s="410">
        <v>176</v>
      </c>
      <c r="AF107" s="408">
        <v>-4679.84</v>
      </c>
      <c r="AG107" s="406">
        <v>237</v>
      </c>
      <c r="AH107" s="407">
        <v>0</v>
      </c>
      <c r="AI107" s="395" t="s">
        <v>250</v>
      </c>
    </row>
    <row r="108" spans="1:35" x14ac:dyDescent="0.2">
      <c r="A108" s="392" t="s">
        <v>904</v>
      </c>
      <c r="B108" s="415">
        <v>238</v>
      </c>
      <c r="C108" s="406">
        <v>238</v>
      </c>
      <c r="D108" s="406">
        <v>0</v>
      </c>
      <c r="E108" s="406">
        <v>238</v>
      </c>
      <c r="F108" s="407">
        <v>0</v>
      </c>
      <c r="G108" s="395" t="s">
        <v>251</v>
      </c>
      <c r="H108" s="408">
        <v>379443.05295665632</v>
      </c>
      <c r="I108" s="408">
        <v>-717.7658253609909</v>
      </c>
      <c r="J108" s="408">
        <v>378725.28713129531</v>
      </c>
      <c r="K108" s="408">
        <v>-2047.43</v>
      </c>
      <c r="L108" s="408">
        <v>376677.85713129531</v>
      </c>
      <c r="M108" s="408">
        <v>0</v>
      </c>
      <c r="N108" s="408"/>
      <c r="O108" s="408"/>
      <c r="P108" s="408">
        <v>0</v>
      </c>
      <c r="Q108" s="409">
        <v>0</v>
      </c>
      <c r="R108" s="409"/>
      <c r="S108" s="409">
        <v>376678</v>
      </c>
      <c r="T108" s="406">
        <v>238</v>
      </c>
      <c r="U108" s="410">
        <v>847</v>
      </c>
      <c r="V108" s="410"/>
      <c r="W108" s="410">
        <v>937.86</v>
      </c>
      <c r="X108" s="410">
        <v>147.07</v>
      </c>
      <c r="Y108" s="410">
        <v>115.5</v>
      </c>
      <c r="Z108" s="410">
        <v>-2047.43</v>
      </c>
      <c r="AA108" s="410">
        <v>0</v>
      </c>
      <c r="AB108" s="410">
        <v>77</v>
      </c>
      <c r="AF108" s="408">
        <v>-2047.43</v>
      </c>
      <c r="AG108" s="406">
        <v>238</v>
      </c>
      <c r="AH108" s="407">
        <v>0</v>
      </c>
      <c r="AI108" s="395" t="s">
        <v>251</v>
      </c>
    </row>
    <row r="109" spans="1:35" x14ac:dyDescent="0.2">
      <c r="A109" s="392" t="s">
        <v>905</v>
      </c>
      <c r="B109" s="415">
        <v>239</v>
      </c>
      <c r="C109" s="406">
        <v>239</v>
      </c>
      <c r="D109" s="406">
        <v>0</v>
      </c>
      <c r="E109" s="406">
        <v>239</v>
      </c>
      <c r="F109" s="407">
        <v>0</v>
      </c>
      <c r="G109" s="395" t="s">
        <v>252</v>
      </c>
      <c r="H109" s="408">
        <v>1711800.5</v>
      </c>
      <c r="I109" s="408">
        <v>0</v>
      </c>
      <c r="J109" s="408">
        <v>1711800.5</v>
      </c>
      <c r="K109" s="408">
        <v>-13481.13</v>
      </c>
      <c r="L109" s="408">
        <v>1698319.37</v>
      </c>
      <c r="M109" s="408">
        <v>79200</v>
      </c>
      <c r="N109" s="408"/>
      <c r="O109" s="408"/>
      <c r="P109" s="408">
        <v>0</v>
      </c>
      <c r="Q109" s="409">
        <v>0</v>
      </c>
      <c r="R109" s="409"/>
      <c r="S109" s="409">
        <v>1777519</v>
      </c>
      <c r="T109" s="406">
        <v>239</v>
      </c>
      <c r="U109" s="410">
        <v>5577</v>
      </c>
      <c r="V109" s="410"/>
      <c r="W109" s="410">
        <v>6175.26</v>
      </c>
      <c r="X109" s="410">
        <v>968.37</v>
      </c>
      <c r="Y109" s="410">
        <v>760.5</v>
      </c>
      <c r="Z109" s="410">
        <v>-13481.130000000001</v>
      </c>
      <c r="AA109" s="410">
        <v>0</v>
      </c>
      <c r="AB109" s="410">
        <v>507</v>
      </c>
      <c r="AF109" s="408">
        <v>-13481.13</v>
      </c>
      <c r="AG109" s="406">
        <v>239</v>
      </c>
      <c r="AH109" s="407">
        <v>0</v>
      </c>
      <c r="AI109" s="395" t="s">
        <v>252</v>
      </c>
    </row>
    <row r="110" spans="1:35" x14ac:dyDescent="0.2">
      <c r="A110" s="392" t="s">
        <v>906</v>
      </c>
      <c r="B110" s="415">
        <v>240</v>
      </c>
      <c r="C110" s="411">
        <v>240</v>
      </c>
      <c r="D110" s="406" t="s">
        <v>710</v>
      </c>
      <c r="E110" s="406" t="s">
        <v>1</v>
      </c>
      <c r="F110" s="407" t="s">
        <v>1</v>
      </c>
      <c r="G110" s="392" t="s">
        <v>253</v>
      </c>
      <c r="H110" s="408">
        <v>696610.0776952462</v>
      </c>
      <c r="I110" s="408">
        <v>-8207.2555139369288</v>
      </c>
      <c r="J110" s="408">
        <v>688402.82218130922</v>
      </c>
      <c r="K110" s="408">
        <v>0</v>
      </c>
      <c r="L110" s="408">
        <v>688402.82218130922</v>
      </c>
      <c r="M110" s="408">
        <v>42180</v>
      </c>
      <c r="N110" s="408"/>
      <c r="O110" s="412"/>
      <c r="P110" s="408">
        <v>0</v>
      </c>
      <c r="Q110" s="413">
        <v>0</v>
      </c>
      <c r="R110" s="413"/>
      <c r="S110" s="409">
        <v>730583</v>
      </c>
      <c r="T110" s="411">
        <v>240</v>
      </c>
      <c r="U110" s="410">
        <v>0</v>
      </c>
      <c r="V110" s="410"/>
      <c r="W110" s="410">
        <v>0</v>
      </c>
      <c r="X110" s="410">
        <v>0</v>
      </c>
      <c r="Y110" s="410">
        <v>0</v>
      </c>
      <c r="Z110" s="410">
        <v>0</v>
      </c>
      <c r="AA110" s="410">
        <v>0</v>
      </c>
      <c r="AB110" s="410">
        <v>180</v>
      </c>
      <c r="AF110" s="408">
        <v>0</v>
      </c>
      <c r="AG110" s="411">
        <v>240</v>
      </c>
      <c r="AH110" s="407" t="s">
        <v>1</v>
      </c>
      <c r="AI110" s="392" t="s">
        <v>253</v>
      </c>
    </row>
    <row r="111" spans="1:35" x14ac:dyDescent="0.2">
      <c r="A111" s="392" t="s">
        <v>907</v>
      </c>
      <c r="B111" s="415">
        <v>242</v>
      </c>
      <c r="C111" s="406">
        <v>242</v>
      </c>
      <c r="D111" s="406" t="s">
        <v>710</v>
      </c>
      <c r="E111" s="406" t="s">
        <v>1</v>
      </c>
      <c r="F111" s="407" t="s">
        <v>1</v>
      </c>
      <c r="G111" s="395" t="s">
        <v>254</v>
      </c>
      <c r="H111" s="408">
        <v>435282.05811053026</v>
      </c>
      <c r="I111" s="408">
        <v>14669.406280625404</v>
      </c>
      <c r="J111" s="408">
        <v>449951.46439115563</v>
      </c>
      <c r="K111" s="408">
        <v>0</v>
      </c>
      <c r="L111" s="408">
        <v>449951.46439115563</v>
      </c>
      <c r="M111" s="408">
        <v>0</v>
      </c>
      <c r="N111" s="408"/>
      <c r="O111" s="408"/>
      <c r="P111" s="408">
        <v>0</v>
      </c>
      <c r="Q111" s="409">
        <v>0</v>
      </c>
      <c r="R111" s="409"/>
      <c r="S111" s="409">
        <v>449951</v>
      </c>
      <c r="T111" s="406">
        <v>242</v>
      </c>
      <c r="U111" s="410">
        <v>0</v>
      </c>
      <c r="V111" s="410"/>
      <c r="W111" s="410">
        <v>0</v>
      </c>
      <c r="X111" s="410">
        <v>0</v>
      </c>
      <c r="Y111" s="410">
        <v>0</v>
      </c>
      <c r="Z111" s="410">
        <v>0</v>
      </c>
      <c r="AA111" s="410">
        <v>0</v>
      </c>
      <c r="AB111" s="410">
        <v>105</v>
      </c>
      <c r="AF111" s="408">
        <v>0</v>
      </c>
      <c r="AG111" s="406">
        <v>242</v>
      </c>
      <c r="AH111" s="407" t="s">
        <v>1</v>
      </c>
      <c r="AI111" s="395" t="s">
        <v>254</v>
      </c>
    </row>
    <row r="112" spans="1:35" x14ac:dyDescent="0.2">
      <c r="A112" s="392" t="s">
        <v>908</v>
      </c>
      <c r="B112" s="415">
        <v>243</v>
      </c>
      <c r="C112" s="406">
        <v>243</v>
      </c>
      <c r="D112" s="406" t="s">
        <v>710</v>
      </c>
      <c r="E112" s="406" t="s">
        <v>1</v>
      </c>
      <c r="F112" s="407" t="s">
        <v>1</v>
      </c>
      <c r="G112" s="395" t="s">
        <v>255</v>
      </c>
      <c r="H112" s="408">
        <v>395337.99910567328</v>
      </c>
      <c r="I112" s="408">
        <v>6902.5234097253142</v>
      </c>
      <c r="J112" s="408">
        <v>402240.52251539862</v>
      </c>
      <c r="K112" s="408">
        <v>-2446.2800000000002</v>
      </c>
      <c r="L112" s="408">
        <v>399794.2425153986</v>
      </c>
      <c r="M112" s="408">
        <v>0</v>
      </c>
      <c r="N112" s="408"/>
      <c r="O112" s="408"/>
      <c r="P112" s="408">
        <v>0</v>
      </c>
      <c r="Q112" s="409">
        <v>0</v>
      </c>
      <c r="R112" s="409"/>
      <c r="S112" s="409">
        <v>399794</v>
      </c>
      <c r="T112" s="406">
        <v>243</v>
      </c>
      <c r="U112" s="410">
        <v>1012</v>
      </c>
      <c r="V112" s="410"/>
      <c r="W112" s="410">
        <v>1120.56</v>
      </c>
      <c r="X112" s="410">
        <v>175.72</v>
      </c>
      <c r="Y112" s="410">
        <v>138</v>
      </c>
      <c r="Z112" s="410">
        <v>-2446.2799999999997</v>
      </c>
      <c r="AA112" s="410">
        <v>0</v>
      </c>
      <c r="AB112" s="410">
        <v>92</v>
      </c>
      <c r="AF112" s="408">
        <v>-2446.2800000000002</v>
      </c>
      <c r="AG112" s="406">
        <v>243</v>
      </c>
      <c r="AH112" s="407" t="s">
        <v>1</v>
      </c>
      <c r="AI112" s="395" t="s">
        <v>255</v>
      </c>
    </row>
    <row r="113" spans="1:35" x14ac:dyDescent="0.2">
      <c r="A113" s="392" t="s">
        <v>909</v>
      </c>
      <c r="B113" s="415">
        <v>245</v>
      </c>
      <c r="C113" s="406">
        <v>245</v>
      </c>
      <c r="D113" s="406">
        <v>0</v>
      </c>
      <c r="E113" s="406">
        <v>245</v>
      </c>
      <c r="F113" s="407">
        <v>0</v>
      </c>
      <c r="G113" s="395" t="s">
        <v>256</v>
      </c>
      <c r="H113" s="408">
        <v>648243.29588400456</v>
      </c>
      <c r="I113" s="408">
        <v>-2413.4750284874731</v>
      </c>
      <c r="J113" s="408">
        <v>645829.82085551706</v>
      </c>
      <c r="K113" s="408">
        <v>-4520.3</v>
      </c>
      <c r="L113" s="408">
        <v>641309.52085551701</v>
      </c>
      <c r="M113" s="408">
        <v>0</v>
      </c>
      <c r="N113" s="408"/>
      <c r="O113" s="408"/>
      <c r="P113" s="408">
        <v>0</v>
      </c>
      <c r="Q113" s="409">
        <v>0</v>
      </c>
      <c r="R113" s="409"/>
      <c r="S113" s="409">
        <v>641310</v>
      </c>
      <c r="T113" s="406">
        <v>245</v>
      </c>
      <c r="U113" s="410">
        <v>1870</v>
      </c>
      <c r="V113" s="410"/>
      <c r="W113" s="410">
        <v>2070.6</v>
      </c>
      <c r="X113" s="410">
        <v>324.7</v>
      </c>
      <c r="Y113" s="410">
        <v>255</v>
      </c>
      <c r="Z113" s="410">
        <v>-4520.3</v>
      </c>
      <c r="AA113" s="410">
        <v>0</v>
      </c>
      <c r="AB113" s="410">
        <v>170</v>
      </c>
      <c r="AF113" s="408">
        <v>-4520.3</v>
      </c>
      <c r="AG113" s="406">
        <v>245</v>
      </c>
      <c r="AH113" s="407">
        <v>0</v>
      </c>
      <c r="AI113" s="395" t="s">
        <v>256</v>
      </c>
    </row>
    <row r="114" spans="1:35" x14ac:dyDescent="0.2">
      <c r="A114" s="392" t="s">
        <v>910</v>
      </c>
      <c r="B114" s="415">
        <v>246</v>
      </c>
      <c r="C114" s="406">
        <v>246</v>
      </c>
      <c r="D114" s="406">
        <v>0</v>
      </c>
      <c r="E114" s="406">
        <v>246</v>
      </c>
      <c r="F114" s="407">
        <v>0</v>
      </c>
      <c r="G114" s="395" t="s">
        <v>257</v>
      </c>
      <c r="H114" s="408">
        <v>359548.38313772879</v>
      </c>
      <c r="I114" s="408">
        <v>20439.016065784355</v>
      </c>
      <c r="J114" s="408">
        <v>379987.39920351317</v>
      </c>
      <c r="K114" s="408">
        <v>-2047.43</v>
      </c>
      <c r="L114" s="408">
        <v>377939.96920351317</v>
      </c>
      <c r="M114" s="408">
        <v>0</v>
      </c>
      <c r="N114" s="408"/>
      <c r="O114" s="408"/>
      <c r="P114" s="408">
        <v>0</v>
      </c>
      <c r="Q114" s="409">
        <v>0</v>
      </c>
      <c r="R114" s="409"/>
      <c r="S114" s="409">
        <v>377940</v>
      </c>
      <c r="T114" s="406">
        <v>246</v>
      </c>
      <c r="U114" s="410">
        <v>847</v>
      </c>
      <c r="V114" s="410"/>
      <c r="W114" s="410">
        <v>937.86</v>
      </c>
      <c r="X114" s="410">
        <v>147.07</v>
      </c>
      <c r="Y114" s="410">
        <v>115.5</v>
      </c>
      <c r="Z114" s="410">
        <v>-2047.43</v>
      </c>
      <c r="AA114" s="410">
        <v>0</v>
      </c>
      <c r="AB114" s="410">
        <v>77</v>
      </c>
      <c r="AF114" s="408">
        <v>-2047.43</v>
      </c>
      <c r="AG114" s="406">
        <v>246</v>
      </c>
      <c r="AH114" s="407">
        <v>0</v>
      </c>
      <c r="AI114" s="395" t="s">
        <v>257</v>
      </c>
    </row>
    <row r="115" spans="1:35" x14ac:dyDescent="0.2">
      <c r="A115" s="392" t="s">
        <v>911</v>
      </c>
      <c r="B115" s="415">
        <v>249</v>
      </c>
      <c r="C115" s="406">
        <v>249</v>
      </c>
      <c r="D115" s="406" t="s">
        <v>710</v>
      </c>
      <c r="E115" s="406">
        <v>249</v>
      </c>
      <c r="F115" s="407">
        <v>0</v>
      </c>
      <c r="G115" s="395" t="s">
        <v>258</v>
      </c>
      <c r="H115" s="408">
        <v>2125000</v>
      </c>
      <c r="I115" s="408">
        <v>0</v>
      </c>
      <c r="J115" s="408">
        <v>2125000</v>
      </c>
      <c r="K115" s="408">
        <v>-16725.11</v>
      </c>
      <c r="L115" s="408">
        <v>2108274.89</v>
      </c>
      <c r="M115" s="408">
        <v>70860</v>
      </c>
      <c r="N115" s="408"/>
      <c r="O115" s="408"/>
      <c r="P115" s="408">
        <v>0</v>
      </c>
      <c r="Q115" s="409">
        <v>0</v>
      </c>
      <c r="R115" s="409"/>
      <c r="S115" s="409">
        <v>2179135</v>
      </c>
      <c r="T115" s="406">
        <v>249</v>
      </c>
      <c r="U115" s="410">
        <v>6919</v>
      </c>
      <c r="V115" s="410"/>
      <c r="W115" s="410">
        <v>7661.22</v>
      </c>
      <c r="X115" s="410">
        <v>1201.3899999999999</v>
      </c>
      <c r="Y115" s="410">
        <v>943.5</v>
      </c>
      <c r="Z115" s="410">
        <v>-16725.11</v>
      </c>
      <c r="AA115" s="410">
        <v>0</v>
      </c>
      <c r="AB115" s="410">
        <v>629</v>
      </c>
      <c r="AF115" s="408">
        <v>-16725.11</v>
      </c>
      <c r="AG115" s="406">
        <v>249</v>
      </c>
      <c r="AH115" s="407">
        <v>0</v>
      </c>
      <c r="AI115" s="395" t="s">
        <v>258</v>
      </c>
    </row>
    <row r="116" spans="1:35" x14ac:dyDescent="0.2">
      <c r="A116" s="392" t="s">
        <v>912</v>
      </c>
      <c r="B116" s="415">
        <v>250</v>
      </c>
      <c r="C116" s="406">
        <v>250</v>
      </c>
      <c r="D116" s="406" t="s">
        <v>710</v>
      </c>
      <c r="E116" s="406">
        <v>250</v>
      </c>
      <c r="F116" s="407">
        <v>0</v>
      </c>
      <c r="G116" s="395" t="s">
        <v>259</v>
      </c>
      <c r="H116" s="408">
        <v>2113674.3117736639</v>
      </c>
      <c r="I116" s="408">
        <v>-1436.8117736638524</v>
      </c>
      <c r="J116" s="408">
        <v>2112237.5</v>
      </c>
      <c r="K116" s="408">
        <v>-16671.93</v>
      </c>
      <c r="L116" s="408">
        <v>2095565.57</v>
      </c>
      <c r="M116" s="408">
        <v>47880</v>
      </c>
      <c r="N116" s="408"/>
      <c r="O116" s="408"/>
      <c r="P116" s="408">
        <v>0</v>
      </c>
      <c r="Q116" s="409">
        <v>0</v>
      </c>
      <c r="R116" s="409"/>
      <c r="S116" s="409">
        <v>2143446</v>
      </c>
      <c r="T116" s="406">
        <v>250</v>
      </c>
      <c r="U116" s="410">
        <v>6897</v>
      </c>
      <c r="V116" s="410"/>
      <c r="W116" s="410">
        <v>7636.86</v>
      </c>
      <c r="X116" s="410">
        <v>1197.57</v>
      </c>
      <c r="Y116" s="410">
        <v>940.5</v>
      </c>
      <c r="Z116" s="410">
        <v>-16671.93</v>
      </c>
      <c r="AA116" s="410">
        <v>0</v>
      </c>
      <c r="AB116" s="410">
        <v>627</v>
      </c>
      <c r="AF116" s="408">
        <v>-16671.93</v>
      </c>
      <c r="AG116" s="406">
        <v>250</v>
      </c>
      <c r="AH116" s="407" t="s">
        <v>1</v>
      </c>
      <c r="AI116" s="395" t="s">
        <v>259</v>
      </c>
    </row>
    <row r="117" spans="1:35" x14ac:dyDescent="0.2">
      <c r="A117" s="392" t="s">
        <v>913</v>
      </c>
      <c r="B117" s="415">
        <v>251</v>
      </c>
      <c r="C117" s="411">
        <v>251</v>
      </c>
      <c r="D117" s="406" t="s">
        <v>710</v>
      </c>
      <c r="E117" s="406" t="s">
        <v>1</v>
      </c>
      <c r="F117" s="407" t="s">
        <v>1</v>
      </c>
      <c r="G117" s="392" t="s">
        <v>260</v>
      </c>
      <c r="H117" s="408">
        <v>946314.55315458926</v>
      </c>
      <c r="I117" s="408">
        <v>52035.418321910816</v>
      </c>
      <c r="J117" s="408">
        <v>998349.97147650004</v>
      </c>
      <c r="K117" s="408">
        <v>0</v>
      </c>
      <c r="L117" s="408">
        <v>998349.97147650004</v>
      </c>
      <c r="M117" s="408">
        <v>0</v>
      </c>
      <c r="N117" s="408"/>
      <c r="O117" s="412"/>
      <c r="P117" s="408">
        <v>60000</v>
      </c>
      <c r="Q117" s="413">
        <v>60000</v>
      </c>
      <c r="R117" s="413"/>
      <c r="S117" s="409">
        <v>1058350</v>
      </c>
      <c r="T117" s="406">
        <v>251</v>
      </c>
      <c r="U117" s="410">
        <v>0</v>
      </c>
      <c r="V117" s="410"/>
      <c r="W117" s="410">
        <v>0</v>
      </c>
      <c r="X117" s="410">
        <v>0</v>
      </c>
      <c r="Y117" s="410">
        <v>0</v>
      </c>
      <c r="Z117" s="410">
        <v>0</v>
      </c>
      <c r="AA117" s="410">
        <v>0</v>
      </c>
      <c r="AB117" s="410">
        <v>254</v>
      </c>
      <c r="AF117" s="408">
        <v>0</v>
      </c>
      <c r="AG117" s="406">
        <v>251</v>
      </c>
      <c r="AH117" s="407" t="s">
        <v>1</v>
      </c>
      <c r="AI117" s="395" t="s">
        <v>260</v>
      </c>
    </row>
    <row r="118" spans="1:35" x14ac:dyDescent="0.2">
      <c r="A118" s="392" t="s">
        <v>914</v>
      </c>
      <c r="B118" s="415">
        <v>252</v>
      </c>
      <c r="C118" s="411">
        <v>252</v>
      </c>
      <c r="D118" s="406" t="s">
        <v>710</v>
      </c>
      <c r="E118" s="406" t="s">
        <v>1</v>
      </c>
      <c r="F118" s="407" t="s">
        <v>1</v>
      </c>
      <c r="G118" s="392" t="s">
        <v>261</v>
      </c>
      <c r="H118" s="408">
        <v>1143669.9752303811</v>
      </c>
      <c r="I118" s="408">
        <v>27189.13593152913</v>
      </c>
      <c r="J118" s="408">
        <v>1170859.1111619102</v>
      </c>
      <c r="K118" s="408">
        <v>0</v>
      </c>
      <c r="L118" s="408">
        <v>1170859.1111619102</v>
      </c>
      <c r="M118" s="408">
        <v>0</v>
      </c>
      <c r="N118" s="408"/>
      <c r="O118" s="412"/>
      <c r="P118" s="408">
        <v>120000</v>
      </c>
      <c r="Q118" s="413">
        <v>120000</v>
      </c>
      <c r="R118" s="413"/>
      <c r="S118" s="409">
        <v>1290859</v>
      </c>
      <c r="T118" s="406">
        <v>252</v>
      </c>
      <c r="U118" s="410">
        <v>0</v>
      </c>
      <c r="V118" s="410"/>
      <c r="W118" s="410">
        <v>0</v>
      </c>
      <c r="X118" s="410">
        <v>0</v>
      </c>
      <c r="Y118" s="410">
        <v>0</v>
      </c>
      <c r="Z118" s="410">
        <v>0</v>
      </c>
      <c r="AA118" s="410">
        <v>0</v>
      </c>
      <c r="AB118" s="410">
        <v>287</v>
      </c>
      <c r="AF118" s="408">
        <v>0</v>
      </c>
      <c r="AG118" s="406">
        <v>252</v>
      </c>
      <c r="AH118" s="407" t="s">
        <v>1</v>
      </c>
      <c r="AI118" s="395" t="s">
        <v>261</v>
      </c>
    </row>
    <row r="119" spans="1:35" x14ac:dyDescent="0.2">
      <c r="A119" s="392" t="s">
        <v>915</v>
      </c>
      <c r="B119" s="415">
        <v>253</v>
      </c>
      <c r="C119" s="411">
        <v>253</v>
      </c>
      <c r="D119" s="406" t="s">
        <v>710</v>
      </c>
      <c r="E119" s="406" t="s">
        <v>1</v>
      </c>
      <c r="F119" s="407" t="s">
        <v>1</v>
      </c>
      <c r="G119" s="392" t="s">
        <v>262</v>
      </c>
      <c r="H119" s="408">
        <v>1595830.818788948</v>
      </c>
      <c r="I119" s="408">
        <v>97189.537549697969</v>
      </c>
      <c r="J119" s="408">
        <v>1693020.356338646</v>
      </c>
      <c r="K119" s="408">
        <v>0</v>
      </c>
      <c r="L119" s="408">
        <v>1693020.356338646</v>
      </c>
      <c r="M119" s="408">
        <v>70800</v>
      </c>
      <c r="N119" s="408"/>
      <c r="O119" s="412"/>
      <c r="P119" s="408">
        <v>0</v>
      </c>
      <c r="Q119" s="413">
        <v>0</v>
      </c>
      <c r="R119" s="413"/>
      <c r="S119" s="409">
        <v>1763820</v>
      </c>
      <c r="T119" s="406">
        <v>253</v>
      </c>
      <c r="U119" s="410">
        <v>0</v>
      </c>
      <c r="V119" s="410"/>
      <c r="W119" s="410">
        <v>0</v>
      </c>
      <c r="X119" s="410">
        <v>0</v>
      </c>
      <c r="Y119" s="410">
        <v>0</v>
      </c>
      <c r="Z119" s="410">
        <v>0</v>
      </c>
      <c r="AA119" s="410">
        <v>0</v>
      </c>
      <c r="AB119" s="410">
        <v>387</v>
      </c>
      <c r="AF119" s="408">
        <v>0</v>
      </c>
      <c r="AG119" s="406">
        <v>253</v>
      </c>
      <c r="AH119" s="407" t="s">
        <v>1</v>
      </c>
      <c r="AI119" s="395" t="s">
        <v>262</v>
      </c>
    </row>
    <row r="120" spans="1:35" x14ac:dyDescent="0.2">
      <c r="A120" s="392" t="s">
        <v>916</v>
      </c>
      <c r="B120" s="415">
        <v>256</v>
      </c>
      <c r="C120" s="411">
        <v>256</v>
      </c>
      <c r="D120" s="406" t="s">
        <v>710</v>
      </c>
      <c r="E120" s="406" t="s">
        <v>1</v>
      </c>
      <c r="F120" s="407" t="s">
        <v>1</v>
      </c>
      <c r="G120" s="392" t="s">
        <v>263</v>
      </c>
      <c r="H120" s="408">
        <v>1461443.9624280222</v>
      </c>
      <c r="I120" s="408">
        <v>-4966.4906862002981</v>
      </c>
      <c r="J120" s="408">
        <v>1456477.4717418218</v>
      </c>
      <c r="K120" s="408">
        <v>0</v>
      </c>
      <c r="L120" s="408">
        <v>1456477.4717418218</v>
      </c>
      <c r="M120" s="408">
        <v>76320</v>
      </c>
      <c r="N120" s="408"/>
      <c r="O120" s="412"/>
      <c r="P120" s="408">
        <v>0</v>
      </c>
      <c r="Q120" s="413">
        <v>0</v>
      </c>
      <c r="R120" s="413"/>
      <c r="S120" s="409">
        <v>1532797</v>
      </c>
      <c r="T120" s="406">
        <v>256</v>
      </c>
      <c r="U120" s="410">
        <v>0</v>
      </c>
      <c r="V120" s="410"/>
      <c r="W120" s="410">
        <v>0</v>
      </c>
      <c r="X120" s="410">
        <v>0</v>
      </c>
      <c r="Y120" s="410">
        <v>0</v>
      </c>
      <c r="Z120" s="410">
        <v>0</v>
      </c>
      <c r="AA120" s="410">
        <v>0</v>
      </c>
      <c r="AB120" s="410">
        <v>403</v>
      </c>
      <c r="AF120" s="408">
        <v>0</v>
      </c>
      <c r="AG120" s="406">
        <v>256</v>
      </c>
      <c r="AH120" s="407" t="s">
        <v>1</v>
      </c>
      <c r="AI120" s="395" t="s">
        <v>263</v>
      </c>
    </row>
    <row r="121" spans="1:35" x14ac:dyDescent="0.2">
      <c r="A121" s="392" t="s">
        <v>917</v>
      </c>
      <c r="B121" s="415">
        <v>258</v>
      </c>
      <c r="C121" s="406">
        <v>258</v>
      </c>
      <c r="D121" s="406">
        <v>0</v>
      </c>
      <c r="E121" s="406">
        <v>258</v>
      </c>
      <c r="F121" s="407">
        <v>0</v>
      </c>
      <c r="G121" s="395" t="s">
        <v>264</v>
      </c>
      <c r="H121" s="408">
        <v>1459438.5801543496</v>
      </c>
      <c r="I121" s="408">
        <v>-12292.715874649351</v>
      </c>
      <c r="J121" s="408">
        <v>1447145.8642797002</v>
      </c>
      <c r="K121" s="408">
        <v>-10901.9</v>
      </c>
      <c r="L121" s="408">
        <v>1436243.9642797003</v>
      </c>
      <c r="M121" s="408">
        <v>75360</v>
      </c>
      <c r="N121" s="408"/>
      <c r="O121" s="408"/>
      <c r="P121" s="408">
        <v>0</v>
      </c>
      <c r="Q121" s="409">
        <v>0</v>
      </c>
      <c r="R121" s="409"/>
      <c r="S121" s="409">
        <v>1511604</v>
      </c>
      <c r="T121" s="406">
        <v>258</v>
      </c>
      <c r="U121" s="410">
        <v>4510</v>
      </c>
      <c r="V121" s="410"/>
      <c r="W121" s="410">
        <v>4993.8</v>
      </c>
      <c r="X121" s="410">
        <v>783.1</v>
      </c>
      <c r="Y121" s="410">
        <v>615</v>
      </c>
      <c r="Z121" s="410">
        <v>-10901.9</v>
      </c>
      <c r="AA121" s="410">
        <v>0</v>
      </c>
      <c r="AB121" s="410">
        <v>410</v>
      </c>
      <c r="AF121" s="408">
        <v>-10901.9</v>
      </c>
      <c r="AG121" s="406">
        <v>258</v>
      </c>
      <c r="AH121" s="407">
        <v>0</v>
      </c>
      <c r="AI121" s="395" t="s">
        <v>264</v>
      </c>
    </row>
    <row r="122" spans="1:35" x14ac:dyDescent="0.2">
      <c r="A122" s="392" t="s">
        <v>918</v>
      </c>
      <c r="B122" s="415">
        <v>259</v>
      </c>
      <c r="C122" s="406">
        <v>259</v>
      </c>
      <c r="D122" s="406">
        <v>0</v>
      </c>
      <c r="E122" s="406">
        <v>259</v>
      </c>
      <c r="F122" s="407">
        <v>0</v>
      </c>
      <c r="G122" s="395" t="s">
        <v>265</v>
      </c>
      <c r="H122" s="408">
        <v>1383561.0027033095</v>
      </c>
      <c r="I122" s="408">
        <v>-2096.5342123036125</v>
      </c>
      <c r="J122" s="408">
        <v>1381464.4684910059</v>
      </c>
      <c r="K122" s="408">
        <v>-10768.95</v>
      </c>
      <c r="L122" s="408">
        <v>1370695.518491006</v>
      </c>
      <c r="M122" s="408">
        <v>0</v>
      </c>
      <c r="N122" s="408"/>
      <c r="O122" s="408"/>
      <c r="P122" s="408">
        <v>0</v>
      </c>
      <c r="Q122" s="409">
        <v>0</v>
      </c>
      <c r="R122" s="409"/>
      <c r="S122" s="409">
        <v>1370696</v>
      </c>
      <c r="T122" s="406">
        <v>259</v>
      </c>
      <c r="U122" s="410">
        <v>4455</v>
      </c>
      <c r="V122" s="410"/>
      <c r="W122" s="410">
        <v>4932.8999999999996</v>
      </c>
      <c r="X122" s="410">
        <v>773.55</v>
      </c>
      <c r="Y122" s="410">
        <v>607.5</v>
      </c>
      <c r="Z122" s="410">
        <v>-10768.949999999999</v>
      </c>
      <c r="AA122" s="410">
        <v>0</v>
      </c>
      <c r="AB122" s="410">
        <v>405</v>
      </c>
      <c r="AF122" s="408">
        <v>-10768.95</v>
      </c>
      <c r="AG122" s="406">
        <v>259</v>
      </c>
      <c r="AH122" s="407">
        <v>0</v>
      </c>
      <c r="AI122" s="395" t="s">
        <v>265</v>
      </c>
    </row>
    <row r="123" spans="1:35" x14ac:dyDescent="0.2">
      <c r="A123" s="392" t="s">
        <v>919</v>
      </c>
      <c r="B123" s="415">
        <v>260</v>
      </c>
      <c r="C123" s="406">
        <v>260</v>
      </c>
      <c r="D123" s="406" t="s">
        <v>710</v>
      </c>
      <c r="E123" s="406" t="s">
        <v>1</v>
      </c>
      <c r="F123" s="407" t="s">
        <v>1</v>
      </c>
      <c r="G123" s="395" t="s">
        <v>266</v>
      </c>
      <c r="H123" s="408">
        <v>1429360.6600195887</v>
      </c>
      <c r="I123" s="408">
        <v>63918.700166174327</v>
      </c>
      <c r="J123" s="408">
        <v>1493279.3601857629</v>
      </c>
      <c r="K123" s="408">
        <v>0</v>
      </c>
      <c r="L123" s="408">
        <v>1493279.3601857629</v>
      </c>
      <c r="M123" s="408">
        <v>35520</v>
      </c>
      <c r="N123" s="408"/>
      <c r="O123" s="408"/>
      <c r="P123" s="408">
        <v>0</v>
      </c>
      <c r="Q123" s="409">
        <v>0</v>
      </c>
      <c r="R123" s="409"/>
      <c r="S123" s="409">
        <v>1528799</v>
      </c>
      <c r="T123" s="406">
        <v>260</v>
      </c>
      <c r="U123" s="410">
        <v>0</v>
      </c>
      <c r="V123" s="410"/>
      <c r="W123" s="410">
        <v>0</v>
      </c>
      <c r="X123" s="410">
        <v>0</v>
      </c>
      <c r="Y123" s="410">
        <v>0</v>
      </c>
      <c r="Z123" s="410">
        <v>0</v>
      </c>
      <c r="AA123" s="410">
        <v>0</v>
      </c>
      <c r="AB123" s="410">
        <v>342</v>
      </c>
      <c r="AF123" s="408">
        <v>0</v>
      </c>
      <c r="AG123" s="406">
        <v>260</v>
      </c>
      <c r="AH123" s="407" t="s">
        <v>1</v>
      </c>
      <c r="AI123" s="395" t="s">
        <v>266</v>
      </c>
    </row>
    <row r="124" spans="1:35" x14ac:dyDescent="0.2">
      <c r="A124" s="392" t="s">
        <v>920</v>
      </c>
      <c r="B124" s="415">
        <v>262</v>
      </c>
      <c r="C124" s="411">
        <v>262</v>
      </c>
      <c r="D124" s="406" t="s">
        <v>710</v>
      </c>
      <c r="E124" s="406" t="s">
        <v>1</v>
      </c>
      <c r="F124" s="407" t="s">
        <v>1</v>
      </c>
      <c r="G124" s="392" t="s">
        <v>473</v>
      </c>
      <c r="H124" s="408">
        <v>2212535.6562783718</v>
      </c>
      <c r="I124" s="408">
        <v>67851.824331142954</v>
      </c>
      <c r="J124" s="408">
        <v>2280387.4806095148</v>
      </c>
      <c r="K124" s="408">
        <v>0</v>
      </c>
      <c r="L124" s="408">
        <v>2280387.4806095148</v>
      </c>
      <c r="M124" s="408">
        <v>73320</v>
      </c>
      <c r="N124" s="408"/>
      <c r="O124" s="412"/>
      <c r="P124" s="408">
        <v>0</v>
      </c>
      <c r="Q124" s="413">
        <v>0</v>
      </c>
      <c r="R124" s="413"/>
      <c r="S124" s="409">
        <v>2353707</v>
      </c>
      <c r="T124" s="406">
        <v>262</v>
      </c>
      <c r="U124" s="410">
        <v>0</v>
      </c>
      <c r="V124" s="410"/>
      <c r="W124" s="410">
        <v>0</v>
      </c>
      <c r="X124" s="410">
        <v>0</v>
      </c>
      <c r="Y124" s="410">
        <v>0</v>
      </c>
      <c r="Z124" s="410">
        <v>0</v>
      </c>
      <c r="AA124" s="410">
        <v>0</v>
      </c>
      <c r="AB124" s="410">
        <v>603</v>
      </c>
      <c r="AF124" s="408">
        <v>0</v>
      </c>
      <c r="AG124" s="406">
        <v>262</v>
      </c>
      <c r="AH124" s="407" t="s">
        <v>1</v>
      </c>
      <c r="AI124" s="395" t="s">
        <v>473</v>
      </c>
    </row>
    <row r="125" spans="1:35" x14ac:dyDescent="0.2">
      <c r="A125" s="392" t="s">
        <v>921</v>
      </c>
      <c r="B125" s="415">
        <v>263</v>
      </c>
      <c r="C125" s="406">
        <v>263</v>
      </c>
      <c r="D125" s="406" t="s">
        <v>710</v>
      </c>
      <c r="E125" s="406" t="s">
        <v>1</v>
      </c>
      <c r="F125" s="407" t="s">
        <v>1</v>
      </c>
      <c r="G125" s="395" t="s">
        <v>267</v>
      </c>
      <c r="H125" s="408">
        <v>1521036.1553440825</v>
      </c>
      <c r="I125" s="408">
        <v>66622.742089479434</v>
      </c>
      <c r="J125" s="408">
        <v>1587658.897433562</v>
      </c>
      <c r="K125" s="408">
        <v>0</v>
      </c>
      <c r="L125" s="408">
        <v>1587658.897433562</v>
      </c>
      <c r="M125" s="408">
        <v>0</v>
      </c>
      <c r="N125" s="408"/>
      <c r="O125" s="408"/>
      <c r="P125" s="408">
        <v>0</v>
      </c>
      <c r="Q125" s="409">
        <v>0</v>
      </c>
      <c r="R125" s="409"/>
      <c r="S125" s="409">
        <v>1587659</v>
      </c>
      <c r="T125" s="406">
        <v>263</v>
      </c>
      <c r="U125" s="410">
        <v>0</v>
      </c>
      <c r="V125" s="410"/>
      <c r="W125" s="410">
        <v>0</v>
      </c>
      <c r="X125" s="410">
        <v>0</v>
      </c>
      <c r="Y125" s="410">
        <v>0</v>
      </c>
      <c r="Z125" s="410">
        <v>0</v>
      </c>
      <c r="AA125" s="410">
        <v>0</v>
      </c>
      <c r="AB125" s="410">
        <v>416</v>
      </c>
      <c r="AF125" s="408">
        <v>0</v>
      </c>
      <c r="AG125" s="406">
        <v>263</v>
      </c>
      <c r="AH125" s="407" t="s">
        <v>1</v>
      </c>
      <c r="AI125" s="395" t="s">
        <v>267</v>
      </c>
    </row>
    <row r="126" spans="1:35" x14ac:dyDescent="0.2">
      <c r="A126" s="392" t="s">
        <v>922</v>
      </c>
      <c r="B126" s="415">
        <v>264</v>
      </c>
      <c r="C126" s="406">
        <v>264</v>
      </c>
      <c r="D126" s="406" t="s">
        <v>710</v>
      </c>
      <c r="E126" s="406" t="s">
        <v>1</v>
      </c>
      <c r="F126" s="407" t="s">
        <v>1</v>
      </c>
      <c r="G126" s="395" t="s">
        <v>268</v>
      </c>
      <c r="H126" s="408">
        <v>1260238.7853846154</v>
      </c>
      <c r="I126" s="408">
        <v>23570.201513776854</v>
      </c>
      <c r="J126" s="408">
        <v>1283808.9868983922</v>
      </c>
      <c r="K126" s="408">
        <v>0</v>
      </c>
      <c r="L126" s="408">
        <v>1283808.9868983922</v>
      </c>
      <c r="M126" s="408">
        <v>75480</v>
      </c>
      <c r="N126" s="408"/>
      <c r="O126" s="408"/>
      <c r="P126" s="408">
        <v>0</v>
      </c>
      <c r="Q126" s="409">
        <v>0</v>
      </c>
      <c r="R126" s="409"/>
      <c r="S126" s="409">
        <v>1359289</v>
      </c>
      <c r="T126" s="406">
        <v>264</v>
      </c>
      <c r="U126" s="410">
        <v>0</v>
      </c>
      <c r="V126" s="410"/>
      <c r="W126" s="410">
        <v>0</v>
      </c>
      <c r="X126" s="410">
        <v>0</v>
      </c>
      <c r="Y126" s="410">
        <v>0</v>
      </c>
      <c r="Z126" s="410">
        <v>0</v>
      </c>
      <c r="AA126" s="410">
        <v>0</v>
      </c>
      <c r="AB126" s="410">
        <v>316</v>
      </c>
      <c r="AF126" s="408">
        <v>0</v>
      </c>
      <c r="AG126" s="406">
        <v>264</v>
      </c>
      <c r="AH126" s="407" t="s">
        <v>1</v>
      </c>
      <c r="AI126" s="395" t="s">
        <v>268</v>
      </c>
    </row>
    <row r="127" spans="1:35" x14ac:dyDescent="0.2">
      <c r="A127" s="392" t="s">
        <v>923</v>
      </c>
      <c r="B127" s="415">
        <v>267</v>
      </c>
      <c r="C127" s="411">
        <v>267</v>
      </c>
      <c r="D127" s="406" t="s">
        <v>710</v>
      </c>
      <c r="E127" s="406" t="s">
        <v>1</v>
      </c>
      <c r="F127" s="407" t="s">
        <v>1</v>
      </c>
      <c r="G127" s="392" t="s">
        <v>269</v>
      </c>
      <c r="H127" s="408">
        <v>2162503.0611381494</v>
      </c>
      <c r="I127" s="408">
        <v>155065.42304190568</v>
      </c>
      <c r="J127" s="408">
        <v>2317568.4841800551</v>
      </c>
      <c r="K127" s="408">
        <v>0</v>
      </c>
      <c r="L127" s="408">
        <v>2317568.4841800551</v>
      </c>
      <c r="M127" s="408">
        <v>113100</v>
      </c>
      <c r="N127" s="408"/>
      <c r="O127" s="412"/>
      <c r="P127" s="408">
        <v>0</v>
      </c>
      <c r="Q127" s="413">
        <v>0</v>
      </c>
      <c r="R127" s="413"/>
      <c r="S127" s="409">
        <v>2430668</v>
      </c>
      <c r="T127" s="406">
        <v>267</v>
      </c>
      <c r="U127" s="410">
        <v>0</v>
      </c>
      <c r="V127" s="410"/>
      <c r="W127" s="410">
        <v>0</v>
      </c>
      <c r="X127" s="410">
        <v>0</v>
      </c>
      <c r="Y127" s="410">
        <v>0</v>
      </c>
      <c r="Z127" s="410">
        <v>0</v>
      </c>
      <c r="AA127" s="410">
        <v>0</v>
      </c>
      <c r="AB127" s="410">
        <v>533</v>
      </c>
      <c r="AF127" s="408">
        <v>0</v>
      </c>
      <c r="AG127" s="406">
        <v>267</v>
      </c>
      <c r="AH127" s="407" t="s">
        <v>1</v>
      </c>
      <c r="AI127" s="395" t="s">
        <v>269</v>
      </c>
    </row>
    <row r="128" spans="1:35" x14ac:dyDescent="0.2">
      <c r="A128" s="392" t="s">
        <v>924</v>
      </c>
      <c r="B128" s="415">
        <v>269</v>
      </c>
      <c r="C128" s="406">
        <v>269</v>
      </c>
      <c r="D128" s="406" t="s">
        <v>710</v>
      </c>
      <c r="E128" s="406">
        <v>269</v>
      </c>
      <c r="F128" s="407">
        <v>0</v>
      </c>
      <c r="G128" s="395" t="s">
        <v>472</v>
      </c>
      <c r="H128" s="408">
        <v>1556287.9637804597</v>
      </c>
      <c r="I128" s="408">
        <v>95578.567173173054</v>
      </c>
      <c r="J128" s="408">
        <v>1651866.5309536327</v>
      </c>
      <c r="K128" s="408">
        <v>-10024.43</v>
      </c>
      <c r="L128" s="408">
        <v>1641842.1009536327</v>
      </c>
      <c r="M128" s="408">
        <v>79500</v>
      </c>
      <c r="N128" s="408"/>
      <c r="O128" s="408"/>
      <c r="P128" s="408">
        <v>0</v>
      </c>
      <c r="Q128" s="409">
        <v>0</v>
      </c>
      <c r="R128" s="409"/>
      <c r="S128" s="409">
        <v>1721342</v>
      </c>
      <c r="T128" s="406">
        <v>269</v>
      </c>
      <c r="U128" s="410">
        <v>4147</v>
      </c>
      <c r="V128" s="410"/>
      <c r="W128" s="410">
        <v>4591.8599999999997</v>
      </c>
      <c r="X128" s="410">
        <v>720.06999999999994</v>
      </c>
      <c r="Y128" s="410">
        <v>565.5</v>
      </c>
      <c r="Z128" s="410">
        <v>-10024.43</v>
      </c>
      <c r="AA128" s="410">
        <v>0</v>
      </c>
      <c r="AB128" s="410">
        <v>377</v>
      </c>
      <c r="AF128" s="408">
        <v>-10024.43</v>
      </c>
      <c r="AG128" s="406">
        <v>269</v>
      </c>
      <c r="AH128" s="407">
        <v>0</v>
      </c>
      <c r="AI128" s="395" t="s">
        <v>472</v>
      </c>
    </row>
    <row r="129" spans="1:35" x14ac:dyDescent="0.2">
      <c r="A129" s="392" t="s">
        <v>925</v>
      </c>
      <c r="B129" s="415">
        <v>270</v>
      </c>
      <c r="C129" s="406">
        <v>270</v>
      </c>
      <c r="D129" s="406" t="s">
        <v>710</v>
      </c>
      <c r="E129" s="406" t="s">
        <v>1</v>
      </c>
      <c r="F129" s="407" t="s">
        <v>1</v>
      </c>
      <c r="G129" s="395" t="s">
        <v>270</v>
      </c>
      <c r="H129" s="408">
        <v>1409455.6708437474</v>
      </c>
      <c r="I129" s="408">
        <v>73898.106334361291</v>
      </c>
      <c r="J129" s="408">
        <v>1483353.7771781087</v>
      </c>
      <c r="K129" s="408">
        <v>0</v>
      </c>
      <c r="L129" s="408">
        <v>1483353.7771781087</v>
      </c>
      <c r="M129" s="408">
        <v>56100</v>
      </c>
      <c r="N129" s="408"/>
      <c r="O129" s="408"/>
      <c r="P129" s="408">
        <v>0</v>
      </c>
      <c r="Q129" s="409">
        <v>0</v>
      </c>
      <c r="R129" s="409"/>
      <c r="S129" s="409">
        <v>1539454</v>
      </c>
      <c r="T129" s="406">
        <v>270</v>
      </c>
      <c r="U129" s="410">
        <v>0</v>
      </c>
      <c r="V129" s="410"/>
      <c r="W129" s="410">
        <v>0</v>
      </c>
      <c r="X129" s="410">
        <v>0</v>
      </c>
      <c r="Y129" s="410">
        <v>0</v>
      </c>
      <c r="Z129" s="410">
        <v>0</v>
      </c>
      <c r="AA129" s="410">
        <v>0</v>
      </c>
      <c r="AB129" s="410">
        <v>345</v>
      </c>
      <c r="AF129" s="408">
        <v>0</v>
      </c>
      <c r="AG129" s="406">
        <v>270</v>
      </c>
      <c r="AH129" s="407" t="s">
        <v>1</v>
      </c>
      <c r="AI129" s="395" t="s">
        <v>270</v>
      </c>
    </row>
    <row r="130" spans="1:35" x14ac:dyDescent="0.2">
      <c r="A130" s="392" t="s">
        <v>926</v>
      </c>
      <c r="B130" s="415">
        <v>273</v>
      </c>
      <c r="C130" s="406">
        <v>273</v>
      </c>
      <c r="D130" s="406">
        <v>0</v>
      </c>
      <c r="E130" s="406">
        <v>273</v>
      </c>
      <c r="F130" s="407">
        <v>0</v>
      </c>
      <c r="G130" s="395" t="s">
        <v>271</v>
      </c>
      <c r="H130" s="408">
        <v>1600367.7620259188</v>
      </c>
      <c r="I130" s="408">
        <v>159324.56204175286</v>
      </c>
      <c r="J130" s="408">
        <v>1759692.3240676718</v>
      </c>
      <c r="K130" s="408">
        <v>-10503.05</v>
      </c>
      <c r="L130" s="408">
        <v>1749189.2740676717</v>
      </c>
      <c r="M130" s="408">
        <v>72480</v>
      </c>
      <c r="N130" s="408"/>
      <c r="O130" s="408"/>
      <c r="P130" s="408">
        <v>0</v>
      </c>
      <c r="Q130" s="409">
        <v>0</v>
      </c>
      <c r="R130" s="409"/>
      <c r="S130" s="409">
        <v>1821669</v>
      </c>
      <c r="T130" s="406">
        <v>273</v>
      </c>
      <c r="U130" s="410">
        <v>4345</v>
      </c>
      <c r="V130" s="410"/>
      <c r="W130" s="410">
        <v>4811.0999999999995</v>
      </c>
      <c r="X130" s="410">
        <v>754.44999999999993</v>
      </c>
      <c r="Y130" s="410">
        <v>592.5</v>
      </c>
      <c r="Z130" s="410">
        <v>-10503.05</v>
      </c>
      <c r="AA130" s="410">
        <v>0</v>
      </c>
      <c r="AB130" s="410">
        <v>395</v>
      </c>
      <c r="AF130" s="408">
        <v>-10503.05</v>
      </c>
      <c r="AG130" s="406">
        <v>273</v>
      </c>
      <c r="AH130" s="407">
        <v>0</v>
      </c>
      <c r="AI130" s="395" t="s">
        <v>271</v>
      </c>
    </row>
    <row r="131" spans="1:35" x14ac:dyDescent="0.2">
      <c r="A131" s="392" t="s">
        <v>927</v>
      </c>
      <c r="B131" s="415">
        <v>274</v>
      </c>
      <c r="C131" s="406">
        <v>274</v>
      </c>
      <c r="D131" s="406" t="s">
        <v>710</v>
      </c>
      <c r="E131" s="406" t="s">
        <v>1</v>
      </c>
      <c r="F131" s="407" t="s">
        <v>1</v>
      </c>
      <c r="G131" s="395" t="s">
        <v>272</v>
      </c>
      <c r="H131" s="408">
        <v>1531714.255614795</v>
      </c>
      <c r="I131" s="408">
        <v>132430.95760776164</v>
      </c>
      <c r="J131" s="408">
        <v>1664145.2132225567</v>
      </c>
      <c r="K131" s="408">
        <v>0</v>
      </c>
      <c r="L131" s="408">
        <v>1664145.2132225567</v>
      </c>
      <c r="M131" s="408">
        <v>47880</v>
      </c>
      <c r="N131" s="408"/>
      <c r="O131" s="408"/>
      <c r="P131" s="408">
        <v>0</v>
      </c>
      <c r="Q131" s="409">
        <v>0</v>
      </c>
      <c r="R131" s="409"/>
      <c r="S131" s="409">
        <v>1712025</v>
      </c>
      <c r="T131" s="406">
        <v>274</v>
      </c>
      <c r="U131" s="410">
        <v>0</v>
      </c>
      <c r="V131" s="410"/>
      <c r="W131" s="410">
        <v>0</v>
      </c>
      <c r="X131" s="410">
        <v>0</v>
      </c>
      <c r="Y131" s="410">
        <v>0</v>
      </c>
      <c r="Z131" s="410">
        <v>0</v>
      </c>
      <c r="AA131" s="410">
        <v>0</v>
      </c>
      <c r="AB131" s="410">
        <v>367</v>
      </c>
      <c r="AF131" s="408">
        <v>0</v>
      </c>
      <c r="AG131" s="406">
        <v>274</v>
      </c>
      <c r="AH131" s="407" t="s">
        <v>1</v>
      </c>
      <c r="AI131" s="395" t="s">
        <v>272</v>
      </c>
    </row>
    <row r="132" spans="1:35" x14ac:dyDescent="0.2">
      <c r="A132" s="392" t="s">
        <v>928</v>
      </c>
      <c r="B132" s="415">
        <v>275</v>
      </c>
      <c r="C132" s="406">
        <v>275</v>
      </c>
      <c r="D132" s="406">
        <v>0</v>
      </c>
      <c r="E132" s="406">
        <v>275</v>
      </c>
      <c r="F132" s="407">
        <v>0</v>
      </c>
      <c r="G132" s="395" t="s">
        <v>273</v>
      </c>
      <c r="H132" s="408">
        <v>1103691.888520825</v>
      </c>
      <c r="I132" s="408">
        <v>90205.948683396695</v>
      </c>
      <c r="J132" s="408">
        <v>1193897.8372042216</v>
      </c>
      <c r="K132" s="408">
        <v>-6860.22</v>
      </c>
      <c r="L132" s="408">
        <v>1187037.6172042217</v>
      </c>
      <c r="M132" s="408">
        <v>41040</v>
      </c>
      <c r="N132" s="408"/>
      <c r="O132" s="408"/>
      <c r="P132" s="408">
        <v>0</v>
      </c>
      <c r="Q132" s="409">
        <v>0</v>
      </c>
      <c r="R132" s="409"/>
      <c r="S132" s="409">
        <v>1228078</v>
      </c>
      <c r="T132" s="406">
        <v>275</v>
      </c>
      <c r="U132" s="410">
        <v>2838</v>
      </c>
      <c r="V132" s="410"/>
      <c r="W132" s="410">
        <v>3142.44</v>
      </c>
      <c r="X132" s="410">
        <v>492.78</v>
      </c>
      <c r="Y132" s="410">
        <v>387</v>
      </c>
      <c r="Z132" s="410">
        <v>-6860.22</v>
      </c>
      <c r="AA132" s="410">
        <v>0</v>
      </c>
      <c r="AB132" s="410">
        <v>258</v>
      </c>
      <c r="AF132" s="408">
        <v>-6860.22</v>
      </c>
      <c r="AG132" s="406">
        <v>275</v>
      </c>
      <c r="AH132" s="407">
        <v>0</v>
      </c>
      <c r="AI132" s="395" t="s">
        <v>273</v>
      </c>
    </row>
    <row r="133" spans="1:35" x14ac:dyDescent="0.2">
      <c r="A133" s="392" t="s">
        <v>929</v>
      </c>
      <c r="B133" s="415">
        <v>279</v>
      </c>
      <c r="C133" s="406">
        <v>279</v>
      </c>
      <c r="D133" s="406" t="s">
        <v>710</v>
      </c>
      <c r="E133" s="406" t="s">
        <v>1</v>
      </c>
      <c r="F133" s="407" t="s">
        <v>1</v>
      </c>
      <c r="G133" s="395" t="s">
        <v>274</v>
      </c>
      <c r="H133" s="408">
        <v>1128706.8278798976</v>
      </c>
      <c r="I133" s="408">
        <v>-6179.0404603682273</v>
      </c>
      <c r="J133" s="408">
        <v>1122527.7874195294</v>
      </c>
      <c r="K133" s="408">
        <v>-8030.18</v>
      </c>
      <c r="L133" s="408">
        <v>1114497.6074195295</v>
      </c>
      <c r="M133" s="408">
        <v>0</v>
      </c>
      <c r="N133" s="408"/>
      <c r="O133" s="408"/>
      <c r="P133" s="408">
        <v>0</v>
      </c>
      <c r="Q133" s="409">
        <v>0</v>
      </c>
      <c r="R133" s="409"/>
      <c r="S133" s="409">
        <v>1114498</v>
      </c>
      <c r="T133" s="406">
        <v>279</v>
      </c>
      <c r="U133" s="410">
        <v>3322</v>
      </c>
      <c r="V133" s="410"/>
      <c r="W133" s="410">
        <v>3678.36</v>
      </c>
      <c r="X133" s="410">
        <v>576.81999999999994</v>
      </c>
      <c r="Y133" s="410">
        <v>453</v>
      </c>
      <c r="Z133" s="410">
        <v>-8030.18</v>
      </c>
      <c r="AA133" s="410">
        <v>0</v>
      </c>
      <c r="AB133" s="410">
        <v>302</v>
      </c>
      <c r="AF133" s="408">
        <v>-8030.18</v>
      </c>
      <c r="AG133" s="406">
        <v>279</v>
      </c>
      <c r="AH133" s="407" t="s">
        <v>1</v>
      </c>
      <c r="AI133" s="395" t="s">
        <v>274</v>
      </c>
    </row>
    <row r="134" spans="1:35" x14ac:dyDescent="0.2">
      <c r="A134" s="392" t="s">
        <v>930</v>
      </c>
      <c r="B134" s="415">
        <v>281</v>
      </c>
      <c r="C134" s="406">
        <v>281</v>
      </c>
      <c r="D134" s="406">
        <v>0</v>
      </c>
      <c r="E134" s="406">
        <v>281</v>
      </c>
      <c r="F134" s="407">
        <v>0</v>
      </c>
      <c r="G134" s="395" t="s">
        <v>275</v>
      </c>
      <c r="H134" s="408">
        <v>2127570.5311256456</v>
      </c>
      <c r="I134" s="408">
        <v>-2097.2451376413342</v>
      </c>
      <c r="J134" s="408">
        <v>2125473.2859880044</v>
      </c>
      <c r="K134" s="408">
        <v>-15714.69</v>
      </c>
      <c r="L134" s="408">
        <v>2109758.5959880045</v>
      </c>
      <c r="M134" s="408">
        <v>86760</v>
      </c>
      <c r="N134" s="408"/>
      <c r="O134" s="408"/>
      <c r="P134" s="408">
        <v>150000</v>
      </c>
      <c r="Q134" s="409">
        <v>150000</v>
      </c>
      <c r="R134" s="409"/>
      <c r="S134" s="409">
        <v>2346519</v>
      </c>
      <c r="T134" s="406">
        <v>281</v>
      </c>
      <c r="U134" s="410">
        <v>6501</v>
      </c>
      <c r="V134" s="410"/>
      <c r="W134" s="410">
        <v>7198.38</v>
      </c>
      <c r="X134" s="410">
        <v>1128.81</v>
      </c>
      <c r="Y134" s="410">
        <v>886.5</v>
      </c>
      <c r="Z134" s="410">
        <v>-15714.69</v>
      </c>
      <c r="AA134" s="410">
        <v>0</v>
      </c>
      <c r="AB134" s="410">
        <v>591</v>
      </c>
      <c r="AF134" s="408">
        <v>-15714.69</v>
      </c>
      <c r="AG134" s="406">
        <v>281</v>
      </c>
      <c r="AH134" s="407">
        <v>0</v>
      </c>
      <c r="AI134" s="395" t="s">
        <v>275</v>
      </c>
    </row>
    <row r="135" spans="1:35" x14ac:dyDescent="0.2">
      <c r="A135" s="392" t="s">
        <v>931</v>
      </c>
      <c r="B135" s="415">
        <v>283</v>
      </c>
      <c r="C135" s="411">
        <v>283</v>
      </c>
      <c r="D135" s="406" t="s">
        <v>710</v>
      </c>
      <c r="E135" s="406" t="s">
        <v>1</v>
      </c>
      <c r="F135" s="407" t="s">
        <v>1</v>
      </c>
      <c r="G135" s="392" t="s">
        <v>276</v>
      </c>
      <c r="H135" s="408">
        <v>1569352.6968058271</v>
      </c>
      <c r="I135" s="408">
        <v>-7635.4107047262623</v>
      </c>
      <c r="J135" s="408">
        <v>1561717.2861011007</v>
      </c>
      <c r="K135" s="408">
        <v>0</v>
      </c>
      <c r="L135" s="408">
        <v>1561717.2861011007</v>
      </c>
      <c r="M135" s="408">
        <v>71280</v>
      </c>
      <c r="N135" s="408"/>
      <c r="O135" s="412"/>
      <c r="P135" s="408">
        <v>0</v>
      </c>
      <c r="Q135" s="413">
        <v>0</v>
      </c>
      <c r="R135" s="413"/>
      <c r="S135" s="409">
        <v>1632997</v>
      </c>
      <c r="T135" s="406">
        <v>283</v>
      </c>
      <c r="U135" s="410">
        <v>0</v>
      </c>
      <c r="V135" s="410"/>
      <c r="W135" s="410">
        <v>0</v>
      </c>
      <c r="X135" s="410">
        <v>0</v>
      </c>
      <c r="Y135" s="410">
        <v>0</v>
      </c>
      <c r="Z135" s="410">
        <v>0</v>
      </c>
      <c r="AA135" s="410">
        <v>0</v>
      </c>
      <c r="AB135" s="410">
        <v>419</v>
      </c>
      <c r="AF135" s="408">
        <v>0</v>
      </c>
      <c r="AG135" s="406">
        <v>283</v>
      </c>
      <c r="AH135" s="407" t="s">
        <v>1</v>
      </c>
      <c r="AI135" s="395" t="s">
        <v>276</v>
      </c>
    </row>
    <row r="136" spans="1:35" x14ac:dyDescent="0.2">
      <c r="A136" s="392" t="s">
        <v>932</v>
      </c>
      <c r="B136" s="415">
        <v>284</v>
      </c>
      <c r="C136" s="406">
        <v>284</v>
      </c>
      <c r="D136" s="406">
        <v>0</v>
      </c>
      <c r="E136" s="406">
        <v>284</v>
      </c>
      <c r="F136" s="407">
        <v>0</v>
      </c>
      <c r="G136" s="395" t="s">
        <v>277</v>
      </c>
      <c r="H136" s="408">
        <v>730587.77093278733</v>
      </c>
      <c r="I136" s="408">
        <v>-2425.1657701699028</v>
      </c>
      <c r="J136" s="408">
        <v>728162.6051626174</v>
      </c>
      <c r="K136" s="408">
        <v>-5610.49</v>
      </c>
      <c r="L136" s="408">
        <v>722552.11516261741</v>
      </c>
      <c r="M136" s="408">
        <v>0</v>
      </c>
      <c r="N136" s="408"/>
      <c r="O136" s="408"/>
      <c r="P136" s="408">
        <v>0</v>
      </c>
      <c r="Q136" s="409">
        <v>0</v>
      </c>
      <c r="R136" s="409"/>
      <c r="S136" s="409">
        <v>722552</v>
      </c>
      <c r="T136" s="406">
        <v>284</v>
      </c>
      <c r="U136" s="410">
        <v>2321</v>
      </c>
      <c r="V136" s="410"/>
      <c r="W136" s="410">
        <v>2569.98</v>
      </c>
      <c r="X136" s="410">
        <v>403.01</v>
      </c>
      <c r="Y136" s="410">
        <v>316.5</v>
      </c>
      <c r="Z136" s="410">
        <v>-5610.49</v>
      </c>
      <c r="AA136" s="410">
        <v>0</v>
      </c>
      <c r="AB136" s="410">
        <v>211</v>
      </c>
      <c r="AF136" s="408">
        <v>-5610.49</v>
      </c>
      <c r="AG136" s="406">
        <v>284</v>
      </c>
      <c r="AH136" s="407">
        <v>0</v>
      </c>
      <c r="AI136" s="395" t="s">
        <v>277</v>
      </c>
    </row>
    <row r="137" spans="1:35" x14ac:dyDescent="0.2">
      <c r="A137" s="392" t="s">
        <v>933</v>
      </c>
      <c r="B137" s="415">
        <v>285</v>
      </c>
      <c r="C137" s="406">
        <v>285</v>
      </c>
      <c r="D137" s="406">
        <v>0</v>
      </c>
      <c r="E137" s="406">
        <v>285</v>
      </c>
      <c r="F137" s="407">
        <v>0</v>
      </c>
      <c r="G137" s="395" t="s">
        <v>278</v>
      </c>
      <c r="H137" s="408">
        <v>1257085.7651466313</v>
      </c>
      <c r="I137" s="408">
        <v>-9569.4374841079971</v>
      </c>
      <c r="J137" s="408">
        <v>1247516.3276625234</v>
      </c>
      <c r="K137" s="408">
        <v>-9466.0399999999991</v>
      </c>
      <c r="L137" s="408">
        <v>1238050.2876625233</v>
      </c>
      <c r="M137" s="408">
        <v>0</v>
      </c>
      <c r="N137" s="408"/>
      <c r="O137" s="408"/>
      <c r="P137" s="408">
        <v>0</v>
      </c>
      <c r="Q137" s="409">
        <v>0</v>
      </c>
      <c r="R137" s="409"/>
      <c r="S137" s="409">
        <v>1238050</v>
      </c>
      <c r="T137" s="406">
        <v>285</v>
      </c>
      <c r="U137" s="410">
        <v>3916</v>
      </c>
      <c r="V137" s="410"/>
      <c r="W137" s="410">
        <v>4336.08</v>
      </c>
      <c r="X137" s="410">
        <v>679.95999999999992</v>
      </c>
      <c r="Y137" s="410">
        <v>534</v>
      </c>
      <c r="Z137" s="410">
        <v>-9466.0399999999991</v>
      </c>
      <c r="AA137" s="410">
        <v>0</v>
      </c>
      <c r="AB137" s="410">
        <v>356</v>
      </c>
      <c r="AF137" s="408">
        <v>-9466.0399999999991</v>
      </c>
      <c r="AG137" s="406">
        <v>285</v>
      </c>
      <c r="AH137" s="407">
        <v>0</v>
      </c>
      <c r="AI137" s="395" t="s">
        <v>278</v>
      </c>
    </row>
    <row r="138" spans="1:35" x14ac:dyDescent="0.2">
      <c r="A138" s="392" t="s">
        <v>934</v>
      </c>
      <c r="B138" s="415">
        <v>287</v>
      </c>
      <c r="C138" s="406">
        <v>287</v>
      </c>
      <c r="D138" s="406">
        <v>0</v>
      </c>
      <c r="E138" s="406">
        <v>287</v>
      </c>
      <c r="F138" s="407">
        <v>0</v>
      </c>
      <c r="G138" s="395" t="s">
        <v>279</v>
      </c>
      <c r="H138" s="408">
        <v>824463.53398018354</v>
      </c>
      <c r="I138" s="408">
        <v>40143.590664316362</v>
      </c>
      <c r="J138" s="408">
        <v>864607.12464449985</v>
      </c>
      <c r="K138" s="408">
        <v>-5716.85</v>
      </c>
      <c r="L138" s="408">
        <v>858890.27464449988</v>
      </c>
      <c r="M138" s="408">
        <v>0</v>
      </c>
      <c r="N138" s="408"/>
      <c r="O138" s="408"/>
      <c r="P138" s="408">
        <v>0</v>
      </c>
      <c r="Q138" s="409">
        <v>0</v>
      </c>
      <c r="R138" s="409"/>
      <c r="S138" s="409">
        <v>858890</v>
      </c>
      <c r="T138" s="406">
        <v>287</v>
      </c>
      <c r="U138" s="410">
        <v>2365</v>
      </c>
      <c r="V138" s="410"/>
      <c r="W138" s="410">
        <v>2618.6999999999998</v>
      </c>
      <c r="X138" s="410">
        <v>410.65</v>
      </c>
      <c r="Y138" s="410">
        <v>322.5</v>
      </c>
      <c r="Z138" s="410">
        <v>-5716.8499999999995</v>
      </c>
      <c r="AA138" s="410">
        <v>0</v>
      </c>
      <c r="AB138" s="410">
        <v>215</v>
      </c>
      <c r="AF138" s="408">
        <v>-5716.85</v>
      </c>
      <c r="AG138" s="406">
        <v>287</v>
      </c>
      <c r="AH138" s="407">
        <v>0</v>
      </c>
      <c r="AI138" s="395" t="s">
        <v>279</v>
      </c>
    </row>
    <row r="139" spans="1:35" x14ac:dyDescent="0.2">
      <c r="A139" s="392" t="s">
        <v>935</v>
      </c>
      <c r="B139" s="415">
        <v>288</v>
      </c>
      <c r="C139" s="406">
        <v>288</v>
      </c>
      <c r="D139" s="406">
        <v>0</v>
      </c>
      <c r="E139" s="406">
        <v>288</v>
      </c>
      <c r="F139" s="407">
        <v>0</v>
      </c>
      <c r="G139" s="395" t="s">
        <v>280</v>
      </c>
      <c r="H139" s="408">
        <v>1656797.4821188939</v>
      </c>
      <c r="I139" s="408">
        <v>34740.472736460484</v>
      </c>
      <c r="J139" s="408">
        <v>1691537.9548553543</v>
      </c>
      <c r="K139" s="408">
        <v>-11194.39</v>
      </c>
      <c r="L139" s="408">
        <v>1680343.5648553544</v>
      </c>
      <c r="M139" s="408">
        <v>0</v>
      </c>
      <c r="N139" s="408"/>
      <c r="O139" s="408"/>
      <c r="P139" s="408">
        <v>0</v>
      </c>
      <c r="Q139" s="409">
        <v>0</v>
      </c>
      <c r="R139" s="409"/>
      <c r="S139" s="409">
        <v>1680344</v>
      </c>
      <c r="T139" s="406">
        <v>288</v>
      </c>
      <c r="U139" s="410">
        <v>4631</v>
      </c>
      <c r="V139" s="410"/>
      <c r="W139" s="410">
        <v>5127.78</v>
      </c>
      <c r="X139" s="410">
        <v>804.11</v>
      </c>
      <c r="Y139" s="410">
        <v>631.5</v>
      </c>
      <c r="Z139" s="410">
        <v>-11194.39</v>
      </c>
      <c r="AA139" s="410">
        <v>0</v>
      </c>
      <c r="AB139" s="410">
        <v>421</v>
      </c>
      <c r="AF139" s="408">
        <v>-11194.39</v>
      </c>
      <c r="AG139" s="406">
        <v>288</v>
      </c>
      <c r="AH139" s="407">
        <v>0</v>
      </c>
      <c r="AI139" s="395" t="s">
        <v>280</v>
      </c>
    </row>
    <row r="140" spans="1:35" x14ac:dyDescent="0.2">
      <c r="A140" s="392" t="s">
        <v>936</v>
      </c>
      <c r="B140" s="415">
        <v>289</v>
      </c>
      <c r="C140" s="406">
        <v>289</v>
      </c>
      <c r="D140" s="406" t="s">
        <v>710</v>
      </c>
      <c r="E140" s="406" t="s">
        <v>1</v>
      </c>
      <c r="F140" s="407" t="s">
        <v>1</v>
      </c>
      <c r="G140" s="395" t="s">
        <v>281</v>
      </c>
      <c r="H140" s="408">
        <v>765515.68026724795</v>
      </c>
      <c r="I140" s="408">
        <v>-1692.3027295518232</v>
      </c>
      <c r="J140" s="408">
        <v>763823.37753769616</v>
      </c>
      <c r="K140" s="408">
        <v>0</v>
      </c>
      <c r="L140" s="408">
        <v>763823.37753769616</v>
      </c>
      <c r="M140" s="408">
        <v>25080</v>
      </c>
      <c r="N140" s="408"/>
      <c r="O140" s="408"/>
      <c r="P140" s="408">
        <v>0</v>
      </c>
      <c r="Q140" s="409">
        <v>0</v>
      </c>
      <c r="R140" s="409"/>
      <c r="S140" s="409">
        <v>788903</v>
      </c>
      <c r="T140" s="406">
        <v>289</v>
      </c>
      <c r="U140" s="410">
        <v>0</v>
      </c>
      <c r="V140" s="410"/>
      <c r="W140" s="410">
        <v>0</v>
      </c>
      <c r="X140" s="410">
        <v>0</v>
      </c>
      <c r="Y140" s="410">
        <v>0</v>
      </c>
      <c r="Z140" s="410">
        <v>0</v>
      </c>
      <c r="AA140" s="410">
        <v>0</v>
      </c>
      <c r="AB140" s="410">
        <v>212</v>
      </c>
      <c r="AF140" s="408">
        <v>0</v>
      </c>
      <c r="AG140" s="406">
        <v>289</v>
      </c>
      <c r="AH140" s="407" t="s">
        <v>1</v>
      </c>
      <c r="AI140" s="395" t="s">
        <v>281</v>
      </c>
    </row>
    <row r="141" spans="1:35" x14ac:dyDescent="0.2">
      <c r="A141" s="392" t="s">
        <v>937</v>
      </c>
      <c r="B141" s="415">
        <v>291</v>
      </c>
      <c r="C141" s="406">
        <v>291</v>
      </c>
      <c r="D141" s="406">
        <v>0</v>
      </c>
      <c r="E141" s="406">
        <v>291</v>
      </c>
      <c r="F141" s="407">
        <v>0</v>
      </c>
      <c r="G141" s="395" t="s">
        <v>282</v>
      </c>
      <c r="H141" s="408">
        <v>827064.59593658277</v>
      </c>
      <c r="I141" s="408">
        <v>29568.51449409415</v>
      </c>
      <c r="J141" s="408">
        <v>856633.11043067696</v>
      </c>
      <c r="K141" s="408">
        <v>-5557.31</v>
      </c>
      <c r="L141" s="408">
        <v>851075.8004306769</v>
      </c>
      <c r="M141" s="408">
        <v>0</v>
      </c>
      <c r="N141" s="408"/>
      <c r="O141" s="408"/>
      <c r="P141" s="408">
        <v>0</v>
      </c>
      <c r="Q141" s="409">
        <v>0</v>
      </c>
      <c r="R141" s="409"/>
      <c r="S141" s="409">
        <v>851076</v>
      </c>
      <c r="T141" s="406">
        <v>291</v>
      </c>
      <c r="U141" s="410">
        <v>2299</v>
      </c>
      <c r="V141" s="410"/>
      <c r="W141" s="410">
        <v>2545.62</v>
      </c>
      <c r="X141" s="410">
        <v>399.19</v>
      </c>
      <c r="Y141" s="410">
        <v>313.5</v>
      </c>
      <c r="Z141" s="410">
        <v>-5557.3099999999995</v>
      </c>
      <c r="AA141" s="410">
        <v>0</v>
      </c>
      <c r="AB141" s="410">
        <v>209</v>
      </c>
      <c r="AF141" s="408">
        <v>-5557.31</v>
      </c>
      <c r="AG141" s="406">
        <v>291</v>
      </c>
      <c r="AH141" s="407">
        <v>0</v>
      </c>
      <c r="AI141" s="395" t="s">
        <v>282</v>
      </c>
    </row>
    <row r="142" spans="1:35" x14ac:dyDescent="0.2">
      <c r="A142" s="392" t="s">
        <v>938</v>
      </c>
      <c r="B142" s="415">
        <v>292</v>
      </c>
      <c r="C142" s="411">
        <v>292</v>
      </c>
      <c r="D142" s="406" t="s">
        <v>710</v>
      </c>
      <c r="E142" s="406" t="s">
        <v>1</v>
      </c>
      <c r="F142" s="407" t="s">
        <v>1</v>
      </c>
      <c r="G142" s="392" t="s">
        <v>283</v>
      </c>
      <c r="H142" s="408">
        <v>2143549.9012326216</v>
      </c>
      <c r="I142" s="408">
        <v>-10231.410536090352</v>
      </c>
      <c r="J142" s="408">
        <v>2133318.4906965313</v>
      </c>
      <c r="K142" s="408">
        <v>0</v>
      </c>
      <c r="L142" s="408">
        <v>2133318.4906965313</v>
      </c>
      <c r="M142" s="408">
        <v>0</v>
      </c>
      <c r="N142" s="408"/>
      <c r="O142" s="412"/>
      <c r="P142" s="408">
        <v>150000</v>
      </c>
      <c r="Q142" s="413">
        <v>150000</v>
      </c>
      <c r="R142" s="413"/>
      <c r="S142" s="409">
        <v>2283318</v>
      </c>
      <c r="T142" s="406">
        <v>292</v>
      </c>
      <c r="U142" s="410">
        <v>0</v>
      </c>
      <c r="V142" s="410"/>
      <c r="W142" s="410">
        <v>0</v>
      </c>
      <c r="X142" s="410">
        <v>0</v>
      </c>
      <c r="Y142" s="410">
        <v>0</v>
      </c>
      <c r="Z142" s="410">
        <v>0</v>
      </c>
      <c r="AA142" s="410">
        <v>0</v>
      </c>
      <c r="AB142" s="410">
        <v>642</v>
      </c>
      <c r="AF142" s="408">
        <v>0</v>
      </c>
      <c r="AG142" s="406">
        <v>292</v>
      </c>
      <c r="AH142" s="407" t="s">
        <v>1</v>
      </c>
      <c r="AI142" s="395" t="s">
        <v>283</v>
      </c>
    </row>
    <row r="143" spans="1:35" x14ac:dyDescent="0.2">
      <c r="A143" s="392" t="s">
        <v>939</v>
      </c>
      <c r="B143" s="415">
        <v>293</v>
      </c>
      <c r="C143" s="406">
        <v>293</v>
      </c>
      <c r="D143" s="406" t="s">
        <v>710</v>
      </c>
      <c r="E143" s="406" t="s">
        <v>1</v>
      </c>
      <c r="F143" s="407" t="s">
        <v>1</v>
      </c>
      <c r="G143" s="395" t="s">
        <v>284</v>
      </c>
      <c r="H143" s="408">
        <v>1000284.802416324</v>
      </c>
      <c r="I143" s="408">
        <v>5511.9714091239048</v>
      </c>
      <c r="J143" s="408">
        <v>1005796.7738254479</v>
      </c>
      <c r="K143" s="408">
        <v>0</v>
      </c>
      <c r="L143" s="408">
        <v>1005796.7738254479</v>
      </c>
      <c r="M143" s="408">
        <v>89280</v>
      </c>
      <c r="N143" s="408"/>
      <c r="O143" s="408"/>
      <c r="P143" s="408">
        <v>0</v>
      </c>
      <c r="Q143" s="409">
        <v>0</v>
      </c>
      <c r="R143" s="409"/>
      <c r="S143" s="409">
        <v>1095077</v>
      </c>
      <c r="T143" s="406">
        <v>293</v>
      </c>
      <c r="U143" s="410">
        <v>0</v>
      </c>
      <c r="V143" s="410"/>
      <c r="W143" s="410">
        <v>0</v>
      </c>
      <c r="X143" s="410">
        <v>0</v>
      </c>
      <c r="Y143" s="410">
        <v>0</v>
      </c>
      <c r="Z143" s="410">
        <v>0</v>
      </c>
      <c r="AA143" s="410">
        <v>0</v>
      </c>
      <c r="AB143" s="410">
        <v>261</v>
      </c>
      <c r="AF143" s="408">
        <v>0</v>
      </c>
      <c r="AG143" s="406">
        <v>293</v>
      </c>
      <c r="AH143" s="407" t="s">
        <v>1</v>
      </c>
      <c r="AI143" s="395" t="s">
        <v>284</v>
      </c>
    </row>
    <row r="144" spans="1:35" x14ac:dyDescent="0.2">
      <c r="A144" s="392" t="s">
        <v>940</v>
      </c>
      <c r="B144" s="415">
        <v>294</v>
      </c>
      <c r="C144" s="406">
        <v>294</v>
      </c>
      <c r="D144" s="406" t="s">
        <v>710</v>
      </c>
      <c r="E144" s="406">
        <v>294</v>
      </c>
      <c r="F144" s="407">
        <v>0</v>
      </c>
      <c r="G144" s="395" t="s">
        <v>285</v>
      </c>
      <c r="H144" s="408">
        <v>1299232.5181343385</v>
      </c>
      <c r="I144" s="408">
        <v>-4822.4567579600098</v>
      </c>
      <c r="J144" s="408">
        <v>1294410.0613763786</v>
      </c>
      <c r="K144" s="408">
        <v>-9093.7800000000007</v>
      </c>
      <c r="L144" s="408">
        <v>1285316.2813763786</v>
      </c>
      <c r="M144" s="408">
        <v>0</v>
      </c>
      <c r="N144" s="408"/>
      <c r="O144" s="408"/>
      <c r="P144" s="408">
        <v>0</v>
      </c>
      <c r="Q144" s="409">
        <v>0</v>
      </c>
      <c r="R144" s="409"/>
      <c r="S144" s="409">
        <v>1285316</v>
      </c>
      <c r="T144" s="406">
        <v>294</v>
      </c>
      <c r="U144" s="410">
        <v>3762</v>
      </c>
      <c r="V144" s="410"/>
      <c r="W144" s="410">
        <v>4165.5599999999995</v>
      </c>
      <c r="X144" s="410">
        <v>653.22</v>
      </c>
      <c r="Y144" s="410">
        <v>513</v>
      </c>
      <c r="Z144" s="410">
        <v>-9093.7799999999988</v>
      </c>
      <c r="AA144" s="410">
        <v>0</v>
      </c>
      <c r="AB144" s="410">
        <v>342</v>
      </c>
      <c r="AF144" s="408">
        <v>-9093.7800000000007</v>
      </c>
      <c r="AG144" s="406">
        <v>294</v>
      </c>
      <c r="AH144" s="407">
        <v>0</v>
      </c>
      <c r="AI144" s="395" t="s">
        <v>285</v>
      </c>
    </row>
    <row r="145" spans="1:35" x14ac:dyDescent="0.2">
      <c r="A145" s="392" t="s">
        <v>941</v>
      </c>
      <c r="B145" s="415">
        <v>295</v>
      </c>
      <c r="C145" s="411">
        <v>295</v>
      </c>
      <c r="D145" s="406" t="s">
        <v>710</v>
      </c>
      <c r="E145" s="406" t="s">
        <v>1</v>
      </c>
      <c r="F145" s="407" t="s">
        <v>1</v>
      </c>
      <c r="G145" s="392" t="s">
        <v>286</v>
      </c>
      <c r="H145" s="408">
        <v>1477007.1177383596</v>
      </c>
      <c r="I145" s="408">
        <v>44377.526005039304</v>
      </c>
      <c r="J145" s="408">
        <v>1521384.6437433988</v>
      </c>
      <c r="K145" s="408">
        <v>0</v>
      </c>
      <c r="L145" s="408">
        <v>1521384.6437433988</v>
      </c>
      <c r="M145" s="408">
        <v>81480</v>
      </c>
      <c r="N145" s="408"/>
      <c r="O145" s="412"/>
      <c r="P145" s="408">
        <v>0</v>
      </c>
      <c r="Q145" s="413">
        <v>0</v>
      </c>
      <c r="R145" s="413"/>
      <c r="S145" s="409">
        <v>1602865</v>
      </c>
      <c r="T145" s="406">
        <v>295</v>
      </c>
      <c r="U145" s="410">
        <v>0</v>
      </c>
      <c r="V145" s="410"/>
      <c r="W145" s="410">
        <v>0</v>
      </c>
      <c r="X145" s="410">
        <v>0</v>
      </c>
      <c r="Y145" s="410">
        <v>0</v>
      </c>
      <c r="Z145" s="410">
        <v>0</v>
      </c>
      <c r="AA145" s="410">
        <v>0</v>
      </c>
      <c r="AB145" s="410">
        <v>404</v>
      </c>
      <c r="AF145" s="408">
        <v>0</v>
      </c>
      <c r="AG145" s="406">
        <v>295</v>
      </c>
      <c r="AH145" s="407" t="s">
        <v>1</v>
      </c>
      <c r="AI145" s="395" t="s">
        <v>286</v>
      </c>
    </row>
    <row r="146" spans="1:35" x14ac:dyDescent="0.2">
      <c r="A146" s="392" t="s">
        <v>942</v>
      </c>
      <c r="B146" s="415">
        <v>300</v>
      </c>
      <c r="C146" s="406">
        <v>300</v>
      </c>
      <c r="D146" s="406">
        <v>0</v>
      </c>
      <c r="E146" s="406">
        <v>300</v>
      </c>
      <c r="F146" s="407">
        <v>0</v>
      </c>
      <c r="G146" s="395" t="s">
        <v>287</v>
      </c>
      <c r="H146" s="408">
        <v>2148709.5404375559</v>
      </c>
      <c r="I146" s="408">
        <v>95630.623275046004</v>
      </c>
      <c r="J146" s="408">
        <v>2244340.1637126021</v>
      </c>
      <c r="K146" s="408">
        <v>-14066.11</v>
      </c>
      <c r="L146" s="408">
        <v>2230274.0537126022</v>
      </c>
      <c r="M146" s="408">
        <v>63720</v>
      </c>
      <c r="N146" s="408"/>
      <c r="O146" s="408"/>
      <c r="P146" s="408">
        <v>0</v>
      </c>
      <c r="Q146" s="409">
        <v>0</v>
      </c>
      <c r="R146" s="409"/>
      <c r="S146" s="409">
        <v>2293994</v>
      </c>
      <c r="T146" s="406">
        <v>300</v>
      </c>
      <c r="U146" s="410">
        <v>5819</v>
      </c>
      <c r="V146" s="410"/>
      <c r="W146" s="410">
        <v>6443.22</v>
      </c>
      <c r="X146" s="410">
        <v>1010.39</v>
      </c>
      <c r="Y146" s="410">
        <v>793.5</v>
      </c>
      <c r="Z146" s="410">
        <v>-14066.11</v>
      </c>
      <c r="AA146" s="410">
        <v>0</v>
      </c>
      <c r="AB146" s="410">
        <v>529</v>
      </c>
      <c r="AF146" s="408">
        <v>-14066.11</v>
      </c>
      <c r="AG146" s="406">
        <v>300</v>
      </c>
      <c r="AH146" s="407">
        <v>0</v>
      </c>
      <c r="AI146" s="395" t="s">
        <v>287</v>
      </c>
    </row>
    <row r="147" spans="1:35" x14ac:dyDescent="0.2">
      <c r="A147" s="392" t="s">
        <v>943</v>
      </c>
      <c r="B147" s="415">
        <v>303</v>
      </c>
      <c r="C147" s="411">
        <v>303</v>
      </c>
      <c r="D147" s="406" t="s">
        <v>710</v>
      </c>
      <c r="E147" s="406" t="s">
        <v>1</v>
      </c>
      <c r="F147" s="407" t="s">
        <v>1</v>
      </c>
      <c r="G147" s="392" t="s">
        <v>288</v>
      </c>
      <c r="H147" s="408">
        <v>1375514.2230943816</v>
      </c>
      <c r="I147" s="408">
        <v>72900.065501979072</v>
      </c>
      <c r="J147" s="408">
        <v>1448414.2885963607</v>
      </c>
      <c r="K147" s="408">
        <v>0</v>
      </c>
      <c r="L147" s="408">
        <v>1448414.2885963607</v>
      </c>
      <c r="M147" s="408">
        <v>66840</v>
      </c>
      <c r="N147" s="408"/>
      <c r="O147" s="412"/>
      <c r="P147" s="408">
        <v>0</v>
      </c>
      <c r="Q147" s="413">
        <v>0</v>
      </c>
      <c r="R147" s="413"/>
      <c r="S147" s="409">
        <v>1515254</v>
      </c>
      <c r="T147" s="406">
        <v>303</v>
      </c>
      <c r="U147" s="410">
        <v>0</v>
      </c>
      <c r="V147" s="410"/>
      <c r="W147" s="410">
        <v>0</v>
      </c>
      <c r="X147" s="410">
        <v>0</v>
      </c>
      <c r="Y147" s="410">
        <v>0</v>
      </c>
      <c r="Z147" s="410">
        <v>0</v>
      </c>
      <c r="AA147" s="410">
        <v>0</v>
      </c>
      <c r="AB147" s="410">
        <v>326</v>
      </c>
      <c r="AF147" s="408">
        <v>0</v>
      </c>
      <c r="AG147" s="406">
        <v>303</v>
      </c>
      <c r="AH147" s="407" t="s">
        <v>1</v>
      </c>
      <c r="AI147" s="395" t="s">
        <v>288</v>
      </c>
    </row>
    <row r="148" spans="1:35" x14ac:dyDescent="0.2">
      <c r="A148" s="392" t="s">
        <v>944</v>
      </c>
      <c r="B148" s="415">
        <v>307</v>
      </c>
      <c r="C148" s="406">
        <v>307</v>
      </c>
      <c r="D148" s="406">
        <v>0</v>
      </c>
      <c r="E148" s="406">
        <v>307</v>
      </c>
      <c r="F148" s="407">
        <v>0</v>
      </c>
      <c r="G148" s="395" t="s">
        <v>289</v>
      </c>
      <c r="H148" s="408">
        <v>1412693</v>
      </c>
      <c r="I148" s="408">
        <v>0</v>
      </c>
      <c r="J148" s="408">
        <v>1412693</v>
      </c>
      <c r="K148" s="408">
        <v>-10981.67</v>
      </c>
      <c r="L148" s="408">
        <v>1401711.33</v>
      </c>
      <c r="M148" s="408">
        <v>0</v>
      </c>
      <c r="N148" s="408"/>
      <c r="O148" s="408"/>
      <c r="P148" s="408">
        <v>0</v>
      </c>
      <c r="Q148" s="409">
        <v>0</v>
      </c>
      <c r="R148" s="409"/>
      <c r="S148" s="409">
        <v>1401711</v>
      </c>
      <c r="T148" s="406">
        <v>307</v>
      </c>
      <c r="U148" s="410">
        <v>4543</v>
      </c>
      <c r="V148" s="410"/>
      <c r="W148" s="410">
        <v>5030.34</v>
      </c>
      <c r="X148" s="410">
        <v>788.82999999999993</v>
      </c>
      <c r="Y148" s="410">
        <v>619.5</v>
      </c>
      <c r="Z148" s="410">
        <v>-10981.67</v>
      </c>
      <c r="AA148" s="410">
        <v>0</v>
      </c>
      <c r="AB148" s="410">
        <v>413</v>
      </c>
      <c r="AF148" s="408">
        <v>-10981.67</v>
      </c>
      <c r="AG148" s="406">
        <v>307</v>
      </c>
      <c r="AH148" s="407">
        <v>0</v>
      </c>
      <c r="AI148" s="395" t="s">
        <v>289</v>
      </c>
    </row>
    <row r="149" spans="1:35" x14ac:dyDescent="0.2">
      <c r="A149" s="392" t="s">
        <v>945</v>
      </c>
      <c r="B149" s="415">
        <v>308</v>
      </c>
      <c r="C149" s="406">
        <v>308</v>
      </c>
      <c r="D149" s="406">
        <v>0</v>
      </c>
      <c r="E149" s="406">
        <v>308</v>
      </c>
      <c r="F149" s="407">
        <v>0</v>
      </c>
      <c r="G149" s="395" t="s">
        <v>290</v>
      </c>
      <c r="H149" s="408">
        <v>352305.6991121032</v>
      </c>
      <c r="I149" s="408">
        <v>622.09960768840949</v>
      </c>
      <c r="J149" s="408">
        <v>352927.79871979164</v>
      </c>
      <c r="K149" s="408">
        <v>-2047.43</v>
      </c>
      <c r="L149" s="408">
        <v>350880.36871979164</v>
      </c>
      <c r="M149" s="408">
        <v>0</v>
      </c>
      <c r="N149" s="408"/>
      <c r="O149" s="408"/>
      <c r="P149" s="408">
        <v>0</v>
      </c>
      <c r="Q149" s="409">
        <v>0</v>
      </c>
      <c r="R149" s="409"/>
      <c r="S149" s="409">
        <v>350880</v>
      </c>
      <c r="T149" s="406">
        <v>308</v>
      </c>
      <c r="U149" s="410">
        <v>847</v>
      </c>
      <c r="V149" s="410"/>
      <c r="W149" s="410">
        <v>937.86</v>
      </c>
      <c r="X149" s="410">
        <v>147.07</v>
      </c>
      <c r="Y149" s="410">
        <v>115.5</v>
      </c>
      <c r="Z149" s="410">
        <v>-2047.43</v>
      </c>
      <c r="AA149" s="410">
        <v>0</v>
      </c>
      <c r="AB149" s="410">
        <v>77</v>
      </c>
      <c r="AF149" s="408">
        <v>-2047.43</v>
      </c>
      <c r="AG149" s="406">
        <v>308</v>
      </c>
      <c r="AH149" s="407">
        <v>0</v>
      </c>
      <c r="AI149" s="395" t="s">
        <v>290</v>
      </c>
    </row>
    <row r="150" spans="1:35" x14ac:dyDescent="0.2">
      <c r="A150" s="392" t="s">
        <v>946</v>
      </c>
      <c r="B150" s="415">
        <v>309</v>
      </c>
      <c r="C150" s="406">
        <v>309</v>
      </c>
      <c r="D150" s="406">
        <v>0</v>
      </c>
      <c r="E150" s="406">
        <v>309</v>
      </c>
      <c r="F150" s="407">
        <v>0</v>
      </c>
      <c r="G150" s="395" t="s">
        <v>291</v>
      </c>
      <c r="H150" s="408">
        <v>1981072</v>
      </c>
      <c r="I150" s="408">
        <v>0</v>
      </c>
      <c r="J150" s="408">
        <v>1981072</v>
      </c>
      <c r="K150" s="408">
        <v>-15634.92</v>
      </c>
      <c r="L150" s="408">
        <v>1965437.08</v>
      </c>
      <c r="M150" s="408">
        <v>80880</v>
      </c>
      <c r="N150" s="408"/>
      <c r="O150" s="408"/>
      <c r="P150" s="408">
        <v>0</v>
      </c>
      <c r="Q150" s="409">
        <v>0</v>
      </c>
      <c r="R150" s="409"/>
      <c r="S150" s="409">
        <v>2046317</v>
      </c>
      <c r="T150" s="406">
        <v>309</v>
      </c>
      <c r="U150" s="410">
        <v>6468</v>
      </c>
      <c r="V150" s="410"/>
      <c r="W150" s="410">
        <v>7161.84</v>
      </c>
      <c r="X150" s="410">
        <v>1123.08</v>
      </c>
      <c r="Y150" s="410">
        <v>882</v>
      </c>
      <c r="Z150" s="410">
        <v>-15634.92</v>
      </c>
      <c r="AA150" s="410">
        <v>0</v>
      </c>
      <c r="AB150" s="410">
        <v>588</v>
      </c>
      <c r="AF150" s="408">
        <v>-15634.92</v>
      </c>
      <c r="AG150" s="406">
        <v>309</v>
      </c>
      <c r="AH150" s="407">
        <v>0</v>
      </c>
      <c r="AI150" s="395" t="s">
        <v>291</v>
      </c>
    </row>
    <row r="151" spans="1:35" x14ac:dyDescent="0.2">
      <c r="A151" s="392" t="s">
        <v>947</v>
      </c>
      <c r="B151" s="415">
        <v>310</v>
      </c>
      <c r="C151" s="406">
        <v>310</v>
      </c>
      <c r="D151" s="406">
        <v>0</v>
      </c>
      <c r="E151" s="406">
        <v>310</v>
      </c>
      <c r="F151" s="407">
        <v>0</v>
      </c>
      <c r="G151" s="395" t="s">
        <v>292</v>
      </c>
      <c r="H151" s="408">
        <v>421163.35251048929</v>
      </c>
      <c r="I151" s="408">
        <v>-1410.0934888920094</v>
      </c>
      <c r="J151" s="408">
        <v>419753.25902159727</v>
      </c>
      <c r="K151" s="408">
        <v>-2685.59</v>
      </c>
      <c r="L151" s="408">
        <v>417067.66902159725</v>
      </c>
      <c r="M151" s="408">
        <v>0</v>
      </c>
      <c r="N151" s="408"/>
      <c r="O151" s="408"/>
      <c r="P151" s="408">
        <v>0</v>
      </c>
      <c r="Q151" s="409">
        <v>0</v>
      </c>
      <c r="R151" s="409"/>
      <c r="S151" s="409">
        <v>417068</v>
      </c>
      <c r="T151" s="406">
        <v>310</v>
      </c>
      <c r="U151" s="410">
        <v>1111</v>
      </c>
      <c r="V151" s="410"/>
      <c r="W151" s="410">
        <v>1230.18</v>
      </c>
      <c r="X151" s="410">
        <v>192.91</v>
      </c>
      <c r="Y151" s="410">
        <v>151.5</v>
      </c>
      <c r="Z151" s="410">
        <v>-2685.59</v>
      </c>
      <c r="AA151" s="410">
        <v>0</v>
      </c>
      <c r="AB151" s="410">
        <v>101</v>
      </c>
      <c r="AF151" s="408">
        <v>-2685.59</v>
      </c>
      <c r="AG151" s="406">
        <v>310</v>
      </c>
      <c r="AH151" s="407">
        <v>0</v>
      </c>
      <c r="AI151" s="395" t="s">
        <v>292</v>
      </c>
    </row>
    <row r="152" spans="1:35" x14ac:dyDescent="0.2">
      <c r="A152" s="392" t="s">
        <v>948</v>
      </c>
      <c r="B152" s="415">
        <v>311</v>
      </c>
      <c r="C152" s="406">
        <v>311</v>
      </c>
      <c r="D152" s="406">
        <v>0</v>
      </c>
      <c r="E152" s="406">
        <v>311</v>
      </c>
      <c r="F152" s="407">
        <v>0</v>
      </c>
      <c r="G152" s="395" t="s">
        <v>293</v>
      </c>
      <c r="H152" s="408">
        <v>762927.70243516483</v>
      </c>
      <c r="I152" s="408">
        <v>-3198.112983388055</v>
      </c>
      <c r="J152" s="408">
        <v>759729.58945177682</v>
      </c>
      <c r="K152" s="408">
        <v>-5637.08</v>
      </c>
      <c r="L152" s="408">
        <v>754092.50945177686</v>
      </c>
      <c r="M152" s="408">
        <v>0</v>
      </c>
      <c r="N152" s="408"/>
      <c r="O152" s="408"/>
      <c r="P152" s="408">
        <v>0</v>
      </c>
      <c r="Q152" s="409">
        <v>0</v>
      </c>
      <c r="R152" s="409"/>
      <c r="S152" s="409">
        <v>754093</v>
      </c>
      <c r="T152" s="406">
        <v>311</v>
      </c>
      <c r="U152" s="410">
        <v>2332</v>
      </c>
      <c r="V152" s="410"/>
      <c r="W152" s="410">
        <v>2582.16</v>
      </c>
      <c r="X152" s="410">
        <v>404.91999999999996</v>
      </c>
      <c r="Y152" s="410">
        <v>318</v>
      </c>
      <c r="Z152" s="410">
        <v>-5637.08</v>
      </c>
      <c r="AA152" s="410">
        <v>0</v>
      </c>
      <c r="AB152" s="410">
        <v>212</v>
      </c>
      <c r="AF152" s="408">
        <v>-5637.08</v>
      </c>
      <c r="AG152" s="406">
        <v>311</v>
      </c>
      <c r="AH152" s="407">
        <v>0</v>
      </c>
      <c r="AI152" s="395" t="s">
        <v>293</v>
      </c>
    </row>
    <row r="153" spans="1:35" x14ac:dyDescent="0.2">
      <c r="A153" s="392" t="s">
        <v>949</v>
      </c>
      <c r="B153" s="415">
        <v>312</v>
      </c>
      <c r="C153" s="411">
        <v>312</v>
      </c>
      <c r="D153" s="406" t="s">
        <v>710</v>
      </c>
      <c r="E153" s="406" t="s">
        <v>1</v>
      </c>
      <c r="F153" s="407" t="s">
        <v>1</v>
      </c>
      <c r="G153" s="392" t="s">
        <v>1175</v>
      </c>
      <c r="H153" s="408">
        <v>429332.91250207683</v>
      </c>
      <c r="I153" s="408">
        <v>-3358.6171018954433</v>
      </c>
      <c r="J153" s="408">
        <v>425974.29540018138</v>
      </c>
      <c r="K153" s="408">
        <v>0</v>
      </c>
      <c r="L153" s="408">
        <v>425974.29540018138</v>
      </c>
      <c r="M153" s="408">
        <v>0</v>
      </c>
      <c r="N153" s="408"/>
      <c r="O153" s="412"/>
      <c r="P153" s="408">
        <v>0</v>
      </c>
      <c r="Q153" s="413">
        <v>0</v>
      </c>
      <c r="R153" s="413"/>
      <c r="S153" s="409">
        <v>425974</v>
      </c>
      <c r="T153" s="406">
        <v>312</v>
      </c>
      <c r="U153" s="410">
        <v>0</v>
      </c>
      <c r="V153" s="410"/>
      <c r="W153" s="410">
        <v>0</v>
      </c>
      <c r="X153" s="410">
        <v>0</v>
      </c>
      <c r="Y153" s="410">
        <v>0</v>
      </c>
      <c r="Z153" s="410">
        <v>0</v>
      </c>
      <c r="AA153" s="410">
        <v>0</v>
      </c>
      <c r="AB153" s="410">
        <v>98</v>
      </c>
      <c r="AF153" s="408">
        <v>0</v>
      </c>
      <c r="AG153" s="406">
        <v>312</v>
      </c>
      <c r="AH153" s="407" t="s">
        <v>1</v>
      </c>
      <c r="AI153" s="395" t="s">
        <v>1175</v>
      </c>
    </row>
    <row r="154" spans="1:35" x14ac:dyDescent="0.2">
      <c r="A154" s="392" t="s">
        <v>950</v>
      </c>
      <c r="B154" s="415">
        <v>313</v>
      </c>
      <c r="C154" s="406">
        <v>313</v>
      </c>
      <c r="D154" s="406">
        <v>0</v>
      </c>
      <c r="E154" s="406">
        <v>313</v>
      </c>
      <c r="F154" s="407">
        <v>0</v>
      </c>
      <c r="G154" s="395" t="s">
        <v>294</v>
      </c>
      <c r="H154" s="408">
        <v>1523647.899129835</v>
      </c>
      <c r="I154" s="408">
        <v>-10163.240116550767</v>
      </c>
      <c r="J154" s="408">
        <v>1513484.6590132841</v>
      </c>
      <c r="K154" s="408">
        <v>-11805.96</v>
      </c>
      <c r="L154" s="408">
        <v>1501678.6990132842</v>
      </c>
      <c r="M154" s="408">
        <v>0</v>
      </c>
      <c r="N154" s="408"/>
      <c r="O154" s="408"/>
      <c r="P154" s="408">
        <v>150000</v>
      </c>
      <c r="Q154" s="409">
        <v>150000</v>
      </c>
      <c r="R154" s="409"/>
      <c r="S154" s="409">
        <v>1651679</v>
      </c>
      <c r="T154" s="406">
        <v>313</v>
      </c>
      <c r="U154" s="410">
        <v>4884</v>
      </c>
      <c r="V154" s="410"/>
      <c r="W154" s="410">
        <v>5407.92</v>
      </c>
      <c r="X154" s="410">
        <v>848.04</v>
      </c>
      <c r="Y154" s="410">
        <v>666</v>
      </c>
      <c r="Z154" s="410">
        <v>-11805.96</v>
      </c>
      <c r="AA154" s="410">
        <v>0</v>
      </c>
      <c r="AB154" s="410">
        <v>444</v>
      </c>
      <c r="AF154" s="408">
        <v>-11805.96</v>
      </c>
      <c r="AG154" s="406">
        <v>313</v>
      </c>
      <c r="AH154" s="407">
        <v>0</v>
      </c>
      <c r="AI154" s="395" t="s">
        <v>294</v>
      </c>
    </row>
    <row r="155" spans="1:35" x14ac:dyDescent="0.2">
      <c r="A155" s="392" t="s">
        <v>951</v>
      </c>
      <c r="B155" s="415">
        <v>314</v>
      </c>
      <c r="C155" s="406">
        <v>314</v>
      </c>
      <c r="D155" s="406">
        <v>0</v>
      </c>
      <c r="E155" s="406">
        <v>314</v>
      </c>
      <c r="F155" s="407">
        <v>0</v>
      </c>
      <c r="G155" s="395" t="s">
        <v>295</v>
      </c>
      <c r="H155" s="408">
        <v>674523.61955815589</v>
      </c>
      <c r="I155" s="408">
        <v>-8613.6243436306995</v>
      </c>
      <c r="J155" s="408">
        <v>665909.99521452514</v>
      </c>
      <c r="K155" s="408">
        <v>-4307.58</v>
      </c>
      <c r="L155" s="408">
        <v>661602.41521452519</v>
      </c>
      <c r="M155" s="408">
        <v>0</v>
      </c>
      <c r="N155" s="408"/>
      <c r="O155" s="408"/>
      <c r="P155" s="408">
        <v>0</v>
      </c>
      <c r="Q155" s="409">
        <v>0</v>
      </c>
      <c r="R155" s="409"/>
      <c r="S155" s="409">
        <v>661602</v>
      </c>
      <c r="T155" s="406">
        <v>314</v>
      </c>
      <c r="U155" s="410">
        <v>1782</v>
      </c>
      <c r="V155" s="410"/>
      <c r="W155" s="410">
        <v>1973.1599999999999</v>
      </c>
      <c r="X155" s="410">
        <v>309.41999999999996</v>
      </c>
      <c r="Y155" s="410">
        <v>243</v>
      </c>
      <c r="Z155" s="410">
        <v>-4307.58</v>
      </c>
      <c r="AA155" s="410">
        <v>0</v>
      </c>
      <c r="AB155" s="410">
        <v>162</v>
      </c>
      <c r="AF155" s="408">
        <v>-4307.58</v>
      </c>
      <c r="AG155" s="406">
        <v>314</v>
      </c>
      <c r="AH155" s="407">
        <v>0</v>
      </c>
      <c r="AI155" s="395" t="s">
        <v>295</v>
      </c>
    </row>
    <row r="156" spans="1:35" x14ac:dyDescent="0.2">
      <c r="A156" s="392" t="s">
        <v>952</v>
      </c>
      <c r="B156" s="415">
        <v>316</v>
      </c>
      <c r="C156" s="411">
        <v>316</v>
      </c>
      <c r="D156" s="406" t="s">
        <v>710</v>
      </c>
      <c r="E156" s="406" t="s">
        <v>1</v>
      </c>
      <c r="F156" s="407" t="s">
        <v>1</v>
      </c>
      <c r="G156" s="392" t="s">
        <v>296</v>
      </c>
      <c r="H156" s="408">
        <v>393062.26148475241</v>
      </c>
      <c r="I156" s="408">
        <v>14226.040285273104</v>
      </c>
      <c r="J156" s="408">
        <v>407288.30177002551</v>
      </c>
      <c r="K156" s="408">
        <v>0</v>
      </c>
      <c r="L156" s="408">
        <v>407288.30177002551</v>
      </c>
      <c r="M156" s="408">
        <v>0</v>
      </c>
      <c r="N156" s="408"/>
      <c r="O156" s="412"/>
      <c r="P156" s="408">
        <v>0</v>
      </c>
      <c r="Q156" s="413">
        <v>0</v>
      </c>
      <c r="R156" s="413"/>
      <c r="S156" s="409">
        <v>407288</v>
      </c>
      <c r="T156" s="406">
        <v>316</v>
      </c>
      <c r="U156" s="410">
        <v>0</v>
      </c>
      <c r="V156" s="410"/>
      <c r="W156" s="410">
        <v>0</v>
      </c>
      <c r="X156" s="410">
        <v>0</v>
      </c>
      <c r="Y156" s="410">
        <v>0</v>
      </c>
      <c r="Z156" s="410">
        <v>0</v>
      </c>
      <c r="AA156" s="410">
        <v>0</v>
      </c>
      <c r="AB156" s="410">
        <v>95</v>
      </c>
      <c r="AF156" s="408">
        <v>0</v>
      </c>
      <c r="AG156" s="406">
        <v>316</v>
      </c>
      <c r="AH156" s="407" t="s">
        <v>1</v>
      </c>
      <c r="AI156" s="395" t="s">
        <v>296</v>
      </c>
    </row>
    <row r="157" spans="1:35" x14ac:dyDescent="0.2">
      <c r="A157" s="392" t="s">
        <v>953</v>
      </c>
      <c r="B157" s="415">
        <v>317</v>
      </c>
      <c r="C157" s="406">
        <v>317</v>
      </c>
      <c r="D157" s="406">
        <v>0</v>
      </c>
      <c r="E157" s="406">
        <v>317</v>
      </c>
      <c r="F157" s="407">
        <v>0</v>
      </c>
      <c r="G157" s="395" t="s">
        <v>297</v>
      </c>
      <c r="H157" s="408">
        <v>304967.64922403084</v>
      </c>
      <c r="I157" s="408">
        <v>-4273.3009493793361</v>
      </c>
      <c r="J157" s="408">
        <v>300694.34827465151</v>
      </c>
      <c r="K157" s="408">
        <v>-1515.6299999999999</v>
      </c>
      <c r="L157" s="408">
        <v>299178.7182746515</v>
      </c>
      <c r="M157" s="408">
        <v>0</v>
      </c>
      <c r="N157" s="408"/>
      <c r="O157" s="408"/>
      <c r="P157" s="408">
        <v>0</v>
      </c>
      <c r="Q157" s="409">
        <v>0</v>
      </c>
      <c r="R157" s="409"/>
      <c r="S157" s="409">
        <v>299179</v>
      </c>
      <c r="T157" s="406">
        <v>317</v>
      </c>
      <c r="U157" s="410">
        <v>627</v>
      </c>
      <c r="V157" s="410"/>
      <c r="W157" s="410">
        <v>694.26</v>
      </c>
      <c r="X157" s="410">
        <v>108.86999999999999</v>
      </c>
      <c r="Y157" s="410">
        <v>85.5</v>
      </c>
      <c r="Z157" s="410">
        <v>-1515.6299999999999</v>
      </c>
      <c r="AA157" s="410">
        <v>0</v>
      </c>
      <c r="AB157" s="410">
        <v>57</v>
      </c>
      <c r="AF157" s="408">
        <v>-1515.6299999999999</v>
      </c>
      <c r="AG157" s="406">
        <v>317</v>
      </c>
      <c r="AH157" s="407">
        <v>0</v>
      </c>
      <c r="AI157" s="395" t="s">
        <v>297</v>
      </c>
    </row>
    <row r="158" spans="1:35" x14ac:dyDescent="0.2">
      <c r="A158" s="392" t="s">
        <v>954</v>
      </c>
      <c r="B158" s="415">
        <v>318</v>
      </c>
      <c r="C158" s="406">
        <v>318</v>
      </c>
      <c r="D158" s="406">
        <v>0</v>
      </c>
      <c r="E158" s="406">
        <v>318</v>
      </c>
      <c r="F158" s="407">
        <v>0</v>
      </c>
      <c r="G158" s="395" t="s">
        <v>298</v>
      </c>
      <c r="H158" s="408">
        <v>324642.49182866735</v>
      </c>
      <c r="I158" s="408">
        <v>-3743.6811396743888</v>
      </c>
      <c r="J158" s="408">
        <v>320898.81068899296</v>
      </c>
      <c r="K158" s="408">
        <v>-1621.99</v>
      </c>
      <c r="L158" s="408">
        <v>319276.82068899297</v>
      </c>
      <c r="M158" s="408">
        <v>0</v>
      </c>
      <c r="N158" s="408"/>
      <c r="O158" s="408"/>
      <c r="P158" s="408">
        <v>0</v>
      </c>
      <c r="Q158" s="409">
        <v>0</v>
      </c>
      <c r="R158" s="409"/>
      <c r="S158" s="409">
        <v>319277</v>
      </c>
      <c r="T158" s="406">
        <v>318</v>
      </c>
      <c r="U158" s="410">
        <v>671</v>
      </c>
      <c r="V158" s="410"/>
      <c r="W158" s="410">
        <v>742.98</v>
      </c>
      <c r="X158" s="410">
        <v>116.50999999999999</v>
      </c>
      <c r="Y158" s="410">
        <v>91.5</v>
      </c>
      <c r="Z158" s="410">
        <v>-1621.99</v>
      </c>
      <c r="AA158" s="410">
        <v>0</v>
      </c>
      <c r="AB158" s="410">
        <v>61</v>
      </c>
      <c r="AF158" s="408">
        <v>-1621.99</v>
      </c>
      <c r="AG158" s="406">
        <v>318</v>
      </c>
      <c r="AH158" s="407">
        <v>0</v>
      </c>
      <c r="AI158" s="395" t="s">
        <v>298</v>
      </c>
    </row>
    <row r="159" spans="1:35" x14ac:dyDescent="0.2">
      <c r="A159" s="392" t="s">
        <v>955</v>
      </c>
      <c r="B159" s="415">
        <v>320</v>
      </c>
      <c r="C159" s="406">
        <v>320</v>
      </c>
      <c r="D159" s="406" t="s">
        <v>710</v>
      </c>
      <c r="E159" s="406">
        <v>320</v>
      </c>
      <c r="F159" s="407">
        <v>0</v>
      </c>
      <c r="G159" s="395" t="s">
        <v>299</v>
      </c>
      <c r="H159" s="408">
        <v>981193.76784397545</v>
      </c>
      <c r="I159" s="408">
        <v>-8281.749642539975</v>
      </c>
      <c r="J159" s="408">
        <v>972912.01820143545</v>
      </c>
      <c r="K159" s="408">
        <v>-7232.48</v>
      </c>
      <c r="L159" s="408">
        <v>965679.53820143547</v>
      </c>
      <c r="M159" s="408">
        <v>0</v>
      </c>
      <c r="N159" s="408"/>
      <c r="O159" s="408"/>
      <c r="P159" s="408">
        <v>0</v>
      </c>
      <c r="Q159" s="409">
        <v>0</v>
      </c>
      <c r="R159" s="409"/>
      <c r="S159" s="409">
        <v>965680</v>
      </c>
      <c r="T159" s="406">
        <v>320</v>
      </c>
      <c r="U159" s="410">
        <v>2992</v>
      </c>
      <c r="V159" s="410"/>
      <c r="W159" s="410">
        <v>3312.96</v>
      </c>
      <c r="X159" s="410">
        <v>519.52</v>
      </c>
      <c r="Y159" s="410">
        <v>408</v>
      </c>
      <c r="Z159" s="410">
        <v>-7232.48</v>
      </c>
      <c r="AA159" s="410">
        <v>0</v>
      </c>
      <c r="AB159" s="410">
        <v>272</v>
      </c>
      <c r="AF159" s="408">
        <v>-7232.48</v>
      </c>
      <c r="AG159" s="406">
        <v>320</v>
      </c>
      <c r="AH159" s="407">
        <v>0</v>
      </c>
      <c r="AI159" s="395" t="s">
        <v>299</v>
      </c>
    </row>
    <row r="160" spans="1:35" x14ac:dyDescent="0.2">
      <c r="A160" s="392" t="s">
        <v>956</v>
      </c>
      <c r="B160" s="415">
        <v>322</v>
      </c>
      <c r="C160" s="406">
        <v>322</v>
      </c>
      <c r="D160" s="406" t="s">
        <v>710</v>
      </c>
      <c r="E160" s="406">
        <v>322</v>
      </c>
      <c r="F160" s="407">
        <v>0</v>
      </c>
      <c r="G160" s="395" t="s">
        <v>300</v>
      </c>
      <c r="H160" s="408">
        <v>586345.00834655284</v>
      </c>
      <c r="I160" s="408">
        <v>-4416.9569416820186</v>
      </c>
      <c r="J160" s="408">
        <v>581928.05140487081</v>
      </c>
      <c r="K160" s="408">
        <v>-3908.73</v>
      </c>
      <c r="L160" s="408">
        <v>578019.32140487083</v>
      </c>
      <c r="M160" s="408">
        <v>0</v>
      </c>
      <c r="N160" s="408"/>
      <c r="O160" s="408"/>
      <c r="P160" s="408">
        <v>0</v>
      </c>
      <c r="Q160" s="409">
        <v>0</v>
      </c>
      <c r="R160" s="409"/>
      <c r="S160" s="409">
        <v>578019</v>
      </c>
      <c r="T160" s="406">
        <v>322</v>
      </c>
      <c r="U160" s="410">
        <v>1617</v>
      </c>
      <c r="V160" s="410"/>
      <c r="W160" s="410">
        <v>1790.46</v>
      </c>
      <c r="X160" s="410">
        <v>280.77</v>
      </c>
      <c r="Y160" s="410">
        <v>220.5</v>
      </c>
      <c r="Z160" s="410">
        <v>-3908.73</v>
      </c>
      <c r="AA160" s="410">
        <v>0</v>
      </c>
      <c r="AB160" s="410">
        <v>147</v>
      </c>
      <c r="AF160" s="408">
        <v>-3908.73</v>
      </c>
      <c r="AG160" s="406">
        <v>322</v>
      </c>
      <c r="AH160" s="407">
        <v>0</v>
      </c>
      <c r="AI160" s="395" t="s">
        <v>300</v>
      </c>
    </row>
    <row r="161" spans="1:35" x14ac:dyDescent="0.2">
      <c r="A161" s="392" t="s">
        <v>957</v>
      </c>
      <c r="B161" s="415">
        <v>324</v>
      </c>
      <c r="C161" s="406">
        <v>324</v>
      </c>
      <c r="D161" s="406">
        <v>0</v>
      </c>
      <c r="E161" s="406">
        <v>324</v>
      </c>
      <c r="F161" s="407">
        <v>0</v>
      </c>
      <c r="G161" s="395" t="s">
        <v>301</v>
      </c>
      <c r="H161" s="408">
        <v>434963.55731308414</v>
      </c>
      <c r="I161" s="408">
        <v>-58.500893141894402</v>
      </c>
      <c r="J161" s="408">
        <v>434905.05641994224</v>
      </c>
      <c r="K161" s="408">
        <v>-2605.8200000000002</v>
      </c>
      <c r="L161" s="408">
        <v>432299.23641994223</v>
      </c>
      <c r="M161" s="408">
        <v>0</v>
      </c>
      <c r="N161" s="408"/>
      <c r="O161" s="408"/>
      <c r="P161" s="408">
        <v>0</v>
      </c>
      <c r="Q161" s="409">
        <v>0</v>
      </c>
      <c r="R161" s="409"/>
      <c r="S161" s="409">
        <v>432299</v>
      </c>
      <c r="T161" s="406">
        <v>324</v>
      </c>
      <c r="U161" s="410">
        <v>1078</v>
      </c>
      <c r="V161" s="410"/>
      <c r="W161" s="410">
        <v>1193.6399999999999</v>
      </c>
      <c r="X161" s="410">
        <v>187.17999999999998</v>
      </c>
      <c r="Y161" s="410">
        <v>147</v>
      </c>
      <c r="Z161" s="410">
        <v>-2605.8199999999997</v>
      </c>
      <c r="AA161" s="410">
        <v>0</v>
      </c>
      <c r="AB161" s="410">
        <v>98</v>
      </c>
      <c r="AF161" s="408">
        <v>-2605.8200000000002</v>
      </c>
      <c r="AG161" s="406">
        <v>324</v>
      </c>
      <c r="AH161" s="407">
        <v>0</v>
      </c>
      <c r="AI161" s="395" t="s">
        <v>301</v>
      </c>
    </row>
    <row r="162" spans="1:35" x14ac:dyDescent="0.2">
      <c r="A162" s="392" t="s">
        <v>958</v>
      </c>
      <c r="B162" s="415">
        <v>325</v>
      </c>
      <c r="C162" s="411">
        <v>325</v>
      </c>
      <c r="D162" s="406" t="s">
        <v>710</v>
      </c>
      <c r="E162" s="406" t="s">
        <v>1</v>
      </c>
      <c r="F162" s="407" t="s">
        <v>1</v>
      </c>
      <c r="G162" s="392" t="s">
        <v>302</v>
      </c>
      <c r="H162" s="408">
        <v>413328.67481056089</v>
      </c>
      <c r="I162" s="408">
        <v>-2507.982601563926</v>
      </c>
      <c r="J162" s="408">
        <v>410820.69220899697</v>
      </c>
      <c r="K162" s="408">
        <v>0</v>
      </c>
      <c r="L162" s="408">
        <v>410820.69220899697</v>
      </c>
      <c r="M162" s="408">
        <v>0</v>
      </c>
      <c r="N162" s="408"/>
      <c r="O162" s="412"/>
      <c r="P162" s="408">
        <v>0</v>
      </c>
      <c r="Q162" s="413">
        <v>0</v>
      </c>
      <c r="R162" s="413"/>
      <c r="S162" s="409">
        <v>410821</v>
      </c>
      <c r="T162" s="411">
        <v>325</v>
      </c>
      <c r="U162" s="410">
        <v>0</v>
      </c>
      <c r="V162" s="410"/>
      <c r="W162" s="410">
        <v>0</v>
      </c>
      <c r="X162" s="410">
        <v>0</v>
      </c>
      <c r="Y162" s="410">
        <v>0</v>
      </c>
      <c r="Z162" s="410">
        <v>0</v>
      </c>
      <c r="AA162" s="410">
        <v>0</v>
      </c>
      <c r="AB162" s="410">
        <v>99</v>
      </c>
      <c r="AF162" s="408">
        <v>0</v>
      </c>
      <c r="AG162" s="411">
        <v>325</v>
      </c>
      <c r="AH162" s="407" t="s">
        <v>1</v>
      </c>
      <c r="AI162" s="392" t="s">
        <v>302</v>
      </c>
    </row>
    <row r="163" spans="1:35" x14ac:dyDescent="0.2">
      <c r="A163" s="392" t="s">
        <v>959</v>
      </c>
      <c r="B163" s="415">
        <v>327</v>
      </c>
      <c r="C163" s="406">
        <v>327</v>
      </c>
      <c r="D163" s="406">
        <v>0</v>
      </c>
      <c r="E163" s="406">
        <v>327</v>
      </c>
      <c r="F163" s="407">
        <v>0</v>
      </c>
      <c r="G163" s="395" t="s">
        <v>303</v>
      </c>
      <c r="H163" s="408">
        <v>380193.98447723954</v>
      </c>
      <c r="I163" s="408">
        <v>-428.9993366353437</v>
      </c>
      <c r="J163" s="408">
        <v>379764.9851406042</v>
      </c>
      <c r="K163" s="408">
        <v>-2366.5099999999998</v>
      </c>
      <c r="L163" s="408">
        <v>377398.47514060419</v>
      </c>
      <c r="M163" s="408">
        <v>0</v>
      </c>
      <c r="N163" s="408"/>
      <c r="O163" s="408"/>
      <c r="P163" s="408">
        <v>0</v>
      </c>
      <c r="Q163" s="409">
        <v>0</v>
      </c>
      <c r="R163" s="409"/>
      <c r="S163" s="409">
        <v>377398</v>
      </c>
      <c r="T163" s="406">
        <v>327</v>
      </c>
      <c r="U163" s="410">
        <v>979</v>
      </c>
      <c r="V163" s="410"/>
      <c r="W163" s="410">
        <v>1084.02</v>
      </c>
      <c r="X163" s="410">
        <v>169.98999999999998</v>
      </c>
      <c r="Y163" s="410">
        <v>133.5</v>
      </c>
      <c r="Z163" s="410">
        <v>-2366.5099999999998</v>
      </c>
      <c r="AA163" s="410">
        <v>0</v>
      </c>
      <c r="AB163" s="410">
        <v>89</v>
      </c>
      <c r="AF163" s="408">
        <v>-2366.5099999999998</v>
      </c>
      <c r="AG163" s="406">
        <v>327</v>
      </c>
      <c r="AH163" s="407">
        <v>0</v>
      </c>
      <c r="AI163" s="395" t="s">
        <v>303</v>
      </c>
    </row>
    <row r="164" spans="1:35" x14ac:dyDescent="0.2">
      <c r="A164" s="392" t="s">
        <v>960</v>
      </c>
      <c r="B164" s="415">
        <v>328</v>
      </c>
      <c r="C164" s="406">
        <v>328</v>
      </c>
      <c r="D164" s="406" t="s">
        <v>710</v>
      </c>
      <c r="E164" s="406">
        <v>328</v>
      </c>
      <c r="F164" s="407">
        <v>0</v>
      </c>
      <c r="G164" s="395" t="s">
        <v>304</v>
      </c>
      <c r="H164" s="408">
        <v>178808.10499999998</v>
      </c>
      <c r="I164" s="408">
        <v>2149.7678647826328</v>
      </c>
      <c r="J164" s="408">
        <v>180957.87286478261</v>
      </c>
      <c r="K164" s="408">
        <v>-531.79999999999995</v>
      </c>
      <c r="L164" s="408">
        <v>180426.07286478262</v>
      </c>
      <c r="M164" s="408">
        <v>0</v>
      </c>
      <c r="N164" s="408"/>
      <c r="O164" s="408"/>
      <c r="P164" s="408">
        <v>0</v>
      </c>
      <c r="Q164" s="409">
        <v>0</v>
      </c>
      <c r="R164" s="409"/>
      <c r="S164" s="409">
        <v>180426</v>
      </c>
      <c r="T164" s="406">
        <v>328</v>
      </c>
      <c r="U164" s="410">
        <v>220</v>
      </c>
      <c r="V164" s="410"/>
      <c r="W164" s="410">
        <v>243.6</v>
      </c>
      <c r="X164" s="410">
        <v>38.199999999999996</v>
      </c>
      <c r="Y164" s="410">
        <v>30</v>
      </c>
      <c r="Z164" s="410">
        <v>-531.79999999999995</v>
      </c>
      <c r="AA164" s="410">
        <v>0</v>
      </c>
      <c r="AB164" s="410">
        <v>20</v>
      </c>
      <c r="AF164" s="408">
        <v>-531.79999999999995</v>
      </c>
      <c r="AG164" s="406">
        <v>328</v>
      </c>
      <c r="AH164" s="407">
        <v>0</v>
      </c>
      <c r="AI164" s="395" t="s">
        <v>304</v>
      </c>
    </row>
    <row r="165" spans="1:35" x14ac:dyDescent="0.2">
      <c r="A165" s="392" t="s">
        <v>961</v>
      </c>
      <c r="B165" s="415">
        <v>331</v>
      </c>
      <c r="C165" s="406">
        <v>331</v>
      </c>
      <c r="D165" s="406">
        <v>0</v>
      </c>
      <c r="E165" s="406">
        <v>331</v>
      </c>
      <c r="F165" s="407">
        <v>0</v>
      </c>
      <c r="G165" s="395" t="s">
        <v>305</v>
      </c>
      <c r="H165" s="408">
        <v>407714.17776470585</v>
      </c>
      <c r="I165" s="408">
        <v>-878.75132492523585</v>
      </c>
      <c r="J165" s="408">
        <v>406835.42643978063</v>
      </c>
      <c r="K165" s="408">
        <v>-2393.1</v>
      </c>
      <c r="L165" s="408">
        <v>404442.32643978065</v>
      </c>
      <c r="M165" s="408">
        <v>0</v>
      </c>
      <c r="N165" s="408"/>
      <c r="O165" s="408"/>
      <c r="P165" s="408">
        <v>0</v>
      </c>
      <c r="Q165" s="409">
        <v>0</v>
      </c>
      <c r="R165" s="409"/>
      <c r="S165" s="409">
        <v>404442</v>
      </c>
      <c r="T165" s="406">
        <v>331</v>
      </c>
      <c r="U165" s="410">
        <v>990</v>
      </c>
      <c r="V165" s="410"/>
      <c r="W165" s="410">
        <v>1096.2</v>
      </c>
      <c r="X165" s="410">
        <v>171.9</v>
      </c>
      <c r="Y165" s="410">
        <v>135</v>
      </c>
      <c r="Z165" s="410">
        <v>-2393.1</v>
      </c>
      <c r="AA165" s="410">
        <v>0</v>
      </c>
      <c r="AB165" s="410">
        <v>90</v>
      </c>
      <c r="AF165" s="408">
        <v>-2393.1</v>
      </c>
      <c r="AG165" s="406">
        <v>331</v>
      </c>
      <c r="AH165" s="407">
        <v>0</v>
      </c>
      <c r="AI165" s="395" t="s">
        <v>305</v>
      </c>
    </row>
    <row r="166" spans="1:35" x14ac:dyDescent="0.2">
      <c r="A166" s="392" t="s">
        <v>962</v>
      </c>
      <c r="B166" s="415">
        <v>332</v>
      </c>
      <c r="C166" s="406">
        <v>332</v>
      </c>
      <c r="D166" s="406">
        <v>0</v>
      </c>
      <c r="E166" s="406">
        <v>332</v>
      </c>
      <c r="F166" s="407">
        <v>0</v>
      </c>
      <c r="G166" s="395" t="s">
        <v>306</v>
      </c>
      <c r="H166" s="408">
        <v>786746.65438939573</v>
      </c>
      <c r="I166" s="408">
        <v>-5497.3318278100915</v>
      </c>
      <c r="J166" s="408">
        <v>781249.32256158569</v>
      </c>
      <c r="K166" s="408">
        <v>-5637.08</v>
      </c>
      <c r="L166" s="408">
        <v>775612.24256158574</v>
      </c>
      <c r="M166" s="408">
        <v>0</v>
      </c>
      <c r="N166" s="408"/>
      <c r="O166" s="408"/>
      <c r="P166" s="408">
        <v>0</v>
      </c>
      <c r="Q166" s="409">
        <v>0</v>
      </c>
      <c r="R166" s="409"/>
      <c r="S166" s="409">
        <v>775612</v>
      </c>
      <c r="T166" s="406">
        <v>332</v>
      </c>
      <c r="U166" s="410">
        <v>2332</v>
      </c>
      <c r="V166" s="410"/>
      <c r="W166" s="410">
        <v>2582.16</v>
      </c>
      <c r="X166" s="410">
        <v>404.91999999999996</v>
      </c>
      <c r="Y166" s="410">
        <v>318</v>
      </c>
      <c r="Z166" s="410">
        <v>-5637.08</v>
      </c>
      <c r="AA166" s="410">
        <v>0</v>
      </c>
      <c r="AB166" s="410">
        <v>212</v>
      </c>
      <c r="AF166" s="408">
        <v>-5637.08</v>
      </c>
      <c r="AG166" s="406">
        <v>332</v>
      </c>
      <c r="AH166" s="407">
        <v>0</v>
      </c>
      <c r="AI166" s="395" t="s">
        <v>306</v>
      </c>
    </row>
    <row r="167" spans="1:35" x14ac:dyDescent="0.2">
      <c r="A167" s="392" t="s">
        <v>963</v>
      </c>
      <c r="B167" s="415">
        <v>333</v>
      </c>
      <c r="C167" s="406">
        <v>333</v>
      </c>
      <c r="D167" s="406">
        <v>0</v>
      </c>
      <c r="E167" s="406">
        <v>333</v>
      </c>
      <c r="F167" s="407">
        <v>0</v>
      </c>
      <c r="G167" s="395" t="s">
        <v>307</v>
      </c>
      <c r="H167" s="408">
        <v>1375842.7680622668</v>
      </c>
      <c r="I167" s="408">
        <v>-8491.2522051295764</v>
      </c>
      <c r="J167" s="408">
        <v>1367351.5158571373</v>
      </c>
      <c r="K167" s="408">
        <v>-10263.74</v>
      </c>
      <c r="L167" s="408">
        <v>1357087.7758571373</v>
      </c>
      <c r="M167" s="408">
        <v>0</v>
      </c>
      <c r="N167" s="408"/>
      <c r="O167" s="408"/>
      <c r="P167" s="408">
        <v>0</v>
      </c>
      <c r="Q167" s="409">
        <v>0</v>
      </c>
      <c r="R167" s="409"/>
      <c r="S167" s="409">
        <v>1357088</v>
      </c>
      <c r="T167" s="406">
        <v>333</v>
      </c>
      <c r="U167" s="410">
        <v>4246</v>
      </c>
      <c r="V167" s="410"/>
      <c r="W167" s="410">
        <v>4701.4799999999996</v>
      </c>
      <c r="X167" s="410">
        <v>737.26</v>
      </c>
      <c r="Y167" s="410">
        <v>579</v>
      </c>
      <c r="Z167" s="410">
        <v>-10263.74</v>
      </c>
      <c r="AA167" s="410">
        <v>0</v>
      </c>
      <c r="AB167" s="410">
        <v>386</v>
      </c>
      <c r="AF167" s="408">
        <v>-10263.74</v>
      </c>
      <c r="AG167" s="406">
        <v>333</v>
      </c>
      <c r="AH167" s="407">
        <v>0</v>
      </c>
      <c r="AI167" s="395" t="s">
        <v>307</v>
      </c>
    </row>
    <row r="168" spans="1:35" x14ac:dyDescent="0.2">
      <c r="A168" s="392" t="s">
        <v>964</v>
      </c>
      <c r="B168" s="415">
        <v>337</v>
      </c>
      <c r="C168" s="406">
        <v>337</v>
      </c>
      <c r="D168" s="406">
        <v>0</v>
      </c>
      <c r="E168" s="406">
        <v>337</v>
      </c>
      <c r="F168" s="407">
        <v>0</v>
      </c>
      <c r="G168" s="395" t="s">
        <v>308</v>
      </c>
      <c r="H168" s="408">
        <v>440509.5828833725</v>
      </c>
      <c r="I168" s="408">
        <v>11799.438015556723</v>
      </c>
      <c r="J168" s="408">
        <v>452309.02089892922</v>
      </c>
      <c r="K168" s="408">
        <v>-2845.13</v>
      </c>
      <c r="L168" s="408">
        <v>449463.89089892921</v>
      </c>
      <c r="M168" s="408">
        <v>0</v>
      </c>
      <c r="N168" s="408"/>
      <c r="O168" s="408"/>
      <c r="P168" s="408">
        <v>0</v>
      </c>
      <c r="Q168" s="409">
        <v>0</v>
      </c>
      <c r="R168" s="409"/>
      <c r="S168" s="409">
        <v>449464</v>
      </c>
      <c r="T168" s="406">
        <v>337</v>
      </c>
      <c r="U168" s="410">
        <v>1177</v>
      </c>
      <c r="V168" s="410"/>
      <c r="W168" s="410">
        <v>1303.26</v>
      </c>
      <c r="X168" s="410">
        <v>204.37</v>
      </c>
      <c r="Y168" s="410">
        <v>160.5</v>
      </c>
      <c r="Z168" s="410">
        <v>-2845.13</v>
      </c>
      <c r="AA168" s="410">
        <v>0</v>
      </c>
      <c r="AB168" s="410">
        <v>107</v>
      </c>
      <c r="AF168" s="408">
        <v>-2845.13</v>
      </c>
      <c r="AG168" s="406">
        <v>337</v>
      </c>
      <c r="AH168" s="407">
        <v>0</v>
      </c>
      <c r="AI168" s="395" t="s">
        <v>308</v>
      </c>
    </row>
    <row r="169" spans="1:35" x14ac:dyDescent="0.2">
      <c r="A169" s="392" t="s">
        <v>965</v>
      </c>
      <c r="B169" s="415">
        <v>338</v>
      </c>
      <c r="C169" s="406">
        <v>338</v>
      </c>
      <c r="D169" s="406">
        <v>0</v>
      </c>
      <c r="E169" s="406">
        <v>338</v>
      </c>
      <c r="F169" s="407">
        <v>0</v>
      </c>
      <c r="G169" s="395" t="s">
        <v>309</v>
      </c>
      <c r="H169" s="408">
        <v>247550.48443826474</v>
      </c>
      <c r="I169" s="408">
        <v>14446.392374688394</v>
      </c>
      <c r="J169" s="408">
        <v>261996.87681295312</v>
      </c>
      <c r="K169" s="408">
        <v>-1090.19</v>
      </c>
      <c r="L169" s="408">
        <v>260906.68681295312</v>
      </c>
      <c r="M169" s="408">
        <v>0</v>
      </c>
      <c r="N169" s="408"/>
      <c r="O169" s="408"/>
      <c r="P169" s="408">
        <v>0</v>
      </c>
      <c r="Q169" s="409">
        <v>0</v>
      </c>
      <c r="R169" s="413"/>
      <c r="S169" s="409">
        <v>260907</v>
      </c>
      <c r="T169" s="406">
        <v>338</v>
      </c>
      <c r="U169" s="410">
        <v>451</v>
      </c>
      <c r="V169" s="410"/>
      <c r="W169" s="410">
        <v>499.38</v>
      </c>
      <c r="X169" s="410">
        <v>78.31</v>
      </c>
      <c r="Y169" s="410">
        <v>61.5</v>
      </c>
      <c r="Z169" s="410">
        <v>-1090.19</v>
      </c>
      <c r="AA169" s="410">
        <v>0</v>
      </c>
      <c r="AB169" s="410">
        <v>41</v>
      </c>
      <c r="AF169" s="408">
        <v>-1090.19</v>
      </c>
      <c r="AG169" s="406">
        <v>338</v>
      </c>
      <c r="AH169" s="407">
        <v>0</v>
      </c>
      <c r="AI169" s="395" t="s">
        <v>309</v>
      </c>
    </row>
    <row r="170" spans="1:35" x14ac:dyDescent="0.2">
      <c r="A170" s="392" t="s">
        <v>966</v>
      </c>
      <c r="B170" s="415">
        <v>339</v>
      </c>
      <c r="C170" s="406">
        <v>339</v>
      </c>
      <c r="D170" s="406">
        <v>0</v>
      </c>
      <c r="E170" s="406">
        <v>339</v>
      </c>
      <c r="F170" s="407">
        <v>0</v>
      </c>
      <c r="G170" s="395" t="s">
        <v>310</v>
      </c>
      <c r="H170" s="408">
        <v>435392.70756784698</v>
      </c>
      <c r="I170" s="408">
        <v>-1704.3543754231621</v>
      </c>
      <c r="J170" s="408">
        <v>433688.35319242382</v>
      </c>
      <c r="K170" s="408">
        <v>-2791.95</v>
      </c>
      <c r="L170" s="408">
        <v>430896.40319242381</v>
      </c>
      <c r="M170" s="408">
        <v>0</v>
      </c>
      <c r="N170" s="408"/>
      <c r="O170" s="408"/>
      <c r="P170" s="408">
        <v>0</v>
      </c>
      <c r="Q170" s="409">
        <v>0</v>
      </c>
      <c r="R170" s="413"/>
      <c r="S170" s="409">
        <v>430896</v>
      </c>
      <c r="T170" s="406">
        <v>339</v>
      </c>
      <c r="U170" s="410">
        <v>1155</v>
      </c>
      <c r="V170" s="410"/>
      <c r="W170" s="410">
        <v>1278.8999999999999</v>
      </c>
      <c r="X170" s="410">
        <v>200.54999999999998</v>
      </c>
      <c r="Y170" s="410">
        <v>157.5</v>
      </c>
      <c r="Z170" s="410">
        <v>-2791.95</v>
      </c>
      <c r="AA170" s="410">
        <v>0</v>
      </c>
      <c r="AB170" s="410">
        <v>105</v>
      </c>
      <c r="AF170" s="408">
        <v>-2791.95</v>
      </c>
      <c r="AG170" s="406">
        <v>339</v>
      </c>
      <c r="AH170" s="407">
        <v>0</v>
      </c>
      <c r="AI170" s="395" t="s">
        <v>310</v>
      </c>
    </row>
    <row r="171" spans="1:35" x14ac:dyDescent="0.2">
      <c r="A171" s="392" t="s">
        <v>967</v>
      </c>
      <c r="B171" s="415">
        <v>341</v>
      </c>
      <c r="C171" s="406">
        <v>341</v>
      </c>
      <c r="D171" s="406">
        <v>0</v>
      </c>
      <c r="E171" s="406">
        <v>341</v>
      </c>
      <c r="F171" s="407">
        <v>0</v>
      </c>
      <c r="G171" s="395" t="s">
        <v>311</v>
      </c>
      <c r="H171" s="408">
        <v>476232.9535275189</v>
      </c>
      <c r="I171" s="408">
        <v>2697.6677566095377</v>
      </c>
      <c r="J171" s="408">
        <v>478930.62128412846</v>
      </c>
      <c r="K171" s="408">
        <v>-2632.41</v>
      </c>
      <c r="L171" s="408">
        <v>476298.21128412848</v>
      </c>
      <c r="M171" s="408">
        <v>0</v>
      </c>
      <c r="N171" s="408"/>
      <c r="O171" s="408"/>
      <c r="P171" s="408">
        <v>0</v>
      </c>
      <c r="Q171" s="409">
        <v>0</v>
      </c>
      <c r="R171" s="413"/>
      <c r="S171" s="409">
        <v>476298</v>
      </c>
      <c r="T171" s="406">
        <v>341</v>
      </c>
      <c r="U171" s="410">
        <v>1089</v>
      </c>
      <c r="V171" s="410"/>
      <c r="W171" s="410">
        <v>1205.82</v>
      </c>
      <c r="X171" s="410">
        <v>189.09</v>
      </c>
      <c r="Y171" s="410">
        <v>148.5</v>
      </c>
      <c r="Z171" s="410">
        <v>-2632.41</v>
      </c>
      <c r="AA171" s="410">
        <v>0</v>
      </c>
      <c r="AB171" s="410">
        <v>99</v>
      </c>
      <c r="AF171" s="408">
        <v>-2632.41</v>
      </c>
      <c r="AG171" s="406">
        <v>341</v>
      </c>
      <c r="AH171" s="407">
        <v>0</v>
      </c>
      <c r="AI171" s="395" t="s">
        <v>311</v>
      </c>
    </row>
    <row r="172" spans="1:35" x14ac:dyDescent="0.2">
      <c r="A172" s="392" t="s">
        <v>968</v>
      </c>
      <c r="B172" s="415">
        <v>342</v>
      </c>
      <c r="C172" s="406">
        <v>342</v>
      </c>
      <c r="D172" s="406">
        <v>0</v>
      </c>
      <c r="E172" s="406">
        <v>342</v>
      </c>
      <c r="F172" s="407">
        <v>0</v>
      </c>
      <c r="G172" s="395" t="s">
        <v>312</v>
      </c>
      <c r="H172" s="408">
        <v>787089.51512076822</v>
      </c>
      <c r="I172" s="408">
        <v>-5425.976819305647</v>
      </c>
      <c r="J172" s="408">
        <v>781663.53830146254</v>
      </c>
      <c r="K172" s="408">
        <v>-5477.54</v>
      </c>
      <c r="L172" s="408">
        <v>776185.9983014625</v>
      </c>
      <c r="M172" s="408">
        <v>0</v>
      </c>
      <c r="N172" s="408"/>
      <c r="O172" s="408"/>
      <c r="P172" s="408">
        <v>0</v>
      </c>
      <c r="Q172" s="409">
        <v>0</v>
      </c>
      <c r="R172" s="413"/>
      <c r="S172" s="409">
        <v>776186</v>
      </c>
      <c r="T172" s="406">
        <v>342</v>
      </c>
      <c r="U172" s="410">
        <v>2266</v>
      </c>
      <c r="V172" s="410"/>
      <c r="W172" s="410">
        <v>2509.08</v>
      </c>
      <c r="X172" s="410">
        <v>393.46</v>
      </c>
      <c r="Y172" s="410">
        <v>309</v>
      </c>
      <c r="Z172" s="410">
        <v>-5477.54</v>
      </c>
      <c r="AA172" s="410">
        <v>0</v>
      </c>
      <c r="AB172" s="410">
        <v>206</v>
      </c>
      <c r="AF172" s="408">
        <v>-5477.54</v>
      </c>
      <c r="AG172" s="406">
        <v>342</v>
      </c>
      <c r="AH172" s="407">
        <v>0</v>
      </c>
      <c r="AI172" s="395" t="s">
        <v>312</v>
      </c>
    </row>
    <row r="173" spans="1:35" x14ac:dyDescent="0.2">
      <c r="A173" s="392" t="s">
        <v>969</v>
      </c>
      <c r="B173" s="415">
        <v>343</v>
      </c>
      <c r="C173" s="406">
        <v>343</v>
      </c>
      <c r="D173" s="406">
        <v>0</v>
      </c>
      <c r="E173" s="406">
        <v>343</v>
      </c>
      <c r="F173" s="407">
        <v>0</v>
      </c>
      <c r="G173" s="395" t="s">
        <v>313</v>
      </c>
      <c r="H173" s="408">
        <v>1415808.5942300034</v>
      </c>
      <c r="I173" s="408">
        <v>-17309.131735962263</v>
      </c>
      <c r="J173" s="408">
        <v>1398499.4624940411</v>
      </c>
      <c r="K173" s="408">
        <v>-10609.41</v>
      </c>
      <c r="L173" s="408">
        <v>1387890.0524940412</v>
      </c>
      <c r="M173" s="408">
        <v>42840</v>
      </c>
      <c r="N173" s="408"/>
      <c r="O173" s="408"/>
      <c r="P173" s="408">
        <v>0</v>
      </c>
      <c r="Q173" s="409">
        <v>0</v>
      </c>
      <c r="R173" s="413"/>
      <c r="S173" s="409">
        <v>1430730</v>
      </c>
      <c r="T173" s="406">
        <v>343</v>
      </c>
      <c r="U173" s="410">
        <v>4389</v>
      </c>
      <c r="V173" s="410"/>
      <c r="W173" s="410">
        <v>4859.82</v>
      </c>
      <c r="X173" s="410">
        <v>762.08999999999992</v>
      </c>
      <c r="Y173" s="410">
        <v>598.5</v>
      </c>
      <c r="Z173" s="410">
        <v>-10609.41</v>
      </c>
      <c r="AA173" s="410">
        <v>0</v>
      </c>
      <c r="AB173" s="410">
        <v>399</v>
      </c>
      <c r="AF173" s="408">
        <v>-10609.41</v>
      </c>
      <c r="AG173" s="406">
        <v>343</v>
      </c>
      <c r="AH173" s="407">
        <v>0</v>
      </c>
      <c r="AI173" s="395" t="s">
        <v>313</v>
      </c>
    </row>
    <row r="174" spans="1:35" x14ac:dyDescent="0.2">
      <c r="A174" s="392" t="s">
        <v>970</v>
      </c>
      <c r="B174" s="415">
        <v>344</v>
      </c>
      <c r="C174" s="411">
        <v>344</v>
      </c>
      <c r="D174" s="406" t="s">
        <v>710</v>
      </c>
      <c r="E174" s="406" t="s">
        <v>1</v>
      </c>
      <c r="F174" s="407" t="s">
        <v>1</v>
      </c>
      <c r="G174" s="392" t="s">
        <v>314</v>
      </c>
      <c r="H174" s="408">
        <v>728518.1133241913</v>
      </c>
      <c r="I174" s="408">
        <v>-4075.824256691802</v>
      </c>
      <c r="J174" s="408">
        <v>724442.28906749946</v>
      </c>
      <c r="K174" s="408">
        <v>0</v>
      </c>
      <c r="L174" s="408">
        <v>724442.28906749946</v>
      </c>
      <c r="M174" s="408">
        <v>0</v>
      </c>
      <c r="N174" s="408"/>
      <c r="O174" s="412"/>
      <c r="P174" s="408">
        <v>0</v>
      </c>
      <c r="Q174" s="413">
        <v>0</v>
      </c>
      <c r="R174" s="413"/>
      <c r="S174" s="409">
        <v>724442</v>
      </c>
      <c r="T174" s="411">
        <v>344</v>
      </c>
      <c r="U174" s="410"/>
      <c r="V174" s="410">
        <v>0</v>
      </c>
      <c r="W174" s="410">
        <v>0</v>
      </c>
      <c r="X174" s="410">
        <v>0</v>
      </c>
      <c r="Y174" s="410">
        <v>0</v>
      </c>
      <c r="Z174" s="410">
        <v>0</v>
      </c>
      <c r="AA174" s="410">
        <v>0</v>
      </c>
      <c r="AB174" s="410">
        <v>206</v>
      </c>
      <c r="AF174" s="408">
        <v>0</v>
      </c>
      <c r="AG174" s="411">
        <v>344</v>
      </c>
      <c r="AH174" s="407" t="s">
        <v>1</v>
      </c>
      <c r="AI174" s="392" t="s">
        <v>314</v>
      </c>
    </row>
    <row r="175" spans="1:35" x14ac:dyDescent="0.2">
      <c r="A175" s="392" t="s">
        <v>971</v>
      </c>
      <c r="B175" s="415">
        <v>350</v>
      </c>
      <c r="C175" s="411">
        <v>350</v>
      </c>
      <c r="D175" s="406" t="s">
        <v>710</v>
      </c>
      <c r="E175" s="406" t="s">
        <v>1</v>
      </c>
      <c r="F175" s="407" t="s">
        <v>1</v>
      </c>
      <c r="G175" s="392" t="s">
        <v>315</v>
      </c>
      <c r="H175" s="408">
        <v>5543865.4326462755</v>
      </c>
      <c r="I175" s="408">
        <v>-53152.450555716488</v>
      </c>
      <c r="J175" s="408">
        <v>5490712.9820905589</v>
      </c>
      <c r="K175" s="408">
        <v>0</v>
      </c>
      <c r="L175" s="408">
        <v>5490712.9820905589</v>
      </c>
      <c r="M175" s="408">
        <v>0</v>
      </c>
      <c r="N175" s="408"/>
      <c r="O175" s="412"/>
      <c r="P175" s="408">
        <v>0</v>
      </c>
      <c r="Q175" s="413">
        <v>0</v>
      </c>
      <c r="R175" s="413"/>
      <c r="S175" s="409">
        <v>5490713</v>
      </c>
      <c r="T175" s="406">
        <v>350</v>
      </c>
      <c r="U175" s="410"/>
      <c r="V175" s="410">
        <v>0</v>
      </c>
      <c r="W175" s="410">
        <v>0</v>
      </c>
      <c r="X175" s="410">
        <v>0</v>
      </c>
      <c r="Y175" s="410">
        <v>0</v>
      </c>
      <c r="Z175" s="410">
        <v>0</v>
      </c>
      <c r="AA175" s="410">
        <v>0</v>
      </c>
      <c r="AB175" s="410">
        <v>1090</v>
      </c>
      <c r="AF175" s="408">
        <v>0</v>
      </c>
      <c r="AG175" s="406">
        <v>350</v>
      </c>
      <c r="AH175" s="407" t="s">
        <v>1</v>
      </c>
      <c r="AI175" s="395" t="s">
        <v>315</v>
      </c>
    </row>
    <row r="176" spans="1:35" x14ac:dyDescent="0.2">
      <c r="A176" s="392" t="s">
        <v>972</v>
      </c>
      <c r="B176" s="415">
        <v>356</v>
      </c>
      <c r="C176" s="406">
        <v>356</v>
      </c>
      <c r="D176" s="406" t="s">
        <v>710</v>
      </c>
      <c r="E176" s="406" t="s">
        <v>1</v>
      </c>
      <c r="F176" s="407" t="s">
        <v>1</v>
      </c>
      <c r="G176" s="395" t="s">
        <v>316</v>
      </c>
      <c r="H176" s="408">
        <v>3493824.418890751</v>
      </c>
      <c r="I176" s="408">
        <v>-21158.248944812607</v>
      </c>
      <c r="J176" s="408">
        <v>3472666.1699459385</v>
      </c>
      <c r="K176" s="408">
        <v>0</v>
      </c>
      <c r="L176" s="408">
        <v>3472666.1699459385</v>
      </c>
      <c r="M176" s="408">
        <v>0</v>
      </c>
      <c r="N176" s="408"/>
      <c r="O176" s="408"/>
      <c r="P176" s="408">
        <v>0</v>
      </c>
      <c r="Q176" s="409">
        <v>0</v>
      </c>
      <c r="R176" s="413"/>
      <c r="S176" s="409">
        <v>3472666</v>
      </c>
      <c r="T176" s="406">
        <v>356</v>
      </c>
      <c r="U176" s="410"/>
      <c r="V176" s="410">
        <v>0</v>
      </c>
      <c r="W176" s="410">
        <v>0</v>
      </c>
      <c r="X176" s="410">
        <v>0</v>
      </c>
      <c r="Y176" s="410">
        <v>0</v>
      </c>
      <c r="Z176" s="410">
        <v>0</v>
      </c>
      <c r="AA176" s="410">
        <v>0</v>
      </c>
      <c r="AB176" s="410">
        <v>705</v>
      </c>
      <c r="AF176" s="408">
        <v>0</v>
      </c>
      <c r="AG176" s="406">
        <v>356</v>
      </c>
      <c r="AH176" s="407" t="s">
        <v>1</v>
      </c>
      <c r="AI176" s="395" t="s">
        <v>316</v>
      </c>
    </row>
    <row r="177" spans="1:35" x14ac:dyDescent="0.2">
      <c r="A177" s="392" t="s">
        <v>973</v>
      </c>
      <c r="B177" s="415">
        <v>357</v>
      </c>
      <c r="C177" s="411">
        <v>357</v>
      </c>
      <c r="D177" s="406" t="s">
        <v>710</v>
      </c>
      <c r="E177" s="406" t="s">
        <v>1</v>
      </c>
      <c r="F177" s="407" t="s">
        <v>1</v>
      </c>
      <c r="G177" s="392" t="s">
        <v>317</v>
      </c>
      <c r="H177" s="408">
        <v>4221007.8357976004</v>
      </c>
      <c r="I177" s="408">
        <v>-27510.235797600355</v>
      </c>
      <c r="J177" s="408">
        <v>4193497.6</v>
      </c>
      <c r="K177" s="408">
        <v>0</v>
      </c>
      <c r="L177" s="408">
        <v>4193497.6</v>
      </c>
      <c r="M177" s="408">
        <v>0</v>
      </c>
      <c r="N177" s="408"/>
      <c r="O177" s="412"/>
      <c r="P177" s="408">
        <v>0</v>
      </c>
      <c r="Q177" s="413">
        <v>0</v>
      </c>
      <c r="R177" s="413"/>
      <c r="S177" s="409">
        <v>4193498</v>
      </c>
      <c r="T177" s="406">
        <v>357</v>
      </c>
      <c r="U177" s="410"/>
      <c r="V177" s="410">
        <v>0</v>
      </c>
      <c r="W177" s="410">
        <v>0</v>
      </c>
      <c r="X177" s="410">
        <v>0</v>
      </c>
      <c r="Y177" s="410">
        <v>0</v>
      </c>
      <c r="Z177" s="410">
        <v>0</v>
      </c>
      <c r="AA177" s="410">
        <v>0</v>
      </c>
      <c r="AB177" s="410">
        <v>907</v>
      </c>
      <c r="AF177" s="408">
        <v>0</v>
      </c>
      <c r="AG177" s="406">
        <v>357</v>
      </c>
      <c r="AH177" s="407" t="s">
        <v>1</v>
      </c>
      <c r="AI177" s="395" t="s">
        <v>317</v>
      </c>
    </row>
    <row r="178" spans="1:35" x14ac:dyDescent="0.2">
      <c r="A178" s="392" t="s">
        <v>974</v>
      </c>
      <c r="B178" s="415">
        <v>361</v>
      </c>
      <c r="C178" s="411">
        <v>361</v>
      </c>
      <c r="D178" s="406" t="s">
        <v>710</v>
      </c>
      <c r="E178" s="406" t="s">
        <v>1</v>
      </c>
      <c r="F178" s="407" t="s">
        <v>1</v>
      </c>
      <c r="G178" s="392" t="s">
        <v>318</v>
      </c>
      <c r="H178" s="408">
        <v>3480472.0182780041</v>
      </c>
      <c r="I178" s="408">
        <v>-33947.630572025904</v>
      </c>
      <c r="J178" s="408">
        <v>3446524.387705978</v>
      </c>
      <c r="K178" s="408">
        <v>0</v>
      </c>
      <c r="L178" s="408">
        <v>3446524.387705978</v>
      </c>
      <c r="M178" s="408">
        <v>0</v>
      </c>
      <c r="N178" s="408"/>
      <c r="O178" s="412"/>
      <c r="P178" s="408">
        <v>0</v>
      </c>
      <c r="Q178" s="413">
        <v>0</v>
      </c>
      <c r="R178" s="413"/>
      <c r="S178" s="409">
        <v>3446524</v>
      </c>
      <c r="T178" s="406">
        <v>361</v>
      </c>
      <c r="U178" s="410"/>
      <c r="V178" s="410">
        <v>0</v>
      </c>
      <c r="W178" s="410">
        <v>0</v>
      </c>
      <c r="X178" s="410">
        <v>0</v>
      </c>
      <c r="Y178" s="410">
        <v>0</v>
      </c>
      <c r="Z178" s="410">
        <v>0</v>
      </c>
      <c r="AA178" s="410">
        <v>0</v>
      </c>
      <c r="AB178" s="410">
        <v>732</v>
      </c>
      <c r="AF178" s="408">
        <v>0</v>
      </c>
      <c r="AG178" s="406">
        <v>361</v>
      </c>
      <c r="AH178" s="407" t="s">
        <v>1</v>
      </c>
      <c r="AI178" s="395" t="s">
        <v>318</v>
      </c>
    </row>
    <row r="179" spans="1:35" x14ac:dyDescent="0.2">
      <c r="A179" s="392" t="s">
        <v>975</v>
      </c>
      <c r="B179" s="415">
        <v>362</v>
      </c>
      <c r="C179" s="411">
        <v>362</v>
      </c>
      <c r="D179" s="406" t="s">
        <v>710</v>
      </c>
      <c r="E179" s="406" t="s">
        <v>1</v>
      </c>
      <c r="F179" s="407" t="s">
        <v>1</v>
      </c>
      <c r="G179" s="392" t="s">
        <v>319</v>
      </c>
      <c r="H179" s="408">
        <v>2401417.6032378096</v>
      </c>
      <c r="I179" s="408">
        <v>-16766.18646047205</v>
      </c>
      <c r="J179" s="408">
        <v>2384651.4167773374</v>
      </c>
      <c r="K179" s="408">
        <v>0</v>
      </c>
      <c r="L179" s="408">
        <v>2384651.4167773374</v>
      </c>
      <c r="M179" s="408">
        <v>0</v>
      </c>
      <c r="N179" s="408"/>
      <c r="O179" s="412"/>
      <c r="P179" s="408">
        <v>0</v>
      </c>
      <c r="Q179" s="413">
        <v>0</v>
      </c>
      <c r="R179" s="413"/>
      <c r="S179" s="409">
        <v>2384651</v>
      </c>
      <c r="T179" s="406">
        <v>362</v>
      </c>
      <c r="U179" s="410"/>
      <c r="V179" s="410">
        <v>0</v>
      </c>
      <c r="W179" s="410">
        <v>0</v>
      </c>
      <c r="X179" s="410">
        <v>0</v>
      </c>
      <c r="Y179" s="410">
        <v>0</v>
      </c>
      <c r="Z179" s="410">
        <v>0</v>
      </c>
      <c r="AA179" s="410">
        <v>0</v>
      </c>
      <c r="AB179" s="410">
        <v>486</v>
      </c>
      <c r="AF179" s="408">
        <v>0</v>
      </c>
      <c r="AG179" s="406">
        <v>362</v>
      </c>
      <c r="AH179" s="407" t="s">
        <v>1</v>
      </c>
      <c r="AI179" s="395" t="s">
        <v>319</v>
      </c>
    </row>
    <row r="180" spans="1:35" x14ac:dyDescent="0.2">
      <c r="A180" s="392" t="s">
        <v>976</v>
      </c>
      <c r="B180" s="415">
        <v>365</v>
      </c>
      <c r="C180" s="411">
        <v>365</v>
      </c>
      <c r="D180" s="406" t="s">
        <v>710</v>
      </c>
      <c r="E180" s="406" t="s">
        <v>1</v>
      </c>
      <c r="F180" s="407" t="s">
        <v>1</v>
      </c>
      <c r="G180" s="392" t="s">
        <v>471</v>
      </c>
      <c r="H180" s="408">
        <v>4436716.3655048097</v>
      </c>
      <c r="I180" s="408">
        <v>-25162.326509183786</v>
      </c>
      <c r="J180" s="408">
        <v>4411554.0389956255</v>
      </c>
      <c r="K180" s="408">
        <v>0</v>
      </c>
      <c r="L180" s="408">
        <v>4411554.0389956255</v>
      </c>
      <c r="M180" s="408">
        <v>0</v>
      </c>
      <c r="N180" s="408"/>
      <c r="O180" s="412"/>
      <c r="P180" s="408">
        <v>0</v>
      </c>
      <c r="Q180" s="413">
        <v>0</v>
      </c>
      <c r="R180" s="413"/>
      <c r="S180" s="409">
        <v>4411554</v>
      </c>
      <c r="T180" s="406">
        <v>365</v>
      </c>
      <c r="U180" s="410"/>
      <c r="V180" s="410">
        <v>0</v>
      </c>
      <c r="W180" s="410">
        <v>0</v>
      </c>
      <c r="X180" s="410">
        <v>0</v>
      </c>
      <c r="Y180" s="410">
        <v>0</v>
      </c>
      <c r="Z180" s="410">
        <v>0</v>
      </c>
      <c r="AA180" s="410">
        <v>0</v>
      </c>
      <c r="AB180" s="410">
        <v>790</v>
      </c>
      <c r="AF180" s="408">
        <v>0</v>
      </c>
      <c r="AG180" s="406">
        <v>365</v>
      </c>
      <c r="AH180" s="407" t="s">
        <v>1</v>
      </c>
      <c r="AI180" s="395" t="s">
        <v>471</v>
      </c>
    </row>
    <row r="181" spans="1:35" x14ac:dyDescent="0.2">
      <c r="A181" s="392" t="s">
        <v>977</v>
      </c>
      <c r="B181" s="415">
        <v>366</v>
      </c>
      <c r="C181" s="411">
        <v>366</v>
      </c>
      <c r="D181" s="406" t="s">
        <v>710</v>
      </c>
      <c r="E181" s="406" t="s">
        <v>1</v>
      </c>
      <c r="F181" s="407" t="s">
        <v>1</v>
      </c>
      <c r="G181" s="392" t="s">
        <v>320</v>
      </c>
      <c r="H181" s="408">
        <v>7221167.9190813983</v>
      </c>
      <c r="I181" s="408">
        <v>-56847.153270723167</v>
      </c>
      <c r="J181" s="408">
        <v>7164320.765810675</v>
      </c>
      <c r="K181" s="408">
        <v>0</v>
      </c>
      <c r="L181" s="408">
        <v>7164320.765810675</v>
      </c>
      <c r="M181" s="408">
        <v>0</v>
      </c>
      <c r="N181" s="408"/>
      <c r="O181" s="412"/>
      <c r="P181" s="408">
        <v>0</v>
      </c>
      <c r="Q181" s="413">
        <v>0</v>
      </c>
      <c r="R181" s="413"/>
      <c r="S181" s="409">
        <v>7164321</v>
      </c>
      <c r="T181" s="406">
        <v>366</v>
      </c>
      <c r="U181" s="410"/>
      <c r="V181" s="410">
        <v>0</v>
      </c>
      <c r="W181" s="410">
        <v>0</v>
      </c>
      <c r="X181" s="410">
        <v>0</v>
      </c>
      <c r="Y181" s="410">
        <v>0</v>
      </c>
      <c r="Z181" s="410">
        <v>0</v>
      </c>
      <c r="AA181" s="410">
        <v>0</v>
      </c>
      <c r="AB181" s="410">
        <v>1490</v>
      </c>
      <c r="AF181" s="408">
        <v>0</v>
      </c>
      <c r="AG181" s="406">
        <v>366</v>
      </c>
      <c r="AH181" s="407" t="s">
        <v>1</v>
      </c>
      <c r="AI181" s="395" t="s">
        <v>320</v>
      </c>
    </row>
    <row r="182" spans="1:35" x14ac:dyDescent="0.2">
      <c r="A182" s="392" t="s">
        <v>978</v>
      </c>
      <c r="B182" s="415">
        <v>368</v>
      </c>
      <c r="C182" s="411">
        <v>368</v>
      </c>
      <c r="D182" s="406" t="s">
        <v>710</v>
      </c>
      <c r="E182" s="406" t="s">
        <v>1</v>
      </c>
      <c r="F182" s="407" t="s">
        <v>1</v>
      </c>
      <c r="G182" s="392" t="s">
        <v>321</v>
      </c>
      <c r="H182" s="408">
        <v>4289094.3889721753</v>
      </c>
      <c r="I182" s="408">
        <v>-12379.87457730914</v>
      </c>
      <c r="J182" s="408">
        <v>4276714.5143948663</v>
      </c>
      <c r="K182" s="408">
        <v>0</v>
      </c>
      <c r="L182" s="408">
        <v>4276714.5143948663</v>
      </c>
      <c r="M182" s="408">
        <v>0</v>
      </c>
      <c r="N182" s="408"/>
      <c r="O182" s="412"/>
      <c r="P182" s="408">
        <v>0</v>
      </c>
      <c r="Q182" s="413">
        <v>0</v>
      </c>
      <c r="R182" s="413"/>
      <c r="S182" s="409">
        <v>4276715</v>
      </c>
      <c r="T182" s="406">
        <v>368</v>
      </c>
      <c r="U182" s="410"/>
      <c r="V182" s="410">
        <v>0</v>
      </c>
      <c r="W182" s="410">
        <v>0</v>
      </c>
      <c r="X182" s="410">
        <v>0</v>
      </c>
      <c r="Y182" s="410">
        <v>0</v>
      </c>
      <c r="Z182" s="410">
        <v>0</v>
      </c>
      <c r="AA182" s="410">
        <v>0</v>
      </c>
      <c r="AB182" s="410">
        <v>755</v>
      </c>
      <c r="AF182" s="408">
        <v>0</v>
      </c>
      <c r="AG182" s="406">
        <v>368</v>
      </c>
      <c r="AH182" s="407" t="s">
        <v>1</v>
      </c>
      <c r="AI182" s="395" t="s">
        <v>321</v>
      </c>
    </row>
    <row r="183" spans="1:35" x14ac:dyDescent="0.2">
      <c r="A183" s="392" t="s">
        <v>979</v>
      </c>
      <c r="B183" s="415">
        <v>370</v>
      </c>
      <c r="C183" s="406">
        <v>370</v>
      </c>
      <c r="D183" s="406">
        <v>0</v>
      </c>
      <c r="E183" s="406">
        <v>370</v>
      </c>
      <c r="F183" s="407">
        <v>0</v>
      </c>
      <c r="G183" s="395" t="s">
        <v>322</v>
      </c>
      <c r="H183" s="408">
        <v>6130031.5199569035</v>
      </c>
      <c r="I183" s="408">
        <v>-54229.751930223516</v>
      </c>
      <c r="J183" s="408">
        <v>6075801.7680266798</v>
      </c>
      <c r="K183" s="408">
        <v>-31183.18</v>
      </c>
      <c r="L183" s="408">
        <v>6044618.5880266801</v>
      </c>
      <c r="M183" s="408">
        <v>0</v>
      </c>
      <c r="N183" s="408"/>
      <c r="O183" s="408"/>
      <c r="P183" s="408">
        <v>0</v>
      </c>
      <c r="Q183" s="409">
        <v>0</v>
      </c>
      <c r="R183" s="413">
        <v>1812747.3333333335</v>
      </c>
      <c r="S183" s="409">
        <v>7857366</v>
      </c>
      <c r="T183" s="406">
        <v>370</v>
      </c>
      <c r="U183" s="410"/>
      <c r="V183" s="410">
        <v>11945.119999999999</v>
      </c>
      <c r="W183" s="410">
        <v>15030.119999999999</v>
      </c>
      <c r="X183" s="410">
        <v>2356.94</v>
      </c>
      <c r="Y183" s="410">
        <v>1851</v>
      </c>
      <c r="Z183" s="410">
        <v>-31183.179999999997</v>
      </c>
      <c r="AA183" s="410">
        <v>0</v>
      </c>
      <c r="AB183" s="410">
        <v>1234</v>
      </c>
      <c r="AF183" s="408">
        <v>-31183.18</v>
      </c>
      <c r="AG183" s="406">
        <v>370</v>
      </c>
      <c r="AH183" s="407">
        <v>0</v>
      </c>
      <c r="AI183" s="395" t="s">
        <v>322</v>
      </c>
    </row>
    <row r="184" spans="1:35" x14ac:dyDescent="0.2">
      <c r="A184" s="392" t="s">
        <v>980</v>
      </c>
      <c r="B184" s="415">
        <v>371</v>
      </c>
      <c r="C184" s="411">
        <v>371</v>
      </c>
      <c r="D184" s="406" t="s">
        <v>710</v>
      </c>
      <c r="E184" s="406" t="s">
        <v>1</v>
      </c>
      <c r="F184" s="407" t="s">
        <v>1</v>
      </c>
      <c r="G184" s="392" t="s">
        <v>323</v>
      </c>
      <c r="H184" s="408">
        <v>3761154.6495604296</v>
      </c>
      <c r="I184" s="408">
        <v>-32940.293681983952</v>
      </c>
      <c r="J184" s="408">
        <v>3728214.3558784458</v>
      </c>
      <c r="K184" s="408">
        <v>0</v>
      </c>
      <c r="L184" s="408">
        <v>3728214.3558784458</v>
      </c>
      <c r="M184" s="408">
        <v>0</v>
      </c>
      <c r="N184" s="408"/>
      <c r="O184" s="412"/>
      <c r="P184" s="408">
        <v>0</v>
      </c>
      <c r="Q184" s="413">
        <v>0</v>
      </c>
      <c r="R184" s="413"/>
      <c r="S184" s="409">
        <v>3728214</v>
      </c>
      <c r="T184" s="406">
        <v>371</v>
      </c>
      <c r="U184" s="410"/>
      <c r="V184" s="410">
        <v>0</v>
      </c>
      <c r="W184" s="410">
        <v>0</v>
      </c>
      <c r="X184" s="410">
        <v>0</v>
      </c>
      <c r="Y184" s="410">
        <v>0</v>
      </c>
      <c r="Z184" s="410">
        <v>0</v>
      </c>
      <c r="AA184" s="410">
        <v>0</v>
      </c>
      <c r="AB184" s="410">
        <v>662</v>
      </c>
      <c r="AF184" s="408">
        <v>0</v>
      </c>
      <c r="AG184" s="406">
        <v>371</v>
      </c>
      <c r="AH184" s="407" t="s">
        <v>1</v>
      </c>
      <c r="AI184" s="395" t="s">
        <v>323</v>
      </c>
    </row>
    <row r="185" spans="1:35" x14ac:dyDescent="0.2">
      <c r="A185" s="392" t="s">
        <v>981</v>
      </c>
      <c r="B185" s="415">
        <v>372</v>
      </c>
      <c r="C185" s="411">
        <v>372</v>
      </c>
      <c r="D185" s="406" t="s">
        <v>710</v>
      </c>
      <c r="E185" s="406" t="s">
        <v>1</v>
      </c>
      <c r="F185" s="407" t="s">
        <v>1</v>
      </c>
      <c r="G185" s="392" t="s">
        <v>324</v>
      </c>
      <c r="H185" s="408">
        <v>4054211.9122894257</v>
      </c>
      <c r="I185" s="408">
        <v>-21204.470379582712</v>
      </c>
      <c r="J185" s="408">
        <v>4033007.4419098431</v>
      </c>
      <c r="K185" s="408">
        <v>0</v>
      </c>
      <c r="L185" s="408">
        <v>4033007.4419098431</v>
      </c>
      <c r="M185" s="408">
        <v>0</v>
      </c>
      <c r="N185" s="408"/>
      <c r="O185" s="412"/>
      <c r="P185" s="408">
        <v>0</v>
      </c>
      <c r="Q185" s="413">
        <v>0</v>
      </c>
      <c r="R185" s="413"/>
      <c r="S185" s="409">
        <v>4033007</v>
      </c>
      <c r="T185" s="406">
        <v>372</v>
      </c>
      <c r="U185" s="410"/>
      <c r="V185" s="410">
        <v>0</v>
      </c>
      <c r="W185" s="410">
        <v>0</v>
      </c>
      <c r="X185" s="410">
        <v>0</v>
      </c>
      <c r="Y185" s="410">
        <v>0</v>
      </c>
      <c r="Z185" s="410">
        <v>0</v>
      </c>
      <c r="AA185" s="410">
        <v>0</v>
      </c>
      <c r="AB185" s="410">
        <v>834</v>
      </c>
      <c r="AF185" s="408">
        <v>0</v>
      </c>
      <c r="AG185" s="406">
        <v>372</v>
      </c>
      <c r="AH185" s="407" t="s">
        <v>1</v>
      </c>
      <c r="AI185" s="395" t="s">
        <v>324</v>
      </c>
    </row>
    <row r="186" spans="1:35" x14ac:dyDescent="0.2">
      <c r="A186" s="392" t="s">
        <v>982</v>
      </c>
      <c r="B186" s="415">
        <v>373</v>
      </c>
      <c r="C186" s="411">
        <v>373</v>
      </c>
      <c r="D186" s="406" t="s">
        <v>710</v>
      </c>
      <c r="E186" s="406" t="s">
        <v>1</v>
      </c>
      <c r="F186" s="407" t="s">
        <v>1</v>
      </c>
      <c r="G186" s="392" t="s">
        <v>325</v>
      </c>
      <c r="H186" s="408">
        <v>2494500.1693057776</v>
      </c>
      <c r="I186" s="408">
        <v>-8552.6267755544795</v>
      </c>
      <c r="J186" s="408">
        <v>2485947.5425302233</v>
      </c>
      <c r="K186" s="408">
        <v>0</v>
      </c>
      <c r="L186" s="408">
        <v>2485947.5425302233</v>
      </c>
      <c r="M186" s="408">
        <v>0</v>
      </c>
      <c r="N186" s="408"/>
      <c r="O186" s="412"/>
      <c r="P186" s="408">
        <v>0</v>
      </c>
      <c r="Q186" s="413">
        <v>0</v>
      </c>
      <c r="R186" s="413"/>
      <c r="S186" s="409">
        <v>2485948</v>
      </c>
      <c r="T186" s="406">
        <v>373</v>
      </c>
      <c r="U186" s="410"/>
      <c r="V186" s="410">
        <v>0</v>
      </c>
      <c r="W186" s="410">
        <v>0</v>
      </c>
      <c r="X186" s="410">
        <v>0</v>
      </c>
      <c r="Y186" s="410">
        <v>0</v>
      </c>
      <c r="Z186" s="410">
        <v>0</v>
      </c>
      <c r="AA186" s="410">
        <v>0</v>
      </c>
      <c r="AB186" s="410">
        <v>450</v>
      </c>
      <c r="AF186" s="408">
        <v>0</v>
      </c>
      <c r="AG186" s="406">
        <v>373</v>
      </c>
      <c r="AH186" s="407" t="s">
        <v>1</v>
      </c>
      <c r="AI186" s="395" t="s">
        <v>325</v>
      </c>
    </row>
    <row r="187" spans="1:35" x14ac:dyDescent="0.2">
      <c r="A187" s="392" t="s">
        <v>983</v>
      </c>
      <c r="B187" s="415">
        <v>375</v>
      </c>
      <c r="C187" s="411">
        <v>375</v>
      </c>
      <c r="D187" s="406" t="s">
        <v>710</v>
      </c>
      <c r="E187" s="406" t="s">
        <v>1</v>
      </c>
      <c r="F187" s="407" t="s">
        <v>1</v>
      </c>
      <c r="G187" s="392" t="s">
        <v>326</v>
      </c>
      <c r="H187" s="408">
        <v>5329133.5720553221</v>
      </c>
      <c r="I187" s="408">
        <v>-54614.682761888522</v>
      </c>
      <c r="J187" s="408">
        <v>5274518.8892934332</v>
      </c>
      <c r="K187" s="408">
        <v>0</v>
      </c>
      <c r="L187" s="408">
        <v>5274518.8892934332</v>
      </c>
      <c r="M187" s="408">
        <v>0</v>
      </c>
      <c r="N187" s="408"/>
      <c r="O187" s="412"/>
      <c r="P187" s="408">
        <v>0</v>
      </c>
      <c r="Q187" s="413">
        <v>0</v>
      </c>
      <c r="R187" s="413"/>
      <c r="S187" s="409">
        <v>5274519</v>
      </c>
      <c r="T187" s="406">
        <v>375</v>
      </c>
      <c r="U187" s="410"/>
      <c r="V187" s="410">
        <v>0</v>
      </c>
      <c r="W187" s="410">
        <v>0</v>
      </c>
      <c r="X187" s="410">
        <v>0</v>
      </c>
      <c r="Y187" s="410">
        <v>0</v>
      </c>
      <c r="Z187" s="410">
        <v>0</v>
      </c>
      <c r="AA187" s="410">
        <v>0</v>
      </c>
      <c r="AB187" s="410">
        <v>1004</v>
      </c>
      <c r="AF187" s="408">
        <v>0</v>
      </c>
      <c r="AG187" s="406">
        <v>375</v>
      </c>
      <c r="AH187" s="407" t="s">
        <v>1</v>
      </c>
      <c r="AI187" s="395" t="s">
        <v>326</v>
      </c>
    </row>
    <row r="188" spans="1:35" x14ac:dyDescent="0.2">
      <c r="A188" s="392" t="s">
        <v>984</v>
      </c>
      <c r="B188" s="415">
        <v>376</v>
      </c>
      <c r="C188" s="411">
        <v>376</v>
      </c>
      <c r="D188" s="406" t="s">
        <v>710</v>
      </c>
      <c r="E188" s="406" t="s">
        <v>1</v>
      </c>
      <c r="F188" s="407" t="s">
        <v>1</v>
      </c>
      <c r="G188" s="392" t="s">
        <v>327</v>
      </c>
      <c r="H188" s="408">
        <v>6922272.5</v>
      </c>
      <c r="I188" s="408">
        <v>0</v>
      </c>
      <c r="J188" s="408">
        <v>6922272.5</v>
      </c>
      <c r="K188" s="408">
        <v>0</v>
      </c>
      <c r="L188" s="408">
        <v>6922272.5</v>
      </c>
      <c r="M188" s="408">
        <v>0</v>
      </c>
      <c r="N188" s="408"/>
      <c r="O188" s="412"/>
      <c r="P188" s="408">
        <v>0</v>
      </c>
      <c r="Q188" s="413">
        <v>0</v>
      </c>
      <c r="R188" s="413"/>
      <c r="S188" s="409">
        <v>6922273</v>
      </c>
      <c r="T188" s="406">
        <v>376</v>
      </c>
      <c r="U188" s="410"/>
      <c r="V188" s="410">
        <v>0</v>
      </c>
      <c r="W188" s="410">
        <v>0</v>
      </c>
      <c r="X188" s="410">
        <v>0</v>
      </c>
      <c r="Y188" s="410">
        <v>0</v>
      </c>
      <c r="Z188" s="410">
        <v>0</v>
      </c>
      <c r="AA188" s="410">
        <v>0</v>
      </c>
      <c r="AB188" s="410">
        <v>1496</v>
      </c>
      <c r="AF188" s="408">
        <v>0</v>
      </c>
      <c r="AG188" s="406">
        <v>376</v>
      </c>
      <c r="AH188" s="407" t="s">
        <v>1</v>
      </c>
      <c r="AI188" s="395" t="s">
        <v>327</v>
      </c>
    </row>
    <row r="189" spans="1:35" x14ac:dyDescent="0.2">
      <c r="A189" s="392" t="s">
        <v>985</v>
      </c>
      <c r="B189" s="415">
        <v>378</v>
      </c>
      <c r="C189" s="411">
        <v>378</v>
      </c>
      <c r="D189" s="406" t="s">
        <v>710</v>
      </c>
      <c r="E189" s="406" t="s">
        <v>1</v>
      </c>
      <c r="F189" s="407" t="s">
        <v>1</v>
      </c>
      <c r="G189" s="392" t="s">
        <v>328</v>
      </c>
      <c r="H189" s="408">
        <v>6953440.4744751202</v>
      </c>
      <c r="I189" s="408">
        <v>-77905.296055062063</v>
      </c>
      <c r="J189" s="408">
        <v>6875535.1784200585</v>
      </c>
      <c r="K189" s="408">
        <v>0</v>
      </c>
      <c r="L189" s="408">
        <v>6875535.1784200585</v>
      </c>
      <c r="M189" s="408">
        <v>0</v>
      </c>
      <c r="N189" s="408"/>
      <c r="O189" s="412"/>
      <c r="P189" s="408">
        <v>0</v>
      </c>
      <c r="Q189" s="413">
        <v>0</v>
      </c>
      <c r="R189" s="413"/>
      <c r="S189" s="409">
        <v>6875535</v>
      </c>
      <c r="T189" s="406">
        <v>378</v>
      </c>
      <c r="U189" s="410"/>
      <c r="V189" s="410">
        <v>0</v>
      </c>
      <c r="W189" s="410">
        <v>0</v>
      </c>
      <c r="X189" s="410">
        <v>0</v>
      </c>
      <c r="Y189" s="410">
        <v>0</v>
      </c>
      <c r="Z189" s="410">
        <v>0</v>
      </c>
      <c r="AA189" s="410">
        <v>0</v>
      </c>
      <c r="AB189" s="410">
        <v>1477</v>
      </c>
      <c r="AF189" s="408">
        <v>0</v>
      </c>
      <c r="AG189" s="406">
        <v>378</v>
      </c>
      <c r="AH189" s="407" t="s">
        <v>1</v>
      </c>
      <c r="AI189" s="395" t="s">
        <v>328</v>
      </c>
    </row>
    <row r="190" spans="1:35" x14ac:dyDescent="0.2">
      <c r="A190" s="392" t="s">
        <v>986</v>
      </c>
      <c r="B190" s="415">
        <v>400</v>
      </c>
      <c r="C190" s="406">
        <v>400</v>
      </c>
      <c r="D190" s="406">
        <v>0</v>
      </c>
      <c r="E190" s="406">
        <v>400</v>
      </c>
      <c r="F190" s="407">
        <v>0</v>
      </c>
      <c r="G190" s="395" t="s">
        <v>329</v>
      </c>
      <c r="H190" s="408">
        <v>669775.19912210933</v>
      </c>
      <c r="I190" s="408">
        <v>0</v>
      </c>
      <c r="J190" s="408">
        <v>669775.19912210933</v>
      </c>
      <c r="K190" s="408">
        <v>-4493.71</v>
      </c>
      <c r="L190" s="408">
        <v>665281.48912210937</v>
      </c>
      <c r="M190" s="408">
        <v>0</v>
      </c>
      <c r="N190" s="408"/>
      <c r="O190" s="408"/>
      <c r="P190" s="408">
        <v>0</v>
      </c>
      <c r="Q190" s="409">
        <v>0</v>
      </c>
      <c r="R190" s="413"/>
      <c r="S190" s="409">
        <v>665281</v>
      </c>
      <c r="T190" s="406">
        <v>400</v>
      </c>
      <c r="U190" s="410">
        <v>1859</v>
      </c>
      <c r="V190" s="410"/>
      <c r="W190" s="410">
        <v>2058.42</v>
      </c>
      <c r="X190" s="410">
        <v>322.78999999999996</v>
      </c>
      <c r="Y190" s="410">
        <v>253.5</v>
      </c>
      <c r="Z190" s="410">
        <v>-4493.71</v>
      </c>
      <c r="AA190" s="410">
        <v>0</v>
      </c>
      <c r="AB190" s="410">
        <v>169</v>
      </c>
      <c r="AF190" s="408">
        <v>-4493.71</v>
      </c>
      <c r="AG190" s="406">
        <v>400</v>
      </c>
      <c r="AH190" s="407">
        <v>0</v>
      </c>
      <c r="AI190" s="395" t="s">
        <v>329</v>
      </c>
    </row>
    <row r="191" spans="1:35" x14ac:dyDescent="0.2">
      <c r="A191" s="392" t="s">
        <v>987</v>
      </c>
      <c r="B191" s="415">
        <v>402</v>
      </c>
      <c r="C191" s="411">
        <v>402</v>
      </c>
      <c r="D191" s="406" t="s">
        <v>710</v>
      </c>
      <c r="E191" s="406" t="s">
        <v>1</v>
      </c>
      <c r="F191" s="407" t="s">
        <v>1</v>
      </c>
      <c r="G191" s="392" t="s">
        <v>330</v>
      </c>
      <c r="H191" s="408">
        <v>603728.23694111779</v>
      </c>
      <c r="I191" s="408">
        <v>-5812.8321834382505</v>
      </c>
      <c r="J191" s="408">
        <v>597915.40475767956</v>
      </c>
      <c r="K191" s="408">
        <v>0</v>
      </c>
      <c r="L191" s="408">
        <v>597915.40475767956</v>
      </c>
      <c r="M191" s="408">
        <v>0</v>
      </c>
      <c r="N191" s="408"/>
      <c r="O191" s="412"/>
      <c r="P191" s="408">
        <v>0</v>
      </c>
      <c r="Q191" s="413">
        <v>0</v>
      </c>
      <c r="R191" s="413"/>
      <c r="S191" s="409">
        <v>597915</v>
      </c>
      <c r="T191" s="406">
        <v>402</v>
      </c>
      <c r="U191" s="410">
        <v>0</v>
      </c>
      <c r="V191" s="410"/>
      <c r="W191" s="410">
        <v>0</v>
      </c>
      <c r="X191" s="410">
        <v>0</v>
      </c>
      <c r="Y191" s="410">
        <v>0</v>
      </c>
      <c r="Z191" s="410">
        <v>0</v>
      </c>
      <c r="AA191" s="410">
        <v>0</v>
      </c>
      <c r="AB191" s="410">
        <v>157</v>
      </c>
      <c r="AF191" s="408">
        <v>0</v>
      </c>
      <c r="AG191" s="406">
        <v>402</v>
      </c>
      <c r="AH191" s="407" t="s">
        <v>1</v>
      </c>
      <c r="AI191" s="395" t="s">
        <v>330</v>
      </c>
    </row>
    <row r="192" spans="1:35" x14ac:dyDescent="0.2">
      <c r="A192" s="392" t="s">
        <v>988</v>
      </c>
      <c r="B192" s="415">
        <v>404</v>
      </c>
      <c r="C192" s="411">
        <v>404</v>
      </c>
      <c r="D192" s="406" t="s">
        <v>710</v>
      </c>
      <c r="E192" s="406" t="s">
        <v>1</v>
      </c>
      <c r="F192" s="407" t="s">
        <v>1</v>
      </c>
      <c r="G192" s="392" t="s">
        <v>331</v>
      </c>
      <c r="H192" s="408">
        <v>326041.47238180198</v>
      </c>
      <c r="I192" s="408">
        <v>-1569.2209567009083</v>
      </c>
      <c r="J192" s="408">
        <v>324472.25142510107</v>
      </c>
      <c r="K192" s="408">
        <v>0</v>
      </c>
      <c r="L192" s="408">
        <v>324472.25142510107</v>
      </c>
      <c r="M192" s="408">
        <v>0</v>
      </c>
      <c r="N192" s="408"/>
      <c r="O192" s="412"/>
      <c r="P192" s="408">
        <v>0</v>
      </c>
      <c r="Q192" s="413">
        <v>0</v>
      </c>
      <c r="R192" s="413"/>
      <c r="S192" s="409">
        <v>324472</v>
      </c>
      <c r="T192" s="406">
        <v>404</v>
      </c>
      <c r="U192" s="410">
        <v>0</v>
      </c>
      <c r="V192" s="410"/>
      <c r="W192" s="410">
        <v>0</v>
      </c>
      <c r="X192" s="410">
        <v>0</v>
      </c>
      <c r="Y192" s="410">
        <v>0</v>
      </c>
      <c r="Z192" s="410">
        <v>0</v>
      </c>
      <c r="AA192" s="410">
        <v>0</v>
      </c>
      <c r="AB192" s="410">
        <v>69</v>
      </c>
      <c r="AF192" s="408">
        <v>0</v>
      </c>
      <c r="AG192" s="406">
        <v>404</v>
      </c>
      <c r="AH192" s="407" t="s">
        <v>1</v>
      </c>
      <c r="AI192" s="395" t="s">
        <v>331</v>
      </c>
    </row>
    <row r="193" spans="1:35" x14ac:dyDescent="0.2">
      <c r="A193" s="392" t="s">
        <v>989</v>
      </c>
      <c r="B193" s="415">
        <v>405</v>
      </c>
      <c r="C193" s="406">
        <v>405</v>
      </c>
      <c r="D193" s="406">
        <v>0</v>
      </c>
      <c r="E193" s="406">
        <v>405</v>
      </c>
      <c r="F193" s="407">
        <v>0</v>
      </c>
      <c r="G193" s="395" t="s">
        <v>332</v>
      </c>
      <c r="H193" s="408">
        <v>609965.77168312005</v>
      </c>
      <c r="I193" s="408">
        <v>-3145.631745939535</v>
      </c>
      <c r="J193" s="408">
        <v>606820.13993718056</v>
      </c>
      <c r="K193" s="408">
        <v>-4174.63</v>
      </c>
      <c r="L193" s="408">
        <v>602645.50993718056</v>
      </c>
      <c r="M193" s="408">
        <v>0</v>
      </c>
      <c r="N193" s="408"/>
      <c r="O193" s="408"/>
      <c r="P193" s="408">
        <v>0</v>
      </c>
      <c r="Q193" s="409">
        <v>0</v>
      </c>
      <c r="R193" s="413"/>
      <c r="S193" s="409">
        <v>602646</v>
      </c>
      <c r="T193" s="406">
        <v>405</v>
      </c>
      <c r="U193" s="410">
        <v>1727</v>
      </c>
      <c r="V193" s="410"/>
      <c r="W193" s="410">
        <v>1912.26</v>
      </c>
      <c r="X193" s="410">
        <v>299.87</v>
      </c>
      <c r="Y193" s="410">
        <v>235.5</v>
      </c>
      <c r="Z193" s="410">
        <v>-4174.63</v>
      </c>
      <c r="AA193" s="410">
        <v>0</v>
      </c>
      <c r="AB193" s="410">
        <v>157</v>
      </c>
      <c r="AF193" s="408">
        <v>-4174.63</v>
      </c>
      <c r="AG193" s="406">
        <v>405</v>
      </c>
      <c r="AH193" s="407">
        <v>0</v>
      </c>
      <c r="AI193" s="395" t="s">
        <v>332</v>
      </c>
    </row>
    <row r="194" spans="1:35" x14ac:dyDescent="0.2">
      <c r="A194" s="392" t="s">
        <v>990</v>
      </c>
      <c r="B194" s="415">
        <v>406</v>
      </c>
      <c r="C194" s="406">
        <v>406</v>
      </c>
      <c r="D194" s="406">
        <v>0</v>
      </c>
      <c r="E194" s="406">
        <v>406</v>
      </c>
      <c r="F194" s="407">
        <v>0</v>
      </c>
      <c r="G194" s="395" t="s">
        <v>333</v>
      </c>
      <c r="H194" s="408">
        <v>368781.99175447575</v>
      </c>
      <c r="I194" s="408">
        <v>-4107.0966715045261</v>
      </c>
      <c r="J194" s="408">
        <v>364674.8950829712</v>
      </c>
      <c r="K194" s="408">
        <v>-2074.02</v>
      </c>
      <c r="L194" s="408">
        <v>362600.87508297118</v>
      </c>
      <c r="M194" s="408">
        <v>0</v>
      </c>
      <c r="N194" s="408"/>
      <c r="O194" s="408"/>
      <c r="P194" s="408">
        <v>0</v>
      </c>
      <c r="Q194" s="409">
        <v>0</v>
      </c>
      <c r="R194" s="413"/>
      <c r="S194" s="409">
        <v>362601</v>
      </c>
      <c r="T194" s="406">
        <v>406</v>
      </c>
      <c r="U194" s="410">
        <v>858</v>
      </c>
      <c r="V194" s="410"/>
      <c r="W194" s="410">
        <v>950.04</v>
      </c>
      <c r="X194" s="410">
        <v>148.97999999999999</v>
      </c>
      <c r="Y194" s="410">
        <v>117</v>
      </c>
      <c r="Z194" s="410">
        <v>-2074.02</v>
      </c>
      <c r="AA194" s="410">
        <v>0</v>
      </c>
      <c r="AB194" s="410">
        <v>78</v>
      </c>
      <c r="AF194" s="408">
        <v>-2074.02</v>
      </c>
      <c r="AG194" s="406">
        <v>406</v>
      </c>
      <c r="AH194" s="407">
        <v>0</v>
      </c>
      <c r="AI194" s="395" t="s">
        <v>333</v>
      </c>
    </row>
    <row r="195" spans="1:35" x14ac:dyDescent="0.2">
      <c r="A195" s="392" t="s">
        <v>991</v>
      </c>
      <c r="B195" s="415">
        <v>407</v>
      </c>
      <c r="C195" s="406">
        <v>407</v>
      </c>
      <c r="D195" s="406">
        <v>0</v>
      </c>
      <c r="E195" s="406">
        <v>407</v>
      </c>
      <c r="F195" s="407">
        <v>0</v>
      </c>
      <c r="G195" s="395" t="s">
        <v>334</v>
      </c>
      <c r="H195" s="408">
        <v>575503.12257244275</v>
      </c>
      <c r="I195" s="408">
        <v>-3993.3424371954911</v>
      </c>
      <c r="J195" s="408">
        <v>571509.78013524727</v>
      </c>
      <c r="K195" s="408">
        <v>-3961.91</v>
      </c>
      <c r="L195" s="408">
        <v>567547.87013524724</v>
      </c>
      <c r="M195" s="408">
        <v>0</v>
      </c>
      <c r="N195" s="408"/>
      <c r="O195" s="408"/>
      <c r="P195" s="408">
        <v>0</v>
      </c>
      <c r="Q195" s="409">
        <v>0</v>
      </c>
      <c r="R195" s="413"/>
      <c r="S195" s="409">
        <v>567548</v>
      </c>
      <c r="T195" s="406">
        <v>407</v>
      </c>
      <c r="U195" s="410">
        <v>1639</v>
      </c>
      <c r="V195" s="410"/>
      <c r="W195" s="410">
        <v>1814.82</v>
      </c>
      <c r="X195" s="410">
        <v>284.58999999999997</v>
      </c>
      <c r="Y195" s="410">
        <v>223.5</v>
      </c>
      <c r="Z195" s="410">
        <v>-3961.91</v>
      </c>
      <c r="AA195" s="410">
        <v>0</v>
      </c>
      <c r="AB195" s="410">
        <v>149</v>
      </c>
      <c r="AF195" s="408">
        <v>-3961.91</v>
      </c>
      <c r="AG195" s="406">
        <v>407</v>
      </c>
      <c r="AH195" s="407">
        <v>0</v>
      </c>
      <c r="AI195" s="395" t="s">
        <v>334</v>
      </c>
    </row>
    <row r="196" spans="1:35" x14ac:dyDescent="0.2">
      <c r="A196" s="392" t="s">
        <v>992</v>
      </c>
      <c r="B196" s="415">
        <v>409</v>
      </c>
      <c r="C196" s="406">
        <v>409</v>
      </c>
      <c r="D196" s="406">
        <v>0</v>
      </c>
      <c r="E196" s="406">
        <v>409</v>
      </c>
      <c r="F196" s="407">
        <v>0</v>
      </c>
      <c r="G196" s="395" t="s">
        <v>335</v>
      </c>
      <c r="H196" s="408">
        <v>751421.89702739334</v>
      </c>
      <c r="I196" s="408">
        <v>-4684.592557050205</v>
      </c>
      <c r="J196" s="408">
        <v>746737.30447034317</v>
      </c>
      <c r="K196" s="408">
        <v>-5504.13</v>
      </c>
      <c r="L196" s="408">
        <v>741233.17447034316</v>
      </c>
      <c r="M196" s="408">
        <v>0</v>
      </c>
      <c r="N196" s="408"/>
      <c r="O196" s="408"/>
      <c r="P196" s="408">
        <v>0</v>
      </c>
      <c r="Q196" s="409">
        <v>0</v>
      </c>
      <c r="R196" s="413"/>
      <c r="S196" s="409">
        <v>741233</v>
      </c>
      <c r="T196" s="406">
        <v>409</v>
      </c>
      <c r="U196" s="410">
        <v>2277</v>
      </c>
      <c r="V196" s="410"/>
      <c r="W196" s="410">
        <v>2521.2599999999998</v>
      </c>
      <c r="X196" s="410">
        <v>395.37</v>
      </c>
      <c r="Y196" s="410">
        <v>310.5</v>
      </c>
      <c r="Z196" s="410">
        <v>-5504.13</v>
      </c>
      <c r="AA196" s="410">
        <v>0</v>
      </c>
      <c r="AB196" s="410">
        <v>207</v>
      </c>
      <c r="AF196" s="408">
        <v>-5504.13</v>
      </c>
      <c r="AG196" s="406">
        <v>409</v>
      </c>
      <c r="AH196" s="407">
        <v>0</v>
      </c>
      <c r="AI196" s="395" t="s">
        <v>335</v>
      </c>
    </row>
    <row r="197" spans="1:35" x14ac:dyDescent="0.2">
      <c r="A197" s="392" t="s">
        <v>993</v>
      </c>
      <c r="B197" s="415">
        <v>411</v>
      </c>
      <c r="C197" s="411">
        <v>411</v>
      </c>
      <c r="D197" s="406" t="s">
        <v>710</v>
      </c>
      <c r="E197" s="406" t="s">
        <v>1</v>
      </c>
      <c r="F197" s="407" t="s">
        <v>1</v>
      </c>
      <c r="G197" s="392" t="s">
        <v>336</v>
      </c>
      <c r="H197" s="408">
        <v>1189014.9042881522</v>
      </c>
      <c r="I197" s="408">
        <v>-15885.908546930648</v>
      </c>
      <c r="J197" s="408">
        <v>1173128.9957412216</v>
      </c>
      <c r="K197" s="408">
        <v>0</v>
      </c>
      <c r="L197" s="408">
        <v>1173128.9957412216</v>
      </c>
      <c r="M197" s="408">
        <v>94860</v>
      </c>
      <c r="N197" s="408"/>
      <c r="O197" s="412"/>
      <c r="P197" s="408">
        <v>0</v>
      </c>
      <c r="Q197" s="413">
        <v>0</v>
      </c>
      <c r="R197" s="413"/>
      <c r="S197" s="409">
        <v>1267989</v>
      </c>
      <c r="T197" s="406">
        <v>411</v>
      </c>
      <c r="U197" s="410">
        <v>0</v>
      </c>
      <c r="V197" s="410"/>
      <c r="W197" s="410">
        <v>0</v>
      </c>
      <c r="X197" s="410">
        <v>0</v>
      </c>
      <c r="Y197" s="410">
        <v>0</v>
      </c>
      <c r="Z197" s="410">
        <v>0</v>
      </c>
      <c r="AA197" s="410">
        <v>0</v>
      </c>
      <c r="AB197" s="410">
        <v>333</v>
      </c>
      <c r="AF197" s="408">
        <v>0</v>
      </c>
      <c r="AG197" s="406">
        <v>411</v>
      </c>
      <c r="AH197" s="407" t="s">
        <v>1</v>
      </c>
      <c r="AI197" s="395" t="s">
        <v>336</v>
      </c>
    </row>
    <row r="198" spans="1:35" x14ac:dyDescent="0.2">
      <c r="A198" s="392" t="s">
        <v>994</v>
      </c>
      <c r="B198" s="415">
        <v>412</v>
      </c>
      <c r="C198" s="406">
        <v>412</v>
      </c>
      <c r="D198" s="406">
        <v>0</v>
      </c>
      <c r="E198" s="406">
        <v>412</v>
      </c>
      <c r="F198" s="407">
        <v>0</v>
      </c>
      <c r="G198" s="395" t="s">
        <v>337</v>
      </c>
      <c r="H198" s="408">
        <v>695112.88367683953</v>
      </c>
      <c r="I198" s="408">
        <v>-5513.2329100337092</v>
      </c>
      <c r="J198" s="408">
        <v>689599.65076680586</v>
      </c>
      <c r="K198" s="408">
        <v>-5025.51</v>
      </c>
      <c r="L198" s="408">
        <v>684574.14076680585</v>
      </c>
      <c r="M198" s="408">
        <v>32520</v>
      </c>
      <c r="N198" s="408"/>
      <c r="O198" s="408"/>
      <c r="P198" s="408">
        <v>0</v>
      </c>
      <c r="Q198" s="409">
        <v>0</v>
      </c>
      <c r="R198" s="413"/>
      <c r="S198" s="409">
        <v>717094</v>
      </c>
      <c r="T198" s="406">
        <v>412</v>
      </c>
      <c r="U198" s="410">
        <v>2079</v>
      </c>
      <c r="V198" s="410"/>
      <c r="W198" s="410">
        <v>2302.02</v>
      </c>
      <c r="X198" s="410">
        <v>360.99</v>
      </c>
      <c r="Y198" s="410">
        <v>283.5</v>
      </c>
      <c r="Z198" s="410">
        <v>-5025.51</v>
      </c>
      <c r="AA198" s="410">
        <v>0</v>
      </c>
      <c r="AB198" s="410">
        <v>189</v>
      </c>
      <c r="AF198" s="408">
        <v>-5025.51</v>
      </c>
      <c r="AG198" s="406">
        <v>412</v>
      </c>
      <c r="AH198" s="407">
        <v>0</v>
      </c>
      <c r="AI198" s="395" t="s">
        <v>337</v>
      </c>
    </row>
    <row r="199" spans="1:35" x14ac:dyDescent="0.2">
      <c r="A199" s="392" t="s">
        <v>995</v>
      </c>
      <c r="B199" s="415">
        <v>413</v>
      </c>
      <c r="C199" s="406">
        <v>413</v>
      </c>
      <c r="D199" s="406" t="s">
        <v>710</v>
      </c>
      <c r="E199" s="406" t="s">
        <v>1</v>
      </c>
      <c r="F199" s="407" t="s">
        <v>1</v>
      </c>
      <c r="G199" s="395" t="s">
        <v>338</v>
      </c>
      <c r="H199" s="408">
        <v>1061850.6718741201</v>
      </c>
      <c r="I199" s="408">
        <v>-11914.853657832873</v>
      </c>
      <c r="J199" s="408">
        <v>1049935.8182162873</v>
      </c>
      <c r="K199" s="408">
        <v>0</v>
      </c>
      <c r="L199" s="408">
        <v>1049935.8182162873</v>
      </c>
      <c r="M199" s="408">
        <v>0</v>
      </c>
      <c r="N199" s="408"/>
      <c r="O199" s="408"/>
      <c r="P199" s="408">
        <v>0</v>
      </c>
      <c r="Q199" s="409">
        <v>0</v>
      </c>
      <c r="R199" s="413"/>
      <c r="S199" s="409">
        <v>1049936</v>
      </c>
      <c r="T199" s="406">
        <v>413</v>
      </c>
      <c r="U199" s="410">
        <v>0</v>
      </c>
      <c r="V199" s="410"/>
      <c r="W199" s="410">
        <v>0</v>
      </c>
      <c r="X199" s="410">
        <v>0</v>
      </c>
      <c r="Y199" s="410">
        <v>0</v>
      </c>
      <c r="Z199" s="410">
        <v>0</v>
      </c>
      <c r="AA199" s="410">
        <v>0</v>
      </c>
      <c r="AB199" s="410">
        <v>270</v>
      </c>
      <c r="AF199" s="408">
        <v>0</v>
      </c>
      <c r="AG199" s="406">
        <v>413</v>
      </c>
      <c r="AH199" s="407" t="s">
        <v>1</v>
      </c>
      <c r="AI199" s="395" t="s">
        <v>338</v>
      </c>
    </row>
    <row r="200" spans="1:35" x14ac:dyDescent="0.2">
      <c r="A200" s="392" t="s">
        <v>996</v>
      </c>
      <c r="B200" s="415">
        <v>415</v>
      </c>
      <c r="C200" s="406">
        <v>415</v>
      </c>
      <c r="D200" s="406">
        <v>0</v>
      </c>
      <c r="E200" s="406">
        <v>415</v>
      </c>
      <c r="F200" s="407">
        <v>0</v>
      </c>
      <c r="G200" s="395" t="s">
        <v>339</v>
      </c>
      <c r="H200" s="408">
        <v>1315482.6429774673</v>
      </c>
      <c r="I200" s="408">
        <v>-9174.195587090202</v>
      </c>
      <c r="J200" s="408">
        <v>1306308.4473903771</v>
      </c>
      <c r="K200" s="408">
        <v>-10024.43</v>
      </c>
      <c r="L200" s="408">
        <v>1296284.0173903771</v>
      </c>
      <c r="M200" s="408">
        <v>0</v>
      </c>
      <c r="N200" s="408"/>
      <c r="O200" s="408"/>
      <c r="P200" s="408">
        <v>0</v>
      </c>
      <c r="Q200" s="409">
        <v>0</v>
      </c>
      <c r="R200" s="413"/>
      <c r="S200" s="409">
        <v>1296284</v>
      </c>
      <c r="T200" s="406">
        <v>415</v>
      </c>
      <c r="U200" s="410">
        <v>4147</v>
      </c>
      <c r="V200" s="410"/>
      <c r="W200" s="410">
        <v>4591.8599999999997</v>
      </c>
      <c r="X200" s="410">
        <v>720.06999999999994</v>
      </c>
      <c r="Y200" s="410">
        <v>565.5</v>
      </c>
      <c r="Z200" s="410">
        <v>-10024.43</v>
      </c>
      <c r="AA200" s="410">
        <v>0</v>
      </c>
      <c r="AB200" s="410">
        <v>377</v>
      </c>
      <c r="AF200" s="408">
        <v>-10024.43</v>
      </c>
      <c r="AG200" s="406">
        <v>415</v>
      </c>
      <c r="AH200" s="407">
        <v>0</v>
      </c>
      <c r="AI200" s="395" t="s">
        <v>339</v>
      </c>
    </row>
    <row r="201" spans="1:35" x14ac:dyDescent="0.2">
      <c r="A201" s="392" t="s">
        <v>997</v>
      </c>
      <c r="B201" s="415">
        <v>416</v>
      </c>
      <c r="C201" s="406">
        <v>416</v>
      </c>
      <c r="D201" s="406">
        <v>0</v>
      </c>
      <c r="E201" s="406">
        <v>416</v>
      </c>
      <c r="F201" s="407">
        <v>0</v>
      </c>
      <c r="G201" s="395" t="s">
        <v>340</v>
      </c>
      <c r="H201" s="408">
        <v>1017369.4008653486</v>
      </c>
      <c r="I201" s="408">
        <v>-9695.8396405404928</v>
      </c>
      <c r="J201" s="408">
        <v>1007673.5612248081</v>
      </c>
      <c r="K201" s="408">
        <v>-7524.97</v>
      </c>
      <c r="L201" s="408">
        <v>1000148.5912248081</v>
      </c>
      <c r="M201" s="408">
        <v>0</v>
      </c>
      <c r="N201" s="408"/>
      <c r="O201" s="408"/>
      <c r="P201" s="408">
        <v>0</v>
      </c>
      <c r="Q201" s="409">
        <v>0</v>
      </c>
      <c r="R201" s="413"/>
      <c r="S201" s="409">
        <v>1000149</v>
      </c>
      <c r="T201" s="406">
        <v>416</v>
      </c>
      <c r="U201" s="410">
        <v>3113</v>
      </c>
      <c r="V201" s="410"/>
      <c r="W201" s="410">
        <v>3446.94</v>
      </c>
      <c r="X201" s="410">
        <v>540.53</v>
      </c>
      <c r="Y201" s="410">
        <v>424.5</v>
      </c>
      <c r="Z201" s="410">
        <v>-7524.97</v>
      </c>
      <c r="AA201" s="410">
        <v>0</v>
      </c>
      <c r="AB201" s="410">
        <v>283</v>
      </c>
      <c r="AF201" s="408">
        <v>-7524.97</v>
      </c>
      <c r="AG201" s="406">
        <v>416</v>
      </c>
      <c r="AH201" s="407">
        <v>0</v>
      </c>
      <c r="AI201" s="395" t="s">
        <v>340</v>
      </c>
    </row>
    <row r="202" spans="1:35" x14ac:dyDescent="0.2">
      <c r="A202" s="392" t="s">
        <v>998</v>
      </c>
      <c r="B202" s="415">
        <v>417</v>
      </c>
      <c r="C202" s="406">
        <v>417</v>
      </c>
      <c r="D202" s="406" t="s">
        <v>710</v>
      </c>
      <c r="E202" s="406">
        <v>417</v>
      </c>
      <c r="F202" s="407">
        <v>0</v>
      </c>
      <c r="G202" s="395" t="s">
        <v>341</v>
      </c>
      <c r="H202" s="408">
        <v>945752.57671054092</v>
      </c>
      <c r="I202" s="408">
        <v>-6515.0797090406586</v>
      </c>
      <c r="J202" s="408">
        <v>939237.49700150022</v>
      </c>
      <c r="K202" s="408">
        <v>-6115.7</v>
      </c>
      <c r="L202" s="408">
        <v>933121.79700150026</v>
      </c>
      <c r="M202" s="408">
        <v>56700</v>
      </c>
      <c r="N202" s="408"/>
      <c r="O202" s="408"/>
      <c r="P202" s="408">
        <v>0</v>
      </c>
      <c r="Q202" s="409">
        <v>0</v>
      </c>
      <c r="R202" s="413"/>
      <c r="S202" s="409">
        <v>989822</v>
      </c>
      <c r="T202" s="406">
        <v>417</v>
      </c>
      <c r="U202" s="410">
        <v>2530</v>
      </c>
      <c r="V202" s="410"/>
      <c r="W202" s="410">
        <v>2801.4</v>
      </c>
      <c r="X202" s="410">
        <v>439.29999999999995</v>
      </c>
      <c r="Y202" s="410">
        <v>345</v>
      </c>
      <c r="Z202" s="410">
        <v>-6115.7</v>
      </c>
      <c r="AA202" s="410">
        <v>0</v>
      </c>
      <c r="AB202" s="410">
        <v>230</v>
      </c>
      <c r="AF202" s="408">
        <v>-6115.7</v>
      </c>
      <c r="AG202" s="406">
        <v>417</v>
      </c>
      <c r="AH202" s="407">
        <v>0</v>
      </c>
      <c r="AI202" s="395" t="s">
        <v>341</v>
      </c>
    </row>
    <row r="203" spans="1:35" x14ac:dyDescent="0.2">
      <c r="A203" s="392" t="s">
        <v>999</v>
      </c>
      <c r="B203" s="415">
        <v>418</v>
      </c>
      <c r="C203" s="406">
        <v>418</v>
      </c>
      <c r="D203" s="406">
        <v>0</v>
      </c>
      <c r="E203" s="406">
        <v>418</v>
      </c>
      <c r="F203" s="407">
        <v>0</v>
      </c>
      <c r="G203" s="395" t="s">
        <v>342</v>
      </c>
      <c r="H203" s="408">
        <v>1416606.0677401293</v>
      </c>
      <c r="I203" s="408">
        <v>-7968.0677401293069</v>
      </c>
      <c r="J203" s="408">
        <v>1408638</v>
      </c>
      <c r="K203" s="408">
        <v>-11088.03</v>
      </c>
      <c r="L203" s="408">
        <v>1397549.97</v>
      </c>
      <c r="M203" s="408">
        <v>59700</v>
      </c>
      <c r="N203" s="408"/>
      <c r="O203" s="408"/>
      <c r="P203" s="408">
        <v>0</v>
      </c>
      <c r="Q203" s="409">
        <v>0</v>
      </c>
      <c r="R203" s="413"/>
      <c r="S203" s="409">
        <v>1457250</v>
      </c>
      <c r="T203" s="406">
        <v>418</v>
      </c>
      <c r="U203" s="410">
        <v>4587</v>
      </c>
      <c r="V203" s="410"/>
      <c r="W203" s="410">
        <v>5079.0599999999995</v>
      </c>
      <c r="X203" s="410">
        <v>796.46999999999991</v>
      </c>
      <c r="Y203" s="410">
        <v>625.5</v>
      </c>
      <c r="Z203" s="410">
        <v>-11088.029999999999</v>
      </c>
      <c r="AA203" s="410">
        <v>0</v>
      </c>
      <c r="AB203" s="410">
        <v>417</v>
      </c>
      <c r="AF203" s="408">
        <v>-11088.03</v>
      </c>
      <c r="AG203" s="406">
        <v>418</v>
      </c>
      <c r="AH203" s="407">
        <v>0</v>
      </c>
      <c r="AI203" s="395" t="s">
        <v>342</v>
      </c>
    </row>
    <row r="204" spans="1:35" x14ac:dyDescent="0.2">
      <c r="A204" s="392" t="s">
        <v>1000</v>
      </c>
      <c r="B204" s="415">
        <v>420</v>
      </c>
      <c r="C204" s="406">
        <v>420</v>
      </c>
      <c r="D204" s="406">
        <v>0</v>
      </c>
      <c r="E204" s="406">
        <v>420</v>
      </c>
      <c r="F204" s="407">
        <v>0</v>
      </c>
      <c r="G204" s="395" t="s">
        <v>343</v>
      </c>
      <c r="H204" s="408">
        <v>1297896.6100442929</v>
      </c>
      <c r="I204" s="408">
        <v>-3439.343390852936</v>
      </c>
      <c r="J204" s="408">
        <v>1294457.26665344</v>
      </c>
      <c r="K204" s="408">
        <v>-10130.789999999999</v>
      </c>
      <c r="L204" s="408">
        <v>1284326.4766534399</v>
      </c>
      <c r="M204" s="408">
        <v>0</v>
      </c>
      <c r="N204" s="408"/>
      <c r="O204" s="408"/>
      <c r="P204" s="408">
        <v>0</v>
      </c>
      <c r="Q204" s="409">
        <v>0</v>
      </c>
      <c r="R204" s="413"/>
      <c r="S204" s="409">
        <v>1284326</v>
      </c>
      <c r="T204" s="406">
        <v>420</v>
      </c>
      <c r="U204" s="410">
        <v>4191</v>
      </c>
      <c r="V204" s="410"/>
      <c r="W204" s="410">
        <v>4640.58</v>
      </c>
      <c r="X204" s="410">
        <v>727.70999999999992</v>
      </c>
      <c r="Y204" s="410">
        <v>571.5</v>
      </c>
      <c r="Z204" s="410">
        <v>-10130.789999999999</v>
      </c>
      <c r="AA204" s="410">
        <v>0</v>
      </c>
      <c r="AB204" s="410">
        <v>381</v>
      </c>
      <c r="AF204" s="408">
        <v>-10130.789999999999</v>
      </c>
      <c r="AG204" s="406">
        <v>420</v>
      </c>
      <c r="AH204" s="407">
        <v>0</v>
      </c>
      <c r="AI204" s="395" t="s">
        <v>343</v>
      </c>
    </row>
    <row r="205" spans="1:35" x14ac:dyDescent="0.2">
      <c r="A205" s="392" t="s">
        <v>1001</v>
      </c>
      <c r="B205" s="415">
        <v>421</v>
      </c>
      <c r="C205" s="406">
        <v>421</v>
      </c>
      <c r="D205" s="406">
        <v>0</v>
      </c>
      <c r="E205" s="406">
        <v>421</v>
      </c>
      <c r="F205" s="407">
        <v>0</v>
      </c>
      <c r="G205" s="395" t="s">
        <v>344</v>
      </c>
      <c r="H205" s="408">
        <v>977789.45616984239</v>
      </c>
      <c r="I205" s="408">
        <v>-9090.1357915113349</v>
      </c>
      <c r="J205" s="408">
        <v>968699.320378331</v>
      </c>
      <c r="K205" s="408">
        <v>-7099.53</v>
      </c>
      <c r="L205" s="408">
        <v>961599.79037833097</v>
      </c>
      <c r="M205" s="408">
        <v>0</v>
      </c>
      <c r="N205" s="408"/>
      <c r="O205" s="408"/>
      <c r="P205" s="408">
        <v>0</v>
      </c>
      <c r="Q205" s="409">
        <v>0</v>
      </c>
      <c r="R205" s="413"/>
      <c r="S205" s="409">
        <v>961600</v>
      </c>
      <c r="T205" s="406">
        <v>421</v>
      </c>
      <c r="U205" s="410">
        <v>2937</v>
      </c>
      <c r="V205" s="410"/>
      <c r="W205" s="410">
        <v>3252.06</v>
      </c>
      <c r="X205" s="410">
        <v>509.96999999999997</v>
      </c>
      <c r="Y205" s="410">
        <v>400.5</v>
      </c>
      <c r="Z205" s="410">
        <v>-7099.53</v>
      </c>
      <c r="AA205" s="410">
        <v>0</v>
      </c>
      <c r="AB205" s="410">
        <v>267</v>
      </c>
      <c r="AF205" s="408">
        <v>-7099.53</v>
      </c>
      <c r="AG205" s="406">
        <v>421</v>
      </c>
      <c r="AH205" s="407">
        <v>0</v>
      </c>
      <c r="AI205" s="395" t="s">
        <v>344</v>
      </c>
    </row>
    <row r="206" spans="1:35" x14ac:dyDescent="0.2">
      <c r="A206" s="392" t="s">
        <v>1002</v>
      </c>
      <c r="B206" s="415">
        <v>422</v>
      </c>
      <c r="C206" s="406">
        <v>422</v>
      </c>
      <c r="D206" s="406">
        <v>0</v>
      </c>
      <c r="E206" s="406">
        <v>422</v>
      </c>
      <c r="F206" s="407">
        <v>0</v>
      </c>
      <c r="G206" s="395" t="s">
        <v>345</v>
      </c>
      <c r="H206" s="408">
        <v>685702.35912852106</v>
      </c>
      <c r="I206" s="408">
        <v>-3509.7244159336697</v>
      </c>
      <c r="J206" s="408">
        <v>682192.63471258734</v>
      </c>
      <c r="K206" s="408">
        <v>-4573.4799999999996</v>
      </c>
      <c r="L206" s="408">
        <v>677619.15471258736</v>
      </c>
      <c r="M206" s="408">
        <v>38340</v>
      </c>
      <c r="N206" s="408"/>
      <c r="O206" s="408"/>
      <c r="P206" s="408">
        <v>0</v>
      </c>
      <c r="Q206" s="409">
        <v>0</v>
      </c>
      <c r="R206" s="413"/>
      <c r="S206" s="409">
        <v>715959</v>
      </c>
      <c r="T206" s="406">
        <v>422</v>
      </c>
      <c r="U206" s="410">
        <v>1892</v>
      </c>
      <c r="V206" s="410"/>
      <c r="W206" s="410">
        <v>2094.96</v>
      </c>
      <c r="X206" s="410">
        <v>328.52</v>
      </c>
      <c r="Y206" s="410">
        <v>258</v>
      </c>
      <c r="Z206" s="410">
        <v>-4573.4799999999996</v>
      </c>
      <c r="AA206" s="410">
        <v>0</v>
      </c>
      <c r="AB206" s="410">
        <v>172</v>
      </c>
      <c r="AF206" s="408">
        <v>-4573.4799999999996</v>
      </c>
      <c r="AG206" s="406">
        <v>422</v>
      </c>
      <c r="AH206" s="407">
        <v>0</v>
      </c>
      <c r="AI206" s="395" t="s">
        <v>345</v>
      </c>
    </row>
    <row r="207" spans="1:35" x14ac:dyDescent="0.2">
      <c r="A207" s="392" t="s">
        <v>1003</v>
      </c>
      <c r="B207" s="415">
        <v>423</v>
      </c>
      <c r="C207" s="411">
        <v>423</v>
      </c>
      <c r="D207" s="406" t="s">
        <v>710</v>
      </c>
      <c r="E207" s="406" t="s">
        <v>1</v>
      </c>
      <c r="F207" s="407" t="s">
        <v>1</v>
      </c>
      <c r="G207" s="392" t="s">
        <v>346</v>
      </c>
      <c r="H207" s="408">
        <v>901303.66592416633</v>
      </c>
      <c r="I207" s="408">
        <v>-3788.253824959424</v>
      </c>
      <c r="J207" s="408">
        <v>897515.41209920694</v>
      </c>
      <c r="K207" s="408">
        <v>0</v>
      </c>
      <c r="L207" s="408">
        <v>897515.41209920694</v>
      </c>
      <c r="M207" s="408">
        <v>55860</v>
      </c>
      <c r="N207" s="408"/>
      <c r="O207" s="412"/>
      <c r="P207" s="408">
        <v>0</v>
      </c>
      <c r="Q207" s="413">
        <v>0</v>
      </c>
      <c r="R207" s="413"/>
      <c r="S207" s="409">
        <v>953375</v>
      </c>
      <c r="T207" s="406">
        <v>423</v>
      </c>
      <c r="U207" s="410">
        <v>0</v>
      </c>
      <c r="V207" s="410"/>
      <c r="W207" s="410">
        <v>0</v>
      </c>
      <c r="X207" s="410">
        <v>0</v>
      </c>
      <c r="Y207" s="410">
        <v>0</v>
      </c>
      <c r="Z207" s="410">
        <v>0</v>
      </c>
      <c r="AA207" s="410">
        <v>0</v>
      </c>
      <c r="AB207" s="410">
        <v>228</v>
      </c>
      <c r="AF207" s="408">
        <v>0</v>
      </c>
      <c r="AG207" s="406">
        <v>423</v>
      </c>
      <c r="AH207" s="407" t="s">
        <v>1</v>
      </c>
      <c r="AI207" s="395" t="s">
        <v>346</v>
      </c>
    </row>
    <row r="208" spans="1:35" x14ac:dyDescent="0.2">
      <c r="A208" s="392" t="s">
        <v>1004</v>
      </c>
      <c r="B208" s="415">
        <v>424</v>
      </c>
      <c r="C208" s="406">
        <v>424</v>
      </c>
      <c r="D208" s="406">
        <v>0</v>
      </c>
      <c r="E208" s="406">
        <v>424</v>
      </c>
      <c r="F208" s="407">
        <v>0</v>
      </c>
      <c r="G208" s="395" t="s">
        <v>347</v>
      </c>
      <c r="H208" s="408">
        <v>1268550.7327816759</v>
      </c>
      <c r="I208" s="408">
        <v>-18152.93832589448</v>
      </c>
      <c r="J208" s="408">
        <v>1250397.7944557813</v>
      </c>
      <c r="K208" s="408">
        <v>-8881.06</v>
      </c>
      <c r="L208" s="408">
        <v>1241516.7344557813</v>
      </c>
      <c r="M208" s="408">
        <v>35580</v>
      </c>
      <c r="N208" s="408"/>
      <c r="O208" s="408"/>
      <c r="P208" s="408">
        <v>72000</v>
      </c>
      <c r="Q208" s="409">
        <v>72000</v>
      </c>
      <c r="R208" s="413"/>
      <c r="S208" s="409">
        <v>1349097</v>
      </c>
      <c r="T208" s="406">
        <v>424</v>
      </c>
      <c r="U208" s="410">
        <v>3674</v>
      </c>
      <c r="V208" s="410"/>
      <c r="W208" s="410">
        <v>4068.12</v>
      </c>
      <c r="X208" s="410">
        <v>637.93999999999994</v>
      </c>
      <c r="Y208" s="410">
        <v>501</v>
      </c>
      <c r="Z208" s="410">
        <v>-8881.06</v>
      </c>
      <c r="AA208" s="410">
        <v>0</v>
      </c>
      <c r="AB208" s="410">
        <v>334</v>
      </c>
      <c r="AF208" s="408">
        <v>-8881.06</v>
      </c>
      <c r="AG208" s="406">
        <v>424</v>
      </c>
      <c r="AH208" s="407">
        <v>0</v>
      </c>
      <c r="AI208" s="395" t="s">
        <v>347</v>
      </c>
    </row>
    <row r="209" spans="1:35" x14ac:dyDescent="0.2">
      <c r="A209" s="392" t="s">
        <v>1005</v>
      </c>
      <c r="B209" s="415">
        <v>425</v>
      </c>
      <c r="C209" s="406">
        <v>425</v>
      </c>
      <c r="D209" s="406" t="s">
        <v>710</v>
      </c>
      <c r="E209" s="406" t="s">
        <v>1</v>
      </c>
      <c r="F209" s="407" t="s">
        <v>1</v>
      </c>
      <c r="G209" s="395" t="s">
        <v>348</v>
      </c>
      <c r="H209" s="408">
        <v>1440434.0952236834</v>
      </c>
      <c r="I209" s="408">
        <v>5671.8049749811998</v>
      </c>
      <c r="J209" s="408">
        <v>1446105.9001986645</v>
      </c>
      <c r="K209" s="408">
        <v>0</v>
      </c>
      <c r="L209" s="408">
        <v>1446105.9001986645</v>
      </c>
      <c r="M209" s="408">
        <v>78000</v>
      </c>
      <c r="N209" s="408"/>
      <c r="O209" s="408"/>
      <c r="P209" s="408">
        <v>0</v>
      </c>
      <c r="Q209" s="409">
        <v>0</v>
      </c>
      <c r="R209" s="413"/>
      <c r="S209" s="409">
        <v>1524106</v>
      </c>
      <c r="T209" s="406">
        <v>425</v>
      </c>
      <c r="U209" s="410">
        <v>0</v>
      </c>
      <c r="V209" s="410"/>
      <c r="W209" s="410">
        <v>0</v>
      </c>
      <c r="X209" s="410">
        <v>0</v>
      </c>
      <c r="Y209" s="410">
        <v>0</v>
      </c>
      <c r="Z209" s="410">
        <v>0</v>
      </c>
      <c r="AA209" s="410">
        <v>0</v>
      </c>
      <c r="AB209" s="410">
        <v>409</v>
      </c>
      <c r="AF209" s="408">
        <v>-10875.31</v>
      </c>
      <c r="AG209" s="406">
        <v>425</v>
      </c>
      <c r="AH209" s="407">
        <v>0</v>
      </c>
      <c r="AI209" s="395" t="s">
        <v>348</v>
      </c>
    </row>
    <row r="210" spans="1:35" x14ac:dyDescent="0.2">
      <c r="A210" s="392" t="s">
        <v>1006</v>
      </c>
      <c r="B210" s="415">
        <v>426</v>
      </c>
      <c r="C210" s="406">
        <v>426</v>
      </c>
      <c r="D210" s="406">
        <v>0</v>
      </c>
      <c r="E210" s="406">
        <v>426</v>
      </c>
      <c r="F210" s="407">
        <v>0</v>
      </c>
      <c r="G210" s="395" t="s">
        <v>349</v>
      </c>
      <c r="H210" s="408">
        <v>374883.47781896067</v>
      </c>
      <c r="I210" s="408">
        <v>-1082.935784976549</v>
      </c>
      <c r="J210" s="408">
        <v>373800.54203398415</v>
      </c>
      <c r="K210" s="408">
        <v>-2260.15</v>
      </c>
      <c r="L210" s="408">
        <v>371540.39203398413</v>
      </c>
      <c r="M210" s="408">
        <v>0</v>
      </c>
      <c r="N210" s="408"/>
      <c r="O210" s="408"/>
      <c r="P210" s="408">
        <v>0</v>
      </c>
      <c r="Q210" s="409">
        <v>0</v>
      </c>
      <c r="R210" s="413"/>
      <c r="S210" s="409">
        <v>371540</v>
      </c>
      <c r="T210" s="406">
        <v>426</v>
      </c>
      <c r="U210" s="410">
        <v>935</v>
      </c>
      <c r="V210" s="410"/>
      <c r="W210" s="410">
        <v>1035.3</v>
      </c>
      <c r="X210" s="410">
        <v>162.35</v>
      </c>
      <c r="Y210" s="410">
        <v>127.5</v>
      </c>
      <c r="Z210" s="410">
        <v>-2260.15</v>
      </c>
      <c r="AA210" s="410">
        <v>0</v>
      </c>
      <c r="AB210" s="410">
        <v>85</v>
      </c>
      <c r="AF210" s="408">
        <v>-2260.15</v>
      </c>
      <c r="AG210" s="406">
        <v>426</v>
      </c>
      <c r="AH210" s="407">
        <v>0</v>
      </c>
      <c r="AI210" s="395" t="s">
        <v>349</v>
      </c>
    </row>
    <row r="211" spans="1:35" x14ac:dyDescent="0.2">
      <c r="A211" s="392" t="s">
        <v>1007</v>
      </c>
      <c r="B211" s="415">
        <v>429</v>
      </c>
      <c r="C211" s="406">
        <v>429</v>
      </c>
      <c r="D211" s="406" t="s">
        <v>710</v>
      </c>
      <c r="E211" s="406" t="s">
        <v>1</v>
      </c>
      <c r="F211" s="407" t="s">
        <v>1</v>
      </c>
      <c r="G211" s="395" t="s">
        <v>350</v>
      </c>
      <c r="H211" s="408">
        <v>687200.18057077262</v>
      </c>
      <c r="I211" s="408">
        <v>-5232.6051519440152</v>
      </c>
      <c r="J211" s="408">
        <v>681967.57541882864</v>
      </c>
      <c r="K211" s="408">
        <v>0</v>
      </c>
      <c r="L211" s="408">
        <v>681967.57541882864</v>
      </c>
      <c r="M211" s="408">
        <v>0</v>
      </c>
      <c r="N211" s="408"/>
      <c r="O211" s="408"/>
      <c r="P211" s="408">
        <v>0</v>
      </c>
      <c r="Q211" s="409">
        <v>0</v>
      </c>
      <c r="R211" s="413"/>
      <c r="S211" s="409">
        <v>681968</v>
      </c>
      <c r="T211" s="406">
        <v>429</v>
      </c>
      <c r="U211" s="410">
        <v>0</v>
      </c>
      <c r="V211" s="410"/>
      <c r="W211" s="410">
        <v>0</v>
      </c>
      <c r="X211" s="410">
        <v>0</v>
      </c>
      <c r="Y211" s="410">
        <v>0</v>
      </c>
      <c r="Z211" s="410">
        <v>0</v>
      </c>
      <c r="AA211" s="410">
        <v>0</v>
      </c>
      <c r="AB211" s="410">
        <v>188</v>
      </c>
      <c r="AF211" s="408">
        <v>0</v>
      </c>
      <c r="AG211" s="406">
        <v>429</v>
      </c>
      <c r="AH211" s="407" t="s">
        <v>1</v>
      </c>
      <c r="AI211" s="395" t="s">
        <v>350</v>
      </c>
    </row>
    <row r="212" spans="1:35" x14ac:dyDescent="0.2">
      <c r="A212" s="392" t="s">
        <v>1008</v>
      </c>
      <c r="B212" s="415">
        <v>430</v>
      </c>
      <c r="C212" s="406">
        <v>430</v>
      </c>
      <c r="D212" s="406">
        <v>0</v>
      </c>
      <c r="E212" s="406">
        <v>430</v>
      </c>
      <c r="F212" s="407">
        <v>0</v>
      </c>
      <c r="G212" s="395" t="s">
        <v>351</v>
      </c>
      <c r="H212" s="408">
        <v>346986.47005440458</v>
      </c>
      <c r="I212" s="408">
        <v>-3262.4758970563512</v>
      </c>
      <c r="J212" s="408">
        <v>343723.99415734824</v>
      </c>
      <c r="K212" s="408">
        <v>-1834.71</v>
      </c>
      <c r="L212" s="408">
        <v>341889.28415734821</v>
      </c>
      <c r="M212" s="408">
        <v>0</v>
      </c>
      <c r="N212" s="408"/>
      <c r="O212" s="408"/>
      <c r="P212" s="408">
        <v>0</v>
      </c>
      <c r="Q212" s="409">
        <v>0</v>
      </c>
      <c r="R212" s="413"/>
      <c r="S212" s="409">
        <v>341889</v>
      </c>
      <c r="T212" s="406">
        <v>430</v>
      </c>
      <c r="U212" s="410">
        <v>759</v>
      </c>
      <c r="V212" s="410"/>
      <c r="W212" s="410">
        <v>840.42</v>
      </c>
      <c r="X212" s="410">
        <v>131.79</v>
      </c>
      <c r="Y212" s="410">
        <v>103.5</v>
      </c>
      <c r="Z212" s="410">
        <v>-1834.71</v>
      </c>
      <c r="AA212" s="410">
        <v>0</v>
      </c>
      <c r="AB212" s="410">
        <v>69</v>
      </c>
      <c r="AF212" s="408">
        <v>-1834.71</v>
      </c>
      <c r="AG212" s="406">
        <v>430</v>
      </c>
      <c r="AH212" s="407">
        <v>0</v>
      </c>
      <c r="AI212" s="395" t="s">
        <v>351</v>
      </c>
    </row>
    <row r="213" spans="1:35" x14ac:dyDescent="0.2">
      <c r="A213" s="392" t="s">
        <v>1009</v>
      </c>
      <c r="B213" s="415">
        <v>431</v>
      </c>
      <c r="C213" s="406">
        <v>431</v>
      </c>
      <c r="D213" s="406">
        <v>0</v>
      </c>
      <c r="E213" s="406">
        <v>431</v>
      </c>
      <c r="F213" s="407">
        <v>0</v>
      </c>
      <c r="G213" s="395" t="s">
        <v>352</v>
      </c>
      <c r="H213" s="408">
        <v>1483644.2650660989</v>
      </c>
      <c r="I213" s="408">
        <v>-169.10946684983421</v>
      </c>
      <c r="J213" s="408">
        <v>1483475.1555992491</v>
      </c>
      <c r="K213" s="408">
        <v>-10662.59</v>
      </c>
      <c r="L213" s="408">
        <v>1472812.565599249</v>
      </c>
      <c r="M213" s="408">
        <v>0</v>
      </c>
      <c r="N213" s="408"/>
      <c r="O213" s="408"/>
      <c r="P213" s="408">
        <v>0</v>
      </c>
      <c r="Q213" s="409">
        <v>0</v>
      </c>
      <c r="R213" s="413"/>
      <c r="S213" s="409">
        <v>1472813</v>
      </c>
      <c r="T213" s="406">
        <v>431</v>
      </c>
      <c r="U213" s="410">
        <v>4411</v>
      </c>
      <c r="V213" s="410"/>
      <c r="W213" s="410">
        <v>4884.18</v>
      </c>
      <c r="X213" s="410">
        <v>765.91</v>
      </c>
      <c r="Y213" s="410">
        <v>601.5</v>
      </c>
      <c r="Z213" s="410">
        <v>-10662.59</v>
      </c>
      <c r="AA213" s="410">
        <v>0</v>
      </c>
      <c r="AB213" s="410">
        <v>401</v>
      </c>
      <c r="AF213" s="408">
        <v>-10662.59</v>
      </c>
      <c r="AG213" s="406">
        <v>431</v>
      </c>
      <c r="AH213" s="407">
        <v>0</v>
      </c>
      <c r="AI213" s="395" t="s">
        <v>352</v>
      </c>
    </row>
    <row r="214" spans="1:35" x14ac:dyDescent="0.2">
      <c r="A214" s="392" t="s">
        <v>1010</v>
      </c>
      <c r="B214" s="415">
        <v>432</v>
      </c>
      <c r="C214" s="406">
        <v>432</v>
      </c>
      <c r="D214" s="406">
        <v>0</v>
      </c>
      <c r="E214" s="406">
        <v>432</v>
      </c>
      <c r="F214" s="407">
        <v>0</v>
      </c>
      <c r="G214" s="395" t="s">
        <v>353</v>
      </c>
      <c r="H214" s="408">
        <v>393995.11971153849</v>
      </c>
      <c r="I214" s="408">
        <v>19311.158765865381</v>
      </c>
      <c r="J214" s="408">
        <v>413306.27847740386</v>
      </c>
      <c r="K214" s="408">
        <v>-2472.87</v>
      </c>
      <c r="L214" s="408">
        <v>410833.40847740386</v>
      </c>
      <c r="M214" s="408">
        <v>0</v>
      </c>
      <c r="N214" s="408"/>
      <c r="O214" s="408"/>
      <c r="P214" s="408">
        <v>0</v>
      </c>
      <c r="Q214" s="409">
        <v>0</v>
      </c>
      <c r="R214" s="413"/>
      <c r="S214" s="409">
        <v>410833</v>
      </c>
      <c r="T214" s="406">
        <v>432</v>
      </c>
      <c r="U214" s="410">
        <v>1023</v>
      </c>
      <c r="V214" s="410"/>
      <c r="W214" s="410">
        <v>1132.74</v>
      </c>
      <c r="X214" s="410">
        <v>177.63</v>
      </c>
      <c r="Y214" s="410">
        <v>139.5</v>
      </c>
      <c r="Z214" s="410">
        <v>-2472.87</v>
      </c>
      <c r="AA214" s="410">
        <v>0</v>
      </c>
      <c r="AB214" s="410">
        <v>93</v>
      </c>
      <c r="AF214" s="408">
        <v>-2472.87</v>
      </c>
      <c r="AG214" s="406">
        <v>432</v>
      </c>
      <c r="AH214" s="407">
        <v>0</v>
      </c>
      <c r="AI214" s="395" t="s">
        <v>353</v>
      </c>
    </row>
    <row r="215" spans="1:35" x14ac:dyDescent="0.2">
      <c r="A215" s="392" t="s">
        <v>1011</v>
      </c>
      <c r="B215" s="415">
        <v>436</v>
      </c>
      <c r="C215" s="406">
        <v>436</v>
      </c>
      <c r="D215" s="406">
        <v>0</v>
      </c>
      <c r="E215" s="406">
        <v>436</v>
      </c>
      <c r="F215" s="407">
        <v>0</v>
      </c>
      <c r="G215" s="395" t="s">
        <v>354</v>
      </c>
      <c r="H215" s="408">
        <v>955851.73982835026</v>
      </c>
      <c r="I215" s="408">
        <v>-6044.3653577950627</v>
      </c>
      <c r="J215" s="408">
        <v>949807.37447055522</v>
      </c>
      <c r="K215" s="408">
        <v>-7099.53</v>
      </c>
      <c r="L215" s="408">
        <v>942707.8444705552</v>
      </c>
      <c r="M215" s="408">
        <v>28560</v>
      </c>
      <c r="N215" s="408"/>
      <c r="O215" s="408"/>
      <c r="P215" s="408">
        <v>0</v>
      </c>
      <c r="Q215" s="409">
        <v>0</v>
      </c>
      <c r="R215" s="413"/>
      <c r="S215" s="409">
        <v>971268</v>
      </c>
      <c r="T215" s="406">
        <v>436</v>
      </c>
      <c r="U215" s="410">
        <v>2937</v>
      </c>
      <c r="V215" s="410"/>
      <c r="W215" s="410">
        <v>3252.06</v>
      </c>
      <c r="X215" s="410">
        <v>509.96999999999997</v>
      </c>
      <c r="Y215" s="410">
        <v>400.5</v>
      </c>
      <c r="Z215" s="410">
        <v>-7099.53</v>
      </c>
      <c r="AA215" s="410">
        <v>0</v>
      </c>
      <c r="AB215" s="410">
        <v>267</v>
      </c>
      <c r="AF215" s="408">
        <v>-7099.53</v>
      </c>
      <c r="AG215" s="406">
        <v>436</v>
      </c>
      <c r="AH215" s="407">
        <v>0</v>
      </c>
      <c r="AI215" s="395" t="s">
        <v>354</v>
      </c>
    </row>
    <row r="216" spans="1:35" x14ac:dyDescent="0.2">
      <c r="A216" s="392" t="s">
        <v>1012</v>
      </c>
      <c r="B216" s="415">
        <v>437</v>
      </c>
      <c r="C216" s="411">
        <v>437</v>
      </c>
      <c r="D216" s="406" t="s">
        <v>710</v>
      </c>
      <c r="E216" s="406" t="s">
        <v>1</v>
      </c>
      <c r="F216" s="407" t="s">
        <v>1</v>
      </c>
      <c r="G216" s="392" t="s">
        <v>355</v>
      </c>
      <c r="H216" s="408">
        <v>382803.40545923752</v>
      </c>
      <c r="I216" s="408">
        <v>7315.1092082033938</v>
      </c>
      <c r="J216" s="408">
        <v>390118.5146674409</v>
      </c>
      <c r="K216" s="408">
        <v>0</v>
      </c>
      <c r="L216" s="408">
        <v>390118.5146674409</v>
      </c>
      <c r="M216" s="408">
        <v>0</v>
      </c>
      <c r="N216" s="408"/>
      <c r="O216" s="412"/>
      <c r="P216" s="408">
        <v>0</v>
      </c>
      <c r="Q216" s="413">
        <v>0</v>
      </c>
      <c r="R216" s="413"/>
      <c r="S216" s="409">
        <v>390119</v>
      </c>
      <c r="T216" s="406">
        <v>437</v>
      </c>
      <c r="U216" s="410">
        <v>0</v>
      </c>
      <c r="V216" s="410"/>
      <c r="W216" s="410">
        <v>0</v>
      </c>
      <c r="X216" s="410">
        <v>0</v>
      </c>
      <c r="Y216" s="410">
        <v>0</v>
      </c>
      <c r="Z216" s="410">
        <v>0</v>
      </c>
      <c r="AA216" s="410">
        <v>0</v>
      </c>
      <c r="AB216" s="410">
        <v>84</v>
      </c>
      <c r="AF216" s="408">
        <v>0</v>
      </c>
      <c r="AG216" s="406">
        <v>437</v>
      </c>
      <c r="AH216" s="407" t="s">
        <v>1</v>
      </c>
      <c r="AI216" s="395" t="s">
        <v>355</v>
      </c>
    </row>
    <row r="217" spans="1:35" x14ac:dyDescent="0.2">
      <c r="A217" s="392" t="s">
        <v>1013</v>
      </c>
      <c r="B217" s="415">
        <v>440</v>
      </c>
      <c r="C217" s="411">
        <v>440</v>
      </c>
      <c r="D217" s="406" t="s">
        <v>710</v>
      </c>
      <c r="E217" s="406" t="s">
        <v>1</v>
      </c>
      <c r="F217" s="407" t="s">
        <v>1</v>
      </c>
      <c r="G217" s="392" t="s">
        <v>356</v>
      </c>
      <c r="H217" s="408">
        <v>745915.55234504305</v>
      </c>
      <c r="I217" s="408">
        <v>-7263.9621489878464</v>
      </c>
      <c r="J217" s="408">
        <v>738651.59019605524</v>
      </c>
      <c r="K217" s="408">
        <v>0</v>
      </c>
      <c r="L217" s="408">
        <v>738651.59019605524</v>
      </c>
      <c r="M217" s="408">
        <v>76140</v>
      </c>
      <c r="N217" s="408"/>
      <c r="O217" s="412"/>
      <c r="P217" s="408">
        <v>0</v>
      </c>
      <c r="Q217" s="413">
        <v>0</v>
      </c>
      <c r="R217" s="413"/>
      <c r="S217" s="409">
        <v>814792</v>
      </c>
      <c r="T217" s="406">
        <v>440</v>
      </c>
      <c r="U217" s="410">
        <v>0</v>
      </c>
      <c r="V217" s="410"/>
      <c r="W217" s="410">
        <v>0</v>
      </c>
      <c r="X217" s="410">
        <v>0</v>
      </c>
      <c r="Y217" s="410">
        <v>0</v>
      </c>
      <c r="Z217" s="410">
        <v>0</v>
      </c>
      <c r="AA217" s="410">
        <v>0</v>
      </c>
      <c r="AB217" s="410">
        <v>195</v>
      </c>
      <c r="AF217" s="408">
        <v>0</v>
      </c>
      <c r="AG217" s="406">
        <v>440</v>
      </c>
      <c r="AH217" s="407" t="s">
        <v>1</v>
      </c>
      <c r="AI217" s="395" t="s">
        <v>356</v>
      </c>
    </row>
    <row r="218" spans="1:35" x14ac:dyDescent="0.2">
      <c r="A218" s="392" t="s">
        <v>1014</v>
      </c>
      <c r="B218" s="415">
        <v>441</v>
      </c>
      <c r="C218" s="411">
        <v>441</v>
      </c>
      <c r="D218" s="406" t="s">
        <v>710</v>
      </c>
      <c r="E218" s="406" t="s">
        <v>1</v>
      </c>
      <c r="F218" s="407" t="s">
        <v>1</v>
      </c>
      <c r="G218" s="392" t="s">
        <v>357</v>
      </c>
      <c r="H218" s="408">
        <v>730354.29012346652</v>
      </c>
      <c r="I218" s="408">
        <v>-2958.6200514324341</v>
      </c>
      <c r="J218" s="408">
        <v>727395.67007203412</v>
      </c>
      <c r="K218" s="408">
        <v>0</v>
      </c>
      <c r="L218" s="408">
        <v>727395.67007203412</v>
      </c>
      <c r="M218" s="408">
        <v>0</v>
      </c>
      <c r="N218" s="408"/>
      <c r="O218" s="412"/>
      <c r="P218" s="408">
        <v>0</v>
      </c>
      <c r="Q218" s="413">
        <v>0</v>
      </c>
      <c r="R218" s="413"/>
      <c r="S218" s="409">
        <v>727396</v>
      </c>
      <c r="T218" s="406">
        <v>441</v>
      </c>
      <c r="U218" s="410">
        <v>0</v>
      </c>
      <c r="V218" s="410"/>
      <c r="W218" s="410">
        <v>0</v>
      </c>
      <c r="X218" s="410">
        <v>0</v>
      </c>
      <c r="Y218" s="410">
        <v>0</v>
      </c>
      <c r="Z218" s="410">
        <v>0</v>
      </c>
      <c r="AA218" s="410">
        <v>0</v>
      </c>
      <c r="AB218" s="410">
        <v>207</v>
      </c>
      <c r="AF218" s="408">
        <v>0</v>
      </c>
      <c r="AG218" s="406">
        <v>441</v>
      </c>
      <c r="AH218" s="407" t="s">
        <v>1</v>
      </c>
      <c r="AI218" s="395" t="s">
        <v>357</v>
      </c>
    </row>
    <row r="219" spans="1:35" x14ac:dyDescent="0.2">
      <c r="A219" s="392" t="s">
        <v>1015</v>
      </c>
      <c r="B219" s="415">
        <v>442</v>
      </c>
      <c r="C219" s="406">
        <v>442</v>
      </c>
      <c r="D219" s="406" t="s">
        <v>710</v>
      </c>
      <c r="E219" s="406" t="s">
        <v>1</v>
      </c>
      <c r="F219" s="407" t="s">
        <v>1</v>
      </c>
      <c r="G219" s="395" t="s">
        <v>358</v>
      </c>
      <c r="H219" s="408">
        <v>1499548.0568778119</v>
      </c>
      <c r="I219" s="408">
        <v>-4487.7241500584669</v>
      </c>
      <c r="J219" s="408">
        <v>1495060.3327277533</v>
      </c>
      <c r="K219" s="408">
        <v>0</v>
      </c>
      <c r="L219" s="408">
        <v>1495060.3327277533</v>
      </c>
      <c r="M219" s="408">
        <v>71820</v>
      </c>
      <c r="N219" s="408"/>
      <c r="O219" s="408"/>
      <c r="P219" s="408">
        <v>0</v>
      </c>
      <c r="Q219" s="409">
        <v>0</v>
      </c>
      <c r="R219" s="413"/>
      <c r="S219" s="409">
        <v>1566880</v>
      </c>
      <c r="T219" s="406">
        <v>442</v>
      </c>
      <c r="U219" s="410">
        <v>0</v>
      </c>
      <c r="V219" s="410"/>
      <c r="W219" s="410">
        <v>0</v>
      </c>
      <c r="X219" s="410">
        <v>0</v>
      </c>
      <c r="Y219" s="410">
        <v>0</v>
      </c>
      <c r="Z219" s="410">
        <v>0</v>
      </c>
      <c r="AA219" s="410">
        <v>0</v>
      </c>
      <c r="AB219" s="410">
        <v>423</v>
      </c>
      <c r="AF219" s="408">
        <v>0</v>
      </c>
      <c r="AG219" s="406">
        <v>442</v>
      </c>
      <c r="AH219" s="407" t="s">
        <v>1</v>
      </c>
      <c r="AI219" s="395" t="s">
        <v>358</v>
      </c>
    </row>
    <row r="220" spans="1:35" x14ac:dyDescent="0.2">
      <c r="A220" s="392" t="s">
        <v>1016</v>
      </c>
      <c r="B220" s="415">
        <v>443</v>
      </c>
      <c r="C220" s="406">
        <v>443</v>
      </c>
      <c r="D220" s="406">
        <v>0</v>
      </c>
      <c r="E220" s="406">
        <v>443</v>
      </c>
      <c r="F220" s="407">
        <v>0</v>
      </c>
      <c r="G220" s="395" t="s">
        <v>359</v>
      </c>
      <c r="H220" s="408">
        <v>1100359.2707746855</v>
      </c>
      <c r="I220" s="408">
        <v>-8404.0923473941675</v>
      </c>
      <c r="J220" s="408">
        <v>1091955.1784272913</v>
      </c>
      <c r="K220" s="408">
        <v>-7365.43</v>
      </c>
      <c r="L220" s="408">
        <v>1084589.7484272914</v>
      </c>
      <c r="M220" s="408">
        <v>59940</v>
      </c>
      <c r="N220" s="408"/>
      <c r="O220" s="408"/>
      <c r="P220" s="408">
        <v>0</v>
      </c>
      <c r="Q220" s="409">
        <v>0</v>
      </c>
      <c r="R220" s="413"/>
      <c r="S220" s="409">
        <v>1144530</v>
      </c>
      <c r="T220" s="406">
        <v>443</v>
      </c>
      <c r="U220" s="410">
        <v>3047</v>
      </c>
      <c r="V220" s="410"/>
      <c r="W220" s="410">
        <v>3373.86</v>
      </c>
      <c r="X220" s="410">
        <v>529.06999999999994</v>
      </c>
      <c r="Y220" s="410">
        <v>415.5</v>
      </c>
      <c r="Z220" s="410">
        <v>-7365.43</v>
      </c>
      <c r="AA220" s="410">
        <v>0</v>
      </c>
      <c r="AB220" s="410">
        <v>277</v>
      </c>
      <c r="AF220" s="408">
        <v>-7365.43</v>
      </c>
      <c r="AG220" s="406">
        <v>443</v>
      </c>
      <c r="AH220" s="407">
        <v>0</v>
      </c>
      <c r="AI220" s="395" t="s">
        <v>359</v>
      </c>
    </row>
    <row r="221" spans="1:35" x14ac:dyDescent="0.2">
      <c r="A221" s="392" t="s">
        <v>1017</v>
      </c>
      <c r="B221" s="415">
        <v>444</v>
      </c>
      <c r="C221" s="406">
        <v>444</v>
      </c>
      <c r="D221" s="406">
        <v>0</v>
      </c>
      <c r="E221" s="406">
        <v>444</v>
      </c>
      <c r="F221" s="407">
        <v>0</v>
      </c>
      <c r="G221" s="395" t="s">
        <v>360</v>
      </c>
      <c r="H221" s="408">
        <v>556328.46591001516</v>
      </c>
      <c r="I221" s="408">
        <v>-4286.7138980207046</v>
      </c>
      <c r="J221" s="408">
        <v>552041.75201199448</v>
      </c>
      <c r="K221" s="408">
        <v>-3802.37</v>
      </c>
      <c r="L221" s="408">
        <v>548239.38201199449</v>
      </c>
      <c r="M221" s="408">
        <v>0</v>
      </c>
      <c r="N221" s="408"/>
      <c r="O221" s="408"/>
      <c r="P221" s="408">
        <v>0</v>
      </c>
      <c r="Q221" s="409">
        <v>0</v>
      </c>
      <c r="R221" s="413"/>
      <c r="S221" s="409">
        <v>548239</v>
      </c>
      <c r="T221" s="406">
        <v>444</v>
      </c>
      <c r="U221" s="410">
        <v>1573</v>
      </c>
      <c r="V221" s="410"/>
      <c r="W221" s="410">
        <v>1741.74</v>
      </c>
      <c r="X221" s="410">
        <v>273.13</v>
      </c>
      <c r="Y221" s="410">
        <v>214.5</v>
      </c>
      <c r="Z221" s="410">
        <v>-3802.37</v>
      </c>
      <c r="AA221" s="410">
        <v>0</v>
      </c>
      <c r="AB221" s="410">
        <v>143</v>
      </c>
      <c r="AF221" s="408">
        <v>-3802.37</v>
      </c>
      <c r="AG221" s="406">
        <v>444</v>
      </c>
      <c r="AH221" s="407">
        <v>0</v>
      </c>
      <c r="AI221" s="395" t="s">
        <v>360</v>
      </c>
    </row>
    <row r="222" spans="1:35" x14ac:dyDescent="0.2">
      <c r="A222" s="392" t="s">
        <v>1018</v>
      </c>
      <c r="B222" s="415">
        <v>445</v>
      </c>
      <c r="C222" s="406">
        <v>445</v>
      </c>
      <c r="D222" s="406">
        <v>0</v>
      </c>
      <c r="E222" s="406">
        <v>445</v>
      </c>
      <c r="F222" s="407">
        <v>0</v>
      </c>
      <c r="G222" s="395" t="s">
        <v>361</v>
      </c>
      <c r="H222" s="408">
        <v>694230.25611704146</v>
      </c>
      <c r="I222" s="408">
        <v>-8320.4683620523065</v>
      </c>
      <c r="J222" s="408">
        <v>685909.78775498911</v>
      </c>
      <c r="K222" s="408">
        <v>-4679.84</v>
      </c>
      <c r="L222" s="408">
        <v>681229.94775498915</v>
      </c>
      <c r="M222" s="408">
        <v>0</v>
      </c>
      <c r="N222" s="408"/>
      <c r="O222" s="408"/>
      <c r="P222" s="408">
        <v>0</v>
      </c>
      <c r="Q222" s="409">
        <v>0</v>
      </c>
      <c r="R222" s="413"/>
      <c r="S222" s="409">
        <v>681230</v>
      </c>
      <c r="T222" s="406">
        <v>445</v>
      </c>
      <c r="U222" s="410">
        <v>1936</v>
      </c>
      <c r="V222" s="410"/>
      <c r="W222" s="410">
        <v>2143.6799999999998</v>
      </c>
      <c r="X222" s="410">
        <v>336.15999999999997</v>
      </c>
      <c r="Y222" s="410">
        <v>264</v>
      </c>
      <c r="Z222" s="410">
        <v>-4679.84</v>
      </c>
      <c r="AA222" s="410">
        <v>0</v>
      </c>
      <c r="AB222" s="410">
        <v>176</v>
      </c>
      <c r="AF222" s="408">
        <v>-4679.84</v>
      </c>
      <c r="AG222" s="406">
        <v>445</v>
      </c>
      <c r="AH222" s="407">
        <v>0</v>
      </c>
      <c r="AI222" s="395" t="s">
        <v>361</v>
      </c>
    </row>
    <row r="223" spans="1:35" x14ac:dyDescent="0.2">
      <c r="A223" s="392" t="s">
        <v>1019</v>
      </c>
      <c r="B223" s="415">
        <v>446</v>
      </c>
      <c r="C223" s="406">
        <v>446</v>
      </c>
      <c r="D223" s="406">
        <v>0</v>
      </c>
      <c r="E223" s="406">
        <v>446</v>
      </c>
      <c r="F223" s="407">
        <v>0</v>
      </c>
      <c r="G223" s="395" t="s">
        <v>362</v>
      </c>
      <c r="H223" s="408">
        <v>564504.7289108003</v>
      </c>
      <c r="I223" s="408">
        <v>-4755.6377377170957</v>
      </c>
      <c r="J223" s="408">
        <v>559749.09117308317</v>
      </c>
      <c r="K223" s="408">
        <v>-3828.96</v>
      </c>
      <c r="L223" s="408">
        <v>555920.13117308321</v>
      </c>
      <c r="M223" s="408">
        <v>0</v>
      </c>
      <c r="N223" s="408"/>
      <c r="O223" s="408"/>
      <c r="P223" s="408">
        <v>0</v>
      </c>
      <c r="Q223" s="409">
        <v>0</v>
      </c>
      <c r="R223" s="413"/>
      <c r="S223" s="409">
        <v>555920</v>
      </c>
      <c r="T223" s="406">
        <v>446</v>
      </c>
      <c r="U223" s="410">
        <v>1584</v>
      </c>
      <c r="V223" s="410"/>
      <c r="W223" s="410">
        <v>1753.92</v>
      </c>
      <c r="X223" s="410">
        <v>275.03999999999996</v>
      </c>
      <c r="Y223" s="410">
        <v>216</v>
      </c>
      <c r="Z223" s="410">
        <v>-3828.96</v>
      </c>
      <c r="AA223" s="410">
        <v>0</v>
      </c>
      <c r="AB223" s="410">
        <v>144</v>
      </c>
      <c r="AF223" s="408">
        <v>-3828.96</v>
      </c>
      <c r="AG223" s="406">
        <v>446</v>
      </c>
      <c r="AH223" s="407">
        <v>0</v>
      </c>
      <c r="AI223" s="395" t="s">
        <v>362</v>
      </c>
    </row>
    <row r="224" spans="1:35" x14ac:dyDescent="0.2">
      <c r="A224" s="392" t="s">
        <v>1020</v>
      </c>
      <c r="B224" s="415">
        <v>447</v>
      </c>
      <c r="C224" s="411">
        <v>447</v>
      </c>
      <c r="D224" s="406" t="s">
        <v>710</v>
      </c>
      <c r="E224" s="406" t="s">
        <v>1</v>
      </c>
      <c r="F224" s="407" t="s">
        <v>1</v>
      </c>
      <c r="G224" s="392" t="s">
        <v>363</v>
      </c>
      <c r="H224" s="408">
        <v>903274.927315137</v>
      </c>
      <c r="I224" s="408">
        <v>-6498.7433876586392</v>
      </c>
      <c r="J224" s="408">
        <v>896776.18392747839</v>
      </c>
      <c r="K224" s="408">
        <v>0</v>
      </c>
      <c r="L224" s="408">
        <v>896776.18392747839</v>
      </c>
      <c r="M224" s="408">
        <v>0</v>
      </c>
      <c r="N224" s="408"/>
      <c r="O224" s="412"/>
      <c r="P224" s="408">
        <v>0</v>
      </c>
      <c r="Q224" s="413">
        <v>0</v>
      </c>
      <c r="R224" s="413"/>
      <c r="S224" s="409">
        <v>896776</v>
      </c>
      <c r="T224" s="406">
        <v>447</v>
      </c>
      <c r="U224" s="410">
        <v>0</v>
      </c>
      <c r="V224" s="410"/>
      <c r="W224" s="410">
        <v>0</v>
      </c>
      <c r="X224" s="410">
        <v>0</v>
      </c>
      <c r="Y224" s="410">
        <v>0</v>
      </c>
      <c r="Z224" s="410">
        <v>0</v>
      </c>
      <c r="AA224" s="410">
        <v>0</v>
      </c>
      <c r="AB224" s="410">
        <v>252</v>
      </c>
      <c r="AF224" s="408">
        <v>0</v>
      </c>
      <c r="AG224" s="406">
        <v>447</v>
      </c>
      <c r="AH224" s="407" t="s">
        <v>1</v>
      </c>
      <c r="AI224" s="395" t="s">
        <v>363</v>
      </c>
    </row>
    <row r="225" spans="1:35" x14ac:dyDescent="0.2">
      <c r="A225" s="392" t="s">
        <v>1021</v>
      </c>
      <c r="B225" s="415">
        <v>448</v>
      </c>
      <c r="C225" s="406">
        <v>448</v>
      </c>
      <c r="D225" s="406" t="s">
        <v>710</v>
      </c>
      <c r="E225" s="406" t="s">
        <v>1</v>
      </c>
      <c r="F225" s="407" t="s">
        <v>1</v>
      </c>
      <c r="G225" s="395" t="s">
        <v>364</v>
      </c>
      <c r="H225" s="408">
        <v>339427.6154328945</v>
      </c>
      <c r="I225" s="408">
        <v>25884.080418122914</v>
      </c>
      <c r="J225" s="408">
        <v>365311.69585101743</v>
      </c>
      <c r="K225" s="408">
        <v>0</v>
      </c>
      <c r="L225" s="408">
        <v>365311.69585101743</v>
      </c>
      <c r="M225" s="408">
        <v>0</v>
      </c>
      <c r="N225" s="408"/>
      <c r="O225" s="408"/>
      <c r="P225" s="408">
        <v>0</v>
      </c>
      <c r="Q225" s="409">
        <v>0</v>
      </c>
      <c r="R225" s="413"/>
      <c r="S225" s="409">
        <v>365312</v>
      </c>
      <c r="T225" s="406">
        <v>448</v>
      </c>
      <c r="U225" s="410">
        <v>0</v>
      </c>
      <c r="V225" s="410"/>
      <c r="W225" s="410">
        <v>0</v>
      </c>
      <c r="X225" s="410">
        <v>0</v>
      </c>
      <c r="Y225" s="410">
        <v>0</v>
      </c>
      <c r="Z225" s="410">
        <v>0</v>
      </c>
      <c r="AA225" s="410">
        <v>0</v>
      </c>
      <c r="AB225" s="410">
        <v>69</v>
      </c>
      <c r="AF225" s="408">
        <v>0</v>
      </c>
      <c r="AG225" s="406">
        <v>448</v>
      </c>
      <c r="AH225" s="407" t="s">
        <v>1</v>
      </c>
      <c r="AI225" s="395" t="s">
        <v>364</v>
      </c>
    </row>
    <row r="226" spans="1:35" x14ac:dyDescent="0.2">
      <c r="A226" s="392" t="s">
        <v>1022</v>
      </c>
      <c r="B226" s="415">
        <v>449</v>
      </c>
      <c r="C226" s="406">
        <v>449</v>
      </c>
      <c r="D226" s="406" t="s">
        <v>710</v>
      </c>
      <c r="E226" s="406">
        <v>449</v>
      </c>
      <c r="F226" s="407">
        <v>0</v>
      </c>
      <c r="G226" s="395" t="s">
        <v>365</v>
      </c>
      <c r="H226" s="408">
        <v>356102.61585582385</v>
      </c>
      <c r="I226" s="408">
        <v>-3447.1891504389905</v>
      </c>
      <c r="J226" s="408">
        <v>352655.42670538486</v>
      </c>
      <c r="K226" s="408">
        <v>-1994.25</v>
      </c>
      <c r="L226" s="408">
        <v>350661.17670538486</v>
      </c>
      <c r="M226" s="408">
        <v>0</v>
      </c>
      <c r="N226" s="408"/>
      <c r="O226" s="408"/>
      <c r="P226" s="408">
        <v>0</v>
      </c>
      <c r="Q226" s="409">
        <v>0</v>
      </c>
      <c r="R226" s="413"/>
      <c r="S226" s="409">
        <v>350661</v>
      </c>
      <c r="T226" s="406">
        <v>449</v>
      </c>
      <c r="U226" s="410">
        <v>825</v>
      </c>
      <c r="V226" s="410"/>
      <c r="W226" s="410">
        <v>913.5</v>
      </c>
      <c r="X226" s="410">
        <v>143.25</v>
      </c>
      <c r="Y226" s="410">
        <v>112.5</v>
      </c>
      <c r="Z226" s="410">
        <v>-1994.25</v>
      </c>
      <c r="AA226" s="410">
        <v>0</v>
      </c>
      <c r="AB226" s="410">
        <v>75</v>
      </c>
      <c r="AF226" s="408">
        <v>-1994.25</v>
      </c>
      <c r="AG226" s="406">
        <v>449</v>
      </c>
      <c r="AH226" s="407">
        <v>0</v>
      </c>
      <c r="AI226" s="395" t="s">
        <v>365</v>
      </c>
    </row>
    <row r="227" spans="1:35" x14ac:dyDescent="0.2">
      <c r="A227" s="392" t="s">
        <v>1023</v>
      </c>
      <c r="B227" s="415">
        <v>450</v>
      </c>
      <c r="C227" s="411">
        <v>450</v>
      </c>
      <c r="D227" s="406" t="s">
        <v>710</v>
      </c>
      <c r="E227" s="406" t="s">
        <v>1</v>
      </c>
      <c r="F227" s="407" t="s">
        <v>1</v>
      </c>
      <c r="G227" s="392" t="s">
        <v>366</v>
      </c>
      <c r="H227" s="408">
        <v>1382731.4211362912</v>
      </c>
      <c r="I227" s="408">
        <v>-5680.544474700403</v>
      </c>
      <c r="J227" s="408">
        <v>1377050.8766615908</v>
      </c>
      <c r="K227" s="408">
        <v>0</v>
      </c>
      <c r="L227" s="408">
        <v>1377050.8766615908</v>
      </c>
      <c r="M227" s="408">
        <v>62100</v>
      </c>
      <c r="N227" s="408"/>
      <c r="O227" s="412"/>
      <c r="P227" s="408">
        <v>0</v>
      </c>
      <c r="Q227" s="413">
        <v>0</v>
      </c>
      <c r="R227" s="413"/>
      <c r="S227" s="409">
        <v>1439151</v>
      </c>
      <c r="T227" s="406">
        <v>450</v>
      </c>
      <c r="U227" s="410">
        <v>0</v>
      </c>
      <c r="V227" s="410"/>
      <c r="W227" s="410">
        <v>0</v>
      </c>
      <c r="X227" s="410">
        <v>0</v>
      </c>
      <c r="Y227" s="410">
        <v>0</v>
      </c>
      <c r="Z227" s="410">
        <v>0</v>
      </c>
      <c r="AA227" s="410">
        <v>0</v>
      </c>
      <c r="AB227" s="410">
        <v>390</v>
      </c>
      <c r="AF227" s="408">
        <v>0</v>
      </c>
      <c r="AG227" s="406">
        <v>450</v>
      </c>
      <c r="AH227" s="407" t="s">
        <v>1</v>
      </c>
      <c r="AI227" s="395" t="s">
        <v>366</v>
      </c>
    </row>
    <row r="228" spans="1:35" x14ac:dyDescent="0.2">
      <c r="A228" s="392" t="s">
        <v>1024</v>
      </c>
      <c r="B228" s="415">
        <v>451</v>
      </c>
      <c r="C228" s="406">
        <v>451</v>
      </c>
      <c r="D228" s="406">
        <v>0</v>
      </c>
      <c r="E228" s="406">
        <v>451</v>
      </c>
      <c r="F228" s="407">
        <v>0</v>
      </c>
      <c r="G228" s="395" t="s">
        <v>367</v>
      </c>
      <c r="H228" s="408">
        <v>849845.0883021059</v>
      </c>
      <c r="I228" s="408">
        <v>-6803.4565919077049</v>
      </c>
      <c r="J228" s="408">
        <v>843041.63171019824</v>
      </c>
      <c r="K228" s="408">
        <v>-6035.93</v>
      </c>
      <c r="L228" s="408">
        <v>837005.70171019819</v>
      </c>
      <c r="M228" s="408">
        <v>0</v>
      </c>
      <c r="N228" s="408"/>
      <c r="O228" s="408"/>
      <c r="P228" s="408">
        <v>0</v>
      </c>
      <c r="Q228" s="409">
        <v>0</v>
      </c>
      <c r="R228" s="413"/>
      <c r="S228" s="409">
        <v>837006</v>
      </c>
      <c r="T228" s="406">
        <v>451</v>
      </c>
      <c r="U228" s="410">
        <v>2497</v>
      </c>
      <c r="V228" s="410"/>
      <c r="W228" s="410">
        <v>2764.86</v>
      </c>
      <c r="X228" s="410">
        <v>433.57</v>
      </c>
      <c r="Y228" s="410">
        <v>340.5</v>
      </c>
      <c r="Z228" s="410">
        <v>-6035.93</v>
      </c>
      <c r="AA228" s="410">
        <v>0</v>
      </c>
      <c r="AB228" s="410">
        <v>227</v>
      </c>
      <c r="AF228" s="408">
        <v>-6035.93</v>
      </c>
      <c r="AG228" s="406">
        <v>451</v>
      </c>
      <c r="AH228" s="407">
        <v>0</v>
      </c>
      <c r="AI228" s="395" t="s">
        <v>367</v>
      </c>
    </row>
    <row r="229" spans="1:35" x14ac:dyDescent="0.2">
      <c r="A229" s="392" t="s">
        <v>1025</v>
      </c>
      <c r="B229" s="415">
        <v>452</v>
      </c>
      <c r="C229" s="406">
        <v>452</v>
      </c>
      <c r="D229" s="406" t="s">
        <v>710</v>
      </c>
      <c r="E229" s="406" t="s">
        <v>1</v>
      </c>
      <c r="F229" s="407" t="s">
        <v>1</v>
      </c>
      <c r="G229" s="395" t="s">
        <v>368</v>
      </c>
      <c r="H229" s="408">
        <v>1078141.3748594471</v>
      </c>
      <c r="I229" s="408">
        <v>-8872.2590222869658</v>
      </c>
      <c r="J229" s="408">
        <v>1069269.1158371603</v>
      </c>
      <c r="K229" s="408">
        <v>0</v>
      </c>
      <c r="L229" s="408">
        <v>1069269.1158371603</v>
      </c>
      <c r="M229" s="408">
        <v>43920</v>
      </c>
      <c r="N229" s="408"/>
      <c r="O229" s="408"/>
      <c r="P229" s="408">
        <v>0</v>
      </c>
      <c r="Q229" s="409">
        <v>0</v>
      </c>
      <c r="R229" s="413"/>
      <c r="S229" s="409">
        <v>1113189</v>
      </c>
      <c r="T229" s="406">
        <v>452</v>
      </c>
      <c r="U229" s="410">
        <v>0</v>
      </c>
      <c r="V229" s="410"/>
      <c r="W229" s="410">
        <v>0</v>
      </c>
      <c r="X229" s="410">
        <v>0</v>
      </c>
      <c r="Y229" s="410">
        <v>0</v>
      </c>
      <c r="Z229" s="410">
        <v>0</v>
      </c>
      <c r="AA229" s="410">
        <v>0</v>
      </c>
      <c r="AB229" s="410">
        <v>277</v>
      </c>
      <c r="AF229" s="408">
        <v>0</v>
      </c>
      <c r="AG229" s="406">
        <v>452</v>
      </c>
      <c r="AH229" s="407" t="s">
        <v>1</v>
      </c>
      <c r="AI229" s="395" t="s">
        <v>368</v>
      </c>
    </row>
    <row r="230" spans="1:35" x14ac:dyDescent="0.2">
      <c r="A230" s="392" t="s">
        <v>1026</v>
      </c>
      <c r="B230" s="415">
        <v>453</v>
      </c>
      <c r="C230" s="411">
        <v>453</v>
      </c>
      <c r="D230" s="406" t="s">
        <v>710</v>
      </c>
      <c r="E230" s="406" t="s">
        <v>1</v>
      </c>
      <c r="F230" s="407" t="s">
        <v>1</v>
      </c>
      <c r="G230" s="392" t="s">
        <v>369</v>
      </c>
      <c r="H230" s="408">
        <v>1499590.0447580288</v>
      </c>
      <c r="I230" s="408">
        <v>-15564.172980149531</v>
      </c>
      <c r="J230" s="408">
        <v>1484025.8717778793</v>
      </c>
      <c r="K230" s="408">
        <v>0</v>
      </c>
      <c r="L230" s="408">
        <v>1484025.8717778793</v>
      </c>
      <c r="M230" s="408">
        <v>54480</v>
      </c>
      <c r="N230" s="408"/>
      <c r="O230" s="412"/>
      <c r="P230" s="408">
        <v>0</v>
      </c>
      <c r="Q230" s="413">
        <v>0</v>
      </c>
      <c r="R230" s="413"/>
      <c r="S230" s="409">
        <v>1538506</v>
      </c>
      <c r="T230" s="406">
        <v>453</v>
      </c>
      <c r="U230" s="410">
        <v>0</v>
      </c>
      <c r="V230" s="410"/>
      <c r="W230" s="410">
        <v>0</v>
      </c>
      <c r="X230" s="410">
        <v>0</v>
      </c>
      <c r="Y230" s="410">
        <v>0</v>
      </c>
      <c r="Z230" s="410">
        <v>0</v>
      </c>
      <c r="AA230" s="410">
        <v>0</v>
      </c>
      <c r="AB230" s="410">
        <v>410</v>
      </c>
      <c r="AF230" s="408">
        <v>0</v>
      </c>
      <c r="AG230" s="406">
        <v>453</v>
      </c>
      <c r="AH230" s="407" t="s">
        <v>1</v>
      </c>
      <c r="AI230" s="395" t="s">
        <v>369</v>
      </c>
    </row>
    <row r="231" spans="1:35" x14ac:dyDescent="0.2">
      <c r="A231" s="392" t="s">
        <v>1027</v>
      </c>
      <c r="B231" s="415">
        <v>454</v>
      </c>
      <c r="C231" s="411">
        <v>454</v>
      </c>
      <c r="D231" s="406" t="s">
        <v>710</v>
      </c>
      <c r="E231" s="406" t="s">
        <v>1</v>
      </c>
      <c r="F231" s="407" t="s">
        <v>1</v>
      </c>
      <c r="G231" s="392" t="s">
        <v>470</v>
      </c>
      <c r="H231" s="408">
        <v>1489327.1193388083</v>
      </c>
      <c r="I231" s="408">
        <v>-17410.55340566727</v>
      </c>
      <c r="J231" s="408">
        <v>1471916.5659331412</v>
      </c>
      <c r="K231" s="408">
        <v>0</v>
      </c>
      <c r="L231" s="408">
        <v>1471916.5659331412</v>
      </c>
      <c r="M231" s="408">
        <v>0</v>
      </c>
      <c r="N231" s="408"/>
      <c r="O231" s="412"/>
      <c r="P231" s="408">
        <v>0</v>
      </c>
      <c r="Q231" s="413">
        <v>0</v>
      </c>
      <c r="R231" s="413"/>
      <c r="S231" s="409">
        <v>1471917</v>
      </c>
      <c r="T231" s="406">
        <v>454</v>
      </c>
      <c r="U231" s="410">
        <v>0</v>
      </c>
      <c r="V231" s="410"/>
      <c r="W231" s="410">
        <v>0</v>
      </c>
      <c r="X231" s="410">
        <v>0</v>
      </c>
      <c r="Y231" s="410">
        <v>0</v>
      </c>
      <c r="Z231" s="410">
        <v>0</v>
      </c>
      <c r="AA231" s="410">
        <v>0</v>
      </c>
      <c r="AB231" s="410">
        <v>408</v>
      </c>
      <c r="AF231" s="408">
        <v>0</v>
      </c>
      <c r="AG231" s="406">
        <v>454</v>
      </c>
      <c r="AH231" s="407" t="s">
        <v>1</v>
      </c>
      <c r="AI231" s="395" t="s">
        <v>470</v>
      </c>
    </row>
    <row r="232" spans="1:35" x14ac:dyDescent="0.2">
      <c r="A232" s="392" t="s">
        <v>1028</v>
      </c>
      <c r="B232" s="415">
        <v>455</v>
      </c>
      <c r="C232" s="411">
        <v>455</v>
      </c>
      <c r="D232" s="406" t="s">
        <v>710</v>
      </c>
      <c r="E232" s="406" t="s">
        <v>1</v>
      </c>
      <c r="F232" s="407" t="s">
        <v>1</v>
      </c>
      <c r="G232" s="392" t="s">
        <v>370</v>
      </c>
      <c r="H232" s="408">
        <v>1086681.6465911097</v>
      </c>
      <c r="I232" s="408">
        <v>-9120.9820904028293</v>
      </c>
      <c r="J232" s="408">
        <v>1077560.6645007068</v>
      </c>
      <c r="K232" s="408">
        <v>0</v>
      </c>
      <c r="L232" s="408">
        <v>1077560.6645007068</v>
      </c>
      <c r="M232" s="408">
        <v>53640</v>
      </c>
      <c r="N232" s="408"/>
      <c r="O232" s="412"/>
      <c r="P232" s="408">
        <v>0</v>
      </c>
      <c r="Q232" s="413">
        <v>0</v>
      </c>
      <c r="R232" s="413"/>
      <c r="S232" s="409">
        <v>1131201</v>
      </c>
      <c r="T232" s="406">
        <v>455</v>
      </c>
      <c r="U232" s="410">
        <v>0</v>
      </c>
      <c r="V232" s="410"/>
      <c r="W232" s="410">
        <v>0</v>
      </c>
      <c r="X232" s="410">
        <v>0</v>
      </c>
      <c r="Y232" s="410">
        <v>0</v>
      </c>
      <c r="Z232" s="410">
        <v>0</v>
      </c>
      <c r="AA232" s="410">
        <v>0</v>
      </c>
      <c r="AB232" s="410">
        <v>300</v>
      </c>
      <c r="AF232" s="408">
        <v>0</v>
      </c>
      <c r="AG232" s="406">
        <v>455</v>
      </c>
      <c r="AH232" s="407" t="s">
        <v>1</v>
      </c>
      <c r="AI232" s="395" t="s">
        <v>370</v>
      </c>
    </row>
    <row r="233" spans="1:35" x14ac:dyDescent="0.2">
      <c r="A233" s="392" t="s">
        <v>1029</v>
      </c>
      <c r="B233" s="415">
        <v>457</v>
      </c>
      <c r="C233" s="406">
        <v>457</v>
      </c>
      <c r="D233" s="406">
        <v>0</v>
      </c>
      <c r="E233" s="406">
        <v>457</v>
      </c>
      <c r="F233" s="407">
        <v>0</v>
      </c>
      <c r="G233" s="395" t="s">
        <v>371</v>
      </c>
      <c r="H233" s="408">
        <v>651863.92339155835</v>
      </c>
      <c r="I233" s="408">
        <v>-3603.0251227606486</v>
      </c>
      <c r="J233" s="408">
        <v>648260.89826879767</v>
      </c>
      <c r="K233" s="408">
        <v>-4546.8900000000003</v>
      </c>
      <c r="L233" s="408">
        <v>643714.00826879765</v>
      </c>
      <c r="M233" s="408">
        <v>0</v>
      </c>
      <c r="N233" s="408"/>
      <c r="O233" s="408"/>
      <c r="P233" s="408">
        <v>0</v>
      </c>
      <c r="Q233" s="409">
        <v>0</v>
      </c>
      <c r="R233" s="413"/>
      <c r="S233" s="409">
        <v>643714</v>
      </c>
      <c r="T233" s="406">
        <v>457</v>
      </c>
      <c r="U233" s="410">
        <v>1881</v>
      </c>
      <c r="V233" s="410"/>
      <c r="W233" s="410">
        <v>2082.7799999999997</v>
      </c>
      <c r="X233" s="410">
        <v>326.61</v>
      </c>
      <c r="Y233" s="410">
        <v>256.5</v>
      </c>
      <c r="Z233" s="410">
        <v>-4546.8899999999994</v>
      </c>
      <c r="AA233" s="410">
        <v>0</v>
      </c>
      <c r="AB233" s="410">
        <v>171</v>
      </c>
      <c r="AF233" s="408">
        <v>-4546.8900000000003</v>
      </c>
      <c r="AG233" s="406">
        <v>457</v>
      </c>
      <c r="AH233" s="407">
        <v>0</v>
      </c>
      <c r="AI233" s="395" t="s">
        <v>371</v>
      </c>
    </row>
    <row r="234" spans="1:35" x14ac:dyDescent="0.2">
      <c r="A234" s="392" t="s">
        <v>1030</v>
      </c>
      <c r="B234" s="415">
        <v>458</v>
      </c>
      <c r="C234" s="406">
        <v>458</v>
      </c>
      <c r="D234" s="406">
        <v>0</v>
      </c>
      <c r="E234" s="406">
        <v>458</v>
      </c>
      <c r="F234" s="407">
        <v>0</v>
      </c>
      <c r="G234" s="395" t="s">
        <v>372</v>
      </c>
      <c r="H234" s="408">
        <v>415420.54904016061</v>
      </c>
      <c r="I234" s="408">
        <v>-2400.1103408020949</v>
      </c>
      <c r="J234" s="408">
        <v>413020.43869935849</v>
      </c>
      <c r="K234" s="408">
        <v>-2579.23</v>
      </c>
      <c r="L234" s="408">
        <v>410441.20869935851</v>
      </c>
      <c r="M234" s="408">
        <v>0</v>
      </c>
      <c r="N234" s="408"/>
      <c r="O234" s="408"/>
      <c r="P234" s="408">
        <v>0</v>
      </c>
      <c r="Q234" s="409">
        <v>0</v>
      </c>
      <c r="R234" s="413"/>
      <c r="S234" s="409">
        <v>410441</v>
      </c>
      <c r="T234" s="406">
        <v>458</v>
      </c>
      <c r="U234" s="410">
        <v>1067</v>
      </c>
      <c r="V234" s="410"/>
      <c r="W234" s="410">
        <v>1181.46</v>
      </c>
      <c r="X234" s="410">
        <v>185.26999999999998</v>
      </c>
      <c r="Y234" s="410">
        <v>145.5</v>
      </c>
      <c r="Z234" s="410">
        <v>-2579.23</v>
      </c>
      <c r="AA234" s="410">
        <v>0</v>
      </c>
      <c r="AB234" s="410">
        <v>97</v>
      </c>
      <c r="AF234" s="408">
        <v>-2579.23</v>
      </c>
      <c r="AG234" s="406">
        <v>458</v>
      </c>
      <c r="AH234" s="407">
        <v>0</v>
      </c>
      <c r="AI234" s="395" t="s">
        <v>372</v>
      </c>
    </row>
    <row r="235" spans="1:35" x14ac:dyDescent="0.2">
      <c r="A235" s="392" t="s">
        <v>1031</v>
      </c>
      <c r="B235" s="415">
        <v>460</v>
      </c>
      <c r="C235" s="406">
        <v>460</v>
      </c>
      <c r="D235" s="406">
        <v>0</v>
      </c>
      <c r="E235" s="406">
        <v>460</v>
      </c>
      <c r="F235" s="407">
        <v>0</v>
      </c>
      <c r="G235" s="395" t="s">
        <v>373</v>
      </c>
      <c r="H235" s="408">
        <v>413075.69412960892</v>
      </c>
      <c r="I235" s="408">
        <v>-1007.3719348718939</v>
      </c>
      <c r="J235" s="408">
        <v>412068.32219473703</v>
      </c>
      <c r="K235" s="408">
        <v>-2446.2800000000002</v>
      </c>
      <c r="L235" s="408">
        <v>409622.04219473701</v>
      </c>
      <c r="M235" s="408">
        <v>0</v>
      </c>
      <c r="N235" s="408"/>
      <c r="O235" s="408"/>
      <c r="P235" s="408">
        <v>0</v>
      </c>
      <c r="Q235" s="409">
        <v>0</v>
      </c>
      <c r="R235" s="413"/>
      <c r="S235" s="409">
        <v>409622</v>
      </c>
      <c r="T235" s="406">
        <v>460</v>
      </c>
      <c r="U235" s="410">
        <v>1012</v>
      </c>
      <c r="V235" s="410"/>
      <c r="W235" s="410">
        <v>1120.56</v>
      </c>
      <c r="X235" s="410">
        <v>175.72</v>
      </c>
      <c r="Y235" s="410">
        <v>138</v>
      </c>
      <c r="Z235" s="410">
        <v>-2446.2799999999997</v>
      </c>
      <c r="AA235" s="410">
        <v>0</v>
      </c>
      <c r="AB235" s="410">
        <v>92</v>
      </c>
      <c r="AF235" s="408">
        <v>-2446.2800000000002</v>
      </c>
      <c r="AG235" s="406">
        <v>460</v>
      </c>
      <c r="AH235" s="407">
        <v>0</v>
      </c>
      <c r="AI235" s="395" t="s">
        <v>373</v>
      </c>
    </row>
    <row r="236" spans="1:35" x14ac:dyDescent="0.2">
      <c r="A236" s="392" t="s">
        <v>1032</v>
      </c>
      <c r="B236" s="415">
        <v>461</v>
      </c>
      <c r="C236" s="406">
        <v>461</v>
      </c>
      <c r="D236" s="406">
        <v>0</v>
      </c>
      <c r="E236" s="406">
        <v>461</v>
      </c>
      <c r="F236" s="407">
        <v>0</v>
      </c>
      <c r="G236" s="395" t="s">
        <v>374</v>
      </c>
      <c r="H236" s="408">
        <v>780607.30814824649</v>
      </c>
      <c r="I236" s="408">
        <v>-2658.9132249197369</v>
      </c>
      <c r="J236" s="408">
        <v>777948.39492332679</v>
      </c>
      <c r="K236" s="408">
        <v>-5849.8</v>
      </c>
      <c r="L236" s="408">
        <v>772098.59492332675</v>
      </c>
      <c r="M236" s="408">
        <v>0</v>
      </c>
      <c r="N236" s="408"/>
      <c r="O236" s="408"/>
      <c r="P236" s="408">
        <v>0</v>
      </c>
      <c r="Q236" s="409">
        <v>0</v>
      </c>
      <c r="R236" s="413"/>
      <c r="S236" s="409">
        <v>772099</v>
      </c>
      <c r="T236" s="406">
        <v>461</v>
      </c>
      <c r="U236" s="410">
        <v>2420</v>
      </c>
      <c r="V236" s="410"/>
      <c r="W236" s="410">
        <v>2679.6</v>
      </c>
      <c r="X236" s="410">
        <v>420.2</v>
      </c>
      <c r="Y236" s="410">
        <v>330</v>
      </c>
      <c r="Z236" s="410">
        <v>-5849.8</v>
      </c>
      <c r="AA236" s="410">
        <v>0</v>
      </c>
      <c r="AB236" s="410">
        <v>220</v>
      </c>
      <c r="AF236" s="408">
        <v>-5849.8</v>
      </c>
      <c r="AG236" s="406">
        <v>461</v>
      </c>
      <c r="AH236" s="407">
        <v>0</v>
      </c>
      <c r="AI236" s="395" t="s">
        <v>374</v>
      </c>
    </row>
    <row r="237" spans="1:35" x14ac:dyDescent="0.2">
      <c r="A237" s="392" t="s">
        <v>1033</v>
      </c>
      <c r="B237" s="415">
        <v>464</v>
      </c>
      <c r="C237" s="406">
        <v>464</v>
      </c>
      <c r="D237" s="406" t="s">
        <v>710</v>
      </c>
      <c r="E237" s="406" t="s">
        <v>1</v>
      </c>
      <c r="F237" s="407" t="s">
        <v>1</v>
      </c>
      <c r="G237" s="395" t="s">
        <v>375</v>
      </c>
      <c r="H237" s="408">
        <v>672729.17262317776</v>
      </c>
      <c r="I237" s="408">
        <v>-6811.2577200340693</v>
      </c>
      <c r="J237" s="408">
        <v>665917.91490314365</v>
      </c>
      <c r="K237" s="408">
        <v>0</v>
      </c>
      <c r="L237" s="408">
        <v>665917.91490314365</v>
      </c>
      <c r="M237" s="408">
        <v>39240</v>
      </c>
      <c r="N237" s="408"/>
      <c r="O237" s="408"/>
      <c r="P237" s="408">
        <v>0</v>
      </c>
      <c r="Q237" s="409">
        <v>0</v>
      </c>
      <c r="R237" s="413"/>
      <c r="S237" s="409">
        <v>705158</v>
      </c>
      <c r="T237" s="406">
        <v>464</v>
      </c>
      <c r="U237" s="410">
        <v>0</v>
      </c>
      <c r="V237" s="410"/>
      <c r="W237" s="410">
        <v>0</v>
      </c>
      <c r="X237" s="410">
        <v>0</v>
      </c>
      <c r="Y237" s="410">
        <v>0</v>
      </c>
      <c r="Z237" s="410">
        <v>0</v>
      </c>
      <c r="AA237" s="410">
        <v>0</v>
      </c>
      <c r="AB237" s="410">
        <v>178</v>
      </c>
      <c r="AF237" s="408">
        <v>0</v>
      </c>
      <c r="AG237" s="406">
        <v>464</v>
      </c>
      <c r="AH237" s="407" t="s">
        <v>1</v>
      </c>
      <c r="AI237" s="395" t="s">
        <v>375</v>
      </c>
    </row>
    <row r="238" spans="1:35" x14ac:dyDescent="0.2">
      <c r="A238" s="392" t="s">
        <v>1034</v>
      </c>
      <c r="B238" s="415">
        <v>465</v>
      </c>
      <c r="C238" s="411">
        <v>465</v>
      </c>
      <c r="D238" s="406" t="s">
        <v>710</v>
      </c>
      <c r="E238" s="406" t="s">
        <v>1</v>
      </c>
      <c r="F238" s="407" t="s">
        <v>1</v>
      </c>
      <c r="G238" s="392" t="s">
        <v>376</v>
      </c>
      <c r="H238" s="408">
        <v>729585.1368206779</v>
      </c>
      <c r="I238" s="408">
        <v>-4632.5902887086513</v>
      </c>
      <c r="J238" s="408">
        <v>724952.54653196922</v>
      </c>
      <c r="K238" s="408">
        <v>0</v>
      </c>
      <c r="L238" s="408">
        <v>724952.54653196922</v>
      </c>
      <c r="M238" s="408">
        <v>0</v>
      </c>
      <c r="N238" s="408"/>
      <c r="O238" s="412"/>
      <c r="P238" s="408">
        <v>0</v>
      </c>
      <c r="Q238" s="413">
        <v>0</v>
      </c>
      <c r="R238" s="413"/>
      <c r="S238" s="409">
        <v>724953</v>
      </c>
      <c r="T238" s="406">
        <v>465</v>
      </c>
      <c r="U238" s="410">
        <v>0</v>
      </c>
      <c r="V238" s="410"/>
      <c r="W238" s="410">
        <v>0</v>
      </c>
      <c r="X238" s="410">
        <v>0</v>
      </c>
      <c r="Y238" s="410">
        <v>0</v>
      </c>
      <c r="Z238" s="410">
        <v>0</v>
      </c>
      <c r="AA238" s="410">
        <v>0</v>
      </c>
      <c r="AB238" s="410">
        <v>208</v>
      </c>
      <c r="AF238" s="408">
        <v>0</v>
      </c>
      <c r="AG238" s="406">
        <v>465</v>
      </c>
      <c r="AH238" s="407" t="s">
        <v>1</v>
      </c>
      <c r="AI238" s="395" t="s">
        <v>376</v>
      </c>
    </row>
    <row r="239" spans="1:35" x14ac:dyDescent="0.2">
      <c r="A239" s="392" t="s">
        <v>1035</v>
      </c>
      <c r="B239" s="415">
        <v>466</v>
      </c>
      <c r="C239" s="406">
        <v>466</v>
      </c>
      <c r="D239" s="406">
        <v>0</v>
      </c>
      <c r="E239" s="406">
        <v>466</v>
      </c>
      <c r="F239" s="407">
        <v>0</v>
      </c>
      <c r="G239" s="395" t="s">
        <v>377</v>
      </c>
      <c r="H239" s="408">
        <v>1046066.3743192515</v>
      </c>
      <c r="I239" s="408">
        <v>-12248.204466977075</v>
      </c>
      <c r="J239" s="408">
        <v>1033818.1698522745</v>
      </c>
      <c r="K239" s="408">
        <v>-7711.1</v>
      </c>
      <c r="L239" s="408">
        <v>1026107.0698522745</v>
      </c>
      <c r="M239" s="408">
        <v>0</v>
      </c>
      <c r="N239" s="408"/>
      <c r="O239" s="408"/>
      <c r="P239" s="408">
        <v>0</v>
      </c>
      <c r="Q239" s="409">
        <v>0</v>
      </c>
      <c r="R239" s="413"/>
      <c r="S239" s="409">
        <v>1026107</v>
      </c>
      <c r="T239" s="406">
        <v>466</v>
      </c>
      <c r="U239" s="410">
        <v>3190</v>
      </c>
      <c r="V239" s="410"/>
      <c r="W239" s="410">
        <v>3532.2</v>
      </c>
      <c r="X239" s="410">
        <v>553.9</v>
      </c>
      <c r="Y239" s="410">
        <v>435</v>
      </c>
      <c r="Z239" s="410">
        <v>-7711.0999999999995</v>
      </c>
      <c r="AA239" s="410">
        <v>0</v>
      </c>
      <c r="AB239" s="410">
        <v>290</v>
      </c>
      <c r="AF239" s="408">
        <v>-7711.1</v>
      </c>
      <c r="AG239" s="406">
        <v>466</v>
      </c>
      <c r="AH239" s="407">
        <v>0</v>
      </c>
      <c r="AI239" s="395" t="s">
        <v>377</v>
      </c>
    </row>
    <row r="240" spans="1:35" x14ac:dyDescent="0.2">
      <c r="A240" s="392" t="s">
        <v>1036</v>
      </c>
      <c r="B240" s="415">
        <v>467</v>
      </c>
      <c r="C240" s="406">
        <v>467</v>
      </c>
      <c r="D240" s="406">
        <v>0</v>
      </c>
      <c r="E240" s="406">
        <v>467</v>
      </c>
      <c r="F240" s="407">
        <v>0</v>
      </c>
      <c r="G240" s="395" t="s">
        <v>378</v>
      </c>
      <c r="H240" s="408">
        <v>432643.47874077759</v>
      </c>
      <c r="I240" s="408">
        <v>12567.401283772735</v>
      </c>
      <c r="J240" s="408">
        <v>445210.88002455031</v>
      </c>
      <c r="K240" s="408">
        <v>-2818.54</v>
      </c>
      <c r="L240" s="408">
        <v>442392.34002455033</v>
      </c>
      <c r="M240" s="408">
        <v>0</v>
      </c>
      <c r="N240" s="408"/>
      <c r="O240" s="408"/>
      <c r="P240" s="408">
        <v>0</v>
      </c>
      <c r="Q240" s="409">
        <v>0</v>
      </c>
      <c r="R240" s="413"/>
      <c r="S240" s="409">
        <v>442392</v>
      </c>
      <c r="T240" s="406">
        <v>467</v>
      </c>
      <c r="U240" s="410">
        <v>1166</v>
      </c>
      <c r="V240" s="410"/>
      <c r="W240" s="410">
        <v>1291.08</v>
      </c>
      <c r="X240" s="410">
        <v>202.45999999999998</v>
      </c>
      <c r="Y240" s="410">
        <v>159</v>
      </c>
      <c r="Z240" s="410">
        <v>-2818.54</v>
      </c>
      <c r="AA240" s="410">
        <v>0</v>
      </c>
      <c r="AB240" s="410">
        <v>106</v>
      </c>
      <c r="AF240" s="408">
        <v>-2818.54</v>
      </c>
      <c r="AG240" s="406">
        <v>467</v>
      </c>
      <c r="AH240" s="407">
        <v>0</v>
      </c>
      <c r="AI240" s="395" t="s">
        <v>378</v>
      </c>
    </row>
    <row r="241" spans="1:35" x14ac:dyDescent="0.2">
      <c r="A241" s="392" t="s">
        <v>1037</v>
      </c>
      <c r="B241" s="415">
        <v>468</v>
      </c>
      <c r="C241" s="406">
        <v>468</v>
      </c>
      <c r="D241" s="406">
        <v>0</v>
      </c>
      <c r="E241" s="406">
        <v>468</v>
      </c>
      <c r="F241" s="407">
        <v>0</v>
      </c>
      <c r="G241" s="395" t="s">
        <v>379</v>
      </c>
      <c r="H241" s="408">
        <v>643996.74220414739</v>
      </c>
      <c r="I241" s="408">
        <v>-5377.0456131991377</v>
      </c>
      <c r="J241" s="408">
        <v>638619.69659094827</v>
      </c>
      <c r="K241" s="408">
        <v>-4546.8900000000003</v>
      </c>
      <c r="L241" s="408">
        <v>634072.80659094825</v>
      </c>
      <c r="M241" s="408">
        <v>0</v>
      </c>
      <c r="N241" s="408"/>
      <c r="O241" s="408"/>
      <c r="P241" s="408">
        <v>0</v>
      </c>
      <c r="Q241" s="409">
        <v>0</v>
      </c>
      <c r="R241" s="413"/>
      <c r="S241" s="409">
        <v>634073</v>
      </c>
      <c r="T241" s="406">
        <v>468</v>
      </c>
      <c r="U241" s="410">
        <v>1881</v>
      </c>
      <c r="V241" s="410"/>
      <c r="W241" s="410">
        <v>2082.7799999999997</v>
      </c>
      <c r="X241" s="410">
        <v>326.61</v>
      </c>
      <c r="Y241" s="410">
        <v>256.5</v>
      </c>
      <c r="Z241" s="410">
        <v>-4546.8899999999994</v>
      </c>
      <c r="AA241" s="410">
        <v>0</v>
      </c>
      <c r="AB241" s="410">
        <v>171</v>
      </c>
      <c r="AF241" s="408">
        <v>-4546.8900000000003</v>
      </c>
      <c r="AG241" s="406">
        <v>468</v>
      </c>
      <c r="AH241" s="407">
        <v>0</v>
      </c>
      <c r="AI241" s="395" t="s">
        <v>379</v>
      </c>
    </row>
    <row r="242" spans="1:35" x14ac:dyDescent="0.2">
      <c r="A242" s="392" t="s">
        <v>1038</v>
      </c>
      <c r="B242" s="415">
        <v>469</v>
      </c>
      <c r="C242" s="411">
        <v>469</v>
      </c>
      <c r="D242" s="406" t="s">
        <v>710</v>
      </c>
      <c r="E242" s="406" t="s">
        <v>1</v>
      </c>
      <c r="F242" s="407" t="s">
        <v>1</v>
      </c>
      <c r="G242" s="392" t="s">
        <v>380</v>
      </c>
      <c r="H242" s="408">
        <v>616209.20589221199</v>
      </c>
      <c r="I242" s="408">
        <v>-4420.77289367915</v>
      </c>
      <c r="J242" s="408">
        <v>611788.43299853289</v>
      </c>
      <c r="K242" s="408">
        <v>0</v>
      </c>
      <c r="L242" s="408">
        <v>611788.43299853289</v>
      </c>
      <c r="M242" s="408">
        <v>28080</v>
      </c>
      <c r="N242" s="408"/>
      <c r="O242" s="412"/>
      <c r="P242" s="408">
        <v>0</v>
      </c>
      <c r="Q242" s="413">
        <v>0</v>
      </c>
      <c r="R242" s="413"/>
      <c r="S242" s="409">
        <v>639868</v>
      </c>
      <c r="T242" s="406">
        <v>469</v>
      </c>
      <c r="U242" s="410">
        <v>0</v>
      </c>
      <c r="V242" s="410"/>
      <c r="W242" s="410">
        <v>0</v>
      </c>
      <c r="X242" s="410">
        <v>0</v>
      </c>
      <c r="Y242" s="410">
        <v>0</v>
      </c>
      <c r="Z242" s="410">
        <v>0</v>
      </c>
      <c r="AA242" s="410">
        <v>0</v>
      </c>
      <c r="AB242" s="410">
        <v>161</v>
      </c>
      <c r="AF242" s="408">
        <v>0</v>
      </c>
      <c r="AG242" s="406">
        <v>469</v>
      </c>
      <c r="AH242" s="407" t="s">
        <v>1</v>
      </c>
      <c r="AI242" s="395" t="s">
        <v>380</v>
      </c>
    </row>
    <row r="243" spans="1:35" x14ac:dyDescent="0.2">
      <c r="A243" s="392" t="s">
        <v>1039</v>
      </c>
      <c r="B243" s="415">
        <v>471</v>
      </c>
      <c r="C243" s="411">
        <v>471</v>
      </c>
      <c r="D243" s="406" t="s">
        <v>710</v>
      </c>
      <c r="E243" s="406" t="s">
        <v>1</v>
      </c>
      <c r="F243" s="407" t="s">
        <v>1</v>
      </c>
      <c r="G243" s="392" t="s">
        <v>381</v>
      </c>
      <c r="H243" s="408">
        <v>417076.43982352945</v>
      </c>
      <c r="I243" s="408">
        <v>-2134.0354375741153</v>
      </c>
      <c r="J243" s="408">
        <v>414942.40438595531</v>
      </c>
      <c r="K243" s="408">
        <v>0</v>
      </c>
      <c r="L243" s="408">
        <v>414942.40438595531</v>
      </c>
      <c r="M243" s="408">
        <v>0</v>
      </c>
      <c r="N243" s="408"/>
      <c r="O243" s="412"/>
      <c r="P243" s="408">
        <v>0</v>
      </c>
      <c r="Q243" s="413">
        <v>0</v>
      </c>
      <c r="R243" s="413"/>
      <c r="S243" s="409">
        <v>414942</v>
      </c>
      <c r="T243" s="406">
        <v>471</v>
      </c>
      <c r="U243" s="410">
        <v>0</v>
      </c>
      <c r="V243" s="410"/>
      <c r="W243" s="410">
        <v>0</v>
      </c>
      <c r="X243" s="410">
        <v>0</v>
      </c>
      <c r="Y243" s="410">
        <v>0</v>
      </c>
      <c r="Z243" s="410">
        <v>0</v>
      </c>
      <c r="AA243" s="410">
        <v>0</v>
      </c>
      <c r="AB243" s="410">
        <v>97</v>
      </c>
      <c r="AF243" s="408">
        <v>0</v>
      </c>
      <c r="AG243" s="406">
        <v>471</v>
      </c>
      <c r="AH243" s="407" t="s">
        <v>1</v>
      </c>
      <c r="AI243" s="395" t="s">
        <v>381</v>
      </c>
    </row>
    <row r="244" spans="1:35" x14ac:dyDescent="0.2">
      <c r="A244" s="392" t="s">
        <v>1040</v>
      </c>
      <c r="B244" s="415">
        <v>472</v>
      </c>
      <c r="C244" s="411">
        <v>472</v>
      </c>
      <c r="D244" s="406" t="s">
        <v>710</v>
      </c>
      <c r="E244" s="406" t="s">
        <v>1</v>
      </c>
      <c r="F244" s="407" t="s">
        <v>1</v>
      </c>
      <c r="G244" s="392" t="s">
        <v>382</v>
      </c>
      <c r="H244" s="408">
        <v>1419517.7362916297</v>
      </c>
      <c r="I244" s="408">
        <v>-7179.8343253553785</v>
      </c>
      <c r="J244" s="408">
        <v>1412337.9019662743</v>
      </c>
      <c r="K244" s="408">
        <v>0</v>
      </c>
      <c r="L244" s="408">
        <v>1412337.9019662743</v>
      </c>
      <c r="M244" s="408">
        <v>0</v>
      </c>
      <c r="N244" s="408"/>
      <c r="O244" s="412"/>
      <c r="P244" s="408">
        <v>0</v>
      </c>
      <c r="Q244" s="413">
        <v>0</v>
      </c>
      <c r="R244" s="413"/>
      <c r="S244" s="409">
        <v>1412338</v>
      </c>
      <c r="T244" s="406">
        <v>472</v>
      </c>
      <c r="U244" s="410">
        <v>0</v>
      </c>
      <c r="V244" s="410"/>
      <c r="W244" s="410">
        <v>0</v>
      </c>
      <c r="X244" s="410">
        <v>0</v>
      </c>
      <c r="Y244" s="410">
        <v>0</v>
      </c>
      <c r="Z244" s="410">
        <v>0</v>
      </c>
      <c r="AA244" s="410">
        <v>0</v>
      </c>
      <c r="AB244" s="410">
        <v>412</v>
      </c>
      <c r="AF244" s="408">
        <v>0</v>
      </c>
      <c r="AG244" s="406">
        <v>472</v>
      </c>
      <c r="AH244" s="407" t="s">
        <v>1</v>
      </c>
      <c r="AI244" s="395" t="s">
        <v>382</v>
      </c>
    </row>
    <row r="245" spans="1:35" x14ac:dyDescent="0.2">
      <c r="A245" s="392" t="s">
        <v>1041</v>
      </c>
      <c r="B245" s="415">
        <v>473</v>
      </c>
      <c r="C245" s="406">
        <v>473</v>
      </c>
      <c r="D245" s="406" t="s">
        <v>710</v>
      </c>
      <c r="E245" s="406" t="s">
        <v>1</v>
      </c>
      <c r="F245" s="407" t="s">
        <v>1</v>
      </c>
      <c r="G245" s="395" t="s">
        <v>383</v>
      </c>
      <c r="H245" s="408">
        <v>764291.852858559</v>
      </c>
      <c r="I245" s="408">
        <v>-9570.7652613853461</v>
      </c>
      <c r="J245" s="408">
        <v>754721.08759717364</v>
      </c>
      <c r="K245" s="408">
        <v>0</v>
      </c>
      <c r="L245" s="408">
        <v>754721.08759717364</v>
      </c>
      <c r="M245" s="408">
        <v>0</v>
      </c>
      <c r="N245" s="408"/>
      <c r="O245" s="408"/>
      <c r="P245" s="408">
        <v>0</v>
      </c>
      <c r="Q245" s="409">
        <v>0</v>
      </c>
      <c r="R245" s="413"/>
      <c r="S245" s="409">
        <v>754721</v>
      </c>
      <c r="T245" s="406">
        <v>473</v>
      </c>
      <c r="U245" s="410">
        <v>0</v>
      </c>
      <c r="V245" s="410"/>
      <c r="W245" s="410">
        <v>0</v>
      </c>
      <c r="X245" s="410">
        <v>0</v>
      </c>
      <c r="Y245" s="410">
        <v>0</v>
      </c>
      <c r="Z245" s="410">
        <v>0</v>
      </c>
      <c r="AA245" s="410">
        <v>0</v>
      </c>
      <c r="AB245" s="410">
        <v>192</v>
      </c>
      <c r="AF245" s="408">
        <v>0</v>
      </c>
      <c r="AG245" s="406">
        <v>473</v>
      </c>
      <c r="AH245" s="407" t="s">
        <v>1</v>
      </c>
      <c r="AI245" s="395" t="s">
        <v>383</v>
      </c>
    </row>
    <row r="246" spans="1:35" x14ac:dyDescent="0.2">
      <c r="A246" s="392" t="s">
        <v>1042</v>
      </c>
      <c r="B246" s="415">
        <v>474</v>
      </c>
      <c r="C246" s="411">
        <v>474</v>
      </c>
      <c r="D246" s="406" t="s">
        <v>710</v>
      </c>
      <c r="E246" s="406" t="s">
        <v>1</v>
      </c>
      <c r="F246" s="407" t="s">
        <v>1</v>
      </c>
      <c r="G246" s="392" t="s">
        <v>384</v>
      </c>
      <c r="H246" s="408">
        <v>1743562.6189547067</v>
      </c>
      <c r="I246" s="408">
        <v>10235.759775405129</v>
      </c>
      <c r="J246" s="408">
        <v>1753798.3787301118</v>
      </c>
      <c r="K246" s="408">
        <v>0</v>
      </c>
      <c r="L246" s="408">
        <v>1753798.3787301118</v>
      </c>
      <c r="M246" s="408">
        <v>142500</v>
      </c>
      <c r="N246" s="408"/>
      <c r="O246" s="412"/>
      <c r="P246" s="408">
        <v>0</v>
      </c>
      <c r="Q246" s="413">
        <v>0</v>
      </c>
      <c r="R246" s="413"/>
      <c r="S246" s="409">
        <v>1896298</v>
      </c>
      <c r="T246" s="406">
        <v>474</v>
      </c>
      <c r="U246" s="410">
        <v>0</v>
      </c>
      <c r="V246" s="410"/>
      <c r="W246" s="410">
        <v>0</v>
      </c>
      <c r="X246" s="410">
        <v>0</v>
      </c>
      <c r="Y246" s="410">
        <v>0</v>
      </c>
      <c r="Z246" s="410">
        <v>0</v>
      </c>
      <c r="AA246" s="410">
        <v>0</v>
      </c>
      <c r="AB246" s="410">
        <v>482</v>
      </c>
      <c r="AF246" s="408">
        <v>0</v>
      </c>
      <c r="AG246" s="406">
        <v>474</v>
      </c>
      <c r="AH246" s="407" t="s">
        <v>1</v>
      </c>
      <c r="AI246" s="395" t="s">
        <v>384</v>
      </c>
    </row>
    <row r="247" spans="1:35" x14ac:dyDescent="0.2">
      <c r="A247" s="392" t="s">
        <v>1043</v>
      </c>
      <c r="B247" s="415">
        <v>476</v>
      </c>
      <c r="C247" s="406">
        <v>476</v>
      </c>
      <c r="D247" s="406" t="s">
        <v>710</v>
      </c>
      <c r="E247" s="406" t="s">
        <v>1</v>
      </c>
      <c r="F247" s="407" t="s">
        <v>1</v>
      </c>
      <c r="G247" s="395" t="s">
        <v>385</v>
      </c>
      <c r="H247" s="408">
        <v>927249.8500678346</v>
      </c>
      <c r="I247" s="408">
        <v>-6883.605284024422</v>
      </c>
      <c r="J247" s="408">
        <v>920366.24478381022</v>
      </c>
      <c r="K247" s="408">
        <v>0</v>
      </c>
      <c r="L247" s="408">
        <v>920366.24478381022</v>
      </c>
      <c r="M247" s="408">
        <v>0</v>
      </c>
      <c r="N247" s="408"/>
      <c r="O247" s="408"/>
      <c r="P247" s="408">
        <v>0</v>
      </c>
      <c r="Q247" s="409">
        <v>0</v>
      </c>
      <c r="R247" s="413"/>
      <c r="S247" s="409">
        <v>920366</v>
      </c>
      <c r="T247" s="406">
        <v>476</v>
      </c>
      <c r="U247" s="410">
        <v>0</v>
      </c>
      <c r="V247" s="410"/>
      <c r="W247" s="410">
        <v>0</v>
      </c>
      <c r="X247" s="410">
        <v>0</v>
      </c>
      <c r="Y247" s="410">
        <v>0</v>
      </c>
      <c r="Z247" s="410">
        <v>0</v>
      </c>
      <c r="AA247" s="410">
        <v>0</v>
      </c>
      <c r="AB247" s="410">
        <v>256</v>
      </c>
      <c r="AF247" s="408">
        <v>0</v>
      </c>
      <c r="AG247" s="406">
        <v>476</v>
      </c>
      <c r="AH247" s="407" t="s">
        <v>1</v>
      </c>
      <c r="AI247" s="395" t="s">
        <v>385</v>
      </c>
    </row>
    <row r="248" spans="1:35" x14ac:dyDescent="0.2">
      <c r="A248" s="392" t="s">
        <v>1044</v>
      </c>
      <c r="B248" s="415">
        <v>478</v>
      </c>
      <c r="C248" s="406">
        <v>478</v>
      </c>
      <c r="D248" s="406">
        <v>0</v>
      </c>
      <c r="E248" s="406">
        <v>478</v>
      </c>
      <c r="F248" s="407">
        <v>0</v>
      </c>
      <c r="G248" s="395" t="s">
        <v>386</v>
      </c>
      <c r="H248" s="408">
        <v>676874.61713917577</v>
      </c>
      <c r="I248" s="408">
        <v>-4128.7058998437933</v>
      </c>
      <c r="J248" s="408">
        <v>672745.91123933194</v>
      </c>
      <c r="K248" s="408">
        <v>-4759.6099999999997</v>
      </c>
      <c r="L248" s="408">
        <v>667986.30123933195</v>
      </c>
      <c r="M248" s="408">
        <v>0</v>
      </c>
      <c r="N248" s="408"/>
      <c r="O248" s="408"/>
      <c r="P248" s="408">
        <v>0</v>
      </c>
      <c r="Q248" s="409">
        <v>0</v>
      </c>
      <c r="R248" s="413"/>
      <c r="S248" s="409">
        <v>667986</v>
      </c>
      <c r="T248" s="406">
        <v>478</v>
      </c>
      <c r="U248" s="410">
        <v>1969</v>
      </c>
      <c r="V248" s="410"/>
      <c r="W248" s="410">
        <v>2180.2199999999998</v>
      </c>
      <c r="X248" s="410">
        <v>341.89</v>
      </c>
      <c r="Y248" s="410">
        <v>268.5</v>
      </c>
      <c r="Z248" s="410">
        <v>-4759.6099999999997</v>
      </c>
      <c r="AA248" s="410">
        <v>0</v>
      </c>
      <c r="AB248" s="410">
        <v>179</v>
      </c>
      <c r="AF248" s="408">
        <v>-4759.6099999999997</v>
      </c>
      <c r="AG248" s="406">
        <v>478</v>
      </c>
      <c r="AH248" s="407">
        <v>0</v>
      </c>
      <c r="AI248" s="395" t="s">
        <v>386</v>
      </c>
    </row>
    <row r="249" spans="1:35" x14ac:dyDescent="0.2">
      <c r="A249" s="392" t="s">
        <v>1045</v>
      </c>
      <c r="B249" s="415">
        <v>479</v>
      </c>
      <c r="C249" s="406">
        <v>479</v>
      </c>
      <c r="D249" s="406">
        <v>0</v>
      </c>
      <c r="E249" s="406">
        <v>479</v>
      </c>
      <c r="F249" s="407">
        <v>0</v>
      </c>
      <c r="G249" s="395" t="s">
        <v>387</v>
      </c>
      <c r="H249" s="408">
        <v>751180.30507533904</v>
      </c>
      <c r="I249" s="408">
        <v>-3473.8253083338927</v>
      </c>
      <c r="J249" s="408">
        <v>747706.47976700519</v>
      </c>
      <c r="K249" s="408">
        <v>-5530.72</v>
      </c>
      <c r="L249" s="408">
        <v>742175.75976700522</v>
      </c>
      <c r="M249" s="408">
        <v>0</v>
      </c>
      <c r="N249" s="408"/>
      <c r="O249" s="408"/>
      <c r="P249" s="408">
        <v>0</v>
      </c>
      <c r="Q249" s="409">
        <v>0</v>
      </c>
      <c r="R249" s="413"/>
      <c r="S249" s="409">
        <v>742176</v>
      </c>
      <c r="T249" s="406">
        <v>479</v>
      </c>
      <c r="U249" s="410">
        <v>2288</v>
      </c>
      <c r="V249" s="410"/>
      <c r="W249" s="410">
        <v>2533.44</v>
      </c>
      <c r="X249" s="410">
        <v>397.28</v>
      </c>
      <c r="Y249" s="410">
        <v>312</v>
      </c>
      <c r="Z249" s="410">
        <v>-5530.72</v>
      </c>
      <c r="AA249" s="410">
        <v>0</v>
      </c>
      <c r="AB249" s="410">
        <v>208</v>
      </c>
      <c r="AF249" s="408">
        <v>-5530.72</v>
      </c>
      <c r="AG249" s="406">
        <v>479</v>
      </c>
      <c r="AH249" s="407">
        <v>0</v>
      </c>
      <c r="AI249" s="395" t="s">
        <v>387</v>
      </c>
    </row>
    <row r="250" spans="1:35" x14ac:dyDescent="0.2">
      <c r="A250" s="392" t="s">
        <v>1046</v>
      </c>
      <c r="B250" s="415">
        <v>480</v>
      </c>
      <c r="C250" s="406">
        <v>480</v>
      </c>
      <c r="D250" s="406">
        <v>0</v>
      </c>
      <c r="E250" s="406">
        <v>480</v>
      </c>
      <c r="F250" s="407">
        <v>0</v>
      </c>
      <c r="G250" s="395" t="s">
        <v>388</v>
      </c>
      <c r="H250" s="408">
        <v>1099545.5578852817</v>
      </c>
      <c r="I250" s="408">
        <v>-12198.685507353861</v>
      </c>
      <c r="J250" s="408">
        <v>1087346.8723779279</v>
      </c>
      <c r="K250" s="408">
        <v>-8189.72</v>
      </c>
      <c r="L250" s="408">
        <v>1079157.1523779279</v>
      </c>
      <c r="M250" s="408">
        <v>44700</v>
      </c>
      <c r="N250" s="408"/>
      <c r="O250" s="408"/>
      <c r="P250" s="408">
        <v>0</v>
      </c>
      <c r="Q250" s="409">
        <v>0</v>
      </c>
      <c r="R250" s="413"/>
      <c r="S250" s="409">
        <v>1123857</v>
      </c>
      <c r="T250" s="406">
        <v>480</v>
      </c>
      <c r="U250" s="410">
        <v>3388</v>
      </c>
      <c r="V250" s="410"/>
      <c r="W250" s="410">
        <v>3751.44</v>
      </c>
      <c r="X250" s="410">
        <v>588.28</v>
      </c>
      <c r="Y250" s="410">
        <v>462</v>
      </c>
      <c r="Z250" s="410">
        <v>-8189.72</v>
      </c>
      <c r="AA250" s="410">
        <v>0</v>
      </c>
      <c r="AB250" s="410">
        <v>308</v>
      </c>
      <c r="AF250" s="408">
        <v>-8189.72</v>
      </c>
      <c r="AG250" s="406">
        <v>480</v>
      </c>
      <c r="AH250" s="407">
        <v>0</v>
      </c>
      <c r="AI250" s="395" t="s">
        <v>388</v>
      </c>
    </row>
    <row r="251" spans="1:35" x14ac:dyDescent="0.2">
      <c r="A251" s="392" t="s">
        <v>1047</v>
      </c>
      <c r="B251" s="415">
        <v>481</v>
      </c>
      <c r="C251" s="406">
        <v>481</v>
      </c>
      <c r="D251" s="406" t="s">
        <v>710</v>
      </c>
      <c r="E251" s="406">
        <v>481</v>
      </c>
      <c r="F251" s="407">
        <v>0</v>
      </c>
      <c r="G251" s="395" t="s">
        <v>389</v>
      </c>
      <c r="H251" s="408">
        <v>777448.84990571172</v>
      </c>
      <c r="I251" s="408">
        <v>-3652.2928060174172</v>
      </c>
      <c r="J251" s="408">
        <v>773796.55709969427</v>
      </c>
      <c r="K251" s="408">
        <v>-5397.7699999999995</v>
      </c>
      <c r="L251" s="408">
        <v>768398.78709969425</v>
      </c>
      <c r="M251" s="408">
        <v>0</v>
      </c>
      <c r="N251" s="408"/>
      <c r="O251" s="408"/>
      <c r="P251" s="408">
        <v>0</v>
      </c>
      <c r="Q251" s="409">
        <v>0</v>
      </c>
      <c r="R251" s="413"/>
      <c r="S251" s="409">
        <v>768399</v>
      </c>
      <c r="T251" s="406">
        <v>481</v>
      </c>
      <c r="U251" s="410">
        <v>2233</v>
      </c>
      <c r="V251" s="410"/>
      <c r="W251" s="410">
        <v>2472.54</v>
      </c>
      <c r="X251" s="410">
        <v>387.72999999999996</v>
      </c>
      <c r="Y251" s="410">
        <v>304.5</v>
      </c>
      <c r="Z251" s="410">
        <v>-5397.7699999999995</v>
      </c>
      <c r="AA251" s="410">
        <v>0</v>
      </c>
      <c r="AB251" s="410">
        <v>203</v>
      </c>
      <c r="AF251" s="408">
        <v>-5397.7699999999995</v>
      </c>
      <c r="AG251" s="406">
        <v>481</v>
      </c>
      <c r="AH251" s="407">
        <v>0</v>
      </c>
      <c r="AI251" s="395" t="s">
        <v>389</v>
      </c>
    </row>
    <row r="252" spans="1:35" x14ac:dyDescent="0.2">
      <c r="A252" s="392" t="s">
        <v>1048</v>
      </c>
      <c r="B252" s="415">
        <v>482</v>
      </c>
      <c r="C252" s="406">
        <v>482</v>
      </c>
      <c r="D252" s="406">
        <v>0</v>
      </c>
      <c r="E252" s="406">
        <v>482</v>
      </c>
      <c r="F252" s="407">
        <v>0</v>
      </c>
      <c r="G252" s="395" t="s">
        <v>390</v>
      </c>
      <c r="H252" s="408">
        <v>741583.35966580512</v>
      </c>
      <c r="I252" s="408">
        <v>-5689.9910360831464</v>
      </c>
      <c r="J252" s="408">
        <v>735893.36862972192</v>
      </c>
      <c r="K252" s="408">
        <v>-5450.95</v>
      </c>
      <c r="L252" s="408">
        <v>730442.41862972197</v>
      </c>
      <c r="M252" s="408">
        <v>0</v>
      </c>
      <c r="N252" s="408"/>
      <c r="O252" s="408"/>
      <c r="P252" s="408">
        <v>0</v>
      </c>
      <c r="Q252" s="409">
        <v>0</v>
      </c>
      <c r="R252" s="413"/>
      <c r="S252" s="409">
        <v>730442</v>
      </c>
      <c r="T252" s="406">
        <v>482</v>
      </c>
      <c r="U252" s="410">
        <v>2255</v>
      </c>
      <c r="V252" s="410"/>
      <c r="W252" s="410">
        <v>2496.9</v>
      </c>
      <c r="X252" s="410">
        <v>391.55</v>
      </c>
      <c r="Y252" s="410">
        <v>307.5</v>
      </c>
      <c r="Z252" s="410">
        <v>-5450.95</v>
      </c>
      <c r="AA252" s="410">
        <v>0</v>
      </c>
      <c r="AB252" s="410">
        <v>205</v>
      </c>
      <c r="AF252" s="408">
        <v>-5450.95</v>
      </c>
      <c r="AG252" s="406">
        <v>482</v>
      </c>
      <c r="AH252" s="407">
        <v>0</v>
      </c>
      <c r="AI252" s="395" t="s">
        <v>390</v>
      </c>
    </row>
    <row r="253" spans="1:35" x14ac:dyDescent="0.2">
      <c r="A253" s="392" t="s">
        <v>1049</v>
      </c>
      <c r="B253" s="415">
        <v>483</v>
      </c>
      <c r="C253" s="406">
        <v>483</v>
      </c>
      <c r="D253" s="406" t="s">
        <v>710</v>
      </c>
      <c r="E253" s="406" t="s">
        <v>1</v>
      </c>
      <c r="F253" s="407" t="s">
        <v>1</v>
      </c>
      <c r="G253" s="395" t="s">
        <v>391</v>
      </c>
      <c r="H253" s="408">
        <v>1040823.4417396586</v>
      </c>
      <c r="I253" s="408">
        <v>-650.35630107780401</v>
      </c>
      <c r="J253" s="408">
        <v>1040173.0854385808</v>
      </c>
      <c r="K253" s="408">
        <v>0</v>
      </c>
      <c r="L253" s="408">
        <v>1040173.0854385808</v>
      </c>
      <c r="M253" s="408">
        <v>0</v>
      </c>
      <c r="N253" s="408"/>
      <c r="O253" s="408"/>
      <c r="P253" s="408">
        <v>0</v>
      </c>
      <c r="Q253" s="409">
        <v>0</v>
      </c>
      <c r="R253" s="413"/>
      <c r="S253" s="409">
        <v>1040173</v>
      </c>
      <c r="T253" s="406">
        <v>483</v>
      </c>
      <c r="U253" s="410">
        <v>0</v>
      </c>
      <c r="V253" s="410"/>
      <c r="W253" s="410">
        <v>0</v>
      </c>
      <c r="X253" s="410">
        <v>0</v>
      </c>
      <c r="Y253" s="410">
        <v>0</v>
      </c>
      <c r="Z253" s="410">
        <v>0</v>
      </c>
      <c r="AA253" s="410">
        <v>0</v>
      </c>
      <c r="AB253" s="410">
        <v>277</v>
      </c>
      <c r="AF253" s="408">
        <v>0</v>
      </c>
      <c r="AG253" s="406">
        <v>483</v>
      </c>
      <c r="AH253" s="407" t="s">
        <v>1</v>
      </c>
      <c r="AI253" s="395" t="s">
        <v>391</v>
      </c>
    </row>
    <row r="254" spans="1:35" x14ac:dyDescent="0.2">
      <c r="A254" s="392" t="s">
        <v>1050</v>
      </c>
      <c r="B254" s="415">
        <v>484</v>
      </c>
      <c r="C254" s="411">
        <v>484</v>
      </c>
      <c r="D254" s="406" t="s">
        <v>710</v>
      </c>
      <c r="E254" s="406" t="s">
        <v>1</v>
      </c>
      <c r="F254" s="407" t="s">
        <v>1</v>
      </c>
      <c r="G254" s="392" t="s">
        <v>392</v>
      </c>
      <c r="H254" s="408">
        <v>952804.49001500604</v>
      </c>
      <c r="I254" s="408">
        <v>-13991.001192553547</v>
      </c>
      <c r="J254" s="408">
        <v>938813.48882245249</v>
      </c>
      <c r="K254" s="408">
        <v>0</v>
      </c>
      <c r="L254" s="408">
        <v>938813.48882245249</v>
      </c>
      <c r="M254" s="408">
        <v>47160</v>
      </c>
      <c r="N254" s="408"/>
      <c r="O254" s="412"/>
      <c r="P254" s="408">
        <v>0</v>
      </c>
      <c r="Q254" s="413">
        <v>0</v>
      </c>
      <c r="R254" s="413"/>
      <c r="S254" s="409">
        <v>985973</v>
      </c>
      <c r="T254" s="406">
        <v>484</v>
      </c>
      <c r="U254" s="410">
        <v>0</v>
      </c>
      <c r="V254" s="410"/>
      <c r="W254" s="410">
        <v>0</v>
      </c>
      <c r="X254" s="410">
        <v>0</v>
      </c>
      <c r="Y254" s="410">
        <v>0</v>
      </c>
      <c r="Z254" s="410">
        <v>0</v>
      </c>
      <c r="AA254" s="410">
        <v>0</v>
      </c>
      <c r="AB254" s="410">
        <v>249</v>
      </c>
      <c r="AF254" s="408">
        <v>0</v>
      </c>
      <c r="AG254" s="406">
        <v>484</v>
      </c>
      <c r="AH254" s="407" t="s">
        <v>1</v>
      </c>
      <c r="AI254" s="395" t="s">
        <v>392</v>
      </c>
    </row>
    <row r="255" spans="1:35" x14ac:dyDescent="0.2">
      <c r="A255" s="392" t="s">
        <v>1051</v>
      </c>
      <c r="B255" s="415">
        <v>486</v>
      </c>
      <c r="C255" s="406">
        <v>486</v>
      </c>
      <c r="D255" s="406">
        <v>0</v>
      </c>
      <c r="E255" s="406">
        <v>486</v>
      </c>
      <c r="F255" s="407">
        <v>0</v>
      </c>
      <c r="G255" s="395" t="s">
        <v>393</v>
      </c>
      <c r="H255" s="408">
        <v>741581.19394909136</v>
      </c>
      <c r="I255" s="408">
        <v>-4817.6149929758649</v>
      </c>
      <c r="J255" s="408">
        <v>736763.57895611553</v>
      </c>
      <c r="K255" s="408">
        <v>-5264.82</v>
      </c>
      <c r="L255" s="408">
        <v>731498.75895611558</v>
      </c>
      <c r="M255" s="408">
        <v>0</v>
      </c>
      <c r="N255" s="408"/>
      <c r="O255" s="408"/>
      <c r="P255" s="408">
        <v>0</v>
      </c>
      <c r="Q255" s="409">
        <v>0</v>
      </c>
      <c r="R255" s="413"/>
      <c r="S255" s="409">
        <v>731499</v>
      </c>
      <c r="T255" s="406">
        <v>486</v>
      </c>
      <c r="U255" s="410">
        <v>2178</v>
      </c>
      <c r="V255" s="410"/>
      <c r="W255" s="410">
        <v>2411.64</v>
      </c>
      <c r="X255" s="410">
        <v>378.18</v>
      </c>
      <c r="Y255" s="410">
        <v>297</v>
      </c>
      <c r="Z255" s="410">
        <v>-5264.82</v>
      </c>
      <c r="AA255" s="410">
        <v>0</v>
      </c>
      <c r="AB255" s="410">
        <v>198</v>
      </c>
      <c r="AF255" s="408">
        <v>-5264.82</v>
      </c>
      <c r="AG255" s="406">
        <v>486</v>
      </c>
      <c r="AH255" s="407">
        <v>0</v>
      </c>
      <c r="AI255" s="395" t="s">
        <v>393</v>
      </c>
    </row>
    <row r="256" spans="1:35" x14ac:dyDescent="0.2">
      <c r="A256" s="392" t="s">
        <v>1052</v>
      </c>
      <c r="B256" s="415">
        <v>487</v>
      </c>
      <c r="C256" s="411">
        <v>487</v>
      </c>
      <c r="D256" s="406" t="s">
        <v>710</v>
      </c>
      <c r="E256" s="406" t="s">
        <v>1</v>
      </c>
      <c r="F256" s="407" t="s">
        <v>1</v>
      </c>
      <c r="G256" s="392" t="s">
        <v>394</v>
      </c>
      <c r="H256" s="408">
        <v>1103782.2148471621</v>
      </c>
      <c r="I256" s="408">
        <v>-9255.3791144104143</v>
      </c>
      <c r="J256" s="408">
        <v>1094526.8357327518</v>
      </c>
      <c r="K256" s="408">
        <v>0</v>
      </c>
      <c r="L256" s="408">
        <v>1094526.8357327518</v>
      </c>
      <c r="M256" s="408">
        <v>55920</v>
      </c>
      <c r="N256" s="408"/>
      <c r="O256" s="412"/>
      <c r="P256" s="408">
        <v>0</v>
      </c>
      <c r="Q256" s="413">
        <v>0</v>
      </c>
      <c r="R256" s="413"/>
      <c r="S256" s="409">
        <v>1150447</v>
      </c>
      <c r="T256" s="406">
        <v>487</v>
      </c>
      <c r="U256" s="410">
        <v>0</v>
      </c>
      <c r="V256" s="410"/>
      <c r="W256" s="410">
        <v>0</v>
      </c>
      <c r="X256" s="410">
        <v>0</v>
      </c>
      <c r="Y256" s="410">
        <v>0</v>
      </c>
      <c r="Z256" s="410">
        <v>0</v>
      </c>
      <c r="AA256" s="410">
        <v>0</v>
      </c>
      <c r="AB256" s="410">
        <v>314</v>
      </c>
      <c r="AF256" s="408">
        <v>0</v>
      </c>
      <c r="AG256" s="406">
        <v>487</v>
      </c>
      <c r="AH256" s="407" t="s">
        <v>1</v>
      </c>
      <c r="AI256" s="395" t="s">
        <v>394</v>
      </c>
    </row>
    <row r="257" spans="1:35" x14ac:dyDescent="0.2">
      <c r="A257" s="392" t="s">
        <v>1053</v>
      </c>
      <c r="B257" s="415">
        <v>488</v>
      </c>
      <c r="C257" s="406">
        <v>488</v>
      </c>
      <c r="D257" s="406">
        <v>0</v>
      </c>
      <c r="E257" s="406">
        <v>488</v>
      </c>
      <c r="F257" s="407">
        <v>0</v>
      </c>
      <c r="G257" s="395" t="s">
        <v>395</v>
      </c>
      <c r="H257" s="408">
        <v>756834.20641317964</v>
      </c>
      <c r="I257" s="408">
        <v>-5644.5404613061537</v>
      </c>
      <c r="J257" s="408">
        <v>751189.66595187353</v>
      </c>
      <c r="K257" s="408">
        <v>-5397.7699999999995</v>
      </c>
      <c r="L257" s="408">
        <v>745791.89595187351</v>
      </c>
      <c r="M257" s="408">
        <v>0</v>
      </c>
      <c r="N257" s="408"/>
      <c r="O257" s="408"/>
      <c r="P257" s="408">
        <v>0</v>
      </c>
      <c r="Q257" s="409">
        <v>0</v>
      </c>
      <c r="R257" s="413"/>
      <c r="S257" s="409">
        <v>745792</v>
      </c>
      <c r="T257" s="406">
        <v>488</v>
      </c>
      <c r="U257" s="410">
        <v>2233</v>
      </c>
      <c r="V257" s="410"/>
      <c r="W257" s="410">
        <v>2472.54</v>
      </c>
      <c r="X257" s="410">
        <v>387.72999999999996</v>
      </c>
      <c r="Y257" s="410">
        <v>304.5</v>
      </c>
      <c r="Z257" s="410">
        <v>-5397.7699999999995</v>
      </c>
      <c r="AA257" s="410">
        <v>0</v>
      </c>
      <c r="AB257" s="410">
        <v>203</v>
      </c>
      <c r="AF257" s="408">
        <v>-5397.7699999999995</v>
      </c>
      <c r="AG257" s="406">
        <v>488</v>
      </c>
      <c r="AH257" s="407">
        <v>0</v>
      </c>
      <c r="AI257" s="395" t="s">
        <v>395</v>
      </c>
    </row>
    <row r="258" spans="1:35" x14ac:dyDescent="0.2">
      <c r="A258" s="392" t="s">
        <v>1054</v>
      </c>
      <c r="B258" s="415">
        <v>489</v>
      </c>
      <c r="C258" s="411">
        <v>489</v>
      </c>
      <c r="D258" s="406" t="s">
        <v>710</v>
      </c>
      <c r="E258" s="406" t="s">
        <v>1</v>
      </c>
      <c r="F258" s="407" t="s">
        <v>1</v>
      </c>
      <c r="G258" s="392" t="s">
        <v>396</v>
      </c>
      <c r="H258" s="408">
        <v>362074.43238805968</v>
      </c>
      <c r="I258" s="408">
        <v>-873.04881017590037</v>
      </c>
      <c r="J258" s="408">
        <v>361201.38357788377</v>
      </c>
      <c r="K258" s="408">
        <v>0</v>
      </c>
      <c r="L258" s="408">
        <v>361201.38357788377</v>
      </c>
      <c r="M258" s="408">
        <v>0</v>
      </c>
      <c r="N258" s="408"/>
      <c r="O258" s="412"/>
      <c r="P258" s="408">
        <v>0</v>
      </c>
      <c r="Q258" s="413">
        <v>0</v>
      </c>
      <c r="R258" s="413"/>
      <c r="S258" s="409">
        <v>361201</v>
      </c>
      <c r="T258" s="406">
        <v>489</v>
      </c>
      <c r="U258" s="410">
        <v>0</v>
      </c>
      <c r="V258" s="410"/>
      <c r="W258" s="410">
        <v>0</v>
      </c>
      <c r="X258" s="410">
        <v>0</v>
      </c>
      <c r="Y258" s="410">
        <v>0</v>
      </c>
      <c r="Z258" s="410">
        <v>0</v>
      </c>
      <c r="AA258" s="410">
        <v>0</v>
      </c>
      <c r="AB258" s="410">
        <v>81</v>
      </c>
      <c r="AF258" s="408">
        <v>0</v>
      </c>
      <c r="AG258" s="406">
        <v>489</v>
      </c>
      <c r="AH258" s="407" t="s">
        <v>1</v>
      </c>
      <c r="AI258" s="395" t="s">
        <v>396</v>
      </c>
    </row>
    <row r="259" spans="1:35" x14ac:dyDescent="0.2">
      <c r="A259" s="392" t="s">
        <v>1055</v>
      </c>
      <c r="B259" s="415">
        <v>492</v>
      </c>
      <c r="C259" s="411">
        <v>492</v>
      </c>
      <c r="D259" s="406" t="s">
        <v>710</v>
      </c>
      <c r="E259" s="406" t="s">
        <v>1</v>
      </c>
      <c r="F259" s="407" t="s">
        <v>1</v>
      </c>
      <c r="G259" s="392" t="s">
        <v>397</v>
      </c>
      <c r="H259" s="408">
        <v>504607.98479465378</v>
      </c>
      <c r="I259" s="408">
        <v>-400.94436544439282</v>
      </c>
      <c r="J259" s="408">
        <v>504207.04042920936</v>
      </c>
      <c r="K259" s="408">
        <v>0</v>
      </c>
      <c r="L259" s="408">
        <v>504207.04042920936</v>
      </c>
      <c r="M259" s="408">
        <v>0</v>
      </c>
      <c r="N259" s="408"/>
      <c r="O259" s="412"/>
      <c r="P259" s="408">
        <v>0</v>
      </c>
      <c r="Q259" s="413">
        <v>0</v>
      </c>
      <c r="R259" s="413"/>
      <c r="S259" s="409">
        <v>504207</v>
      </c>
      <c r="T259" s="406">
        <v>492</v>
      </c>
      <c r="U259" s="410">
        <v>0</v>
      </c>
      <c r="V259" s="410"/>
      <c r="W259" s="410">
        <v>0</v>
      </c>
      <c r="X259" s="410">
        <v>0</v>
      </c>
      <c r="Y259" s="410">
        <v>0</v>
      </c>
      <c r="Z259" s="410">
        <v>0</v>
      </c>
      <c r="AA259" s="410">
        <v>0</v>
      </c>
      <c r="AB259" s="410">
        <v>123</v>
      </c>
      <c r="AF259" s="408">
        <v>0</v>
      </c>
      <c r="AG259" s="406">
        <v>492</v>
      </c>
      <c r="AH259" s="407" t="s">
        <v>1</v>
      </c>
      <c r="AI259" s="395" t="s">
        <v>397</v>
      </c>
    </row>
    <row r="260" spans="1:35" x14ac:dyDescent="0.2">
      <c r="A260" s="392" t="s">
        <v>1056</v>
      </c>
      <c r="B260" s="415">
        <v>494</v>
      </c>
      <c r="C260" s="406">
        <v>494</v>
      </c>
      <c r="D260" s="406">
        <v>0</v>
      </c>
      <c r="E260" s="406">
        <v>494</v>
      </c>
      <c r="F260" s="407">
        <v>0</v>
      </c>
      <c r="G260" s="395" t="s">
        <v>398</v>
      </c>
      <c r="H260" s="408">
        <v>490287.58748030709</v>
      </c>
      <c r="I260" s="408">
        <v>15165.086740074792</v>
      </c>
      <c r="J260" s="408">
        <v>505452.67422038189</v>
      </c>
      <c r="K260" s="408">
        <v>-3190.8</v>
      </c>
      <c r="L260" s="408">
        <v>502261.8742203819</v>
      </c>
      <c r="M260" s="408">
        <v>0</v>
      </c>
      <c r="N260" s="408"/>
      <c r="O260" s="408"/>
      <c r="P260" s="408">
        <v>0</v>
      </c>
      <c r="Q260" s="409">
        <v>0</v>
      </c>
      <c r="R260" s="413"/>
      <c r="S260" s="409">
        <v>502262</v>
      </c>
      <c r="T260" s="406">
        <v>494</v>
      </c>
      <c r="U260" s="410">
        <v>1320</v>
      </c>
      <c r="V260" s="410"/>
      <c r="W260" s="410">
        <v>1461.6</v>
      </c>
      <c r="X260" s="410">
        <v>229.2</v>
      </c>
      <c r="Y260" s="410">
        <v>180</v>
      </c>
      <c r="Z260" s="410">
        <v>-3190.7999999999997</v>
      </c>
      <c r="AA260" s="410">
        <v>0</v>
      </c>
      <c r="AB260" s="410">
        <v>120</v>
      </c>
      <c r="AF260" s="408">
        <v>-3190.8</v>
      </c>
      <c r="AG260" s="406">
        <v>494</v>
      </c>
      <c r="AH260" s="407">
        <v>0</v>
      </c>
      <c r="AI260" s="395" t="s">
        <v>398</v>
      </c>
    </row>
    <row r="261" spans="1:35" x14ac:dyDescent="0.2">
      <c r="A261" s="392" t="s">
        <v>1057</v>
      </c>
      <c r="B261" s="415">
        <v>495</v>
      </c>
      <c r="C261" s="406">
        <v>495</v>
      </c>
      <c r="D261" s="406">
        <v>0</v>
      </c>
      <c r="E261" s="406">
        <v>495</v>
      </c>
      <c r="F261" s="407">
        <v>0</v>
      </c>
      <c r="G261" s="395" t="s">
        <v>399</v>
      </c>
      <c r="H261" s="408">
        <v>668310.94067425909</v>
      </c>
      <c r="I261" s="408">
        <v>-2061.3455207401289</v>
      </c>
      <c r="J261" s="408">
        <v>666249.59515351895</v>
      </c>
      <c r="K261" s="408">
        <v>-4786.2</v>
      </c>
      <c r="L261" s="408">
        <v>661463.395153519</v>
      </c>
      <c r="M261" s="408">
        <v>0</v>
      </c>
      <c r="N261" s="408"/>
      <c r="O261" s="408"/>
      <c r="P261" s="408">
        <v>0</v>
      </c>
      <c r="Q261" s="409">
        <v>0</v>
      </c>
      <c r="R261" s="413"/>
      <c r="S261" s="409">
        <v>661463</v>
      </c>
      <c r="T261" s="406">
        <v>495</v>
      </c>
      <c r="U261" s="410">
        <v>1980</v>
      </c>
      <c r="V261" s="410"/>
      <c r="W261" s="410">
        <v>2192.4</v>
      </c>
      <c r="X261" s="410">
        <v>343.8</v>
      </c>
      <c r="Y261" s="410">
        <v>270</v>
      </c>
      <c r="Z261" s="410">
        <v>-4786.2</v>
      </c>
      <c r="AA261" s="410">
        <v>0</v>
      </c>
      <c r="AB261" s="410">
        <v>180</v>
      </c>
      <c r="AF261" s="408">
        <v>-4786.2</v>
      </c>
      <c r="AG261" s="406">
        <v>495</v>
      </c>
      <c r="AH261" s="407">
        <v>0</v>
      </c>
      <c r="AI261" s="395" t="s">
        <v>399</v>
      </c>
    </row>
    <row r="262" spans="1:35" x14ac:dyDescent="0.2">
      <c r="A262" s="392" t="s">
        <v>1058</v>
      </c>
      <c r="B262" s="415">
        <v>496</v>
      </c>
      <c r="C262" s="406">
        <v>496</v>
      </c>
      <c r="D262" s="406" t="s">
        <v>710</v>
      </c>
      <c r="E262" s="406" t="s">
        <v>1</v>
      </c>
      <c r="F262" s="407" t="s">
        <v>1</v>
      </c>
      <c r="G262" s="395" t="s">
        <v>400</v>
      </c>
      <c r="H262" s="408">
        <v>691804.84469178482</v>
      </c>
      <c r="I262" s="408">
        <v>-4055.4708208051375</v>
      </c>
      <c r="J262" s="408">
        <v>687749.37387097965</v>
      </c>
      <c r="K262" s="408">
        <v>0</v>
      </c>
      <c r="L262" s="408">
        <v>687749.37387097965</v>
      </c>
      <c r="M262" s="408">
        <v>0</v>
      </c>
      <c r="N262" s="408"/>
      <c r="O262" s="408"/>
      <c r="P262" s="408">
        <v>0</v>
      </c>
      <c r="Q262" s="409">
        <v>0</v>
      </c>
      <c r="R262" s="413"/>
      <c r="S262" s="409">
        <v>687749</v>
      </c>
      <c r="T262" s="406">
        <v>496</v>
      </c>
      <c r="U262" s="410">
        <v>0</v>
      </c>
      <c r="V262" s="410"/>
      <c r="W262" s="410">
        <v>0</v>
      </c>
      <c r="X262" s="410">
        <v>0</v>
      </c>
      <c r="Y262" s="410">
        <v>0</v>
      </c>
      <c r="Z262" s="410">
        <v>0</v>
      </c>
      <c r="AA262" s="410">
        <v>0</v>
      </c>
      <c r="AB262" s="410">
        <v>189</v>
      </c>
      <c r="AF262" s="408">
        <v>0</v>
      </c>
      <c r="AG262" s="406">
        <v>496</v>
      </c>
      <c r="AH262" s="407" t="s">
        <v>1</v>
      </c>
      <c r="AI262" s="395" t="s">
        <v>400</v>
      </c>
    </row>
    <row r="263" spans="1:35" x14ac:dyDescent="0.2">
      <c r="A263" s="392" t="s">
        <v>1059</v>
      </c>
      <c r="B263" s="415">
        <v>499</v>
      </c>
      <c r="C263" s="406">
        <v>499</v>
      </c>
      <c r="D263" s="406">
        <v>0</v>
      </c>
      <c r="E263" s="406">
        <v>499</v>
      </c>
      <c r="F263" s="407">
        <v>0</v>
      </c>
      <c r="G263" s="395" t="s">
        <v>401</v>
      </c>
      <c r="H263" s="408">
        <v>768312.93239263294</v>
      </c>
      <c r="I263" s="408">
        <v>-7527.9347105861625</v>
      </c>
      <c r="J263" s="408">
        <v>760784.99768204673</v>
      </c>
      <c r="K263" s="408">
        <v>-5450.95</v>
      </c>
      <c r="L263" s="408">
        <v>755334.04768204677</v>
      </c>
      <c r="M263" s="408">
        <v>32520</v>
      </c>
      <c r="N263" s="408"/>
      <c r="O263" s="408"/>
      <c r="P263" s="408">
        <v>0</v>
      </c>
      <c r="Q263" s="409">
        <v>0</v>
      </c>
      <c r="R263" s="413"/>
      <c r="S263" s="409">
        <v>787854</v>
      </c>
      <c r="T263" s="406">
        <v>499</v>
      </c>
      <c r="U263" s="410">
        <v>2255</v>
      </c>
      <c r="V263" s="410"/>
      <c r="W263" s="410">
        <v>2496.9</v>
      </c>
      <c r="X263" s="410">
        <v>391.55</v>
      </c>
      <c r="Y263" s="410">
        <v>307.5</v>
      </c>
      <c r="Z263" s="410">
        <v>-5450.95</v>
      </c>
      <c r="AA263" s="410">
        <v>0</v>
      </c>
      <c r="AB263" s="410">
        <v>205</v>
      </c>
      <c r="AF263" s="408">
        <v>-5450.95</v>
      </c>
      <c r="AG263" s="406">
        <v>499</v>
      </c>
      <c r="AH263" s="407">
        <v>0</v>
      </c>
      <c r="AI263" s="395" t="s">
        <v>401</v>
      </c>
    </row>
    <row r="264" spans="1:35" x14ac:dyDescent="0.2">
      <c r="A264" s="392" t="s">
        <v>1060</v>
      </c>
      <c r="B264" s="415">
        <v>501</v>
      </c>
      <c r="C264" s="406">
        <v>501</v>
      </c>
      <c r="D264" s="406" t="s">
        <v>710</v>
      </c>
      <c r="E264" s="406" t="s">
        <v>1</v>
      </c>
      <c r="F264" s="407" t="s">
        <v>1</v>
      </c>
      <c r="G264" s="395" t="s">
        <v>402</v>
      </c>
      <c r="H264" s="408">
        <v>345522.20942563965</v>
      </c>
      <c r="I264" s="408">
        <v>-1988.7820490446056</v>
      </c>
      <c r="J264" s="408">
        <v>343533.42737659503</v>
      </c>
      <c r="K264" s="408">
        <v>0</v>
      </c>
      <c r="L264" s="408">
        <v>343533.42737659503</v>
      </c>
      <c r="M264" s="408">
        <v>5160</v>
      </c>
      <c r="N264" s="408"/>
      <c r="O264" s="408"/>
      <c r="P264" s="408">
        <v>0</v>
      </c>
      <c r="Q264" s="409">
        <v>0</v>
      </c>
      <c r="R264" s="413"/>
      <c r="S264" s="409">
        <v>348693</v>
      </c>
      <c r="T264" s="406">
        <v>501</v>
      </c>
      <c r="U264" s="410">
        <v>0</v>
      </c>
      <c r="V264" s="410"/>
      <c r="W264" s="410">
        <v>0</v>
      </c>
      <c r="X264" s="410">
        <v>0</v>
      </c>
      <c r="Y264" s="410">
        <v>0</v>
      </c>
      <c r="Z264" s="410">
        <v>0</v>
      </c>
      <c r="AA264" s="410">
        <v>0</v>
      </c>
      <c r="AB264" s="410">
        <v>71</v>
      </c>
      <c r="AF264" s="408">
        <v>0</v>
      </c>
      <c r="AG264" s="406">
        <v>501</v>
      </c>
      <c r="AH264" s="407" t="s">
        <v>1</v>
      </c>
      <c r="AI264" s="395" t="s">
        <v>402</v>
      </c>
    </row>
    <row r="265" spans="1:35" x14ac:dyDescent="0.2">
      <c r="A265" s="392" t="s">
        <v>1061</v>
      </c>
      <c r="B265" s="415">
        <v>502</v>
      </c>
      <c r="C265" s="406">
        <v>502</v>
      </c>
      <c r="D265" s="406">
        <v>0</v>
      </c>
      <c r="E265" s="406">
        <v>502</v>
      </c>
      <c r="F265" s="407">
        <v>0</v>
      </c>
      <c r="G265" s="395" t="s">
        <v>403</v>
      </c>
      <c r="H265" s="408">
        <v>712273.3145486617</v>
      </c>
      <c r="I265" s="408">
        <v>-8242.8021780225554</v>
      </c>
      <c r="J265" s="408">
        <v>704030.51237063913</v>
      </c>
      <c r="K265" s="408">
        <v>-4387.3500000000004</v>
      </c>
      <c r="L265" s="408">
        <v>699643.16237063915</v>
      </c>
      <c r="M265" s="408">
        <v>12120</v>
      </c>
      <c r="N265" s="408"/>
      <c r="O265" s="408"/>
      <c r="P265" s="408">
        <v>0</v>
      </c>
      <c r="Q265" s="409">
        <v>0</v>
      </c>
      <c r="R265" s="413"/>
      <c r="S265" s="409">
        <v>711763</v>
      </c>
      <c r="T265" s="406">
        <v>502</v>
      </c>
      <c r="U265" s="410">
        <v>1815</v>
      </c>
      <c r="V265" s="410"/>
      <c r="W265" s="410">
        <v>2009.7</v>
      </c>
      <c r="X265" s="410">
        <v>315.14999999999998</v>
      </c>
      <c r="Y265" s="410">
        <v>247.5</v>
      </c>
      <c r="Z265" s="410">
        <v>-4387.3499999999995</v>
      </c>
      <c r="AA265" s="410">
        <v>0</v>
      </c>
      <c r="AB265" s="410">
        <v>165</v>
      </c>
      <c r="AF265" s="408">
        <v>-4387.3500000000004</v>
      </c>
      <c r="AG265" s="406">
        <v>502</v>
      </c>
      <c r="AH265" s="407">
        <v>0</v>
      </c>
      <c r="AI265" s="395" t="s">
        <v>403</v>
      </c>
    </row>
    <row r="266" spans="1:35" x14ac:dyDescent="0.2">
      <c r="A266" s="392" t="s">
        <v>1062</v>
      </c>
      <c r="B266" s="415">
        <v>503</v>
      </c>
      <c r="C266" s="406">
        <v>503</v>
      </c>
      <c r="D266" s="406">
        <v>0</v>
      </c>
      <c r="E266" s="406">
        <v>503</v>
      </c>
      <c r="F266" s="407">
        <v>0</v>
      </c>
      <c r="G266" s="395" t="s">
        <v>404</v>
      </c>
      <c r="H266" s="408">
        <v>1432434.9728493979</v>
      </c>
      <c r="I266" s="408">
        <v>-12740.266122590934</v>
      </c>
      <c r="J266" s="408">
        <v>1419694.7067268069</v>
      </c>
      <c r="K266" s="408">
        <v>-10768.95</v>
      </c>
      <c r="L266" s="408">
        <v>1408925.756726807</v>
      </c>
      <c r="M266" s="408">
        <v>0</v>
      </c>
      <c r="N266" s="408"/>
      <c r="O266" s="408"/>
      <c r="P266" s="408">
        <v>0</v>
      </c>
      <c r="Q266" s="409">
        <v>0</v>
      </c>
      <c r="R266" s="413"/>
      <c r="S266" s="409">
        <v>1408926</v>
      </c>
      <c r="T266" s="406">
        <v>503</v>
      </c>
      <c r="U266" s="410">
        <v>4455</v>
      </c>
      <c r="V266" s="410"/>
      <c r="W266" s="410">
        <v>4932.8999999999996</v>
      </c>
      <c r="X266" s="410">
        <v>773.55</v>
      </c>
      <c r="Y266" s="410">
        <v>607.5</v>
      </c>
      <c r="Z266" s="410">
        <v>-10768.949999999999</v>
      </c>
      <c r="AA266" s="410">
        <v>0</v>
      </c>
      <c r="AB266" s="410">
        <v>405</v>
      </c>
      <c r="AF266" s="408">
        <v>-10768.95</v>
      </c>
      <c r="AG266" s="406">
        <v>503</v>
      </c>
      <c r="AH266" s="407">
        <v>0</v>
      </c>
      <c r="AI266" s="395" t="s">
        <v>404</v>
      </c>
    </row>
    <row r="267" spans="1:35" x14ac:dyDescent="0.2">
      <c r="A267" s="392" t="s">
        <v>1063</v>
      </c>
      <c r="B267" s="415">
        <v>504</v>
      </c>
      <c r="C267" s="406">
        <v>504</v>
      </c>
      <c r="D267" s="406">
        <v>0</v>
      </c>
      <c r="E267" s="406">
        <v>504</v>
      </c>
      <c r="F267" s="407">
        <v>0</v>
      </c>
      <c r="G267" s="395" t="s">
        <v>405</v>
      </c>
      <c r="H267" s="408">
        <v>1075404.8178319884</v>
      </c>
      <c r="I267" s="408">
        <v>-7314.6017187826255</v>
      </c>
      <c r="J267" s="408">
        <v>1068090.2161132058</v>
      </c>
      <c r="K267" s="408">
        <v>-8109.95</v>
      </c>
      <c r="L267" s="408">
        <v>1059980.2661132058</v>
      </c>
      <c r="M267" s="408">
        <v>0</v>
      </c>
      <c r="N267" s="408"/>
      <c r="O267" s="408"/>
      <c r="P267" s="408">
        <v>0</v>
      </c>
      <c r="Q267" s="409">
        <v>0</v>
      </c>
      <c r="R267" s="413"/>
      <c r="S267" s="409">
        <v>1059980</v>
      </c>
      <c r="T267" s="406">
        <v>504</v>
      </c>
      <c r="U267" s="410">
        <v>3355</v>
      </c>
      <c r="V267" s="410"/>
      <c r="W267" s="410">
        <v>3714.9</v>
      </c>
      <c r="X267" s="410">
        <v>582.54999999999995</v>
      </c>
      <c r="Y267" s="410">
        <v>457.5</v>
      </c>
      <c r="Z267" s="410">
        <v>-8109.95</v>
      </c>
      <c r="AA267" s="410">
        <v>0</v>
      </c>
      <c r="AB267" s="410">
        <v>305</v>
      </c>
      <c r="AF267" s="408">
        <v>-8109.95</v>
      </c>
      <c r="AG267" s="406">
        <v>504</v>
      </c>
      <c r="AH267" s="407">
        <v>0</v>
      </c>
      <c r="AI267" s="395" t="s">
        <v>405</v>
      </c>
    </row>
    <row r="268" spans="1:35" x14ac:dyDescent="0.2">
      <c r="A268" s="392" t="s">
        <v>1064</v>
      </c>
      <c r="B268" s="415">
        <v>505</v>
      </c>
      <c r="C268" s="411">
        <v>505</v>
      </c>
      <c r="D268" s="406" t="s">
        <v>710</v>
      </c>
      <c r="E268" s="406" t="s">
        <v>1</v>
      </c>
      <c r="F268" s="407" t="s">
        <v>1</v>
      </c>
      <c r="G268" s="392" t="s">
        <v>406</v>
      </c>
      <c r="H268" s="408">
        <v>1451540.8483732343</v>
      </c>
      <c r="I268" s="408">
        <v>-10073.673653714997</v>
      </c>
      <c r="J268" s="408">
        <v>1441467.1747195192</v>
      </c>
      <c r="K268" s="408">
        <v>0</v>
      </c>
      <c r="L268" s="408">
        <v>1441467.1747195192</v>
      </c>
      <c r="M268" s="408">
        <v>0</v>
      </c>
      <c r="N268" s="408"/>
      <c r="O268" s="412"/>
      <c r="P268" s="408">
        <v>0</v>
      </c>
      <c r="Q268" s="413">
        <v>0</v>
      </c>
      <c r="R268" s="413"/>
      <c r="S268" s="409">
        <v>1441467</v>
      </c>
      <c r="T268" s="406">
        <v>505</v>
      </c>
      <c r="U268" s="410">
        <v>0</v>
      </c>
      <c r="V268" s="410"/>
      <c r="W268" s="410">
        <v>0</v>
      </c>
      <c r="X268" s="410">
        <v>0</v>
      </c>
      <c r="Y268" s="410">
        <v>0</v>
      </c>
      <c r="Z268" s="410">
        <v>0</v>
      </c>
      <c r="AA268" s="410">
        <v>0</v>
      </c>
      <c r="AB268" s="410">
        <v>433</v>
      </c>
      <c r="AF268" s="408">
        <v>0</v>
      </c>
      <c r="AG268" s="406">
        <v>505</v>
      </c>
      <c r="AH268" s="407" t="s">
        <v>1</v>
      </c>
      <c r="AI268" s="395" t="s">
        <v>406</v>
      </c>
    </row>
    <row r="269" spans="1:35" x14ac:dyDescent="0.2">
      <c r="A269" s="392" t="s">
        <v>1065</v>
      </c>
      <c r="B269" s="415">
        <v>506</v>
      </c>
      <c r="C269" s="406">
        <v>506</v>
      </c>
      <c r="D269" s="406">
        <v>0</v>
      </c>
      <c r="E269" s="406">
        <v>506</v>
      </c>
      <c r="F269" s="407">
        <v>0</v>
      </c>
      <c r="G269" s="395" t="s">
        <v>407</v>
      </c>
      <c r="H269" s="408">
        <v>739774.49612410541</v>
      </c>
      <c r="I269" s="408">
        <v>-4876.6209971409035</v>
      </c>
      <c r="J269" s="408">
        <v>734897.87512696453</v>
      </c>
      <c r="K269" s="408">
        <v>-5291.41</v>
      </c>
      <c r="L269" s="408">
        <v>729606.4651269645</v>
      </c>
      <c r="M269" s="408">
        <v>0</v>
      </c>
      <c r="N269" s="408"/>
      <c r="O269" s="408"/>
      <c r="P269" s="408">
        <v>0</v>
      </c>
      <c r="Q269" s="409">
        <v>0</v>
      </c>
      <c r="R269" s="413"/>
      <c r="S269" s="409">
        <v>729606</v>
      </c>
      <c r="T269" s="406">
        <v>506</v>
      </c>
      <c r="U269" s="410">
        <v>2189</v>
      </c>
      <c r="V269" s="410"/>
      <c r="W269" s="410">
        <v>2423.8200000000002</v>
      </c>
      <c r="X269" s="410">
        <v>380.09</v>
      </c>
      <c r="Y269" s="410">
        <v>298.5</v>
      </c>
      <c r="Z269" s="410">
        <v>-5291.41</v>
      </c>
      <c r="AA269" s="410">
        <v>0</v>
      </c>
      <c r="AB269" s="410">
        <v>199</v>
      </c>
      <c r="AF269" s="408">
        <v>-5291.41</v>
      </c>
      <c r="AG269" s="406">
        <v>506</v>
      </c>
      <c r="AH269" s="407">
        <v>0</v>
      </c>
      <c r="AI269" s="395" t="s">
        <v>407</v>
      </c>
    </row>
    <row r="270" spans="1:35" x14ac:dyDescent="0.2">
      <c r="A270" s="392" t="s">
        <v>1066</v>
      </c>
      <c r="B270" s="415">
        <v>507</v>
      </c>
      <c r="C270" s="406">
        <v>507</v>
      </c>
      <c r="D270" s="406">
        <v>0</v>
      </c>
      <c r="E270" s="406">
        <v>507</v>
      </c>
      <c r="F270" s="407">
        <v>0</v>
      </c>
      <c r="G270" s="395" t="s">
        <v>408</v>
      </c>
      <c r="H270" s="408">
        <v>832429.73319095303</v>
      </c>
      <c r="I270" s="408">
        <v>31165.645376667802</v>
      </c>
      <c r="J270" s="408">
        <v>863595.37856762088</v>
      </c>
      <c r="K270" s="408">
        <v>-5796.62</v>
      </c>
      <c r="L270" s="408">
        <v>857798.75856762088</v>
      </c>
      <c r="M270" s="408">
        <v>38400</v>
      </c>
      <c r="N270" s="408"/>
      <c r="O270" s="408"/>
      <c r="P270" s="408">
        <v>120000</v>
      </c>
      <c r="Q270" s="409">
        <v>120000</v>
      </c>
      <c r="R270" s="413"/>
      <c r="S270" s="409">
        <v>1016199</v>
      </c>
      <c r="T270" s="406">
        <v>507</v>
      </c>
      <c r="U270" s="410">
        <v>2398</v>
      </c>
      <c r="V270" s="410"/>
      <c r="W270" s="410">
        <v>2655.24</v>
      </c>
      <c r="X270" s="410">
        <v>416.38</v>
      </c>
      <c r="Y270" s="410">
        <v>327</v>
      </c>
      <c r="Z270" s="410">
        <v>-5796.62</v>
      </c>
      <c r="AA270" s="410">
        <v>0</v>
      </c>
      <c r="AB270" s="410">
        <v>218</v>
      </c>
      <c r="AF270" s="408">
        <v>-5796.62</v>
      </c>
      <c r="AG270" s="406">
        <v>507</v>
      </c>
      <c r="AH270" s="407">
        <v>0</v>
      </c>
      <c r="AI270" s="395" t="s">
        <v>408</v>
      </c>
    </row>
    <row r="271" spans="1:35" x14ac:dyDescent="0.2">
      <c r="A271" s="392" t="s">
        <v>1067</v>
      </c>
      <c r="B271" s="415">
        <v>508</v>
      </c>
      <c r="C271" s="406">
        <v>508</v>
      </c>
      <c r="D271" s="406">
        <v>0</v>
      </c>
      <c r="E271" s="406">
        <v>508</v>
      </c>
      <c r="F271" s="407">
        <v>0</v>
      </c>
      <c r="G271" s="395" t="s">
        <v>409</v>
      </c>
      <c r="H271" s="408">
        <v>505285.37957491039</v>
      </c>
      <c r="I271" s="408">
        <v>11860.429216339606</v>
      </c>
      <c r="J271" s="408">
        <v>517145.80879124999</v>
      </c>
      <c r="K271" s="408">
        <v>-3091.0875000000001</v>
      </c>
      <c r="L271" s="408">
        <v>514054.72129124997</v>
      </c>
      <c r="M271" s="408">
        <v>0</v>
      </c>
      <c r="N271" s="408"/>
      <c r="O271" s="408"/>
      <c r="P271" s="408">
        <v>0</v>
      </c>
      <c r="Q271" s="409">
        <v>0</v>
      </c>
      <c r="R271" s="413"/>
      <c r="S271" s="409">
        <v>514055</v>
      </c>
      <c r="T271" s="406">
        <v>508</v>
      </c>
      <c r="U271" s="410">
        <v>1278.75</v>
      </c>
      <c r="V271" s="410"/>
      <c r="W271" s="410">
        <v>1415.925</v>
      </c>
      <c r="X271" s="410">
        <v>222.03749999999999</v>
      </c>
      <c r="Y271" s="410">
        <v>174.375</v>
      </c>
      <c r="Z271" s="410">
        <v>-3091.0875000000001</v>
      </c>
      <c r="AA271" s="410">
        <v>0</v>
      </c>
      <c r="AB271" s="410">
        <v>116.25</v>
      </c>
      <c r="AF271" s="408">
        <v>-3091.0875000000001</v>
      </c>
      <c r="AG271" s="406">
        <v>508</v>
      </c>
      <c r="AH271" s="407">
        <v>0</v>
      </c>
      <c r="AI271" s="395" t="s">
        <v>409</v>
      </c>
    </row>
    <row r="272" spans="1:35" x14ac:dyDescent="0.2">
      <c r="A272" s="392" t="s">
        <v>1068</v>
      </c>
      <c r="B272" s="415">
        <v>509</v>
      </c>
      <c r="C272" s="406">
        <v>509</v>
      </c>
      <c r="D272" s="406">
        <v>0</v>
      </c>
      <c r="E272" s="406">
        <v>509</v>
      </c>
      <c r="F272" s="407">
        <v>0</v>
      </c>
      <c r="G272" s="395" t="s">
        <v>410</v>
      </c>
      <c r="H272" s="408">
        <v>596959.39044117648</v>
      </c>
      <c r="I272" s="408">
        <v>-999.41109872973811</v>
      </c>
      <c r="J272" s="408">
        <v>595959.97934244678</v>
      </c>
      <c r="K272" s="408">
        <v>-3988.5</v>
      </c>
      <c r="L272" s="408">
        <v>591971.47934244678</v>
      </c>
      <c r="M272" s="408">
        <v>0</v>
      </c>
      <c r="N272" s="408"/>
      <c r="O272" s="408"/>
      <c r="P272" s="408">
        <v>0</v>
      </c>
      <c r="Q272" s="409">
        <v>0</v>
      </c>
      <c r="R272" s="413"/>
      <c r="S272" s="409">
        <v>591971</v>
      </c>
      <c r="T272" s="406">
        <v>509</v>
      </c>
      <c r="U272" s="410">
        <v>1650</v>
      </c>
      <c r="V272" s="410"/>
      <c r="W272" s="410">
        <v>1827</v>
      </c>
      <c r="X272" s="410">
        <v>286.5</v>
      </c>
      <c r="Y272" s="410">
        <v>225</v>
      </c>
      <c r="Z272" s="410">
        <v>-3988.5</v>
      </c>
      <c r="AA272" s="410">
        <v>0</v>
      </c>
      <c r="AB272" s="410">
        <v>150</v>
      </c>
      <c r="AF272" s="408">
        <v>-3988.5</v>
      </c>
      <c r="AG272" s="406">
        <v>509</v>
      </c>
      <c r="AH272" s="407">
        <v>0</v>
      </c>
      <c r="AI272" s="395" t="s">
        <v>410</v>
      </c>
    </row>
    <row r="273" spans="1:35" x14ac:dyDescent="0.2">
      <c r="A273" s="392" t="s">
        <v>1069</v>
      </c>
      <c r="B273" s="415">
        <v>511</v>
      </c>
      <c r="C273" s="411">
        <v>511</v>
      </c>
      <c r="D273" s="406" t="s">
        <v>710</v>
      </c>
      <c r="E273" s="406" t="s">
        <v>1</v>
      </c>
      <c r="F273" s="407" t="s">
        <v>1</v>
      </c>
      <c r="G273" s="392" t="s">
        <v>411</v>
      </c>
      <c r="H273" s="408">
        <v>912193.59451157891</v>
      </c>
      <c r="I273" s="408">
        <v>-2352.7489897091546</v>
      </c>
      <c r="J273" s="408">
        <v>909840.84552186972</v>
      </c>
      <c r="K273" s="408">
        <v>0</v>
      </c>
      <c r="L273" s="408">
        <v>909840.84552186972</v>
      </c>
      <c r="M273" s="408">
        <v>0</v>
      </c>
      <c r="N273" s="408"/>
      <c r="O273" s="412"/>
      <c r="P273" s="408">
        <v>0</v>
      </c>
      <c r="Q273" s="413">
        <v>0</v>
      </c>
      <c r="R273" s="413"/>
      <c r="S273" s="409">
        <v>909841</v>
      </c>
      <c r="T273" s="406">
        <v>511</v>
      </c>
      <c r="U273" s="410">
        <v>0</v>
      </c>
      <c r="V273" s="410"/>
      <c r="W273" s="410">
        <v>0</v>
      </c>
      <c r="X273" s="410">
        <v>0</v>
      </c>
      <c r="Y273" s="410">
        <v>0</v>
      </c>
      <c r="Z273" s="410">
        <v>0</v>
      </c>
      <c r="AA273" s="410">
        <v>0</v>
      </c>
      <c r="AB273" s="410">
        <v>230</v>
      </c>
      <c r="AF273" s="408">
        <v>0</v>
      </c>
      <c r="AG273" s="406">
        <v>511</v>
      </c>
      <c r="AH273" s="407" t="s">
        <v>1</v>
      </c>
      <c r="AI273" s="395" t="s">
        <v>411</v>
      </c>
    </row>
    <row r="274" spans="1:35" x14ac:dyDescent="0.2">
      <c r="A274" s="392" t="s">
        <v>1070</v>
      </c>
      <c r="B274" s="415">
        <v>512</v>
      </c>
      <c r="C274" s="406">
        <v>512</v>
      </c>
      <c r="D274" s="406" t="s">
        <v>710</v>
      </c>
      <c r="E274" s="406" t="s">
        <v>1</v>
      </c>
      <c r="F274" s="407" t="s">
        <v>1</v>
      </c>
      <c r="G274" s="395" t="s">
        <v>412</v>
      </c>
      <c r="H274" s="408">
        <v>1455044.3960225701</v>
      </c>
      <c r="I274" s="408">
        <v>0</v>
      </c>
      <c r="J274" s="408">
        <v>1455044.3960225701</v>
      </c>
      <c r="K274" s="408">
        <v>0</v>
      </c>
      <c r="L274" s="408">
        <v>1455044.3960225701</v>
      </c>
      <c r="M274" s="408">
        <v>63000</v>
      </c>
      <c r="N274" s="408"/>
      <c r="O274" s="408"/>
      <c r="P274" s="408">
        <v>0</v>
      </c>
      <c r="Q274" s="409">
        <v>0</v>
      </c>
      <c r="R274" s="413"/>
      <c r="S274" s="409">
        <v>1518044</v>
      </c>
      <c r="T274" s="406">
        <v>512</v>
      </c>
      <c r="U274" s="410">
        <v>0</v>
      </c>
      <c r="V274" s="410"/>
      <c r="W274" s="410">
        <v>0</v>
      </c>
      <c r="X274" s="410">
        <v>0</v>
      </c>
      <c r="Y274" s="410">
        <v>0</v>
      </c>
      <c r="Z274" s="410">
        <v>0</v>
      </c>
      <c r="AA274" s="410">
        <v>0</v>
      </c>
      <c r="AB274" s="410">
        <v>390</v>
      </c>
      <c r="AF274" s="408">
        <v>0</v>
      </c>
      <c r="AG274" s="406">
        <v>512</v>
      </c>
      <c r="AH274" s="407" t="s">
        <v>1</v>
      </c>
      <c r="AI274" s="395" t="s">
        <v>412</v>
      </c>
    </row>
    <row r="275" spans="1:35" x14ac:dyDescent="0.2">
      <c r="A275" s="392" t="s">
        <v>1071</v>
      </c>
      <c r="B275" s="415">
        <v>513</v>
      </c>
      <c r="C275" s="406">
        <v>513</v>
      </c>
      <c r="D275" s="406">
        <v>0</v>
      </c>
      <c r="E275" s="406">
        <v>513</v>
      </c>
      <c r="F275" s="407">
        <v>0</v>
      </c>
      <c r="G275" s="395" t="s">
        <v>413</v>
      </c>
      <c r="H275" s="408">
        <v>455884.70987733378</v>
      </c>
      <c r="I275" s="408">
        <v>8446.3462162792403</v>
      </c>
      <c r="J275" s="408">
        <v>464331.05609361304</v>
      </c>
      <c r="K275" s="408">
        <v>-2845.13</v>
      </c>
      <c r="L275" s="408">
        <v>461485.92609361303</v>
      </c>
      <c r="M275" s="408">
        <v>0</v>
      </c>
      <c r="N275" s="408"/>
      <c r="O275" s="408"/>
      <c r="P275" s="408">
        <v>0</v>
      </c>
      <c r="Q275" s="409">
        <v>0</v>
      </c>
      <c r="R275" s="413"/>
      <c r="S275" s="409">
        <v>461486</v>
      </c>
      <c r="T275" s="406">
        <v>513</v>
      </c>
      <c r="U275" s="410">
        <v>1177</v>
      </c>
      <c r="V275" s="410"/>
      <c r="W275" s="410">
        <v>1303.26</v>
      </c>
      <c r="X275" s="410">
        <v>204.37</v>
      </c>
      <c r="Y275" s="410">
        <v>160.5</v>
      </c>
      <c r="Z275" s="410">
        <v>-2845.13</v>
      </c>
      <c r="AA275" s="410">
        <v>0</v>
      </c>
      <c r="AB275" s="410">
        <v>107</v>
      </c>
      <c r="AF275" s="408">
        <v>-2845.13</v>
      </c>
      <c r="AG275" s="406">
        <v>513</v>
      </c>
      <c r="AH275" s="407">
        <v>0</v>
      </c>
      <c r="AI275" s="395" t="s">
        <v>413</v>
      </c>
    </row>
    <row r="276" spans="1:35" x14ac:dyDescent="0.2">
      <c r="A276" s="392" t="s">
        <v>1072</v>
      </c>
      <c r="B276" s="415">
        <v>514</v>
      </c>
      <c r="C276" s="411">
        <v>514</v>
      </c>
      <c r="D276" s="406" t="s">
        <v>710</v>
      </c>
      <c r="E276" s="406" t="s">
        <v>1</v>
      </c>
      <c r="F276" s="407" t="s">
        <v>1</v>
      </c>
      <c r="G276" s="392" t="s">
        <v>414</v>
      </c>
      <c r="H276" s="408">
        <v>728464.82744323311</v>
      </c>
      <c r="I276" s="408">
        <v>-4782.8410768827953</v>
      </c>
      <c r="J276" s="408">
        <v>723681.98636635032</v>
      </c>
      <c r="K276" s="408">
        <v>0</v>
      </c>
      <c r="L276" s="408">
        <v>723681.98636635032</v>
      </c>
      <c r="M276" s="408">
        <v>0</v>
      </c>
      <c r="N276" s="408"/>
      <c r="O276" s="412"/>
      <c r="P276" s="408">
        <v>0</v>
      </c>
      <c r="Q276" s="413">
        <v>0</v>
      </c>
      <c r="R276" s="413"/>
      <c r="S276" s="409">
        <v>723682</v>
      </c>
      <c r="T276" s="406">
        <v>514</v>
      </c>
      <c r="U276" s="410">
        <v>0</v>
      </c>
      <c r="V276" s="410"/>
      <c r="W276" s="410">
        <v>0</v>
      </c>
      <c r="X276" s="410">
        <v>0</v>
      </c>
      <c r="Y276" s="410">
        <v>0</v>
      </c>
      <c r="Z276" s="410">
        <v>0</v>
      </c>
      <c r="AA276" s="410">
        <v>0</v>
      </c>
      <c r="AB276" s="410">
        <v>203</v>
      </c>
      <c r="AF276" s="408">
        <v>0</v>
      </c>
      <c r="AG276" s="406">
        <v>514</v>
      </c>
      <c r="AH276" s="407" t="s">
        <v>1</v>
      </c>
      <c r="AI276" s="395" t="s">
        <v>414</v>
      </c>
    </row>
    <row r="277" spans="1:35" x14ac:dyDescent="0.2">
      <c r="A277" s="392" t="s">
        <v>1073</v>
      </c>
      <c r="B277" s="415">
        <v>515</v>
      </c>
      <c r="C277" s="411">
        <v>515</v>
      </c>
      <c r="D277" s="406" t="s">
        <v>710</v>
      </c>
      <c r="E277" s="406" t="s">
        <v>1</v>
      </c>
      <c r="F277" s="407" t="s">
        <v>1</v>
      </c>
      <c r="G277" s="392" t="s">
        <v>415</v>
      </c>
      <c r="H277" s="408">
        <v>1178401.461481875</v>
      </c>
      <c r="I277" s="408">
        <v>-18464.450239410606</v>
      </c>
      <c r="J277" s="408">
        <v>1159937.0112424644</v>
      </c>
      <c r="K277" s="408">
        <v>0</v>
      </c>
      <c r="L277" s="408">
        <v>1159937.0112424644</v>
      </c>
      <c r="M277" s="408">
        <v>0</v>
      </c>
      <c r="N277" s="408"/>
      <c r="O277" s="412"/>
      <c r="P277" s="408">
        <v>0</v>
      </c>
      <c r="Q277" s="413">
        <v>0</v>
      </c>
      <c r="R277" s="413"/>
      <c r="S277" s="409">
        <v>1159937</v>
      </c>
      <c r="T277" s="406">
        <v>515</v>
      </c>
      <c r="U277" s="410">
        <v>0</v>
      </c>
      <c r="V277" s="410"/>
      <c r="W277" s="410">
        <v>0</v>
      </c>
      <c r="X277" s="410">
        <v>0</v>
      </c>
      <c r="Y277" s="410">
        <v>0</v>
      </c>
      <c r="Z277" s="410">
        <v>0</v>
      </c>
      <c r="AA277" s="410">
        <v>0</v>
      </c>
      <c r="AB277" s="410">
        <v>318</v>
      </c>
      <c r="AF277" s="408">
        <v>0</v>
      </c>
      <c r="AG277" s="406">
        <v>515</v>
      </c>
      <c r="AH277" s="407" t="s">
        <v>1</v>
      </c>
      <c r="AI277" s="395" t="s">
        <v>415</v>
      </c>
    </row>
    <row r="278" spans="1:35" x14ac:dyDescent="0.2">
      <c r="A278" s="392" t="s">
        <v>1074</v>
      </c>
      <c r="B278" s="415">
        <v>517</v>
      </c>
      <c r="C278" s="406">
        <v>517</v>
      </c>
      <c r="D278" s="406">
        <v>0</v>
      </c>
      <c r="E278" s="406">
        <v>517</v>
      </c>
      <c r="F278" s="407">
        <v>0</v>
      </c>
      <c r="G278" s="395" t="s">
        <v>416</v>
      </c>
      <c r="H278" s="408">
        <v>541688.46823551552</v>
      </c>
      <c r="I278" s="408">
        <v>-2310.7364564548375</v>
      </c>
      <c r="J278" s="408">
        <v>539377.73177906068</v>
      </c>
      <c r="K278" s="408">
        <v>-3589.65</v>
      </c>
      <c r="L278" s="408">
        <v>535788.08177906065</v>
      </c>
      <c r="M278" s="408">
        <v>0</v>
      </c>
      <c r="N278" s="408"/>
      <c r="O278" s="408"/>
      <c r="P278" s="408">
        <v>0</v>
      </c>
      <c r="Q278" s="409">
        <v>0</v>
      </c>
      <c r="R278" s="413"/>
      <c r="S278" s="409">
        <v>535788</v>
      </c>
      <c r="T278" s="406">
        <v>517</v>
      </c>
      <c r="U278" s="410">
        <v>1485</v>
      </c>
      <c r="V278" s="410"/>
      <c r="W278" s="410">
        <v>1644.3</v>
      </c>
      <c r="X278" s="410">
        <v>257.84999999999997</v>
      </c>
      <c r="Y278" s="410">
        <v>202.5</v>
      </c>
      <c r="Z278" s="410">
        <v>-3589.65</v>
      </c>
      <c r="AA278" s="410">
        <v>0</v>
      </c>
      <c r="AB278" s="410">
        <v>135</v>
      </c>
      <c r="AF278" s="408">
        <v>-3589.65</v>
      </c>
      <c r="AG278" s="406">
        <v>517</v>
      </c>
      <c r="AH278" s="407">
        <v>0</v>
      </c>
      <c r="AI278" s="395" t="s">
        <v>416</v>
      </c>
    </row>
    <row r="279" spans="1:35" x14ac:dyDescent="0.2">
      <c r="A279" s="392" t="s">
        <v>1075</v>
      </c>
      <c r="B279" s="415">
        <v>521</v>
      </c>
      <c r="C279" s="411">
        <v>521</v>
      </c>
      <c r="D279" s="406" t="s">
        <v>710</v>
      </c>
      <c r="E279" s="406" t="s">
        <v>1</v>
      </c>
      <c r="F279" s="407" t="s">
        <v>1</v>
      </c>
      <c r="G279" s="392" t="s">
        <v>417</v>
      </c>
      <c r="H279" s="408">
        <v>640318.52029353823</v>
      </c>
      <c r="I279" s="408">
        <v>-820.82221963453458</v>
      </c>
      <c r="J279" s="408">
        <v>639497.69807390368</v>
      </c>
      <c r="K279" s="408">
        <v>0</v>
      </c>
      <c r="L279" s="408">
        <v>639497.69807390368</v>
      </c>
      <c r="M279" s="408">
        <v>0</v>
      </c>
      <c r="N279" s="408"/>
      <c r="O279" s="412"/>
      <c r="P279" s="408">
        <v>0</v>
      </c>
      <c r="Q279" s="413">
        <v>0</v>
      </c>
      <c r="R279" s="413"/>
      <c r="S279" s="409">
        <v>639498</v>
      </c>
      <c r="T279" s="406">
        <v>521</v>
      </c>
      <c r="U279" s="410">
        <v>0</v>
      </c>
      <c r="V279" s="410"/>
      <c r="W279" s="410">
        <v>0</v>
      </c>
      <c r="X279" s="410">
        <v>0</v>
      </c>
      <c r="Y279" s="410">
        <v>0</v>
      </c>
      <c r="Z279" s="410">
        <v>0</v>
      </c>
      <c r="AA279" s="410">
        <v>0</v>
      </c>
      <c r="AB279" s="410">
        <v>170</v>
      </c>
      <c r="AF279" s="408">
        <v>0</v>
      </c>
      <c r="AG279" s="406">
        <v>521</v>
      </c>
      <c r="AH279" s="407" t="s">
        <v>1</v>
      </c>
      <c r="AI279" s="395" t="s">
        <v>417</v>
      </c>
    </row>
    <row r="280" spans="1:35" x14ac:dyDescent="0.2">
      <c r="A280" s="392" t="s">
        <v>1076</v>
      </c>
      <c r="B280" s="415">
        <v>522</v>
      </c>
      <c r="C280" s="411">
        <v>522</v>
      </c>
      <c r="D280" s="406" t="s">
        <v>710</v>
      </c>
      <c r="E280" s="406" t="s">
        <v>1</v>
      </c>
      <c r="F280" s="407" t="s">
        <v>1</v>
      </c>
      <c r="G280" s="392" t="s">
        <v>418</v>
      </c>
      <c r="H280" s="408">
        <v>639666.45789144142</v>
      </c>
      <c r="I280" s="408">
        <v>-7971.1667773476729</v>
      </c>
      <c r="J280" s="408">
        <v>631695.29111409374</v>
      </c>
      <c r="K280" s="408">
        <v>0</v>
      </c>
      <c r="L280" s="408">
        <v>631695.29111409374</v>
      </c>
      <c r="M280" s="408">
        <v>0</v>
      </c>
      <c r="N280" s="408"/>
      <c r="O280" s="412"/>
      <c r="P280" s="408">
        <v>0</v>
      </c>
      <c r="Q280" s="413">
        <v>0</v>
      </c>
      <c r="R280" s="413"/>
      <c r="S280" s="409">
        <v>631695</v>
      </c>
      <c r="T280" s="406">
        <v>522</v>
      </c>
      <c r="U280" s="410">
        <v>0</v>
      </c>
      <c r="V280" s="410"/>
      <c r="W280" s="410">
        <v>0</v>
      </c>
      <c r="X280" s="410">
        <v>0</v>
      </c>
      <c r="Y280" s="410">
        <v>0</v>
      </c>
      <c r="Z280" s="410">
        <v>0</v>
      </c>
      <c r="AA280" s="410">
        <v>0</v>
      </c>
      <c r="AB280" s="410">
        <v>162</v>
      </c>
      <c r="AF280" s="408">
        <v>0</v>
      </c>
      <c r="AG280" s="406">
        <v>522</v>
      </c>
      <c r="AH280" s="407" t="s">
        <v>1</v>
      </c>
      <c r="AI280" s="395" t="s">
        <v>418</v>
      </c>
    </row>
    <row r="281" spans="1:35" x14ac:dyDescent="0.2">
      <c r="A281" s="392" t="s">
        <v>1793</v>
      </c>
      <c r="B281" s="415">
        <v>523</v>
      </c>
      <c r="C281" s="411">
        <v>523</v>
      </c>
      <c r="D281" s="406" t="e">
        <v>#N/A</v>
      </c>
      <c r="E281" s="406" t="s">
        <v>1</v>
      </c>
      <c r="F281" s="407" t="s">
        <v>1</v>
      </c>
      <c r="G281" s="392" t="s">
        <v>1303</v>
      </c>
      <c r="H281" s="408">
        <v>116603.69785039197</v>
      </c>
      <c r="I281" s="408">
        <v>0</v>
      </c>
      <c r="J281" s="408">
        <v>116603.69785039197</v>
      </c>
      <c r="K281" s="408">
        <v>0</v>
      </c>
      <c r="L281" s="408">
        <v>116603.69785039197</v>
      </c>
      <c r="M281" s="408">
        <v>0</v>
      </c>
      <c r="N281" s="408"/>
      <c r="O281" s="412"/>
      <c r="P281" s="408">
        <v>0</v>
      </c>
      <c r="Q281" s="413">
        <v>0</v>
      </c>
      <c r="R281" s="413"/>
      <c r="S281" s="409">
        <v>116604</v>
      </c>
      <c r="T281" s="406">
        <v>523</v>
      </c>
      <c r="U281" s="410">
        <v>0</v>
      </c>
      <c r="V281" s="410"/>
      <c r="W281" s="410">
        <v>0</v>
      </c>
      <c r="X281" s="410">
        <v>0</v>
      </c>
      <c r="Y281" s="410">
        <v>0</v>
      </c>
      <c r="Z281" s="410">
        <v>0</v>
      </c>
      <c r="AA281" s="410">
        <v>0</v>
      </c>
      <c r="AB281" s="410">
        <v>17.399999999999999</v>
      </c>
      <c r="AF281" s="408">
        <v>0</v>
      </c>
      <c r="AG281" s="406">
        <v>523</v>
      </c>
      <c r="AH281" s="407" t="s">
        <v>1</v>
      </c>
      <c r="AI281" s="395"/>
    </row>
    <row r="282" spans="1:35" x14ac:dyDescent="0.2">
      <c r="A282" s="392" t="s">
        <v>1077</v>
      </c>
      <c r="B282" s="415">
        <v>527</v>
      </c>
      <c r="C282" s="411">
        <v>527</v>
      </c>
      <c r="D282" s="406" t="s">
        <v>710</v>
      </c>
      <c r="E282" s="406" t="s">
        <v>1</v>
      </c>
      <c r="F282" s="407" t="s">
        <v>1</v>
      </c>
      <c r="G282" s="392" t="s">
        <v>419</v>
      </c>
      <c r="H282" s="408">
        <v>1502711.8952557428</v>
      </c>
      <c r="I282" s="408">
        <v>-18028.962245800569</v>
      </c>
      <c r="J282" s="408">
        <v>1484682.9330099423</v>
      </c>
      <c r="K282" s="408">
        <v>0</v>
      </c>
      <c r="L282" s="408">
        <v>1484682.9330099423</v>
      </c>
      <c r="M282" s="408">
        <v>0</v>
      </c>
      <c r="N282" s="408"/>
      <c r="O282" s="412"/>
      <c r="P282" s="408">
        <v>0</v>
      </c>
      <c r="Q282" s="413">
        <v>0</v>
      </c>
      <c r="R282" s="413"/>
      <c r="S282" s="409">
        <v>1484683</v>
      </c>
      <c r="T282" s="406">
        <v>527</v>
      </c>
      <c r="U282" s="410"/>
      <c r="V282" s="410">
        <v>0</v>
      </c>
      <c r="W282" s="410">
        <v>0</v>
      </c>
      <c r="X282" s="410">
        <v>0</v>
      </c>
      <c r="Y282" s="410">
        <v>0</v>
      </c>
      <c r="Z282" s="410">
        <v>0</v>
      </c>
      <c r="AA282" s="410">
        <v>0</v>
      </c>
      <c r="AB282" s="410">
        <v>363</v>
      </c>
      <c r="AF282" s="408">
        <v>0</v>
      </c>
      <c r="AG282" s="406">
        <v>527</v>
      </c>
      <c r="AH282" s="407" t="s">
        <v>1</v>
      </c>
      <c r="AI282" s="395" t="s">
        <v>419</v>
      </c>
    </row>
    <row r="283" spans="1:35" x14ac:dyDescent="0.2">
      <c r="A283" s="392" t="s">
        <v>1078</v>
      </c>
      <c r="B283" s="415">
        <v>531</v>
      </c>
      <c r="C283" s="411">
        <v>531</v>
      </c>
      <c r="D283" s="406" t="s">
        <v>710</v>
      </c>
      <c r="E283" s="406" t="s">
        <v>1</v>
      </c>
      <c r="F283" s="407" t="s">
        <v>1</v>
      </c>
      <c r="G283" s="392" t="s">
        <v>420</v>
      </c>
      <c r="H283" s="408">
        <v>1905518.3080715521</v>
      </c>
      <c r="I283" s="408">
        <v>-15983.00562216156</v>
      </c>
      <c r="J283" s="408">
        <v>1889535.3024493905</v>
      </c>
      <c r="K283" s="408">
        <v>0</v>
      </c>
      <c r="L283" s="408">
        <v>1889535.3024493905</v>
      </c>
      <c r="M283" s="408">
        <v>0</v>
      </c>
      <c r="N283" s="408"/>
      <c r="O283" s="412"/>
      <c r="P283" s="408">
        <v>0</v>
      </c>
      <c r="Q283" s="413">
        <v>0</v>
      </c>
      <c r="R283" s="413"/>
      <c r="S283" s="409">
        <v>1889535</v>
      </c>
      <c r="T283" s="411">
        <v>531</v>
      </c>
      <c r="U283" s="410"/>
      <c r="V283" s="410">
        <v>0</v>
      </c>
      <c r="W283" s="410">
        <v>0</v>
      </c>
      <c r="X283" s="410">
        <v>0</v>
      </c>
      <c r="Y283" s="410">
        <v>0</v>
      </c>
      <c r="Z283" s="410">
        <v>0</v>
      </c>
      <c r="AA283" s="410">
        <v>0</v>
      </c>
      <c r="AB283" s="410">
        <v>487</v>
      </c>
      <c r="AF283" s="408">
        <v>0</v>
      </c>
      <c r="AG283" s="411">
        <v>531</v>
      </c>
      <c r="AH283" s="407" t="s">
        <v>1</v>
      </c>
      <c r="AI283" s="392" t="s">
        <v>420</v>
      </c>
    </row>
    <row r="284" spans="1:35" x14ac:dyDescent="0.2">
      <c r="A284" s="392" t="s">
        <v>1079</v>
      </c>
      <c r="B284" s="415">
        <v>551</v>
      </c>
      <c r="C284" s="411">
        <v>551</v>
      </c>
      <c r="D284" s="406" t="s">
        <v>710</v>
      </c>
      <c r="E284" s="406" t="s">
        <v>1</v>
      </c>
      <c r="F284" s="407" t="s">
        <v>1</v>
      </c>
      <c r="G284" s="392" t="s">
        <v>421</v>
      </c>
      <c r="H284" s="408">
        <v>3852502.8653303222</v>
      </c>
      <c r="I284" s="408">
        <v>-28906.078046579558</v>
      </c>
      <c r="J284" s="408">
        <v>3823596.7872837428</v>
      </c>
      <c r="K284" s="408">
        <v>0</v>
      </c>
      <c r="L284" s="408">
        <v>3823596.7872837428</v>
      </c>
      <c r="M284" s="408">
        <v>0</v>
      </c>
      <c r="N284" s="408"/>
      <c r="O284" s="412"/>
      <c r="P284" s="408">
        <v>0</v>
      </c>
      <c r="Q284" s="413">
        <v>0</v>
      </c>
      <c r="R284" s="413"/>
      <c r="S284" s="409">
        <v>3823597</v>
      </c>
      <c r="T284" s="406">
        <v>551</v>
      </c>
      <c r="U284" s="410"/>
      <c r="V284" s="410">
        <v>0</v>
      </c>
      <c r="W284" s="410">
        <v>0</v>
      </c>
      <c r="X284" s="410">
        <v>0</v>
      </c>
      <c r="Y284" s="410">
        <v>0</v>
      </c>
      <c r="Z284" s="410">
        <v>0</v>
      </c>
      <c r="AA284" s="410">
        <v>0</v>
      </c>
      <c r="AB284" s="410">
        <v>779</v>
      </c>
      <c r="AF284" s="408">
        <v>0</v>
      </c>
      <c r="AG284" s="406">
        <v>551</v>
      </c>
      <c r="AH284" s="407" t="s">
        <v>1</v>
      </c>
      <c r="AI284" s="395" t="s">
        <v>421</v>
      </c>
    </row>
    <row r="285" spans="1:35" x14ac:dyDescent="0.2">
      <c r="A285" s="392" t="s">
        <v>1080</v>
      </c>
      <c r="B285" s="415">
        <v>552</v>
      </c>
      <c r="C285" s="406">
        <v>552</v>
      </c>
      <c r="D285" s="406">
        <v>0</v>
      </c>
      <c r="E285" s="406">
        <v>552</v>
      </c>
      <c r="F285" s="407">
        <v>0</v>
      </c>
      <c r="G285" s="395" t="s">
        <v>422</v>
      </c>
      <c r="H285" s="408">
        <v>6039241.8634426538</v>
      </c>
      <c r="I285" s="408">
        <v>-71691.917703229672</v>
      </c>
      <c r="J285" s="408">
        <v>5967549.9457394239</v>
      </c>
      <c r="K285" s="408">
        <v>-30475.62</v>
      </c>
      <c r="L285" s="408">
        <v>5937074.3257394237</v>
      </c>
      <c r="M285" s="408">
        <v>0</v>
      </c>
      <c r="N285" s="408"/>
      <c r="O285" s="408"/>
      <c r="P285" s="408">
        <v>42000</v>
      </c>
      <c r="Q285" s="409">
        <v>42000</v>
      </c>
      <c r="R285" s="413">
        <v>1501625</v>
      </c>
      <c r="S285" s="409">
        <v>7480699</v>
      </c>
      <c r="T285" s="406">
        <v>552</v>
      </c>
      <c r="U285" s="410"/>
      <c r="V285" s="410">
        <v>11674.08</v>
      </c>
      <c r="W285" s="410">
        <v>14689.08</v>
      </c>
      <c r="X285" s="410">
        <v>2303.46</v>
      </c>
      <c r="Y285" s="410">
        <v>1809</v>
      </c>
      <c r="Z285" s="410">
        <v>-30475.62</v>
      </c>
      <c r="AA285" s="410">
        <v>0</v>
      </c>
      <c r="AB285" s="410">
        <v>1206</v>
      </c>
      <c r="AF285" s="408">
        <v>-30475.62</v>
      </c>
      <c r="AG285" s="406">
        <v>552</v>
      </c>
      <c r="AH285" s="407">
        <v>0</v>
      </c>
      <c r="AI285" s="395" t="s">
        <v>422</v>
      </c>
    </row>
    <row r="286" spans="1:35" x14ac:dyDescent="0.2">
      <c r="A286" s="392" t="s">
        <v>1081</v>
      </c>
      <c r="B286" s="415">
        <v>553</v>
      </c>
      <c r="C286" s="406">
        <v>553</v>
      </c>
      <c r="D286" s="406">
        <v>0</v>
      </c>
      <c r="E286" s="406">
        <v>553</v>
      </c>
      <c r="F286" s="407">
        <v>0</v>
      </c>
      <c r="G286" s="395" t="s">
        <v>423</v>
      </c>
      <c r="H286" s="408">
        <v>3386322.4208032372</v>
      </c>
      <c r="I286" s="408">
        <v>-41411.524810703369</v>
      </c>
      <c r="J286" s="408">
        <v>3344910.8959925338</v>
      </c>
      <c r="K286" s="408">
        <v>-17512.11</v>
      </c>
      <c r="L286" s="408">
        <v>3327398.7859925339</v>
      </c>
      <c r="M286" s="408">
        <v>0</v>
      </c>
      <c r="N286" s="408"/>
      <c r="O286" s="408"/>
      <c r="P286" s="408">
        <v>0</v>
      </c>
      <c r="Q286" s="409">
        <v>0</v>
      </c>
      <c r="R286" s="413">
        <v>612041</v>
      </c>
      <c r="S286" s="409">
        <v>3939440</v>
      </c>
      <c r="T286" s="406">
        <v>553</v>
      </c>
      <c r="U286" s="410"/>
      <c r="V286" s="410">
        <v>6708.24</v>
      </c>
      <c r="W286" s="410">
        <v>8440.74</v>
      </c>
      <c r="X286" s="410">
        <v>1323.6299999999999</v>
      </c>
      <c r="Y286" s="410">
        <v>1039.5</v>
      </c>
      <c r="Z286" s="410">
        <v>-17512.11</v>
      </c>
      <c r="AA286" s="410">
        <v>0</v>
      </c>
      <c r="AB286" s="410">
        <v>693</v>
      </c>
      <c r="AF286" s="408">
        <v>-17512.11</v>
      </c>
      <c r="AG286" s="406">
        <v>553</v>
      </c>
      <c r="AH286" s="407">
        <v>0</v>
      </c>
      <c r="AI286" s="395" t="s">
        <v>423</v>
      </c>
    </row>
    <row r="287" spans="1:35" x14ac:dyDescent="0.2">
      <c r="A287" s="392" t="s">
        <v>1082</v>
      </c>
      <c r="B287" s="415">
        <v>554</v>
      </c>
      <c r="C287" s="411">
        <v>554</v>
      </c>
      <c r="D287" s="406" t="s">
        <v>710</v>
      </c>
      <c r="E287" s="406" t="s">
        <v>1</v>
      </c>
      <c r="F287" s="407" t="s">
        <v>1</v>
      </c>
      <c r="G287" s="392" t="s">
        <v>424</v>
      </c>
      <c r="H287" s="408">
        <v>5479313.8150171265</v>
      </c>
      <c r="I287" s="408">
        <v>-49015.725621094665</v>
      </c>
      <c r="J287" s="408">
        <v>5430298.0893960316</v>
      </c>
      <c r="K287" s="408">
        <v>0</v>
      </c>
      <c r="L287" s="408">
        <v>5430298.0893960316</v>
      </c>
      <c r="M287" s="408">
        <v>0</v>
      </c>
      <c r="N287" s="408"/>
      <c r="O287" s="412"/>
      <c r="P287" s="408">
        <v>0</v>
      </c>
      <c r="Q287" s="413">
        <v>0</v>
      </c>
      <c r="R287" s="413"/>
      <c r="S287" s="409">
        <v>5430298</v>
      </c>
      <c r="T287" s="406">
        <v>554</v>
      </c>
      <c r="U287" s="410"/>
      <c r="V287" s="410">
        <v>0</v>
      </c>
      <c r="W287" s="410">
        <v>0</v>
      </c>
      <c r="X287" s="410">
        <v>0</v>
      </c>
      <c r="Y287" s="410">
        <v>0</v>
      </c>
      <c r="Z287" s="410">
        <v>0</v>
      </c>
      <c r="AA287" s="410">
        <v>0</v>
      </c>
      <c r="AB287" s="410">
        <v>1170</v>
      </c>
      <c r="AF287" s="408">
        <v>0</v>
      </c>
      <c r="AG287" s="406">
        <v>554</v>
      </c>
      <c r="AH287" s="407" t="s">
        <v>1</v>
      </c>
      <c r="AI287" s="395" t="s">
        <v>424</v>
      </c>
    </row>
    <row r="288" spans="1:35" x14ac:dyDescent="0.2">
      <c r="A288" s="392" t="s">
        <v>1083</v>
      </c>
      <c r="B288" s="415">
        <v>555</v>
      </c>
      <c r="C288" s="411">
        <v>555</v>
      </c>
      <c r="D288" s="406" t="s">
        <v>710</v>
      </c>
      <c r="E288" s="406" t="s">
        <v>1</v>
      </c>
      <c r="F288" s="407" t="s">
        <v>1</v>
      </c>
      <c r="G288" s="392" t="s">
        <v>425</v>
      </c>
      <c r="H288" s="408">
        <v>6370550.6708066687</v>
      </c>
      <c r="I288" s="408">
        <v>-66928.541211824966</v>
      </c>
      <c r="J288" s="408">
        <v>6303622.1295948438</v>
      </c>
      <c r="K288" s="408">
        <v>0</v>
      </c>
      <c r="L288" s="408">
        <v>6303622.1295948438</v>
      </c>
      <c r="M288" s="408">
        <v>0</v>
      </c>
      <c r="N288" s="408"/>
      <c r="O288" s="412"/>
      <c r="P288" s="408">
        <v>0</v>
      </c>
      <c r="Q288" s="413">
        <v>0</v>
      </c>
      <c r="R288" s="413"/>
      <c r="S288" s="409">
        <v>6303622</v>
      </c>
      <c r="T288" s="406">
        <v>555</v>
      </c>
      <c r="U288" s="410"/>
      <c r="V288" s="410">
        <v>0</v>
      </c>
      <c r="W288" s="410">
        <v>0</v>
      </c>
      <c r="X288" s="410">
        <v>0</v>
      </c>
      <c r="Y288" s="410">
        <v>0</v>
      </c>
      <c r="Z288" s="410">
        <v>0</v>
      </c>
      <c r="AA288" s="410">
        <v>0</v>
      </c>
      <c r="AB288" s="410">
        <v>1294</v>
      </c>
      <c r="AF288" s="408">
        <v>0</v>
      </c>
      <c r="AG288" s="406">
        <v>555</v>
      </c>
      <c r="AH288" s="407" t="s">
        <v>1</v>
      </c>
      <c r="AI288" s="395" t="s">
        <v>425</v>
      </c>
    </row>
    <row r="289" spans="1:35" x14ac:dyDescent="0.2">
      <c r="A289" s="392" t="s">
        <v>1084</v>
      </c>
      <c r="B289" s="415">
        <v>556</v>
      </c>
      <c r="C289" s="411">
        <v>556</v>
      </c>
      <c r="D289" s="406" t="s">
        <v>710</v>
      </c>
      <c r="E289" s="406" t="s">
        <v>1</v>
      </c>
      <c r="F289" s="407" t="s">
        <v>1</v>
      </c>
      <c r="G289" s="392" t="s">
        <v>426</v>
      </c>
      <c r="H289" s="408">
        <v>3032488.5791530986</v>
      </c>
      <c r="I289" s="408">
        <v>-54797.241305027645</v>
      </c>
      <c r="J289" s="408">
        <v>2977691.337848071</v>
      </c>
      <c r="K289" s="408">
        <v>0</v>
      </c>
      <c r="L289" s="408">
        <v>2977691.337848071</v>
      </c>
      <c r="M289" s="408">
        <v>0</v>
      </c>
      <c r="N289" s="408"/>
      <c r="O289" s="412"/>
      <c r="P289" s="408">
        <v>0</v>
      </c>
      <c r="Q289" s="413">
        <v>0</v>
      </c>
      <c r="R289" s="413"/>
      <c r="S289" s="409">
        <v>2977691</v>
      </c>
      <c r="T289" s="406">
        <v>556</v>
      </c>
      <c r="U289" s="410"/>
      <c r="V289" s="410">
        <v>0</v>
      </c>
      <c r="W289" s="410">
        <v>0</v>
      </c>
      <c r="X289" s="410">
        <v>0</v>
      </c>
      <c r="Y289" s="410">
        <v>0</v>
      </c>
      <c r="Z289" s="410">
        <v>0</v>
      </c>
      <c r="AA289" s="410">
        <v>0</v>
      </c>
      <c r="AB289" s="410">
        <v>564</v>
      </c>
      <c r="AF289" s="408">
        <v>0</v>
      </c>
      <c r="AG289" s="406">
        <v>556</v>
      </c>
      <c r="AH289" s="407" t="s">
        <v>1</v>
      </c>
      <c r="AI289" s="395" t="s">
        <v>426</v>
      </c>
    </row>
    <row r="290" spans="1:35" x14ac:dyDescent="0.2">
      <c r="A290" s="392" t="s">
        <v>1085</v>
      </c>
      <c r="B290" s="415">
        <v>557</v>
      </c>
      <c r="C290" s="411">
        <v>557</v>
      </c>
      <c r="D290" s="406" t="s">
        <v>710</v>
      </c>
      <c r="E290" s="406" t="s">
        <v>1</v>
      </c>
      <c r="F290" s="407" t="s">
        <v>1</v>
      </c>
      <c r="G290" s="392" t="s">
        <v>427</v>
      </c>
      <c r="H290" s="408">
        <v>3160209.3364164145</v>
      </c>
      <c r="I290" s="408">
        <v>-14983.641881546318</v>
      </c>
      <c r="J290" s="408">
        <v>3145225.694534868</v>
      </c>
      <c r="K290" s="408">
        <v>0</v>
      </c>
      <c r="L290" s="408">
        <v>3145225.694534868</v>
      </c>
      <c r="M290" s="408">
        <v>0</v>
      </c>
      <c r="N290" s="408"/>
      <c r="O290" s="412"/>
      <c r="P290" s="408">
        <v>0</v>
      </c>
      <c r="Q290" s="413">
        <v>0</v>
      </c>
      <c r="R290" s="413"/>
      <c r="S290" s="409">
        <v>3145226</v>
      </c>
      <c r="T290" s="406">
        <v>557</v>
      </c>
      <c r="U290" s="410"/>
      <c r="V290" s="410">
        <v>0</v>
      </c>
      <c r="W290" s="410">
        <v>0</v>
      </c>
      <c r="X290" s="410">
        <v>0</v>
      </c>
      <c r="Y290" s="410">
        <v>0</v>
      </c>
      <c r="Z290" s="410">
        <v>0</v>
      </c>
      <c r="AA290" s="410">
        <v>0</v>
      </c>
      <c r="AB290" s="410">
        <v>623</v>
      </c>
      <c r="AF290" s="408">
        <v>0</v>
      </c>
      <c r="AG290" s="406">
        <v>557</v>
      </c>
      <c r="AH290" s="407" t="s">
        <v>1</v>
      </c>
      <c r="AI290" s="395" t="s">
        <v>427</v>
      </c>
    </row>
    <row r="291" spans="1:35" x14ac:dyDescent="0.2">
      <c r="A291" s="392" t="s">
        <v>1086</v>
      </c>
      <c r="B291" s="415">
        <v>558</v>
      </c>
      <c r="C291" s="406">
        <v>558</v>
      </c>
      <c r="D291" s="406" t="s">
        <v>710</v>
      </c>
      <c r="E291" s="406">
        <v>558</v>
      </c>
      <c r="F291" s="407">
        <v>0</v>
      </c>
      <c r="G291" s="395" t="s">
        <v>428</v>
      </c>
      <c r="H291" s="408">
        <v>3782778.1066163154</v>
      </c>
      <c r="I291" s="408">
        <v>-46438.989668359165</v>
      </c>
      <c r="J291" s="408">
        <v>3736339.1169479564</v>
      </c>
      <c r="K291" s="408">
        <v>-18068.05</v>
      </c>
      <c r="L291" s="408">
        <v>3718271.0669479566</v>
      </c>
      <c r="M291" s="408">
        <v>0</v>
      </c>
      <c r="N291" s="408"/>
      <c r="O291" s="408"/>
      <c r="P291" s="408">
        <v>0</v>
      </c>
      <c r="Q291" s="409">
        <v>0</v>
      </c>
      <c r="R291" s="413">
        <v>613780.66666666663</v>
      </c>
      <c r="S291" s="409">
        <v>4332052</v>
      </c>
      <c r="T291" s="406">
        <v>558</v>
      </c>
      <c r="U291" s="410"/>
      <c r="V291" s="410">
        <v>6921.2</v>
      </c>
      <c r="W291" s="410">
        <v>8708.6999999999989</v>
      </c>
      <c r="X291" s="410">
        <v>1365.6499999999999</v>
      </c>
      <c r="Y291" s="410">
        <v>1072.5</v>
      </c>
      <c r="Z291" s="410">
        <v>-18068.05</v>
      </c>
      <c r="AA291" s="410">
        <v>0</v>
      </c>
      <c r="AB291" s="410">
        <v>715</v>
      </c>
      <c r="AF291" s="408">
        <v>-18068.05</v>
      </c>
      <c r="AG291" s="406">
        <v>558</v>
      </c>
      <c r="AH291" s="407">
        <v>0</v>
      </c>
      <c r="AI291" s="395" t="s">
        <v>428</v>
      </c>
    </row>
    <row r="292" spans="1:35" x14ac:dyDescent="0.2">
      <c r="A292" s="392" t="s">
        <v>1087</v>
      </c>
      <c r="B292" s="415">
        <v>559</v>
      </c>
      <c r="C292" s="411">
        <v>559</v>
      </c>
      <c r="D292" s="406" t="s">
        <v>710</v>
      </c>
      <c r="E292" s="406" t="s">
        <v>1</v>
      </c>
      <c r="F292" s="407" t="s">
        <v>1</v>
      </c>
      <c r="G292" s="392" t="s">
        <v>429</v>
      </c>
      <c r="H292" s="408">
        <v>3180657.4174264786</v>
      </c>
      <c r="I292" s="408">
        <v>-37461.828702241408</v>
      </c>
      <c r="J292" s="408">
        <v>3143195.5887242374</v>
      </c>
      <c r="K292" s="408">
        <v>0</v>
      </c>
      <c r="L292" s="408">
        <v>3143195.5887242374</v>
      </c>
      <c r="M292" s="408">
        <v>0</v>
      </c>
      <c r="N292" s="408"/>
      <c r="O292" s="412"/>
      <c r="P292" s="408">
        <v>0</v>
      </c>
      <c r="Q292" s="413">
        <v>0</v>
      </c>
      <c r="R292" s="413"/>
      <c r="S292" s="409">
        <v>3143196</v>
      </c>
      <c r="T292" s="406">
        <v>559</v>
      </c>
      <c r="U292" s="410"/>
      <c r="V292" s="410">
        <v>0</v>
      </c>
      <c r="W292" s="410">
        <v>0</v>
      </c>
      <c r="X292" s="410">
        <v>0</v>
      </c>
      <c r="Y292" s="410">
        <v>0</v>
      </c>
      <c r="Z292" s="410">
        <v>0</v>
      </c>
      <c r="AA292" s="410">
        <v>0</v>
      </c>
      <c r="AB292" s="410">
        <v>589</v>
      </c>
      <c r="AF292" s="408">
        <v>0</v>
      </c>
      <c r="AG292" s="406">
        <v>559</v>
      </c>
      <c r="AH292" s="407" t="s">
        <v>1</v>
      </c>
      <c r="AI292" s="395" t="s">
        <v>429</v>
      </c>
    </row>
    <row r="293" spans="1:35" x14ac:dyDescent="0.2">
      <c r="A293" s="392" t="s">
        <v>1088</v>
      </c>
      <c r="B293" s="415">
        <v>560</v>
      </c>
      <c r="C293" s="406">
        <v>560</v>
      </c>
      <c r="D293" s="406">
        <v>0</v>
      </c>
      <c r="E293" s="406">
        <v>560</v>
      </c>
      <c r="F293" s="407">
        <v>0</v>
      </c>
      <c r="G293" s="395" t="s">
        <v>430</v>
      </c>
      <c r="H293" s="408">
        <v>7344987.071558496</v>
      </c>
      <c r="I293" s="408">
        <v>-82892.684639006824</v>
      </c>
      <c r="J293" s="408">
        <v>7262094.3869194891</v>
      </c>
      <c r="K293" s="408">
        <v>-37728.11</v>
      </c>
      <c r="L293" s="408">
        <v>7224366.2769194888</v>
      </c>
      <c r="M293" s="408">
        <v>0</v>
      </c>
      <c r="N293" s="408"/>
      <c r="O293" s="408"/>
      <c r="P293" s="408">
        <v>0</v>
      </c>
      <c r="Q293" s="409">
        <v>0</v>
      </c>
      <c r="R293" s="413">
        <v>992062.33333333326</v>
      </c>
      <c r="S293" s="409">
        <v>8216429</v>
      </c>
      <c r="T293" s="406">
        <v>560</v>
      </c>
      <c r="U293" s="410"/>
      <c r="V293" s="410">
        <v>14452.24</v>
      </c>
      <c r="W293" s="410">
        <v>18184.739999999998</v>
      </c>
      <c r="X293" s="410">
        <v>2851.6299999999997</v>
      </c>
      <c r="Y293" s="410">
        <v>2239.5</v>
      </c>
      <c r="Z293" s="410">
        <v>-37728.109999999993</v>
      </c>
      <c r="AA293" s="410">
        <v>0</v>
      </c>
      <c r="AB293" s="410">
        <v>1493</v>
      </c>
      <c r="AF293" s="408">
        <v>-37728.11</v>
      </c>
      <c r="AG293" s="406">
        <v>560</v>
      </c>
      <c r="AH293" s="407">
        <v>0</v>
      </c>
      <c r="AI293" s="395" t="s">
        <v>430</v>
      </c>
    </row>
    <row r="294" spans="1:35" x14ac:dyDescent="0.2">
      <c r="A294" s="392" t="s">
        <v>1089</v>
      </c>
      <c r="B294" s="415">
        <v>561</v>
      </c>
      <c r="C294" s="411">
        <v>561</v>
      </c>
      <c r="D294" s="406" t="s">
        <v>710</v>
      </c>
      <c r="E294" s="406" t="s">
        <v>1</v>
      </c>
      <c r="F294" s="407" t="s">
        <v>1</v>
      </c>
      <c r="G294" s="392" t="s">
        <v>469</v>
      </c>
      <c r="H294" s="408">
        <v>4895889.5873303302</v>
      </c>
      <c r="I294" s="408">
        <v>-61292.993895907362</v>
      </c>
      <c r="J294" s="408">
        <v>4834596.5934344232</v>
      </c>
      <c r="K294" s="408">
        <v>0</v>
      </c>
      <c r="L294" s="408">
        <v>4834596.5934344232</v>
      </c>
      <c r="M294" s="408">
        <v>0</v>
      </c>
      <c r="N294" s="408"/>
      <c r="O294" s="412"/>
      <c r="P294" s="408">
        <v>0</v>
      </c>
      <c r="Q294" s="413">
        <v>0</v>
      </c>
      <c r="R294" s="413"/>
      <c r="S294" s="409">
        <v>4834597</v>
      </c>
      <c r="T294" s="406">
        <v>561</v>
      </c>
      <c r="U294" s="410"/>
      <c r="V294" s="410">
        <v>0</v>
      </c>
      <c r="W294" s="410">
        <v>0</v>
      </c>
      <c r="X294" s="410">
        <v>0</v>
      </c>
      <c r="Y294" s="410">
        <v>0</v>
      </c>
      <c r="Z294" s="410">
        <v>0</v>
      </c>
      <c r="AA294" s="410">
        <v>0</v>
      </c>
      <c r="AB294" s="410">
        <v>970</v>
      </c>
      <c r="AF294" s="408">
        <v>0</v>
      </c>
      <c r="AG294" s="406">
        <v>561</v>
      </c>
      <c r="AH294" s="407" t="s">
        <v>1</v>
      </c>
      <c r="AI294" s="395" t="s">
        <v>469</v>
      </c>
    </row>
    <row r="295" spans="1:35" x14ac:dyDescent="0.2">
      <c r="A295" s="392" t="s">
        <v>1090</v>
      </c>
      <c r="B295" s="415">
        <v>562</v>
      </c>
      <c r="C295" s="411">
        <v>562</v>
      </c>
      <c r="D295" s="406" t="s">
        <v>710</v>
      </c>
      <c r="E295" s="406" t="s">
        <v>1</v>
      </c>
      <c r="F295" s="407" t="s">
        <v>1</v>
      </c>
      <c r="G295" s="392" t="s">
        <v>431</v>
      </c>
      <c r="H295" s="408">
        <v>4530370.9501859155</v>
      </c>
      <c r="I295" s="408">
        <v>-47773.095562462935</v>
      </c>
      <c r="J295" s="408">
        <v>4482597.8546234528</v>
      </c>
      <c r="K295" s="408">
        <v>0</v>
      </c>
      <c r="L295" s="408">
        <v>4482597.8546234528</v>
      </c>
      <c r="M295" s="408">
        <v>0</v>
      </c>
      <c r="N295" s="408"/>
      <c r="O295" s="412"/>
      <c r="P295" s="408">
        <v>0</v>
      </c>
      <c r="Q295" s="413">
        <v>0</v>
      </c>
      <c r="R295" s="413"/>
      <c r="S295" s="409">
        <v>4482598</v>
      </c>
      <c r="T295" s="406">
        <v>562</v>
      </c>
      <c r="U295" s="410"/>
      <c r="V295" s="410">
        <v>0</v>
      </c>
      <c r="W295" s="410">
        <v>0</v>
      </c>
      <c r="X295" s="410">
        <v>0</v>
      </c>
      <c r="Y295" s="410">
        <v>0</v>
      </c>
      <c r="Z295" s="410">
        <v>0</v>
      </c>
      <c r="AA295" s="410">
        <v>0</v>
      </c>
      <c r="AB295" s="410">
        <v>927</v>
      </c>
      <c r="AF295" s="408">
        <v>0</v>
      </c>
      <c r="AG295" s="406">
        <v>562</v>
      </c>
      <c r="AH295" s="407" t="s">
        <v>1</v>
      </c>
      <c r="AI295" s="395" t="s">
        <v>431</v>
      </c>
    </row>
    <row r="296" spans="1:35" x14ac:dyDescent="0.2">
      <c r="A296" s="392" t="s">
        <v>1794</v>
      </c>
      <c r="B296" s="415">
        <v>990</v>
      </c>
      <c r="C296" s="406">
        <v>990</v>
      </c>
      <c r="D296" s="406" t="s">
        <v>710</v>
      </c>
      <c r="E296" s="406">
        <v>990</v>
      </c>
      <c r="F296" s="407" t="s">
        <v>1176</v>
      </c>
      <c r="G296" s="416" t="s">
        <v>432</v>
      </c>
      <c r="H296" s="408">
        <v>2808077.6480417834</v>
      </c>
      <c r="I296" s="408">
        <v>-27738.616153849071</v>
      </c>
      <c r="J296" s="408">
        <v>2780339.0318879341</v>
      </c>
      <c r="K296" s="408">
        <v>0</v>
      </c>
      <c r="L296" s="408">
        <v>2780339.0318879341</v>
      </c>
      <c r="M296" s="408">
        <v>0</v>
      </c>
      <c r="N296" s="408"/>
      <c r="O296" s="408"/>
      <c r="P296" s="408">
        <v>0</v>
      </c>
      <c r="Q296" s="409">
        <v>0</v>
      </c>
      <c r="R296" s="413"/>
      <c r="S296" s="409">
        <v>2780339</v>
      </c>
      <c r="T296" s="406">
        <v>990</v>
      </c>
      <c r="U296" s="410"/>
      <c r="V296" s="410">
        <v>0</v>
      </c>
      <c r="W296" s="410">
        <v>0</v>
      </c>
      <c r="X296" s="410">
        <v>0</v>
      </c>
      <c r="Y296" s="410">
        <v>0</v>
      </c>
      <c r="Z296" s="410">
        <v>0</v>
      </c>
      <c r="AA296" s="410">
        <v>0</v>
      </c>
      <c r="AB296" s="410">
        <v>577</v>
      </c>
      <c r="AF296" s="408">
        <v>0</v>
      </c>
      <c r="AG296" s="406">
        <v>990</v>
      </c>
      <c r="AH296" s="407" t="s">
        <v>1176</v>
      </c>
      <c r="AI296" s="416" t="s">
        <v>432</v>
      </c>
    </row>
    <row r="297" spans="1:35" x14ac:dyDescent="0.2">
      <c r="A297" s="392" t="s">
        <v>1795</v>
      </c>
      <c r="B297" s="415">
        <v>991</v>
      </c>
      <c r="C297" s="406">
        <v>991</v>
      </c>
      <c r="D297" s="406" t="s">
        <v>710</v>
      </c>
      <c r="E297" s="406">
        <v>991</v>
      </c>
      <c r="F297" s="407" t="s">
        <v>1176</v>
      </c>
      <c r="G297" s="416" t="s">
        <v>433</v>
      </c>
      <c r="H297" s="408">
        <v>2419278.4936560285</v>
      </c>
      <c r="I297" s="408">
        <v>-29489.69173525654</v>
      </c>
      <c r="J297" s="408">
        <v>2389788.8019207721</v>
      </c>
      <c r="K297" s="408">
        <v>0</v>
      </c>
      <c r="L297" s="408">
        <v>2389788.8019207721</v>
      </c>
      <c r="M297" s="408">
        <v>0</v>
      </c>
      <c r="N297" s="408"/>
      <c r="O297" s="408"/>
      <c r="P297" s="408">
        <v>0</v>
      </c>
      <c r="Q297" s="409">
        <v>0</v>
      </c>
      <c r="R297" s="413"/>
      <c r="S297" s="409">
        <v>2389789</v>
      </c>
      <c r="T297" s="406">
        <v>991</v>
      </c>
      <c r="U297" s="410"/>
      <c r="V297" s="410">
        <v>0</v>
      </c>
      <c r="W297" s="410">
        <v>0</v>
      </c>
      <c r="X297" s="410">
        <v>0</v>
      </c>
      <c r="Y297" s="410">
        <v>0</v>
      </c>
      <c r="Z297" s="410">
        <v>0</v>
      </c>
      <c r="AA297" s="410">
        <v>0</v>
      </c>
      <c r="AB297" s="410">
        <v>481</v>
      </c>
      <c r="AF297" s="408">
        <v>0</v>
      </c>
      <c r="AG297" s="406">
        <v>991</v>
      </c>
      <c r="AH297" s="407" t="s">
        <v>1176</v>
      </c>
      <c r="AI297" s="416" t="s">
        <v>433</v>
      </c>
    </row>
    <row r="298" spans="1:35" x14ac:dyDescent="0.2">
      <c r="A298" s="392" t="s">
        <v>1796</v>
      </c>
      <c r="B298" s="415">
        <v>992</v>
      </c>
      <c r="C298" s="406">
        <v>992</v>
      </c>
      <c r="D298" s="406" t="s">
        <v>710</v>
      </c>
      <c r="E298" s="406">
        <v>992</v>
      </c>
      <c r="F298" s="407" t="s">
        <v>1176</v>
      </c>
      <c r="G298" s="416" t="s">
        <v>434</v>
      </c>
      <c r="H298" s="408">
        <v>2244849.9651282653</v>
      </c>
      <c r="I298" s="408">
        <v>-22465.899151271125</v>
      </c>
      <c r="J298" s="408">
        <v>2222384.0659769941</v>
      </c>
      <c r="K298" s="408">
        <v>0</v>
      </c>
      <c r="L298" s="408">
        <v>2222384.0659769941</v>
      </c>
      <c r="M298" s="408">
        <v>0</v>
      </c>
      <c r="N298" s="408"/>
      <c r="O298" s="408"/>
      <c r="P298" s="408">
        <v>0</v>
      </c>
      <c r="Q298" s="409">
        <v>0</v>
      </c>
      <c r="R298" s="413"/>
      <c r="S298" s="409">
        <v>2222384</v>
      </c>
      <c r="T298" s="406">
        <v>992</v>
      </c>
      <c r="U298" s="410"/>
      <c r="V298" s="410">
        <v>0</v>
      </c>
      <c r="W298" s="410">
        <v>0</v>
      </c>
      <c r="X298" s="410">
        <v>0</v>
      </c>
      <c r="Y298" s="410">
        <v>0</v>
      </c>
      <c r="Z298" s="410">
        <v>0</v>
      </c>
      <c r="AA298" s="410">
        <v>0</v>
      </c>
      <c r="AB298" s="410">
        <v>438</v>
      </c>
      <c r="AF298" s="408">
        <v>0</v>
      </c>
      <c r="AG298" s="406">
        <v>992</v>
      </c>
      <c r="AH298" s="407" t="s">
        <v>1176</v>
      </c>
      <c r="AI298" s="416" t="s">
        <v>434</v>
      </c>
    </row>
    <row r="299" spans="1:35" x14ac:dyDescent="0.2">
      <c r="A299" s="392" t="s">
        <v>1797</v>
      </c>
      <c r="B299" s="415">
        <v>993</v>
      </c>
      <c r="C299" s="406">
        <v>993</v>
      </c>
      <c r="D299" s="406" t="s">
        <v>710</v>
      </c>
      <c r="E299" s="406">
        <v>993</v>
      </c>
      <c r="F299" s="407" t="s">
        <v>1176</v>
      </c>
      <c r="G299" s="416" t="s">
        <v>435</v>
      </c>
      <c r="H299" s="408">
        <v>1713626.4091172786</v>
      </c>
      <c r="I299" s="408">
        <v>-31411.084606045126</v>
      </c>
      <c r="J299" s="408">
        <v>1682215.3245112335</v>
      </c>
      <c r="K299" s="408">
        <v>0</v>
      </c>
      <c r="L299" s="408">
        <v>1682215.3245112335</v>
      </c>
      <c r="M299" s="408">
        <v>0</v>
      </c>
      <c r="N299" s="408"/>
      <c r="O299" s="408"/>
      <c r="P299" s="408">
        <v>0</v>
      </c>
      <c r="Q299" s="409">
        <v>0</v>
      </c>
      <c r="R299" s="413"/>
      <c r="S299" s="409">
        <v>1682215</v>
      </c>
      <c r="T299" s="406">
        <v>993</v>
      </c>
      <c r="U299" s="410"/>
      <c r="V299" s="410">
        <v>0</v>
      </c>
      <c r="W299" s="410">
        <v>0</v>
      </c>
      <c r="X299" s="410">
        <v>0</v>
      </c>
      <c r="Y299" s="410">
        <v>0</v>
      </c>
      <c r="Z299" s="410">
        <v>0</v>
      </c>
      <c r="AA299" s="410">
        <v>0</v>
      </c>
      <c r="AB299" s="410">
        <v>300</v>
      </c>
      <c r="AF299" s="408">
        <v>0</v>
      </c>
      <c r="AG299" s="406">
        <v>993</v>
      </c>
      <c r="AH299" s="407" t="s">
        <v>1176</v>
      </c>
      <c r="AI299" s="416" t="s">
        <v>435</v>
      </c>
    </row>
    <row r="300" spans="1:35" x14ac:dyDescent="0.2">
      <c r="A300" s="392" t="s">
        <v>1798</v>
      </c>
      <c r="B300" s="415">
        <v>994</v>
      </c>
      <c r="C300" s="406">
        <v>994</v>
      </c>
      <c r="D300" s="406" t="s">
        <v>710</v>
      </c>
      <c r="E300" s="406">
        <v>994</v>
      </c>
      <c r="F300" s="407" t="s">
        <v>1176</v>
      </c>
      <c r="G300" s="416" t="s">
        <v>436</v>
      </c>
      <c r="H300" s="408">
        <v>1265328.9623169445</v>
      </c>
      <c r="I300" s="408">
        <v>-15014.202295924155</v>
      </c>
      <c r="J300" s="408">
        <v>1250314.7600210204</v>
      </c>
      <c r="K300" s="408">
        <v>0</v>
      </c>
      <c r="L300" s="408">
        <v>1250314.7600210204</v>
      </c>
      <c r="M300" s="408">
        <v>0</v>
      </c>
      <c r="N300" s="408"/>
      <c r="O300" s="408"/>
      <c r="P300" s="408">
        <v>0</v>
      </c>
      <c r="Q300" s="409">
        <v>0</v>
      </c>
      <c r="R300" s="413"/>
      <c r="S300" s="409">
        <v>1250315</v>
      </c>
      <c r="T300" s="406">
        <v>994</v>
      </c>
      <c r="U300" s="410"/>
      <c r="V300" s="410">
        <v>0</v>
      </c>
      <c r="W300" s="410">
        <v>0</v>
      </c>
      <c r="X300" s="410">
        <v>0</v>
      </c>
      <c r="Y300" s="410">
        <v>0</v>
      </c>
      <c r="Z300" s="410">
        <v>0</v>
      </c>
      <c r="AA300" s="410">
        <v>0</v>
      </c>
      <c r="AB300" s="410">
        <v>226</v>
      </c>
      <c r="AF300" s="408">
        <v>0</v>
      </c>
      <c r="AG300" s="406">
        <v>994</v>
      </c>
      <c r="AH300" s="407" t="s">
        <v>1176</v>
      </c>
      <c r="AI300" s="416" t="s">
        <v>436</v>
      </c>
    </row>
    <row r="301" spans="1:35" x14ac:dyDescent="0.2">
      <c r="A301" s="392" t="s">
        <v>1091</v>
      </c>
      <c r="B301" s="415">
        <v>599</v>
      </c>
      <c r="C301" s="406">
        <v>599</v>
      </c>
      <c r="D301" s="406" t="s">
        <v>710</v>
      </c>
      <c r="E301" s="406">
        <v>599</v>
      </c>
      <c r="F301" s="407" t="s">
        <v>1176</v>
      </c>
      <c r="G301" s="416" t="s">
        <v>465</v>
      </c>
      <c r="H301" s="408">
        <v>2567822.4229042619</v>
      </c>
      <c r="I301" s="408">
        <v>0</v>
      </c>
      <c r="J301" s="408">
        <v>2567822.4229042619</v>
      </c>
      <c r="K301" s="408">
        <v>0</v>
      </c>
      <c r="L301" s="408">
        <v>2567822.4229042619</v>
      </c>
      <c r="M301" s="408">
        <v>0</v>
      </c>
      <c r="N301" s="408"/>
      <c r="O301" s="408"/>
      <c r="P301" s="408">
        <v>0</v>
      </c>
      <c r="Q301" s="409">
        <v>0</v>
      </c>
      <c r="R301" s="413"/>
      <c r="S301" s="409">
        <v>2567822</v>
      </c>
      <c r="T301" s="406">
        <v>599</v>
      </c>
      <c r="U301" s="410"/>
      <c r="V301" s="410">
        <v>0</v>
      </c>
      <c r="W301" s="410">
        <v>0</v>
      </c>
      <c r="X301" s="410">
        <v>0</v>
      </c>
      <c r="Y301" s="410">
        <v>0</v>
      </c>
      <c r="Z301" s="410">
        <v>0</v>
      </c>
      <c r="AA301" s="410">
        <v>0</v>
      </c>
      <c r="AB301" s="410">
        <v>514.75</v>
      </c>
      <c r="AF301" s="408">
        <v>0</v>
      </c>
      <c r="AG301" s="406">
        <v>599</v>
      </c>
      <c r="AH301" s="407" t="s">
        <v>1176</v>
      </c>
      <c r="AI301" s="416" t="s">
        <v>465</v>
      </c>
    </row>
    <row r="302" spans="1:35" x14ac:dyDescent="0.2">
      <c r="A302" s="392" t="s">
        <v>1092</v>
      </c>
      <c r="B302" s="415">
        <v>1001</v>
      </c>
      <c r="C302" s="406">
        <v>1001</v>
      </c>
      <c r="D302" s="406" t="s">
        <v>13</v>
      </c>
      <c r="E302" s="406">
        <v>1001</v>
      </c>
      <c r="F302" s="407" t="s">
        <v>1176</v>
      </c>
      <c r="G302" s="416" t="s">
        <v>468</v>
      </c>
      <c r="H302" s="408">
        <v>0</v>
      </c>
      <c r="I302" s="408">
        <v>0</v>
      </c>
      <c r="J302" s="408"/>
      <c r="K302" s="408">
        <v>0</v>
      </c>
      <c r="L302" s="408"/>
      <c r="M302" s="408"/>
      <c r="N302" s="408">
        <v>240000</v>
      </c>
      <c r="O302" s="408"/>
      <c r="P302" s="408"/>
      <c r="Q302" s="409">
        <v>240000</v>
      </c>
      <c r="R302" s="413"/>
      <c r="S302" s="409">
        <v>240000</v>
      </c>
      <c r="T302" s="406">
        <v>1001</v>
      </c>
      <c r="U302" s="410"/>
      <c r="V302" s="410"/>
      <c r="W302" s="410"/>
      <c r="X302" s="410"/>
      <c r="Y302" s="410"/>
      <c r="Z302" s="410"/>
      <c r="AA302" s="410"/>
      <c r="AB302" s="410"/>
      <c r="AG302" s="406">
        <v>1001</v>
      </c>
      <c r="AH302" s="407" t="s">
        <v>1176</v>
      </c>
      <c r="AI302" s="416" t="s">
        <v>468</v>
      </c>
    </row>
    <row r="303" spans="1:35" x14ac:dyDescent="0.2">
      <c r="A303" s="392" t="s">
        <v>1799</v>
      </c>
      <c r="B303" s="415">
        <v>1002</v>
      </c>
      <c r="C303" s="406">
        <v>1002</v>
      </c>
      <c r="D303" s="406" t="e">
        <v>#N/A</v>
      </c>
      <c r="E303" s="406">
        <v>1002</v>
      </c>
      <c r="F303" s="407" t="s">
        <v>1176</v>
      </c>
      <c r="G303" s="416" t="s">
        <v>1343</v>
      </c>
      <c r="H303" s="408">
        <v>0</v>
      </c>
      <c r="I303" s="408">
        <v>0</v>
      </c>
      <c r="J303" s="408"/>
      <c r="K303" s="408">
        <v>0</v>
      </c>
      <c r="L303" s="408"/>
      <c r="M303" s="408"/>
      <c r="N303" s="408">
        <v>400000</v>
      </c>
      <c r="O303" s="408"/>
      <c r="P303" s="408"/>
      <c r="Q303" s="409">
        <v>400000</v>
      </c>
      <c r="R303" s="413"/>
      <c r="S303" s="409">
        <v>400000</v>
      </c>
      <c r="T303" s="406">
        <v>1002</v>
      </c>
      <c r="U303" s="410"/>
      <c r="V303" s="410"/>
      <c r="W303" s="410"/>
      <c r="X303" s="410"/>
      <c r="Y303" s="410"/>
      <c r="Z303" s="410"/>
      <c r="AA303" s="410"/>
      <c r="AB303" s="410"/>
      <c r="AG303" s="406">
        <v>1002</v>
      </c>
      <c r="AH303" s="407" t="s">
        <v>1176</v>
      </c>
      <c r="AI303" s="416" t="s">
        <v>1343</v>
      </c>
    </row>
    <row r="304" spans="1:35" x14ac:dyDescent="0.2">
      <c r="A304" s="392" t="s">
        <v>1093</v>
      </c>
      <c r="B304" s="415">
        <v>195</v>
      </c>
      <c r="C304" s="417">
        <v>195</v>
      </c>
      <c r="D304" s="406" t="s">
        <v>13</v>
      </c>
      <c r="E304" s="406" t="s">
        <v>1</v>
      </c>
      <c r="F304" s="407" t="s">
        <v>1</v>
      </c>
      <c r="G304" s="392" t="s">
        <v>437</v>
      </c>
      <c r="H304" s="408" t="s">
        <v>13</v>
      </c>
      <c r="I304" s="408">
        <v>0</v>
      </c>
      <c r="J304" s="408"/>
      <c r="K304" s="408">
        <v>0</v>
      </c>
      <c r="L304" s="408"/>
      <c r="M304" s="408"/>
      <c r="N304" s="408">
        <v>1400000</v>
      </c>
      <c r="O304" s="412"/>
      <c r="P304" s="412"/>
      <c r="Q304" s="413">
        <v>1400000</v>
      </c>
      <c r="R304" s="413"/>
      <c r="S304" s="409">
        <v>1400000</v>
      </c>
      <c r="T304" s="418">
        <v>195</v>
      </c>
      <c r="U304" s="410"/>
      <c r="V304" s="410"/>
      <c r="W304" s="410"/>
      <c r="X304" s="410"/>
      <c r="Y304" s="410"/>
      <c r="Z304" s="410"/>
      <c r="AA304" s="410"/>
      <c r="AB304" s="410" t="s">
        <v>13</v>
      </c>
      <c r="AG304" s="418">
        <v>195</v>
      </c>
      <c r="AH304" s="407" t="s">
        <v>1</v>
      </c>
      <c r="AI304" s="395" t="s">
        <v>437</v>
      </c>
    </row>
    <row r="305" spans="1:35" x14ac:dyDescent="0.2">
      <c r="A305" s="392" t="s">
        <v>1094</v>
      </c>
      <c r="B305" s="415">
        <v>196</v>
      </c>
      <c r="C305" s="418">
        <v>196</v>
      </c>
      <c r="D305" s="406" t="s">
        <v>13</v>
      </c>
      <c r="E305" s="406">
        <v>196</v>
      </c>
      <c r="F305" s="407">
        <v>0</v>
      </c>
      <c r="G305" s="395" t="s">
        <v>438</v>
      </c>
      <c r="H305" s="408" t="s">
        <v>13</v>
      </c>
      <c r="I305" s="408">
        <v>0</v>
      </c>
      <c r="J305" s="408"/>
      <c r="K305" s="408">
        <v>0</v>
      </c>
      <c r="L305" s="408"/>
      <c r="M305" s="408"/>
      <c r="N305" s="408">
        <v>950000</v>
      </c>
      <c r="O305" s="408"/>
      <c r="P305" s="408"/>
      <c r="Q305" s="409">
        <v>950000</v>
      </c>
      <c r="R305" s="413"/>
      <c r="S305" s="409">
        <v>950000</v>
      </c>
      <c r="T305" s="418">
        <v>196</v>
      </c>
      <c r="U305" s="410"/>
      <c r="V305" s="410"/>
      <c r="W305" s="410"/>
      <c r="X305" s="410"/>
      <c r="Y305" s="410"/>
      <c r="Z305" s="410"/>
      <c r="AA305" s="410"/>
      <c r="AB305" s="410" t="s">
        <v>13</v>
      </c>
      <c r="AG305" s="418">
        <v>196</v>
      </c>
      <c r="AH305" s="407">
        <v>0</v>
      </c>
      <c r="AI305" s="395" t="s">
        <v>438</v>
      </c>
    </row>
    <row r="306" spans="1:35" x14ac:dyDescent="0.2">
      <c r="A306" s="392" t="s">
        <v>1095</v>
      </c>
      <c r="B306" s="415">
        <v>393</v>
      </c>
      <c r="C306" s="417">
        <v>393</v>
      </c>
      <c r="D306" s="406" t="s">
        <v>13</v>
      </c>
      <c r="E306" s="406" t="s">
        <v>1</v>
      </c>
      <c r="F306" s="407" t="s">
        <v>1</v>
      </c>
      <c r="G306" s="392" t="s">
        <v>467</v>
      </c>
      <c r="H306" s="408" t="s">
        <v>13</v>
      </c>
      <c r="I306" s="408">
        <v>0</v>
      </c>
      <c r="J306" s="408"/>
      <c r="K306" s="408">
        <v>0</v>
      </c>
      <c r="L306" s="408"/>
      <c r="M306" s="408"/>
      <c r="N306" s="408">
        <v>1660000</v>
      </c>
      <c r="O306" s="412"/>
      <c r="P306" s="412"/>
      <c r="Q306" s="413">
        <v>1660000</v>
      </c>
      <c r="R306" s="413"/>
      <c r="S306" s="409">
        <v>1660000</v>
      </c>
      <c r="T306" s="418">
        <v>393</v>
      </c>
      <c r="U306" s="410"/>
      <c r="V306" s="410"/>
      <c r="W306" s="410"/>
      <c r="X306" s="410"/>
      <c r="Y306" s="410"/>
      <c r="Z306" s="410"/>
      <c r="AA306" s="410"/>
      <c r="AB306" s="410" t="s">
        <v>13</v>
      </c>
      <c r="AG306" s="418">
        <v>393</v>
      </c>
      <c r="AH306" s="407" t="s">
        <v>1</v>
      </c>
      <c r="AI306" s="395" t="s">
        <v>467</v>
      </c>
    </row>
    <row r="307" spans="1:35" x14ac:dyDescent="0.2">
      <c r="A307" s="392" t="s">
        <v>1096</v>
      </c>
      <c r="B307" s="415">
        <v>395</v>
      </c>
      <c r="C307" s="417">
        <v>395</v>
      </c>
      <c r="D307" s="406" t="s">
        <v>13</v>
      </c>
      <c r="E307" s="406" t="s">
        <v>1</v>
      </c>
      <c r="F307" s="407" t="s">
        <v>1</v>
      </c>
      <c r="G307" s="392" t="s">
        <v>439</v>
      </c>
      <c r="H307" s="408" t="s">
        <v>13</v>
      </c>
      <c r="I307" s="408">
        <v>0</v>
      </c>
      <c r="J307" s="408"/>
      <c r="K307" s="408">
        <v>0</v>
      </c>
      <c r="L307" s="408"/>
      <c r="M307" s="408"/>
      <c r="N307" s="408">
        <v>875000</v>
      </c>
      <c r="O307" s="412"/>
      <c r="P307" s="412"/>
      <c r="Q307" s="413">
        <v>875000</v>
      </c>
      <c r="R307" s="413"/>
      <c r="S307" s="409">
        <v>875000</v>
      </c>
      <c r="T307" s="418">
        <v>395</v>
      </c>
      <c r="U307" s="410"/>
      <c r="V307" s="410"/>
      <c r="W307" s="410"/>
      <c r="X307" s="410"/>
      <c r="Y307" s="410"/>
      <c r="Z307" s="410"/>
      <c r="AA307" s="410"/>
      <c r="AB307" s="410" t="s">
        <v>13</v>
      </c>
      <c r="AG307" s="418">
        <v>395</v>
      </c>
      <c r="AH307" s="407" t="s">
        <v>1</v>
      </c>
      <c r="AI307" s="395" t="s">
        <v>439</v>
      </c>
    </row>
    <row r="308" spans="1:35" x14ac:dyDescent="0.2">
      <c r="A308" s="392" t="s">
        <v>1097</v>
      </c>
      <c r="B308" s="415">
        <v>396</v>
      </c>
      <c r="C308" s="418">
        <v>396</v>
      </c>
      <c r="D308" s="406" t="s">
        <v>13</v>
      </c>
      <c r="E308" s="406">
        <v>396</v>
      </c>
      <c r="F308" s="407">
        <v>0</v>
      </c>
      <c r="G308" s="395" t="s">
        <v>440</v>
      </c>
      <c r="H308" s="408" t="s">
        <v>13</v>
      </c>
      <c r="I308" s="408">
        <v>0</v>
      </c>
      <c r="J308" s="408"/>
      <c r="K308" s="408">
        <v>0</v>
      </c>
      <c r="L308" s="408"/>
      <c r="M308" s="408"/>
      <c r="N308" s="408">
        <v>1300000</v>
      </c>
      <c r="O308" s="408"/>
      <c r="P308" s="408"/>
      <c r="Q308" s="409">
        <v>1300000</v>
      </c>
      <c r="R308" s="413"/>
      <c r="S308" s="409">
        <v>1300000</v>
      </c>
      <c r="T308" s="418">
        <v>396</v>
      </c>
      <c r="U308" s="410"/>
      <c r="V308" s="410"/>
      <c r="W308" s="410"/>
      <c r="X308" s="410"/>
      <c r="Y308" s="410"/>
      <c r="Z308" s="410"/>
      <c r="AA308" s="410"/>
      <c r="AB308" s="410" t="s">
        <v>13</v>
      </c>
      <c r="AG308" s="418">
        <v>396</v>
      </c>
      <c r="AH308" s="407">
        <v>0</v>
      </c>
      <c r="AI308" s="395" t="s">
        <v>440</v>
      </c>
    </row>
    <row r="309" spans="1:35" x14ac:dyDescent="0.2">
      <c r="A309" s="392" t="s">
        <v>1098</v>
      </c>
      <c r="B309" s="415">
        <v>575</v>
      </c>
      <c r="C309" s="417">
        <v>575</v>
      </c>
      <c r="D309" s="406" t="s">
        <v>13</v>
      </c>
      <c r="E309" s="406" t="s">
        <v>1</v>
      </c>
      <c r="F309" s="407" t="s">
        <v>1</v>
      </c>
      <c r="G309" s="392" t="s">
        <v>441</v>
      </c>
      <c r="H309" s="408" t="s">
        <v>13</v>
      </c>
      <c r="I309" s="408">
        <v>0</v>
      </c>
      <c r="J309" s="408"/>
      <c r="K309" s="408">
        <v>0</v>
      </c>
      <c r="L309" s="408"/>
      <c r="M309" s="408"/>
      <c r="N309" s="408">
        <v>1510000</v>
      </c>
      <c r="O309" s="412"/>
      <c r="P309" s="412"/>
      <c r="Q309" s="413">
        <v>1510000</v>
      </c>
      <c r="R309" s="413"/>
      <c r="S309" s="409">
        <v>1510000</v>
      </c>
      <c r="T309" s="418">
        <v>575</v>
      </c>
      <c r="U309" s="410"/>
      <c r="V309" s="410"/>
      <c r="W309" s="410"/>
      <c r="X309" s="410"/>
      <c r="Y309" s="410"/>
      <c r="Z309" s="410"/>
      <c r="AA309" s="410"/>
      <c r="AB309" s="410" t="s">
        <v>13</v>
      </c>
      <c r="AG309" s="418">
        <v>575</v>
      </c>
      <c r="AH309" s="407" t="s">
        <v>1</v>
      </c>
      <c r="AI309" s="395" t="s">
        <v>441</v>
      </c>
    </row>
    <row r="310" spans="1:35" x14ac:dyDescent="0.2">
      <c r="A310" s="392" t="s">
        <v>1099</v>
      </c>
      <c r="B310" s="415">
        <v>576</v>
      </c>
      <c r="C310" s="418">
        <v>576</v>
      </c>
      <c r="D310" s="406" t="s">
        <v>13</v>
      </c>
      <c r="E310" s="406">
        <v>576</v>
      </c>
      <c r="F310" s="407">
        <v>0</v>
      </c>
      <c r="G310" s="395" t="s">
        <v>442</v>
      </c>
      <c r="H310" s="408" t="s">
        <v>13</v>
      </c>
      <c r="I310" s="408">
        <v>0</v>
      </c>
      <c r="J310" s="408"/>
      <c r="K310" s="408">
        <v>0</v>
      </c>
      <c r="L310" s="408"/>
      <c r="M310" s="408"/>
      <c r="N310" s="408">
        <v>1300000</v>
      </c>
      <c r="O310" s="408"/>
      <c r="P310" s="408"/>
      <c r="Q310" s="409">
        <v>1300000</v>
      </c>
      <c r="R310" s="413"/>
      <c r="S310" s="409">
        <v>1300000</v>
      </c>
      <c r="T310" s="418">
        <v>576</v>
      </c>
      <c r="U310" s="410"/>
      <c r="V310" s="410"/>
      <c r="W310" s="410"/>
      <c r="X310" s="410"/>
      <c r="Y310" s="410"/>
      <c r="Z310" s="410"/>
      <c r="AA310" s="410"/>
      <c r="AB310" s="410" t="s">
        <v>13</v>
      </c>
      <c r="AG310" s="418">
        <v>576</v>
      </c>
      <c r="AH310" s="407">
        <v>0</v>
      </c>
      <c r="AI310" s="395" t="s">
        <v>442</v>
      </c>
    </row>
    <row r="311" spans="1:35" x14ac:dyDescent="0.2">
      <c r="A311" s="392" t="s">
        <v>1100</v>
      </c>
      <c r="B311" s="415">
        <v>579</v>
      </c>
      <c r="C311" s="418">
        <v>579</v>
      </c>
      <c r="D311" s="406" t="s">
        <v>13</v>
      </c>
      <c r="E311" s="406">
        <v>579</v>
      </c>
      <c r="F311" s="407">
        <v>0</v>
      </c>
      <c r="G311" s="395" t="s">
        <v>443</v>
      </c>
      <c r="H311" s="408" t="s">
        <v>13</v>
      </c>
      <c r="I311" s="408">
        <v>0</v>
      </c>
      <c r="J311" s="408"/>
      <c r="K311" s="408">
        <v>0</v>
      </c>
      <c r="L311" s="408"/>
      <c r="M311" s="408"/>
      <c r="N311" s="408">
        <v>750000</v>
      </c>
      <c r="O311" s="408"/>
      <c r="P311" s="408"/>
      <c r="Q311" s="409">
        <v>750000</v>
      </c>
      <c r="R311" s="413"/>
      <c r="S311" s="409">
        <v>750000</v>
      </c>
      <c r="T311" s="418">
        <v>579</v>
      </c>
      <c r="U311" s="410"/>
      <c r="V311" s="410"/>
      <c r="W311" s="410"/>
      <c r="X311" s="410"/>
      <c r="Y311" s="410"/>
      <c r="Z311" s="410"/>
      <c r="AA311" s="410"/>
      <c r="AB311" s="410" t="s">
        <v>13</v>
      </c>
      <c r="AG311" s="418">
        <v>579</v>
      </c>
      <c r="AH311" s="407">
        <v>0</v>
      </c>
      <c r="AI311" s="395" t="s">
        <v>443</v>
      </c>
    </row>
    <row r="312" spans="1:35" x14ac:dyDescent="0.2">
      <c r="A312" s="392" t="s">
        <v>1101</v>
      </c>
      <c r="B312" s="415">
        <v>176</v>
      </c>
      <c r="C312" s="418">
        <v>176</v>
      </c>
      <c r="D312" s="406" t="s">
        <v>13</v>
      </c>
      <c r="E312" s="406">
        <v>176</v>
      </c>
      <c r="F312" s="407">
        <v>0</v>
      </c>
      <c r="G312" s="395" t="s">
        <v>444</v>
      </c>
      <c r="H312" s="408" t="s">
        <v>13</v>
      </c>
      <c r="I312" s="408">
        <v>0</v>
      </c>
      <c r="J312" s="408"/>
      <c r="K312" s="408">
        <v>0</v>
      </c>
      <c r="L312" s="408"/>
      <c r="M312" s="408"/>
      <c r="N312" s="408"/>
      <c r="O312" s="408">
        <v>240000</v>
      </c>
      <c r="P312" s="408"/>
      <c r="Q312" s="409">
        <v>240000</v>
      </c>
      <c r="R312" s="413"/>
      <c r="S312" s="409">
        <v>240000</v>
      </c>
      <c r="T312" s="418">
        <v>176</v>
      </c>
      <c r="U312" s="410"/>
      <c r="V312" s="410"/>
      <c r="W312" s="410"/>
      <c r="X312" s="410"/>
      <c r="Y312" s="410"/>
      <c r="Z312" s="410"/>
      <c r="AA312" s="410"/>
      <c r="AB312" s="410" t="s">
        <v>13</v>
      </c>
      <c r="AG312" s="418">
        <v>176</v>
      </c>
      <c r="AH312" s="407">
        <v>0</v>
      </c>
      <c r="AI312" s="395" t="s">
        <v>444</v>
      </c>
    </row>
    <row r="313" spans="1:35" x14ac:dyDescent="0.2">
      <c r="A313" s="392" t="s">
        <v>1102</v>
      </c>
      <c r="B313" s="415">
        <v>187</v>
      </c>
      <c r="C313" s="418">
        <v>187</v>
      </c>
      <c r="D313" s="406" t="s">
        <v>13</v>
      </c>
      <c r="E313" s="406">
        <v>187</v>
      </c>
      <c r="F313" s="407">
        <v>0</v>
      </c>
      <c r="G313" s="395" t="s">
        <v>466</v>
      </c>
      <c r="H313" s="408" t="s">
        <v>13</v>
      </c>
      <c r="I313" s="408">
        <v>0</v>
      </c>
      <c r="J313" s="408"/>
      <c r="K313" s="408">
        <v>0</v>
      </c>
      <c r="L313" s="408"/>
      <c r="M313" s="408"/>
      <c r="N313" s="408"/>
      <c r="O313" s="408">
        <v>500000</v>
      </c>
      <c r="P313" s="408"/>
      <c r="Q313" s="409">
        <v>500000</v>
      </c>
      <c r="R313" s="413"/>
      <c r="S313" s="409">
        <v>500000</v>
      </c>
      <c r="T313" s="418">
        <v>187</v>
      </c>
      <c r="U313" s="410"/>
      <c r="V313" s="410"/>
      <c r="W313" s="410"/>
      <c r="X313" s="410"/>
      <c r="Y313" s="410"/>
      <c r="Z313" s="410"/>
      <c r="AA313" s="410"/>
      <c r="AB313" s="410" t="s">
        <v>13</v>
      </c>
      <c r="AG313" s="418">
        <v>187</v>
      </c>
      <c r="AH313" s="407">
        <v>0</v>
      </c>
      <c r="AI313" s="395" t="s">
        <v>466</v>
      </c>
    </row>
    <row r="314" spans="1:35" x14ac:dyDescent="0.2">
      <c r="A314" s="392" t="s">
        <v>1103</v>
      </c>
      <c r="B314" s="415">
        <v>189</v>
      </c>
      <c r="C314" s="418">
        <v>189</v>
      </c>
      <c r="D314" s="406" t="s">
        <v>13</v>
      </c>
      <c r="E314" s="406">
        <v>189</v>
      </c>
      <c r="F314" s="407">
        <v>0</v>
      </c>
      <c r="G314" s="395" t="s">
        <v>446</v>
      </c>
      <c r="H314" s="408" t="s">
        <v>13</v>
      </c>
      <c r="I314" s="408">
        <v>0</v>
      </c>
      <c r="J314" s="408"/>
      <c r="K314" s="408">
        <v>0</v>
      </c>
      <c r="L314" s="408"/>
      <c r="M314" s="408"/>
      <c r="N314" s="408"/>
      <c r="O314" s="408">
        <v>180000</v>
      </c>
      <c r="P314" s="408"/>
      <c r="Q314" s="409">
        <v>180000</v>
      </c>
      <c r="R314" s="413"/>
      <c r="S314" s="409">
        <v>180000</v>
      </c>
      <c r="T314" s="418">
        <v>189</v>
      </c>
      <c r="U314" s="410"/>
      <c r="V314" s="410"/>
      <c r="W314" s="410"/>
      <c r="X314" s="410"/>
      <c r="Y314" s="410"/>
      <c r="Z314" s="410"/>
      <c r="AA314" s="410"/>
      <c r="AB314" s="410" t="s">
        <v>13</v>
      </c>
      <c r="AG314" s="418">
        <v>189</v>
      </c>
      <c r="AH314" s="407">
        <v>0</v>
      </c>
      <c r="AI314" s="395" t="s">
        <v>446</v>
      </c>
    </row>
    <row r="315" spans="1:35" x14ac:dyDescent="0.2">
      <c r="A315" s="392" t="s">
        <v>1104</v>
      </c>
      <c r="B315" s="415">
        <v>190</v>
      </c>
      <c r="C315" s="418">
        <v>190</v>
      </c>
      <c r="D315" s="406" t="s">
        <v>13</v>
      </c>
      <c r="E315" s="406">
        <v>190</v>
      </c>
      <c r="F315" s="407">
        <v>0</v>
      </c>
      <c r="G315" s="395" t="s">
        <v>447</v>
      </c>
      <c r="H315" s="408" t="s">
        <v>13</v>
      </c>
      <c r="I315" s="408">
        <v>0</v>
      </c>
      <c r="J315" s="408"/>
      <c r="K315" s="408">
        <v>0</v>
      </c>
      <c r="L315" s="408"/>
      <c r="M315" s="408"/>
      <c r="N315" s="408"/>
      <c r="O315" s="408">
        <v>240000</v>
      </c>
      <c r="P315" s="408"/>
      <c r="Q315" s="409">
        <v>240000</v>
      </c>
      <c r="R315" s="409"/>
      <c r="S315" s="409">
        <v>240000</v>
      </c>
      <c r="T315" s="418">
        <v>190</v>
      </c>
      <c r="U315" s="410"/>
      <c r="V315" s="410"/>
      <c r="W315" s="410"/>
      <c r="X315" s="410"/>
      <c r="Y315" s="410"/>
      <c r="Z315" s="410"/>
      <c r="AA315" s="410"/>
      <c r="AB315" s="410" t="s">
        <v>13</v>
      </c>
      <c r="AG315" s="418">
        <v>190</v>
      </c>
      <c r="AH315" s="407">
        <v>0</v>
      </c>
      <c r="AI315" s="395" t="s">
        <v>447</v>
      </c>
    </row>
    <row r="316" spans="1:35" x14ac:dyDescent="0.2">
      <c r="A316" s="392" t="s">
        <v>1105</v>
      </c>
      <c r="B316" s="415">
        <v>351</v>
      </c>
      <c r="C316" s="418">
        <v>351</v>
      </c>
      <c r="D316" s="406" t="s">
        <v>13</v>
      </c>
      <c r="E316" s="406" t="s">
        <v>1</v>
      </c>
      <c r="F316" s="407" t="s">
        <v>1</v>
      </c>
      <c r="G316" s="395" t="s">
        <v>448</v>
      </c>
      <c r="H316" s="408" t="s">
        <v>13</v>
      </c>
      <c r="I316" s="408">
        <v>0</v>
      </c>
      <c r="J316" s="408"/>
      <c r="K316" s="408">
        <v>0</v>
      </c>
      <c r="L316" s="408"/>
      <c r="M316" s="408"/>
      <c r="N316" s="408"/>
      <c r="O316" s="408">
        <v>240000</v>
      </c>
      <c r="P316" s="408"/>
      <c r="Q316" s="409">
        <v>240000</v>
      </c>
      <c r="R316" s="409"/>
      <c r="S316" s="409">
        <v>240000</v>
      </c>
      <c r="T316" s="418">
        <v>351</v>
      </c>
      <c r="U316" s="410"/>
      <c r="V316" s="410"/>
      <c r="W316" s="410"/>
      <c r="X316" s="410"/>
      <c r="Y316" s="410"/>
      <c r="Z316" s="410"/>
      <c r="AA316" s="410"/>
      <c r="AB316" s="410" t="s">
        <v>13</v>
      </c>
      <c r="AG316" s="418">
        <v>351</v>
      </c>
      <c r="AH316" s="407" t="s">
        <v>1</v>
      </c>
      <c r="AI316" s="395" t="s">
        <v>448</v>
      </c>
    </row>
    <row r="317" spans="1:35" x14ac:dyDescent="0.2">
      <c r="A317" s="392" t="s">
        <v>1106</v>
      </c>
      <c r="B317" s="415">
        <v>352</v>
      </c>
      <c r="C317" s="418">
        <v>352</v>
      </c>
      <c r="D317" s="406" t="s">
        <v>13</v>
      </c>
      <c r="E317" s="406" t="s">
        <v>1</v>
      </c>
      <c r="F317" s="407" t="s">
        <v>1</v>
      </c>
      <c r="G317" s="395" t="s">
        <v>449</v>
      </c>
      <c r="H317" s="408" t="s">
        <v>13</v>
      </c>
      <c r="I317" s="408">
        <v>0</v>
      </c>
      <c r="J317" s="408"/>
      <c r="K317" s="408">
        <v>0</v>
      </c>
      <c r="L317" s="408"/>
      <c r="M317" s="408"/>
      <c r="N317" s="408"/>
      <c r="O317" s="408">
        <v>120000</v>
      </c>
      <c r="P317" s="408"/>
      <c r="Q317" s="409">
        <v>120000</v>
      </c>
      <c r="R317" s="409"/>
      <c r="S317" s="409">
        <v>120000</v>
      </c>
      <c r="T317" s="418">
        <v>352</v>
      </c>
      <c r="U317" s="410"/>
      <c r="V317" s="410"/>
      <c r="W317" s="410"/>
      <c r="X317" s="410"/>
      <c r="Y317" s="410"/>
      <c r="Z317" s="410"/>
      <c r="AA317" s="410"/>
      <c r="AB317" s="410" t="s">
        <v>13</v>
      </c>
      <c r="AG317" s="418">
        <v>352</v>
      </c>
      <c r="AH317" s="407" t="s">
        <v>1</v>
      </c>
      <c r="AI317" s="395" t="s">
        <v>449</v>
      </c>
    </row>
    <row r="318" spans="1:35" x14ac:dyDescent="0.2">
      <c r="A318" s="392" t="s">
        <v>1107</v>
      </c>
      <c r="B318" s="415">
        <v>353</v>
      </c>
      <c r="C318" s="418">
        <v>353</v>
      </c>
      <c r="D318" s="406" t="s">
        <v>13</v>
      </c>
      <c r="E318" s="406" t="s">
        <v>1</v>
      </c>
      <c r="F318" s="407" t="s">
        <v>1</v>
      </c>
      <c r="G318" s="395" t="s">
        <v>450</v>
      </c>
      <c r="H318" s="408" t="s">
        <v>13</v>
      </c>
      <c r="I318" s="408">
        <v>0</v>
      </c>
      <c r="J318" s="408"/>
      <c r="K318" s="408">
        <v>0</v>
      </c>
      <c r="L318" s="408"/>
      <c r="M318" s="408"/>
      <c r="N318" s="408"/>
      <c r="O318" s="408">
        <v>200000</v>
      </c>
      <c r="P318" s="408"/>
      <c r="Q318" s="409">
        <v>200000</v>
      </c>
      <c r="R318" s="409"/>
      <c r="S318" s="409">
        <v>200000</v>
      </c>
      <c r="T318" s="418">
        <v>353</v>
      </c>
      <c r="U318" s="410"/>
      <c r="V318" s="410"/>
      <c r="W318" s="410"/>
      <c r="X318" s="410"/>
      <c r="Y318" s="410"/>
      <c r="Z318" s="410"/>
      <c r="AA318" s="410"/>
      <c r="AB318" s="410" t="s">
        <v>13</v>
      </c>
      <c r="AG318" s="418">
        <v>353</v>
      </c>
      <c r="AH318" s="407" t="s">
        <v>1</v>
      </c>
      <c r="AI318" s="395" t="s">
        <v>450</v>
      </c>
    </row>
    <row r="319" spans="1:35" x14ac:dyDescent="0.2">
      <c r="A319" s="392" t="s">
        <v>1108</v>
      </c>
      <c r="B319" s="415">
        <v>367</v>
      </c>
      <c r="C319" s="417">
        <v>367</v>
      </c>
      <c r="D319" s="406" t="s">
        <v>13</v>
      </c>
      <c r="E319" s="406" t="s">
        <v>1</v>
      </c>
      <c r="F319" s="407" t="s">
        <v>1</v>
      </c>
      <c r="G319" s="392" t="s">
        <v>451</v>
      </c>
      <c r="H319" s="408" t="s">
        <v>13</v>
      </c>
      <c r="I319" s="408">
        <v>0</v>
      </c>
      <c r="J319" s="408"/>
      <c r="K319" s="408">
        <v>0</v>
      </c>
      <c r="L319" s="408"/>
      <c r="M319" s="408"/>
      <c r="N319" s="408"/>
      <c r="O319" s="408">
        <v>900000</v>
      </c>
      <c r="P319" s="412"/>
      <c r="Q319" s="413">
        <v>900000</v>
      </c>
      <c r="R319" s="413"/>
      <c r="S319" s="409">
        <v>900000</v>
      </c>
      <c r="T319" s="418">
        <v>367</v>
      </c>
      <c r="U319" s="410"/>
      <c r="V319" s="410"/>
      <c r="W319" s="410"/>
      <c r="X319" s="410"/>
      <c r="Y319" s="410"/>
      <c r="Z319" s="410"/>
      <c r="AA319" s="410"/>
      <c r="AB319" s="410" t="s">
        <v>13</v>
      </c>
      <c r="AG319" s="418">
        <v>367</v>
      </c>
      <c r="AH319" s="407" t="s">
        <v>1</v>
      </c>
      <c r="AI319" s="395" t="s">
        <v>451</v>
      </c>
    </row>
    <row r="320" spans="1:35" x14ac:dyDescent="0.2">
      <c r="A320" s="392" t="s">
        <v>1109</v>
      </c>
      <c r="B320" s="415">
        <v>389</v>
      </c>
      <c r="C320" s="417">
        <v>389</v>
      </c>
      <c r="D320" s="406" t="s">
        <v>13</v>
      </c>
      <c r="E320" s="406" t="s">
        <v>1</v>
      </c>
      <c r="F320" s="407" t="s">
        <v>1</v>
      </c>
      <c r="G320" s="392" t="s">
        <v>452</v>
      </c>
      <c r="H320" s="408" t="s">
        <v>13</v>
      </c>
      <c r="I320" s="408">
        <v>0</v>
      </c>
      <c r="J320" s="408"/>
      <c r="K320" s="408">
        <v>0</v>
      </c>
      <c r="L320" s="408"/>
      <c r="M320" s="408"/>
      <c r="N320" s="408"/>
      <c r="O320" s="408">
        <v>320000</v>
      </c>
      <c r="P320" s="412"/>
      <c r="Q320" s="413">
        <v>320000</v>
      </c>
      <c r="R320" s="413"/>
      <c r="S320" s="409">
        <v>320000</v>
      </c>
      <c r="T320" s="418">
        <v>389</v>
      </c>
      <c r="U320" s="410"/>
      <c r="V320" s="410"/>
      <c r="W320" s="410"/>
      <c r="X320" s="410"/>
      <c r="Y320" s="410"/>
      <c r="Z320" s="410"/>
      <c r="AA320" s="410"/>
      <c r="AB320" s="410" t="s">
        <v>13</v>
      </c>
      <c r="AG320" s="418">
        <v>389</v>
      </c>
      <c r="AH320" s="407" t="s">
        <v>1</v>
      </c>
      <c r="AI320" s="395" t="s">
        <v>452</v>
      </c>
    </row>
    <row r="321" spans="1:35" x14ac:dyDescent="0.2">
      <c r="A321" s="392" t="s">
        <v>1110</v>
      </c>
      <c r="B321" s="415">
        <v>577</v>
      </c>
      <c r="C321" s="418">
        <v>577</v>
      </c>
      <c r="D321" s="406" t="s">
        <v>13</v>
      </c>
      <c r="E321" s="406">
        <v>577</v>
      </c>
      <c r="F321" s="407">
        <v>0</v>
      </c>
      <c r="G321" s="395" t="s">
        <v>453</v>
      </c>
      <c r="H321" s="408" t="s">
        <v>13</v>
      </c>
      <c r="I321" s="408">
        <v>0</v>
      </c>
      <c r="J321" s="408"/>
      <c r="K321" s="408">
        <v>0</v>
      </c>
      <c r="L321" s="408"/>
      <c r="M321" s="408"/>
      <c r="N321" s="408"/>
      <c r="O321" s="408">
        <v>240000</v>
      </c>
      <c r="P321" s="408"/>
      <c r="Q321" s="409">
        <v>240000</v>
      </c>
      <c r="R321" s="409"/>
      <c r="S321" s="409">
        <v>240000</v>
      </c>
      <c r="T321" s="418">
        <v>577</v>
      </c>
      <c r="U321" s="410"/>
      <c r="V321" s="410"/>
      <c r="W321" s="410"/>
      <c r="X321" s="410"/>
      <c r="Y321" s="410"/>
      <c r="Z321" s="410"/>
      <c r="AA321" s="410"/>
      <c r="AB321" s="410" t="s">
        <v>13</v>
      </c>
      <c r="AG321" s="418">
        <v>577</v>
      </c>
      <c r="AH321" s="407">
        <v>0</v>
      </c>
      <c r="AI321" s="395" t="s">
        <v>453</v>
      </c>
    </row>
    <row r="322" spans="1:35" x14ac:dyDescent="0.2">
      <c r="A322" s="392" t="s">
        <v>1111</v>
      </c>
      <c r="B322" s="415">
        <v>580</v>
      </c>
      <c r="C322" s="418">
        <v>580</v>
      </c>
      <c r="D322" s="406" t="s">
        <v>13</v>
      </c>
      <c r="E322" s="406">
        <v>580</v>
      </c>
      <c r="F322" s="407">
        <v>0</v>
      </c>
      <c r="G322" s="395" t="s">
        <v>454</v>
      </c>
      <c r="H322" s="408" t="s">
        <v>13</v>
      </c>
      <c r="I322" s="408">
        <v>0</v>
      </c>
      <c r="J322" s="408"/>
      <c r="K322" s="408">
        <v>0</v>
      </c>
      <c r="L322" s="408"/>
      <c r="M322" s="408"/>
      <c r="N322" s="408"/>
      <c r="O322" s="408">
        <v>460000</v>
      </c>
      <c r="P322" s="408"/>
      <c r="Q322" s="409">
        <v>460000</v>
      </c>
      <c r="R322" s="409"/>
      <c r="S322" s="409">
        <v>460000</v>
      </c>
      <c r="T322" s="418">
        <v>580</v>
      </c>
      <c r="U322" s="410"/>
      <c r="V322" s="410"/>
      <c r="W322" s="410"/>
      <c r="X322" s="410"/>
      <c r="Y322" s="410"/>
      <c r="Z322" s="410"/>
      <c r="AA322" s="410"/>
      <c r="AB322" s="410" t="s">
        <v>13</v>
      </c>
      <c r="AG322" s="418">
        <v>580</v>
      </c>
      <c r="AH322" s="407">
        <v>0</v>
      </c>
      <c r="AI322" s="395" t="s">
        <v>454</v>
      </c>
    </row>
    <row r="323" spans="1:35" x14ac:dyDescent="0.2">
      <c r="A323" s="392" t="s">
        <v>1112</v>
      </c>
      <c r="B323" s="415">
        <v>584</v>
      </c>
      <c r="C323" s="418">
        <v>584</v>
      </c>
      <c r="D323" s="406" t="s">
        <v>13</v>
      </c>
      <c r="E323" s="406" t="s">
        <v>1</v>
      </c>
      <c r="F323" s="407" t="s">
        <v>1</v>
      </c>
      <c r="G323" s="395" t="s">
        <v>455</v>
      </c>
      <c r="H323" s="408" t="s">
        <v>13</v>
      </c>
      <c r="I323" s="408">
        <v>0</v>
      </c>
      <c r="J323" s="408"/>
      <c r="K323" s="408">
        <v>0</v>
      </c>
      <c r="L323" s="408"/>
      <c r="M323" s="408"/>
      <c r="N323" s="408"/>
      <c r="O323" s="408">
        <v>600000</v>
      </c>
      <c r="P323" s="408"/>
      <c r="Q323" s="409">
        <v>600000</v>
      </c>
      <c r="R323" s="409"/>
      <c r="S323" s="409">
        <v>600000</v>
      </c>
      <c r="T323" s="418">
        <v>584</v>
      </c>
      <c r="U323" s="410"/>
      <c r="V323" s="410"/>
      <c r="W323" s="410"/>
      <c r="X323" s="410"/>
      <c r="Y323" s="410"/>
      <c r="Z323" s="410"/>
      <c r="AA323" s="410"/>
      <c r="AB323" s="410" t="s">
        <v>13</v>
      </c>
      <c r="AG323" s="418">
        <v>584</v>
      </c>
      <c r="AH323" s="407" t="s">
        <v>1</v>
      </c>
      <c r="AI323" s="395" t="s">
        <v>455</v>
      </c>
    </row>
    <row r="324" spans="1:35" x14ac:dyDescent="0.2">
      <c r="A324" s="392" t="s">
        <v>1113</v>
      </c>
      <c r="B324" s="415">
        <v>597</v>
      </c>
      <c r="C324" s="418">
        <v>597</v>
      </c>
      <c r="D324" s="406" t="s">
        <v>13</v>
      </c>
      <c r="E324" s="406">
        <v>597</v>
      </c>
      <c r="F324" s="407">
        <v>0</v>
      </c>
      <c r="G324" s="395" t="s">
        <v>456</v>
      </c>
      <c r="H324" s="408" t="s">
        <v>13</v>
      </c>
      <c r="I324" s="408">
        <v>0</v>
      </c>
      <c r="J324" s="408"/>
      <c r="K324" s="408">
        <v>0</v>
      </c>
      <c r="L324" s="408"/>
      <c r="M324" s="408"/>
      <c r="N324" s="408"/>
      <c r="O324" s="408">
        <v>120000</v>
      </c>
      <c r="P324" s="408"/>
      <c r="Q324" s="409">
        <v>120000</v>
      </c>
      <c r="R324" s="409"/>
      <c r="S324" s="409">
        <v>120000</v>
      </c>
      <c r="T324" s="418">
        <v>597</v>
      </c>
      <c r="U324" s="410"/>
      <c r="V324" s="410"/>
      <c r="W324" s="410"/>
      <c r="X324" s="410"/>
      <c r="Y324" s="410"/>
      <c r="Z324" s="410"/>
      <c r="AA324" s="410"/>
      <c r="AB324" s="410" t="s">
        <v>13</v>
      </c>
      <c r="AG324" s="418">
        <v>597</v>
      </c>
      <c r="AH324" s="407" t="s">
        <v>1</v>
      </c>
      <c r="AI324" s="395" t="s">
        <v>456</v>
      </c>
    </row>
    <row r="325" spans="1:35" x14ac:dyDescent="0.2">
      <c r="A325" s="392" t="s">
        <v>1114</v>
      </c>
      <c r="B325" s="415">
        <v>266</v>
      </c>
      <c r="C325" s="418">
        <v>266</v>
      </c>
      <c r="D325" s="406" t="s">
        <v>13</v>
      </c>
      <c r="E325" s="406">
        <v>266</v>
      </c>
      <c r="F325" s="407">
        <v>0</v>
      </c>
      <c r="G325" s="395" t="s">
        <v>458</v>
      </c>
      <c r="H325" s="408" t="s">
        <v>13</v>
      </c>
      <c r="I325" s="408">
        <v>0</v>
      </c>
      <c r="J325" s="408"/>
      <c r="K325" s="408">
        <v>0</v>
      </c>
      <c r="L325" s="408"/>
      <c r="M325" s="408">
        <v>409362</v>
      </c>
      <c r="N325" s="408">
        <v>0</v>
      </c>
      <c r="O325" s="408"/>
      <c r="P325" s="408"/>
      <c r="Q325" s="409">
        <v>0</v>
      </c>
      <c r="R325" s="409"/>
      <c r="S325" s="409">
        <v>409362</v>
      </c>
      <c r="T325" s="418">
        <v>266</v>
      </c>
      <c r="U325" s="410"/>
      <c r="V325" s="410"/>
      <c r="W325" s="410"/>
      <c r="X325" s="410"/>
      <c r="Y325" s="410"/>
      <c r="Z325" s="410"/>
      <c r="AA325" s="410"/>
      <c r="AB325" s="410" t="s">
        <v>13</v>
      </c>
      <c r="AG325" s="418">
        <v>266</v>
      </c>
      <c r="AH325" s="407">
        <v>0</v>
      </c>
      <c r="AI325" s="395" t="s">
        <v>458</v>
      </c>
    </row>
    <row r="326" spans="1:35" x14ac:dyDescent="0.2">
      <c r="A326" s="392" t="s">
        <v>1800</v>
      </c>
      <c r="B326" s="415">
        <v>0</v>
      </c>
      <c r="D326" s="406" t="e">
        <v>#N/A</v>
      </c>
      <c r="E326" s="406"/>
      <c r="G326" s="395" t="s">
        <v>1376</v>
      </c>
      <c r="H326" s="408"/>
      <c r="I326" s="408"/>
      <c r="J326" s="408"/>
      <c r="K326" s="408"/>
      <c r="L326" s="408"/>
      <c r="M326" s="408"/>
      <c r="N326" s="408"/>
      <c r="O326" s="408"/>
      <c r="P326" s="408"/>
      <c r="Q326" s="409"/>
      <c r="R326" s="409"/>
      <c r="S326" s="409"/>
      <c r="U326" s="419"/>
      <c r="V326" s="419"/>
      <c r="W326" s="419"/>
      <c r="X326" s="419"/>
      <c r="Y326" s="419"/>
      <c r="Z326" s="419"/>
      <c r="AA326" s="419"/>
      <c r="AB326" s="410"/>
    </row>
    <row r="327" spans="1:35" x14ac:dyDescent="0.2">
      <c r="A327" s="392" t="s">
        <v>1801</v>
      </c>
      <c r="B327" s="415">
        <v>0</v>
      </c>
      <c r="D327" s="406" t="e">
        <v>#N/A</v>
      </c>
      <c r="E327" s="406"/>
      <c r="H327" s="418"/>
      <c r="I327" s="408"/>
      <c r="J327" s="408"/>
      <c r="K327" s="408"/>
      <c r="L327" s="408"/>
      <c r="M327" s="408"/>
      <c r="N327" s="408"/>
      <c r="O327" s="408"/>
      <c r="P327" s="408"/>
      <c r="Q327" s="409"/>
      <c r="R327" s="409"/>
      <c r="S327" s="409"/>
    </row>
    <row r="328" spans="1:35" ht="12" thickBot="1" x14ac:dyDescent="0.25">
      <c r="A328" s="392" t="s">
        <v>1802</v>
      </c>
      <c r="B328" s="415">
        <v>0</v>
      </c>
      <c r="D328" s="406" t="e">
        <v>#N/A</v>
      </c>
      <c r="E328" s="420" t="s">
        <v>44</v>
      </c>
      <c r="F328" s="421">
        <v>323</v>
      </c>
      <c r="G328" s="395" t="s">
        <v>1377</v>
      </c>
      <c r="H328" s="408">
        <v>397492280.7572999</v>
      </c>
      <c r="I328" s="408">
        <v>0.43492310131114209</v>
      </c>
      <c r="J328" s="412">
        <v>397492281.19222313</v>
      </c>
      <c r="K328" s="408">
        <v>-946758.9375</v>
      </c>
      <c r="L328" s="408">
        <v>396545522.25472337</v>
      </c>
      <c r="M328" s="408">
        <v>5251722</v>
      </c>
      <c r="N328" s="408">
        <v>10385000</v>
      </c>
      <c r="O328" s="408">
        <v>4360000</v>
      </c>
      <c r="P328" s="408">
        <v>1014000</v>
      </c>
      <c r="Q328" s="409">
        <v>15759000</v>
      </c>
      <c r="R328" s="409">
        <v>5532256.333333333</v>
      </c>
      <c r="S328" s="409">
        <v>423088498</v>
      </c>
      <c r="T328" s="410"/>
      <c r="U328" s="422">
        <v>326504.75</v>
      </c>
      <c r="V328" s="422">
        <v>60335.439999999995</v>
      </c>
      <c r="W328" s="422">
        <v>437447.74500000011</v>
      </c>
      <c r="X328" s="422">
        <v>68598.127500000002</v>
      </c>
      <c r="Y328" s="422">
        <v>53872.875</v>
      </c>
      <c r="Z328" s="422">
        <v>946758.9375</v>
      </c>
      <c r="AA328" s="422">
        <v>0</v>
      </c>
      <c r="AB328" s="410">
        <v>92235.199999999997</v>
      </c>
    </row>
    <row r="329" spans="1:35" x14ac:dyDescent="0.2">
      <c r="A329" s="392" t="s">
        <v>1801</v>
      </c>
      <c r="B329" s="415">
        <v>0</v>
      </c>
      <c r="D329" s="406" t="e">
        <v>#N/A</v>
      </c>
      <c r="E329" s="423" t="s">
        <v>1378</v>
      </c>
      <c r="F329" s="424">
        <v>154</v>
      </c>
      <c r="G329" s="425"/>
      <c r="H329" s="408"/>
      <c r="I329" s="418"/>
      <c r="J329" s="418"/>
      <c r="K329" s="418"/>
      <c r="L329" s="418"/>
      <c r="M329" s="408"/>
      <c r="N329" s="408"/>
      <c r="O329" s="408"/>
      <c r="P329" s="408"/>
      <c r="Q329" s="409"/>
      <c r="R329" s="409" t="s">
        <v>1379</v>
      </c>
      <c r="S329" s="426">
        <v>371997.41194349719</v>
      </c>
      <c r="T329" s="410"/>
      <c r="U329" s="419"/>
      <c r="V329" s="419"/>
    </row>
    <row r="330" spans="1:35" x14ac:dyDescent="0.2">
      <c r="A330" s="392" t="s">
        <v>1801</v>
      </c>
      <c r="B330" s="415">
        <v>0</v>
      </c>
      <c r="D330" s="406" t="e">
        <v>#N/A</v>
      </c>
      <c r="E330" s="427" t="s">
        <v>14</v>
      </c>
      <c r="F330" s="428">
        <v>169</v>
      </c>
      <c r="G330" s="425"/>
      <c r="H330" s="408"/>
      <c r="I330" s="418"/>
      <c r="J330" s="418"/>
      <c r="K330" s="418"/>
      <c r="L330" s="418"/>
      <c r="M330" s="418"/>
      <c r="N330" s="408"/>
      <c r="O330" s="408"/>
      <c r="P330" s="408"/>
      <c r="Q330" s="409"/>
      <c r="R330" s="409"/>
      <c r="S330" s="409"/>
    </row>
    <row r="331" spans="1:35" x14ac:dyDescent="0.2">
      <c r="H331" s="418"/>
      <c r="I331" s="418"/>
      <c r="J331" s="418"/>
      <c r="K331" s="418"/>
      <c r="L331" s="418"/>
      <c r="M331" s="418"/>
      <c r="N331" s="408"/>
      <c r="O331" s="408"/>
      <c r="P331" s="408"/>
      <c r="Q331" s="409"/>
      <c r="R331" s="409"/>
      <c r="S331" s="409"/>
    </row>
    <row r="332" spans="1:35" x14ac:dyDescent="0.2">
      <c r="F332" s="395" t="s">
        <v>1378</v>
      </c>
      <c r="G332" s="395" t="s">
        <v>1380</v>
      </c>
      <c r="H332" s="408">
        <v>108067302.84891808</v>
      </c>
      <c r="I332" s="408">
        <v>199819.14857213356</v>
      </c>
      <c r="J332" s="408">
        <v>108267121.99749018</v>
      </c>
      <c r="K332" s="408">
        <v>-752636.59749999992</v>
      </c>
      <c r="L332" s="408">
        <v>107514485.39999023</v>
      </c>
      <c r="M332" s="408">
        <v>1624380</v>
      </c>
      <c r="N332" s="408">
        <v>0</v>
      </c>
      <c r="O332" s="408">
        <v>0</v>
      </c>
      <c r="P332" s="408">
        <v>642000</v>
      </c>
      <c r="Q332" s="408">
        <v>642000</v>
      </c>
      <c r="R332" s="408">
        <v>0</v>
      </c>
      <c r="S332" s="408">
        <v>109780865</v>
      </c>
    </row>
    <row r="333" spans="1:35" x14ac:dyDescent="0.2">
      <c r="C333" s="395"/>
      <c r="D333" s="395"/>
      <c r="E333" s="395"/>
      <c r="F333" s="395" t="s">
        <v>1378</v>
      </c>
      <c r="G333" s="395" t="s">
        <v>1381</v>
      </c>
      <c r="H333" s="408">
        <v>0</v>
      </c>
      <c r="I333" s="408">
        <v>0</v>
      </c>
      <c r="J333" s="408">
        <v>0</v>
      </c>
      <c r="K333" s="408">
        <v>0</v>
      </c>
      <c r="L333" s="408">
        <v>0</v>
      </c>
      <c r="M333" s="408">
        <v>0</v>
      </c>
      <c r="N333" s="408">
        <v>0</v>
      </c>
      <c r="O333" s="408">
        <v>0</v>
      </c>
      <c r="P333" s="408">
        <v>0</v>
      </c>
      <c r="Q333" s="409">
        <v>0</v>
      </c>
      <c r="R333" s="409">
        <v>0</v>
      </c>
      <c r="S333" s="409">
        <v>0</v>
      </c>
    </row>
    <row r="334" spans="1:35" x14ac:dyDescent="0.2">
      <c r="C334" s="395"/>
      <c r="D334" s="395"/>
      <c r="E334" s="395"/>
      <c r="F334" s="395" t="s">
        <v>1378</v>
      </c>
      <c r="G334" s="395" t="s">
        <v>1382</v>
      </c>
      <c r="H334" s="408">
        <v>31406600.962863661</v>
      </c>
      <c r="I334" s="408">
        <v>-330225.37974322855</v>
      </c>
      <c r="J334" s="408">
        <v>31076375.583120435</v>
      </c>
      <c r="K334" s="408">
        <v>-157507.91</v>
      </c>
      <c r="L334" s="408">
        <v>30918867.673120432</v>
      </c>
      <c r="M334" s="408">
        <v>0</v>
      </c>
      <c r="N334" s="408">
        <v>0</v>
      </c>
      <c r="O334" s="408">
        <v>0</v>
      </c>
      <c r="P334" s="408">
        <v>42000</v>
      </c>
      <c r="Q334" s="409">
        <v>42000</v>
      </c>
      <c r="R334" s="409">
        <v>5532256.333333334</v>
      </c>
      <c r="S334" s="409">
        <v>36493125</v>
      </c>
    </row>
    <row r="335" spans="1:35" x14ac:dyDescent="0.2">
      <c r="C335" s="395"/>
      <c r="D335" s="395"/>
      <c r="E335" s="395"/>
      <c r="F335" s="395" t="s">
        <v>1378</v>
      </c>
      <c r="G335" s="395" t="s">
        <v>1383</v>
      </c>
      <c r="H335" s="408">
        <v>0</v>
      </c>
      <c r="I335" s="408">
        <v>0</v>
      </c>
      <c r="J335" s="408">
        <v>0</v>
      </c>
      <c r="K335" s="408">
        <v>0</v>
      </c>
      <c r="L335" s="408">
        <v>0</v>
      </c>
      <c r="M335" s="408">
        <v>0</v>
      </c>
      <c r="N335" s="408">
        <v>4300000</v>
      </c>
      <c r="O335" s="408">
        <v>0</v>
      </c>
      <c r="P335" s="408">
        <v>0</v>
      </c>
      <c r="Q335" s="413">
        <v>4300000</v>
      </c>
      <c r="R335" s="409">
        <v>0</v>
      </c>
      <c r="S335" s="409">
        <v>4300000</v>
      </c>
    </row>
    <row r="336" spans="1:35" x14ac:dyDescent="0.2">
      <c r="C336" s="395"/>
      <c r="D336" s="395"/>
      <c r="E336" s="395"/>
      <c r="F336" s="395" t="s">
        <v>1378</v>
      </c>
      <c r="G336" s="395" t="s">
        <v>1384</v>
      </c>
      <c r="H336" s="408">
        <v>0</v>
      </c>
      <c r="I336" s="408">
        <v>0</v>
      </c>
      <c r="J336" s="408">
        <v>0</v>
      </c>
      <c r="K336" s="408">
        <v>0</v>
      </c>
      <c r="L336" s="408">
        <v>0</v>
      </c>
      <c r="M336" s="408">
        <v>0</v>
      </c>
      <c r="N336" s="408">
        <v>0</v>
      </c>
      <c r="O336" s="408">
        <v>1980000</v>
      </c>
      <c r="P336" s="408">
        <v>0</v>
      </c>
      <c r="Q336" s="413">
        <v>1980000</v>
      </c>
      <c r="R336" s="409">
        <v>0</v>
      </c>
      <c r="S336" s="409">
        <v>1980000</v>
      </c>
    </row>
    <row r="337" spans="3:23" x14ac:dyDescent="0.2">
      <c r="C337" s="395"/>
      <c r="D337" s="395"/>
      <c r="E337" s="395"/>
      <c r="F337" s="395" t="s">
        <v>1378</v>
      </c>
      <c r="G337" s="395" t="s">
        <v>1385</v>
      </c>
      <c r="H337" s="408" t="s">
        <v>13</v>
      </c>
      <c r="I337" s="408">
        <v>0</v>
      </c>
      <c r="J337" s="408">
        <v>0</v>
      </c>
      <c r="K337" s="408">
        <v>0</v>
      </c>
      <c r="L337" s="408">
        <v>0</v>
      </c>
      <c r="M337" s="408">
        <v>409362</v>
      </c>
      <c r="N337" s="408">
        <v>0</v>
      </c>
      <c r="O337" s="408">
        <v>0</v>
      </c>
      <c r="P337" s="408">
        <v>0</v>
      </c>
      <c r="Q337" s="409">
        <v>0</v>
      </c>
      <c r="R337" s="409">
        <v>0</v>
      </c>
      <c r="S337" s="409">
        <v>409362</v>
      </c>
    </row>
    <row r="338" spans="3:23" x14ac:dyDescent="0.2">
      <c r="C338" s="395"/>
      <c r="D338" s="395"/>
      <c r="E338" s="395"/>
      <c r="F338" s="395"/>
      <c r="G338" s="429" t="s">
        <v>1386</v>
      </c>
      <c r="H338" s="408">
        <v>139473903.81178173</v>
      </c>
      <c r="I338" s="408">
        <v>-130406.23117109499</v>
      </c>
      <c r="J338" s="408">
        <v>139343497.58061063</v>
      </c>
      <c r="K338" s="408">
        <v>-910144.50749999995</v>
      </c>
      <c r="L338" s="408">
        <v>138433353.07311067</v>
      </c>
      <c r="M338" s="408">
        <v>2033742</v>
      </c>
      <c r="N338" s="408">
        <v>4300000</v>
      </c>
      <c r="O338" s="408">
        <v>1980000</v>
      </c>
      <c r="P338" s="408">
        <v>684000</v>
      </c>
      <c r="Q338" s="409">
        <v>6964000</v>
      </c>
      <c r="R338" s="409">
        <v>5532256.333333334</v>
      </c>
      <c r="S338" s="409">
        <v>152963352</v>
      </c>
      <c r="U338" s="410">
        <v>910144.50749999995</v>
      </c>
      <c r="V338" s="410"/>
      <c r="W338" s="430">
        <v>6.5255541189140906E-3</v>
      </c>
    </row>
    <row r="339" spans="3:23" x14ac:dyDescent="0.2">
      <c r="C339" s="395"/>
      <c r="D339" s="395"/>
      <c r="E339" s="395"/>
      <c r="F339" s="395"/>
      <c r="H339" s="418"/>
      <c r="I339" s="418"/>
      <c r="J339" s="418"/>
      <c r="K339" s="418"/>
      <c r="L339" s="418"/>
      <c r="M339" s="418"/>
      <c r="N339" s="408"/>
      <c r="O339" s="408"/>
      <c r="P339" s="408"/>
      <c r="Q339" s="409"/>
      <c r="R339" s="409"/>
      <c r="S339" s="409"/>
    </row>
    <row r="340" spans="3:23" x14ac:dyDescent="0.2">
      <c r="C340" s="395"/>
      <c r="D340" s="395"/>
      <c r="E340" s="395"/>
      <c r="F340" s="395" t="s">
        <v>14</v>
      </c>
      <c r="G340" s="395" t="s">
        <v>1380</v>
      </c>
      <c r="H340" s="408">
        <v>105323832.24818559</v>
      </c>
      <c r="I340" s="408">
        <v>1163614.5289814691</v>
      </c>
      <c r="J340" s="408">
        <v>106487446.77716705</v>
      </c>
      <c r="K340" s="408">
        <v>-36614.43</v>
      </c>
      <c r="L340" s="408">
        <v>106450832.34716704</v>
      </c>
      <c r="M340" s="408">
        <v>3217980</v>
      </c>
      <c r="N340" s="408">
        <v>0</v>
      </c>
      <c r="O340" s="408">
        <v>0</v>
      </c>
      <c r="P340" s="408">
        <v>330000</v>
      </c>
      <c r="Q340" s="408">
        <v>330000</v>
      </c>
      <c r="R340" s="408">
        <v>0</v>
      </c>
      <c r="S340" s="408">
        <v>109998809</v>
      </c>
    </row>
    <row r="341" spans="3:23" x14ac:dyDescent="0.2">
      <c r="C341" s="395"/>
      <c r="D341" s="395"/>
      <c r="E341" s="395"/>
      <c r="F341" s="395" t="s">
        <v>14</v>
      </c>
      <c r="G341" s="395" t="s">
        <v>1381</v>
      </c>
      <c r="H341" s="408">
        <v>3408230.2033272949</v>
      </c>
      <c r="I341" s="408">
        <v>-34011.967867962128</v>
      </c>
      <c r="J341" s="408">
        <v>3374218.2354593328</v>
      </c>
      <c r="K341" s="408">
        <v>0</v>
      </c>
      <c r="L341" s="408">
        <v>3374218.2354593328</v>
      </c>
      <c r="M341" s="408">
        <v>0</v>
      </c>
      <c r="N341" s="408">
        <v>0</v>
      </c>
      <c r="O341" s="408">
        <v>0</v>
      </c>
      <c r="P341" s="408">
        <v>0</v>
      </c>
      <c r="Q341" s="409">
        <v>0</v>
      </c>
      <c r="R341" s="409">
        <v>0</v>
      </c>
      <c r="S341" s="409">
        <v>3374218</v>
      </c>
    </row>
    <row r="342" spans="3:23" x14ac:dyDescent="0.2">
      <c r="C342" s="395"/>
      <c r="D342" s="395"/>
      <c r="E342" s="395"/>
      <c r="F342" s="395" t="s">
        <v>14</v>
      </c>
      <c r="G342" s="395" t="s">
        <v>1382</v>
      </c>
      <c r="H342" s="408">
        <v>136267330.59284073</v>
      </c>
      <c r="I342" s="408">
        <v>-873076.4010769648</v>
      </c>
      <c r="J342" s="408">
        <v>135394254.19176373</v>
      </c>
      <c r="K342" s="408">
        <v>0</v>
      </c>
      <c r="L342" s="408">
        <v>135394254.19176373</v>
      </c>
      <c r="M342" s="408">
        <v>0</v>
      </c>
      <c r="N342" s="408">
        <v>0</v>
      </c>
      <c r="O342" s="408">
        <v>0</v>
      </c>
      <c r="P342" s="408">
        <v>0</v>
      </c>
      <c r="Q342" s="409">
        <v>0</v>
      </c>
      <c r="R342" s="409">
        <v>0</v>
      </c>
      <c r="S342" s="409">
        <v>135394255</v>
      </c>
    </row>
    <row r="343" spans="3:23" x14ac:dyDescent="0.2">
      <c r="C343" s="395"/>
      <c r="D343" s="395"/>
      <c r="E343" s="395"/>
      <c r="F343" s="395" t="s">
        <v>14</v>
      </c>
      <c r="G343" s="395" t="s">
        <v>1383</v>
      </c>
      <c r="H343" s="408">
        <v>0</v>
      </c>
      <c r="I343" s="408">
        <v>0</v>
      </c>
      <c r="J343" s="408">
        <v>0</v>
      </c>
      <c r="K343" s="408">
        <v>0</v>
      </c>
      <c r="L343" s="408">
        <v>0</v>
      </c>
      <c r="M343" s="408">
        <v>0</v>
      </c>
      <c r="N343" s="408">
        <v>5445000</v>
      </c>
      <c r="O343" s="408">
        <v>0</v>
      </c>
      <c r="P343" s="408">
        <v>0</v>
      </c>
      <c r="Q343" s="413">
        <v>5445000</v>
      </c>
      <c r="R343" s="409">
        <v>0</v>
      </c>
      <c r="S343" s="409">
        <v>5445000</v>
      </c>
    </row>
    <row r="344" spans="3:23" x14ac:dyDescent="0.2">
      <c r="C344" s="395"/>
      <c r="D344" s="395"/>
      <c r="E344" s="395"/>
      <c r="F344" s="395" t="s">
        <v>14</v>
      </c>
      <c r="G344" s="395" t="s">
        <v>1384</v>
      </c>
      <c r="H344" s="408">
        <v>0</v>
      </c>
      <c r="I344" s="408">
        <v>0</v>
      </c>
      <c r="J344" s="408">
        <v>0</v>
      </c>
      <c r="K344" s="408">
        <v>0</v>
      </c>
      <c r="L344" s="408">
        <v>0</v>
      </c>
      <c r="M344" s="408">
        <v>0</v>
      </c>
      <c r="N344" s="408">
        <v>0</v>
      </c>
      <c r="O344" s="408">
        <v>2380000</v>
      </c>
      <c r="P344" s="408">
        <v>0</v>
      </c>
      <c r="Q344" s="409">
        <v>2380000</v>
      </c>
      <c r="R344" s="409">
        <v>0</v>
      </c>
      <c r="S344" s="409">
        <v>2380000</v>
      </c>
    </row>
    <row r="345" spans="3:23" x14ac:dyDescent="0.2">
      <c r="C345" s="395"/>
      <c r="D345" s="395"/>
      <c r="E345" s="395"/>
      <c r="F345" s="395" t="s">
        <v>14</v>
      </c>
      <c r="G345" s="395" t="s">
        <v>1385</v>
      </c>
      <c r="H345" s="408">
        <v>0</v>
      </c>
      <c r="I345" s="408">
        <v>0</v>
      </c>
      <c r="J345" s="408">
        <v>0</v>
      </c>
      <c r="K345" s="408">
        <v>0</v>
      </c>
      <c r="L345" s="408">
        <v>0</v>
      </c>
      <c r="M345" s="408">
        <v>0</v>
      </c>
      <c r="N345" s="408">
        <v>0</v>
      </c>
      <c r="O345" s="408">
        <v>0</v>
      </c>
      <c r="P345" s="408">
        <v>0</v>
      </c>
      <c r="Q345" s="409">
        <v>0</v>
      </c>
      <c r="R345" s="409">
        <v>0</v>
      </c>
      <c r="S345" s="409">
        <v>0</v>
      </c>
    </row>
    <row r="346" spans="3:23" x14ac:dyDescent="0.2">
      <c r="C346" s="395"/>
      <c r="D346" s="395"/>
      <c r="E346" s="395"/>
      <c r="F346" s="431"/>
      <c r="G346" s="429" t="s">
        <v>1387</v>
      </c>
      <c r="H346" s="408">
        <v>244999393.0443536</v>
      </c>
      <c r="I346" s="408">
        <v>256526.16003654222</v>
      </c>
      <c r="J346" s="408">
        <v>245255919.20439011</v>
      </c>
      <c r="K346" s="408">
        <v>-36614.43</v>
      </c>
      <c r="L346" s="408">
        <v>245219304.7743901</v>
      </c>
      <c r="M346" s="408">
        <v>3217980</v>
      </c>
      <c r="N346" s="408">
        <v>5445000</v>
      </c>
      <c r="O346" s="408">
        <v>2380000</v>
      </c>
      <c r="P346" s="408">
        <v>330000</v>
      </c>
      <c r="Q346" s="409">
        <v>8155000</v>
      </c>
      <c r="R346" s="409">
        <v>0</v>
      </c>
      <c r="S346" s="409">
        <v>256592282</v>
      </c>
    </row>
    <row r="347" spans="3:23" x14ac:dyDescent="0.2">
      <c r="C347" s="395"/>
      <c r="D347" s="395"/>
      <c r="E347" s="395"/>
      <c r="F347" s="432"/>
      <c r="H347" s="418"/>
      <c r="I347" s="418"/>
      <c r="J347" s="418"/>
      <c r="K347" s="418"/>
      <c r="L347" s="418"/>
      <c r="M347" s="418"/>
      <c r="N347" s="408"/>
      <c r="O347" s="408"/>
      <c r="P347" s="408"/>
      <c r="Q347" s="409"/>
      <c r="R347" s="409"/>
      <c r="S347" s="409"/>
    </row>
    <row r="348" spans="3:23" x14ac:dyDescent="0.2">
      <c r="C348" s="395"/>
      <c r="D348" s="395"/>
      <c r="E348" s="395"/>
      <c r="F348" s="395" t="s">
        <v>1388</v>
      </c>
      <c r="G348" s="395" t="s">
        <v>1380</v>
      </c>
      <c r="H348" s="408">
        <v>0</v>
      </c>
      <c r="I348" s="408">
        <v>0</v>
      </c>
      <c r="J348" s="408">
        <v>0</v>
      </c>
      <c r="K348" s="408">
        <v>0</v>
      </c>
      <c r="L348" s="408">
        <v>0</v>
      </c>
      <c r="M348" s="408">
        <v>0</v>
      </c>
      <c r="N348" s="408">
        <v>0</v>
      </c>
      <c r="O348" s="408">
        <v>0</v>
      </c>
      <c r="P348" s="408">
        <v>0</v>
      </c>
      <c r="Q348" s="409">
        <v>0</v>
      </c>
      <c r="R348" s="409">
        <v>0</v>
      </c>
      <c r="S348" s="409">
        <v>0</v>
      </c>
    </row>
    <row r="349" spans="3:23" x14ac:dyDescent="0.2">
      <c r="C349" s="395"/>
      <c r="D349" s="395"/>
      <c r="E349" s="395"/>
      <c r="F349" s="395" t="s">
        <v>1388</v>
      </c>
      <c r="G349" s="395" t="s">
        <v>1381</v>
      </c>
      <c r="H349" s="408">
        <v>0</v>
      </c>
      <c r="I349" s="408">
        <v>0</v>
      </c>
      <c r="J349" s="408">
        <v>0</v>
      </c>
      <c r="K349" s="408">
        <v>0</v>
      </c>
      <c r="L349" s="408">
        <v>0</v>
      </c>
      <c r="M349" s="408">
        <v>0</v>
      </c>
      <c r="N349" s="408">
        <v>0</v>
      </c>
      <c r="O349" s="408">
        <v>0</v>
      </c>
      <c r="P349" s="408">
        <v>0</v>
      </c>
      <c r="Q349" s="409">
        <v>0</v>
      </c>
      <c r="R349" s="409">
        <v>0</v>
      </c>
      <c r="S349" s="409">
        <v>0</v>
      </c>
    </row>
    <row r="350" spans="3:23" x14ac:dyDescent="0.2">
      <c r="C350" s="395"/>
      <c r="D350" s="395"/>
      <c r="E350" s="395"/>
      <c r="F350" s="395" t="s">
        <v>1388</v>
      </c>
      <c r="G350" s="395" t="s">
        <v>1382</v>
      </c>
      <c r="H350" s="408">
        <v>13018983.901164563</v>
      </c>
      <c r="I350" s="408">
        <v>-126119.49394234602</v>
      </c>
      <c r="J350" s="408">
        <v>12892864.407222215</v>
      </c>
      <c r="K350" s="408">
        <v>0</v>
      </c>
      <c r="L350" s="408">
        <v>12892864.407222215</v>
      </c>
      <c r="M350" s="408">
        <v>0</v>
      </c>
      <c r="N350" s="408">
        <v>0</v>
      </c>
      <c r="O350" s="408">
        <v>0</v>
      </c>
      <c r="P350" s="408">
        <v>0</v>
      </c>
      <c r="Q350" s="409">
        <v>0</v>
      </c>
      <c r="R350" s="409">
        <v>0</v>
      </c>
      <c r="S350" s="409">
        <v>12892864</v>
      </c>
    </row>
    <row r="351" spans="3:23" x14ac:dyDescent="0.2">
      <c r="C351" s="395"/>
      <c r="D351" s="395"/>
      <c r="E351" s="395"/>
      <c r="F351" s="395" t="s">
        <v>1388</v>
      </c>
      <c r="G351" s="395" t="s">
        <v>1383</v>
      </c>
      <c r="H351" s="408">
        <v>0</v>
      </c>
      <c r="I351" s="408">
        <v>0</v>
      </c>
      <c r="J351" s="408">
        <v>0</v>
      </c>
      <c r="K351" s="408">
        <v>0</v>
      </c>
      <c r="L351" s="408">
        <v>0</v>
      </c>
      <c r="M351" s="408">
        <v>0</v>
      </c>
      <c r="N351" s="408">
        <v>640000</v>
      </c>
      <c r="O351" s="408">
        <v>0</v>
      </c>
      <c r="P351" s="408">
        <v>0</v>
      </c>
      <c r="Q351" s="408">
        <v>640000</v>
      </c>
      <c r="R351" s="408">
        <v>0</v>
      </c>
      <c r="S351" s="408">
        <v>640000</v>
      </c>
    </row>
    <row r="352" spans="3:23" x14ac:dyDescent="0.2">
      <c r="C352" s="395"/>
      <c r="D352" s="395"/>
      <c r="E352" s="395"/>
      <c r="F352" s="395" t="s">
        <v>1388</v>
      </c>
      <c r="G352" s="395" t="s">
        <v>1384</v>
      </c>
      <c r="H352" s="408">
        <v>0</v>
      </c>
      <c r="I352" s="408">
        <v>0</v>
      </c>
      <c r="J352" s="408">
        <v>0</v>
      </c>
      <c r="K352" s="408">
        <v>0</v>
      </c>
      <c r="L352" s="408">
        <v>0</v>
      </c>
      <c r="M352" s="408">
        <v>0</v>
      </c>
      <c r="N352" s="408">
        <v>0</v>
      </c>
      <c r="O352" s="408">
        <v>0</v>
      </c>
      <c r="P352" s="408">
        <v>0</v>
      </c>
      <c r="Q352" s="409">
        <v>0</v>
      </c>
      <c r="R352" s="409">
        <v>0</v>
      </c>
      <c r="S352" s="409">
        <v>0</v>
      </c>
    </row>
    <row r="353" spans="3:28" x14ac:dyDescent="0.2">
      <c r="C353" s="395"/>
      <c r="D353" s="395"/>
      <c r="E353" s="395"/>
      <c r="F353" s="395" t="s">
        <v>1388</v>
      </c>
      <c r="G353" s="395" t="s">
        <v>1385</v>
      </c>
      <c r="H353" s="408">
        <v>0</v>
      </c>
      <c r="I353" s="408">
        <v>0</v>
      </c>
      <c r="J353" s="408">
        <v>0</v>
      </c>
      <c r="K353" s="408">
        <v>0</v>
      </c>
      <c r="L353" s="408">
        <v>0</v>
      </c>
      <c r="M353" s="408">
        <v>0</v>
      </c>
      <c r="N353" s="408">
        <v>0</v>
      </c>
      <c r="O353" s="408">
        <v>0</v>
      </c>
      <c r="P353" s="408">
        <v>0</v>
      </c>
      <c r="Q353" s="409">
        <v>0</v>
      </c>
      <c r="R353" s="409">
        <v>0</v>
      </c>
      <c r="S353" s="409">
        <v>0</v>
      </c>
    </row>
    <row r="354" spans="3:28" x14ac:dyDescent="0.2">
      <c r="C354" s="395"/>
      <c r="D354" s="395"/>
      <c r="E354" s="395"/>
      <c r="F354" s="431"/>
      <c r="G354" s="429" t="s">
        <v>1389</v>
      </c>
      <c r="H354" s="408">
        <v>13018983.901164563</v>
      </c>
      <c r="I354" s="408">
        <v>-126119.49394234602</v>
      </c>
      <c r="J354" s="408">
        <v>12892864.407222215</v>
      </c>
      <c r="K354" s="408">
        <v>0</v>
      </c>
      <c r="L354" s="408">
        <v>12892864.407222215</v>
      </c>
      <c r="M354" s="408">
        <v>0</v>
      </c>
      <c r="N354" s="408">
        <v>640000</v>
      </c>
      <c r="O354" s="408">
        <v>0</v>
      </c>
      <c r="P354" s="408">
        <v>0</v>
      </c>
      <c r="Q354" s="409">
        <v>640000</v>
      </c>
      <c r="R354" s="409">
        <v>0</v>
      </c>
      <c r="S354" s="409">
        <v>13532864</v>
      </c>
    </row>
    <row r="355" spans="3:28" x14ac:dyDescent="0.2">
      <c r="C355" s="395"/>
      <c r="D355" s="395"/>
      <c r="E355" s="395"/>
      <c r="F355" s="432"/>
      <c r="H355" s="418"/>
      <c r="I355" s="418"/>
      <c r="J355" s="418"/>
      <c r="K355" s="418"/>
      <c r="L355" s="418"/>
      <c r="M355" s="418"/>
      <c r="N355" s="408"/>
      <c r="O355" s="408"/>
      <c r="P355" s="408"/>
      <c r="Q355" s="409"/>
      <c r="R355" s="409"/>
      <c r="S355" s="409"/>
    </row>
    <row r="356" spans="3:28" s="435" customFormat="1" x14ac:dyDescent="0.2">
      <c r="C356" s="429"/>
      <c r="D356" s="429"/>
      <c r="E356" s="429"/>
      <c r="F356" s="431"/>
      <c r="G356" s="429" t="s">
        <v>1390</v>
      </c>
      <c r="H356" s="433">
        <v>397492280.7572999</v>
      </c>
      <c r="I356" s="433">
        <v>0.43492310121655464</v>
      </c>
      <c r="J356" s="433">
        <v>397492281.19222295</v>
      </c>
      <c r="K356" s="433">
        <v>-946758.9375</v>
      </c>
      <c r="L356" s="433">
        <v>396545522.25472295</v>
      </c>
      <c r="M356" s="433">
        <v>5251722</v>
      </c>
      <c r="N356" s="433">
        <v>10385000</v>
      </c>
      <c r="O356" s="433">
        <v>4360000</v>
      </c>
      <c r="P356" s="433">
        <v>1014000</v>
      </c>
      <c r="Q356" s="434">
        <v>15759000</v>
      </c>
      <c r="R356" s="434">
        <v>5532256.333333334</v>
      </c>
      <c r="S356" s="434">
        <v>423088498</v>
      </c>
      <c r="T356" s="429"/>
      <c r="U356" s="429"/>
      <c r="V356" s="429"/>
      <c r="W356" s="429"/>
      <c r="X356" s="429"/>
      <c r="Y356" s="429"/>
      <c r="Z356" s="429"/>
      <c r="AA356" s="429"/>
      <c r="AB356" s="429"/>
    </row>
    <row r="357" spans="3:28" x14ac:dyDescent="0.2">
      <c r="C357" s="395"/>
      <c r="D357" s="395"/>
      <c r="E357" s="395"/>
      <c r="F357" s="432"/>
      <c r="H357" s="418"/>
      <c r="I357" s="418"/>
      <c r="J357" s="418"/>
      <c r="K357" s="418"/>
      <c r="L357" s="418"/>
      <c r="M357" s="418"/>
      <c r="N357" s="408"/>
      <c r="O357" s="408"/>
      <c r="P357" s="408"/>
      <c r="Q357" s="409"/>
      <c r="R357" s="409"/>
      <c r="S357" s="409"/>
    </row>
    <row r="358" spans="3:28" x14ac:dyDescent="0.2">
      <c r="C358" s="395"/>
      <c r="D358" s="395"/>
      <c r="E358" s="395"/>
      <c r="G358" s="395" t="s">
        <v>1371</v>
      </c>
      <c r="H358" s="408">
        <v>0</v>
      </c>
      <c r="I358" s="408">
        <v>-9.4587448984384537E-11</v>
      </c>
      <c r="J358" s="408">
        <v>0</v>
      </c>
      <c r="K358" s="408">
        <v>0</v>
      </c>
      <c r="L358" s="408">
        <v>0</v>
      </c>
      <c r="M358" s="408">
        <v>0</v>
      </c>
      <c r="N358" s="408">
        <v>0</v>
      </c>
      <c r="O358" s="408">
        <v>0</v>
      </c>
      <c r="P358" s="408">
        <v>0</v>
      </c>
      <c r="Q358" s="409">
        <v>0</v>
      </c>
      <c r="R358" s="409">
        <v>0</v>
      </c>
      <c r="S358" s="409">
        <v>0</v>
      </c>
    </row>
    <row r="363" spans="3:28" x14ac:dyDescent="0.2">
      <c r="C363" s="395"/>
      <c r="D363" s="395"/>
      <c r="E363" s="395"/>
      <c r="F363" s="395"/>
      <c r="G363" s="418"/>
      <c r="H363" s="407"/>
      <c r="I363" s="418"/>
      <c r="J363" s="407"/>
      <c r="K363" s="418"/>
      <c r="L363" s="407"/>
      <c r="M363" s="418"/>
      <c r="N363" s="418"/>
      <c r="O363" s="407"/>
      <c r="P363" s="418"/>
      <c r="Q363" s="436"/>
      <c r="W363" s="395">
        <v>946000</v>
      </c>
    </row>
    <row r="364" spans="3:28" x14ac:dyDescent="0.2">
      <c r="W364" s="395">
        <v>8000000</v>
      </c>
    </row>
    <row r="365" spans="3:28" x14ac:dyDescent="0.2">
      <c r="W365" s="395">
        <v>8946000</v>
      </c>
    </row>
    <row r="366" spans="3:28" x14ac:dyDescent="0.2">
      <c r="W366" s="430">
        <v>2.2559831086059984E-2</v>
      </c>
    </row>
    <row r="375" spans="3:16" x14ac:dyDescent="0.2">
      <c r="C375" s="395"/>
      <c r="D375" s="395"/>
      <c r="E375" s="395"/>
      <c r="F375" s="395"/>
      <c r="M375" s="438"/>
    </row>
    <row r="376" spans="3:16" x14ac:dyDescent="0.2">
      <c r="C376" s="395"/>
      <c r="D376" s="395"/>
      <c r="E376" s="395"/>
      <c r="F376" s="395"/>
      <c r="M376" s="438"/>
      <c r="N376" s="395"/>
      <c r="O376" s="395"/>
      <c r="P376" s="395"/>
    </row>
    <row r="378" spans="3:16" x14ac:dyDescent="0.2">
      <c r="C378" s="395"/>
      <c r="D378" s="395"/>
      <c r="E378" s="395"/>
      <c r="F378" s="395"/>
      <c r="M378" s="439"/>
      <c r="N378" s="395"/>
      <c r="O378" s="395"/>
      <c r="P378" s="395"/>
    </row>
  </sheetData>
  <autoFilter ref="C2:AB330" xr:uid="{00000000-0009-0000-0000-000005000000}"/>
  <mergeCells count="1">
    <mergeCell ref="C1:S1"/>
  </mergeCells>
  <conditionalFormatting sqref="F326">
    <cfRule type="colorScale" priority="2">
      <colorScale>
        <cfvo type="min"/>
        <cfvo type="max"/>
        <color rgb="FFFCFCFF"/>
        <color rgb="FFF8696B"/>
      </colorScale>
    </cfRule>
  </conditionalFormatting>
  <conditionalFormatting sqref="F3:F325">
    <cfRule type="colorScale" priority="3">
      <colorScale>
        <cfvo type="min"/>
        <cfvo type="max"/>
        <color rgb="FFFCFCFF"/>
        <color rgb="FFF8696B"/>
      </colorScale>
    </cfRule>
  </conditionalFormatting>
  <conditionalFormatting sqref="AH3:AH325">
    <cfRule type="colorScale" priority="1">
      <colorScale>
        <cfvo type="min"/>
        <cfvo type="max"/>
        <color rgb="FFFCFCFF"/>
        <color rgb="FFF8696B"/>
      </colorScale>
    </cfRule>
  </conditionalFormatting>
  <pageMargins left="0" right="0" top="0" bottom="0" header="0" footer="0"/>
  <pageSetup paperSize="9"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CF1EE-11A2-4EDD-B348-B7DD66CD82F7}">
  <sheetPr filterMode="1">
    <tabColor rgb="FFFFC000"/>
    <pageSetUpPr fitToPage="1"/>
  </sheetPr>
  <dimension ref="A1:AI378"/>
  <sheetViews>
    <sheetView zoomScale="120" zoomScaleNormal="120" workbookViewId="0">
      <pane ySplit="2" topLeftCell="A241" activePane="bottomLeft" state="frozen"/>
      <selection pane="bottomLeft" activeCell="A9" sqref="A9:A325"/>
    </sheetView>
  </sheetViews>
  <sheetFormatPr defaultColWidth="11.6640625" defaultRowHeight="11.25" x14ac:dyDescent="0.2"/>
  <cols>
    <col min="1" max="1" width="88.1640625" style="395" bestFit="1" customWidth="1"/>
    <col min="2" max="2" width="11.6640625" style="395"/>
    <col min="3" max="4" width="11.6640625" style="418"/>
    <col min="5" max="5" width="12.83203125" style="407" customWidth="1"/>
    <col min="6" max="6" width="48.5" style="395" bestFit="1" customWidth="1"/>
    <col min="7" max="7" width="17.1640625" style="395" bestFit="1" customWidth="1"/>
    <col min="8" max="9" width="13.33203125" style="395" customWidth="1"/>
    <col min="10" max="10" width="15.33203125" style="395" bestFit="1" customWidth="1"/>
    <col min="11" max="11" width="14" style="395" bestFit="1" customWidth="1"/>
    <col min="12" max="12" width="16.33203125" style="410" bestFit="1" customWidth="1"/>
    <col min="13" max="13" width="16.83203125" style="410" bestFit="1" customWidth="1"/>
    <col min="14" max="14" width="17.1640625" style="410" bestFit="1" customWidth="1"/>
    <col min="15" max="15" width="15" style="437" bestFit="1" customWidth="1"/>
    <col min="16" max="16" width="14.5" style="437" customWidth="1"/>
    <col min="17" max="17" width="16.1640625" style="437" bestFit="1" customWidth="1"/>
    <col min="18" max="19" width="16.1640625" style="437" customWidth="1"/>
    <col min="20" max="21" width="15" style="395" bestFit="1" customWidth="1"/>
    <col min="22" max="22" width="15" style="395" customWidth="1"/>
    <col min="23" max="23" width="15" style="395" bestFit="1" customWidth="1"/>
    <col min="24" max="25" width="12.33203125" style="395" bestFit="1" customWidth="1"/>
    <col min="26" max="26" width="15" style="395" bestFit="1" customWidth="1"/>
    <col min="27" max="27" width="12.33203125" style="395" bestFit="1" customWidth="1"/>
    <col min="28" max="28" width="11.1640625" style="395" bestFit="1" customWidth="1"/>
    <col min="29" max="30" width="11.6640625" style="395"/>
    <col min="31" max="31" width="12.33203125" style="395" bestFit="1" customWidth="1"/>
    <col min="32" max="16384" width="11.6640625" style="395"/>
  </cols>
  <sheetData>
    <row r="1" spans="1:35" ht="33.75" x14ac:dyDescent="0.2">
      <c r="C1" s="918" t="s">
        <v>1819</v>
      </c>
      <c r="D1" s="919"/>
      <c r="E1" s="919"/>
      <c r="F1" s="919"/>
      <c r="G1" s="919"/>
      <c r="H1" s="919"/>
      <c r="I1" s="919"/>
      <c r="J1" s="919"/>
      <c r="K1" s="919"/>
      <c r="L1" s="919"/>
      <c r="M1" s="919"/>
      <c r="N1" s="919"/>
      <c r="O1" s="919"/>
      <c r="P1" s="919"/>
      <c r="Q1" s="920"/>
      <c r="R1" s="615"/>
      <c r="S1" s="615"/>
      <c r="T1" s="393"/>
      <c r="U1" s="394" t="s">
        <v>1365</v>
      </c>
      <c r="V1" s="394" t="s">
        <v>1366</v>
      </c>
      <c r="W1" s="394" t="s">
        <v>1367</v>
      </c>
      <c r="X1" s="394" t="s">
        <v>1368</v>
      </c>
      <c r="Y1" s="394" t="s">
        <v>1369</v>
      </c>
      <c r="Z1" s="394" t="s">
        <v>1370</v>
      </c>
      <c r="AA1" s="394" t="s">
        <v>1371</v>
      </c>
    </row>
    <row r="2" spans="1:35" ht="45" x14ac:dyDescent="0.2">
      <c r="A2" s="395" t="s">
        <v>480</v>
      </c>
      <c r="C2" s="394" t="s">
        <v>0</v>
      </c>
      <c r="D2" s="394" t="s">
        <v>1169</v>
      </c>
      <c r="E2" s="614" t="s">
        <v>1</v>
      </c>
      <c r="F2" s="398" t="s">
        <v>1818</v>
      </c>
      <c r="G2" s="399" t="s">
        <v>486</v>
      </c>
      <c r="H2" s="399" t="s">
        <v>485</v>
      </c>
      <c r="I2" s="399" t="s">
        <v>1817</v>
      </c>
      <c r="J2" s="399" t="s">
        <v>484</v>
      </c>
      <c r="K2" s="399" t="s">
        <v>1816</v>
      </c>
      <c r="L2" s="399" t="s">
        <v>483</v>
      </c>
      <c r="M2" s="399" t="s">
        <v>482</v>
      </c>
      <c r="N2" s="399" t="s">
        <v>1375</v>
      </c>
      <c r="O2" s="402" t="s">
        <v>1171</v>
      </c>
      <c r="P2" s="402" t="s">
        <v>481</v>
      </c>
      <c r="Q2" s="402" t="s">
        <v>1172</v>
      </c>
      <c r="R2" s="613"/>
      <c r="S2" s="613"/>
      <c r="T2" s="403"/>
      <c r="U2" s="612">
        <v>11</v>
      </c>
      <c r="V2" s="612">
        <v>9.68</v>
      </c>
      <c r="W2" s="612">
        <v>12.18</v>
      </c>
      <c r="X2" s="612">
        <v>1.91</v>
      </c>
      <c r="Y2" s="612">
        <v>1.5</v>
      </c>
      <c r="Z2" s="612"/>
      <c r="AA2" s="612"/>
      <c r="AB2" s="405" t="s">
        <v>760</v>
      </c>
      <c r="AF2" s="399" t="s">
        <v>485</v>
      </c>
    </row>
    <row r="3" spans="1:35" hidden="1" x14ac:dyDescent="0.2">
      <c r="A3" s="395" t="str">
        <f t="shared" ref="A3:A66" si="0">CONCATENATE(B3," - ",F3)</f>
        <v xml:space="preserve">001 - Aldeburgh Primary School </v>
      </c>
      <c r="B3" s="395" t="s">
        <v>91</v>
      </c>
      <c r="C3" s="406">
        <v>1</v>
      </c>
      <c r="D3" s="406" t="str">
        <f t="shared" ref="D3:D66" si="1">IF(E3="ACADEMY","ACADEMY",C3)</f>
        <v>ACADEMY</v>
      </c>
      <c r="E3" s="407" t="str">
        <f t="shared" ref="E3:E17" si="2">AH3</f>
        <v>ACADEMY</v>
      </c>
      <c r="F3" s="395" t="s">
        <v>92</v>
      </c>
      <c r="G3" s="408">
        <f>VLOOKUP(C3,'[13]New ISB 19-20'!A:BX,76,FALSE)</f>
        <v>472533.51594395516</v>
      </c>
      <c r="H3" s="408">
        <f>VLOOKUP(C3,'[13]New ISB 19-20'!A:CD,81,FALSE)</f>
        <v>0</v>
      </c>
      <c r="I3" s="408"/>
      <c r="J3" s="408">
        <f t="shared" ref="J3:J66" si="3">G3+H3</f>
        <v>472533.51594395516</v>
      </c>
      <c r="K3" s="606"/>
      <c r="L3" s="408">
        <f>VLOOKUP(C3,'[13]Adjusted Factors 19-20'!A:BQ,68,FALSE)</f>
        <v>0</v>
      </c>
      <c r="M3" s="408">
        <f>VLOOKUP(C3,'[13]Adjusted Factors 19-20'!A:BR,69,FALSE)*10000</f>
        <v>0</v>
      </c>
      <c r="N3" s="408">
        <f>VLOOKUP(C3,'[13]Adjusted Factors 19-20'!A:BS,67,FALSE)*6000</f>
        <v>0</v>
      </c>
      <c r="O3" s="409">
        <f t="shared" ref="O3:O66" si="4">SUM(L3:N3)</f>
        <v>0</v>
      </c>
      <c r="P3" s="409"/>
      <c r="Q3" s="409">
        <f t="shared" ref="Q3:Q66" si="5">ROUND(J3+K3+O3+P3,0)</f>
        <v>472534</v>
      </c>
      <c r="R3" s="409"/>
      <c r="S3" s="409"/>
      <c r="T3" s="406">
        <v>1</v>
      </c>
      <c r="U3" s="410">
        <f t="shared" ref="U3:U34" si="6">IF(H3=0,0,$U$2*AB3)</f>
        <v>0</v>
      </c>
      <c r="V3" s="410"/>
      <c r="W3" s="410">
        <f t="shared" ref="W3:W66" si="7">IF(H3=0,0,$W$2*AB3)</f>
        <v>0</v>
      </c>
      <c r="X3" s="410">
        <f t="shared" ref="X3:X66" si="8">IF(H3=0,0,$X$2*AB3)</f>
        <v>0</v>
      </c>
      <c r="Y3" s="410">
        <f t="shared" ref="Y3:Y66" si="9">IF(H3=0,0,$Y$2*AB3)</f>
        <v>0</v>
      </c>
      <c r="Z3" s="410">
        <f t="shared" ref="Z3:Z66" si="10">-SUM(U3:Y3)</f>
        <v>0</v>
      </c>
      <c r="AA3" s="410">
        <f t="shared" ref="AA3:AA66" si="11">Z3-H3</f>
        <v>0</v>
      </c>
      <c r="AB3" s="410">
        <f>VLOOKUP(C3,'[13]Adjusted Factors 19-20'!A:N,14,FALSE)</f>
        <v>105</v>
      </c>
      <c r="AF3" s="408" t="e">
        <f>VLOOKUP(C3,#REF!,69,FALSE)</f>
        <v>#REF!</v>
      </c>
      <c r="AG3" s="406">
        <v>1</v>
      </c>
      <c r="AH3" s="407" t="s">
        <v>1</v>
      </c>
      <c r="AI3" s="395" t="s">
        <v>92</v>
      </c>
    </row>
    <row r="4" spans="1:35" hidden="1" x14ac:dyDescent="0.2">
      <c r="A4" s="395" t="str">
        <f t="shared" si="0"/>
        <v xml:space="preserve">005 - Barnby &amp; North Cover Community Primary </v>
      </c>
      <c r="B4" s="395" t="s">
        <v>95</v>
      </c>
      <c r="C4" s="406">
        <v>5</v>
      </c>
      <c r="D4" s="406" t="str">
        <f t="shared" si="1"/>
        <v>ACADEMY</v>
      </c>
      <c r="E4" s="407" t="str">
        <f t="shared" si="2"/>
        <v>ACADEMY</v>
      </c>
      <c r="F4" s="395" t="s">
        <v>479</v>
      </c>
      <c r="G4" s="408">
        <f>VLOOKUP(C4,'[13]New ISB 19-20'!A:BX,76,FALSE)</f>
        <v>433545.71895681595</v>
      </c>
      <c r="H4" s="408">
        <f>VLOOKUP(C4,'[13]New ISB 19-20'!A:CD,81,FALSE)</f>
        <v>0</v>
      </c>
      <c r="I4" s="408"/>
      <c r="J4" s="408">
        <f t="shared" si="3"/>
        <v>433545.71895681595</v>
      </c>
      <c r="K4" s="606"/>
      <c r="L4" s="408">
        <f>VLOOKUP(C4,'[13]Adjusted Factors 19-20'!A:BQ,68,FALSE)</f>
        <v>0</v>
      </c>
      <c r="M4" s="408">
        <f>VLOOKUP(C4,'[13]Adjusted Factors 19-20'!A:BR,69,FALSE)*10000</f>
        <v>0</v>
      </c>
      <c r="N4" s="408">
        <f>VLOOKUP(C4,'[13]Adjusted Factors 19-20'!A:BS,67,FALSE)*6000</f>
        <v>0</v>
      </c>
      <c r="O4" s="409">
        <f t="shared" si="4"/>
        <v>0</v>
      </c>
      <c r="P4" s="409"/>
      <c r="Q4" s="409">
        <f t="shared" si="5"/>
        <v>433546</v>
      </c>
      <c r="R4" s="409"/>
      <c r="S4" s="409"/>
      <c r="T4" s="406">
        <v>5</v>
      </c>
      <c r="U4" s="410">
        <f t="shared" si="6"/>
        <v>0</v>
      </c>
      <c r="V4" s="410"/>
      <c r="W4" s="410">
        <f t="shared" si="7"/>
        <v>0</v>
      </c>
      <c r="X4" s="410">
        <f t="shared" si="8"/>
        <v>0</v>
      </c>
      <c r="Y4" s="410">
        <f t="shared" si="9"/>
        <v>0</v>
      </c>
      <c r="Z4" s="410">
        <f t="shared" si="10"/>
        <v>0</v>
      </c>
      <c r="AA4" s="410">
        <f t="shared" si="11"/>
        <v>0</v>
      </c>
      <c r="AB4" s="410">
        <f>VLOOKUP(C4,'[13]Adjusted Factors 19-20'!A:N,14,FALSE)</f>
        <v>96</v>
      </c>
      <c r="AF4" s="408" t="e">
        <f>VLOOKUP(C4,#REF!,69,FALSE)</f>
        <v>#REF!</v>
      </c>
      <c r="AG4" s="406">
        <v>5</v>
      </c>
      <c r="AH4" s="407" t="s">
        <v>1</v>
      </c>
      <c r="AI4" s="395" t="s">
        <v>479</v>
      </c>
    </row>
    <row r="5" spans="1:35" hidden="1" x14ac:dyDescent="0.2">
      <c r="A5" s="395" t="str">
        <f t="shared" si="0"/>
        <v>006 - The Albert Pye Community Primary School</v>
      </c>
      <c r="B5" s="395" t="s">
        <v>96</v>
      </c>
      <c r="C5" s="406">
        <v>6</v>
      </c>
      <c r="D5" s="406" t="str">
        <f t="shared" si="1"/>
        <v>ACADEMY</v>
      </c>
      <c r="E5" s="407" t="str">
        <f t="shared" si="2"/>
        <v>ACADEMY</v>
      </c>
      <c r="F5" s="395" t="s">
        <v>97</v>
      </c>
      <c r="G5" s="408">
        <f>VLOOKUP(C5,'[13]New ISB 19-20'!A:BX,76,FALSE)</f>
        <v>1305500.1306539932</v>
      </c>
      <c r="H5" s="408">
        <f>VLOOKUP(C5,'[13]New ISB 19-20'!A:CD,81,FALSE)</f>
        <v>0</v>
      </c>
      <c r="I5" s="408"/>
      <c r="J5" s="408">
        <f t="shared" si="3"/>
        <v>1305500.1306539932</v>
      </c>
      <c r="K5" s="606"/>
      <c r="L5" s="408">
        <f>VLOOKUP(C5,'[13]Adjusted Factors 19-20'!A:BQ,68,FALSE)</f>
        <v>0</v>
      </c>
      <c r="M5" s="408">
        <f>VLOOKUP(C5,'[13]Adjusted Factors 19-20'!A:BR,69,FALSE)*10000</f>
        <v>0</v>
      </c>
      <c r="N5" s="408">
        <f>VLOOKUP(C5,'[13]Adjusted Factors 19-20'!A:BS,67,FALSE)*6000</f>
        <v>0</v>
      </c>
      <c r="O5" s="409">
        <f t="shared" si="4"/>
        <v>0</v>
      </c>
      <c r="P5" s="409"/>
      <c r="Q5" s="409">
        <f t="shared" si="5"/>
        <v>1305500</v>
      </c>
      <c r="R5" s="409"/>
      <c r="S5" s="409"/>
      <c r="T5" s="406">
        <v>6</v>
      </c>
      <c r="U5" s="410">
        <f t="shared" si="6"/>
        <v>0</v>
      </c>
      <c r="V5" s="410"/>
      <c r="W5" s="410">
        <f t="shared" si="7"/>
        <v>0</v>
      </c>
      <c r="X5" s="410">
        <f t="shared" si="8"/>
        <v>0</v>
      </c>
      <c r="Y5" s="410">
        <f t="shared" si="9"/>
        <v>0</v>
      </c>
      <c r="Z5" s="410">
        <f t="shared" si="10"/>
        <v>0</v>
      </c>
      <c r="AA5" s="410">
        <f t="shared" si="11"/>
        <v>0</v>
      </c>
      <c r="AB5" s="410">
        <f>VLOOKUP(C5,'[13]Adjusted Factors 19-20'!A:N,14,FALSE)</f>
        <v>359</v>
      </c>
      <c r="AF5" s="408" t="e">
        <f>VLOOKUP(C5,#REF!,69,FALSE)</f>
        <v>#REF!</v>
      </c>
      <c r="AG5" s="406">
        <v>6</v>
      </c>
      <c r="AH5" s="407" t="s">
        <v>1</v>
      </c>
      <c r="AI5" s="395" t="s">
        <v>97</v>
      </c>
    </row>
    <row r="6" spans="1:35" hidden="1" x14ac:dyDescent="0.2">
      <c r="A6" s="395" t="str">
        <f t="shared" si="0"/>
        <v>007 - Ravensmere Infant School</v>
      </c>
      <c r="B6" s="395" t="s">
        <v>98</v>
      </c>
      <c r="C6" s="406">
        <v>7</v>
      </c>
      <c r="D6" s="406" t="str">
        <f t="shared" si="1"/>
        <v>ACADEMY</v>
      </c>
      <c r="E6" s="407" t="str">
        <f t="shared" si="2"/>
        <v>ACADEMY</v>
      </c>
      <c r="F6" s="395" t="s">
        <v>99</v>
      </c>
      <c r="G6" s="408">
        <f>VLOOKUP(C6,'[13]New ISB 19-20'!A:BX,76,FALSE)</f>
        <v>295790.81037243642</v>
      </c>
      <c r="H6" s="408">
        <f>VLOOKUP(C6,'[13]New ISB 19-20'!A:CD,81,FALSE)</f>
        <v>0</v>
      </c>
      <c r="I6" s="408"/>
      <c r="J6" s="408">
        <f t="shared" si="3"/>
        <v>295790.81037243642</v>
      </c>
      <c r="K6" s="606"/>
      <c r="L6" s="408">
        <f>VLOOKUP(C6,'[13]Adjusted Factors 19-20'!A:BQ,68,FALSE)</f>
        <v>0</v>
      </c>
      <c r="M6" s="408">
        <f>VLOOKUP(C6,'[13]Adjusted Factors 19-20'!A:BR,69,FALSE)*10000</f>
        <v>0</v>
      </c>
      <c r="N6" s="408">
        <f>VLOOKUP(C6,'[13]Adjusted Factors 19-20'!A:BS,67,FALSE)*6000</f>
        <v>0</v>
      </c>
      <c r="O6" s="409">
        <f t="shared" si="4"/>
        <v>0</v>
      </c>
      <c r="P6" s="409"/>
      <c r="Q6" s="409">
        <f t="shared" si="5"/>
        <v>295791</v>
      </c>
      <c r="R6" s="409"/>
      <c r="S6" s="409"/>
      <c r="T6" s="406">
        <v>7</v>
      </c>
      <c r="U6" s="410">
        <f t="shared" si="6"/>
        <v>0</v>
      </c>
      <c r="V6" s="410"/>
      <c r="W6" s="410">
        <f t="shared" si="7"/>
        <v>0</v>
      </c>
      <c r="X6" s="410">
        <f t="shared" si="8"/>
        <v>0</v>
      </c>
      <c r="Y6" s="410">
        <f t="shared" si="9"/>
        <v>0</v>
      </c>
      <c r="Z6" s="410">
        <f t="shared" si="10"/>
        <v>0</v>
      </c>
      <c r="AA6" s="410">
        <f t="shared" si="11"/>
        <v>0</v>
      </c>
      <c r="AB6" s="410">
        <f>VLOOKUP(C6,'[13]Adjusted Factors 19-20'!A:N,14,FALSE)</f>
        <v>57</v>
      </c>
      <c r="AF6" s="408" t="e">
        <f>VLOOKUP(C6,#REF!,69,FALSE)</f>
        <v>#REF!</v>
      </c>
      <c r="AG6" s="406">
        <v>7</v>
      </c>
      <c r="AH6" s="407" t="s">
        <v>1</v>
      </c>
      <c r="AI6" s="395" t="s">
        <v>99</v>
      </c>
    </row>
    <row r="7" spans="1:35" hidden="1" x14ac:dyDescent="0.2">
      <c r="A7" s="395" t="str">
        <f t="shared" si="0"/>
        <v>008 - Beccles Primary Academy</v>
      </c>
      <c r="B7" s="395" t="s">
        <v>100</v>
      </c>
      <c r="C7" s="406">
        <v>8</v>
      </c>
      <c r="D7" s="406" t="str">
        <f t="shared" si="1"/>
        <v>ACADEMY</v>
      </c>
      <c r="E7" s="407" t="str">
        <f t="shared" si="2"/>
        <v>ACADEMY</v>
      </c>
      <c r="F7" s="395" t="s">
        <v>478</v>
      </c>
      <c r="G7" s="408">
        <f>VLOOKUP(C7,'[13]New ISB 19-20'!A:BX,76,FALSE)</f>
        <v>983352.70970335556</v>
      </c>
      <c r="H7" s="408">
        <f>VLOOKUP(C7,'[13]New ISB 19-20'!A:CD,81,FALSE)</f>
        <v>0</v>
      </c>
      <c r="I7" s="408"/>
      <c r="J7" s="408">
        <f t="shared" si="3"/>
        <v>983352.70970335556</v>
      </c>
      <c r="K7" s="606"/>
      <c r="L7" s="408">
        <f>VLOOKUP(C7,'[13]Adjusted Factors 19-20'!A:BQ,68,FALSE)</f>
        <v>0</v>
      </c>
      <c r="M7" s="408">
        <f>VLOOKUP(C7,'[13]Adjusted Factors 19-20'!A:BR,69,FALSE)*10000</f>
        <v>0</v>
      </c>
      <c r="N7" s="408">
        <f>VLOOKUP(C7,'[13]Adjusted Factors 19-20'!A:BS,67,FALSE)*6000</f>
        <v>0</v>
      </c>
      <c r="O7" s="409">
        <f t="shared" si="4"/>
        <v>0</v>
      </c>
      <c r="P7" s="409"/>
      <c r="Q7" s="409">
        <f t="shared" si="5"/>
        <v>983353</v>
      </c>
      <c r="R7" s="409"/>
      <c r="S7" s="409"/>
      <c r="T7" s="406">
        <v>8</v>
      </c>
      <c r="U7" s="410">
        <f t="shared" si="6"/>
        <v>0</v>
      </c>
      <c r="V7" s="410"/>
      <c r="W7" s="410">
        <f t="shared" si="7"/>
        <v>0</v>
      </c>
      <c r="X7" s="410">
        <f t="shared" si="8"/>
        <v>0</v>
      </c>
      <c r="Y7" s="410">
        <f t="shared" si="9"/>
        <v>0</v>
      </c>
      <c r="Z7" s="410">
        <f t="shared" si="10"/>
        <v>0</v>
      </c>
      <c r="AA7" s="410">
        <f t="shared" si="11"/>
        <v>0</v>
      </c>
      <c r="AB7" s="410">
        <f>VLOOKUP(C7,'[13]Adjusted Factors 19-20'!A:N,14,FALSE)</f>
        <v>231</v>
      </c>
      <c r="AF7" s="408" t="e">
        <f>VLOOKUP(C7,#REF!,69,FALSE)</f>
        <v>#REF!</v>
      </c>
      <c r="AG7" s="406">
        <v>8</v>
      </c>
      <c r="AH7" s="407" t="s">
        <v>1</v>
      </c>
      <c r="AI7" s="395" t="s">
        <v>478</v>
      </c>
    </row>
    <row r="8" spans="1:35" hidden="1" x14ac:dyDescent="0.2">
      <c r="A8" s="395" t="str">
        <f t="shared" si="0"/>
        <v>009 - St Benet's Catholic Primary School</v>
      </c>
      <c r="B8" s="395" t="s">
        <v>101</v>
      </c>
      <c r="C8" s="406">
        <v>9</v>
      </c>
      <c r="D8" s="406" t="str">
        <f t="shared" si="1"/>
        <v>ACADEMY</v>
      </c>
      <c r="E8" s="407" t="str">
        <f t="shared" si="2"/>
        <v>ACADEMY</v>
      </c>
      <c r="F8" s="395" t="s">
        <v>102</v>
      </c>
      <c r="G8" s="408">
        <f>VLOOKUP(C8,'[13]New ISB 19-20'!A:BX,76,FALSE)</f>
        <v>437719.39246278111</v>
      </c>
      <c r="H8" s="408">
        <f>VLOOKUP(C8,'[13]New ISB 19-20'!A:CD,81,FALSE)</f>
        <v>0</v>
      </c>
      <c r="I8" s="408"/>
      <c r="J8" s="408">
        <f t="shared" si="3"/>
        <v>437719.39246278111</v>
      </c>
      <c r="K8" s="606"/>
      <c r="L8" s="408">
        <f>VLOOKUP(C8,'[13]Adjusted Factors 19-20'!A:BQ,68,FALSE)</f>
        <v>0</v>
      </c>
      <c r="M8" s="408">
        <f>VLOOKUP(C8,'[13]Adjusted Factors 19-20'!A:BR,69,FALSE)*10000</f>
        <v>0</v>
      </c>
      <c r="N8" s="408">
        <f>VLOOKUP(C8,'[13]Adjusted Factors 19-20'!A:BS,67,FALSE)*6000</f>
        <v>0</v>
      </c>
      <c r="O8" s="409">
        <f t="shared" si="4"/>
        <v>0</v>
      </c>
      <c r="P8" s="409"/>
      <c r="Q8" s="409">
        <f t="shared" si="5"/>
        <v>437719</v>
      </c>
      <c r="R8" s="409"/>
      <c r="S8" s="409"/>
      <c r="T8" s="406">
        <v>9</v>
      </c>
      <c r="U8" s="410">
        <f t="shared" si="6"/>
        <v>0</v>
      </c>
      <c r="V8" s="410"/>
      <c r="W8" s="410">
        <f t="shared" si="7"/>
        <v>0</v>
      </c>
      <c r="X8" s="410">
        <f t="shared" si="8"/>
        <v>0</v>
      </c>
      <c r="Y8" s="410">
        <f t="shared" si="9"/>
        <v>0</v>
      </c>
      <c r="Z8" s="410">
        <f t="shared" si="10"/>
        <v>0</v>
      </c>
      <c r="AA8" s="410">
        <f t="shared" si="11"/>
        <v>0</v>
      </c>
      <c r="AB8" s="410">
        <f>VLOOKUP(C8,'[13]Adjusted Factors 19-20'!A:N,14,FALSE)</f>
        <v>95</v>
      </c>
      <c r="AF8" s="408" t="e">
        <f>VLOOKUP(C8,#REF!,69,FALSE)</f>
        <v>#REF!</v>
      </c>
      <c r="AG8" s="406">
        <v>9</v>
      </c>
      <c r="AH8" s="407" t="s">
        <v>1</v>
      </c>
      <c r="AI8" s="395" t="s">
        <v>102</v>
      </c>
    </row>
    <row r="9" spans="1:35" x14ac:dyDescent="0.2">
      <c r="A9" s="395" t="str">
        <f t="shared" si="0"/>
        <v>010 - Bedfield C of E VCP School</v>
      </c>
      <c r="B9" s="395" t="s">
        <v>103</v>
      </c>
      <c r="C9" s="406">
        <v>10</v>
      </c>
      <c r="D9" s="406">
        <f t="shared" si="1"/>
        <v>10</v>
      </c>
      <c r="E9" s="407">
        <f t="shared" si="2"/>
        <v>0</v>
      </c>
      <c r="F9" s="395" t="s">
        <v>104</v>
      </c>
      <c r="G9" s="408">
        <f>VLOOKUP(C9,'[13]New ISB 19-20'!A:BX,76,FALSE)</f>
        <v>266575.07101910876</v>
      </c>
      <c r="H9" s="408">
        <f>VLOOKUP(C9,'[13]New ISB 19-20'!A:CD,81,FALSE)</f>
        <v>-1196.55</v>
      </c>
      <c r="I9" s="408"/>
      <c r="J9" s="408">
        <f t="shared" si="3"/>
        <v>265378.52101910877</v>
      </c>
      <c r="K9" s="606"/>
      <c r="L9" s="408">
        <f>VLOOKUP(C9,'[13]Adjusted Factors 19-20'!A:BQ,68,FALSE)</f>
        <v>0</v>
      </c>
      <c r="M9" s="408">
        <f>VLOOKUP(C9,'[13]Adjusted Factors 19-20'!A:BR,69,FALSE)*10000</f>
        <v>0</v>
      </c>
      <c r="N9" s="408">
        <f>VLOOKUP(C9,'[13]Adjusted Factors 19-20'!A:BS,67,FALSE)*6000</f>
        <v>0</v>
      </c>
      <c r="O9" s="409">
        <f t="shared" si="4"/>
        <v>0</v>
      </c>
      <c r="P9" s="409"/>
      <c r="Q9" s="409">
        <f t="shared" si="5"/>
        <v>265379</v>
      </c>
      <c r="R9" s="409"/>
      <c r="S9" s="409"/>
      <c r="T9" s="406">
        <v>10</v>
      </c>
      <c r="U9" s="410">
        <f t="shared" si="6"/>
        <v>495</v>
      </c>
      <c r="V9" s="410"/>
      <c r="W9" s="410">
        <f t="shared" si="7"/>
        <v>548.1</v>
      </c>
      <c r="X9" s="410">
        <f t="shared" si="8"/>
        <v>85.95</v>
      </c>
      <c r="Y9" s="410">
        <f t="shared" si="9"/>
        <v>67.5</v>
      </c>
      <c r="Z9" s="410">
        <f t="shared" si="10"/>
        <v>-1196.55</v>
      </c>
      <c r="AA9" s="410">
        <f t="shared" si="11"/>
        <v>0</v>
      </c>
      <c r="AB9" s="410">
        <f>VLOOKUP(C9,'[13]Adjusted Factors 19-20'!A:N,14,FALSE)</f>
        <v>45</v>
      </c>
      <c r="AF9" s="408" t="e">
        <f>VLOOKUP(C9,#REF!,69,FALSE)</f>
        <v>#REF!</v>
      </c>
      <c r="AG9" s="406">
        <v>10</v>
      </c>
      <c r="AH9" s="407">
        <v>0</v>
      </c>
      <c r="AI9" s="395" t="s">
        <v>104</v>
      </c>
    </row>
    <row r="10" spans="1:35" x14ac:dyDescent="0.2">
      <c r="A10" s="395" t="str">
        <f t="shared" si="0"/>
        <v>011 - Benhall St Mary's C of E VCP School</v>
      </c>
      <c r="B10" s="395" t="s">
        <v>105</v>
      </c>
      <c r="C10" s="406">
        <v>11</v>
      </c>
      <c r="D10" s="406">
        <f t="shared" si="1"/>
        <v>11</v>
      </c>
      <c r="E10" s="407">
        <f t="shared" si="2"/>
        <v>0</v>
      </c>
      <c r="F10" s="395" t="s">
        <v>106</v>
      </c>
      <c r="G10" s="408">
        <f>VLOOKUP(C10,'[13]New ISB 19-20'!A:BX,76,FALSE)</f>
        <v>446746.42346714158</v>
      </c>
      <c r="H10" s="408">
        <f>VLOOKUP(C10,'[13]New ISB 19-20'!A:CD,81,FALSE)</f>
        <v>-2685.59</v>
      </c>
      <c r="I10" s="408"/>
      <c r="J10" s="408">
        <f t="shared" si="3"/>
        <v>444060.83346714155</v>
      </c>
      <c r="K10" s="606"/>
      <c r="L10" s="408">
        <f>VLOOKUP(C10,'[13]Adjusted Factors 19-20'!A:BQ,68,FALSE)</f>
        <v>0</v>
      </c>
      <c r="M10" s="408">
        <f>VLOOKUP(C10,'[13]Adjusted Factors 19-20'!A:BR,69,FALSE)*10000</f>
        <v>0</v>
      </c>
      <c r="N10" s="408">
        <f>VLOOKUP(C10,'[13]Adjusted Factors 19-20'!A:BS,67,FALSE)*6000</f>
        <v>0</v>
      </c>
      <c r="O10" s="409">
        <f t="shared" si="4"/>
        <v>0</v>
      </c>
      <c r="P10" s="409"/>
      <c r="Q10" s="409">
        <f t="shared" si="5"/>
        <v>444061</v>
      </c>
      <c r="R10" s="409"/>
      <c r="S10" s="409"/>
      <c r="T10" s="406">
        <v>11</v>
      </c>
      <c r="U10" s="410">
        <f t="shared" si="6"/>
        <v>1111</v>
      </c>
      <c r="V10" s="410"/>
      <c r="W10" s="410">
        <f t="shared" si="7"/>
        <v>1230.18</v>
      </c>
      <c r="X10" s="410">
        <f t="shared" si="8"/>
        <v>192.91</v>
      </c>
      <c r="Y10" s="410">
        <f t="shared" si="9"/>
        <v>151.5</v>
      </c>
      <c r="Z10" s="410">
        <f t="shared" si="10"/>
        <v>-2685.59</v>
      </c>
      <c r="AA10" s="410">
        <f t="shared" si="11"/>
        <v>0</v>
      </c>
      <c r="AB10" s="410">
        <f>VLOOKUP(C10,'[13]Adjusted Factors 19-20'!A:N,14,FALSE)</f>
        <v>101</v>
      </c>
      <c r="AF10" s="408" t="e">
        <f>VLOOKUP(C10,#REF!,69,FALSE)</f>
        <v>#REF!</v>
      </c>
      <c r="AG10" s="406">
        <v>11</v>
      </c>
      <c r="AH10" s="407">
        <v>0</v>
      </c>
      <c r="AI10" s="395" t="s">
        <v>106</v>
      </c>
    </row>
    <row r="11" spans="1:35" x14ac:dyDescent="0.2">
      <c r="A11" s="395" t="str">
        <f t="shared" si="0"/>
        <v>012 - Blundeston C of E VCP School</v>
      </c>
      <c r="B11" s="395" t="s">
        <v>107</v>
      </c>
      <c r="C11" s="406">
        <v>12</v>
      </c>
      <c r="D11" s="406">
        <f t="shared" si="1"/>
        <v>12</v>
      </c>
      <c r="E11" s="407">
        <f t="shared" si="2"/>
        <v>0</v>
      </c>
      <c r="F11" s="395" t="s">
        <v>108</v>
      </c>
      <c r="G11" s="408">
        <f>VLOOKUP(C11,'[13]New ISB 19-20'!A:BX,76,FALSE)</f>
        <v>796688.46238705493</v>
      </c>
      <c r="H11" s="408">
        <f>VLOOKUP(C11,'[13]New ISB 19-20'!A:CD,81,FALSE)</f>
        <v>-5318</v>
      </c>
      <c r="I11" s="408"/>
      <c r="J11" s="408">
        <f t="shared" si="3"/>
        <v>791370.46238705493</v>
      </c>
      <c r="K11" s="606"/>
      <c r="L11" s="408">
        <f>VLOOKUP(C11,'[13]Adjusted Factors 19-20'!A:BQ,68,FALSE)</f>
        <v>0</v>
      </c>
      <c r="M11" s="408">
        <f>VLOOKUP(C11,'[13]Adjusted Factors 19-20'!A:BR,69,FALSE)*10000</f>
        <v>0</v>
      </c>
      <c r="N11" s="408">
        <f>VLOOKUP(C11,'[13]Adjusted Factors 19-20'!A:BS,67,FALSE)*6000</f>
        <v>0</v>
      </c>
      <c r="O11" s="409">
        <f t="shared" si="4"/>
        <v>0</v>
      </c>
      <c r="P11" s="409"/>
      <c r="Q11" s="409">
        <f t="shared" si="5"/>
        <v>791370</v>
      </c>
      <c r="R11" s="409"/>
      <c r="S11" s="409"/>
      <c r="T11" s="406">
        <v>12</v>
      </c>
      <c r="U11" s="410">
        <f t="shared" si="6"/>
        <v>2200</v>
      </c>
      <c r="V11" s="410"/>
      <c r="W11" s="410">
        <f t="shared" si="7"/>
        <v>2436</v>
      </c>
      <c r="X11" s="410">
        <f t="shared" si="8"/>
        <v>382</v>
      </c>
      <c r="Y11" s="410">
        <f t="shared" si="9"/>
        <v>300</v>
      </c>
      <c r="Z11" s="410">
        <f t="shared" si="10"/>
        <v>-5318</v>
      </c>
      <c r="AA11" s="410">
        <f t="shared" si="11"/>
        <v>0</v>
      </c>
      <c r="AB11" s="410">
        <f>VLOOKUP(C11,'[13]Adjusted Factors 19-20'!A:N,14,FALSE)</f>
        <v>200</v>
      </c>
      <c r="AF11" s="408" t="e">
        <f>VLOOKUP(C11,#REF!,69,FALSE)</f>
        <v>#REF!</v>
      </c>
      <c r="AG11" s="406">
        <v>12</v>
      </c>
      <c r="AH11" s="407">
        <v>0</v>
      </c>
      <c r="AI11" s="395" t="s">
        <v>108</v>
      </c>
    </row>
    <row r="12" spans="1:35" hidden="1" x14ac:dyDescent="0.2">
      <c r="A12" s="395" t="str">
        <f t="shared" si="0"/>
        <v>013 - Bramfield C of E VCP School</v>
      </c>
      <c r="B12" s="395" t="s">
        <v>109</v>
      </c>
      <c r="C12" s="406">
        <v>13</v>
      </c>
      <c r="D12" s="406" t="str">
        <f t="shared" si="1"/>
        <v>ACADEMY</v>
      </c>
      <c r="E12" s="407" t="str">
        <f t="shared" si="2"/>
        <v>ACADEMY</v>
      </c>
      <c r="F12" s="395" t="s">
        <v>110</v>
      </c>
      <c r="G12" s="408">
        <f>VLOOKUP(C12,'[13]New ISB 19-20'!A:BX,76,FALSE)</f>
        <v>430522.62694907334</v>
      </c>
      <c r="H12" s="408">
        <f>VLOOKUP(C12,'[13]New ISB 19-20'!A:CD,81,FALSE)</f>
        <v>0</v>
      </c>
      <c r="I12" s="408"/>
      <c r="J12" s="408">
        <f t="shared" si="3"/>
        <v>430522.62694907334</v>
      </c>
      <c r="K12" s="606"/>
      <c r="L12" s="408">
        <f>VLOOKUP(C12,'[13]Adjusted Factors 19-20'!A:BQ,68,FALSE)</f>
        <v>0</v>
      </c>
      <c r="M12" s="408">
        <f>VLOOKUP(C12,'[13]Adjusted Factors 19-20'!A:BR,69,FALSE)*10000</f>
        <v>0</v>
      </c>
      <c r="N12" s="408">
        <f>VLOOKUP(C12,'[13]Adjusted Factors 19-20'!A:BS,67,FALSE)*6000</f>
        <v>0</v>
      </c>
      <c r="O12" s="409">
        <f t="shared" si="4"/>
        <v>0</v>
      </c>
      <c r="P12" s="409"/>
      <c r="Q12" s="409">
        <f t="shared" si="5"/>
        <v>430523</v>
      </c>
      <c r="R12" s="409"/>
      <c r="S12" s="409"/>
      <c r="T12" s="406">
        <v>13</v>
      </c>
      <c r="U12" s="410">
        <f t="shared" si="6"/>
        <v>0</v>
      </c>
      <c r="V12" s="410"/>
      <c r="W12" s="410">
        <f t="shared" si="7"/>
        <v>0</v>
      </c>
      <c r="X12" s="410">
        <f t="shared" si="8"/>
        <v>0</v>
      </c>
      <c r="Y12" s="410">
        <f t="shared" si="9"/>
        <v>0</v>
      </c>
      <c r="Z12" s="410">
        <f t="shared" si="10"/>
        <v>0</v>
      </c>
      <c r="AA12" s="410">
        <f t="shared" si="11"/>
        <v>0</v>
      </c>
      <c r="AB12" s="410">
        <f>VLOOKUP(C12,'[13]Adjusted Factors 19-20'!A:N,14,FALSE)</f>
        <v>91</v>
      </c>
      <c r="AE12" s="601">
        <f>J12/12*4</f>
        <v>143507.54231635778</v>
      </c>
      <c r="AF12" s="408" t="e">
        <f>VLOOKUP(C12,#REF!,69,FALSE)</f>
        <v>#REF!</v>
      </c>
      <c r="AG12" s="406">
        <v>13</v>
      </c>
      <c r="AH12" s="407" t="s">
        <v>1</v>
      </c>
      <c r="AI12" s="395" t="s">
        <v>110</v>
      </c>
    </row>
    <row r="13" spans="1:35" hidden="1" x14ac:dyDescent="0.2">
      <c r="A13" s="395" t="str">
        <f t="shared" si="0"/>
        <v>014 - Brampton C of E VCP School</v>
      </c>
      <c r="B13" s="395" t="s">
        <v>111</v>
      </c>
      <c r="C13" s="406">
        <v>14</v>
      </c>
      <c r="D13" s="406" t="str">
        <f t="shared" si="1"/>
        <v>ACADEMY</v>
      </c>
      <c r="E13" s="407" t="str">
        <f t="shared" si="2"/>
        <v>ACADEMY</v>
      </c>
      <c r="F13" s="395" t="s">
        <v>112</v>
      </c>
      <c r="G13" s="408">
        <f>VLOOKUP(C13,'[13]New ISB 19-20'!A:BX,76,FALSE)</f>
        <v>421722.77765385358</v>
      </c>
      <c r="H13" s="408">
        <f>VLOOKUP(C13,'[13]New ISB 19-20'!A:CD,81,FALSE)</f>
        <v>0</v>
      </c>
      <c r="I13" s="408"/>
      <c r="J13" s="408">
        <f t="shared" si="3"/>
        <v>421722.77765385358</v>
      </c>
      <c r="K13" s="606"/>
      <c r="L13" s="408">
        <f>VLOOKUP(C13,'[13]Adjusted Factors 19-20'!A:BQ,68,FALSE)</f>
        <v>0</v>
      </c>
      <c r="M13" s="408">
        <f>VLOOKUP(C13,'[13]Adjusted Factors 19-20'!A:BR,69,FALSE)*10000</f>
        <v>0</v>
      </c>
      <c r="N13" s="408">
        <f>VLOOKUP(C13,'[13]Adjusted Factors 19-20'!A:BS,67,FALSE)*6000</f>
        <v>0</v>
      </c>
      <c r="O13" s="409">
        <f t="shared" si="4"/>
        <v>0</v>
      </c>
      <c r="P13" s="409"/>
      <c r="Q13" s="409">
        <f t="shared" si="5"/>
        <v>421723</v>
      </c>
      <c r="R13" s="409"/>
      <c r="S13" s="409"/>
      <c r="T13" s="406">
        <v>14</v>
      </c>
      <c r="U13" s="410">
        <f t="shared" si="6"/>
        <v>0</v>
      </c>
      <c r="V13" s="410"/>
      <c r="W13" s="410">
        <f t="shared" si="7"/>
        <v>0</v>
      </c>
      <c r="X13" s="410">
        <f t="shared" si="8"/>
        <v>0</v>
      </c>
      <c r="Y13" s="410">
        <f t="shared" si="9"/>
        <v>0</v>
      </c>
      <c r="Z13" s="410">
        <f t="shared" si="10"/>
        <v>0</v>
      </c>
      <c r="AA13" s="410">
        <f t="shared" si="11"/>
        <v>0</v>
      </c>
      <c r="AB13" s="410">
        <f>VLOOKUP(C13,'[13]Adjusted Factors 19-20'!A:N,14,FALSE)</f>
        <v>87</v>
      </c>
      <c r="AF13" s="408" t="e">
        <f>VLOOKUP(C13,#REF!,69,FALSE)</f>
        <v>#REF!</v>
      </c>
      <c r="AG13" s="406">
        <v>14</v>
      </c>
      <c r="AH13" s="407" t="s">
        <v>1</v>
      </c>
      <c r="AI13" s="395" t="s">
        <v>112</v>
      </c>
    </row>
    <row r="14" spans="1:35" hidden="1" x14ac:dyDescent="0.2">
      <c r="A14" s="395" t="str">
        <f t="shared" si="0"/>
        <v>015 - Bungay Primary School</v>
      </c>
      <c r="B14" s="395" t="s">
        <v>113</v>
      </c>
      <c r="C14" s="406">
        <v>15</v>
      </c>
      <c r="D14" s="406" t="str">
        <f t="shared" si="1"/>
        <v>ACADEMY</v>
      </c>
      <c r="E14" s="407" t="str">
        <f t="shared" si="2"/>
        <v>ACADEMY</v>
      </c>
      <c r="F14" s="395" t="s">
        <v>114</v>
      </c>
      <c r="G14" s="408">
        <f>VLOOKUP(C14,'[13]New ISB 19-20'!A:BX,76,FALSE)</f>
        <v>872640.92383940588</v>
      </c>
      <c r="H14" s="408">
        <f>VLOOKUP(C14,'[13]New ISB 19-20'!A:CD,81,FALSE)</f>
        <v>0</v>
      </c>
      <c r="I14" s="408"/>
      <c r="J14" s="408">
        <f t="shared" si="3"/>
        <v>872640.92383940588</v>
      </c>
      <c r="K14" s="606"/>
      <c r="L14" s="408">
        <f>VLOOKUP(C14,'[13]Adjusted Factors 19-20'!A:BQ,68,FALSE)*10000</f>
        <v>0</v>
      </c>
      <c r="M14" s="408">
        <f>VLOOKUP(C14,'[13]Adjusted Factors 19-20'!A:BR,69,FALSE)*10000</f>
        <v>0</v>
      </c>
      <c r="N14" s="408">
        <f>VLOOKUP(C14,'[13]Adjusted Factors 19-20'!A:BS,67,FALSE)*6000</f>
        <v>0</v>
      </c>
      <c r="O14" s="409">
        <f t="shared" si="4"/>
        <v>0</v>
      </c>
      <c r="P14" s="409"/>
      <c r="Q14" s="409">
        <f t="shared" si="5"/>
        <v>872641</v>
      </c>
      <c r="R14" s="409"/>
      <c r="S14" s="409"/>
      <c r="T14" s="406">
        <v>15</v>
      </c>
      <c r="U14" s="410">
        <f t="shared" si="6"/>
        <v>0</v>
      </c>
      <c r="V14" s="410"/>
      <c r="W14" s="410">
        <f t="shared" si="7"/>
        <v>0</v>
      </c>
      <c r="X14" s="410">
        <f t="shared" si="8"/>
        <v>0</v>
      </c>
      <c r="Y14" s="410">
        <f t="shared" si="9"/>
        <v>0</v>
      </c>
      <c r="Z14" s="410">
        <f t="shared" si="10"/>
        <v>0</v>
      </c>
      <c r="AA14" s="410">
        <f t="shared" si="11"/>
        <v>0</v>
      </c>
      <c r="AB14" s="410">
        <f>VLOOKUP(C14,'[13]Adjusted Factors 19-20'!A:N,14,FALSE)</f>
        <v>214</v>
      </c>
      <c r="AF14" s="408" t="e">
        <f>VLOOKUP(C14,#REF!,69,FALSE)</f>
        <v>#REF!</v>
      </c>
      <c r="AG14" s="406">
        <v>15</v>
      </c>
      <c r="AH14" s="407" t="s">
        <v>1</v>
      </c>
      <c r="AI14" s="395" t="s">
        <v>114</v>
      </c>
    </row>
    <row r="15" spans="1:35" hidden="1" x14ac:dyDescent="0.2">
      <c r="A15" s="395" t="str">
        <f t="shared" si="0"/>
        <v>016 - St Edmund's Catholic Primary School, Bungay</v>
      </c>
      <c r="B15" s="395" t="s">
        <v>115</v>
      </c>
      <c r="C15" s="406">
        <v>16</v>
      </c>
      <c r="D15" s="406" t="str">
        <f t="shared" si="1"/>
        <v>ACADEMY</v>
      </c>
      <c r="E15" s="407" t="str">
        <f t="shared" si="2"/>
        <v>ACADEMY</v>
      </c>
      <c r="F15" s="395" t="s">
        <v>116</v>
      </c>
      <c r="G15" s="408">
        <f>VLOOKUP(C15,'[13]New ISB 19-20'!A:BX,76,FALSE)</f>
        <v>388676.89890720788</v>
      </c>
      <c r="H15" s="408">
        <f>VLOOKUP(C15,'[13]New ISB 19-20'!A:CD,81,FALSE)</f>
        <v>0</v>
      </c>
      <c r="I15" s="408"/>
      <c r="J15" s="408">
        <f t="shared" si="3"/>
        <v>388676.89890720788</v>
      </c>
      <c r="K15" s="606"/>
      <c r="L15" s="408">
        <f>VLOOKUP(C15,'[13]Adjusted Factors 19-20'!A:BQ,68,FALSE)*10000</f>
        <v>0</v>
      </c>
      <c r="M15" s="408">
        <f>VLOOKUP(C15,'[13]Adjusted Factors 19-20'!A:BR,69,FALSE)*10000</f>
        <v>0</v>
      </c>
      <c r="N15" s="408">
        <f>VLOOKUP(C15,'[13]Adjusted Factors 19-20'!A:BS,67,FALSE)*6000</f>
        <v>0</v>
      </c>
      <c r="O15" s="409">
        <f t="shared" si="4"/>
        <v>0</v>
      </c>
      <c r="P15" s="409"/>
      <c r="Q15" s="409">
        <f t="shared" si="5"/>
        <v>388677</v>
      </c>
      <c r="R15" s="409"/>
      <c r="S15" s="409"/>
      <c r="T15" s="406">
        <v>16</v>
      </c>
      <c r="U15" s="410">
        <f t="shared" si="6"/>
        <v>0</v>
      </c>
      <c r="V15" s="410"/>
      <c r="W15" s="410">
        <f t="shared" si="7"/>
        <v>0</v>
      </c>
      <c r="X15" s="410">
        <f t="shared" si="8"/>
        <v>0</v>
      </c>
      <c r="Y15" s="410">
        <f t="shared" si="9"/>
        <v>0</v>
      </c>
      <c r="Z15" s="410">
        <f t="shared" si="10"/>
        <v>0</v>
      </c>
      <c r="AA15" s="410">
        <f t="shared" si="11"/>
        <v>0</v>
      </c>
      <c r="AB15" s="410">
        <f>VLOOKUP(C15,'[13]Adjusted Factors 19-20'!A:N,14,FALSE)</f>
        <v>82</v>
      </c>
      <c r="AF15" s="408" t="e">
        <f>VLOOKUP(C15,#REF!,69,FALSE)</f>
        <v>#REF!</v>
      </c>
      <c r="AG15" s="406">
        <v>16</v>
      </c>
      <c r="AH15" s="407" t="s">
        <v>1</v>
      </c>
      <c r="AI15" s="395" t="s">
        <v>116</v>
      </c>
    </row>
    <row r="16" spans="1:35" x14ac:dyDescent="0.2">
      <c r="A16" s="395" t="str">
        <f t="shared" si="0"/>
        <v>017 - St Botolph's CEVCP School</v>
      </c>
      <c r="B16" s="395" t="s">
        <v>117</v>
      </c>
      <c r="C16" s="406">
        <v>17</v>
      </c>
      <c r="D16" s="406">
        <f t="shared" si="1"/>
        <v>17</v>
      </c>
      <c r="E16" s="407">
        <f t="shared" si="2"/>
        <v>0</v>
      </c>
      <c r="F16" s="395" t="s">
        <v>118</v>
      </c>
      <c r="G16" s="408">
        <f>VLOOKUP(C16,'[13]New ISB 19-20'!A:BX,76,FALSE)</f>
        <v>721939.5092013285</v>
      </c>
      <c r="H16" s="408">
        <f>VLOOKUP(C16,'[13]New ISB 19-20'!A:CD,81,FALSE)</f>
        <v>-4706.43</v>
      </c>
      <c r="I16" s="408"/>
      <c r="J16" s="408">
        <f t="shared" si="3"/>
        <v>717233.07920132845</v>
      </c>
      <c r="K16" s="606"/>
      <c r="L16" s="408">
        <f>VLOOKUP(C16,'[13]Adjusted Factors 19-20'!A:BQ,68,FALSE)*10000</f>
        <v>0</v>
      </c>
      <c r="M16" s="408">
        <f>VLOOKUP(C16,'[13]Adjusted Factors 19-20'!A:BR,69,FALSE)*10000</f>
        <v>0</v>
      </c>
      <c r="N16" s="408">
        <f>VLOOKUP(C16,'[13]Adjusted Factors 19-20'!A:BS,67,FALSE)*6000</f>
        <v>0</v>
      </c>
      <c r="O16" s="409">
        <f t="shared" si="4"/>
        <v>0</v>
      </c>
      <c r="P16" s="409"/>
      <c r="Q16" s="409">
        <f t="shared" si="5"/>
        <v>717233</v>
      </c>
      <c r="R16" s="409"/>
      <c r="S16" s="409"/>
      <c r="T16" s="406">
        <v>17</v>
      </c>
      <c r="U16" s="410">
        <f t="shared" si="6"/>
        <v>1947</v>
      </c>
      <c r="V16" s="410"/>
      <c r="W16" s="410">
        <f t="shared" si="7"/>
        <v>2155.86</v>
      </c>
      <c r="X16" s="410">
        <f t="shared" si="8"/>
        <v>338.07</v>
      </c>
      <c r="Y16" s="410">
        <f t="shared" si="9"/>
        <v>265.5</v>
      </c>
      <c r="Z16" s="410">
        <f t="shared" si="10"/>
        <v>-4706.43</v>
      </c>
      <c r="AA16" s="410">
        <f t="shared" si="11"/>
        <v>0</v>
      </c>
      <c r="AB16" s="410">
        <f>VLOOKUP(C16,'[13]Adjusted Factors 19-20'!A:N,14,FALSE)</f>
        <v>177</v>
      </c>
      <c r="AF16" s="408" t="e">
        <f>VLOOKUP(C16,#REF!,69,FALSE)</f>
        <v>#REF!</v>
      </c>
      <c r="AG16" s="406">
        <v>17</v>
      </c>
      <c r="AH16" s="407">
        <v>0</v>
      </c>
      <c r="AI16" s="395" t="s">
        <v>118</v>
      </c>
    </row>
    <row r="17" spans="1:35" x14ac:dyDescent="0.2">
      <c r="A17" s="395" t="str">
        <f t="shared" si="0"/>
        <v>019 - Carlton Colville Primary School</v>
      </c>
      <c r="B17" s="395" t="s">
        <v>119</v>
      </c>
      <c r="C17" s="406">
        <v>19</v>
      </c>
      <c r="D17" s="406">
        <f t="shared" si="1"/>
        <v>19</v>
      </c>
      <c r="E17" s="407">
        <f t="shared" si="2"/>
        <v>0</v>
      </c>
      <c r="F17" s="395" t="s">
        <v>120</v>
      </c>
      <c r="G17" s="408">
        <f>VLOOKUP(C17,'[13]New ISB 19-20'!A:BX,76,FALSE)</f>
        <v>1536171.3189773972</v>
      </c>
      <c r="H17" s="408">
        <f>VLOOKUP(C17,'[13]New ISB 19-20'!A:CD,81,FALSE)</f>
        <v>-11088.03</v>
      </c>
      <c r="I17" s="408"/>
      <c r="J17" s="408">
        <f t="shared" si="3"/>
        <v>1525083.2889773971</v>
      </c>
      <c r="K17" s="606"/>
      <c r="L17" s="408">
        <f>VLOOKUP(C17,'[13]Adjusted Factors 19-20'!A:BQ,68,FALSE)*10000</f>
        <v>0</v>
      </c>
      <c r="M17" s="408">
        <f>VLOOKUP(C17,'[13]Adjusted Factors 19-20'!A:BR,69,FALSE)*10000</f>
        <v>0</v>
      </c>
      <c r="N17" s="408">
        <f>VLOOKUP(C17,'[13]Adjusted Factors 19-20'!A:BS,67,FALSE)*6000</f>
        <v>0</v>
      </c>
      <c r="O17" s="409">
        <f t="shared" si="4"/>
        <v>0</v>
      </c>
      <c r="P17" s="409"/>
      <c r="Q17" s="409">
        <f t="shared" si="5"/>
        <v>1525083</v>
      </c>
      <c r="R17" s="409"/>
      <c r="S17" s="409"/>
      <c r="T17" s="406">
        <v>19</v>
      </c>
      <c r="U17" s="410">
        <f t="shared" si="6"/>
        <v>4587</v>
      </c>
      <c r="V17" s="410"/>
      <c r="W17" s="410">
        <f t="shared" si="7"/>
        <v>5079.0599999999995</v>
      </c>
      <c r="X17" s="410">
        <f t="shared" si="8"/>
        <v>796.46999999999991</v>
      </c>
      <c r="Y17" s="410">
        <f t="shared" si="9"/>
        <v>625.5</v>
      </c>
      <c r="Z17" s="410">
        <f t="shared" si="10"/>
        <v>-11088.029999999999</v>
      </c>
      <c r="AA17" s="410">
        <f t="shared" si="11"/>
        <v>0</v>
      </c>
      <c r="AB17" s="410">
        <f>VLOOKUP(C17,'[13]Adjusted Factors 19-20'!A:N,14,FALSE)</f>
        <v>417</v>
      </c>
      <c r="AF17" s="408" t="e">
        <f>VLOOKUP(C17,#REF!,69,FALSE)</f>
        <v>#REF!</v>
      </c>
      <c r="AG17" s="406">
        <v>19</v>
      </c>
      <c r="AH17" s="407">
        <v>0</v>
      </c>
      <c r="AI17" s="395" t="s">
        <v>120</v>
      </c>
    </row>
    <row r="18" spans="1:35" hidden="1" x14ac:dyDescent="0.2">
      <c r="A18" s="395" t="str">
        <f t="shared" si="0"/>
        <v>020 - Charsfield CEVCP School</v>
      </c>
      <c r="B18" s="395" t="s">
        <v>121</v>
      </c>
      <c r="C18" s="406">
        <v>20</v>
      </c>
      <c r="D18" s="406" t="str">
        <f t="shared" si="1"/>
        <v>ACADEMY</v>
      </c>
      <c r="E18" s="407" t="s">
        <v>1</v>
      </c>
      <c r="F18" s="395" t="s">
        <v>122</v>
      </c>
      <c r="G18" s="408">
        <f>VLOOKUP(C18,'[13]New ISB 19-20'!A:BX,76,FALSE)</f>
        <v>280334.58587514266</v>
      </c>
      <c r="H18" s="408">
        <f>VLOOKUP(C18,'[13]New ISB 19-20'!A:CD,81,FALSE)</f>
        <v>0</v>
      </c>
      <c r="I18" s="408"/>
      <c r="J18" s="408">
        <f t="shared" si="3"/>
        <v>280334.58587514266</v>
      </c>
      <c r="K18" s="606"/>
      <c r="L18" s="408">
        <f>VLOOKUP(C18,'[13]Adjusted Factors 19-20'!A:BQ,68,FALSE)*10000</f>
        <v>0</v>
      </c>
      <c r="M18" s="408">
        <f>VLOOKUP(C18,'[13]Adjusted Factors 19-20'!A:BR,69,FALSE)*10000</f>
        <v>0</v>
      </c>
      <c r="N18" s="408">
        <f>VLOOKUP(C18,'[13]Adjusted Factors 19-20'!A:BS,67,FALSE)*6000</f>
        <v>0</v>
      </c>
      <c r="O18" s="409">
        <f t="shared" si="4"/>
        <v>0</v>
      </c>
      <c r="P18" s="409"/>
      <c r="Q18" s="409">
        <f t="shared" si="5"/>
        <v>280335</v>
      </c>
      <c r="R18" s="409"/>
      <c r="S18" s="409"/>
      <c r="T18" s="406">
        <v>20</v>
      </c>
      <c r="U18" s="410">
        <f t="shared" si="6"/>
        <v>0</v>
      </c>
      <c r="V18" s="410"/>
      <c r="W18" s="410">
        <f t="shared" si="7"/>
        <v>0</v>
      </c>
      <c r="X18" s="410">
        <f t="shared" si="8"/>
        <v>0</v>
      </c>
      <c r="Y18" s="410">
        <f t="shared" si="9"/>
        <v>0</v>
      </c>
      <c r="Z18" s="410">
        <f t="shared" si="10"/>
        <v>0</v>
      </c>
      <c r="AA18" s="410">
        <f t="shared" si="11"/>
        <v>0</v>
      </c>
      <c r="AB18" s="410">
        <f>VLOOKUP(C18,'[13]Adjusted Factors 19-20'!A:N,14,FALSE)</f>
        <v>44</v>
      </c>
      <c r="AF18" s="408" t="e">
        <f>VLOOKUP(C18,#REF!,69,FALSE)</f>
        <v>#REF!</v>
      </c>
      <c r="AG18" s="406">
        <v>20</v>
      </c>
      <c r="AH18" s="407">
        <v>0</v>
      </c>
      <c r="AI18" s="395" t="s">
        <v>122</v>
      </c>
    </row>
    <row r="19" spans="1:35" x14ac:dyDescent="0.2">
      <c r="A19" s="395" t="str">
        <f t="shared" si="0"/>
        <v>022 - Corton CEVCP School</v>
      </c>
      <c r="B19" s="395" t="s">
        <v>123</v>
      </c>
      <c r="C19" s="406">
        <v>22</v>
      </c>
      <c r="D19" s="406">
        <f t="shared" si="1"/>
        <v>22</v>
      </c>
      <c r="E19" s="407">
        <f>AH19</f>
        <v>0</v>
      </c>
      <c r="F19" s="395" t="s">
        <v>477</v>
      </c>
      <c r="G19" s="408">
        <f>VLOOKUP(C19,'[13]New ISB 19-20'!A:BX,76,FALSE)</f>
        <v>496232.77908464876</v>
      </c>
      <c r="H19" s="408">
        <f>VLOOKUP(C19,'[13]New ISB 19-20'!A:CD,81,FALSE)</f>
        <v>-3057.85</v>
      </c>
      <c r="I19" s="408"/>
      <c r="J19" s="408">
        <f t="shared" si="3"/>
        <v>493174.92908464879</v>
      </c>
      <c r="K19" s="606"/>
      <c r="L19" s="408">
        <f>VLOOKUP(C19,'[13]Adjusted Factors 19-20'!A:BQ,68,FALSE)*10000</f>
        <v>0</v>
      </c>
      <c r="M19" s="408">
        <f>VLOOKUP(C19,'[13]Adjusted Factors 19-20'!A:BR,69,FALSE)*10000</f>
        <v>0</v>
      </c>
      <c r="N19" s="408">
        <f>VLOOKUP(C19,'[13]Adjusted Factors 19-20'!A:BS,67,FALSE)*6000</f>
        <v>0</v>
      </c>
      <c r="O19" s="409">
        <f t="shared" si="4"/>
        <v>0</v>
      </c>
      <c r="P19" s="409"/>
      <c r="Q19" s="409">
        <f t="shared" si="5"/>
        <v>493175</v>
      </c>
      <c r="R19" s="409"/>
      <c r="S19" s="409"/>
      <c r="T19" s="406">
        <v>22</v>
      </c>
      <c r="U19" s="410">
        <f t="shared" si="6"/>
        <v>1265</v>
      </c>
      <c r="V19" s="410"/>
      <c r="W19" s="410">
        <f t="shared" si="7"/>
        <v>1400.7</v>
      </c>
      <c r="X19" s="410">
        <f t="shared" si="8"/>
        <v>219.64999999999998</v>
      </c>
      <c r="Y19" s="410">
        <f t="shared" si="9"/>
        <v>172.5</v>
      </c>
      <c r="Z19" s="410">
        <f t="shared" si="10"/>
        <v>-3057.85</v>
      </c>
      <c r="AA19" s="410">
        <f t="shared" si="11"/>
        <v>0</v>
      </c>
      <c r="AB19" s="410">
        <f>VLOOKUP(C19,'[13]Adjusted Factors 19-20'!A:N,14,FALSE)</f>
        <v>115</v>
      </c>
      <c r="AF19" s="408" t="e">
        <f>VLOOKUP(C19,#REF!,69,FALSE)</f>
        <v>#REF!</v>
      </c>
      <c r="AG19" s="406">
        <v>22</v>
      </c>
      <c r="AH19" s="407">
        <v>0</v>
      </c>
      <c r="AI19" s="395" t="s">
        <v>477</v>
      </c>
    </row>
    <row r="20" spans="1:35" hidden="1" x14ac:dyDescent="0.2">
      <c r="A20" s="395" t="str">
        <f t="shared" si="0"/>
        <v>023 - Coldfair Green CP School</v>
      </c>
      <c r="B20" s="395" t="s">
        <v>124</v>
      </c>
      <c r="C20" s="406">
        <v>23</v>
      </c>
      <c r="D20" s="406" t="str">
        <f t="shared" si="1"/>
        <v>ACADEMY</v>
      </c>
      <c r="E20" s="407" t="s">
        <v>1</v>
      </c>
      <c r="F20" s="395" t="s">
        <v>125</v>
      </c>
      <c r="G20" s="408">
        <f>VLOOKUP(C20,'[13]New ISB 19-20'!A:BX,76,FALSE)</f>
        <v>556277.25323330797</v>
      </c>
      <c r="H20" s="408"/>
      <c r="I20" s="408">
        <v>-3696.0099999999998</v>
      </c>
      <c r="J20" s="408">
        <f t="shared" si="3"/>
        <v>556277.25323330797</v>
      </c>
      <c r="K20" s="606"/>
      <c r="L20" s="408">
        <f>VLOOKUP(C20,'[13]Adjusted Factors 19-20'!A:BQ,68,FALSE)*10000</f>
        <v>0</v>
      </c>
      <c r="M20" s="408">
        <f>VLOOKUP(C20,'[13]Adjusted Factors 19-20'!A:BR,69,FALSE)*10000</f>
        <v>0</v>
      </c>
      <c r="N20" s="408">
        <f>VLOOKUP(C20,'[13]Adjusted Factors 19-20'!A:BS,67,FALSE)*6000</f>
        <v>0</v>
      </c>
      <c r="O20" s="409">
        <f t="shared" si="4"/>
        <v>0</v>
      </c>
      <c r="P20" s="409"/>
      <c r="Q20" s="409">
        <f t="shared" si="5"/>
        <v>556277</v>
      </c>
      <c r="R20" s="409"/>
      <c r="S20" s="409"/>
      <c r="T20" s="406">
        <v>23</v>
      </c>
      <c r="U20" s="410">
        <f t="shared" si="6"/>
        <v>0</v>
      </c>
      <c r="V20" s="410"/>
      <c r="W20" s="410">
        <f t="shared" si="7"/>
        <v>0</v>
      </c>
      <c r="X20" s="410">
        <f t="shared" si="8"/>
        <v>0</v>
      </c>
      <c r="Y20" s="410">
        <f t="shared" si="9"/>
        <v>0</v>
      </c>
      <c r="Z20" s="410">
        <f t="shared" si="10"/>
        <v>0</v>
      </c>
      <c r="AA20" s="410">
        <f t="shared" si="11"/>
        <v>0</v>
      </c>
      <c r="AB20" s="410">
        <f>VLOOKUP(C20,'[13]Adjusted Factors 19-20'!A:N,14,FALSE)</f>
        <v>139</v>
      </c>
      <c r="AF20" s="408" t="e">
        <f>VLOOKUP(C20,#REF!,69,FALSE)</f>
        <v>#REF!</v>
      </c>
      <c r="AG20" s="406">
        <v>23</v>
      </c>
      <c r="AH20" s="407" t="s">
        <v>1</v>
      </c>
      <c r="AI20" s="395" t="s">
        <v>125</v>
      </c>
    </row>
    <row r="21" spans="1:35" x14ac:dyDescent="0.2">
      <c r="A21" s="395" t="str">
        <f t="shared" si="0"/>
        <v>025 - Sir Robert Hitcham's CEVAP School, Debenham</v>
      </c>
      <c r="B21" s="395" t="s">
        <v>126</v>
      </c>
      <c r="C21" s="406">
        <v>25</v>
      </c>
      <c r="D21" s="406">
        <f t="shared" si="1"/>
        <v>25</v>
      </c>
      <c r="E21" s="407">
        <f>AH21</f>
        <v>0</v>
      </c>
      <c r="F21" s="395" t="s">
        <v>127</v>
      </c>
      <c r="G21" s="408">
        <f>VLOOKUP(C21,'[13]New ISB 19-20'!A:BX,76,FALSE)</f>
        <v>700927.63245070109</v>
      </c>
      <c r="H21" s="408">
        <f>VLOOKUP(C21,'[13]New ISB 19-20'!A:CD,81,FALSE)</f>
        <v>-4972.33</v>
      </c>
      <c r="I21" s="408"/>
      <c r="J21" s="408">
        <f t="shared" si="3"/>
        <v>695955.30245070113</v>
      </c>
      <c r="K21" s="606"/>
      <c r="L21" s="408">
        <f>VLOOKUP(C21,'[13]Adjusted Factors 19-20'!A:BQ,68,FALSE)*10000</f>
        <v>0</v>
      </c>
      <c r="M21" s="408">
        <f>VLOOKUP(C21,'[13]Adjusted Factors 19-20'!A:BR,69,FALSE)*10000</f>
        <v>0</v>
      </c>
      <c r="N21" s="408">
        <f>VLOOKUP(C21,'[13]Adjusted Factors 19-20'!A:BS,67,FALSE)*6000</f>
        <v>0</v>
      </c>
      <c r="O21" s="409">
        <f t="shared" si="4"/>
        <v>0</v>
      </c>
      <c r="P21" s="409"/>
      <c r="Q21" s="409">
        <f t="shared" si="5"/>
        <v>695955</v>
      </c>
      <c r="R21" s="409"/>
      <c r="S21" s="409"/>
      <c r="T21" s="406">
        <v>25</v>
      </c>
      <c r="U21" s="410">
        <f t="shared" si="6"/>
        <v>2057</v>
      </c>
      <c r="V21" s="410"/>
      <c r="W21" s="410">
        <f t="shared" si="7"/>
        <v>2277.66</v>
      </c>
      <c r="X21" s="410">
        <f t="shared" si="8"/>
        <v>357.16999999999996</v>
      </c>
      <c r="Y21" s="410">
        <f t="shared" si="9"/>
        <v>280.5</v>
      </c>
      <c r="Z21" s="410">
        <f t="shared" si="10"/>
        <v>-4972.33</v>
      </c>
      <c r="AA21" s="410">
        <f t="shared" si="11"/>
        <v>0</v>
      </c>
      <c r="AB21" s="410">
        <f>VLOOKUP(C21,'[13]Adjusted Factors 19-20'!A:N,14,FALSE)</f>
        <v>187</v>
      </c>
      <c r="AF21" s="408" t="e">
        <f>VLOOKUP(C21,#REF!,69,FALSE)</f>
        <v>#REF!</v>
      </c>
      <c r="AG21" s="406">
        <v>25</v>
      </c>
      <c r="AH21" s="407">
        <v>0</v>
      </c>
      <c r="AI21" s="395" t="s">
        <v>127</v>
      </c>
    </row>
    <row r="22" spans="1:35" hidden="1" x14ac:dyDescent="0.2">
      <c r="A22" s="395" t="str">
        <f t="shared" si="0"/>
        <v>026 - Dennington CEVCP School</v>
      </c>
      <c r="B22" s="395" t="s">
        <v>128</v>
      </c>
      <c r="C22" s="406">
        <v>26</v>
      </c>
      <c r="D22" s="406" t="str">
        <f t="shared" si="1"/>
        <v>ACADEMY</v>
      </c>
      <c r="E22" s="407" t="s">
        <v>1</v>
      </c>
      <c r="F22" s="395" t="s">
        <v>129</v>
      </c>
      <c r="G22" s="408">
        <f>VLOOKUP(C22,'[13]New ISB 19-20'!A:BX,76,FALSE)</f>
        <v>349902.21284867061</v>
      </c>
      <c r="H22" s="408">
        <f>VLOOKUP(C22,'[13]New ISB 19-20'!A:CD,81,FALSE)</f>
        <v>0</v>
      </c>
      <c r="I22" s="408"/>
      <c r="J22" s="408">
        <f t="shared" si="3"/>
        <v>349902.21284867061</v>
      </c>
      <c r="K22" s="606"/>
      <c r="L22" s="408">
        <f>VLOOKUP(C22,'[13]Adjusted Factors 19-20'!A:BQ,68,FALSE)*10000</f>
        <v>0</v>
      </c>
      <c r="M22" s="408">
        <f>VLOOKUP(C22,'[13]Adjusted Factors 19-20'!A:BR,69,FALSE)*10000</f>
        <v>0</v>
      </c>
      <c r="N22" s="408">
        <f>VLOOKUP(C22,'[13]Adjusted Factors 19-20'!A:BS,67,FALSE)*6000</f>
        <v>0</v>
      </c>
      <c r="O22" s="409">
        <f t="shared" si="4"/>
        <v>0</v>
      </c>
      <c r="P22" s="409"/>
      <c r="Q22" s="409">
        <f t="shared" si="5"/>
        <v>349902</v>
      </c>
      <c r="R22" s="409"/>
      <c r="S22" s="409"/>
      <c r="T22" s="406">
        <v>26</v>
      </c>
      <c r="U22" s="410">
        <f t="shared" si="6"/>
        <v>0</v>
      </c>
      <c r="V22" s="410"/>
      <c r="W22" s="410">
        <f t="shared" si="7"/>
        <v>0</v>
      </c>
      <c r="X22" s="410">
        <f t="shared" si="8"/>
        <v>0</v>
      </c>
      <c r="Y22" s="410">
        <f t="shared" si="9"/>
        <v>0</v>
      </c>
      <c r="Z22" s="410">
        <f t="shared" si="10"/>
        <v>0</v>
      </c>
      <c r="AA22" s="410">
        <f t="shared" si="11"/>
        <v>0</v>
      </c>
      <c r="AB22" s="410">
        <f>VLOOKUP(C22,'[13]Adjusted Factors 19-20'!A:N,14,FALSE)</f>
        <v>62</v>
      </c>
      <c r="AF22" s="408" t="e">
        <f>VLOOKUP(C22,#REF!,69,FALSE)</f>
        <v>#REF!</v>
      </c>
      <c r="AG22" s="406">
        <v>26</v>
      </c>
      <c r="AH22" s="407">
        <v>0</v>
      </c>
      <c r="AI22" s="395" t="s">
        <v>129</v>
      </c>
    </row>
    <row r="23" spans="1:35" x14ac:dyDescent="0.2">
      <c r="A23" s="395" t="str">
        <f t="shared" si="0"/>
        <v>029 - Earl Soham Community Primary School</v>
      </c>
      <c r="B23" s="395" t="s">
        <v>130</v>
      </c>
      <c r="C23" s="406">
        <v>29</v>
      </c>
      <c r="D23" s="406">
        <f t="shared" si="1"/>
        <v>29</v>
      </c>
      <c r="E23" s="407">
        <f t="shared" ref="E23:E29" si="12">AH23</f>
        <v>0</v>
      </c>
      <c r="F23" s="395" t="s">
        <v>131</v>
      </c>
      <c r="G23" s="408">
        <f>VLOOKUP(C23,'[13]New ISB 19-20'!A:BX,76,FALSE)</f>
        <v>331301.75182436837</v>
      </c>
      <c r="H23" s="408">
        <f>VLOOKUP(C23,'[13]New ISB 19-20'!A:CD,81,FALSE)</f>
        <v>-1515.6299999999999</v>
      </c>
      <c r="I23" s="408"/>
      <c r="J23" s="408">
        <f t="shared" si="3"/>
        <v>329786.12182436837</v>
      </c>
      <c r="K23" s="606"/>
      <c r="L23" s="408">
        <f>VLOOKUP(C23,'[13]Adjusted Factors 19-20'!A:BQ,68,FALSE)*10000</f>
        <v>0</v>
      </c>
      <c r="M23" s="408">
        <f>VLOOKUP(C23,'[13]Adjusted Factors 19-20'!A:BR,69,FALSE)*10000</f>
        <v>0</v>
      </c>
      <c r="N23" s="408">
        <f>VLOOKUP(C23,'[13]Adjusted Factors 19-20'!A:BS,67,FALSE)*6000</f>
        <v>0</v>
      </c>
      <c r="O23" s="409">
        <f t="shared" si="4"/>
        <v>0</v>
      </c>
      <c r="P23" s="409"/>
      <c r="Q23" s="409">
        <f t="shared" si="5"/>
        <v>329786</v>
      </c>
      <c r="R23" s="409"/>
      <c r="S23" s="409"/>
      <c r="T23" s="406">
        <v>29</v>
      </c>
      <c r="U23" s="410">
        <f t="shared" si="6"/>
        <v>627</v>
      </c>
      <c r="V23" s="410"/>
      <c r="W23" s="410">
        <f t="shared" si="7"/>
        <v>694.26</v>
      </c>
      <c r="X23" s="410">
        <f t="shared" si="8"/>
        <v>108.86999999999999</v>
      </c>
      <c r="Y23" s="410">
        <f t="shared" si="9"/>
        <v>85.5</v>
      </c>
      <c r="Z23" s="410">
        <f t="shared" si="10"/>
        <v>-1515.6299999999999</v>
      </c>
      <c r="AA23" s="410">
        <f t="shared" si="11"/>
        <v>0</v>
      </c>
      <c r="AB23" s="410">
        <f>VLOOKUP(C23,'[13]Adjusted Factors 19-20'!A:N,14,FALSE)</f>
        <v>57</v>
      </c>
      <c r="AF23" s="408" t="e">
        <f>VLOOKUP(C23,#REF!,69,FALSE)</f>
        <v>#REF!</v>
      </c>
      <c r="AG23" s="406">
        <v>29</v>
      </c>
      <c r="AH23" s="407">
        <v>0</v>
      </c>
      <c r="AI23" s="395" t="s">
        <v>131</v>
      </c>
    </row>
    <row r="24" spans="1:35" hidden="1" x14ac:dyDescent="0.2">
      <c r="A24" s="395" t="str">
        <f t="shared" si="0"/>
        <v>030 - Easton Community Primary School</v>
      </c>
      <c r="B24" s="395" t="s">
        <v>132</v>
      </c>
      <c r="C24" s="406">
        <v>30</v>
      </c>
      <c r="D24" s="406" t="str">
        <f t="shared" si="1"/>
        <v>ACADEMY</v>
      </c>
      <c r="E24" s="407" t="str">
        <f t="shared" si="12"/>
        <v>ACADEMY</v>
      </c>
      <c r="F24" s="395" t="s">
        <v>133</v>
      </c>
      <c r="G24" s="408">
        <f>VLOOKUP(C24,'[13]New ISB 19-20'!A:BX,76,FALSE)</f>
        <v>397348.80257868662</v>
      </c>
      <c r="H24" s="408">
        <f>VLOOKUP(C24,'[13]New ISB 19-20'!A:CD,81,FALSE)</f>
        <v>0</v>
      </c>
      <c r="I24" s="408"/>
      <c r="J24" s="408">
        <f t="shared" si="3"/>
        <v>397348.80257868662</v>
      </c>
      <c r="K24" s="606"/>
      <c r="L24" s="408">
        <f>VLOOKUP(C24,'[13]Adjusted Factors 19-20'!A:BQ,68,FALSE)*10000</f>
        <v>0</v>
      </c>
      <c r="M24" s="408">
        <f>VLOOKUP(C24,'[13]Adjusted Factors 19-20'!A:BR,69,FALSE)*10000</f>
        <v>0</v>
      </c>
      <c r="N24" s="408">
        <f>VLOOKUP(C24,'[13]Adjusted Factors 19-20'!A:BS,67,FALSE)*6000</f>
        <v>0</v>
      </c>
      <c r="O24" s="409">
        <f t="shared" si="4"/>
        <v>0</v>
      </c>
      <c r="P24" s="409"/>
      <c r="Q24" s="409">
        <f t="shared" si="5"/>
        <v>397349</v>
      </c>
      <c r="R24" s="409"/>
      <c r="S24" s="409"/>
      <c r="T24" s="406">
        <v>30</v>
      </c>
      <c r="U24" s="410">
        <f t="shared" si="6"/>
        <v>0</v>
      </c>
      <c r="V24" s="410"/>
      <c r="W24" s="410">
        <f t="shared" si="7"/>
        <v>0</v>
      </c>
      <c r="X24" s="410">
        <f t="shared" si="8"/>
        <v>0</v>
      </c>
      <c r="Y24" s="410">
        <f t="shared" si="9"/>
        <v>0</v>
      </c>
      <c r="Z24" s="410">
        <f t="shared" si="10"/>
        <v>0</v>
      </c>
      <c r="AA24" s="410">
        <f t="shared" si="11"/>
        <v>0</v>
      </c>
      <c r="AB24" s="410">
        <f>VLOOKUP(C24,'[13]Adjusted Factors 19-20'!A:N,14,FALSE)</f>
        <v>80</v>
      </c>
      <c r="AF24" s="408" t="e">
        <f>VLOOKUP(C24,#REF!,69,FALSE)</f>
        <v>#REF!</v>
      </c>
      <c r="AG24" s="406">
        <v>30</v>
      </c>
      <c r="AH24" s="407" t="s">
        <v>1</v>
      </c>
      <c r="AI24" s="395" t="s">
        <v>133</v>
      </c>
    </row>
    <row r="25" spans="1:35" hidden="1" x14ac:dyDescent="0.2">
      <c r="A25" s="395" t="str">
        <f t="shared" si="0"/>
        <v>031 - St Peter and St Paul CEVAP School</v>
      </c>
      <c r="B25" s="395" t="s">
        <v>134</v>
      </c>
      <c r="C25" s="406">
        <v>31</v>
      </c>
      <c r="D25" s="406" t="str">
        <f t="shared" si="1"/>
        <v>ACADEMY</v>
      </c>
      <c r="E25" s="407" t="str">
        <f t="shared" si="12"/>
        <v>ACADEMY</v>
      </c>
      <c r="F25" s="395" t="s">
        <v>135</v>
      </c>
      <c r="G25" s="408">
        <f>VLOOKUP(C25,'[13]New ISB 19-20'!A:BX,76,FALSE)</f>
        <v>718686.53763811151</v>
      </c>
      <c r="H25" s="408">
        <f>VLOOKUP(C25,'[13]New ISB 19-20'!A:CD,81,FALSE)</f>
        <v>0</v>
      </c>
      <c r="I25" s="408"/>
      <c r="J25" s="408">
        <f t="shared" si="3"/>
        <v>718686.53763811151</v>
      </c>
      <c r="K25" s="606"/>
      <c r="L25" s="408">
        <f>VLOOKUP(C25,'[13]Adjusted Factors 19-20'!A:BQ,68,FALSE)*10000</f>
        <v>0</v>
      </c>
      <c r="M25" s="408">
        <f>VLOOKUP(C25,'[13]Adjusted Factors 19-20'!A:BR,69,FALSE)*10000</f>
        <v>0</v>
      </c>
      <c r="N25" s="408">
        <f>VLOOKUP(C25,'[13]Adjusted Factors 19-20'!A:BS,67,FALSE)*6000</f>
        <v>0</v>
      </c>
      <c r="O25" s="409">
        <f t="shared" si="4"/>
        <v>0</v>
      </c>
      <c r="P25" s="409"/>
      <c r="Q25" s="409">
        <f t="shared" si="5"/>
        <v>718687</v>
      </c>
      <c r="R25" s="409"/>
      <c r="S25" s="409"/>
      <c r="T25" s="406">
        <v>31</v>
      </c>
      <c r="U25" s="410">
        <f t="shared" si="6"/>
        <v>0</v>
      </c>
      <c r="V25" s="410"/>
      <c r="W25" s="410">
        <f t="shared" si="7"/>
        <v>0</v>
      </c>
      <c r="X25" s="410">
        <f t="shared" si="8"/>
        <v>0</v>
      </c>
      <c r="Y25" s="410">
        <f t="shared" si="9"/>
        <v>0</v>
      </c>
      <c r="Z25" s="410">
        <f t="shared" si="10"/>
        <v>0</v>
      </c>
      <c r="AA25" s="410">
        <f t="shared" si="11"/>
        <v>0</v>
      </c>
      <c r="AB25" s="410">
        <f>VLOOKUP(C25,'[13]Adjusted Factors 19-20'!A:N,14,FALSE)</f>
        <v>193</v>
      </c>
      <c r="AF25" s="408" t="e">
        <f>VLOOKUP(C25,#REF!,69,FALSE)</f>
        <v>#REF!</v>
      </c>
      <c r="AG25" s="406">
        <v>31</v>
      </c>
      <c r="AH25" s="407" t="s">
        <v>1</v>
      </c>
      <c r="AI25" s="395" t="s">
        <v>135</v>
      </c>
    </row>
    <row r="26" spans="1:35" x14ac:dyDescent="0.2">
      <c r="A26" s="395" t="str">
        <f t="shared" si="0"/>
        <v>035 - Sir Robert Hitcham's CEVAP School, Framlingham</v>
      </c>
      <c r="B26" s="395" t="s">
        <v>136</v>
      </c>
      <c r="C26" s="406">
        <v>35</v>
      </c>
      <c r="D26" s="406">
        <f t="shared" si="1"/>
        <v>35</v>
      </c>
      <c r="E26" s="407">
        <f t="shared" si="12"/>
        <v>0</v>
      </c>
      <c r="F26" s="395" t="s">
        <v>137</v>
      </c>
      <c r="G26" s="408">
        <f>VLOOKUP(C26,'[13]New ISB 19-20'!A:BX,76,FALSE)</f>
        <v>1070645.6561453398</v>
      </c>
      <c r="H26" s="408">
        <f>VLOOKUP(C26,'[13]New ISB 19-20'!A:CD,81,FALSE)</f>
        <v>-8056.7699999999995</v>
      </c>
      <c r="I26" s="408"/>
      <c r="J26" s="408">
        <f t="shared" si="3"/>
        <v>1062588.8861453398</v>
      </c>
      <c r="K26" s="606"/>
      <c r="L26" s="408">
        <f>VLOOKUP(C26,'[13]Adjusted Factors 19-20'!A:BQ,68,FALSE)*10000</f>
        <v>0</v>
      </c>
      <c r="M26" s="408">
        <f>VLOOKUP(C26,'[13]Adjusted Factors 19-20'!A:BR,69,FALSE)*10000</f>
        <v>0</v>
      </c>
      <c r="N26" s="408">
        <f>VLOOKUP(C26,'[13]Adjusted Factors 19-20'!A:BS,67,FALSE)*6000</f>
        <v>0</v>
      </c>
      <c r="O26" s="409">
        <f t="shared" si="4"/>
        <v>0</v>
      </c>
      <c r="P26" s="409"/>
      <c r="Q26" s="409">
        <f t="shared" si="5"/>
        <v>1062589</v>
      </c>
      <c r="R26" s="409"/>
      <c r="S26" s="409"/>
      <c r="T26" s="406">
        <v>35</v>
      </c>
      <c r="U26" s="410">
        <f t="shared" si="6"/>
        <v>3333</v>
      </c>
      <c r="V26" s="410"/>
      <c r="W26" s="410">
        <f t="shared" si="7"/>
        <v>3690.54</v>
      </c>
      <c r="X26" s="410">
        <f t="shared" si="8"/>
        <v>578.73</v>
      </c>
      <c r="Y26" s="410">
        <f t="shared" si="9"/>
        <v>454.5</v>
      </c>
      <c r="Z26" s="410">
        <f t="shared" si="10"/>
        <v>-8056.77</v>
      </c>
      <c r="AA26" s="410">
        <f t="shared" si="11"/>
        <v>0</v>
      </c>
      <c r="AB26" s="410">
        <f>VLOOKUP(C26,'[13]Adjusted Factors 19-20'!A:N,14,FALSE)</f>
        <v>303</v>
      </c>
      <c r="AF26" s="408" t="e">
        <f>VLOOKUP(C26,#REF!,69,FALSE)</f>
        <v>#REF!</v>
      </c>
      <c r="AG26" s="406">
        <v>35</v>
      </c>
      <c r="AH26" s="407">
        <v>0</v>
      </c>
      <c r="AI26" s="395" t="s">
        <v>137</v>
      </c>
    </row>
    <row r="27" spans="1:35" hidden="1" x14ac:dyDescent="0.2">
      <c r="A27" s="395" t="str">
        <f t="shared" si="0"/>
        <v>036 - Fressingfield CEVCP School</v>
      </c>
      <c r="B27" s="395" t="s">
        <v>138</v>
      </c>
      <c r="C27" s="406">
        <v>36</v>
      </c>
      <c r="D27" s="406" t="str">
        <f t="shared" si="1"/>
        <v>ACADEMY</v>
      </c>
      <c r="E27" s="407" t="str">
        <f t="shared" si="12"/>
        <v>ACADEMY</v>
      </c>
      <c r="F27" s="395" t="s">
        <v>139</v>
      </c>
      <c r="G27" s="408">
        <f>VLOOKUP(C27,'[13]New ISB 19-20'!A:BX,76,FALSE)</f>
        <v>556552.0665560778</v>
      </c>
      <c r="H27" s="408">
        <f>VLOOKUP(C27,'[13]New ISB 19-20'!A:CD,81,FALSE)</f>
        <v>0</v>
      </c>
      <c r="I27" s="408"/>
      <c r="J27" s="408">
        <f t="shared" si="3"/>
        <v>556552.0665560778</v>
      </c>
      <c r="K27" s="606"/>
      <c r="L27" s="408">
        <f>VLOOKUP(C27,'[13]Adjusted Factors 19-20'!A:BQ,68,FALSE)*10000</f>
        <v>0</v>
      </c>
      <c r="M27" s="408">
        <f>VLOOKUP(C27,'[13]Adjusted Factors 19-20'!A:BR,69,FALSE)*10000</f>
        <v>0</v>
      </c>
      <c r="N27" s="408">
        <f>VLOOKUP(C27,'[13]Adjusted Factors 19-20'!A:BS,67,FALSE)*6000</f>
        <v>0</v>
      </c>
      <c r="O27" s="409">
        <f t="shared" si="4"/>
        <v>0</v>
      </c>
      <c r="P27" s="409"/>
      <c r="Q27" s="409">
        <f t="shared" si="5"/>
        <v>556552</v>
      </c>
      <c r="R27" s="409"/>
      <c r="S27" s="409"/>
      <c r="T27" s="406">
        <v>36</v>
      </c>
      <c r="U27" s="410">
        <f t="shared" si="6"/>
        <v>0</v>
      </c>
      <c r="V27" s="410"/>
      <c r="W27" s="410">
        <f t="shared" si="7"/>
        <v>0</v>
      </c>
      <c r="X27" s="410">
        <f t="shared" si="8"/>
        <v>0</v>
      </c>
      <c r="Y27" s="410">
        <f t="shared" si="9"/>
        <v>0</v>
      </c>
      <c r="Z27" s="410">
        <f t="shared" si="10"/>
        <v>0</v>
      </c>
      <c r="AA27" s="410">
        <f t="shared" si="11"/>
        <v>0</v>
      </c>
      <c r="AB27" s="410">
        <f>VLOOKUP(C27,'[13]Adjusted Factors 19-20'!A:N,14,FALSE)</f>
        <v>131</v>
      </c>
      <c r="AF27" s="408" t="e">
        <f>VLOOKUP(C27,#REF!,69,FALSE)</f>
        <v>#REF!</v>
      </c>
      <c r="AG27" s="406">
        <v>36</v>
      </c>
      <c r="AH27" s="407" t="s">
        <v>1</v>
      </c>
      <c r="AI27" s="395" t="s">
        <v>139</v>
      </c>
    </row>
    <row r="28" spans="1:35" hidden="1" x14ac:dyDescent="0.2">
      <c r="A28" s="395" t="str">
        <f t="shared" si="0"/>
        <v>038 - Gislingham CEVCP School</v>
      </c>
      <c r="B28" s="395" t="s">
        <v>140</v>
      </c>
      <c r="C28" s="406">
        <v>38</v>
      </c>
      <c r="D28" s="406" t="str">
        <f t="shared" si="1"/>
        <v>ACADEMY</v>
      </c>
      <c r="E28" s="407" t="str">
        <f t="shared" si="12"/>
        <v>ACADEMY</v>
      </c>
      <c r="F28" s="395" t="s">
        <v>141</v>
      </c>
      <c r="G28" s="408">
        <f>VLOOKUP(C28,'[13]New ISB 19-20'!A:BX,76,FALSE)</f>
        <v>543230.341128784</v>
      </c>
      <c r="H28" s="408">
        <f>VLOOKUP(C28,'[13]New ISB 19-20'!A:CD,81,FALSE)</f>
        <v>0</v>
      </c>
      <c r="I28" s="408"/>
      <c r="J28" s="408">
        <f t="shared" si="3"/>
        <v>543230.341128784</v>
      </c>
      <c r="K28" s="606"/>
      <c r="L28" s="408">
        <f>VLOOKUP(C28,'[13]Adjusted Factors 19-20'!A:BQ,68,FALSE)*10000</f>
        <v>0</v>
      </c>
      <c r="M28" s="408">
        <f>VLOOKUP(C28,'[13]Adjusted Factors 19-20'!A:BR,69,FALSE)*10000</f>
        <v>0</v>
      </c>
      <c r="N28" s="408">
        <f>VLOOKUP(C28,'[13]Adjusted Factors 19-20'!A:BS,67,FALSE)*6000</f>
        <v>0</v>
      </c>
      <c r="O28" s="409">
        <f t="shared" si="4"/>
        <v>0</v>
      </c>
      <c r="P28" s="409"/>
      <c r="Q28" s="409">
        <f t="shared" si="5"/>
        <v>543230</v>
      </c>
      <c r="R28" s="409"/>
      <c r="S28" s="409"/>
      <c r="T28" s="406">
        <v>38</v>
      </c>
      <c r="U28" s="410">
        <f t="shared" si="6"/>
        <v>0</v>
      </c>
      <c r="V28" s="410"/>
      <c r="W28" s="410">
        <f t="shared" si="7"/>
        <v>0</v>
      </c>
      <c r="X28" s="410">
        <f t="shared" si="8"/>
        <v>0</v>
      </c>
      <c r="Y28" s="410">
        <f t="shared" si="9"/>
        <v>0</v>
      </c>
      <c r="Z28" s="410">
        <f t="shared" si="10"/>
        <v>0</v>
      </c>
      <c r="AA28" s="410">
        <f t="shared" si="11"/>
        <v>0</v>
      </c>
      <c r="AB28" s="410">
        <f>VLOOKUP(C28,'[13]Adjusted Factors 19-20'!A:N,14,FALSE)</f>
        <v>133</v>
      </c>
      <c r="AF28" s="408" t="e">
        <f>VLOOKUP(C28,#REF!,69,FALSE)</f>
        <v>#REF!</v>
      </c>
      <c r="AG28" s="406">
        <v>38</v>
      </c>
      <c r="AH28" s="407" t="s">
        <v>1</v>
      </c>
      <c r="AI28" s="395" t="s">
        <v>141</v>
      </c>
    </row>
    <row r="29" spans="1:35" hidden="1" x14ac:dyDescent="0.2">
      <c r="A29" s="395" t="str">
        <f t="shared" si="0"/>
        <v>041 - Edgar Sewter Community Primary School</v>
      </c>
      <c r="B29" s="395" t="s">
        <v>142</v>
      </c>
      <c r="C29" s="406">
        <v>41</v>
      </c>
      <c r="D29" s="406" t="str">
        <f t="shared" si="1"/>
        <v>ACADEMY</v>
      </c>
      <c r="E29" s="407" t="str">
        <f t="shared" si="12"/>
        <v>ACADEMY</v>
      </c>
      <c r="F29" s="395" t="s">
        <v>143</v>
      </c>
      <c r="G29" s="408">
        <f>VLOOKUP(C29,'[13]New ISB 19-20'!A:BX,76,FALSE)</f>
        <v>1075081.9970696352</v>
      </c>
      <c r="H29" s="408">
        <f>VLOOKUP(C29,'[13]New ISB 19-20'!A:CD,81,FALSE)</f>
        <v>0</v>
      </c>
      <c r="I29" s="408"/>
      <c r="J29" s="408">
        <f t="shared" si="3"/>
        <v>1075081.9970696352</v>
      </c>
      <c r="K29" s="606"/>
      <c r="L29" s="408">
        <f>VLOOKUP(C29,'[13]Adjusted Factors 19-20'!A:BQ,68,FALSE)*10000</f>
        <v>0</v>
      </c>
      <c r="M29" s="408">
        <f>VLOOKUP(C29,'[13]Adjusted Factors 19-20'!A:BR,69,FALSE)*10000</f>
        <v>0</v>
      </c>
      <c r="N29" s="408">
        <f>VLOOKUP(C29,'[13]Adjusted Factors 19-20'!A:BS,67,FALSE)*6000</f>
        <v>0</v>
      </c>
      <c r="O29" s="409">
        <f t="shared" si="4"/>
        <v>0</v>
      </c>
      <c r="P29" s="409"/>
      <c r="Q29" s="409">
        <f t="shared" si="5"/>
        <v>1075082</v>
      </c>
      <c r="R29" s="409"/>
      <c r="S29" s="409"/>
      <c r="T29" s="406">
        <v>41</v>
      </c>
      <c r="U29" s="410">
        <f t="shared" si="6"/>
        <v>0</v>
      </c>
      <c r="V29" s="410"/>
      <c r="W29" s="410">
        <f t="shared" si="7"/>
        <v>0</v>
      </c>
      <c r="X29" s="410">
        <f t="shared" si="8"/>
        <v>0</v>
      </c>
      <c r="Y29" s="410">
        <f t="shared" si="9"/>
        <v>0</v>
      </c>
      <c r="Z29" s="410">
        <f t="shared" si="10"/>
        <v>0</v>
      </c>
      <c r="AA29" s="410">
        <f t="shared" si="11"/>
        <v>0</v>
      </c>
      <c r="AB29" s="410">
        <f>VLOOKUP(C29,'[13]Adjusted Factors 19-20'!A:N,14,FALSE)</f>
        <v>288</v>
      </c>
      <c r="AF29" s="408" t="e">
        <f>VLOOKUP(C29,#REF!,69,FALSE)</f>
        <v>#REF!</v>
      </c>
      <c r="AG29" s="406">
        <v>41</v>
      </c>
      <c r="AH29" s="407" t="s">
        <v>1</v>
      </c>
      <c r="AI29" s="395" t="s">
        <v>143</v>
      </c>
    </row>
    <row r="30" spans="1:35" hidden="1" x14ac:dyDescent="0.2">
      <c r="A30" s="395" t="str">
        <f t="shared" si="0"/>
        <v>042 - Helmingham Community Primary School</v>
      </c>
      <c r="B30" s="395" t="s">
        <v>144</v>
      </c>
      <c r="C30" s="406">
        <v>42</v>
      </c>
      <c r="D30" s="406" t="str">
        <f t="shared" si="1"/>
        <v>ACADEMY</v>
      </c>
      <c r="E30" s="407" t="s">
        <v>1</v>
      </c>
      <c r="F30" s="395" t="s">
        <v>145</v>
      </c>
      <c r="G30" s="408">
        <f>VLOOKUP(C30,'[13]New ISB 19-20'!A:BX,76,FALSE)</f>
        <v>341548.28494968754</v>
      </c>
      <c r="H30" s="408"/>
      <c r="I30" s="408">
        <v>-1382.68</v>
      </c>
      <c r="J30" s="408">
        <f t="shared" si="3"/>
        <v>341548.28494968754</v>
      </c>
      <c r="K30" s="606"/>
      <c r="L30" s="408">
        <f>VLOOKUP(C30,'[13]Adjusted Factors 19-20'!A:BQ,68,FALSE)*10000</f>
        <v>0</v>
      </c>
      <c r="M30" s="408">
        <f>VLOOKUP(C30,'[13]Adjusted Factors 19-20'!A:BR,69,FALSE)*10000</f>
        <v>0</v>
      </c>
      <c r="N30" s="408">
        <f>VLOOKUP(C30,'[13]Adjusted Factors 19-20'!A:BS,67,FALSE)*6000</f>
        <v>0</v>
      </c>
      <c r="O30" s="409">
        <f t="shared" si="4"/>
        <v>0</v>
      </c>
      <c r="P30" s="409"/>
      <c r="Q30" s="409">
        <f t="shared" si="5"/>
        <v>341548</v>
      </c>
      <c r="R30" s="409"/>
      <c r="S30" s="409"/>
      <c r="T30" s="406">
        <v>42</v>
      </c>
      <c r="U30" s="410">
        <f t="shared" si="6"/>
        <v>0</v>
      </c>
      <c r="V30" s="410"/>
      <c r="W30" s="410">
        <f t="shared" si="7"/>
        <v>0</v>
      </c>
      <c r="X30" s="410">
        <f t="shared" si="8"/>
        <v>0</v>
      </c>
      <c r="Y30" s="410">
        <f t="shared" si="9"/>
        <v>0</v>
      </c>
      <c r="Z30" s="410">
        <f t="shared" si="10"/>
        <v>0</v>
      </c>
      <c r="AA30" s="410">
        <f t="shared" si="11"/>
        <v>0</v>
      </c>
      <c r="AB30" s="410">
        <f>VLOOKUP(C30,'[13]Adjusted Factors 19-20'!A:N,14,FALSE)</f>
        <v>52</v>
      </c>
      <c r="AF30" s="408" t="e">
        <f>VLOOKUP(C30,#REF!,69,FALSE)</f>
        <v>#REF!</v>
      </c>
      <c r="AG30" s="406">
        <v>42</v>
      </c>
      <c r="AH30" s="407">
        <v>0</v>
      </c>
      <c r="AI30" s="395" t="s">
        <v>145</v>
      </c>
    </row>
    <row r="31" spans="1:35" hidden="1" x14ac:dyDescent="0.2">
      <c r="A31" s="395" t="str">
        <f t="shared" si="0"/>
        <v>044 - Holton St Peter Community Primary School</v>
      </c>
      <c r="B31" s="395" t="s">
        <v>146</v>
      </c>
      <c r="C31" s="406">
        <v>44</v>
      </c>
      <c r="D31" s="406" t="str">
        <f t="shared" si="1"/>
        <v>ACADEMY</v>
      </c>
      <c r="E31" s="407" t="str">
        <f t="shared" ref="E31:E49" si="13">AH31</f>
        <v>ACADEMY</v>
      </c>
      <c r="F31" s="395" t="s">
        <v>147</v>
      </c>
      <c r="G31" s="408">
        <f>VLOOKUP(C31,'[13]New ISB 19-20'!A:BX,76,FALSE)</f>
        <v>419280.8007020448</v>
      </c>
      <c r="H31" s="408">
        <f>VLOOKUP(C31,'[13]New ISB 19-20'!A:CD,81,FALSE)</f>
        <v>0</v>
      </c>
      <c r="I31" s="408"/>
      <c r="J31" s="408">
        <f t="shared" si="3"/>
        <v>419280.8007020448</v>
      </c>
      <c r="K31" s="606"/>
      <c r="L31" s="408">
        <f>VLOOKUP(C31,'[13]Adjusted Factors 19-20'!A:BQ,68,FALSE)*10000</f>
        <v>0</v>
      </c>
      <c r="M31" s="408">
        <f>VLOOKUP(C31,'[13]Adjusted Factors 19-20'!A:BR,69,FALSE)*10000</f>
        <v>0</v>
      </c>
      <c r="N31" s="408">
        <f>VLOOKUP(C31,'[13]Adjusted Factors 19-20'!A:BS,67,FALSE)*6000</f>
        <v>0</v>
      </c>
      <c r="O31" s="409">
        <f t="shared" si="4"/>
        <v>0</v>
      </c>
      <c r="P31" s="409"/>
      <c r="Q31" s="409">
        <f t="shared" si="5"/>
        <v>419281</v>
      </c>
      <c r="R31" s="409"/>
      <c r="S31" s="409"/>
      <c r="T31" s="406">
        <v>44</v>
      </c>
      <c r="U31" s="410">
        <f t="shared" si="6"/>
        <v>0</v>
      </c>
      <c r="V31" s="410"/>
      <c r="W31" s="410">
        <f t="shared" si="7"/>
        <v>0</v>
      </c>
      <c r="X31" s="410">
        <f t="shared" si="8"/>
        <v>0</v>
      </c>
      <c r="Y31" s="410">
        <f t="shared" si="9"/>
        <v>0</v>
      </c>
      <c r="Z31" s="410">
        <f t="shared" si="10"/>
        <v>0</v>
      </c>
      <c r="AA31" s="410">
        <f t="shared" si="11"/>
        <v>0</v>
      </c>
      <c r="AB31" s="410">
        <f>VLOOKUP(C31,'[13]Adjusted Factors 19-20'!A:N,14,FALSE)</f>
        <v>95</v>
      </c>
      <c r="AF31" s="408" t="e">
        <f>VLOOKUP(C31,#REF!,69,FALSE)</f>
        <v>#REF!</v>
      </c>
      <c r="AG31" s="406">
        <v>44</v>
      </c>
      <c r="AH31" s="407" t="s">
        <v>1</v>
      </c>
      <c r="AI31" s="395" t="s">
        <v>147</v>
      </c>
    </row>
    <row r="32" spans="1:35" hidden="1" x14ac:dyDescent="0.2">
      <c r="A32" s="395" t="str">
        <f t="shared" si="0"/>
        <v>045 - St Edmund's Primary School, Hoxne</v>
      </c>
      <c r="B32" s="395" t="s">
        <v>148</v>
      </c>
      <c r="C32" s="406">
        <v>45</v>
      </c>
      <c r="D32" s="406" t="str">
        <f t="shared" si="1"/>
        <v>ACADEMY</v>
      </c>
      <c r="E32" s="407" t="str">
        <f t="shared" si="13"/>
        <v>ACADEMY</v>
      </c>
      <c r="F32" s="395" t="s">
        <v>149</v>
      </c>
      <c r="G32" s="408">
        <f>VLOOKUP(C32,'[13]New ISB 19-20'!A:BX,76,FALSE)</f>
        <v>319727.0859948796</v>
      </c>
      <c r="H32" s="408">
        <f>VLOOKUP(C32,'[13]New ISB 19-20'!A:CD,81,FALSE)</f>
        <v>0</v>
      </c>
      <c r="I32" s="408"/>
      <c r="J32" s="408">
        <f t="shared" si="3"/>
        <v>319727.0859948796</v>
      </c>
      <c r="K32" s="606"/>
      <c r="L32" s="408">
        <f>VLOOKUP(C32,'[13]Adjusted Factors 19-20'!A:BQ,68,FALSE)*10000</f>
        <v>0</v>
      </c>
      <c r="M32" s="408">
        <f>VLOOKUP(C32,'[13]Adjusted Factors 19-20'!A:BR,69,FALSE)*10000</f>
        <v>0</v>
      </c>
      <c r="N32" s="408">
        <f>VLOOKUP(C32,'[13]Adjusted Factors 19-20'!A:BS,67,FALSE)*6000</f>
        <v>0</v>
      </c>
      <c r="O32" s="409">
        <f t="shared" si="4"/>
        <v>0</v>
      </c>
      <c r="P32" s="409"/>
      <c r="Q32" s="409">
        <f t="shared" si="5"/>
        <v>319727</v>
      </c>
      <c r="R32" s="409"/>
      <c r="S32" s="409"/>
      <c r="T32" s="406">
        <v>45</v>
      </c>
      <c r="U32" s="410">
        <f t="shared" si="6"/>
        <v>0</v>
      </c>
      <c r="V32" s="410"/>
      <c r="W32" s="410">
        <f t="shared" si="7"/>
        <v>0</v>
      </c>
      <c r="X32" s="410">
        <f t="shared" si="8"/>
        <v>0</v>
      </c>
      <c r="Y32" s="410">
        <f t="shared" si="9"/>
        <v>0</v>
      </c>
      <c r="Z32" s="410">
        <f t="shared" si="10"/>
        <v>0</v>
      </c>
      <c r="AA32" s="410">
        <f t="shared" si="11"/>
        <v>0</v>
      </c>
      <c r="AB32" s="410">
        <f>VLOOKUP(C32,'[13]Adjusted Factors 19-20'!A:N,14,FALSE)</f>
        <v>60</v>
      </c>
      <c r="AF32" s="408" t="e">
        <f>VLOOKUP(C32,#REF!,69,FALSE)</f>
        <v>#REF!</v>
      </c>
      <c r="AG32" s="406">
        <v>45</v>
      </c>
      <c r="AH32" s="407" t="s">
        <v>1</v>
      </c>
      <c r="AI32" s="395" t="s">
        <v>149</v>
      </c>
    </row>
    <row r="33" spans="1:35" hidden="1" x14ac:dyDescent="0.2">
      <c r="A33" s="395" t="str">
        <f t="shared" si="0"/>
        <v>048 - Ilketshall St Lawrence School</v>
      </c>
      <c r="B33" s="395" t="s">
        <v>150</v>
      </c>
      <c r="C33" s="406">
        <v>48</v>
      </c>
      <c r="D33" s="406" t="str">
        <f t="shared" si="1"/>
        <v>ACADEMY</v>
      </c>
      <c r="E33" s="407" t="str">
        <f t="shared" si="13"/>
        <v>ACADEMY</v>
      </c>
      <c r="F33" s="395" t="s">
        <v>151</v>
      </c>
      <c r="G33" s="408">
        <f>VLOOKUP(C33,'[13]New ISB 19-20'!A:BX,76,FALSE)</f>
        <v>445375.23582299205</v>
      </c>
      <c r="H33" s="408">
        <f>VLOOKUP(C33,'[13]New ISB 19-20'!A:CD,81,FALSE)</f>
        <v>0</v>
      </c>
      <c r="I33" s="408"/>
      <c r="J33" s="408">
        <f t="shared" si="3"/>
        <v>445375.23582299205</v>
      </c>
      <c r="K33" s="606"/>
      <c r="L33" s="408">
        <f>VLOOKUP(C33,'[13]Adjusted Factors 19-20'!A:BQ,68,FALSE)*10000</f>
        <v>0</v>
      </c>
      <c r="M33" s="408">
        <f>VLOOKUP(C33,'[13]Adjusted Factors 19-20'!A:BR,69,FALSE)*10000</f>
        <v>0</v>
      </c>
      <c r="N33" s="408">
        <f>VLOOKUP(C33,'[13]Adjusted Factors 19-20'!A:BS,67,FALSE)*6000</f>
        <v>0</v>
      </c>
      <c r="O33" s="409">
        <f t="shared" si="4"/>
        <v>0</v>
      </c>
      <c r="P33" s="409"/>
      <c r="Q33" s="409">
        <f t="shared" si="5"/>
        <v>445375</v>
      </c>
      <c r="R33" s="409"/>
      <c r="S33" s="409"/>
      <c r="T33" s="406">
        <v>48</v>
      </c>
      <c r="U33" s="410">
        <f t="shared" si="6"/>
        <v>0</v>
      </c>
      <c r="V33" s="410"/>
      <c r="W33" s="410">
        <f t="shared" si="7"/>
        <v>0</v>
      </c>
      <c r="X33" s="410">
        <f t="shared" si="8"/>
        <v>0</v>
      </c>
      <c r="Y33" s="410">
        <f t="shared" si="9"/>
        <v>0</v>
      </c>
      <c r="Z33" s="410">
        <f t="shared" si="10"/>
        <v>0</v>
      </c>
      <c r="AA33" s="410">
        <f t="shared" si="11"/>
        <v>0</v>
      </c>
      <c r="AB33" s="410">
        <f>VLOOKUP(C33,'[13]Adjusted Factors 19-20'!A:N,14,FALSE)</f>
        <v>99</v>
      </c>
      <c r="AF33" s="408" t="e">
        <f>VLOOKUP(C33,#REF!,69,FALSE)</f>
        <v>#REF!</v>
      </c>
      <c r="AG33" s="406">
        <v>48</v>
      </c>
      <c r="AH33" s="407" t="s">
        <v>1</v>
      </c>
      <c r="AI33" s="395" t="s">
        <v>151</v>
      </c>
    </row>
    <row r="34" spans="1:35" x14ac:dyDescent="0.2">
      <c r="A34" s="395" t="str">
        <f t="shared" si="0"/>
        <v>050 - Kelsale CEVCP School</v>
      </c>
      <c r="B34" s="395" t="s">
        <v>152</v>
      </c>
      <c r="C34" s="406">
        <v>50</v>
      </c>
      <c r="D34" s="406">
        <f t="shared" si="1"/>
        <v>50</v>
      </c>
      <c r="E34" s="407">
        <f t="shared" si="13"/>
        <v>0</v>
      </c>
      <c r="F34" s="395" t="s">
        <v>153</v>
      </c>
      <c r="G34" s="408">
        <f>VLOOKUP(C34,'[13]New ISB 19-20'!A:BX,76,FALSE)</f>
        <v>652927.30214042787</v>
      </c>
      <c r="H34" s="408">
        <f>VLOOKUP(C34,'[13]New ISB 19-20'!A:CD,81,FALSE)</f>
        <v>-4307.58</v>
      </c>
      <c r="I34" s="408"/>
      <c r="J34" s="408">
        <f t="shared" si="3"/>
        <v>648619.72214042791</v>
      </c>
      <c r="K34" s="606"/>
      <c r="L34" s="408">
        <f>VLOOKUP(C34,'[13]Adjusted Factors 19-20'!A:BQ,68,FALSE)*10000</f>
        <v>0</v>
      </c>
      <c r="M34" s="408">
        <f>VLOOKUP(C34,'[13]Adjusted Factors 19-20'!A:BR,69,FALSE)*10000</f>
        <v>0</v>
      </c>
      <c r="N34" s="408">
        <f>VLOOKUP(C34,'[13]Adjusted Factors 19-20'!A:BS,67,FALSE)*6000</f>
        <v>0</v>
      </c>
      <c r="O34" s="409">
        <f t="shared" si="4"/>
        <v>0</v>
      </c>
      <c r="P34" s="409"/>
      <c r="Q34" s="409">
        <f t="shared" si="5"/>
        <v>648620</v>
      </c>
      <c r="R34" s="409"/>
      <c r="S34" s="409"/>
      <c r="T34" s="406">
        <v>50</v>
      </c>
      <c r="U34" s="410">
        <f t="shared" si="6"/>
        <v>1782</v>
      </c>
      <c r="V34" s="410"/>
      <c r="W34" s="410">
        <f t="shared" si="7"/>
        <v>1973.1599999999999</v>
      </c>
      <c r="X34" s="410">
        <f t="shared" si="8"/>
        <v>309.41999999999996</v>
      </c>
      <c r="Y34" s="410">
        <f t="shared" si="9"/>
        <v>243</v>
      </c>
      <c r="Z34" s="410">
        <f t="shared" si="10"/>
        <v>-4307.58</v>
      </c>
      <c r="AA34" s="410">
        <f t="shared" si="11"/>
        <v>0</v>
      </c>
      <c r="AB34" s="410">
        <f>VLOOKUP(C34,'[13]Adjusted Factors 19-20'!A:N,14,FALSE)</f>
        <v>162</v>
      </c>
      <c r="AF34" s="408" t="e">
        <f>VLOOKUP(C34,#REF!,69,FALSE)</f>
        <v>#REF!</v>
      </c>
      <c r="AG34" s="406">
        <v>50</v>
      </c>
      <c r="AH34" s="407">
        <v>0</v>
      </c>
      <c r="AI34" s="395" t="s">
        <v>153</v>
      </c>
    </row>
    <row r="35" spans="1:35" hidden="1" x14ac:dyDescent="0.2">
      <c r="A35" s="395" t="str">
        <f t="shared" si="0"/>
        <v>052 - Kessingland CEVCP School</v>
      </c>
      <c r="B35" s="395" t="s">
        <v>154</v>
      </c>
      <c r="C35" s="406">
        <v>52</v>
      </c>
      <c r="D35" s="406" t="str">
        <f t="shared" si="1"/>
        <v>ACADEMY</v>
      </c>
      <c r="E35" s="407" t="str">
        <f t="shared" si="13"/>
        <v>ACADEMY</v>
      </c>
      <c r="F35" s="395" t="s">
        <v>155</v>
      </c>
      <c r="G35" s="408">
        <f>VLOOKUP(C35,'[13]New ISB 19-20'!A:BX,76,FALSE)</f>
        <v>995475.5666356202</v>
      </c>
      <c r="H35" s="408">
        <f>VLOOKUP(C35,'[13]New ISB 19-20'!A:CD,81,FALSE)</f>
        <v>0</v>
      </c>
      <c r="I35" s="408"/>
      <c r="J35" s="408">
        <f t="shared" si="3"/>
        <v>995475.5666356202</v>
      </c>
      <c r="K35" s="606"/>
      <c r="L35" s="408">
        <f>VLOOKUP(C35,'[13]Adjusted Factors 19-20'!A:BQ,68,FALSE)*10000</f>
        <v>0</v>
      </c>
      <c r="M35" s="408">
        <f>VLOOKUP(C35,'[13]Adjusted Factors 19-20'!A:BR,69,FALSE)*10000</f>
        <v>0</v>
      </c>
      <c r="N35" s="408">
        <f>VLOOKUP(C35,'[13]Adjusted Factors 19-20'!A:BS,67,FALSE)*6000</f>
        <v>0</v>
      </c>
      <c r="O35" s="409">
        <f t="shared" si="4"/>
        <v>0</v>
      </c>
      <c r="P35" s="409"/>
      <c r="Q35" s="409">
        <f t="shared" si="5"/>
        <v>995476</v>
      </c>
      <c r="R35" s="409"/>
      <c r="S35" s="409"/>
      <c r="T35" s="406">
        <v>52</v>
      </c>
      <c r="U35" s="410">
        <f t="shared" ref="U35:U66" si="14">IF(H35=0,0,$U$2*AB35)</f>
        <v>0</v>
      </c>
      <c r="V35" s="410"/>
      <c r="W35" s="410">
        <f t="shared" si="7"/>
        <v>0</v>
      </c>
      <c r="X35" s="410">
        <f t="shared" si="8"/>
        <v>0</v>
      </c>
      <c r="Y35" s="410">
        <f t="shared" si="9"/>
        <v>0</v>
      </c>
      <c r="Z35" s="410">
        <f t="shared" si="10"/>
        <v>0</v>
      </c>
      <c r="AA35" s="410">
        <f t="shared" si="11"/>
        <v>0</v>
      </c>
      <c r="AB35" s="410">
        <f>VLOOKUP(C35,'[13]Adjusted Factors 19-20'!A:N,14,FALSE)</f>
        <v>225</v>
      </c>
      <c r="AF35" s="408" t="e">
        <f>VLOOKUP(C35,#REF!,69,FALSE)</f>
        <v>#REF!</v>
      </c>
      <c r="AG35" s="406">
        <v>52</v>
      </c>
      <c r="AH35" s="407" t="s">
        <v>1</v>
      </c>
      <c r="AI35" s="395" t="s">
        <v>155</v>
      </c>
    </row>
    <row r="36" spans="1:35" hidden="1" x14ac:dyDescent="0.2">
      <c r="A36" s="395" t="str">
        <f t="shared" si="0"/>
        <v>056 - All Saints CEVAP School, Laxfield</v>
      </c>
      <c r="B36" s="395" t="s">
        <v>156</v>
      </c>
      <c r="C36" s="406">
        <v>56</v>
      </c>
      <c r="D36" s="406" t="str">
        <f t="shared" si="1"/>
        <v>ACADEMY</v>
      </c>
      <c r="E36" s="407" t="str">
        <f t="shared" si="13"/>
        <v>ACADEMY</v>
      </c>
      <c r="F36" s="395" t="s">
        <v>157</v>
      </c>
      <c r="G36" s="408">
        <f>VLOOKUP(C36,'[13]New ISB 19-20'!A:BX,76,FALSE)</f>
        <v>497456.94707003748</v>
      </c>
      <c r="H36" s="408">
        <f>VLOOKUP(C36,'[13]New ISB 19-20'!A:CD,81,FALSE)</f>
        <v>0</v>
      </c>
      <c r="I36" s="408"/>
      <c r="J36" s="408">
        <f t="shared" si="3"/>
        <v>497456.94707003748</v>
      </c>
      <c r="K36" s="606"/>
      <c r="L36" s="408">
        <f>VLOOKUP(C36,'[13]Adjusted Factors 19-20'!A:BQ,68,FALSE)*10000</f>
        <v>0</v>
      </c>
      <c r="M36" s="408">
        <f>VLOOKUP(C36,'[13]Adjusted Factors 19-20'!A:BR,69,FALSE)*10000</f>
        <v>0</v>
      </c>
      <c r="N36" s="408">
        <f>VLOOKUP(C36,'[13]Adjusted Factors 19-20'!A:BS,67,FALSE)*6000</f>
        <v>0</v>
      </c>
      <c r="O36" s="409">
        <f t="shared" si="4"/>
        <v>0</v>
      </c>
      <c r="P36" s="409"/>
      <c r="Q36" s="409">
        <f t="shared" si="5"/>
        <v>497457</v>
      </c>
      <c r="R36" s="409"/>
      <c r="S36" s="409"/>
      <c r="T36" s="406">
        <v>56</v>
      </c>
      <c r="U36" s="410">
        <f t="shared" si="14"/>
        <v>0</v>
      </c>
      <c r="V36" s="410"/>
      <c r="W36" s="410">
        <f t="shared" si="7"/>
        <v>0</v>
      </c>
      <c r="X36" s="410">
        <f t="shared" si="8"/>
        <v>0</v>
      </c>
      <c r="Y36" s="410">
        <f t="shared" si="9"/>
        <v>0</v>
      </c>
      <c r="Z36" s="410">
        <f t="shared" si="10"/>
        <v>0</v>
      </c>
      <c r="AA36" s="410">
        <f t="shared" si="11"/>
        <v>0</v>
      </c>
      <c r="AB36" s="410">
        <f>VLOOKUP(C36,'[13]Adjusted Factors 19-20'!A:N,14,FALSE)</f>
        <v>118</v>
      </c>
      <c r="AF36" s="408" t="e">
        <f>VLOOKUP(C36,#REF!,69,FALSE)</f>
        <v>#REF!</v>
      </c>
      <c r="AG36" s="406">
        <v>56</v>
      </c>
      <c r="AH36" s="407" t="s">
        <v>1</v>
      </c>
      <c r="AI36" s="395" t="s">
        <v>157</v>
      </c>
    </row>
    <row r="37" spans="1:35" hidden="1" x14ac:dyDescent="0.2">
      <c r="A37" s="395" t="str">
        <f t="shared" si="0"/>
        <v>057 - Leiston Primary School</v>
      </c>
      <c r="B37" s="395" t="s">
        <v>158</v>
      </c>
      <c r="C37" s="406">
        <v>57</v>
      </c>
      <c r="D37" s="406" t="str">
        <f t="shared" si="1"/>
        <v>ACADEMY</v>
      </c>
      <c r="E37" s="407" t="str">
        <f t="shared" si="13"/>
        <v>ACADEMY</v>
      </c>
      <c r="F37" s="395" t="s">
        <v>159</v>
      </c>
      <c r="G37" s="408">
        <f>VLOOKUP(C37,'[13]New ISB 19-20'!A:BX,76,FALSE)</f>
        <v>961697.50966626557</v>
      </c>
      <c r="H37" s="408">
        <f>VLOOKUP(C37,'[13]New ISB 19-20'!A:CD,81,FALSE)</f>
        <v>0</v>
      </c>
      <c r="I37" s="408"/>
      <c r="J37" s="408">
        <f t="shared" si="3"/>
        <v>961697.50966626557</v>
      </c>
      <c r="K37" s="606"/>
      <c r="L37" s="408">
        <f>VLOOKUP(C37,'[13]Adjusted Factors 19-20'!A:BQ,68,FALSE)*10000</f>
        <v>0</v>
      </c>
      <c r="M37" s="408">
        <f>VLOOKUP(C37,'[13]Adjusted Factors 19-20'!A:BR,69,FALSE)*10000</f>
        <v>0</v>
      </c>
      <c r="N37" s="408">
        <f>VLOOKUP(C37,'[13]Adjusted Factors 19-20'!A:BS,67,FALSE)*6000</f>
        <v>0</v>
      </c>
      <c r="O37" s="409">
        <f t="shared" si="4"/>
        <v>0</v>
      </c>
      <c r="P37" s="409"/>
      <c r="Q37" s="409">
        <f t="shared" si="5"/>
        <v>961698</v>
      </c>
      <c r="R37" s="409"/>
      <c r="S37" s="409"/>
      <c r="T37" s="406">
        <v>57</v>
      </c>
      <c r="U37" s="410">
        <f t="shared" si="14"/>
        <v>0</v>
      </c>
      <c r="V37" s="410"/>
      <c r="W37" s="410">
        <f t="shared" si="7"/>
        <v>0</v>
      </c>
      <c r="X37" s="410">
        <f t="shared" si="8"/>
        <v>0</v>
      </c>
      <c r="Y37" s="410">
        <f t="shared" si="9"/>
        <v>0</v>
      </c>
      <c r="Z37" s="410">
        <f t="shared" si="10"/>
        <v>0</v>
      </c>
      <c r="AA37" s="410">
        <f t="shared" si="11"/>
        <v>0</v>
      </c>
      <c r="AB37" s="410">
        <f>VLOOKUP(C37,'[13]Adjusted Factors 19-20'!A:N,14,FALSE)</f>
        <v>249</v>
      </c>
      <c r="AF37" s="408" t="e">
        <f>VLOOKUP(C37,#REF!,69,FALSE)</f>
        <v>#REF!</v>
      </c>
      <c r="AG37" s="406">
        <v>57</v>
      </c>
      <c r="AH37" s="407" t="s">
        <v>1</v>
      </c>
      <c r="AI37" s="395" t="s">
        <v>159</v>
      </c>
    </row>
    <row r="38" spans="1:35" hidden="1" x14ac:dyDescent="0.2">
      <c r="A38" s="395" t="str">
        <f t="shared" si="0"/>
        <v>059 - Dell Primary School</v>
      </c>
      <c r="B38" s="395" t="s">
        <v>160</v>
      </c>
      <c r="C38" s="406">
        <v>59</v>
      </c>
      <c r="D38" s="406" t="str">
        <f t="shared" si="1"/>
        <v>ACADEMY</v>
      </c>
      <c r="E38" s="407" t="str">
        <f t="shared" si="13"/>
        <v>ACADEMY</v>
      </c>
      <c r="F38" s="395" t="s">
        <v>161</v>
      </c>
      <c r="G38" s="408">
        <f>VLOOKUP(C38,'[13]New ISB 19-20'!A:BX,76,FALSE)</f>
        <v>1515005.9263650118</v>
      </c>
      <c r="H38" s="408">
        <f>VLOOKUP(C38,'[13]New ISB 19-20'!A:CD,81,FALSE)</f>
        <v>0</v>
      </c>
      <c r="I38" s="408"/>
      <c r="J38" s="408">
        <f t="shared" si="3"/>
        <v>1515005.9263650118</v>
      </c>
      <c r="K38" s="606"/>
      <c r="L38" s="408">
        <f>VLOOKUP(C38,'[13]Adjusted Factors 19-20'!A:BQ,68,FALSE)*10000</f>
        <v>0</v>
      </c>
      <c r="M38" s="408">
        <f>VLOOKUP(C38,'[13]Adjusted Factors 19-20'!A:BR,69,FALSE)*10000</f>
        <v>0</v>
      </c>
      <c r="N38" s="408">
        <f>VLOOKUP(C38,'[13]Adjusted Factors 19-20'!A:BS,67,FALSE)*6000</f>
        <v>0</v>
      </c>
      <c r="O38" s="409">
        <f t="shared" si="4"/>
        <v>0</v>
      </c>
      <c r="P38" s="409"/>
      <c r="Q38" s="409">
        <f t="shared" si="5"/>
        <v>1515006</v>
      </c>
      <c r="R38" s="409"/>
      <c r="S38" s="409"/>
      <c r="T38" s="406">
        <v>59</v>
      </c>
      <c r="U38" s="410">
        <f t="shared" si="14"/>
        <v>0</v>
      </c>
      <c r="V38" s="410"/>
      <c r="W38" s="410">
        <f t="shared" si="7"/>
        <v>0</v>
      </c>
      <c r="X38" s="410">
        <f t="shared" si="8"/>
        <v>0</v>
      </c>
      <c r="Y38" s="410">
        <f t="shared" si="9"/>
        <v>0</v>
      </c>
      <c r="Z38" s="410">
        <f t="shared" si="10"/>
        <v>0</v>
      </c>
      <c r="AA38" s="410">
        <f t="shared" si="11"/>
        <v>0</v>
      </c>
      <c r="AB38" s="410">
        <f>VLOOKUP(C38,'[13]Adjusted Factors 19-20'!A:N,14,FALSE)</f>
        <v>392</v>
      </c>
      <c r="AF38" s="408" t="e">
        <f>VLOOKUP(C38,#REF!,69,FALSE)</f>
        <v>#REF!</v>
      </c>
      <c r="AG38" s="406">
        <v>59</v>
      </c>
      <c r="AH38" s="407" t="s">
        <v>1</v>
      </c>
      <c r="AI38" s="395" t="s">
        <v>161</v>
      </c>
    </row>
    <row r="39" spans="1:35" hidden="1" x14ac:dyDescent="0.2">
      <c r="A39" s="395" t="str">
        <f t="shared" si="0"/>
        <v>060 - Elm Tree Community Primary School</v>
      </c>
      <c r="B39" s="395" t="s">
        <v>162</v>
      </c>
      <c r="C39" s="406">
        <v>60</v>
      </c>
      <c r="D39" s="406" t="str">
        <f t="shared" si="1"/>
        <v>ACADEMY</v>
      </c>
      <c r="E39" s="407" t="str">
        <f t="shared" si="13"/>
        <v>ACADEMY</v>
      </c>
      <c r="F39" s="395" t="s">
        <v>163</v>
      </c>
      <c r="G39" s="408">
        <f>VLOOKUP(C39,'[13]New ISB 19-20'!A:BX,76,FALSE)</f>
        <v>1465949.3340066664</v>
      </c>
      <c r="H39" s="408">
        <f>VLOOKUP(C39,'[13]New ISB 19-20'!A:CD,81,FALSE)</f>
        <v>0</v>
      </c>
      <c r="I39" s="408"/>
      <c r="J39" s="408">
        <f t="shared" si="3"/>
        <v>1465949.3340066664</v>
      </c>
      <c r="K39" s="606"/>
      <c r="L39" s="408">
        <f>VLOOKUP(C39,'[13]Adjusted Factors 19-20'!A:BQ,68,FALSE)*10000</f>
        <v>0</v>
      </c>
      <c r="M39" s="408">
        <f>VLOOKUP(C39,'[13]Adjusted Factors 19-20'!A:BR,69,FALSE)*10000</f>
        <v>0</v>
      </c>
      <c r="N39" s="408">
        <f>VLOOKUP(C39,'[13]Adjusted Factors 19-20'!A:BS,67,FALSE)*6000</f>
        <v>0</v>
      </c>
      <c r="O39" s="409">
        <f t="shared" si="4"/>
        <v>0</v>
      </c>
      <c r="P39" s="409"/>
      <c r="Q39" s="409">
        <f t="shared" si="5"/>
        <v>1465949</v>
      </c>
      <c r="R39" s="409"/>
      <c r="S39" s="409"/>
      <c r="T39" s="406">
        <v>60</v>
      </c>
      <c r="U39" s="410">
        <f t="shared" si="14"/>
        <v>0</v>
      </c>
      <c r="V39" s="410"/>
      <c r="W39" s="410">
        <f t="shared" si="7"/>
        <v>0</v>
      </c>
      <c r="X39" s="410">
        <f t="shared" si="8"/>
        <v>0</v>
      </c>
      <c r="Y39" s="410">
        <f t="shared" si="9"/>
        <v>0</v>
      </c>
      <c r="Z39" s="410">
        <f t="shared" si="10"/>
        <v>0</v>
      </c>
      <c r="AA39" s="410">
        <f t="shared" si="11"/>
        <v>0</v>
      </c>
      <c r="AB39" s="410">
        <f>VLOOKUP(C39,'[13]Adjusted Factors 19-20'!A:N,14,FALSE)</f>
        <v>361</v>
      </c>
      <c r="AF39" s="408" t="e">
        <f>VLOOKUP(C39,#REF!,69,FALSE)</f>
        <v>#REF!</v>
      </c>
      <c r="AG39" s="406">
        <v>60</v>
      </c>
      <c r="AH39" s="407" t="s">
        <v>1</v>
      </c>
      <c r="AI39" s="395" t="s">
        <v>163</v>
      </c>
    </row>
    <row r="40" spans="1:35" hidden="1" x14ac:dyDescent="0.2">
      <c r="A40" s="395" t="str">
        <f t="shared" si="0"/>
        <v>061 - Red Oak Primary</v>
      </c>
      <c r="B40" s="395" t="s">
        <v>164</v>
      </c>
      <c r="C40" s="406">
        <v>61</v>
      </c>
      <c r="D40" s="406" t="str">
        <f t="shared" si="1"/>
        <v>ACADEMY</v>
      </c>
      <c r="E40" s="407" t="str">
        <f t="shared" si="13"/>
        <v>ACADEMY</v>
      </c>
      <c r="F40" s="395" t="s">
        <v>1173</v>
      </c>
      <c r="G40" s="408">
        <f>VLOOKUP(C40,'[13]New ISB 19-20'!A:BX,76,FALSE)</f>
        <v>1705097.4338098504</v>
      </c>
      <c r="H40" s="408">
        <f>VLOOKUP(C40,'[13]New ISB 19-20'!A:CD,81,FALSE)</f>
        <v>0</v>
      </c>
      <c r="I40" s="408"/>
      <c r="J40" s="408">
        <f t="shared" si="3"/>
        <v>1705097.4338098504</v>
      </c>
      <c r="K40" s="606"/>
      <c r="L40" s="408">
        <f>VLOOKUP(C40,'[13]Adjusted Factors 19-20'!A:BQ,68,FALSE)*10000</f>
        <v>0</v>
      </c>
      <c r="M40" s="408">
        <f>VLOOKUP(C40,'[13]Adjusted Factors 19-20'!A:BR,69,FALSE)*10000</f>
        <v>0</v>
      </c>
      <c r="N40" s="408">
        <f>VLOOKUP(C40,'[13]Adjusted Factors 19-20'!A:BS,67,FALSE)*6000</f>
        <v>0</v>
      </c>
      <c r="O40" s="409">
        <f t="shared" si="4"/>
        <v>0</v>
      </c>
      <c r="P40" s="409"/>
      <c r="Q40" s="409">
        <f t="shared" si="5"/>
        <v>1705097</v>
      </c>
      <c r="R40" s="409"/>
      <c r="S40" s="409"/>
      <c r="T40" s="406">
        <v>61</v>
      </c>
      <c r="U40" s="410">
        <f t="shared" si="14"/>
        <v>0</v>
      </c>
      <c r="V40" s="410"/>
      <c r="W40" s="410">
        <f t="shared" si="7"/>
        <v>0</v>
      </c>
      <c r="X40" s="410">
        <f t="shared" si="8"/>
        <v>0</v>
      </c>
      <c r="Y40" s="410">
        <f t="shared" si="9"/>
        <v>0</v>
      </c>
      <c r="Z40" s="410">
        <f t="shared" si="10"/>
        <v>0</v>
      </c>
      <c r="AA40" s="410">
        <f t="shared" si="11"/>
        <v>0</v>
      </c>
      <c r="AB40" s="410">
        <f>VLOOKUP(C40,'[13]Adjusted Factors 19-20'!A:N,14,FALSE)</f>
        <v>396</v>
      </c>
      <c r="AF40" s="408" t="e">
        <f>VLOOKUP(C40,#REF!,69,FALSE)</f>
        <v>#REF!</v>
      </c>
      <c r="AG40" s="406">
        <v>61</v>
      </c>
      <c r="AH40" s="407" t="s">
        <v>1</v>
      </c>
      <c r="AI40" s="395" t="s">
        <v>1173</v>
      </c>
    </row>
    <row r="41" spans="1:35" hidden="1" x14ac:dyDescent="0.2">
      <c r="A41" s="395" t="str">
        <f t="shared" si="0"/>
        <v>062 - Gunton Community Primary School</v>
      </c>
      <c r="B41" s="395" t="s">
        <v>165</v>
      </c>
      <c r="C41" s="406">
        <v>62</v>
      </c>
      <c r="D41" s="406" t="str">
        <f t="shared" si="1"/>
        <v>ACADEMY</v>
      </c>
      <c r="E41" s="407" t="str">
        <f t="shared" si="13"/>
        <v>ACADEMY</v>
      </c>
      <c r="F41" s="395" t="s">
        <v>166</v>
      </c>
      <c r="G41" s="408">
        <f>VLOOKUP(C41,'[13]New ISB 19-20'!A:BX,76,FALSE)</f>
        <v>1188196.1143432306</v>
      </c>
      <c r="H41" s="408">
        <f>VLOOKUP(C41,'[13]New ISB 19-20'!A:CD,81,FALSE)</f>
        <v>0</v>
      </c>
      <c r="I41" s="408"/>
      <c r="J41" s="408">
        <f t="shared" si="3"/>
        <v>1188196.1143432306</v>
      </c>
      <c r="K41" s="606"/>
      <c r="L41" s="408">
        <f>VLOOKUP(C41,'[13]Adjusted Factors 19-20'!A:BQ,68,FALSE)*10000</f>
        <v>0</v>
      </c>
      <c r="M41" s="408">
        <f>VLOOKUP(C41,'[13]Adjusted Factors 19-20'!A:BR,69,FALSE)*10000</f>
        <v>0</v>
      </c>
      <c r="N41" s="408">
        <f>VLOOKUP(C41,'[13]Adjusted Factors 19-20'!A:BS,67,FALSE)*6000</f>
        <v>0</v>
      </c>
      <c r="O41" s="409">
        <f t="shared" si="4"/>
        <v>0</v>
      </c>
      <c r="P41" s="409"/>
      <c r="Q41" s="409">
        <f t="shared" si="5"/>
        <v>1188196</v>
      </c>
      <c r="R41" s="409"/>
      <c r="S41" s="409"/>
      <c r="T41" s="406">
        <v>62</v>
      </c>
      <c r="U41" s="410">
        <f t="shared" si="14"/>
        <v>0</v>
      </c>
      <c r="V41" s="410"/>
      <c r="W41" s="410">
        <f t="shared" si="7"/>
        <v>0</v>
      </c>
      <c r="X41" s="410">
        <f t="shared" si="8"/>
        <v>0</v>
      </c>
      <c r="Y41" s="410">
        <f t="shared" si="9"/>
        <v>0</v>
      </c>
      <c r="Z41" s="410">
        <f t="shared" si="10"/>
        <v>0</v>
      </c>
      <c r="AA41" s="410">
        <f t="shared" si="11"/>
        <v>0</v>
      </c>
      <c r="AB41" s="410">
        <f>VLOOKUP(C41,'[13]Adjusted Factors 19-20'!A:N,14,FALSE)</f>
        <v>314</v>
      </c>
      <c r="AF41" s="408" t="e">
        <f>VLOOKUP(C41,#REF!,69,FALSE)</f>
        <v>#REF!</v>
      </c>
      <c r="AG41" s="406">
        <v>62</v>
      </c>
      <c r="AH41" s="407" t="s">
        <v>1</v>
      </c>
      <c r="AI41" s="395" t="s">
        <v>166</v>
      </c>
    </row>
    <row r="42" spans="1:35" hidden="1" x14ac:dyDescent="0.2">
      <c r="A42" s="395" t="str">
        <f t="shared" si="0"/>
        <v>063 - Meadow Community Primary School</v>
      </c>
      <c r="B42" s="395" t="s">
        <v>167</v>
      </c>
      <c r="C42" s="406">
        <v>63</v>
      </c>
      <c r="D42" s="406" t="str">
        <f t="shared" si="1"/>
        <v>ACADEMY</v>
      </c>
      <c r="E42" s="407" t="str">
        <f t="shared" si="13"/>
        <v>ACADEMY</v>
      </c>
      <c r="F42" s="395" t="s">
        <v>168</v>
      </c>
      <c r="G42" s="408">
        <f>VLOOKUP(C42,'[13]New ISB 19-20'!A:BX,76,FALSE)</f>
        <v>866226.3198110169</v>
      </c>
      <c r="H42" s="408">
        <f>VLOOKUP(C42,'[13]New ISB 19-20'!A:CD,81,FALSE)</f>
        <v>0</v>
      </c>
      <c r="I42" s="408"/>
      <c r="J42" s="408">
        <f t="shared" si="3"/>
        <v>866226.3198110169</v>
      </c>
      <c r="K42" s="606"/>
      <c r="L42" s="408">
        <f>VLOOKUP(C42,'[13]Adjusted Factors 19-20'!A:BQ,68,FALSE)*10000</f>
        <v>0</v>
      </c>
      <c r="M42" s="408">
        <f>VLOOKUP(C42,'[13]Adjusted Factors 19-20'!A:BR,69,FALSE)*10000</f>
        <v>0</v>
      </c>
      <c r="N42" s="408">
        <f>VLOOKUP(C42,'[13]Adjusted Factors 19-20'!A:BS,67,FALSE)*6000</f>
        <v>0</v>
      </c>
      <c r="O42" s="409">
        <f t="shared" si="4"/>
        <v>0</v>
      </c>
      <c r="P42" s="409"/>
      <c r="Q42" s="409">
        <f t="shared" si="5"/>
        <v>866226</v>
      </c>
      <c r="R42" s="409"/>
      <c r="S42" s="409"/>
      <c r="T42" s="406">
        <v>63</v>
      </c>
      <c r="U42" s="410">
        <f t="shared" si="14"/>
        <v>0</v>
      </c>
      <c r="V42" s="410"/>
      <c r="W42" s="410">
        <f t="shared" si="7"/>
        <v>0</v>
      </c>
      <c r="X42" s="410">
        <f t="shared" si="8"/>
        <v>0</v>
      </c>
      <c r="Y42" s="410">
        <f t="shared" si="9"/>
        <v>0</v>
      </c>
      <c r="Z42" s="410">
        <f t="shared" si="10"/>
        <v>0</v>
      </c>
      <c r="AA42" s="410">
        <f t="shared" si="11"/>
        <v>0</v>
      </c>
      <c r="AB42" s="410">
        <f>VLOOKUP(C42,'[13]Adjusted Factors 19-20'!A:N,14,FALSE)</f>
        <v>194</v>
      </c>
      <c r="AF42" s="408" t="e">
        <f>VLOOKUP(C42,#REF!,69,FALSE)</f>
        <v>#REF!</v>
      </c>
      <c r="AG42" s="406">
        <v>63</v>
      </c>
      <c r="AH42" s="407" t="s">
        <v>1</v>
      </c>
      <c r="AI42" s="395" t="s">
        <v>168</v>
      </c>
    </row>
    <row r="43" spans="1:35" hidden="1" x14ac:dyDescent="0.2">
      <c r="A43" s="395" t="str">
        <f t="shared" si="0"/>
        <v>064 - Northfield St Nicholas Primary School</v>
      </c>
      <c r="B43" s="395" t="s">
        <v>169</v>
      </c>
      <c r="C43" s="406">
        <v>64</v>
      </c>
      <c r="D43" s="406" t="str">
        <f t="shared" si="1"/>
        <v>ACADEMY</v>
      </c>
      <c r="E43" s="407" t="str">
        <f t="shared" si="13"/>
        <v>ACADEMY</v>
      </c>
      <c r="F43" s="395" t="s">
        <v>170</v>
      </c>
      <c r="G43" s="408">
        <f>VLOOKUP(C43,'[13]New ISB 19-20'!A:BX,76,FALSE)</f>
        <v>1731939.5245111324</v>
      </c>
      <c r="H43" s="408">
        <f>VLOOKUP(C43,'[13]New ISB 19-20'!A:CD,81,FALSE)</f>
        <v>0</v>
      </c>
      <c r="I43" s="408"/>
      <c r="J43" s="408">
        <f t="shared" si="3"/>
        <v>1731939.5245111324</v>
      </c>
      <c r="K43" s="606"/>
      <c r="L43" s="408">
        <f>VLOOKUP(C43,'[13]Adjusted Factors 19-20'!A:BQ,68,FALSE)*10000</f>
        <v>0</v>
      </c>
      <c r="M43" s="408">
        <f>VLOOKUP(C43,'[13]Adjusted Factors 19-20'!A:BR,69,FALSE)*10000</f>
        <v>0</v>
      </c>
      <c r="N43" s="408">
        <f>VLOOKUP(C43,'[13]Adjusted Factors 19-20'!A:BS,67,FALSE)*6000</f>
        <v>0</v>
      </c>
      <c r="O43" s="409">
        <f t="shared" si="4"/>
        <v>0</v>
      </c>
      <c r="P43" s="409"/>
      <c r="Q43" s="409">
        <f t="shared" si="5"/>
        <v>1731940</v>
      </c>
      <c r="R43" s="409"/>
      <c r="S43" s="409"/>
      <c r="T43" s="406">
        <v>64</v>
      </c>
      <c r="U43" s="410">
        <f t="shared" si="14"/>
        <v>0</v>
      </c>
      <c r="V43" s="410"/>
      <c r="W43" s="410">
        <f t="shared" si="7"/>
        <v>0</v>
      </c>
      <c r="X43" s="410">
        <f t="shared" si="8"/>
        <v>0</v>
      </c>
      <c r="Y43" s="410">
        <f t="shared" si="9"/>
        <v>0</v>
      </c>
      <c r="Z43" s="410">
        <f t="shared" si="10"/>
        <v>0</v>
      </c>
      <c r="AA43" s="410">
        <f t="shared" si="11"/>
        <v>0</v>
      </c>
      <c r="AB43" s="410">
        <f>VLOOKUP(C43,'[13]Adjusted Factors 19-20'!A:N,14,FALSE)</f>
        <v>402</v>
      </c>
      <c r="AF43" s="408" t="e">
        <f>VLOOKUP(C43,#REF!,69,FALSE)</f>
        <v>#REF!</v>
      </c>
      <c r="AG43" s="406">
        <v>64</v>
      </c>
      <c r="AH43" s="407" t="s">
        <v>1</v>
      </c>
      <c r="AI43" s="395" t="s">
        <v>170</v>
      </c>
    </row>
    <row r="44" spans="1:35" hidden="1" x14ac:dyDescent="0.2">
      <c r="A44" s="395" t="str">
        <f t="shared" si="0"/>
        <v>065 - Poplars Community Primary School</v>
      </c>
      <c r="B44" s="395" t="s">
        <v>171</v>
      </c>
      <c r="C44" s="406">
        <v>65</v>
      </c>
      <c r="D44" s="406" t="str">
        <f t="shared" si="1"/>
        <v>ACADEMY</v>
      </c>
      <c r="E44" s="407" t="str">
        <f t="shared" si="13"/>
        <v>ACADEMY</v>
      </c>
      <c r="F44" s="395" t="s">
        <v>172</v>
      </c>
      <c r="G44" s="408">
        <f>VLOOKUP(C44,'[13]New ISB 19-20'!A:BX,76,FALSE)</f>
        <v>2018630.6458144202</v>
      </c>
      <c r="H44" s="408">
        <f>VLOOKUP(C44,'[13]New ISB 19-20'!A:CD,81,FALSE)</f>
        <v>0</v>
      </c>
      <c r="I44" s="408"/>
      <c r="J44" s="408">
        <f t="shared" si="3"/>
        <v>2018630.6458144202</v>
      </c>
      <c r="K44" s="606"/>
      <c r="L44" s="408">
        <f>VLOOKUP(C44,'[13]Adjusted Factors 19-20'!A:BQ,68,FALSE)*10000</f>
        <v>0</v>
      </c>
      <c r="M44" s="408">
        <f>VLOOKUP(C44,'[13]Adjusted Factors 19-20'!A:BR,69,FALSE)*10000</f>
        <v>0</v>
      </c>
      <c r="N44" s="408">
        <f>VLOOKUP(C44,'[13]Adjusted Factors 19-20'!A:BS,67,FALSE)*6000</f>
        <v>0</v>
      </c>
      <c r="O44" s="409">
        <f t="shared" si="4"/>
        <v>0</v>
      </c>
      <c r="P44" s="409"/>
      <c r="Q44" s="409">
        <f t="shared" si="5"/>
        <v>2018631</v>
      </c>
      <c r="R44" s="409"/>
      <c r="S44" s="409"/>
      <c r="T44" s="406">
        <v>65</v>
      </c>
      <c r="U44" s="410">
        <f t="shared" si="14"/>
        <v>0</v>
      </c>
      <c r="V44" s="410"/>
      <c r="W44" s="410">
        <f t="shared" si="7"/>
        <v>0</v>
      </c>
      <c r="X44" s="410">
        <f t="shared" si="8"/>
        <v>0</v>
      </c>
      <c r="Y44" s="410">
        <f t="shared" si="9"/>
        <v>0</v>
      </c>
      <c r="Z44" s="410">
        <f t="shared" si="10"/>
        <v>0</v>
      </c>
      <c r="AA44" s="410">
        <f t="shared" si="11"/>
        <v>0</v>
      </c>
      <c r="AB44" s="410">
        <f>VLOOKUP(C44,'[13]Adjusted Factors 19-20'!A:N,14,FALSE)</f>
        <v>466</v>
      </c>
      <c r="AF44" s="408" t="e">
        <f>VLOOKUP(C44,#REF!,69,FALSE)</f>
        <v>#REF!</v>
      </c>
      <c r="AG44" s="406">
        <v>65</v>
      </c>
      <c r="AH44" s="407" t="s">
        <v>1</v>
      </c>
      <c r="AI44" s="395" t="s">
        <v>172</v>
      </c>
    </row>
    <row r="45" spans="1:35" hidden="1" x14ac:dyDescent="0.2">
      <c r="A45" s="395" t="str">
        <f t="shared" si="0"/>
        <v>067 - Pakefield Primary School</v>
      </c>
      <c r="B45" s="395" t="s">
        <v>173</v>
      </c>
      <c r="C45" s="406">
        <v>67</v>
      </c>
      <c r="D45" s="406" t="str">
        <f t="shared" si="1"/>
        <v>ACADEMY</v>
      </c>
      <c r="E45" s="407" t="str">
        <f t="shared" si="13"/>
        <v>ACADEMY</v>
      </c>
      <c r="F45" s="395" t="s">
        <v>174</v>
      </c>
      <c r="G45" s="408">
        <f>VLOOKUP(C45,'[13]New ISB 19-20'!A:BX,76,FALSE)</f>
        <v>1481417.2188382263</v>
      </c>
      <c r="H45" s="408">
        <f>VLOOKUP(C45,'[13]New ISB 19-20'!A:CD,81,FALSE)</f>
        <v>0</v>
      </c>
      <c r="I45" s="408"/>
      <c r="J45" s="408">
        <f t="shared" si="3"/>
        <v>1481417.2188382263</v>
      </c>
      <c r="K45" s="606"/>
      <c r="L45" s="408">
        <f>VLOOKUP(C45,'[13]Adjusted Factors 19-20'!A:BQ,68,FALSE)*10000</f>
        <v>0</v>
      </c>
      <c r="M45" s="408">
        <f>VLOOKUP(C45,'[13]Adjusted Factors 19-20'!A:BR,69,FALSE)*10000</f>
        <v>0</v>
      </c>
      <c r="N45" s="408">
        <f>VLOOKUP(C45,'[13]Adjusted Factors 19-20'!A:BS,67,FALSE)*6000</f>
        <v>0</v>
      </c>
      <c r="O45" s="409">
        <f t="shared" si="4"/>
        <v>0</v>
      </c>
      <c r="P45" s="409"/>
      <c r="Q45" s="409">
        <f t="shared" si="5"/>
        <v>1481417</v>
      </c>
      <c r="R45" s="409"/>
      <c r="S45" s="409"/>
      <c r="T45" s="406">
        <v>67</v>
      </c>
      <c r="U45" s="410">
        <f t="shared" si="14"/>
        <v>0</v>
      </c>
      <c r="V45" s="410"/>
      <c r="W45" s="410">
        <f t="shared" si="7"/>
        <v>0</v>
      </c>
      <c r="X45" s="410">
        <f t="shared" si="8"/>
        <v>0</v>
      </c>
      <c r="Y45" s="410">
        <f t="shared" si="9"/>
        <v>0</v>
      </c>
      <c r="Z45" s="410">
        <f t="shared" si="10"/>
        <v>0</v>
      </c>
      <c r="AA45" s="410">
        <f t="shared" si="11"/>
        <v>0</v>
      </c>
      <c r="AB45" s="410">
        <f>VLOOKUP(C45,'[13]Adjusted Factors 19-20'!A:N,14,FALSE)</f>
        <v>404</v>
      </c>
      <c r="AF45" s="408" t="e">
        <f>VLOOKUP(C45,#REF!,69,FALSE)</f>
        <v>#REF!</v>
      </c>
      <c r="AG45" s="406">
        <v>67</v>
      </c>
      <c r="AH45" s="407" t="s">
        <v>1</v>
      </c>
      <c r="AI45" s="395" t="s">
        <v>174</v>
      </c>
    </row>
    <row r="46" spans="1:35" hidden="1" x14ac:dyDescent="0.2">
      <c r="A46" s="395" t="str">
        <f t="shared" si="0"/>
        <v>068 - Roman Hill Primary School</v>
      </c>
      <c r="B46" s="395" t="s">
        <v>175</v>
      </c>
      <c r="C46" s="406">
        <v>68</v>
      </c>
      <c r="D46" s="406" t="str">
        <f t="shared" si="1"/>
        <v>ACADEMY</v>
      </c>
      <c r="E46" s="407" t="str">
        <f t="shared" si="13"/>
        <v>ACADEMY</v>
      </c>
      <c r="F46" s="395" t="s">
        <v>176</v>
      </c>
      <c r="G46" s="408">
        <f>VLOOKUP(C46,'[13]New ISB 19-20'!A:BX,76,FALSE)</f>
        <v>2274332.2918059761</v>
      </c>
      <c r="H46" s="408">
        <f>VLOOKUP(C46,'[13]New ISB 19-20'!A:CD,81,FALSE)</f>
        <v>0</v>
      </c>
      <c r="I46" s="408"/>
      <c r="J46" s="408">
        <f t="shared" si="3"/>
        <v>2274332.2918059761</v>
      </c>
      <c r="K46" s="606"/>
      <c r="L46" s="408">
        <f>VLOOKUP(C46,'[13]Adjusted Factors 19-20'!A:BQ,68,FALSE)*10000</f>
        <v>0</v>
      </c>
      <c r="M46" s="408">
        <f>VLOOKUP(C46,'[13]Adjusted Factors 19-20'!A:BR,69,FALSE)*10000</f>
        <v>0</v>
      </c>
      <c r="N46" s="408">
        <f>VLOOKUP(C46,'[13]Adjusted Factors 19-20'!A:BS,67,FALSE)*6000</f>
        <v>0</v>
      </c>
      <c r="O46" s="409">
        <f t="shared" si="4"/>
        <v>0</v>
      </c>
      <c r="P46" s="409"/>
      <c r="Q46" s="409">
        <f t="shared" si="5"/>
        <v>2274332</v>
      </c>
      <c r="R46" s="409"/>
      <c r="S46" s="409"/>
      <c r="T46" s="406">
        <v>68</v>
      </c>
      <c r="U46" s="410">
        <f t="shared" si="14"/>
        <v>0</v>
      </c>
      <c r="V46" s="410"/>
      <c r="W46" s="410">
        <f t="shared" si="7"/>
        <v>0</v>
      </c>
      <c r="X46" s="410">
        <f t="shared" si="8"/>
        <v>0</v>
      </c>
      <c r="Y46" s="410">
        <f t="shared" si="9"/>
        <v>0</v>
      </c>
      <c r="Z46" s="410">
        <f t="shared" si="10"/>
        <v>0</v>
      </c>
      <c r="AA46" s="410">
        <f t="shared" si="11"/>
        <v>0</v>
      </c>
      <c r="AB46" s="410">
        <f>VLOOKUP(C46,'[13]Adjusted Factors 19-20'!A:N,14,FALSE)</f>
        <v>506</v>
      </c>
      <c r="AF46" s="408" t="e">
        <f>VLOOKUP(C46,#REF!,69,FALSE)</f>
        <v>#REF!</v>
      </c>
      <c r="AG46" s="406">
        <v>68</v>
      </c>
      <c r="AH46" s="407" t="s">
        <v>1</v>
      </c>
      <c r="AI46" s="395" t="s">
        <v>176</v>
      </c>
    </row>
    <row r="47" spans="1:35" hidden="1" x14ac:dyDescent="0.2">
      <c r="A47" s="395" t="str">
        <f t="shared" si="0"/>
        <v>070 - St Margaret's Community Primary School, Lowestoft</v>
      </c>
      <c r="B47" s="395" t="s">
        <v>177</v>
      </c>
      <c r="C47" s="406">
        <v>70</v>
      </c>
      <c r="D47" s="406" t="str">
        <f t="shared" si="1"/>
        <v>ACADEMY</v>
      </c>
      <c r="E47" s="407" t="str">
        <f t="shared" si="13"/>
        <v>ACADEMY</v>
      </c>
      <c r="F47" s="395" t="s">
        <v>178</v>
      </c>
      <c r="G47" s="408">
        <f>VLOOKUP(C47,'[13]New ISB 19-20'!A:BX,76,FALSE)</f>
        <v>1713877.8537176647</v>
      </c>
      <c r="H47" s="408">
        <f>VLOOKUP(C47,'[13]New ISB 19-20'!A:CD,81,FALSE)</f>
        <v>0</v>
      </c>
      <c r="I47" s="408"/>
      <c r="J47" s="408">
        <f t="shared" si="3"/>
        <v>1713877.8537176647</v>
      </c>
      <c r="K47" s="606"/>
      <c r="L47" s="408">
        <f>VLOOKUP(C47,'[13]Adjusted Factors 19-20'!A:BQ,68,FALSE)*10000</f>
        <v>0</v>
      </c>
      <c r="M47" s="408">
        <f>VLOOKUP(C47,'[13]Adjusted Factors 19-20'!A:BR,69,FALSE)*10000</f>
        <v>0</v>
      </c>
      <c r="N47" s="408">
        <f>VLOOKUP(C47,'[13]Adjusted Factors 19-20'!A:BS,67,FALSE)*6000</f>
        <v>0</v>
      </c>
      <c r="O47" s="409">
        <f t="shared" si="4"/>
        <v>0</v>
      </c>
      <c r="P47" s="409"/>
      <c r="Q47" s="409">
        <f t="shared" si="5"/>
        <v>1713878</v>
      </c>
      <c r="R47" s="409"/>
      <c r="S47" s="409"/>
      <c r="T47" s="406">
        <v>70</v>
      </c>
      <c r="U47" s="410">
        <f t="shared" si="14"/>
        <v>0</v>
      </c>
      <c r="V47" s="410"/>
      <c r="W47" s="410">
        <f t="shared" si="7"/>
        <v>0</v>
      </c>
      <c r="X47" s="410">
        <f t="shared" si="8"/>
        <v>0</v>
      </c>
      <c r="Y47" s="410">
        <f t="shared" si="9"/>
        <v>0</v>
      </c>
      <c r="Z47" s="410">
        <f t="shared" si="10"/>
        <v>0</v>
      </c>
      <c r="AA47" s="410">
        <f t="shared" si="11"/>
        <v>0</v>
      </c>
      <c r="AB47" s="410">
        <f>VLOOKUP(C47,'[13]Adjusted Factors 19-20'!A:N,14,FALSE)</f>
        <v>403</v>
      </c>
      <c r="AF47" s="408" t="e">
        <f>VLOOKUP(C47,#REF!,69,FALSE)</f>
        <v>#REF!</v>
      </c>
      <c r="AG47" s="406">
        <v>70</v>
      </c>
      <c r="AH47" s="407" t="s">
        <v>1</v>
      </c>
      <c r="AI47" s="395" t="s">
        <v>178</v>
      </c>
    </row>
    <row r="48" spans="1:35" hidden="1" x14ac:dyDescent="0.2">
      <c r="A48" s="395" t="str">
        <f t="shared" si="0"/>
        <v>072 - St Mary's RC Primary School, Lowestoft</v>
      </c>
      <c r="B48" s="395" t="s">
        <v>179</v>
      </c>
      <c r="C48" s="406">
        <v>72</v>
      </c>
      <c r="D48" s="406" t="str">
        <f t="shared" si="1"/>
        <v>ACADEMY</v>
      </c>
      <c r="E48" s="407" t="str">
        <f t="shared" si="13"/>
        <v>ACADEMY</v>
      </c>
      <c r="F48" s="395" t="s">
        <v>180</v>
      </c>
      <c r="G48" s="408">
        <f>VLOOKUP(C48,'[13]New ISB 19-20'!A:BX,76,FALSE)</f>
        <v>834967.91584099631</v>
      </c>
      <c r="H48" s="408">
        <f>VLOOKUP(C48,'[13]New ISB 19-20'!A:CD,81,FALSE)</f>
        <v>0</v>
      </c>
      <c r="I48" s="408"/>
      <c r="J48" s="408">
        <f t="shared" si="3"/>
        <v>834967.91584099631</v>
      </c>
      <c r="K48" s="606"/>
      <c r="L48" s="408">
        <f>VLOOKUP(C48,'[13]Adjusted Factors 19-20'!A:BQ,68,FALSE)*10000</f>
        <v>0</v>
      </c>
      <c r="M48" s="408">
        <f>VLOOKUP(C48,'[13]Adjusted Factors 19-20'!A:BR,69,FALSE)*10000</f>
        <v>0</v>
      </c>
      <c r="N48" s="408">
        <f>VLOOKUP(C48,'[13]Adjusted Factors 19-20'!A:BS,67,FALSE)*6000</f>
        <v>0</v>
      </c>
      <c r="O48" s="409">
        <f t="shared" si="4"/>
        <v>0</v>
      </c>
      <c r="P48" s="409"/>
      <c r="Q48" s="409">
        <f t="shared" si="5"/>
        <v>834968</v>
      </c>
      <c r="R48" s="409"/>
      <c r="S48" s="409"/>
      <c r="T48" s="406">
        <v>72</v>
      </c>
      <c r="U48" s="410">
        <f t="shared" si="14"/>
        <v>0</v>
      </c>
      <c r="V48" s="410"/>
      <c r="W48" s="410">
        <f t="shared" si="7"/>
        <v>0</v>
      </c>
      <c r="X48" s="410">
        <f t="shared" si="8"/>
        <v>0</v>
      </c>
      <c r="Y48" s="410">
        <f t="shared" si="9"/>
        <v>0</v>
      </c>
      <c r="Z48" s="410">
        <f t="shared" si="10"/>
        <v>0</v>
      </c>
      <c r="AA48" s="410">
        <f t="shared" si="11"/>
        <v>0</v>
      </c>
      <c r="AB48" s="410">
        <f>VLOOKUP(C48,'[13]Adjusted Factors 19-20'!A:N,14,FALSE)</f>
        <v>207</v>
      </c>
      <c r="AF48" s="408" t="e">
        <f>VLOOKUP(C48,#REF!,69,FALSE)</f>
        <v>#REF!</v>
      </c>
      <c r="AG48" s="406">
        <v>72</v>
      </c>
      <c r="AH48" s="407" t="s">
        <v>1</v>
      </c>
      <c r="AI48" s="395" t="s">
        <v>180</v>
      </c>
    </row>
    <row r="49" spans="1:35" hidden="1" x14ac:dyDescent="0.2">
      <c r="A49" s="395" t="str">
        <f t="shared" si="0"/>
        <v>073 - Westwood Primary School</v>
      </c>
      <c r="B49" s="395" t="s">
        <v>181</v>
      </c>
      <c r="C49" s="406">
        <v>73</v>
      </c>
      <c r="D49" s="406" t="str">
        <f t="shared" si="1"/>
        <v>ACADEMY</v>
      </c>
      <c r="E49" s="407" t="str">
        <f t="shared" si="13"/>
        <v>ACADEMY</v>
      </c>
      <c r="F49" s="395" t="s">
        <v>476</v>
      </c>
      <c r="G49" s="408">
        <f>VLOOKUP(C49,'[13]New ISB 19-20'!A:BX,76,FALSE)</f>
        <v>911049.51035567187</v>
      </c>
      <c r="H49" s="408">
        <f>VLOOKUP(C49,'[13]New ISB 19-20'!A:CD,81,FALSE)</f>
        <v>0</v>
      </c>
      <c r="I49" s="408"/>
      <c r="J49" s="408">
        <f t="shared" si="3"/>
        <v>911049.51035567187</v>
      </c>
      <c r="K49" s="606"/>
      <c r="L49" s="408">
        <f>VLOOKUP(C49,'[13]Adjusted Factors 19-20'!A:BQ,68,FALSE)*10000</f>
        <v>0</v>
      </c>
      <c r="M49" s="408">
        <f>VLOOKUP(C49,'[13]Adjusted Factors 19-20'!A:BR,69,FALSE)*10000</f>
        <v>0</v>
      </c>
      <c r="N49" s="408">
        <f>VLOOKUP(C49,'[13]Adjusted Factors 19-20'!A:BS,67,FALSE)*6000</f>
        <v>0</v>
      </c>
      <c r="O49" s="409">
        <f t="shared" si="4"/>
        <v>0</v>
      </c>
      <c r="P49" s="409"/>
      <c r="Q49" s="409">
        <f t="shared" si="5"/>
        <v>911050</v>
      </c>
      <c r="R49" s="409"/>
      <c r="S49" s="409"/>
      <c r="T49" s="406">
        <v>73</v>
      </c>
      <c r="U49" s="410">
        <f t="shared" si="14"/>
        <v>0</v>
      </c>
      <c r="V49" s="410"/>
      <c r="W49" s="410">
        <f t="shared" si="7"/>
        <v>0</v>
      </c>
      <c r="X49" s="410">
        <f t="shared" si="8"/>
        <v>0</v>
      </c>
      <c r="Y49" s="410">
        <f t="shared" si="9"/>
        <v>0</v>
      </c>
      <c r="Z49" s="410">
        <f t="shared" si="10"/>
        <v>0</v>
      </c>
      <c r="AA49" s="410">
        <f t="shared" si="11"/>
        <v>0</v>
      </c>
      <c r="AB49" s="410">
        <f>VLOOKUP(C49,'[13]Adjusted Factors 19-20'!A:N,14,FALSE)</f>
        <v>206</v>
      </c>
      <c r="AF49" s="408" t="e">
        <f>VLOOKUP(C49,#REF!,69,FALSE)</f>
        <v>#REF!</v>
      </c>
      <c r="AG49" s="406">
        <v>73</v>
      </c>
      <c r="AH49" s="407" t="s">
        <v>1</v>
      </c>
      <c r="AI49" s="395" t="s">
        <v>476</v>
      </c>
    </row>
    <row r="50" spans="1:35" hidden="1" x14ac:dyDescent="0.2">
      <c r="A50" s="395" t="str">
        <f t="shared" si="0"/>
        <v>074 - Woods Loke Community Primary School</v>
      </c>
      <c r="B50" s="395" t="s">
        <v>182</v>
      </c>
      <c r="C50" s="406">
        <v>74</v>
      </c>
      <c r="D50" s="406" t="str">
        <f t="shared" si="1"/>
        <v>ACADEMY</v>
      </c>
      <c r="E50" s="407" t="s">
        <v>1</v>
      </c>
      <c r="F50" s="395" t="s">
        <v>183</v>
      </c>
      <c r="G50" s="408">
        <f>VLOOKUP(C50,'[13]New ISB 19-20'!A:BX,76,FALSE)</f>
        <v>1521925.4476813152</v>
      </c>
      <c r="H50" s="408">
        <f>VLOOKUP(C50,'[13]New ISB 19-20'!A:CD,81,FALSE)</f>
        <v>0</v>
      </c>
      <c r="I50" s="408"/>
      <c r="J50" s="408">
        <f t="shared" si="3"/>
        <v>1521925.4476813152</v>
      </c>
      <c r="K50" s="606"/>
      <c r="L50" s="408">
        <f>VLOOKUP(C50,'[13]Adjusted Factors 19-20'!A:BQ,68,FALSE)*10000</f>
        <v>0</v>
      </c>
      <c r="M50" s="408">
        <f>VLOOKUP(C50,'[13]Adjusted Factors 19-20'!A:BR,69,FALSE)*10000</f>
        <v>0</v>
      </c>
      <c r="N50" s="408">
        <f>VLOOKUP(C50,'[13]Adjusted Factors 19-20'!A:BS,67,FALSE)*6000</f>
        <v>0</v>
      </c>
      <c r="O50" s="409">
        <f t="shared" si="4"/>
        <v>0</v>
      </c>
      <c r="P50" s="409"/>
      <c r="Q50" s="409">
        <f t="shared" si="5"/>
        <v>1521925</v>
      </c>
      <c r="R50" s="409"/>
      <c r="S50" s="409"/>
      <c r="T50" s="406">
        <v>74</v>
      </c>
      <c r="U50" s="410">
        <f t="shared" si="14"/>
        <v>0</v>
      </c>
      <c r="V50" s="410"/>
      <c r="W50" s="410">
        <f t="shared" si="7"/>
        <v>0</v>
      </c>
      <c r="X50" s="410">
        <f t="shared" si="8"/>
        <v>0</v>
      </c>
      <c r="Y50" s="410">
        <f t="shared" si="9"/>
        <v>0</v>
      </c>
      <c r="Z50" s="410">
        <f t="shared" si="10"/>
        <v>0</v>
      </c>
      <c r="AA50" s="410">
        <f t="shared" si="11"/>
        <v>0</v>
      </c>
      <c r="AB50" s="410">
        <f>VLOOKUP(C50,'[13]Adjusted Factors 19-20'!A:N,14,FALSE)</f>
        <v>417</v>
      </c>
      <c r="AF50" s="408" t="e">
        <f>VLOOKUP(C50,#REF!,69,FALSE)</f>
        <v>#REF!</v>
      </c>
      <c r="AG50" s="406">
        <v>74</v>
      </c>
      <c r="AH50" s="407">
        <v>0</v>
      </c>
      <c r="AI50" s="395" t="s">
        <v>183</v>
      </c>
    </row>
    <row r="51" spans="1:35" x14ac:dyDescent="0.2">
      <c r="A51" s="395" t="str">
        <f t="shared" si="0"/>
        <v>075 - Oulton Broad Primary School</v>
      </c>
      <c r="B51" s="395" t="s">
        <v>184</v>
      </c>
      <c r="C51" s="406">
        <v>75</v>
      </c>
      <c r="D51" s="406">
        <f t="shared" si="1"/>
        <v>75</v>
      </c>
      <c r="E51" s="407">
        <f>AH51</f>
        <v>0</v>
      </c>
      <c r="F51" s="395" t="s">
        <v>185</v>
      </c>
      <c r="G51" s="408">
        <f>VLOOKUP(C51,'[13]New ISB 19-20'!A:BX,76,FALSE)</f>
        <v>1025906.122479463</v>
      </c>
      <c r="H51" s="408">
        <f>VLOOKUP(C51,'[13]New ISB 19-20'!A:CD,81,FALSE)</f>
        <v>-7259.07</v>
      </c>
      <c r="I51" s="408"/>
      <c r="J51" s="408">
        <f t="shared" si="3"/>
        <v>1018647.052479463</v>
      </c>
      <c r="K51" s="606"/>
      <c r="L51" s="408">
        <f>VLOOKUP(C51,'[13]Adjusted Factors 19-20'!A:BQ,68,FALSE)*10000</f>
        <v>0</v>
      </c>
      <c r="M51" s="408">
        <f>VLOOKUP(C51,'[13]Adjusted Factors 19-20'!A:BR,69,FALSE)*10000</f>
        <v>0</v>
      </c>
      <c r="N51" s="408">
        <f>VLOOKUP(C51,'[13]Adjusted Factors 19-20'!A:BS,67,FALSE)*6000</f>
        <v>0</v>
      </c>
      <c r="O51" s="409">
        <f t="shared" si="4"/>
        <v>0</v>
      </c>
      <c r="P51" s="409"/>
      <c r="Q51" s="409">
        <f t="shared" si="5"/>
        <v>1018647</v>
      </c>
      <c r="R51" s="409"/>
      <c r="S51" s="409"/>
      <c r="T51" s="406">
        <v>75</v>
      </c>
      <c r="U51" s="410">
        <f t="shared" si="14"/>
        <v>3003</v>
      </c>
      <c r="V51" s="410"/>
      <c r="W51" s="410">
        <f t="shared" si="7"/>
        <v>3325.14</v>
      </c>
      <c r="X51" s="410">
        <f t="shared" si="8"/>
        <v>521.42999999999995</v>
      </c>
      <c r="Y51" s="410">
        <f t="shared" si="9"/>
        <v>409.5</v>
      </c>
      <c r="Z51" s="410">
        <f t="shared" si="10"/>
        <v>-7259.07</v>
      </c>
      <c r="AA51" s="410">
        <f t="shared" si="11"/>
        <v>0</v>
      </c>
      <c r="AB51" s="410">
        <f>VLOOKUP(C51,'[13]Adjusted Factors 19-20'!A:N,14,FALSE)</f>
        <v>273</v>
      </c>
      <c r="AF51" s="408" t="e">
        <f>VLOOKUP(C51,#REF!,69,FALSE)</f>
        <v>#REF!</v>
      </c>
      <c r="AG51" s="406">
        <v>75</v>
      </c>
      <c r="AH51" s="407">
        <v>0</v>
      </c>
      <c r="AI51" s="395" t="s">
        <v>185</v>
      </c>
    </row>
    <row r="52" spans="1:35" hidden="1" x14ac:dyDescent="0.2">
      <c r="A52" s="395" t="str">
        <f t="shared" si="0"/>
        <v>077 - Grove Primary School</v>
      </c>
      <c r="B52" s="395" t="s">
        <v>186</v>
      </c>
      <c r="C52" s="406">
        <v>77</v>
      </c>
      <c r="D52" s="406" t="str">
        <f t="shared" si="1"/>
        <v>ACADEMY</v>
      </c>
      <c r="E52" s="407" t="str">
        <f>AH52</f>
        <v>ACADEMY</v>
      </c>
      <c r="F52" s="395" t="s">
        <v>187</v>
      </c>
      <c r="G52" s="408">
        <f>VLOOKUP(C52,'[13]New ISB 19-20'!A:BX,76,FALSE)</f>
        <v>1164701.5969486583</v>
      </c>
      <c r="H52" s="408">
        <f>VLOOKUP(C52,'[13]New ISB 19-20'!A:CD,81,FALSE)</f>
        <v>0</v>
      </c>
      <c r="I52" s="408"/>
      <c r="J52" s="408">
        <f t="shared" si="3"/>
        <v>1164701.5969486583</v>
      </c>
      <c r="K52" s="606"/>
      <c r="L52" s="408">
        <f>VLOOKUP(C52,'[13]Adjusted Factors 19-20'!A:BQ,68,FALSE)*10000</f>
        <v>0</v>
      </c>
      <c r="M52" s="408">
        <f>VLOOKUP(C52,'[13]Adjusted Factors 19-20'!A:BR,69,FALSE)*10000</f>
        <v>0</v>
      </c>
      <c r="N52" s="408">
        <f>VLOOKUP(C52,'[13]Adjusted Factors 19-20'!A:BS,67,FALSE)*6000</f>
        <v>0</v>
      </c>
      <c r="O52" s="409">
        <f t="shared" si="4"/>
        <v>0</v>
      </c>
      <c r="P52" s="409"/>
      <c r="Q52" s="409">
        <f t="shared" si="5"/>
        <v>1164702</v>
      </c>
      <c r="R52" s="409"/>
      <c r="S52" s="409"/>
      <c r="T52" s="406">
        <v>77</v>
      </c>
      <c r="U52" s="410">
        <f t="shared" si="14"/>
        <v>0</v>
      </c>
      <c r="V52" s="410"/>
      <c r="W52" s="410">
        <f t="shared" si="7"/>
        <v>0</v>
      </c>
      <c r="X52" s="410">
        <f t="shared" si="8"/>
        <v>0</v>
      </c>
      <c r="Y52" s="410">
        <f t="shared" si="9"/>
        <v>0</v>
      </c>
      <c r="Z52" s="410">
        <f t="shared" si="10"/>
        <v>0</v>
      </c>
      <c r="AA52" s="410">
        <f t="shared" si="11"/>
        <v>0</v>
      </c>
      <c r="AB52" s="410">
        <f>VLOOKUP(C52,'[13]Adjusted Factors 19-20'!A:N,14,FALSE)</f>
        <v>300</v>
      </c>
      <c r="AF52" s="408" t="e">
        <f>VLOOKUP(C52,#REF!,69,FALSE)</f>
        <v>#REF!</v>
      </c>
      <c r="AG52" s="406">
        <v>77</v>
      </c>
      <c r="AH52" s="407" t="s">
        <v>1</v>
      </c>
      <c r="AI52" s="395" t="s">
        <v>187</v>
      </c>
    </row>
    <row r="53" spans="1:35" hidden="1" x14ac:dyDescent="0.2">
      <c r="A53" s="395" t="str">
        <f t="shared" si="0"/>
        <v>080 - Mellis CEVCP School</v>
      </c>
      <c r="B53" s="395" t="s">
        <v>188</v>
      </c>
      <c r="C53" s="406">
        <v>80</v>
      </c>
      <c r="D53" s="406" t="str">
        <f t="shared" si="1"/>
        <v>ACADEMY</v>
      </c>
      <c r="E53" s="407" t="str">
        <f>AH53</f>
        <v>ACADEMY</v>
      </c>
      <c r="F53" s="395" t="s">
        <v>189</v>
      </c>
      <c r="G53" s="408">
        <f>VLOOKUP(C53,'[13]New ISB 19-20'!A:BX,76,FALSE)</f>
        <v>671489.71414144384</v>
      </c>
      <c r="H53" s="408">
        <f>VLOOKUP(C53,'[13]New ISB 19-20'!A:CD,81,FALSE)</f>
        <v>0</v>
      </c>
      <c r="I53" s="408"/>
      <c r="J53" s="408">
        <f t="shared" si="3"/>
        <v>671489.71414144384</v>
      </c>
      <c r="K53" s="606"/>
      <c r="L53" s="408">
        <f>VLOOKUP(C53,'[13]Adjusted Factors 19-20'!A:BQ,68,FALSE)*10000</f>
        <v>0</v>
      </c>
      <c r="M53" s="408">
        <f>VLOOKUP(C53,'[13]Adjusted Factors 19-20'!A:BR,69,FALSE)*10000</f>
        <v>0</v>
      </c>
      <c r="N53" s="408">
        <f>VLOOKUP(C53,'[13]Adjusted Factors 19-20'!A:BS,67,FALSE)*6000</f>
        <v>0</v>
      </c>
      <c r="O53" s="409">
        <f t="shared" si="4"/>
        <v>0</v>
      </c>
      <c r="P53" s="409"/>
      <c r="Q53" s="409">
        <f t="shared" si="5"/>
        <v>671490</v>
      </c>
      <c r="R53" s="409"/>
      <c r="S53" s="409"/>
      <c r="T53" s="406">
        <v>80</v>
      </c>
      <c r="U53" s="410">
        <f t="shared" si="14"/>
        <v>0</v>
      </c>
      <c r="V53" s="410"/>
      <c r="W53" s="410">
        <f t="shared" si="7"/>
        <v>0</v>
      </c>
      <c r="X53" s="410">
        <f t="shared" si="8"/>
        <v>0</v>
      </c>
      <c r="Y53" s="410">
        <f t="shared" si="9"/>
        <v>0</v>
      </c>
      <c r="Z53" s="410">
        <f t="shared" si="10"/>
        <v>0</v>
      </c>
      <c r="AA53" s="410">
        <f t="shared" si="11"/>
        <v>0</v>
      </c>
      <c r="AB53" s="410">
        <f>VLOOKUP(C53,'[13]Adjusted Factors 19-20'!A:N,14,FALSE)</f>
        <v>178</v>
      </c>
      <c r="AF53" s="408" t="e">
        <f>VLOOKUP(C53,#REF!,69,FALSE)</f>
        <v>#REF!</v>
      </c>
      <c r="AG53" s="406">
        <v>80</v>
      </c>
      <c r="AH53" s="407" t="s">
        <v>1</v>
      </c>
      <c r="AI53" s="395" t="s">
        <v>189</v>
      </c>
    </row>
    <row r="54" spans="1:35" hidden="1" x14ac:dyDescent="0.2">
      <c r="A54" s="395" t="str">
        <f t="shared" si="0"/>
        <v>081 - Mendham Primary School</v>
      </c>
      <c r="B54" s="395" t="s">
        <v>190</v>
      </c>
      <c r="C54" s="406">
        <v>81</v>
      </c>
      <c r="D54" s="406" t="str">
        <f t="shared" si="1"/>
        <v>ACADEMY</v>
      </c>
      <c r="E54" s="407" t="str">
        <f>AH54</f>
        <v>ACADEMY</v>
      </c>
      <c r="F54" s="395" t="s">
        <v>191</v>
      </c>
      <c r="G54" s="408">
        <f>VLOOKUP(C54,'[13]New ISB 19-20'!A:BX,76,FALSE)</f>
        <v>352858.07865083968</v>
      </c>
      <c r="H54" s="408">
        <f>VLOOKUP(C54,'[13]New ISB 19-20'!A:CD,81,FALSE)</f>
        <v>0</v>
      </c>
      <c r="I54" s="408"/>
      <c r="J54" s="408">
        <f t="shared" si="3"/>
        <v>352858.07865083968</v>
      </c>
      <c r="K54" s="606"/>
      <c r="L54" s="408">
        <f>VLOOKUP(C54,'[13]Adjusted Factors 19-20'!A:BQ,68,FALSE)*10000</f>
        <v>0</v>
      </c>
      <c r="M54" s="408">
        <f>VLOOKUP(C54,'[13]Adjusted Factors 19-20'!A:BR,69,FALSE)*10000</f>
        <v>0</v>
      </c>
      <c r="N54" s="408">
        <f>VLOOKUP(C54,'[13]Adjusted Factors 19-20'!A:BS,67,FALSE)*6000</f>
        <v>0</v>
      </c>
      <c r="O54" s="409">
        <f t="shared" si="4"/>
        <v>0</v>
      </c>
      <c r="P54" s="409"/>
      <c r="Q54" s="409">
        <f t="shared" si="5"/>
        <v>352858</v>
      </c>
      <c r="R54" s="409"/>
      <c r="S54" s="409"/>
      <c r="T54" s="406">
        <v>81</v>
      </c>
      <c r="U54" s="410">
        <f t="shared" si="14"/>
        <v>0</v>
      </c>
      <c r="V54" s="410"/>
      <c r="W54" s="410">
        <f t="shared" si="7"/>
        <v>0</v>
      </c>
      <c r="X54" s="410">
        <f t="shared" si="8"/>
        <v>0</v>
      </c>
      <c r="Y54" s="410">
        <f t="shared" si="9"/>
        <v>0</v>
      </c>
      <c r="Z54" s="410">
        <f t="shared" si="10"/>
        <v>0</v>
      </c>
      <c r="AA54" s="410">
        <f t="shared" si="11"/>
        <v>0</v>
      </c>
      <c r="AB54" s="410">
        <f>VLOOKUP(C54,'[13]Adjusted Factors 19-20'!A:N,14,FALSE)</f>
        <v>68</v>
      </c>
      <c r="AF54" s="408" t="e">
        <f>VLOOKUP(C54,#REF!,69,FALSE)</f>
        <v>#REF!</v>
      </c>
      <c r="AG54" s="406">
        <v>81</v>
      </c>
      <c r="AH54" s="407" t="s">
        <v>1</v>
      </c>
      <c r="AI54" s="395" t="s">
        <v>191</v>
      </c>
    </row>
    <row r="55" spans="1:35" hidden="1" x14ac:dyDescent="0.2">
      <c r="A55" s="395" t="str">
        <f t="shared" si="0"/>
        <v>082 - Middleton Community Primary School</v>
      </c>
      <c r="B55" s="395" t="s">
        <v>192</v>
      </c>
      <c r="C55" s="406">
        <v>82</v>
      </c>
      <c r="D55" s="406" t="str">
        <f t="shared" si="1"/>
        <v>ACADEMY</v>
      </c>
      <c r="E55" s="407" t="str">
        <f>AH55</f>
        <v>ACADEMY</v>
      </c>
      <c r="F55" s="395" t="s">
        <v>193</v>
      </c>
      <c r="G55" s="408">
        <f>VLOOKUP(C55,'[13]New ISB 19-20'!A:BX,76,FALSE)</f>
        <v>260464.22963896775</v>
      </c>
      <c r="H55" s="408">
        <f>VLOOKUP(C55,'[13]New ISB 19-20'!A:CD,81,FALSE)</f>
        <v>0</v>
      </c>
      <c r="I55" s="408"/>
      <c r="J55" s="408">
        <f t="shared" si="3"/>
        <v>260464.22963896775</v>
      </c>
      <c r="K55" s="606"/>
      <c r="L55" s="408">
        <f>VLOOKUP(C55,'[13]Adjusted Factors 19-20'!A:BQ,68,FALSE)*10000</f>
        <v>0</v>
      </c>
      <c r="M55" s="408">
        <f>VLOOKUP(C55,'[13]Adjusted Factors 19-20'!A:BR,69,FALSE)*10000</f>
        <v>0</v>
      </c>
      <c r="N55" s="408">
        <f>VLOOKUP(C55,'[13]Adjusted Factors 19-20'!A:BS,67,FALSE)*6000</f>
        <v>0</v>
      </c>
      <c r="O55" s="409">
        <f t="shared" si="4"/>
        <v>0</v>
      </c>
      <c r="P55" s="409"/>
      <c r="Q55" s="409">
        <f t="shared" si="5"/>
        <v>260464</v>
      </c>
      <c r="R55" s="409"/>
      <c r="S55" s="409"/>
      <c r="T55" s="406">
        <v>82</v>
      </c>
      <c r="U55" s="410">
        <f t="shared" si="14"/>
        <v>0</v>
      </c>
      <c r="V55" s="410"/>
      <c r="W55" s="410">
        <f t="shared" si="7"/>
        <v>0</v>
      </c>
      <c r="X55" s="410">
        <f t="shared" si="8"/>
        <v>0</v>
      </c>
      <c r="Y55" s="410">
        <f t="shared" si="9"/>
        <v>0</v>
      </c>
      <c r="Z55" s="410">
        <f t="shared" si="10"/>
        <v>0</v>
      </c>
      <c r="AA55" s="410">
        <f t="shared" si="11"/>
        <v>0</v>
      </c>
      <c r="AB55" s="410">
        <f>VLOOKUP(C55,'[13]Adjusted Factors 19-20'!A:N,14,FALSE)</f>
        <v>36</v>
      </c>
      <c r="AF55" s="408" t="e">
        <f>VLOOKUP(C55,#REF!,69,FALSE)</f>
        <v>#REF!</v>
      </c>
      <c r="AG55" s="406">
        <v>82</v>
      </c>
      <c r="AH55" s="407" t="s">
        <v>1</v>
      </c>
      <c r="AI55" s="395" t="s">
        <v>193</v>
      </c>
    </row>
    <row r="56" spans="1:35" hidden="1" x14ac:dyDescent="0.2">
      <c r="A56" s="395" t="str">
        <f t="shared" si="0"/>
        <v>084 - Occold Primary School</v>
      </c>
      <c r="B56" s="395" t="s">
        <v>194</v>
      </c>
      <c r="C56" s="406">
        <v>84</v>
      </c>
      <c r="D56" s="406" t="str">
        <f t="shared" si="1"/>
        <v>ACADEMY</v>
      </c>
      <c r="E56" s="407" t="s">
        <v>1</v>
      </c>
      <c r="F56" s="395" t="s">
        <v>195</v>
      </c>
      <c r="G56" s="408">
        <f>VLOOKUP(C56,'[13]New ISB 19-20'!A:BX,76,FALSE)</f>
        <v>303517.5419841499</v>
      </c>
      <c r="H56" s="408">
        <f>VLOOKUP(C56,'[13]New ISB 19-20'!A:CD,81,FALSE)</f>
        <v>0</v>
      </c>
      <c r="I56" s="408"/>
      <c r="J56" s="408">
        <f t="shared" si="3"/>
        <v>303517.5419841499</v>
      </c>
      <c r="K56" s="606"/>
      <c r="L56" s="408">
        <f>VLOOKUP(C56,'[13]Adjusted Factors 19-20'!A:BQ,68,FALSE)*10000</f>
        <v>0</v>
      </c>
      <c r="M56" s="408">
        <f>VLOOKUP(C56,'[13]Adjusted Factors 19-20'!A:BR,69,FALSE)*10000</f>
        <v>0</v>
      </c>
      <c r="N56" s="408">
        <f>VLOOKUP(C56,'[13]Adjusted Factors 19-20'!A:BS,67,FALSE)*6000</f>
        <v>0</v>
      </c>
      <c r="O56" s="409">
        <f t="shared" si="4"/>
        <v>0</v>
      </c>
      <c r="P56" s="409"/>
      <c r="Q56" s="409">
        <f t="shared" si="5"/>
        <v>303518</v>
      </c>
      <c r="R56" s="409"/>
      <c r="S56" s="409"/>
      <c r="T56" s="406">
        <v>84</v>
      </c>
      <c r="U56" s="410">
        <f t="shared" si="14"/>
        <v>0</v>
      </c>
      <c r="V56" s="410"/>
      <c r="W56" s="410">
        <f t="shared" si="7"/>
        <v>0</v>
      </c>
      <c r="X56" s="410">
        <f t="shared" si="8"/>
        <v>0</v>
      </c>
      <c r="Y56" s="410">
        <f t="shared" si="9"/>
        <v>0</v>
      </c>
      <c r="Z56" s="410">
        <f t="shared" si="10"/>
        <v>0</v>
      </c>
      <c r="AA56" s="410">
        <f t="shared" si="11"/>
        <v>0</v>
      </c>
      <c r="AB56" s="410">
        <f>VLOOKUP(C56,'[13]Adjusted Factors 19-20'!A:N,14,FALSE)</f>
        <v>57</v>
      </c>
      <c r="AF56" s="408" t="e">
        <f>VLOOKUP(C56,#REF!,69,FALSE)</f>
        <v>#REF!</v>
      </c>
      <c r="AG56" s="406">
        <v>84</v>
      </c>
      <c r="AH56" s="407">
        <v>0</v>
      </c>
      <c r="AI56" s="395" t="s">
        <v>195</v>
      </c>
    </row>
    <row r="57" spans="1:35" hidden="1" x14ac:dyDescent="0.2">
      <c r="A57" s="395" t="str">
        <f t="shared" si="0"/>
        <v>086 - Palgrave CEVCP School</v>
      </c>
      <c r="B57" s="395" t="s">
        <v>196</v>
      </c>
      <c r="C57" s="406">
        <v>86</v>
      </c>
      <c r="D57" s="406" t="str">
        <f t="shared" si="1"/>
        <v>ACADEMY</v>
      </c>
      <c r="E57" s="407" t="str">
        <f>AH57</f>
        <v>ACADEMY</v>
      </c>
      <c r="F57" s="395" t="s">
        <v>197</v>
      </c>
      <c r="G57" s="408">
        <f>VLOOKUP(C57,'[13]New ISB 19-20'!A:BX,76,FALSE)</f>
        <v>367165.51970598235</v>
      </c>
      <c r="H57" s="408">
        <f>VLOOKUP(C57,'[13]New ISB 19-20'!A:CD,81,FALSE)</f>
        <v>0</v>
      </c>
      <c r="I57" s="408"/>
      <c r="J57" s="408">
        <f t="shared" si="3"/>
        <v>367165.51970598235</v>
      </c>
      <c r="K57" s="606"/>
      <c r="L57" s="408">
        <f>VLOOKUP(C57,'[13]Adjusted Factors 19-20'!A:BQ,68,FALSE)*10000</f>
        <v>0</v>
      </c>
      <c r="M57" s="408">
        <f>VLOOKUP(C57,'[13]Adjusted Factors 19-20'!A:BR,69,FALSE)*10000</f>
        <v>0</v>
      </c>
      <c r="N57" s="408">
        <f>VLOOKUP(C57,'[13]Adjusted Factors 19-20'!A:BS,67,FALSE)*6000</f>
        <v>0</v>
      </c>
      <c r="O57" s="409">
        <f t="shared" si="4"/>
        <v>0</v>
      </c>
      <c r="P57" s="409"/>
      <c r="Q57" s="409">
        <f t="shared" si="5"/>
        <v>367166</v>
      </c>
      <c r="R57" s="409"/>
      <c r="S57" s="409"/>
      <c r="T57" s="406">
        <v>86</v>
      </c>
      <c r="U57" s="410">
        <f t="shared" si="14"/>
        <v>0</v>
      </c>
      <c r="V57" s="410"/>
      <c r="W57" s="410">
        <f t="shared" si="7"/>
        <v>0</v>
      </c>
      <c r="X57" s="410">
        <f t="shared" si="8"/>
        <v>0</v>
      </c>
      <c r="Y57" s="410">
        <f t="shared" si="9"/>
        <v>0</v>
      </c>
      <c r="Z57" s="410">
        <f t="shared" si="10"/>
        <v>0</v>
      </c>
      <c r="AA57" s="410">
        <f t="shared" si="11"/>
        <v>0</v>
      </c>
      <c r="AB57" s="410">
        <f>VLOOKUP(C57,'[13]Adjusted Factors 19-20'!A:N,14,FALSE)</f>
        <v>83</v>
      </c>
      <c r="AF57" s="408" t="e">
        <f>VLOOKUP(C57,#REF!,69,FALSE)</f>
        <v>#REF!</v>
      </c>
      <c r="AG57" s="406">
        <v>86</v>
      </c>
      <c r="AH57" s="407" t="s">
        <v>1</v>
      </c>
      <c r="AI57" s="395" t="s">
        <v>197</v>
      </c>
    </row>
    <row r="58" spans="1:35" hidden="1" x14ac:dyDescent="0.2">
      <c r="A58" s="395" t="str">
        <f t="shared" si="0"/>
        <v>092 - Reydon Primary School</v>
      </c>
      <c r="B58" s="395" t="s">
        <v>198</v>
      </c>
      <c r="C58" s="406">
        <v>92</v>
      </c>
      <c r="D58" s="406" t="str">
        <f t="shared" si="1"/>
        <v>ACADEMY</v>
      </c>
      <c r="E58" s="407" t="str">
        <f>AH58</f>
        <v>ACADEMY</v>
      </c>
      <c r="F58" s="395" t="s">
        <v>199</v>
      </c>
      <c r="G58" s="408">
        <f>VLOOKUP(C58,'[13]New ISB 19-20'!A:BX,76,FALSE)</f>
        <v>709650.89917143551</v>
      </c>
      <c r="H58" s="408">
        <f>VLOOKUP(C58,'[13]New ISB 19-20'!A:CD,81,FALSE)</f>
        <v>0</v>
      </c>
      <c r="I58" s="408"/>
      <c r="J58" s="408">
        <f t="shared" si="3"/>
        <v>709650.89917143551</v>
      </c>
      <c r="K58" s="606"/>
      <c r="L58" s="408">
        <f>VLOOKUP(C58,'[13]Adjusted Factors 19-20'!A:BQ,68,FALSE)*10000</f>
        <v>0</v>
      </c>
      <c r="M58" s="408">
        <f>VLOOKUP(C58,'[13]Adjusted Factors 19-20'!A:BR,69,FALSE)*10000</f>
        <v>0</v>
      </c>
      <c r="N58" s="408">
        <f>VLOOKUP(C58,'[13]Adjusted Factors 19-20'!A:BS,67,FALSE)*6000</f>
        <v>0</v>
      </c>
      <c r="O58" s="409">
        <f t="shared" si="4"/>
        <v>0</v>
      </c>
      <c r="P58" s="409"/>
      <c r="Q58" s="409">
        <f t="shared" si="5"/>
        <v>709651</v>
      </c>
      <c r="R58" s="409"/>
      <c r="S58" s="409"/>
      <c r="T58" s="406">
        <v>92</v>
      </c>
      <c r="U58" s="410">
        <f t="shared" si="14"/>
        <v>0</v>
      </c>
      <c r="V58" s="410"/>
      <c r="W58" s="410">
        <f t="shared" si="7"/>
        <v>0</v>
      </c>
      <c r="X58" s="410">
        <f t="shared" si="8"/>
        <v>0</v>
      </c>
      <c r="Y58" s="410">
        <f t="shared" si="9"/>
        <v>0</v>
      </c>
      <c r="Z58" s="410">
        <f t="shared" si="10"/>
        <v>0</v>
      </c>
      <c r="AA58" s="410">
        <f t="shared" si="11"/>
        <v>0</v>
      </c>
      <c r="AB58" s="410">
        <f>VLOOKUP(C58,'[13]Adjusted Factors 19-20'!A:N,14,FALSE)</f>
        <v>185</v>
      </c>
      <c r="AF58" s="408" t="e">
        <f>VLOOKUP(C58,#REF!,69,FALSE)</f>
        <v>#REF!</v>
      </c>
      <c r="AG58" s="406">
        <v>92</v>
      </c>
      <c r="AH58" s="407" t="s">
        <v>1</v>
      </c>
      <c r="AI58" s="395" t="s">
        <v>199</v>
      </c>
    </row>
    <row r="59" spans="1:35" hidden="1" x14ac:dyDescent="0.2">
      <c r="A59" s="395" t="str">
        <f t="shared" si="0"/>
        <v>093 - Ringsfield CEVCP School</v>
      </c>
      <c r="B59" s="395" t="s">
        <v>200</v>
      </c>
      <c r="C59" s="406">
        <v>93</v>
      </c>
      <c r="D59" s="406" t="str">
        <f t="shared" si="1"/>
        <v>ACADEMY</v>
      </c>
      <c r="E59" s="407" t="str">
        <f>AH59</f>
        <v>ACADEMY</v>
      </c>
      <c r="F59" s="395" t="s">
        <v>201</v>
      </c>
      <c r="G59" s="408">
        <f>VLOOKUP(C59,'[13]New ISB 19-20'!A:BX,76,FALSE)</f>
        <v>420922.42957885819</v>
      </c>
      <c r="H59" s="408">
        <f>VLOOKUP(C59,'[13]New ISB 19-20'!A:CD,81,FALSE)</f>
        <v>0</v>
      </c>
      <c r="I59" s="408"/>
      <c r="J59" s="408">
        <f t="shared" si="3"/>
        <v>420922.42957885819</v>
      </c>
      <c r="K59" s="606"/>
      <c r="L59" s="408">
        <f>VLOOKUP(C59,'[13]Adjusted Factors 19-20'!A:BQ,68,FALSE)*10000</f>
        <v>0</v>
      </c>
      <c r="M59" s="408">
        <f>VLOOKUP(C59,'[13]Adjusted Factors 19-20'!A:BR,69,FALSE)*10000</f>
        <v>0</v>
      </c>
      <c r="N59" s="408">
        <f>VLOOKUP(C59,'[13]Adjusted Factors 19-20'!A:BS,67,FALSE)*6000</f>
        <v>0</v>
      </c>
      <c r="O59" s="409">
        <f t="shared" si="4"/>
        <v>0</v>
      </c>
      <c r="P59" s="409"/>
      <c r="Q59" s="409">
        <f t="shared" si="5"/>
        <v>420922</v>
      </c>
      <c r="R59" s="409"/>
      <c r="S59" s="409"/>
      <c r="T59" s="406">
        <v>93</v>
      </c>
      <c r="U59" s="410">
        <f t="shared" si="14"/>
        <v>0</v>
      </c>
      <c r="V59" s="410"/>
      <c r="W59" s="410">
        <f t="shared" si="7"/>
        <v>0</v>
      </c>
      <c r="X59" s="410">
        <f t="shared" si="8"/>
        <v>0</v>
      </c>
      <c r="Y59" s="410">
        <f t="shared" si="9"/>
        <v>0</v>
      </c>
      <c r="Z59" s="410">
        <f t="shared" si="10"/>
        <v>0</v>
      </c>
      <c r="AA59" s="410">
        <f t="shared" si="11"/>
        <v>0</v>
      </c>
      <c r="AB59" s="410">
        <f>VLOOKUP(C59,'[13]Adjusted Factors 19-20'!A:N,14,FALSE)</f>
        <v>94</v>
      </c>
      <c r="AF59" s="408" t="e">
        <f>VLOOKUP(C59,#REF!,69,FALSE)</f>
        <v>#REF!</v>
      </c>
      <c r="AG59" s="406">
        <v>93</v>
      </c>
      <c r="AH59" s="407" t="s">
        <v>1</v>
      </c>
      <c r="AI59" s="395" t="s">
        <v>201</v>
      </c>
    </row>
    <row r="60" spans="1:35" hidden="1" x14ac:dyDescent="0.2">
      <c r="A60" s="395" t="str">
        <f t="shared" si="0"/>
        <v>096 - Saxmundham Primary School</v>
      </c>
      <c r="B60" s="395" t="s">
        <v>202</v>
      </c>
      <c r="C60" s="406">
        <v>96</v>
      </c>
      <c r="D60" s="406" t="str">
        <f t="shared" si="1"/>
        <v>ACADEMY</v>
      </c>
      <c r="E60" s="407" t="s">
        <v>1</v>
      </c>
      <c r="F60" s="395" t="s">
        <v>203</v>
      </c>
      <c r="G60" s="408">
        <f>VLOOKUP(C60,'[13]New ISB 19-20'!A:BX,76,FALSE)</f>
        <v>1074107.2943352971</v>
      </c>
      <c r="H60" s="408">
        <f>VLOOKUP(C60,'[13]New ISB 19-20'!A:CD,81,FALSE)</f>
        <v>0</v>
      </c>
      <c r="I60" s="408"/>
      <c r="J60" s="408">
        <f t="shared" si="3"/>
        <v>1074107.2943352971</v>
      </c>
      <c r="K60" s="606"/>
      <c r="L60" s="408">
        <f>VLOOKUP(C60,'[13]Adjusted Factors 19-20'!A:BQ,68,FALSE)*10000</f>
        <v>0</v>
      </c>
      <c r="M60" s="408">
        <f>VLOOKUP(C60,'[13]Adjusted Factors 19-20'!A:BR,69,FALSE)*10000</f>
        <v>0</v>
      </c>
      <c r="N60" s="408">
        <f>VLOOKUP(C60,'[13]Adjusted Factors 19-20'!A:BS,67,FALSE)*6000</f>
        <v>0</v>
      </c>
      <c r="O60" s="409">
        <f t="shared" si="4"/>
        <v>0</v>
      </c>
      <c r="P60" s="409"/>
      <c r="Q60" s="409">
        <f t="shared" si="5"/>
        <v>1074107</v>
      </c>
      <c r="R60" s="409"/>
      <c r="S60" s="409"/>
      <c r="T60" s="406">
        <v>96</v>
      </c>
      <c r="U60" s="410">
        <f t="shared" si="14"/>
        <v>0</v>
      </c>
      <c r="V60" s="410"/>
      <c r="W60" s="410">
        <f t="shared" si="7"/>
        <v>0</v>
      </c>
      <c r="X60" s="410">
        <f t="shared" si="8"/>
        <v>0</v>
      </c>
      <c r="Y60" s="410">
        <f t="shared" si="9"/>
        <v>0</v>
      </c>
      <c r="Z60" s="410">
        <f t="shared" si="10"/>
        <v>0</v>
      </c>
      <c r="AA60" s="410">
        <f t="shared" si="11"/>
        <v>0</v>
      </c>
      <c r="AB60" s="410">
        <f>VLOOKUP(C60,'[13]Adjusted Factors 19-20'!A:N,14,FALSE)</f>
        <v>273</v>
      </c>
      <c r="AF60" s="408" t="e">
        <f>VLOOKUP(C60,#REF!,69,FALSE)</f>
        <v>#REF!</v>
      </c>
      <c r="AG60" s="406">
        <v>96</v>
      </c>
      <c r="AH60" s="407">
        <v>0</v>
      </c>
      <c r="AI60" s="395" t="s">
        <v>203</v>
      </c>
    </row>
    <row r="61" spans="1:35" x14ac:dyDescent="0.2">
      <c r="A61" s="395" t="str">
        <f t="shared" si="0"/>
        <v>097 - Snape Community Primary School</v>
      </c>
      <c r="B61" s="395" t="s">
        <v>204</v>
      </c>
      <c r="C61" s="406">
        <v>97</v>
      </c>
      <c r="D61" s="406">
        <f t="shared" si="1"/>
        <v>97</v>
      </c>
      <c r="E61" s="407">
        <f>AH61</f>
        <v>0</v>
      </c>
      <c r="F61" s="395" t="s">
        <v>205</v>
      </c>
      <c r="G61" s="408">
        <f>VLOOKUP(C61,'[13]New ISB 19-20'!A:BX,76,FALSE)</f>
        <v>288974.32094564469</v>
      </c>
      <c r="H61" s="408">
        <f>VLOOKUP(C61,'[13]New ISB 19-20'!A:CD,81,FALSE)</f>
        <v>-1116.78</v>
      </c>
      <c r="I61" s="408"/>
      <c r="J61" s="408">
        <f t="shared" si="3"/>
        <v>287857.54094564467</v>
      </c>
      <c r="K61" s="606"/>
      <c r="L61" s="408">
        <f>VLOOKUP(C61,'[13]Adjusted Factors 19-20'!A:BQ,68,FALSE)*10000</f>
        <v>0</v>
      </c>
      <c r="M61" s="408">
        <f>VLOOKUP(C61,'[13]Adjusted Factors 19-20'!A:BR,69,FALSE)*10000</f>
        <v>0</v>
      </c>
      <c r="N61" s="408">
        <f>VLOOKUP(C61,'[13]Adjusted Factors 19-20'!A:BS,67,FALSE)*6000</f>
        <v>0</v>
      </c>
      <c r="O61" s="409">
        <f t="shared" si="4"/>
        <v>0</v>
      </c>
      <c r="P61" s="409"/>
      <c r="Q61" s="409">
        <f t="shared" si="5"/>
        <v>287858</v>
      </c>
      <c r="R61" s="409"/>
      <c r="S61" s="409"/>
      <c r="T61" s="406">
        <v>97</v>
      </c>
      <c r="U61" s="410">
        <f t="shared" si="14"/>
        <v>462</v>
      </c>
      <c r="V61" s="410"/>
      <c r="W61" s="410">
        <f t="shared" si="7"/>
        <v>511.56</v>
      </c>
      <c r="X61" s="410">
        <f t="shared" si="8"/>
        <v>80.22</v>
      </c>
      <c r="Y61" s="410">
        <f t="shared" si="9"/>
        <v>63</v>
      </c>
      <c r="Z61" s="410">
        <f t="shared" si="10"/>
        <v>-1116.78</v>
      </c>
      <c r="AA61" s="410">
        <f t="shared" si="11"/>
        <v>0</v>
      </c>
      <c r="AB61" s="410">
        <f>VLOOKUP(C61,'[13]Adjusted Factors 19-20'!A:N,14,FALSE)</f>
        <v>42</v>
      </c>
      <c r="AF61" s="408" t="e">
        <f>VLOOKUP(C61,#REF!,69,FALSE)</f>
        <v>#REF!</v>
      </c>
      <c r="AG61" s="406">
        <v>97</v>
      </c>
      <c r="AH61" s="407">
        <v>0</v>
      </c>
      <c r="AI61" s="395" t="s">
        <v>205</v>
      </c>
    </row>
    <row r="62" spans="1:35" hidden="1" x14ac:dyDescent="0.2">
      <c r="A62" s="395" t="str">
        <f t="shared" si="0"/>
        <v>098 - Somerleyton Primary School</v>
      </c>
      <c r="B62" s="395" t="s">
        <v>206</v>
      </c>
      <c r="C62" s="406">
        <v>98</v>
      </c>
      <c r="D62" s="406" t="str">
        <f t="shared" si="1"/>
        <v>ACADEMY</v>
      </c>
      <c r="E62" s="407" t="s">
        <v>1</v>
      </c>
      <c r="F62" s="395" t="s">
        <v>207</v>
      </c>
      <c r="G62" s="408">
        <f>VLOOKUP(C62,'[13]New ISB 19-20'!A:BX,76,FALSE)</f>
        <v>327217.45609490486</v>
      </c>
      <c r="H62" s="408">
        <f>VLOOKUP(C62,'[13]New ISB 19-20'!A:CD,81,FALSE)</f>
        <v>0</v>
      </c>
      <c r="I62" s="408"/>
      <c r="J62" s="408">
        <f t="shared" si="3"/>
        <v>327217.45609490486</v>
      </c>
      <c r="K62" s="606"/>
      <c r="L62" s="408">
        <f>VLOOKUP(C62,'[13]Adjusted Factors 19-20'!A:BQ,68,FALSE)*10000</f>
        <v>0</v>
      </c>
      <c r="M62" s="408">
        <f>VLOOKUP(C62,'[13]Adjusted Factors 19-20'!A:BR,69,FALSE)*10000</f>
        <v>0</v>
      </c>
      <c r="N62" s="408">
        <f>VLOOKUP(C62,'[13]Adjusted Factors 19-20'!A:BS,67,FALSE)*6000</f>
        <v>0</v>
      </c>
      <c r="O62" s="409">
        <f t="shared" si="4"/>
        <v>0</v>
      </c>
      <c r="P62" s="409"/>
      <c r="Q62" s="409">
        <f t="shared" si="5"/>
        <v>327217</v>
      </c>
      <c r="R62" s="409"/>
      <c r="S62" s="409"/>
      <c r="T62" s="406">
        <v>98</v>
      </c>
      <c r="U62" s="410">
        <f t="shared" si="14"/>
        <v>0</v>
      </c>
      <c r="V62" s="410"/>
      <c r="W62" s="410">
        <f t="shared" si="7"/>
        <v>0</v>
      </c>
      <c r="X62" s="410">
        <f t="shared" si="8"/>
        <v>0</v>
      </c>
      <c r="Y62" s="410">
        <f t="shared" si="9"/>
        <v>0</v>
      </c>
      <c r="Z62" s="410">
        <f t="shared" si="10"/>
        <v>0</v>
      </c>
      <c r="AA62" s="410">
        <f t="shared" si="11"/>
        <v>0</v>
      </c>
      <c r="AB62" s="410">
        <f>VLOOKUP(C62,'[13]Adjusted Factors 19-20'!A:N,14,FALSE)</f>
        <v>59</v>
      </c>
      <c r="AF62" s="408" t="e">
        <f>VLOOKUP(C62,#REF!,69,FALSE)</f>
        <v>#REF!</v>
      </c>
      <c r="AG62" s="406">
        <v>98</v>
      </c>
      <c r="AH62" s="407">
        <v>0</v>
      </c>
      <c r="AI62" s="395" t="s">
        <v>207</v>
      </c>
    </row>
    <row r="63" spans="1:35" hidden="1" x14ac:dyDescent="0.2">
      <c r="A63" s="395" t="str">
        <f t="shared" si="0"/>
        <v>099 - Southwold Primary School</v>
      </c>
      <c r="B63" s="395" t="s">
        <v>208</v>
      </c>
      <c r="C63" s="406">
        <v>99</v>
      </c>
      <c r="D63" s="406" t="str">
        <f t="shared" si="1"/>
        <v>ACADEMY</v>
      </c>
      <c r="E63" s="407" t="str">
        <f t="shared" ref="E63:E77" si="15">AH63</f>
        <v>ACADEMY</v>
      </c>
      <c r="F63" s="395" t="s">
        <v>209</v>
      </c>
      <c r="G63" s="408">
        <f>VLOOKUP(C63,'[13]New ISB 19-20'!A:BX,76,FALSE)</f>
        <v>311409.78719528124</v>
      </c>
      <c r="H63" s="408">
        <f>VLOOKUP(C63,'[13]New ISB 19-20'!A:CD,81,FALSE)</f>
        <v>0</v>
      </c>
      <c r="I63" s="408"/>
      <c r="J63" s="408">
        <f t="shared" si="3"/>
        <v>311409.78719528124</v>
      </c>
      <c r="K63" s="606"/>
      <c r="L63" s="408">
        <f>VLOOKUP(C63,'[13]Adjusted Factors 19-20'!A:BQ,68,FALSE)*10000</f>
        <v>0</v>
      </c>
      <c r="M63" s="408">
        <f>VLOOKUP(C63,'[13]Adjusted Factors 19-20'!A:BR,69,FALSE)*10000</f>
        <v>0</v>
      </c>
      <c r="N63" s="408">
        <f>VLOOKUP(C63,'[13]Adjusted Factors 19-20'!A:BS,67,FALSE)*6000</f>
        <v>0</v>
      </c>
      <c r="O63" s="409">
        <f t="shared" si="4"/>
        <v>0</v>
      </c>
      <c r="P63" s="409"/>
      <c r="Q63" s="409">
        <f t="shared" si="5"/>
        <v>311410</v>
      </c>
      <c r="R63" s="409"/>
      <c r="S63" s="409"/>
      <c r="T63" s="406">
        <v>99</v>
      </c>
      <c r="U63" s="410">
        <f t="shared" si="14"/>
        <v>0</v>
      </c>
      <c r="V63" s="410"/>
      <c r="W63" s="410">
        <f t="shared" si="7"/>
        <v>0</v>
      </c>
      <c r="X63" s="410">
        <f t="shared" si="8"/>
        <v>0</v>
      </c>
      <c r="Y63" s="410">
        <f t="shared" si="9"/>
        <v>0</v>
      </c>
      <c r="Z63" s="410">
        <f t="shared" si="10"/>
        <v>0</v>
      </c>
      <c r="AA63" s="410">
        <f t="shared" si="11"/>
        <v>0</v>
      </c>
      <c r="AB63" s="410">
        <f>VLOOKUP(C63,'[13]Adjusted Factors 19-20'!A:N,14,FALSE)</f>
        <v>60</v>
      </c>
      <c r="AF63" s="408" t="e">
        <f>VLOOKUP(C63,#REF!,69,FALSE)</f>
        <v>#REF!</v>
      </c>
      <c r="AG63" s="406">
        <v>99</v>
      </c>
      <c r="AH63" s="407" t="s">
        <v>1</v>
      </c>
      <c r="AI63" s="395" t="s">
        <v>209</v>
      </c>
    </row>
    <row r="64" spans="1:35" x14ac:dyDescent="0.2">
      <c r="A64" s="395" t="str">
        <f t="shared" si="0"/>
        <v>101 - Stonham Aspal CEVAP School</v>
      </c>
      <c r="B64" s="395">
        <v>101</v>
      </c>
      <c r="C64" s="406">
        <v>101</v>
      </c>
      <c r="D64" s="406">
        <f t="shared" si="1"/>
        <v>101</v>
      </c>
      <c r="E64" s="407">
        <f t="shared" si="15"/>
        <v>0</v>
      </c>
      <c r="F64" s="395" t="s">
        <v>210</v>
      </c>
      <c r="G64" s="408">
        <f>VLOOKUP(C64,'[13]New ISB 19-20'!A:BX,76,FALSE)</f>
        <v>717042.98742971639</v>
      </c>
      <c r="H64" s="408">
        <f>VLOOKUP(C64,'[13]New ISB 19-20'!A:CD,81,FALSE)</f>
        <v>-5131.87</v>
      </c>
      <c r="I64" s="408"/>
      <c r="J64" s="408">
        <f t="shared" si="3"/>
        <v>711911.1174297164</v>
      </c>
      <c r="K64" s="606"/>
      <c r="L64" s="408">
        <f>VLOOKUP(C64,'[13]Adjusted Factors 19-20'!A:BQ,68,FALSE)*10000</f>
        <v>0</v>
      </c>
      <c r="M64" s="408">
        <f>VLOOKUP(C64,'[13]Adjusted Factors 19-20'!A:BR,69,FALSE)*10000</f>
        <v>0</v>
      </c>
      <c r="N64" s="408">
        <f>VLOOKUP(C64,'[13]Adjusted Factors 19-20'!A:BS,67,FALSE)*6000</f>
        <v>0</v>
      </c>
      <c r="O64" s="409">
        <f t="shared" si="4"/>
        <v>0</v>
      </c>
      <c r="P64" s="409"/>
      <c r="Q64" s="409">
        <f t="shared" si="5"/>
        <v>711911</v>
      </c>
      <c r="R64" s="409"/>
      <c r="S64" s="409"/>
      <c r="T64" s="406">
        <v>101</v>
      </c>
      <c r="U64" s="410">
        <f t="shared" si="14"/>
        <v>2123</v>
      </c>
      <c r="V64" s="410"/>
      <c r="W64" s="410">
        <f t="shared" si="7"/>
        <v>2350.7399999999998</v>
      </c>
      <c r="X64" s="410">
        <f t="shared" si="8"/>
        <v>368.63</v>
      </c>
      <c r="Y64" s="410">
        <f t="shared" si="9"/>
        <v>289.5</v>
      </c>
      <c r="Z64" s="410">
        <f t="shared" si="10"/>
        <v>-5131.87</v>
      </c>
      <c r="AA64" s="410">
        <f t="shared" si="11"/>
        <v>0</v>
      </c>
      <c r="AB64" s="410">
        <f>VLOOKUP(C64,'[13]Adjusted Factors 19-20'!A:N,14,FALSE)</f>
        <v>193</v>
      </c>
      <c r="AF64" s="408" t="e">
        <f>VLOOKUP(C64,#REF!,69,FALSE)</f>
        <v>#REF!</v>
      </c>
      <c r="AG64" s="406">
        <v>101</v>
      </c>
      <c r="AH64" s="407">
        <v>0</v>
      </c>
      <c r="AI64" s="395" t="s">
        <v>210</v>
      </c>
    </row>
    <row r="65" spans="1:35" hidden="1" x14ac:dyDescent="0.2">
      <c r="A65" s="395" t="str">
        <f t="shared" si="0"/>
        <v>102 - Stradbroke CEVCP School</v>
      </c>
      <c r="B65" s="395">
        <v>102</v>
      </c>
      <c r="C65" s="406">
        <v>102</v>
      </c>
      <c r="D65" s="406" t="str">
        <f t="shared" si="1"/>
        <v>ACADEMY</v>
      </c>
      <c r="E65" s="407" t="str">
        <f t="shared" si="15"/>
        <v>ACADEMY</v>
      </c>
      <c r="F65" s="395" t="s">
        <v>211</v>
      </c>
      <c r="G65" s="408">
        <f>VLOOKUP(C65,'[13]New ISB 19-20'!A:BX,76,FALSE)</f>
        <v>419958.34883948235</v>
      </c>
      <c r="H65" s="408">
        <f>VLOOKUP(C65,'[13]New ISB 19-20'!A:CD,81,FALSE)</f>
        <v>0</v>
      </c>
      <c r="I65" s="408"/>
      <c r="J65" s="408">
        <f t="shared" si="3"/>
        <v>419958.34883948235</v>
      </c>
      <c r="K65" s="606"/>
      <c r="L65" s="408">
        <f>VLOOKUP(C65,'[13]Adjusted Factors 19-20'!A:BQ,68,FALSE)*10000</f>
        <v>0</v>
      </c>
      <c r="M65" s="408">
        <f>VLOOKUP(C65,'[13]Adjusted Factors 19-20'!A:BR,69,FALSE)*10000</f>
        <v>0</v>
      </c>
      <c r="N65" s="408">
        <f>VLOOKUP(C65,'[13]Adjusted Factors 19-20'!A:BS,67,FALSE)*6000</f>
        <v>0</v>
      </c>
      <c r="O65" s="409">
        <f t="shared" si="4"/>
        <v>0</v>
      </c>
      <c r="P65" s="409"/>
      <c r="Q65" s="409">
        <f t="shared" si="5"/>
        <v>419958</v>
      </c>
      <c r="R65" s="409"/>
      <c r="S65" s="409"/>
      <c r="T65" s="406">
        <v>102</v>
      </c>
      <c r="U65" s="410">
        <f t="shared" si="14"/>
        <v>0</v>
      </c>
      <c r="V65" s="410"/>
      <c r="W65" s="410">
        <f t="shared" si="7"/>
        <v>0</v>
      </c>
      <c r="X65" s="410">
        <f t="shared" si="8"/>
        <v>0</v>
      </c>
      <c r="Y65" s="410">
        <f t="shared" si="9"/>
        <v>0</v>
      </c>
      <c r="Z65" s="410">
        <f t="shared" si="10"/>
        <v>0</v>
      </c>
      <c r="AA65" s="410">
        <f t="shared" si="11"/>
        <v>0</v>
      </c>
      <c r="AB65" s="410">
        <f>VLOOKUP(C65,'[13]Adjusted Factors 19-20'!A:N,14,FALSE)</f>
        <v>93</v>
      </c>
      <c r="AF65" s="408" t="e">
        <f>VLOOKUP(C65,#REF!,69,FALSE)</f>
        <v>#REF!</v>
      </c>
      <c r="AG65" s="406">
        <v>102</v>
      </c>
      <c r="AH65" s="407" t="s">
        <v>1</v>
      </c>
      <c r="AI65" s="395" t="s">
        <v>211</v>
      </c>
    </row>
    <row r="66" spans="1:35" x14ac:dyDescent="0.2">
      <c r="A66" s="395" t="str">
        <f t="shared" si="0"/>
        <v>106 - Thorndon CEVCP School</v>
      </c>
      <c r="B66" s="395">
        <v>106</v>
      </c>
      <c r="C66" s="406">
        <v>106</v>
      </c>
      <c r="D66" s="406">
        <f t="shared" si="1"/>
        <v>106</v>
      </c>
      <c r="E66" s="407">
        <f t="shared" si="15"/>
        <v>0</v>
      </c>
      <c r="F66" s="395" t="s">
        <v>212</v>
      </c>
      <c r="G66" s="408">
        <f>VLOOKUP(C66,'[13]New ISB 19-20'!A:BX,76,FALSE)</f>
        <v>358521.0024027272</v>
      </c>
      <c r="H66" s="408">
        <f>VLOOKUP(C66,'[13]New ISB 19-20'!A:CD,81,FALSE)</f>
        <v>-2047.43</v>
      </c>
      <c r="I66" s="408"/>
      <c r="J66" s="408">
        <f t="shared" si="3"/>
        <v>356473.57240272721</v>
      </c>
      <c r="K66" s="606"/>
      <c r="L66" s="408">
        <f>VLOOKUP(C66,'[13]Adjusted Factors 19-20'!A:BQ,68,FALSE)*10000</f>
        <v>0</v>
      </c>
      <c r="M66" s="408">
        <f>VLOOKUP(C66,'[13]Adjusted Factors 19-20'!A:BR,69,FALSE)*10000</f>
        <v>0</v>
      </c>
      <c r="N66" s="408">
        <f>VLOOKUP(C66,'[13]Adjusted Factors 19-20'!A:BS,67,FALSE)*6000</f>
        <v>0</v>
      </c>
      <c r="O66" s="409">
        <f t="shared" si="4"/>
        <v>0</v>
      </c>
      <c r="P66" s="409"/>
      <c r="Q66" s="409">
        <f t="shared" si="5"/>
        <v>356474</v>
      </c>
      <c r="R66" s="409"/>
      <c r="S66" s="409"/>
      <c r="T66" s="406">
        <v>106</v>
      </c>
      <c r="U66" s="410">
        <f t="shared" si="14"/>
        <v>847</v>
      </c>
      <c r="V66" s="410"/>
      <c r="W66" s="410">
        <f t="shared" si="7"/>
        <v>937.86</v>
      </c>
      <c r="X66" s="410">
        <f t="shared" si="8"/>
        <v>147.07</v>
      </c>
      <c r="Y66" s="410">
        <f t="shared" si="9"/>
        <v>115.5</v>
      </c>
      <c r="Z66" s="410">
        <f t="shared" si="10"/>
        <v>-2047.43</v>
      </c>
      <c r="AA66" s="410">
        <f t="shared" si="11"/>
        <v>0</v>
      </c>
      <c r="AB66" s="410">
        <f>VLOOKUP(C66,'[13]Adjusted Factors 19-20'!A:N,14,FALSE)</f>
        <v>77</v>
      </c>
      <c r="AF66" s="408" t="e">
        <f>VLOOKUP(C66,#REF!,69,FALSE)</f>
        <v>#REF!</v>
      </c>
      <c r="AG66" s="406">
        <v>106</v>
      </c>
      <c r="AH66" s="407">
        <v>0</v>
      </c>
      <c r="AI66" s="395" t="s">
        <v>212</v>
      </c>
    </row>
    <row r="67" spans="1:35" hidden="1" x14ac:dyDescent="0.2">
      <c r="A67" s="395" t="str">
        <f t="shared" ref="A67:A130" si="16">CONCATENATE(B67," - ",F67)</f>
        <v>109 - Wenhaston Primary School</v>
      </c>
      <c r="B67" s="395">
        <v>109</v>
      </c>
      <c r="C67" s="406">
        <v>109</v>
      </c>
      <c r="D67" s="406" t="str">
        <f t="shared" ref="D67:D130" si="17">IF(E67="ACADEMY","ACADEMY",C67)</f>
        <v>ACADEMY</v>
      </c>
      <c r="E67" s="407" t="str">
        <f t="shared" si="15"/>
        <v>ACADEMY</v>
      </c>
      <c r="F67" s="395" t="s">
        <v>213</v>
      </c>
      <c r="G67" s="408">
        <f>VLOOKUP(C67,'[13]New ISB 19-20'!A:BX,76,FALSE)</f>
        <v>410159.99377699272</v>
      </c>
      <c r="H67" s="408">
        <f>VLOOKUP(C67,'[13]New ISB 19-20'!A:CD,81,FALSE)</f>
        <v>0</v>
      </c>
      <c r="I67" s="408"/>
      <c r="J67" s="408">
        <f t="shared" ref="J67:J130" si="18">G67+H67</f>
        <v>410159.99377699272</v>
      </c>
      <c r="K67" s="606"/>
      <c r="L67" s="408">
        <f>VLOOKUP(C67,'[13]Adjusted Factors 19-20'!A:BQ,68,FALSE)*10000</f>
        <v>0</v>
      </c>
      <c r="M67" s="408">
        <f>VLOOKUP(C67,'[13]Adjusted Factors 19-20'!A:BR,69,FALSE)*10000</f>
        <v>0</v>
      </c>
      <c r="N67" s="408">
        <f>VLOOKUP(C67,'[13]Adjusted Factors 19-20'!A:BS,67,FALSE)*6000</f>
        <v>0</v>
      </c>
      <c r="O67" s="409">
        <f t="shared" ref="O67:O130" si="19">SUM(L67:N67)</f>
        <v>0</v>
      </c>
      <c r="P67" s="409"/>
      <c r="Q67" s="409">
        <f t="shared" ref="Q67:Q130" si="20">ROUND(J67+K67+O67+P67,0)</f>
        <v>410160</v>
      </c>
      <c r="R67" s="409"/>
      <c r="S67" s="409"/>
      <c r="T67" s="406">
        <v>109</v>
      </c>
      <c r="U67" s="410">
        <f t="shared" ref="U67:U75" si="21">IF(H67=0,0,$U$2*AB67)</f>
        <v>0</v>
      </c>
      <c r="V67" s="410"/>
      <c r="W67" s="410">
        <f t="shared" ref="W67:W130" si="22">IF(H67=0,0,$W$2*AB67)</f>
        <v>0</v>
      </c>
      <c r="X67" s="410">
        <f t="shared" ref="X67:X130" si="23">IF(H67=0,0,$X$2*AB67)</f>
        <v>0</v>
      </c>
      <c r="Y67" s="410">
        <f t="shared" ref="Y67:Y130" si="24">IF(H67=0,0,$Y$2*AB67)</f>
        <v>0</v>
      </c>
      <c r="Z67" s="410">
        <f t="shared" ref="Z67:Z130" si="25">-SUM(U67:Y67)</f>
        <v>0</v>
      </c>
      <c r="AA67" s="410">
        <f t="shared" ref="AA67:AA130" si="26">Z67-H67</f>
        <v>0</v>
      </c>
      <c r="AB67" s="410">
        <f>VLOOKUP(C67,'[13]Adjusted Factors 19-20'!A:N,14,FALSE)</f>
        <v>86</v>
      </c>
      <c r="AF67" s="408" t="e">
        <f>VLOOKUP(C67,#REF!,69,FALSE)</f>
        <v>#REF!</v>
      </c>
      <c r="AG67" s="406">
        <v>109</v>
      </c>
      <c r="AH67" s="407" t="s">
        <v>1</v>
      </c>
      <c r="AI67" s="395" t="s">
        <v>213</v>
      </c>
    </row>
    <row r="68" spans="1:35" hidden="1" x14ac:dyDescent="0.2">
      <c r="A68" s="395" t="str">
        <f t="shared" si="16"/>
        <v>110 - Wetheringsett CEVCP School</v>
      </c>
      <c r="B68" s="395">
        <v>110</v>
      </c>
      <c r="C68" s="406">
        <v>110</v>
      </c>
      <c r="D68" s="406" t="str">
        <f t="shared" si="17"/>
        <v>ACADEMY</v>
      </c>
      <c r="E68" s="407" t="str">
        <f t="shared" si="15"/>
        <v>ACADEMY</v>
      </c>
      <c r="F68" s="395" t="s">
        <v>214</v>
      </c>
      <c r="G68" s="408">
        <f>VLOOKUP(C68,'[13]New ISB 19-20'!A:BX,76,FALSE)</f>
        <v>260991.57321248268</v>
      </c>
      <c r="H68" s="408">
        <f>VLOOKUP(C68,'[13]New ISB 19-20'!A:CD,81,FALSE)</f>
        <v>-1196.55</v>
      </c>
      <c r="I68" s="408"/>
      <c r="J68" s="408">
        <f t="shared" si="18"/>
        <v>259795.02321248269</v>
      </c>
      <c r="K68" s="606"/>
      <c r="L68" s="408">
        <f>VLOOKUP(C68,'[13]Adjusted Factors 19-20'!A:BQ,68,FALSE)*10000</f>
        <v>0</v>
      </c>
      <c r="M68" s="408">
        <f>VLOOKUP(C68,'[13]Adjusted Factors 19-20'!A:BR,69,FALSE)*10000</f>
        <v>0</v>
      </c>
      <c r="N68" s="408">
        <f>VLOOKUP(C68,'[13]Adjusted Factors 19-20'!A:BS,67,FALSE)*6000</f>
        <v>0</v>
      </c>
      <c r="O68" s="409">
        <f t="shared" si="19"/>
        <v>0</v>
      </c>
      <c r="P68" s="409"/>
      <c r="Q68" s="409">
        <f t="shared" si="20"/>
        <v>259795</v>
      </c>
      <c r="R68" s="409"/>
      <c r="S68" s="409"/>
      <c r="T68" s="406">
        <v>110</v>
      </c>
      <c r="U68" s="410">
        <f t="shared" si="21"/>
        <v>495</v>
      </c>
      <c r="V68" s="410"/>
      <c r="W68" s="410">
        <f t="shared" si="22"/>
        <v>548.1</v>
      </c>
      <c r="X68" s="410">
        <f t="shared" si="23"/>
        <v>85.95</v>
      </c>
      <c r="Y68" s="410">
        <f t="shared" si="24"/>
        <v>67.5</v>
      </c>
      <c r="Z68" s="410">
        <f t="shared" si="25"/>
        <v>-1196.55</v>
      </c>
      <c r="AA68" s="410">
        <f t="shared" si="26"/>
        <v>0</v>
      </c>
      <c r="AB68" s="410">
        <f>VLOOKUP(C68,'[13]Adjusted Factors 19-20'!A:N,14,FALSE)</f>
        <v>45</v>
      </c>
      <c r="AF68" s="408" t="e">
        <f>VLOOKUP(C68,#REF!,69,FALSE)</f>
        <v>#REF!</v>
      </c>
      <c r="AG68" s="406">
        <v>110</v>
      </c>
      <c r="AH68" s="407" t="s">
        <v>1</v>
      </c>
      <c r="AI68" s="395" t="s">
        <v>214</v>
      </c>
    </row>
    <row r="69" spans="1:35" hidden="1" x14ac:dyDescent="0.2">
      <c r="A69" s="395" t="str">
        <f t="shared" si="16"/>
        <v>111 - Wickham Market Community Primary School</v>
      </c>
      <c r="B69" s="395">
        <v>111</v>
      </c>
      <c r="C69" s="406">
        <v>111</v>
      </c>
      <c r="D69" s="406" t="str">
        <f t="shared" si="17"/>
        <v>ACADEMY</v>
      </c>
      <c r="E69" s="407" t="str">
        <f t="shared" si="15"/>
        <v>ACADEMY</v>
      </c>
      <c r="F69" s="395" t="s">
        <v>215</v>
      </c>
      <c r="G69" s="408">
        <f>VLOOKUP(C69,'[13]New ISB 19-20'!A:BX,76,FALSE)</f>
        <v>603629.82546461117</v>
      </c>
      <c r="H69" s="408">
        <f>VLOOKUP(C69,'[13]New ISB 19-20'!A:CD,81,FALSE)</f>
        <v>0</v>
      </c>
      <c r="I69" s="408"/>
      <c r="J69" s="408">
        <f t="shared" si="18"/>
        <v>603629.82546461117</v>
      </c>
      <c r="K69" s="606"/>
      <c r="L69" s="408">
        <f>VLOOKUP(C69,'[13]Adjusted Factors 19-20'!A:BQ,68,FALSE)*10000</f>
        <v>0</v>
      </c>
      <c r="M69" s="408">
        <f>VLOOKUP(C69,'[13]Adjusted Factors 19-20'!A:BR,69,FALSE)*10000</f>
        <v>0</v>
      </c>
      <c r="N69" s="408">
        <f>VLOOKUP(C69,'[13]Adjusted Factors 19-20'!A:BS,67,FALSE)*6000</f>
        <v>0</v>
      </c>
      <c r="O69" s="409">
        <f t="shared" si="19"/>
        <v>0</v>
      </c>
      <c r="P69" s="409"/>
      <c r="Q69" s="409">
        <f t="shared" si="20"/>
        <v>603630</v>
      </c>
      <c r="R69" s="409"/>
      <c r="S69" s="409"/>
      <c r="T69" s="406">
        <v>111</v>
      </c>
      <c r="U69" s="410">
        <f t="shared" si="21"/>
        <v>0</v>
      </c>
      <c r="V69" s="410"/>
      <c r="W69" s="410">
        <f t="shared" si="22"/>
        <v>0</v>
      </c>
      <c r="X69" s="410">
        <f t="shared" si="23"/>
        <v>0</v>
      </c>
      <c r="Y69" s="410">
        <f t="shared" si="24"/>
        <v>0</v>
      </c>
      <c r="Z69" s="410">
        <f t="shared" si="25"/>
        <v>0</v>
      </c>
      <c r="AA69" s="410">
        <f t="shared" si="26"/>
        <v>0</v>
      </c>
      <c r="AB69" s="410">
        <f>VLOOKUP(C69,'[13]Adjusted Factors 19-20'!A:N,14,FALSE)</f>
        <v>148</v>
      </c>
      <c r="AF69" s="408" t="e">
        <f>VLOOKUP(C69,#REF!,69,FALSE)</f>
        <v>#REF!</v>
      </c>
      <c r="AG69" s="406">
        <v>111</v>
      </c>
      <c r="AH69" s="407" t="s">
        <v>1</v>
      </c>
      <c r="AI69" s="395" t="s">
        <v>215</v>
      </c>
    </row>
    <row r="70" spans="1:35" x14ac:dyDescent="0.2">
      <c r="A70" s="395" t="str">
        <f t="shared" si="16"/>
        <v>112 - Wilby CEVCP School</v>
      </c>
      <c r="B70" s="395">
        <v>112</v>
      </c>
      <c r="C70" s="406">
        <v>112</v>
      </c>
      <c r="D70" s="406">
        <f t="shared" si="17"/>
        <v>112</v>
      </c>
      <c r="E70" s="407">
        <f t="shared" si="15"/>
        <v>0</v>
      </c>
      <c r="F70" s="395" t="s">
        <v>216</v>
      </c>
      <c r="G70" s="408">
        <f>VLOOKUP(C70,'[13]New ISB 19-20'!A:BX,76,FALSE)</f>
        <v>318997.03184241231</v>
      </c>
      <c r="H70" s="408">
        <f>VLOOKUP(C70,'[13]New ISB 19-20'!A:CD,81,FALSE)</f>
        <v>-1701.76</v>
      </c>
      <c r="I70" s="408"/>
      <c r="J70" s="408">
        <f t="shared" si="18"/>
        <v>317295.2718424123</v>
      </c>
      <c r="K70" s="606"/>
      <c r="L70" s="408">
        <f>VLOOKUP(C70,'[13]Adjusted Factors 19-20'!A:BQ,68,FALSE)*10000</f>
        <v>0</v>
      </c>
      <c r="M70" s="408">
        <f>VLOOKUP(C70,'[13]Adjusted Factors 19-20'!A:BR,69,FALSE)*10000</f>
        <v>0</v>
      </c>
      <c r="N70" s="408">
        <f>VLOOKUP(C70,'[13]Adjusted Factors 19-20'!A:BS,67,FALSE)*6000</f>
        <v>0</v>
      </c>
      <c r="O70" s="409">
        <f t="shared" si="19"/>
        <v>0</v>
      </c>
      <c r="P70" s="409"/>
      <c r="Q70" s="409">
        <f t="shared" si="20"/>
        <v>317295</v>
      </c>
      <c r="R70" s="409"/>
      <c r="S70" s="409"/>
      <c r="T70" s="406">
        <v>112</v>
      </c>
      <c r="U70" s="410">
        <f t="shared" si="21"/>
        <v>704</v>
      </c>
      <c r="V70" s="410"/>
      <c r="W70" s="410">
        <f t="shared" si="22"/>
        <v>779.52</v>
      </c>
      <c r="X70" s="410">
        <f t="shared" si="23"/>
        <v>122.24</v>
      </c>
      <c r="Y70" s="410">
        <f t="shared" si="24"/>
        <v>96</v>
      </c>
      <c r="Z70" s="410">
        <f t="shared" si="25"/>
        <v>-1701.76</v>
      </c>
      <c r="AA70" s="410">
        <f t="shared" si="26"/>
        <v>0</v>
      </c>
      <c r="AB70" s="410">
        <f>VLOOKUP(C70,'[13]Adjusted Factors 19-20'!A:N,14,FALSE)</f>
        <v>64</v>
      </c>
      <c r="AF70" s="408" t="e">
        <f>VLOOKUP(C70,#REF!,69,FALSE)</f>
        <v>#REF!</v>
      </c>
      <c r="AG70" s="406">
        <v>112</v>
      </c>
      <c r="AH70" s="407">
        <v>0</v>
      </c>
      <c r="AI70" s="395" t="s">
        <v>216</v>
      </c>
    </row>
    <row r="71" spans="1:35" x14ac:dyDescent="0.2">
      <c r="A71" s="395" t="str">
        <f t="shared" si="16"/>
        <v>113 - Worlingham CEVCP School</v>
      </c>
      <c r="B71" s="395">
        <v>113</v>
      </c>
      <c r="C71" s="406">
        <v>113</v>
      </c>
      <c r="D71" s="406">
        <f t="shared" si="17"/>
        <v>113</v>
      </c>
      <c r="E71" s="407">
        <f t="shared" si="15"/>
        <v>0</v>
      </c>
      <c r="F71" s="395" t="s">
        <v>217</v>
      </c>
      <c r="G71" s="408">
        <f>VLOOKUP(C71,'[13]New ISB 19-20'!A:BX,76,FALSE)</f>
        <v>1227039.8306066599</v>
      </c>
      <c r="H71" s="408">
        <f>VLOOKUP(C71,'[13]New ISB 19-20'!A:CD,81,FALSE)</f>
        <v>-8960.83</v>
      </c>
      <c r="I71" s="408"/>
      <c r="J71" s="408">
        <f t="shared" si="18"/>
        <v>1218079.0006066598</v>
      </c>
      <c r="K71" s="606"/>
      <c r="L71" s="408">
        <f>VLOOKUP(C71,'[13]Adjusted Factors 19-20'!A:BQ,68,FALSE)*10000</f>
        <v>0</v>
      </c>
      <c r="M71" s="408">
        <f>VLOOKUP(C71,'[13]Adjusted Factors 19-20'!A:BR,69,FALSE)*10000</f>
        <v>0</v>
      </c>
      <c r="N71" s="408">
        <f>VLOOKUP(C71,'[13]Adjusted Factors 19-20'!A:BS,67,FALSE)*6000</f>
        <v>0</v>
      </c>
      <c r="O71" s="409">
        <f t="shared" si="19"/>
        <v>0</v>
      </c>
      <c r="P71" s="409"/>
      <c r="Q71" s="409">
        <f t="shared" si="20"/>
        <v>1218079</v>
      </c>
      <c r="R71" s="409"/>
      <c r="S71" s="409"/>
      <c r="T71" s="406">
        <v>113</v>
      </c>
      <c r="U71" s="410">
        <f t="shared" si="21"/>
        <v>3707</v>
      </c>
      <c r="V71" s="410"/>
      <c r="W71" s="410">
        <f t="shared" si="22"/>
        <v>4104.66</v>
      </c>
      <c r="X71" s="410">
        <f t="shared" si="23"/>
        <v>643.66999999999996</v>
      </c>
      <c r="Y71" s="410">
        <f t="shared" si="24"/>
        <v>505.5</v>
      </c>
      <c r="Z71" s="410">
        <f t="shared" si="25"/>
        <v>-8960.83</v>
      </c>
      <c r="AA71" s="410">
        <f t="shared" si="26"/>
        <v>0</v>
      </c>
      <c r="AB71" s="410">
        <f>VLOOKUP(C71,'[13]Adjusted Factors 19-20'!A:N,14,FALSE)</f>
        <v>337</v>
      </c>
      <c r="AF71" s="408" t="e">
        <f>VLOOKUP(C71,#REF!,69,FALSE)</f>
        <v>#REF!</v>
      </c>
      <c r="AG71" s="406">
        <v>113</v>
      </c>
      <c r="AH71" s="407">
        <v>0</v>
      </c>
      <c r="AI71" s="395" t="s">
        <v>217</v>
      </c>
    </row>
    <row r="72" spans="1:35" x14ac:dyDescent="0.2">
      <c r="A72" s="395" t="str">
        <f t="shared" si="16"/>
        <v>114 - Worlingworth CEVCP School</v>
      </c>
      <c r="B72" s="395">
        <v>114</v>
      </c>
      <c r="C72" s="406">
        <v>114</v>
      </c>
      <c r="D72" s="406">
        <f t="shared" si="17"/>
        <v>114</v>
      </c>
      <c r="E72" s="407">
        <f t="shared" si="15"/>
        <v>0</v>
      </c>
      <c r="F72" s="395" t="s">
        <v>218</v>
      </c>
      <c r="G72" s="408">
        <f>VLOOKUP(C72,'[13]New ISB 19-20'!A:BX,76,FALSE)</f>
        <v>291126.62708583311</v>
      </c>
      <c r="H72" s="408">
        <f>VLOOKUP(C72,'[13]New ISB 19-20'!A:CD,81,FALSE)</f>
        <v>-1382.68</v>
      </c>
      <c r="I72" s="408"/>
      <c r="J72" s="408">
        <f t="shared" si="18"/>
        <v>289743.94708583312</v>
      </c>
      <c r="K72" s="606"/>
      <c r="L72" s="408">
        <f>VLOOKUP(C72,'[13]Adjusted Factors 19-20'!A:BQ,68,FALSE)*10000</f>
        <v>0</v>
      </c>
      <c r="M72" s="408">
        <f>VLOOKUP(C72,'[13]Adjusted Factors 19-20'!A:BR,69,FALSE)*10000</f>
        <v>0</v>
      </c>
      <c r="N72" s="408">
        <f>VLOOKUP(C72,'[13]Adjusted Factors 19-20'!A:BS,67,FALSE)*6000</f>
        <v>0</v>
      </c>
      <c r="O72" s="409">
        <f t="shared" si="19"/>
        <v>0</v>
      </c>
      <c r="P72" s="409"/>
      <c r="Q72" s="409">
        <f t="shared" si="20"/>
        <v>289744</v>
      </c>
      <c r="R72" s="409"/>
      <c r="S72" s="409"/>
      <c r="T72" s="406">
        <v>114</v>
      </c>
      <c r="U72" s="410">
        <f t="shared" si="21"/>
        <v>572</v>
      </c>
      <c r="V72" s="410"/>
      <c r="W72" s="410">
        <f t="shared" si="22"/>
        <v>633.36</v>
      </c>
      <c r="X72" s="410">
        <f t="shared" si="23"/>
        <v>99.32</v>
      </c>
      <c r="Y72" s="410">
        <f t="shared" si="24"/>
        <v>78</v>
      </c>
      <c r="Z72" s="410">
        <f t="shared" si="25"/>
        <v>-1382.68</v>
      </c>
      <c r="AA72" s="410">
        <f t="shared" si="26"/>
        <v>0</v>
      </c>
      <c r="AB72" s="410">
        <f>VLOOKUP(C72,'[13]Adjusted Factors 19-20'!A:N,14,FALSE)</f>
        <v>52</v>
      </c>
      <c r="AF72" s="408" t="e">
        <f>VLOOKUP(C72,#REF!,69,FALSE)</f>
        <v>#REF!</v>
      </c>
      <c r="AG72" s="406">
        <v>114</v>
      </c>
      <c r="AH72" s="407">
        <v>0</v>
      </c>
      <c r="AI72" s="395" t="s">
        <v>218</v>
      </c>
    </row>
    <row r="73" spans="1:35" hidden="1" x14ac:dyDescent="0.2">
      <c r="A73" s="395" t="str">
        <f t="shared" si="16"/>
        <v>115 - Wortham Primary School</v>
      </c>
      <c r="B73" s="395">
        <v>115</v>
      </c>
      <c r="C73" s="406">
        <v>115</v>
      </c>
      <c r="D73" s="406" t="str">
        <f t="shared" si="17"/>
        <v>ACADEMY</v>
      </c>
      <c r="E73" s="407" t="str">
        <f t="shared" si="15"/>
        <v>ACADEMY</v>
      </c>
      <c r="F73" s="395" t="s">
        <v>219</v>
      </c>
      <c r="G73" s="408">
        <f>VLOOKUP(C73,'[13]New ISB 19-20'!A:BX,76,FALSE)</f>
        <v>420749.38336691936</v>
      </c>
      <c r="H73" s="408">
        <f>VLOOKUP(C73,'[13]New ISB 19-20'!A:CD,81,FALSE)</f>
        <v>0</v>
      </c>
      <c r="I73" s="408"/>
      <c r="J73" s="408">
        <f t="shared" si="18"/>
        <v>420749.38336691936</v>
      </c>
      <c r="K73" s="606"/>
      <c r="L73" s="408">
        <f>VLOOKUP(C73,'[13]Adjusted Factors 19-20'!A:BQ,68,FALSE)*10000</f>
        <v>0</v>
      </c>
      <c r="M73" s="408">
        <f>VLOOKUP(C73,'[13]Adjusted Factors 19-20'!A:BR,69,FALSE)*10000</f>
        <v>0</v>
      </c>
      <c r="N73" s="408">
        <f>VLOOKUP(C73,'[13]Adjusted Factors 19-20'!A:BS,67,FALSE)*6000</f>
        <v>0</v>
      </c>
      <c r="O73" s="409">
        <f t="shared" si="19"/>
        <v>0</v>
      </c>
      <c r="P73" s="409"/>
      <c r="Q73" s="409">
        <f t="shared" si="20"/>
        <v>420749</v>
      </c>
      <c r="R73" s="409"/>
      <c r="S73" s="409"/>
      <c r="T73" s="406">
        <v>115</v>
      </c>
      <c r="U73" s="410">
        <f t="shared" si="21"/>
        <v>0</v>
      </c>
      <c r="V73" s="410"/>
      <c r="W73" s="410">
        <f t="shared" si="22"/>
        <v>0</v>
      </c>
      <c r="X73" s="410">
        <f t="shared" si="23"/>
        <v>0</v>
      </c>
      <c r="Y73" s="410">
        <f t="shared" si="24"/>
        <v>0</v>
      </c>
      <c r="Z73" s="410">
        <f t="shared" si="25"/>
        <v>0</v>
      </c>
      <c r="AA73" s="410">
        <f t="shared" si="26"/>
        <v>0</v>
      </c>
      <c r="AB73" s="410">
        <f>VLOOKUP(C73,'[13]Adjusted Factors 19-20'!A:N,14,FALSE)</f>
        <v>104</v>
      </c>
      <c r="AF73" s="408" t="e">
        <f>VLOOKUP(C73,#REF!,69,FALSE)</f>
        <v>#REF!</v>
      </c>
      <c r="AG73" s="406">
        <v>115</v>
      </c>
      <c r="AH73" s="407" t="s">
        <v>1</v>
      </c>
      <c r="AI73" s="395" t="s">
        <v>219</v>
      </c>
    </row>
    <row r="74" spans="1:35" hidden="1" x14ac:dyDescent="0.2">
      <c r="A74" s="395" t="str">
        <f t="shared" si="16"/>
        <v>119 - Yoxford &amp; Peasenhall Primary School</v>
      </c>
      <c r="B74" s="395">
        <v>119</v>
      </c>
      <c r="C74" s="406">
        <v>119</v>
      </c>
      <c r="D74" s="406" t="str">
        <f t="shared" si="17"/>
        <v>ACADEMY</v>
      </c>
      <c r="E74" s="407" t="str">
        <f t="shared" si="15"/>
        <v>ACADEMY</v>
      </c>
      <c r="F74" s="395" t="s">
        <v>1174</v>
      </c>
      <c r="G74" s="408">
        <f>VLOOKUP(C74,'[13]New ISB 19-20'!A:BX,76,FALSE)</f>
        <v>364837.88751695229</v>
      </c>
      <c r="H74" s="408">
        <f>VLOOKUP(C74,'[13]New ISB 19-20'!A:CD,81,FALSE)</f>
        <v>0</v>
      </c>
      <c r="I74" s="408"/>
      <c r="J74" s="408">
        <f t="shared" si="18"/>
        <v>364837.88751695229</v>
      </c>
      <c r="K74" s="606"/>
      <c r="L74" s="408">
        <f>VLOOKUP(C74,'[13]Adjusted Factors 19-20'!A:BQ,68,FALSE)*10000</f>
        <v>0</v>
      </c>
      <c r="M74" s="408">
        <f>VLOOKUP(C74,'[13]Adjusted Factors 19-20'!A:BR,69,FALSE)*10000</f>
        <v>0</v>
      </c>
      <c r="N74" s="408">
        <f>VLOOKUP(C74,'[13]Adjusted Factors 19-20'!A:BS,67,FALSE)*6000</f>
        <v>0</v>
      </c>
      <c r="O74" s="409">
        <f t="shared" si="19"/>
        <v>0</v>
      </c>
      <c r="P74" s="409"/>
      <c r="Q74" s="409">
        <f t="shared" si="20"/>
        <v>364838</v>
      </c>
      <c r="R74" s="409"/>
      <c r="S74" s="409"/>
      <c r="T74" s="406">
        <v>119</v>
      </c>
      <c r="U74" s="410">
        <f t="shared" si="21"/>
        <v>0</v>
      </c>
      <c r="V74" s="410"/>
      <c r="W74" s="410">
        <f t="shared" si="22"/>
        <v>0</v>
      </c>
      <c r="X74" s="410">
        <f t="shared" si="23"/>
        <v>0</v>
      </c>
      <c r="Y74" s="410">
        <f t="shared" si="24"/>
        <v>0</v>
      </c>
      <c r="Z74" s="410">
        <f t="shared" si="25"/>
        <v>0</v>
      </c>
      <c r="AA74" s="410">
        <f t="shared" si="26"/>
        <v>0</v>
      </c>
      <c r="AB74" s="410">
        <f>VLOOKUP(C74,'[13]Adjusted Factors 19-20'!A:N,14,FALSE)</f>
        <v>66</v>
      </c>
      <c r="AF74" s="408" t="e">
        <f>VLOOKUP(C74,#REF!,69,FALSE)</f>
        <v>#REF!</v>
      </c>
      <c r="AG74" s="406">
        <v>119</v>
      </c>
      <c r="AH74" s="407" t="s">
        <v>1</v>
      </c>
      <c r="AI74" s="395" t="s">
        <v>220</v>
      </c>
    </row>
    <row r="75" spans="1:35" hidden="1" x14ac:dyDescent="0.2">
      <c r="A75" s="395" t="str">
        <f t="shared" si="16"/>
        <v>121 - REAch2 The Limes Primary Academy (Lowestoft) E3/previously Woods Meadow (Lowestoft) E3</v>
      </c>
      <c r="B75" s="395">
        <v>121</v>
      </c>
      <c r="C75" s="406">
        <v>121</v>
      </c>
      <c r="D75" s="406" t="str">
        <f t="shared" si="17"/>
        <v>ACADEMY</v>
      </c>
      <c r="E75" s="407" t="str">
        <f t="shared" si="15"/>
        <v>ACADEMY</v>
      </c>
      <c r="F75" s="395" t="s">
        <v>1302</v>
      </c>
      <c r="G75" s="408">
        <f>VLOOKUP(C75,'[13]New ISB 19-20'!A:BX,76,FALSE)</f>
        <v>442403.9444366825</v>
      </c>
      <c r="H75" s="408">
        <f>VLOOKUP(C75,'[13]New ISB 19-20'!A:CD,81,FALSE)</f>
        <v>0</v>
      </c>
      <c r="I75" s="408"/>
      <c r="J75" s="408">
        <f t="shared" si="18"/>
        <v>442403.9444366825</v>
      </c>
      <c r="K75" s="606"/>
      <c r="L75" s="408">
        <f>VLOOKUP(C75,'[13]Adjusted Factors 19-20'!A:BQ,68,FALSE)*10000</f>
        <v>0</v>
      </c>
      <c r="M75" s="408">
        <f>VLOOKUP(C75,'[13]Adjusted Factors 19-20'!A:BR,69,FALSE)*10000</f>
        <v>0</v>
      </c>
      <c r="N75" s="408">
        <f>VLOOKUP(C75,'[13]Adjusted Factors 19-20'!A:BS,67,FALSE)*6000</f>
        <v>0</v>
      </c>
      <c r="O75" s="409">
        <f t="shared" si="19"/>
        <v>0</v>
      </c>
      <c r="P75" s="409"/>
      <c r="Q75" s="409">
        <f t="shared" si="20"/>
        <v>442404</v>
      </c>
      <c r="R75" s="409"/>
      <c r="S75" s="409"/>
      <c r="T75" s="406">
        <v>121</v>
      </c>
      <c r="U75" s="410">
        <f t="shared" si="21"/>
        <v>0</v>
      </c>
      <c r="V75" s="410"/>
      <c r="W75" s="410">
        <f t="shared" si="22"/>
        <v>0</v>
      </c>
      <c r="X75" s="410">
        <f t="shared" si="23"/>
        <v>0</v>
      </c>
      <c r="Y75" s="410">
        <f t="shared" si="24"/>
        <v>0</v>
      </c>
      <c r="Z75" s="410">
        <f t="shared" si="25"/>
        <v>0</v>
      </c>
      <c r="AA75" s="410">
        <f t="shared" si="26"/>
        <v>0</v>
      </c>
      <c r="AB75" s="410">
        <f>VLOOKUP(C75,'[13]Adjusted Factors 19-20'!A:N,14,FALSE)</f>
        <v>60</v>
      </c>
      <c r="AF75" s="408" t="e">
        <f>VLOOKUP(C75,#REF!,69,FALSE)</f>
        <v>#REF!</v>
      </c>
      <c r="AG75" s="406">
        <v>121</v>
      </c>
      <c r="AH75" s="407" t="s">
        <v>1</v>
      </c>
    </row>
    <row r="76" spans="1:35" hidden="1" x14ac:dyDescent="0.2">
      <c r="A76" s="395" t="str">
        <f t="shared" si="16"/>
        <v>155 - Sir John Leman High School</v>
      </c>
      <c r="B76" s="395">
        <v>155</v>
      </c>
      <c r="C76" s="406">
        <v>155</v>
      </c>
      <c r="D76" s="406" t="str">
        <f t="shared" si="17"/>
        <v>ACADEMY</v>
      </c>
      <c r="E76" s="407" t="str">
        <f t="shared" si="15"/>
        <v>ACADEMY</v>
      </c>
      <c r="F76" s="395" t="s">
        <v>221</v>
      </c>
      <c r="G76" s="408">
        <f>VLOOKUP(C76,'[13]New ISB 19-20'!A:BX,76,FALSE)</f>
        <v>5980204.0743879369</v>
      </c>
      <c r="H76" s="408">
        <f>VLOOKUP(C76,'[13]New ISB 19-20'!A:CD,81,FALSE)</f>
        <v>0</v>
      </c>
      <c r="I76" s="408"/>
      <c r="J76" s="408">
        <f t="shared" si="18"/>
        <v>5980204.0743879369</v>
      </c>
      <c r="K76" s="606"/>
      <c r="L76" s="408">
        <f>VLOOKUP(C76,'[13]Adjusted Factors 19-20'!A:BQ,68,FALSE)*10000</f>
        <v>0</v>
      </c>
      <c r="M76" s="408">
        <f>VLOOKUP(C76,'[13]Adjusted Factors 19-20'!A:BR,69,FALSE)*10000</f>
        <v>0</v>
      </c>
      <c r="N76" s="408">
        <f>VLOOKUP(C76,'[13]Adjusted Factors 19-20'!A:BS,67,FALSE)*6000</f>
        <v>0</v>
      </c>
      <c r="O76" s="409">
        <f t="shared" si="19"/>
        <v>0</v>
      </c>
      <c r="P76" s="409"/>
      <c r="Q76" s="409">
        <f t="shared" si="20"/>
        <v>5980204</v>
      </c>
      <c r="R76" s="409"/>
      <c r="S76" s="409"/>
      <c r="T76" s="406">
        <v>155</v>
      </c>
      <c r="U76" s="410"/>
      <c r="V76" s="410">
        <f t="shared" ref="V76:V86" si="27">IF(H76=0,0,$V$2*AB76)</f>
        <v>0</v>
      </c>
      <c r="W76" s="410">
        <f t="shared" si="22"/>
        <v>0</v>
      </c>
      <c r="X76" s="410">
        <f t="shared" si="23"/>
        <v>0</v>
      </c>
      <c r="Y76" s="410">
        <f t="shared" si="24"/>
        <v>0</v>
      </c>
      <c r="Z76" s="410">
        <f t="shared" si="25"/>
        <v>0</v>
      </c>
      <c r="AA76" s="410">
        <f t="shared" si="26"/>
        <v>0</v>
      </c>
      <c r="AB76" s="410">
        <f>VLOOKUP(C76,'[13]Adjusted Factors 19-20'!A:N,14,FALSE)</f>
        <v>1230</v>
      </c>
      <c r="AF76" s="408" t="e">
        <f>VLOOKUP(C76,#REF!,69,FALSE)</f>
        <v>#REF!</v>
      </c>
      <c r="AG76" s="406">
        <v>155</v>
      </c>
      <c r="AH76" s="407" t="s">
        <v>1</v>
      </c>
      <c r="AI76" s="395" t="s">
        <v>221</v>
      </c>
    </row>
    <row r="77" spans="1:35" hidden="1" x14ac:dyDescent="0.2">
      <c r="A77" s="395" t="str">
        <f t="shared" si="16"/>
        <v>156 - Bungay High School</v>
      </c>
      <c r="B77" s="395">
        <v>156</v>
      </c>
      <c r="C77" s="406">
        <v>156</v>
      </c>
      <c r="D77" s="406" t="str">
        <f t="shared" si="17"/>
        <v>ACADEMY</v>
      </c>
      <c r="E77" s="407" t="str">
        <f t="shared" si="15"/>
        <v>ACADEMY</v>
      </c>
      <c r="F77" s="395" t="s">
        <v>222</v>
      </c>
      <c r="G77" s="408">
        <f>VLOOKUP(C77,'[13]New ISB 19-20'!A:BX,76,FALSE)</f>
        <v>3735523.598853223</v>
      </c>
      <c r="H77" s="408">
        <f>VLOOKUP(C77,'[13]New ISB 19-20'!A:CD,81,FALSE)</f>
        <v>0</v>
      </c>
      <c r="I77" s="408"/>
      <c r="J77" s="408">
        <f t="shared" si="18"/>
        <v>3735523.598853223</v>
      </c>
      <c r="K77" s="606"/>
      <c r="L77" s="408">
        <f>VLOOKUP(C77,'[13]Adjusted Factors 19-20'!A:BQ,68,FALSE)*10000</f>
        <v>0</v>
      </c>
      <c r="M77" s="408">
        <f>VLOOKUP(C77,'[13]Adjusted Factors 19-20'!A:BR,69,FALSE)*10000</f>
        <v>0</v>
      </c>
      <c r="N77" s="408">
        <f>VLOOKUP(C77,'[13]Adjusted Factors 19-20'!A:BS,67,FALSE)*6000</f>
        <v>0</v>
      </c>
      <c r="O77" s="409">
        <f t="shared" si="19"/>
        <v>0</v>
      </c>
      <c r="P77" s="409"/>
      <c r="Q77" s="409">
        <f t="shared" si="20"/>
        <v>3735524</v>
      </c>
      <c r="R77" s="409"/>
      <c r="S77" s="409"/>
      <c r="T77" s="406">
        <v>156</v>
      </c>
      <c r="U77" s="410"/>
      <c r="V77" s="410">
        <f t="shared" si="27"/>
        <v>0</v>
      </c>
      <c r="W77" s="410">
        <f t="shared" si="22"/>
        <v>0</v>
      </c>
      <c r="X77" s="410">
        <f t="shared" si="23"/>
        <v>0</v>
      </c>
      <c r="Y77" s="410">
        <f t="shared" si="24"/>
        <v>0</v>
      </c>
      <c r="Z77" s="410">
        <f t="shared" si="25"/>
        <v>0</v>
      </c>
      <c r="AA77" s="410">
        <f t="shared" si="26"/>
        <v>0</v>
      </c>
      <c r="AB77" s="410">
        <f>VLOOKUP(C77,'[13]Adjusted Factors 19-20'!A:N,14,FALSE)</f>
        <v>748</v>
      </c>
      <c r="AF77" s="408" t="e">
        <f>VLOOKUP(C77,#REF!,69,FALSE)</f>
        <v>#REF!</v>
      </c>
      <c r="AG77" s="406">
        <v>156</v>
      </c>
      <c r="AH77" s="407" t="s">
        <v>1</v>
      </c>
      <c r="AI77" s="395" t="s">
        <v>222</v>
      </c>
    </row>
    <row r="78" spans="1:35" hidden="1" x14ac:dyDescent="0.2">
      <c r="A78" s="395" t="str">
        <f t="shared" si="16"/>
        <v>157 - Pakefield High School</v>
      </c>
      <c r="B78" s="395">
        <v>157</v>
      </c>
      <c r="C78" s="406">
        <v>157</v>
      </c>
      <c r="D78" s="406" t="str">
        <f t="shared" si="17"/>
        <v>ACADEMY</v>
      </c>
      <c r="E78" s="407" t="s">
        <v>1</v>
      </c>
      <c r="F78" s="395" t="s">
        <v>223</v>
      </c>
      <c r="G78" s="408">
        <f>VLOOKUP(C78,'[13]New ISB 19-20'!A:BX,76,FALSE)</f>
        <v>4312876.2500616377</v>
      </c>
      <c r="H78" s="408"/>
      <c r="I78" s="408">
        <v>-20898.29</v>
      </c>
      <c r="J78" s="408">
        <f t="shared" si="18"/>
        <v>4312876.2500616377</v>
      </c>
      <c r="K78" s="606"/>
      <c r="L78" s="408">
        <f>VLOOKUP(C78,'[13]Adjusted Factors 19-20'!A:BQ,68,FALSE)*10000</f>
        <v>0</v>
      </c>
      <c r="M78" s="408">
        <f>VLOOKUP(C78,'[13]Adjusted Factors 19-20'!A:BR,69,FALSE)*10000</f>
        <v>0</v>
      </c>
      <c r="N78" s="408">
        <f>VLOOKUP(C78,'[13]Adjusted Factors 19-20'!A:BS,67,FALSE)*6000</f>
        <v>0</v>
      </c>
      <c r="O78" s="409">
        <f t="shared" si="19"/>
        <v>0</v>
      </c>
      <c r="P78" s="409"/>
      <c r="Q78" s="409">
        <f t="shared" si="20"/>
        <v>4312876</v>
      </c>
      <c r="R78" s="409"/>
      <c r="S78" s="409"/>
      <c r="T78" s="406">
        <v>157</v>
      </c>
      <c r="U78" s="410"/>
      <c r="V78" s="410">
        <f t="shared" si="27"/>
        <v>0</v>
      </c>
      <c r="W78" s="410">
        <f t="shared" si="22"/>
        <v>0</v>
      </c>
      <c r="X78" s="410">
        <f t="shared" si="23"/>
        <v>0</v>
      </c>
      <c r="Y78" s="410">
        <f t="shared" si="24"/>
        <v>0</v>
      </c>
      <c r="Z78" s="410">
        <f t="shared" si="25"/>
        <v>0</v>
      </c>
      <c r="AA78" s="410">
        <f t="shared" si="26"/>
        <v>0</v>
      </c>
      <c r="AB78" s="410">
        <f>VLOOKUP(C78,'[13]Adjusted Factors 19-20'!A:N,14,FALSE)</f>
        <v>827</v>
      </c>
      <c r="AF78" s="408" t="e">
        <f>VLOOKUP(C78,#REF!,69,FALSE)</f>
        <v>#REF!</v>
      </c>
      <c r="AG78" s="406">
        <v>157</v>
      </c>
      <c r="AH78" s="407" t="s">
        <v>1</v>
      </c>
      <c r="AI78" s="395" t="s">
        <v>223</v>
      </c>
    </row>
    <row r="79" spans="1:35" hidden="1" x14ac:dyDescent="0.2">
      <c r="A79" s="395" t="str">
        <f t="shared" si="16"/>
        <v>159 - Debenham High School</v>
      </c>
      <c r="B79" s="395">
        <v>159</v>
      </c>
      <c r="C79" s="406">
        <v>159</v>
      </c>
      <c r="D79" s="406" t="str">
        <f t="shared" si="17"/>
        <v>ACADEMY</v>
      </c>
      <c r="E79" s="407" t="str">
        <f t="shared" ref="E79:E90" si="28">AH79</f>
        <v>ACADEMY</v>
      </c>
      <c r="F79" s="395" t="s">
        <v>224</v>
      </c>
      <c r="G79" s="408">
        <f>VLOOKUP(C79,'[13]New ISB 19-20'!A:BX,76,FALSE)</f>
        <v>3258202.3036000002</v>
      </c>
      <c r="H79" s="408">
        <f>VLOOKUP(C79,'[13]New ISB 19-20'!A:CD,81,FALSE)</f>
        <v>0</v>
      </c>
      <c r="I79" s="408"/>
      <c r="J79" s="408">
        <f t="shared" si="18"/>
        <v>3258202.3036000002</v>
      </c>
      <c r="K79" s="606"/>
      <c r="L79" s="408">
        <f>VLOOKUP(C79,'[13]Adjusted Factors 19-20'!A:BQ,68,FALSE)*10000</f>
        <v>0</v>
      </c>
      <c r="M79" s="408">
        <f>VLOOKUP(C79,'[13]Adjusted Factors 19-20'!A:BR,69,FALSE)*10000</f>
        <v>0</v>
      </c>
      <c r="N79" s="408">
        <f>VLOOKUP(C79,'[13]Adjusted Factors 19-20'!A:BS,67,FALSE)*6000</f>
        <v>0</v>
      </c>
      <c r="O79" s="409">
        <f t="shared" si="19"/>
        <v>0</v>
      </c>
      <c r="P79" s="409"/>
      <c r="Q79" s="409">
        <f t="shared" si="20"/>
        <v>3258202</v>
      </c>
      <c r="R79" s="409"/>
      <c r="S79" s="409"/>
      <c r="T79" s="406">
        <v>159</v>
      </c>
      <c r="U79" s="410"/>
      <c r="V79" s="410">
        <f t="shared" si="27"/>
        <v>0</v>
      </c>
      <c r="W79" s="410">
        <f t="shared" si="22"/>
        <v>0</v>
      </c>
      <c r="X79" s="410">
        <f t="shared" si="23"/>
        <v>0</v>
      </c>
      <c r="Y79" s="410">
        <f t="shared" si="24"/>
        <v>0</v>
      </c>
      <c r="Z79" s="410">
        <f t="shared" si="25"/>
        <v>0</v>
      </c>
      <c r="AA79" s="410">
        <f t="shared" si="26"/>
        <v>0</v>
      </c>
      <c r="AB79" s="410">
        <f>VLOOKUP(C79,'[13]Adjusted Factors 19-20'!A:N,14,FALSE)</f>
        <v>676</v>
      </c>
      <c r="AF79" s="408" t="e">
        <f>VLOOKUP(C79,#REF!,69,FALSE)</f>
        <v>#REF!</v>
      </c>
      <c r="AG79" s="406">
        <v>159</v>
      </c>
      <c r="AH79" s="407" t="s">
        <v>1</v>
      </c>
      <c r="AI79" s="395" t="s">
        <v>224</v>
      </c>
    </row>
    <row r="80" spans="1:35" hidden="1" x14ac:dyDescent="0.2">
      <c r="A80" s="395" t="str">
        <f t="shared" si="16"/>
        <v>165 - Thomas Mills High School</v>
      </c>
      <c r="B80" s="395">
        <v>165</v>
      </c>
      <c r="C80" s="406">
        <v>165</v>
      </c>
      <c r="D80" s="406" t="str">
        <f t="shared" si="17"/>
        <v>ACADEMY</v>
      </c>
      <c r="E80" s="407" t="str">
        <f t="shared" si="28"/>
        <v>ACADEMY</v>
      </c>
      <c r="F80" s="395" t="s">
        <v>225</v>
      </c>
      <c r="G80" s="408">
        <f>VLOOKUP(C80,'[13]New ISB 19-20'!A:BX,76,FALSE)</f>
        <v>4151415.3760000002</v>
      </c>
      <c r="H80" s="408">
        <f>VLOOKUP(C80,'[13]New ISB 19-20'!A:CD,81,FALSE)</f>
        <v>0</v>
      </c>
      <c r="I80" s="408"/>
      <c r="J80" s="408">
        <f t="shared" si="18"/>
        <v>4151415.3760000002</v>
      </c>
      <c r="K80" s="606"/>
      <c r="L80" s="408">
        <f>VLOOKUP(C80,'[13]Adjusted Factors 19-20'!A:BQ,68,FALSE)*10000</f>
        <v>0</v>
      </c>
      <c r="M80" s="408">
        <f>VLOOKUP(C80,'[13]Adjusted Factors 19-20'!A:BR,69,FALSE)*10000</f>
        <v>0</v>
      </c>
      <c r="N80" s="408">
        <f>VLOOKUP(C80,'[13]Adjusted Factors 19-20'!A:BS,67,FALSE)*6000</f>
        <v>0</v>
      </c>
      <c r="O80" s="409">
        <f t="shared" si="19"/>
        <v>0</v>
      </c>
      <c r="P80" s="409"/>
      <c r="Q80" s="409">
        <f t="shared" si="20"/>
        <v>4151415</v>
      </c>
      <c r="R80" s="409"/>
      <c r="S80" s="409"/>
      <c r="T80" s="406">
        <v>165</v>
      </c>
      <c r="U80" s="410"/>
      <c r="V80" s="410">
        <f t="shared" si="27"/>
        <v>0</v>
      </c>
      <c r="W80" s="410">
        <f t="shared" si="22"/>
        <v>0</v>
      </c>
      <c r="X80" s="410">
        <f t="shared" si="23"/>
        <v>0</v>
      </c>
      <c r="Y80" s="410">
        <f t="shared" si="24"/>
        <v>0</v>
      </c>
      <c r="Z80" s="410">
        <f t="shared" si="25"/>
        <v>0</v>
      </c>
      <c r="AA80" s="410">
        <f t="shared" si="26"/>
        <v>0</v>
      </c>
      <c r="AB80" s="410">
        <f>VLOOKUP(C80,'[13]Adjusted Factors 19-20'!A:N,14,FALSE)</f>
        <v>859</v>
      </c>
      <c r="AF80" s="408" t="e">
        <f>VLOOKUP(C80,#REF!,69,FALSE)</f>
        <v>#REF!</v>
      </c>
      <c r="AG80" s="406">
        <v>165</v>
      </c>
      <c r="AH80" s="407" t="s">
        <v>1</v>
      </c>
      <c r="AI80" s="395" t="s">
        <v>225</v>
      </c>
    </row>
    <row r="81" spans="1:35" hidden="1" x14ac:dyDescent="0.2">
      <c r="A81" s="395" t="str">
        <f t="shared" si="16"/>
        <v>166 - Hartismere High School</v>
      </c>
      <c r="B81" s="395">
        <v>166</v>
      </c>
      <c r="C81" s="406">
        <v>166</v>
      </c>
      <c r="D81" s="406" t="str">
        <f t="shared" si="17"/>
        <v>ACADEMY</v>
      </c>
      <c r="E81" s="407" t="str">
        <f t="shared" si="28"/>
        <v>ACADEMY</v>
      </c>
      <c r="F81" s="395" t="s">
        <v>226</v>
      </c>
      <c r="G81" s="408">
        <f>VLOOKUP(C81,'[13]New ISB 19-20'!A:BX,76,FALSE)</f>
        <v>3860089.9923999999</v>
      </c>
      <c r="H81" s="408">
        <f>VLOOKUP(C81,'[13]New ISB 19-20'!A:CD,81,FALSE)</f>
        <v>0</v>
      </c>
      <c r="I81" s="408"/>
      <c r="J81" s="408">
        <f t="shared" si="18"/>
        <v>3860089.9923999999</v>
      </c>
      <c r="K81" s="606"/>
      <c r="L81" s="408">
        <f>VLOOKUP(C81,'[13]Adjusted Factors 19-20'!A:BQ,68,FALSE)*10000</f>
        <v>0</v>
      </c>
      <c r="M81" s="408">
        <f>VLOOKUP(C81,'[13]Adjusted Factors 19-20'!A:BR,69,FALSE)*10000</f>
        <v>0</v>
      </c>
      <c r="N81" s="408">
        <f>VLOOKUP(C81,'[13]Adjusted Factors 19-20'!A:BS,67,FALSE)*6000</f>
        <v>0</v>
      </c>
      <c r="O81" s="409">
        <f t="shared" si="19"/>
        <v>0</v>
      </c>
      <c r="P81" s="409"/>
      <c r="Q81" s="409">
        <f t="shared" si="20"/>
        <v>3860090</v>
      </c>
      <c r="R81" s="409"/>
      <c r="S81" s="409"/>
      <c r="T81" s="406">
        <v>166</v>
      </c>
      <c r="U81" s="410"/>
      <c r="V81" s="410">
        <f t="shared" si="27"/>
        <v>0</v>
      </c>
      <c r="W81" s="410">
        <f t="shared" si="22"/>
        <v>0</v>
      </c>
      <c r="X81" s="410">
        <f t="shared" si="23"/>
        <v>0</v>
      </c>
      <c r="Y81" s="410">
        <f t="shared" si="24"/>
        <v>0</v>
      </c>
      <c r="Z81" s="410">
        <f t="shared" si="25"/>
        <v>0</v>
      </c>
      <c r="AA81" s="410">
        <f t="shared" si="26"/>
        <v>0</v>
      </c>
      <c r="AB81" s="410">
        <f>VLOOKUP(C81,'[13]Adjusted Factors 19-20'!A:N,14,FALSE)</f>
        <v>799</v>
      </c>
      <c r="AF81" s="408" t="e">
        <f>VLOOKUP(C81,#REF!,69,FALSE)</f>
        <v>#REF!</v>
      </c>
      <c r="AG81" s="406">
        <v>166</v>
      </c>
      <c r="AH81" s="407" t="s">
        <v>1</v>
      </c>
      <c r="AI81" s="395" t="s">
        <v>226</v>
      </c>
    </row>
    <row r="82" spans="1:35" hidden="1" x14ac:dyDescent="0.2">
      <c r="A82" s="395" t="str">
        <f t="shared" si="16"/>
        <v>167 - Alde Valley High School</v>
      </c>
      <c r="B82" s="395">
        <v>167</v>
      </c>
      <c r="C82" s="406">
        <v>167</v>
      </c>
      <c r="D82" s="406" t="str">
        <f t="shared" si="17"/>
        <v>ACADEMY</v>
      </c>
      <c r="E82" s="407" t="str">
        <f t="shared" si="28"/>
        <v>ACADEMY</v>
      </c>
      <c r="F82" s="395" t="s">
        <v>227</v>
      </c>
      <c r="G82" s="408">
        <f>VLOOKUP(C82,'[13]New ISB 19-20'!A:BX,76,FALSE)</f>
        <v>2063447.3675039993</v>
      </c>
      <c r="H82" s="408">
        <f>VLOOKUP(C82,'[13]New ISB 19-20'!A:CD,81,FALSE)</f>
        <v>0</v>
      </c>
      <c r="I82" s="408"/>
      <c r="J82" s="408">
        <f t="shared" si="18"/>
        <v>2063447.3675039993</v>
      </c>
      <c r="K82" s="606"/>
      <c r="L82" s="408">
        <f>VLOOKUP(C82,'[13]Adjusted Factors 19-20'!A:BQ,68,FALSE)*10000</f>
        <v>0</v>
      </c>
      <c r="M82" s="408">
        <f>VLOOKUP(C82,'[13]Adjusted Factors 19-20'!A:BR,69,FALSE)*10000</f>
        <v>0</v>
      </c>
      <c r="N82" s="408">
        <f>VLOOKUP(C82,'[13]Adjusted Factors 19-20'!A:BS,67,FALSE)*6000</f>
        <v>0</v>
      </c>
      <c r="O82" s="409">
        <f t="shared" si="19"/>
        <v>0</v>
      </c>
      <c r="P82" s="409"/>
      <c r="Q82" s="409">
        <f t="shared" si="20"/>
        <v>2063447</v>
      </c>
      <c r="R82" s="409"/>
      <c r="S82" s="409"/>
      <c r="T82" s="406">
        <v>167</v>
      </c>
      <c r="U82" s="410"/>
      <c r="V82" s="410">
        <f t="shared" si="27"/>
        <v>0</v>
      </c>
      <c r="W82" s="410">
        <f t="shared" si="22"/>
        <v>0</v>
      </c>
      <c r="X82" s="410">
        <f t="shared" si="23"/>
        <v>0</v>
      </c>
      <c r="Y82" s="410">
        <f t="shared" si="24"/>
        <v>0</v>
      </c>
      <c r="Z82" s="410">
        <f t="shared" si="25"/>
        <v>0</v>
      </c>
      <c r="AA82" s="410">
        <f t="shared" si="26"/>
        <v>0</v>
      </c>
      <c r="AB82" s="410">
        <f>VLOOKUP(C82,'[13]Adjusted Factors 19-20'!A:N,14,FALSE)</f>
        <v>385</v>
      </c>
      <c r="AF82" s="408" t="e">
        <f>VLOOKUP(C82,#REF!,69,FALSE)</f>
        <v>#REF!</v>
      </c>
      <c r="AG82" s="406">
        <v>167</v>
      </c>
      <c r="AH82" s="407" t="s">
        <v>1</v>
      </c>
      <c r="AI82" s="395" t="s">
        <v>227</v>
      </c>
    </row>
    <row r="83" spans="1:35" hidden="1" x14ac:dyDescent="0.2">
      <c r="A83" s="395" t="str">
        <f t="shared" si="16"/>
        <v>169 - Ormiston Denes Academy</v>
      </c>
      <c r="B83" s="395">
        <v>169</v>
      </c>
      <c r="C83" s="406">
        <v>169</v>
      </c>
      <c r="D83" s="406" t="str">
        <f t="shared" si="17"/>
        <v>ACADEMY</v>
      </c>
      <c r="E83" s="407" t="str">
        <f t="shared" si="28"/>
        <v>ACADEMY</v>
      </c>
      <c r="F83" s="395" t="s">
        <v>475</v>
      </c>
      <c r="G83" s="408">
        <f>VLOOKUP(C83,'[13]New ISB 19-20'!A:BX,76,FALSE)</f>
        <v>5235039.844492292</v>
      </c>
      <c r="H83" s="408">
        <f>VLOOKUP(C83,'[13]New ISB 19-20'!A:CD,81,FALSE)</f>
        <v>0</v>
      </c>
      <c r="I83" s="408"/>
      <c r="J83" s="408">
        <f t="shared" si="18"/>
        <v>5235039.844492292</v>
      </c>
      <c r="K83" s="606"/>
      <c r="L83" s="408">
        <f>VLOOKUP(C83,'[13]Adjusted Factors 19-20'!A:BQ,68,FALSE)*10000</f>
        <v>0</v>
      </c>
      <c r="M83" s="408">
        <f>VLOOKUP(C83,'[13]Adjusted Factors 19-20'!A:BR,69,FALSE)*10000</f>
        <v>0</v>
      </c>
      <c r="N83" s="408">
        <f>VLOOKUP(C83,'[13]Adjusted Factors 19-20'!A:BS,67,FALSE)*6000</f>
        <v>0</v>
      </c>
      <c r="O83" s="409">
        <f t="shared" si="19"/>
        <v>0</v>
      </c>
      <c r="P83" s="409"/>
      <c r="Q83" s="409">
        <f t="shared" si="20"/>
        <v>5235040</v>
      </c>
      <c r="R83" s="409"/>
      <c r="S83" s="409"/>
      <c r="T83" s="406">
        <v>169</v>
      </c>
      <c r="U83" s="410"/>
      <c r="V83" s="410">
        <f t="shared" si="27"/>
        <v>0</v>
      </c>
      <c r="W83" s="410">
        <f t="shared" si="22"/>
        <v>0</v>
      </c>
      <c r="X83" s="410">
        <f t="shared" si="23"/>
        <v>0</v>
      </c>
      <c r="Y83" s="410">
        <f t="shared" si="24"/>
        <v>0</v>
      </c>
      <c r="Z83" s="410">
        <f t="shared" si="25"/>
        <v>0</v>
      </c>
      <c r="AA83" s="410">
        <f t="shared" si="26"/>
        <v>0</v>
      </c>
      <c r="AB83" s="410">
        <f>VLOOKUP(C83,'[13]Adjusted Factors 19-20'!A:N,14,FALSE)</f>
        <v>896</v>
      </c>
      <c r="AF83" s="408" t="e">
        <f>VLOOKUP(C83,#REF!,69,FALSE)</f>
        <v>#REF!</v>
      </c>
      <c r="AG83" s="406">
        <v>169</v>
      </c>
      <c r="AH83" s="407" t="s">
        <v>1</v>
      </c>
      <c r="AI83" s="395" t="s">
        <v>475</v>
      </c>
    </row>
    <row r="84" spans="1:35" hidden="1" x14ac:dyDescent="0.2">
      <c r="A84" s="395" t="str">
        <f t="shared" si="16"/>
        <v>170 - East Point Academy</v>
      </c>
      <c r="B84" s="395">
        <v>170</v>
      </c>
      <c r="C84" s="406">
        <v>170</v>
      </c>
      <c r="D84" s="406" t="str">
        <f t="shared" si="17"/>
        <v>ACADEMY</v>
      </c>
      <c r="E84" s="407" t="str">
        <f t="shared" si="28"/>
        <v>ACADEMY</v>
      </c>
      <c r="F84" s="395" t="s">
        <v>228</v>
      </c>
      <c r="G84" s="408">
        <f>VLOOKUP(C84,'[13]New ISB 19-20'!A:BX,76,FALSE)</f>
        <v>3637662.4948705928</v>
      </c>
      <c r="H84" s="408">
        <f>VLOOKUP(C84,'[13]New ISB 19-20'!A:CD,81,FALSE)</f>
        <v>0</v>
      </c>
      <c r="I84" s="408"/>
      <c r="J84" s="408">
        <f t="shared" si="18"/>
        <v>3637662.4948705928</v>
      </c>
      <c r="K84" s="606"/>
      <c r="L84" s="408">
        <f>VLOOKUP(C84,'[13]Adjusted Factors 19-20'!A:BQ,68,FALSE)*10000</f>
        <v>0</v>
      </c>
      <c r="M84" s="408">
        <f>VLOOKUP(C84,'[13]Adjusted Factors 19-20'!A:BR,69,FALSE)*10000</f>
        <v>0</v>
      </c>
      <c r="N84" s="408">
        <f>VLOOKUP(C84,'[13]Adjusted Factors 19-20'!A:BS,67,FALSE)*6000</f>
        <v>0</v>
      </c>
      <c r="O84" s="409">
        <f t="shared" si="19"/>
        <v>0</v>
      </c>
      <c r="P84" s="409"/>
      <c r="Q84" s="409">
        <f t="shared" si="20"/>
        <v>3637662</v>
      </c>
      <c r="R84" s="409"/>
      <c r="S84" s="409"/>
      <c r="T84" s="406">
        <v>170</v>
      </c>
      <c r="U84" s="410"/>
      <c r="V84" s="410">
        <f t="shared" si="27"/>
        <v>0</v>
      </c>
      <c r="W84" s="410">
        <f t="shared" si="22"/>
        <v>0</v>
      </c>
      <c r="X84" s="410">
        <f t="shared" si="23"/>
        <v>0</v>
      </c>
      <c r="Y84" s="410">
        <f t="shared" si="24"/>
        <v>0</v>
      </c>
      <c r="Z84" s="410">
        <f t="shared" si="25"/>
        <v>0</v>
      </c>
      <c r="AA84" s="410">
        <f t="shared" si="26"/>
        <v>0</v>
      </c>
      <c r="AB84" s="410">
        <f>VLOOKUP(C84,'[13]Adjusted Factors 19-20'!A:N,14,FALSE)</f>
        <v>638</v>
      </c>
      <c r="AF84" s="408" t="e">
        <f>VLOOKUP(C84,#REF!,69,FALSE)</f>
        <v>#REF!</v>
      </c>
      <c r="AG84" s="406">
        <v>170</v>
      </c>
      <c r="AH84" s="407" t="s">
        <v>1</v>
      </c>
      <c r="AI84" s="395" t="s">
        <v>228</v>
      </c>
    </row>
    <row r="85" spans="1:35" hidden="1" x14ac:dyDescent="0.2">
      <c r="A85" s="395" t="str">
        <f t="shared" si="16"/>
        <v>171 - Benjamin Britten High School</v>
      </c>
      <c r="B85" s="395">
        <v>171</v>
      </c>
      <c r="C85" s="406">
        <v>171</v>
      </c>
      <c r="D85" s="406" t="str">
        <f t="shared" si="17"/>
        <v>ACADEMY</v>
      </c>
      <c r="E85" s="407" t="str">
        <f t="shared" si="28"/>
        <v>ACADEMY</v>
      </c>
      <c r="F85" s="395" t="s">
        <v>229</v>
      </c>
      <c r="G85" s="408">
        <f>VLOOKUP(C85,'[13]New ISB 19-20'!A:BX,76,FALSE)</f>
        <v>4911962.9073541798</v>
      </c>
      <c r="H85" s="408">
        <f>VLOOKUP(C85,'[13]New ISB 19-20'!A:CD,81,FALSE)</f>
        <v>0</v>
      </c>
      <c r="I85" s="408"/>
      <c r="J85" s="408">
        <f t="shared" si="18"/>
        <v>4911962.9073541798</v>
      </c>
      <c r="K85" s="606"/>
      <c r="L85" s="408">
        <f>VLOOKUP(C85,'[13]Adjusted Factors 19-20'!A:BQ,68,FALSE)*10000</f>
        <v>0</v>
      </c>
      <c r="M85" s="408">
        <f>VLOOKUP(C85,'[13]Adjusted Factors 19-20'!A:BR,69,FALSE)*10000</f>
        <v>0</v>
      </c>
      <c r="N85" s="408">
        <f>VLOOKUP(C85,'[13]Adjusted Factors 19-20'!A:BS,67,FALSE)*6000</f>
        <v>0</v>
      </c>
      <c r="O85" s="409">
        <f t="shared" si="19"/>
        <v>0</v>
      </c>
      <c r="P85" s="409"/>
      <c r="Q85" s="409">
        <f t="shared" si="20"/>
        <v>4911963</v>
      </c>
      <c r="R85" s="409"/>
      <c r="S85" s="409"/>
      <c r="T85" s="406">
        <v>171</v>
      </c>
      <c r="U85" s="410"/>
      <c r="V85" s="410">
        <f t="shared" si="27"/>
        <v>0</v>
      </c>
      <c r="W85" s="410">
        <f t="shared" si="22"/>
        <v>0</v>
      </c>
      <c r="X85" s="410">
        <f t="shared" si="23"/>
        <v>0</v>
      </c>
      <c r="Y85" s="410">
        <f t="shared" si="24"/>
        <v>0</v>
      </c>
      <c r="Z85" s="410">
        <f t="shared" si="25"/>
        <v>0</v>
      </c>
      <c r="AA85" s="410">
        <f t="shared" si="26"/>
        <v>0</v>
      </c>
      <c r="AB85" s="410">
        <f>VLOOKUP(C85,'[13]Adjusted Factors 19-20'!A:N,14,FALSE)</f>
        <v>945</v>
      </c>
      <c r="AF85" s="408" t="e">
        <f>VLOOKUP(C85,#REF!,69,FALSE)</f>
        <v>#REF!</v>
      </c>
      <c r="AG85" s="406">
        <v>171</v>
      </c>
      <c r="AH85" s="407" t="s">
        <v>1</v>
      </c>
      <c r="AI85" s="395" t="s">
        <v>229</v>
      </c>
    </row>
    <row r="86" spans="1:35" hidden="1" x14ac:dyDescent="0.2">
      <c r="A86" s="395" t="str">
        <f t="shared" si="16"/>
        <v>175 - Stradbroke High</v>
      </c>
      <c r="B86" s="395">
        <v>175</v>
      </c>
      <c r="C86" s="406">
        <v>175</v>
      </c>
      <c r="D86" s="406" t="str">
        <f t="shared" si="17"/>
        <v>ACADEMY</v>
      </c>
      <c r="E86" s="407" t="str">
        <f t="shared" si="28"/>
        <v>ACADEMY</v>
      </c>
      <c r="F86" s="395" t="s">
        <v>474</v>
      </c>
      <c r="G86" s="408">
        <f>VLOOKUP(C86,'[13]New ISB 19-20'!A:BX,76,FALSE)</f>
        <v>1736895.7114694682</v>
      </c>
      <c r="H86" s="408">
        <f>VLOOKUP(C86,'[13]New ISB 19-20'!A:CD,81,FALSE)</f>
        <v>0</v>
      </c>
      <c r="I86" s="408"/>
      <c r="J86" s="408">
        <f t="shared" si="18"/>
        <v>1736895.7114694682</v>
      </c>
      <c r="K86" s="606"/>
      <c r="L86" s="408">
        <f>VLOOKUP(C86,'[13]Adjusted Factors 19-20'!A:BQ,68,FALSE)*10000</f>
        <v>0</v>
      </c>
      <c r="M86" s="408">
        <f>VLOOKUP(C86,'[13]Adjusted Factors 19-20'!A:BR,69,FALSE)*10000</f>
        <v>0</v>
      </c>
      <c r="N86" s="408">
        <f>VLOOKUP(C86,'[13]Adjusted Factors 19-20'!A:BS,67,FALSE)*6000</f>
        <v>0</v>
      </c>
      <c r="O86" s="409">
        <f t="shared" si="19"/>
        <v>0</v>
      </c>
      <c r="P86" s="409"/>
      <c r="Q86" s="409">
        <f t="shared" si="20"/>
        <v>1736896</v>
      </c>
      <c r="R86" s="409"/>
      <c r="S86" s="409"/>
      <c r="T86" s="406">
        <v>175</v>
      </c>
      <c r="U86" s="410"/>
      <c r="V86" s="410">
        <f t="shared" si="27"/>
        <v>0</v>
      </c>
      <c r="W86" s="410">
        <f t="shared" si="22"/>
        <v>0</v>
      </c>
      <c r="X86" s="410">
        <f t="shared" si="23"/>
        <v>0</v>
      </c>
      <c r="Y86" s="410">
        <f t="shared" si="24"/>
        <v>0</v>
      </c>
      <c r="Z86" s="410">
        <f t="shared" si="25"/>
        <v>0</v>
      </c>
      <c r="AA86" s="410">
        <f t="shared" si="26"/>
        <v>0</v>
      </c>
      <c r="AB86" s="410">
        <f>VLOOKUP(C86,'[13]Adjusted Factors 19-20'!A:N,14,FALSE)</f>
        <v>305</v>
      </c>
      <c r="AF86" s="408" t="e">
        <f>VLOOKUP(C86,#REF!,69,FALSE)</f>
        <v>#REF!</v>
      </c>
      <c r="AG86" s="406">
        <v>175</v>
      </c>
      <c r="AH86" s="407" t="s">
        <v>1</v>
      </c>
      <c r="AI86" s="395" t="s">
        <v>474</v>
      </c>
    </row>
    <row r="87" spans="1:35" x14ac:dyDescent="0.2">
      <c r="A87" s="395" t="str">
        <f t="shared" si="16"/>
        <v xml:space="preserve">202 - Bawdsey CEVCP School </v>
      </c>
      <c r="B87" s="395">
        <v>202</v>
      </c>
      <c r="C87" s="406">
        <v>202</v>
      </c>
      <c r="D87" s="406">
        <f t="shared" si="17"/>
        <v>202</v>
      </c>
      <c r="E87" s="407">
        <f t="shared" si="28"/>
        <v>0</v>
      </c>
      <c r="F87" s="395" t="s">
        <v>230</v>
      </c>
      <c r="G87" s="408">
        <f>VLOOKUP(C87,'[13]New ISB 19-20'!A:BX,76,FALSE)</f>
        <v>310539.58823118423</v>
      </c>
      <c r="H87" s="408">
        <f>VLOOKUP(C87,'[13]New ISB 19-20'!A:CD,81,FALSE)</f>
        <v>-1302.9100000000001</v>
      </c>
      <c r="I87" s="408"/>
      <c r="J87" s="408">
        <f t="shared" si="18"/>
        <v>309236.67823118425</v>
      </c>
      <c r="K87" s="606"/>
      <c r="L87" s="408">
        <f>VLOOKUP(C87,'[13]Adjusted Factors 19-20'!A:BQ,68,FALSE)*10000</f>
        <v>0</v>
      </c>
      <c r="M87" s="408">
        <f>VLOOKUP(C87,'[13]Adjusted Factors 19-20'!A:BR,69,FALSE)*10000</f>
        <v>0</v>
      </c>
      <c r="N87" s="408">
        <f>VLOOKUP(C87,'[13]Adjusted Factors 19-20'!A:BS,67,FALSE)*6000</f>
        <v>0</v>
      </c>
      <c r="O87" s="409">
        <f t="shared" si="19"/>
        <v>0</v>
      </c>
      <c r="P87" s="409"/>
      <c r="Q87" s="409">
        <f t="shared" si="20"/>
        <v>309237</v>
      </c>
      <c r="R87" s="409"/>
      <c r="S87" s="409"/>
      <c r="T87" s="406">
        <v>202</v>
      </c>
      <c r="U87" s="410">
        <f t="shared" ref="U87:U118" si="29">IF(H87=0,0,$U$2*AB87)</f>
        <v>539</v>
      </c>
      <c r="V87" s="410"/>
      <c r="W87" s="410">
        <f t="shared" si="22"/>
        <v>596.81999999999994</v>
      </c>
      <c r="X87" s="410">
        <f t="shared" si="23"/>
        <v>93.589999999999989</v>
      </c>
      <c r="Y87" s="410">
        <f t="shared" si="24"/>
        <v>73.5</v>
      </c>
      <c r="Z87" s="410">
        <f t="shared" si="25"/>
        <v>-1302.9099999999999</v>
      </c>
      <c r="AA87" s="410">
        <f t="shared" si="26"/>
        <v>0</v>
      </c>
      <c r="AB87" s="410">
        <f>VLOOKUP(C87,'[13]Adjusted Factors 19-20'!A:N,14,FALSE)</f>
        <v>49</v>
      </c>
      <c r="AF87" s="408" t="e">
        <f>VLOOKUP(C87,#REF!,69,FALSE)</f>
        <v>#REF!</v>
      </c>
      <c r="AG87" s="406">
        <v>202</v>
      </c>
      <c r="AH87" s="407">
        <v>0</v>
      </c>
      <c r="AI87" s="395" t="s">
        <v>230</v>
      </c>
    </row>
    <row r="88" spans="1:35" x14ac:dyDescent="0.2">
      <c r="A88" s="395" t="str">
        <f t="shared" si="16"/>
        <v>203 - Bentley CEVCP School</v>
      </c>
      <c r="B88" s="395">
        <v>203</v>
      </c>
      <c r="C88" s="406">
        <v>203</v>
      </c>
      <c r="D88" s="406">
        <f t="shared" si="17"/>
        <v>203</v>
      </c>
      <c r="E88" s="407">
        <f t="shared" si="28"/>
        <v>0</v>
      </c>
      <c r="F88" s="395" t="s">
        <v>231</v>
      </c>
      <c r="G88" s="408">
        <f>VLOOKUP(C88,'[13]New ISB 19-20'!A:BX,76,FALSE)</f>
        <v>307970.47298867075</v>
      </c>
      <c r="H88" s="408">
        <f>VLOOKUP(C88,'[13]New ISB 19-20'!A:CD,81,FALSE)</f>
        <v>-1568.81</v>
      </c>
      <c r="I88" s="408"/>
      <c r="J88" s="408">
        <f t="shared" si="18"/>
        <v>306401.66298867075</v>
      </c>
      <c r="K88" s="606"/>
      <c r="L88" s="408">
        <f>VLOOKUP(C88,'[13]Adjusted Factors 19-20'!A:BQ,68,FALSE)*10000</f>
        <v>0</v>
      </c>
      <c r="M88" s="408">
        <f>VLOOKUP(C88,'[13]Adjusted Factors 19-20'!A:BR,69,FALSE)*10000</f>
        <v>0</v>
      </c>
      <c r="N88" s="408">
        <f>VLOOKUP(C88,'[13]Adjusted Factors 19-20'!A:BS,67,FALSE)*6000</f>
        <v>0</v>
      </c>
      <c r="O88" s="409">
        <f t="shared" si="19"/>
        <v>0</v>
      </c>
      <c r="P88" s="409"/>
      <c r="Q88" s="409">
        <f t="shared" si="20"/>
        <v>306402</v>
      </c>
      <c r="R88" s="409"/>
      <c r="S88" s="409"/>
      <c r="T88" s="406">
        <v>203</v>
      </c>
      <c r="U88" s="410">
        <f t="shared" si="29"/>
        <v>649</v>
      </c>
      <c r="V88" s="410"/>
      <c r="W88" s="410">
        <f t="shared" si="22"/>
        <v>718.62</v>
      </c>
      <c r="X88" s="410">
        <f t="shared" si="23"/>
        <v>112.69</v>
      </c>
      <c r="Y88" s="410">
        <f t="shared" si="24"/>
        <v>88.5</v>
      </c>
      <c r="Z88" s="410">
        <f t="shared" si="25"/>
        <v>-1568.81</v>
      </c>
      <c r="AA88" s="410">
        <f t="shared" si="26"/>
        <v>0</v>
      </c>
      <c r="AB88" s="410">
        <f>VLOOKUP(C88,'[13]Adjusted Factors 19-20'!A:N,14,FALSE)</f>
        <v>59</v>
      </c>
      <c r="AF88" s="408" t="e">
        <f>VLOOKUP(C88,#REF!,69,FALSE)</f>
        <v>#REF!</v>
      </c>
      <c r="AG88" s="406">
        <v>203</v>
      </c>
      <c r="AH88" s="407">
        <v>0</v>
      </c>
      <c r="AI88" s="395" t="s">
        <v>231</v>
      </c>
    </row>
    <row r="89" spans="1:35" x14ac:dyDescent="0.2">
      <c r="A89" s="395" t="str">
        <f t="shared" si="16"/>
        <v>205 - Bildeston Primary School</v>
      </c>
      <c r="B89" s="395">
        <v>205</v>
      </c>
      <c r="C89" s="406">
        <v>205</v>
      </c>
      <c r="D89" s="406">
        <f t="shared" si="17"/>
        <v>205</v>
      </c>
      <c r="E89" s="407">
        <f t="shared" si="28"/>
        <v>0</v>
      </c>
      <c r="F89" s="395" t="s">
        <v>232</v>
      </c>
      <c r="G89" s="408">
        <f>VLOOKUP(C89,'[13]New ISB 19-20'!A:BX,76,FALSE)</f>
        <v>480878.81515110686</v>
      </c>
      <c r="H89" s="408">
        <f>VLOOKUP(C89,'[13]New ISB 19-20'!A:CD,81,FALSE)</f>
        <v>-2632.41</v>
      </c>
      <c r="I89" s="408"/>
      <c r="J89" s="408">
        <f t="shared" si="18"/>
        <v>478246.40515110688</v>
      </c>
      <c r="K89" s="606"/>
      <c r="L89" s="408">
        <f>VLOOKUP(C89,'[13]Adjusted Factors 19-20'!A:BQ,68,FALSE)*10000</f>
        <v>0</v>
      </c>
      <c r="M89" s="408">
        <f>VLOOKUP(C89,'[13]Adjusted Factors 19-20'!A:BR,69,FALSE)*10000</f>
        <v>0</v>
      </c>
      <c r="N89" s="408">
        <f>VLOOKUP(C89,'[13]Adjusted Factors 19-20'!A:BS,67,FALSE)*6000</f>
        <v>0</v>
      </c>
      <c r="O89" s="409">
        <f t="shared" si="19"/>
        <v>0</v>
      </c>
      <c r="P89" s="409"/>
      <c r="Q89" s="409">
        <f t="shared" si="20"/>
        <v>478246</v>
      </c>
      <c r="R89" s="409"/>
      <c r="S89" s="409"/>
      <c r="T89" s="406">
        <v>205</v>
      </c>
      <c r="U89" s="410">
        <f t="shared" si="29"/>
        <v>1089</v>
      </c>
      <c r="V89" s="410"/>
      <c r="W89" s="410">
        <f t="shared" si="22"/>
        <v>1205.82</v>
      </c>
      <c r="X89" s="410">
        <f t="shared" si="23"/>
        <v>189.09</v>
      </c>
      <c r="Y89" s="410">
        <f t="shared" si="24"/>
        <v>148.5</v>
      </c>
      <c r="Z89" s="410">
        <f t="shared" si="25"/>
        <v>-2632.41</v>
      </c>
      <c r="AA89" s="410">
        <f t="shared" si="26"/>
        <v>0</v>
      </c>
      <c r="AB89" s="410">
        <f>VLOOKUP(C89,'[13]Adjusted Factors 19-20'!A:N,14,FALSE)</f>
        <v>99</v>
      </c>
      <c r="AF89" s="408" t="e">
        <f>VLOOKUP(C89,#REF!,69,FALSE)</f>
        <v>#REF!</v>
      </c>
      <c r="AG89" s="406">
        <v>205</v>
      </c>
      <c r="AH89" s="407">
        <v>0</v>
      </c>
      <c r="AI89" s="395" t="s">
        <v>232</v>
      </c>
    </row>
    <row r="90" spans="1:35" x14ac:dyDescent="0.2">
      <c r="A90" s="395" t="str">
        <f t="shared" si="16"/>
        <v>206 - Bramford CEVCP School</v>
      </c>
      <c r="B90" s="395">
        <v>206</v>
      </c>
      <c r="C90" s="406">
        <v>206</v>
      </c>
      <c r="D90" s="406">
        <f t="shared" si="17"/>
        <v>206</v>
      </c>
      <c r="E90" s="407">
        <f t="shared" si="28"/>
        <v>0</v>
      </c>
      <c r="F90" s="395" t="s">
        <v>233</v>
      </c>
      <c r="G90" s="408">
        <f>VLOOKUP(C90,'[13]New ISB 19-20'!A:BX,76,FALSE)</f>
        <v>845207.10481775517</v>
      </c>
      <c r="H90" s="408">
        <f>VLOOKUP(C90,'[13]New ISB 19-20'!A:CD,81,FALSE)</f>
        <v>-5583.9</v>
      </c>
      <c r="I90" s="408"/>
      <c r="J90" s="408">
        <f t="shared" si="18"/>
        <v>839623.20481775515</v>
      </c>
      <c r="K90" s="606"/>
      <c r="L90" s="408">
        <f>VLOOKUP(C90,'[13]Adjusted Factors 19-20'!A:BQ,68,FALSE)*10000</f>
        <v>0</v>
      </c>
      <c r="M90" s="408">
        <f>VLOOKUP(C90,'[13]Adjusted Factors 19-20'!A:BR,69,FALSE)*10000</f>
        <v>0</v>
      </c>
      <c r="N90" s="408">
        <f>VLOOKUP(C90,'[13]Adjusted Factors 19-20'!A:BS,67,FALSE)*6000</f>
        <v>0</v>
      </c>
      <c r="O90" s="409">
        <f t="shared" si="19"/>
        <v>0</v>
      </c>
      <c r="P90" s="409"/>
      <c r="Q90" s="409">
        <f t="shared" si="20"/>
        <v>839623</v>
      </c>
      <c r="R90" s="409"/>
      <c r="S90" s="409"/>
      <c r="T90" s="406">
        <v>206</v>
      </c>
      <c r="U90" s="410">
        <f t="shared" si="29"/>
        <v>2310</v>
      </c>
      <c r="V90" s="410"/>
      <c r="W90" s="410">
        <f t="shared" si="22"/>
        <v>2557.7999999999997</v>
      </c>
      <c r="X90" s="410">
        <f t="shared" si="23"/>
        <v>401.09999999999997</v>
      </c>
      <c r="Y90" s="410">
        <f t="shared" si="24"/>
        <v>315</v>
      </c>
      <c r="Z90" s="410">
        <f t="shared" si="25"/>
        <v>-5583.9</v>
      </c>
      <c r="AA90" s="410">
        <f t="shared" si="26"/>
        <v>0</v>
      </c>
      <c r="AB90" s="410">
        <f>VLOOKUP(C90,'[13]Adjusted Factors 19-20'!A:N,14,FALSE)</f>
        <v>210</v>
      </c>
      <c r="AF90" s="408" t="e">
        <f>VLOOKUP(C90,#REF!,69,FALSE)</f>
        <v>#REF!</v>
      </c>
      <c r="AG90" s="406">
        <v>206</v>
      </c>
      <c r="AH90" s="407">
        <v>0</v>
      </c>
      <c r="AI90" s="395" t="s">
        <v>233</v>
      </c>
    </row>
    <row r="91" spans="1:35" hidden="1" x14ac:dyDescent="0.2">
      <c r="A91" s="395" t="str">
        <f t="shared" si="16"/>
        <v>208 - Brooklands Primary School</v>
      </c>
      <c r="B91" s="395">
        <v>208</v>
      </c>
      <c r="C91" s="406">
        <v>208</v>
      </c>
      <c r="D91" s="406" t="str">
        <f t="shared" si="17"/>
        <v>ACADEMY</v>
      </c>
      <c r="E91" s="407" t="s">
        <v>1</v>
      </c>
      <c r="F91" s="395" t="s">
        <v>234</v>
      </c>
      <c r="G91" s="408">
        <f>VLOOKUP(C91,'[13]New ISB 19-20'!A:BX,76,FALSE)</f>
        <v>733491.25159416033</v>
      </c>
      <c r="H91" s="408">
        <f>VLOOKUP(C91,'[13]New ISB 19-20'!A:CD,81,FALSE)</f>
        <v>0</v>
      </c>
      <c r="I91" s="408"/>
      <c r="J91" s="408">
        <f t="shared" si="18"/>
        <v>733491.25159416033</v>
      </c>
      <c r="K91" s="606"/>
      <c r="L91" s="408">
        <f>VLOOKUP(C91,'[13]Adjusted Factors 19-20'!A:BQ,68,FALSE)*10000</f>
        <v>0</v>
      </c>
      <c r="M91" s="408">
        <f>VLOOKUP(C91,'[13]Adjusted Factors 19-20'!A:BR,69,FALSE)*10000</f>
        <v>0</v>
      </c>
      <c r="N91" s="408">
        <f>VLOOKUP(C91,'[13]Adjusted Factors 19-20'!A:BS,67,FALSE)*6000</f>
        <v>0</v>
      </c>
      <c r="O91" s="409">
        <f t="shared" si="19"/>
        <v>0</v>
      </c>
      <c r="P91" s="409"/>
      <c r="Q91" s="409">
        <f t="shared" si="20"/>
        <v>733491</v>
      </c>
      <c r="R91" s="409"/>
      <c r="S91" s="409"/>
      <c r="T91" s="406">
        <v>208</v>
      </c>
      <c r="U91" s="410">
        <f t="shared" si="29"/>
        <v>0</v>
      </c>
      <c r="V91" s="410"/>
      <c r="W91" s="410">
        <f t="shared" si="22"/>
        <v>0</v>
      </c>
      <c r="X91" s="410">
        <f t="shared" si="23"/>
        <v>0</v>
      </c>
      <c r="Y91" s="410">
        <f t="shared" si="24"/>
        <v>0</v>
      </c>
      <c r="Z91" s="410">
        <f t="shared" si="25"/>
        <v>0</v>
      </c>
      <c r="AA91" s="410">
        <f t="shared" si="26"/>
        <v>0</v>
      </c>
      <c r="AB91" s="410">
        <f>VLOOKUP(C91,'[13]Adjusted Factors 19-20'!A:N,14,FALSE)</f>
        <v>195</v>
      </c>
      <c r="AF91" s="408" t="e">
        <f>VLOOKUP(C91,#REF!,69,FALSE)</f>
        <v>#REF!</v>
      </c>
      <c r="AG91" s="406">
        <v>208</v>
      </c>
      <c r="AH91" s="407">
        <v>0</v>
      </c>
      <c r="AI91" s="395" t="s">
        <v>234</v>
      </c>
    </row>
    <row r="92" spans="1:35" x14ac:dyDescent="0.2">
      <c r="A92" s="395" t="str">
        <f t="shared" si="16"/>
        <v>211 - Bucklesham Primary School</v>
      </c>
      <c r="B92" s="395">
        <v>211</v>
      </c>
      <c r="C92" s="406">
        <v>211</v>
      </c>
      <c r="D92" s="406">
        <f t="shared" si="17"/>
        <v>211</v>
      </c>
      <c r="E92" s="407">
        <f>AH92</f>
        <v>0</v>
      </c>
      <c r="F92" s="395" t="s">
        <v>235</v>
      </c>
      <c r="G92" s="408">
        <f>VLOOKUP(C92,'[13]New ISB 19-20'!A:BX,76,FALSE)</f>
        <v>423833.40397398343</v>
      </c>
      <c r="H92" s="408">
        <f>VLOOKUP(C92,'[13]New ISB 19-20'!A:CD,81,FALSE)</f>
        <v>-2605.8200000000002</v>
      </c>
      <c r="I92" s="408"/>
      <c r="J92" s="408">
        <f t="shared" si="18"/>
        <v>421227.58397398342</v>
      </c>
      <c r="K92" s="606"/>
      <c r="L92" s="408">
        <f>VLOOKUP(C92,'[13]Adjusted Factors 19-20'!A:BQ,68,FALSE)*10000</f>
        <v>0</v>
      </c>
      <c r="M92" s="408">
        <f>VLOOKUP(C92,'[13]Adjusted Factors 19-20'!A:BR,69,FALSE)*10000</f>
        <v>0</v>
      </c>
      <c r="N92" s="408">
        <f>VLOOKUP(C92,'[13]Adjusted Factors 19-20'!A:BS,67,FALSE)*6000</f>
        <v>0</v>
      </c>
      <c r="O92" s="409">
        <f t="shared" si="19"/>
        <v>0</v>
      </c>
      <c r="P92" s="409"/>
      <c r="Q92" s="409">
        <f t="shared" si="20"/>
        <v>421228</v>
      </c>
      <c r="R92" s="409"/>
      <c r="S92" s="409"/>
      <c r="T92" s="406">
        <v>211</v>
      </c>
      <c r="U92" s="410">
        <f t="shared" si="29"/>
        <v>1078</v>
      </c>
      <c r="V92" s="410"/>
      <c r="W92" s="410">
        <f t="shared" si="22"/>
        <v>1193.6399999999999</v>
      </c>
      <c r="X92" s="410">
        <f t="shared" si="23"/>
        <v>187.17999999999998</v>
      </c>
      <c r="Y92" s="410">
        <f t="shared" si="24"/>
        <v>147</v>
      </c>
      <c r="Z92" s="410">
        <f t="shared" si="25"/>
        <v>-2605.8199999999997</v>
      </c>
      <c r="AA92" s="410">
        <f t="shared" si="26"/>
        <v>0</v>
      </c>
      <c r="AB92" s="410">
        <f>VLOOKUP(C92,'[13]Adjusted Factors 19-20'!A:N,14,FALSE)</f>
        <v>98</v>
      </c>
      <c r="AF92" s="408" t="e">
        <f>VLOOKUP(C92,#REF!,69,FALSE)</f>
        <v>#REF!</v>
      </c>
      <c r="AG92" s="406">
        <v>211</v>
      </c>
      <c r="AH92" s="407">
        <v>0</v>
      </c>
      <c r="AI92" s="395" t="s">
        <v>235</v>
      </c>
    </row>
    <row r="93" spans="1:35" x14ac:dyDescent="0.2">
      <c r="A93" s="395" t="str">
        <f t="shared" si="16"/>
        <v>216 - Capel St Mary CEVCP School</v>
      </c>
      <c r="B93" s="395">
        <v>216</v>
      </c>
      <c r="C93" s="406">
        <v>216</v>
      </c>
      <c r="D93" s="406">
        <f t="shared" si="17"/>
        <v>216</v>
      </c>
      <c r="E93" s="407">
        <f>AH93</f>
        <v>0</v>
      </c>
      <c r="F93" s="395" t="s">
        <v>236</v>
      </c>
      <c r="G93" s="408">
        <f>VLOOKUP(C93,'[13]New ISB 19-20'!A:BX,76,FALSE)</f>
        <v>974819.55578000005</v>
      </c>
      <c r="H93" s="408">
        <f>VLOOKUP(C93,'[13]New ISB 19-20'!A:CD,81,FALSE)</f>
        <v>-7205.89</v>
      </c>
      <c r="I93" s="408"/>
      <c r="J93" s="408">
        <f t="shared" si="18"/>
        <v>967613.66578000004</v>
      </c>
      <c r="K93" s="606"/>
      <c r="L93" s="408">
        <f>VLOOKUP(C93,'[13]Adjusted Factors 19-20'!A:BQ,68,FALSE)*10000</f>
        <v>0</v>
      </c>
      <c r="M93" s="408">
        <f>VLOOKUP(C93,'[13]Adjusted Factors 19-20'!A:BR,69,FALSE)*10000</f>
        <v>0</v>
      </c>
      <c r="N93" s="408">
        <f>VLOOKUP(C93,'[13]Adjusted Factors 19-20'!A:BS,67,FALSE)*6000</f>
        <v>0</v>
      </c>
      <c r="O93" s="409">
        <f t="shared" si="19"/>
        <v>0</v>
      </c>
      <c r="P93" s="409"/>
      <c r="Q93" s="409">
        <f t="shared" si="20"/>
        <v>967614</v>
      </c>
      <c r="R93" s="409"/>
      <c r="S93" s="409"/>
      <c r="T93" s="406">
        <v>216</v>
      </c>
      <c r="U93" s="410">
        <f t="shared" si="29"/>
        <v>2981</v>
      </c>
      <c r="V93" s="410"/>
      <c r="W93" s="410">
        <f t="shared" si="22"/>
        <v>3300.7799999999997</v>
      </c>
      <c r="X93" s="410">
        <f t="shared" si="23"/>
        <v>517.61</v>
      </c>
      <c r="Y93" s="410">
        <f t="shared" si="24"/>
        <v>406.5</v>
      </c>
      <c r="Z93" s="410">
        <f t="shared" si="25"/>
        <v>-7205.8899999999994</v>
      </c>
      <c r="AA93" s="410">
        <f t="shared" si="26"/>
        <v>0</v>
      </c>
      <c r="AB93" s="410">
        <f>VLOOKUP(C93,'[13]Adjusted Factors 19-20'!A:N,14,FALSE)</f>
        <v>271</v>
      </c>
      <c r="AF93" s="408" t="e">
        <f>VLOOKUP(C93,#REF!,69,FALSE)</f>
        <v>#REF!</v>
      </c>
      <c r="AG93" s="406">
        <v>216</v>
      </c>
      <c r="AH93" s="407">
        <v>0</v>
      </c>
      <c r="AI93" s="395" t="s">
        <v>236</v>
      </c>
    </row>
    <row r="94" spans="1:35" hidden="1" x14ac:dyDescent="0.2">
      <c r="A94" s="395" t="str">
        <f t="shared" si="16"/>
        <v>217 - Chelmondiston CEVCP School</v>
      </c>
      <c r="B94" s="395">
        <v>217</v>
      </c>
      <c r="C94" s="406">
        <v>217</v>
      </c>
      <c r="D94" s="406" t="str">
        <f t="shared" si="17"/>
        <v>ACADEMY</v>
      </c>
      <c r="E94" s="407" t="str">
        <f>AH94</f>
        <v>ACADEMY</v>
      </c>
      <c r="F94" s="395" t="s">
        <v>237</v>
      </c>
      <c r="G94" s="408">
        <f>VLOOKUP(C94,'[13]New ISB 19-20'!A:BX,76,FALSE)</f>
        <v>519107.30300840369</v>
      </c>
      <c r="H94" s="408">
        <f>VLOOKUP(C94,'[13]New ISB 19-20'!A:CD,81,FALSE)</f>
        <v>0</v>
      </c>
      <c r="I94" s="408"/>
      <c r="J94" s="408">
        <f t="shared" si="18"/>
        <v>519107.30300840369</v>
      </c>
      <c r="K94" s="606"/>
      <c r="L94" s="408">
        <f>VLOOKUP(C94,'[13]Adjusted Factors 19-20'!A:BQ,68,FALSE)*10000</f>
        <v>0</v>
      </c>
      <c r="M94" s="408">
        <f>VLOOKUP(C94,'[13]Adjusted Factors 19-20'!A:BR,69,FALSE)*10000</f>
        <v>0</v>
      </c>
      <c r="N94" s="408">
        <f>VLOOKUP(C94,'[13]Adjusted Factors 19-20'!A:BS,67,FALSE)*6000</f>
        <v>0</v>
      </c>
      <c r="O94" s="409">
        <f t="shared" si="19"/>
        <v>0</v>
      </c>
      <c r="P94" s="409"/>
      <c r="Q94" s="409">
        <f t="shared" si="20"/>
        <v>519107</v>
      </c>
      <c r="R94" s="409"/>
      <c r="S94" s="409"/>
      <c r="T94" s="406">
        <v>217</v>
      </c>
      <c r="U94" s="410">
        <f t="shared" si="29"/>
        <v>0</v>
      </c>
      <c r="V94" s="410"/>
      <c r="W94" s="410">
        <f t="shared" si="22"/>
        <v>0</v>
      </c>
      <c r="X94" s="410">
        <f t="shared" si="23"/>
        <v>0</v>
      </c>
      <c r="Y94" s="410">
        <f t="shared" si="24"/>
        <v>0</v>
      </c>
      <c r="Z94" s="410">
        <f t="shared" si="25"/>
        <v>0</v>
      </c>
      <c r="AA94" s="410">
        <f t="shared" si="26"/>
        <v>0</v>
      </c>
      <c r="AB94" s="410">
        <f>VLOOKUP(C94,'[13]Adjusted Factors 19-20'!A:N,14,FALSE)</f>
        <v>124</v>
      </c>
      <c r="AF94" s="408" t="e">
        <f>VLOOKUP(C94,#REF!,69,FALSE)</f>
        <v>#REF!</v>
      </c>
      <c r="AG94" s="406">
        <v>217</v>
      </c>
      <c r="AH94" s="407" t="s">
        <v>1</v>
      </c>
      <c r="AI94" s="395" t="s">
        <v>237</v>
      </c>
    </row>
    <row r="95" spans="1:35" hidden="1" x14ac:dyDescent="0.2">
      <c r="A95" s="395" t="str">
        <f t="shared" si="16"/>
        <v>219 - Claydon Primary School</v>
      </c>
      <c r="B95" s="395">
        <v>219</v>
      </c>
      <c r="C95" s="406">
        <v>219</v>
      </c>
      <c r="D95" s="406" t="str">
        <f t="shared" si="17"/>
        <v>ACADEMY</v>
      </c>
      <c r="E95" s="407" t="s">
        <v>1</v>
      </c>
      <c r="F95" s="395" t="s">
        <v>238</v>
      </c>
      <c r="G95" s="408">
        <f>VLOOKUP(C95,'[13]New ISB 19-20'!A:BX,76,FALSE)</f>
        <v>1501722.9441200001</v>
      </c>
      <c r="H95" s="408">
        <f>VLOOKUP(C95,'[13]New ISB 19-20'!A:CD,81,FALSE)</f>
        <v>0</v>
      </c>
      <c r="I95" s="408"/>
      <c r="J95" s="408">
        <f t="shared" si="18"/>
        <v>1501722.9441200001</v>
      </c>
      <c r="K95" s="606"/>
      <c r="L95" s="408">
        <f>VLOOKUP(C95,'[13]Adjusted Factors 19-20'!A:BQ,68,FALSE)*10000</f>
        <v>0</v>
      </c>
      <c r="M95" s="408">
        <f>VLOOKUP(C95,'[13]Adjusted Factors 19-20'!A:BR,69,FALSE)*10000</f>
        <v>0</v>
      </c>
      <c r="N95" s="408">
        <f>VLOOKUP(C95,'[13]Adjusted Factors 19-20'!A:BS,67,FALSE)*6000</f>
        <v>0</v>
      </c>
      <c r="O95" s="409">
        <f t="shared" si="19"/>
        <v>0</v>
      </c>
      <c r="P95" s="409"/>
      <c r="Q95" s="409">
        <f t="shared" si="20"/>
        <v>1501723</v>
      </c>
      <c r="R95" s="409"/>
      <c r="S95" s="409"/>
      <c r="T95" s="406">
        <v>219</v>
      </c>
      <c r="U95" s="410">
        <f t="shared" si="29"/>
        <v>0</v>
      </c>
      <c r="V95" s="410"/>
      <c r="W95" s="410">
        <f t="shared" si="22"/>
        <v>0</v>
      </c>
      <c r="X95" s="410">
        <f t="shared" si="23"/>
        <v>0</v>
      </c>
      <c r="Y95" s="410">
        <f t="shared" si="24"/>
        <v>0</v>
      </c>
      <c r="Z95" s="410">
        <f t="shared" si="25"/>
        <v>0</v>
      </c>
      <c r="AA95" s="410">
        <f t="shared" si="26"/>
        <v>0</v>
      </c>
      <c r="AB95" s="410">
        <f>VLOOKUP(C95,'[13]Adjusted Factors 19-20'!A:N,14,FALSE)</f>
        <v>427</v>
      </c>
      <c r="AF95" s="408" t="e">
        <f>VLOOKUP(C95,#REF!,69,FALSE)</f>
        <v>#REF!</v>
      </c>
      <c r="AG95" s="406">
        <v>219</v>
      </c>
      <c r="AH95" s="407">
        <v>0</v>
      </c>
      <c r="AI95" s="395" t="s">
        <v>238</v>
      </c>
    </row>
    <row r="96" spans="1:35" x14ac:dyDescent="0.2">
      <c r="A96" s="395" t="str">
        <f t="shared" si="16"/>
        <v>220 - Copdock Primary School</v>
      </c>
      <c r="B96" s="395">
        <v>220</v>
      </c>
      <c r="C96" s="406">
        <v>220</v>
      </c>
      <c r="D96" s="406">
        <f t="shared" si="17"/>
        <v>220</v>
      </c>
      <c r="E96" s="407">
        <f t="shared" ref="E96:E102" si="30">AH96</f>
        <v>0</v>
      </c>
      <c r="F96" s="395" t="s">
        <v>239</v>
      </c>
      <c r="G96" s="408">
        <f>VLOOKUP(C96,'[13]New ISB 19-20'!A:BX,76,FALSE)</f>
        <v>383811.36910132435</v>
      </c>
      <c r="H96" s="408">
        <f>VLOOKUP(C96,'[13]New ISB 19-20'!A:CD,81,FALSE)</f>
        <v>-2153.79</v>
      </c>
      <c r="I96" s="408"/>
      <c r="J96" s="408">
        <f t="shared" si="18"/>
        <v>381657.57910132437</v>
      </c>
      <c r="K96" s="606"/>
      <c r="L96" s="408">
        <f>VLOOKUP(C96,'[13]Adjusted Factors 19-20'!A:BQ,68,FALSE)*10000</f>
        <v>0</v>
      </c>
      <c r="M96" s="408">
        <f>VLOOKUP(C96,'[13]Adjusted Factors 19-20'!A:BR,69,FALSE)*10000</f>
        <v>0</v>
      </c>
      <c r="N96" s="408">
        <f>VLOOKUP(C96,'[13]Adjusted Factors 19-20'!A:BS,67,FALSE)*6000</f>
        <v>0</v>
      </c>
      <c r="O96" s="409">
        <f t="shared" si="19"/>
        <v>0</v>
      </c>
      <c r="P96" s="409"/>
      <c r="Q96" s="409">
        <f t="shared" si="20"/>
        <v>381658</v>
      </c>
      <c r="R96" s="409"/>
      <c r="S96" s="409"/>
      <c r="T96" s="406">
        <v>220</v>
      </c>
      <c r="U96" s="410">
        <f t="shared" si="29"/>
        <v>891</v>
      </c>
      <c r="V96" s="410"/>
      <c r="W96" s="410">
        <f t="shared" si="22"/>
        <v>986.57999999999993</v>
      </c>
      <c r="X96" s="410">
        <f t="shared" si="23"/>
        <v>154.70999999999998</v>
      </c>
      <c r="Y96" s="410">
        <f t="shared" si="24"/>
        <v>121.5</v>
      </c>
      <c r="Z96" s="410">
        <f t="shared" si="25"/>
        <v>-2153.79</v>
      </c>
      <c r="AA96" s="410">
        <f t="shared" si="26"/>
        <v>0</v>
      </c>
      <c r="AB96" s="410">
        <f>VLOOKUP(C96,'[13]Adjusted Factors 19-20'!A:N,14,FALSE)</f>
        <v>81</v>
      </c>
      <c r="AF96" s="408" t="e">
        <f>VLOOKUP(C96,#REF!,69,FALSE)</f>
        <v>#REF!</v>
      </c>
      <c r="AG96" s="406">
        <v>220</v>
      </c>
      <c r="AH96" s="407">
        <v>0</v>
      </c>
      <c r="AI96" s="395" t="s">
        <v>239</v>
      </c>
    </row>
    <row r="97" spans="1:35" x14ac:dyDescent="0.2">
      <c r="A97" s="395" t="str">
        <f t="shared" si="16"/>
        <v>223 - East Bergholt CEVCP School</v>
      </c>
      <c r="B97" s="395">
        <v>223</v>
      </c>
      <c r="C97" s="406">
        <v>223</v>
      </c>
      <c r="D97" s="406">
        <f t="shared" si="17"/>
        <v>223</v>
      </c>
      <c r="E97" s="407">
        <f t="shared" si="30"/>
        <v>0</v>
      </c>
      <c r="F97" s="395" t="s">
        <v>240</v>
      </c>
      <c r="G97" s="408">
        <f>VLOOKUP(C97,'[13]New ISB 19-20'!A:BX,76,FALSE)</f>
        <v>726655.18210557627</v>
      </c>
      <c r="H97" s="408">
        <f>VLOOKUP(C97,'[13]New ISB 19-20'!A:CD,81,FALSE)</f>
        <v>-5211.6400000000003</v>
      </c>
      <c r="I97" s="408"/>
      <c r="J97" s="408">
        <f t="shared" si="18"/>
        <v>721443.54210557626</v>
      </c>
      <c r="K97" s="606"/>
      <c r="L97" s="408">
        <f>VLOOKUP(C97,'[13]Adjusted Factors 19-20'!A:BQ,68,FALSE)*10000</f>
        <v>0</v>
      </c>
      <c r="M97" s="408">
        <f>VLOOKUP(C97,'[13]Adjusted Factors 19-20'!A:BR,69,FALSE)*10000</f>
        <v>0</v>
      </c>
      <c r="N97" s="408">
        <f>VLOOKUP(C97,'[13]Adjusted Factors 19-20'!A:BS,67,FALSE)*6000</f>
        <v>0</v>
      </c>
      <c r="O97" s="409">
        <f t="shared" si="19"/>
        <v>0</v>
      </c>
      <c r="P97" s="409"/>
      <c r="Q97" s="409">
        <f t="shared" si="20"/>
        <v>721444</v>
      </c>
      <c r="R97" s="409"/>
      <c r="S97" s="409"/>
      <c r="T97" s="406">
        <v>223</v>
      </c>
      <c r="U97" s="410">
        <f t="shared" si="29"/>
        <v>2156</v>
      </c>
      <c r="V97" s="410"/>
      <c r="W97" s="410">
        <f t="shared" si="22"/>
        <v>2387.2799999999997</v>
      </c>
      <c r="X97" s="410">
        <f t="shared" si="23"/>
        <v>374.35999999999996</v>
      </c>
      <c r="Y97" s="410">
        <f t="shared" si="24"/>
        <v>294</v>
      </c>
      <c r="Z97" s="410">
        <f t="shared" si="25"/>
        <v>-5211.6399999999994</v>
      </c>
      <c r="AA97" s="410">
        <f t="shared" si="26"/>
        <v>0</v>
      </c>
      <c r="AB97" s="410">
        <f>VLOOKUP(C97,'[13]Adjusted Factors 19-20'!A:N,14,FALSE)</f>
        <v>196</v>
      </c>
      <c r="AF97" s="408" t="e">
        <f>VLOOKUP(C97,#REF!,69,FALSE)</f>
        <v>#REF!</v>
      </c>
      <c r="AG97" s="406">
        <v>223</v>
      </c>
      <c r="AH97" s="407">
        <v>0</v>
      </c>
      <c r="AI97" s="395" t="s">
        <v>240</v>
      </c>
    </row>
    <row r="98" spans="1:35" x14ac:dyDescent="0.2">
      <c r="A98" s="395" t="str">
        <f t="shared" si="16"/>
        <v>224 - Elmsett CEVCP School</v>
      </c>
      <c r="B98" s="395">
        <v>224</v>
      </c>
      <c r="C98" s="406">
        <v>224</v>
      </c>
      <c r="D98" s="406">
        <f t="shared" si="17"/>
        <v>224</v>
      </c>
      <c r="E98" s="407">
        <f t="shared" si="30"/>
        <v>0</v>
      </c>
      <c r="F98" s="395" t="s">
        <v>241</v>
      </c>
      <c r="G98" s="408">
        <f>VLOOKUP(C98,'[13]New ISB 19-20'!A:BX,76,FALSE)</f>
        <v>340339.65467586718</v>
      </c>
      <c r="H98" s="408">
        <f>VLOOKUP(C98,'[13]New ISB 19-20'!A:CD,81,FALSE)</f>
        <v>-1861.3</v>
      </c>
      <c r="I98" s="408"/>
      <c r="J98" s="408">
        <f t="shared" si="18"/>
        <v>338478.35467586719</v>
      </c>
      <c r="K98" s="606"/>
      <c r="L98" s="408">
        <f>VLOOKUP(C98,'[13]Adjusted Factors 19-20'!A:BQ,68,FALSE)*10000</f>
        <v>0</v>
      </c>
      <c r="M98" s="408">
        <f>VLOOKUP(C98,'[13]Adjusted Factors 19-20'!A:BR,69,FALSE)*10000</f>
        <v>0</v>
      </c>
      <c r="N98" s="408">
        <f>VLOOKUP(C98,'[13]Adjusted Factors 19-20'!A:BS,67,FALSE)*6000</f>
        <v>0</v>
      </c>
      <c r="O98" s="409">
        <f t="shared" si="19"/>
        <v>0</v>
      </c>
      <c r="P98" s="409"/>
      <c r="Q98" s="409">
        <f t="shared" si="20"/>
        <v>338478</v>
      </c>
      <c r="R98" s="409"/>
      <c r="S98" s="409"/>
      <c r="T98" s="406">
        <v>224</v>
      </c>
      <c r="U98" s="410">
        <f t="shared" si="29"/>
        <v>770</v>
      </c>
      <c r="V98" s="410"/>
      <c r="W98" s="410">
        <f t="shared" si="22"/>
        <v>852.6</v>
      </c>
      <c r="X98" s="410">
        <f t="shared" si="23"/>
        <v>133.69999999999999</v>
      </c>
      <c r="Y98" s="410">
        <f t="shared" si="24"/>
        <v>105</v>
      </c>
      <c r="Z98" s="410">
        <f t="shared" si="25"/>
        <v>-1861.3</v>
      </c>
      <c r="AA98" s="410">
        <f t="shared" si="26"/>
        <v>0</v>
      </c>
      <c r="AB98" s="410">
        <f>VLOOKUP(C98,'[13]Adjusted Factors 19-20'!A:N,14,FALSE)</f>
        <v>70</v>
      </c>
      <c r="AF98" s="408" t="e">
        <f>VLOOKUP(C98,#REF!,69,FALSE)</f>
        <v>#REF!</v>
      </c>
      <c r="AG98" s="406">
        <v>224</v>
      </c>
      <c r="AH98" s="407">
        <v>0</v>
      </c>
      <c r="AI98" s="395" t="s">
        <v>241</v>
      </c>
    </row>
    <row r="99" spans="1:35" hidden="1" x14ac:dyDescent="0.2">
      <c r="A99" s="395" t="str">
        <f t="shared" si="16"/>
        <v>225 - Eyke CEVCP School</v>
      </c>
      <c r="B99" s="395">
        <v>225</v>
      </c>
      <c r="C99" s="406">
        <v>225</v>
      </c>
      <c r="D99" s="406" t="str">
        <f t="shared" si="17"/>
        <v>ACADEMY</v>
      </c>
      <c r="E99" s="407" t="str">
        <f t="shared" si="30"/>
        <v>ACADEMY</v>
      </c>
      <c r="F99" s="395" t="s">
        <v>242</v>
      </c>
      <c r="G99" s="408">
        <f>VLOOKUP(C99,'[13]New ISB 19-20'!A:BX,76,FALSE)</f>
        <v>505684.177113763</v>
      </c>
      <c r="H99" s="408">
        <f>VLOOKUP(C99,'[13]New ISB 19-20'!A:CD,81,FALSE)</f>
        <v>0</v>
      </c>
      <c r="I99" s="408"/>
      <c r="J99" s="408">
        <f t="shared" si="18"/>
        <v>505684.177113763</v>
      </c>
      <c r="K99" s="606"/>
      <c r="L99" s="408">
        <f>VLOOKUP(C99,'[13]Adjusted Factors 19-20'!A:BQ,68,FALSE)*10000</f>
        <v>0</v>
      </c>
      <c r="M99" s="408">
        <f>VLOOKUP(C99,'[13]Adjusted Factors 19-20'!A:BR,69,FALSE)*10000</f>
        <v>0</v>
      </c>
      <c r="N99" s="408">
        <f>VLOOKUP(C99,'[13]Adjusted Factors 19-20'!A:BS,67,FALSE)*6000</f>
        <v>0</v>
      </c>
      <c r="O99" s="409">
        <f t="shared" si="19"/>
        <v>0</v>
      </c>
      <c r="P99" s="409"/>
      <c r="Q99" s="409">
        <f t="shared" si="20"/>
        <v>505684</v>
      </c>
      <c r="R99" s="409"/>
      <c r="S99" s="409"/>
      <c r="T99" s="406">
        <v>225</v>
      </c>
      <c r="U99" s="410">
        <f t="shared" si="29"/>
        <v>0</v>
      </c>
      <c r="V99" s="410"/>
      <c r="W99" s="410">
        <f t="shared" si="22"/>
        <v>0</v>
      </c>
      <c r="X99" s="410">
        <f t="shared" si="23"/>
        <v>0</v>
      </c>
      <c r="Y99" s="410">
        <f t="shared" si="24"/>
        <v>0</v>
      </c>
      <c r="Z99" s="410">
        <f t="shared" si="25"/>
        <v>0</v>
      </c>
      <c r="AA99" s="410">
        <f t="shared" si="26"/>
        <v>0</v>
      </c>
      <c r="AB99" s="410">
        <f>VLOOKUP(C99,'[13]Adjusted Factors 19-20'!A:N,14,FALSE)</f>
        <v>121</v>
      </c>
      <c r="AF99" s="408" t="e">
        <f>VLOOKUP(C99,#REF!,69,FALSE)</f>
        <v>#REF!</v>
      </c>
      <c r="AG99" s="406">
        <v>225</v>
      </c>
      <c r="AH99" s="407" t="s">
        <v>1</v>
      </c>
      <c r="AI99" s="395" t="s">
        <v>242</v>
      </c>
    </row>
    <row r="100" spans="1:35" hidden="1" x14ac:dyDescent="0.2">
      <c r="A100" s="395" t="str">
        <f t="shared" si="16"/>
        <v>228 - Causton Junior School</v>
      </c>
      <c r="B100" s="395">
        <v>228</v>
      </c>
      <c r="C100" s="406">
        <v>228</v>
      </c>
      <c r="D100" s="406" t="str">
        <f t="shared" si="17"/>
        <v>ACADEMY</v>
      </c>
      <c r="E100" s="407" t="str">
        <f t="shared" si="30"/>
        <v>ACADEMY</v>
      </c>
      <c r="F100" s="395" t="s">
        <v>243</v>
      </c>
      <c r="G100" s="408">
        <f>VLOOKUP(C100,'[13]New ISB 19-20'!A:BX,76,FALSE)</f>
        <v>945501.7803565854</v>
      </c>
      <c r="H100" s="408">
        <f>VLOOKUP(C100,'[13]New ISB 19-20'!A:CD,81,FALSE)</f>
        <v>-5663.67</v>
      </c>
      <c r="I100" s="408"/>
      <c r="J100" s="408">
        <f t="shared" si="18"/>
        <v>939838.11035658536</v>
      </c>
      <c r="K100" s="606"/>
      <c r="L100" s="408">
        <f>VLOOKUP(C100,'[13]Adjusted Factors 19-20'!A:BQ,68,FALSE)*10000</f>
        <v>0</v>
      </c>
      <c r="M100" s="408">
        <f>VLOOKUP(C100,'[13]Adjusted Factors 19-20'!A:BR,69,FALSE)*10000</f>
        <v>0</v>
      </c>
      <c r="N100" s="408">
        <f>VLOOKUP(C100,'[13]Adjusted Factors 19-20'!A:BS,67,FALSE)*6000</f>
        <v>90000</v>
      </c>
      <c r="O100" s="409">
        <f t="shared" si="19"/>
        <v>90000</v>
      </c>
      <c r="P100" s="409"/>
      <c r="Q100" s="409">
        <f t="shared" si="20"/>
        <v>1029838</v>
      </c>
      <c r="R100" s="409"/>
      <c r="S100" s="409"/>
      <c r="T100" s="406">
        <v>228</v>
      </c>
      <c r="U100" s="410">
        <f t="shared" si="29"/>
        <v>2343</v>
      </c>
      <c r="V100" s="410"/>
      <c r="W100" s="410">
        <f t="shared" si="22"/>
        <v>2594.34</v>
      </c>
      <c r="X100" s="410">
        <f t="shared" si="23"/>
        <v>406.83</v>
      </c>
      <c r="Y100" s="410">
        <f t="shared" si="24"/>
        <v>319.5</v>
      </c>
      <c r="Z100" s="410">
        <f t="shared" si="25"/>
        <v>-5663.67</v>
      </c>
      <c r="AA100" s="410">
        <f t="shared" si="26"/>
        <v>0</v>
      </c>
      <c r="AB100" s="410">
        <f>VLOOKUP(C100,'[13]Adjusted Factors 19-20'!A:N,14,FALSE)</f>
        <v>213</v>
      </c>
      <c r="AF100" s="408" t="e">
        <f>VLOOKUP(C100,#REF!,69,FALSE)</f>
        <v>#REF!</v>
      </c>
      <c r="AG100" s="406">
        <v>228</v>
      </c>
      <c r="AH100" s="407" t="s">
        <v>1</v>
      </c>
      <c r="AI100" s="395" t="s">
        <v>243</v>
      </c>
    </row>
    <row r="101" spans="1:35" x14ac:dyDescent="0.2">
      <c r="A101" s="395" t="str">
        <f t="shared" si="16"/>
        <v>229 - Colneis Junior School</v>
      </c>
      <c r="B101" s="395">
        <v>229</v>
      </c>
      <c r="C101" s="406">
        <v>229</v>
      </c>
      <c r="D101" s="406">
        <f t="shared" si="17"/>
        <v>229</v>
      </c>
      <c r="E101" s="407">
        <f t="shared" si="30"/>
        <v>0</v>
      </c>
      <c r="F101" s="395" t="s">
        <v>244</v>
      </c>
      <c r="G101" s="408">
        <f>VLOOKUP(C101,'[13]New ISB 19-20'!A:BX,76,FALSE)</f>
        <v>1315952.4010088714</v>
      </c>
      <c r="H101" s="408">
        <f>VLOOKUP(C101,'[13]New ISB 19-20'!A:CD,81,FALSE)</f>
        <v>-9173.5499999999993</v>
      </c>
      <c r="I101" s="408"/>
      <c r="J101" s="408">
        <f t="shared" si="18"/>
        <v>1306778.8510088713</v>
      </c>
      <c r="K101" s="606"/>
      <c r="L101" s="408">
        <f>VLOOKUP(C101,'[13]Adjusted Factors 19-20'!A:BQ,68,FALSE)*10000</f>
        <v>0</v>
      </c>
      <c r="M101" s="408">
        <f>VLOOKUP(C101,'[13]Adjusted Factors 19-20'!A:BR,69,FALSE)*10000</f>
        <v>0</v>
      </c>
      <c r="N101" s="408">
        <f>VLOOKUP(C101,'[13]Adjusted Factors 19-20'!A:BS,67,FALSE)*6000</f>
        <v>0</v>
      </c>
      <c r="O101" s="409">
        <f t="shared" si="19"/>
        <v>0</v>
      </c>
      <c r="P101" s="409"/>
      <c r="Q101" s="409">
        <f t="shared" si="20"/>
        <v>1306779</v>
      </c>
      <c r="R101" s="409"/>
      <c r="S101" s="409"/>
      <c r="T101" s="406">
        <v>229</v>
      </c>
      <c r="U101" s="410">
        <f t="shared" si="29"/>
        <v>3795</v>
      </c>
      <c r="V101" s="410"/>
      <c r="W101" s="410">
        <f t="shared" si="22"/>
        <v>4202.0999999999995</v>
      </c>
      <c r="X101" s="410">
        <f t="shared" si="23"/>
        <v>658.94999999999993</v>
      </c>
      <c r="Y101" s="410">
        <f t="shared" si="24"/>
        <v>517.5</v>
      </c>
      <c r="Z101" s="410">
        <f t="shared" si="25"/>
        <v>-9173.5499999999993</v>
      </c>
      <c r="AA101" s="410">
        <f t="shared" si="26"/>
        <v>0</v>
      </c>
      <c r="AB101" s="410">
        <f>VLOOKUP(C101,'[13]Adjusted Factors 19-20'!A:N,14,FALSE)</f>
        <v>345</v>
      </c>
      <c r="AF101" s="408" t="e">
        <f>VLOOKUP(C101,#REF!,69,FALSE)</f>
        <v>#REF!</v>
      </c>
      <c r="AG101" s="406">
        <v>229</v>
      </c>
      <c r="AH101" s="407">
        <v>0</v>
      </c>
      <c r="AI101" s="395" t="s">
        <v>244</v>
      </c>
    </row>
    <row r="102" spans="1:35" x14ac:dyDescent="0.2">
      <c r="A102" s="395" t="str">
        <f t="shared" si="16"/>
        <v>230 - Fairfield Infant School</v>
      </c>
      <c r="B102" s="395">
        <v>230</v>
      </c>
      <c r="C102" s="406">
        <v>230</v>
      </c>
      <c r="D102" s="406">
        <f t="shared" si="17"/>
        <v>230</v>
      </c>
      <c r="E102" s="407">
        <f t="shared" si="30"/>
        <v>0</v>
      </c>
      <c r="F102" s="395" t="s">
        <v>245</v>
      </c>
      <c r="G102" s="408">
        <f>VLOOKUP(C102,'[13]New ISB 19-20'!A:BX,76,FALSE)</f>
        <v>1025849.563134462</v>
      </c>
      <c r="H102" s="408">
        <f>VLOOKUP(C102,'[13]New ISB 19-20'!A:CD,81,FALSE)</f>
        <v>-7072.94</v>
      </c>
      <c r="I102" s="408"/>
      <c r="J102" s="408">
        <f t="shared" si="18"/>
        <v>1018776.623134462</v>
      </c>
      <c r="K102" s="606"/>
      <c r="L102" s="408">
        <f>VLOOKUP(C102,'[13]Adjusted Factors 19-20'!A:BQ,68,FALSE)*10000</f>
        <v>0</v>
      </c>
      <c r="M102" s="408">
        <f>VLOOKUP(C102,'[13]Adjusted Factors 19-20'!A:BR,69,FALSE)*10000</f>
        <v>0</v>
      </c>
      <c r="N102" s="408">
        <f>VLOOKUP(C102,'[13]Adjusted Factors 19-20'!A:BS,67,FALSE)*6000</f>
        <v>0</v>
      </c>
      <c r="O102" s="409">
        <f t="shared" si="19"/>
        <v>0</v>
      </c>
      <c r="P102" s="409"/>
      <c r="Q102" s="409">
        <f t="shared" si="20"/>
        <v>1018777</v>
      </c>
      <c r="R102" s="409"/>
      <c r="S102" s="409"/>
      <c r="T102" s="406">
        <v>230</v>
      </c>
      <c r="U102" s="410">
        <f t="shared" si="29"/>
        <v>2926</v>
      </c>
      <c r="V102" s="410"/>
      <c r="W102" s="410">
        <f t="shared" si="22"/>
        <v>3239.88</v>
      </c>
      <c r="X102" s="410">
        <f t="shared" si="23"/>
        <v>508.06</v>
      </c>
      <c r="Y102" s="410">
        <f t="shared" si="24"/>
        <v>399</v>
      </c>
      <c r="Z102" s="410">
        <f t="shared" si="25"/>
        <v>-7072.9400000000005</v>
      </c>
      <c r="AA102" s="410">
        <f t="shared" si="26"/>
        <v>0</v>
      </c>
      <c r="AB102" s="410">
        <f>VLOOKUP(C102,'[13]Adjusted Factors 19-20'!A:N,14,FALSE)</f>
        <v>266</v>
      </c>
      <c r="AF102" s="408" t="e">
        <f>VLOOKUP(C102,#REF!,69,FALSE)</f>
        <v>#REF!</v>
      </c>
      <c r="AG102" s="406">
        <v>230</v>
      </c>
      <c r="AH102" s="407">
        <v>0</v>
      </c>
      <c r="AI102" s="395" t="s">
        <v>245</v>
      </c>
    </row>
    <row r="103" spans="1:35" hidden="1" x14ac:dyDescent="0.2">
      <c r="A103" s="395" t="str">
        <f t="shared" si="16"/>
        <v>231 - Grange Community Primary School</v>
      </c>
      <c r="B103" s="395">
        <v>231</v>
      </c>
      <c r="C103" s="406">
        <v>231</v>
      </c>
      <c r="D103" s="406" t="str">
        <f t="shared" si="17"/>
        <v>ACADEMY</v>
      </c>
      <c r="E103" s="407" t="s">
        <v>1</v>
      </c>
      <c r="F103" s="395" t="s">
        <v>246</v>
      </c>
      <c r="G103" s="408">
        <f>VLOOKUP(C103,'[13]New ISB 19-20'!A:BX,76,FALSE)</f>
        <v>812429.67270176997</v>
      </c>
      <c r="H103" s="408">
        <f>VLOOKUP(C103,'[13]New ISB 19-20'!A:CD,81,FALSE)</f>
        <v>0</v>
      </c>
      <c r="I103" s="408"/>
      <c r="J103" s="408">
        <f t="shared" si="18"/>
        <v>812429.67270176997</v>
      </c>
      <c r="K103" s="606"/>
      <c r="L103" s="408">
        <f>VLOOKUP(C103,'[13]Adjusted Factors 19-20'!A:BQ,68,FALSE)*10000</f>
        <v>0</v>
      </c>
      <c r="M103" s="408">
        <f>VLOOKUP(C103,'[13]Adjusted Factors 19-20'!A:BR,69,FALSE)*10000</f>
        <v>0</v>
      </c>
      <c r="N103" s="408">
        <f>VLOOKUP(C103,'[13]Adjusted Factors 19-20'!A:BS,67,FALSE)*6000</f>
        <v>0</v>
      </c>
      <c r="O103" s="409">
        <f t="shared" si="19"/>
        <v>0</v>
      </c>
      <c r="P103" s="409"/>
      <c r="Q103" s="409">
        <f t="shared" si="20"/>
        <v>812430</v>
      </c>
      <c r="R103" s="409"/>
      <c r="S103" s="409"/>
      <c r="T103" s="406">
        <v>231</v>
      </c>
      <c r="U103" s="410">
        <f t="shared" si="29"/>
        <v>0</v>
      </c>
      <c r="V103" s="410"/>
      <c r="W103" s="410">
        <f t="shared" si="22"/>
        <v>0</v>
      </c>
      <c r="X103" s="410">
        <f t="shared" si="23"/>
        <v>0</v>
      </c>
      <c r="Y103" s="410">
        <f t="shared" si="24"/>
        <v>0</v>
      </c>
      <c r="Z103" s="410">
        <f t="shared" si="25"/>
        <v>0</v>
      </c>
      <c r="AA103" s="410">
        <f t="shared" si="26"/>
        <v>0</v>
      </c>
      <c r="AB103" s="410">
        <f>VLOOKUP(C103,'[13]Adjusted Factors 19-20'!A:N,14,FALSE)</f>
        <v>184</v>
      </c>
      <c r="AF103" s="408" t="e">
        <f>VLOOKUP(C103,#REF!,69,FALSE)</f>
        <v>#REF!</v>
      </c>
      <c r="AG103" s="406">
        <v>231</v>
      </c>
      <c r="AH103" s="407">
        <v>0</v>
      </c>
      <c r="AI103" s="395" t="s">
        <v>246</v>
      </c>
    </row>
    <row r="104" spans="1:35" x14ac:dyDescent="0.2">
      <c r="A104" s="395" t="str">
        <f t="shared" si="16"/>
        <v>232 - Kingsfleet Primary School</v>
      </c>
      <c r="B104" s="395">
        <v>232</v>
      </c>
      <c r="C104" s="406">
        <v>232</v>
      </c>
      <c r="D104" s="406">
        <f t="shared" si="17"/>
        <v>232</v>
      </c>
      <c r="E104" s="407">
        <f t="shared" ref="E104:E114" si="31">AH104</f>
        <v>0</v>
      </c>
      <c r="F104" s="395" t="s">
        <v>247</v>
      </c>
      <c r="G104" s="408">
        <f>VLOOKUP(C104,'[13]New ISB 19-20'!A:BX,76,FALSE)</f>
        <v>790120.81155568536</v>
      </c>
      <c r="H104" s="408">
        <f>VLOOKUP(C104,'[13]New ISB 19-20'!A:CD,81,FALSE)</f>
        <v>-5291.41</v>
      </c>
      <c r="I104" s="408"/>
      <c r="J104" s="408">
        <f t="shared" si="18"/>
        <v>784829.40155568533</v>
      </c>
      <c r="K104" s="606"/>
      <c r="L104" s="408">
        <f>VLOOKUP(C104,'[13]Adjusted Factors 19-20'!A:BQ,68,FALSE)*10000</f>
        <v>0</v>
      </c>
      <c r="M104" s="408">
        <f>VLOOKUP(C104,'[13]Adjusted Factors 19-20'!A:BR,69,FALSE)*10000</f>
        <v>0</v>
      </c>
      <c r="N104" s="408">
        <f>VLOOKUP(C104,'[13]Adjusted Factors 19-20'!A:BS,67,FALSE)*6000</f>
        <v>0</v>
      </c>
      <c r="O104" s="409">
        <f t="shared" si="19"/>
        <v>0</v>
      </c>
      <c r="P104" s="409"/>
      <c r="Q104" s="409">
        <f t="shared" si="20"/>
        <v>784829</v>
      </c>
      <c r="R104" s="409"/>
      <c r="S104" s="409"/>
      <c r="T104" s="406">
        <v>232</v>
      </c>
      <c r="U104" s="410">
        <f t="shared" si="29"/>
        <v>2189</v>
      </c>
      <c r="V104" s="410"/>
      <c r="W104" s="410">
        <f t="shared" si="22"/>
        <v>2423.8200000000002</v>
      </c>
      <c r="X104" s="410">
        <f t="shared" si="23"/>
        <v>380.09</v>
      </c>
      <c r="Y104" s="410">
        <f t="shared" si="24"/>
        <v>298.5</v>
      </c>
      <c r="Z104" s="410">
        <f t="shared" si="25"/>
        <v>-5291.41</v>
      </c>
      <c r="AA104" s="410">
        <f t="shared" si="26"/>
        <v>0</v>
      </c>
      <c r="AB104" s="410">
        <f>VLOOKUP(C104,'[13]Adjusted Factors 19-20'!A:N,14,FALSE)</f>
        <v>199</v>
      </c>
      <c r="AF104" s="408" t="e">
        <f>VLOOKUP(C104,#REF!,69,FALSE)</f>
        <v>#REF!</v>
      </c>
      <c r="AG104" s="406">
        <v>232</v>
      </c>
      <c r="AH104" s="407">
        <v>0</v>
      </c>
      <c r="AI104" s="395" t="s">
        <v>247</v>
      </c>
    </row>
    <row r="105" spans="1:35" hidden="1" x14ac:dyDescent="0.2">
      <c r="A105" s="395" t="str">
        <f t="shared" si="16"/>
        <v>233 - Langer Primary School</v>
      </c>
      <c r="B105" s="395">
        <v>233</v>
      </c>
      <c r="C105" s="406">
        <v>233</v>
      </c>
      <c r="D105" s="406" t="str">
        <f t="shared" si="17"/>
        <v>ACADEMY</v>
      </c>
      <c r="E105" s="407" t="str">
        <f t="shared" si="31"/>
        <v>ACADEMY</v>
      </c>
      <c r="F105" s="395" t="s">
        <v>248</v>
      </c>
      <c r="G105" s="408">
        <f>VLOOKUP(C105,'[13]New ISB 19-20'!A:BX,76,FALSE)</f>
        <v>743322.8079801572</v>
      </c>
      <c r="H105" s="408">
        <f>VLOOKUP(C105,'[13]New ISB 19-20'!A:CD,81,FALSE)</f>
        <v>0</v>
      </c>
      <c r="I105" s="408"/>
      <c r="J105" s="408">
        <f t="shared" si="18"/>
        <v>743322.8079801572</v>
      </c>
      <c r="K105" s="606"/>
      <c r="L105" s="408">
        <f>VLOOKUP(C105,'[13]Adjusted Factors 19-20'!A:BQ,68,FALSE)*10000</f>
        <v>0</v>
      </c>
      <c r="M105" s="408">
        <f>VLOOKUP(C105,'[13]Adjusted Factors 19-20'!A:BR,69,FALSE)*10000</f>
        <v>0</v>
      </c>
      <c r="N105" s="408">
        <f>VLOOKUP(C105,'[13]Adjusted Factors 19-20'!A:BS,67,FALSE)*6000</f>
        <v>0</v>
      </c>
      <c r="O105" s="409">
        <f t="shared" si="19"/>
        <v>0</v>
      </c>
      <c r="P105" s="409"/>
      <c r="Q105" s="409">
        <f t="shared" si="20"/>
        <v>743323</v>
      </c>
      <c r="R105" s="409"/>
      <c r="S105" s="409"/>
      <c r="T105" s="406">
        <v>233</v>
      </c>
      <c r="U105" s="410">
        <f t="shared" si="29"/>
        <v>0</v>
      </c>
      <c r="V105" s="410"/>
      <c r="W105" s="410">
        <f t="shared" si="22"/>
        <v>0</v>
      </c>
      <c r="X105" s="410">
        <f t="shared" si="23"/>
        <v>0</v>
      </c>
      <c r="Y105" s="410">
        <f t="shared" si="24"/>
        <v>0</v>
      </c>
      <c r="Z105" s="410">
        <f t="shared" si="25"/>
        <v>0</v>
      </c>
      <c r="AA105" s="410">
        <f t="shared" si="26"/>
        <v>0</v>
      </c>
      <c r="AB105" s="410">
        <f>VLOOKUP(C105,'[13]Adjusted Factors 19-20'!A:N,14,FALSE)</f>
        <v>166</v>
      </c>
      <c r="AF105" s="408" t="e">
        <f>VLOOKUP(C105,#REF!,69,FALSE)</f>
        <v>#REF!</v>
      </c>
      <c r="AG105" s="406">
        <v>233</v>
      </c>
      <c r="AH105" s="407" t="s">
        <v>1</v>
      </c>
      <c r="AI105" s="395" t="s">
        <v>248</v>
      </c>
    </row>
    <row r="106" spans="1:35" hidden="1" x14ac:dyDescent="0.2">
      <c r="A106" s="395" t="str">
        <f t="shared" si="16"/>
        <v>234 - Maidstone Infant School</v>
      </c>
      <c r="B106" s="395">
        <v>234</v>
      </c>
      <c r="C106" s="406">
        <v>234</v>
      </c>
      <c r="D106" s="406" t="str">
        <f t="shared" si="17"/>
        <v>ACADEMY</v>
      </c>
      <c r="E106" s="407" t="str">
        <f t="shared" si="31"/>
        <v>ACADEMY</v>
      </c>
      <c r="F106" s="395" t="s">
        <v>249</v>
      </c>
      <c r="G106" s="408">
        <f>VLOOKUP(C106,'[13]New ISB 19-20'!A:BX,76,FALSE)</f>
        <v>619696.55656436633</v>
      </c>
      <c r="H106" s="408">
        <f>VLOOKUP(C106,'[13]New ISB 19-20'!A:CD,81,FALSE)</f>
        <v>-3536.47</v>
      </c>
      <c r="I106" s="408"/>
      <c r="J106" s="408">
        <f t="shared" si="18"/>
        <v>616160.08656436636</v>
      </c>
      <c r="K106" s="606"/>
      <c r="L106" s="408">
        <f>VLOOKUP(C106,'[13]Adjusted Factors 19-20'!A:BQ,68,FALSE)*10000</f>
        <v>0</v>
      </c>
      <c r="M106" s="408">
        <f>VLOOKUP(C106,'[13]Adjusted Factors 19-20'!A:BR,69,FALSE)*10000</f>
        <v>0</v>
      </c>
      <c r="N106" s="408">
        <f>VLOOKUP(C106,'[13]Adjusted Factors 19-20'!A:BS,67,FALSE)*6000</f>
        <v>60000</v>
      </c>
      <c r="O106" s="409">
        <f t="shared" si="19"/>
        <v>60000</v>
      </c>
      <c r="P106" s="409"/>
      <c r="Q106" s="409">
        <f t="shared" si="20"/>
        <v>676160</v>
      </c>
      <c r="R106" s="409"/>
      <c r="S106" s="409"/>
      <c r="T106" s="406">
        <v>234</v>
      </c>
      <c r="U106" s="410">
        <f t="shared" si="29"/>
        <v>1463</v>
      </c>
      <c r="V106" s="410"/>
      <c r="W106" s="410">
        <f t="shared" si="22"/>
        <v>1619.94</v>
      </c>
      <c r="X106" s="410">
        <f t="shared" si="23"/>
        <v>254.03</v>
      </c>
      <c r="Y106" s="410">
        <f t="shared" si="24"/>
        <v>199.5</v>
      </c>
      <c r="Z106" s="410">
        <f t="shared" si="25"/>
        <v>-3536.4700000000003</v>
      </c>
      <c r="AA106" s="410">
        <f t="shared" si="26"/>
        <v>0</v>
      </c>
      <c r="AB106" s="410">
        <f>VLOOKUP(C106,'[13]Adjusted Factors 19-20'!A:N,14,FALSE)</f>
        <v>133</v>
      </c>
      <c r="AF106" s="408" t="e">
        <f>VLOOKUP(C106,#REF!,69,FALSE)</f>
        <v>#REF!</v>
      </c>
      <c r="AG106" s="406">
        <v>234</v>
      </c>
      <c r="AH106" s="407" t="s">
        <v>1</v>
      </c>
      <c r="AI106" s="395" t="s">
        <v>249</v>
      </c>
    </row>
    <row r="107" spans="1:35" x14ac:dyDescent="0.2">
      <c r="A107" s="395" t="str">
        <f t="shared" si="16"/>
        <v>237 - Grundisburgh Primary School</v>
      </c>
      <c r="B107" s="395">
        <v>237</v>
      </c>
      <c r="C107" s="406">
        <v>237</v>
      </c>
      <c r="D107" s="406">
        <f t="shared" si="17"/>
        <v>237</v>
      </c>
      <c r="E107" s="407">
        <f t="shared" si="31"/>
        <v>0</v>
      </c>
      <c r="F107" s="395" t="s">
        <v>250</v>
      </c>
      <c r="G107" s="408">
        <f>VLOOKUP(C107,'[13]New ISB 19-20'!A:BX,76,FALSE)</f>
        <v>640953.04761405801</v>
      </c>
      <c r="H107" s="408">
        <f>VLOOKUP(C107,'[13]New ISB 19-20'!A:CD,81,FALSE)</f>
        <v>-4334.17</v>
      </c>
      <c r="I107" s="408"/>
      <c r="J107" s="408">
        <f t="shared" si="18"/>
        <v>636618.87761405797</v>
      </c>
      <c r="K107" s="606"/>
      <c r="L107" s="408">
        <f>VLOOKUP(C107,'[13]Adjusted Factors 19-20'!A:BQ,68,FALSE)*10000</f>
        <v>0</v>
      </c>
      <c r="M107" s="408">
        <f>VLOOKUP(C107,'[13]Adjusted Factors 19-20'!A:BR,69,FALSE)*10000</f>
        <v>0</v>
      </c>
      <c r="N107" s="408">
        <f>VLOOKUP(C107,'[13]Adjusted Factors 19-20'!A:BS,67,FALSE)*6000</f>
        <v>0</v>
      </c>
      <c r="O107" s="409">
        <f t="shared" si="19"/>
        <v>0</v>
      </c>
      <c r="P107" s="409"/>
      <c r="Q107" s="409">
        <f t="shared" si="20"/>
        <v>636619</v>
      </c>
      <c r="R107" s="409"/>
      <c r="S107" s="409"/>
      <c r="T107" s="406">
        <v>237</v>
      </c>
      <c r="U107" s="410">
        <f t="shared" si="29"/>
        <v>1793</v>
      </c>
      <c r="V107" s="410"/>
      <c r="W107" s="410">
        <f t="shared" si="22"/>
        <v>1985.34</v>
      </c>
      <c r="X107" s="410">
        <f t="shared" si="23"/>
        <v>311.33</v>
      </c>
      <c r="Y107" s="410">
        <f t="shared" si="24"/>
        <v>244.5</v>
      </c>
      <c r="Z107" s="410">
        <f t="shared" si="25"/>
        <v>-4334.17</v>
      </c>
      <c r="AA107" s="410">
        <f t="shared" si="26"/>
        <v>0</v>
      </c>
      <c r="AB107" s="410">
        <f>VLOOKUP(C107,'[13]Adjusted Factors 19-20'!A:N,14,FALSE)</f>
        <v>163</v>
      </c>
      <c r="AF107" s="408" t="e">
        <f>VLOOKUP(C107,#REF!,69,FALSE)</f>
        <v>#REF!</v>
      </c>
      <c r="AG107" s="406">
        <v>237</v>
      </c>
      <c r="AH107" s="407">
        <v>0</v>
      </c>
      <c r="AI107" s="395" t="s">
        <v>250</v>
      </c>
    </row>
    <row r="108" spans="1:35" x14ac:dyDescent="0.2">
      <c r="A108" s="395" t="str">
        <f t="shared" si="16"/>
        <v>238 - Beaumont Community Primary School</v>
      </c>
      <c r="B108" s="395">
        <v>238</v>
      </c>
      <c r="C108" s="406">
        <v>238</v>
      </c>
      <c r="D108" s="406">
        <f t="shared" si="17"/>
        <v>238</v>
      </c>
      <c r="E108" s="407">
        <f t="shared" si="31"/>
        <v>0</v>
      </c>
      <c r="F108" s="395" t="s">
        <v>251</v>
      </c>
      <c r="G108" s="408">
        <f>VLOOKUP(C108,'[13]New ISB 19-20'!A:BX,76,FALSE)</f>
        <v>388089.10230244813</v>
      </c>
      <c r="H108" s="408">
        <f>VLOOKUP(C108,'[13]New ISB 19-20'!A:CD,81,FALSE)</f>
        <v>-1994.25</v>
      </c>
      <c r="I108" s="408"/>
      <c r="J108" s="408">
        <f t="shared" si="18"/>
        <v>386094.85230244813</v>
      </c>
      <c r="K108" s="606"/>
      <c r="L108" s="408">
        <f>VLOOKUP(C108,'[13]Adjusted Factors 19-20'!A:BQ,68,FALSE)*10000</f>
        <v>0</v>
      </c>
      <c r="M108" s="408">
        <f>VLOOKUP(C108,'[13]Adjusted Factors 19-20'!A:BR,69,FALSE)*10000</f>
        <v>0</v>
      </c>
      <c r="N108" s="408">
        <f>VLOOKUP(C108,'[13]Adjusted Factors 19-20'!A:BS,67,FALSE)*6000</f>
        <v>0</v>
      </c>
      <c r="O108" s="409">
        <f t="shared" si="19"/>
        <v>0</v>
      </c>
      <c r="P108" s="409"/>
      <c r="Q108" s="409">
        <f t="shared" si="20"/>
        <v>386095</v>
      </c>
      <c r="R108" s="409"/>
      <c r="S108" s="409"/>
      <c r="T108" s="406">
        <v>238</v>
      </c>
      <c r="U108" s="410">
        <f t="shared" si="29"/>
        <v>825</v>
      </c>
      <c r="V108" s="410"/>
      <c r="W108" s="410">
        <f t="shared" si="22"/>
        <v>913.5</v>
      </c>
      <c r="X108" s="410">
        <f t="shared" si="23"/>
        <v>143.25</v>
      </c>
      <c r="Y108" s="410">
        <f t="shared" si="24"/>
        <v>112.5</v>
      </c>
      <c r="Z108" s="410">
        <f t="shared" si="25"/>
        <v>-1994.25</v>
      </c>
      <c r="AA108" s="410">
        <f t="shared" si="26"/>
        <v>0</v>
      </c>
      <c r="AB108" s="410">
        <f>VLOOKUP(C108,'[13]Adjusted Factors 19-20'!A:N,14,FALSE)</f>
        <v>75</v>
      </c>
      <c r="AF108" s="408" t="e">
        <f>VLOOKUP(C108,#REF!,69,FALSE)</f>
        <v>#REF!</v>
      </c>
      <c r="AG108" s="406">
        <v>238</v>
      </c>
      <c r="AH108" s="407">
        <v>0</v>
      </c>
      <c r="AI108" s="395" t="s">
        <v>251</v>
      </c>
    </row>
    <row r="109" spans="1:35" x14ac:dyDescent="0.2">
      <c r="A109" s="395" t="str">
        <f t="shared" si="16"/>
        <v>239 - Hadleigh Community Primary School</v>
      </c>
      <c r="B109" s="395">
        <v>239</v>
      </c>
      <c r="C109" s="406">
        <v>239</v>
      </c>
      <c r="D109" s="406">
        <f t="shared" si="17"/>
        <v>239</v>
      </c>
      <c r="E109" s="407">
        <f t="shared" si="31"/>
        <v>0</v>
      </c>
      <c r="F109" s="395" t="s">
        <v>252</v>
      </c>
      <c r="G109" s="408">
        <f>VLOOKUP(C109,'[13]New ISB 19-20'!A:BX,76,FALSE)</f>
        <v>1821051.9110000001</v>
      </c>
      <c r="H109" s="408">
        <f>VLOOKUP(C109,'[13]New ISB 19-20'!A:CD,81,FALSE)</f>
        <v>-13534.31</v>
      </c>
      <c r="I109" s="408"/>
      <c r="J109" s="408">
        <f t="shared" si="18"/>
        <v>1807517.601</v>
      </c>
      <c r="K109" s="606"/>
      <c r="L109" s="408">
        <f>VLOOKUP(C109,'[13]Adjusted Factors 19-20'!A:BQ,68,FALSE)*10000</f>
        <v>0</v>
      </c>
      <c r="M109" s="408">
        <f>VLOOKUP(C109,'[13]Adjusted Factors 19-20'!A:BR,69,FALSE)*10000</f>
        <v>0</v>
      </c>
      <c r="N109" s="408">
        <f>VLOOKUP(C109,'[13]Adjusted Factors 19-20'!A:BS,67,FALSE)*6000</f>
        <v>0</v>
      </c>
      <c r="O109" s="409">
        <f t="shared" si="19"/>
        <v>0</v>
      </c>
      <c r="P109" s="409"/>
      <c r="Q109" s="409">
        <f t="shared" si="20"/>
        <v>1807518</v>
      </c>
      <c r="R109" s="409"/>
      <c r="S109" s="409"/>
      <c r="T109" s="406">
        <v>239</v>
      </c>
      <c r="U109" s="410">
        <f t="shared" si="29"/>
        <v>5599</v>
      </c>
      <c r="V109" s="410"/>
      <c r="W109" s="410">
        <f t="shared" si="22"/>
        <v>6199.62</v>
      </c>
      <c r="X109" s="410">
        <f t="shared" si="23"/>
        <v>972.18999999999994</v>
      </c>
      <c r="Y109" s="410">
        <f t="shared" si="24"/>
        <v>763.5</v>
      </c>
      <c r="Z109" s="410">
        <f t="shared" si="25"/>
        <v>-13534.31</v>
      </c>
      <c r="AA109" s="410">
        <f t="shared" si="26"/>
        <v>0</v>
      </c>
      <c r="AB109" s="410">
        <f>VLOOKUP(C109,'[13]Adjusted Factors 19-20'!A:N,14,FALSE)</f>
        <v>509</v>
      </c>
      <c r="AF109" s="408" t="e">
        <f>VLOOKUP(C109,#REF!,69,FALSE)</f>
        <v>#REF!</v>
      </c>
      <c r="AG109" s="406">
        <v>239</v>
      </c>
      <c r="AH109" s="407">
        <v>0</v>
      </c>
      <c r="AI109" s="395" t="s">
        <v>252</v>
      </c>
    </row>
    <row r="110" spans="1:35" hidden="1" x14ac:dyDescent="0.2">
      <c r="A110" s="395" t="str">
        <f t="shared" si="16"/>
        <v>240 - St Mary's CEVAP School, Hadleigh</v>
      </c>
      <c r="B110" s="395">
        <v>240</v>
      </c>
      <c r="C110" s="406">
        <v>240</v>
      </c>
      <c r="D110" s="406" t="str">
        <f t="shared" si="17"/>
        <v>ACADEMY</v>
      </c>
      <c r="E110" s="407" t="str">
        <f t="shared" si="31"/>
        <v>ACADEMY</v>
      </c>
      <c r="F110" s="395" t="s">
        <v>253</v>
      </c>
      <c r="G110" s="408">
        <f>VLOOKUP(C110,'[13]New ISB 19-20'!A:BX,76,FALSE)</f>
        <v>782803.93197340588</v>
      </c>
      <c r="H110" s="408">
        <f>VLOOKUP(C110,'[13]New ISB 19-20'!A:CD,81,FALSE)</f>
        <v>0</v>
      </c>
      <c r="I110" s="408"/>
      <c r="J110" s="408">
        <f t="shared" si="18"/>
        <v>782803.93197340588</v>
      </c>
      <c r="K110" s="606"/>
      <c r="L110" s="408">
        <f>VLOOKUP(C110,'[13]Adjusted Factors 19-20'!A:BQ,68,FALSE)*10000</f>
        <v>0</v>
      </c>
      <c r="M110" s="408">
        <f>VLOOKUP(C110,'[13]Adjusted Factors 19-20'!A:BR,69,FALSE)*10000</f>
        <v>0</v>
      </c>
      <c r="N110" s="408">
        <f>VLOOKUP(C110,'[13]Adjusted Factors 19-20'!A:BS,67,FALSE)*6000</f>
        <v>0</v>
      </c>
      <c r="O110" s="409">
        <f t="shared" si="19"/>
        <v>0</v>
      </c>
      <c r="P110" s="409"/>
      <c r="Q110" s="409">
        <f t="shared" si="20"/>
        <v>782804</v>
      </c>
      <c r="R110" s="409"/>
      <c r="S110" s="409"/>
      <c r="T110" s="406">
        <v>240</v>
      </c>
      <c r="U110" s="410">
        <f t="shared" si="29"/>
        <v>0</v>
      </c>
      <c r="V110" s="410"/>
      <c r="W110" s="410">
        <f t="shared" si="22"/>
        <v>0</v>
      </c>
      <c r="X110" s="410">
        <f t="shared" si="23"/>
        <v>0</v>
      </c>
      <c r="Y110" s="410">
        <f t="shared" si="24"/>
        <v>0</v>
      </c>
      <c r="Z110" s="410">
        <f t="shared" si="25"/>
        <v>0</v>
      </c>
      <c r="AA110" s="410">
        <f t="shared" si="26"/>
        <v>0</v>
      </c>
      <c r="AB110" s="410">
        <f>VLOOKUP(C110,'[13]Adjusted Factors 19-20'!A:N,14,FALSE)</f>
        <v>201</v>
      </c>
      <c r="AF110" s="408" t="e">
        <f>VLOOKUP(C110,#REF!,69,FALSE)</f>
        <v>#REF!</v>
      </c>
      <c r="AG110" s="406">
        <v>240</v>
      </c>
      <c r="AH110" s="407" t="s">
        <v>1</v>
      </c>
      <c r="AI110" s="395" t="s">
        <v>253</v>
      </c>
    </row>
    <row r="111" spans="1:35" hidden="1" x14ac:dyDescent="0.2">
      <c r="A111" s="395" t="str">
        <f t="shared" si="16"/>
        <v>242 - Henley Primary School</v>
      </c>
      <c r="B111" s="395">
        <v>242</v>
      </c>
      <c r="C111" s="406">
        <v>242</v>
      </c>
      <c r="D111" s="406" t="str">
        <f t="shared" si="17"/>
        <v>ACADEMY</v>
      </c>
      <c r="E111" s="407" t="str">
        <f t="shared" si="31"/>
        <v>ACADEMY</v>
      </c>
      <c r="F111" s="395" t="s">
        <v>254</v>
      </c>
      <c r="G111" s="408">
        <f>VLOOKUP(C111,'[13]New ISB 19-20'!A:BX,76,FALSE)</f>
        <v>446960.81602824357</v>
      </c>
      <c r="H111" s="408">
        <f>VLOOKUP(C111,'[13]New ISB 19-20'!A:CD,81,FALSE)</f>
        <v>0</v>
      </c>
      <c r="I111" s="408"/>
      <c r="J111" s="408">
        <f t="shared" si="18"/>
        <v>446960.81602824357</v>
      </c>
      <c r="K111" s="606"/>
      <c r="L111" s="408">
        <f>VLOOKUP(C111,'[13]Adjusted Factors 19-20'!A:BQ,68,FALSE)*10000</f>
        <v>0</v>
      </c>
      <c r="M111" s="408">
        <f>VLOOKUP(C111,'[13]Adjusted Factors 19-20'!A:BR,69,FALSE)*10000</f>
        <v>0</v>
      </c>
      <c r="N111" s="408">
        <f>VLOOKUP(C111,'[13]Adjusted Factors 19-20'!A:BS,67,FALSE)*6000</f>
        <v>0</v>
      </c>
      <c r="O111" s="409">
        <f t="shared" si="19"/>
        <v>0</v>
      </c>
      <c r="P111" s="409"/>
      <c r="Q111" s="409">
        <f t="shared" si="20"/>
        <v>446961</v>
      </c>
      <c r="R111" s="409"/>
      <c r="S111" s="409"/>
      <c r="T111" s="406">
        <v>242</v>
      </c>
      <c r="U111" s="410">
        <f t="shared" si="29"/>
        <v>0</v>
      </c>
      <c r="V111" s="410"/>
      <c r="W111" s="410">
        <f t="shared" si="22"/>
        <v>0</v>
      </c>
      <c r="X111" s="410">
        <f t="shared" si="23"/>
        <v>0</v>
      </c>
      <c r="Y111" s="410">
        <f t="shared" si="24"/>
        <v>0</v>
      </c>
      <c r="Z111" s="410">
        <f t="shared" si="25"/>
        <v>0</v>
      </c>
      <c r="AA111" s="410">
        <f t="shared" si="26"/>
        <v>0</v>
      </c>
      <c r="AB111" s="410">
        <f>VLOOKUP(C111,'[13]Adjusted Factors 19-20'!A:N,14,FALSE)</f>
        <v>104</v>
      </c>
      <c r="AF111" s="408" t="e">
        <f>VLOOKUP(C111,#REF!,69,FALSE)</f>
        <v>#REF!</v>
      </c>
      <c r="AG111" s="406">
        <v>242</v>
      </c>
      <c r="AH111" s="407" t="s">
        <v>1</v>
      </c>
      <c r="AI111" s="395" t="s">
        <v>254</v>
      </c>
    </row>
    <row r="112" spans="1:35" hidden="1" x14ac:dyDescent="0.2">
      <c r="A112" s="395" t="str">
        <f t="shared" si="16"/>
        <v>243 - Hintlesham and Chattisham CEVCP School</v>
      </c>
      <c r="B112" s="395">
        <v>243</v>
      </c>
      <c r="C112" s="406">
        <v>243</v>
      </c>
      <c r="D112" s="406" t="str">
        <f t="shared" si="17"/>
        <v>ACADEMY</v>
      </c>
      <c r="E112" s="407" t="str">
        <f t="shared" si="31"/>
        <v>ACADEMY</v>
      </c>
      <c r="F112" s="395" t="s">
        <v>255</v>
      </c>
      <c r="G112" s="408">
        <f>VLOOKUP(C112,'[13]New ISB 19-20'!A:BX,76,FALSE)</f>
        <v>421461.95353454957</v>
      </c>
      <c r="H112" s="408">
        <f>VLOOKUP(C112,'[13]New ISB 19-20'!A:CD,81,FALSE)</f>
        <v>0</v>
      </c>
      <c r="I112" s="408"/>
      <c r="J112" s="408">
        <f t="shared" si="18"/>
        <v>421461.95353454957</v>
      </c>
      <c r="K112" s="606"/>
      <c r="L112" s="408">
        <f>VLOOKUP(C112,'[13]Adjusted Factors 19-20'!A:BQ,68,FALSE)*10000</f>
        <v>0</v>
      </c>
      <c r="M112" s="408">
        <f>VLOOKUP(C112,'[13]Adjusted Factors 19-20'!A:BR,69,FALSE)*10000</f>
        <v>0</v>
      </c>
      <c r="N112" s="408">
        <f>VLOOKUP(C112,'[13]Adjusted Factors 19-20'!A:BS,67,FALSE)*6000</f>
        <v>0</v>
      </c>
      <c r="O112" s="409">
        <f t="shared" si="19"/>
        <v>0</v>
      </c>
      <c r="P112" s="409"/>
      <c r="Q112" s="409">
        <f t="shared" si="20"/>
        <v>421462</v>
      </c>
      <c r="R112" s="409"/>
      <c r="S112" s="409"/>
      <c r="T112" s="406">
        <v>243</v>
      </c>
      <c r="U112" s="410">
        <f t="shared" si="29"/>
        <v>0</v>
      </c>
      <c r="V112" s="410"/>
      <c r="W112" s="410">
        <f t="shared" si="22"/>
        <v>0</v>
      </c>
      <c r="X112" s="410">
        <f t="shared" si="23"/>
        <v>0</v>
      </c>
      <c r="Y112" s="410">
        <f t="shared" si="24"/>
        <v>0</v>
      </c>
      <c r="Z112" s="410">
        <f t="shared" si="25"/>
        <v>0</v>
      </c>
      <c r="AA112" s="410">
        <f t="shared" si="26"/>
        <v>0</v>
      </c>
      <c r="AB112" s="410">
        <f>VLOOKUP(C112,'[13]Adjusted Factors 19-20'!A:N,14,FALSE)</f>
        <v>95</v>
      </c>
      <c r="AF112" s="408" t="e">
        <f>VLOOKUP(C112,#REF!,69,FALSE)</f>
        <v>#REF!</v>
      </c>
      <c r="AG112" s="406">
        <v>243</v>
      </c>
      <c r="AH112" s="407" t="s">
        <v>1</v>
      </c>
      <c r="AI112" s="395" t="s">
        <v>255</v>
      </c>
    </row>
    <row r="113" spans="1:35" x14ac:dyDescent="0.2">
      <c r="A113" s="395" t="str">
        <f t="shared" si="16"/>
        <v>245 - Holbrook Primary School</v>
      </c>
      <c r="B113" s="395">
        <v>245</v>
      </c>
      <c r="C113" s="406">
        <v>245</v>
      </c>
      <c r="D113" s="406">
        <f t="shared" si="17"/>
        <v>245</v>
      </c>
      <c r="E113" s="407">
        <f t="shared" si="31"/>
        <v>0</v>
      </c>
      <c r="F113" s="395" t="s">
        <v>256</v>
      </c>
      <c r="G113" s="408">
        <f>VLOOKUP(C113,'[13]New ISB 19-20'!A:BX,76,FALSE)</f>
        <v>680152.9748985637</v>
      </c>
      <c r="H113" s="408">
        <f>VLOOKUP(C113,'[13]New ISB 19-20'!A:CD,81,FALSE)</f>
        <v>-4679.84</v>
      </c>
      <c r="I113" s="408"/>
      <c r="J113" s="408">
        <f t="shared" si="18"/>
        <v>675473.13489856373</v>
      </c>
      <c r="K113" s="606"/>
      <c r="L113" s="408">
        <f>VLOOKUP(C113,'[13]Adjusted Factors 19-20'!A:BQ,68,FALSE)*10000</f>
        <v>0</v>
      </c>
      <c r="M113" s="408">
        <f>VLOOKUP(C113,'[13]Adjusted Factors 19-20'!A:BR,69,FALSE)*10000</f>
        <v>0</v>
      </c>
      <c r="N113" s="408">
        <f>VLOOKUP(C113,'[13]Adjusted Factors 19-20'!A:BS,67,FALSE)*6000</f>
        <v>0</v>
      </c>
      <c r="O113" s="409">
        <f t="shared" si="19"/>
        <v>0</v>
      </c>
      <c r="P113" s="409"/>
      <c r="Q113" s="409">
        <f t="shared" si="20"/>
        <v>675473</v>
      </c>
      <c r="R113" s="409"/>
      <c r="S113" s="409"/>
      <c r="T113" s="406">
        <v>245</v>
      </c>
      <c r="U113" s="410">
        <f t="shared" si="29"/>
        <v>1936</v>
      </c>
      <c r="V113" s="410"/>
      <c r="W113" s="410">
        <f t="shared" si="22"/>
        <v>2143.6799999999998</v>
      </c>
      <c r="X113" s="410">
        <f t="shared" si="23"/>
        <v>336.15999999999997</v>
      </c>
      <c r="Y113" s="410">
        <f t="shared" si="24"/>
        <v>264</v>
      </c>
      <c r="Z113" s="410">
        <f t="shared" si="25"/>
        <v>-4679.84</v>
      </c>
      <c r="AA113" s="410">
        <f t="shared" si="26"/>
        <v>0</v>
      </c>
      <c r="AB113" s="410">
        <f>VLOOKUP(C113,'[13]Adjusted Factors 19-20'!A:N,14,FALSE)</f>
        <v>176</v>
      </c>
      <c r="AF113" s="408" t="e">
        <f>VLOOKUP(C113,#REF!,69,FALSE)</f>
        <v>#REF!</v>
      </c>
      <c r="AG113" s="406">
        <v>245</v>
      </c>
      <c r="AH113" s="407">
        <v>0</v>
      </c>
      <c r="AI113" s="395" t="s">
        <v>256</v>
      </c>
    </row>
    <row r="114" spans="1:35" x14ac:dyDescent="0.2">
      <c r="A114" s="395" t="str">
        <f t="shared" si="16"/>
        <v>246 - Hollesley Primary School</v>
      </c>
      <c r="B114" s="395">
        <v>246</v>
      </c>
      <c r="C114" s="406">
        <v>246</v>
      </c>
      <c r="D114" s="406">
        <f t="shared" si="17"/>
        <v>246</v>
      </c>
      <c r="E114" s="407">
        <f t="shared" si="31"/>
        <v>0</v>
      </c>
      <c r="F114" s="395" t="s">
        <v>257</v>
      </c>
      <c r="G114" s="408">
        <f>VLOOKUP(C114,'[13]New ISB 19-20'!A:BX,76,FALSE)</f>
        <v>392730.84219895391</v>
      </c>
      <c r="H114" s="408">
        <f>VLOOKUP(C114,'[13]New ISB 19-20'!A:CD,81,FALSE)</f>
        <v>-2153.79</v>
      </c>
      <c r="I114" s="408"/>
      <c r="J114" s="408">
        <f t="shared" si="18"/>
        <v>390577.05219895393</v>
      </c>
      <c r="K114" s="606"/>
      <c r="L114" s="408">
        <f>VLOOKUP(C114,'[13]Adjusted Factors 19-20'!A:BQ,68,FALSE)*10000</f>
        <v>0</v>
      </c>
      <c r="M114" s="408">
        <f>VLOOKUP(C114,'[13]Adjusted Factors 19-20'!A:BR,69,FALSE)*10000</f>
        <v>0</v>
      </c>
      <c r="N114" s="408">
        <f>VLOOKUP(C114,'[13]Adjusted Factors 19-20'!A:BS,67,FALSE)*6000</f>
        <v>0</v>
      </c>
      <c r="O114" s="409">
        <f t="shared" si="19"/>
        <v>0</v>
      </c>
      <c r="P114" s="409"/>
      <c r="Q114" s="409">
        <f t="shared" si="20"/>
        <v>390577</v>
      </c>
      <c r="R114" s="409"/>
      <c r="S114" s="409"/>
      <c r="T114" s="406">
        <v>246</v>
      </c>
      <c r="U114" s="410">
        <f t="shared" si="29"/>
        <v>891</v>
      </c>
      <c r="V114" s="410"/>
      <c r="W114" s="410">
        <f t="shared" si="22"/>
        <v>986.57999999999993</v>
      </c>
      <c r="X114" s="410">
        <f t="shared" si="23"/>
        <v>154.70999999999998</v>
      </c>
      <c r="Y114" s="410">
        <f t="shared" si="24"/>
        <v>121.5</v>
      </c>
      <c r="Z114" s="410">
        <f t="shared" si="25"/>
        <v>-2153.79</v>
      </c>
      <c r="AA114" s="410">
        <f t="shared" si="26"/>
        <v>0</v>
      </c>
      <c r="AB114" s="410">
        <f>VLOOKUP(C114,'[13]Adjusted Factors 19-20'!A:N,14,FALSE)</f>
        <v>81</v>
      </c>
      <c r="AF114" s="408" t="e">
        <f>VLOOKUP(C114,#REF!,69,FALSE)</f>
        <v>#REF!</v>
      </c>
      <c r="AG114" s="406">
        <v>246</v>
      </c>
      <c r="AH114" s="407">
        <v>0</v>
      </c>
      <c r="AI114" s="395" t="s">
        <v>257</v>
      </c>
    </row>
    <row r="115" spans="1:35" hidden="1" x14ac:dyDescent="0.2">
      <c r="A115" s="395" t="str">
        <f t="shared" si="16"/>
        <v>249 - Broke Hall Community Primary School</v>
      </c>
      <c r="B115" s="395">
        <v>249</v>
      </c>
      <c r="C115" s="406">
        <v>249</v>
      </c>
      <c r="D115" s="406" t="str">
        <f t="shared" si="17"/>
        <v>ACADEMY</v>
      </c>
      <c r="E115" s="407" t="s">
        <v>1</v>
      </c>
      <c r="F115" s="395" t="s">
        <v>258</v>
      </c>
      <c r="G115" s="408">
        <f>VLOOKUP(C115,'[13]New ISB 19-20'!A:BX,76,FALSE)</f>
        <v>2234384.6</v>
      </c>
      <c r="H115" s="408">
        <f>VLOOKUP(C115,'[13]New ISB 19-20'!A:CD,81,FALSE)</f>
        <v>0</v>
      </c>
      <c r="I115" s="408"/>
      <c r="J115" s="408">
        <f t="shared" si="18"/>
        <v>2234384.6</v>
      </c>
      <c r="K115" s="606"/>
      <c r="L115" s="408">
        <f>VLOOKUP(C115,'[13]Adjusted Factors 19-20'!A:BQ,68,FALSE)*10000</f>
        <v>0</v>
      </c>
      <c r="M115" s="408">
        <f>VLOOKUP(C115,'[13]Adjusted Factors 19-20'!A:BR,69,FALSE)*10000</f>
        <v>0</v>
      </c>
      <c r="N115" s="408">
        <f>VLOOKUP(C115,'[13]Adjusted Factors 19-20'!A:BS,67,FALSE)*6000</f>
        <v>0</v>
      </c>
      <c r="O115" s="409">
        <f t="shared" si="19"/>
        <v>0</v>
      </c>
      <c r="P115" s="409"/>
      <c r="Q115" s="409">
        <f t="shared" si="20"/>
        <v>2234385</v>
      </c>
      <c r="R115" s="409"/>
      <c r="S115" s="409"/>
      <c r="T115" s="406">
        <v>249</v>
      </c>
      <c r="U115" s="410">
        <f t="shared" si="29"/>
        <v>0</v>
      </c>
      <c r="V115" s="410"/>
      <c r="W115" s="410">
        <f t="shared" si="22"/>
        <v>0</v>
      </c>
      <c r="X115" s="410">
        <f t="shared" si="23"/>
        <v>0</v>
      </c>
      <c r="Y115" s="410">
        <f t="shared" si="24"/>
        <v>0</v>
      </c>
      <c r="Z115" s="410">
        <f t="shared" si="25"/>
        <v>0</v>
      </c>
      <c r="AA115" s="410">
        <f t="shared" si="26"/>
        <v>0</v>
      </c>
      <c r="AB115" s="410">
        <f>VLOOKUP(C115,'[13]Adjusted Factors 19-20'!A:N,14,FALSE)</f>
        <v>624</v>
      </c>
      <c r="AF115" s="408" t="e">
        <f>VLOOKUP(C115,#REF!,69,FALSE)</f>
        <v>#REF!</v>
      </c>
      <c r="AG115" s="406">
        <v>249</v>
      </c>
      <c r="AH115" s="407">
        <v>0</v>
      </c>
      <c r="AI115" s="395" t="s">
        <v>258</v>
      </c>
    </row>
    <row r="116" spans="1:35" hidden="1" x14ac:dyDescent="0.2">
      <c r="A116" s="395" t="str">
        <f t="shared" si="16"/>
        <v>250 - Britannia Primary School and Nursery</v>
      </c>
      <c r="B116" s="395">
        <v>250</v>
      </c>
      <c r="C116" s="406">
        <v>250</v>
      </c>
      <c r="D116" s="406" t="str">
        <f t="shared" si="17"/>
        <v>ACADEMY</v>
      </c>
      <c r="E116" s="407" t="s">
        <v>1</v>
      </c>
      <c r="F116" s="395" t="s">
        <v>259</v>
      </c>
      <c r="G116" s="408">
        <f>VLOOKUP(C116,'[13]New ISB 19-20'!A:BX,76,FALSE)</f>
        <v>2205492.8005599999</v>
      </c>
      <c r="H116" s="408">
        <f>VLOOKUP(C116,'[13]New ISB 19-20'!A:CD,81,FALSE)</f>
        <v>0</v>
      </c>
      <c r="I116" s="408"/>
      <c r="J116" s="408">
        <f t="shared" si="18"/>
        <v>2205492.8005599999</v>
      </c>
      <c r="K116" s="606"/>
      <c r="L116" s="408">
        <f>VLOOKUP(C116,'[13]Adjusted Factors 19-20'!A:BQ,68,FALSE)*10000</f>
        <v>0</v>
      </c>
      <c r="M116" s="408">
        <f>VLOOKUP(C116,'[13]Adjusted Factors 19-20'!A:BR,69,FALSE)*10000</f>
        <v>0</v>
      </c>
      <c r="N116" s="408">
        <f>VLOOKUP(C116,'[13]Adjusted Factors 19-20'!A:BS,67,FALSE)*6000</f>
        <v>0</v>
      </c>
      <c r="O116" s="409">
        <f t="shared" si="19"/>
        <v>0</v>
      </c>
      <c r="P116" s="409"/>
      <c r="Q116" s="409">
        <f t="shared" si="20"/>
        <v>2205493</v>
      </c>
      <c r="R116" s="409"/>
      <c r="S116" s="409"/>
      <c r="T116" s="406">
        <v>250</v>
      </c>
      <c r="U116" s="410">
        <f t="shared" si="29"/>
        <v>0</v>
      </c>
      <c r="V116" s="410"/>
      <c r="W116" s="410">
        <f t="shared" si="22"/>
        <v>0</v>
      </c>
      <c r="X116" s="410">
        <f t="shared" si="23"/>
        <v>0</v>
      </c>
      <c r="Y116" s="410">
        <f t="shared" si="24"/>
        <v>0</v>
      </c>
      <c r="Z116" s="410">
        <f t="shared" si="25"/>
        <v>0</v>
      </c>
      <c r="AA116" s="410">
        <f t="shared" si="26"/>
        <v>0</v>
      </c>
      <c r="AB116" s="410">
        <f>VLOOKUP(C116,'[13]Adjusted Factors 19-20'!A:N,14,FALSE)</f>
        <v>625</v>
      </c>
      <c r="AF116" s="408" t="e">
        <f>VLOOKUP(C116,#REF!,69,FALSE)</f>
        <v>#REF!</v>
      </c>
      <c r="AG116" s="406">
        <v>250</v>
      </c>
      <c r="AH116" s="407" t="s">
        <v>1</v>
      </c>
      <c r="AI116" s="395" t="s">
        <v>259</v>
      </c>
    </row>
    <row r="117" spans="1:35" hidden="1" x14ac:dyDescent="0.2">
      <c r="A117" s="395" t="str">
        <f t="shared" si="16"/>
        <v>251 - Castle Hill Infant School</v>
      </c>
      <c r="B117" s="395">
        <v>251</v>
      </c>
      <c r="C117" s="406">
        <v>251</v>
      </c>
      <c r="D117" s="406" t="str">
        <f t="shared" si="17"/>
        <v>ACADEMY</v>
      </c>
      <c r="E117" s="407" t="str">
        <f t="shared" ref="E117:E127" si="32">AH117</f>
        <v>ACADEMY</v>
      </c>
      <c r="F117" s="395" t="s">
        <v>260</v>
      </c>
      <c r="G117" s="408">
        <f>VLOOKUP(C117,'[13]New ISB 19-20'!A:BX,76,FALSE)</f>
        <v>957657.40521994093</v>
      </c>
      <c r="H117" s="408">
        <f>VLOOKUP(C117,'[13]New ISB 19-20'!A:CD,81,FALSE)</f>
        <v>0</v>
      </c>
      <c r="I117" s="408"/>
      <c r="J117" s="408">
        <f t="shared" si="18"/>
        <v>957657.40521994093</v>
      </c>
      <c r="K117" s="606"/>
      <c r="L117" s="408">
        <f>VLOOKUP(C117,'[13]Adjusted Factors 19-20'!A:BQ,68,FALSE)*10000</f>
        <v>0</v>
      </c>
      <c r="M117" s="408">
        <f>VLOOKUP(C117,'[13]Adjusted Factors 19-20'!A:BR,69,FALSE)*10000</f>
        <v>0</v>
      </c>
      <c r="N117" s="408">
        <f>VLOOKUP(C117,'[13]Adjusted Factors 19-20'!A:BS,67,FALSE)*6000</f>
        <v>0</v>
      </c>
      <c r="O117" s="409">
        <f t="shared" si="19"/>
        <v>0</v>
      </c>
      <c r="P117" s="409"/>
      <c r="Q117" s="409">
        <f t="shared" si="20"/>
        <v>957657</v>
      </c>
      <c r="R117" s="409"/>
      <c r="S117" s="409"/>
      <c r="T117" s="406">
        <v>251</v>
      </c>
      <c r="U117" s="410">
        <f t="shared" si="29"/>
        <v>0</v>
      </c>
      <c r="V117" s="410"/>
      <c r="W117" s="410">
        <f t="shared" si="22"/>
        <v>0</v>
      </c>
      <c r="X117" s="410">
        <f t="shared" si="23"/>
        <v>0</v>
      </c>
      <c r="Y117" s="410">
        <f t="shared" si="24"/>
        <v>0</v>
      </c>
      <c r="Z117" s="410">
        <f t="shared" si="25"/>
        <v>0</v>
      </c>
      <c r="AA117" s="410">
        <f t="shared" si="26"/>
        <v>0</v>
      </c>
      <c r="AB117" s="410">
        <f>VLOOKUP(C117,'[13]Adjusted Factors 19-20'!A:N,14,FALSE)</f>
        <v>246</v>
      </c>
      <c r="AF117" s="408" t="e">
        <f>VLOOKUP(C117,#REF!,69,FALSE)</f>
        <v>#REF!</v>
      </c>
      <c r="AG117" s="406">
        <v>251</v>
      </c>
      <c r="AH117" s="407" t="s">
        <v>1</v>
      </c>
      <c r="AI117" s="395" t="s">
        <v>260</v>
      </c>
    </row>
    <row r="118" spans="1:35" hidden="1" x14ac:dyDescent="0.2">
      <c r="A118" s="395" t="str">
        <f t="shared" si="16"/>
        <v>252 - Castle Hill Junior School</v>
      </c>
      <c r="B118" s="395">
        <v>252</v>
      </c>
      <c r="C118" s="406">
        <v>252</v>
      </c>
      <c r="D118" s="406" t="str">
        <f t="shared" si="17"/>
        <v>ACADEMY</v>
      </c>
      <c r="E118" s="407" t="str">
        <f t="shared" si="32"/>
        <v>ACADEMY</v>
      </c>
      <c r="F118" s="395" t="s">
        <v>261</v>
      </c>
      <c r="G118" s="408">
        <f>VLOOKUP(C118,'[13]New ISB 19-20'!A:BX,76,FALSE)</f>
        <v>1219478.0627070272</v>
      </c>
      <c r="H118" s="408">
        <f>VLOOKUP(C118,'[13]New ISB 19-20'!A:CD,81,FALSE)</f>
        <v>0</v>
      </c>
      <c r="I118" s="408"/>
      <c r="J118" s="408">
        <f t="shared" si="18"/>
        <v>1219478.0627070272</v>
      </c>
      <c r="K118" s="606"/>
      <c r="L118" s="408">
        <f>VLOOKUP(C118,'[13]Adjusted Factors 19-20'!A:BQ,68,FALSE)*10000</f>
        <v>0</v>
      </c>
      <c r="M118" s="408">
        <f>VLOOKUP(C118,'[13]Adjusted Factors 19-20'!A:BR,69,FALSE)*10000</f>
        <v>0</v>
      </c>
      <c r="N118" s="408">
        <f>VLOOKUP(C118,'[13]Adjusted Factors 19-20'!A:BS,67,FALSE)*6000</f>
        <v>0</v>
      </c>
      <c r="O118" s="409">
        <f t="shared" si="19"/>
        <v>0</v>
      </c>
      <c r="P118" s="409"/>
      <c r="Q118" s="409">
        <f t="shared" si="20"/>
        <v>1219478</v>
      </c>
      <c r="R118" s="409"/>
      <c r="S118" s="409"/>
      <c r="T118" s="406">
        <v>252</v>
      </c>
      <c r="U118" s="410">
        <f t="shared" si="29"/>
        <v>0</v>
      </c>
      <c r="V118" s="410"/>
      <c r="W118" s="410">
        <f t="shared" si="22"/>
        <v>0</v>
      </c>
      <c r="X118" s="410">
        <f t="shared" si="23"/>
        <v>0</v>
      </c>
      <c r="Y118" s="410">
        <f t="shared" si="24"/>
        <v>0</v>
      </c>
      <c r="Z118" s="410">
        <f t="shared" si="25"/>
        <v>0</v>
      </c>
      <c r="AA118" s="410">
        <f t="shared" si="26"/>
        <v>0</v>
      </c>
      <c r="AB118" s="410">
        <f>VLOOKUP(C118,'[13]Adjusted Factors 19-20'!A:N,14,FALSE)</f>
        <v>301</v>
      </c>
      <c r="AF118" s="408" t="e">
        <f>VLOOKUP(C118,#REF!,69,FALSE)</f>
        <v>#REF!</v>
      </c>
      <c r="AG118" s="406">
        <v>252</v>
      </c>
      <c r="AH118" s="407" t="s">
        <v>1</v>
      </c>
      <c r="AI118" s="395" t="s">
        <v>261</v>
      </c>
    </row>
    <row r="119" spans="1:35" hidden="1" x14ac:dyDescent="0.2">
      <c r="A119" s="395" t="str">
        <f t="shared" si="16"/>
        <v>253 - The Oaks Community Primary School</v>
      </c>
      <c r="B119" s="395">
        <v>253</v>
      </c>
      <c r="C119" s="406">
        <v>253</v>
      </c>
      <c r="D119" s="406" t="str">
        <f t="shared" si="17"/>
        <v>ACADEMY</v>
      </c>
      <c r="E119" s="407" t="str">
        <f t="shared" si="32"/>
        <v>ACADEMY</v>
      </c>
      <c r="F119" s="395" t="s">
        <v>262</v>
      </c>
      <c r="G119" s="408">
        <f>VLOOKUP(C119,'[13]New ISB 19-20'!A:BX,76,FALSE)</f>
        <v>1689662.4575270179</v>
      </c>
      <c r="H119" s="408">
        <f>VLOOKUP(C119,'[13]New ISB 19-20'!A:CD,81,FALSE)</f>
        <v>0</v>
      </c>
      <c r="I119" s="408"/>
      <c r="J119" s="408">
        <f t="shared" si="18"/>
        <v>1689662.4575270179</v>
      </c>
      <c r="K119" s="606"/>
      <c r="L119" s="408">
        <f>VLOOKUP(C119,'[13]Adjusted Factors 19-20'!A:BQ,68,FALSE)*10000</f>
        <v>0</v>
      </c>
      <c r="M119" s="408">
        <f>VLOOKUP(C119,'[13]Adjusted Factors 19-20'!A:BR,69,FALSE)*10000</f>
        <v>0</v>
      </c>
      <c r="N119" s="408">
        <f>VLOOKUP(C119,'[13]Adjusted Factors 19-20'!A:BS,67,FALSE)*6000</f>
        <v>0</v>
      </c>
      <c r="O119" s="409">
        <f t="shared" si="19"/>
        <v>0</v>
      </c>
      <c r="P119" s="409"/>
      <c r="Q119" s="409">
        <f t="shared" si="20"/>
        <v>1689662</v>
      </c>
      <c r="R119" s="409"/>
      <c r="S119" s="409"/>
      <c r="T119" s="406">
        <v>253</v>
      </c>
      <c r="U119" s="410">
        <f t="shared" ref="U119:U150" si="33">IF(H119=0,0,$U$2*AB119)</f>
        <v>0</v>
      </c>
      <c r="V119" s="410"/>
      <c r="W119" s="410">
        <f t="shared" si="22"/>
        <v>0</v>
      </c>
      <c r="X119" s="410">
        <f t="shared" si="23"/>
        <v>0</v>
      </c>
      <c r="Y119" s="410">
        <f t="shared" si="24"/>
        <v>0</v>
      </c>
      <c r="Z119" s="410">
        <f t="shared" si="25"/>
        <v>0</v>
      </c>
      <c r="AA119" s="410">
        <f t="shared" si="26"/>
        <v>0</v>
      </c>
      <c r="AB119" s="410">
        <f>VLOOKUP(C119,'[13]Adjusted Factors 19-20'!A:N,14,FALSE)</f>
        <v>392</v>
      </c>
      <c r="AF119" s="408" t="e">
        <f>VLOOKUP(C119,#REF!,69,FALSE)</f>
        <v>#REF!</v>
      </c>
      <c r="AG119" s="406">
        <v>253</v>
      </c>
      <c r="AH119" s="407" t="s">
        <v>1</v>
      </c>
      <c r="AI119" s="395" t="s">
        <v>262</v>
      </c>
    </row>
    <row r="120" spans="1:35" hidden="1" x14ac:dyDescent="0.2">
      <c r="A120" s="395" t="str">
        <f t="shared" si="16"/>
        <v>256 - Cliff Lane Primary School</v>
      </c>
      <c r="B120" s="395">
        <v>256</v>
      </c>
      <c r="C120" s="406">
        <v>256</v>
      </c>
      <c r="D120" s="406" t="str">
        <f t="shared" si="17"/>
        <v>ACADEMY</v>
      </c>
      <c r="E120" s="407" t="str">
        <f t="shared" si="32"/>
        <v>ACADEMY</v>
      </c>
      <c r="F120" s="395" t="s">
        <v>263</v>
      </c>
      <c r="G120" s="408">
        <f>VLOOKUP(C120,'[13]New ISB 19-20'!A:BX,76,FALSE)</f>
        <v>1498701.549328241</v>
      </c>
      <c r="H120" s="408">
        <f>VLOOKUP(C120,'[13]New ISB 19-20'!A:CD,81,FALSE)</f>
        <v>0</v>
      </c>
      <c r="I120" s="408"/>
      <c r="J120" s="408">
        <f t="shared" si="18"/>
        <v>1498701.549328241</v>
      </c>
      <c r="K120" s="606"/>
      <c r="L120" s="408">
        <f>VLOOKUP(C120,'[13]Adjusted Factors 19-20'!A:BQ,68,FALSE)*10000</f>
        <v>0</v>
      </c>
      <c r="M120" s="408">
        <f>VLOOKUP(C120,'[13]Adjusted Factors 19-20'!A:BR,69,FALSE)*10000</f>
        <v>0</v>
      </c>
      <c r="N120" s="408">
        <f>VLOOKUP(C120,'[13]Adjusted Factors 19-20'!A:BS,67,FALSE)*6000</f>
        <v>0</v>
      </c>
      <c r="O120" s="409">
        <f t="shared" si="19"/>
        <v>0</v>
      </c>
      <c r="P120" s="409"/>
      <c r="Q120" s="409">
        <f t="shared" si="20"/>
        <v>1498702</v>
      </c>
      <c r="R120" s="409"/>
      <c r="S120" s="409"/>
      <c r="T120" s="406">
        <v>256</v>
      </c>
      <c r="U120" s="410">
        <f t="shared" si="33"/>
        <v>0</v>
      </c>
      <c r="V120" s="410"/>
      <c r="W120" s="410">
        <f t="shared" si="22"/>
        <v>0</v>
      </c>
      <c r="X120" s="410">
        <f t="shared" si="23"/>
        <v>0</v>
      </c>
      <c r="Y120" s="410">
        <f t="shared" si="24"/>
        <v>0</v>
      </c>
      <c r="Z120" s="410">
        <f t="shared" si="25"/>
        <v>0</v>
      </c>
      <c r="AA120" s="410">
        <f t="shared" si="26"/>
        <v>0</v>
      </c>
      <c r="AB120" s="410">
        <f>VLOOKUP(C120,'[13]Adjusted Factors 19-20'!A:N,14,FALSE)</f>
        <v>394</v>
      </c>
      <c r="AF120" s="408" t="e">
        <f>VLOOKUP(C120,#REF!,69,FALSE)</f>
        <v>#REF!</v>
      </c>
      <c r="AG120" s="406">
        <v>256</v>
      </c>
      <c r="AH120" s="407" t="s">
        <v>1</v>
      </c>
      <c r="AI120" s="395" t="s">
        <v>263</v>
      </c>
    </row>
    <row r="121" spans="1:35" x14ac:dyDescent="0.2">
      <c r="A121" s="395" t="str">
        <f t="shared" si="16"/>
        <v>258 - Clifford Road Primary School</v>
      </c>
      <c r="B121" s="395">
        <v>258</v>
      </c>
      <c r="C121" s="406">
        <v>258</v>
      </c>
      <c r="D121" s="406">
        <f t="shared" si="17"/>
        <v>258</v>
      </c>
      <c r="E121" s="407">
        <f t="shared" si="32"/>
        <v>0</v>
      </c>
      <c r="F121" s="395" t="s">
        <v>264</v>
      </c>
      <c r="G121" s="408">
        <f>VLOOKUP(C121,'[13]New ISB 19-20'!A:BX,76,FALSE)</f>
        <v>1527341.5910997528</v>
      </c>
      <c r="H121" s="408">
        <f>VLOOKUP(C121,'[13]New ISB 19-20'!A:CD,81,FALSE)</f>
        <v>-11114.62</v>
      </c>
      <c r="I121" s="408"/>
      <c r="J121" s="408">
        <f t="shared" si="18"/>
        <v>1516226.9710997527</v>
      </c>
      <c r="K121" s="606"/>
      <c r="L121" s="408">
        <f>VLOOKUP(C121,'[13]Adjusted Factors 19-20'!A:BQ,68,FALSE)*10000</f>
        <v>0</v>
      </c>
      <c r="M121" s="408">
        <f>VLOOKUP(C121,'[13]Adjusted Factors 19-20'!A:BR,69,FALSE)*10000</f>
        <v>0</v>
      </c>
      <c r="N121" s="408">
        <f>VLOOKUP(C121,'[13]Adjusted Factors 19-20'!A:BS,67,FALSE)*6000</f>
        <v>0</v>
      </c>
      <c r="O121" s="409">
        <f t="shared" si="19"/>
        <v>0</v>
      </c>
      <c r="P121" s="409"/>
      <c r="Q121" s="409">
        <f t="shared" si="20"/>
        <v>1516227</v>
      </c>
      <c r="R121" s="409"/>
      <c r="S121" s="409"/>
      <c r="T121" s="406">
        <v>258</v>
      </c>
      <c r="U121" s="410">
        <f t="shared" si="33"/>
        <v>4598</v>
      </c>
      <c r="V121" s="410"/>
      <c r="W121" s="410">
        <f t="shared" si="22"/>
        <v>5091.24</v>
      </c>
      <c r="X121" s="410">
        <f t="shared" si="23"/>
        <v>798.38</v>
      </c>
      <c r="Y121" s="410">
        <f t="shared" si="24"/>
        <v>627</v>
      </c>
      <c r="Z121" s="410">
        <f t="shared" si="25"/>
        <v>-11114.619999999999</v>
      </c>
      <c r="AA121" s="410">
        <f t="shared" si="26"/>
        <v>0</v>
      </c>
      <c r="AB121" s="410">
        <f>VLOOKUP(C121,'[13]Adjusted Factors 19-20'!A:N,14,FALSE)</f>
        <v>418</v>
      </c>
      <c r="AF121" s="408" t="e">
        <f>VLOOKUP(C121,#REF!,69,FALSE)</f>
        <v>#REF!</v>
      </c>
      <c r="AG121" s="406">
        <v>258</v>
      </c>
      <c r="AH121" s="407">
        <v>0</v>
      </c>
      <c r="AI121" s="395" t="s">
        <v>264</v>
      </c>
    </row>
    <row r="122" spans="1:35" x14ac:dyDescent="0.2">
      <c r="A122" s="395" t="str">
        <f t="shared" si="16"/>
        <v>259 - Dale Hall Community Primary School</v>
      </c>
      <c r="B122" s="395">
        <v>259</v>
      </c>
      <c r="C122" s="406">
        <v>259</v>
      </c>
      <c r="D122" s="406">
        <f t="shared" si="17"/>
        <v>259</v>
      </c>
      <c r="E122" s="407">
        <f t="shared" si="32"/>
        <v>0</v>
      </c>
      <c r="F122" s="395" t="s">
        <v>265</v>
      </c>
      <c r="G122" s="408">
        <f>VLOOKUP(C122,'[13]New ISB 19-20'!A:BX,76,FALSE)</f>
        <v>1482927.7684200001</v>
      </c>
      <c r="H122" s="408">
        <f>VLOOKUP(C122,'[13]New ISB 19-20'!A:CD,81,FALSE)</f>
        <v>-11061.44</v>
      </c>
      <c r="I122" s="408"/>
      <c r="J122" s="408">
        <f t="shared" si="18"/>
        <v>1471866.3284200002</v>
      </c>
      <c r="K122" s="606"/>
      <c r="L122" s="408">
        <f>VLOOKUP(C122,'[13]Adjusted Factors 19-20'!A:BQ,68,FALSE)*10000</f>
        <v>0</v>
      </c>
      <c r="M122" s="408">
        <f>VLOOKUP(C122,'[13]Adjusted Factors 19-20'!A:BR,69,FALSE)*10000</f>
        <v>0</v>
      </c>
      <c r="N122" s="408">
        <f>VLOOKUP(C122,'[13]Adjusted Factors 19-20'!A:BS,67,FALSE)*6000</f>
        <v>0</v>
      </c>
      <c r="O122" s="409">
        <f t="shared" si="19"/>
        <v>0</v>
      </c>
      <c r="P122" s="409"/>
      <c r="Q122" s="409">
        <f t="shared" si="20"/>
        <v>1471866</v>
      </c>
      <c r="R122" s="409"/>
      <c r="S122" s="409"/>
      <c r="T122" s="406">
        <v>259</v>
      </c>
      <c r="U122" s="410">
        <f t="shared" si="33"/>
        <v>4576</v>
      </c>
      <c r="V122" s="410"/>
      <c r="W122" s="410">
        <f t="shared" si="22"/>
        <v>5066.88</v>
      </c>
      <c r="X122" s="410">
        <f t="shared" si="23"/>
        <v>794.56</v>
      </c>
      <c r="Y122" s="410">
        <f t="shared" si="24"/>
        <v>624</v>
      </c>
      <c r="Z122" s="410">
        <f t="shared" si="25"/>
        <v>-11061.44</v>
      </c>
      <c r="AA122" s="410">
        <f t="shared" si="26"/>
        <v>0</v>
      </c>
      <c r="AB122" s="410">
        <f>VLOOKUP(C122,'[13]Adjusted Factors 19-20'!A:N,14,FALSE)</f>
        <v>416</v>
      </c>
      <c r="AF122" s="408" t="e">
        <f>VLOOKUP(C122,#REF!,69,FALSE)</f>
        <v>#REF!</v>
      </c>
      <c r="AG122" s="406">
        <v>259</v>
      </c>
      <c r="AH122" s="407">
        <v>0</v>
      </c>
      <c r="AI122" s="395" t="s">
        <v>265</v>
      </c>
    </row>
    <row r="123" spans="1:35" hidden="1" x14ac:dyDescent="0.2">
      <c r="A123" s="395" t="str">
        <f t="shared" si="16"/>
        <v>260 - The Willows Primary School</v>
      </c>
      <c r="B123" s="395">
        <v>260</v>
      </c>
      <c r="C123" s="406">
        <v>260</v>
      </c>
      <c r="D123" s="406" t="str">
        <f t="shared" si="17"/>
        <v>ACADEMY</v>
      </c>
      <c r="E123" s="407" t="str">
        <f t="shared" si="32"/>
        <v>ACADEMY</v>
      </c>
      <c r="F123" s="395" t="s">
        <v>266</v>
      </c>
      <c r="G123" s="408">
        <f>VLOOKUP(C123,'[13]New ISB 19-20'!A:BX,76,FALSE)</f>
        <v>1484556.3320133772</v>
      </c>
      <c r="H123" s="408">
        <f>VLOOKUP(C123,'[13]New ISB 19-20'!A:CD,81,FALSE)</f>
        <v>0</v>
      </c>
      <c r="I123" s="408"/>
      <c r="J123" s="408">
        <f t="shared" si="18"/>
        <v>1484556.3320133772</v>
      </c>
      <c r="K123" s="606"/>
      <c r="L123" s="408">
        <f>VLOOKUP(C123,'[13]Adjusted Factors 19-20'!A:BQ,68,FALSE)*10000</f>
        <v>0</v>
      </c>
      <c r="M123" s="408">
        <f>VLOOKUP(C123,'[13]Adjusted Factors 19-20'!A:BR,69,FALSE)*10000</f>
        <v>0</v>
      </c>
      <c r="N123" s="408">
        <f>VLOOKUP(C123,'[13]Adjusted Factors 19-20'!A:BS,67,FALSE)*6000</f>
        <v>0</v>
      </c>
      <c r="O123" s="409">
        <f t="shared" si="19"/>
        <v>0</v>
      </c>
      <c r="P123" s="409"/>
      <c r="Q123" s="409">
        <f t="shared" si="20"/>
        <v>1484556</v>
      </c>
      <c r="R123" s="409"/>
      <c r="S123" s="409"/>
      <c r="T123" s="406">
        <v>260</v>
      </c>
      <c r="U123" s="410">
        <f t="shared" si="33"/>
        <v>0</v>
      </c>
      <c r="V123" s="410"/>
      <c r="W123" s="410">
        <f t="shared" si="22"/>
        <v>0</v>
      </c>
      <c r="X123" s="410">
        <f t="shared" si="23"/>
        <v>0</v>
      </c>
      <c r="Y123" s="410">
        <f t="shared" si="24"/>
        <v>0</v>
      </c>
      <c r="Z123" s="410">
        <f t="shared" si="25"/>
        <v>0</v>
      </c>
      <c r="AA123" s="410">
        <f t="shared" si="26"/>
        <v>0</v>
      </c>
      <c r="AB123" s="410">
        <f>VLOOKUP(C123,'[13]Adjusted Factors 19-20'!A:N,14,FALSE)</f>
        <v>345</v>
      </c>
      <c r="AF123" s="408" t="e">
        <f>VLOOKUP(C123,#REF!,69,FALSE)</f>
        <v>#REF!</v>
      </c>
      <c r="AG123" s="406">
        <v>260</v>
      </c>
      <c r="AH123" s="407" t="s">
        <v>1</v>
      </c>
      <c r="AI123" s="395" t="s">
        <v>266</v>
      </c>
    </row>
    <row r="124" spans="1:35" hidden="1" x14ac:dyDescent="0.2">
      <c r="A124" s="395" t="str">
        <f t="shared" si="16"/>
        <v>262 - Gusford Primary School</v>
      </c>
      <c r="B124" s="395">
        <v>262</v>
      </c>
      <c r="C124" s="406">
        <v>262</v>
      </c>
      <c r="D124" s="406" t="str">
        <f t="shared" si="17"/>
        <v>ACADEMY</v>
      </c>
      <c r="E124" s="407" t="str">
        <f t="shared" si="32"/>
        <v>ACADEMY</v>
      </c>
      <c r="F124" s="395" t="s">
        <v>473</v>
      </c>
      <c r="G124" s="408">
        <f>VLOOKUP(C124,'[13]New ISB 19-20'!A:BX,76,FALSE)</f>
        <v>2213072.8572541047</v>
      </c>
      <c r="H124" s="408">
        <f>VLOOKUP(C124,'[13]New ISB 19-20'!A:CD,81,FALSE)</f>
        <v>0</v>
      </c>
      <c r="I124" s="408"/>
      <c r="J124" s="408">
        <f t="shared" si="18"/>
        <v>2213072.8572541047</v>
      </c>
      <c r="K124" s="606"/>
      <c r="L124" s="408">
        <f>VLOOKUP(C124,'[13]Adjusted Factors 19-20'!A:BQ,68,FALSE)*10000</f>
        <v>0</v>
      </c>
      <c r="M124" s="408">
        <f>VLOOKUP(C124,'[13]Adjusted Factors 19-20'!A:BR,69,FALSE)*10000</f>
        <v>0</v>
      </c>
      <c r="N124" s="408">
        <f>VLOOKUP(C124,'[13]Adjusted Factors 19-20'!A:BS,67,FALSE)*6000</f>
        <v>0</v>
      </c>
      <c r="O124" s="409">
        <f t="shared" si="19"/>
        <v>0</v>
      </c>
      <c r="P124" s="409"/>
      <c r="Q124" s="409">
        <f t="shared" si="20"/>
        <v>2213073</v>
      </c>
      <c r="R124" s="409"/>
      <c r="S124" s="409"/>
      <c r="T124" s="406">
        <v>262</v>
      </c>
      <c r="U124" s="410">
        <f t="shared" si="33"/>
        <v>0</v>
      </c>
      <c r="V124" s="410"/>
      <c r="W124" s="410">
        <f t="shared" si="22"/>
        <v>0</v>
      </c>
      <c r="X124" s="410">
        <f t="shared" si="23"/>
        <v>0</v>
      </c>
      <c r="Y124" s="410">
        <f t="shared" si="24"/>
        <v>0</v>
      </c>
      <c r="Z124" s="410">
        <f t="shared" si="25"/>
        <v>0</v>
      </c>
      <c r="AA124" s="410">
        <f t="shared" si="26"/>
        <v>0</v>
      </c>
      <c r="AB124" s="410">
        <f>VLOOKUP(C124,'[13]Adjusted Factors 19-20'!A:N,14,FALSE)</f>
        <v>580</v>
      </c>
      <c r="AF124" s="408" t="e">
        <f>VLOOKUP(C124,#REF!,69,FALSE)</f>
        <v>#REF!</v>
      </c>
      <c r="AG124" s="406">
        <v>262</v>
      </c>
      <c r="AH124" s="407" t="s">
        <v>1</v>
      </c>
      <c r="AI124" s="395" t="s">
        <v>473</v>
      </c>
    </row>
    <row r="125" spans="1:35" hidden="1" x14ac:dyDescent="0.2">
      <c r="A125" s="395" t="str">
        <f t="shared" si="16"/>
        <v>263 - Halifax Primary School</v>
      </c>
      <c r="B125" s="395">
        <v>263</v>
      </c>
      <c r="C125" s="406">
        <v>263</v>
      </c>
      <c r="D125" s="406" t="str">
        <f t="shared" si="17"/>
        <v>ACADEMY</v>
      </c>
      <c r="E125" s="407" t="str">
        <f t="shared" si="32"/>
        <v>ACADEMY</v>
      </c>
      <c r="F125" s="395" t="s">
        <v>267</v>
      </c>
      <c r="G125" s="408">
        <f>VLOOKUP(C125,'[13]New ISB 19-20'!A:BX,76,FALSE)</f>
        <v>1565720.8949789999</v>
      </c>
      <c r="H125" s="408">
        <f>VLOOKUP(C125,'[13]New ISB 19-20'!A:CD,81,FALSE)</f>
        <v>0</v>
      </c>
      <c r="I125" s="408"/>
      <c r="J125" s="408">
        <f t="shared" si="18"/>
        <v>1565720.8949789999</v>
      </c>
      <c r="K125" s="606"/>
      <c r="L125" s="408">
        <f>VLOOKUP(C125,'[13]Adjusted Factors 19-20'!A:BQ,68,FALSE)*10000</f>
        <v>0</v>
      </c>
      <c r="M125" s="408">
        <f>VLOOKUP(C125,'[13]Adjusted Factors 19-20'!A:BR,69,FALSE)*10000</f>
        <v>0</v>
      </c>
      <c r="N125" s="408">
        <f>VLOOKUP(C125,'[13]Adjusted Factors 19-20'!A:BS,67,FALSE)*6000</f>
        <v>0</v>
      </c>
      <c r="O125" s="409">
        <f t="shared" si="19"/>
        <v>0</v>
      </c>
      <c r="P125" s="409"/>
      <c r="Q125" s="409">
        <f t="shared" si="20"/>
        <v>1565721</v>
      </c>
      <c r="R125" s="409"/>
      <c r="S125" s="409"/>
      <c r="T125" s="406">
        <v>263</v>
      </c>
      <c r="U125" s="410">
        <f t="shared" si="33"/>
        <v>0</v>
      </c>
      <c r="V125" s="410"/>
      <c r="W125" s="410">
        <f t="shared" si="22"/>
        <v>0</v>
      </c>
      <c r="X125" s="410">
        <f t="shared" si="23"/>
        <v>0</v>
      </c>
      <c r="Y125" s="410">
        <f t="shared" si="24"/>
        <v>0</v>
      </c>
      <c r="Z125" s="410">
        <f t="shared" si="25"/>
        <v>0</v>
      </c>
      <c r="AA125" s="410">
        <f t="shared" si="26"/>
        <v>0</v>
      </c>
      <c r="AB125" s="410">
        <f>VLOOKUP(C125,'[13]Adjusted Factors 19-20'!A:N,14,FALSE)</f>
        <v>416</v>
      </c>
      <c r="AF125" s="408" t="e">
        <f>VLOOKUP(C125,#REF!,69,FALSE)</f>
        <v>#REF!</v>
      </c>
      <c r="AG125" s="406">
        <v>263</v>
      </c>
      <c r="AH125" s="407" t="s">
        <v>1</v>
      </c>
      <c r="AI125" s="395" t="s">
        <v>267</v>
      </c>
    </row>
    <row r="126" spans="1:35" hidden="1" x14ac:dyDescent="0.2">
      <c r="A126" s="395" t="str">
        <f t="shared" si="16"/>
        <v>264 - Handford Hall Primary School</v>
      </c>
      <c r="B126" s="395">
        <v>264</v>
      </c>
      <c r="C126" s="406">
        <v>264</v>
      </c>
      <c r="D126" s="406" t="str">
        <f t="shared" si="17"/>
        <v>ACADEMY</v>
      </c>
      <c r="E126" s="407" t="str">
        <f t="shared" si="32"/>
        <v>ACADEMY</v>
      </c>
      <c r="F126" s="395" t="s">
        <v>268</v>
      </c>
      <c r="G126" s="408">
        <f>VLOOKUP(C126,'[13]New ISB 19-20'!A:BX,76,FALSE)</f>
        <v>1333937.4154850461</v>
      </c>
      <c r="H126" s="408">
        <f>VLOOKUP(C126,'[13]New ISB 19-20'!A:CD,81,FALSE)</f>
        <v>0</v>
      </c>
      <c r="I126" s="408"/>
      <c r="J126" s="408">
        <f t="shared" si="18"/>
        <v>1333937.4154850461</v>
      </c>
      <c r="K126" s="606"/>
      <c r="L126" s="408">
        <f>VLOOKUP(C126,'[13]Adjusted Factors 19-20'!A:BQ,68,FALSE)*10000</f>
        <v>0</v>
      </c>
      <c r="M126" s="408">
        <f>VLOOKUP(C126,'[13]Adjusted Factors 19-20'!A:BR,69,FALSE)*10000</f>
        <v>0</v>
      </c>
      <c r="N126" s="408">
        <f>VLOOKUP(C126,'[13]Adjusted Factors 19-20'!A:BS,67,FALSE)*6000</f>
        <v>0</v>
      </c>
      <c r="O126" s="409">
        <f t="shared" si="19"/>
        <v>0</v>
      </c>
      <c r="P126" s="409"/>
      <c r="Q126" s="409">
        <f t="shared" si="20"/>
        <v>1333937</v>
      </c>
      <c r="R126" s="409"/>
      <c r="S126" s="409"/>
      <c r="T126" s="406">
        <v>264</v>
      </c>
      <c r="U126" s="410">
        <f t="shared" si="33"/>
        <v>0</v>
      </c>
      <c r="V126" s="410"/>
      <c r="W126" s="410">
        <f t="shared" si="22"/>
        <v>0</v>
      </c>
      <c r="X126" s="410">
        <f t="shared" si="23"/>
        <v>0</v>
      </c>
      <c r="Y126" s="410">
        <f t="shared" si="24"/>
        <v>0</v>
      </c>
      <c r="Z126" s="410">
        <f t="shared" si="25"/>
        <v>0</v>
      </c>
      <c r="AA126" s="410">
        <f t="shared" si="26"/>
        <v>0</v>
      </c>
      <c r="AB126" s="410">
        <f>VLOOKUP(C126,'[13]Adjusted Factors 19-20'!A:N,14,FALSE)</f>
        <v>328</v>
      </c>
      <c r="AF126" s="408" t="e">
        <f>VLOOKUP(C126,#REF!,69,FALSE)</f>
        <v>#REF!</v>
      </c>
      <c r="AG126" s="406">
        <v>264</v>
      </c>
      <c r="AH126" s="407" t="s">
        <v>1</v>
      </c>
      <c r="AI126" s="395" t="s">
        <v>268</v>
      </c>
    </row>
    <row r="127" spans="1:35" hidden="1" x14ac:dyDescent="0.2">
      <c r="A127" s="395" t="str">
        <f t="shared" si="16"/>
        <v>267 - Hillside Community Primary School</v>
      </c>
      <c r="B127" s="395">
        <v>267</v>
      </c>
      <c r="C127" s="406">
        <v>267</v>
      </c>
      <c r="D127" s="406" t="str">
        <f t="shared" si="17"/>
        <v>ACADEMY</v>
      </c>
      <c r="E127" s="407" t="str">
        <f t="shared" si="32"/>
        <v>ACADEMY</v>
      </c>
      <c r="F127" s="395" t="s">
        <v>269</v>
      </c>
      <c r="G127" s="408">
        <f>VLOOKUP(C127,'[13]New ISB 19-20'!A:BX,76,FALSE)</f>
        <v>2361985.5976441726</v>
      </c>
      <c r="H127" s="408">
        <f>VLOOKUP(C127,'[13]New ISB 19-20'!A:CD,81,FALSE)</f>
        <v>0</v>
      </c>
      <c r="I127" s="408"/>
      <c r="J127" s="408">
        <f t="shared" si="18"/>
        <v>2361985.5976441726</v>
      </c>
      <c r="K127" s="606"/>
      <c r="L127" s="408">
        <f>VLOOKUP(C127,'[13]Adjusted Factors 19-20'!A:BQ,68,FALSE)*10000</f>
        <v>0</v>
      </c>
      <c r="M127" s="408">
        <f>VLOOKUP(C127,'[13]Adjusted Factors 19-20'!A:BR,69,FALSE)*10000</f>
        <v>0</v>
      </c>
      <c r="N127" s="408">
        <f>VLOOKUP(C127,'[13]Adjusted Factors 19-20'!A:BS,67,FALSE)*6000</f>
        <v>0</v>
      </c>
      <c r="O127" s="409">
        <f t="shared" si="19"/>
        <v>0</v>
      </c>
      <c r="P127" s="409"/>
      <c r="Q127" s="409">
        <f t="shared" si="20"/>
        <v>2361986</v>
      </c>
      <c r="R127" s="409"/>
      <c r="S127" s="409"/>
      <c r="T127" s="406">
        <v>267</v>
      </c>
      <c r="U127" s="410">
        <f t="shared" si="33"/>
        <v>0</v>
      </c>
      <c r="V127" s="410"/>
      <c r="W127" s="410">
        <f t="shared" si="22"/>
        <v>0</v>
      </c>
      <c r="X127" s="410">
        <f t="shared" si="23"/>
        <v>0</v>
      </c>
      <c r="Y127" s="410">
        <f t="shared" si="24"/>
        <v>0</v>
      </c>
      <c r="Z127" s="410">
        <f t="shared" si="25"/>
        <v>0</v>
      </c>
      <c r="AA127" s="410">
        <f t="shared" si="26"/>
        <v>0</v>
      </c>
      <c r="AB127" s="410">
        <f>VLOOKUP(C127,'[13]Adjusted Factors 19-20'!A:N,14,FALSE)</f>
        <v>552</v>
      </c>
      <c r="AF127" s="408" t="e">
        <f>VLOOKUP(C127,#REF!,69,FALSE)</f>
        <v>#REF!</v>
      </c>
      <c r="AG127" s="406">
        <v>267</v>
      </c>
      <c r="AH127" s="407" t="s">
        <v>1</v>
      </c>
      <c r="AI127" s="395" t="s">
        <v>269</v>
      </c>
    </row>
    <row r="128" spans="1:35" hidden="1" x14ac:dyDescent="0.2">
      <c r="A128" s="395" t="str">
        <f t="shared" si="16"/>
        <v>269 - Morland Primary School</v>
      </c>
      <c r="B128" s="395">
        <v>269</v>
      </c>
      <c r="C128" s="406">
        <v>269</v>
      </c>
      <c r="D128" s="406" t="str">
        <f t="shared" si="17"/>
        <v>ACADEMY</v>
      </c>
      <c r="E128" s="407" t="s">
        <v>1</v>
      </c>
      <c r="F128" s="395" t="s">
        <v>472</v>
      </c>
      <c r="G128" s="408">
        <f>VLOOKUP(C128,'[13]New ISB 19-20'!A:BX,76,FALSE)</f>
        <v>1578786.8464257692</v>
      </c>
      <c r="H128" s="408">
        <f>VLOOKUP(C128,'[13]New ISB 19-20'!A:CD,81,FALSE)</f>
        <v>0</v>
      </c>
      <c r="I128" s="408"/>
      <c r="J128" s="408">
        <f t="shared" si="18"/>
        <v>1578786.8464257692</v>
      </c>
      <c r="K128" s="606"/>
      <c r="L128" s="408">
        <f>VLOOKUP(C128,'[13]Adjusted Factors 19-20'!A:BQ,68,FALSE)*10000</f>
        <v>0</v>
      </c>
      <c r="M128" s="408">
        <f>VLOOKUP(C128,'[13]Adjusted Factors 19-20'!A:BR,69,FALSE)*10000</f>
        <v>0</v>
      </c>
      <c r="N128" s="408">
        <f>VLOOKUP(C128,'[13]Adjusted Factors 19-20'!A:BS,67,FALSE)*6000</f>
        <v>0</v>
      </c>
      <c r="O128" s="409">
        <f t="shared" si="19"/>
        <v>0</v>
      </c>
      <c r="P128" s="409"/>
      <c r="Q128" s="409">
        <f t="shared" si="20"/>
        <v>1578787</v>
      </c>
      <c r="R128" s="409"/>
      <c r="S128" s="409"/>
      <c r="T128" s="406">
        <v>269</v>
      </c>
      <c r="U128" s="410">
        <f t="shared" si="33"/>
        <v>0</v>
      </c>
      <c r="V128" s="410"/>
      <c r="W128" s="410">
        <f t="shared" si="22"/>
        <v>0</v>
      </c>
      <c r="X128" s="410">
        <f t="shared" si="23"/>
        <v>0</v>
      </c>
      <c r="Y128" s="410">
        <f t="shared" si="24"/>
        <v>0</v>
      </c>
      <c r="Z128" s="410">
        <f t="shared" si="25"/>
        <v>0</v>
      </c>
      <c r="AA128" s="410">
        <f t="shared" si="26"/>
        <v>0</v>
      </c>
      <c r="AB128" s="410">
        <f>VLOOKUP(C128,'[13]Adjusted Factors 19-20'!A:N,14,FALSE)</f>
        <v>371</v>
      </c>
      <c r="AF128" s="408" t="e">
        <f>VLOOKUP(C128,#REF!,69,FALSE)</f>
        <v>#REF!</v>
      </c>
      <c r="AG128" s="406">
        <v>269</v>
      </c>
      <c r="AH128" s="407">
        <v>0</v>
      </c>
      <c r="AI128" s="395" t="s">
        <v>472</v>
      </c>
    </row>
    <row r="129" spans="1:35" hidden="1" x14ac:dyDescent="0.2">
      <c r="A129" s="395" t="str">
        <f t="shared" si="16"/>
        <v>270 - Murrayfield Community Primary School</v>
      </c>
      <c r="B129" s="395">
        <v>270</v>
      </c>
      <c r="C129" s="406">
        <v>270</v>
      </c>
      <c r="D129" s="406" t="str">
        <f t="shared" si="17"/>
        <v>ACADEMY</v>
      </c>
      <c r="E129" s="407" t="str">
        <f t="shared" ref="E129:E138" si="34">AH129</f>
        <v>ACADEMY</v>
      </c>
      <c r="F129" s="395" t="s">
        <v>270</v>
      </c>
      <c r="G129" s="408">
        <f>VLOOKUP(C129,'[13]New ISB 19-20'!A:BX,76,FALSE)</f>
        <v>1384811.8222488402</v>
      </c>
      <c r="H129" s="408">
        <f>VLOOKUP(C129,'[13]New ISB 19-20'!A:CD,81,FALSE)</f>
        <v>0</v>
      </c>
      <c r="I129" s="408"/>
      <c r="J129" s="408">
        <f t="shared" si="18"/>
        <v>1384811.8222488402</v>
      </c>
      <c r="K129" s="606"/>
      <c r="L129" s="408">
        <f>VLOOKUP(C129,'[13]Adjusted Factors 19-20'!A:BQ,68,FALSE)*10000</f>
        <v>0</v>
      </c>
      <c r="M129" s="408">
        <f>VLOOKUP(C129,'[13]Adjusted Factors 19-20'!A:BR,69,FALSE)*10000</f>
        <v>0</v>
      </c>
      <c r="N129" s="408">
        <f>VLOOKUP(C129,'[13]Adjusted Factors 19-20'!A:BS,67,FALSE)*6000</f>
        <v>0</v>
      </c>
      <c r="O129" s="409">
        <f t="shared" si="19"/>
        <v>0</v>
      </c>
      <c r="P129" s="409"/>
      <c r="Q129" s="409">
        <f t="shared" si="20"/>
        <v>1384812</v>
      </c>
      <c r="R129" s="409"/>
      <c r="S129" s="409"/>
      <c r="T129" s="406">
        <v>270</v>
      </c>
      <c r="U129" s="410">
        <f t="shared" si="33"/>
        <v>0</v>
      </c>
      <c r="V129" s="410"/>
      <c r="W129" s="410">
        <f t="shared" si="22"/>
        <v>0</v>
      </c>
      <c r="X129" s="410">
        <f t="shared" si="23"/>
        <v>0</v>
      </c>
      <c r="Y129" s="410">
        <f t="shared" si="24"/>
        <v>0</v>
      </c>
      <c r="Z129" s="410">
        <f t="shared" si="25"/>
        <v>0</v>
      </c>
      <c r="AA129" s="410">
        <f t="shared" si="26"/>
        <v>0</v>
      </c>
      <c r="AB129" s="410">
        <f>VLOOKUP(C129,'[13]Adjusted Factors 19-20'!A:N,14,FALSE)</f>
        <v>325</v>
      </c>
      <c r="AF129" s="408" t="e">
        <f>VLOOKUP(C129,#REF!,69,FALSE)</f>
        <v>#REF!</v>
      </c>
      <c r="AG129" s="406">
        <v>270</v>
      </c>
      <c r="AH129" s="407" t="s">
        <v>1</v>
      </c>
      <c r="AI129" s="395" t="s">
        <v>270</v>
      </c>
    </row>
    <row r="130" spans="1:35" x14ac:dyDescent="0.2">
      <c r="A130" s="395" t="str">
        <f t="shared" si="16"/>
        <v>273 - Ravenswood Primary School</v>
      </c>
      <c r="B130" s="395">
        <v>273</v>
      </c>
      <c r="C130" s="406">
        <v>273</v>
      </c>
      <c r="D130" s="406">
        <f t="shared" si="17"/>
        <v>273</v>
      </c>
      <c r="E130" s="407">
        <f t="shared" si="34"/>
        <v>0</v>
      </c>
      <c r="F130" s="395" t="s">
        <v>271</v>
      </c>
      <c r="G130" s="408">
        <f>VLOOKUP(C130,'[13]New ISB 19-20'!A:BX,76,FALSE)</f>
        <v>1792663.5573380925</v>
      </c>
      <c r="H130" s="408">
        <f>VLOOKUP(C130,'[13]New ISB 19-20'!A:CD,81,FALSE)</f>
        <v>-10875.31</v>
      </c>
      <c r="I130" s="408"/>
      <c r="J130" s="408">
        <f t="shared" si="18"/>
        <v>1781788.2473380924</v>
      </c>
      <c r="K130" s="606"/>
      <c r="L130" s="408">
        <f>VLOOKUP(C130,'[13]Adjusted Factors 19-20'!A:BQ,68,FALSE)*10000</f>
        <v>0</v>
      </c>
      <c r="M130" s="408">
        <f>VLOOKUP(C130,'[13]Adjusted Factors 19-20'!A:BR,69,FALSE)*10000</f>
        <v>0</v>
      </c>
      <c r="N130" s="408">
        <f>VLOOKUP(C130,'[13]Adjusted Factors 19-20'!A:BS,67,FALSE)*6000</f>
        <v>0</v>
      </c>
      <c r="O130" s="409">
        <f t="shared" si="19"/>
        <v>0</v>
      </c>
      <c r="P130" s="409"/>
      <c r="Q130" s="409">
        <f t="shared" si="20"/>
        <v>1781788</v>
      </c>
      <c r="R130" s="409"/>
      <c r="S130" s="409"/>
      <c r="T130" s="406">
        <v>273</v>
      </c>
      <c r="U130" s="410">
        <f t="shared" si="33"/>
        <v>4499</v>
      </c>
      <c r="V130" s="410"/>
      <c r="W130" s="410">
        <f t="shared" si="22"/>
        <v>4981.62</v>
      </c>
      <c r="X130" s="410">
        <f t="shared" si="23"/>
        <v>781.18999999999994</v>
      </c>
      <c r="Y130" s="410">
        <f t="shared" si="24"/>
        <v>613.5</v>
      </c>
      <c r="Z130" s="410">
        <f t="shared" si="25"/>
        <v>-10875.31</v>
      </c>
      <c r="AA130" s="410">
        <f t="shared" si="26"/>
        <v>0</v>
      </c>
      <c r="AB130" s="410">
        <f>VLOOKUP(C130,'[13]Adjusted Factors 19-20'!A:N,14,FALSE)</f>
        <v>409</v>
      </c>
      <c r="AF130" s="408" t="e">
        <f>VLOOKUP(C130,#REF!,69,FALSE)</f>
        <v>#REF!</v>
      </c>
      <c r="AG130" s="406">
        <v>273</v>
      </c>
      <c r="AH130" s="407">
        <v>0</v>
      </c>
      <c r="AI130" s="395" t="s">
        <v>271</v>
      </c>
    </row>
    <row r="131" spans="1:35" hidden="1" x14ac:dyDescent="0.2">
      <c r="A131" s="395" t="str">
        <f t="shared" ref="A131:A194" si="35">CONCATENATE(B131," - ",F131)</f>
        <v>274 - Pipers Vale Community Primary School</v>
      </c>
      <c r="B131" s="395">
        <v>274</v>
      </c>
      <c r="C131" s="406">
        <v>274</v>
      </c>
      <c r="D131" s="406" t="str">
        <f t="shared" ref="D131:D194" si="36">IF(E131="ACADEMY","ACADEMY",C131)</f>
        <v>ACADEMY</v>
      </c>
      <c r="E131" s="407" t="str">
        <f t="shared" si="34"/>
        <v>ACADEMY</v>
      </c>
      <c r="F131" s="395" t="s">
        <v>272</v>
      </c>
      <c r="G131" s="408">
        <f>VLOOKUP(C131,'[13]New ISB 19-20'!A:BX,76,FALSE)</f>
        <v>1520949.3361794988</v>
      </c>
      <c r="H131" s="408">
        <f>VLOOKUP(C131,'[13]New ISB 19-20'!A:CD,81,FALSE)</f>
        <v>0</v>
      </c>
      <c r="I131" s="408"/>
      <c r="J131" s="408">
        <f t="shared" ref="J131:J194" si="37">G131+H131</f>
        <v>1520949.3361794988</v>
      </c>
      <c r="K131" s="606"/>
      <c r="L131" s="408">
        <f>VLOOKUP(C131,'[13]Adjusted Factors 19-20'!A:BQ,68,FALSE)*10000</f>
        <v>0</v>
      </c>
      <c r="M131" s="408">
        <f>VLOOKUP(C131,'[13]Adjusted Factors 19-20'!A:BR,69,FALSE)*10000</f>
        <v>0</v>
      </c>
      <c r="N131" s="408">
        <f>VLOOKUP(C131,'[13]Adjusted Factors 19-20'!A:BS,67,FALSE)*6000</f>
        <v>0</v>
      </c>
      <c r="O131" s="409">
        <f t="shared" ref="O131:O194" si="38">SUM(L131:N131)</f>
        <v>0</v>
      </c>
      <c r="P131" s="409"/>
      <c r="Q131" s="409">
        <f t="shared" ref="Q131:Q194" si="39">ROUND(J131+K131+O131+P131,0)</f>
        <v>1520949</v>
      </c>
      <c r="R131" s="409"/>
      <c r="S131" s="409"/>
      <c r="T131" s="406">
        <v>274</v>
      </c>
      <c r="U131" s="410">
        <f t="shared" si="33"/>
        <v>0</v>
      </c>
      <c r="V131" s="410"/>
      <c r="W131" s="410">
        <f t="shared" ref="W131:W194" si="40">IF(H131=0,0,$W$2*AB131)</f>
        <v>0</v>
      </c>
      <c r="X131" s="410">
        <f t="shared" ref="X131:X194" si="41">IF(H131=0,0,$X$2*AB131)</f>
        <v>0</v>
      </c>
      <c r="Y131" s="410">
        <f t="shared" ref="Y131:Y194" si="42">IF(H131=0,0,$Y$2*AB131)</f>
        <v>0</v>
      </c>
      <c r="Z131" s="410">
        <f t="shared" ref="Z131:Z194" si="43">-SUM(U131:Y131)</f>
        <v>0</v>
      </c>
      <c r="AA131" s="410">
        <f t="shared" ref="AA131:AA194" si="44">Z131-H131</f>
        <v>0</v>
      </c>
      <c r="AB131" s="410">
        <f>VLOOKUP(C131,'[13]Adjusted Factors 19-20'!A:N,14,FALSE)</f>
        <v>338</v>
      </c>
      <c r="AF131" s="408" t="e">
        <f>VLOOKUP(C131,#REF!,69,FALSE)</f>
        <v>#REF!</v>
      </c>
      <c r="AG131" s="406">
        <v>274</v>
      </c>
      <c r="AH131" s="407" t="s">
        <v>1</v>
      </c>
      <c r="AI131" s="395" t="s">
        <v>272</v>
      </c>
    </row>
    <row r="132" spans="1:35" x14ac:dyDescent="0.2">
      <c r="A132" s="395" t="str">
        <f t="shared" si="35"/>
        <v>275 - Ranelagh Primary School</v>
      </c>
      <c r="B132" s="395">
        <v>275</v>
      </c>
      <c r="C132" s="406">
        <v>275</v>
      </c>
      <c r="D132" s="406">
        <f t="shared" si="36"/>
        <v>275</v>
      </c>
      <c r="E132" s="407">
        <f t="shared" si="34"/>
        <v>0</v>
      </c>
      <c r="F132" s="395" t="s">
        <v>273</v>
      </c>
      <c r="G132" s="408">
        <f>VLOOKUP(C132,'[13]New ISB 19-20'!A:BX,76,FALSE)</f>
        <v>1214928.7324534652</v>
      </c>
      <c r="H132" s="408">
        <f>VLOOKUP(C132,'[13]New ISB 19-20'!A:CD,81,FALSE)</f>
        <v>-7099.53</v>
      </c>
      <c r="I132" s="408"/>
      <c r="J132" s="408">
        <f t="shared" si="37"/>
        <v>1207829.2024534652</v>
      </c>
      <c r="K132" s="606"/>
      <c r="L132" s="408">
        <f>VLOOKUP(C132,'[13]Adjusted Factors 19-20'!A:BQ,68,FALSE)*10000</f>
        <v>0</v>
      </c>
      <c r="M132" s="408">
        <f>VLOOKUP(C132,'[13]Adjusted Factors 19-20'!A:BR,69,FALSE)*10000</f>
        <v>0</v>
      </c>
      <c r="N132" s="408">
        <f>VLOOKUP(C132,'[13]Adjusted Factors 19-20'!A:BS,67,FALSE)*6000</f>
        <v>0</v>
      </c>
      <c r="O132" s="409">
        <f t="shared" si="38"/>
        <v>0</v>
      </c>
      <c r="P132" s="409"/>
      <c r="Q132" s="409">
        <f t="shared" si="39"/>
        <v>1207829</v>
      </c>
      <c r="R132" s="409"/>
      <c r="S132" s="409"/>
      <c r="T132" s="406">
        <v>275</v>
      </c>
      <c r="U132" s="410">
        <f t="shared" si="33"/>
        <v>2937</v>
      </c>
      <c r="V132" s="410"/>
      <c r="W132" s="410">
        <f t="shared" si="40"/>
        <v>3252.06</v>
      </c>
      <c r="X132" s="410">
        <f t="shared" si="41"/>
        <v>509.96999999999997</v>
      </c>
      <c r="Y132" s="410">
        <f t="shared" si="42"/>
        <v>400.5</v>
      </c>
      <c r="Z132" s="410">
        <f t="shared" si="43"/>
        <v>-7099.53</v>
      </c>
      <c r="AA132" s="410">
        <f t="shared" si="44"/>
        <v>0</v>
      </c>
      <c r="AB132" s="410">
        <f>VLOOKUP(C132,'[13]Adjusted Factors 19-20'!A:N,14,FALSE)</f>
        <v>267</v>
      </c>
      <c r="AF132" s="408" t="e">
        <f>VLOOKUP(C132,#REF!,69,FALSE)</f>
        <v>#REF!</v>
      </c>
      <c r="AG132" s="406">
        <v>275</v>
      </c>
      <c r="AH132" s="407">
        <v>0</v>
      </c>
      <c r="AI132" s="395" t="s">
        <v>273</v>
      </c>
    </row>
    <row r="133" spans="1:35" hidden="1" x14ac:dyDescent="0.2">
      <c r="A133" s="395" t="str">
        <f t="shared" si="35"/>
        <v>279 - Rose Hill Primary School</v>
      </c>
      <c r="B133" s="395">
        <v>279</v>
      </c>
      <c r="C133" s="406">
        <v>279</v>
      </c>
      <c r="D133" s="406" t="str">
        <f t="shared" si="36"/>
        <v>ACADEMY</v>
      </c>
      <c r="E133" s="407" t="str">
        <f t="shared" si="34"/>
        <v>ACADEMY</v>
      </c>
      <c r="F133" s="395" t="s">
        <v>274</v>
      </c>
      <c r="G133" s="408">
        <f>VLOOKUP(C133,'[13]New ISB 19-20'!A:BX,76,FALSE)</f>
        <v>1167351.9769138037</v>
      </c>
      <c r="H133" s="408">
        <f>VLOOKUP(C133,'[13]New ISB 19-20'!A:CD,81,FALSE)</f>
        <v>0</v>
      </c>
      <c r="I133" s="408"/>
      <c r="J133" s="408">
        <f t="shared" si="37"/>
        <v>1167351.9769138037</v>
      </c>
      <c r="K133" s="606"/>
      <c r="L133" s="408">
        <f>VLOOKUP(C133,'[13]Adjusted Factors 19-20'!A:BQ,68,FALSE)*10000</f>
        <v>0</v>
      </c>
      <c r="M133" s="408">
        <f>VLOOKUP(C133,'[13]Adjusted Factors 19-20'!A:BR,69,FALSE)*10000</f>
        <v>0</v>
      </c>
      <c r="N133" s="408">
        <f>VLOOKUP(C133,'[13]Adjusted Factors 19-20'!A:BS,67,FALSE)*6000</f>
        <v>0</v>
      </c>
      <c r="O133" s="409">
        <f t="shared" si="38"/>
        <v>0</v>
      </c>
      <c r="P133" s="409"/>
      <c r="Q133" s="409">
        <f t="shared" si="39"/>
        <v>1167352</v>
      </c>
      <c r="R133" s="409"/>
      <c r="S133" s="409"/>
      <c r="T133" s="406">
        <v>279</v>
      </c>
      <c r="U133" s="410">
        <f t="shared" si="33"/>
        <v>0</v>
      </c>
      <c r="V133" s="410"/>
      <c r="W133" s="410">
        <f t="shared" si="40"/>
        <v>0</v>
      </c>
      <c r="X133" s="410">
        <f t="shared" si="41"/>
        <v>0</v>
      </c>
      <c r="Y133" s="410">
        <f t="shared" si="42"/>
        <v>0</v>
      </c>
      <c r="Z133" s="410">
        <f t="shared" si="43"/>
        <v>0</v>
      </c>
      <c r="AA133" s="410">
        <f t="shared" si="44"/>
        <v>0</v>
      </c>
      <c r="AB133" s="410">
        <f>VLOOKUP(C133,'[13]Adjusted Factors 19-20'!A:N,14,FALSE)</f>
        <v>305</v>
      </c>
      <c r="AF133" s="408" t="e">
        <f>VLOOKUP(C133,#REF!,69,FALSE)</f>
        <v>#REF!</v>
      </c>
      <c r="AG133" s="406">
        <v>279</v>
      </c>
      <c r="AH133" s="407" t="s">
        <v>1</v>
      </c>
      <c r="AI133" s="395" t="s">
        <v>274</v>
      </c>
    </row>
    <row r="134" spans="1:35" x14ac:dyDescent="0.2">
      <c r="A134" s="395" t="str">
        <f t="shared" si="35"/>
        <v>281 - Rushmere Hall Primary School</v>
      </c>
      <c r="B134" s="395">
        <v>281</v>
      </c>
      <c r="C134" s="406">
        <v>281</v>
      </c>
      <c r="D134" s="406">
        <f t="shared" si="36"/>
        <v>281</v>
      </c>
      <c r="E134" s="407">
        <f t="shared" si="34"/>
        <v>0</v>
      </c>
      <c r="F134" s="395" t="s">
        <v>275</v>
      </c>
      <c r="G134" s="408">
        <f>VLOOKUP(C134,'[13]New ISB 19-20'!A:BX,76,FALSE)</f>
        <v>2196958.2828348549</v>
      </c>
      <c r="H134" s="408">
        <f>VLOOKUP(C134,'[13]New ISB 19-20'!A:CD,81,FALSE)</f>
        <v>-15900.82</v>
      </c>
      <c r="I134" s="408"/>
      <c r="J134" s="408">
        <f t="shared" si="37"/>
        <v>2181057.4628348551</v>
      </c>
      <c r="K134" s="606"/>
      <c r="L134" s="408">
        <f>VLOOKUP(C134,'[13]Adjusted Factors 19-20'!A:BQ,68,FALSE)*10000</f>
        <v>0</v>
      </c>
      <c r="M134" s="408">
        <f>VLOOKUP(C134,'[13]Adjusted Factors 19-20'!A:BR,69,FALSE)*10000</f>
        <v>0</v>
      </c>
      <c r="N134" s="408">
        <f>VLOOKUP(C134,'[13]Adjusted Factors 19-20'!A:BS,67,FALSE)*6000</f>
        <v>168000</v>
      </c>
      <c r="O134" s="409">
        <f t="shared" si="38"/>
        <v>168000</v>
      </c>
      <c r="P134" s="409"/>
      <c r="Q134" s="409">
        <f t="shared" si="39"/>
        <v>2349057</v>
      </c>
      <c r="R134" s="409"/>
      <c r="S134" s="409"/>
      <c r="T134" s="406">
        <v>281</v>
      </c>
      <c r="U134" s="410">
        <f t="shared" si="33"/>
        <v>6578</v>
      </c>
      <c r="V134" s="410"/>
      <c r="W134" s="410">
        <f t="shared" si="40"/>
        <v>7283.6399999999994</v>
      </c>
      <c r="X134" s="410">
        <f t="shared" si="41"/>
        <v>1142.18</v>
      </c>
      <c r="Y134" s="410">
        <f t="shared" si="42"/>
        <v>897</v>
      </c>
      <c r="Z134" s="410">
        <f t="shared" si="43"/>
        <v>-15900.82</v>
      </c>
      <c r="AA134" s="410">
        <f t="shared" si="44"/>
        <v>0</v>
      </c>
      <c r="AB134" s="410">
        <f>VLOOKUP(C134,'[13]Adjusted Factors 19-20'!A:N,14,FALSE)</f>
        <v>598</v>
      </c>
      <c r="AF134" s="408" t="e">
        <f>VLOOKUP(C134,#REF!,69,FALSE)</f>
        <v>#REF!</v>
      </c>
      <c r="AG134" s="406">
        <v>281</v>
      </c>
      <c r="AH134" s="407">
        <v>0</v>
      </c>
      <c r="AI134" s="395" t="s">
        <v>275</v>
      </c>
    </row>
    <row r="135" spans="1:35" hidden="1" x14ac:dyDescent="0.2">
      <c r="A135" s="395" t="str">
        <f t="shared" si="35"/>
        <v>283 - St Helen's Primary School</v>
      </c>
      <c r="B135" s="395">
        <v>283</v>
      </c>
      <c r="C135" s="406">
        <v>283</v>
      </c>
      <c r="D135" s="406" t="str">
        <f t="shared" si="36"/>
        <v>ACADEMY</v>
      </c>
      <c r="E135" s="407" t="str">
        <f t="shared" si="34"/>
        <v>ACADEMY</v>
      </c>
      <c r="F135" s="395" t="s">
        <v>276</v>
      </c>
      <c r="G135" s="408">
        <f>VLOOKUP(C135,'[13]New ISB 19-20'!A:BX,76,FALSE)</f>
        <v>1609345.3301572984</v>
      </c>
      <c r="H135" s="408">
        <f>VLOOKUP(C135,'[13]New ISB 19-20'!A:CD,81,FALSE)</f>
        <v>0</v>
      </c>
      <c r="I135" s="408"/>
      <c r="J135" s="408">
        <f t="shared" si="37"/>
        <v>1609345.3301572984</v>
      </c>
      <c r="K135" s="606"/>
      <c r="L135" s="408">
        <f>VLOOKUP(C135,'[13]Adjusted Factors 19-20'!A:BQ,68,FALSE)*10000</f>
        <v>0</v>
      </c>
      <c r="M135" s="408">
        <f>VLOOKUP(C135,'[13]Adjusted Factors 19-20'!A:BR,69,FALSE)*10000</f>
        <v>0</v>
      </c>
      <c r="N135" s="408">
        <f>VLOOKUP(C135,'[13]Adjusted Factors 19-20'!A:BS,67,FALSE)*6000</f>
        <v>0</v>
      </c>
      <c r="O135" s="409">
        <f t="shared" si="38"/>
        <v>0</v>
      </c>
      <c r="P135" s="409"/>
      <c r="Q135" s="409">
        <f t="shared" si="39"/>
        <v>1609345</v>
      </c>
      <c r="R135" s="409"/>
      <c r="S135" s="409"/>
      <c r="T135" s="406">
        <v>283</v>
      </c>
      <c r="U135" s="410">
        <f t="shared" si="33"/>
        <v>0</v>
      </c>
      <c r="V135" s="410"/>
      <c r="W135" s="410">
        <f t="shared" si="40"/>
        <v>0</v>
      </c>
      <c r="X135" s="410">
        <f t="shared" si="41"/>
        <v>0</v>
      </c>
      <c r="Y135" s="410">
        <f t="shared" si="42"/>
        <v>0</v>
      </c>
      <c r="Z135" s="410">
        <f t="shared" si="43"/>
        <v>0</v>
      </c>
      <c r="AA135" s="410">
        <f t="shared" si="44"/>
        <v>0</v>
      </c>
      <c r="AB135" s="410">
        <f>VLOOKUP(C135,'[13]Adjusted Factors 19-20'!A:N,14,FALSE)</f>
        <v>417</v>
      </c>
      <c r="AF135" s="408" t="e">
        <f>VLOOKUP(C135,#REF!,69,FALSE)</f>
        <v>#REF!</v>
      </c>
      <c r="AG135" s="406">
        <v>283</v>
      </c>
      <c r="AH135" s="407" t="s">
        <v>1</v>
      </c>
      <c r="AI135" s="395" t="s">
        <v>276</v>
      </c>
    </row>
    <row r="136" spans="1:35" x14ac:dyDescent="0.2">
      <c r="A136" s="395" t="str">
        <f t="shared" si="35"/>
        <v>284 - St John's CEVAP School</v>
      </c>
      <c r="B136" s="395">
        <v>284</v>
      </c>
      <c r="C136" s="406">
        <v>284</v>
      </c>
      <c r="D136" s="406">
        <f t="shared" si="36"/>
        <v>284</v>
      </c>
      <c r="E136" s="407">
        <f t="shared" si="34"/>
        <v>0</v>
      </c>
      <c r="F136" s="395" t="s">
        <v>277</v>
      </c>
      <c r="G136" s="408">
        <f>VLOOKUP(C136,'[13]New ISB 19-20'!A:BX,76,FALSE)</f>
        <v>751175.58827544411</v>
      </c>
      <c r="H136" s="408">
        <f>VLOOKUP(C136,'[13]New ISB 19-20'!A:CD,81,FALSE)</f>
        <v>-5583.9</v>
      </c>
      <c r="I136" s="408"/>
      <c r="J136" s="408">
        <f t="shared" si="37"/>
        <v>745591.68827544409</v>
      </c>
      <c r="K136" s="606"/>
      <c r="L136" s="408">
        <f>VLOOKUP(C136,'[13]Adjusted Factors 19-20'!A:BQ,68,FALSE)*10000</f>
        <v>0</v>
      </c>
      <c r="M136" s="408">
        <f>VLOOKUP(C136,'[13]Adjusted Factors 19-20'!A:BR,69,FALSE)*10000</f>
        <v>0</v>
      </c>
      <c r="N136" s="408">
        <f>VLOOKUP(C136,'[13]Adjusted Factors 19-20'!A:BS,67,FALSE)*6000</f>
        <v>0</v>
      </c>
      <c r="O136" s="409">
        <f t="shared" si="38"/>
        <v>0</v>
      </c>
      <c r="P136" s="409"/>
      <c r="Q136" s="409">
        <f t="shared" si="39"/>
        <v>745592</v>
      </c>
      <c r="R136" s="409"/>
      <c r="S136" s="409"/>
      <c r="T136" s="406">
        <v>284</v>
      </c>
      <c r="U136" s="410">
        <f t="shared" si="33"/>
        <v>2310</v>
      </c>
      <c r="V136" s="410"/>
      <c r="W136" s="410">
        <f t="shared" si="40"/>
        <v>2557.7999999999997</v>
      </c>
      <c r="X136" s="410">
        <f t="shared" si="41"/>
        <v>401.09999999999997</v>
      </c>
      <c r="Y136" s="410">
        <f t="shared" si="42"/>
        <v>315</v>
      </c>
      <c r="Z136" s="410">
        <f t="shared" si="43"/>
        <v>-5583.9</v>
      </c>
      <c r="AA136" s="410">
        <f t="shared" si="44"/>
        <v>0</v>
      </c>
      <c r="AB136" s="410">
        <f>VLOOKUP(C136,'[13]Adjusted Factors 19-20'!A:N,14,FALSE)</f>
        <v>210</v>
      </c>
      <c r="AF136" s="408" t="e">
        <f>VLOOKUP(C136,#REF!,69,FALSE)</f>
        <v>#REF!</v>
      </c>
      <c r="AG136" s="406">
        <v>284</v>
      </c>
      <c r="AH136" s="407">
        <v>0</v>
      </c>
      <c r="AI136" s="395" t="s">
        <v>277</v>
      </c>
    </row>
    <row r="137" spans="1:35" x14ac:dyDescent="0.2">
      <c r="A137" s="395" t="str">
        <f t="shared" si="35"/>
        <v>285 - St Margaret's CEVAP School, Ipswich</v>
      </c>
      <c r="B137" s="395">
        <v>285</v>
      </c>
      <c r="C137" s="406">
        <v>285</v>
      </c>
      <c r="D137" s="406">
        <f t="shared" si="36"/>
        <v>285</v>
      </c>
      <c r="E137" s="407">
        <f t="shared" si="34"/>
        <v>0</v>
      </c>
      <c r="F137" s="395" t="s">
        <v>278</v>
      </c>
      <c r="G137" s="408">
        <f>VLOOKUP(C137,'[13]New ISB 19-20'!A:BX,76,FALSE)</f>
        <v>1433174.9140743422</v>
      </c>
      <c r="H137" s="408">
        <f>VLOOKUP(C137,'[13]New ISB 19-20'!A:CD,81,FALSE)</f>
        <v>-10423.280000000001</v>
      </c>
      <c r="I137" s="408"/>
      <c r="J137" s="408">
        <f t="shared" si="37"/>
        <v>1422751.6340743422</v>
      </c>
      <c r="K137" s="606"/>
      <c r="L137" s="408">
        <f>VLOOKUP(C137,'[13]Adjusted Factors 19-20'!A:BQ,68,FALSE)*10000</f>
        <v>0</v>
      </c>
      <c r="M137" s="408">
        <f>VLOOKUP(C137,'[13]Adjusted Factors 19-20'!A:BR,69,FALSE)*10000</f>
        <v>0</v>
      </c>
      <c r="N137" s="408">
        <f>VLOOKUP(C137,'[13]Adjusted Factors 19-20'!A:BS,67,FALSE)*6000</f>
        <v>0</v>
      </c>
      <c r="O137" s="409">
        <f t="shared" si="38"/>
        <v>0</v>
      </c>
      <c r="P137" s="409"/>
      <c r="Q137" s="409">
        <f t="shared" si="39"/>
        <v>1422752</v>
      </c>
      <c r="R137" s="409"/>
      <c r="S137" s="409"/>
      <c r="T137" s="406">
        <v>285</v>
      </c>
      <c r="U137" s="410">
        <f t="shared" si="33"/>
        <v>4312</v>
      </c>
      <c r="V137" s="410"/>
      <c r="W137" s="410">
        <f t="shared" si="40"/>
        <v>4774.5599999999995</v>
      </c>
      <c r="X137" s="410">
        <f t="shared" si="41"/>
        <v>748.71999999999991</v>
      </c>
      <c r="Y137" s="410">
        <f t="shared" si="42"/>
        <v>588</v>
      </c>
      <c r="Z137" s="410">
        <f t="shared" si="43"/>
        <v>-10423.279999999999</v>
      </c>
      <c r="AA137" s="410">
        <f t="shared" si="44"/>
        <v>0</v>
      </c>
      <c r="AB137" s="410">
        <f>VLOOKUP(C137,'[13]Adjusted Factors 19-20'!A:N,14,FALSE)</f>
        <v>392</v>
      </c>
      <c r="AF137" s="408" t="e">
        <f>VLOOKUP(C137,#REF!,69,FALSE)</f>
        <v>#REF!</v>
      </c>
      <c r="AG137" s="406">
        <v>285</v>
      </c>
      <c r="AH137" s="407">
        <v>0</v>
      </c>
      <c r="AI137" s="395" t="s">
        <v>278</v>
      </c>
    </row>
    <row r="138" spans="1:35" x14ac:dyDescent="0.2">
      <c r="A138" s="395" t="str">
        <f t="shared" si="35"/>
        <v>287 - St Mark's Catholic Primary School</v>
      </c>
      <c r="B138" s="395">
        <v>287</v>
      </c>
      <c r="C138" s="406">
        <v>287</v>
      </c>
      <c r="D138" s="406">
        <f t="shared" si="36"/>
        <v>287</v>
      </c>
      <c r="E138" s="407">
        <f t="shared" si="34"/>
        <v>0</v>
      </c>
      <c r="F138" s="395" t="s">
        <v>279</v>
      </c>
      <c r="G138" s="408">
        <f>VLOOKUP(C138,'[13]New ISB 19-20'!A:BX,76,FALSE)</f>
        <v>849830.86416015809</v>
      </c>
      <c r="H138" s="408">
        <f>VLOOKUP(C138,'[13]New ISB 19-20'!A:CD,81,FALSE)</f>
        <v>-5690.26</v>
      </c>
      <c r="I138" s="408"/>
      <c r="J138" s="408">
        <f t="shared" si="37"/>
        <v>844140.60416015808</v>
      </c>
      <c r="K138" s="606"/>
      <c r="L138" s="408">
        <f>VLOOKUP(C138,'[13]Adjusted Factors 19-20'!A:BQ,68,FALSE)*10000</f>
        <v>0</v>
      </c>
      <c r="M138" s="408">
        <f>VLOOKUP(C138,'[13]Adjusted Factors 19-20'!A:BR,69,FALSE)*10000</f>
        <v>0</v>
      </c>
      <c r="N138" s="408">
        <f>VLOOKUP(C138,'[13]Adjusted Factors 19-20'!A:BS,67,FALSE)*6000</f>
        <v>0</v>
      </c>
      <c r="O138" s="409">
        <f t="shared" si="38"/>
        <v>0</v>
      </c>
      <c r="P138" s="409"/>
      <c r="Q138" s="409">
        <f t="shared" si="39"/>
        <v>844141</v>
      </c>
      <c r="R138" s="409"/>
      <c r="S138" s="409"/>
      <c r="T138" s="406">
        <v>287</v>
      </c>
      <c r="U138" s="410">
        <f t="shared" si="33"/>
        <v>2354</v>
      </c>
      <c r="V138" s="410"/>
      <c r="W138" s="410">
        <f t="shared" si="40"/>
        <v>2606.52</v>
      </c>
      <c r="X138" s="410">
        <f t="shared" si="41"/>
        <v>408.74</v>
      </c>
      <c r="Y138" s="410">
        <f t="shared" si="42"/>
        <v>321</v>
      </c>
      <c r="Z138" s="410">
        <f t="shared" si="43"/>
        <v>-5690.26</v>
      </c>
      <c r="AA138" s="410">
        <f t="shared" si="44"/>
        <v>0</v>
      </c>
      <c r="AB138" s="410">
        <f>VLOOKUP(C138,'[13]Adjusted Factors 19-20'!A:N,14,FALSE)</f>
        <v>214</v>
      </c>
      <c r="AF138" s="408" t="e">
        <f>VLOOKUP(C138,#REF!,69,FALSE)</f>
        <v>#REF!</v>
      </c>
      <c r="AG138" s="406">
        <v>287</v>
      </c>
      <c r="AH138" s="407">
        <v>0</v>
      </c>
      <c r="AI138" s="395" t="s">
        <v>279</v>
      </c>
    </row>
    <row r="139" spans="1:35" hidden="1" x14ac:dyDescent="0.2">
      <c r="A139" s="395" t="str">
        <f t="shared" si="35"/>
        <v>288 - St Matthew's CEVAP School</v>
      </c>
      <c r="B139" s="395">
        <v>288</v>
      </c>
      <c r="C139" s="406">
        <v>288</v>
      </c>
      <c r="D139" s="406" t="str">
        <f t="shared" si="36"/>
        <v>ACADEMY</v>
      </c>
      <c r="E139" s="407" t="s">
        <v>1</v>
      </c>
      <c r="F139" s="395" t="s">
        <v>280</v>
      </c>
      <c r="G139" s="408">
        <f>VLOOKUP(C139,'[13]New ISB 19-20'!A:BX,76,FALSE)</f>
        <v>1719473.1669534482</v>
      </c>
      <c r="H139" s="408"/>
      <c r="I139" s="408">
        <v>-11141.21</v>
      </c>
      <c r="J139" s="408">
        <f t="shared" si="37"/>
        <v>1719473.1669534482</v>
      </c>
      <c r="K139" s="606"/>
      <c r="L139" s="408">
        <f>VLOOKUP(C139,'[13]Adjusted Factors 19-20'!A:BQ,68,FALSE)*10000</f>
        <v>0</v>
      </c>
      <c r="M139" s="408">
        <f>VLOOKUP(C139,'[13]Adjusted Factors 19-20'!A:BR,69,FALSE)*10000</f>
        <v>0</v>
      </c>
      <c r="N139" s="408">
        <f>VLOOKUP(C139,'[13]Adjusted Factors 19-20'!A:BS,67,FALSE)*6000</f>
        <v>0</v>
      </c>
      <c r="O139" s="409">
        <f t="shared" si="38"/>
        <v>0</v>
      </c>
      <c r="P139" s="409"/>
      <c r="Q139" s="409">
        <f t="shared" si="39"/>
        <v>1719473</v>
      </c>
      <c r="R139" s="409"/>
      <c r="S139" s="409"/>
      <c r="T139" s="406">
        <v>288</v>
      </c>
      <c r="U139" s="410">
        <f t="shared" si="33"/>
        <v>0</v>
      </c>
      <c r="V139" s="410"/>
      <c r="W139" s="410">
        <f t="shared" si="40"/>
        <v>0</v>
      </c>
      <c r="X139" s="410">
        <f t="shared" si="41"/>
        <v>0</v>
      </c>
      <c r="Y139" s="410">
        <f t="shared" si="42"/>
        <v>0</v>
      </c>
      <c r="Z139" s="410">
        <f t="shared" si="43"/>
        <v>0</v>
      </c>
      <c r="AA139" s="410">
        <f t="shared" si="44"/>
        <v>0</v>
      </c>
      <c r="AB139" s="410">
        <f>VLOOKUP(C139,'[13]Adjusted Factors 19-20'!A:N,14,FALSE)</f>
        <v>419</v>
      </c>
      <c r="AF139" s="408" t="e">
        <f>VLOOKUP(C139,#REF!,69,FALSE)</f>
        <v>#REF!</v>
      </c>
      <c r="AG139" s="406">
        <v>288</v>
      </c>
      <c r="AH139" s="407">
        <v>0</v>
      </c>
      <c r="AI139" s="395" t="s">
        <v>280</v>
      </c>
    </row>
    <row r="140" spans="1:35" hidden="1" x14ac:dyDescent="0.2">
      <c r="A140" s="395" t="str">
        <f t="shared" si="35"/>
        <v>289 - St Mary's Catholic Primary School, Ipswich</v>
      </c>
      <c r="B140" s="395">
        <v>289</v>
      </c>
      <c r="C140" s="406">
        <v>289</v>
      </c>
      <c r="D140" s="406" t="str">
        <f t="shared" si="36"/>
        <v>ACADEMY</v>
      </c>
      <c r="E140" s="407" t="str">
        <f>AH140</f>
        <v>ACADEMY</v>
      </c>
      <c r="F140" s="395" t="s">
        <v>281</v>
      </c>
      <c r="G140" s="408">
        <f>VLOOKUP(C140,'[13]New ISB 19-20'!A:BX,76,FALSE)</f>
        <v>784864.46571480553</v>
      </c>
      <c r="H140" s="408">
        <f>VLOOKUP(C140,'[13]New ISB 19-20'!A:CD,81,FALSE)</f>
        <v>0</v>
      </c>
      <c r="I140" s="408"/>
      <c r="J140" s="408">
        <f t="shared" si="37"/>
        <v>784864.46571480553</v>
      </c>
      <c r="K140" s="606"/>
      <c r="L140" s="408">
        <f>VLOOKUP(C140,'[13]Adjusted Factors 19-20'!A:BQ,68,FALSE)*10000</f>
        <v>0</v>
      </c>
      <c r="M140" s="408">
        <f>VLOOKUP(C140,'[13]Adjusted Factors 19-20'!A:BR,69,FALSE)*10000</f>
        <v>0</v>
      </c>
      <c r="N140" s="408">
        <f>VLOOKUP(C140,'[13]Adjusted Factors 19-20'!A:BS,67,FALSE)*6000</f>
        <v>0</v>
      </c>
      <c r="O140" s="409">
        <f t="shared" si="38"/>
        <v>0</v>
      </c>
      <c r="P140" s="409"/>
      <c r="Q140" s="409">
        <f t="shared" si="39"/>
        <v>784864</v>
      </c>
      <c r="R140" s="409"/>
      <c r="S140" s="409"/>
      <c r="T140" s="406">
        <v>289</v>
      </c>
      <c r="U140" s="410">
        <f t="shared" si="33"/>
        <v>0</v>
      </c>
      <c r="V140" s="410"/>
      <c r="W140" s="410">
        <f t="shared" si="40"/>
        <v>0</v>
      </c>
      <c r="X140" s="410">
        <f t="shared" si="41"/>
        <v>0</v>
      </c>
      <c r="Y140" s="410">
        <f t="shared" si="42"/>
        <v>0</v>
      </c>
      <c r="Z140" s="410">
        <f t="shared" si="43"/>
        <v>0</v>
      </c>
      <c r="AA140" s="410">
        <f t="shared" si="44"/>
        <v>0</v>
      </c>
      <c r="AB140" s="410">
        <f>VLOOKUP(C140,'[13]Adjusted Factors 19-20'!A:N,14,FALSE)</f>
        <v>213</v>
      </c>
      <c r="AF140" s="408" t="e">
        <f>VLOOKUP(C140,#REF!,69,FALSE)</f>
        <v>#REF!</v>
      </c>
      <c r="AG140" s="406">
        <v>289</v>
      </c>
      <c r="AH140" s="407" t="s">
        <v>1</v>
      </c>
      <c r="AI140" s="395" t="s">
        <v>281</v>
      </c>
    </row>
    <row r="141" spans="1:35" hidden="1" x14ac:dyDescent="0.2">
      <c r="A141" s="395" t="str">
        <f t="shared" si="35"/>
        <v>291 - St Pancras Catholic Primary School</v>
      </c>
      <c r="B141" s="395">
        <v>291</v>
      </c>
      <c r="C141" s="406">
        <v>291</v>
      </c>
      <c r="D141" s="406" t="str">
        <f t="shared" si="36"/>
        <v>ACADEMY</v>
      </c>
      <c r="E141" s="407" t="s">
        <v>1</v>
      </c>
      <c r="F141" s="395" t="s">
        <v>282</v>
      </c>
      <c r="G141" s="408">
        <f>VLOOKUP(C141,'[13]New ISB 19-20'!A:BX,76,FALSE)</f>
        <v>846572.75128296006</v>
      </c>
      <c r="H141" s="408"/>
      <c r="I141" s="408">
        <v>-5450.95</v>
      </c>
      <c r="J141" s="408">
        <f t="shared" si="37"/>
        <v>846572.75128296006</v>
      </c>
      <c r="K141" s="606"/>
      <c r="L141" s="408">
        <f>VLOOKUP(C141,'[13]Adjusted Factors 19-20'!A:BQ,68,FALSE)*10000</f>
        <v>0</v>
      </c>
      <c r="M141" s="408">
        <f>VLOOKUP(C141,'[13]Adjusted Factors 19-20'!A:BR,69,FALSE)*10000</f>
        <v>0</v>
      </c>
      <c r="N141" s="408">
        <f>VLOOKUP(C141,'[13]Adjusted Factors 19-20'!A:BS,67,FALSE)*6000</f>
        <v>0</v>
      </c>
      <c r="O141" s="409">
        <f t="shared" si="38"/>
        <v>0</v>
      </c>
      <c r="P141" s="409"/>
      <c r="Q141" s="409">
        <f t="shared" si="39"/>
        <v>846573</v>
      </c>
      <c r="R141" s="409"/>
      <c r="S141" s="409"/>
      <c r="T141" s="406">
        <v>291</v>
      </c>
      <c r="U141" s="410">
        <f t="shared" si="33"/>
        <v>0</v>
      </c>
      <c r="V141" s="410"/>
      <c r="W141" s="410">
        <f t="shared" si="40"/>
        <v>0</v>
      </c>
      <c r="X141" s="410">
        <f t="shared" si="41"/>
        <v>0</v>
      </c>
      <c r="Y141" s="410">
        <f t="shared" si="42"/>
        <v>0</v>
      </c>
      <c r="Z141" s="410">
        <f t="shared" si="43"/>
        <v>0</v>
      </c>
      <c r="AA141" s="410">
        <f t="shared" si="44"/>
        <v>0</v>
      </c>
      <c r="AB141" s="410">
        <f>VLOOKUP(C141,'[13]Adjusted Factors 19-20'!A:N,14,FALSE)</f>
        <v>205</v>
      </c>
      <c r="AF141" s="408" t="e">
        <f>VLOOKUP(C141,#REF!,69,FALSE)</f>
        <v>#REF!</v>
      </c>
      <c r="AG141" s="406">
        <v>291</v>
      </c>
      <c r="AH141" s="407" t="s">
        <v>1</v>
      </c>
      <c r="AI141" s="395" t="s">
        <v>282</v>
      </c>
    </row>
    <row r="142" spans="1:35" hidden="1" x14ac:dyDescent="0.2">
      <c r="A142" s="395" t="str">
        <f t="shared" si="35"/>
        <v>292 - Sidegate Primary School</v>
      </c>
      <c r="B142" s="395">
        <v>292</v>
      </c>
      <c r="C142" s="406">
        <v>292</v>
      </c>
      <c r="D142" s="406" t="str">
        <f t="shared" si="36"/>
        <v>ACADEMY</v>
      </c>
      <c r="E142" s="407" t="str">
        <f>AH142</f>
        <v>ACADEMY</v>
      </c>
      <c r="F142" s="395" t="s">
        <v>283</v>
      </c>
      <c r="G142" s="408">
        <f>VLOOKUP(C142,'[13]New ISB 19-20'!A:BX,76,FALSE)</f>
        <v>2295425.7662</v>
      </c>
      <c r="H142" s="408">
        <f>VLOOKUP(C142,'[13]New ISB 19-20'!A:CD,81,FALSE)</f>
        <v>0</v>
      </c>
      <c r="I142" s="408"/>
      <c r="J142" s="408">
        <f t="shared" si="37"/>
        <v>2295425.7662</v>
      </c>
      <c r="K142" s="606"/>
      <c r="L142" s="408">
        <f>VLOOKUP(C142,'[13]Adjusted Factors 19-20'!A:BQ,68,FALSE)*10000</f>
        <v>0</v>
      </c>
      <c r="M142" s="408">
        <f>VLOOKUP(C142,'[13]Adjusted Factors 19-20'!A:BR,69,FALSE)*10000</f>
        <v>0</v>
      </c>
      <c r="N142" s="408">
        <f>VLOOKUP(C142,'[13]Adjusted Factors 19-20'!A:BS,67,FALSE)*6000</f>
        <v>0</v>
      </c>
      <c r="O142" s="409">
        <f t="shared" si="38"/>
        <v>0</v>
      </c>
      <c r="P142" s="409"/>
      <c r="Q142" s="409">
        <f t="shared" si="39"/>
        <v>2295426</v>
      </c>
      <c r="R142" s="409"/>
      <c r="S142" s="409"/>
      <c r="T142" s="406">
        <v>292</v>
      </c>
      <c r="U142" s="410">
        <f t="shared" si="33"/>
        <v>0</v>
      </c>
      <c r="V142" s="410"/>
      <c r="W142" s="410">
        <f t="shared" si="40"/>
        <v>0</v>
      </c>
      <c r="X142" s="410">
        <f t="shared" si="41"/>
        <v>0</v>
      </c>
      <c r="Y142" s="410">
        <f t="shared" si="42"/>
        <v>0</v>
      </c>
      <c r="Z142" s="410">
        <f t="shared" si="43"/>
        <v>0</v>
      </c>
      <c r="AA142" s="410">
        <f t="shared" si="44"/>
        <v>0</v>
      </c>
      <c r="AB142" s="410">
        <f>VLOOKUP(C142,'[13]Adjusted Factors 19-20'!A:N,14,FALSE)</f>
        <v>653</v>
      </c>
      <c r="AF142" s="408" t="e">
        <f>VLOOKUP(C142,#REF!,69,FALSE)</f>
        <v>#REF!</v>
      </c>
      <c r="AG142" s="406">
        <v>292</v>
      </c>
      <c r="AH142" s="407" t="s">
        <v>1</v>
      </c>
      <c r="AI142" s="395" t="s">
        <v>283</v>
      </c>
    </row>
    <row r="143" spans="1:35" hidden="1" x14ac:dyDescent="0.2">
      <c r="A143" s="395" t="str">
        <f t="shared" si="35"/>
        <v>293 - Springfield Infant and Nursery School</v>
      </c>
      <c r="B143" s="395">
        <v>293</v>
      </c>
      <c r="C143" s="406">
        <v>293</v>
      </c>
      <c r="D143" s="406" t="str">
        <f t="shared" si="36"/>
        <v>ACADEMY</v>
      </c>
      <c r="E143" s="407" t="str">
        <f>AH143</f>
        <v>ACADEMY</v>
      </c>
      <c r="F143" s="395" t="s">
        <v>284</v>
      </c>
      <c r="G143" s="408">
        <f>VLOOKUP(C143,'[13]New ISB 19-20'!A:BX,76,FALSE)</f>
        <v>1017248.9753505908</v>
      </c>
      <c r="H143" s="408">
        <f>VLOOKUP(C143,'[13]New ISB 19-20'!A:CD,81,FALSE)</f>
        <v>0</v>
      </c>
      <c r="I143" s="408"/>
      <c r="J143" s="408">
        <f t="shared" si="37"/>
        <v>1017248.9753505908</v>
      </c>
      <c r="K143" s="606"/>
      <c r="L143" s="408">
        <f>VLOOKUP(C143,'[13]Adjusted Factors 19-20'!A:BQ,68,FALSE)*10000</f>
        <v>0</v>
      </c>
      <c r="M143" s="408">
        <f>VLOOKUP(C143,'[13]Adjusted Factors 19-20'!A:BR,69,FALSE)*10000</f>
        <v>0</v>
      </c>
      <c r="N143" s="408">
        <f>VLOOKUP(C143,'[13]Adjusted Factors 19-20'!A:BS,67,FALSE)*6000</f>
        <v>0</v>
      </c>
      <c r="O143" s="409">
        <f t="shared" si="38"/>
        <v>0</v>
      </c>
      <c r="P143" s="409"/>
      <c r="Q143" s="409">
        <f t="shared" si="39"/>
        <v>1017249</v>
      </c>
      <c r="R143" s="409"/>
      <c r="S143" s="409"/>
      <c r="T143" s="406">
        <v>293</v>
      </c>
      <c r="U143" s="410">
        <f t="shared" si="33"/>
        <v>0</v>
      </c>
      <c r="V143" s="410"/>
      <c r="W143" s="410">
        <f t="shared" si="40"/>
        <v>0</v>
      </c>
      <c r="X143" s="410">
        <f t="shared" si="41"/>
        <v>0</v>
      </c>
      <c r="Y143" s="410">
        <f t="shared" si="42"/>
        <v>0</v>
      </c>
      <c r="Z143" s="410">
        <f t="shared" si="43"/>
        <v>0</v>
      </c>
      <c r="AA143" s="410">
        <f t="shared" si="44"/>
        <v>0</v>
      </c>
      <c r="AB143" s="410">
        <f>VLOOKUP(C143,'[13]Adjusted Factors 19-20'!A:N,14,FALSE)</f>
        <v>259</v>
      </c>
      <c r="AF143" s="408" t="e">
        <f>VLOOKUP(C143,#REF!,69,FALSE)</f>
        <v>#REF!</v>
      </c>
      <c r="AG143" s="406">
        <v>293</v>
      </c>
      <c r="AH143" s="407" t="s">
        <v>1</v>
      </c>
      <c r="AI143" s="395" t="s">
        <v>284</v>
      </c>
    </row>
    <row r="144" spans="1:35" hidden="1" x14ac:dyDescent="0.2">
      <c r="A144" s="395" t="str">
        <f t="shared" si="35"/>
        <v>294 - Springfield Junior School</v>
      </c>
      <c r="B144" s="395">
        <v>294</v>
      </c>
      <c r="C144" s="406">
        <v>294</v>
      </c>
      <c r="D144" s="406" t="str">
        <f t="shared" si="36"/>
        <v>ACADEMY</v>
      </c>
      <c r="E144" s="407" t="s">
        <v>1</v>
      </c>
      <c r="F144" s="395" t="s">
        <v>285</v>
      </c>
      <c r="G144" s="408">
        <f>VLOOKUP(C144,'[13]New ISB 19-20'!A:BX,76,FALSE)</f>
        <v>1366789.9655967844</v>
      </c>
      <c r="H144" s="408">
        <f>VLOOKUP(C144,'[13]New ISB 19-20'!A:CD,81,FALSE)</f>
        <v>0</v>
      </c>
      <c r="I144" s="408"/>
      <c r="J144" s="408">
        <f t="shared" si="37"/>
        <v>1366789.9655967844</v>
      </c>
      <c r="K144" s="606"/>
      <c r="L144" s="408">
        <f>VLOOKUP(C144,'[13]Adjusted Factors 19-20'!A:BQ,68,FALSE)*10000</f>
        <v>0</v>
      </c>
      <c r="M144" s="408">
        <f>VLOOKUP(C144,'[13]Adjusted Factors 19-20'!A:BR,69,FALSE)*10000</f>
        <v>0</v>
      </c>
      <c r="N144" s="408">
        <f>VLOOKUP(C144,'[13]Adjusted Factors 19-20'!A:BS,67,FALSE)*6000</f>
        <v>0</v>
      </c>
      <c r="O144" s="409">
        <f t="shared" si="38"/>
        <v>0</v>
      </c>
      <c r="P144" s="409"/>
      <c r="Q144" s="409">
        <f t="shared" si="39"/>
        <v>1366790</v>
      </c>
      <c r="R144" s="409"/>
      <c r="S144" s="409"/>
      <c r="T144" s="406">
        <v>294</v>
      </c>
      <c r="U144" s="410">
        <f t="shared" si="33"/>
        <v>0</v>
      </c>
      <c r="V144" s="410"/>
      <c r="W144" s="410">
        <f t="shared" si="40"/>
        <v>0</v>
      </c>
      <c r="X144" s="410">
        <f t="shared" si="41"/>
        <v>0</v>
      </c>
      <c r="Y144" s="410">
        <f t="shared" si="42"/>
        <v>0</v>
      </c>
      <c r="Z144" s="410">
        <f t="shared" si="43"/>
        <v>0</v>
      </c>
      <c r="AA144" s="410">
        <f t="shared" si="44"/>
        <v>0</v>
      </c>
      <c r="AB144" s="410">
        <f>VLOOKUP(C144,'[13]Adjusted Factors 19-20'!A:N,14,FALSE)</f>
        <v>347</v>
      </c>
      <c r="AF144" s="408" t="e">
        <f>VLOOKUP(C144,#REF!,69,FALSE)</f>
        <v>#REF!</v>
      </c>
      <c r="AG144" s="406">
        <v>294</v>
      </c>
      <c r="AH144" s="407">
        <v>0</v>
      </c>
      <c r="AI144" s="395" t="s">
        <v>285</v>
      </c>
    </row>
    <row r="145" spans="1:35" hidden="1" x14ac:dyDescent="0.2">
      <c r="A145" s="395" t="str">
        <f t="shared" si="35"/>
        <v>295 - Sprites Primary School</v>
      </c>
      <c r="B145" s="395">
        <v>295</v>
      </c>
      <c r="C145" s="406">
        <v>295</v>
      </c>
      <c r="D145" s="406" t="str">
        <f t="shared" si="36"/>
        <v>ACADEMY</v>
      </c>
      <c r="E145" s="407" t="str">
        <f t="shared" ref="E145:E158" si="45">AH145</f>
        <v>ACADEMY</v>
      </c>
      <c r="F145" s="395" t="s">
        <v>286</v>
      </c>
      <c r="G145" s="408">
        <f>VLOOKUP(C145,'[13]New ISB 19-20'!A:BX,76,FALSE)</f>
        <v>1474651.0605685532</v>
      </c>
      <c r="H145" s="408">
        <f>VLOOKUP(C145,'[13]New ISB 19-20'!A:CD,81,FALSE)</f>
        <v>0</v>
      </c>
      <c r="I145" s="408"/>
      <c r="J145" s="408">
        <f t="shared" si="37"/>
        <v>1474651.0605685532</v>
      </c>
      <c r="K145" s="606"/>
      <c r="L145" s="408">
        <f>VLOOKUP(C145,'[13]Adjusted Factors 19-20'!A:BQ,68,FALSE)*10000</f>
        <v>0</v>
      </c>
      <c r="M145" s="408">
        <f>VLOOKUP(C145,'[13]Adjusted Factors 19-20'!A:BR,69,FALSE)*10000</f>
        <v>0</v>
      </c>
      <c r="N145" s="408">
        <f>VLOOKUP(C145,'[13]Adjusted Factors 19-20'!A:BS,67,FALSE)*6000</f>
        <v>0</v>
      </c>
      <c r="O145" s="409">
        <f t="shared" si="38"/>
        <v>0</v>
      </c>
      <c r="P145" s="409"/>
      <c r="Q145" s="409">
        <f t="shared" si="39"/>
        <v>1474651</v>
      </c>
      <c r="R145" s="409"/>
      <c r="S145" s="409"/>
      <c r="T145" s="406">
        <v>295</v>
      </c>
      <c r="U145" s="410">
        <f t="shared" si="33"/>
        <v>0</v>
      </c>
      <c r="V145" s="410"/>
      <c r="W145" s="410">
        <f t="shared" si="40"/>
        <v>0</v>
      </c>
      <c r="X145" s="410">
        <f t="shared" si="41"/>
        <v>0</v>
      </c>
      <c r="Y145" s="410">
        <f t="shared" si="42"/>
        <v>0</v>
      </c>
      <c r="Z145" s="410">
        <f t="shared" si="43"/>
        <v>0</v>
      </c>
      <c r="AA145" s="410">
        <f t="shared" si="44"/>
        <v>0</v>
      </c>
      <c r="AB145" s="410">
        <f>VLOOKUP(C145,'[13]Adjusted Factors 19-20'!A:N,14,FALSE)</f>
        <v>389</v>
      </c>
      <c r="AF145" s="408" t="e">
        <f>VLOOKUP(C145,#REF!,69,FALSE)</f>
        <v>#REF!</v>
      </c>
      <c r="AG145" s="406">
        <v>295</v>
      </c>
      <c r="AH145" s="407" t="s">
        <v>1</v>
      </c>
      <c r="AI145" s="395" t="s">
        <v>286</v>
      </c>
    </row>
    <row r="146" spans="1:35" x14ac:dyDescent="0.2">
      <c r="A146" s="395" t="str">
        <f t="shared" si="35"/>
        <v>300 - Whitehouse Community Primary School</v>
      </c>
      <c r="B146" s="395">
        <v>300</v>
      </c>
      <c r="C146" s="406">
        <v>300</v>
      </c>
      <c r="D146" s="406">
        <f t="shared" si="36"/>
        <v>300</v>
      </c>
      <c r="E146" s="407">
        <f t="shared" si="45"/>
        <v>0</v>
      </c>
      <c r="F146" s="395" t="s">
        <v>287</v>
      </c>
      <c r="G146" s="408">
        <f>VLOOKUP(C146,'[13]New ISB 19-20'!A:BX,76,FALSE)</f>
        <v>2337926.3032551729</v>
      </c>
      <c r="H146" s="408">
        <f>VLOOKUP(C146,'[13]New ISB 19-20'!A:CD,81,FALSE)</f>
        <v>-14704.27</v>
      </c>
      <c r="I146" s="408"/>
      <c r="J146" s="408">
        <f t="shared" si="37"/>
        <v>2323222.0332551729</v>
      </c>
      <c r="K146" s="606"/>
      <c r="L146" s="408">
        <f>VLOOKUP(C146,'[13]Adjusted Factors 19-20'!A:BQ,68,FALSE)*10000</f>
        <v>0</v>
      </c>
      <c r="M146" s="408">
        <f>VLOOKUP(C146,'[13]Adjusted Factors 19-20'!A:BR,69,FALSE)*10000</f>
        <v>0</v>
      </c>
      <c r="N146" s="408">
        <f>VLOOKUP(C146,'[13]Adjusted Factors 19-20'!A:BS,67,FALSE)*6000</f>
        <v>0</v>
      </c>
      <c r="O146" s="409">
        <f t="shared" si="38"/>
        <v>0</v>
      </c>
      <c r="P146" s="409"/>
      <c r="Q146" s="409">
        <f t="shared" si="39"/>
        <v>2323222</v>
      </c>
      <c r="R146" s="409"/>
      <c r="S146" s="409"/>
      <c r="T146" s="406">
        <v>300</v>
      </c>
      <c r="U146" s="410">
        <f t="shared" si="33"/>
        <v>6083</v>
      </c>
      <c r="V146" s="410"/>
      <c r="W146" s="410">
        <f t="shared" si="40"/>
        <v>6735.54</v>
      </c>
      <c r="X146" s="410">
        <f t="shared" si="41"/>
        <v>1056.23</v>
      </c>
      <c r="Y146" s="410">
        <f t="shared" si="42"/>
        <v>829.5</v>
      </c>
      <c r="Z146" s="410">
        <f t="shared" si="43"/>
        <v>-14704.27</v>
      </c>
      <c r="AA146" s="410">
        <f t="shared" si="44"/>
        <v>0</v>
      </c>
      <c r="AB146" s="410">
        <f>VLOOKUP(C146,'[13]Adjusted Factors 19-20'!A:N,14,FALSE)</f>
        <v>553</v>
      </c>
      <c r="AF146" s="408" t="e">
        <f>VLOOKUP(C146,#REF!,69,FALSE)</f>
        <v>#REF!</v>
      </c>
      <c r="AG146" s="406">
        <v>300</v>
      </c>
      <c r="AH146" s="407">
        <v>0</v>
      </c>
      <c r="AI146" s="395" t="s">
        <v>287</v>
      </c>
    </row>
    <row r="147" spans="1:35" hidden="1" x14ac:dyDescent="0.2">
      <c r="A147" s="395" t="str">
        <f t="shared" si="35"/>
        <v>303 - Whitton Community Primary School</v>
      </c>
      <c r="B147" s="395">
        <v>303</v>
      </c>
      <c r="C147" s="406">
        <v>303</v>
      </c>
      <c r="D147" s="406" t="str">
        <f t="shared" si="36"/>
        <v>ACADEMY</v>
      </c>
      <c r="E147" s="407" t="str">
        <f t="shared" si="45"/>
        <v>ACADEMY</v>
      </c>
      <c r="F147" s="395" t="s">
        <v>288</v>
      </c>
      <c r="G147" s="408">
        <f>VLOOKUP(C147,'[13]New ISB 19-20'!A:BX,76,FALSE)</f>
        <v>1392174.7034542547</v>
      </c>
      <c r="H147" s="408">
        <f>VLOOKUP(C147,'[13]New ISB 19-20'!A:CD,81,FALSE)</f>
        <v>0</v>
      </c>
      <c r="I147" s="408"/>
      <c r="J147" s="408">
        <f t="shared" si="37"/>
        <v>1392174.7034542547</v>
      </c>
      <c r="K147" s="606"/>
      <c r="L147" s="408">
        <f>VLOOKUP(C147,'[13]Adjusted Factors 19-20'!A:BQ,68,FALSE)*10000</f>
        <v>0</v>
      </c>
      <c r="M147" s="408">
        <f>VLOOKUP(C147,'[13]Adjusted Factors 19-20'!A:BR,69,FALSE)*10000</f>
        <v>0</v>
      </c>
      <c r="N147" s="408">
        <f>VLOOKUP(C147,'[13]Adjusted Factors 19-20'!A:BS,67,FALSE)*6000</f>
        <v>0</v>
      </c>
      <c r="O147" s="409">
        <f t="shared" si="38"/>
        <v>0</v>
      </c>
      <c r="P147" s="409"/>
      <c r="Q147" s="409">
        <f t="shared" si="39"/>
        <v>1392175</v>
      </c>
      <c r="R147" s="409"/>
      <c r="S147" s="409"/>
      <c r="T147" s="406">
        <v>303</v>
      </c>
      <c r="U147" s="410">
        <f t="shared" si="33"/>
        <v>0</v>
      </c>
      <c r="V147" s="410"/>
      <c r="W147" s="410">
        <f t="shared" si="40"/>
        <v>0</v>
      </c>
      <c r="X147" s="410">
        <f t="shared" si="41"/>
        <v>0</v>
      </c>
      <c r="Y147" s="410">
        <f t="shared" si="42"/>
        <v>0</v>
      </c>
      <c r="Z147" s="410">
        <f t="shared" si="43"/>
        <v>0</v>
      </c>
      <c r="AA147" s="410">
        <f t="shared" si="44"/>
        <v>0</v>
      </c>
      <c r="AB147" s="410">
        <f>VLOOKUP(C147,'[13]Adjusted Factors 19-20'!A:N,14,FALSE)</f>
        <v>317</v>
      </c>
      <c r="AF147" s="408" t="e">
        <f>VLOOKUP(C147,#REF!,69,FALSE)</f>
        <v>#REF!</v>
      </c>
      <c r="AG147" s="406">
        <v>303</v>
      </c>
      <c r="AH147" s="407" t="s">
        <v>1</v>
      </c>
      <c r="AI147" s="395" t="s">
        <v>288</v>
      </c>
    </row>
    <row r="148" spans="1:35" x14ac:dyDescent="0.2">
      <c r="A148" s="395" t="str">
        <f t="shared" si="35"/>
        <v>307 - Cedarwood Community Primary School</v>
      </c>
      <c r="B148" s="395">
        <v>307</v>
      </c>
      <c r="C148" s="406">
        <v>307</v>
      </c>
      <c r="D148" s="406">
        <f t="shared" si="36"/>
        <v>307</v>
      </c>
      <c r="E148" s="407">
        <f t="shared" si="45"/>
        <v>0</v>
      </c>
      <c r="F148" s="395" t="s">
        <v>289</v>
      </c>
      <c r="G148" s="408">
        <f>VLOOKUP(C148,'[13]New ISB 19-20'!A:BX,76,FALSE)</f>
        <v>1517388.446</v>
      </c>
      <c r="H148" s="408">
        <f>VLOOKUP(C148,'[13]New ISB 19-20'!A:CD,81,FALSE)</f>
        <v>-11141.21</v>
      </c>
      <c r="I148" s="408"/>
      <c r="J148" s="408">
        <f t="shared" si="37"/>
        <v>1506247.236</v>
      </c>
      <c r="K148" s="606"/>
      <c r="L148" s="408">
        <f>VLOOKUP(C148,'[13]Adjusted Factors 19-20'!A:BQ,68,FALSE)*10000</f>
        <v>0</v>
      </c>
      <c r="M148" s="408">
        <f>VLOOKUP(C148,'[13]Adjusted Factors 19-20'!A:BR,69,FALSE)*10000</f>
        <v>0</v>
      </c>
      <c r="N148" s="408">
        <f>VLOOKUP(C148,'[13]Adjusted Factors 19-20'!A:BS,67,FALSE)*6000</f>
        <v>0</v>
      </c>
      <c r="O148" s="409">
        <f t="shared" si="38"/>
        <v>0</v>
      </c>
      <c r="P148" s="409"/>
      <c r="Q148" s="409">
        <f t="shared" si="39"/>
        <v>1506247</v>
      </c>
      <c r="R148" s="409"/>
      <c r="S148" s="409"/>
      <c r="T148" s="406">
        <v>307</v>
      </c>
      <c r="U148" s="410">
        <f t="shared" si="33"/>
        <v>4609</v>
      </c>
      <c r="V148" s="410"/>
      <c r="W148" s="410">
        <f t="shared" si="40"/>
        <v>5103.42</v>
      </c>
      <c r="X148" s="410">
        <f t="shared" si="41"/>
        <v>800.29</v>
      </c>
      <c r="Y148" s="410">
        <f t="shared" si="42"/>
        <v>628.5</v>
      </c>
      <c r="Z148" s="410">
        <f t="shared" si="43"/>
        <v>-11141.21</v>
      </c>
      <c r="AA148" s="410">
        <f t="shared" si="44"/>
        <v>0</v>
      </c>
      <c r="AB148" s="410">
        <f>VLOOKUP(C148,'[13]Adjusted Factors 19-20'!A:N,14,FALSE)</f>
        <v>419</v>
      </c>
      <c r="AF148" s="408" t="e">
        <f>VLOOKUP(C148,#REF!,69,FALSE)</f>
        <v>#REF!</v>
      </c>
      <c r="AG148" s="406">
        <v>307</v>
      </c>
      <c r="AH148" s="407">
        <v>0</v>
      </c>
      <c r="AI148" s="395" t="s">
        <v>289</v>
      </c>
    </row>
    <row r="149" spans="1:35" x14ac:dyDescent="0.2">
      <c r="A149" s="395" t="str">
        <f t="shared" si="35"/>
        <v>308 - Kersey CEVCP School</v>
      </c>
      <c r="B149" s="395">
        <v>308</v>
      </c>
      <c r="C149" s="406">
        <v>308</v>
      </c>
      <c r="D149" s="406">
        <f t="shared" si="36"/>
        <v>308</v>
      </c>
      <c r="E149" s="407">
        <f t="shared" si="45"/>
        <v>0</v>
      </c>
      <c r="F149" s="395" t="s">
        <v>290</v>
      </c>
      <c r="G149" s="408">
        <f>VLOOKUP(C149,'[13]New ISB 19-20'!A:BX,76,FALSE)</f>
        <v>345051.72314131371</v>
      </c>
      <c r="H149" s="408">
        <f>VLOOKUP(C149,'[13]New ISB 19-20'!A:CD,81,FALSE)</f>
        <v>-1834.71</v>
      </c>
      <c r="I149" s="408"/>
      <c r="J149" s="408">
        <f t="shared" si="37"/>
        <v>343217.01314131368</v>
      </c>
      <c r="K149" s="606"/>
      <c r="L149" s="408">
        <f>VLOOKUP(C149,'[13]Adjusted Factors 19-20'!A:BQ,68,FALSE)*10000</f>
        <v>0</v>
      </c>
      <c r="M149" s="408">
        <f>VLOOKUP(C149,'[13]Adjusted Factors 19-20'!A:BR,69,FALSE)*10000</f>
        <v>0</v>
      </c>
      <c r="N149" s="408">
        <f>VLOOKUP(C149,'[13]Adjusted Factors 19-20'!A:BS,67,FALSE)*6000</f>
        <v>0</v>
      </c>
      <c r="O149" s="409">
        <f t="shared" si="38"/>
        <v>0</v>
      </c>
      <c r="P149" s="409"/>
      <c r="Q149" s="409">
        <f t="shared" si="39"/>
        <v>343217</v>
      </c>
      <c r="R149" s="409"/>
      <c r="S149" s="409"/>
      <c r="T149" s="406">
        <v>308</v>
      </c>
      <c r="U149" s="410">
        <f t="shared" si="33"/>
        <v>759</v>
      </c>
      <c r="V149" s="410"/>
      <c r="W149" s="410">
        <f t="shared" si="40"/>
        <v>840.42</v>
      </c>
      <c r="X149" s="410">
        <f t="shared" si="41"/>
        <v>131.79</v>
      </c>
      <c r="Y149" s="410">
        <f t="shared" si="42"/>
        <v>103.5</v>
      </c>
      <c r="Z149" s="410">
        <f t="shared" si="43"/>
        <v>-1834.71</v>
      </c>
      <c r="AA149" s="410">
        <f t="shared" si="44"/>
        <v>0</v>
      </c>
      <c r="AB149" s="410">
        <f>VLOOKUP(C149,'[13]Adjusted Factors 19-20'!A:N,14,FALSE)</f>
        <v>69</v>
      </c>
      <c r="AF149" s="408" t="e">
        <f>VLOOKUP(C149,#REF!,69,FALSE)</f>
        <v>#REF!</v>
      </c>
      <c r="AG149" s="406">
        <v>308</v>
      </c>
      <c r="AH149" s="407">
        <v>0</v>
      </c>
      <c r="AI149" s="395" t="s">
        <v>290</v>
      </c>
    </row>
    <row r="150" spans="1:35" x14ac:dyDescent="0.2">
      <c r="A150" s="395" t="str">
        <f t="shared" si="35"/>
        <v>309 - Heath Primary School</v>
      </c>
      <c r="B150" s="395">
        <v>309</v>
      </c>
      <c r="C150" s="406">
        <v>309</v>
      </c>
      <c r="D150" s="406">
        <f t="shared" si="36"/>
        <v>309</v>
      </c>
      <c r="E150" s="407">
        <f t="shared" si="45"/>
        <v>0</v>
      </c>
      <c r="F150" s="395" t="s">
        <v>291</v>
      </c>
      <c r="G150" s="408">
        <f>VLOOKUP(C150,'[13]New ISB 19-20'!A:BX,76,FALSE)</f>
        <v>2138067.2949999999</v>
      </c>
      <c r="H150" s="408">
        <f>VLOOKUP(C150,'[13]New ISB 19-20'!A:CD,81,FALSE)</f>
        <v>-15927.41</v>
      </c>
      <c r="I150" s="408"/>
      <c r="J150" s="408">
        <f t="shared" si="37"/>
        <v>2122139.8849999998</v>
      </c>
      <c r="K150" s="606"/>
      <c r="L150" s="408">
        <f>VLOOKUP(C150,'[13]Adjusted Factors 19-20'!A:BQ,68,FALSE)*10000</f>
        <v>0</v>
      </c>
      <c r="M150" s="408">
        <f>VLOOKUP(C150,'[13]Adjusted Factors 19-20'!A:BR,69,FALSE)*10000</f>
        <v>0</v>
      </c>
      <c r="N150" s="408">
        <f>VLOOKUP(C150,'[13]Adjusted Factors 19-20'!A:BS,67,FALSE)*6000</f>
        <v>0</v>
      </c>
      <c r="O150" s="409">
        <f t="shared" si="38"/>
        <v>0</v>
      </c>
      <c r="P150" s="409"/>
      <c r="Q150" s="409">
        <f t="shared" si="39"/>
        <v>2122140</v>
      </c>
      <c r="R150" s="409"/>
      <c r="S150" s="409"/>
      <c r="T150" s="406">
        <v>309</v>
      </c>
      <c r="U150" s="410">
        <f t="shared" si="33"/>
        <v>6589</v>
      </c>
      <c r="V150" s="410"/>
      <c r="W150" s="410">
        <f t="shared" si="40"/>
        <v>7295.82</v>
      </c>
      <c r="X150" s="410">
        <f t="shared" si="41"/>
        <v>1144.0899999999999</v>
      </c>
      <c r="Y150" s="410">
        <f t="shared" si="42"/>
        <v>898.5</v>
      </c>
      <c r="Z150" s="410">
        <f t="shared" si="43"/>
        <v>-15927.41</v>
      </c>
      <c r="AA150" s="410">
        <f t="shared" si="44"/>
        <v>0</v>
      </c>
      <c r="AB150" s="410">
        <f>VLOOKUP(C150,'[13]Adjusted Factors 19-20'!A:N,14,FALSE)</f>
        <v>599</v>
      </c>
      <c r="AF150" s="408" t="e">
        <f>VLOOKUP(C150,#REF!,69,FALSE)</f>
        <v>#REF!</v>
      </c>
      <c r="AG150" s="406">
        <v>309</v>
      </c>
      <c r="AH150" s="407">
        <v>0</v>
      </c>
      <c r="AI150" s="395" t="s">
        <v>291</v>
      </c>
    </row>
    <row r="151" spans="1:35" x14ac:dyDescent="0.2">
      <c r="A151" s="395" t="str">
        <f t="shared" si="35"/>
        <v>310 - Bealings School</v>
      </c>
      <c r="B151" s="395">
        <v>310</v>
      </c>
      <c r="C151" s="406">
        <v>310</v>
      </c>
      <c r="D151" s="406">
        <f t="shared" si="36"/>
        <v>310</v>
      </c>
      <c r="E151" s="407">
        <f t="shared" si="45"/>
        <v>0</v>
      </c>
      <c r="F151" s="395" t="s">
        <v>292</v>
      </c>
      <c r="G151" s="408">
        <f>VLOOKUP(C151,'[13]New ISB 19-20'!A:BX,76,FALSE)</f>
        <v>451741.8291852299</v>
      </c>
      <c r="H151" s="408">
        <f>VLOOKUP(C151,'[13]New ISB 19-20'!A:CD,81,FALSE)</f>
        <v>-2845.13</v>
      </c>
      <c r="I151" s="408"/>
      <c r="J151" s="408">
        <f t="shared" si="37"/>
        <v>448896.6991852299</v>
      </c>
      <c r="K151" s="606"/>
      <c r="L151" s="408">
        <f>VLOOKUP(C151,'[13]Adjusted Factors 19-20'!A:BQ,68,FALSE)*10000</f>
        <v>0</v>
      </c>
      <c r="M151" s="408">
        <f>VLOOKUP(C151,'[13]Adjusted Factors 19-20'!A:BR,69,FALSE)*10000</f>
        <v>0</v>
      </c>
      <c r="N151" s="408">
        <f>VLOOKUP(C151,'[13]Adjusted Factors 19-20'!A:BS,67,FALSE)*6000</f>
        <v>0</v>
      </c>
      <c r="O151" s="409">
        <f t="shared" si="38"/>
        <v>0</v>
      </c>
      <c r="P151" s="409"/>
      <c r="Q151" s="409">
        <f t="shared" si="39"/>
        <v>448897</v>
      </c>
      <c r="R151" s="409"/>
      <c r="S151" s="409"/>
      <c r="T151" s="406">
        <v>310</v>
      </c>
      <c r="U151" s="410">
        <f t="shared" ref="U151:U173" si="46">IF(H151=0,0,$U$2*AB151)</f>
        <v>1177</v>
      </c>
      <c r="V151" s="410"/>
      <c r="W151" s="410">
        <f t="shared" si="40"/>
        <v>1303.26</v>
      </c>
      <c r="X151" s="410">
        <f t="shared" si="41"/>
        <v>204.37</v>
      </c>
      <c r="Y151" s="410">
        <f t="shared" si="42"/>
        <v>160.5</v>
      </c>
      <c r="Z151" s="410">
        <f t="shared" si="43"/>
        <v>-2845.13</v>
      </c>
      <c r="AA151" s="410">
        <f t="shared" si="44"/>
        <v>0</v>
      </c>
      <c r="AB151" s="410">
        <f>VLOOKUP(C151,'[13]Adjusted Factors 19-20'!A:N,14,FALSE)</f>
        <v>107</v>
      </c>
      <c r="AF151" s="408" t="e">
        <f>VLOOKUP(C151,#REF!,69,FALSE)</f>
        <v>#REF!</v>
      </c>
      <c r="AG151" s="406">
        <v>310</v>
      </c>
      <c r="AH151" s="407">
        <v>0</v>
      </c>
      <c r="AI151" s="395" t="s">
        <v>292</v>
      </c>
    </row>
    <row r="152" spans="1:35" x14ac:dyDescent="0.2">
      <c r="A152" s="395" t="str">
        <f t="shared" si="35"/>
        <v>311 - Birchwood Primary School</v>
      </c>
      <c r="B152" s="395">
        <v>311</v>
      </c>
      <c r="C152" s="406">
        <v>311</v>
      </c>
      <c r="D152" s="406">
        <f t="shared" si="36"/>
        <v>311</v>
      </c>
      <c r="E152" s="407">
        <f t="shared" si="45"/>
        <v>0</v>
      </c>
      <c r="F152" s="395" t="s">
        <v>293</v>
      </c>
      <c r="G152" s="408">
        <f>VLOOKUP(C152,'[13]New ISB 19-20'!A:BX,76,FALSE)</f>
        <v>781836.45170357847</v>
      </c>
      <c r="H152" s="408">
        <f>VLOOKUP(C152,'[13]New ISB 19-20'!A:CD,81,FALSE)</f>
        <v>-5610.49</v>
      </c>
      <c r="I152" s="408"/>
      <c r="J152" s="408">
        <f t="shared" si="37"/>
        <v>776225.96170357848</v>
      </c>
      <c r="K152" s="606"/>
      <c r="L152" s="408">
        <f>VLOOKUP(C152,'[13]Adjusted Factors 19-20'!A:BQ,68,FALSE)*10000</f>
        <v>0</v>
      </c>
      <c r="M152" s="408">
        <f>VLOOKUP(C152,'[13]Adjusted Factors 19-20'!A:BR,69,FALSE)*10000</f>
        <v>0</v>
      </c>
      <c r="N152" s="408">
        <f>VLOOKUP(C152,'[13]Adjusted Factors 19-20'!A:BS,67,FALSE)*6000</f>
        <v>0</v>
      </c>
      <c r="O152" s="409">
        <f t="shared" si="38"/>
        <v>0</v>
      </c>
      <c r="P152" s="409"/>
      <c r="Q152" s="409">
        <f t="shared" si="39"/>
        <v>776226</v>
      </c>
      <c r="R152" s="409"/>
      <c r="S152" s="409"/>
      <c r="T152" s="406">
        <v>311</v>
      </c>
      <c r="U152" s="410">
        <f t="shared" si="46"/>
        <v>2321</v>
      </c>
      <c r="V152" s="410"/>
      <c r="W152" s="410">
        <f t="shared" si="40"/>
        <v>2569.98</v>
      </c>
      <c r="X152" s="410">
        <f t="shared" si="41"/>
        <v>403.01</v>
      </c>
      <c r="Y152" s="410">
        <f t="shared" si="42"/>
        <v>316.5</v>
      </c>
      <c r="Z152" s="410">
        <f t="shared" si="43"/>
        <v>-5610.49</v>
      </c>
      <c r="AA152" s="410">
        <f t="shared" si="44"/>
        <v>0</v>
      </c>
      <c r="AB152" s="410">
        <f>VLOOKUP(C152,'[13]Adjusted Factors 19-20'!A:N,14,FALSE)</f>
        <v>211</v>
      </c>
      <c r="AF152" s="408" t="e">
        <f>VLOOKUP(C152,#REF!,69,FALSE)</f>
        <v>#REF!</v>
      </c>
      <c r="AG152" s="406">
        <v>311</v>
      </c>
      <c r="AH152" s="407">
        <v>0</v>
      </c>
      <c r="AI152" s="395" t="s">
        <v>293</v>
      </c>
    </row>
    <row r="153" spans="1:35" hidden="1" x14ac:dyDescent="0.2">
      <c r="A153" s="395" t="str">
        <f t="shared" si="35"/>
        <v>312 - Martlesham Primary School</v>
      </c>
      <c r="B153" s="395">
        <v>312</v>
      </c>
      <c r="C153" s="406">
        <v>312</v>
      </c>
      <c r="D153" s="406" t="str">
        <f t="shared" si="36"/>
        <v>ACADEMY</v>
      </c>
      <c r="E153" s="407" t="str">
        <f t="shared" si="45"/>
        <v>ACADEMY</v>
      </c>
      <c r="F153" s="395" t="s">
        <v>1175</v>
      </c>
      <c r="G153" s="408">
        <f>VLOOKUP(C153,'[13]New ISB 19-20'!A:BX,76,FALSE)</f>
        <v>408989.53977889754</v>
      </c>
      <c r="H153" s="408">
        <f>VLOOKUP(C153,'[13]New ISB 19-20'!A:CD,81,FALSE)</f>
        <v>0</v>
      </c>
      <c r="I153" s="408"/>
      <c r="J153" s="408">
        <f t="shared" si="37"/>
        <v>408989.53977889754</v>
      </c>
      <c r="K153" s="606"/>
      <c r="L153" s="408">
        <f>VLOOKUP(C153,'[13]Adjusted Factors 19-20'!A:BQ,68,FALSE)*10000</f>
        <v>0</v>
      </c>
      <c r="M153" s="408">
        <f>VLOOKUP(C153,'[13]Adjusted Factors 19-20'!A:BR,69,FALSE)*10000</f>
        <v>0</v>
      </c>
      <c r="N153" s="408">
        <f>VLOOKUP(C153,'[13]Adjusted Factors 19-20'!A:BS,67,FALSE)*6000</f>
        <v>0</v>
      </c>
      <c r="O153" s="409">
        <f t="shared" si="38"/>
        <v>0</v>
      </c>
      <c r="P153" s="409"/>
      <c r="Q153" s="409">
        <f t="shared" si="39"/>
        <v>408990</v>
      </c>
      <c r="R153" s="409"/>
      <c r="S153" s="409"/>
      <c r="T153" s="406">
        <v>312</v>
      </c>
      <c r="U153" s="410">
        <f t="shared" si="46"/>
        <v>0</v>
      </c>
      <c r="V153" s="410"/>
      <c r="W153" s="410">
        <f t="shared" si="40"/>
        <v>0</v>
      </c>
      <c r="X153" s="410">
        <f t="shared" si="41"/>
        <v>0</v>
      </c>
      <c r="Y153" s="410">
        <f t="shared" si="42"/>
        <v>0</v>
      </c>
      <c r="Z153" s="410">
        <f t="shared" si="43"/>
        <v>0</v>
      </c>
      <c r="AA153" s="410">
        <f t="shared" si="44"/>
        <v>0</v>
      </c>
      <c r="AB153" s="410">
        <f>VLOOKUP(C153,'[13]Adjusted Factors 19-20'!A:N,14,FALSE)</f>
        <v>88</v>
      </c>
      <c r="AF153" s="408" t="e">
        <f>VLOOKUP(C153,#REF!,69,FALSE)</f>
        <v>#REF!</v>
      </c>
      <c r="AG153" s="406">
        <v>312</v>
      </c>
      <c r="AH153" s="407" t="s">
        <v>1</v>
      </c>
      <c r="AI153" s="395" t="s">
        <v>1175</v>
      </c>
    </row>
    <row r="154" spans="1:35" x14ac:dyDescent="0.2">
      <c r="A154" s="395" t="str">
        <f t="shared" si="35"/>
        <v>313 - Gorseland Primary School</v>
      </c>
      <c r="B154" s="395">
        <v>313</v>
      </c>
      <c r="C154" s="406">
        <v>313</v>
      </c>
      <c r="D154" s="406">
        <f t="shared" si="36"/>
        <v>313</v>
      </c>
      <c r="E154" s="407">
        <f t="shared" si="45"/>
        <v>0</v>
      </c>
      <c r="F154" s="395" t="s">
        <v>294</v>
      </c>
      <c r="G154" s="408">
        <f>VLOOKUP(C154,'[13]New ISB 19-20'!A:BX,76,FALSE)</f>
        <v>1631853.8319999999</v>
      </c>
      <c r="H154" s="408">
        <f>VLOOKUP(C154,'[13]New ISB 19-20'!A:CD,81,FALSE)</f>
        <v>-12045.27</v>
      </c>
      <c r="I154" s="408"/>
      <c r="J154" s="408">
        <f t="shared" si="37"/>
        <v>1619808.5619999999</v>
      </c>
      <c r="K154" s="606"/>
      <c r="L154" s="408">
        <f>VLOOKUP(C154,'[13]Adjusted Factors 19-20'!A:BQ,68,FALSE)*10000</f>
        <v>0</v>
      </c>
      <c r="M154" s="408">
        <f>VLOOKUP(C154,'[13]Adjusted Factors 19-20'!A:BR,69,FALSE)*10000</f>
        <v>0</v>
      </c>
      <c r="N154" s="408">
        <f>VLOOKUP(C154,'[13]Adjusted Factors 19-20'!A:BS,67,FALSE)*6000</f>
        <v>150000</v>
      </c>
      <c r="O154" s="409">
        <f t="shared" si="38"/>
        <v>150000</v>
      </c>
      <c r="P154" s="409"/>
      <c r="Q154" s="409">
        <f t="shared" si="39"/>
        <v>1769809</v>
      </c>
      <c r="R154" s="409"/>
      <c r="S154" s="409"/>
      <c r="T154" s="406">
        <v>313</v>
      </c>
      <c r="U154" s="410">
        <f t="shared" si="46"/>
        <v>4983</v>
      </c>
      <c r="V154" s="410"/>
      <c r="W154" s="410">
        <f t="shared" si="40"/>
        <v>5517.54</v>
      </c>
      <c r="X154" s="410">
        <f t="shared" si="41"/>
        <v>865.23</v>
      </c>
      <c r="Y154" s="410">
        <f t="shared" si="42"/>
        <v>679.5</v>
      </c>
      <c r="Z154" s="410">
        <f t="shared" si="43"/>
        <v>-12045.27</v>
      </c>
      <c r="AA154" s="410">
        <f t="shared" si="44"/>
        <v>0</v>
      </c>
      <c r="AB154" s="410">
        <f>VLOOKUP(C154,'[13]Adjusted Factors 19-20'!A:N,14,FALSE)</f>
        <v>453</v>
      </c>
      <c r="AF154" s="408" t="e">
        <f>VLOOKUP(C154,#REF!,69,FALSE)</f>
        <v>#REF!</v>
      </c>
      <c r="AG154" s="406">
        <v>313</v>
      </c>
      <c r="AH154" s="407">
        <v>0</v>
      </c>
      <c r="AI154" s="395" t="s">
        <v>294</v>
      </c>
    </row>
    <row r="155" spans="1:35" x14ac:dyDescent="0.2">
      <c r="A155" s="395" t="str">
        <f t="shared" si="35"/>
        <v>314 - Melton Primary School</v>
      </c>
      <c r="B155" s="395">
        <v>314</v>
      </c>
      <c r="C155" s="406">
        <v>314</v>
      </c>
      <c r="D155" s="406">
        <f t="shared" si="36"/>
        <v>314</v>
      </c>
      <c r="E155" s="407">
        <f t="shared" si="45"/>
        <v>0</v>
      </c>
      <c r="F155" s="395" t="s">
        <v>295</v>
      </c>
      <c r="G155" s="408">
        <f>VLOOKUP(C155,'[13]New ISB 19-20'!A:BX,76,FALSE)</f>
        <v>709726.72279899637</v>
      </c>
      <c r="H155" s="408">
        <f>VLOOKUP(C155,'[13]New ISB 19-20'!A:CD,81,FALSE)</f>
        <v>-4467.12</v>
      </c>
      <c r="I155" s="408"/>
      <c r="J155" s="408">
        <f t="shared" si="37"/>
        <v>705259.60279899638</v>
      </c>
      <c r="K155" s="606"/>
      <c r="L155" s="408">
        <f>VLOOKUP(C155,'[13]Adjusted Factors 19-20'!A:BQ,68,FALSE)*10000</f>
        <v>0</v>
      </c>
      <c r="M155" s="408">
        <f>VLOOKUP(C155,'[13]Adjusted Factors 19-20'!A:BR,69,FALSE)*10000</f>
        <v>0</v>
      </c>
      <c r="N155" s="408">
        <f>VLOOKUP(C155,'[13]Adjusted Factors 19-20'!A:BS,67,FALSE)*6000</f>
        <v>0</v>
      </c>
      <c r="O155" s="409">
        <f t="shared" si="38"/>
        <v>0</v>
      </c>
      <c r="P155" s="409"/>
      <c r="Q155" s="409">
        <f t="shared" si="39"/>
        <v>705260</v>
      </c>
      <c r="R155" s="409"/>
      <c r="S155" s="409"/>
      <c r="T155" s="406">
        <v>314</v>
      </c>
      <c r="U155" s="410">
        <f t="shared" si="46"/>
        <v>1848</v>
      </c>
      <c r="V155" s="410"/>
      <c r="W155" s="410">
        <f t="shared" si="40"/>
        <v>2046.24</v>
      </c>
      <c r="X155" s="410">
        <f t="shared" si="41"/>
        <v>320.88</v>
      </c>
      <c r="Y155" s="410">
        <f t="shared" si="42"/>
        <v>252</v>
      </c>
      <c r="Z155" s="410">
        <f t="shared" si="43"/>
        <v>-4467.12</v>
      </c>
      <c r="AA155" s="410">
        <f t="shared" si="44"/>
        <v>0</v>
      </c>
      <c r="AB155" s="410">
        <f>VLOOKUP(C155,'[13]Adjusted Factors 19-20'!A:N,14,FALSE)</f>
        <v>168</v>
      </c>
      <c r="AF155" s="408" t="e">
        <f>VLOOKUP(C155,#REF!,69,FALSE)</f>
        <v>#REF!</v>
      </c>
      <c r="AG155" s="406">
        <v>314</v>
      </c>
      <c r="AH155" s="407">
        <v>0</v>
      </c>
      <c r="AI155" s="395" t="s">
        <v>295</v>
      </c>
    </row>
    <row r="156" spans="1:35" hidden="1" x14ac:dyDescent="0.2">
      <c r="A156" s="395" t="str">
        <f t="shared" si="35"/>
        <v>316 - Nacton CEVCP School</v>
      </c>
      <c r="B156" s="395">
        <v>316</v>
      </c>
      <c r="C156" s="406">
        <v>316</v>
      </c>
      <c r="D156" s="406" t="str">
        <f t="shared" si="36"/>
        <v>ACADEMY</v>
      </c>
      <c r="E156" s="407" t="str">
        <f t="shared" si="45"/>
        <v>ACADEMY</v>
      </c>
      <c r="F156" s="395" t="s">
        <v>296</v>
      </c>
      <c r="G156" s="408">
        <f>VLOOKUP(C156,'[13]New ISB 19-20'!A:BX,76,FALSE)</f>
        <v>415151.62788712635</v>
      </c>
      <c r="H156" s="408">
        <f>VLOOKUP(C156,'[13]New ISB 19-20'!A:CD,81,FALSE)</f>
        <v>0</v>
      </c>
      <c r="I156" s="408"/>
      <c r="J156" s="408">
        <f t="shared" si="37"/>
        <v>415151.62788712635</v>
      </c>
      <c r="K156" s="606"/>
      <c r="L156" s="408">
        <f>VLOOKUP(C156,'[13]Adjusted Factors 19-20'!A:BQ,68,FALSE)*10000</f>
        <v>0</v>
      </c>
      <c r="M156" s="408">
        <f>VLOOKUP(C156,'[13]Adjusted Factors 19-20'!A:BR,69,FALSE)*10000</f>
        <v>0</v>
      </c>
      <c r="N156" s="408">
        <f>VLOOKUP(C156,'[13]Adjusted Factors 19-20'!A:BS,67,FALSE)*6000</f>
        <v>0</v>
      </c>
      <c r="O156" s="409">
        <f t="shared" si="38"/>
        <v>0</v>
      </c>
      <c r="P156" s="409"/>
      <c r="Q156" s="409">
        <f t="shared" si="39"/>
        <v>415152</v>
      </c>
      <c r="R156" s="409"/>
      <c r="S156" s="409"/>
      <c r="T156" s="406">
        <v>316</v>
      </c>
      <c r="U156" s="410">
        <f t="shared" si="46"/>
        <v>0</v>
      </c>
      <c r="V156" s="410"/>
      <c r="W156" s="410">
        <f t="shared" si="40"/>
        <v>0</v>
      </c>
      <c r="X156" s="410">
        <f t="shared" si="41"/>
        <v>0</v>
      </c>
      <c r="Y156" s="410">
        <f t="shared" si="42"/>
        <v>0</v>
      </c>
      <c r="Z156" s="410">
        <f t="shared" si="43"/>
        <v>0</v>
      </c>
      <c r="AA156" s="410">
        <f t="shared" si="44"/>
        <v>0</v>
      </c>
      <c r="AB156" s="410">
        <f>VLOOKUP(C156,'[13]Adjusted Factors 19-20'!A:N,14,FALSE)</f>
        <v>99</v>
      </c>
      <c r="AF156" s="408" t="e">
        <f>VLOOKUP(C156,#REF!,69,FALSE)</f>
        <v>#REF!</v>
      </c>
      <c r="AG156" s="406">
        <v>316</v>
      </c>
      <c r="AH156" s="407" t="s">
        <v>1</v>
      </c>
      <c r="AI156" s="395" t="s">
        <v>296</v>
      </c>
    </row>
    <row r="157" spans="1:35" x14ac:dyDescent="0.2">
      <c r="A157" s="395" t="str">
        <f t="shared" si="35"/>
        <v>317 - Orford CEVAP School</v>
      </c>
      <c r="B157" s="395">
        <v>317</v>
      </c>
      <c r="C157" s="406">
        <v>317</v>
      </c>
      <c r="D157" s="406">
        <f t="shared" si="36"/>
        <v>317</v>
      </c>
      <c r="E157" s="407">
        <f t="shared" si="45"/>
        <v>0</v>
      </c>
      <c r="F157" s="395" t="s">
        <v>297</v>
      </c>
      <c r="G157" s="408">
        <f>VLOOKUP(C157,'[13]New ISB 19-20'!A:BX,76,FALSE)</f>
        <v>327685.44568777928</v>
      </c>
      <c r="H157" s="408">
        <f>VLOOKUP(C157,'[13]New ISB 19-20'!A:CD,81,FALSE)</f>
        <v>-1568.81</v>
      </c>
      <c r="I157" s="408"/>
      <c r="J157" s="408">
        <f t="shared" si="37"/>
        <v>326116.63568777929</v>
      </c>
      <c r="K157" s="606"/>
      <c r="L157" s="408">
        <f>VLOOKUP(C157,'[13]Adjusted Factors 19-20'!A:BQ,68,FALSE)*10000</f>
        <v>0</v>
      </c>
      <c r="M157" s="408">
        <f>VLOOKUP(C157,'[13]Adjusted Factors 19-20'!A:BR,69,FALSE)*10000</f>
        <v>0</v>
      </c>
      <c r="N157" s="408">
        <f>VLOOKUP(C157,'[13]Adjusted Factors 19-20'!A:BS,67,FALSE)*6000</f>
        <v>0</v>
      </c>
      <c r="O157" s="409">
        <f t="shared" si="38"/>
        <v>0</v>
      </c>
      <c r="P157" s="409"/>
      <c r="Q157" s="409">
        <f t="shared" si="39"/>
        <v>326117</v>
      </c>
      <c r="R157" s="409"/>
      <c r="S157" s="409"/>
      <c r="T157" s="406">
        <v>317</v>
      </c>
      <c r="U157" s="410">
        <f t="shared" si="46"/>
        <v>649</v>
      </c>
      <c r="V157" s="410"/>
      <c r="W157" s="410">
        <f t="shared" si="40"/>
        <v>718.62</v>
      </c>
      <c r="X157" s="410">
        <f t="shared" si="41"/>
        <v>112.69</v>
      </c>
      <c r="Y157" s="410">
        <f t="shared" si="42"/>
        <v>88.5</v>
      </c>
      <c r="Z157" s="410">
        <f t="shared" si="43"/>
        <v>-1568.81</v>
      </c>
      <c r="AA157" s="410">
        <f t="shared" si="44"/>
        <v>0</v>
      </c>
      <c r="AB157" s="410">
        <f>VLOOKUP(C157,'[13]Adjusted Factors 19-20'!A:N,14,FALSE)</f>
        <v>59</v>
      </c>
      <c r="AF157" s="408" t="e">
        <f>VLOOKUP(C157,#REF!,69,FALSE)</f>
        <v>#REF!</v>
      </c>
      <c r="AG157" s="406">
        <v>317</v>
      </c>
      <c r="AH157" s="407">
        <v>0</v>
      </c>
      <c r="AI157" s="395" t="s">
        <v>297</v>
      </c>
    </row>
    <row r="158" spans="1:35" x14ac:dyDescent="0.2">
      <c r="A158" s="395" t="str">
        <f t="shared" si="35"/>
        <v>318 - Otley Primary School</v>
      </c>
      <c r="B158" s="395">
        <v>318</v>
      </c>
      <c r="C158" s="406">
        <v>318</v>
      </c>
      <c r="D158" s="406">
        <f t="shared" si="36"/>
        <v>318</v>
      </c>
      <c r="E158" s="407">
        <f t="shared" si="45"/>
        <v>0</v>
      </c>
      <c r="F158" s="395" t="s">
        <v>298</v>
      </c>
      <c r="G158" s="408">
        <f>VLOOKUP(C158,'[13]New ISB 19-20'!A:BX,76,FALSE)</f>
        <v>302959.29830010515</v>
      </c>
      <c r="H158" s="408">
        <f>VLOOKUP(C158,'[13]New ISB 19-20'!A:CD,81,FALSE)</f>
        <v>-1489.04</v>
      </c>
      <c r="I158" s="408"/>
      <c r="J158" s="408">
        <f t="shared" si="37"/>
        <v>301470.25830010517</v>
      </c>
      <c r="K158" s="606"/>
      <c r="L158" s="408">
        <f>VLOOKUP(C158,'[13]Adjusted Factors 19-20'!A:BQ,68,FALSE)*10000</f>
        <v>0</v>
      </c>
      <c r="M158" s="408">
        <f>VLOOKUP(C158,'[13]Adjusted Factors 19-20'!A:BR,69,FALSE)*10000</f>
        <v>0</v>
      </c>
      <c r="N158" s="408">
        <f>VLOOKUP(C158,'[13]Adjusted Factors 19-20'!A:BS,67,FALSE)*6000</f>
        <v>0</v>
      </c>
      <c r="O158" s="409">
        <f t="shared" si="38"/>
        <v>0</v>
      </c>
      <c r="P158" s="409"/>
      <c r="Q158" s="409">
        <f t="shared" si="39"/>
        <v>301470</v>
      </c>
      <c r="R158" s="409"/>
      <c r="S158" s="409"/>
      <c r="T158" s="406">
        <v>318</v>
      </c>
      <c r="U158" s="410">
        <f t="shared" si="46"/>
        <v>616</v>
      </c>
      <c r="V158" s="410"/>
      <c r="W158" s="410">
        <f t="shared" si="40"/>
        <v>682.07999999999993</v>
      </c>
      <c r="X158" s="410">
        <f t="shared" si="41"/>
        <v>106.96</v>
      </c>
      <c r="Y158" s="410">
        <f t="shared" si="42"/>
        <v>84</v>
      </c>
      <c r="Z158" s="410">
        <f t="shared" si="43"/>
        <v>-1489.04</v>
      </c>
      <c r="AA158" s="410">
        <f t="shared" si="44"/>
        <v>0</v>
      </c>
      <c r="AB158" s="410">
        <f>VLOOKUP(C158,'[13]Adjusted Factors 19-20'!A:N,14,FALSE)</f>
        <v>56</v>
      </c>
      <c r="AF158" s="408" t="e">
        <f>VLOOKUP(C158,#REF!,69,FALSE)</f>
        <v>#REF!</v>
      </c>
      <c r="AG158" s="406">
        <v>318</v>
      </c>
      <c r="AH158" s="407">
        <v>0</v>
      </c>
      <c r="AI158" s="395" t="s">
        <v>298</v>
      </c>
    </row>
    <row r="159" spans="1:35" hidden="1" x14ac:dyDescent="0.2">
      <c r="A159" s="395" t="str">
        <f t="shared" si="35"/>
        <v>320 - Rendlesham Community Primary School</v>
      </c>
      <c r="B159" s="395">
        <v>320</v>
      </c>
      <c r="C159" s="406">
        <v>320</v>
      </c>
      <c r="D159" s="406" t="str">
        <f t="shared" si="36"/>
        <v>ACADEMY</v>
      </c>
      <c r="E159" s="407" t="s">
        <v>1</v>
      </c>
      <c r="F159" s="395" t="s">
        <v>299</v>
      </c>
      <c r="G159" s="408">
        <f>VLOOKUP(C159,'[13]New ISB 19-20'!A:BX,76,FALSE)</f>
        <v>1064209.4470845889</v>
      </c>
      <c r="H159" s="408">
        <f>VLOOKUP(C159,'[13]New ISB 19-20'!A:CD,81,FALSE)</f>
        <v>0</v>
      </c>
      <c r="I159" s="408"/>
      <c r="J159" s="408">
        <f t="shared" si="37"/>
        <v>1064209.4470845889</v>
      </c>
      <c r="K159" s="606"/>
      <c r="L159" s="408">
        <f>VLOOKUP(C159,'[13]Adjusted Factors 19-20'!A:BQ,68,FALSE)*10000</f>
        <v>0</v>
      </c>
      <c r="M159" s="408">
        <f>VLOOKUP(C159,'[13]Adjusted Factors 19-20'!A:BR,69,FALSE)*10000</f>
        <v>0</v>
      </c>
      <c r="N159" s="408">
        <f>VLOOKUP(C159,'[13]Adjusted Factors 19-20'!A:BS,67,FALSE)*6000</f>
        <v>0</v>
      </c>
      <c r="O159" s="409">
        <f t="shared" si="38"/>
        <v>0</v>
      </c>
      <c r="P159" s="409"/>
      <c r="Q159" s="409">
        <f t="shared" si="39"/>
        <v>1064209</v>
      </c>
      <c r="R159" s="409"/>
      <c r="S159" s="409"/>
      <c r="T159" s="406">
        <v>320</v>
      </c>
      <c r="U159" s="410">
        <f t="shared" si="46"/>
        <v>0</v>
      </c>
      <c r="V159" s="410"/>
      <c r="W159" s="410">
        <f t="shared" si="40"/>
        <v>0</v>
      </c>
      <c r="X159" s="410">
        <f t="shared" si="41"/>
        <v>0</v>
      </c>
      <c r="Y159" s="410">
        <f t="shared" si="42"/>
        <v>0</v>
      </c>
      <c r="Z159" s="410">
        <f t="shared" si="43"/>
        <v>0</v>
      </c>
      <c r="AA159" s="410">
        <f t="shared" si="44"/>
        <v>0</v>
      </c>
      <c r="AB159" s="410">
        <f>VLOOKUP(C159,'[13]Adjusted Factors 19-20'!A:N,14,FALSE)</f>
        <v>287</v>
      </c>
      <c r="AF159" s="408" t="e">
        <f>VLOOKUP(C159,#REF!,69,FALSE)</f>
        <v>#REF!</v>
      </c>
      <c r="AG159" s="406">
        <v>320</v>
      </c>
      <c r="AH159" s="407">
        <v>0</v>
      </c>
      <c r="AI159" s="395" t="s">
        <v>299</v>
      </c>
    </row>
    <row r="160" spans="1:35" hidden="1" x14ac:dyDescent="0.2">
      <c r="A160" s="395" t="str">
        <f t="shared" si="35"/>
        <v>322 - Shotley Community Primary School</v>
      </c>
      <c r="B160" s="395">
        <v>322</v>
      </c>
      <c r="C160" s="406">
        <v>322</v>
      </c>
      <c r="D160" s="406" t="str">
        <f t="shared" si="36"/>
        <v>ACADEMY</v>
      </c>
      <c r="E160" s="407" t="s">
        <v>1</v>
      </c>
      <c r="F160" s="395" t="s">
        <v>300</v>
      </c>
      <c r="G160" s="408">
        <f>VLOOKUP(C160,'[13]New ISB 19-20'!A:BX,76,FALSE)</f>
        <v>605280.3275368152</v>
      </c>
      <c r="H160" s="408">
        <f>VLOOKUP(C160,'[13]New ISB 19-20'!A:CD,81,FALSE)</f>
        <v>0</v>
      </c>
      <c r="I160" s="408"/>
      <c r="J160" s="408">
        <f t="shared" si="37"/>
        <v>605280.3275368152</v>
      </c>
      <c r="K160" s="606"/>
      <c r="L160" s="408">
        <f>VLOOKUP(C160,'[13]Adjusted Factors 19-20'!A:BQ,68,FALSE)*10000</f>
        <v>0</v>
      </c>
      <c r="M160" s="408">
        <f>VLOOKUP(C160,'[13]Adjusted Factors 19-20'!A:BR,69,FALSE)*10000</f>
        <v>0</v>
      </c>
      <c r="N160" s="408">
        <f>VLOOKUP(C160,'[13]Adjusted Factors 19-20'!A:BS,67,FALSE)*6000</f>
        <v>0</v>
      </c>
      <c r="O160" s="409">
        <f t="shared" si="38"/>
        <v>0</v>
      </c>
      <c r="P160" s="409"/>
      <c r="Q160" s="409">
        <f t="shared" si="39"/>
        <v>605280</v>
      </c>
      <c r="R160" s="409"/>
      <c r="S160" s="409"/>
      <c r="T160" s="406">
        <v>322</v>
      </c>
      <c r="U160" s="410">
        <f t="shared" si="46"/>
        <v>0</v>
      </c>
      <c r="V160" s="410"/>
      <c r="W160" s="410">
        <f t="shared" si="40"/>
        <v>0</v>
      </c>
      <c r="X160" s="410">
        <f t="shared" si="41"/>
        <v>0</v>
      </c>
      <c r="Y160" s="410">
        <f t="shared" si="42"/>
        <v>0</v>
      </c>
      <c r="Z160" s="410">
        <f t="shared" si="43"/>
        <v>0</v>
      </c>
      <c r="AA160" s="410">
        <f t="shared" si="44"/>
        <v>0</v>
      </c>
      <c r="AB160" s="410">
        <f>VLOOKUP(C160,'[13]Adjusted Factors 19-20'!A:N,14,FALSE)</f>
        <v>149</v>
      </c>
      <c r="AF160" s="408" t="e">
        <f>VLOOKUP(C160,#REF!,69,FALSE)</f>
        <v>#REF!</v>
      </c>
      <c r="AG160" s="406">
        <v>322</v>
      </c>
      <c r="AH160" s="407">
        <v>0</v>
      </c>
      <c r="AI160" s="395" t="s">
        <v>300</v>
      </c>
    </row>
    <row r="161" spans="1:35" x14ac:dyDescent="0.2">
      <c r="A161" s="395" t="str">
        <f t="shared" si="35"/>
        <v>324 - Somersham Primary School</v>
      </c>
      <c r="B161" s="395">
        <v>324</v>
      </c>
      <c r="C161" s="406">
        <v>324</v>
      </c>
      <c r="D161" s="406">
        <f t="shared" si="36"/>
        <v>324</v>
      </c>
      <c r="E161" s="407">
        <f>AH161</f>
        <v>0</v>
      </c>
      <c r="F161" s="395" t="s">
        <v>301</v>
      </c>
      <c r="G161" s="408">
        <f>VLOOKUP(C161,'[13]New ISB 19-20'!A:BX,76,FALSE)</f>
        <v>459306.96720703179</v>
      </c>
      <c r="H161" s="408">
        <f>VLOOKUP(C161,'[13]New ISB 19-20'!A:CD,81,FALSE)</f>
        <v>-2632.41</v>
      </c>
      <c r="I161" s="408"/>
      <c r="J161" s="408">
        <f t="shared" si="37"/>
        <v>456674.55720703182</v>
      </c>
      <c r="K161" s="606"/>
      <c r="L161" s="408">
        <f>VLOOKUP(C161,'[13]Adjusted Factors 19-20'!A:BQ,68,FALSE)*10000</f>
        <v>0</v>
      </c>
      <c r="M161" s="408">
        <f>VLOOKUP(C161,'[13]Adjusted Factors 19-20'!A:BR,69,FALSE)*10000</f>
        <v>0</v>
      </c>
      <c r="N161" s="408">
        <f>VLOOKUP(C161,'[13]Adjusted Factors 19-20'!A:BS,67,FALSE)*6000</f>
        <v>0</v>
      </c>
      <c r="O161" s="409">
        <f t="shared" si="38"/>
        <v>0</v>
      </c>
      <c r="P161" s="409"/>
      <c r="Q161" s="409">
        <f t="shared" si="39"/>
        <v>456675</v>
      </c>
      <c r="R161" s="409"/>
      <c r="S161" s="409"/>
      <c r="T161" s="406">
        <v>324</v>
      </c>
      <c r="U161" s="410">
        <f t="shared" si="46"/>
        <v>1089</v>
      </c>
      <c r="V161" s="410"/>
      <c r="W161" s="410">
        <f t="shared" si="40"/>
        <v>1205.82</v>
      </c>
      <c r="X161" s="410">
        <f t="shared" si="41"/>
        <v>189.09</v>
      </c>
      <c r="Y161" s="410">
        <f t="shared" si="42"/>
        <v>148.5</v>
      </c>
      <c r="Z161" s="410">
        <f t="shared" si="43"/>
        <v>-2632.41</v>
      </c>
      <c r="AA161" s="410">
        <f t="shared" si="44"/>
        <v>0</v>
      </c>
      <c r="AB161" s="410">
        <f>VLOOKUP(C161,'[13]Adjusted Factors 19-20'!A:N,14,FALSE)</f>
        <v>99</v>
      </c>
      <c r="AF161" s="408" t="e">
        <f>VLOOKUP(C161,#REF!,69,FALSE)</f>
        <v>#REF!</v>
      </c>
      <c r="AG161" s="406">
        <v>324</v>
      </c>
      <c r="AH161" s="407">
        <v>0</v>
      </c>
      <c r="AI161" s="395" t="s">
        <v>301</v>
      </c>
    </row>
    <row r="162" spans="1:35" hidden="1" x14ac:dyDescent="0.2">
      <c r="A162" s="395" t="str">
        <f t="shared" si="35"/>
        <v>325 - Sproughton CEVCP School</v>
      </c>
      <c r="B162" s="395">
        <v>325</v>
      </c>
      <c r="C162" s="406">
        <v>325</v>
      </c>
      <c r="D162" s="406" t="str">
        <f t="shared" si="36"/>
        <v>ACADEMY</v>
      </c>
      <c r="E162" s="407" t="str">
        <f>AH162</f>
        <v>ACADEMY</v>
      </c>
      <c r="F162" s="395" t="s">
        <v>302</v>
      </c>
      <c r="G162" s="408">
        <f>VLOOKUP(C162,'[13]New ISB 19-20'!A:BX,76,FALSE)</f>
        <v>431338.48789825971</v>
      </c>
      <c r="H162" s="408">
        <f>VLOOKUP(C162,'[13]New ISB 19-20'!A:CD,81,FALSE)</f>
        <v>0</v>
      </c>
      <c r="I162" s="408"/>
      <c r="J162" s="408">
        <f t="shared" si="37"/>
        <v>431338.48789825971</v>
      </c>
      <c r="K162" s="606"/>
      <c r="L162" s="408">
        <f>VLOOKUP(C162,'[13]Adjusted Factors 19-20'!A:BQ,68,FALSE)*10000</f>
        <v>0</v>
      </c>
      <c r="M162" s="408">
        <f>VLOOKUP(C162,'[13]Adjusted Factors 19-20'!A:BR,69,FALSE)*10000</f>
        <v>0</v>
      </c>
      <c r="N162" s="408">
        <f>VLOOKUP(C162,'[13]Adjusted Factors 19-20'!A:BS,67,FALSE)*6000</f>
        <v>0</v>
      </c>
      <c r="O162" s="409">
        <f t="shared" si="38"/>
        <v>0</v>
      </c>
      <c r="P162" s="409"/>
      <c r="Q162" s="409">
        <f t="shared" si="39"/>
        <v>431338</v>
      </c>
      <c r="R162" s="409"/>
      <c r="S162" s="409"/>
      <c r="T162" s="406">
        <v>325</v>
      </c>
      <c r="U162" s="410">
        <f t="shared" si="46"/>
        <v>0</v>
      </c>
      <c r="V162" s="410"/>
      <c r="W162" s="410">
        <f t="shared" si="40"/>
        <v>0</v>
      </c>
      <c r="X162" s="410">
        <f t="shared" si="41"/>
        <v>0</v>
      </c>
      <c r="Y162" s="410">
        <f t="shared" si="42"/>
        <v>0</v>
      </c>
      <c r="Z162" s="410">
        <f t="shared" si="43"/>
        <v>0</v>
      </c>
      <c r="AA162" s="410">
        <f t="shared" si="44"/>
        <v>0</v>
      </c>
      <c r="AB162" s="410">
        <f>VLOOKUP(C162,'[13]Adjusted Factors 19-20'!A:N,14,FALSE)</f>
        <v>101</v>
      </c>
      <c r="AF162" s="408" t="e">
        <f>VLOOKUP(C162,#REF!,69,FALSE)</f>
        <v>#REF!</v>
      </c>
      <c r="AG162" s="406">
        <v>325</v>
      </c>
      <c r="AH162" s="407" t="s">
        <v>1</v>
      </c>
      <c r="AI162" s="395" t="s">
        <v>302</v>
      </c>
    </row>
    <row r="163" spans="1:35" x14ac:dyDescent="0.2">
      <c r="A163" s="395" t="str">
        <f t="shared" si="35"/>
        <v>327 - Stratford St Mary Primary School</v>
      </c>
      <c r="B163" s="395">
        <v>327</v>
      </c>
      <c r="C163" s="406">
        <v>327</v>
      </c>
      <c r="D163" s="406">
        <f t="shared" si="36"/>
        <v>327</v>
      </c>
      <c r="E163" s="407">
        <f>AH163</f>
        <v>0</v>
      </c>
      <c r="F163" s="395" t="s">
        <v>303</v>
      </c>
      <c r="G163" s="408">
        <f>VLOOKUP(C163,'[13]New ISB 19-20'!A:BX,76,FALSE)</f>
        <v>406998.03686714795</v>
      </c>
      <c r="H163" s="408">
        <f>VLOOKUP(C163,'[13]New ISB 19-20'!A:CD,81,FALSE)</f>
        <v>-2552.64</v>
      </c>
      <c r="I163" s="408"/>
      <c r="J163" s="408">
        <f t="shared" si="37"/>
        <v>404445.39686714794</v>
      </c>
      <c r="K163" s="606"/>
      <c r="L163" s="408">
        <f>VLOOKUP(C163,'[13]Adjusted Factors 19-20'!A:BQ,68,FALSE)*10000</f>
        <v>0</v>
      </c>
      <c r="M163" s="408">
        <f>VLOOKUP(C163,'[13]Adjusted Factors 19-20'!A:BR,69,FALSE)*10000</f>
        <v>0</v>
      </c>
      <c r="N163" s="408">
        <f>VLOOKUP(C163,'[13]Adjusted Factors 19-20'!A:BS,67,FALSE)*6000</f>
        <v>0</v>
      </c>
      <c r="O163" s="409">
        <f t="shared" si="38"/>
        <v>0</v>
      </c>
      <c r="P163" s="409"/>
      <c r="Q163" s="409">
        <f t="shared" si="39"/>
        <v>404445</v>
      </c>
      <c r="R163" s="409"/>
      <c r="S163" s="409"/>
      <c r="T163" s="406">
        <v>327</v>
      </c>
      <c r="U163" s="410">
        <f t="shared" si="46"/>
        <v>1056</v>
      </c>
      <c r="V163" s="410"/>
      <c r="W163" s="410">
        <f t="shared" si="40"/>
        <v>1169.28</v>
      </c>
      <c r="X163" s="410">
        <f t="shared" si="41"/>
        <v>183.35999999999999</v>
      </c>
      <c r="Y163" s="410">
        <f t="shared" si="42"/>
        <v>144</v>
      </c>
      <c r="Z163" s="410">
        <f t="shared" si="43"/>
        <v>-2552.64</v>
      </c>
      <c r="AA163" s="410">
        <f t="shared" si="44"/>
        <v>0</v>
      </c>
      <c r="AB163" s="410">
        <f>VLOOKUP(C163,'[13]Adjusted Factors 19-20'!A:N,14,FALSE)</f>
        <v>96</v>
      </c>
      <c r="AF163" s="408" t="e">
        <f>VLOOKUP(C163,#REF!,69,FALSE)</f>
        <v>#REF!</v>
      </c>
      <c r="AG163" s="406">
        <v>327</v>
      </c>
      <c r="AH163" s="407">
        <v>0</v>
      </c>
      <c r="AI163" s="395" t="s">
        <v>303</v>
      </c>
    </row>
    <row r="164" spans="1:35" hidden="1" x14ac:dyDescent="0.2">
      <c r="A164" s="395" t="str">
        <f t="shared" si="35"/>
        <v>328 - Stutton CEVCP School</v>
      </c>
      <c r="B164" s="395">
        <v>328</v>
      </c>
      <c r="C164" s="406">
        <v>328</v>
      </c>
      <c r="D164" s="406" t="str">
        <f t="shared" si="36"/>
        <v>ACADEMY</v>
      </c>
      <c r="E164" s="407" t="s">
        <v>1</v>
      </c>
      <c r="F164" s="395" t="s">
        <v>304</v>
      </c>
      <c r="G164" s="408">
        <f>VLOOKUP(C164,'[13]New ISB 19-20'!A:BX,76,FALSE)</f>
        <v>211370.96773708824</v>
      </c>
      <c r="H164" s="408">
        <f>VLOOKUP(C164,'[13]New ISB 19-20'!A:CD,81,FALSE)</f>
        <v>0</v>
      </c>
      <c r="I164" s="408"/>
      <c r="J164" s="408">
        <f t="shared" si="37"/>
        <v>211370.96773708824</v>
      </c>
      <c r="K164" s="606"/>
      <c r="L164" s="408">
        <f>VLOOKUP(C164,'[13]Adjusted Factors 19-20'!A:BQ,68,FALSE)*10000</f>
        <v>0</v>
      </c>
      <c r="M164" s="408">
        <f>VLOOKUP(C164,'[13]Adjusted Factors 19-20'!A:BR,69,FALSE)*10000</f>
        <v>0</v>
      </c>
      <c r="N164" s="408">
        <f>VLOOKUP(C164,'[13]Adjusted Factors 19-20'!A:BS,67,FALSE)*6000</f>
        <v>0</v>
      </c>
      <c r="O164" s="409">
        <f t="shared" si="38"/>
        <v>0</v>
      </c>
      <c r="P164" s="409"/>
      <c r="Q164" s="409">
        <f t="shared" si="39"/>
        <v>211371</v>
      </c>
      <c r="R164" s="409"/>
      <c r="S164" s="409"/>
      <c r="T164" s="406">
        <v>328</v>
      </c>
      <c r="U164" s="410">
        <f t="shared" si="46"/>
        <v>0</v>
      </c>
      <c r="V164" s="410"/>
      <c r="W164" s="410">
        <f t="shared" si="40"/>
        <v>0</v>
      </c>
      <c r="X164" s="410">
        <f t="shared" si="41"/>
        <v>0</v>
      </c>
      <c r="Y164" s="410">
        <f t="shared" si="42"/>
        <v>0</v>
      </c>
      <c r="Z164" s="410">
        <f t="shared" si="43"/>
        <v>0</v>
      </c>
      <c r="AA164" s="410">
        <f t="shared" si="44"/>
        <v>0</v>
      </c>
      <c r="AB164" s="410">
        <f>VLOOKUP(C164,'[13]Adjusted Factors 19-20'!A:N,14,FALSE)</f>
        <v>30</v>
      </c>
      <c r="AF164" s="408" t="e">
        <f>VLOOKUP(C164,#REF!,69,FALSE)</f>
        <v>#REF!</v>
      </c>
      <c r="AG164" s="406">
        <v>328</v>
      </c>
      <c r="AH164" s="407">
        <v>0</v>
      </c>
      <c r="AI164" s="395" t="s">
        <v>304</v>
      </c>
    </row>
    <row r="165" spans="1:35" x14ac:dyDescent="0.2">
      <c r="A165" s="395" t="str">
        <f t="shared" si="35"/>
        <v>331 - Tattingstone CEVCP School</v>
      </c>
      <c r="B165" s="395">
        <v>331</v>
      </c>
      <c r="C165" s="406">
        <v>331</v>
      </c>
      <c r="D165" s="406">
        <f t="shared" si="36"/>
        <v>331</v>
      </c>
      <c r="E165" s="407">
        <f t="shared" ref="E165:E201" si="47">AH165</f>
        <v>0</v>
      </c>
      <c r="F165" s="395" t="s">
        <v>305</v>
      </c>
      <c r="G165" s="408">
        <f>VLOOKUP(C165,'[13]New ISB 19-20'!A:BX,76,FALSE)</f>
        <v>391367.6728104144</v>
      </c>
      <c r="H165" s="408">
        <f>VLOOKUP(C165,'[13]New ISB 19-20'!A:CD,81,FALSE)</f>
        <v>-2206.9699999999998</v>
      </c>
      <c r="I165" s="408"/>
      <c r="J165" s="408">
        <f t="shared" si="37"/>
        <v>389160.70281041443</v>
      </c>
      <c r="K165" s="606"/>
      <c r="L165" s="408">
        <f>VLOOKUP(C165,'[13]Adjusted Factors 19-20'!A:BQ,68,FALSE)*10000</f>
        <v>0</v>
      </c>
      <c r="M165" s="408">
        <f>VLOOKUP(C165,'[13]Adjusted Factors 19-20'!A:BR,69,FALSE)*10000</f>
        <v>0</v>
      </c>
      <c r="N165" s="408">
        <f>VLOOKUP(C165,'[13]Adjusted Factors 19-20'!A:BS,67,FALSE)*6000</f>
        <v>0</v>
      </c>
      <c r="O165" s="409">
        <f t="shared" si="38"/>
        <v>0</v>
      </c>
      <c r="P165" s="409"/>
      <c r="Q165" s="409">
        <f t="shared" si="39"/>
        <v>389161</v>
      </c>
      <c r="R165" s="409"/>
      <c r="S165" s="409"/>
      <c r="T165" s="406">
        <v>331</v>
      </c>
      <c r="U165" s="410">
        <f t="shared" si="46"/>
        <v>913</v>
      </c>
      <c r="V165" s="410"/>
      <c r="W165" s="410">
        <f t="shared" si="40"/>
        <v>1010.9399999999999</v>
      </c>
      <c r="X165" s="410">
        <f t="shared" si="41"/>
        <v>158.53</v>
      </c>
      <c r="Y165" s="410">
        <f t="shared" si="42"/>
        <v>124.5</v>
      </c>
      <c r="Z165" s="410">
        <f t="shared" si="43"/>
        <v>-2206.9700000000003</v>
      </c>
      <c r="AA165" s="410">
        <f t="shared" si="44"/>
        <v>0</v>
      </c>
      <c r="AB165" s="410">
        <f>VLOOKUP(C165,'[13]Adjusted Factors 19-20'!A:N,14,FALSE)</f>
        <v>83</v>
      </c>
      <c r="AF165" s="408" t="e">
        <f>VLOOKUP(C165,#REF!,69,FALSE)</f>
        <v>#REF!</v>
      </c>
      <c r="AG165" s="406">
        <v>331</v>
      </c>
      <c r="AH165" s="407">
        <v>0</v>
      </c>
      <c r="AI165" s="395" t="s">
        <v>305</v>
      </c>
    </row>
    <row r="166" spans="1:35" x14ac:dyDescent="0.2">
      <c r="A166" s="395" t="str">
        <f t="shared" si="35"/>
        <v>332 - Trimley St Martin Primary School</v>
      </c>
      <c r="B166" s="395">
        <v>332</v>
      </c>
      <c r="C166" s="406">
        <v>332</v>
      </c>
      <c r="D166" s="406">
        <f t="shared" si="36"/>
        <v>332</v>
      </c>
      <c r="E166" s="407">
        <f t="shared" si="47"/>
        <v>0</v>
      </c>
      <c r="F166" s="395" t="s">
        <v>306</v>
      </c>
      <c r="G166" s="408">
        <f>VLOOKUP(C166,'[13]New ISB 19-20'!A:BX,76,FALSE)</f>
        <v>794424.04302805988</v>
      </c>
      <c r="H166" s="408">
        <f>VLOOKUP(C166,'[13]New ISB 19-20'!A:CD,81,FALSE)</f>
        <v>-5450.95</v>
      </c>
      <c r="I166" s="408"/>
      <c r="J166" s="408">
        <f t="shared" si="37"/>
        <v>788973.09302805993</v>
      </c>
      <c r="K166" s="606"/>
      <c r="L166" s="408">
        <f>VLOOKUP(C166,'[13]Adjusted Factors 19-20'!A:BQ,68,FALSE)*10000</f>
        <v>0</v>
      </c>
      <c r="M166" s="408">
        <f>VLOOKUP(C166,'[13]Adjusted Factors 19-20'!A:BR,69,FALSE)*10000</f>
        <v>0</v>
      </c>
      <c r="N166" s="408">
        <f>VLOOKUP(C166,'[13]Adjusted Factors 19-20'!A:BS,67,FALSE)*6000</f>
        <v>0</v>
      </c>
      <c r="O166" s="409">
        <f t="shared" si="38"/>
        <v>0</v>
      </c>
      <c r="P166" s="409"/>
      <c r="Q166" s="409">
        <f t="shared" si="39"/>
        <v>788973</v>
      </c>
      <c r="R166" s="409"/>
      <c r="S166" s="409"/>
      <c r="T166" s="406">
        <v>332</v>
      </c>
      <c r="U166" s="410">
        <f t="shared" si="46"/>
        <v>2255</v>
      </c>
      <c r="V166" s="410"/>
      <c r="W166" s="410">
        <f t="shared" si="40"/>
        <v>2496.9</v>
      </c>
      <c r="X166" s="410">
        <f t="shared" si="41"/>
        <v>391.55</v>
      </c>
      <c r="Y166" s="410">
        <f t="shared" si="42"/>
        <v>307.5</v>
      </c>
      <c r="Z166" s="410">
        <f t="shared" si="43"/>
        <v>-5450.95</v>
      </c>
      <c r="AA166" s="410">
        <f t="shared" si="44"/>
        <v>0</v>
      </c>
      <c r="AB166" s="410">
        <f>VLOOKUP(C166,'[13]Adjusted Factors 19-20'!A:N,14,FALSE)</f>
        <v>205</v>
      </c>
      <c r="AF166" s="408" t="e">
        <f>VLOOKUP(C166,#REF!,69,FALSE)</f>
        <v>#REF!</v>
      </c>
      <c r="AG166" s="406">
        <v>332</v>
      </c>
      <c r="AH166" s="407">
        <v>0</v>
      </c>
      <c r="AI166" s="395" t="s">
        <v>306</v>
      </c>
    </row>
    <row r="167" spans="1:35" x14ac:dyDescent="0.2">
      <c r="A167" s="395" t="str">
        <f t="shared" si="35"/>
        <v>333 - Trimley St Mary Primary School</v>
      </c>
      <c r="B167" s="395">
        <v>333</v>
      </c>
      <c r="C167" s="406">
        <v>333</v>
      </c>
      <c r="D167" s="406">
        <f t="shared" si="36"/>
        <v>333</v>
      </c>
      <c r="E167" s="407">
        <f t="shared" si="47"/>
        <v>0</v>
      </c>
      <c r="F167" s="395" t="s">
        <v>307</v>
      </c>
      <c r="G167" s="408">
        <f>VLOOKUP(C167,'[13]New ISB 19-20'!A:BX,76,FALSE)</f>
        <v>1427340.3365556987</v>
      </c>
      <c r="H167" s="408">
        <f>VLOOKUP(C167,'[13]New ISB 19-20'!A:CD,81,FALSE)</f>
        <v>-10316.92</v>
      </c>
      <c r="I167" s="408"/>
      <c r="J167" s="408">
        <f t="shared" si="37"/>
        <v>1417023.4165556987</v>
      </c>
      <c r="K167" s="606"/>
      <c r="L167" s="408">
        <f>VLOOKUP(C167,'[13]Adjusted Factors 19-20'!A:BQ,68,FALSE)*10000</f>
        <v>0</v>
      </c>
      <c r="M167" s="408">
        <f>VLOOKUP(C167,'[13]Adjusted Factors 19-20'!A:BR,69,FALSE)*10000</f>
        <v>0</v>
      </c>
      <c r="N167" s="408">
        <f>VLOOKUP(C167,'[13]Adjusted Factors 19-20'!A:BS,67,FALSE)*6000</f>
        <v>0</v>
      </c>
      <c r="O167" s="409">
        <f t="shared" si="38"/>
        <v>0</v>
      </c>
      <c r="P167" s="409"/>
      <c r="Q167" s="409">
        <f t="shared" si="39"/>
        <v>1417023</v>
      </c>
      <c r="R167" s="409"/>
      <c r="S167" s="409"/>
      <c r="T167" s="406">
        <v>333</v>
      </c>
      <c r="U167" s="410">
        <f t="shared" si="46"/>
        <v>4268</v>
      </c>
      <c r="V167" s="410"/>
      <c r="W167" s="410">
        <f t="shared" si="40"/>
        <v>4725.84</v>
      </c>
      <c r="X167" s="410">
        <f t="shared" si="41"/>
        <v>741.07999999999993</v>
      </c>
      <c r="Y167" s="410">
        <f t="shared" si="42"/>
        <v>582</v>
      </c>
      <c r="Z167" s="410">
        <f t="shared" si="43"/>
        <v>-10316.92</v>
      </c>
      <c r="AA167" s="410">
        <f t="shared" si="44"/>
        <v>0</v>
      </c>
      <c r="AB167" s="410">
        <f>VLOOKUP(C167,'[13]Adjusted Factors 19-20'!A:N,14,FALSE)</f>
        <v>388</v>
      </c>
      <c r="AF167" s="408" t="e">
        <f>VLOOKUP(C167,#REF!,69,FALSE)</f>
        <v>#REF!</v>
      </c>
      <c r="AG167" s="406">
        <v>333</v>
      </c>
      <c r="AH167" s="407">
        <v>0</v>
      </c>
      <c r="AI167" s="395" t="s">
        <v>307</v>
      </c>
    </row>
    <row r="168" spans="1:35" x14ac:dyDescent="0.2">
      <c r="A168" s="395" t="str">
        <f t="shared" si="35"/>
        <v>337 - Waldringfield Primary School</v>
      </c>
      <c r="B168" s="395">
        <v>337</v>
      </c>
      <c r="C168" s="406">
        <v>337</v>
      </c>
      <c r="D168" s="406">
        <f t="shared" si="36"/>
        <v>337</v>
      </c>
      <c r="E168" s="407">
        <f t="shared" si="47"/>
        <v>0</v>
      </c>
      <c r="F168" s="395" t="s">
        <v>308</v>
      </c>
      <c r="G168" s="408">
        <f>VLOOKUP(C168,'[13]New ISB 19-20'!A:BX,76,FALSE)</f>
        <v>457265.57809907023</v>
      </c>
      <c r="H168" s="408">
        <f>VLOOKUP(C168,'[13]New ISB 19-20'!A:CD,81,FALSE)</f>
        <v>-2659</v>
      </c>
      <c r="I168" s="408"/>
      <c r="J168" s="408">
        <f t="shared" si="37"/>
        <v>454606.57809907023</v>
      </c>
      <c r="K168" s="606"/>
      <c r="L168" s="408">
        <f>VLOOKUP(C168,'[13]Adjusted Factors 19-20'!A:BQ,68,FALSE)*10000</f>
        <v>0</v>
      </c>
      <c r="M168" s="408">
        <f>VLOOKUP(C168,'[13]Adjusted Factors 19-20'!A:BR,69,FALSE)*10000</f>
        <v>0</v>
      </c>
      <c r="N168" s="408">
        <f>VLOOKUP(C168,'[13]Adjusted Factors 19-20'!A:BS,67,FALSE)*6000</f>
        <v>0</v>
      </c>
      <c r="O168" s="409">
        <f t="shared" si="38"/>
        <v>0</v>
      </c>
      <c r="P168" s="409"/>
      <c r="Q168" s="409">
        <f t="shared" si="39"/>
        <v>454607</v>
      </c>
      <c r="R168" s="409"/>
      <c r="S168" s="409"/>
      <c r="T168" s="406">
        <v>337</v>
      </c>
      <c r="U168" s="410">
        <f t="shared" si="46"/>
        <v>1100</v>
      </c>
      <c r="V168" s="410"/>
      <c r="W168" s="410">
        <f t="shared" si="40"/>
        <v>1218</v>
      </c>
      <c r="X168" s="410">
        <f t="shared" si="41"/>
        <v>191</v>
      </c>
      <c r="Y168" s="410">
        <f t="shared" si="42"/>
        <v>150</v>
      </c>
      <c r="Z168" s="410">
        <f t="shared" si="43"/>
        <v>-2659</v>
      </c>
      <c r="AA168" s="410">
        <f t="shared" si="44"/>
        <v>0</v>
      </c>
      <c r="AB168" s="410">
        <f>VLOOKUP(C168,'[13]Adjusted Factors 19-20'!A:N,14,FALSE)</f>
        <v>100</v>
      </c>
      <c r="AF168" s="408" t="e">
        <f>VLOOKUP(C168,#REF!,69,FALSE)</f>
        <v>#REF!</v>
      </c>
      <c r="AG168" s="406">
        <v>337</v>
      </c>
      <c r="AH168" s="407">
        <v>0</v>
      </c>
      <c r="AI168" s="395" t="s">
        <v>308</v>
      </c>
    </row>
    <row r="169" spans="1:35" x14ac:dyDescent="0.2">
      <c r="A169" s="395" t="str">
        <f t="shared" si="35"/>
        <v>338 - Whatfield CEVCP School</v>
      </c>
      <c r="B169" s="395">
        <v>338</v>
      </c>
      <c r="C169" s="406">
        <v>338</v>
      </c>
      <c r="D169" s="406">
        <f t="shared" si="36"/>
        <v>338</v>
      </c>
      <c r="E169" s="407">
        <f t="shared" si="47"/>
        <v>0</v>
      </c>
      <c r="F169" s="395" t="s">
        <v>309</v>
      </c>
      <c r="G169" s="408">
        <f>VLOOKUP(C169,'[13]New ISB 19-20'!A:BX,76,FALSE)</f>
        <v>295649.97917019512</v>
      </c>
      <c r="H169" s="408">
        <f>VLOOKUP(C169,'[13]New ISB 19-20'!A:CD,81,FALSE)</f>
        <v>-1356.09</v>
      </c>
      <c r="I169" s="408"/>
      <c r="J169" s="408">
        <f t="shared" si="37"/>
        <v>294293.88917019509</v>
      </c>
      <c r="K169" s="606"/>
      <c r="L169" s="408">
        <f>VLOOKUP(C169,'[13]Adjusted Factors 19-20'!A:BQ,68,FALSE)*10000</f>
        <v>0</v>
      </c>
      <c r="M169" s="408">
        <f>VLOOKUP(C169,'[13]Adjusted Factors 19-20'!A:BR,69,FALSE)*10000</f>
        <v>0</v>
      </c>
      <c r="N169" s="408">
        <f>VLOOKUP(C169,'[13]Adjusted Factors 19-20'!A:BS,67,FALSE)*6000</f>
        <v>0</v>
      </c>
      <c r="O169" s="409">
        <f t="shared" si="38"/>
        <v>0</v>
      </c>
      <c r="P169" s="409"/>
      <c r="Q169" s="409">
        <f t="shared" si="39"/>
        <v>294294</v>
      </c>
      <c r="R169" s="409"/>
      <c r="S169" s="409"/>
      <c r="T169" s="406">
        <v>338</v>
      </c>
      <c r="U169" s="410">
        <f t="shared" si="46"/>
        <v>561</v>
      </c>
      <c r="V169" s="410"/>
      <c r="W169" s="410">
        <f t="shared" si="40"/>
        <v>621.17999999999995</v>
      </c>
      <c r="X169" s="410">
        <f t="shared" si="41"/>
        <v>97.41</v>
      </c>
      <c r="Y169" s="410">
        <f t="shared" si="42"/>
        <v>76.5</v>
      </c>
      <c r="Z169" s="410">
        <f t="shared" si="43"/>
        <v>-1356.09</v>
      </c>
      <c r="AA169" s="410">
        <f t="shared" si="44"/>
        <v>0</v>
      </c>
      <c r="AB169" s="410">
        <f>VLOOKUP(C169,'[13]Adjusted Factors 19-20'!A:N,14,FALSE)</f>
        <v>51</v>
      </c>
      <c r="AF169" s="408" t="e">
        <f>VLOOKUP(C169,#REF!,69,FALSE)</f>
        <v>#REF!</v>
      </c>
      <c r="AG169" s="406">
        <v>338</v>
      </c>
      <c r="AH169" s="407">
        <v>0</v>
      </c>
      <c r="AI169" s="395" t="s">
        <v>309</v>
      </c>
    </row>
    <row r="170" spans="1:35" x14ac:dyDescent="0.2">
      <c r="A170" s="395" t="str">
        <f t="shared" si="35"/>
        <v>339 - Witnesham Primary School</v>
      </c>
      <c r="B170" s="395">
        <v>339</v>
      </c>
      <c r="C170" s="406">
        <v>339</v>
      </c>
      <c r="D170" s="406">
        <f t="shared" si="36"/>
        <v>339</v>
      </c>
      <c r="E170" s="407">
        <f t="shared" si="47"/>
        <v>0</v>
      </c>
      <c r="F170" s="395" t="s">
        <v>310</v>
      </c>
      <c r="G170" s="408">
        <f>VLOOKUP(C170,'[13]New ISB 19-20'!A:BX,76,FALSE)</f>
        <v>419213.81094299216</v>
      </c>
      <c r="H170" s="408">
        <f>VLOOKUP(C170,'[13]New ISB 19-20'!A:CD,81,FALSE)</f>
        <v>-2552.64</v>
      </c>
      <c r="I170" s="408"/>
      <c r="J170" s="408">
        <f t="shared" si="37"/>
        <v>416661.17094299215</v>
      </c>
      <c r="K170" s="606"/>
      <c r="L170" s="408">
        <f>VLOOKUP(C170,'[13]Adjusted Factors 19-20'!A:BQ,68,FALSE)*10000</f>
        <v>0</v>
      </c>
      <c r="M170" s="408">
        <f>VLOOKUP(C170,'[13]Adjusted Factors 19-20'!A:BR,69,FALSE)*10000</f>
        <v>0</v>
      </c>
      <c r="N170" s="408">
        <f>VLOOKUP(C170,'[13]Adjusted Factors 19-20'!A:BS,67,FALSE)*6000</f>
        <v>0</v>
      </c>
      <c r="O170" s="409">
        <f t="shared" si="38"/>
        <v>0</v>
      </c>
      <c r="P170" s="409"/>
      <c r="Q170" s="409">
        <f t="shared" si="39"/>
        <v>416661</v>
      </c>
      <c r="R170" s="409"/>
      <c r="S170" s="409"/>
      <c r="T170" s="406">
        <v>339</v>
      </c>
      <c r="U170" s="410">
        <f t="shared" si="46"/>
        <v>1056</v>
      </c>
      <c r="V170" s="410"/>
      <c r="W170" s="410">
        <f t="shared" si="40"/>
        <v>1169.28</v>
      </c>
      <c r="X170" s="410">
        <f t="shared" si="41"/>
        <v>183.35999999999999</v>
      </c>
      <c r="Y170" s="410">
        <f t="shared" si="42"/>
        <v>144</v>
      </c>
      <c r="Z170" s="410">
        <f t="shared" si="43"/>
        <v>-2552.64</v>
      </c>
      <c r="AA170" s="410">
        <f t="shared" si="44"/>
        <v>0</v>
      </c>
      <c r="AB170" s="410">
        <f>VLOOKUP(C170,'[13]Adjusted Factors 19-20'!A:N,14,FALSE)</f>
        <v>96</v>
      </c>
      <c r="AF170" s="408" t="e">
        <f>VLOOKUP(C170,#REF!,69,FALSE)</f>
        <v>#REF!</v>
      </c>
      <c r="AG170" s="406">
        <v>339</v>
      </c>
      <c r="AH170" s="407">
        <v>0</v>
      </c>
      <c r="AI170" s="395" t="s">
        <v>310</v>
      </c>
    </row>
    <row r="171" spans="1:35" x14ac:dyDescent="0.2">
      <c r="A171" s="395" t="str">
        <f t="shared" si="35"/>
        <v>341 - Sandlings Primary School</v>
      </c>
      <c r="B171" s="395">
        <v>341</v>
      </c>
      <c r="C171" s="406">
        <v>341</v>
      </c>
      <c r="D171" s="406">
        <f t="shared" si="36"/>
        <v>341</v>
      </c>
      <c r="E171" s="407">
        <f t="shared" si="47"/>
        <v>0</v>
      </c>
      <c r="F171" s="395" t="s">
        <v>311</v>
      </c>
      <c r="G171" s="408">
        <f>VLOOKUP(C171,'[13]New ISB 19-20'!A:BX,76,FALSE)</f>
        <v>481450.34209950827</v>
      </c>
      <c r="H171" s="408">
        <f>VLOOKUP(C171,'[13]New ISB 19-20'!A:CD,81,FALSE)</f>
        <v>-2552.64</v>
      </c>
      <c r="I171" s="408"/>
      <c r="J171" s="408">
        <f t="shared" si="37"/>
        <v>478897.70209950826</v>
      </c>
      <c r="K171" s="606"/>
      <c r="L171" s="408">
        <f>VLOOKUP(C171,'[13]Adjusted Factors 19-20'!A:BQ,68,FALSE)*10000</f>
        <v>0</v>
      </c>
      <c r="M171" s="408">
        <f>VLOOKUP(C171,'[13]Adjusted Factors 19-20'!A:BR,69,FALSE)*10000</f>
        <v>0</v>
      </c>
      <c r="N171" s="408">
        <f>VLOOKUP(C171,'[13]Adjusted Factors 19-20'!A:BS,67,FALSE)*6000</f>
        <v>0</v>
      </c>
      <c r="O171" s="409">
        <f t="shared" si="38"/>
        <v>0</v>
      </c>
      <c r="P171" s="409"/>
      <c r="Q171" s="409">
        <f t="shared" si="39"/>
        <v>478898</v>
      </c>
      <c r="R171" s="409"/>
      <c r="S171" s="409"/>
      <c r="T171" s="406">
        <v>341</v>
      </c>
      <c r="U171" s="410">
        <f t="shared" si="46"/>
        <v>1056</v>
      </c>
      <c r="V171" s="410"/>
      <c r="W171" s="410">
        <f t="shared" si="40"/>
        <v>1169.28</v>
      </c>
      <c r="X171" s="410">
        <f t="shared" si="41"/>
        <v>183.35999999999999</v>
      </c>
      <c r="Y171" s="410">
        <f t="shared" si="42"/>
        <v>144</v>
      </c>
      <c r="Z171" s="410">
        <f t="shared" si="43"/>
        <v>-2552.64</v>
      </c>
      <c r="AA171" s="410">
        <f t="shared" si="44"/>
        <v>0</v>
      </c>
      <c r="AB171" s="410">
        <f>VLOOKUP(C171,'[13]Adjusted Factors 19-20'!A:N,14,FALSE)</f>
        <v>96</v>
      </c>
      <c r="AF171" s="408" t="e">
        <f>VLOOKUP(C171,#REF!,69,FALSE)</f>
        <v>#REF!</v>
      </c>
      <c r="AG171" s="406">
        <v>341</v>
      </c>
      <c r="AH171" s="407">
        <v>0</v>
      </c>
      <c r="AI171" s="395" t="s">
        <v>311</v>
      </c>
    </row>
    <row r="172" spans="1:35" x14ac:dyDescent="0.2">
      <c r="A172" s="395" t="str">
        <f t="shared" si="35"/>
        <v>342 - Woodbridge Primary School</v>
      </c>
      <c r="B172" s="395">
        <v>342</v>
      </c>
      <c r="C172" s="406">
        <v>342</v>
      </c>
      <c r="D172" s="406">
        <f t="shared" si="36"/>
        <v>342</v>
      </c>
      <c r="E172" s="407">
        <f t="shared" si="47"/>
        <v>0</v>
      </c>
      <c r="F172" s="395" t="s">
        <v>312</v>
      </c>
      <c r="G172" s="408">
        <f>VLOOKUP(C172,'[13]New ISB 19-20'!A:BX,76,FALSE)</f>
        <v>812777.76347360748</v>
      </c>
      <c r="H172" s="408">
        <f>VLOOKUP(C172,'[13]New ISB 19-20'!A:CD,81,FALSE)</f>
        <v>-5477.54</v>
      </c>
      <c r="I172" s="408"/>
      <c r="J172" s="408">
        <f t="shared" si="37"/>
        <v>807300.22347360745</v>
      </c>
      <c r="K172" s="606"/>
      <c r="L172" s="408">
        <f>VLOOKUP(C172,'[13]Adjusted Factors 19-20'!A:BQ,68,FALSE)*10000</f>
        <v>0</v>
      </c>
      <c r="M172" s="408">
        <f>VLOOKUP(C172,'[13]Adjusted Factors 19-20'!A:BR,69,FALSE)*10000</f>
        <v>0</v>
      </c>
      <c r="N172" s="408">
        <f>VLOOKUP(C172,'[13]Adjusted Factors 19-20'!A:BS,67,FALSE)*6000</f>
        <v>0</v>
      </c>
      <c r="O172" s="409">
        <f t="shared" si="38"/>
        <v>0</v>
      </c>
      <c r="P172" s="409"/>
      <c r="Q172" s="409">
        <f t="shared" si="39"/>
        <v>807300</v>
      </c>
      <c r="R172" s="409"/>
      <c r="S172" s="409"/>
      <c r="T172" s="406">
        <v>342</v>
      </c>
      <c r="U172" s="410">
        <f t="shared" si="46"/>
        <v>2266</v>
      </c>
      <c r="V172" s="410"/>
      <c r="W172" s="410">
        <f t="shared" si="40"/>
        <v>2509.08</v>
      </c>
      <c r="X172" s="410">
        <f t="shared" si="41"/>
        <v>393.46</v>
      </c>
      <c r="Y172" s="410">
        <f t="shared" si="42"/>
        <v>309</v>
      </c>
      <c r="Z172" s="410">
        <f t="shared" si="43"/>
        <v>-5477.54</v>
      </c>
      <c r="AA172" s="410">
        <f t="shared" si="44"/>
        <v>0</v>
      </c>
      <c r="AB172" s="410">
        <f>VLOOKUP(C172,'[13]Adjusted Factors 19-20'!A:N,14,FALSE)</f>
        <v>206</v>
      </c>
      <c r="AF172" s="408" t="e">
        <f>VLOOKUP(C172,#REF!,69,FALSE)</f>
        <v>#REF!</v>
      </c>
      <c r="AG172" s="406">
        <v>342</v>
      </c>
      <c r="AH172" s="407">
        <v>0</v>
      </c>
      <c r="AI172" s="395" t="s">
        <v>312</v>
      </c>
    </row>
    <row r="173" spans="1:35" x14ac:dyDescent="0.2">
      <c r="A173" s="395" t="str">
        <f t="shared" si="35"/>
        <v>343 - Kyson Primary School</v>
      </c>
      <c r="B173" s="395">
        <v>343</v>
      </c>
      <c r="C173" s="406">
        <v>343</v>
      </c>
      <c r="D173" s="406">
        <f t="shared" si="36"/>
        <v>343</v>
      </c>
      <c r="E173" s="407">
        <f t="shared" si="47"/>
        <v>0</v>
      </c>
      <c r="F173" s="395" t="s">
        <v>313</v>
      </c>
      <c r="G173" s="408">
        <f>VLOOKUP(C173,'[13]New ISB 19-20'!A:BX,76,FALSE)</f>
        <v>1481360.7155023525</v>
      </c>
      <c r="H173" s="408">
        <f>VLOOKUP(C173,'[13]New ISB 19-20'!A:CD,81,FALSE)</f>
        <v>-10636</v>
      </c>
      <c r="I173" s="408"/>
      <c r="J173" s="408">
        <f t="shared" si="37"/>
        <v>1470724.7155023525</v>
      </c>
      <c r="K173" s="606"/>
      <c r="L173" s="408">
        <f>VLOOKUP(C173,'[13]Adjusted Factors 19-20'!A:BQ,68,FALSE)*10000</f>
        <v>0</v>
      </c>
      <c r="M173" s="408">
        <f>VLOOKUP(C173,'[13]Adjusted Factors 19-20'!A:BR,69,FALSE)*10000</f>
        <v>0</v>
      </c>
      <c r="N173" s="408">
        <f>VLOOKUP(C173,'[13]Adjusted Factors 19-20'!A:BS,67,FALSE)*6000</f>
        <v>0</v>
      </c>
      <c r="O173" s="409">
        <f t="shared" si="38"/>
        <v>0</v>
      </c>
      <c r="P173" s="409"/>
      <c r="Q173" s="409">
        <f t="shared" si="39"/>
        <v>1470725</v>
      </c>
      <c r="R173" s="409"/>
      <c r="S173" s="409"/>
      <c r="T173" s="406">
        <v>343</v>
      </c>
      <c r="U173" s="410">
        <f t="shared" si="46"/>
        <v>4400</v>
      </c>
      <c r="V173" s="410"/>
      <c r="W173" s="410">
        <f t="shared" si="40"/>
        <v>4872</v>
      </c>
      <c r="X173" s="410">
        <f t="shared" si="41"/>
        <v>764</v>
      </c>
      <c r="Y173" s="410">
        <f t="shared" si="42"/>
        <v>600</v>
      </c>
      <c r="Z173" s="410">
        <f t="shared" si="43"/>
        <v>-10636</v>
      </c>
      <c r="AA173" s="410">
        <f t="shared" si="44"/>
        <v>0</v>
      </c>
      <c r="AB173" s="410">
        <f>VLOOKUP(C173,'[13]Adjusted Factors 19-20'!A:N,14,FALSE)</f>
        <v>400</v>
      </c>
      <c r="AF173" s="408" t="e">
        <f>VLOOKUP(C173,#REF!,69,FALSE)</f>
        <v>#REF!</v>
      </c>
      <c r="AG173" s="406">
        <v>343</v>
      </c>
      <c r="AH173" s="407">
        <v>0</v>
      </c>
      <c r="AI173" s="395" t="s">
        <v>313</v>
      </c>
    </row>
    <row r="174" spans="1:35" hidden="1" x14ac:dyDescent="0.2">
      <c r="A174" s="395" t="str">
        <f t="shared" si="35"/>
        <v>344 - St Mary's CEVAP School, Woodbridge</v>
      </c>
      <c r="B174" s="395">
        <v>344</v>
      </c>
      <c r="C174" s="406">
        <v>344</v>
      </c>
      <c r="D174" s="406" t="str">
        <f t="shared" si="36"/>
        <v>ACADEMY</v>
      </c>
      <c r="E174" s="407" t="str">
        <f t="shared" si="47"/>
        <v>ACADEMY</v>
      </c>
      <c r="F174" s="395" t="s">
        <v>314</v>
      </c>
      <c r="G174" s="408">
        <f>VLOOKUP(C174,'[13]New ISB 19-20'!A:BX,76,FALSE)</f>
        <v>712434.77079718385</v>
      </c>
      <c r="H174" s="408">
        <f>VLOOKUP(C174,'[13]New ISB 19-20'!A:CD,81,FALSE)</f>
        <v>0</v>
      </c>
      <c r="I174" s="408"/>
      <c r="J174" s="408">
        <f t="shared" si="37"/>
        <v>712434.77079718385</v>
      </c>
      <c r="K174" s="606"/>
      <c r="L174" s="408">
        <f>VLOOKUP(C174,'[13]Adjusted Factors 19-20'!A:BQ,68,FALSE)*10000</f>
        <v>0</v>
      </c>
      <c r="M174" s="408">
        <f>VLOOKUP(C174,'[13]Adjusted Factors 19-20'!A:BR,69,FALSE)*10000</f>
        <v>0</v>
      </c>
      <c r="N174" s="408">
        <f>VLOOKUP(C174,'[13]Adjusted Factors 19-20'!A:BS,67,FALSE)*6000</f>
        <v>0</v>
      </c>
      <c r="O174" s="409">
        <f t="shared" si="38"/>
        <v>0</v>
      </c>
      <c r="P174" s="409"/>
      <c r="Q174" s="409">
        <f t="shared" si="39"/>
        <v>712435</v>
      </c>
      <c r="R174" s="409"/>
      <c r="S174" s="409"/>
      <c r="T174" s="406">
        <v>344</v>
      </c>
      <c r="U174" s="410"/>
      <c r="V174" s="410">
        <f t="shared" ref="V174:V189" si="48">IF(H174=0,0,$V$2*AB174)</f>
        <v>0</v>
      </c>
      <c r="W174" s="410">
        <f t="shared" si="40"/>
        <v>0</v>
      </c>
      <c r="X174" s="410">
        <f t="shared" si="41"/>
        <v>0</v>
      </c>
      <c r="Y174" s="410">
        <f t="shared" si="42"/>
        <v>0</v>
      </c>
      <c r="Z174" s="410">
        <f t="shared" si="43"/>
        <v>0</v>
      </c>
      <c r="AA174" s="410">
        <f t="shared" si="44"/>
        <v>0</v>
      </c>
      <c r="AB174" s="410">
        <f>VLOOKUP(C174,'[13]Adjusted Factors 19-20'!A:N,14,FALSE)</f>
        <v>193</v>
      </c>
      <c r="AF174" s="408" t="e">
        <f>VLOOKUP(C174,#REF!,69,FALSE)</f>
        <v>#REF!</v>
      </c>
      <c r="AG174" s="406">
        <v>344</v>
      </c>
      <c r="AH174" s="407" t="s">
        <v>1</v>
      </c>
      <c r="AI174" s="395" t="s">
        <v>314</v>
      </c>
    </row>
    <row r="175" spans="1:35" hidden="1" x14ac:dyDescent="0.2">
      <c r="A175" s="395" t="str">
        <f t="shared" si="35"/>
        <v>350 - Felixstowe Academy</v>
      </c>
      <c r="B175" s="395">
        <v>350</v>
      </c>
      <c r="C175" s="406">
        <v>350</v>
      </c>
      <c r="D175" s="406" t="str">
        <f t="shared" si="36"/>
        <v>ACADEMY</v>
      </c>
      <c r="E175" s="407" t="str">
        <f t="shared" si="47"/>
        <v>ACADEMY</v>
      </c>
      <c r="F175" s="395" t="s">
        <v>315</v>
      </c>
      <c r="G175" s="408">
        <f>VLOOKUP(C175,'[13]New ISB 19-20'!A:BX,76,FALSE)</f>
        <v>5417478.3493763022</v>
      </c>
      <c r="H175" s="408">
        <f>VLOOKUP(C175,'[13]New ISB 19-20'!A:CD,81,FALSE)</f>
        <v>0</v>
      </c>
      <c r="I175" s="408"/>
      <c r="J175" s="408">
        <f t="shared" si="37"/>
        <v>5417478.3493763022</v>
      </c>
      <c r="K175" s="606"/>
      <c r="L175" s="408">
        <f>VLOOKUP(C175,'[13]Adjusted Factors 19-20'!A:BQ,68,FALSE)*10000</f>
        <v>0</v>
      </c>
      <c r="M175" s="408">
        <f>VLOOKUP(C175,'[13]Adjusted Factors 19-20'!A:BR,69,FALSE)*10000</f>
        <v>0</v>
      </c>
      <c r="N175" s="408">
        <f>VLOOKUP(C175,'[13]Adjusted Factors 19-20'!A:BS,67,FALSE)*6000</f>
        <v>0</v>
      </c>
      <c r="O175" s="409">
        <f t="shared" si="38"/>
        <v>0</v>
      </c>
      <c r="P175" s="409"/>
      <c r="Q175" s="409">
        <f t="shared" si="39"/>
        <v>5417478</v>
      </c>
      <c r="R175" s="409"/>
      <c r="S175" s="409"/>
      <c r="T175" s="406">
        <v>350</v>
      </c>
      <c r="U175" s="410"/>
      <c r="V175" s="410">
        <f t="shared" si="48"/>
        <v>0</v>
      </c>
      <c r="W175" s="410">
        <f t="shared" si="40"/>
        <v>0</v>
      </c>
      <c r="X175" s="410">
        <f t="shared" si="41"/>
        <v>0</v>
      </c>
      <c r="Y175" s="410">
        <f t="shared" si="42"/>
        <v>0</v>
      </c>
      <c r="Z175" s="410">
        <f t="shared" si="43"/>
        <v>0</v>
      </c>
      <c r="AA175" s="410">
        <f t="shared" si="44"/>
        <v>0</v>
      </c>
      <c r="AB175" s="410">
        <f>VLOOKUP(C175,'[13]Adjusted Factors 19-20'!A:N,14,FALSE)</f>
        <v>1055</v>
      </c>
      <c r="AF175" s="408" t="e">
        <f>VLOOKUP(C175,#REF!,69,FALSE)</f>
        <v>#REF!</v>
      </c>
      <c r="AG175" s="406">
        <v>350</v>
      </c>
      <c r="AH175" s="407" t="s">
        <v>1</v>
      </c>
      <c r="AI175" s="395" t="s">
        <v>315</v>
      </c>
    </row>
    <row r="176" spans="1:35" hidden="1" x14ac:dyDescent="0.2">
      <c r="A176" s="395" t="str">
        <f t="shared" si="35"/>
        <v>356 - Claydon High School</v>
      </c>
      <c r="B176" s="395">
        <v>356</v>
      </c>
      <c r="C176" s="406">
        <v>356</v>
      </c>
      <c r="D176" s="406" t="str">
        <f t="shared" si="36"/>
        <v>ACADEMY</v>
      </c>
      <c r="E176" s="407" t="str">
        <f t="shared" si="47"/>
        <v>ACADEMY</v>
      </c>
      <c r="F176" s="395" t="s">
        <v>316</v>
      </c>
      <c r="G176" s="408">
        <f>VLOOKUP(C176,'[13]New ISB 19-20'!A:BX,76,FALSE)</f>
        <v>3560422.1648491668</v>
      </c>
      <c r="H176" s="408">
        <f>VLOOKUP(C176,'[13]New ISB 19-20'!A:CD,81,FALSE)</f>
        <v>0</v>
      </c>
      <c r="I176" s="408"/>
      <c r="J176" s="408">
        <f t="shared" si="37"/>
        <v>3560422.1648491668</v>
      </c>
      <c r="K176" s="606"/>
      <c r="L176" s="408">
        <f>VLOOKUP(C176,'[13]Adjusted Factors 19-20'!A:BQ,68,FALSE)*10000</f>
        <v>0</v>
      </c>
      <c r="M176" s="408">
        <f>VLOOKUP(C176,'[13]Adjusted Factors 19-20'!A:BR,69,FALSE)*10000</f>
        <v>0</v>
      </c>
      <c r="N176" s="408">
        <f>VLOOKUP(C176,'[13]Adjusted Factors 19-20'!A:BS,67,FALSE)*6000</f>
        <v>0</v>
      </c>
      <c r="O176" s="409">
        <f t="shared" si="38"/>
        <v>0</v>
      </c>
      <c r="P176" s="409"/>
      <c r="Q176" s="409">
        <f t="shared" si="39"/>
        <v>3560422</v>
      </c>
      <c r="R176" s="409"/>
      <c r="S176" s="409"/>
      <c r="T176" s="406">
        <v>356</v>
      </c>
      <c r="U176" s="410"/>
      <c r="V176" s="410">
        <f t="shared" si="48"/>
        <v>0</v>
      </c>
      <c r="W176" s="410">
        <f t="shared" si="40"/>
        <v>0</v>
      </c>
      <c r="X176" s="410">
        <f t="shared" si="41"/>
        <v>0</v>
      </c>
      <c r="Y176" s="410">
        <f t="shared" si="42"/>
        <v>0</v>
      </c>
      <c r="Z176" s="410">
        <f t="shared" si="43"/>
        <v>0</v>
      </c>
      <c r="AA176" s="410">
        <f t="shared" si="44"/>
        <v>0</v>
      </c>
      <c r="AB176" s="410">
        <f>VLOOKUP(C176,'[13]Adjusted Factors 19-20'!A:N,14,FALSE)</f>
        <v>717</v>
      </c>
      <c r="AF176" s="408" t="e">
        <f>VLOOKUP(C176,#REF!,69,FALSE)</f>
        <v>#REF!</v>
      </c>
      <c r="AG176" s="406">
        <v>356</v>
      </c>
      <c r="AH176" s="407" t="s">
        <v>1</v>
      </c>
      <c r="AI176" s="395" t="s">
        <v>316</v>
      </c>
    </row>
    <row r="177" spans="1:35" hidden="1" x14ac:dyDescent="0.2">
      <c r="A177" s="395" t="str">
        <f t="shared" si="35"/>
        <v>357 - East Bergholt High School</v>
      </c>
      <c r="B177" s="395">
        <v>357</v>
      </c>
      <c r="C177" s="406">
        <v>357</v>
      </c>
      <c r="D177" s="406" t="str">
        <f t="shared" si="36"/>
        <v>ACADEMY</v>
      </c>
      <c r="E177" s="407" t="str">
        <f t="shared" si="47"/>
        <v>ACADEMY</v>
      </c>
      <c r="F177" s="395" t="s">
        <v>317</v>
      </c>
      <c r="G177" s="408">
        <f>VLOOKUP(C177,'[13]New ISB 19-20'!A:BX,76,FALSE)</f>
        <v>4485766.1471999995</v>
      </c>
      <c r="H177" s="408">
        <f>VLOOKUP(C177,'[13]New ISB 19-20'!A:CD,81,FALSE)</f>
        <v>0</v>
      </c>
      <c r="I177" s="408"/>
      <c r="J177" s="408">
        <f t="shared" si="37"/>
        <v>4485766.1471999995</v>
      </c>
      <c r="K177" s="606"/>
      <c r="L177" s="408">
        <f>VLOOKUP(C177,'[13]Adjusted Factors 19-20'!A:BQ,68,FALSE)*10000</f>
        <v>0</v>
      </c>
      <c r="M177" s="408">
        <f>VLOOKUP(C177,'[13]Adjusted Factors 19-20'!A:BR,69,FALSE)*10000</f>
        <v>0</v>
      </c>
      <c r="N177" s="408">
        <f>VLOOKUP(C177,'[13]Adjusted Factors 19-20'!A:BS,67,FALSE)*6000</f>
        <v>0</v>
      </c>
      <c r="O177" s="409">
        <f t="shared" si="38"/>
        <v>0</v>
      </c>
      <c r="P177" s="409"/>
      <c r="Q177" s="409">
        <f t="shared" si="39"/>
        <v>4485766</v>
      </c>
      <c r="R177" s="409"/>
      <c r="S177" s="409"/>
      <c r="T177" s="406">
        <v>357</v>
      </c>
      <c r="U177" s="410"/>
      <c r="V177" s="410">
        <f t="shared" si="48"/>
        <v>0</v>
      </c>
      <c r="W177" s="410">
        <f t="shared" si="40"/>
        <v>0</v>
      </c>
      <c r="X177" s="410">
        <f t="shared" si="41"/>
        <v>0</v>
      </c>
      <c r="Y177" s="410">
        <f t="shared" si="42"/>
        <v>0</v>
      </c>
      <c r="Z177" s="410">
        <f t="shared" si="43"/>
        <v>0</v>
      </c>
      <c r="AA177" s="410">
        <f t="shared" si="44"/>
        <v>0</v>
      </c>
      <c r="AB177" s="410">
        <f>VLOOKUP(C177,'[13]Adjusted Factors 19-20'!A:N,14,FALSE)</f>
        <v>930</v>
      </c>
      <c r="AF177" s="408" t="e">
        <f>VLOOKUP(C177,#REF!,69,FALSE)</f>
        <v>#REF!</v>
      </c>
      <c r="AG177" s="406">
        <v>357</v>
      </c>
      <c r="AH177" s="407" t="s">
        <v>1</v>
      </c>
      <c r="AI177" s="395" t="s">
        <v>317</v>
      </c>
    </row>
    <row r="178" spans="1:35" hidden="1" x14ac:dyDescent="0.2">
      <c r="A178" s="395" t="str">
        <f t="shared" si="35"/>
        <v>361 - Hadleigh High School</v>
      </c>
      <c r="B178" s="395">
        <v>361</v>
      </c>
      <c r="C178" s="406">
        <v>361</v>
      </c>
      <c r="D178" s="406" t="str">
        <f t="shared" si="36"/>
        <v>ACADEMY</v>
      </c>
      <c r="E178" s="407" t="str">
        <f t="shared" si="47"/>
        <v>ACADEMY</v>
      </c>
      <c r="F178" s="395" t="s">
        <v>318</v>
      </c>
      <c r="G178" s="408">
        <f>VLOOKUP(C178,'[13]New ISB 19-20'!A:BX,76,FALSE)</f>
        <v>3506062.3012000001</v>
      </c>
      <c r="H178" s="408">
        <f>VLOOKUP(C178,'[13]New ISB 19-20'!A:CD,81,FALSE)</f>
        <v>0</v>
      </c>
      <c r="I178" s="408"/>
      <c r="J178" s="408">
        <f t="shared" si="37"/>
        <v>3506062.3012000001</v>
      </c>
      <c r="K178" s="606"/>
      <c r="L178" s="408">
        <f>VLOOKUP(C178,'[13]Adjusted Factors 19-20'!A:BQ,68,FALSE)*10000</f>
        <v>0</v>
      </c>
      <c r="M178" s="408">
        <f>VLOOKUP(C178,'[13]Adjusted Factors 19-20'!A:BR,69,FALSE)*10000</f>
        <v>0</v>
      </c>
      <c r="N178" s="408">
        <f>VLOOKUP(C178,'[13]Adjusted Factors 19-20'!A:BS,67,FALSE)*6000</f>
        <v>0</v>
      </c>
      <c r="O178" s="409">
        <f t="shared" si="38"/>
        <v>0</v>
      </c>
      <c r="P178" s="409"/>
      <c r="Q178" s="409">
        <f t="shared" si="39"/>
        <v>3506062</v>
      </c>
      <c r="R178" s="409"/>
      <c r="S178" s="409"/>
      <c r="T178" s="406">
        <v>361</v>
      </c>
      <c r="U178" s="410"/>
      <c r="V178" s="410">
        <f t="shared" si="48"/>
        <v>0</v>
      </c>
      <c r="W178" s="410">
        <f t="shared" si="40"/>
        <v>0</v>
      </c>
      <c r="X178" s="410">
        <f t="shared" si="41"/>
        <v>0</v>
      </c>
      <c r="Y178" s="410">
        <f t="shared" si="42"/>
        <v>0</v>
      </c>
      <c r="Z178" s="410">
        <f t="shared" si="43"/>
        <v>0</v>
      </c>
      <c r="AA178" s="410">
        <f t="shared" si="44"/>
        <v>0</v>
      </c>
      <c r="AB178" s="410">
        <f>VLOOKUP(C178,'[13]Adjusted Factors 19-20'!A:N,14,FALSE)</f>
        <v>726</v>
      </c>
      <c r="AF178" s="408" t="e">
        <f>VLOOKUP(C178,#REF!,69,FALSE)</f>
        <v>#REF!</v>
      </c>
      <c r="AG178" s="406">
        <v>361</v>
      </c>
      <c r="AH178" s="407" t="s">
        <v>1</v>
      </c>
      <c r="AI178" s="395" t="s">
        <v>318</v>
      </c>
    </row>
    <row r="179" spans="1:35" hidden="1" x14ac:dyDescent="0.2">
      <c r="A179" s="395" t="str">
        <f t="shared" si="35"/>
        <v>362 - Holbrook High School</v>
      </c>
      <c r="B179" s="395">
        <v>362</v>
      </c>
      <c r="C179" s="406">
        <v>362</v>
      </c>
      <c r="D179" s="406" t="str">
        <f t="shared" si="36"/>
        <v>ACADEMY</v>
      </c>
      <c r="E179" s="407" t="str">
        <f t="shared" si="47"/>
        <v>ACADEMY</v>
      </c>
      <c r="F179" s="395" t="s">
        <v>319</v>
      </c>
      <c r="G179" s="408">
        <f>VLOOKUP(C179,'[13]New ISB 19-20'!A:BX,76,FALSE)</f>
        <v>2786861.3895771019</v>
      </c>
      <c r="H179" s="408">
        <f>VLOOKUP(C179,'[13]New ISB 19-20'!A:CD,81,FALSE)</f>
        <v>0</v>
      </c>
      <c r="I179" s="408"/>
      <c r="J179" s="408">
        <f t="shared" si="37"/>
        <v>2786861.3895771019</v>
      </c>
      <c r="K179" s="606"/>
      <c r="L179" s="408">
        <f>VLOOKUP(C179,'[13]Adjusted Factors 19-20'!A:BQ,68,FALSE)*10000</f>
        <v>0</v>
      </c>
      <c r="M179" s="408">
        <f>VLOOKUP(C179,'[13]Adjusted Factors 19-20'!A:BR,69,FALSE)*10000</f>
        <v>0</v>
      </c>
      <c r="N179" s="408">
        <f>VLOOKUP(C179,'[13]Adjusted Factors 19-20'!A:BS,67,FALSE)*6000</f>
        <v>0</v>
      </c>
      <c r="O179" s="409">
        <f t="shared" si="38"/>
        <v>0</v>
      </c>
      <c r="P179" s="409"/>
      <c r="Q179" s="409">
        <f t="shared" si="39"/>
        <v>2786861</v>
      </c>
      <c r="R179" s="409"/>
      <c r="S179" s="409"/>
      <c r="T179" s="406">
        <v>362</v>
      </c>
      <c r="U179" s="410"/>
      <c r="V179" s="410">
        <f t="shared" si="48"/>
        <v>0</v>
      </c>
      <c r="W179" s="410">
        <f t="shared" si="40"/>
        <v>0</v>
      </c>
      <c r="X179" s="410">
        <f t="shared" si="41"/>
        <v>0</v>
      </c>
      <c r="Y179" s="410">
        <f t="shared" si="42"/>
        <v>0</v>
      </c>
      <c r="Z179" s="410">
        <f t="shared" si="43"/>
        <v>0</v>
      </c>
      <c r="AA179" s="410">
        <f t="shared" si="44"/>
        <v>0</v>
      </c>
      <c r="AB179" s="410">
        <f>VLOOKUP(C179,'[13]Adjusted Factors 19-20'!A:N,14,FALSE)</f>
        <v>558</v>
      </c>
      <c r="AF179" s="408" t="e">
        <f>VLOOKUP(C179,#REF!,69,FALSE)</f>
        <v>#REF!</v>
      </c>
      <c r="AG179" s="406">
        <v>362</v>
      </c>
      <c r="AH179" s="407" t="s">
        <v>1</v>
      </c>
      <c r="AI179" s="395" t="s">
        <v>319</v>
      </c>
    </row>
    <row r="180" spans="1:35" hidden="1" x14ac:dyDescent="0.2">
      <c r="A180" s="395" t="str">
        <f t="shared" si="35"/>
        <v>365 - Suffolk New Academy</v>
      </c>
      <c r="B180" s="395">
        <v>365</v>
      </c>
      <c r="C180" s="406">
        <v>365</v>
      </c>
      <c r="D180" s="406" t="str">
        <f t="shared" si="36"/>
        <v>ACADEMY</v>
      </c>
      <c r="E180" s="407" t="str">
        <f t="shared" si="47"/>
        <v>ACADEMY</v>
      </c>
      <c r="F180" s="395" t="s">
        <v>471</v>
      </c>
      <c r="G180" s="408">
        <f>VLOOKUP(C180,'[13]New ISB 19-20'!A:BX,76,FALSE)</f>
        <v>4684966.1688171905</v>
      </c>
      <c r="H180" s="408">
        <f>VLOOKUP(C180,'[13]New ISB 19-20'!A:CD,81,FALSE)</f>
        <v>0</v>
      </c>
      <c r="I180" s="408"/>
      <c r="J180" s="408">
        <f t="shared" si="37"/>
        <v>4684966.1688171905</v>
      </c>
      <c r="K180" s="606"/>
      <c r="L180" s="408">
        <f>VLOOKUP(C180,'[13]Adjusted Factors 19-20'!A:BQ,68,FALSE)*10000</f>
        <v>0</v>
      </c>
      <c r="M180" s="408">
        <f>VLOOKUP(C180,'[13]Adjusted Factors 19-20'!A:BR,69,FALSE)*10000</f>
        <v>0</v>
      </c>
      <c r="N180" s="408">
        <f>VLOOKUP(C180,'[13]Adjusted Factors 19-20'!A:BS,67,FALSE)*6000</f>
        <v>0</v>
      </c>
      <c r="O180" s="409">
        <f t="shared" si="38"/>
        <v>0</v>
      </c>
      <c r="P180" s="409"/>
      <c r="Q180" s="409">
        <f t="shared" si="39"/>
        <v>4684966</v>
      </c>
      <c r="R180" s="409"/>
      <c r="S180" s="409"/>
      <c r="T180" s="406">
        <v>365</v>
      </c>
      <c r="U180" s="410"/>
      <c r="V180" s="410">
        <f t="shared" si="48"/>
        <v>0</v>
      </c>
      <c r="W180" s="410">
        <f t="shared" si="40"/>
        <v>0</v>
      </c>
      <c r="X180" s="410">
        <f t="shared" si="41"/>
        <v>0</v>
      </c>
      <c r="Y180" s="410">
        <f t="shared" si="42"/>
        <v>0</v>
      </c>
      <c r="Z180" s="410">
        <f t="shared" si="43"/>
        <v>0</v>
      </c>
      <c r="AA180" s="410">
        <f t="shared" si="44"/>
        <v>0</v>
      </c>
      <c r="AB180" s="410">
        <f>VLOOKUP(C180,'[13]Adjusted Factors 19-20'!A:N,14,FALSE)</f>
        <v>832</v>
      </c>
      <c r="AF180" s="408" t="e">
        <f>VLOOKUP(C180,#REF!,69,FALSE)</f>
        <v>#REF!</v>
      </c>
      <c r="AG180" s="406">
        <v>365</v>
      </c>
      <c r="AH180" s="407" t="s">
        <v>1</v>
      </c>
      <c r="AI180" s="395" t="s">
        <v>471</v>
      </c>
    </row>
    <row r="181" spans="1:35" hidden="1" x14ac:dyDescent="0.2">
      <c r="A181" s="395" t="str">
        <f t="shared" si="35"/>
        <v>366 - Copleston High School</v>
      </c>
      <c r="B181" s="395">
        <v>366</v>
      </c>
      <c r="C181" s="406">
        <v>366</v>
      </c>
      <c r="D181" s="406" t="str">
        <f t="shared" si="36"/>
        <v>ACADEMY</v>
      </c>
      <c r="E181" s="407" t="str">
        <f t="shared" si="47"/>
        <v>ACADEMY</v>
      </c>
      <c r="F181" s="395" t="s">
        <v>320</v>
      </c>
      <c r="G181" s="408">
        <f>VLOOKUP(C181,'[13]New ISB 19-20'!A:BX,76,FALSE)</f>
        <v>7232130.9119464159</v>
      </c>
      <c r="H181" s="408">
        <f>VLOOKUP(C181,'[13]New ISB 19-20'!A:CD,81,FALSE)</f>
        <v>0</v>
      </c>
      <c r="I181" s="408"/>
      <c r="J181" s="408">
        <f t="shared" si="37"/>
        <v>7232130.9119464159</v>
      </c>
      <c r="K181" s="606"/>
      <c r="L181" s="408">
        <f>VLOOKUP(C181,'[13]Adjusted Factors 19-20'!A:BQ,68,FALSE)*10000</f>
        <v>0</v>
      </c>
      <c r="M181" s="408">
        <f>VLOOKUP(C181,'[13]Adjusted Factors 19-20'!A:BR,69,FALSE)*10000</f>
        <v>0</v>
      </c>
      <c r="N181" s="408">
        <f>VLOOKUP(C181,'[13]Adjusted Factors 19-20'!A:BS,67,FALSE)*6000</f>
        <v>0</v>
      </c>
      <c r="O181" s="409">
        <f t="shared" si="38"/>
        <v>0</v>
      </c>
      <c r="P181" s="409"/>
      <c r="Q181" s="409">
        <f t="shared" si="39"/>
        <v>7232131</v>
      </c>
      <c r="R181" s="409"/>
      <c r="S181" s="409"/>
      <c r="T181" s="406">
        <v>366</v>
      </c>
      <c r="U181" s="410"/>
      <c r="V181" s="410">
        <f t="shared" si="48"/>
        <v>0</v>
      </c>
      <c r="W181" s="410">
        <f t="shared" si="40"/>
        <v>0</v>
      </c>
      <c r="X181" s="410">
        <f t="shared" si="41"/>
        <v>0</v>
      </c>
      <c r="Y181" s="410">
        <f t="shared" si="42"/>
        <v>0</v>
      </c>
      <c r="Z181" s="410">
        <f t="shared" si="43"/>
        <v>0</v>
      </c>
      <c r="AA181" s="410">
        <f t="shared" si="44"/>
        <v>0</v>
      </c>
      <c r="AB181" s="410">
        <f>VLOOKUP(C181,'[13]Adjusted Factors 19-20'!A:N,14,FALSE)</f>
        <v>1494</v>
      </c>
      <c r="AF181" s="408" t="e">
        <f>VLOOKUP(C181,#REF!,69,FALSE)</f>
        <v>#REF!</v>
      </c>
      <c r="AG181" s="406">
        <v>366</v>
      </c>
      <c r="AH181" s="407" t="s">
        <v>1</v>
      </c>
      <c r="AI181" s="395" t="s">
        <v>320</v>
      </c>
    </row>
    <row r="182" spans="1:35" hidden="1" x14ac:dyDescent="0.2">
      <c r="A182" s="395" t="str">
        <f t="shared" si="35"/>
        <v>368 - Ipswich Academy</v>
      </c>
      <c r="B182" s="395">
        <v>368</v>
      </c>
      <c r="C182" s="406">
        <v>368</v>
      </c>
      <c r="D182" s="406" t="str">
        <f t="shared" si="36"/>
        <v>ACADEMY</v>
      </c>
      <c r="E182" s="407" t="str">
        <f t="shared" si="47"/>
        <v>ACADEMY</v>
      </c>
      <c r="F182" s="395" t="s">
        <v>321</v>
      </c>
      <c r="G182" s="408">
        <f>VLOOKUP(C182,'[13]New ISB 19-20'!A:BX,76,FALSE)</f>
        <v>4579819.3388362136</v>
      </c>
      <c r="H182" s="408">
        <f>VLOOKUP(C182,'[13]New ISB 19-20'!A:CD,81,FALSE)</f>
        <v>0</v>
      </c>
      <c r="I182" s="408"/>
      <c r="J182" s="408">
        <f t="shared" si="37"/>
        <v>4579819.3388362136</v>
      </c>
      <c r="K182" s="606"/>
      <c r="L182" s="408">
        <f>VLOOKUP(C182,'[13]Adjusted Factors 19-20'!A:BQ,68,FALSE)*10000</f>
        <v>0</v>
      </c>
      <c r="M182" s="408">
        <f>VLOOKUP(C182,'[13]Adjusted Factors 19-20'!A:BR,69,FALSE)*10000</f>
        <v>0</v>
      </c>
      <c r="N182" s="408">
        <f>VLOOKUP(C182,'[13]Adjusted Factors 19-20'!A:BS,67,FALSE)*6000</f>
        <v>0</v>
      </c>
      <c r="O182" s="409">
        <f t="shared" si="38"/>
        <v>0</v>
      </c>
      <c r="P182" s="409"/>
      <c r="Q182" s="409">
        <f t="shared" si="39"/>
        <v>4579819</v>
      </c>
      <c r="R182" s="409"/>
      <c r="S182" s="409"/>
      <c r="T182" s="406">
        <v>368</v>
      </c>
      <c r="U182" s="410"/>
      <c r="V182" s="410">
        <f t="shared" si="48"/>
        <v>0</v>
      </c>
      <c r="W182" s="410">
        <f t="shared" si="40"/>
        <v>0</v>
      </c>
      <c r="X182" s="410">
        <f t="shared" si="41"/>
        <v>0</v>
      </c>
      <c r="Y182" s="410">
        <f t="shared" si="42"/>
        <v>0</v>
      </c>
      <c r="Z182" s="410">
        <f t="shared" si="43"/>
        <v>0</v>
      </c>
      <c r="AA182" s="410">
        <f t="shared" si="44"/>
        <v>0</v>
      </c>
      <c r="AB182" s="410">
        <f>VLOOKUP(C182,'[13]Adjusted Factors 19-20'!A:N,14,FALSE)</f>
        <v>802</v>
      </c>
      <c r="AF182" s="408" t="e">
        <f>VLOOKUP(C182,#REF!,69,FALSE)</f>
        <v>#REF!</v>
      </c>
      <c r="AG182" s="406">
        <v>368</v>
      </c>
      <c r="AH182" s="407" t="s">
        <v>1</v>
      </c>
      <c r="AI182" s="395" t="s">
        <v>321</v>
      </c>
    </row>
    <row r="183" spans="1:35" x14ac:dyDescent="0.2">
      <c r="A183" s="395" t="str">
        <f t="shared" si="35"/>
        <v>370 - Northgate High School</v>
      </c>
      <c r="B183" s="395">
        <v>370</v>
      </c>
      <c r="C183" s="406">
        <v>370</v>
      </c>
      <c r="D183" s="406">
        <f t="shared" si="36"/>
        <v>370</v>
      </c>
      <c r="E183" s="407">
        <f t="shared" si="47"/>
        <v>0</v>
      </c>
      <c r="F183" s="395" t="s">
        <v>322</v>
      </c>
      <c r="G183" s="408">
        <f>VLOOKUP(C183,'[13]New ISB 19-20'!A:BX,76,FALSE)</f>
        <v>6244424.6840599999</v>
      </c>
      <c r="H183" s="408">
        <f>VLOOKUP(C183,'[13]New ISB 19-20'!A:CD,81,FALSE)</f>
        <v>-31713.85</v>
      </c>
      <c r="I183" s="408"/>
      <c r="J183" s="408">
        <f t="shared" si="37"/>
        <v>6212710.8340600003</v>
      </c>
      <c r="K183" s="606"/>
      <c r="L183" s="408">
        <f>VLOOKUP(C183,'[13]Adjusted Factors 19-20'!A:BQ,68,FALSE)*10000</f>
        <v>0</v>
      </c>
      <c r="M183" s="408">
        <f>VLOOKUP(C183,'[13]Adjusted Factors 19-20'!A:BR,69,FALSE)*10000</f>
        <v>0</v>
      </c>
      <c r="N183" s="408">
        <f>VLOOKUP(C183,'[13]Adjusted Factors 19-20'!A:BS,67,FALSE)*6000</f>
        <v>0</v>
      </c>
      <c r="O183" s="409">
        <f t="shared" si="38"/>
        <v>0</v>
      </c>
      <c r="P183" s="409">
        <f>'[14]FY 19-20'!$AB$5</f>
        <v>1768870.666666667</v>
      </c>
      <c r="Q183" s="409">
        <f t="shared" si="39"/>
        <v>7981582</v>
      </c>
      <c r="R183" s="409"/>
      <c r="S183" s="409"/>
      <c r="T183" s="406">
        <v>370</v>
      </c>
      <c r="U183" s="410"/>
      <c r="V183" s="410">
        <f t="shared" si="48"/>
        <v>12148.4</v>
      </c>
      <c r="W183" s="410">
        <f t="shared" si="40"/>
        <v>15285.9</v>
      </c>
      <c r="X183" s="410">
        <f t="shared" si="41"/>
        <v>2397.0499999999997</v>
      </c>
      <c r="Y183" s="410">
        <f t="shared" si="42"/>
        <v>1882.5</v>
      </c>
      <c r="Z183" s="410">
        <f t="shared" si="43"/>
        <v>-31713.85</v>
      </c>
      <c r="AA183" s="410">
        <f t="shared" si="44"/>
        <v>0</v>
      </c>
      <c r="AB183" s="410">
        <f>VLOOKUP(C183,'[13]Adjusted Factors 19-20'!A:N,14,FALSE)</f>
        <v>1255</v>
      </c>
      <c r="AF183" s="408" t="e">
        <f>VLOOKUP(C183,#REF!,69,FALSE)</f>
        <v>#REF!</v>
      </c>
      <c r="AG183" s="406">
        <v>370</v>
      </c>
      <c r="AH183" s="407">
        <v>0</v>
      </c>
      <c r="AI183" s="395" t="s">
        <v>322</v>
      </c>
    </row>
    <row r="184" spans="1:35" hidden="1" x14ac:dyDescent="0.2">
      <c r="A184" s="395" t="str">
        <f t="shared" si="35"/>
        <v>371 - Stoke High School</v>
      </c>
      <c r="B184" s="395">
        <v>371</v>
      </c>
      <c r="C184" s="406">
        <v>371</v>
      </c>
      <c r="D184" s="406" t="str">
        <f t="shared" si="36"/>
        <v>ACADEMY</v>
      </c>
      <c r="E184" s="407" t="str">
        <f t="shared" si="47"/>
        <v>ACADEMY</v>
      </c>
      <c r="F184" s="395" t="s">
        <v>323</v>
      </c>
      <c r="G184" s="408">
        <f>VLOOKUP(C184,'[13]New ISB 19-20'!A:BX,76,FALSE)</f>
        <v>3826880.7277264027</v>
      </c>
      <c r="H184" s="408">
        <f>VLOOKUP(C184,'[13]New ISB 19-20'!A:CD,81,FALSE)</f>
        <v>0</v>
      </c>
      <c r="I184" s="408"/>
      <c r="J184" s="408">
        <f t="shared" si="37"/>
        <v>3826880.7277264027</v>
      </c>
      <c r="K184" s="606"/>
      <c r="L184" s="408">
        <f>VLOOKUP(C184,'[13]Adjusted Factors 19-20'!A:BQ,68,FALSE)*10000</f>
        <v>0</v>
      </c>
      <c r="M184" s="408">
        <f>VLOOKUP(C184,'[13]Adjusted Factors 19-20'!A:BR,69,FALSE)*10000</f>
        <v>0</v>
      </c>
      <c r="N184" s="408">
        <f>VLOOKUP(C184,'[13]Adjusted Factors 19-20'!A:BS,67,FALSE)*6000</f>
        <v>0</v>
      </c>
      <c r="O184" s="409">
        <f t="shared" si="38"/>
        <v>0</v>
      </c>
      <c r="P184" s="409"/>
      <c r="Q184" s="409">
        <f t="shared" si="39"/>
        <v>3826881</v>
      </c>
      <c r="R184" s="409"/>
      <c r="S184" s="409"/>
      <c r="T184" s="406">
        <v>371</v>
      </c>
      <c r="U184" s="410"/>
      <c r="V184" s="410">
        <f t="shared" si="48"/>
        <v>0</v>
      </c>
      <c r="W184" s="410">
        <f t="shared" si="40"/>
        <v>0</v>
      </c>
      <c r="X184" s="410">
        <f t="shared" si="41"/>
        <v>0</v>
      </c>
      <c r="Y184" s="410">
        <f t="shared" si="42"/>
        <v>0</v>
      </c>
      <c r="Z184" s="410">
        <f t="shared" si="43"/>
        <v>0</v>
      </c>
      <c r="AA184" s="410">
        <f t="shared" si="44"/>
        <v>0</v>
      </c>
      <c r="AB184" s="410">
        <f>VLOOKUP(C184,'[13]Adjusted Factors 19-20'!A:N,14,FALSE)</f>
        <v>670</v>
      </c>
      <c r="AF184" s="408" t="e">
        <f>VLOOKUP(C184,#REF!,69,FALSE)</f>
        <v>#REF!</v>
      </c>
      <c r="AG184" s="406">
        <v>371</v>
      </c>
      <c r="AH184" s="407" t="s">
        <v>1</v>
      </c>
      <c r="AI184" s="395" t="s">
        <v>323</v>
      </c>
    </row>
    <row r="185" spans="1:35" hidden="1" x14ac:dyDescent="0.2">
      <c r="A185" s="395" t="str">
        <f t="shared" si="35"/>
        <v>372 - St Alban's Catholic High School</v>
      </c>
      <c r="B185" s="395">
        <v>372</v>
      </c>
      <c r="C185" s="406">
        <v>372</v>
      </c>
      <c r="D185" s="406" t="str">
        <f t="shared" si="36"/>
        <v>ACADEMY</v>
      </c>
      <c r="E185" s="407" t="str">
        <f t="shared" si="47"/>
        <v>ACADEMY</v>
      </c>
      <c r="F185" s="395" t="s">
        <v>324</v>
      </c>
      <c r="G185" s="408">
        <f>VLOOKUP(C185,'[13]New ISB 19-20'!A:BX,76,FALSE)</f>
        <v>4061799.4735983517</v>
      </c>
      <c r="H185" s="408">
        <f>VLOOKUP(C185,'[13]New ISB 19-20'!A:CD,81,FALSE)</f>
        <v>0</v>
      </c>
      <c r="I185" s="408"/>
      <c r="J185" s="408">
        <f t="shared" si="37"/>
        <v>4061799.4735983517</v>
      </c>
      <c r="K185" s="606"/>
      <c r="L185" s="408">
        <f>VLOOKUP(C185,'[13]Adjusted Factors 19-20'!A:BQ,68,FALSE)*10000</f>
        <v>0</v>
      </c>
      <c r="M185" s="408">
        <f>VLOOKUP(C185,'[13]Adjusted Factors 19-20'!A:BR,69,FALSE)*10000</f>
        <v>0</v>
      </c>
      <c r="N185" s="408">
        <f>VLOOKUP(C185,'[13]Adjusted Factors 19-20'!A:BS,67,FALSE)*6000</f>
        <v>0</v>
      </c>
      <c r="O185" s="409">
        <f t="shared" si="38"/>
        <v>0</v>
      </c>
      <c r="P185" s="409"/>
      <c r="Q185" s="409">
        <f t="shared" si="39"/>
        <v>4061799</v>
      </c>
      <c r="R185" s="409"/>
      <c r="S185" s="409"/>
      <c r="T185" s="406">
        <v>372</v>
      </c>
      <c r="U185" s="410"/>
      <c r="V185" s="410">
        <f t="shared" si="48"/>
        <v>0</v>
      </c>
      <c r="W185" s="410">
        <f t="shared" si="40"/>
        <v>0</v>
      </c>
      <c r="X185" s="410">
        <f t="shared" si="41"/>
        <v>0</v>
      </c>
      <c r="Y185" s="410">
        <f t="shared" si="42"/>
        <v>0</v>
      </c>
      <c r="Z185" s="410">
        <f t="shared" si="43"/>
        <v>0</v>
      </c>
      <c r="AA185" s="410">
        <f t="shared" si="44"/>
        <v>0</v>
      </c>
      <c r="AB185" s="410">
        <f>VLOOKUP(C185,'[13]Adjusted Factors 19-20'!A:N,14,FALSE)</f>
        <v>830</v>
      </c>
      <c r="AF185" s="408" t="e">
        <f>VLOOKUP(C185,#REF!,69,FALSE)</f>
        <v>#REF!</v>
      </c>
      <c r="AG185" s="406">
        <v>372</v>
      </c>
      <c r="AH185" s="407" t="s">
        <v>1</v>
      </c>
      <c r="AI185" s="395" t="s">
        <v>324</v>
      </c>
    </row>
    <row r="186" spans="1:35" hidden="1" x14ac:dyDescent="0.2">
      <c r="A186" s="395" t="str">
        <f t="shared" si="35"/>
        <v>373 - Ormiston Endeavour Academy</v>
      </c>
      <c r="B186" s="395">
        <v>373</v>
      </c>
      <c r="C186" s="406">
        <v>373</v>
      </c>
      <c r="D186" s="406" t="str">
        <f t="shared" si="36"/>
        <v>ACADEMY</v>
      </c>
      <c r="E186" s="407" t="str">
        <f t="shared" si="47"/>
        <v>ACADEMY</v>
      </c>
      <c r="F186" s="395" t="s">
        <v>325</v>
      </c>
      <c r="G186" s="408">
        <f>VLOOKUP(C186,'[13]New ISB 19-20'!A:BX,76,FALSE)</f>
        <v>2443481.3816877035</v>
      </c>
      <c r="H186" s="408">
        <f>VLOOKUP(C186,'[13]New ISB 19-20'!A:CD,81,FALSE)</f>
        <v>0</v>
      </c>
      <c r="I186" s="408"/>
      <c r="J186" s="408">
        <f t="shared" si="37"/>
        <v>2443481.3816877035</v>
      </c>
      <c r="K186" s="606"/>
      <c r="L186" s="408">
        <f>VLOOKUP(C186,'[13]Adjusted Factors 19-20'!A:BQ,68,FALSE)*10000</f>
        <v>0</v>
      </c>
      <c r="M186" s="408">
        <f>VLOOKUP(C186,'[13]Adjusted Factors 19-20'!A:BR,69,FALSE)*10000</f>
        <v>0</v>
      </c>
      <c r="N186" s="408">
        <f>VLOOKUP(C186,'[13]Adjusted Factors 19-20'!A:BS,67,FALSE)*6000</f>
        <v>0</v>
      </c>
      <c r="O186" s="409">
        <f t="shared" si="38"/>
        <v>0</v>
      </c>
      <c r="P186" s="409"/>
      <c r="Q186" s="409">
        <f t="shared" si="39"/>
        <v>2443481</v>
      </c>
      <c r="R186" s="409"/>
      <c r="S186" s="409"/>
      <c r="T186" s="406">
        <v>373</v>
      </c>
      <c r="U186" s="410"/>
      <c r="V186" s="410">
        <f t="shared" si="48"/>
        <v>0</v>
      </c>
      <c r="W186" s="410">
        <f t="shared" si="40"/>
        <v>0</v>
      </c>
      <c r="X186" s="410">
        <f t="shared" si="41"/>
        <v>0</v>
      </c>
      <c r="Y186" s="410">
        <f t="shared" si="42"/>
        <v>0</v>
      </c>
      <c r="Z186" s="410">
        <f t="shared" si="43"/>
        <v>0</v>
      </c>
      <c r="AA186" s="410">
        <f t="shared" si="44"/>
        <v>0</v>
      </c>
      <c r="AB186" s="410">
        <f>VLOOKUP(C186,'[13]Adjusted Factors 19-20'!A:N,14,FALSE)</f>
        <v>434</v>
      </c>
      <c r="AF186" s="408" t="e">
        <f>VLOOKUP(C186,#REF!,69,FALSE)</f>
        <v>#REF!</v>
      </c>
      <c r="AG186" s="406">
        <v>373</v>
      </c>
      <c r="AH186" s="407" t="s">
        <v>1</v>
      </c>
      <c r="AI186" s="395" t="s">
        <v>325</v>
      </c>
    </row>
    <row r="187" spans="1:35" hidden="1" x14ac:dyDescent="0.2">
      <c r="A187" s="395" t="str">
        <f t="shared" si="35"/>
        <v>375 - Westbourne Sports College</v>
      </c>
      <c r="B187" s="395">
        <v>375</v>
      </c>
      <c r="C187" s="406">
        <v>375</v>
      </c>
      <c r="D187" s="406" t="str">
        <f t="shared" si="36"/>
        <v>ACADEMY</v>
      </c>
      <c r="E187" s="407" t="str">
        <f t="shared" si="47"/>
        <v>ACADEMY</v>
      </c>
      <c r="F187" s="395" t="s">
        <v>326</v>
      </c>
      <c r="G187" s="408">
        <f>VLOOKUP(C187,'[13]New ISB 19-20'!A:BX,76,FALSE)</f>
        <v>5382539.5646274528</v>
      </c>
      <c r="H187" s="408">
        <f>VLOOKUP(C187,'[13]New ISB 19-20'!A:CD,81,FALSE)</f>
        <v>0</v>
      </c>
      <c r="I187" s="408"/>
      <c r="J187" s="408">
        <f t="shared" si="37"/>
        <v>5382539.5646274528</v>
      </c>
      <c r="K187" s="606"/>
      <c r="L187" s="408">
        <f>VLOOKUP(C187,'[13]Adjusted Factors 19-20'!A:BQ,68,FALSE)*10000</f>
        <v>0</v>
      </c>
      <c r="M187" s="408">
        <f>VLOOKUP(C187,'[13]Adjusted Factors 19-20'!A:BR,69,FALSE)*10000</f>
        <v>0</v>
      </c>
      <c r="N187" s="408">
        <f>VLOOKUP(C187,'[13]Adjusted Factors 19-20'!A:BS,67,FALSE)*6000</f>
        <v>0</v>
      </c>
      <c r="O187" s="409">
        <f t="shared" si="38"/>
        <v>0</v>
      </c>
      <c r="P187" s="409"/>
      <c r="Q187" s="409">
        <f t="shared" si="39"/>
        <v>5382540</v>
      </c>
      <c r="R187" s="409"/>
      <c r="S187" s="409"/>
      <c r="T187" s="406">
        <v>375</v>
      </c>
      <c r="U187" s="410"/>
      <c r="V187" s="410">
        <f t="shared" si="48"/>
        <v>0</v>
      </c>
      <c r="W187" s="410">
        <f t="shared" si="40"/>
        <v>0</v>
      </c>
      <c r="X187" s="410">
        <f t="shared" si="41"/>
        <v>0</v>
      </c>
      <c r="Y187" s="410">
        <f t="shared" si="42"/>
        <v>0</v>
      </c>
      <c r="Z187" s="410">
        <f t="shared" si="43"/>
        <v>0</v>
      </c>
      <c r="AA187" s="410">
        <f t="shared" si="44"/>
        <v>0</v>
      </c>
      <c r="AB187" s="410">
        <f>VLOOKUP(C187,'[13]Adjusted Factors 19-20'!A:N,14,FALSE)</f>
        <v>1012</v>
      </c>
      <c r="AF187" s="408" t="e">
        <f>VLOOKUP(C187,#REF!,69,FALSE)</f>
        <v>#REF!</v>
      </c>
      <c r="AG187" s="406">
        <v>375</v>
      </c>
      <c r="AH187" s="407" t="s">
        <v>1</v>
      </c>
      <c r="AI187" s="395" t="s">
        <v>326</v>
      </c>
    </row>
    <row r="188" spans="1:35" hidden="1" x14ac:dyDescent="0.2">
      <c r="A188" s="395" t="str">
        <f t="shared" si="35"/>
        <v>376 - Kesgrave High School</v>
      </c>
      <c r="B188" s="395">
        <v>376</v>
      </c>
      <c r="C188" s="406">
        <v>376</v>
      </c>
      <c r="D188" s="406" t="str">
        <f t="shared" si="36"/>
        <v>ACADEMY</v>
      </c>
      <c r="E188" s="407" t="str">
        <f t="shared" si="47"/>
        <v>ACADEMY</v>
      </c>
      <c r="F188" s="395" t="s">
        <v>327</v>
      </c>
      <c r="G188" s="408">
        <f>VLOOKUP(C188,'[13]New ISB 19-20'!A:BX,76,FALSE)</f>
        <v>7318367.2949999999</v>
      </c>
      <c r="H188" s="408">
        <f>VLOOKUP(C188,'[13]New ISB 19-20'!A:CD,81,FALSE)</f>
        <v>0</v>
      </c>
      <c r="I188" s="408"/>
      <c r="J188" s="408">
        <f t="shared" si="37"/>
        <v>7318367.2949999999</v>
      </c>
      <c r="K188" s="606"/>
      <c r="L188" s="408">
        <f>VLOOKUP(C188,'[13]Adjusted Factors 19-20'!A:BQ,68,FALSE)*10000</f>
        <v>0</v>
      </c>
      <c r="M188" s="408">
        <f>VLOOKUP(C188,'[13]Adjusted Factors 19-20'!A:BR,69,FALSE)*10000</f>
        <v>0</v>
      </c>
      <c r="N188" s="408">
        <f>VLOOKUP(C188,'[13]Adjusted Factors 19-20'!A:BS,67,FALSE)*6000</f>
        <v>0</v>
      </c>
      <c r="O188" s="409">
        <f t="shared" si="38"/>
        <v>0</v>
      </c>
      <c r="P188" s="409"/>
      <c r="Q188" s="409">
        <f t="shared" si="39"/>
        <v>7318367</v>
      </c>
      <c r="R188" s="409"/>
      <c r="S188" s="409"/>
      <c r="T188" s="406">
        <v>376</v>
      </c>
      <c r="U188" s="410"/>
      <c r="V188" s="410">
        <f t="shared" si="48"/>
        <v>0</v>
      </c>
      <c r="W188" s="410">
        <f t="shared" si="40"/>
        <v>0</v>
      </c>
      <c r="X188" s="410">
        <f t="shared" si="41"/>
        <v>0</v>
      </c>
      <c r="Y188" s="410">
        <f t="shared" si="42"/>
        <v>0</v>
      </c>
      <c r="Z188" s="410">
        <f t="shared" si="43"/>
        <v>0</v>
      </c>
      <c r="AA188" s="410">
        <f t="shared" si="44"/>
        <v>0</v>
      </c>
      <c r="AB188" s="410">
        <f>VLOOKUP(C188,'[13]Adjusted Factors 19-20'!A:N,14,FALSE)</f>
        <v>1516</v>
      </c>
      <c r="AF188" s="408" t="e">
        <f>VLOOKUP(C188,#REF!,69,FALSE)</f>
        <v>#REF!</v>
      </c>
      <c r="AG188" s="406">
        <v>376</v>
      </c>
      <c r="AH188" s="407" t="s">
        <v>1</v>
      </c>
      <c r="AI188" s="395" t="s">
        <v>327</v>
      </c>
    </row>
    <row r="189" spans="1:35" hidden="1" x14ac:dyDescent="0.2">
      <c r="A189" s="395" t="str">
        <f t="shared" si="35"/>
        <v>378 - Farlingaye High School</v>
      </c>
      <c r="B189" s="395">
        <v>378</v>
      </c>
      <c r="C189" s="406">
        <v>378</v>
      </c>
      <c r="D189" s="406" t="str">
        <f t="shared" si="36"/>
        <v>ACADEMY</v>
      </c>
      <c r="E189" s="407" t="str">
        <f t="shared" si="47"/>
        <v>ACADEMY</v>
      </c>
      <c r="F189" s="395" t="s">
        <v>328</v>
      </c>
      <c r="G189" s="408">
        <f>VLOOKUP(C189,'[13]New ISB 19-20'!A:BX,76,FALSE)</f>
        <v>7148603.8339999998</v>
      </c>
      <c r="H189" s="408">
        <f>VLOOKUP(C189,'[13]New ISB 19-20'!A:CD,81,FALSE)</f>
        <v>0</v>
      </c>
      <c r="I189" s="408"/>
      <c r="J189" s="408">
        <f t="shared" si="37"/>
        <v>7148603.8339999998</v>
      </c>
      <c r="K189" s="606"/>
      <c r="L189" s="408">
        <f>VLOOKUP(C189,'[13]Adjusted Factors 19-20'!A:BQ,68,FALSE)*10000</f>
        <v>0</v>
      </c>
      <c r="M189" s="408">
        <f>VLOOKUP(C189,'[13]Adjusted Factors 19-20'!A:BR,69,FALSE)*10000</f>
        <v>0</v>
      </c>
      <c r="N189" s="408">
        <f>VLOOKUP(C189,'[13]Adjusted Factors 19-20'!A:BS,67,FALSE)*6000</f>
        <v>0</v>
      </c>
      <c r="O189" s="409">
        <f t="shared" si="38"/>
        <v>0</v>
      </c>
      <c r="P189" s="409"/>
      <c r="Q189" s="409">
        <f t="shared" si="39"/>
        <v>7148604</v>
      </c>
      <c r="R189" s="409"/>
      <c r="S189" s="409"/>
      <c r="T189" s="406">
        <v>378</v>
      </c>
      <c r="U189" s="410"/>
      <c r="V189" s="410">
        <f t="shared" si="48"/>
        <v>0</v>
      </c>
      <c r="W189" s="410">
        <f t="shared" si="40"/>
        <v>0</v>
      </c>
      <c r="X189" s="410">
        <f t="shared" si="41"/>
        <v>0</v>
      </c>
      <c r="Y189" s="410">
        <f t="shared" si="42"/>
        <v>0</v>
      </c>
      <c r="Z189" s="410">
        <f t="shared" si="43"/>
        <v>0</v>
      </c>
      <c r="AA189" s="410">
        <f t="shared" si="44"/>
        <v>0</v>
      </c>
      <c r="AB189" s="410">
        <f>VLOOKUP(C189,'[13]Adjusted Factors 19-20'!A:N,14,FALSE)</f>
        <v>1481</v>
      </c>
      <c r="AF189" s="408" t="e">
        <f>VLOOKUP(C189,#REF!,69,FALSE)</f>
        <v>#REF!</v>
      </c>
      <c r="AG189" s="406">
        <v>378</v>
      </c>
      <c r="AH189" s="407" t="s">
        <v>1</v>
      </c>
      <c r="AI189" s="395" t="s">
        <v>328</v>
      </c>
    </row>
    <row r="190" spans="1:35" x14ac:dyDescent="0.2">
      <c r="A190" s="395" t="str">
        <f t="shared" si="35"/>
        <v xml:space="preserve">400 - Acton CEVCP School </v>
      </c>
      <c r="B190" s="395">
        <v>400</v>
      </c>
      <c r="C190" s="406">
        <v>400</v>
      </c>
      <c r="D190" s="406">
        <f t="shared" si="36"/>
        <v>400</v>
      </c>
      <c r="E190" s="407">
        <f t="shared" si="47"/>
        <v>0</v>
      </c>
      <c r="F190" s="395" t="s">
        <v>329</v>
      </c>
      <c r="G190" s="408">
        <f>VLOOKUP(C190,'[13]New ISB 19-20'!A:BX,76,FALSE)</f>
        <v>713339.80131811113</v>
      </c>
      <c r="H190" s="408">
        <f>VLOOKUP(C190,'[13]New ISB 19-20'!A:CD,81,FALSE)</f>
        <v>-4600.07</v>
      </c>
      <c r="I190" s="408"/>
      <c r="J190" s="408">
        <f t="shared" si="37"/>
        <v>708739.73131811118</v>
      </c>
      <c r="K190" s="606"/>
      <c r="L190" s="408">
        <f>VLOOKUP(C190,'[13]Adjusted Factors 19-20'!A:BQ,68,FALSE)*10000</f>
        <v>0</v>
      </c>
      <c r="M190" s="408">
        <f>VLOOKUP(C190,'[13]Adjusted Factors 19-20'!A:BR,69,FALSE)*10000</f>
        <v>0</v>
      </c>
      <c r="N190" s="408">
        <f>VLOOKUP(C190,'[13]Adjusted Factors 19-20'!A:BS,67,FALSE)*6000</f>
        <v>0</v>
      </c>
      <c r="O190" s="409">
        <f t="shared" si="38"/>
        <v>0</v>
      </c>
      <c r="P190" s="409"/>
      <c r="Q190" s="409">
        <f t="shared" si="39"/>
        <v>708740</v>
      </c>
      <c r="R190" s="409"/>
      <c r="S190" s="409"/>
      <c r="T190" s="406">
        <v>400</v>
      </c>
      <c r="U190" s="410">
        <f t="shared" ref="U190:U221" si="49">IF(H190=0,0,$U$2*AB190)</f>
        <v>1903</v>
      </c>
      <c r="V190" s="410"/>
      <c r="W190" s="410">
        <f t="shared" si="40"/>
        <v>2107.14</v>
      </c>
      <c r="X190" s="410">
        <f t="shared" si="41"/>
        <v>330.43</v>
      </c>
      <c r="Y190" s="410">
        <f t="shared" si="42"/>
        <v>259.5</v>
      </c>
      <c r="Z190" s="410">
        <f t="shared" si="43"/>
        <v>-4600.07</v>
      </c>
      <c r="AA190" s="410">
        <f t="shared" si="44"/>
        <v>0</v>
      </c>
      <c r="AB190" s="410">
        <f>VLOOKUP(C190,'[13]Adjusted Factors 19-20'!A:N,14,FALSE)</f>
        <v>173</v>
      </c>
      <c r="AF190" s="408" t="e">
        <f>VLOOKUP(C190,#REF!,69,FALSE)</f>
        <v>#REF!</v>
      </c>
      <c r="AG190" s="406">
        <v>400</v>
      </c>
      <c r="AH190" s="407">
        <v>0</v>
      </c>
      <c r="AI190" s="395" t="s">
        <v>329</v>
      </c>
    </row>
    <row r="191" spans="1:35" hidden="1" x14ac:dyDescent="0.2">
      <c r="A191" s="395" t="str">
        <f t="shared" si="35"/>
        <v xml:space="preserve">402 - Bacton Community Primary School </v>
      </c>
      <c r="B191" s="395">
        <v>402</v>
      </c>
      <c r="C191" s="406">
        <v>402</v>
      </c>
      <c r="D191" s="406" t="str">
        <f t="shared" si="36"/>
        <v>ACADEMY</v>
      </c>
      <c r="E191" s="407" t="str">
        <f t="shared" si="47"/>
        <v>ACADEMY</v>
      </c>
      <c r="F191" s="395" t="s">
        <v>330</v>
      </c>
      <c r="G191" s="408">
        <f>VLOOKUP(C191,'[13]New ISB 19-20'!A:BX,76,FALSE)</f>
        <v>643238.39757177467</v>
      </c>
      <c r="H191" s="408">
        <f>VLOOKUP(C191,'[13]New ISB 19-20'!A:CD,81,FALSE)</f>
        <v>0</v>
      </c>
      <c r="I191" s="408"/>
      <c r="J191" s="408">
        <f t="shared" si="37"/>
        <v>643238.39757177467</v>
      </c>
      <c r="K191" s="606"/>
      <c r="L191" s="408">
        <f>VLOOKUP(C191,'[13]Adjusted Factors 19-20'!A:BQ,68,FALSE)*10000</f>
        <v>0</v>
      </c>
      <c r="M191" s="408">
        <f>VLOOKUP(C191,'[13]Adjusted Factors 19-20'!A:BR,69,FALSE)*10000</f>
        <v>0</v>
      </c>
      <c r="N191" s="408">
        <f>VLOOKUP(C191,'[13]Adjusted Factors 19-20'!A:BS,67,FALSE)*6000</f>
        <v>0</v>
      </c>
      <c r="O191" s="409">
        <f t="shared" si="38"/>
        <v>0</v>
      </c>
      <c r="P191" s="409"/>
      <c r="Q191" s="409">
        <f t="shared" si="39"/>
        <v>643238</v>
      </c>
      <c r="R191" s="409"/>
      <c r="S191" s="409"/>
      <c r="T191" s="406">
        <v>402</v>
      </c>
      <c r="U191" s="410">
        <f t="shared" si="49"/>
        <v>0</v>
      </c>
      <c r="V191" s="410"/>
      <c r="W191" s="410">
        <f t="shared" si="40"/>
        <v>0</v>
      </c>
      <c r="X191" s="410">
        <f t="shared" si="41"/>
        <v>0</v>
      </c>
      <c r="Y191" s="410">
        <f t="shared" si="42"/>
        <v>0</v>
      </c>
      <c r="Z191" s="410">
        <f t="shared" si="43"/>
        <v>0</v>
      </c>
      <c r="AA191" s="410">
        <f t="shared" si="44"/>
        <v>0</v>
      </c>
      <c r="AB191" s="410">
        <f>VLOOKUP(C191,'[13]Adjusted Factors 19-20'!A:N,14,FALSE)</f>
        <v>164</v>
      </c>
      <c r="AF191" s="408" t="e">
        <f>VLOOKUP(C191,#REF!,69,FALSE)</f>
        <v>#REF!</v>
      </c>
      <c r="AG191" s="406">
        <v>402</v>
      </c>
      <c r="AH191" s="407" t="s">
        <v>1</v>
      </c>
      <c r="AI191" s="395" t="s">
        <v>330</v>
      </c>
    </row>
    <row r="192" spans="1:35" hidden="1" x14ac:dyDescent="0.2">
      <c r="A192" s="395" t="str">
        <f t="shared" si="35"/>
        <v>404 - Bardwell CEVCP School</v>
      </c>
      <c r="B192" s="395">
        <v>404</v>
      </c>
      <c r="C192" s="406">
        <v>404</v>
      </c>
      <c r="D192" s="406" t="str">
        <f t="shared" si="36"/>
        <v>ACADEMY</v>
      </c>
      <c r="E192" s="407" t="str">
        <f t="shared" si="47"/>
        <v>ACADEMY</v>
      </c>
      <c r="F192" s="395" t="s">
        <v>331</v>
      </c>
      <c r="G192" s="408">
        <f>VLOOKUP(C192,'[13]New ISB 19-20'!A:BX,76,FALSE)</f>
        <v>306450.26438886963</v>
      </c>
      <c r="H192" s="408">
        <f>VLOOKUP(C192,'[13]New ISB 19-20'!A:CD,81,FALSE)</f>
        <v>0</v>
      </c>
      <c r="I192" s="408"/>
      <c r="J192" s="408">
        <f t="shared" si="37"/>
        <v>306450.26438886963</v>
      </c>
      <c r="K192" s="606"/>
      <c r="L192" s="408">
        <f>VLOOKUP(C192,'[13]Adjusted Factors 19-20'!A:BQ,68,FALSE)*10000</f>
        <v>0</v>
      </c>
      <c r="M192" s="408">
        <f>VLOOKUP(C192,'[13]Adjusted Factors 19-20'!A:BR,69,FALSE)*10000</f>
        <v>0</v>
      </c>
      <c r="N192" s="408">
        <f>VLOOKUP(C192,'[13]Adjusted Factors 19-20'!A:BS,67,FALSE)*6000</f>
        <v>0</v>
      </c>
      <c r="O192" s="409">
        <f t="shared" si="38"/>
        <v>0</v>
      </c>
      <c r="P192" s="409"/>
      <c r="Q192" s="409">
        <f t="shared" si="39"/>
        <v>306450</v>
      </c>
      <c r="R192" s="409"/>
      <c r="S192" s="409"/>
      <c r="T192" s="406">
        <v>404</v>
      </c>
      <c r="U192" s="410">
        <f t="shared" si="49"/>
        <v>0</v>
      </c>
      <c r="V192" s="410"/>
      <c r="W192" s="410">
        <f t="shared" si="40"/>
        <v>0</v>
      </c>
      <c r="X192" s="410">
        <f t="shared" si="41"/>
        <v>0</v>
      </c>
      <c r="Y192" s="410">
        <f t="shared" si="42"/>
        <v>0</v>
      </c>
      <c r="Z192" s="410">
        <f t="shared" si="43"/>
        <v>0</v>
      </c>
      <c r="AA192" s="410">
        <f t="shared" si="44"/>
        <v>0</v>
      </c>
      <c r="AB192" s="410">
        <f>VLOOKUP(C192,'[13]Adjusted Factors 19-20'!A:N,14,FALSE)</f>
        <v>61</v>
      </c>
      <c r="AF192" s="408" t="e">
        <f>VLOOKUP(C192,#REF!,69,FALSE)</f>
        <v>#REF!</v>
      </c>
      <c r="AG192" s="406">
        <v>404</v>
      </c>
      <c r="AH192" s="407" t="s">
        <v>1</v>
      </c>
      <c r="AI192" s="395" t="s">
        <v>331</v>
      </c>
    </row>
    <row r="193" spans="1:35" x14ac:dyDescent="0.2">
      <c r="A193" s="395" t="str">
        <f t="shared" si="35"/>
        <v>405 - Barnham CEVCP School</v>
      </c>
      <c r="B193" s="395">
        <v>405</v>
      </c>
      <c r="C193" s="406">
        <v>405</v>
      </c>
      <c r="D193" s="406">
        <f t="shared" si="36"/>
        <v>405</v>
      </c>
      <c r="E193" s="407">
        <f t="shared" si="47"/>
        <v>0</v>
      </c>
      <c r="F193" s="395" t="s">
        <v>332</v>
      </c>
      <c r="G193" s="408">
        <f>VLOOKUP(C193,'[13]New ISB 19-20'!A:BX,76,FALSE)</f>
        <v>633020.46783352108</v>
      </c>
      <c r="H193" s="408">
        <f>VLOOKUP(C193,'[13]New ISB 19-20'!A:CD,81,FALSE)</f>
        <v>-4201.22</v>
      </c>
      <c r="I193" s="408"/>
      <c r="J193" s="408">
        <f t="shared" si="37"/>
        <v>628819.24783352111</v>
      </c>
      <c r="K193" s="606"/>
      <c r="L193" s="408">
        <f>VLOOKUP(C193,'[13]Adjusted Factors 19-20'!A:BQ,68,FALSE)*10000</f>
        <v>0</v>
      </c>
      <c r="M193" s="408">
        <f>VLOOKUP(C193,'[13]Adjusted Factors 19-20'!A:BR,69,FALSE)*10000</f>
        <v>0</v>
      </c>
      <c r="N193" s="408">
        <f>VLOOKUP(C193,'[13]Adjusted Factors 19-20'!A:BS,67,FALSE)*6000</f>
        <v>0</v>
      </c>
      <c r="O193" s="409">
        <f t="shared" si="38"/>
        <v>0</v>
      </c>
      <c r="P193" s="409"/>
      <c r="Q193" s="409">
        <f t="shared" si="39"/>
        <v>628819</v>
      </c>
      <c r="R193" s="409"/>
      <c r="S193" s="409"/>
      <c r="T193" s="406">
        <v>405</v>
      </c>
      <c r="U193" s="410">
        <f t="shared" si="49"/>
        <v>1738</v>
      </c>
      <c r="V193" s="410"/>
      <c r="W193" s="410">
        <f t="shared" si="40"/>
        <v>1924.44</v>
      </c>
      <c r="X193" s="410">
        <f t="shared" si="41"/>
        <v>301.77999999999997</v>
      </c>
      <c r="Y193" s="410">
        <f t="shared" si="42"/>
        <v>237</v>
      </c>
      <c r="Z193" s="410">
        <f t="shared" si="43"/>
        <v>-4201.22</v>
      </c>
      <c r="AA193" s="410">
        <f t="shared" si="44"/>
        <v>0</v>
      </c>
      <c r="AB193" s="410">
        <f>VLOOKUP(C193,'[13]Adjusted Factors 19-20'!A:N,14,FALSE)</f>
        <v>158</v>
      </c>
      <c r="AF193" s="408" t="e">
        <f>VLOOKUP(C193,#REF!,69,FALSE)</f>
        <v>#REF!</v>
      </c>
      <c r="AG193" s="406">
        <v>405</v>
      </c>
      <c r="AH193" s="407">
        <v>0</v>
      </c>
      <c r="AI193" s="395" t="s">
        <v>332</v>
      </c>
    </row>
    <row r="194" spans="1:35" x14ac:dyDescent="0.2">
      <c r="A194" s="395" t="str">
        <f t="shared" si="35"/>
        <v>406 - Barningham CEVCP School</v>
      </c>
      <c r="B194" s="395">
        <v>406</v>
      </c>
      <c r="C194" s="406">
        <v>406</v>
      </c>
      <c r="D194" s="406">
        <f t="shared" si="36"/>
        <v>406</v>
      </c>
      <c r="E194" s="407">
        <f t="shared" si="47"/>
        <v>0</v>
      </c>
      <c r="F194" s="395" t="s">
        <v>333</v>
      </c>
      <c r="G194" s="408">
        <f>VLOOKUP(C194,'[13]New ISB 19-20'!A:BX,76,FALSE)</f>
        <v>414342.45102475019</v>
      </c>
      <c r="H194" s="408">
        <f>VLOOKUP(C194,'[13]New ISB 19-20'!A:CD,81,FALSE)</f>
        <v>-2393.1</v>
      </c>
      <c r="I194" s="408"/>
      <c r="J194" s="408">
        <f t="shared" si="37"/>
        <v>411949.35102475021</v>
      </c>
      <c r="K194" s="606"/>
      <c r="L194" s="408">
        <f>VLOOKUP(C194,'[13]Adjusted Factors 19-20'!A:BQ,68,FALSE)*10000</f>
        <v>0</v>
      </c>
      <c r="M194" s="408">
        <f>VLOOKUP(C194,'[13]Adjusted Factors 19-20'!A:BR,69,FALSE)*10000</f>
        <v>0</v>
      </c>
      <c r="N194" s="408">
        <f>VLOOKUP(C194,'[13]Adjusted Factors 19-20'!A:BS,67,FALSE)*6000</f>
        <v>0</v>
      </c>
      <c r="O194" s="409">
        <f t="shared" si="38"/>
        <v>0</v>
      </c>
      <c r="P194" s="409"/>
      <c r="Q194" s="409">
        <f t="shared" si="39"/>
        <v>411949</v>
      </c>
      <c r="R194" s="409"/>
      <c r="S194" s="409"/>
      <c r="T194" s="406">
        <v>406</v>
      </c>
      <c r="U194" s="410">
        <f t="shared" si="49"/>
        <v>990</v>
      </c>
      <c r="V194" s="410"/>
      <c r="W194" s="410">
        <f t="shared" si="40"/>
        <v>1096.2</v>
      </c>
      <c r="X194" s="410">
        <f t="shared" si="41"/>
        <v>171.9</v>
      </c>
      <c r="Y194" s="410">
        <f t="shared" si="42"/>
        <v>135</v>
      </c>
      <c r="Z194" s="410">
        <f t="shared" si="43"/>
        <v>-2393.1</v>
      </c>
      <c r="AA194" s="410">
        <f t="shared" si="44"/>
        <v>0</v>
      </c>
      <c r="AB194" s="410">
        <f>VLOOKUP(C194,'[13]Adjusted Factors 19-20'!A:N,14,FALSE)</f>
        <v>90</v>
      </c>
      <c r="AF194" s="408" t="e">
        <f>VLOOKUP(C194,#REF!,69,FALSE)</f>
        <v>#REF!</v>
      </c>
      <c r="AG194" s="406">
        <v>406</v>
      </c>
      <c r="AH194" s="407">
        <v>0</v>
      </c>
      <c r="AI194" s="395" t="s">
        <v>333</v>
      </c>
    </row>
    <row r="195" spans="1:35" x14ac:dyDescent="0.2">
      <c r="A195" s="395" t="str">
        <f t="shared" ref="A195:A258" si="50">CONCATENATE(B195," - ",F195)</f>
        <v xml:space="preserve">407 - Barrow CEVCP School </v>
      </c>
      <c r="B195" s="395">
        <v>407</v>
      </c>
      <c r="C195" s="406">
        <v>407</v>
      </c>
      <c r="D195" s="406">
        <f t="shared" ref="D195:D258" si="51">IF(E195="ACADEMY","ACADEMY",C195)</f>
        <v>407</v>
      </c>
      <c r="E195" s="407">
        <f t="shared" si="47"/>
        <v>0</v>
      </c>
      <c r="F195" s="395" t="s">
        <v>334</v>
      </c>
      <c r="G195" s="408">
        <f>VLOOKUP(C195,'[13]New ISB 19-20'!A:BX,76,FALSE)</f>
        <v>592248.70383799786</v>
      </c>
      <c r="H195" s="408">
        <f>VLOOKUP(C195,'[13]New ISB 19-20'!A:CD,81,FALSE)</f>
        <v>-3961.91</v>
      </c>
      <c r="I195" s="408"/>
      <c r="J195" s="408">
        <f t="shared" ref="J195:J258" si="52">G195+H195</f>
        <v>588286.79383799783</v>
      </c>
      <c r="K195" s="606"/>
      <c r="L195" s="408">
        <f>VLOOKUP(C195,'[13]Adjusted Factors 19-20'!A:BQ,68,FALSE)*10000</f>
        <v>0</v>
      </c>
      <c r="M195" s="408">
        <f>VLOOKUP(C195,'[13]Adjusted Factors 19-20'!A:BR,69,FALSE)*10000</f>
        <v>0</v>
      </c>
      <c r="N195" s="408">
        <f>VLOOKUP(C195,'[13]Adjusted Factors 19-20'!A:BS,67,FALSE)*6000</f>
        <v>0</v>
      </c>
      <c r="O195" s="409">
        <f t="shared" ref="O195:O258" si="53">SUM(L195:N195)</f>
        <v>0</v>
      </c>
      <c r="P195" s="409"/>
      <c r="Q195" s="409">
        <f t="shared" ref="Q195:Q258" si="54">ROUND(J195+K195+O195+P195,0)</f>
        <v>588287</v>
      </c>
      <c r="R195" s="409"/>
      <c r="S195" s="409"/>
      <c r="T195" s="406">
        <v>407</v>
      </c>
      <c r="U195" s="410">
        <f t="shared" si="49"/>
        <v>1639</v>
      </c>
      <c r="V195" s="410"/>
      <c r="W195" s="410">
        <f t="shared" ref="W195:W258" si="55">IF(H195=0,0,$W$2*AB195)</f>
        <v>1814.82</v>
      </c>
      <c r="X195" s="410">
        <f t="shared" ref="X195:X258" si="56">IF(H195=0,0,$X$2*AB195)</f>
        <v>284.58999999999997</v>
      </c>
      <c r="Y195" s="410">
        <f t="shared" ref="Y195:Y258" si="57">IF(H195=0,0,$Y$2*AB195)</f>
        <v>223.5</v>
      </c>
      <c r="Z195" s="410">
        <f t="shared" ref="Z195:Z258" si="58">-SUM(U195:Y195)</f>
        <v>-3961.91</v>
      </c>
      <c r="AA195" s="410">
        <f t="shared" ref="AA195:AA258" si="59">Z195-H195</f>
        <v>0</v>
      </c>
      <c r="AB195" s="410">
        <f>VLOOKUP(C195,'[13]Adjusted Factors 19-20'!A:N,14,FALSE)</f>
        <v>149</v>
      </c>
      <c r="AF195" s="408" t="e">
        <f>VLOOKUP(C195,#REF!,69,FALSE)</f>
        <v>#REF!</v>
      </c>
      <c r="AG195" s="406">
        <v>407</v>
      </c>
      <c r="AH195" s="407">
        <v>0</v>
      </c>
      <c r="AI195" s="395" t="s">
        <v>334</v>
      </c>
    </row>
    <row r="196" spans="1:35" x14ac:dyDescent="0.2">
      <c r="A196" s="395" t="str">
        <f t="shared" si="50"/>
        <v>409 - Boxford CEVCP School</v>
      </c>
      <c r="B196" s="395">
        <v>409</v>
      </c>
      <c r="C196" s="406">
        <v>409</v>
      </c>
      <c r="D196" s="406">
        <f t="shared" si="51"/>
        <v>409</v>
      </c>
      <c r="E196" s="407">
        <f t="shared" si="47"/>
        <v>0</v>
      </c>
      <c r="F196" s="395" t="s">
        <v>335</v>
      </c>
      <c r="G196" s="408">
        <f>VLOOKUP(C196,'[13]New ISB 19-20'!A:BX,76,FALSE)</f>
        <v>735863.67438045423</v>
      </c>
      <c r="H196" s="408">
        <f>VLOOKUP(C196,'[13]New ISB 19-20'!A:CD,81,FALSE)</f>
        <v>-5052.1000000000004</v>
      </c>
      <c r="I196" s="408"/>
      <c r="J196" s="408">
        <f t="shared" si="52"/>
        <v>730811.57438045426</v>
      </c>
      <c r="K196" s="606"/>
      <c r="L196" s="408">
        <f>VLOOKUP(C196,'[13]Adjusted Factors 19-20'!A:BQ,68,FALSE)*10000</f>
        <v>0</v>
      </c>
      <c r="M196" s="408">
        <f>VLOOKUP(C196,'[13]Adjusted Factors 19-20'!A:BR,69,FALSE)*10000</f>
        <v>0</v>
      </c>
      <c r="N196" s="408">
        <f>VLOOKUP(C196,'[13]Adjusted Factors 19-20'!A:BS,67,FALSE)*6000</f>
        <v>0</v>
      </c>
      <c r="O196" s="409">
        <f t="shared" si="53"/>
        <v>0</v>
      </c>
      <c r="P196" s="409"/>
      <c r="Q196" s="409">
        <f t="shared" si="54"/>
        <v>730812</v>
      </c>
      <c r="R196" s="409"/>
      <c r="S196" s="409"/>
      <c r="T196" s="406">
        <v>409</v>
      </c>
      <c r="U196" s="410">
        <f t="shared" si="49"/>
        <v>2090</v>
      </c>
      <c r="V196" s="410"/>
      <c r="W196" s="410">
        <f t="shared" si="55"/>
        <v>2314.1999999999998</v>
      </c>
      <c r="X196" s="410">
        <f t="shared" si="56"/>
        <v>362.9</v>
      </c>
      <c r="Y196" s="410">
        <f t="shared" si="57"/>
        <v>285</v>
      </c>
      <c r="Z196" s="410">
        <f t="shared" si="58"/>
        <v>-5052.0999999999995</v>
      </c>
      <c r="AA196" s="410">
        <f t="shared" si="59"/>
        <v>0</v>
      </c>
      <c r="AB196" s="410">
        <f>VLOOKUP(C196,'[13]Adjusted Factors 19-20'!A:N,14,FALSE)</f>
        <v>190</v>
      </c>
      <c r="AF196" s="408" t="e">
        <f>VLOOKUP(C196,#REF!,69,FALSE)</f>
        <v>#REF!</v>
      </c>
      <c r="AG196" s="406">
        <v>409</v>
      </c>
      <c r="AH196" s="407">
        <v>0</v>
      </c>
      <c r="AI196" s="395" t="s">
        <v>335</v>
      </c>
    </row>
    <row r="197" spans="1:35" hidden="1" x14ac:dyDescent="0.2">
      <c r="A197" s="395" t="str">
        <f t="shared" si="50"/>
        <v>411 - Forest Academy</v>
      </c>
      <c r="B197" s="395">
        <v>411</v>
      </c>
      <c r="C197" s="406">
        <v>411</v>
      </c>
      <c r="D197" s="406" t="str">
        <f t="shared" si="51"/>
        <v>ACADEMY</v>
      </c>
      <c r="E197" s="407" t="str">
        <f t="shared" si="47"/>
        <v>ACADEMY</v>
      </c>
      <c r="F197" s="395" t="s">
        <v>336</v>
      </c>
      <c r="G197" s="408">
        <f>VLOOKUP(C197,'[13]New ISB 19-20'!A:BX,76,FALSE)</f>
        <v>1261638.4247079405</v>
      </c>
      <c r="H197" s="408">
        <f>VLOOKUP(C197,'[13]New ISB 19-20'!A:CD,81,FALSE)</f>
        <v>0</v>
      </c>
      <c r="I197" s="408"/>
      <c r="J197" s="408">
        <f t="shared" si="52"/>
        <v>1261638.4247079405</v>
      </c>
      <c r="K197" s="606"/>
      <c r="L197" s="408">
        <f>VLOOKUP(C197,'[13]Adjusted Factors 19-20'!A:BQ,68,FALSE)*10000</f>
        <v>0</v>
      </c>
      <c r="M197" s="408">
        <f>VLOOKUP(C197,'[13]Adjusted Factors 19-20'!A:BR,69,FALSE)*10000</f>
        <v>0</v>
      </c>
      <c r="N197" s="408">
        <f>VLOOKUP(C197,'[13]Adjusted Factors 19-20'!A:BS,67,FALSE)*6000</f>
        <v>0</v>
      </c>
      <c r="O197" s="409">
        <f t="shared" si="53"/>
        <v>0</v>
      </c>
      <c r="P197" s="409"/>
      <c r="Q197" s="409">
        <f t="shared" si="54"/>
        <v>1261638</v>
      </c>
      <c r="R197" s="409"/>
      <c r="S197" s="409"/>
      <c r="T197" s="406">
        <v>411</v>
      </c>
      <c r="U197" s="410">
        <f t="shared" si="49"/>
        <v>0</v>
      </c>
      <c r="V197" s="410"/>
      <c r="W197" s="410">
        <f t="shared" si="55"/>
        <v>0</v>
      </c>
      <c r="X197" s="410">
        <f t="shared" si="56"/>
        <v>0</v>
      </c>
      <c r="Y197" s="410">
        <f t="shared" si="57"/>
        <v>0</v>
      </c>
      <c r="Z197" s="410">
        <f t="shared" si="58"/>
        <v>0</v>
      </c>
      <c r="AA197" s="410">
        <f t="shared" si="59"/>
        <v>0</v>
      </c>
      <c r="AB197" s="410">
        <f>VLOOKUP(C197,'[13]Adjusted Factors 19-20'!A:N,14,FALSE)</f>
        <v>344</v>
      </c>
      <c r="AF197" s="408" t="e">
        <f>VLOOKUP(C197,#REF!,69,FALSE)</f>
        <v>#REF!</v>
      </c>
      <c r="AG197" s="406">
        <v>411</v>
      </c>
      <c r="AH197" s="407" t="s">
        <v>1</v>
      </c>
      <c r="AI197" s="395" t="s">
        <v>336</v>
      </c>
    </row>
    <row r="198" spans="1:35" x14ac:dyDescent="0.2">
      <c r="A198" s="395" t="str">
        <f t="shared" si="50"/>
        <v>412 - Bures CEVCP School</v>
      </c>
      <c r="B198" s="395">
        <v>412</v>
      </c>
      <c r="C198" s="406">
        <v>412</v>
      </c>
      <c r="D198" s="406">
        <f t="shared" si="51"/>
        <v>412</v>
      </c>
      <c r="E198" s="407">
        <f t="shared" si="47"/>
        <v>0</v>
      </c>
      <c r="F198" s="395" t="s">
        <v>337</v>
      </c>
      <c r="G198" s="408">
        <f>VLOOKUP(C198,'[13]New ISB 19-20'!A:BX,76,FALSE)</f>
        <v>718495.02667397517</v>
      </c>
      <c r="H198" s="408">
        <f>VLOOKUP(C198,'[13]New ISB 19-20'!A:CD,81,FALSE)</f>
        <v>-5078.6899999999996</v>
      </c>
      <c r="I198" s="408"/>
      <c r="J198" s="408">
        <f t="shared" si="52"/>
        <v>713416.33667397522</v>
      </c>
      <c r="K198" s="606"/>
      <c r="L198" s="408">
        <f>VLOOKUP(C198,'[13]Adjusted Factors 19-20'!A:BQ,68,FALSE)*10000</f>
        <v>0</v>
      </c>
      <c r="M198" s="408">
        <f>VLOOKUP(C198,'[13]Adjusted Factors 19-20'!A:BR,69,FALSE)*10000</f>
        <v>0</v>
      </c>
      <c r="N198" s="408">
        <f>VLOOKUP(C198,'[13]Adjusted Factors 19-20'!A:BS,67,FALSE)*6000</f>
        <v>0</v>
      </c>
      <c r="O198" s="409">
        <f t="shared" si="53"/>
        <v>0</v>
      </c>
      <c r="P198" s="409"/>
      <c r="Q198" s="409">
        <f t="shared" si="54"/>
        <v>713416</v>
      </c>
      <c r="R198" s="409"/>
      <c r="S198" s="409"/>
      <c r="T198" s="406">
        <v>412</v>
      </c>
      <c r="U198" s="410">
        <f t="shared" si="49"/>
        <v>2101</v>
      </c>
      <c r="V198" s="410"/>
      <c r="W198" s="410">
        <f t="shared" si="55"/>
        <v>2326.38</v>
      </c>
      <c r="X198" s="410">
        <f t="shared" si="56"/>
        <v>364.81</v>
      </c>
      <c r="Y198" s="410">
        <f t="shared" si="57"/>
        <v>286.5</v>
      </c>
      <c r="Z198" s="410">
        <f t="shared" si="58"/>
        <v>-5078.6900000000005</v>
      </c>
      <c r="AA198" s="410">
        <f t="shared" si="59"/>
        <v>0</v>
      </c>
      <c r="AB198" s="410">
        <f>VLOOKUP(C198,'[13]Adjusted Factors 19-20'!A:N,14,FALSE)</f>
        <v>191</v>
      </c>
      <c r="AF198" s="408" t="e">
        <f>VLOOKUP(C198,#REF!,69,FALSE)</f>
        <v>#REF!</v>
      </c>
      <c r="AG198" s="406">
        <v>412</v>
      </c>
      <c r="AH198" s="407">
        <v>0</v>
      </c>
      <c r="AI198" s="395" t="s">
        <v>337</v>
      </c>
    </row>
    <row r="199" spans="1:35" hidden="1" x14ac:dyDescent="0.2">
      <c r="A199" s="395" t="str">
        <f t="shared" si="50"/>
        <v>413 - The Glade Community Primary School</v>
      </c>
      <c r="B199" s="395">
        <v>413</v>
      </c>
      <c r="C199" s="406">
        <v>413</v>
      </c>
      <c r="D199" s="406" t="str">
        <f t="shared" si="51"/>
        <v>ACADEMY</v>
      </c>
      <c r="E199" s="407" t="str">
        <f t="shared" si="47"/>
        <v>ACADEMY</v>
      </c>
      <c r="F199" s="395" t="s">
        <v>338</v>
      </c>
      <c r="G199" s="408">
        <f>VLOOKUP(C199,'[13]New ISB 19-20'!A:BX,76,FALSE)</f>
        <v>1120259.9476658236</v>
      </c>
      <c r="H199" s="408">
        <f>VLOOKUP(C199,'[13]New ISB 19-20'!A:CD,81,FALSE)</f>
        <v>0</v>
      </c>
      <c r="I199" s="408"/>
      <c r="J199" s="408">
        <f t="shared" si="52"/>
        <v>1120259.9476658236</v>
      </c>
      <c r="K199" s="606"/>
      <c r="L199" s="408">
        <f>VLOOKUP(C199,'[13]Adjusted Factors 19-20'!A:BQ,68,FALSE)*10000</f>
        <v>0</v>
      </c>
      <c r="M199" s="408">
        <f>VLOOKUP(C199,'[13]Adjusted Factors 19-20'!A:BR,69,FALSE)*10000</f>
        <v>0</v>
      </c>
      <c r="N199" s="408">
        <f>VLOOKUP(C199,'[13]Adjusted Factors 19-20'!A:BS,67,FALSE)*6000</f>
        <v>0</v>
      </c>
      <c r="O199" s="409">
        <f t="shared" si="53"/>
        <v>0</v>
      </c>
      <c r="P199" s="409"/>
      <c r="Q199" s="409">
        <f t="shared" si="54"/>
        <v>1120260</v>
      </c>
      <c r="R199" s="409"/>
      <c r="S199" s="409"/>
      <c r="T199" s="406">
        <v>413</v>
      </c>
      <c r="U199" s="410">
        <f t="shared" si="49"/>
        <v>0</v>
      </c>
      <c r="V199" s="410"/>
      <c r="W199" s="410">
        <f t="shared" si="55"/>
        <v>0</v>
      </c>
      <c r="X199" s="410">
        <f t="shared" si="56"/>
        <v>0</v>
      </c>
      <c r="Y199" s="410">
        <f t="shared" si="57"/>
        <v>0</v>
      </c>
      <c r="Z199" s="410">
        <f t="shared" si="58"/>
        <v>0</v>
      </c>
      <c r="AA199" s="410">
        <f t="shared" si="59"/>
        <v>0</v>
      </c>
      <c r="AB199" s="410">
        <f>VLOOKUP(C199,'[13]Adjusted Factors 19-20'!A:N,14,FALSE)</f>
        <v>280</v>
      </c>
      <c r="AF199" s="408" t="e">
        <f>VLOOKUP(C199,#REF!,69,FALSE)</f>
        <v>#REF!</v>
      </c>
      <c r="AG199" s="406">
        <v>413</v>
      </c>
      <c r="AH199" s="407" t="s">
        <v>1</v>
      </c>
      <c r="AI199" s="395" t="s">
        <v>338</v>
      </c>
    </row>
    <row r="200" spans="1:35" x14ac:dyDescent="0.2">
      <c r="A200" s="395" t="str">
        <f t="shared" si="50"/>
        <v>415 - Guildhall Feoffment Community Primary School</v>
      </c>
      <c r="B200" s="395">
        <v>415</v>
      </c>
      <c r="C200" s="406">
        <v>415</v>
      </c>
      <c r="D200" s="406">
        <f t="shared" si="51"/>
        <v>415</v>
      </c>
      <c r="E200" s="407">
        <f t="shared" si="47"/>
        <v>0</v>
      </c>
      <c r="F200" s="395" t="s">
        <v>339</v>
      </c>
      <c r="G200" s="408">
        <f>VLOOKUP(C200,'[13]New ISB 19-20'!A:BX,76,FALSE)</f>
        <v>1324576.2296173379</v>
      </c>
      <c r="H200" s="408">
        <f>VLOOKUP(C200,'[13]New ISB 19-20'!A:CD,81,FALSE)</f>
        <v>-9625.58</v>
      </c>
      <c r="I200" s="408"/>
      <c r="J200" s="408">
        <f t="shared" si="52"/>
        <v>1314950.6496173379</v>
      </c>
      <c r="K200" s="606"/>
      <c r="L200" s="408">
        <f>VLOOKUP(C200,'[13]Adjusted Factors 19-20'!A:BQ,68,FALSE)*10000</f>
        <v>0</v>
      </c>
      <c r="M200" s="408">
        <f>VLOOKUP(C200,'[13]Adjusted Factors 19-20'!A:BR,69,FALSE)*10000</f>
        <v>0</v>
      </c>
      <c r="N200" s="408">
        <f>VLOOKUP(C200,'[13]Adjusted Factors 19-20'!A:BS,67,FALSE)*6000</f>
        <v>0</v>
      </c>
      <c r="O200" s="409">
        <f t="shared" si="53"/>
        <v>0</v>
      </c>
      <c r="P200" s="409"/>
      <c r="Q200" s="409">
        <f t="shared" si="54"/>
        <v>1314951</v>
      </c>
      <c r="R200" s="409"/>
      <c r="S200" s="409"/>
      <c r="T200" s="406">
        <v>415</v>
      </c>
      <c r="U200" s="410">
        <f t="shared" si="49"/>
        <v>3982</v>
      </c>
      <c r="V200" s="410"/>
      <c r="W200" s="410">
        <f t="shared" si="55"/>
        <v>4409.16</v>
      </c>
      <c r="X200" s="410">
        <f t="shared" si="56"/>
        <v>691.42</v>
      </c>
      <c r="Y200" s="410">
        <f t="shared" si="57"/>
        <v>543</v>
      </c>
      <c r="Z200" s="410">
        <f t="shared" si="58"/>
        <v>-9625.58</v>
      </c>
      <c r="AA200" s="410">
        <f t="shared" si="59"/>
        <v>0</v>
      </c>
      <c r="AB200" s="410">
        <f>VLOOKUP(C200,'[13]Adjusted Factors 19-20'!A:N,14,FALSE)</f>
        <v>362</v>
      </c>
      <c r="AF200" s="408" t="e">
        <f>VLOOKUP(C200,#REF!,69,FALSE)</f>
        <v>#REF!</v>
      </c>
      <c r="AG200" s="406">
        <v>415</v>
      </c>
      <c r="AH200" s="407">
        <v>0</v>
      </c>
      <c r="AI200" s="395" t="s">
        <v>339</v>
      </c>
    </row>
    <row r="201" spans="1:35" x14ac:dyDescent="0.2">
      <c r="A201" s="395" t="str">
        <f t="shared" si="50"/>
        <v>416 - Hardwick Primary School</v>
      </c>
      <c r="B201" s="395">
        <v>416</v>
      </c>
      <c r="C201" s="406">
        <v>416</v>
      </c>
      <c r="D201" s="406">
        <f t="shared" si="51"/>
        <v>416</v>
      </c>
      <c r="E201" s="407">
        <f t="shared" si="47"/>
        <v>0</v>
      </c>
      <c r="F201" s="395" t="s">
        <v>340</v>
      </c>
      <c r="G201" s="408">
        <f>VLOOKUP(C201,'[13]New ISB 19-20'!A:BX,76,FALSE)</f>
        <v>1073862.3054153479</v>
      </c>
      <c r="H201" s="408">
        <f>VLOOKUP(C201,'[13]New ISB 19-20'!A:CD,81,FALSE)</f>
        <v>-7737.69</v>
      </c>
      <c r="I201" s="408"/>
      <c r="J201" s="408">
        <f t="shared" si="52"/>
        <v>1066124.615415348</v>
      </c>
      <c r="K201" s="606"/>
      <c r="L201" s="408">
        <f>VLOOKUP(C201,'[13]Adjusted Factors 19-20'!A:BQ,68,FALSE)*10000</f>
        <v>0</v>
      </c>
      <c r="M201" s="408">
        <f>VLOOKUP(C201,'[13]Adjusted Factors 19-20'!A:BR,69,FALSE)*10000</f>
        <v>0</v>
      </c>
      <c r="N201" s="408">
        <f>VLOOKUP(C201,'[13]Adjusted Factors 19-20'!A:BS,67,FALSE)*6000</f>
        <v>90000</v>
      </c>
      <c r="O201" s="409">
        <f t="shared" si="53"/>
        <v>90000</v>
      </c>
      <c r="P201" s="409"/>
      <c r="Q201" s="409">
        <f t="shared" si="54"/>
        <v>1156125</v>
      </c>
      <c r="R201" s="409"/>
      <c r="S201" s="409"/>
      <c r="T201" s="406">
        <v>416</v>
      </c>
      <c r="U201" s="410">
        <f t="shared" si="49"/>
        <v>3201</v>
      </c>
      <c r="V201" s="410"/>
      <c r="W201" s="410">
        <f t="shared" si="55"/>
        <v>3544.38</v>
      </c>
      <c r="X201" s="410">
        <f t="shared" si="56"/>
        <v>555.80999999999995</v>
      </c>
      <c r="Y201" s="410">
        <f t="shared" si="57"/>
        <v>436.5</v>
      </c>
      <c r="Z201" s="410">
        <f t="shared" si="58"/>
        <v>-7737.6900000000005</v>
      </c>
      <c r="AA201" s="410">
        <f t="shared" si="59"/>
        <v>0</v>
      </c>
      <c r="AB201" s="410">
        <f>VLOOKUP(C201,'[13]Adjusted Factors 19-20'!A:N,14,FALSE)</f>
        <v>291</v>
      </c>
      <c r="AF201" s="408" t="e">
        <f>VLOOKUP(C201,#REF!,69,FALSE)</f>
        <v>#REF!</v>
      </c>
      <c r="AG201" s="406">
        <v>416</v>
      </c>
      <c r="AH201" s="407">
        <v>0</v>
      </c>
      <c r="AI201" s="395" t="s">
        <v>340</v>
      </c>
    </row>
    <row r="202" spans="1:35" hidden="1" x14ac:dyDescent="0.2">
      <c r="A202" s="395" t="str">
        <f t="shared" si="50"/>
        <v>417 - Howard Community Primary School</v>
      </c>
      <c r="B202" s="395">
        <v>417</v>
      </c>
      <c r="C202" s="406">
        <v>417</v>
      </c>
      <c r="D202" s="406" t="str">
        <f t="shared" si="51"/>
        <v>ACADEMY</v>
      </c>
      <c r="E202" s="407" t="s">
        <v>1</v>
      </c>
      <c r="F202" s="395" t="s">
        <v>341</v>
      </c>
      <c r="G202" s="408">
        <f>VLOOKUP(C202,'[13]New ISB 19-20'!A:BX,76,FALSE)</f>
        <v>706544.50403718557</v>
      </c>
      <c r="H202" s="408">
        <f>VLOOKUP(C202,'[13]New ISB 19-20'!A:CD,81,FALSE)</f>
        <v>0</v>
      </c>
      <c r="I202" s="408"/>
      <c r="J202" s="408">
        <f t="shared" si="52"/>
        <v>706544.50403718557</v>
      </c>
      <c r="K202" s="606"/>
      <c r="L202" s="408">
        <f>VLOOKUP(C202,'[13]Adjusted Factors 19-20'!A:BQ,68,FALSE)*10000</f>
        <v>0</v>
      </c>
      <c r="M202" s="408">
        <f>VLOOKUP(C202,'[13]Adjusted Factors 19-20'!A:BR,69,FALSE)*10000</f>
        <v>0</v>
      </c>
      <c r="N202" s="408">
        <f>VLOOKUP(C202,'[13]Adjusted Factors 19-20'!A:BS,67,FALSE)*6000</f>
        <v>0</v>
      </c>
      <c r="O202" s="409">
        <f t="shared" si="53"/>
        <v>0</v>
      </c>
      <c r="P202" s="409"/>
      <c r="Q202" s="409">
        <f t="shared" si="54"/>
        <v>706545</v>
      </c>
      <c r="R202" s="409"/>
      <c r="S202" s="409"/>
      <c r="T202" s="406">
        <v>417</v>
      </c>
      <c r="U202" s="410">
        <f t="shared" si="49"/>
        <v>0</v>
      </c>
      <c r="V202" s="410"/>
      <c r="W202" s="410">
        <f t="shared" si="55"/>
        <v>0</v>
      </c>
      <c r="X202" s="410">
        <f t="shared" si="56"/>
        <v>0</v>
      </c>
      <c r="Y202" s="410">
        <f t="shared" si="57"/>
        <v>0</v>
      </c>
      <c r="Z202" s="410">
        <f t="shared" si="58"/>
        <v>0</v>
      </c>
      <c r="AA202" s="410">
        <f t="shared" si="59"/>
        <v>0</v>
      </c>
      <c r="AB202" s="410">
        <f>VLOOKUP(C202,'[13]Adjusted Factors 19-20'!A:N,14,FALSE)</f>
        <v>158</v>
      </c>
      <c r="AF202" s="408" t="e">
        <f>VLOOKUP(C202,#REF!,69,FALSE)</f>
        <v>#REF!</v>
      </c>
      <c r="AG202" s="406">
        <v>417</v>
      </c>
      <c r="AH202" s="407">
        <v>0</v>
      </c>
      <c r="AI202" s="395" t="s">
        <v>341</v>
      </c>
    </row>
    <row r="203" spans="1:35" x14ac:dyDescent="0.2">
      <c r="A203" s="395" t="str">
        <f t="shared" si="50"/>
        <v>418 - Sebert Wood Community Primary School</v>
      </c>
      <c r="B203" s="395">
        <v>418</v>
      </c>
      <c r="C203" s="406">
        <v>418</v>
      </c>
      <c r="D203" s="406">
        <f t="shared" si="51"/>
        <v>418</v>
      </c>
      <c r="E203" s="407">
        <f t="shared" ref="E203:E208" si="60">AH203</f>
        <v>0</v>
      </c>
      <c r="F203" s="395" t="s">
        <v>342</v>
      </c>
      <c r="G203" s="408">
        <f>VLOOKUP(C203,'[13]New ISB 19-20'!A:BX,76,FALSE)</f>
        <v>1478753.8359999999</v>
      </c>
      <c r="H203" s="408">
        <f>VLOOKUP(C203,'[13]New ISB 19-20'!A:CD,81,FALSE)</f>
        <v>-10981.67</v>
      </c>
      <c r="I203" s="408"/>
      <c r="J203" s="408">
        <f t="shared" si="52"/>
        <v>1467772.166</v>
      </c>
      <c r="K203" s="606"/>
      <c r="L203" s="408">
        <f>VLOOKUP(C203,'[13]Adjusted Factors 19-20'!A:BQ,68,FALSE)*10000</f>
        <v>0</v>
      </c>
      <c r="M203" s="408">
        <f>VLOOKUP(C203,'[13]Adjusted Factors 19-20'!A:BR,69,FALSE)*10000</f>
        <v>0</v>
      </c>
      <c r="N203" s="408">
        <f>VLOOKUP(C203,'[13]Adjusted Factors 19-20'!A:BS,67,FALSE)*6000</f>
        <v>0</v>
      </c>
      <c r="O203" s="409">
        <f t="shared" si="53"/>
        <v>0</v>
      </c>
      <c r="P203" s="409"/>
      <c r="Q203" s="409">
        <f t="shared" si="54"/>
        <v>1467772</v>
      </c>
      <c r="R203" s="409"/>
      <c r="S203" s="409"/>
      <c r="T203" s="406">
        <v>418</v>
      </c>
      <c r="U203" s="410">
        <f t="shared" si="49"/>
        <v>4543</v>
      </c>
      <c r="V203" s="410"/>
      <c r="W203" s="410">
        <f t="shared" si="55"/>
        <v>5030.34</v>
      </c>
      <c r="X203" s="410">
        <f t="shared" si="56"/>
        <v>788.82999999999993</v>
      </c>
      <c r="Y203" s="410">
        <f t="shared" si="57"/>
        <v>619.5</v>
      </c>
      <c r="Z203" s="410">
        <f t="shared" si="58"/>
        <v>-10981.67</v>
      </c>
      <c r="AA203" s="410">
        <f t="shared" si="59"/>
        <v>0</v>
      </c>
      <c r="AB203" s="410">
        <f>VLOOKUP(C203,'[13]Adjusted Factors 19-20'!A:N,14,FALSE)</f>
        <v>413</v>
      </c>
      <c r="AF203" s="408" t="e">
        <f>VLOOKUP(C203,#REF!,69,FALSE)</f>
        <v>#REF!</v>
      </c>
      <c r="AG203" s="406">
        <v>418</v>
      </c>
      <c r="AH203" s="407">
        <v>0</v>
      </c>
      <c r="AI203" s="395" t="s">
        <v>342</v>
      </c>
    </row>
    <row r="204" spans="1:35" x14ac:dyDescent="0.2">
      <c r="A204" s="395" t="str">
        <f t="shared" si="50"/>
        <v>420 - St Edmund's Catholic Primary School, Bury St Edmunds</v>
      </c>
      <c r="B204" s="395">
        <v>420</v>
      </c>
      <c r="C204" s="406">
        <v>420</v>
      </c>
      <c r="D204" s="406">
        <f t="shared" si="51"/>
        <v>420</v>
      </c>
      <c r="E204" s="407">
        <f t="shared" si="60"/>
        <v>0</v>
      </c>
      <c r="F204" s="395" t="s">
        <v>343</v>
      </c>
      <c r="G204" s="408">
        <f>VLOOKUP(C204,'[13]New ISB 19-20'!A:BX,76,FALSE)</f>
        <v>1350588.2939531356</v>
      </c>
      <c r="H204" s="408">
        <f>VLOOKUP(C204,'[13]New ISB 19-20'!A:CD,81,FALSE)</f>
        <v>-10210.56</v>
      </c>
      <c r="I204" s="408"/>
      <c r="J204" s="408">
        <f t="shared" si="52"/>
        <v>1340377.7339531356</v>
      </c>
      <c r="K204" s="606"/>
      <c r="L204" s="408">
        <f>VLOOKUP(C204,'[13]Adjusted Factors 19-20'!A:BQ,68,FALSE)*10000</f>
        <v>0</v>
      </c>
      <c r="M204" s="408">
        <f>VLOOKUP(C204,'[13]Adjusted Factors 19-20'!A:BR,69,FALSE)*10000</f>
        <v>0</v>
      </c>
      <c r="N204" s="408">
        <f>VLOOKUP(C204,'[13]Adjusted Factors 19-20'!A:BS,67,FALSE)*6000</f>
        <v>0</v>
      </c>
      <c r="O204" s="409">
        <f t="shared" si="53"/>
        <v>0</v>
      </c>
      <c r="P204" s="409"/>
      <c r="Q204" s="409">
        <f t="shared" si="54"/>
        <v>1340378</v>
      </c>
      <c r="R204" s="409"/>
      <c r="S204" s="409"/>
      <c r="T204" s="406">
        <v>420</v>
      </c>
      <c r="U204" s="410">
        <f t="shared" si="49"/>
        <v>4224</v>
      </c>
      <c r="V204" s="410"/>
      <c r="W204" s="410">
        <f t="shared" si="55"/>
        <v>4677.12</v>
      </c>
      <c r="X204" s="410">
        <f t="shared" si="56"/>
        <v>733.43999999999994</v>
      </c>
      <c r="Y204" s="410">
        <f t="shared" si="57"/>
        <v>576</v>
      </c>
      <c r="Z204" s="410">
        <f t="shared" si="58"/>
        <v>-10210.56</v>
      </c>
      <c r="AA204" s="410">
        <f t="shared" si="59"/>
        <v>0</v>
      </c>
      <c r="AB204" s="410">
        <f>VLOOKUP(C204,'[13]Adjusted Factors 19-20'!A:N,14,FALSE)</f>
        <v>384</v>
      </c>
      <c r="AF204" s="408" t="e">
        <f>VLOOKUP(C204,#REF!,69,FALSE)</f>
        <v>#REF!</v>
      </c>
      <c r="AG204" s="406">
        <v>420</v>
      </c>
      <c r="AH204" s="407">
        <v>0</v>
      </c>
      <c r="AI204" s="395" t="s">
        <v>343</v>
      </c>
    </row>
    <row r="205" spans="1:35" x14ac:dyDescent="0.2">
      <c r="A205" s="395" t="str">
        <f t="shared" si="50"/>
        <v>421 - St Edmundsbury CEVAP School</v>
      </c>
      <c r="B205" s="395">
        <v>421</v>
      </c>
      <c r="C205" s="406">
        <v>421</v>
      </c>
      <c r="D205" s="406">
        <f t="shared" si="51"/>
        <v>421</v>
      </c>
      <c r="E205" s="407">
        <f t="shared" si="60"/>
        <v>0</v>
      </c>
      <c r="F205" s="395" t="s">
        <v>344</v>
      </c>
      <c r="G205" s="408">
        <f>VLOOKUP(C205,'[13]New ISB 19-20'!A:BX,76,FALSE)</f>
        <v>1017160.7455975354</v>
      </c>
      <c r="H205" s="408">
        <f>VLOOKUP(C205,'[13]New ISB 19-20'!A:CD,81,FALSE)</f>
        <v>-7152.71</v>
      </c>
      <c r="I205" s="408"/>
      <c r="J205" s="408">
        <f t="shared" si="52"/>
        <v>1010008.0355975354</v>
      </c>
      <c r="K205" s="606"/>
      <c r="L205" s="408">
        <f>VLOOKUP(C205,'[13]Adjusted Factors 19-20'!A:BQ,68,FALSE)*10000</f>
        <v>0</v>
      </c>
      <c r="M205" s="408">
        <f>VLOOKUP(C205,'[13]Adjusted Factors 19-20'!A:BR,69,FALSE)*10000</f>
        <v>0</v>
      </c>
      <c r="N205" s="408">
        <f>VLOOKUP(C205,'[13]Adjusted Factors 19-20'!A:BS,67,FALSE)*6000</f>
        <v>0</v>
      </c>
      <c r="O205" s="409">
        <f t="shared" si="53"/>
        <v>0</v>
      </c>
      <c r="P205" s="409"/>
      <c r="Q205" s="409">
        <f t="shared" si="54"/>
        <v>1010008</v>
      </c>
      <c r="R205" s="409"/>
      <c r="S205" s="409"/>
      <c r="T205" s="406">
        <v>421</v>
      </c>
      <c r="U205" s="410">
        <f t="shared" si="49"/>
        <v>2959</v>
      </c>
      <c r="V205" s="410"/>
      <c r="W205" s="410">
        <f t="shared" si="55"/>
        <v>3276.42</v>
      </c>
      <c r="X205" s="410">
        <f t="shared" si="56"/>
        <v>513.79</v>
      </c>
      <c r="Y205" s="410">
        <f t="shared" si="57"/>
        <v>403.5</v>
      </c>
      <c r="Z205" s="410">
        <f t="shared" si="58"/>
        <v>-7152.71</v>
      </c>
      <c r="AA205" s="410">
        <f t="shared" si="59"/>
        <v>0</v>
      </c>
      <c r="AB205" s="410">
        <f>VLOOKUP(C205,'[13]Adjusted Factors 19-20'!A:N,14,FALSE)</f>
        <v>269</v>
      </c>
      <c r="AF205" s="408" t="e">
        <f>VLOOKUP(C205,#REF!,69,FALSE)</f>
        <v>#REF!</v>
      </c>
      <c r="AG205" s="406">
        <v>421</v>
      </c>
      <c r="AH205" s="407">
        <v>0</v>
      </c>
      <c r="AI205" s="395" t="s">
        <v>344</v>
      </c>
    </row>
    <row r="206" spans="1:35" x14ac:dyDescent="0.2">
      <c r="A206" s="395" t="str">
        <f t="shared" si="50"/>
        <v>422 - Sextons Manor Community Primary School</v>
      </c>
      <c r="B206" s="395">
        <v>422</v>
      </c>
      <c r="C206" s="406">
        <v>422</v>
      </c>
      <c r="D206" s="406">
        <f t="shared" si="51"/>
        <v>422</v>
      </c>
      <c r="E206" s="407">
        <f t="shared" si="60"/>
        <v>0</v>
      </c>
      <c r="F206" s="395" t="s">
        <v>345</v>
      </c>
      <c r="G206" s="408">
        <f>VLOOKUP(C206,'[13]New ISB 19-20'!A:BX,76,FALSE)</f>
        <v>715399.49088192522</v>
      </c>
      <c r="H206" s="408">
        <f>VLOOKUP(C206,'[13]New ISB 19-20'!A:CD,81,FALSE)</f>
        <v>-4679.84</v>
      </c>
      <c r="I206" s="408"/>
      <c r="J206" s="408">
        <f t="shared" si="52"/>
        <v>710719.65088192525</v>
      </c>
      <c r="K206" s="606"/>
      <c r="L206" s="408">
        <f>VLOOKUP(C206,'[13]Adjusted Factors 19-20'!A:BQ,68,FALSE)*10000</f>
        <v>0</v>
      </c>
      <c r="M206" s="408">
        <f>VLOOKUP(C206,'[13]Adjusted Factors 19-20'!A:BR,69,FALSE)*10000</f>
        <v>0</v>
      </c>
      <c r="N206" s="408">
        <f>VLOOKUP(C206,'[13]Adjusted Factors 19-20'!A:BS,67,FALSE)*6000</f>
        <v>0</v>
      </c>
      <c r="O206" s="409">
        <f t="shared" si="53"/>
        <v>0</v>
      </c>
      <c r="P206" s="409"/>
      <c r="Q206" s="409">
        <f t="shared" si="54"/>
        <v>710720</v>
      </c>
      <c r="R206" s="409"/>
      <c r="S206" s="409"/>
      <c r="T206" s="406">
        <v>422</v>
      </c>
      <c r="U206" s="410">
        <f t="shared" si="49"/>
        <v>1936</v>
      </c>
      <c r="V206" s="410"/>
      <c r="W206" s="410">
        <f t="shared" si="55"/>
        <v>2143.6799999999998</v>
      </c>
      <c r="X206" s="410">
        <f t="shared" si="56"/>
        <v>336.15999999999997</v>
      </c>
      <c r="Y206" s="410">
        <f t="shared" si="57"/>
        <v>264</v>
      </c>
      <c r="Z206" s="410">
        <f t="shared" si="58"/>
        <v>-4679.84</v>
      </c>
      <c r="AA206" s="410">
        <f t="shared" si="59"/>
        <v>0</v>
      </c>
      <c r="AB206" s="410">
        <f>VLOOKUP(C206,'[13]Adjusted Factors 19-20'!A:N,14,FALSE)</f>
        <v>176</v>
      </c>
      <c r="AF206" s="408" t="e">
        <f>VLOOKUP(C206,#REF!,69,FALSE)</f>
        <v>#REF!</v>
      </c>
      <c r="AG206" s="406">
        <v>422</v>
      </c>
      <c r="AH206" s="407">
        <v>0</v>
      </c>
      <c r="AI206" s="395" t="s">
        <v>345</v>
      </c>
    </row>
    <row r="207" spans="1:35" hidden="1" x14ac:dyDescent="0.2">
      <c r="A207" s="395" t="str">
        <f t="shared" si="50"/>
        <v>423 - Tollgate Primary School</v>
      </c>
      <c r="B207" s="395">
        <v>423</v>
      </c>
      <c r="C207" s="406">
        <v>423</v>
      </c>
      <c r="D207" s="406" t="str">
        <f t="shared" si="51"/>
        <v>ACADEMY</v>
      </c>
      <c r="E207" s="407" t="str">
        <f t="shared" si="60"/>
        <v>ACADEMY</v>
      </c>
      <c r="F207" s="395" t="s">
        <v>346</v>
      </c>
      <c r="G207" s="408">
        <f>VLOOKUP(C207,'[13]New ISB 19-20'!A:BX,76,FALSE)</f>
        <v>1022194.6751477499</v>
      </c>
      <c r="H207" s="408">
        <f>VLOOKUP(C207,'[13]New ISB 19-20'!A:CD,81,FALSE)</f>
        <v>0</v>
      </c>
      <c r="I207" s="408"/>
      <c r="J207" s="408">
        <f t="shared" si="52"/>
        <v>1022194.6751477499</v>
      </c>
      <c r="K207" s="606"/>
      <c r="L207" s="408">
        <f>VLOOKUP(C207,'[13]Adjusted Factors 19-20'!A:BQ,68,FALSE)*10000</f>
        <v>0</v>
      </c>
      <c r="M207" s="408">
        <f>VLOOKUP(C207,'[13]Adjusted Factors 19-20'!A:BR,69,FALSE)*10000</f>
        <v>0</v>
      </c>
      <c r="N207" s="408">
        <f>VLOOKUP(C207,'[13]Adjusted Factors 19-20'!A:BS,67,FALSE)*6000</f>
        <v>0</v>
      </c>
      <c r="O207" s="409">
        <f t="shared" si="53"/>
        <v>0</v>
      </c>
      <c r="P207" s="409"/>
      <c r="Q207" s="409">
        <f t="shared" si="54"/>
        <v>1022195</v>
      </c>
      <c r="R207" s="409"/>
      <c r="S207" s="409"/>
      <c r="T207" s="406">
        <v>423</v>
      </c>
      <c r="U207" s="410">
        <f t="shared" si="49"/>
        <v>0</v>
      </c>
      <c r="V207" s="410"/>
      <c r="W207" s="410">
        <f t="shared" si="55"/>
        <v>0</v>
      </c>
      <c r="X207" s="410">
        <f t="shared" si="56"/>
        <v>0</v>
      </c>
      <c r="Y207" s="410">
        <f t="shared" si="57"/>
        <v>0</v>
      </c>
      <c r="Z207" s="410">
        <f t="shared" si="58"/>
        <v>0</v>
      </c>
      <c r="AA207" s="410">
        <f t="shared" si="59"/>
        <v>0</v>
      </c>
      <c r="AB207" s="410">
        <f>VLOOKUP(C207,'[13]Adjusted Factors 19-20'!A:N,14,FALSE)</f>
        <v>255</v>
      </c>
      <c r="AF207" s="408" t="e">
        <f>VLOOKUP(C207,#REF!,69,FALSE)</f>
        <v>#REF!</v>
      </c>
      <c r="AG207" s="406">
        <v>423</v>
      </c>
      <c r="AH207" s="407" t="s">
        <v>1</v>
      </c>
      <c r="AI207" s="395" t="s">
        <v>346</v>
      </c>
    </row>
    <row r="208" spans="1:35" x14ac:dyDescent="0.2">
      <c r="A208" s="395" t="str">
        <f t="shared" si="50"/>
        <v>424 - Westgate Community Primary School</v>
      </c>
      <c r="B208" s="395">
        <v>424</v>
      </c>
      <c r="C208" s="406">
        <v>424</v>
      </c>
      <c r="D208" s="406">
        <f t="shared" si="51"/>
        <v>424</v>
      </c>
      <c r="E208" s="407">
        <f t="shared" si="60"/>
        <v>0</v>
      </c>
      <c r="F208" s="395" t="s">
        <v>347</v>
      </c>
      <c r="G208" s="408">
        <f>VLOOKUP(C208,'[13]New ISB 19-20'!A:BX,76,FALSE)</f>
        <v>1280057.326729726</v>
      </c>
      <c r="H208" s="408">
        <f>VLOOKUP(C208,'[13]New ISB 19-20'!A:CD,81,FALSE)</f>
        <v>-8748.11</v>
      </c>
      <c r="I208" s="408"/>
      <c r="J208" s="408">
        <f t="shared" si="52"/>
        <v>1271309.2167297259</v>
      </c>
      <c r="K208" s="606"/>
      <c r="L208" s="408">
        <f>VLOOKUP(C208,'[13]Adjusted Factors 19-20'!A:BQ,68,FALSE)*10000</f>
        <v>0</v>
      </c>
      <c r="M208" s="408">
        <f>VLOOKUP(C208,'[13]Adjusted Factors 19-20'!A:BR,69,FALSE)*10000</f>
        <v>0</v>
      </c>
      <c r="N208" s="408">
        <f>VLOOKUP(C208,'[13]Adjusted Factors 19-20'!A:BS,67,FALSE)*6000</f>
        <v>78000</v>
      </c>
      <c r="O208" s="409">
        <f t="shared" si="53"/>
        <v>78000</v>
      </c>
      <c r="P208" s="409"/>
      <c r="Q208" s="409">
        <f t="shared" si="54"/>
        <v>1349309</v>
      </c>
      <c r="R208" s="409"/>
      <c r="S208" s="409"/>
      <c r="T208" s="406">
        <v>424</v>
      </c>
      <c r="U208" s="410">
        <f t="shared" si="49"/>
        <v>3619</v>
      </c>
      <c r="V208" s="410"/>
      <c r="W208" s="410">
        <f t="shared" si="55"/>
        <v>4007.22</v>
      </c>
      <c r="X208" s="410">
        <f t="shared" si="56"/>
        <v>628.39</v>
      </c>
      <c r="Y208" s="410">
        <f t="shared" si="57"/>
        <v>493.5</v>
      </c>
      <c r="Z208" s="410">
        <f t="shared" si="58"/>
        <v>-8748.1099999999988</v>
      </c>
      <c r="AA208" s="410">
        <f t="shared" si="59"/>
        <v>0</v>
      </c>
      <c r="AB208" s="410">
        <f>VLOOKUP(C208,'[13]Adjusted Factors 19-20'!A:N,14,FALSE)</f>
        <v>329</v>
      </c>
      <c r="AF208" s="408" t="e">
        <f>VLOOKUP(C208,#REF!,69,FALSE)</f>
        <v>#REF!</v>
      </c>
      <c r="AG208" s="406">
        <v>424</v>
      </c>
      <c r="AH208" s="407">
        <v>0</v>
      </c>
      <c r="AI208" s="395" t="s">
        <v>347</v>
      </c>
    </row>
    <row r="209" spans="1:35" hidden="1" x14ac:dyDescent="0.2">
      <c r="A209" s="395" t="str">
        <f t="shared" si="50"/>
        <v>425 - Abbots Green Community Primary School</v>
      </c>
      <c r="B209" s="395">
        <v>425</v>
      </c>
      <c r="C209" s="406">
        <v>425</v>
      </c>
      <c r="D209" s="406" t="str">
        <f t="shared" si="51"/>
        <v>ACADEMY</v>
      </c>
      <c r="E209" s="407" t="s">
        <v>1</v>
      </c>
      <c r="F209" s="395" t="s">
        <v>348</v>
      </c>
      <c r="G209" s="408">
        <f>VLOOKUP(C209,'[13]New ISB 19-20'!A:BX,76,FALSE)</f>
        <v>1421885.1975996376</v>
      </c>
      <c r="H209" s="408">
        <f>VLOOKUP(C209,'[13]New ISB 19-20'!A:CD,81,FALSE)</f>
        <v>0</v>
      </c>
      <c r="I209" s="408"/>
      <c r="J209" s="408">
        <f t="shared" si="52"/>
        <v>1421885.1975996376</v>
      </c>
      <c r="K209" s="606"/>
      <c r="L209" s="408">
        <f>VLOOKUP(C209,'[13]Adjusted Factors 19-20'!A:BQ,68,FALSE)*10000</f>
        <v>0</v>
      </c>
      <c r="M209" s="408">
        <f>VLOOKUP(C209,'[13]Adjusted Factors 19-20'!A:BR,69,FALSE)*10000</f>
        <v>0</v>
      </c>
      <c r="N209" s="408">
        <f>VLOOKUP(C209,'[13]Adjusted Factors 19-20'!A:BS,67,FALSE)*6000</f>
        <v>0</v>
      </c>
      <c r="O209" s="409">
        <f t="shared" si="53"/>
        <v>0</v>
      </c>
      <c r="P209" s="409"/>
      <c r="Q209" s="409">
        <f t="shared" si="54"/>
        <v>1421885</v>
      </c>
      <c r="R209" s="409"/>
      <c r="S209" s="409"/>
      <c r="T209" s="406">
        <v>425</v>
      </c>
      <c r="U209" s="410">
        <f t="shared" si="49"/>
        <v>0</v>
      </c>
      <c r="V209" s="410"/>
      <c r="W209" s="410">
        <f t="shared" si="55"/>
        <v>0</v>
      </c>
      <c r="X209" s="410">
        <f t="shared" si="56"/>
        <v>0</v>
      </c>
      <c r="Y209" s="410">
        <f t="shared" si="57"/>
        <v>0</v>
      </c>
      <c r="Z209" s="410">
        <f t="shared" si="58"/>
        <v>0</v>
      </c>
      <c r="AA209" s="410">
        <f t="shared" si="59"/>
        <v>0</v>
      </c>
      <c r="AB209" s="410">
        <f>VLOOKUP(C209,'[13]Adjusted Factors 19-20'!A:N,14,FALSE)</f>
        <v>403</v>
      </c>
      <c r="AF209" s="408" t="e">
        <f>VLOOKUP(C209,#REF!,69,FALSE)</f>
        <v>#REF!</v>
      </c>
      <c r="AG209" s="406">
        <v>425</v>
      </c>
      <c r="AH209" s="407">
        <v>0</v>
      </c>
      <c r="AI209" s="395" t="s">
        <v>348</v>
      </c>
    </row>
    <row r="210" spans="1:35" x14ac:dyDescent="0.2">
      <c r="A210" s="395" t="str">
        <f t="shared" si="50"/>
        <v>426 - Cavendish CEVCP School</v>
      </c>
      <c r="B210" s="395">
        <v>426</v>
      </c>
      <c r="C210" s="406">
        <v>426</v>
      </c>
      <c r="D210" s="406">
        <f t="shared" si="51"/>
        <v>426</v>
      </c>
      <c r="E210" s="407">
        <f t="shared" ref="E210:E225" si="61">AH210</f>
        <v>0</v>
      </c>
      <c r="F210" s="395" t="s">
        <v>349</v>
      </c>
      <c r="G210" s="408">
        <f>VLOOKUP(C210,'[13]New ISB 19-20'!A:BX,76,FALSE)</f>
        <v>376398.38890036405</v>
      </c>
      <c r="H210" s="408">
        <f>VLOOKUP(C210,'[13]New ISB 19-20'!A:CD,81,FALSE)</f>
        <v>-2180.38</v>
      </c>
      <c r="I210" s="408"/>
      <c r="J210" s="408">
        <f t="shared" si="52"/>
        <v>374218.00890036405</v>
      </c>
      <c r="K210" s="606"/>
      <c r="L210" s="408">
        <f>VLOOKUP(C210,'[13]Adjusted Factors 19-20'!A:BQ,68,FALSE)*10000</f>
        <v>0</v>
      </c>
      <c r="M210" s="408">
        <f>VLOOKUP(C210,'[13]Adjusted Factors 19-20'!A:BR,69,FALSE)*10000</f>
        <v>0</v>
      </c>
      <c r="N210" s="408">
        <f>VLOOKUP(C210,'[13]Adjusted Factors 19-20'!A:BS,67,FALSE)*6000</f>
        <v>0</v>
      </c>
      <c r="O210" s="409">
        <f t="shared" si="53"/>
        <v>0</v>
      </c>
      <c r="P210" s="409"/>
      <c r="Q210" s="409">
        <f t="shared" si="54"/>
        <v>374218</v>
      </c>
      <c r="R210" s="409"/>
      <c r="S210" s="409"/>
      <c r="T210" s="406">
        <v>426</v>
      </c>
      <c r="U210" s="410">
        <f t="shared" si="49"/>
        <v>902</v>
      </c>
      <c r="V210" s="410"/>
      <c r="W210" s="410">
        <f t="shared" si="55"/>
        <v>998.76</v>
      </c>
      <c r="X210" s="410">
        <f t="shared" si="56"/>
        <v>156.62</v>
      </c>
      <c r="Y210" s="410">
        <f t="shared" si="57"/>
        <v>123</v>
      </c>
      <c r="Z210" s="410">
        <f t="shared" si="58"/>
        <v>-2180.38</v>
      </c>
      <c r="AA210" s="410">
        <f t="shared" si="59"/>
        <v>0</v>
      </c>
      <c r="AB210" s="410">
        <f>VLOOKUP(C210,'[13]Adjusted Factors 19-20'!A:N,14,FALSE)</f>
        <v>82</v>
      </c>
      <c r="AF210" s="408" t="e">
        <f>VLOOKUP(C210,#REF!,69,FALSE)</f>
        <v>#REF!</v>
      </c>
      <c r="AG210" s="406">
        <v>426</v>
      </c>
      <c r="AH210" s="407">
        <v>0</v>
      </c>
      <c r="AI210" s="395" t="s">
        <v>349</v>
      </c>
    </row>
    <row r="211" spans="1:35" hidden="1" x14ac:dyDescent="0.2">
      <c r="A211" s="395" t="str">
        <f t="shared" si="50"/>
        <v>429 - Clare Community Primary School</v>
      </c>
      <c r="B211" s="395">
        <v>429</v>
      </c>
      <c r="C211" s="406">
        <v>429</v>
      </c>
      <c r="D211" s="406" t="str">
        <f t="shared" si="51"/>
        <v>ACADEMY</v>
      </c>
      <c r="E211" s="407" t="str">
        <f t="shared" si="61"/>
        <v>ACADEMY</v>
      </c>
      <c r="F211" s="395" t="s">
        <v>350</v>
      </c>
      <c r="G211" s="408">
        <f>VLOOKUP(C211,'[13]New ISB 19-20'!A:BX,76,FALSE)</f>
        <v>712704.26782660524</v>
      </c>
      <c r="H211" s="408">
        <f>VLOOKUP(C211,'[13]New ISB 19-20'!A:CD,81,FALSE)</f>
        <v>0</v>
      </c>
      <c r="I211" s="408"/>
      <c r="J211" s="408">
        <f t="shared" si="52"/>
        <v>712704.26782660524</v>
      </c>
      <c r="K211" s="606"/>
      <c r="L211" s="408">
        <f>VLOOKUP(C211,'[13]Adjusted Factors 19-20'!A:BQ,68,FALSE)*10000</f>
        <v>0</v>
      </c>
      <c r="M211" s="408">
        <f>VLOOKUP(C211,'[13]Adjusted Factors 19-20'!A:BR,69,FALSE)*10000</f>
        <v>0</v>
      </c>
      <c r="N211" s="408">
        <f>VLOOKUP(C211,'[13]Adjusted Factors 19-20'!A:BS,67,FALSE)*6000</f>
        <v>0</v>
      </c>
      <c r="O211" s="409">
        <f t="shared" si="53"/>
        <v>0</v>
      </c>
      <c r="P211" s="409"/>
      <c r="Q211" s="409">
        <f t="shared" si="54"/>
        <v>712704</v>
      </c>
      <c r="R211" s="409"/>
      <c r="S211" s="409"/>
      <c r="T211" s="406">
        <v>429</v>
      </c>
      <c r="U211" s="410">
        <f t="shared" si="49"/>
        <v>0</v>
      </c>
      <c r="V211" s="410"/>
      <c r="W211" s="410">
        <f t="shared" si="55"/>
        <v>0</v>
      </c>
      <c r="X211" s="410">
        <f t="shared" si="56"/>
        <v>0</v>
      </c>
      <c r="Y211" s="410">
        <f t="shared" si="57"/>
        <v>0</v>
      </c>
      <c r="Z211" s="410">
        <f t="shared" si="58"/>
        <v>0</v>
      </c>
      <c r="AA211" s="410">
        <f t="shared" si="59"/>
        <v>0</v>
      </c>
      <c r="AB211" s="410">
        <f>VLOOKUP(C211,'[13]Adjusted Factors 19-20'!A:N,14,FALSE)</f>
        <v>189</v>
      </c>
      <c r="AF211" s="408" t="e">
        <f>VLOOKUP(C211,#REF!,69,FALSE)</f>
        <v>#REF!</v>
      </c>
      <c r="AG211" s="406">
        <v>429</v>
      </c>
      <c r="AH211" s="407" t="s">
        <v>1</v>
      </c>
      <c r="AI211" s="395" t="s">
        <v>350</v>
      </c>
    </row>
    <row r="212" spans="1:35" x14ac:dyDescent="0.2">
      <c r="A212" s="395" t="str">
        <f t="shared" si="50"/>
        <v>430 - Cockfield CEVCP School</v>
      </c>
      <c r="B212" s="395">
        <v>430</v>
      </c>
      <c r="C212" s="406">
        <v>430</v>
      </c>
      <c r="D212" s="406">
        <f t="shared" si="51"/>
        <v>430</v>
      </c>
      <c r="E212" s="407">
        <f t="shared" si="61"/>
        <v>0</v>
      </c>
      <c r="F212" s="395" t="s">
        <v>351</v>
      </c>
      <c r="G212" s="408">
        <f>VLOOKUP(C212,'[13]New ISB 19-20'!A:BX,76,FALSE)</f>
        <v>408647.86950687546</v>
      </c>
      <c r="H212" s="408">
        <f>VLOOKUP(C212,'[13]New ISB 19-20'!A:CD,81,FALSE)</f>
        <v>-2127.1999999999998</v>
      </c>
      <c r="I212" s="408"/>
      <c r="J212" s="408">
        <f t="shared" si="52"/>
        <v>406520.66950687545</v>
      </c>
      <c r="K212" s="606"/>
      <c r="L212" s="408">
        <f>VLOOKUP(C212,'[13]Adjusted Factors 19-20'!A:BQ,68,FALSE)*10000</f>
        <v>0</v>
      </c>
      <c r="M212" s="408">
        <f>VLOOKUP(C212,'[13]Adjusted Factors 19-20'!A:BR,69,FALSE)*10000</f>
        <v>0</v>
      </c>
      <c r="N212" s="408">
        <f>VLOOKUP(C212,'[13]Adjusted Factors 19-20'!A:BS,67,FALSE)*6000</f>
        <v>0</v>
      </c>
      <c r="O212" s="409">
        <f t="shared" si="53"/>
        <v>0</v>
      </c>
      <c r="P212" s="409"/>
      <c r="Q212" s="409">
        <f t="shared" si="54"/>
        <v>406521</v>
      </c>
      <c r="R212" s="409"/>
      <c r="S212" s="409"/>
      <c r="T212" s="406">
        <v>430</v>
      </c>
      <c r="U212" s="410">
        <f t="shared" si="49"/>
        <v>880</v>
      </c>
      <c r="V212" s="410"/>
      <c r="W212" s="410">
        <f t="shared" si="55"/>
        <v>974.4</v>
      </c>
      <c r="X212" s="410">
        <f t="shared" si="56"/>
        <v>152.79999999999998</v>
      </c>
      <c r="Y212" s="410">
        <f t="shared" si="57"/>
        <v>120</v>
      </c>
      <c r="Z212" s="410">
        <f t="shared" si="58"/>
        <v>-2127.1999999999998</v>
      </c>
      <c r="AA212" s="410">
        <f t="shared" si="59"/>
        <v>0</v>
      </c>
      <c r="AB212" s="410">
        <f>VLOOKUP(C212,'[13]Adjusted Factors 19-20'!A:N,14,FALSE)</f>
        <v>80</v>
      </c>
      <c r="AF212" s="408" t="e">
        <f>VLOOKUP(C212,#REF!,69,FALSE)</f>
        <v>#REF!</v>
      </c>
      <c r="AG212" s="406">
        <v>430</v>
      </c>
      <c r="AH212" s="407">
        <v>0</v>
      </c>
      <c r="AI212" s="395" t="s">
        <v>351</v>
      </c>
    </row>
    <row r="213" spans="1:35" x14ac:dyDescent="0.2">
      <c r="A213" s="395" t="str">
        <f t="shared" si="50"/>
        <v>431 - Combs Ford Primary School</v>
      </c>
      <c r="B213" s="395">
        <v>431</v>
      </c>
      <c r="C213" s="406">
        <v>431</v>
      </c>
      <c r="D213" s="406">
        <f t="shared" si="51"/>
        <v>431</v>
      </c>
      <c r="E213" s="407">
        <f t="shared" si="61"/>
        <v>0</v>
      </c>
      <c r="F213" s="395" t="s">
        <v>352</v>
      </c>
      <c r="G213" s="408">
        <f>VLOOKUP(C213,'[13]New ISB 19-20'!A:BX,76,FALSE)</f>
        <v>1510796.4371244037</v>
      </c>
      <c r="H213" s="408">
        <f>VLOOKUP(C213,'[13]New ISB 19-20'!A:CD,81,FALSE)</f>
        <v>-10343.51</v>
      </c>
      <c r="I213" s="408"/>
      <c r="J213" s="408">
        <f t="shared" si="52"/>
        <v>1500452.9271244036</v>
      </c>
      <c r="K213" s="606"/>
      <c r="L213" s="408">
        <f>VLOOKUP(C213,'[13]Adjusted Factors 19-20'!A:BQ,68,FALSE)*10000</f>
        <v>0</v>
      </c>
      <c r="M213" s="408">
        <f>VLOOKUP(C213,'[13]Adjusted Factors 19-20'!A:BR,69,FALSE)*10000</f>
        <v>0</v>
      </c>
      <c r="N213" s="408">
        <f>VLOOKUP(C213,'[13]Adjusted Factors 19-20'!A:BS,67,FALSE)*6000</f>
        <v>0</v>
      </c>
      <c r="O213" s="409">
        <f t="shared" si="53"/>
        <v>0</v>
      </c>
      <c r="P213" s="409"/>
      <c r="Q213" s="409">
        <f t="shared" si="54"/>
        <v>1500453</v>
      </c>
      <c r="R213" s="409"/>
      <c r="S213" s="409"/>
      <c r="T213" s="406">
        <v>431</v>
      </c>
      <c r="U213" s="410">
        <f t="shared" si="49"/>
        <v>4279</v>
      </c>
      <c r="V213" s="410"/>
      <c r="W213" s="410">
        <f t="shared" si="55"/>
        <v>4738.0199999999995</v>
      </c>
      <c r="X213" s="410">
        <f t="shared" si="56"/>
        <v>742.99</v>
      </c>
      <c r="Y213" s="410">
        <f t="shared" si="57"/>
        <v>583.5</v>
      </c>
      <c r="Z213" s="410">
        <f t="shared" si="58"/>
        <v>-10343.51</v>
      </c>
      <c r="AA213" s="410">
        <f t="shared" si="59"/>
        <v>0</v>
      </c>
      <c r="AB213" s="410">
        <f>VLOOKUP(C213,'[13]Adjusted Factors 19-20'!A:N,14,FALSE)</f>
        <v>389</v>
      </c>
      <c r="AF213" s="408" t="e">
        <f>VLOOKUP(C213,#REF!,69,FALSE)</f>
        <v>#REF!</v>
      </c>
      <c r="AG213" s="406">
        <v>431</v>
      </c>
      <c r="AH213" s="407">
        <v>0</v>
      </c>
      <c r="AI213" s="395" t="s">
        <v>352</v>
      </c>
    </row>
    <row r="214" spans="1:35" x14ac:dyDescent="0.2">
      <c r="A214" s="395" t="str">
        <f t="shared" si="50"/>
        <v>432 - Creeting St Mary CEVAP School</v>
      </c>
      <c r="B214" s="395">
        <v>432</v>
      </c>
      <c r="C214" s="406">
        <v>432</v>
      </c>
      <c r="D214" s="406">
        <f t="shared" si="51"/>
        <v>432</v>
      </c>
      <c r="E214" s="407">
        <f t="shared" si="61"/>
        <v>0</v>
      </c>
      <c r="F214" s="395" t="s">
        <v>353</v>
      </c>
      <c r="G214" s="408">
        <f>VLOOKUP(C214,'[13]New ISB 19-20'!A:BX,76,FALSE)</f>
        <v>440848.05768338707</v>
      </c>
      <c r="H214" s="408">
        <f>VLOOKUP(C214,'[13]New ISB 19-20'!A:CD,81,FALSE)</f>
        <v>-2712.18</v>
      </c>
      <c r="I214" s="408"/>
      <c r="J214" s="408">
        <f t="shared" si="52"/>
        <v>438135.87768338708</v>
      </c>
      <c r="K214" s="606"/>
      <c r="L214" s="408">
        <f>VLOOKUP(C214,'[13]Adjusted Factors 19-20'!A:BQ,68,FALSE)*10000</f>
        <v>0</v>
      </c>
      <c r="M214" s="408">
        <f>VLOOKUP(C214,'[13]Adjusted Factors 19-20'!A:BR,69,FALSE)*10000</f>
        <v>0</v>
      </c>
      <c r="N214" s="408">
        <f>VLOOKUP(C214,'[13]Adjusted Factors 19-20'!A:BS,67,FALSE)*6000</f>
        <v>0</v>
      </c>
      <c r="O214" s="409">
        <f t="shared" si="53"/>
        <v>0</v>
      </c>
      <c r="P214" s="409"/>
      <c r="Q214" s="409">
        <f t="shared" si="54"/>
        <v>438136</v>
      </c>
      <c r="R214" s="409"/>
      <c r="S214" s="409"/>
      <c r="T214" s="406">
        <v>432</v>
      </c>
      <c r="U214" s="410">
        <f t="shared" si="49"/>
        <v>1122</v>
      </c>
      <c r="V214" s="410"/>
      <c r="W214" s="410">
        <f t="shared" si="55"/>
        <v>1242.3599999999999</v>
      </c>
      <c r="X214" s="410">
        <f t="shared" si="56"/>
        <v>194.82</v>
      </c>
      <c r="Y214" s="410">
        <f t="shared" si="57"/>
        <v>153</v>
      </c>
      <c r="Z214" s="410">
        <f t="shared" si="58"/>
        <v>-2712.18</v>
      </c>
      <c r="AA214" s="410">
        <f t="shared" si="59"/>
        <v>0</v>
      </c>
      <c r="AB214" s="410">
        <f>VLOOKUP(C214,'[13]Adjusted Factors 19-20'!A:N,14,FALSE)</f>
        <v>102</v>
      </c>
      <c r="AF214" s="408" t="e">
        <f>VLOOKUP(C214,#REF!,69,FALSE)</f>
        <v>#REF!</v>
      </c>
      <c r="AG214" s="406">
        <v>432</v>
      </c>
      <c r="AH214" s="407">
        <v>0</v>
      </c>
      <c r="AI214" s="395" t="s">
        <v>353</v>
      </c>
    </row>
    <row r="215" spans="1:35" x14ac:dyDescent="0.2">
      <c r="A215" s="395" t="str">
        <f t="shared" si="50"/>
        <v>436 - Elmswell Community Primary School</v>
      </c>
      <c r="B215" s="395">
        <v>436</v>
      </c>
      <c r="C215" s="406">
        <v>436</v>
      </c>
      <c r="D215" s="406">
        <f t="shared" si="51"/>
        <v>436</v>
      </c>
      <c r="E215" s="407">
        <f t="shared" si="61"/>
        <v>0</v>
      </c>
      <c r="F215" s="395" t="s">
        <v>354</v>
      </c>
      <c r="G215" s="408">
        <f>VLOOKUP(C215,'[13]New ISB 19-20'!A:BX,76,FALSE)</f>
        <v>1041775.2700871309</v>
      </c>
      <c r="H215" s="408">
        <f>VLOOKUP(C215,'[13]New ISB 19-20'!A:CD,81,FALSE)</f>
        <v>-7551.56</v>
      </c>
      <c r="I215" s="408"/>
      <c r="J215" s="408">
        <f t="shared" si="52"/>
        <v>1034223.7100871309</v>
      </c>
      <c r="K215" s="606"/>
      <c r="L215" s="408">
        <f>VLOOKUP(C215,'[13]Adjusted Factors 19-20'!A:BQ,68,FALSE)*10000</f>
        <v>0</v>
      </c>
      <c r="M215" s="408">
        <f>VLOOKUP(C215,'[13]Adjusted Factors 19-20'!A:BR,69,FALSE)*10000</f>
        <v>0</v>
      </c>
      <c r="N215" s="408">
        <f>VLOOKUP(C215,'[13]Adjusted Factors 19-20'!A:BS,67,FALSE)*6000</f>
        <v>0</v>
      </c>
      <c r="O215" s="409">
        <f t="shared" si="53"/>
        <v>0</v>
      </c>
      <c r="P215" s="409"/>
      <c r="Q215" s="409">
        <f t="shared" si="54"/>
        <v>1034224</v>
      </c>
      <c r="R215" s="409"/>
      <c r="S215" s="409"/>
      <c r="T215" s="406">
        <v>436</v>
      </c>
      <c r="U215" s="410">
        <f t="shared" si="49"/>
        <v>3124</v>
      </c>
      <c r="V215" s="410"/>
      <c r="W215" s="410">
        <f t="shared" si="55"/>
        <v>3459.12</v>
      </c>
      <c r="X215" s="410">
        <f t="shared" si="56"/>
        <v>542.43999999999994</v>
      </c>
      <c r="Y215" s="410">
        <f t="shared" si="57"/>
        <v>426</v>
      </c>
      <c r="Z215" s="410">
        <f t="shared" si="58"/>
        <v>-7551.5599999999995</v>
      </c>
      <c r="AA215" s="410">
        <f t="shared" si="59"/>
        <v>0</v>
      </c>
      <c r="AB215" s="410">
        <f>VLOOKUP(C215,'[13]Adjusted Factors 19-20'!A:N,14,FALSE)</f>
        <v>284</v>
      </c>
      <c r="AF215" s="408" t="e">
        <f>VLOOKUP(C215,#REF!,69,FALSE)</f>
        <v>#REF!</v>
      </c>
      <c r="AG215" s="406">
        <v>436</v>
      </c>
      <c r="AH215" s="407">
        <v>0</v>
      </c>
      <c r="AI215" s="395" t="s">
        <v>354</v>
      </c>
    </row>
    <row r="216" spans="1:35" hidden="1" x14ac:dyDescent="0.2">
      <c r="A216" s="395" t="str">
        <f t="shared" si="50"/>
        <v>437 - Elveden CEVAP School</v>
      </c>
      <c r="B216" s="395">
        <v>437</v>
      </c>
      <c r="C216" s="406">
        <v>437</v>
      </c>
      <c r="D216" s="406" t="str">
        <f t="shared" si="51"/>
        <v>ACADEMY</v>
      </c>
      <c r="E216" s="407" t="str">
        <f t="shared" si="61"/>
        <v>ACADEMY</v>
      </c>
      <c r="F216" s="395" t="s">
        <v>355</v>
      </c>
      <c r="G216" s="408">
        <f>VLOOKUP(C216,'[13]New ISB 19-20'!A:BX,76,FALSE)</f>
        <v>402286.62164311536</v>
      </c>
      <c r="H216" s="408">
        <f>VLOOKUP(C216,'[13]New ISB 19-20'!A:CD,81,FALSE)</f>
        <v>0</v>
      </c>
      <c r="I216" s="408"/>
      <c r="J216" s="408">
        <f t="shared" si="52"/>
        <v>402286.62164311536</v>
      </c>
      <c r="K216" s="606"/>
      <c r="L216" s="408">
        <f>VLOOKUP(C216,'[13]Adjusted Factors 19-20'!A:BQ,68,FALSE)*10000</f>
        <v>0</v>
      </c>
      <c r="M216" s="408">
        <f>VLOOKUP(C216,'[13]Adjusted Factors 19-20'!A:BR,69,FALSE)*10000</f>
        <v>0</v>
      </c>
      <c r="N216" s="408">
        <f>VLOOKUP(C216,'[13]Adjusted Factors 19-20'!A:BS,67,FALSE)*6000</f>
        <v>0</v>
      </c>
      <c r="O216" s="409">
        <f t="shared" si="53"/>
        <v>0</v>
      </c>
      <c r="P216" s="409"/>
      <c r="Q216" s="409">
        <f t="shared" si="54"/>
        <v>402287</v>
      </c>
      <c r="R216" s="409"/>
      <c r="S216" s="409"/>
      <c r="T216" s="406">
        <v>437</v>
      </c>
      <c r="U216" s="410">
        <f t="shared" si="49"/>
        <v>0</v>
      </c>
      <c r="V216" s="410"/>
      <c r="W216" s="410">
        <f t="shared" si="55"/>
        <v>0</v>
      </c>
      <c r="X216" s="410">
        <f t="shared" si="56"/>
        <v>0</v>
      </c>
      <c r="Y216" s="410">
        <f t="shared" si="57"/>
        <v>0</v>
      </c>
      <c r="Z216" s="410">
        <f t="shared" si="58"/>
        <v>0</v>
      </c>
      <c r="AA216" s="410">
        <f t="shared" si="59"/>
        <v>0</v>
      </c>
      <c r="AB216" s="410">
        <f>VLOOKUP(C216,'[13]Adjusted Factors 19-20'!A:N,14,FALSE)</f>
        <v>84</v>
      </c>
      <c r="AF216" s="408" t="e">
        <f>VLOOKUP(C216,#REF!,69,FALSE)</f>
        <v>#REF!</v>
      </c>
      <c r="AG216" s="406">
        <v>437</v>
      </c>
      <c r="AH216" s="407" t="s">
        <v>1</v>
      </c>
      <c r="AI216" s="395" t="s">
        <v>355</v>
      </c>
    </row>
    <row r="217" spans="1:35" hidden="1" x14ac:dyDescent="0.2">
      <c r="A217" s="395" t="str">
        <f t="shared" si="50"/>
        <v>440 - Glemsford Community Primary School</v>
      </c>
      <c r="B217" s="395">
        <v>440</v>
      </c>
      <c r="C217" s="406">
        <v>440</v>
      </c>
      <c r="D217" s="406" t="str">
        <f t="shared" si="51"/>
        <v>ACADEMY</v>
      </c>
      <c r="E217" s="407" t="str">
        <f t="shared" si="61"/>
        <v>ACADEMY</v>
      </c>
      <c r="F217" s="395" t="s">
        <v>356</v>
      </c>
      <c r="G217" s="408">
        <f>VLOOKUP(C217,'[13]New ISB 19-20'!A:BX,76,FALSE)</f>
        <v>763919.39750071988</v>
      </c>
      <c r="H217" s="408">
        <f>VLOOKUP(C217,'[13]New ISB 19-20'!A:CD,81,FALSE)</f>
        <v>0</v>
      </c>
      <c r="I217" s="408"/>
      <c r="J217" s="408">
        <f t="shared" si="52"/>
        <v>763919.39750071988</v>
      </c>
      <c r="K217" s="606"/>
      <c r="L217" s="408">
        <f>VLOOKUP(C217,'[13]Adjusted Factors 19-20'!A:BQ,68,FALSE)*10000</f>
        <v>0</v>
      </c>
      <c r="M217" s="408">
        <f>VLOOKUP(C217,'[13]Adjusted Factors 19-20'!A:BR,69,FALSE)*10000</f>
        <v>0</v>
      </c>
      <c r="N217" s="408">
        <f>VLOOKUP(C217,'[13]Adjusted Factors 19-20'!A:BS,67,FALSE)*6000</f>
        <v>0</v>
      </c>
      <c r="O217" s="409">
        <f t="shared" si="53"/>
        <v>0</v>
      </c>
      <c r="P217" s="409"/>
      <c r="Q217" s="409">
        <f t="shared" si="54"/>
        <v>763919</v>
      </c>
      <c r="R217" s="409"/>
      <c r="S217" s="409"/>
      <c r="T217" s="406">
        <v>440</v>
      </c>
      <c r="U217" s="410">
        <f t="shared" si="49"/>
        <v>0</v>
      </c>
      <c r="V217" s="410"/>
      <c r="W217" s="410">
        <f t="shared" si="55"/>
        <v>0</v>
      </c>
      <c r="X217" s="410">
        <f t="shared" si="56"/>
        <v>0</v>
      </c>
      <c r="Y217" s="410">
        <f t="shared" si="57"/>
        <v>0</v>
      </c>
      <c r="Z217" s="410">
        <f t="shared" si="58"/>
        <v>0</v>
      </c>
      <c r="AA217" s="410">
        <f t="shared" si="59"/>
        <v>0</v>
      </c>
      <c r="AB217" s="410">
        <f>VLOOKUP(C217,'[13]Adjusted Factors 19-20'!A:N,14,FALSE)</f>
        <v>194</v>
      </c>
      <c r="AF217" s="408" t="e">
        <f>VLOOKUP(C217,#REF!,69,FALSE)</f>
        <v>#REF!</v>
      </c>
      <c r="AG217" s="406">
        <v>440</v>
      </c>
      <c r="AH217" s="407" t="s">
        <v>1</v>
      </c>
      <c r="AI217" s="395" t="s">
        <v>356</v>
      </c>
    </row>
    <row r="218" spans="1:35" hidden="1" x14ac:dyDescent="0.2">
      <c r="A218" s="395" t="str">
        <f t="shared" si="50"/>
        <v>441 - Great Barton CEVCP School</v>
      </c>
      <c r="B218" s="395">
        <v>441</v>
      </c>
      <c r="C218" s="406">
        <v>441</v>
      </c>
      <c r="D218" s="406" t="str">
        <f t="shared" si="51"/>
        <v>ACADEMY</v>
      </c>
      <c r="E218" s="407" t="str">
        <f t="shared" si="61"/>
        <v>ACADEMY</v>
      </c>
      <c r="F218" s="395" t="s">
        <v>357</v>
      </c>
      <c r="G218" s="408">
        <f>VLOOKUP(C218,'[13]New ISB 19-20'!A:BX,76,FALSE)</f>
        <v>773671.8996181282</v>
      </c>
      <c r="H218" s="408">
        <f>VLOOKUP(C218,'[13]New ISB 19-20'!A:CD,81,FALSE)</f>
        <v>0</v>
      </c>
      <c r="I218" s="408"/>
      <c r="J218" s="408">
        <f t="shared" si="52"/>
        <v>773671.8996181282</v>
      </c>
      <c r="K218" s="606"/>
      <c r="L218" s="408">
        <f>VLOOKUP(C218,'[13]Adjusted Factors 19-20'!A:BQ,68,FALSE)*10000</f>
        <v>0</v>
      </c>
      <c r="M218" s="408">
        <f>VLOOKUP(C218,'[13]Adjusted Factors 19-20'!A:BR,69,FALSE)*10000</f>
        <v>0</v>
      </c>
      <c r="N218" s="408">
        <f>VLOOKUP(C218,'[13]Adjusted Factors 19-20'!A:BS,67,FALSE)*6000</f>
        <v>0</v>
      </c>
      <c r="O218" s="409">
        <f t="shared" si="53"/>
        <v>0</v>
      </c>
      <c r="P218" s="409"/>
      <c r="Q218" s="409">
        <f t="shared" si="54"/>
        <v>773672</v>
      </c>
      <c r="R218" s="409"/>
      <c r="S218" s="409"/>
      <c r="T218" s="406">
        <v>441</v>
      </c>
      <c r="U218" s="410">
        <f t="shared" si="49"/>
        <v>0</v>
      </c>
      <c r="V218" s="410"/>
      <c r="W218" s="410">
        <f t="shared" si="55"/>
        <v>0</v>
      </c>
      <c r="X218" s="410">
        <f t="shared" si="56"/>
        <v>0</v>
      </c>
      <c r="Y218" s="410">
        <f t="shared" si="57"/>
        <v>0</v>
      </c>
      <c r="Z218" s="410">
        <f t="shared" si="58"/>
        <v>0</v>
      </c>
      <c r="AA218" s="410">
        <f t="shared" si="59"/>
        <v>0</v>
      </c>
      <c r="AB218" s="410">
        <f>VLOOKUP(C218,'[13]Adjusted Factors 19-20'!A:N,14,FALSE)</f>
        <v>212</v>
      </c>
      <c r="AF218" s="408" t="e">
        <f>VLOOKUP(C218,#REF!,69,FALSE)</f>
        <v>#REF!</v>
      </c>
      <c r="AG218" s="406">
        <v>441</v>
      </c>
      <c r="AH218" s="407" t="s">
        <v>1</v>
      </c>
      <c r="AI218" s="395" t="s">
        <v>357</v>
      </c>
    </row>
    <row r="219" spans="1:35" hidden="1" x14ac:dyDescent="0.2">
      <c r="A219" s="395" t="str">
        <f t="shared" si="50"/>
        <v>442 - Wells Hall Community Primary School</v>
      </c>
      <c r="B219" s="395">
        <v>442</v>
      </c>
      <c r="C219" s="406">
        <v>442</v>
      </c>
      <c r="D219" s="406" t="str">
        <f t="shared" si="51"/>
        <v>ACADEMY</v>
      </c>
      <c r="E219" s="407" t="str">
        <f t="shared" si="61"/>
        <v>ACADEMY</v>
      </c>
      <c r="F219" s="395" t="s">
        <v>358</v>
      </c>
      <c r="G219" s="408">
        <f>VLOOKUP(C219,'[13]New ISB 19-20'!A:BX,76,FALSE)</f>
        <v>1491240.2759648603</v>
      </c>
      <c r="H219" s="408">
        <f>VLOOKUP(C219,'[13]New ISB 19-20'!A:CD,81,FALSE)</f>
        <v>0</v>
      </c>
      <c r="I219" s="408"/>
      <c r="J219" s="408">
        <f t="shared" si="52"/>
        <v>1491240.2759648603</v>
      </c>
      <c r="K219" s="606"/>
      <c r="L219" s="408">
        <f>VLOOKUP(C219,'[13]Adjusted Factors 19-20'!A:BQ,68,FALSE)*10000</f>
        <v>0</v>
      </c>
      <c r="M219" s="408">
        <f>VLOOKUP(C219,'[13]Adjusted Factors 19-20'!A:BR,69,FALSE)*10000</f>
        <v>0</v>
      </c>
      <c r="N219" s="408">
        <f>VLOOKUP(C219,'[13]Adjusted Factors 19-20'!A:BS,67,FALSE)*6000</f>
        <v>0</v>
      </c>
      <c r="O219" s="409">
        <f t="shared" si="53"/>
        <v>0</v>
      </c>
      <c r="P219" s="409"/>
      <c r="Q219" s="409">
        <f t="shared" si="54"/>
        <v>1491240</v>
      </c>
      <c r="R219" s="409"/>
      <c r="S219" s="409"/>
      <c r="T219" s="406">
        <v>442</v>
      </c>
      <c r="U219" s="410">
        <f t="shared" si="49"/>
        <v>0</v>
      </c>
      <c r="V219" s="410"/>
      <c r="W219" s="410">
        <f t="shared" si="55"/>
        <v>0</v>
      </c>
      <c r="X219" s="410">
        <f t="shared" si="56"/>
        <v>0</v>
      </c>
      <c r="Y219" s="410">
        <f t="shared" si="57"/>
        <v>0</v>
      </c>
      <c r="Z219" s="410">
        <f t="shared" si="58"/>
        <v>0</v>
      </c>
      <c r="AA219" s="410">
        <f t="shared" si="59"/>
        <v>0</v>
      </c>
      <c r="AB219" s="410">
        <f>VLOOKUP(C219,'[13]Adjusted Factors 19-20'!A:N,14,FALSE)</f>
        <v>408</v>
      </c>
      <c r="AF219" s="408" t="e">
        <f>VLOOKUP(C219,#REF!,69,FALSE)</f>
        <v>#REF!</v>
      </c>
      <c r="AG219" s="406">
        <v>442</v>
      </c>
      <c r="AH219" s="407" t="s">
        <v>1</v>
      </c>
      <c r="AI219" s="395" t="s">
        <v>358</v>
      </c>
    </row>
    <row r="220" spans="1:35" x14ac:dyDescent="0.2">
      <c r="A220" s="395" t="str">
        <f t="shared" si="50"/>
        <v>443 - Pot Kiln Primary School</v>
      </c>
      <c r="B220" s="395">
        <v>443</v>
      </c>
      <c r="C220" s="406">
        <v>443</v>
      </c>
      <c r="D220" s="406">
        <f t="shared" si="51"/>
        <v>443</v>
      </c>
      <c r="E220" s="407">
        <f t="shared" si="61"/>
        <v>0</v>
      </c>
      <c r="F220" s="395" t="s">
        <v>359</v>
      </c>
      <c r="G220" s="408">
        <f>VLOOKUP(C220,'[13]New ISB 19-20'!A:BX,76,FALSE)</f>
        <v>1229191.2614370617</v>
      </c>
      <c r="H220" s="408">
        <f>VLOOKUP(C220,'[13]New ISB 19-20'!A:CD,81,FALSE)</f>
        <v>-8136.54</v>
      </c>
      <c r="I220" s="408"/>
      <c r="J220" s="408">
        <f t="shared" si="52"/>
        <v>1221054.7214370617</v>
      </c>
      <c r="K220" s="606"/>
      <c r="L220" s="408">
        <f>VLOOKUP(C220,'[13]Adjusted Factors 19-20'!A:BQ,68,FALSE)*10000</f>
        <v>0</v>
      </c>
      <c r="M220" s="408">
        <f>VLOOKUP(C220,'[13]Adjusted Factors 19-20'!A:BR,69,FALSE)*10000</f>
        <v>0</v>
      </c>
      <c r="N220" s="408">
        <f>VLOOKUP(C220,'[13]Adjusted Factors 19-20'!A:BS,67,FALSE)*6000</f>
        <v>0</v>
      </c>
      <c r="O220" s="409">
        <f t="shared" si="53"/>
        <v>0</v>
      </c>
      <c r="P220" s="409"/>
      <c r="Q220" s="409">
        <f t="shared" si="54"/>
        <v>1221055</v>
      </c>
      <c r="R220" s="409"/>
      <c r="S220" s="409"/>
      <c r="T220" s="406">
        <v>443</v>
      </c>
      <c r="U220" s="410">
        <f t="shared" si="49"/>
        <v>3366</v>
      </c>
      <c r="V220" s="410"/>
      <c r="W220" s="410">
        <f t="shared" si="55"/>
        <v>3727.08</v>
      </c>
      <c r="X220" s="410">
        <f t="shared" si="56"/>
        <v>584.45999999999992</v>
      </c>
      <c r="Y220" s="410">
        <f t="shared" si="57"/>
        <v>459</v>
      </c>
      <c r="Z220" s="410">
        <f t="shared" si="58"/>
        <v>-8136.54</v>
      </c>
      <c r="AA220" s="410">
        <f t="shared" si="59"/>
        <v>0</v>
      </c>
      <c r="AB220" s="410">
        <f>VLOOKUP(C220,'[13]Adjusted Factors 19-20'!A:N,14,FALSE)</f>
        <v>306</v>
      </c>
      <c r="AF220" s="408" t="e">
        <f>VLOOKUP(C220,#REF!,69,FALSE)</f>
        <v>#REF!</v>
      </c>
      <c r="AG220" s="406">
        <v>443</v>
      </c>
      <c r="AH220" s="407">
        <v>0</v>
      </c>
      <c r="AI220" s="395" t="s">
        <v>359</v>
      </c>
    </row>
    <row r="221" spans="1:35" x14ac:dyDescent="0.2">
      <c r="A221" s="395" t="str">
        <f t="shared" si="50"/>
        <v>444 - Great Finborough CEVCP School</v>
      </c>
      <c r="B221" s="395">
        <v>444</v>
      </c>
      <c r="C221" s="406">
        <v>444</v>
      </c>
      <c r="D221" s="406">
        <f t="shared" si="51"/>
        <v>444</v>
      </c>
      <c r="E221" s="407">
        <f t="shared" si="61"/>
        <v>0</v>
      </c>
      <c r="F221" s="395" t="s">
        <v>360</v>
      </c>
      <c r="G221" s="408">
        <f>VLOOKUP(C221,'[13]New ISB 19-20'!A:BX,76,FALSE)</f>
        <v>530887.77001610841</v>
      </c>
      <c r="H221" s="408">
        <f>VLOOKUP(C221,'[13]New ISB 19-20'!A:CD,81,FALSE)</f>
        <v>-3483.29</v>
      </c>
      <c r="I221" s="408"/>
      <c r="J221" s="408">
        <f t="shared" si="52"/>
        <v>527404.48001610837</v>
      </c>
      <c r="K221" s="606"/>
      <c r="L221" s="408">
        <f>VLOOKUP(C221,'[13]Adjusted Factors 19-20'!A:BQ,68,FALSE)*10000</f>
        <v>0</v>
      </c>
      <c r="M221" s="408">
        <f>VLOOKUP(C221,'[13]Adjusted Factors 19-20'!A:BR,69,FALSE)*10000</f>
        <v>0</v>
      </c>
      <c r="N221" s="408">
        <f>VLOOKUP(C221,'[13]Adjusted Factors 19-20'!A:BS,67,FALSE)*6000</f>
        <v>0</v>
      </c>
      <c r="O221" s="409">
        <f t="shared" si="53"/>
        <v>0</v>
      </c>
      <c r="P221" s="409"/>
      <c r="Q221" s="409">
        <f t="shared" si="54"/>
        <v>527404</v>
      </c>
      <c r="R221" s="409"/>
      <c r="S221" s="409"/>
      <c r="T221" s="406">
        <v>444</v>
      </c>
      <c r="U221" s="410">
        <f t="shared" si="49"/>
        <v>1441</v>
      </c>
      <c r="V221" s="410"/>
      <c r="W221" s="410">
        <f t="shared" si="55"/>
        <v>1595.58</v>
      </c>
      <c r="X221" s="410">
        <f t="shared" si="56"/>
        <v>250.20999999999998</v>
      </c>
      <c r="Y221" s="410">
        <f t="shared" si="57"/>
        <v>196.5</v>
      </c>
      <c r="Z221" s="410">
        <f t="shared" si="58"/>
        <v>-3483.29</v>
      </c>
      <c r="AA221" s="410">
        <f t="shared" si="59"/>
        <v>0</v>
      </c>
      <c r="AB221" s="410">
        <f>VLOOKUP(C221,'[13]Adjusted Factors 19-20'!A:N,14,FALSE)</f>
        <v>131</v>
      </c>
      <c r="AF221" s="408" t="e">
        <f>VLOOKUP(C221,#REF!,69,FALSE)</f>
        <v>#REF!</v>
      </c>
      <c r="AG221" s="406">
        <v>444</v>
      </c>
      <c r="AH221" s="407">
        <v>0</v>
      </c>
      <c r="AI221" s="395" t="s">
        <v>360</v>
      </c>
    </row>
    <row r="222" spans="1:35" x14ac:dyDescent="0.2">
      <c r="A222" s="395" t="str">
        <f t="shared" si="50"/>
        <v>445 - Great Waldingfield CEVCP School</v>
      </c>
      <c r="B222" s="395">
        <v>445</v>
      </c>
      <c r="C222" s="406">
        <v>445</v>
      </c>
      <c r="D222" s="406">
        <f t="shared" si="51"/>
        <v>445</v>
      </c>
      <c r="E222" s="407">
        <f t="shared" si="61"/>
        <v>0</v>
      </c>
      <c r="F222" s="395" t="s">
        <v>361</v>
      </c>
      <c r="G222" s="408">
        <f>VLOOKUP(C222,'[13]New ISB 19-20'!A:BX,76,FALSE)</f>
        <v>690080.3943340769</v>
      </c>
      <c r="H222" s="408">
        <f>VLOOKUP(C222,'[13]New ISB 19-20'!A:CD,81,FALSE)</f>
        <v>-4520.3</v>
      </c>
      <c r="I222" s="408"/>
      <c r="J222" s="408">
        <f t="shared" si="52"/>
        <v>685560.09433407686</v>
      </c>
      <c r="K222" s="606"/>
      <c r="L222" s="408">
        <f>VLOOKUP(C222,'[13]Adjusted Factors 19-20'!A:BQ,68,FALSE)*10000</f>
        <v>0</v>
      </c>
      <c r="M222" s="408">
        <f>VLOOKUP(C222,'[13]Adjusted Factors 19-20'!A:BR,69,FALSE)*10000</f>
        <v>0</v>
      </c>
      <c r="N222" s="408">
        <f>VLOOKUP(C222,'[13]Adjusted Factors 19-20'!A:BS,67,FALSE)*6000</f>
        <v>0</v>
      </c>
      <c r="O222" s="409">
        <f t="shared" si="53"/>
        <v>0</v>
      </c>
      <c r="P222" s="409"/>
      <c r="Q222" s="409">
        <f t="shared" si="54"/>
        <v>685560</v>
      </c>
      <c r="R222" s="409"/>
      <c r="S222" s="409"/>
      <c r="T222" s="406">
        <v>445</v>
      </c>
      <c r="U222" s="410">
        <f t="shared" ref="U222:U253" si="62">IF(H222=0,0,$U$2*AB222)</f>
        <v>1870</v>
      </c>
      <c r="V222" s="410"/>
      <c r="W222" s="410">
        <f t="shared" si="55"/>
        <v>2070.6</v>
      </c>
      <c r="X222" s="410">
        <f t="shared" si="56"/>
        <v>324.7</v>
      </c>
      <c r="Y222" s="410">
        <f t="shared" si="57"/>
        <v>255</v>
      </c>
      <c r="Z222" s="410">
        <f t="shared" si="58"/>
        <v>-4520.3</v>
      </c>
      <c r="AA222" s="410">
        <f t="shared" si="59"/>
        <v>0</v>
      </c>
      <c r="AB222" s="410">
        <f>VLOOKUP(C222,'[13]Adjusted Factors 19-20'!A:N,14,FALSE)</f>
        <v>170</v>
      </c>
      <c r="AF222" s="408" t="e">
        <f>VLOOKUP(C222,#REF!,69,FALSE)</f>
        <v>#REF!</v>
      </c>
      <c r="AG222" s="406">
        <v>445</v>
      </c>
      <c r="AH222" s="407">
        <v>0</v>
      </c>
      <c r="AI222" s="395" t="s">
        <v>361</v>
      </c>
    </row>
    <row r="223" spans="1:35" hidden="1" x14ac:dyDescent="0.2">
      <c r="A223" s="395" t="str">
        <f t="shared" si="50"/>
        <v>446 - Great Whelnetham CEVCP School</v>
      </c>
      <c r="B223" s="395">
        <v>446</v>
      </c>
      <c r="C223" s="406">
        <v>446</v>
      </c>
      <c r="D223" s="406" t="str">
        <f t="shared" si="51"/>
        <v>ACADEMY</v>
      </c>
      <c r="E223" s="407" t="str">
        <f t="shared" si="61"/>
        <v>ACADEMY</v>
      </c>
      <c r="F223" s="395" t="s">
        <v>362</v>
      </c>
      <c r="G223" s="408">
        <f>VLOOKUP(C223,'[13]New ISB 19-20'!A:BX,76,FALSE)</f>
        <v>553412.93250868225</v>
      </c>
      <c r="H223" s="408">
        <f>VLOOKUP(C223,'[13]New ISB 19-20'!A:CD,81,FALSE)</f>
        <v>-3589.65</v>
      </c>
      <c r="I223" s="408"/>
      <c r="J223" s="408">
        <f t="shared" si="52"/>
        <v>549823.28250868223</v>
      </c>
      <c r="K223" s="606"/>
      <c r="L223" s="408">
        <f>VLOOKUP(C223,'[13]Adjusted Factors 19-20'!A:BQ,68,FALSE)*10000</f>
        <v>0</v>
      </c>
      <c r="M223" s="408">
        <f>VLOOKUP(C223,'[13]Adjusted Factors 19-20'!A:BR,69,FALSE)*10000</f>
        <v>0</v>
      </c>
      <c r="N223" s="408">
        <f>VLOOKUP(C223,'[13]Adjusted Factors 19-20'!A:BS,67,FALSE)*6000</f>
        <v>0</v>
      </c>
      <c r="O223" s="409">
        <f t="shared" si="53"/>
        <v>0</v>
      </c>
      <c r="P223" s="409"/>
      <c r="Q223" s="409">
        <f t="shared" si="54"/>
        <v>549823</v>
      </c>
      <c r="R223" s="409"/>
      <c r="S223" s="409"/>
      <c r="T223" s="406">
        <v>446</v>
      </c>
      <c r="U223" s="410">
        <f t="shared" si="62"/>
        <v>1485</v>
      </c>
      <c r="V223" s="410"/>
      <c r="W223" s="410">
        <f t="shared" si="55"/>
        <v>1644.3</v>
      </c>
      <c r="X223" s="410">
        <f t="shared" si="56"/>
        <v>257.84999999999997</v>
      </c>
      <c r="Y223" s="410">
        <f t="shared" si="57"/>
        <v>202.5</v>
      </c>
      <c r="Z223" s="410">
        <f t="shared" si="58"/>
        <v>-3589.65</v>
      </c>
      <c r="AA223" s="410">
        <f t="shared" si="59"/>
        <v>0</v>
      </c>
      <c r="AB223" s="410">
        <f>VLOOKUP(C223,'[13]Adjusted Factors 19-20'!A:N,14,FALSE)</f>
        <v>135</v>
      </c>
      <c r="AF223" s="408" t="e">
        <f>VLOOKUP(C223,#REF!,69,FALSE)</f>
        <v>#REF!</v>
      </c>
      <c r="AG223" s="406">
        <v>446</v>
      </c>
      <c r="AH223" s="407" t="s">
        <v>1</v>
      </c>
      <c r="AI223" s="395" t="s">
        <v>362</v>
      </c>
    </row>
    <row r="224" spans="1:35" hidden="1" x14ac:dyDescent="0.2">
      <c r="A224" s="395" t="str">
        <f t="shared" si="50"/>
        <v>447 - Coupals Community Primary School</v>
      </c>
      <c r="B224" s="395">
        <v>447</v>
      </c>
      <c r="C224" s="406">
        <v>447</v>
      </c>
      <c r="D224" s="406" t="str">
        <f t="shared" si="51"/>
        <v>ACADEMY</v>
      </c>
      <c r="E224" s="407" t="str">
        <f t="shared" si="61"/>
        <v>ACADEMY</v>
      </c>
      <c r="F224" s="395" t="s">
        <v>363</v>
      </c>
      <c r="G224" s="408">
        <f>VLOOKUP(C224,'[13]New ISB 19-20'!A:BX,76,FALSE)</f>
        <v>1010457.5757105249</v>
      </c>
      <c r="H224" s="408">
        <f>VLOOKUP(C224,'[13]New ISB 19-20'!A:CD,81,FALSE)</f>
        <v>0</v>
      </c>
      <c r="I224" s="408"/>
      <c r="J224" s="408">
        <f t="shared" si="52"/>
        <v>1010457.5757105249</v>
      </c>
      <c r="K224" s="606"/>
      <c r="L224" s="408">
        <f>VLOOKUP(C224,'[13]Adjusted Factors 19-20'!A:BQ,68,FALSE)*10000</f>
        <v>0</v>
      </c>
      <c r="M224" s="408">
        <f>VLOOKUP(C224,'[13]Adjusted Factors 19-20'!A:BR,69,FALSE)*10000</f>
        <v>0</v>
      </c>
      <c r="N224" s="408">
        <f>VLOOKUP(C224,'[13]Adjusted Factors 19-20'!A:BS,67,FALSE)*6000</f>
        <v>0</v>
      </c>
      <c r="O224" s="409">
        <f t="shared" si="53"/>
        <v>0</v>
      </c>
      <c r="P224" s="409"/>
      <c r="Q224" s="409">
        <f t="shared" si="54"/>
        <v>1010458</v>
      </c>
      <c r="R224" s="409"/>
      <c r="S224" s="409"/>
      <c r="T224" s="406">
        <v>447</v>
      </c>
      <c r="U224" s="410">
        <f t="shared" si="62"/>
        <v>0</v>
      </c>
      <c r="V224" s="410"/>
      <c r="W224" s="410">
        <f t="shared" si="55"/>
        <v>0</v>
      </c>
      <c r="X224" s="410">
        <f t="shared" si="56"/>
        <v>0</v>
      </c>
      <c r="Y224" s="410">
        <f t="shared" si="57"/>
        <v>0</v>
      </c>
      <c r="Z224" s="410">
        <f t="shared" si="58"/>
        <v>0</v>
      </c>
      <c r="AA224" s="410">
        <f t="shared" si="59"/>
        <v>0</v>
      </c>
      <c r="AB224" s="410">
        <f>VLOOKUP(C224,'[13]Adjusted Factors 19-20'!A:N,14,FALSE)</f>
        <v>272</v>
      </c>
      <c r="AF224" s="408" t="e">
        <f>VLOOKUP(C224,#REF!,69,FALSE)</f>
        <v>#REF!</v>
      </c>
      <c r="AG224" s="406">
        <v>447</v>
      </c>
      <c r="AH224" s="407" t="s">
        <v>1</v>
      </c>
      <c r="AI224" s="395" t="s">
        <v>363</v>
      </c>
    </row>
    <row r="225" spans="1:35" hidden="1" x14ac:dyDescent="0.2">
      <c r="A225" s="395" t="str">
        <f t="shared" si="50"/>
        <v>448 - Hartest CEVCP School</v>
      </c>
      <c r="B225" s="395">
        <v>448</v>
      </c>
      <c r="C225" s="406">
        <v>448</v>
      </c>
      <c r="D225" s="406" t="str">
        <f t="shared" si="51"/>
        <v>ACADEMY</v>
      </c>
      <c r="E225" s="407" t="str">
        <f t="shared" si="61"/>
        <v>ACADEMY</v>
      </c>
      <c r="F225" s="395" t="s">
        <v>364</v>
      </c>
      <c r="G225" s="408">
        <f>VLOOKUP(C225,'[13]New ISB 19-20'!A:BX,76,FALSE)</f>
        <v>355410.72068000725</v>
      </c>
      <c r="H225" s="408">
        <f>VLOOKUP(C225,'[13]New ISB 19-20'!A:CD,81,FALSE)</f>
        <v>0</v>
      </c>
      <c r="I225" s="408"/>
      <c r="J225" s="408">
        <f t="shared" si="52"/>
        <v>355410.72068000725</v>
      </c>
      <c r="K225" s="606"/>
      <c r="L225" s="408">
        <f>VLOOKUP(C225,'[13]Adjusted Factors 19-20'!A:BQ,68,FALSE)*10000</f>
        <v>0</v>
      </c>
      <c r="M225" s="408">
        <f>VLOOKUP(C225,'[13]Adjusted Factors 19-20'!A:BR,69,FALSE)*10000</f>
        <v>0</v>
      </c>
      <c r="N225" s="408">
        <f>VLOOKUP(C225,'[13]Adjusted Factors 19-20'!A:BS,67,FALSE)*6000</f>
        <v>0</v>
      </c>
      <c r="O225" s="409">
        <f t="shared" si="53"/>
        <v>0</v>
      </c>
      <c r="P225" s="409"/>
      <c r="Q225" s="409">
        <f t="shared" si="54"/>
        <v>355411</v>
      </c>
      <c r="R225" s="409"/>
      <c r="S225" s="409"/>
      <c r="T225" s="406">
        <v>448</v>
      </c>
      <c r="U225" s="410">
        <f t="shared" si="62"/>
        <v>0</v>
      </c>
      <c r="V225" s="410"/>
      <c r="W225" s="410">
        <f t="shared" si="55"/>
        <v>0</v>
      </c>
      <c r="X225" s="410">
        <f t="shared" si="56"/>
        <v>0</v>
      </c>
      <c r="Y225" s="410">
        <f t="shared" si="57"/>
        <v>0</v>
      </c>
      <c r="Z225" s="410">
        <f t="shared" si="58"/>
        <v>0</v>
      </c>
      <c r="AA225" s="410">
        <f t="shared" si="59"/>
        <v>0</v>
      </c>
      <c r="AB225" s="410">
        <f>VLOOKUP(C225,'[13]Adjusted Factors 19-20'!A:N,14,FALSE)</f>
        <v>67</v>
      </c>
      <c r="AF225" s="408" t="e">
        <f>VLOOKUP(C225,#REF!,69,FALSE)</f>
        <v>#REF!</v>
      </c>
      <c r="AG225" s="406">
        <v>448</v>
      </c>
      <c r="AH225" s="407" t="s">
        <v>1</v>
      </c>
      <c r="AI225" s="395" t="s">
        <v>364</v>
      </c>
    </row>
    <row r="226" spans="1:35" hidden="1" x14ac:dyDescent="0.2">
      <c r="A226" s="395" t="str">
        <f t="shared" si="50"/>
        <v>449 - Crawfords CEVCP School</v>
      </c>
      <c r="B226" s="395">
        <v>449</v>
      </c>
      <c r="C226" s="406">
        <v>449</v>
      </c>
      <c r="D226" s="406" t="str">
        <f t="shared" si="51"/>
        <v>ACADEMY</v>
      </c>
      <c r="E226" s="407" t="s">
        <v>1</v>
      </c>
      <c r="F226" s="395" t="s">
        <v>365</v>
      </c>
      <c r="G226" s="408">
        <f>VLOOKUP(C226,'[13]New ISB 19-20'!A:BX,76,FALSE)</f>
        <v>407419.14103579725</v>
      </c>
      <c r="H226" s="408">
        <f>VLOOKUP(C226,'[13]New ISB 19-20'!A:CD,81,FALSE)</f>
        <v>0</v>
      </c>
      <c r="I226" s="408"/>
      <c r="J226" s="408">
        <f t="shared" si="52"/>
        <v>407419.14103579725</v>
      </c>
      <c r="K226" s="606"/>
      <c r="L226" s="408">
        <f>VLOOKUP(C226,'[13]Adjusted Factors 19-20'!A:BQ,68,FALSE)*10000</f>
        <v>0</v>
      </c>
      <c r="M226" s="408">
        <f>VLOOKUP(C226,'[13]Adjusted Factors 19-20'!A:BR,69,FALSE)*10000</f>
        <v>0</v>
      </c>
      <c r="N226" s="408">
        <f>VLOOKUP(C226,'[13]Adjusted Factors 19-20'!A:BS,67,FALSE)*6000</f>
        <v>0</v>
      </c>
      <c r="O226" s="409">
        <f t="shared" si="53"/>
        <v>0</v>
      </c>
      <c r="P226" s="409"/>
      <c r="Q226" s="409">
        <f t="shared" si="54"/>
        <v>407419</v>
      </c>
      <c r="R226" s="409"/>
      <c r="S226" s="409"/>
      <c r="T226" s="406">
        <v>449</v>
      </c>
      <c r="U226" s="410">
        <f t="shared" si="62"/>
        <v>0</v>
      </c>
      <c r="V226" s="410"/>
      <c r="W226" s="410">
        <f t="shared" si="55"/>
        <v>0</v>
      </c>
      <c r="X226" s="410">
        <f t="shared" si="56"/>
        <v>0</v>
      </c>
      <c r="Y226" s="410">
        <f t="shared" si="57"/>
        <v>0</v>
      </c>
      <c r="Z226" s="410">
        <f t="shared" si="58"/>
        <v>0</v>
      </c>
      <c r="AA226" s="410">
        <f t="shared" si="59"/>
        <v>0</v>
      </c>
      <c r="AB226" s="410">
        <f>VLOOKUP(C226,'[13]Adjusted Factors 19-20'!A:N,14,FALSE)</f>
        <v>86</v>
      </c>
      <c r="AF226" s="408" t="e">
        <f>VLOOKUP(C226,#REF!,69,FALSE)</f>
        <v>#REF!</v>
      </c>
      <c r="AG226" s="406">
        <v>449</v>
      </c>
      <c r="AH226" s="407">
        <v>0</v>
      </c>
      <c r="AI226" s="395" t="s">
        <v>365</v>
      </c>
    </row>
    <row r="227" spans="1:35" hidden="1" x14ac:dyDescent="0.2">
      <c r="A227" s="395" t="str">
        <f t="shared" si="50"/>
        <v>450 - Burton End Community Primary School</v>
      </c>
      <c r="B227" s="395">
        <v>450</v>
      </c>
      <c r="C227" s="406">
        <v>450</v>
      </c>
      <c r="D227" s="406" t="str">
        <f t="shared" si="51"/>
        <v>ACADEMY</v>
      </c>
      <c r="E227" s="407" t="str">
        <f t="shared" ref="E227:E250" si="63">AH227</f>
        <v>ACADEMY</v>
      </c>
      <c r="F227" s="395" t="s">
        <v>366</v>
      </c>
      <c r="G227" s="408">
        <f>VLOOKUP(C227,'[13]New ISB 19-20'!A:BX,76,FALSE)</f>
        <v>1369279.0203634039</v>
      </c>
      <c r="H227" s="408">
        <f>VLOOKUP(C227,'[13]New ISB 19-20'!A:CD,81,FALSE)</f>
        <v>0</v>
      </c>
      <c r="I227" s="408"/>
      <c r="J227" s="408">
        <f t="shared" si="52"/>
        <v>1369279.0203634039</v>
      </c>
      <c r="K227" s="606"/>
      <c r="L227" s="408">
        <f>VLOOKUP(C227,'[13]Adjusted Factors 19-20'!A:BQ,68,FALSE)*10000</f>
        <v>0</v>
      </c>
      <c r="M227" s="408">
        <f>VLOOKUP(C227,'[13]Adjusted Factors 19-20'!A:BR,69,FALSE)*10000</f>
        <v>0</v>
      </c>
      <c r="N227" s="408">
        <f>VLOOKUP(C227,'[13]Adjusted Factors 19-20'!A:BS,67,FALSE)*6000</f>
        <v>0</v>
      </c>
      <c r="O227" s="409">
        <f t="shared" si="53"/>
        <v>0</v>
      </c>
      <c r="P227" s="409"/>
      <c r="Q227" s="409">
        <f t="shared" si="54"/>
        <v>1369279</v>
      </c>
      <c r="R227" s="409"/>
      <c r="S227" s="409"/>
      <c r="T227" s="406">
        <v>450</v>
      </c>
      <c r="U227" s="410">
        <f t="shared" si="62"/>
        <v>0</v>
      </c>
      <c r="V227" s="410"/>
      <c r="W227" s="410">
        <f t="shared" si="55"/>
        <v>0</v>
      </c>
      <c r="X227" s="410">
        <f t="shared" si="56"/>
        <v>0</v>
      </c>
      <c r="Y227" s="410">
        <f t="shared" si="57"/>
        <v>0</v>
      </c>
      <c r="Z227" s="410">
        <f t="shared" si="58"/>
        <v>0</v>
      </c>
      <c r="AA227" s="410">
        <f t="shared" si="59"/>
        <v>0</v>
      </c>
      <c r="AB227" s="410">
        <f>VLOOKUP(C227,'[13]Adjusted Factors 19-20'!A:N,14,FALSE)</f>
        <v>373</v>
      </c>
      <c r="AF227" s="408" t="e">
        <f>VLOOKUP(C227,#REF!,69,FALSE)</f>
        <v>#REF!</v>
      </c>
      <c r="AG227" s="406">
        <v>450</v>
      </c>
      <c r="AH227" s="407" t="s">
        <v>1</v>
      </c>
      <c r="AI227" s="395" t="s">
        <v>366</v>
      </c>
    </row>
    <row r="228" spans="1:35" x14ac:dyDescent="0.2">
      <c r="A228" s="395" t="str">
        <f t="shared" si="50"/>
        <v>451 - New Cangle Community Primary School</v>
      </c>
      <c r="B228" s="395">
        <v>451</v>
      </c>
      <c r="C228" s="406">
        <v>451</v>
      </c>
      <c r="D228" s="406">
        <f t="shared" si="51"/>
        <v>451</v>
      </c>
      <c r="E228" s="407">
        <f t="shared" si="63"/>
        <v>0</v>
      </c>
      <c r="F228" s="395" t="s">
        <v>367</v>
      </c>
      <c r="G228" s="408">
        <f>VLOOKUP(C228,'[13]New ISB 19-20'!A:BX,76,FALSE)</f>
        <v>803570.60888573772</v>
      </c>
      <c r="H228" s="408">
        <f>VLOOKUP(C228,'[13]New ISB 19-20'!A:CD,81,FALSE)</f>
        <v>-5397.7699999999995</v>
      </c>
      <c r="I228" s="408"/>
      <c r="J228" s="408">
        <f t="shared" si="52"/>
        <v>798172.8388857377</v>
      </c>
      <c r="K228" s="606"/>
      <c r="L228" s="408">
        <f>VLOOKUP(C228,'[13]Adjusted Factors 19-20'!A:BQ,68,FALSE)*10000</f>
        <v>0</v>
      </c>
      <c r="M228" s="408">
        <f>VLOOKUP(C228,'[13]Adjusted Factors 19-20'!A:BR,69,FALSE)*10000</f>
        <v>0</v>
      </c>
      <c r="N228" s="408">
        <f>VLOOKUP(C228,'[13]Adjusted Factors 19-20'!A:BS,67,FALSE)*6000</f>
        <v>0</v>
      </c>
      <c r="O228" s="409">
        <f t="shared" si="53"/>
        <v>0</v>
      </c>
      <c r="P228" s="409"/>
      <c r="Q228" s="409">
        <f t="shared" si="54"/>
        <v>798173</v>
      </c>
      <c r="R228" s="409"/>
      <c r="S228" s="409"/>
      <c r="T228" s="406">
        <v>451</v>
      </c>
      <c r="U228" s="410">
        <f t="shared" si="62"/>
        <v>2233</v>
      </c>
      <c r="V228" s="410"/>
      <c r="W228" s="410">
        <f t="shared" si="55"/>
        <v>2472.54</v>
      </c>
      <c r="X228" s="410">
        <f t="shared" si="56"/>
        <v>387.72999999999996</v>
      </c>
      <c r="Y228" s="410">
        <f t="shared" si="57"/>
        <v>304.5</v>
      </c>
      <c r="Z228" s="410">
        <f t="shared" si="58"/>
        <v>-5397.7699999999995</v>
      </c>
      <c r="AA228" s="410">
        <f t="shared" si="59"/>
        <v>0</v>
      </c>
      <c r="AB228" s="410">
        <f>VLOOKUP(C228,'[13]Adjusted Factors 19-20'!A:N,14,FALSE)</f>
        <v>203</v>
      </c>
      <c r="AF228" s="408" t="e">
        <f>VLOOKUP(C228,#REF!,69,FALSE)</f>
        <v>#REF!</v>
      </c>
      <c r="AG228" s="406">
        <v>451</v>
      </c>
      <c r="AH228" s="407">
        <v>0</v>
      </c>
      <c r="AI228" s="395" t="s">
        <v>367</v>
      </c>
    </row>
    <row r="229" spans="1:35" hidden="1" x14ac:dyDescent="0.2">
      <c r="A229" s="395" t="str">
        <f t="shared" si="50"/>
        <v>452 - Clements Community Primary School</v>
      </c>
      <c r="B229" s="395">
        <v>452</v>
      </c>
      <c r="C229" s="406">
        <v>452</v>
      </c>
      <c r="D229" s="406" t="str">
        <f t="shared" si="51"/>
        <v>ACADEMY</v>
      </c>
      <c r="E229" s="407" t="str">
        <f t="shared" si="63"/>
        <v>ACADEMY</v>
      </c>
      <c r="F229" s="395" t="s">
        <v>368</v>
      </c>
      <c r="G229" s="408">
        <f>VLOOKUP(C229,'[13]New ISB 19-20'!A:BX,76,FALSE)</f>
        <v>1098334.8835442336</v>
      </c>
      <c r="H229" s="408">
        <f>VLOOKUP(C229,'[13]New ISB 19-20'!A:CD,81,FALSE)</f>
        <v>0</v>
      </c>
      <c r="I229" s="408"/>
      <c r="J229" s="408">
        <f t="shared" si="52"/>
        <v>1098334.8835442336</v>
      </c>
      <c r="K229" s="606"/>
      <c r="L229" s="408">
        <f>VLOOKUP(C229,'[13]Adjusted Factors 19-20'!A:BQ,68,FALSE)*10000</f>
        <v>0</v>
      </c>
      <c r="M229" s="408">
        <f>VLOOKUP(C229,'[13]Adjusted Factors 19-20'!A:BR,69,FALSE)*10000</f>
        <v>0</v>
      </c>
      <c r="N229" s="408">
        <f>VLOOKUP(C229,'[13]Adjusted Factors 19-20'!A:BS,67,FALSE)*6000</f>
        <v>0</v>
      </c>
      <c r="O229" s="409">
        <f t="shared" si="53"/>
        <v>0</v>
      </c>
      <c r="P229" s="409"/>
      <c r="Q229" s="409">
        <f t="shared" si="54"/>
        <v>1098335</v>
      </c>
      <c r="R229" s="409"/>
      <c r="S229" s="409"/>
      <c r="T229" s="406">
        <v>452</v>
      </c>
      <c r="U229" s="410">
        <f t="shared" si="62"/>
        <v>0</v>
      </c>
      <c r="V229" s="410"/>
      <c r="W229" s="410">
        <f t="shared" si="55"/>
        <v>0</v>
      </c>
      <c r="X229" s="410">
        <f t="shared" si="56"/>
        <v>0</v>
      </c>
      <c r="Y229" s="410">
        <f t="shared" si="57"/>
        <v>0</v>
      </c>
      <c r="Z229" s="410">
        <f t="shared" si="58"/>
        <v>0</v>
      </c>
      <c r="AA229" s="410">
        <f t="shared" si="59"/>
        <v>0</v>
      </c>
      <c r="AB229" s="410">
        <f>VLOOKUP(C229,'[13]Adjusted Factors 19-20'!A:N,14,FALSE)</f>
        <v>274</v>
      </c>
      <c r="AF229" s="408" t="e">
        <f>VLOOKUP(C229,#REF!,69,FALSE)</f>
        <v>#REF!</v>
      </c>
      <c r="AG229" s="406">
        <v>452</v>
      </c>
      <c r="AH229" s="407" t="s">
        <v>1</v>
      </c>
      <c r="AI229" s="395" t="s">
        <v>368</v>
      </c>
    </row>
    <row r="230" spans="1:35" hidden="1" x14ac:dyDescent="0.2">
      <c r="A230" s="395" t="str">
        <f t="shared" si="50"/>
        <v>453 - Westfield Community Primary School</v>
      </c>
      <c r="B230" s="395">
        <v>453</v>
      </c>
      <c r="C230" s="406">
        <v>453</v>
      </c>
      <c r="D230" s="406" t="str">
        <f t="shared" si="51"/>
        <v>ACADEMY</v>
      </c>
      <c r="E230" s="407" t="str">
        <f t="shared" si="63"/>
        <v>ACADEMY</v>
      </c>
      <c r="F230" s="395" t="s">
        <v>369</v>
      </c>
      <c r="G230" s="408">
        <f>VLOOKUP(C230,'[13]New ISB 19-20'!A:BX,76,FALSE)</f>
        <v>1481021.322095322</v>
      </c>
      <c r="H230" s="408">
        <f>VLOOKUP(C230,'[13]New ISB 19-20'!A:CD,81,FALSE)</f>
        <v>0</v>
      </c>
      <c r="I230" s="408"/>
      <c r="J230" s="408">
        <f t="shared" si="52"/>
        <v>1481021.322095322</v>
      </c>
      <c r="K230" s="606"/>
      <c r="L230" s="408">
        <f>VLOOKUP(C230,'[13]Adjusted Factors 19-20'!A:BQ,68,FALSE)*10000</f>
        <v>0</v>
      </c>
      <c r="M230" s="408">
        <f>VLOOKUP(C230,'[13]Adjusted Factors 19-20'!A:BR,69,FALSE)*10000</f>
        <v>0</v>
      </c>
      <c r="N230" s="408">
        <f>VLOOKUP(C230,'[13]Adjusted Factors 19-20'!A:BS,67,FALSE)*6000</f>
        <v>0</v>
      </c>
      <c r="O230" s="409">
        <f t="shared" si="53"/>
        <v>0</v>
      </c>
      <c r="P230" s="409"/>
      <c r="Q230" s="409">
        <f t="shared" si="54"/>
        <v>1481021</v>
      </c>
      <c r="R230" s="409"/>
      <c r="S230" s="409"/>
      <c r="T230" s="406">
        <v>453</v>
      </c>
      <c r="U230" s="410">
        <f t="shared" si="62"/>
        <v>0</v>
      </c>
      <c r="V230" s="410"/>
      <c r="W230" s="410">
        <f t="shared" si="55"/>
        <v>0</v>
      </c>
      <c r="X230" s="410">
        <f t="shared" si="56"/>
        <v>0</v>
      </c>
      <c r="Y230" s="410">
        <f t="shared" si="57"/>
        <v>0</v>
      </c>
      <c r="Z230" s="410">
        <f t="shared" si="58"/>
        <v>0</v>
      </c>
      <c r="AA230" s="410">
        <f t="shared" si="59"/>
        <v>0</v>
      </c>
      <c r="AB230" s="410">
        <f>VLOOKUP(C230,'[13]Adjusted Factors 19-20'!A:N,14,FALSE)</f>
        <v>399</v>
      </c>
      <c r="AF230" s="408" t="e">
        <f>VLOOKUP(C230,#REF!,69,FALSE)</f>
        <v>#REF!</v>
      </c>
      <c r="AG230" s="406">
        <v>453</v>
      </c>
      <c r="AH230" s="407" t="s">
        <v>1</v>
      </c>
      <c r="AI230" s="395" t="s">
        <v>369</v>
      </c>
    </row>
    <row r="231" spans="1:35" hidden="1" x14ac:dyDescent="0.2">
      <c r="A231" s="395" t="str">
        <f t="shared" si="50"/>
        <v xml:space="preserve">454 - Place Farm Primary Academy </v>
      </c>
      <c r="B231" s="395">
        <v>454</v>
      </c>
      <c r="C231" s="406">
        <v>454</v>
      </c>
      <c r="D231" s="406" t="str">
        <f t="shared" si="51"/>
        <v>ACADEMY</v>
      </c>
      <c r="E231" s="407" t="str">
        <f t="shared" si="63"/>
        <v>ACADEMY</v>
      </c>
      <c r="F231" s="395" t="s">
        <v>470</v>
      </c>
      <c r="G231" s="408">
        <f>VLOOKUP(C231,'[13]New ISB 19-20'!A:BX,76,FALSE)</f>
        <v>1522350.268304399</v>
      </c>
      <c r="H231" s="408">
        <f>VLOOKUP(C231,'[13]New ISB 19-20'!A:CD,81,FALSE)</f>
        <v>0</v>
      </c>
      <c r="I231" s="408"/>
      <c r="J231" s="408">
        <f t="shared" si="52"/>
        <v>1522350.268304399</v>
      </c>
      <c r="K231" s="606"/>
      <c r="L231" s="408">
        <f>VLOOKUP(C231,'[13]Adjusted Factors 19-20'!A:BQ,68,FALSE)*10000</f>
        <v>0</v>
      </c>
      <c r="M231" s="408">
        <f>VLOOKUP(C231,'[13]Adjusted Factors 19-20'!A:BR,69,FALSE)*10000</f>
        <v>0</v>
      </c>
      <c r="N231" s="408">
        <f>VLOOKUP(C231,'[13]Adjusted Factors 19-20'!A:BS,67,FALSE)*6000</f>
        <v>0</v>
      </c>
      <c r="O231" s="409">
        <f t="shared" si="53"/>
        <v>0</v>
      </c>
      <c r="P231" s="409"/>
      <c r="Q231" s="409">
        <f t="shared" si="54"/>
        <v>1522350</v>
      </c>
      <c r="R231" s="409"/>
      <c r="S231" s="409"/>
      <c r="T231" s="406">
        <v>454</v>
      </c>
      <c r="U231" s="410">
        <f t="shared" si="62"/>
        <v>0</v>
      </c>
      <c r="V231" s="410"/>
      <c r="W231" s="410">
        <f t="shared" si="55"/>
        <v>0</v>
      </c>
      <c r="X231" s="410">
        <f t="shared" si="56"/>
        <v>0</v>
      </c>
      <c r="Y231" s="410">
        <f t="shared" si="57"/>
        <v>0</v>
      </c>
      <c r="Z231" s="410">
        <f t="shared" si="58"/>
        <v>0</v>
      </c>
      <c r="AA231" s="410">
        <f t="shared" si="59"/>
        <v>0</v>
      </c>
      <c r="AB231" s="410">
        <f>VLOOKUP(C231,'[13]Adjusted Factors 19-20'!A:N,14,FALSE)</f>
        <v>407</v>
      </c>
      <c r="AF231" s="408" t="e">
        <f>VLOOKUP(C231,#REF!,69,FALSE)</f>
        <v>#REF!</v>
      </c>
      <c r="AG231" s="406">
        <v>454</v>
      </c>
      <c r="AH231" s="407" t="s">
        <v>1</v>
      </c>
      <c r="AI231" s="395" t="s">
        <v>470</v>
      </c>
    </row>
    <row r="232" spans="1:35" hidden="1" x14ac:dyDescent="0.2">
      <c r="A232" s="395" t="str">
        <f t="shared" si="50"/>
        <v>455 - St Felix Roman Catholic Primary School</v>
      </c>
      <c r="B232" s="395">
        <v>455</v>
      </c>
      <c r="C232" s="406">
        <v>455</v>
      </c>
      <c r="D232" s="406" t="str">
        <f t="shared" si="51"/>
        <v>ACADEMY</v>
      </c>
      <c r="E232" s="407" t="str">
        <f t="shared" si="63"/>
        <v>ACADEMY</v>
      </c>
      <c r="F232" s="395" t="s">
        <v>370</v>
      </c>
      <c r="G232" s="408">
        <f>VLOOKUP(C232,'[13]New ISB 19-20'!A:BX,76,FALSE)</f>
        <v>1046570.5652331488</v>
      </c>
      <c r="H232" s="408">
        <f>VLOOKUP(C232,'[13]New ISB 19-20'!A:CD,81,FALSE)</f>
        <v>0</v>
      </c>
      <c r="I232" s="408"/>
      <c r="J232" s="408">
        <f t="shared" si="52"/>
        <v>1046570.5652331488</v>
      </c>
      <c r="K232" s="606"/>
      <c r="L232" s="408">
        <f>VLOOKUP(C232,'[13]Adjusted Factors 19-20'!A:BQ,68,FALSE)*10000</f>
        <v>0</v>
      </c>
      <c r="M232" s="408">
        <f>VLOOKUP(C232,'[13]Adjusted Factors 19-20'!A:BR,69,FALSE)*10000</f>
        <v>0</v>
      </c>
      <c r="N232" s="408">
        <f>VLOOKUP(C232,'[13]Adjusted Factors 19-20'!A:BS,67,FALSE)*6000</f>
        <v>0</v>
      </c>
      <c r="O232" s="409">
        <f t="shared" si="53"/>
        <v>0</v>
      </c>
      <c r="P232" s="409"/>
      <c r="Q232" s="409">
        <f t="shared" si="54"/>
        <v>1046571</v>
      </c>
      <c r="R232" s="409"/>
      <c r="S232" s="409"/>
      <c r="T232" s="406">
        <v>455</v>
      </c>
      <c r="U232" s="410">
        <f t="shared" si="62"/>
        <v>0</v>
      </c>
      <c r="V232" s="410"/>
      <c r="W232" s="410">
        <f t="shared" si="55"/>
        <v>0</v>
      </c>
      <c r="X232" s="410">
        <f t="shared" si="56"/>
        <v>0</v>
      </c>
      <c r="Y232" s="410">
        <f t="shared" si="57"/>
        <v>0</v>
      </c>
      <c r="Z232" s="410">
        <f t="shared" si="58"/>
        <v>0</v>
      </c>
      <c r="AA232" s="410">
        <f t="shared" si="59"/>
        <v>0</v>
      </c>
      <c r="AB232" s="410">
        <f>VLOOKUP(C232,'[13]Adjusted Factors 19-20'!A:N,14,FALSE)</f>
        <v>278</v>
      </c>
      <c r="AF232" s="408" t="e">
        <f>VLOOKUP(C232,#REF!,69,FALSE)</f>
        <v>#REF!</v>
      </c>
      <c r="AG232" s="406">
        <v>455</v>
      </c>
      <c r="AH232" s="407" t="s">
        <v>1</v>
      </c>
      <c r="AI232" s="395" t="s">
        <v>370</v>
      </c>
    </row>
    <row r="233" spans="1:35" x14ac:dyDescent="0.2">
      <c r="A233" s="395" t="str">
        <f t="shared" si="50"/>
        <v>457 - Honington CEVCP School</v>
      </c>
      <c r="B233" s="395">
        <v>457</v>
      </c>
      <c r="C233" s="406">
        <v>457</v>
      </c>
      <c r="D233" s="406">
        <f t="shared" si="51"/>
        <v>457</v>
      </c>
      <c r="E233" s="407">
        <f t="shared" si="63"/>
        <v>0</v>
      </c>
      <c r="F233" s="395" t="s">
        <v>371</v>
      </c>
      <c r="G233" s="408">
        <f>VLOOKUP(C233,'[13]New ISB 19-20'!A:BX,76,FALSE)</f>
        <v>658825.8607232389</v>
      </c>
      <c r="H233" s="408">
        <f>VLOOKUP(C233,'[13]New ISB 19-20'!A:CD,81,FALSE)</f>
        <v>-4493.71</v>
      </c>
      <c r="I233" s="408"/>
      <c r="J233" s="408">
        <f t="shared" si="52"/>
        <v>654332.15072323894</v>
      </c>
      <c r="K233" s="606"/>
      <c r="L233" s="408">
        <f>VLOOKUP(C233,'[13]Adjusted Factors 19-20'!A:BQ,68,FALSE)*10000</f>
        <v>0</v>
      </c>
      <c r="M233" s="408">
        <f>VLOOKUP(C233,'[13]Adjusted Factors 19-20'!A:BR,69,FALSE)*10000</f>
        <v>0</v>
      </c>
      <c r="N233" s="408">
        <f>VLOOKUP(C233,'[13]Adjusted Factors 19-20'!A:BS,67,FALSE)*6000</f>
        <v>0</v>
      </c>
      <c r="O233" s="409">
        <f t="shared" si="53"/>
        <v>0</v>
      </c>
      <c r="P233" s="409"/>
      <c r="Q233" s="409">
        <f t="shared" si="54"/>
        <v>654332</v>
      </c>
      <c r="R233" s="409"/>
      <c r="S233" s="409"/>
      <c r="T233" s="406">
        <v>457</v>
      </c>
      <c r="U233" s="410">
        <f t="shared" si="62"/>
        <v>1859</v>
      </c>
      <c r="V233" s="410"/>
      <c r="W233" s="410">
        <f t="shared" si="55"/>
        <v>2058.42</v>
      </c>
      <c r="X233" s="410">
        <f t="shared" si="56"/>
        <v>322.78999999999996</v>
      </c>
      <c r="Y233" s="410">
        <f t="shared" si="57"/>
        <v>253.5</v>
      </c>
      <c r="Z233" s="410">
        <f t="shared" si="58"/>
        <v>-4493.71</v>
      </c>
      <c r="AA233" s="410">
        <f t="shared" si="59"/>
        <v>0</v>
      </c>
      <c r="AB233" s="410">
        <f>VLOOKUP(C233,'[13]Adjusted Factors 19-20'!A:N,14,FALSE)</f>
        <v>169</v>
      </c>
      <c r="AF233" s="408" t="e">
        <f>VLOOKUP(C233,#REF!,69,FALSE)</f>
        <v>#REF!</v>
      </c>
      <c r="AG233" s="406">
        <v>457</v>
      </c>
      <c r="AH233" s="407">
        <v>0</v>
      </c>
      <c r="AI233" s="395" t="s">
        <v>371</v>
      </c>
    </row>
    <row r="234" spans="1:35" x14ac:dyDescent="0.2">
      <c r="A234" s="395" t="str">
        <f t="shared" si="50"/>
        <v>458 - Hopton CEVCP School</v>
      </c>
      <c r="B234" s="395">
        <v>458</v>
      </c>
      <c r="C234" s="406">
        <v>458</v>
      </c>
      <c r="D234" s="406">
        <f t="shared" si="51"/>
        <v>458</v>
      </c>
      <c r="E234" s="407">
        <f t="shared" si="63"/>
        <v>0</v>
      </c>
      <c r="F234" s="395" t="s">
        <v>372</v>
      </c>
      <c r="G234" s="408">
        <f>VLOOKUP(C234,'[13]New ISB 19-20'!A:BX,76,FALSE)</f>
        <v>393957.28629241022</v>
      </c>
      <c r="H234" s="408">
        <f>VLOOKUP(C234,'[13]New ISB 19-20'!A:CD,81,FALSE)</f>
        <v>-2313.33</v>
      </c>
      <c r="I234" s="408"/>
      <c r="J234" s="408">
        <f t="shared" si="52"/>
        <v>391643.95629241021</v>
      </c>
      <c r="K234" s="606"/>
      <c r="L234" s="408">
        <f>VLOOKUP(C234,'[13]Adjusted Factors 19-20'!A:BQ,68,FALSE)*10000</f>
        <v>0</v>
      </c>
      <c r="M234" s="408">
        <f>VLOOKUP(C234,'[13]Adjusted Factors 19-20'!A:BR,69,FALSE)*10000</f>
        <v>0</v>
      </c>
      <c r="N234" s="408">
        <f>VLOOKUP(C234,'[13]Adjusted Factors 19-20'!A:BS,67,FALSE)*6000</f>
        <v>0</v>
      </c>
      <c r="O234" s="409">
        <f t="shared" si="53"/>
        <v>0</v>
      </c>
      <c r="P234" s="409"/>
      <c r="Q234" s="409">
        <f t="shared" si="54"/>
        <v>391644</v>
      </c>
      <c r="R234" s="409"/>
      <c r="S234" s="409"/>
      <c r="T234" s="406">
        <v>458</v>
      </c>
      <c r="U234" s="410">
        <f t="shared" si="62"/>
        <v>957</v>
      </c>
      <c r="V234" s="410"/>
      <c r="W234" s="410">
        <f t="shared" si="55"/>
        <v>1059.6600000000001</v>
      </c>
      <c r="X234" s="410">
        <f t="shared" si="56"/>
        <v>166.17</v>
      </c>
      <c r="Y234" s="410">
        <f t="shared" si="57"/>
        <v>130.5</v>
      </c>
      <c r="Z234" s="410">
        <f t="shared" si="58"/>
        <v>-2313.33</v>
      </c>
      <c r="AA234" s="410">
        <f t="shared" si="59"/>
        <v>0</v>
      </c>
      <c r="AB234" s="410">
        <f>VLOOKUP(C234,'[13]Adjusted Factors 19-20'!A:N,14,FALSE)</f>
        <v>87</v>
      </c>
      <c r="AF234" s="408" t="e">
        <f>VLOOKUP(C234,#REF!,69,FALSE)</f>
        <v>#REF!</v>
      </c>
      <c r="AG234" s="406">
        <v>458</v>
      </c>
      <c r="AH234" s="407">
        <v>0</v>
      </c>
      <c r="AI234" s="395" t="s">
        <v>372</v>
      </c>
    </row>
    <row r="235" spans="1:35" x14ac:dyDescent="0.2">
      <c r="A235" s="395" t="str">
        <f t="shared" si="50"/>
        <v>460 - Hundon Community Primary School</v>
      </c>
      <c r="B235" s="395">
        <v>460</v>
      </c>
      <c r="C235" s="406">
        <v>460</v>
      </c>
      <c r="D235" s="406">
        <f t="shared" si="51"/>
        <v>460</v>
      </c>
      <c r="E235" s="407">
        <f t="shared" si="63"/>
        <v>0</v>
      </c>
      <c r="F235" s="395" t="s">
        <v>373</v>
      </c>
      <c r="G235" s="408">
        <f>VLOOKUP(C235,'[13]New ISB 19-20'!A:BX,76,FALSE)</f>
        <v>408340.04067550029</v>
      </c>
      <c r="H235" s="408">
        <f>VLOOKUP(C235,'[13]New ISB 19-20'!A:CD,81,FALSE)</f>
        <v>-2233.56</v>
      </c>
      <c r="I235" s="408"/>
      <c r="J235" s="408">
        <f t="shared" si="52"/>
        <v>406106.48067550029</v>
      </c>
      <c r="K235" s="606"/>
      <c r="L235" s="408">
        <f>VLOOKUP(C235,'[13]Adjusted Factors 19-20'!A:BQ,68,FALSE)*10000</f>
        <v>0</v>
      </c>
      <c r="M235" s="408">
        <f>VLOOKUP(C235,'[13]Adjusted Factors 19-20'!A:BR,69,FALSE)*10000</f>
        <v>0</v>
      </c>
      <c r="N235" s="408">
        <f>VLOOKUP(C235,'[13]Adjusted Factors 19-20'!A:BS,67,FALSE)*6000</f>
        <v>0</v>
      </c>
      <c r="O235" s="409">
        <f t="shared" si="53"/>
        <v>0</v>
      </c>
      <c r="P235" s="409"/>
      <c r="Q235" s="409">
        <f t="shared" si="54"/>
        <v>406106</v>
      </c>
      <c r="R235" s="409"/>
      <c r="S235" s="409"/>
      <c r="T235" s="406">
        <v>460</v>
      </c>
      <c r="U235" s="410">
        <f t="shared" si="62"/>
        <v>924</v>
      </c>
      <c r="V235" s="410"/>
      <c r="W235" s="410">
        <f t="shared" si="55"/>
        <v>1023.12</v>
      </c>
      <c r="X235" s="410">
        <f t="shared" si="56"/>
        <v>160.44</v>
      </c>
      <c r="Y235" s="410">
        <f t="shared" si="57"/>
        <v>126</v>
      </c>
      <c r="Z235" s="410">
        <f t="shared" si="58"/>
        <v>-2233.56</v>
      </c>
      <c r="AA235" s="410">
        <f t="shared" si="59"/>
        <v>0</v>
      </c>
      <c r="AB235" s="410">
        <f>VLOOKUP(C235,'[13]Adjusted Factors 19-20'!A:N,14,FALSE)</f>
        <v>84</v>
      </c>
      <c r="AF235" s="408" t="e">
        <f>VLOOKUP(C235,#REF!,69,FALSE)</f>
        <v>#REF!</v>
      </c>
      <c r="AG235" s="406">
        <v>460</v>
      </c>
      <c r="AH235" s="407">
        <v>0</v>
      </c>
      <c r="AI235" s="395" t="s">
        <v>373</v>
      </c>
    </row>
    <row r="236" spans="1:35" x14ac:dyDescent="0.2">
      <c r="A236" s="395" t="str">
        <f t="shared" si="50"/>
        <v>461 - Ickworth Park Primary School</v>
      </c>
      <c r="B236" s="395">
        <v>461</v>
      </c>
      <c r="C236" s="406">
        <v>461</v>
      </c>
      <c r="D236" s="406">
        <f t="shared" si="51"/>
        <v>461</v>
      </c>
      <c r="E236" s="407">
        <f t="shared" si="63"/>
        <v>0</v>
      </c>
      <c r="F236" s="395" t="s">
        <v>374</v>
      </c>
      <c r="G236" s="408">
        <f>VLOOKUP(C236,'[13]New ISB 19-20'!A:BX,76,FALSE)</f>
        <v>807551.4738731141</v>
      </c>
      <c r="H236" s="408">
        <f>VLOOKUP(C236,'[13]New ISB 19-20'!A:CD,81,FALSE)</f>
        <v>-5876.39</v>
      </c>
      <c r="I236" s="408"/>
      <c r="J236" s="408">
        <f t="shared" si="52"/>
        <v>801675.08387311408</v>
      </c>
      <c r="K236" s="606"/>
      <c r="L236" s="408">
        <f>VLOOKUP(C236,'[13]Adjusted Factors 19-20'!A:BQ,68,FALSE)*10000</f>
        <v>0</v>
      </c>
      <c r="M236" s="408">
        <f>VLOOKUP(C236,'[13]Adjusted Factors 19-20'!A:BR,69,FALSE)*10000</f>
        <v>0</v>
      </c>
      <c r="N236" s="408">
        <f>VLOOKUP(C236,'[13]Adjusted Factors 19-20'!A:BS,67,FALSE)*6000</f>
        <v>0</v>
      </c>
      <c r="O236" s="409">
        <f t="shared" si="53"/>
        <v>0</v>
      </c>
      <c r="P236" s="409"/>
      <c r="Q236" s="409">
        <f t="shared" si="54"/>
        <v>801675</v>
      </c>
      <c r="R236" s="409"/>
      <c r="S236" s="409"/>
      <c r="T236" s="406">
        <v>461</v>
      </c>
      <c r="U236" s="410">
        <f t="shared" si="62"/>
        <v>2431</v>
      </c>
      <c r="V236" s="410"/>
      <c r="W236" s="410">
        <f t="shared" si="55"/>
        <v>2691.7799999999997</v>
      </c>
      <c r="X236" s="410">
        <f t="shared" si="56"/>
        <v>422.10999999999996</v>
      </c>
      <c r="Y236" s="410">
        <f t="shared" si="57"/>
        <v>331.5</v>
      </c>
      <c r="Z236" s="410">
        <f t="shared" si="58"/>
        <v>-5876.3899999999994</v>
      </c>
      <c r="AA236" s="410">
        <f t="shared" si="59"/>
        <v>0</v>
      </c>
      <c r="AB236" s="410">
        <f>VLOOKUP(C236,'[13]Adjusted Factors 19-20'!A:N,14,FALSE)</f>
        <v>221</v>
      </c>
      <c r="AF236" s="408" t="e">
        <f>VLOOKUP(C236,#REF!,69,FALSE)</f>
        <v>#REF!</v>
      </c>
      <c r="AG236" s="406">
        <v>461</v>
      </c>
      <c r="AH236" s="407">
        <v>0</v>
      </c>
      <c r="AI236" s="395" t="s">
        <v>374</v>
      </c>
    </row>
    <row r="237" spans="1:35" hidden="1" x14ac:dyDescent="0.2">
      <c r="A237" s="395" t="str">
        <f t="shared" si="50"/>
        <v>464 - Ixworth CEVCP School</v>
      </c>
      <c r="B237" s="395">
        <v>464</v>
      </c>
      <c r="C237" s="406">
        <v>464</v>
      </c>
      <c r="D237" s="406" t="str">
        <f t="shared" si="51"/>
        <v>ACADEMY</v>
      </c>
      <c r="E237" s="407" t="str">
        <f t="shared" si="63"/>
        <v>ACADEMY</v>
      </c>
      <c r="F237" s="395" t="s">
        <v>375</v>
      </c>
      <c r="G237" s="408">
        <f>VLOOKUP(C237,'[13]New ISB 19-20'!A:BX,76,FALSE)</f>
        <v>640621.06716187194</v>
      </c>
      <c r="H237" s="408">
        <f>VLOOKUP(C237,'[13]New ISB 19-20'!A:CD,81,FALSE)</f>
        <v>0</v>
      </c>
      <c r="I237" s="408"/>
      <c r="J237" s="408">
        <f t="shared" si="52"/>
        <v>640621.06716187194</v>
      </c>
      <c r="K237" s="606"/>
      <c r="L237" s="408">
        <f>VLOOKUP(C237,'[13]Adjusted Factors 19-20'!A:BQ,68,FALSE)*10000</f>
        <v>0</v>
      </c>
      <c r="M237" s="408">
        <f>VLOOKUP(C237,'[13]Adjusted Factors 19-20'!A:BR,69,FALSE)*10000</f>
        <v>0</v>
      </c>
      <c r="N237" s="408">
        <f>VLOOKUP(C237,'[13]Adjusted Factors 19-20'!A:BS,67,FALSE)*6000</f>
        <v>0</v>
      </c>
      <c r="O237" s="409">
        <f t="shared" si="53"/>
        <v>0</v>
      </c>
      <c r="P237" s="409"/>
      <c r="Q237" s="409">
        <f t="shared" si="54"/>
        <v>640621</v>
      </c>
      <c r="R237" s="409"/>
      <c r="S237" s="409"/>
      <c r="T237" s="406">
        <v>464</v>
      </c>
      <c r="U237" s="410">
        <f t="shared" si="62"/>
        <v>0</v>
      </c>
      <c r="V237" s="410"/>
      <c r="W237" s="410">
        <f t="shared" si="55"/>
        <v>0</v>
      </c>
      <c r="X237" s="410">
        <f t="shared" si="56"/>
        <v>0</v>
      </c>
      <c r="Y237" s="410">
        <f t="shared" si="57"/>
        <v>0</v>
      </c>
      <c r="Z237" s="410">
        <f t="shared" si="58"/>
        <v>0</v>
      </c>
      <c r="AA237" s="410">
        <f t="shared" si="59"/>
        <v>0</v>
      </c>
      <c r="AB237" s="410">
        <f>VLOOKUP(C237,'[13]Adjusted Factors 19-20'!A:N,14,FALSE)</f>
        <v>161</v>
      </c>
      <c r="AF237" s="408" t="e">
        <f>VLOOKUP(C237,#REF!,69,FALSE)</f>
        <v>#REF!</v>
      </c>
      <c r="AG237" s="406">
        <v>464</v>
      </c>
      <c r="AH237" s="407" t="s">
        <v>1</v>
      </c>
      <c r="AI237" s="395" t="s">
        <v>375</v>
      </c>
    </row>
    <row r="238" spans="1:35" hidden="1" x14ac:dyDescent="0.2">
      <c r="A238" s="395" t="str">
        <f t="shared" si="50"/>
        <v>465 - Kedington Primary School</v>
      </c>
      <c r="B238" s="395">
        <v>465</v>
      </c>
      <c r="C238" s="406">
        <v>465</v>
      </c>
      <c r="D238" s="406" t="str">
        <f t="shared" si="51"/>
        <v>ACADEMY</v>
      </c>
      <c r="E238" s="407" t="str">
        <f t="shared" si="63"/>
        <v>ACADEMY</v>
      </c>
      <c r="F238" s="395" t="s">
        <v>376</v>
      </c>
      <c r="G238" s="408">
        <f>VLOOKUP(C238,'[13]New ISB 19-20'!A:BX,76,FALSE)</f>
        <v>740630.11361554021</v>
      </c>
      <c r="H238" s="408">
        <f>VLOOKUP(C238,'[13]New ISB 19-20'!A:CD,81,FALSE)</f>
        <v>0</v>
      </c>
      <c r="I238" s="408"/>
      <c r="J238" s="408">
        <f t="shared" si="52"/>
        <v>740630.11361554021</v>
      </c>
      <c r="K238" s="606"/>
      <c r="L238" s="408">
        <f>VLOOKUP(C238,'[13]Adjusted Factors 19-20'!A:BQ,68,FALSE)*10000</f>
        <v>0</v>
      </c>
      <c r="M238" s="408">
        <f>VLOOKUP(C238,'[13]Adjusted Factors 19-20'!A:BR,69,FALSE)*10000</f>
        <v>0</v>
      </c>
      <c r="N238" s="408">
        <f>VLOOKUP(C238,'[13]Adjusted Factors 19-20'!A:BS,67,FALSE)*6000</f>
        <v>0</v>
      </c>
      <c r="O238" s="409">
        <f t="shared" si="53"/>
        <v>0</v>
      </c>
      <c r="P238" s="409"/>
      <c r="Q238" s="409">
        <f t="shared" si="54"/>
        <v>740630</v>
      </c>
      <c r="R238" s="409"/>
      <c r="S238" s="409"/>
      <c r="T238" s="406">
        <v>465</v>
      </c>
      <c r="U238" s="410">
        <f t="shared" si="62"/>
        <v>0</v>
      </c>
      <c r="V238" s="410"/>
      <c r="W238" s="410">
        <f t="shared" si="55"/>
        <v>0</v>
      </c>
      <c r="X238" s="410">
        <f t="shared" si="56"/>
        <v>0</v>
      </c>
      <c r="Y238" s="410">
        <f t="shared" si="57"/>
        <v>0</v>
      </c>
      <c r="Z238" s="410">
        <f t="shared" si="58"/>
        <v>0</v>
      </c>
      <c r="AA238" s="410">
        <f t="shared" si="59"/>
        <v>0</v>
      </c>
      <c r="AB238" s="410">
        <f>VLOOKUP(C238,'[13]Adjusted Factors 19-20'!A:N,14,FALSE)</f>
        <v>203</v>
      </c>
      <c r="AF238" s="408" t="e">
        <f>VLOOKUP(C238,#REF!,69,FALSE)</f>
        <v>#REF!</v>
      </c>
      <c r="AG238" s="406">
        <v>465</v>
      </c>
      <c r="AH238" s="407" t="s">
        <v>1</v>
      </c>
      <c r="AI238" s="395" t="s">
        <v>376</v>
      </c>
    </row>
    <row r="239" spans="1:35" x14ac:dyDescent="0.2">
      <c r="A239" s="395" t="str">
        <f t="shared" si="50"/>
        <v>466 - Lakenheath Community Primary School</v>
      </c>
      <c r="B239" s="395">
        <v>466</v>
      </c>
      <c r="C239" s="406">
        <v>466</v>
      </c>
      <c r="D239" s="406">
        <f t="shared" si="51"/>
        <v>466</v>
      </c>
      <c r="E239" s="407">
        <f t="shared" si="63"/>
        <v>0</v>
      </c>
      <c r="F239" s="395" t="s">
        <v>377</v>
      </c>
      <c r="G239" s="408">
        <f>VLOOKUP(C239,'[13]New ISB 19-20'!A:BX,76,FALSE)</f>
        <v>1071996.5004187461</v>
      </c>
      <c r="H239" s="408">
        <f>VLOOKUP(C239,'[13]New ISB 19-20'!A:CD,81,FALSE)</f>
        <v>-7657.92</v>
      </c>
      <c r="I239" s="408"/>
      <c r="J239" s="408">
        <f t="shared" si="52"/>
        <v>1064338.5804187462</v>
      </c>
      <c r="K239" s="606"/>
      <c r="L239" s="408">
        <f>VLOOKUP(C239,'[13]Adjusted Factors 19-20'!A:BQ,68,FALSE)*10000</f>
        <v>0</v>
      </c>
      <c r="M239" s="408">
        <f>VLOOKUP(C239,'[13]Adjusted Factors 19-20'!A:BR,69,FALSE)*10000</f>
        <v>0</v>
      </c>
      <c r="N239" s="408">
        <f>VLOOKUP(C239,'[13]Adjusted Factors 19-20'!A:BS,67,FALSE)*6000</f>
        <v>0</v>
      </c>
      <c r="O239" s="409">
        <f t="shared" si="53"/>
        <v>0</v>
      </c>
      <c r="P239" s="409"/>
      <c r="Q239" s="409">
        <f t="shared" si="54"/>
        <v>1064339</v>
      </c>
      <c r="R239" s="409"/>
      <c r="S239" s="409"/>
      <c r="T239" s="406">
        <v>466</v>
      </c>
      <c r="U239" s="410">
        <f t="shared" si="62"/>
        <v>3168</v>
      </c>
      <c r="V239" s="410"/>
      <c r="W239" s="410">
        <f t="shared" si="55"/>
        <v>3507.84</v>
      </c>
      <c r="X239" s="410">
        <f t="shared" si="56"/>
        <v>550.07999999999993</v>
      </c>
      <c r="Y239" s="410">
        <f t="shared" si="57"/>
        <v>432</v>
      </c>
      <c r="Z239" s="410">
        <f t="shared" si="58"/>
        <v>-7657.92</v>
      </c>
      <c r="AA239" s="410">
        <f t="shared" si="59"/>
        <v>0</v>
      </c>
      <c r="AB239" s="410">
        <f>VLOOKUP(C239,'[13]Adjusted Factors 19-20'!A:N,14,FALSE)</f>
        <v>288</v>
      </c>
      <c r="AF239" s="408" t="e">
        <f>VLOOKUP(C239,#REF!,69,FALSE)</f>
        <v>#REF!</v>
      </c>
      <c r="AG239" s="406">
        <v>466</v>
      </c>
      <c r="AH239" s="407">
        <v>0</v>
      </c>
      <c r="AI239" s="395" t="s">
        <v>377</v>
      </c>
    </row>
    <row r="240" spans="1:35" x14ac:dyDescent="0.2">
      <c r="A240" s="395" t="str">
        <f t="shared" si="50"/>
        <v>467 - Lavenham Community Primary School</v>
      </c>
      <c r="B240" s="395">
        <v>467</v>
      </c>
      <c r="C240" s="406">
        <v>467</v>
      </c>
      <c r="D240" s="406">
        <f t="shared" si="51"/>
        <v>467</v>
      </c>
      <c r="E240" s="407">
        <f t="shared" si="63"/>
        <v>0</v>
      </c>
      <c r="F240" s="395" t="s">
        <v>378</v>
      </c>
      <c r="G240" s="408">
        <f>VLOOKUP(C240,'[13]New ISB 19-20'!A:BX,76,FALSE)</f>
        <v>474133.48614390712</v>
      </c>
      <c r="H240" s="408">
        <f>VLOOKUP(C240,'[13]New ISB 19-20'!A:CD,81,FALSE)</f>
        <v>-2898.31</v>
      </c>
      <c r="I240" s="408"/>
      <c r="J240" s="408">
        <f t="shared" si="52"/>
        <v>471235.17614390713</v>
      </c>
      <c r="K240" s="606"/>
      <c r="L240" s="408">
        <f>VLOOKUP(C240,'[13]Adjusted Factors 19-20'!A:BQ,68,FALSE)*10000</f>
        <v>0</v>
      </c>
      <c r="M240" s="408">
        <f>VLOOKUP(C240,'[13]Adjusted Factors 19-20'!A:BR,69,FALSE)*10000</f>
        <v>0</v>
      </c>
      <c r="N240" s="408">
        <f>VLOOKUP(C240,'[13]Adjusted Factors 19-20'!A:BS,67,FALSE)*6000</f>
        <v>0</v>
      </c>
      <c r="O240" s="409">
        <f t="shared" si="53"/>
        <v>0</v>
      </c>
      <c r="P240" s="409"/>
      <c r="Q240" s="409">
        <f t="shared" si="54"/>
        <v>471235</v>
      </c>
      <c r="R240" s="409"/>
      <c r="S240" s="409"/>
      <c r="T240" s="406">
        <v>467</v>
      </c>
      <c r="U240" s="410">
        <f t="shared" si="62"/>
        <v>1199</v>
      </c>
      <c r="V240" s="410"/>
      <c r="W240" s="410">
        <f t="shared" si="55"/>
        <v>1327.62</v>
      </c>
      <c r="X240" s="410">
        <f t="shared" si="56"/>
        <v>208.19</v>
      </c>
      <c r="Y240" s="410">
        <f t="shared" si="57"/>
        <v>163.5</v>
      </c>
      <c r="Z240" s="410">
        <f t="shared" si="58"/>
        <v>-2898.31</v>
      </c>
      <c r="AA240" s="410">
        <f t="shared" si="59"/>
        <v>0</v>
      </c>
      <c r="AB240" s="410">
        <f>VLOOKUP(C240,'[13]Adjusted Factors 19-20'!A:N,14,FALSE)</f>
        <v>109</v>
      </c>
      <c r="AF240" s="408" t="e">
        <f>VLOOKUP(C240,#REF!,69,FALSE)</f>
        <v>#REF!</v>
      </c>
      <c r="AG240" s="406">
        <v>467</v>
      </c>
      <c r="AH240" s="407">
        <v>0</v>
      </c>
      <c r="AI240" s="395" t="s">
        <v>378</v>
      </c>
    </row>
    <row r="241" spans="1:35" x14ac:dyDescent="0.2">
      <c r="A241" s="395" t="str">
        <f t="shared" si="50"/>
        <v>468 - All Saints CEVCP School, Lawshall</v>
      </c>
      <c r="B241" s="395">
        <v>468</v>
      </c>
      <c r="C241" s="406">
        <v>468</v>
      </c>
      <c r="D241" s="406">
        <f t="shared" si="51"/>
        <v>468</v>
      </c>
      <c r="E241" s="407">
        <f t="shared" si="63"/>
        <v>0</v>
      </c>
      <c r="F241" s="395" t="s">
        <v>379</v>
      </c>
      <c r="G241" s="408">
        <f>VLOOKUP(C241,'[13]New ISB 19-20'!A:BX,76,FALSE)</f>
        <v>680876.86846837727</v>
      </c>
      <c r="H241" s="408">
        <f>VLOOKUP(C241,'[13]New ISB 19-20'!A:CD,81,FALSE)</f>
        <v>-4600.07</v>
      </c>
      <c r="I241" s="408"/>
      <c r="J241" s="408">
        <f t="shared" si="52"/>
        <v>676276.79846837732</v>
      </c>
      <c r="K241" s="606"/>
      <c r="L241" s="408">
        <f>VLOOKUP(C241,'[13]Adjusted Factors 19-20'!A:BQ,68,FALSE)*10000</f>
        <v>0</v>
      </c>
      <c r="M241" s="408">
        <f>VLOOKUP(C241,'[13]Adjusted Factors 19-20'!A:BR,69,FALSE)*10000</f>
        <v>0</v>
      </c>
      <c r="N241" s="408">
        <f>VLOOKUP(C241,'[13]Adjusted Factors 19-20'!A:BS,67,FALSE)*6000</f>
        <v>0</v>
      </c>
      <c r="O241" s="409">
        <f t="shared" si="53"/>
        <v>0</v>
      </c>
      <c r="P241" s="409"/>
      <c r="Q241" s="409">
        <f t="shared" si="54"/>
        <v>676277</v>
      </c>
      <c r="R241" s="409"/>
      <c r="S241" s="409"/>
      <c r="T241" s="406">
        <v>468</v>
      </c>
      <c r="U241" s="410">
        <f t="shared" si="62"/>
        <v>1903</v>
      </c>
      <c r="V241" s="410"/>
      <c r="W241" s="410">
        <f t="shared" si="55"/>
        <v>2107.14</v>
      </c>
      <c r="X241" s="410">
        <f t="shared" si="56"/>
        <v>330.43</v>
      </c>
      <c r="Y241" s="410">
        <f t="shared" si="57"/>
        <v>259.5</v>
      </c>
      <c r="Z241" s="410">
        <f t="shared" si="58"/>
        <v>-4600.07</v>
      </c>
      <c r="AA241" s="410">
        <f t="shared" si="59"/>
        <v>0</v>
      </c>
      <c r="AB241" s="410">
        <f>VLOOKUP(C241,'[13]Adjusted Factors 19-20'!A:N,14,FALSE)</f>
        <v>173</v>
      </c>
      <c r="AF241" s="408" t="e">
        <f>VLOOKUP(C241,#REF!,69,FALSE)</f>
        <v>#REF!</v>
      </c>
      <c r="AG241" s="406">
        <v>468</v>
      </c>
      <c r="AH241" s="407">
        <v>0</v>
      </c>
      <c r="AI241" s="395" t="s">
        <v>379</v>
      </c>
    </row>
    <row r="242" spans="1:35" hidden="1" x14ac:dyDescent="0.2">
      <c r="A242" s="395" t="str">
        <f t="shared" si="50"/>
        <v>469 - Long Melford CEVCP School</v>
      </c>
      <c r="B242" s="395">
        <v>469</v>
      </c>
      <c r="C242" s="406">
        <v>469</v>
      </c>
      <c r="D242" s="406" t="str">
        <f t="shared" si="51"/>
        <v>ACADEMY</v>
      </c>
      <c r="E242" s="407" t="str">
        <f t="shared" si="63"/>
        <v>ACADEMY</v>
      </c>
      <c r="F242" s="395" t="s">
        <v>380</v>
      </c>
      <c r="G242" s="408">
        <f>VLOOKUP(C242,'[13]New ISB 19-20'!A:BX,76,FALSE)</f>
        <v>631064.59213605523</v>
      </c>
      <c r="H242" s="408">
        <f>VLOOKUP(C242,'[13]New ISB 19-20'!A:CD,81,FALSE)</f>
        <v>0</v>
      </c>
      <c r="I242" s="408"/>
      <c r="J242" s="408">
        <f t="shared" si="52"/>
        <v>631064.59213605523</v>
      </c>
      <c r="K242" s="606"/>
      <c r="L242" s="408">
        <f>VLOOKUP(C242,'[13]Adjusted Factors 19-20'!A:BQ,68,FALSE)*10000</f>
        <v>0</v>
      </c>
      <c r="M242" s="408">
        <f>VLOOKUP(C242,'[13]Adjusted Factors 19-20'!A:BR,69,FALSE)*10000</f>
        <v>0</v>
      </c>
      <c r="N242" s="408">
        <f>VLOOKUP(C242,'[13]Adjusted Factors 19-20'!A:BS,67,FALSE)*6000</f>
        <v>0</v>
      </c>
      <c r="O242" s="409">
        <f t="shared" si="53"/>
        <v>0</v>
      </c>
      <c r="P242" s="409"/>
      <c r="Q242" s="409">
        <f t="shared" si="54"/>
        <v>631065</v>
      </c>
      <c r="R242" s="409"/>
      <c r="S242" s="409"/>
      <c r="T242" s="406">
        <v>469</v>
      </c>
      <c r="U242" s="410">
        <f t="shared" si="62"/>
        <v>0</v>
      </c>
      <c r="V242" s="410"/>
      <c r="W242" s="410">
        <f t="shared" si="55"/>
        <v>0</v>
      </c>
      <c r="X242" s="410">
        <f t="shared" si="56"/>
        <v>0</v>
      </c>
      <c r="Y242" s="410">
        <f t="shared" si="57"/>
        <v>0</v>
      </c>
      <c r="Z242" s="410">
        <f t="shared" si="58"/>
        <v>0</v>
      </c>
      <c r="AA242" s="410">
        <f t="shared" si="59"/>
        <v>0</v>
      </c>
      <c r="AB242" s="410">
        <f>VLOOKUP(C242,'[13]Adjusted Factors 19-20'!A:N,14,FALSE)</f>
        <v>158</v>
      </c>
      <c r="AF242" s="408" t="e">
        <f>VLOOKUP(C242,#REF!,69,FALSE)</f>
        <v>#REF!</v>
      </c>
      <c r="AG242" s="406">
        <v>469</v>
      </c>
      <c r="AH242" s="407" t="s">
        <v>1</v>
      </c>
      <c r="AI242" s="395" t="s">
        <v>380</v>
      </c>
    </row>
    <row r="243" spans="1:35" hidden="1" x14ac:dyDescent="0.2">
      <c r="A243" s="395" t="str">
        <f t="shared" si="50"/>
        <v>471 - Mendlesham Community Primary School</v>
      </c>
      <c r="B243" s="395">
        <v>471</v>
      </c>
      <c r="C243" s="406">
        <v>471</v>
      </c>
      <c r="D243" s="406" t="str">
        <f t="shared" si="51"/>
        <v>ACADEMY</v>
      </c>
      <c r="E243" s="407" t="str">
        <f t="shared" si="63"/>
        <v>ACADEMY</v>
      </c>
      <c r="F243" s="395" t="s">
        <v>381</v>
      </c>
      <c r="G243" s="408">
        <f>VLOOKUP(C243,'[13]New ISB 19-20'!A:BX,76,FALSE)</f>
        <v>436860.3133228817</v>
      </c>
      <c r="H243" s="408">
        <f>VLOOKUP(C243,'[13]New ISB 19-20'!A:CD,81,FALSE)</f>
        <v>0</v>
      </c>
      <c r="I243" s="408"/>
      <c r="J243" s="408">
        <f t="shared" si="52"/>
        <v>436860.3133228817</v>
      </c>
      <c r="K243" s="606"/>
      <c r="L243" s="408">
        <f>VLOOKUP(C243,'[13]Adjusted Factors 19-20'!A:BQ,68,FALSE)*10000</f>
        <v>0</v>
      </c>
      <c r="M243" s="408">
        <f>VLOOKUP(C243,'[13]Adjusted Factors 19-20'!A:BR,69,FALSE)*10000</f>
        <v>0</v>
      </c>
      <c r="N243" s="408">
        <f>VLOOKUP(C243,'[13]Adjusted Factors 19-20'!A:BS,67,FALSE)*6000</f>
        <v>0</v>
      </c>
      <c r="O243" s="409">
        <f t="shared" si="53"/>
        <v>0</v>
      </c>
      <c r="P243" s="409"/>
      <c r="Q243" s="409">
        <f t="shared" si="54"/>
        <v>436860</v>
      </c>
      <c r="R243" s="409"/>
      <c r="S243" s="409"/>
      <c r="T243" s="406">
        <v>471</v>
      </c>
      <c r="U243" s="410">
        <f t="shared" si="62"/>
        <v>0</v>
      </c>
      <c r="V243" s="410"/>
      <c r="W243" s="410">
        <f t="shared" si="55"/>
        <v>0</v>
      </c>
      <c r="X243" s="410">
        <f t="shared" si="56"/>
        <v>0</v>
      </c>
      <c r="Y243" s="410">
        <f t="shared" si="57"/>
        <v>0</v>
      </c>
      <c r="Z243" s="410">
        <f t="shared" si="58"/>
        <v>0</v>
      </c>
      <c r="AA243" s="410">
        <f t="shared" si="59"/>
        <v>0</v>
      </c>
      <c r="AB243" s="410">
        <f>VLOOKUP(C243,'[13]Adjusted Factors 19-20'!A:N,14,FALSE)</f>
        <v>100</v>
      </c>
      <c r="AF243" s="408" t="e">
        <f>VLOOKUP(C243,#REF!,69,FALSE)</f>
        <v>#REF!</v>
      </c>
      <c r="AG243" s="406">
        <v>471</v>
      </c>
      <c r="AH243" s="407" t="s">
        <v>1</v>
      </c>
      <c r="AI243" s="395" t="s">
        <v>381</v>
      </c>
    </row>
    <row r="244" spans="1:35" hidden="1" x14ac:dyDescent="0.2">
      <c r="A244" s="395" t="str">
        <f t="shared" si="50"/>
        <v>472 - St Mary's CEVAP School, Mildenhall</v>
      </c>
      <c r="B244" s="395">
        <v>472</v>
      </c>
      <c r="C244" s="406">
        <v>472</v>
      </c>
      <c r="D244" s="406" t="str">
        <f t="shared" si="51"/>
        <v>ACADEMY</v>
      </c>
      <c r="E244" s="407" t="str">
        <f t="shared" si="63"/>
        <v>ACADEMY</v>
      </c>
      <c r="F244" s="395" t="s">
        <v>382</v>
      </c>
      <c r="G244" s="408">
        <f>VLOOKUP(C244,'[13]New ISB 19-20'!A:BX,76,FALSE)</f>
        <v>1508914.2132846829</v>
      </c>
      <c r="H244" s="408">
        <f>VLOOKUP(C244,'[13]New ISB 19-20'!A:CD,81,FALSE)</f>
        <v>0</v>
      </c>
      <c r="I244" s="408"/>
      <c r="J244" s="408">
        <f t="shared" si="52"/>
        <v>1508914.2132846829</v>
      </c>
      <c r="K244" s="606"/>
      <c r="L244" s="408">
        <f>VLOOKUP(C244,'[13]Adjusted Factors 19-20'!A:BQ,68,FALSE)*10000</f>
        <v>0</v>
      </c>
      <c r="M244" s="408">
        <f>VLOOKUP(C244,'[13]Adjusted Factors 19-20'!A:BR,69,FALSE)*10000</f>
        <v>0</v>
      </c>
      <c r="N244" s="408">
        <f>VLOOKUP(C244,'[13]Adjusted Factors 19-20'!A:BS,67,FALSE)*6000</f>
        <v>0</v>
      </c>
      <c r="O244" s="409">
        <f t="shared" si="53"/>
        <v>0</v>
      </c>
      <c r="P244" s="409"/>
      <c r="Q244" s="409">
        <f t="shared" si="54"/>
        <v>1508914</v>
      </c>
      <c r="R244" s="409"/>
      <c r="S244" s="409"/>
      <c r="T244" s="406">
        <v>472</v>
      </c>
      <c r="U244" s="410">
        <f t="shared" si="62"/>
        <v>0</v>
      </c>
      <c r="V244" s="410"/>
      <c r="W244" s="410">
        <f t="shared" si="55"/>
        <v>0</v>
      </c>
      <c r="X244" s="410">
        <f t="shared" si="56"/>
        <v>0</v>
      </c>
      <c r="Y244" s="410">
        <f t="shared" si="57"/>
        <v>0</v>
      </c>
      <c r="Z244" s="410">
        <f t="shared" si="58"/>
        <v>0</v>
      </c>
      <c r="AA244" s="410">
        <f t="shared" si="59"/>
        <v>0</v>
      </c>
      <c r="AB244" s="410">
        <f>VLOOKUP(C244,'[13]Adjusted Factors 19-20'!A:N,14,FALSE)</f>
        <v>416</v>
      </c>
      <c r="AF244" s="408" t="e">
        <f>VLOOKUP(C244,#REF!,69,FALSE)</f>
        <v>#REF!</v>
      </c>
      <c r="AG244" s="406">
        <v>472</v>
      </c>
      <c r="AH244" s="407" t="s">
        <v>1</v>
      </c>
      <c r="AI244" s="395" t="s">
        <v>382</v>
      </c>
    </row>
    <row r="245" spans="1:35" hidden="1" x14ac:dyDescent="0.2">
      <c r="A245" s="395" t="str">
        <f t="shared" si="50"/>
        <v xml:space="preserve">473 - Beck Row Primary School </v>
      </c>
      <c r="B245" s="395">
        <v>473</v>
      </c>
      <c r="C245" s="406">
        <v>473</v>
      </c>
      <c r="D245" s="406" t="str">
        <f t="shared" si="51"/>
        <v>ACADEMY</v>
      </c>
      <c r="E245" s="407" t="str">
        <f t="shared" si="63"/>
        <v>ACADEMY</v>
      </c>
      <c r="F245" s="395" t="s">
        <v>383</v>
      </c>
      <c r="G245" s="408">
        <f>VLOOKUP(C245,'[13]New ISB 19-20'!A:BX,76,FALSE)</f>
        <v>766594.42219467077</v>
      </c>
      <c r="H245" s="408">
        <f>VLOOKUP(C245,'[13]New ISB 19-20'!A:CD,81,FALSE)</f>
        <v>0</v>
      </c>
      <c r="I245" s="408"/>
      <c r="J245" s="408">
        <f t="shared" si="52"/>
        <v>766594.42219467077</v>
      </c>
      <c r="K245" s="606"/>
      <c r="L245" s="408">
        <f>VLOOKUP(C245,'[13]Adjusted Factors 19-20'!A:BQ,68,FALSE)*10000</f>
        <v>0</v>
      </c>
      <c r="M245" s="408">
        <f>VLOOKUP(C245,'[13]Adjusted Factors 19-20'!A:BR,69,FALSE)*10000</f>
        <v>0</v>
      </c>
      <c r="N245" s="408">
        <f>VLOOKUP(C245,'[13]Adjusted Factors 19-20'!A:BS,67,FALSE)*6000</f>
        <v>0</v>
      </c>
      <c r="O245" s="409">
        <f t="shared" si="53"/>
        <v>0</v>
      </c>
      <c r="P245" s="409"/>
      <c r="Q245" s="409">
        <f t="shared" si="54"/>
        <v>766594</v>
      </c>
      <c r="R245" s="409"/>
      <c r="S245" s="409"/>
      <c r="T245" s="406">
        <v>473</v>
      </c>
      <c r="U245" s="410">
        <f t="shared" si="62"/>
        <v>0</v>
      </c>
      <c r="V245" s="410"/>
      <c r="W245" s="410">
        <f t="shared" si="55"/>
        <v>0</v>
      </c>
      <c r="X245" s="410">
        <f t="shared" si="56"/>
        <v>0</v>
      </c>
      <c r="Y245" s="410">
        <f t="shared" si="57"/>
        <v>0</v>
      </c>
      <c r="Z245" s="410">
        <f t="shared" si="58"/>
        <v>0</v>
      </c>
      <c r="AA245" s="410">
        <f t="shared" si="59"/>
        <v>0</v>
      </c>
      <c r="AB245" s="410">
        <f>VLOOKUP(C245,'[13]Adjusted Factors 19-20'!A:N,14,FALSE)</f>
        <v>184</v>
      </c>
      <c r="AF245" s="408" t="e">
        <f>VLOOKUP(C245,#REF!,69,FALSE)</f>
        <v>#REF!</v>
      </c>
      <c r="AG245" s="406">
        <v>473</v>
      </c>
      <c r="AH245" s="407" t="s">
        <v>1</v>
      </c>
      <c r="AI245" s="395" t="s">
        <v>383</v>
      </c>
    </row>
    <row r="246" spans="1:35" hidden="1" x14ac:dyDescent="0.2">
      <c r="A246" s="395" t="str">
        <f t="shared" si="50"/>
        <v>474 - Great Heath Primary School</v>
      </c>
      <c r="B246" s="395">
        <v>474</v>
      </c>
      <c r="C246" s="406">
        <v>474</v>
      </c>
      <c r="D246" s="406" t="str">
        <f t="shared" si="51"/>
        <v>ACADEMY</v>
      </c>
      <c r="E246" s="407" t="str">
        <f t="shared" si="63"/>
        <v>ACADEMY</v>
      </c>
      <c r="F246" s="395" t="s">
        <v>384</v>
      </c>
      <c r="G246" s="408">
        <f>VLOOKUP(C246,'[13]New ISB 19-20'!A:BX,76,FALSE)</f>
        <v>1895432.1053933282</v>
      </c>
      <c r="H246" s="408">
        <f>VLOOKUP(C246,'[13]New ISB 19-20'!A:CD,81,FALSE)</f>
        <v>0</v>
      </c>
      <c r="I246" s="408"/>
      <c r="J246" s="408">
        <f t="shared" si="52"/>
        <v>1895432.1053933282</v>
      </c>
      <c r="K246" s="606"/>
      <c r="L246" s="408">
        <f>VLOOKUP(C246,'[13]Adjusted Factors 19-20'!A:BQ,68,FALSE)*10000</f>
        <v>0</v>
      </c>
      <c r="M246" s="408">
        <f>VLOOKUP(C246,'[13]Adjusted Factors 19-20'!A:BR,69,FALSE)*10000</f>
        <v>0</v>
      </c>
      <c r="N246" s="408">
        <f>VLOOKUP(C246,'[13]Adjusted Factors 19-20'!A:BS,67,FALSE)*6000</f>
        <v>0</v>
      </c>
      <c r="O246" s="409">
        <f t="shared" si="53"/>
        <v>0</v>
      </c>
      <c r="P246" s="409"/>
      <c r="Q246" s="409">
        <f t="shared" si="54"/>
        <v>1895432</v>
      </c>
      <c r="R246" s="409"/>
      <c r="S246" s="409"/>
      <c r="T246" s="406">
        <v>474</v>
      </c>
      <c r="U246" s="410">
        <f t="shared" si="62"/>
        <v>0</v>
      </c>
      <c r="V246" s="410"/>
      <c r="W246" s="410">
        <f t="shared" si="55"/>
        <v>0</v>
      </c>
      <c r="X246" s="410">
        <f t="shared" si="56"/>
        <v>0</v>
      </c>
      <c r="Y246" s="410">
        <f t="shared" si="57"/>
        <v>0</v>
      </c>
      <c r="Z246" s="410">
        <f t="shared" si="58"/>
        <v>0</v>
      </c>
      <c r="AA246" s="410">
        <f t="shared" si="59"/>
        <v>0</v>
      </c>
      <c r="AB246" s="410">
        <f>VLOOKUP(C246,'[13]Adjusted Factors 19-20'!A:N,14,FALSE)</f>
        <v>513</v>
      </c>
      <c r="AF246" s="408" t="e">
        <f>VLOOKUP(C246,#REF!,69,FALSE)</f>
        <v>#REF!</v>
      </c>
      <c r="AG246" s="406">
        <v>474</v>
      </c>
      <c r="AH246" s="407" t="s">
        <v>1</v>
      </c>
      <c r="AI246" s="395" t="s">
        <v>384</v>
      </c>
    </row>
    <row r="247" spans="1:35" hidden="1" x14ac:dyDescent="0.2">
      <c r="A247" s="395" t="str">
        <f t="shared" si="50"/>
        <v>476 - West Row Community Primary School</v>
      </c>
      <c r="B247" s="395">
        <v>476</v>
      </c>
      <c r="C247" s="406">
        <v>476</v>
      </c>
      <c r="D247" s="406" t="str">
        <f t="shared" si="51"/>
        <v>ACADEMY</v>
      </c>
      <c r="E247" s="407" t="str">
        <f t="shared" si="63"/>
        <v>ACADEMY</v>
      </c>
      <c r="F247" s="395" t="s">
        <v>385</v>
      </c>
      <c r="G247" s="408">
        <f>VLOOKUP(C247,'[13]New ISB 19-20'!A:BX,76,FALSE)</f>
        <v>876019.29641518451</v>
      </c>
      <c r="H247" s="408">
        <f>VLOOKUP(C247,'[13]New ISB 19-20'!A:CD,81,FALSE)</f>
        <v>0</v>
      </c>
      <c r="I247" s="408"/>
      <c r="J247" s="408">
        <f t="shared" si="52"/>
        <v>876019.29641518451</v>
      </c>
      <c r="K247" s="606"/>
      <c r="L247" s="408">
        <f>VLOOKUP(C247,'[13]Adjusted Factors 19-20'!A:BQ,68,FALSE)*10000</f>
        <v>0</v>
      </c>
      <c r="M247" s="408">
        <f>VLOOKUP(C247,'[13]Adjusted Factors 19-20'!A:BR,69,FALSE)*10000</f>
        <v>0</v>
      </c>
      <c r="N247" s="408">
        <f>VLOOKUP(C247,'[13]Adjusted Factors 19-20'!A:BS,67,FALSE)*6000</f>
        <v>0</v>
      </c>
      <c r="O247" s="409">
        <f t="shared" si="53"/>
        <v>0</v>
      </c>
      <c r="P247" s="409"/>
      <c r="Q247" s="409">
        <f t="shared" si="54"/>
        <v>876019</v>
      </c>
      <c r="R247" s="409"/>
      <c r="S247" s="409"/>
      <c r="T247" s="406">
        <v>476</v>
      </c>
      <c r="U247" s="410">
        <f t="shared" si="62"/>
        <v>0</v>
      </c>
      <c r="V247" s="410"/>
      <c r="W247" s="410">
        <f t="shared" si="55"/>
        <v>0</v>
      </c>
      <c r="X247" s="410">
        <f t="shared" si="56"/>
        <v>0</v>
      </c>
      <c r="Y247" s="410">
        <f t="shared" si="57"/>
        <v>0</v>
      </c>
      <c r="Z247" s="410">
        <f t="shared" si="58"/>
        <v>0</v>
      </c>
      <c r="AA247" s="410">
        <f t="shared" si="59"/>
        <v>0</v>
      </c>
      <c r="AB247" s="410">
        <f>VLOOKUP(C247,'[13]Adjusted Factors 19-20'!A:N,14,FALSE)</f>
        <v>228</v>
      </c>
      <c r="AF247" s="408" t="e">
        <f>VLOOKUP(C247,#REF!,69,FALSE)</f>
        <v>#REF!</v>
      </c>
      <c r="AG247" s="406">
        <v>476</v>
      </c>
      <c r="AH247" s="407" t="s">
        <v>1</v>
      </c>
      <c r="AI247" s="395" t="s">
        <v>385</v>
      </c>
    </row>
    <row r="248" spans="1:35" x14ac:dyDescent="0.2">
      <c r="A248" s="395" t="str">
        <f t="shared" si="50"/>
        <v>478 - Moulton CEVCP School</v>
      </c>
      <c r="B248" s="395">
        <v>478</v>
      </c>
      <c r="C248" s="406">
        <v>478</v>
      </c>
      <c r="D248" s="406">
        <f t="shared" si="51"/>
        <v>478</v>
      </c>
      <c r="E248" s="407">
        <f t="shared" si="63"/>
        <v>0</v>
      </c>
      <c r="F248" s="395" t="s">
        <v>386</v>
      </c>
      <c r="G248" s="408">
        <f>VLOOKUP(C248,'[13]New ISB 19-20'!A:BX,76,FALSE)</f>
        <v>732615.56203182414</v>
      </c>
      <c r="H248" s="408">
        <f>VLOOKUP(C248,'[13]New ISB 19-20'!A:CD,81,FALSE)</f>
        <v>-5052.1000000000004</v>
      </c>
      <c r="I248" s="408"/>
      <c r="J248" s="408">
        <f t="shared" si="52"/>
        <v>727563.46203182417</v>
      </c>
      <c r="K248" s="606"/>
      <c r="L248" s="408">
        <f>VLOOKUP(C248,'[13]Adjusted Factors 19-20'!A:BQ,68,FALSE)*10000</f>
        <v>0</v>
      </c>
      <c r="M248" s="408">
        <f>VLOOKUP(C248,'[13]Adjusted Factors 19-20'!A:BR,69,FALSE)*10000</f>
        <v>0</v>
      </c>
      <c r="N248" s="408">
        <f>VLOOKUP(C248,'[13]Adjusted Factors 19-20'!A:BS,67,FALSE)*6000</f>
        <v>0</v>
      </c>
      <c r="O248" s="409">
        <f t="shared" si="53"/>
        <v>0</v>
      </c>
      <c r="P248" s="409"/>
      <c r="Q248" s="409">
        <f t="shared" si="54"/>
        <v>727563</v>
      </c>
      <c r="R248" s="409"/>
      <c r="S248" s="409"/>
      <c r="T248" s="406">
        <v>478</v>
      </c>
      <c r="U248" s="410">
        <f t="shared" si="62"/>
        <v>2090</v>
      </c>
      <c r="V248" s="410"/>
      <c r="W248" s="410">
        <f t="shared" si="55"/>
        <v>2314.1999999999998</v>
      </c>
      <c r="X248" s="410">
        <f t="shared" si="56"/>
        <v>362.9</v>
      </c>
      <c r="Y248" s="410">
        <f t="shared" si="57"/>
        <v>285</v>
      </c>
      <c r="Z248" s="410">
        <f t="shared" si="58"/>
        <v>-5052.0999999999995</v>
      </c>
      <c r="AA248" s="410">
        <f t="shared" si="59"/>
        <v>0</v>
      </c>
      <c r="AB248" s="410">
        <f>VLOOKUP(C248,'[13]Adjusted Factors 19-20'!A:N,14,FALSE)</f>
        <v>190</v>
      </c>
      <c r="AF248" s="408" t="e">
        <f>VLOOKUP(C248,#REF!,69,FALSE)</f>
        <v>#REF!</v>
      </c>
      <c r="AG248" s="406">
        <v>478</v>
      </c>
      <c r="AH248" s="407">
        <v>0</v>
      </c>
      <c r="AI248" s="395" t="s">
        <v>386</v>
      </c>
    </row>
    <row r="249" spans="1:35" x14ac:dyDescent="0.2">
      <c r="A249" s="395" t="str">
        <f t="shared" si="50"/>
        <v>479 - Nayland Primary School</v>
      </c>
      <c r="B249" s="395">
        <v>479</v>
      </c>
      <c r="C249" s="406">
        <v>479</v>
      </c>
      <c r="D249" s="406">
        <f t="shared" si="51"/>
        <v>479</v>
      </c>
      <c r="E249" s="407">
        <f t="shared" si="63"/>
        <v>0</v>
      </c>
      <c r="F249" s="395" t="s">
        <v>387</v>
      </c>
      <c r="G249" s="408">
        <f>VLOOKUP(C249,'[13]New ISB 19-20'!A:BX,76,FALSE)</f>
        <v>764745.16200550925</v>
      </c>
      <c r="H249" s="408">
        <f>VLOOKUP(C249,'[13]New ISB 19-20'!A:CD,81,FALSE)</f>
        <v>-5371.18</v>
      </c>
      <c r="I249" s="408"/>
      <c r="J249" s="408">
        <f t="shared" si="52"/>
        <v>759373.9820055092</v>
      </c>
      <c r="K249" s="606"/>
      <c r="L249" s="408">
        <f>VLOOKUP(C249,'[13]Adjusted Factors 19-20'!A:BQ,68,FALSE)*10000</f>
        <v>0</v>
      </c>
      <c r="M249" s="408">
        <f>VLOOKUP(C249,'[13]Adjusted Factors 19-20'!A:BR,69,FALSE)*10000</f>
        <v>0</v>
      </c>
      <c r="N249" s="408">
        <f>VLOOKUP(C249,'[13]Adjusted Factors 19-20'!A:BS,67,FALSE)*6000</f>
        <v>0</v>
      </c>
      <c r="O249" s="409">
        <f t="shared" si="53"/>
        <v>0</v>
      </c>
      <c r="P249" s="409"/>
      <c r="Q249" s="409">
        <f t="shared" si="54"/>
        <v>759374</v>
      </c>
      <c r="R249" s="409"/>
      <c r="S249" s="409"/>
      <c r="T249" s="406">
        <v>479</v>
      </c>
      <c r="U249" s="410">
        <f t="shared" si="62"/>
        <v>2222</v>
      </c>
      <c r="V249" s="410"/>
      <c r="W249" s="410">
        <f t="shared" si="55"/>
        <v>2460.36</v>
      </c>
      <c r="X249" s="410">
        <f t="shared" si="56"/>
        <v>385.82</v>
      </c>
      <c r="Y249" s="410">
        <f t="shared" si="57"/>
        <v>303</v>
      </c>
      <c r="Z249" s="410">
        <f t="shared" si="58"/>
        <v>-5371.18</v>
      </c>
      <c r="AA249" s="410">
        <f t="shared" si="59"/>
        <v>0</v>
      </c>
      <c r="AB249" s="410">
        <f>VLOOKUP(C249,'[13]Adjusted Factors 19-20'!A:N,14,FALSE)</f>
        <v>202</v>
      </c>
      <c r="AF249" s="408" t="e">
        <f>VLOOKUP(C249,#REF!,69,FALSE)</f>
        <v>#REF!</v>
      </c>
      <c r="AG249" s="406">
        <v>479</v>
      </c>
      <c r="AH249" s="407">
        <v>0</v>
      </c>
      <c r="AI249" s="395" t="s">
        <v>387</v>
      </c>
    </row>
    <row r="250" spans="1:35" x14ac:dyDescent="0.2">
      <c r="A250" s="395" t="str">
        <f t="shared" si="50"/>
        <v>480 - Bosmere Community Primary School</v>
      </c>
      <c r="B250" s="395">
        <v>480</v>
      </c>
      <c r="C250" s="406">
        <v>480</v>
      </c>
      <c r="D250" s="406">
        <f t="shared" si="51"/>
        <v>480</v>
      </c>
      <c r="E250" s="407">
        <f t="shared" si="63"/>
        <v>0</v>
      </c>
      <c r="F250" s="395" t="s">
        <v>388</v>
      </c>
      <c r="G250" s="408">
        <f>VLOOKUP(C250,'[13]New ISB 19-20'!A:BX,76,FALSE)</f>
        <v>1164662.7344133423</v>
      </c>
      <c r="H250" s="408">
        <f>VLOOKUP(C250,'[13]New ISB 19-20'!A:CD,81,FALSE)</f>
        <v>-8322.67</v>
      </c>
      <c r="I250" s="408"/>
      <c r="J250" s="408">
        <f t="shared" si="52"/>
        <v>1156340.0644133424</v>
      </c>
      <c r="K250" s="606"/>
      <c r="L250" s="408">
        <f>VLOOKUP(C250,'[13]Adjusted Factors 19-20'!A:BQ,68,FALSE)*10000</f>
        <v>0</v>
      </c>
      <c r="M250" s="408">
        <f>VLOOKUP(C250,'[13]Adjusted Factors 19-20'!A:BR,69,FALSE)*10000</f>
        <v>0</v>
      </c>
      <c r="N250" s="408">
        <f>VLOOKUP(C250,'[13]Adjusted Factors 19-20'!A:BS,67,FALSE)*6000</f>
        <v>0</v>
      </c>
      <c r="O250" s="409">
        <f t="shared" si="53"/>
        <v>0</v>
      </c>
      <c r="P250" s="409"/>
      <c r="Q250" s="409">
        <f t="shared" si="54"/>
        <v>1156340</v>
      </c>
      <c r="R250" s="409"/>
      <c r="S250" s="409"/>
      <c r="T250" s="406">
        <v>480</v>
      </c>
      <c r="U250" s="410">
        <f t="shared" si="62"/>
        <v>3443</v>
      </c>
      <c r="V250" s="410"/>
      <c r="W250" s="410">
        <f t="shared" si="55"/>
        <v>3812.3399999999997</v>
      </c>
      <c r="X250" s="410">
        <f t="shared" si="56"/>
        <v>597.82999999999993</v>
      </c>
      <c r="Y250" s="410">
        <f t="shared" si="57"/>
        <v>469.5</v>
      </c>
      <c r="Z250" s="410">
        <f t="shared" si="58"/>
        <v>-8322.67</v>
      </c>
      <c r="AA250" s="410">
        <f t="shared" si="59"/>
        <v>0</v>
      </c>
      <c r="AB250" s="410">
        <f>VLOOKUP(C250,'[13]Adjusted Factors 19-20'!A:N,14,FALSE)</f>
        <v>313</v>
      </c>
      <c r="AF250" s="408" t="e">
        <f>VLOOKUP(C250,#REF!,69,FALSE)</f>
        <v>#REF!</v>
      </c>
      <c r="AG250" s="406">
        <v>480</v>
      </c>
      <c r="AH250" s="407">
        <v>0</v>
      </c>
      <c r="AI250" s="395" t="s">
        <v>388</v>
      </c>
    </row>
    <row r="251" spans="1:35" hidden="1" x14ac:dyDescent="0.2">
      <c r="A251" s="395" t="str">
        <f t="shared" si="50"/>
        <v xml:space="preserve">481 - All Saints CEVAP School, Newmarket </v>
      </c>
      <c r="B251" s="395">
        <v>481</v>
      </c>
      <c r="C251" s="406">
        <v>481</v>
      </c>
      <c r="D251" s="406" t="str">
        <f t="shared" si="51"/>
        <v>ACADEMY</v>
      </c>
      <c r="E251" s="407" t="s">
        <v>1</v>
      </c>
      <c r="F251" s="395" t="s">
        <v>389</v>
      </c>
      <c r="G251" s="408">
        <f>VLOOKUP(C251,'[13]New ISB 19-20'!A:BX,76,FALSE)</f>
        <v>792185.67345474532</v>
      </c>
      <c r="H251" s="408">
        <f>VLOOKUP(C251,'[13]New ISB 19-20'!A:CD,81,FALSE)</f>
        <v>0</v>
      </c>
      <c r="I251" s="408"/>
      <c r="J251" s="408">
        <f t="shared" si="52"/>
        <v>792185.67345474532</v>
      </c>
      <c r="K251" s="606"/>
      <c r="L251" s="408">
        <f>VLOOKUP(C251,'[13]Adjusted Factors 19-20'!A:BQ,68,FALSE)*10000</f>
        <v>0</v>
      </c>
      <c r="M251" s="408">
        <f>VLOOKUP(C251,'[13]Adjusted Factors 19-20'!A:BR,69,FALSE)*10000</f>
        <v>0</v>
      </c>
      <c r="N251" s="408">
        <f>VLOOKUP(C251,'[13]Adjusted Factors 19-20'!A:BS,67,FALSE)*6000</f>
        <v>0</v>
      </c>
      <c r="O251" s="409">
        <f t="shared" si="53"/>
        <v>0</v>
      </c>
      <c r="P251" s="409"/>
      <c r="Q251" s="409">
        <f t="shared" si="54"/>
        <v>792186</v>
      </c>
      <c r="R251" s="409"/>
      <c r="S251" s="409"/>
      <c r="T251" s="406">
        <v>481</v>
      </c>
      <c r="U251" s="410">
        <f t="shared" si="62"/>
        <v>0</v>
      </c>
      <c r="V251" s="410"/>
      <c r="W251" s="410">
        <f t="shared" si="55"/>
        <v>0</v>
      </c>
      <c r="X251" s="410">
        <f t="shared" si="56"/>
        <v>0</v>
      </c>
      <c r="Y251" s="410">
        <f t="shared" si="57"/>
        <v>0</v>
      </c>
      <c r="Z251" s="410">
        <f t="shared" si="58"/>
        <v>0</v>
      </c>
      <c r="AA251" s="410">
        <f t="shared" si="59"/>
        <v>0</v>
      </c>
      <c r="AB251" s="410">
        <f>VLOOKUP(C251,'[13]Adjusted Factors 19-20'!A:N,14,FALSE)</f>
        <v>198</v>
      </c>
      <c r="AF251" s="408" t="e">
        <f>VLOOKUP(C251,#REF!,69,FALSE)</f>
        <v>#REF!</v>
      </c>
      <c r="AG251" s="406">
        <v>481</v>
      </c>
      <c r="AH251" s="407">
        <v>0</v>
      </c>
      <c r="AI251" s="395" t="s">
        <v>389</v>
      </c>
    </row>
    <row r="252" spans="1:35" x14ac:dyDescent="0.2">
      <c r="A252" s="395" t="str">
        <f t="shared" si="50"/>
        <v>482 - Exning Primary School</v>
      </c>
      <c r="B252" s="395">
        <v>482</v>
      </c>
      <c r="C252" s="406">
        <v>482</v>
      </c>
      <c r="D252" s="406">
        <f t="shared" si="51"/>
        <v>482</v>
      </c>
      <c r="E252" s="407">
        <f t="shared" ref="E252:E290" si="64">AH252</f>
        <v>0</v>
      </c>
      <c r="F252" s="395" t="s">
        <v>390</v>
      </c>
      <c r="G252" s="408">
        <f>VLOOKUP(C252,'[13]New ISB 19-20'!A:BX,76,FALSE)</f>
        <v>765966.65010457428</v>
      </c>
      <c r="H252" s="408">
        <f>VLOOKUP(C252,'[13]New ISB 19-20'!A:CD,81,FALSE)</f>
        <v>-5530.72</v>
      </c>
      <c r="I252" s="408"/>
      <c r="J252" s="408">
        <f t="shared" si="52"/>
        <v>760435.93010457431</v>
      </c>
      <c r="K252" s="606"/>
      <c r="L252" s="408">
        <f>VLOOKUP(C252,'[13]Adjusted Factors 19-20'!A:BQ,68,FALSE)*10000</f>
        <v>0</v>
      </c>
      <c r="M252" s="408">
        <f>VLOOKUP(C252,'[13]Adjusted Factors 19-20'!A:BR,69,FALSE)*10000</f>
        <v>0</v>
      </c>
      <c r="N252" s="408">
        <f>VLOOKUP(C252,'[13]Adjusted Factors 19-20'!A:BS,67,FALSE)*6000</f>
        <v>0</v>
      </c>
      <c r="O252" s="409">
        <f t="shared" si="53"/>
        <v>0</v>
      </c>
      <c r="P252" s="409"/>
      <c r="Q252" s="409">
        <f t="shared" si="54"/>
        <v>760436</v>
      </c>
      <c r="R252" s="409"/>
      <c r="S252" s="409"/>
      <c r="T252" s="406">
        <v>482</v>
      </c>
      <c r="U252" s="410">
        <f t="shared" si="62"/>
        <v>2288</v>
      </c>
      <c r="V252" s="410"/>
      <c r="W252" s="410">
        <f t="shared" si="55"/>
        <v>2533.44</v>
      </c>
      <c r="X252" s="410">
        <f t="shared" si="56"/>
        <v>397.28</v>
      </c>
      <c r="Y252" s="410">
        <f t="shared" si="57"/>
        <v>312</v>
      </c>
      <c r="Z252" s="410">
        <f t="shared" si="58"/>
        <v>-5530.72</v>
      </c>
      <c r="AA252" s="410">
        <f t="shared" si="59"/>
        <v>0</v>
      </c>
      <c r="AB252" s="410">
        <f>VLOOKUP(C252,'[13]Adjusted Factors 19-20'!A:N,14,FALSE)</f>
        <v>208</v>
      </c>
      <c r="AF252" s="408" t="e">
        <f>VLOOKUP(C252,#REF!,69,FALSE)</f>
        <v>#REF!</v>
      </c>
      <c r="AG252" s="406">
        <v>482</v>
      </c>
      <c r="AH252" s="407">
        <v>0</v>
      </c>
      <c r="AI252" s="395" t="s">
        <v>390</v>
      </c>
    </row>
    <row r="253" spans="1:35" hidden="1" x14ac:dyDescent="0.2">
      <c r="A253" s="395" t="str">
        <f t="shared" si="50"/>
        <v>483 - Houldsworth Valley Primary School</v>
      </c>
      <c r="B253" s="395">
        <v>483</v>
      </c>
      <c r="C253" s="406">
        <v>483</v>
      </c>
      <c r="D253" s="406" t="str">
        <f t="shared" si="51"/>
        <v>ACADEMY</v>
      </c>
      <c r="E253" s="407" t="str">
        <f t="shared" si="64"/>
        <v>ACADEMY</v>
      </c>
      <c r="F253" s="395" t="s">
        <v>391</v>
      </c>
      <c r="G253" s="408">
        <f>VLOOKUP(C253,'[13]New ISB 19-20'!A:BX,76,FALSE)</f>
        <v>1170902.7993905596</v>
      </c>
      <c r="H253" s="408">
        <f>VLOOKUP(C253,'[13]New ISB 19-20'!A:CD,81,FALSE)</f>
        <v>0</v>
      </c>
      <c r="I253" s="408"/>
      <c r="J253" s="408">
        <f t="shared" si="52"/>
        <v>1170902.7993905596</v>
      </c>
      <c r="K253" s="606"/>
      <c r="L253" s="408">
        <f>VLOOKUP(C253,'[13]Adjusted Factors 19-20'!A:BQ,68,FALSE)*10000</f>
        <v>0</v>
      </c>
      <c r="M253" s="408">
        <f>VLOOKUP(C253,'[13]Adjusted Factors 19-20'!A:BR,69,FALSE)*10000</f>
        <v>0</v>
      </c>
      <c r="N253" s="408">
        <f>VLOOKUP(C253,'[13]Adjusted Factors 19-20'!A:BS,67,FALSE)*6000</f>
        <v>0</v>
      </c>
      <c r="O253" s="409">
        <f t="shared" si="53"/>
        <v>0</v>
      </c>
      <c r="P253" s="409"/>
      <c r="Q253" s="409">
        <f t="shared" si="54"/>
        <v>1170903</v>
      </c>
      <c r="R253" s="409"/>
      <c r="S253" s="409"/>
      <c r="T253" s="406">
        <v>483</v>
      </c>
      <c r="U253" s="410">
        <f t="shared" si="62"/>
        <v>0</v>
      </c>
      <c r="V253" s="410"/>
      <c r="W253" s="410">
        <f t="shared" si="55"/>
        <v>0</v>
      </c>
      <c r="X253" s="410">
        <f t="shared" si="56"/>
        <v>0</v>
      </c>
      <c r="Y253" s="410">
        <f t="shared" si="57"/>
        <v>0</v>
      </c>
      <c r="Z253" s="410">
        <f t="shared" si="58"/>
        <v>0</v>
      </c>
      <c r="AA253" s="410">
        <f t="shared" si="59"/>
        <v>0</v>
      </c>
      <c r="AB253" s="410">
        <f>VLOOKUP(C253,'[13]Adjusted Factors 19-20'!A:N,14,FALSE)</f>
        <v>309</v>
      </c>
      <c r="AF253" s="408" t="e">
        <f>VLOOKUP(C253,#REF!,69,FALSE)</f>
        <v>#REF!</v>
      </c>
      <c r="AG253" s="406">
        <v>483</v>
      </c>
      <c r="AH253" s="407" t="s">
        <v>1</v>
      </c>
      <c r="AI253" s="395" t="s">
        <v>391</v>
      </c>
    </row>
    <row r="254" spans="1:35" hidden="1" x14ac:dyDescent="0.2">
      <c r="A254" s="395" t="str">
        <f t="shared" si="50"/>
        <v>484 - Laureate Community Primary School and Nursery</v>
      </c>
      <c r="B254" s="395">
        <v>484</v>
      </c>
      <c r="C254" s="406">
        <v>484</v>
      </c>
      <c r="D254" s="406" t="str">
        <f t="shared" si="51"/>
        <v>ACADEMY</v>
      </c>
      <c r="E254" s="407" t="str">
        <f t="shared" si="64"/>
        <v>ACADEMY</v>
      </c>
      <c r="F254" s="395" t="s">
        <v>392</v>
      </c>
      <c r="G254" s="408">
        <f>VLOOKUP(C254,'[13]New ISB 19-20'!A:BX,76,FALSE)</f>
        <v>948127.497785863</v>
      </c>
      <c r="H254" s="408">
        <f>VLOOKUP(C254,'[13]New ISB 19-20'!A:CD,81,FALSE)</f>
        <v>0</v>
      </c>
      <c r="I254" s="408"/>
      <c r="J254" s="408">
        <f t="shared" si="52"/>
        <v>948127.497785863</v>
      </c>
      <c r="K254" s="606"/>
      <c r="L254" s="408">
        <f>VLOOKUP(C254,'[13]Adjusted Factors 19-20'!A:BQ,68,FALSE)*10000</f>
        <v>0</v>
      </c>
      <c r="M254" s="408">
        <f>VLOOKUP(C254,'[13]Adjusted Factors 19-20'!A:BR,69,FALSE)*10000</f>
        <v>0</v>
      </c>
      <c r="N254" s="408">
        <f>VLOOKUP(C254,'[13]Adjusted Factors 19-20'!A:BS,67,FALSE)*6000</f>
        <v>0</v>
      </c>
      <c r="O254" s="409">
        <f t="shared" si="53"/>
        <v>0</v>
      </c>
      <c r="P254" s="409"/>
      <c r="Q254" s="409">
        <f t="shared" si="54"/>
        <v>948127</v>
      </c>
      <c r="R254" s="409"/>
      <c r="S254" s="409"/>
      <c r="T254" s="406">
        <v>484</v>
      </c>
      <c r="U254" s="410">
        <f t="shared" ref="U254:U281" si="65">IF(H254=0,0,$U$2*AB254)</f>
        <v>0</v>
      </c>
      <c r="V254" s="410"/>
      <c r="W254" s="410">
        <f t="shared" si="55"/>
        <v>0</v>
      </c>
      <c r="X254" s="410">
        <f t="shared" si="56"/>
        <v>0</v>
      </c>
      <c r="Y254" s="410">
        <f t="shared" si="57"/>
        <v>0</v>
      </c>
      <c r="Z254" s="410">
        <f t="shared" si="58"/>
        <v>0</v>
      </c>
      <c r="AA254" s="410">
        <f t="shared" si="59"/>
        <v>0</v>
      </c>
      <c r="AB254" s="410">
        <f>VLOOKUP(C254,'[13]Adjusted Factors 19-20'!A:N,14,FALSE)</f>
        <v>239</v>
      </c>
      <c r="AF254" s="408" t="e">
        <f>VLOOKUP(C254,#REF!,69,FALSE)</f>
        <v>#REF!</v>
      </c>
      <c r="AG254" s="406">
        <v>484</v>
      </c>
      <c r="AH254" s="407" t="s">
        <v>1</v>
      </c>
      <c r="AI254" s="395" t="s">
        <v>392</v>
      </c>
    </row>
    <row r="255" spans="1:35" x14ac:dyDescent="0.2">
      <c r="A255" s="395" t="str">
        <f t="shared" si="50"/>
        <v>486 - Paddocks Primary School</v>
      </c>
      <c r="B255" s="395">
        <v>486</v>
      </c>
      <c r="C255" s="406">
        <v>486</v>
      </c>
      <c r="D255" s="406">
        <f t="shared" si="51"/>
        <v>486</v>
      </c>
      <c r="E255" s="407">
        <f t="shared" si="64"/>
        <v>0</v>
      </c>
      <c r="F255" s="395" t="s">
        <v>393</v>
      </c>
      <c r="G255" s="408">
        <f>VLOOKUP(C255,'[13]New ISB 19-20'!A:BX,76,FALSE)</f>
        <v>768825.38342375355</v>
      </c>
      <c r="H255" s="408">
        <f>VLOOKUP(C255,'[13]New ISB 19-20'!A:CD,81,FALSE)</f>
        <v>-5318</v>
      </c>
      <c r="I255" s="408"/>
      <c r="J255" s="408">
        <f t="shared" si="52"/>
        <v>763507.38342375355</v>
      </c>
      <c r="K255" s="606"/>
      <c r="L255" s="408">
        <f>VLOOKUP(C255,'[13]Adjusted Factors 19-20'!A:BQ,68,FALSE)*10000</f>
        <v>0</v>
      </c>
      <c r="M255" s="408">
        <f>VLOOKUP(C255,'[13]Adjusted Factors 19-20'!A:BR,69,FALSE)*10000</f>
        <v>0</v>
      </c>
      <c r="N255" s="408">
        <f>VLOOKUP(C255,'[13]Adjusted Factors 19-20'!A:BS,67,FALSE)*6000</f>
        <v>0</v>
      </c>
      <c r="O255" s="409">
        <f t="shared" si="53"/>
        <v>0</v>
      </c>
      <c r="P255" s="409"/>
      <c r="Q255" s="409">
        <f t="shared" si="54"/>
        <v>763507</v>
      </c>
      <c r="R255" s="409"/>
      <c r="S255" s="409"/>
      <c r="T255" s="406">
        <v>486</v>
      </c>
      <c r="U255" s="410">
        <f t="shared" si="65"/>
        <v>2200</v>
      </c>
      <c r="V255" s="410"/>
      <c r="W255" s="410">
        <f t="shared" si="55"/>
        <v>2436</v>
      </c>
      <c r="X255" s="410">
        <f t="shared" si="56"/>
        <v>382</v>
      </c>
      <c r="Y255" s="410">
        <f t="shared" si="57"/>
        <v>300</v>
      </c>
      <c r="Z255" s="410">
        <f t="shared" si="58"/>
        <v>-5318</v>
      </c>
      <c r="AA255" s="410">
        <f t="shared" si="59"/>
        <v>0</v>
      </c>
      <c r="AB255" s="410">
        <f>VLOOKUP(C255,'[13]Adjusted Factors 19-20'!A:N,14,FALSE)</f>
        <v>200</v>
      </c>
      <c r="AF255" s="408" t="e">
        <f>VLOOKUP(C255,#REF!,69,FALSE)</f>
        <v>#REF!</v>
      </c>
      <c r="AG255" s="406">
        <v>486</v>
      </c>
      <c r="AH255" s="407">
        <v>0</v>
      </c>
      <c r="AI255" s="395" t="s">
        <v>393</v>
      </c>
    </row>
    <row r="256" spans="1:35" hidden="1" x14ac:dyDescent="0.2">
      <c r="A256" s="395" t="str">
        <f t="shared" si="50"/>
        <v>487 - St Louis Roman Catholic Primary School</v>
      </c>
      <c r="B256" s="395">
        <v>487</v>
      </c>
      <c r="C256" s="406">
        <v>487</v>
      </c>
      <c r="D256" s="406" t="str">
        <f t="shared" si="51"/>
        <v>ACADEMY</v>
      </c>
      <c r="E256" s="407" t="str">
        <f t="shared" si="64"/>
        <v>ACADEMY</v>
      </c>
      <c r="F256" s="395" t="s">
        <v>394</v>
      </c>
      <c r="G256" s="408">
        <f>VLOOKUP(C256,'[13]New ISB 19-20'!A:BX,76,FALSE)</f>
        <v>1123732.5104934974</v>
      </c>
      <c r="H256" s="408">
        <f>VLOOKUP(C256,'[13]New ISB 19-20'!A:CD,81,FALSE)</f>
        <v>0</v>
      </c>
      <c r="I256" s="408"/>
      <c r="J256" s="408">
        <f t="shared" si="52"/>
        <v>1123732.5104934974</v>
      </c>
      <c r="K256" s="606"/>
      <c r="L256" s="408">
        <f>VLOOKUP(C256,'[13]Adjusted Factors 19-20'!A:BQ,68,FALSE)*10000</f>
        <v>0</v>
      </c>
      <c r="M256" s="408">
        <f>VLOOKUP(C256,'[13]Adjusted Factors 19-20'!A:BR,69,FALSE)*10000</f>
        <v>0</v>
      </c>
      <c r="N256" s="408">
        <f>VLOOKUP(C256,'[13]Adjusted Factors 19-20'!A:BS,67,FALSE)*6000</f>
        <v>0</v>
      </c>
      <c r="O256" s="409">
        <f t="shared" si="53"/>
        <v>0</v>
      </c>
      <c r="P256" s="409"/>
      <c r="Q256" s="409">
        <f t="shared" si="54"/>
        <v>1123733</v>
      </c>
      <c r="R256" s="409"/>
      <c r="S256" s="409"/>
      <c r="T256" s="406">
        <v>487</v>
      </c>
      <c r="U256" s="410">
        <f t="shared" si="65"/>
        <v>0</v>
      </c>
      <c r="V256" s="410"/>
      <c r="W256" s="410">
        <f t="shared" si="55"/>
        <v>0</v>
      </c>
      <c r="X256" s="410">
        <f t="shared" si="56"/>
        <v>0</v>
      </c>
      <c r="Y256" s="410">
        <f t="shared" si="57"/>
        <v>0</v>
      </c>
      <c r="Z256" s="410">
        <f t="shared" si="58"/>
        <v>0</v>
      </c>
      <c r="AA256" s="410">
        <f t="shared" si="59"/>
        <v>0</v>
      </c>
      <c r="AB256" s="410">
        <f>VLOOKUP(C256,'[13]Adjusted Factors 19-20'!A:N,14,FALSE)</f>
        <v>309</v>
      </c>
      <c r="AF256" s="408" t="e">
        <f>VLOOKUP(C256,#REF!,69,FALSE)</f>
        <v>#REF!</v>
      </c>
      <c r="AG256" s="406">
        <v>487</v>
      </c>
      <c r="AH256" s="407" t="s">
        <v>1</v>
      </c>
      <c r="AI256" s="395" t="s">
        <v>394</v>
      </c>
    </row>
    <row r="257" spans="1:35" x14ac:dyDescent="0.2">
      <c r="A257" s="395" t="str">
        <f t="shared" si="50"/>
        <v>488 - Norton CEVCP School</v>
      </c>
      <c r="B257" s="395">
        <v>488</v>
      </c>
      <c r="C257" s="406">
        <v>488</v>
      </c>
      <c r="D257" s="406">
        <f t="shared" si="51"/>
        <v>488</v>
      </c>
      <c r="E257" s="407">
        <f t="shared" si="64"/>
        <v>0</v>
      </c>
      <c r="F257" s="395" t="s">
        <v>395</v>
      </c>
      <c r="G257" s="408">
        <f>VLOOKUP(C257,'[13]New ISB 19-20'!A:BX,76,FALSE)</f>
        <v>772595.71771431353</v>
      </c>
      <c r="H257" s="408">
        <f>VLOOKUP(C257,'[13]New ISB 19-20'!A:CD,81,FALSE)</f>
        <v>-5371.18</v>
      </c>
      <c r="I257" s="408"/>
      <c r="J257" s="408">
        <f t="shared" si="52"/>
        <v>767224.53771431348</v>
      </c>
      <c r="K257" s="606"/>
      <c r="L257" s="408">
        <f>VLOOKUP(C257,'[13]Adjusted Factors 19-20'!A:BQ,68,FALSE)*10000</f>
        <v>0</v>
      </c>
      <c r="M257" s="408">
        <f>VLOOKUP(C257,'[13]Adjusted Factors 19-20'!A:BR,69,FALSE)*10000</f>
        <v>0</v>
      </c>
      <c r="N257" s="408">
        <f>VLOOKUP(C257,'[13]Adjusted Factors 19-20'!A:BS,67,FALSE)*6000</f>
        <v>0</v>
      </c>
      <c r="O257" s="409">
        <f t="shared" si="53"/>
        <v>0</v>
      </c>
      <c r="P257" s="409"/>
      <c r="Q257" s="409">
        <f t="shared" si="54"/>
        <v>767225</v>
      </c>
      <c r="R257" s="409"/>
      <c r="S257" s="409"/>
      <c r="T257" s="406">
        <v>488</v>
      </c>
      <c r="U257" s="410">
        <f t="shared" si="65"/>
        <v>2222</v>
      </c>
      <c r="V257" s="410"/>
      <c r="W257" s="410">
        <f t="shared" si="55"/>
        <v>2460.36</v>
      </c>
      <c r="X257" s="410">
        <f t="shared" si="56"/>
        <v>385.82</v>
      </c>
      <c r="Y257" s="410">
        <f t="shared" si="57"/>
        <v>303</v>
      </c>
      <c r="Z257" s="410">
        <f t="shared" si="58"/>
        <v>-5371.18</v>
      </c>
      <c r="AA257" s="410">
        <f t="shared" si="59"/>
        <v>0</v>
      </c>
      <c r="AB257" s="410">
        <f>VLOOKUP(C257,'[13]Adjusted Factors 19-20'!A:N,14,FALSE)</f>
        <v>202</v>
      </c>
      <c r="AF257" s="408" t="e">
        <f>VLOOKUP(C257,#REF!,69,FALSE)</f>
        <v>#REF!</v>
      </c>
      <c r="AG257" s="406">
        <v>488</v>
      </c>
      <c r="AH257" s="407">
        <v>0</v>
      </c>
      <c r="AI257" s="395" t="s">
        <v>395</v>
      </c>
    </row>
    <row r="258" spans="1:35" hidden="1" x14ac:dyDescent="0.2">
      <c r="A258" s="395" t="str">
        <f t="shared" si="50"/>
        <v>489 - Old Newton CEVCP School</v>
      </c>
      <c r="B258" s="395">
        <v>489</v>
      </c>
      <c r="C258" s="406">
        <v>489</v>
      </c>
      <c r="D258" s="406" t="str">
        <f t="shared" si="51"/>
        <v>ACADEMY</v>
      </c>
      <c r="E258" s="407" t="str">
        <f t="shared" si="64"/>
        <v>ACADEMY</v>
      </c>
      <c r="F258" s="395" t="s">
        <v>396</v>
      </c>
      <c r="G258" s="408">
        <f>VLOOKUP(C258,'[13]New ISB 19-20'!A:BX,76,FALSE)</f>
        <v>401648.38766594965</v>
      </c>
      <c r="H258" s="408">
        <f>VLOOKUP(C258,'[13]New ISB 19-20'!A:CD,81,FALSE)</f>
        <v>0</v>
      </c>
      <c r="I258" s="408"/>
      <c r="J258" s="408">
        <f t="shared" si="52"/>
        <v>401648.38766594965</v>
      </c>
      <c r="K258" s="606"/>
      <c r="L258" s="408">
        <f>VLOOKUP(C258,'[13]Adjusted Factors 19-20'!A:BQ,68,FALSE)*10000</f>
        <v>0</v>
      </c>
      <c r="M258" s="408">
        <f>VLOOKUP(C258,'[13]Adjusted Factors 19-20'!A:BR,69,FALSE)*10000</f>
        <v>0</v>
      </c>
      <c r="N258" s="408">
        <f>VLOOKUP(C258,'[13]Adjusted Factors 19-20'!A:BS,67,FALSE)*6000</f>
        <v>0</v>
      </c>
      <c r="O258" s="409">
        <f t="shared" si="53"/>
        <v>0</v>
      </c>
      <c r="P258" s="409"/>
      <c r="Q258" s="409">
        <f t="shared" si="54"/>
        <v>401648</v>
      </c>
      <c r="R258" s="409"/>
      <c r="S258" s="409"/>
      <c r="T258" s="406">
        <v>489</v>
      </c>
      <c r="U258" s="410">
        <f t="shared" si="65"/>
        <v>0</v>
      </c>
      <c r="V258" s="410"/>
      <c r="W258" s="410">
        <f t="shared" si="55"/>
        <v>0</v>
      </c>
      <c r="X258" s="410">
        <f t="shared" si="56"/>
        <v>0</v>
      </c>
      <c r="Y258" s="410">
        <f t="shared" si="57"/>
        <v>0</v>
      </c>
      <c r="Z258" s="410">
        <f t="shared" si="58"/>
        <v>0</v>
      </c>
      <c r="AA258" s="410">
        <f t="shared" si="59"/>
        <v>0</v>
      </c>
      <c r="AB258" s="410">
        <f>VLOOKUP(C258,'[13]Adjusted Factors 19-20'!A:N,14,FALSE)</f>
        <v>89</v>
      </c>
      <c r="AF258" s="408" t="e">
        <f>VLOOKUP(C258,#REF!,69,FALSE)</f>
        <v>#REF!</v>
      </c>
      <c r="AG258" s="406">
        <v>489</v>
      </c>
      <c r="AH258" s="407" t="s">
        <v>1</v>
      </c>
      <c r="AI258" s="395" t="s">
        <v>396</v>
      </c>
    </row>
    <row r="259" spans="1:35" hidden="1" x14ac:dyDescent="0.2">
      <c r="A259" s="395" t="str">
        <f t="shared" ref="A259:A322" si="66">CONCATENATE(B259," - ",F259)</f>
        <v>492 - Rattlesden CEVCP School</v>
      </c>
      <c r="B259" s="395">
        <v>492</v>
      </c>
      <c r="C259" s="406">
        <v>492</v>
      </c>
      <c r="D259" s="406" t="str">
        <f t="shared" ref="D259:D302" si="67">IF(E259="ACADEMY","ACADEMY",C259)</f>
        <v>ACADEMY</v>
      </c>
      <c r="E259" s="407" t="str">
        <f t="shared" si="64"/>
        <v>ACADEMY</v>
      </c>
      <c r="F259" s="395" t="s">
        <v>397</v>
      </c>
      <c r="G259" s="408">
        <f>VLOOKUP(C259,'[13]New ISB 19-20'!A:BX,76,FALSE)</f>
        <v>487617.0753196794</v>
      </c>
      <c r="H259" s="408">
        <f>VLOOKUP(C259,'[13]New ISB 19-20'!A:CD,81,FALSE)</f>
        <v>0</v>
      </c>
      <c r="I259" s="408"/>
      <c r="J259" s="408">
        <f t="shared" ref="J259:J301" si="68">G259+H259</f>
        <v>487617.0753196794</v>
      </c>
      <c r="K259" s="606"/>
      <c r="L259" s="408">
        <f>VLOOKUP(C259,'[13]Adjusted Factors 19-20'!A:BQ,68,FALSE)*10000</f>
        <v>0</v>
      </c>
      <c r="M259" s="408">
        <f>VLOOKUP(C259,'[13]Adjusted Factors 19-20'!A:BR,69,FALSE)*10000</f>
        <v>0</v>
      </c>
      <c r="N259" s="408">
        <f>VLOOKUP(C259,'[13]Adjusted Factors 19-20'!A:BS,67,FALSE)*6000</f>
        <v>0</v>
      </c>
      <c r="O259" s="409">
        <f t="shared" ref="O259:O322" si="69">SUM(L259:N259)</f>
        <v>0</v>
      </c>
      <c r="P259" s="409"/>
      <c r="Q259" s="409">
        <f t="shared" ref="Q259:Q322" si="70">ROUND(J259+K259+O259+P259,0)</f>
        <v>487617</v>
      </c>
      <c r="R259" s="409"/>
      <c r="S259" s="409"/>
      <c r="T259" s="406">
        <v>492</v>
      </c>
      <c r="U259" s="410">
        <f t="shared" si="65"/>
        <v>0</v>
      </c>
      <c r="V259" s="410"/>
      <c r="W259" s="410">
        <f t="shared" ref="W259:W301" si="71">IF(H259=0,0,$W$2*AB259)</f>
        <v>0</v>
      </c>
      <c r="X259" s="410">
        <f t="shared" ref="X259:X301" si="72">IF(H259=0,0,$X$2*AB259)</f>
        <v>0</v>
      </c>
      <c r="Y259" s="410">
        <f t="shared" ref="Y259:Y301" si="73">IF(H259=0,0,$Y$2*AB259)</f>
        <v>0</v>
      </c>
      <c r="Z259" s="410">
        <f t="shared" ref="Z259:Z301" si="74">-SUM(U259:Y259)</f>
        <v>0</v>
      </c>
      <c r="AA259" s="410">
        <f t="shared" ref="AA259:AA301" si="75">Z259-H259</f>
        <v>0</v>
      </c>
      <c r="AB259" s="410">
        <f>VLOOKUP(C259,'[13]Adjusted Factors 19-20'!A:N,14,FALSE)</f>
        <v>111</v>
      </c>
      <c r="AF259" s="408" t="e">
        <f>VLOOKUP(C259,#REF!,69,FALSE)</f>
        <v>#REF!</v>
      </c>
      <c r="AG259" s="406">
        <v>492</v>
      </c>
      <c r="AH259" s="407" t="s">
        <v>1</v>
      </c>
      <c r="AI259" s="395" t="s">
        <v>397</v>
      </c>
    </row>
    <row r="260" spans="1:35" hidden="1" x14ac:dyDescent="0.2">
      <c r="A260" s="395" t="str">
        <f t="shared" si="66"/>
        <v>494 - Ringshall School</v>
      </c>
      <c r="B260" s="395">
        <v>494</v>
      </c>
      <c r="C260" s="406">
        <v>494</v>
      </c>
      <c r="D260" s="406" t="str">
        <f t="shared" si="67"/>
        <v>ACADEMY</v>
      </c>
      <c r="E260" s="407" t="str">
        <f t="shared" si="64"/>
        <v>ACADEMY</v>
      </c>
      <c r="F260" s="395" t="s">
        <v>398</v>
      </c>
      <c r="G260" s="408">
        <f>VLOOKUP(C260,'[13]New ISB 19-20'!A:BX,76,FALSE)</f>
        <v>511672.28443647129</v>
      </c>
      <c r="H260" s="408">
        <f>VLOOKUP(C260,'[13]New ISB 19-20'!A:CD,81,FALSE)</f>
        <v>-3270.57</v>
      </c>
      <c r="I260" s="408"/>
      <c r="J260" s="408">
        <f t="shared" si="68"/>
        <v>508401.71443647129</v>
      </c>
      <c r="K260" s="606"/>
      <c r="L260" s="408">
        <f>VLOOKUP(C260,'[13]Adjusted Factors 19-20'!A:BQ,68,FALSE)*10000</f>
        <v>0</v>
      </c>
      <c r="M260" s="408">
        <f>VLOOKUP(C260,'[13]Adjusted Factors 19-20'!A:BR,69,FALSE)*10000</f>
        <v>0</v>
      </c>
      <c r="N260" s="408">
        <f>VLOOKUP(C260,'[13]Adjusted Factors 19-20'!A:BS,67,FALSE)*6000</f>
        <v>0</v>
      </c>
      <c r="O260" s="409">
        <f t="shared" si="69"/>
        <v>0</v>
      </c>
      <c r="P260" s="409"/>
      <c r="Q260" s="409">
        <f t="shared" si="70"/>
        <v>508402</v>
      </c>
      <c r="R260" s="409"/>
      <c r="S260" s="409"/>
      <c r="T260" s="406">
        <v>494</v>
      </c>
      <c r="U260" s="410">
        <f t="shared" si="65"/>
        <v>1353</v>
      </c>
      <c r="V260" s="410"/>
      <c r="W260" s="410">
        <f t="shared" si="71"/>
        <v>1498.1399999999999</v>
      </c>
      <c r="X260" s="410">
        <f t="shared" si="72"/>
        <v>234.92999999999998</v>
      </c>
      <c r="Y260" s="410">
        <f t="shared" si="73"/>
        <v>184.5</v>
      </c>
      <c r="Z260" s="410">
        <f t="shared" si="74"/>
        <v>-3270.5699999999997</v>
      </c>
      <c r="AA260" s="410">
        <f t="shared" si="75"/>
        <v>0</v>
      </c>
      <c r="AB260" s="410">
        <f>VLOOKUP(C260,'[13]Adjusted Factors 19-20'!A:N,14,FALSE)</f>
        <v>123</v>
      </c>
      <c r="AF260" s="408" t="e">
        <f>VLOOKUP(C260,#REF!,69,FALSE)</f>
        <v>#REF!</v>
      </c>
      <c r="AG260" s="406">
        <v>494</v>
      </c>
      <c r="AH260" s="407" t="s">
        <v>1</v>
      </c>
      <c r="AI260" s="395" t="s">
        <v>398</v>
      </c>
    </row>
    <row r="261" spans="1:35" x14ac:dyDescent="0.2">
      <c r="A261" s="395" t="str">
        <f t="shared" si="66"/>
        <v>495 - Risby CEVCP School</v>
      </c>
      <c r="B261" s="395">
        <v>495</v>
      </c>
      <c r="C261" s="406">
        <v>495</v>
      </c>
      <c r="D261" s="406">
        <f t="shared" si="67"/>
        <v>495</v>
      </c>
      <c r="E261" s="407">
        <f t="shared" si="64"/>
        <v>0</v>
      </c>
      <c r="F261" s="395" t="s">
        <v>399</v>
      </c>
      <c r="G261" s="408">
        <f>VLOOKUP(C261,'[13]New ISB 19-20'!A:BX,76,FALSE)</f>
        <v>647911.13015318429</v>
      </c>
      <c r="H261" s="408">
        <f>VLOOKUP(C261,'[13]New ISB 19-20'!A:CD,81,FALSE)</f>
        <v>-4467.12</v>
      </c>
      <c r="I261" s="408"/>
      <c r="J261" s="408">
        <f t="shared" si="68"/>
        <v>643444.0101531843</v>
      </c>
      <c r="K261" s="606"/>
      <c r="L261" s="408">
        <f>VLOOKUP(C261,'[13]Adjusted Factors 19-20'!A:BQ,68,FALSE)*10000</f>
        <v>0</v>
      </c>
      <c r="M261" s="408">
        <f>VLOOKUP(C261,'[13]Adjusted Factors 19-20'!A:BR,69,FALSE)*10000</f>
        <v>0</v>
      </c>
      <c r="N261" s="408">
        <f>VLOOKUP(C261,'[13]Adjusted Factors 19-20'!A:BS,67,FALSE)*6000</f>
        <v>0</v>
      </c>
      <c r="O261" s="409">
        <f t="shared" si="69"/>
        <v>0</v>
      </c>
      <c r="P261" s="409"/>
      <c r="Q261" s="409">
        <f t="shared" si="70"/>
        <v>643444</v>
      </c>
      <c r="R261" s="409"/>
      <c r="S261" s="409"/>
      <c r="T261" s="406">
        <v>495</v>
      </c>
      <c r="U261" s="410">
        <f t="shared" si="65"/>
        <v>1848</v>
      </c>
      <c r="V261" s="410"/>
      <c r="W261" s="410">
        <f t="shared" si="71"/>
        <v>2046.24</v>
      </c>
      <c r="X261" s="410">
        <f t="shared" si="72"/>
        <v>320.88</v>
      </c>
      <c r="Y261" s="410">
        <f t="shared" si="73"/>
        <v>252</v>
      </c>
      <c r="Z261" s="410">
        <f t="shared" si="74"/>
        <v>-4467.12</v>
      </c>
      <c r="AA261" s="410">
        <f t="shared" si="75"/>
        <v>0</v>
      </c>
      <c r="AB261" s="410">
        <f>VLOOKUP(C261,'[13]Adjusted Factors 19-20'!A:N,14,FALSE)</f>
        <v>168</v>
      </c>
      <c r="AF261" s="408" t="e">
        <f>VLOOKUP(C261,#REF!,69,FALSE)</f>
        <v>#REF!</v>
      </c>
      <c r="AG261" s="406">
        <v>495</v>
      </c>
      <c r="AH261" s="407">
        <v>0</v>
      </c>
      <c r="AI261" s="395" t="s">
        <v>399</v>
      </c>
    </row>
    <row r="262" spans="1:35" hidden="1" x14ac:dyDescent="0.2">
      <c r="A262" s="395" t="str">
        <f t="shared" si="66"/>
        <v>496 - Rougham CEVCP School</v>
      </c>
      <c r="B262" s="395">
        <v>496</v>
      </c>
      <c r="C262" s="406">
        <v>496</v>
      </c>
      <c r="D262" s="406" t="str">
        <f t="shared" si="67"/>
        <v>ACADEMY</v>
      </c>
      <c r="E262" s="407" t="str">
        <f t="shared" si="64"/>
        <v>ACADEMY</v>
      </c>
      <c r="F262" s="395" t="s">
        <v>400</v>
      </c>
      <c r="G262" s="408">
        <f>VLOOKUP(C262,'[13]New ISB 19-20'!A:BX,76,FALSE)</f>
        <v>691540.71576277667</v>
      </c>
      <c r="H262" s="408">
        <f>VLOOKUP(C262,'[13]New ISB 19-20'!A:CD,81,FALSE)</f>
        <v>0</v>
      </c>
      <c r="I262" s="408"/>
      <c r="J262" s="408">
        <f t="shared" si="68"/>
        <v>691540.71576277667</v>
      </c>
      <c r="K262" s="606"/>
      <c r="L262" s="408">
        <f>VLOOKUP(C262,'[13]Adjusted Factors 19-20'!A:BQ,68,FALSE)*10000</f>
        <v>0</v>
      </c>
      <c r="M262" s="408">
        <f>VLOOKUP(C262,'[13]Adjusted Factors 19-20'!A:BR,69,FALSE)*10000</f>
        <v>0</v>
      </c>
      <c r="N262" s="408">
        <f>VLOOKUP(C262,'[13]Adjusted Factors 19-20'!A:BS,67,FALSE)*6000</f>
        <v>0</v>
      </c>
      <c r="O262" s="409">
        <f t="shared" si="69"/>
        <v>0</v>
      </c>
      <c r="P262" s="409"/>
      <c r="Q262" s="409">
        <f t="shared" si="70"/>
        <v>691541</v>
      </c>
      <c r="R262" s="409"/>
      <c r="S262" s="409"/>
      <c r="T262" s="406">
        <v>496</v>
      </c>
      <c r="U262" s="410">
        <f t="shared" si="65"/>
        <v>0</v>
      </c>
      <c r="V262" s="410"/>
      <c r="W262" s="410">
        <f t="shared" si="71"/>
        <v>0</v>
      </c>
      <c r="X262" s="410">
        <f t="shared" si="72"/>
        <v>0</v>
      </c>
      <c r="Y262" s="410">
        <f t="shared" si="73"/>
        <v>0</v>
      </c>
      <c r="Z262" s="410">
        <f t="shared" si="74"/>
        <v>0</v>
      </c>
      <c r="AA262" s="410">
        <f t="shared" si="75"/>
        <v>0</v>
      </c>
      <c r="AB262" s="410">
        <f>VLOOKUP(C262,'[13]Adjusted Factors 19-20'!A:N,14,FALSE)</f>
        <v>182</v>
      </c>
      <c r="AF262" s="408" t="e">
        <f>VLOOKUP(C262,#REF!,69,FALSE)</f>
        <v>#REF!</v>
      </c>
      <c r="AG262" s="406">
        <v>496</v>
      </c>
      <c r="AH262" s="407" t="s">
        <v>1</v>
      </c>
      <c r="AI262" s="395" t="s">
        <v>400</v>
      </c>
    </row>
    <row r="263" spans="1:35" x14ac:dyDescent="0.2">
      <c r="A263" s="395" t="str">
        <f t="shared" si="66"/>
        <v>499 - Stanton Community Primary School</v>
      </c>
      <c r="B263" s="395">
        <v>499</v>
      </c>
      <c r="C263" s="406">
        <v>499</v>
      </c>
      <c r="D263" s="406">
        <f t="shared" si="67"/>
        <v>499</v>
      </c>
      <c r="E263" s="407">
        <f t="shared" si="64"/>
        <v>0</v>
      </c>
      <c r="F263" s="395" t="s">
        <v>401</v>
      </c>
      <c r="G263" s="408">
        <f>VLOOKUP(C263,'[13]New ISB 19-20'!A:BX,76,FALSE)</f>
        <v>771930.05952094006</v>
      </c>
      <c r="H263" s="408">
        <f>VLOOKUP(C263,'[13]New ISB 19-20'!A:CD,81,FALSE)</f>
        <v>-5291.41</v>
      </c>
      <c r="I263" s="408"/>
      <c r="J263" s="408">
        <f t="shared" si="68"/>
        <v>766638.64952094003</v>
      </c>
      <c r="K263" s="606"/>
      <c r="L263" s="408">
        <f>VLOOKUP(C263,'[13]Adjusted Factors 19-20'!A:BQ,68,FALSE)*10000</f>
        <v>0</v>
      </c>
      <c r="M263" s="408">
        <f>VLOOKUP(C263,'[13]Adjusted Factors 19-20'!A:BR,69,FALSE)*10000</f>
        <v>0</v>
      </c>
      <c r="N263" s="408">
        <f>VLOOKUP(C263,'[13]Adjusted Factors 19-20'!A:BS,67,FALSE)*6000</f>
        <v>0</v>
      </c>
      <c r="O263" s="409">
        <f t="shared" si="69"/>
        <v>0</v>
      </c>
      <c r="P263" s="409"/>
      <c r="Q263" s="409">
        <f t="shared" si="70"/>
        <v>766639</v>
      </c>
      <c r="R263" s="409"/>
      <c r="S263" s="409"/>
      <c r="T263" s="406">
        <v>499</v>
      </c>
      <c r="U263" s="410">
        <f t="shared" si="65"/>
        <v>2189</v>
      </c>
      <c r="V263" s="410"/>
      <c r="W263" s="410">
        <f t="shared" si="71"/>
        <v>2423.8200000000002</v>
      </c>
      <c r="X263" s="410">
        <f t="shared" si="72"/>
        <v>380.09</v>
      </c>
      <c r="Y263" s="410">
        <f t="shared" si="73"/>
        <v>298.5</v>
      </c>
      <c r="Z263" s="410">
        <f t="shared" si="74"/>
        <v>-5291.41</v>
      </c>
      <c r="AA263" s="410">
        <f t="shared" si="75"/>
        <v>0</v>
      </c>
      <c r="AB263" s="410">
        <f>VLOOKUP(C263,'[13]Adjusted Factors 19-20'!A:N,14,FALSE)</f>
        <v>199</v>
      </c>
      <c r="AF263" s="408" t="e">
        <f>VLOOKUP(C263,#REF!,69,FALSE)</f>
        <v>#REF!</v>
      </c>
      <c r="AG263" s="406">
        <v>499</v>
      </c>
      <c r="AH263" s="407">
        <v>0</v>
      </c>
      <c r="AI263" s="395" t="s">
        <v>401</v>
      </c>
    </row>
    <row r="264" spans="1:35" hidden="1" x14ac:dyDescent="0.2">
      <c r="A264" s="395" t="str">
        <f t="shared" si="66"/>
        <v>501 - Stoke-by-Nayland CEVCP School</v>
      </c>
      <c r="B264" s="395">
        <v>501</v>
      </c>
      <c r="C264" s="406">
        <v>501</v>
      </c>
      <c r="D264" s="406" t="str">
        <f t="shared" si="67"/>
        <v>ACADEMY</v>
      </c>
      <c r="E264" s="407" t="str">
        <f t="shared" si="64"/>
        <v>ACADEMY</v>
      </c>
      <c r="F264" s="395" t="s">
        <v>402</v>
      </c>
      <c r="G264" s="408">
        <f>VLOOKUP(C264,'[13]New ISB 19-20'!A:BX,76,FALSE)</f>
        <v>306620.22617940779</v>
      </c>
      <c r="H264" s="408">
        <f>VLOOKUP(C264,'[13]New ISB 19-20'!A:CD,81,FALSE)</f>
        <v>0</v>
      </c>
      <c r="I264" s="408"/>
      <c r="J264" s="408">
        <f t="shared" si="68"/>
        <v>306620.22617940779</v>
      </c>
      <c r="K264" s="606"/>
      <c r="L264" s="408">
        <f>VLOOKUP(C264,'[13]Adjusted Factors 19-20'!A:BQ,68,FALSE)*10000</f>
        <v>0</v>
      </c>
      <c r="M264" s="408">
        <f>VLOOKUP(C264,'[13]Adjusted Factors 19-20'!A:BR,69,FALSE)*10000</f>
        <v>0</v>
      </c>
      <c r="N264" s="408">
        <f>VLOOKUP(C264,'[13]Adjusted Factors 19-20'!A:BS,67,FALSE)*6000</f>
        <v>0</v>
      </c>
      <c r="O264" s="409">
        <f t="shared" si="69"/>
        <v>0</v>
      </c>
      <c r="P264" s="409"/>
      <c r="Q264" s="409">
        <f t="shared" si="70"/>
        <v>306620</v>
      </c>
      <c r="R264" s="409"/>
      <c r="S264" s="409"/>
      <c r="T264" s="406">
        <v>501</v>
      </c>
      <c r="U264" s="410">
        <f t="shared" si="65"/>
        <v>0</v>
      </c>
      <c r="V264" s="410"/>
      <c r="W264" s="410">
        <f t="shared" si="71"/>
        <v>0</v>
      </c>
      <c r="X264" s="410">
        <f t="shared" si="72"/>
        <v>0</v>
      </c>
      <c r="Y264" s="410">
        <f t="shared" si="73"/>
        <v>0</v>
      </c>
      <c r="Z264" s="410">
        <f t="shared" si="74"/>
        <v>0</v>
      </c>
      <c r="AA264" s="410">
        <f t="shared" si="75"/>
        <v>0</v>
      </c>
      <c r="AB264" s="410">
        <f>VLOOKUP(C264,'[13]Adjusted Factors 19-20'!A:N,14,FALSE)</f>
        <v>56</v>
      </c>
      <c r="AF264" s="408" t="e">
        <f>VLOOKUP(C264,#REF!,69,FALSE)</f>
        <v>#REF!</v>
      </c>
      <c r="AG264" s="406">
        <v>501</v>
      </c>
      <c r="AH264" s="407" t="s">
        <v>1</v>
      </c>
      <c r="AI264" s="395" t="s">
        <v>402</v>
      </c>
    </row>
    <row r="265" spans="1:35" x14ac:dyDescent="0.2">
      <c r="A265" s="395" t="str">
        <f t="shared" si="66"/>
        <v>502 - Chilton Community Primary School</v>
      </c>
      <c r="B265" s="395">
        <v>502</v>
      </c>
      <c r="C265" s="406">
        <v>502</v>
      </c>
      <c r="D265" s="406">
        <f t="shared" si="67"/>
        <v>502</v>
      </c>
      <c r="E265" s="407">
        <f t="shared" si="64"/>
        <v>0</v>
      </c>
      <c r="F265" s="395" t="s">
        <v>403</v>
      </c>
      <c r="G265" s="408">
        <f>VLOOKUP(C265,'[13]New ISB 19-20'!A:BX,76,FALSE)</f>
        <v>652965.95653901715</v>
      </c>
      <c r="H265" s="408">
        <f>VLOOKUP(C265,'[13]New ISB 19-20'!A:CD,81,FALSE)</f>
        <v>-3855.55</v>
      </c>
      <c r="I265" s="408"/>
      <c r="J265" s="408">
        <f t="shared" si="68"/>
        <v>649110.4065390171</v>
      </c>
      <c r="K265" s="606"/>
      <c r="L265" s="408">
        <f>VLOOKUP(C265,'[13]Adjusted Factors 19-20'!A:BQ,68,FALSE)*10000</f>
        <v>0</v>
      </c>
      <c r="M265" s="408">
        <f>VLOOKUP(C265,'[13]Adjusted Factors 19-20'!A:BR,69,FALSE)*10000</f>
        <v>0</v>
      </c>
      <c r="N265" s="408">
        <f>VLOOKUP(C265,'[13]Adjusted Factors 19-20'!A:BS,67,FALSE)*6000</f>
        <v>0</v>
      </c>
      <c r="O265" s="409">
        <f t="shared" si="69"/>
        <v>0</v>
      </c>
      <c r="P265" s="409"/>
      <c r="Q265" s="409">
        <f t="shared" si="70"/>
        <v>649110</v>
      </c>
      <c r="R265" s="409"/>
      <c r="S265" s="409"/>
      <c r="T265" s="406">
        <v>502</v>
      </c>
      <c r="U265" s="410">
        <f t="shared" si="65"/>
        <v>1595</v>
      </c>
      <c r="V265" s="410"/>
      <c r="W265" s="410">
        <f t="shared" si="71"/>
        <v>1766.1</v>
      </c>
      <c r="X265" s="410">
        <f t="shared" si="72"/>
        <v>276.95</v>
      </c>
      <c r="Y265" s="410">
        <f t="shared" si="73"/>
        <v>217.5</v>
      </c>
      <c r="Z265" s="410">
        <f t="shared" si="74"/>
        <v>-3855.5499999999997</v>
      </c>
      <c r="AA265" s="410">
        <f t="shared" si="75"/>
        <v>0</v>
      </c>
      <c r="AB265" s="410">
        <f>VLOOKUP(C265,'[13]Adjusted Factors 19-20'!A:N,14,FALSE)</f>
        <v>145</v>
      </c>
      <c r="AF265" s="408" t="e">
        <f>VLOOKUP(C265,#REF!,69,FALSE)</f>
        <v>#REF!</v>
      </c>
      <c r="AG265" s="406">
        <v>502</v>
      </c>
      <c r="AH265" s="407">
        <v>0</v>
      </c>
      <c r="AI265" s="395" t="s">
        <v>403</v>
      </c>
    </row>
    <row r="266" spans="1:35" x14ac:dyDescent="0.2">
      <c r="A266" s="395" t="str">
        <f t="shared" si="66"/>
        <v>503 - Abbots Hall Community Primary School</v>
      </c>
      <c r="B266" s="395">
        <v>503</v>
      </c>
      <c r="C266" s="406">
        <v>503</v>
      </c>
      <c r="D266" s="406">
        <f t="shared" si="67"/>
        <v>503</v>
      </c>
      <c r="E266" s="407">
        <f t="shared" si="64"/>
        <v>0</v>
      </c>
      <c r="F266" s="395" t="s">
        <v>404</v>
      </c>
      <c r="G266" s="408">
        <f>VLOOKUP(C266,'[13]New ISB 19-20'!A:BX,76,FALSE)</f>
        <v>1476891.7574207056</v>
      </c>
      <c r="H266" s="408">
        <f>VLOOKUP(C266,'[13]New ISB 19-20'!A:CD,81,FALSE)</f>
        <v>-10742.36</v>
      </c>
      <c r="I266" s="408"/>
      <c r="J266" s="408">
        <f t="shared" si="68"/>
        <v>1466149.3974207055</v>
      </c>
      <c r="K266" s="606"/>
      <c r="L266" s="408">
        <f>VLOOKUP(C266,'[13]Adjusted Factors 19-20'!A:BQ,68,FALSE)*10000</f>
        <v>0</v>
      </c>
      <c r="M266" s="408">
        <f>VLOOKUP(C266,'[13]Adjusted Factors 19-20'!A:BR,69,FALSE)*10000</f>
        <v>0</v>
      </c>
      <c r="N266" s="408">
        <f>VLOOKUP(C266,'[13]Adjusted Factors 19-20'!A:BS,67,FALSE)*6000</f>
        <v>0</v>
      </c>
      <c r="O266" s="409">
        <f t="shared" si="69"/>
        <v>0</v>
      </c>
      <c r="P266" s="409"/>
      <c r="Q266" s="409">
        <f t="shared" si="70"/>
        <v>1466149</v>
      </c>
      <c r="R266" s="409"/>
      <c r="S266" s="409"/>
      <c r="T266" s="406">
        <v>503</v>
      </c>
      <c r="U266" s="410">
        <f t="shared" si="65"/>
        <v>4444</v>
      </c>
      <c r="V266" s="410"/>
      <c r="W266" s="410">
        <f t="shared" si="71"/>
        <v>4920.72</v>
      </c>
      <c r="X266" s="410">
        <f t="shared" si="72"/>
        <v>771.64</v>
      </c>
      <c r="Y266" s="410">
        <f t="shared" si="73"/>
        <v>606</v>
      </c>
      <c r="Z266" s="410">
        <f t="shared" si="74"/>
        <v>-10742.36</v>
      </c>
      <c r="AA266" s="410">
        <f t="shared" si="75"/>
        <v>0</v>
      </c>
      <c r="AB266" s="410">
        <f>VLOOKUP(C266,'[13]Adjusted Factors 19-20'!A:N,14,FALSE)</f>
        <v>404</v>
      </c>
      <c r="AF266" s="408" t="e">
        <f>VLOOKUP(C266,#REF!,69,FALSE)</f>
        <v>#REF!</v>
      </c>
      <c r="AG266" s="406">
        <v>503</v>
      </c>
      <c r="AH266" s="407">
        <v>0</v>
      </c>
      <c r="AI266" s="395" t="s">
        <v>404</v>
      </c>
    </row>
    <row r="267" spans="1:35" x14ac:dyDescent="0.2">
      <c r="A267" s="395" t="str">
        <f t="shared" si="66"/>
        <v>504 - Wood Ley Community Primary School</v>
      </c>
      <c r="B267" s="395">
        <v>504</v>
      </c>
      <c r="C267" s="406">
        <v>504</v>
      </c>
      <c r="D267" s="406">
        <f t="shared" si="67"/>
        <v>504</v>
      </c>
      <c r="E267" s="407">
        <f t="shared" si="64"/>
        <v>0</v>
      </c>
      <c r="F267" s="395" t="s">
        <v>405</v>
      </c>
      <c r="G267" s="408">
        <f>VLOOKUP(C267,'[13]New ISB 19-20'!A:BX,76,FALSE)</f>
        <v>1119636.1507351622</v>
      </c>
      <c r="H267" s="408">
        <f>VLOOKUP(C267,'[13]New ISB 19-20'!A:CD,81,FALSE)</f>
        <v>-8003.59</v>
      </c>
      <c r="I267" s="408"/>
      <c r="J267" s="408">
        <f t="shared" si="68"/>
        <v>1111632.5607351621</v>
      </c>
      <c r="K267" s="606"/>
      <c r="L267" s="408">
        <f>VLOOKUP(C267,'[13]Adjusted Factors 19-20'!A:BQ,68,FALSE)*10000</f>
        <v>0</v>
      </c>
      <c r="M267" s="408">
        <f>VLOOKUP(C267,'[13]Adjusted Factors 19-20'!A:BR,69,FALSE)*10000</f>
        <v>0</v>
      </c>
      <c r="N267" s="408">
        <f>VLOOKUP(C267,'[13]Adjusted Factors 19-20'!A:BS,67,FALSE)*6000</f>
        <v>0</v>
      </c>
      <c r="O267" s="409">
        <f t="shared" si="69"/>
        <v>0</v>
      </c>
      <c r="P267" s="409"/>
      <c r="Q267" s="409">
        <f t="shared" si="70"/>
        <v>1111633</v>
      </c>
      <c r="R267" s="409"/>
      <c r="S267" s="409"/>
      <c r="T267" s="406">
        <v>504</v>
      </c>
      <c r="U267" s="410">
        <f t="shared" si="65"/>
        <v>3311</v>
      </c>
      <c r="V267" s="410"/>
      <c r="W267" s="410">
        <f t="shared" si="71"/>
        <v>3666.18</v>
      </c>
      <c r="X267" s="410">
        <f t="shared" si="72"/>
        <v>574.91</v>
      </c>
      <c r="Y267" s="410">
        <f t="shared" si="73"/>
        <v>451.5</v>
      </c>
      <c r="Z267" s="410">
        <f t="shared" si="74"/>
        <v>-8003.59</v>
      </c>
      <c r="AA267" s="410">
        <f t="shared" si="75"/>
        <v>0</v>
      </c>
      <c r="AB267" s="410">
        <f>VLOOKUP(C267,'[13]Adjusted Factors 19-20'!A:N,14,FALSE)</f>
        <v>301</v>
      </c>
      <c r="AF267" s="408" t="e">
        <f>VLOOKUP(C267,#REF!,69,FALSE)</f>
        <v>#REF!</v>
      </c>
      <c r="AG267" s="406">
        <v>504</v>
      </c>
      <c r="AH267" s="407">
        <v>0</v>
      </c>
      <c r="AI267" s="395" t="s">
        <v>405</v>
      </c>
    </row>
    <row r="268" spans="1:35" hidden="1" x14ac:dyDescent="0.2">
      <c r="A268" s="395" t="str">
        <f t="shared" si="66"/>
        <v>505 - Cedars Park Primary School</v>
      </c>
      <c r="B268" s="395">
        <v>505</v>
      </c>
      <c r="C268" s="406">
        <v>505</v>
      </c>
      <c r="D268" s="406" t="str">
        <f t="shared" si="67"/>
        <v>ACADEMY</v>
      </c>
      <c r="E268" s="407" t="str">
        <f t="shared" si="64"/>
        <v>ACADEMY</v>
      </c>
      <c r="F268" s="395" t="s">
        <v>406</v>
      </c>
      <c r="G268" s="408">
        <f>VLOOKUP(C268,'[13]New ISB 19-20'!A:BX,76,FALSE)</f>
        <v>1536100.3825999999</v>
      </c>
      <c r="H268" s="408">
        <f>VLOOKUP(C268,'[13]New ISB 19-20'!A:CD,81,FALSE)</f>
        <v>0</v>
      </c>
      <c r="I268" s="408"/>
      <c r="J268" s="408">
        <f t="shared" si="68"/>
        <v>1536100.3825999999</v>
      </c>
      <c r="K268" s="606"/>
      <c r="L268" s="408">
        <f>VLOOKUP(C268,'[13]Adjusted Factors 19-20'!A:BQ,68,FALSE)*10000</f>
        <v>0</v>
      </c>
      <c r="M268" s="408">
        <f>VLOOKUP(C268,'[13]Adjusted Factors 19-20'!A:BR,69,FALSE)*10000</f>
        <v>0</v>
      </c>
      <c r="N268" s="408">
        <f>VLOOKUP(C268,'[13]Adjusted Factors 19-20'!A:BS,67,FALSE)*6000</f>
        <v>0</v>
      </c>
      <c r="O268" s="409">
        <f t="shared" si="69"/>
        <v>0</v>
      </c>
      <c r="P268" s="409"/>
      <c r="Q268" s="409">
        <f t="shared" si="70"/>
        <v>1536100</v>
      </c>
      <c r="R268" s="409"/>
      <c r="S268" s="409"/>
      <c r="T268" s="406">
        <v>505</v>
      </c>
      <c r="U268" s="410">
        <f t="shared" si="65"/>
        <v>0</v>
      </c>
      <c r="V268" s="410"/>
      <c r="W268" s="410">
        <f t="shared" si="71"/>
        <v>0</v>
      </c>
      <c r="X268" s="410">
        <f t="shared" si="72"/>
        <v>0</v>
      </c>
      <c r="Y268" s="410">
        <f t="shared" si="73"/>
        <v>0</v>
      </c>
      <c r="Z268" s="410">
        <f t="shared" si="74"/>
        <v>0</v>
      </c>
      <c r="AA268" s="410">
        <f t="shared" si="75"/>
        <v>0</v>
      </c>
      <c r="AB268" s="410">
        <f>VLOOKUP(C268,'[13]Adjusted Factors 19-20'!A:N,14,FALSE)</f>
        <v>437</v>
      </c>
      <c r="AF268" s="408" t="e">
        <f>VLOOKUP(C268,#REF!,69,FALSE)</f>
        <v>#REF!</v>
      </c>
      <c r="AG268" s="406">
        <v>505</v>
      </c>
      <c r="AH268" s="407" t="s">
        <v>1</v>
      </c>
      <c r="AI268" s="395" t="s">
        <v>406</v>
      </c>
    </row>
    <row r="269" spans="1:35" x14ac:dyDescent="0.2">
      <c r="A269" s="395" t="str">
        <f t="shared" si="66"/>
        <v>506 - The Freeman Community Primary School</v>
      </c>
      <c r="B269" s="395">
        <v>506</v>
      </c>
      <c r="C269" s="406">
        <v>506</v>
      </c>
      <c r="D269" s="406">
        <f t="shared" si="67"/>
        <v>506</v>
      </c>
      <c r="E269" s="407">
        <f t="shared" si="64"/>
        <v>0</v>
      </c>
      <c r="F269" s="395" t="s">
        <v>407</v>
      </c>
      <c r="G269" s="408">
        <f>VLOOKUP(C269,'[13]New ISB 19-20'!A:BX,76,FALSE)</f>
        <v>768571.23192012007</v>
      </c>
      <c r="H269" s="408">
        <f>VLOOKUP(C269,'[13]New ISB 19-20'!A:CD,81,FALSE)</f>
        <v>-5397.7699999999995</v>
      </c>
      <c r="I269" s="408"/>
      <c r="J269" s="408">
        <f t="shared" si="68"/>
        <v>763173.46192012005</v>
      </c>
      <c r="K269" s="606"/>
      <c r="L269" s="408">
        <f>VLOOKUP(C269,'[13]Adjusted Factors 19-20'!A:BQ,68,FALSE)*10000</f>
        <v>0</v>
      </c>
      <c r="M269" s="408">
        <f>VLOOKUP(C269,'[13]Adjusted Factors 19-20'!A:BR,69,FALSE)*10000</f>
        <v>0</v>
      </c>
      <c r="N269" s="408">
        <f>VLOOKUP(C269,'[13]Adjusted Factors 19-20'!A:BS,67,FALSE)*6000</f>
        <v>0</v>
      </c>
      <c r="O269" s="409">
        <f t="shared" si="69"/>
        <v>0</v>
      </c>
      <c r="P269" s="409"/>
      <c r="Q269" s="409">
        <f t="shared" si="70"/>
        <v>763173</v>
      </c>
      <c r="R269" s="409"/>
      <c r="S269" s="409"/>
      <c r="T269" s="406">
        <v>506</v>
      </c>
      <c r="U269" s="410">
        <f t="shared" si="65"/>
        <v>2233</v>
      </c>
      <c r="V269" s="410"/>
      <c r="W269" s="410">
        <f t="shared" si="71"/>
        <v>2472.54</v>
      </c>
      <c r="X269" s="410">
        <f t="shared" si="72"/>
        <v>387.72999999999996</v>
      </c>
      <c r="Y269" s="410">
        <f t="shared" si="73"/>
        <v>304.5</v>
      </c>
      <c r="Z269" s="410">
        <f t="shared" si="74"/>
        <v>-5397.7699999999995</v>
      </c>
      <c r="AA269" s="410">
        <f t="shared" si="75"/>
        <v>0</v>
      </c>
      <c r="AB269" s="410">
        <f>VLOOKUP(C269,'[13]Adjusted Factors 19-20'!A:N,14,FALSE)</f>
        <v>203</v>
      </c>
      <c r="AF269" s="408" t="e">
        <f>VLOOKUP(C269,#REF!,69,FALSE)</f>
        <v>#REF!</v>
      </c>
      <c r="AG269" s="406">
        <v>506</v>
      </c>
      <c r="AH269" s="407">
        <v>0</v>
      </c>
      <c r="AI269" s="395" t="s">
        <v>407</v>
      </c>
    </row>
    <row r="270" spans="1:35" x14ac:dyDescent="0.2">
      <c r="A270" s="395" t="str">
        <f t="shared" si="66"/>
        <v>507 - St Gregory CEVCP School</v>
      </c>
      <c r="B270" s="395">
        <v>507</v>
      </c>
      <c r="C270" s="406">
        <v>507</v>
      </c>
      <c r="D270" s="406">
        <f t="shared" si="67"/>
        <v>507</v>
      </c>
      <c r="E270" s="407">
        <f t="shared" si="64"/>
        <v>0</v>
      </c>
      <c r="F270" s="395" t="s">
        <v>408</v>
      </c>
      <c r="G270" s="408">
        <f>VLOOKUP(C270,'[13]New ISB 19-20'!A:BX,76,FALSE)</f>
        <v>864921.45735451044</v>
      </c>
      <c r="H270" s="408">
        <f>VLOOKUP(C270,'[13]New ISB 19-20'!A:CD,81,FALSE)</f>
        <v>-5770.03</v>
      </c>
      <c r="I270" s="408"/>
      <c r="J270" s="408">
        <f t="shared" si="68"/>
        <v>859151.42735451041</v>
      </c>
      <c r="K270" s="606"/>
      <c r="L270" s="408">
        <f>VLOOKUP(C270,'[13]Adjusted Factors 19-20'!A:BQ,68,FALSE)*10000</f>
        <v>0</v>
      </c>
      <c r="M270" s="408">
        <f>VLOOKUP(C270,'[13]Adjusted Factors 19-20'!A:BR,69,FALSE)*10000</f>
        <v>0</v>
      </c>
      <c r="N270" s="408">
        <f>VLOOKUP(C270,'[13]Adjusted Factors 19-20'!A:BS,67,FALSE)*6000</f>
        <v>120000</v>
      </c>
      <c r="O270" s="409">
        <f t="shared" si="69"/>
        <v>120000</v>
      </c>
      <c r="P270" s="409"/>
      <c r="Q270" s="409">
        <f t="shared" si="70"/>
        <v>979151</v>
      </c>
      <c r="R270" s="409"/>
      <c r="S270" s="409"/>
      <c r="T270" s="406">
        <v>507</v>
      </c>
      <c r="U270" s="410">
        <f t="shared" si="65"/>
        <v>2387</v>
      </c>
      <c r="V270" s="410"/>
      <c r="W270" s="410">
        <f t="shared" si="71"/>
        <v>2643.06</v>
      </c>
      <c r="X270" s="410">
        <f t="shared" si="72"/>
        <v>414.46999999999997</v>
      </c>
      <c r="Y270" s="410">
        <f t="shared" si="73"/>
        <v>325.5</v>
      </c>
      <c r="Z270" s="410">
        <f t="shared" si="74"/>
        <v>-5770.03</v>
      </c>
      <c r="AA270" s="410">
        <f t="shared" si="75"/>
        <v>0</v>
      </c>
      <c r="AB270" s="410">
        <f>VLOOKUP(C270,'[13]Adjusted Factors 19-20'!A:N,14,FALSE)</f>
        <v>217</v>
      </c>
      <c r="AF270" s="408" t="e">
        <f>VLOOKUP(C270,#REF!,69,FALSE)</f>
        <v>#REF!</v>
      </c>
      <c r="AG270" s="406">
        <v>507</v>
      </c>
      <c r="AH270" s="407">
        <v>0</v>
      </c>
      <c r="AI270" s="395" t="s">
        <v>408</v>
      </c>
    </row>
    <row r="271" spans="1:35" x14ac:dyDescent="0.2">
      <c r="A271" s="395" t="str">
        <f t="shared" si="66"/>
        <v>508 - Trinity CEVAP School</v>
      </c>
      <c r="B271" s="395">
        <v>508</v>
      </c>
      <c r="C271" s="406">
        <v>508</v>
      </c>
      <c r="D271" s="406">
        <f t="shared" si="67"/>
        <v>508</v>
      </c>
      <c r="E271" s="407">
        <f t="shared" si="64"/>
        <v>0</v>
      </c>
      <c r="F271" s="395" t="s">
        <v>409</v>
      </c>
      <c r="G271" s="408">
        <f>VLOOKUP(C271,'[13]New ISB 19-20'!A:BX,76,FALSE)</f>
        <v>540133.95337298582</v>
      </c>
      <c r="H271" s="408">
        <f>VLOOKUP(C271,'[13]New ISB 19-20'!A:CD,81,FALSE)</f>
        <v>-3569.7075</v>
      </c>
      <c r="I271" s="408"/>
      <c r="J271" s="408">
        <f t="shared" si="68"/>
        <v>536564.2458729858</v>
      </c>
      <c r="K271" s="606"/>
      <c r="L271" s="408">
        <f>VLOOKUP(C271,'[13]Adjusted Factors 19-20'!A:BQ,68,FALSE)*10000</f>
        <v>0</v>
      </c>
      <c r="M271" s="408">
        <f>VLOOKUP(C271,'[13]Adjusted Factors 19-20'!A:BR,69,FALSE)*10000</f>
        <v>0</v>
      </c>
      <c r="N271" s="408">
        <f>VLOOKUP(C271,'[13]Adjusted Factors 19-20'!A:BS,67,FALSE)*6000</f>
        <v>0</v>
      </c>
      <c r="O271" s="409">
        <f t="shared" si="69"/>
        <v>0</v>
      </c>
      <c r="P271" s="409"/>
      <c r="Q271" s="409">
        <f t="shared" si="70"/>
        <v>536564</v>
      </c>
      <c r="R271" s="409"/>
      <c r="S271" s="409"/>
      <c r="T271" s="406">
        <v>508</v>
      </c>
      <c r="U271" s="410">
        <f t="shared" si="65"/>
        <v>1476.75</v>
      </c>
      <c r="V271" s="410"/>
      <c r="W271" s="410">
        <f t="shared" si="71"/>
        <v>1635.165</v>
      </c>
      <c r="X271" s="410">
        <f t="shared" si="72"/>
        <v>256.41749999999996</v>
      </c>
      <c r="Y271" s="410">
        <f t="shared" si="73"/>
        <v>201.375</v>
      </c>
      <c r="Z271" s="410">
        <f t="shared" si="74"/>
        <v>-3569.7075</v>
      </c>
      <c r="AA271" s="410">
        <f t="shared" si="75"/>
        <v>0</v>
      </c>
      <c r="AB271" s="410">
        <f>VLOOKUP(C271,'[13]Adjusted Factors 19-20'!A:N,14,FALSE)</f>
        <v>134.25</v>
      </c>
      <c r="AF271" s="408" t="e">
        <f>VLOOKUP(C271,#REF!,69,FALSE)</f>
        <v>#REF!</v>
      </c>
      <c r="AG271" s="406">
        <v>508</v>
      </c>
      <c r="AH271" s="407">
        <v>0</v>
      </c>
      <c r="AI271" s="395" t="s">
        <v>409</v>
      </c>
    </row>
    <row r="272" spans="1:35" x14ac:dyDescent="0.2">
      <c r="A272" s="395" t="str">
        <f t="shared" si="66"/>
        <v>509 - St Joseph's Roman Catholic Primary School</v>
      </c>
      <c r="B272" s="395">
        <v>509</v>
      </c>
      <c r="C272" s="406">
        <v>509</v>
      </c>
      <c r="D272" s="406">
        <f t="shared" si="67"/>
        <v>509</v>
      </c>
      <c r="E272" s="407">
        <f t="shared" si="64"/>
        <v>0</v>
      </c>
      <c r="F272" s="395" t="s">
        <v>410</v>
      </c>
      <c r="G272" s="408">
        <f>VLOOKUP(C272,'[13]New ISB 19-20'!A:BX,76,FALSE)</f>
        <v>625716.7715347209</v>
      </c>
      <c r="H272" s="408">
        <f>VLOOKUP(C272,'[13]New ISB 19-20'!A:CD,81,FALSE)</f>
        <v>-4094.86</v>
      </c>
      <c r="I272" s="408"/>
      <c r="J272" s="408">
        <f t="shared" si="68"/>
        <v>621621.91153472092</v>
      </c>
      <c r="K272" s="606"/>
      <c r="L272" s="408">
        <f>VLOOKUP(C272,'[13]Adjusted Factors 19-20'!A:BQ,68,FALSE)*10000</f>
        <v>0</v>
      </c>
      <c r="M272" s="408">
        <f>VLOOKUP(C272,'[13]Adjusted Factors 19-20'!A:BR,69,FALSE)*10000</f>
        <v>0</v>
      </c>
      <c r="N272" s="408">
        <f>VLOOKUP(C272,'[13]Adjusted Factors 19-20'!A:BS,67,FALSE)*6000</f>
        <v>0</v>
      </c>
      <c r="O272" s="409">
        <f t="shared" si="69"/>
        <v>0</v>
      </c>
      <c r="P272" s="409"/>
      <c r="Q272" s="409">
        <f t="shared" si="70"/>
        <v>621622</v>
      </c>
      <c r="R272" s="409"/>
      <c r="S272" s="409"/>
      <c r="T272" s="406">
        <v>509</v>
      </c>
      <c r="U272" s="410">
        <f t="shared" si="65"/>
        <v>1694</v>
      </c>
      <c r="V272" s="410"/>
      <c r="W272" s="410">
        <f t="shared" si="71"/>
        <v>1875.72</v>
      </c>
      <c r="X272" s="410">
        <f t="shared" si="72"/>
        <v>294.14</v>
      </c>
      <c r="Y272" s="410">
        <f t="shared" si="73"/>
        <v>231</v>
      </c>
      <c r="Z272" s="410">
        <f t="shared" si="74"/>
        <v>-4094.86</v>
      </c>
      <c r="AA272" s="410">
        <f t="shared" si="75"/>
        <v>0</v>
      </c>
      <c r="AB272" s="410">
        <f>VLOOKUP(C272,'[13]Adjusted Factors 19-20'!A:N,14,FALSE)</f>
        <v>154</v>
      </c>
      <c r="AF272" s="408" t="e">
        <f>VLOOKUP(C272,#REF!,69,FALSE)</f>
        <v>#REF!</v>
      </c>
      <c r="AG272" s="406">
        <v>509</v>
      </c>
      <c r="AH272" s="407">
        <v>0</v>
      </c>
      <c r="AI272" s="395" t="s">
        <v>410</v>
      </c>
    </row>
    <row r="273" spans="1:35" hidden="1" x14ac:dyDescent="0.2">
      <c r="A273" s="395" t="str">
        <f t="shared" si="66"/>
        <v>511 - Tudor CEVCP School</v>
      </c>
      <c r="B273" s="395">
        <v>511</v>
      </c>
      <c r="C273" s="406">
        <v>511</v>
      </c>
      <c r="D273" s="406" t="str">
        <f t="shared" si="67"/>
        <v>ACADEMY</v>
      </c>
      <c r="E273" s="407" t="str">
        <f t="shared" si="64"/>
        <v>ACADEMY</v>
      </c>
      <c r="F273" s="395" t="s">
        <v>411</v>
      </c>
      <c r="G273" s="408">
        <f>VLOOKUP(C273,'[13]New ISB 19-20'!A:BX,76,FALSE)</f>
        <v>893567.65782096912</v>
      </c>
      <c r="H273" s="408">
        <f>VLOOKUP(C273,'[13]New ISB 19-20'!A:CD,81,FALSE)</f>
        <v>0</v>
      </c>
      <c r="I273" s="408"/>
      <c r="J273" s="408">
        <f t="shared" si="68"/>
        <v>893567.65782096912</v>
      </c>
      <c r="K273" s="606"/>
      <c r="L273" s="408">
        <f>VLOOKUP(C273,'[13]Adjusted Factors 19-20'!A:BQ,68,FALSE)*10000</f>
        <v>0</v>
      </c>
      <c r="M273" s="408">
        <f>VLOOKUP(C273,'[13]Adjusted Factors 19-20'!A:BR,69,FALSE)*10000</f>
        <v>0</v>
      </c>
      <c r="N273" s="408">
        <f>VLOOKUP(C273,'[13]Adjusted Factors 19-20'!A:BS,67,FALSE)*6000</f>
        <v>0</v>
      </c>
      <c r="O273" s="409">
        <f t="shared" si="69"/>
        <v>0</v>
      </c>
      <c r="P273" s="409"/>
      <c r="Q273" s="409">
        <f t="shared" si="70"/>
        <v>893568</v>
      </c>
      <c r="R273" s="409"/>
      <c r="S273" s="409"/>
      <c r="T273" s="406">
        <v>511</v>
      </c>
      <c r="U273" s="410">
        <f t="shared" si="65"/>
        <v>0</v>
      </c>
      <c r="V273" s="410"/>
      <c r="W273" s="410">
        <f t="shared" si="71"/>
        <v>0</v>
      </c>
      <c r="X273" s="410">
        <f t="shared" si="72"/>
        <v>0</v>
      </c>
      <c r="Y273" s="410">
        <f t="shared" si="73"/>
        <v>0</v>
      </c>
      <c r="Z273" s="410">
        <f t="shared" si="74"/>
        <v>0</v>
      </c>
      <c r="AA273" s="410">
        <f t="shared" si="75"/>
        <v>0</v>
      </c>
      <c r="AB273" s="410">
        <f>VLOOKUP(C273,'[13]Adjusted Factors 19-20'!A:N,14,FALSE)</f>
        <v>217</v>
      </c>
      <c r="AF273" s="408" t="e">
        <f>VLOOKUP(C273,#REF!,69,FALSE)</f>
        <v>#REF!</v>
      </c>
      <c r="AG273" s="406">
        <v>511</v>
      </c>
      <c r="AH273" s="407" t="s">
        <v>1</v>
      </c>
      <c r="AI273" s="395" t="s">
        <v>411</v>
      </c>
    </row>
    <row r="274" spans="1:35" hidden="1" x14ac:dyDescent="0.2">
      <c r="A274" s="395" t="str">
        <f t="shared" si="66"/>
        <v>512 - Woodhall Community Primary School</v>
      </c>
      <c r="B274" s="395">
        <v>512</v>
      </c>
      <c r="C274" s="406">
        <v>512</v>
      </c>
      <c r="D274" s="406" t="str">
        <f t="shared" si="67"/>
        <v>ACADEMY</v>
      </c>
      <c r="E274" s="407" t="str">
        <f t="shared" si="64"/>
        <v>ACADEMY</v>
      </c>
      <c r="F274" s="395" t="s">
        <v>412</v>
      </c>
      <c r="G274" s="408">
        <f>VLOOKUP(C274,'[13]New ISB 19-20'!A:BX,76,FALSE)</f>
        <v>1497052.6060999564</v>
      </c>
      <c r="H274" s="408">
        <f>VLOOKUP(C274,'[13]New ISB 19-20'!A:CD,81,FALSE)</f>
        <v>0</v>
      </c>
      <c r="I274" s="408"/>
      <c r="J274" s="408">
        <f t="shared" si="68"/>
        <v>1497052.6060999564</v>
      </c>
      <c r="K274" s="606"/>
      <c r="L274" s="408">
        <f>VLOOKUP(C274,'[13]Adjusted Factors 19-20'!A:BQ,68,FALSE)*10000</f>
        <v>0</v>
      </c>
      <c r="M274" s="408">
        <f>VLOOKUP(C274,'[13]Adjusted Factors 19-20'!A:BR,69,FALSE)*10000</f>
        <v>0</v>
      </c>
      <c r="N274" s="408">
        <f>VLOOKUP(C274,'[13]Adjusted Factors 19-20'!A:BS,67,FALSE)*6000</f>
        <v>0</v>
      </c>
      <c r="O274" s="409">
        <f t="shared" si="69"/>
        <v>0</v>
      </c>
      <c r="P274" s="409"/>
      <c r="Q274" s="409">
        <f t="shared" si="70"/>
        <v>1497053</v>
      </c>
      <c r="R274" s="409"/>
      <c r="S274" s="409"/>
      <c r="T274" s="406">
        <v>512</v>
      </c>
      <c r="U274" s="410">
        <f t="shared" si="65"/>
        <v>0</v>
      </c>
      <c r="V274" s="410"/>
      <c r="W274" s="410">
        <f t="shared" si="71"/>
        <v>0</v>
      </c>
      <c r="X274" s="410">
        <f t="shared" si="72"/>
        <v>0</v>
      </c>
      <c r="Y274" s="410">
        <f t="shared" si="73"/>
        <v>0</v>
      </c>
      <c r="Z274" s="410">
        <f t="shared" si="74"/>
        <v>0</v>
      </c>
      <c r="AA274" s="410">
        <f t="shared" si="75"/>
        <v>0</v>
      </c>
      <c r="AB274" s="410">
        <f>VLOOKUP(C274,'[13]Adjusted Factors 19-20'!A:N,14,FALSE)</f>
        <v>387</v>
      </c>
      <c r="AF274" s="408" t="e">
        <f>VLOOKUP(C274,#REF!,69,FALSE)</f>
        <v>#REF!</v>
      </c>
      <c r="AG274" s="406">
        <v>512</v>
      </c>
      <c r="AH274" s="407" t="s">
        <v>1</v>
      </c>
      <c r="AI274" s="395" t="s">
        <v>412</v>
      </c>
    </row>
    <row r="275" spans="1:35" x14ac:dyDescent="0.2">
      <c r="A275" s="395" t="str">
        <f t="shared" si="66"/>
        <v>513 - Thurlow CEVCP School</v>
      </c>
      <c r="B275" s="395">
        <v>513</v>
      </c>
      <c r="C275" s="406">
        <v>513</v>
      </c>
      <c r="D275" s="406">
        <f t="shared" si="67"/>
        <v>513</v>
      </c>
      <c r="E275" s="407">
        <f t="shared" si="64"/>
        <v>0</v>
      </c>
      <c r="F275" s="395" t="s">
        <v>413</v>
      </c>
      <c r="G275" s="408">
        <f>VLOOKUP(C275,'[13]New ISB 19-20'!A:BX,76,FALSE)</f>
        <v>482483.05283713888</v>
      </c>
      <c r="H275" s="408">
        <f>VLOOKUP(C275,'[13]New ISB 19-20'!A:CD,81,FALSE)</f>
        <v>-2845.13</v>
      </c>
      <c r="I275" s="408"/>
      <c r="J275" s="408">
        <f t="shared" si="68"/>
        <v>479637.92283713887</v>
      </c>
      <c r="K275" s="606"/>
      <c r="L275" s="408">
        <f>VLOOKUP(C275,'[13]Adjusted Factors 19-20'!A:BQ,68,FALSE)*10000</f>
        <v>0</v>
      </c>
      <c r="M275" s="408">
        <f>VLOOKUP(C275,'[13]Adjusted Factors 19-20'!A:BR,69,FALSE)*10000</f>
        <v>0</v>
      </c>
      <c r="N275" s="408">
        <f>VLOOKUP(C275,'[13]Adjusted Factors 19-20'!A:BS,67,FALSE)*6000</f>
        <v>0</v>
      </c>
      <c r="O275" s="409">
        <f t="shared" si="69"/>
        <v>0</v>
      </c>
      <c r="P275" s="409"/>
      <c r="Q275" s="409">
        <f t="shared" si="70"/>
        <v>479638</v>
      </c>
      <c r="R275" s="409"/>
      <c r="S275" s="409"/>
      <c r="T275" s="406">
        <v>513</v>
      </c>
      <c r="U275" s="410">
        <f t="shared" si="65"/>
        <v>1177</v>
      </c>
      <c r="V275" s="410"/>
      <c r="W275" s="410">
        <f t="shared" si="71"/>
        <v>1303.26</v>
      </c>
      <c r="X275" s="410">
        <f t="shared" si="72"/>
        <v>204.37</v>
      </c>
      <c r="Y275" s="410">
        <f t="shared" si="73"/>
        <v>160.5</v>
      </c>
      <c r="Z275" s="410">
        <f t="shared" si="74"/>
        <v>-2845.13</v>
      </c>
      <c r="AA275" s="410">
        <f t="shared" si="75"/>
        <v>0</v>
      </c>
      <c r="AB275" s="410">
        <f>VLOOKUP(C275,'[13]Adjusted Factors 19-20'!A:N,14,FALSE)</f>
        <v>107</v>
      </c>
      <c r="AF275" s="408" t="e">
        <f>VLOOKUP(C275,#REF!,69,FALSE)</f>
        <v>#REF!</v>
      </c>
      <c r="AG275" s="406">
        <v>513</v>
      </c>
      <c r="AH275" s="407">
        <v>0</v>
      </c>
      <c r="AI275" s="395" t="s">
        <v>413</v>
      </c>
    </row>
    <row r="276" spans="1:35" hidden="1" x14ac:dyDescent="0.2">
      <c r="A276" s="395" t="str">
        <f t="shared" si="66"/>
        <v>514 - Thurston CEVCP School</v>
      </c>
      <c r="B276" s="395">
        <v>514</v>
      </c>
      <c r="C276" s="406">
        <v>514</v>
      </c>
      <c r="D276" s="406" t="str">
        <f t="shared" si="67"/>
        <v>ACADEMY</v>
      </c>
      <c r="E276" s="407" t="str">
        <f t="shared" si="64"/>
        <v>ACADEMY</v>
      </c>
      <c r="F276" s="395" t="s">
        <v>414</v>
      </c>
      <c r="G276" s="408">
        <f>VLOOKUP(C276,'[13]New ISB 19-20'!A:BX,76,FALSE)</f>
        <v>771435.65301603777</v>
      </c>
      <c r="H276" s="408">
        <f>VLOOKUP(C276,'[13]New ISB 19-20'!A:CD,81,FALSE)</f>
        <v>0</v>
      </c>
      <c r="I276" s="408"/>
      <c r="J276" s="408">
        <f t="shared" si="68"/>
        <v>771435.65301603777</v>
      </c>
      <c r="K276" s="606"/>
      <c r="L276" s="408">
        <f>VLOOKUP(C276,'[13]Adjusted Factors 19-20'!A:BQ,68,FALSE)*10000</f>
        <v>0</v>
      </c>
      <c r="M276" s="408">
        <f>VLOOKUP(C276,'[13]Adjusted Factors 19-20'!A:BR,69,FALSE)*10000</f>
        <v>0</v>
      </c>
      <c r="N276" s="408">
        <f>VLOOKUP(C276,'[13]Adjusted Factors 19-20'!A:BS,67,FALSE)*6000</f>
        <v>0</v>
      </c>
      <c r="O276" s="409">
        <f t="shared" si="69"/>
        <v>0</v>
      </c>
      <c r="P276" s="409"/>
      <c r="Q276" s="409">
        <f t="shared" si="70"/>
        <v>771436</v>
      </c>
      <c r="R276" s="409"/>
      <c r="S276" s="409"/>
      <c r="T276" s="406">
        <v>514</v>
      </c>
      <c r="U276" s="410">
        <f t="shared" si="65"/>
        <v>0</v>
      </c>
      <c r="V276" s="410"/>
      <c r="W276" s="410">
        <f t="shared" si="71"/>
        <v>0</v>
      </c>
      <c r="X276" s="410">
        <f t="shared" si="72"/>
        <v>0</v>
      </c>
      <c r="Y276" s="410">
        <f t="shared" si="73"/>
        <v>0</v>
      </c>
      <c r="Z276" s="410">
        <f t="shared" si="74"/>
        <v>0</v>
      </c>
      <c r="AA276" s="410">
        <f t="shared" si="75"/>
        <v>0</v>
      </c>
      <c r="AB276" s="410">
        <f>VLOOKUP(C276,'[13]Adjusted Factors 19-20'!A:N,14,FALSE)</f>
        <v>205</v>
      </c>
      <c r="AF276" s="408" t="e">
        <f>VLOOKUP(C276,#REF!,69,FALSE)</f>
        <v>#REF!</v>
      </c>
      <c r="AG276" s="406">
        <v>514</v>
      </c>
      <c r="AH276" s="407" t="s">
        <v>1</v>
      </c>
      <c r="AI276" s="395" t="s">
        <v>414</v>
      </c>
    </row>
    <row r="277" spans="1:35" hidden="1" x14ac:dyDescent="0.2">
      <c r="A277" s="395" t="str">
        <f t="shared" si="66"/>
        <v>515 - St Christopher's CEVCP School</v>
      </c>
      <c r="B277" s="395">
        <v>515</v>
      </c>
      <c r="C277" s="406">
        <v>515</v>
      </c>
      <c r="D277" s="406" t="str">
        <f t="shared" si="67"/>
        <v>ACADEMY</v>
      </c>
      <c r="E277" s="407" t="str">
        <f t="shared" si="64"/>
        <v>ACADEMY</v>
      </c>
      <c r="F277" s="395" t="s">
        <v>415</v>
      </c>
      <c r="G277" s="408">
        <f>VLOOKUP(C277,'[13]New ISB 19-20'!A:BX,76,FALSE)</f>
        <v>1217224.2451896227</v>
      </c>
      <c r="H277" s="408">
        <f>VLOOKUP(C277,'[13]New ISB 19-20'!A:CD,81,FALSE)</f>
        <v>0</v>
      </c>
      <c r="I277" s="408"/>
      <c r="J277" s="408">
        <f t="shared" si="68"/>
        <v>1217224.2451896227</v>
      </c>
      <c r="K277" s="606"/>
      <c r="L277" s="408">
        <f>VLOOKUP(C277,'[13]Adjusted Factors 19-20'!A:BQ,68,FALSE)*10000</f>
        <v>0</v>
      </c>
      <c r="M277" s="408">
        <f>VLOOKUP(C277,'[13]Adjusted Factors 19-20'!A:BR,69,FALSE)*10000</f>
        <v>0</v>
      </c>
      <c r="N277" s="408">
        <f>VLOOKUP(C277,'[13]Adjusted Factors 19-20'!A:BS,67,FALSE)*6000</f>
        <v>0</v>
      </c>
      <c r="O277" s="409">
        <f t="shared" si="69"/>
        <v>0</v>
      </c>
      <c r="P277" s="409"/>
      <c r="Q277" s="409">
        <f t="shared" si="70"/>
        <v>1217224</v>
      </c>
      <c r="R277" s="409"/>
      <c r="S277" s="409"/>
      <c r="T277" s="406">
        <v>515</v>
      </c>
      <c r="U277" s="410">
        <f t="shared" si="65"/>
        <v>0</v>
      </c>
      <c r="V277" s="410"/>
      <c r="W277" s="410">
        <f t="shared" si="71"/>
        <v>0</v>
      </c>
      <c r="X277" s="410">
        <f t="shared" si="72"/>
        <v>0</v>
      </c>
      <c r="Y277" s="410">
        <f t="shared" si="73"/>
        <v>0</v>
      </c>
      <c r="Z277" s="410">
        <f t="shared" si="74"/>
        <v>0</v>
      </c>
      <c r="AA277" s="410">
        <f t="shared" si="75"/>
        <v>0</v>
      </c>
      <c r="AB277" s="410">
        <f>VLOOKUP(C277,'[13]Adjusted Factors 19-20'!A:N,14,FALSE)</f>
        <v>322</v>
      </c>
      <c r="AF277" s="408" t="e">
        <f>VLOOKUP(C277,#REF!,69,FALSE)</f>
        <v>#REF!</v>
      </c>
      <c r="AG277" s="406">
        <v>515</v>
      </c>
      <c r="AH277" s="407" t="s">
        <v>1</v>
      </c>
      <c r="AI277" s="395" t="s">
        <v>415</v>
      </c>
    </row>
    <row r="278" spans="1:35" x14ac:dyDescent="0.2">
      <c r="A278" s="395" t="str">
        <f t="shared" si="66"/>
        <v>517 - Walsham-le-Willows CEVCP School</v>
      </c>
      <c r="B278" s="395">
        <v>517</v>
      </c>
      <c r="C278" s="406">
        <v>517</v>
      </c>
      <c r="D278" s="406">
        <f t="shared" si="67"/>
        <v>517</v>
      </c>
      <c r="E278" s="407">
        <f t="shared" si="64"/>
        <v>0</v>
      </c>
      <c r="F278" s="395" t="s">
        <v>416</v>
      </c>
      <c r="G278" s="408">
        <f>VLOOKUP(C278,'[13]New ISB 19-20'!A:BX,76,FALSE)</f>
        <v>569487.23955668521</v>
      </c>
      <c r="H278" s="408">
        <f>VLOOKUP(C278,'[13]New ISB 19-20'!A:CD,81,FALSE)</f>
        <v>-3642.83</v>
      </c>
      <c r="I278" s="408"/>
      <c r="J278" s="408">
        <f t="shared" si="68"/>
        <v>565844.40955668525</v>
      </c>
      <c r="K278" s="606"/>
      <c r="L278" s="408">
        <f>VLOOKUP(C278,'[13]Adjusted Factors 19-20'!A:BQ,68,FALSE)*10000</f>
        <v>0</v>
      </c>
      <c r="M278" s="408">
        <f>VLOOKUP(C278,'[13]Adjusted Factors 19-20'!A:BR,69,FALSE)*10000</f>
        <v>0</v>
      </c>
      <c r="N278" s="408">
        <f>VLOOKUP(C278,'[13]Adjusted Factors 19-20'!A:BS,67,FALSE)*6000</f>
        <v>0</v>
      </c>
      <c r="O278" s="409">
        <f t="shared" si="69"/>
        <v>0</v>
      </c>
      <c r="P278" s="409"/>
      <c r="Q278" s="409">
        <f t="shared" si="70"/>
        <v>565844</v>
      </c>
      <c r="R278" s="409"/>
      <c r="S278" s="409"/>
      <c r="T278" s="406">
        <v>517</v>
      </c>
      <c r="U278" s="410">
        <f t="shared" si="65"/>
        <v>1507</v>
      </c>
      <c r="V278" s="410"/>
      <c r="W278" s="410">
        <f t="shared" si="71"/>
        <v>1668.6599999999999</v>
      </c>
      <c r="X278" s="410">
        <f t="shared" si="72"/>
        <v>261.67</v>
      </c>
      <c r="Y278" s="410">
        <f t="shared" si="73"/>
        <v>205.5</v>
      </c>
      <c r="Z278" s="410">
        <f t="shared" si="74"/>
        <v>-3642.83</v>
      </c>
      <c r="AA278" s="410">
        <f t="shared" si="75"/>
        <v>0</v>
      </c>
      <c r="AB278" s="410">
        <f>VLOOKUP(C278,'[13]Adjusted Factors 19-20'!A:N,14,FALSE)</f>
        <v>137</v>
      </c>
      <c r="AF278" s="408" t="e">
        <f>VLOOKUP(C278,#REF!,69,FALSE)</f>
        <v>#REF!</v>
      </c>
      <c r="AG278" s="406">
        <v>517</v>
      </c>
      <c r="AH278" s="407">
        <v>0</v>
      </c>
      <c r="AI278" s="395" t="s">
        <v>416</v>
      </c>
    </row>
    <row r="279" spans="1:35" hidden="1" x14ac:dyDescent="0.2">
      <c r="A279" s="395" t="str">
        <f t="shared" si="66"/>
        <v>521 - Wickhambrook Community Primary School</v>
      </c>
      <c r="B279" s="395">
        <v>521</v>
      </c>
      <c r="C279" s="406">
        <v>521</v>
      </c>
      <c r="D279" s="406" t="str">
        <f t="shared" si="67"/>
        <v>ACADEMY</v>
      </c>
      <c r="E279" s="407" t="str">
        <f t="shared" si="64"/>
        <v>ACADEMY</v>
      </c>
      <c r="F279" s="395" t="s">
        <v>417</v>
      </c>
      <c r="G279" s="408">
        <f>VLOOKUP(C279,'[13]New ISB 19-20'!A:BX,76,FALSE)</f>
        <v>635096.22985941602</v>
      </c>
      <c r="H279" s="408">
        <f>VLOOKUP(C279,'[13]New ISB 19-20'!A:CD,81,FALSE)</f>
        <v>0</v>
      </c>
      <c r="I279" s="408"/>
      <c r="J279" s="408">
        <f t="shared" si="68"/>
        <v>635096.22985941602</v>
      </c>
      <c r="K279" s="606"/>
      <c r="L279" s="408">
        <f>VLOOKUP(C279,'[13]Adjusted Factors 19-20'!A:BQ,68,FALSE)*10000</f>
        <v>0</v>
      </c>
      <c r="M279" s="408">
        <f>VLOOKUP(C279,'[13]Adjusted Factors 19-20'!A:BR,69,FALSE)*10000</f>
        <v>0</v>
      </c>
      <c r="N279" s="408">
        <f>VLOOKUP(C279,'[13]Adjusted Factors 19-20'!A:BS,67,FALSE)*6000</f>
        <v>0</v>
      </c>
      <c r="O279" s="409">
        <f t="shared" si="69"/>
        <v>0</v>
      </c>
      <c r="P279" s="409"/>
      <c r="Q279" s="409">
        <f t="shared" si="70"/>
        <v>635096</v>
      </c>
      <c r="R279" s="409"/>
      <c r="S279" s="409"/>
      <c r="T279" s="406">
        <v>521</v>
      </c>
      <c r="U279" s="410">
        <f t="shared" si="65"/>
        <v>0</v>
      </c>
      <c r="V279" s="410"/>
      <c r="W279" s="410">
        <f t="shared" si="71"/>
        <v>0</v>
      </c>
      <c r="X279" s="410">
        <f t="shared" si="72"/>
        <v>0</v>
      </c>
      <c r="Y279" s="410">
        <f t="shared" si="73"/>
        <v>0</v>
      </c>
      <c r="Z279" s="410">
        <f t="shared" si="74"/>
        <v>0</v>
      </c>
      <c r="AA279" s="410">
        <f t="shared" si="75"/>
        <v>0</v>
      </c>
      <c r="AB279" s="410">
        <f>VLOOKUP(C279,'[13]Adjusted Factors 19-20'!A:N,14,FALSE)</f>
        <v>164</v>
      </c>
      <c r="AF279" s="408" t="e">
        <f>VLOOKUP(C279,#REF!,69,FALSE)</f>
        <v>#REF!</v>
      </c>
      <c r="AG279" s="406">
        <v>521</v>
      </c>
      <c r="AH279" s="407" t="s">
        <v>1</v>
      </c>
      <c r="AI279" s="395" t="s">
        <v>417</v>
      </c>
    </row>
    <row r="280" spans="1:35" hidden="1" x14ac:dyDescent="0.2">
      <c r="A280" s="395" t="str">
        <f t="shared" si="66"/>
        <v>522 - Woolpit Community Primary School</v>
      </c>
      <c r="B280" s="395">
        <v>522</v>
      </c>
      <c r="C280" s="406">
        <v>522</v>
      </c>
      <c r="D280" s="406" t="str">
        <f t="shared" si="67"/>
        <v>ACADEMY</v>
      </c>
      <c r="E280" s="407" t="str">
        <f t="shared" si="64"/>
        <v>ACADEMY</v>
      </c>
      <c r="F280" s="395" t="s">
        <v>418</v>
      </c>
      <c r="G280" s="408">
        <f>VLOOKUP(C280,'[13]New ISB 19-20'!A:BX,76,FALSE)</f>
        <v>657165.90012270969</v>
      </c>
      <c r="H280" s="408">
        <f>VLOOKUP(C280,'[13]New ISB 19-20'!A:CD,81,FALSE)</f>
        <v>0</v>
      </c>
      <c r="I280" s="408"/>
      <c r="J280" s="408">
        <f t="shared" si="68"/>
        <v>657165.90012270969</v>
      </c>
      <c r="K280" s="606"/>
      <c r="L280" s="408">
        <f>VLOOKUP(C280,'[13]Adjusted Factors 19-20'!A:BQ,68,FALSE)*10000</f>
        <v>0</v>
      </c>
      <c r="M280" s="408">
        <f>VLOOKUP(C280,'[13]Adjusted Factors 19-20'!A:BR,69,FALSE)*10000</f>
        <v>0</v>
      </c>
      <c r="N280" s="408">
        <f>VLOOKUP(C280,'[13]Adjusted Factors 19-20'!A:BS,67,FALSE)*6000</f>
        <v>0</v>
      </c>
      <c r="O280" s="409">
        <f t="shared" si="69"/>
        <v>0</v>
      </c>
      <c r="P280" s="409"/>
      <c r="Q280" s="409">
        <f t="shared" si="70"/>
        <v>657166</v>
      </c>
      <c r="R280" s="409"/>
      <c r="S280" s="409"/>
      <c r="T280" s="406">
        <v>522</v>
      </c>
      <c r="U280" s="410">
        <f t="shared" si="65"/>
        <v>0</v>
      </c>
      <c r="V280" s="410"/>
      <c r="W280" s="410">
        <f t="shared" si="71"/>
        <v>0</v>
      </c>
      <c r="X280" s="410">
        <f t="shared" si="72"/>
        <v>0</v>
      </c>
      <c r="Y280" s="410">
        <f t="shared" si="73"/>
        <v>0</v>
      </c>
      <c r="Z280" s="410">
        <f t="shared" si="74"/>
        <v>0</v>
      </c>
      <c r="AA280" s="410">
        <f t="shared" si="75"/>
        <v>0</v>
      </c>
      <c r="AB280" s="410">
        <f>VLOOKUP(C280,'[13]Adjusted Factors 19-20'!A:N,14,FALSE)</f>
        <v>159</v>
      </c>
      <c r="AF280" s="408" t="e">
        <f>VLOOKUP(C280,#REF!,69,FALSE)</f>
        <v>#REF!</v>
      </c>
      <c r="AG280" s="406">
        <v>522</v>
      </c>
      <c r="AH280" s="407" t="s">
        <v>1</v>
      </c>
      <c r="AI280" s="395" t="s">
        <v>418</v>
      </c>
    </row>
    <row r="281" spans="1:35" hidden="1" x14ac:dyDescent="0.2">
      <c r="A281" s="395" t="str">
        <f t="shared" si="66"/>
        <v>523 - The Pines (formerly Red Lodge Primary School)</v>
      </c>
      <c r="B281" s="395">
        <v>523</v>
      </c>
      <c r="C281" s="406">
        <v>525</v>
      </c>
      <c r="D281" s="406" t="str">
        <f t="shared" si="67"/>
        <v>ACADEMY</v>
      </c>
      <c r="E281" s="407" t="str">
        <f t="shared" si="64"/>
        <v>ACADEMY</v>
      </c>
      <c r="F281" s="395" t="s">
        <v>1303</v>
      </c>
      <c r="G281" s="408">
        <f>VLOOKUP(C281,'[13]New ISB 19-20'!A:BX,76,FALSE)</f>
        <v>381940.84708182822</v>
      </c>
      <c r="H281" s="408">
        <f>VLOOKUP(C281,'[13]New ISB 19-20'!A:CD,81,FALSE)</f>
        <v>0</v>
      </c>
      <c r="I281" s="408"/>
      <c r="J281" s="408">
        <f t="shared" si="68"/>
        <v>381940.84708182822</v>
      </c>
      <c r="K281" s="606"/>
      <c r="L281" s="408">
        <f>VLOOKUP(C281,'[13]Adjusted Factors 19-20'!A:BQ,68,FALSE)*10000</f>
        <v>0</v>
      </c>
      <c r="M281" s="408">
        <f>VLOOKUP(C281,'[13]Adjusted Factors 19-20'!A:BR,69,FALSE)*10000</f>
        <v>0</v>
      </c>
      <c r="N281" s="408">
        <f>VLOOKUP(C281,'[13]Adjusted Factors 19-20'!A:BS,67,FALSE)*6000</f>
        <v>0</v>
      </c>
      <c r="O281" s="409">
        <f t="shared" si="69"/>
        <v>0</v>
      </c>
      <c r="P281" s="409"/>
      <c r="Q281" s="409">
        <f t="shared" si="70"/>
        <v>381941</v>
      </c>
      <c r="R281" s="409"/>
      <c r="S281" s="409"/>
      <c r="T281" s="406">
        <v>525</v>
      </c>
      <c r="U281" s="410">
        <f t="shared" si="65"/>
        <v>0</v>
      </c>
      <c r="V281" s="410"/>
      <c r="W281" s="410">
        <f t="shared" si="71"/>
        <v>0</v>
      </c>
      <c r="X281" s="410">
        <f t="shared" si="72"/>
        <v>0</v>
      </c>
      <c r="Y281" s="410">
        <f t="shared" si="73"/>
        <v>0</v>
      </c>
      <c r="Z281" s="410">
        <f t="shared" si="74"/>
        <v>0</v>
      </c>
      <c r="AA281" s="410">
        <f t="shared" si="75"/>
        <v>0</v>
      </c>
      <c r="AB281" s="410">
        <f>VLOOKUP(C281,'[13]Adjusted Factors 19-20'!A:N,14,FALSE)</f>
        <v>49.5</v>
      </c>
      <c r="AF281" s="408" t="e">
        <f>VLOOKUP(C281,#REF!,69,FALSE)</f>
        <v>#REF!</v>
      </c>
      <c r="AG281" s="406">
        <v>523</v>
      </c>
      <c r="AH281" s="407" t="s">
        <v>1</v>
      </c>
    </row>
    <row r="282" spans="1:35" hidden="1" x14ac:dyDescent="0.2">
      <c r="A282" s="395" t="str">
        <f t="shared" si="66"/>
        <v>527 - Horringer Court Middle School</v>
      </c>
      <c r="B282" s="395">
        <v>527</v>
      </c>
      <c r="C282" s="406">
        <v>527</v>
      </c>
      <c r="D282" s="406" t="str">
        <f t="shared" si="67"/>
        <v>ACADEMY</v>
      </c>
      <c r="E282" s="407" t="str">
        <f t="shared" si="64"/>
        <v>ACADEMY</v>
      </c>
      <c r="F282" s="395" t="s">
        <v>419</v>
      </c>
      <c r="G282" s="408">
        <f>VLOOKUP(C282,'[13]New ISB 19-20'!A:BX,76,FALSE)</f>
        <v>1489406.7819914385</v>
      </c>
      <c r="H282" s="408">
        <f>VLOOKUP(C282,'[13]New ISB 19-20'!A:CD,81,FALSE)</f>
        <v>0</v>
      </c>
      <c r="I282" s="408"/>
      <c r="J282" s="408">
        <f t="shared" si="68"/>
        <v>1489406.7819914385</v>
      </c>
      <c r="K282" s="606"/>
      <c r="L282" s="408">
        <f>VLOOKUP(C282,'[13]Adjusted Factors 19-20'!A:BQ,68,FALSE)*10000</f>
        <v>0</v>
      </c>
      <c r="M282" s="408">
        <f>VLOOKUP(C282,'[13]Adjusted Factors 19-20'!A:BR,69,FALSE)*10000</f>
        <v>0</v>
      </c>
      <c r="N282" s="408">
        <f>VLOOKUP(C282,'[13]Adjusted Factors 19-20'!A:BS,67,FALSE)*6000</f>
        <v>0</v>
      </c>
      <c r="O282" s="409">
        <f t="shared" si="69"/>
        <v>0</v>
      </c>
      <c r="P282" s="409"/>
      <c r="Q282" s="409">
        <f t="shared" si="70"/>
        <v>1489407</v>
      </c>
      <c r="R282" s="409"/>
      <c r="S282" s="409"/>
      <c r="T282" s="406">
        <v>527</v>
      </c>
      <c r="U282" s="410"/>
      <c r="V282" s="410">
        <f t="shared" ref="V282:V301" si="76">IF(H282=0,0,$V$2*AB282)</f>
        <v>0</v>
      </c>
      <c r="W282" s="410">
        <f t="shared" si="71"/>
        <v>0</v>
      </c>
      <c r="X282" s="410">
        <f t="shared" si="72"/>
        <v>0</v>
      </c>
      <c r="Y282" s="410">
        <f t="shared" si="73"/>
        <v>0</v>
      </c>
      <c r="Z282" s="410">
        <f t="shared" si="74"/>
        <v>0</v>
      </c>
      <c r="AA282" s="410">
        <f t="shared" si="75"/>
        <v>0</v>
      </c>
      <c r="AB282" s="410">
        <f>VLOOKUP(C282,'[13]Adjusted Factors 19-20'!A:N,14,FALSE)</f>
        <v>353</v>
      </c>
      <c r="AF282" s="408" t="e">
        <f>VLOOKUP(C282,#REF!,69,FALSE)</f>
        <v>#REF!</v>
      </c>
      <c r="AG282" s="406">
        <v>527</v>
      </c>
      <c r="AH282" s="407" t="s">
        <v>1</v>
      </c>
      <c r="AI282" s="395" t="s">
        <v>419</v>
      </c>
    </row>
    <row r="283" spans="1:35" hidden="1" x14ac:dyDescent="0.2">
      <c r="A283" s="395" t="str">
        <f t="shared" si="66"/>
        <v>531 - Westley Middle School</v>
      </c>
      <c r="B283" s="395">
        <v>531</v>
      </c>
      <c r="C283" s="406">
        <v>531</v>
      </c>
      <c r="D283" s="406" t="str">
        <f t="shared" si="67"/>
        <v>ACADEMY</v>
      </c>
      <c r="E283" s="407" t="str">
        <f t="shared" si="64"/>
        <v>ACADEMY</v>
      </c>
      <c r="F283" s="395" t="s">
        <v>420</v>
      </c>
      <c r="G283" s="408">
        <f>VLOOKUP(C283,'[13]New ISB 19-20'!A:BX,76,FALSE)</f>
        <v>2003412.6245125255</v>
      </c>
      <c r="H283" s="408">
        <f>VLOOKUP(C283,'[13]New ISB 19-20'!A:CD,81,FALSE)</f>
        <v>0</v>
      </c>
      <c r="I283" s="408"/>
      <c r="J283" s="408">
        <f t="shared" si="68"/>
        <v>2003412.6245125255</v>
      </c>
      <c r="K283" s="606"/>
      <c r="L283" s="408">
        <f>VLOOKUP(C283,'[13]Adjusted Factors 19-20'!A:BQ,68,FALSE)*10000</f>
        <v>0</v>
      </c>
      <c r="M283" s="408">
        <f>VLOOKUP(C283,'[13]Adjusted Factors 19-20'!A:BR,69,FALSE)*10000</f>
        <v>0</v>
      </c>
      <c r="N283" s="408">
        <f>VLOOKUP(C283,'[13]Adjusted Factors 19-20'!A:BS,67,FALSE)*6000</f>
        <v>0</v>
      </c>
      <c r="O283" s="409">
        <f t="shared" si="69"/>
        <v>0</v>
      </c>
      <c r="P283" s="409"/>
      <c r="Q283" s="409">
        <f t="shared" si="70"/>
        <v>2003413</v>
      </c>
      <c r="R283" s="409"/>
      <c r="S283" s="409"/>
      <c r="T283" s="406">
        <v>531</v>
      </c>
      <c r="U283" s="410"/>
      <c r="V283" s="410">
        <f t="shared" si="76"/>
        <v>0</v>
      </c>
      <c r="W283" s="410">
        <f t="shared" si="71"/>
        <v>0</v>
      </c>
      <c r="X283" s="410">
        <f t="shared" si="72"/>
        <v>0</v>
      </c>
      <c r="Y283" s="410">
        <f t="shared" si="73"/>
        <v>0</v>
      </c>
      <c r="Z283" s="410">
        <f t="shared" si="74"/>
        <v>0</v>
      </c>
      <c r="AA283" s="410">
        <f t="shared" si="75"/>
        <v>0</v>
      </c>
      <c r="AB283" s="410">
        <f>VLOOKUP(C283,'[13]Adjusted Factors 19-20'!A:N,14,FALSE)</f>
        <v>489</v>
      </c>
      <c r="AF283" s="408" t="e">
        <f>VLOOKUP(C283,#REF!,69,FALSE)</f>
        <v>#REF!</v>
      </c>
      <c r="AG283" s="406">
        <v>531</v>
      </c>
      <c r="AH283" s="407" t="s">
        <v>1</v>
      </c>
      <c r="AI283" s="395" t="s">
        <v>420</v>
      </c>
    </row>
    <row r="284" spans="1:35" hidden="1" x14ac:dyDescent="0.2">
      <c r="A284" s="395" t="str">
        <f t="shared" si="66"/>
        <v>551 - County Upper School</v>
      </c>
      <c r="B284" s="395">
        <v>551</v>
      </c>
      <c r="C284" s="406">
        <v>551</v>
      </c>
      <c r="D284" s="406" t="str">
        <f t="shared" si="67"/>
        <v>ACADEMY</v>
      </c>
      <c r="E284" s="407" t="str">
        <f t="shared" si="64"/>
        <v>ACADEMY</v>
      </c>
      <c r="F284" s="395" t="s">
        <v>421</v>
      </c>
      <c r="G284" s="408">
        <f>VLOOKUP(C284,'[13]New ISB 19-20'!A:BX,76,FALSE)</f>
        <v>3787294.724563384</v>
      </c>
      <c r="H284" s="408">
        <f>VLOOKUP(C284,'[13]New ISB 19-20'!A:CD,81,FALSE)</f>
        <v>0</v>
      </c>
      <c r="I284" s="408"/>
      <c r="J284" s="408">
        <f t="shared" si="68"/>
        <v>3787294.724563384</v>
      </c>
      <c r="K284" s="606"/>
      <c r="L284" s="408">
        <f>VLOOKUP(C284,'[13]Adjusted Factors 19-20'!A:BQ,68,FALSE)*10000</f>
        <v>0</v>
      </c>
      <c r="M284" s="408">
        <f>VLOOKUP(C284,'[13]Adjusted Factors 19-20'!A:BR,69,FALSE)*10000</f>
        <v>0</v>
      </c>
      <c r="N284" s="408">
        <f>VLOOKUP(C284,'[13]Adjusted Factors 19-20'!A:BS,67,FALSE)*6000</f>
        <v>0</v>
      </c>
      <c r="O284" s="409">
        <f t="shared" si="69"/>
        <v>0</v>
      </c>
      <c r="P284" s="409"/>
      <c r="Q284" s="409">
        <f t="shared" si="70"/>
        <v>3787295</v>
      </c>
      <c r="R284" s="409"/>
      <c r="S284" s="409"/>
      <c r="T284" s="406">
        <v>551</v>
      </c>
      <c r="U284" s="410"/>
      <c r="V284" s="410">
        <f t="shared" si="76"/>
        <v>0</v>
      </c>
      <c r="W284" s="410">
        <f t="shared" si="71"/>
        <v>0</v>
      </c>
      <c r="X284" s="410">
        <f t="shared" si="72"/>
        <v>0</v>
      </c>
      <c r="Y284" s="410">
        <f t="shared" si="73"/>
        <v>0</v>
      </c>
      <c r="Z284" s="410">
        <f t="shared" si="74"/>
        <v>0</v>
      </c>
      <c r="AA284" s="410">
        <f t="shared" si="75"/>
        <v>0</v>
      </c>
      <c r="AB284" s="410">
        <f>VLOOKUP(C284,'[13]Adjusted Factors 19-20'!A:N,14,FALSE)</f>
        <v>764</v>
      </c>
      <c r="AF284" s="408" t="e">
        <f>VLOOKUP(C284,#REF!,69,FALSE)</f>
        <v>#REF!</v>
      </c>
      <c r="AG284" s="406">
        <v>551</v>
      </c>
      <c r="AH284" s="407" t="s">
        <v>1</v>
      </c>
      <c r="AI284" s="395" t="s">
        <v>421</v>
      </c>
    </row>
    <row r="285" spans="1:35" x14ac:dyDescent="0.2">
      <c r="A285" s="395" t="str">
        <f t="shared" si="66"/>
        <v>552 - King Edward VI CEVC Upper School</v>
      </c>
      <c r="B285" s="395">
        <v>552</v>
      </c>
      <c r="C285" s="406">
        <v>552</v>
      </c>
      <c r="D285" s="406">
        <f t="shared" si="67"/>
        <v>552</v>
      </c>
      <c r="E285" s="407">
        <f t="shared" si="64"/>
        <v>0</v>
      </c>
      <c r="F285" s="395" t="s">
        <v>422</v>
      </c>
      <c r="G285" s="408">
        <f>VLOOKUP(C285,'[13]New ISB 19-20'!A:BX,76,FALSE)</f>
        <v>5735924.0328449318</v>
      </c>
      <c r="H285" s="408">
        <f>VLOOKUP(C285,'[13]New ISB 19-20'!A:CD,81,FALSE)</f>
        <v>-28630.91</v>
      </c>
      <c r="I285" s="408"/>
      <c r="J285" s="408">
        <f t="shared" si="68"/>
        <v>5707293.1228449317</v>
      </c>
      <c r="K285" s="606"/>
      <c r="L285" s="408">
        <f>VLOOKUP(C285,'[13]Adjusted Factors 19-20'!A:BQ,68,FALSE)*10000</f>
        <v>0</v>
      </c>
      <c r="M285" s="408">
        <f>VLOOKUP(C285,'[13]Adjusted Factors 19-20'!A:BR,69,FALSE)*10000</f>
        <v>0</v>
      </c>
      <c r="N285" s="408">
        <f>VLOOKUP(C285,'[13]Adjusted Factors 19-20'!A:BS,67,FALSE)*6000</f>
        <v>42000</v>
      </c>
      <c r="O285" s="409">
        <f t="shared" si="69"/>
        <v>42000</v>
      </c>
      <c r="P285" s="409">
        <f>'[14]FY 19-20'!$AB$6</f>
        <v>1023962.6666666667</v>
      </c>
      <c r="Q285" s="409">
        <f t="shared" si="70"/>
        <v>6773256</v>
      </c>
      <c r="R285" s="409"/>
      <c r="S285" s="409"/>
      <c r="T285" s="406">
        <v>552</v>
      </c>
      <c r="U285" s="410"/>
      <c r="V285" s="410">
        <f t="shared" si="76"/>
        <v>10967.44</v>
      </c>
      <c r="W285" s="410">
        <f t="shared" si="71"/>
        <v>13799.94</v>
      </c>
      <c r="X285" s="410">
        <f t="shared" si="72"/>
        <v>2164.0299999999997</v>
      </c>
      <c r="Y285" s="410">
        <f t="shared" si="73"/>
        <v>1699.5</v>
      </c>
      <c r="Z285" s="410">
        <f t="shared" si="74"/>
        <v>-28630.91</v>
      </c>
      <c r="AA285" s="410">
        <f t="shared" si="75"/>
        <v>0</v>
      </c>
      <c r="AB285" s="410">
        <f>VLOOKUP(C285,'[13]Adjusted Factors 19-20'!A:N,14,FALSE)</f>
        <v>1133</v>
      </c>
      <c r="AF285" s="408" t="e">
        <f>VLOOKUP(C285,#REF!,69,FALSE)</f>
        <v>#REF!</v>
      </c>
      <c r="AG285" s="406">
        <v>552</v>
      </c>
      <c r="AH285" s="407">
        <v>0</v>
      </c>
      <c r="AI285" s="395" t="s">
        <v>422</v>
      </c>
    </row>
    <row r="286" spans="1:35" x14ac:dyDescent="0.2">
      <c r="A286" s="395" t="str">
        <f t="shared" si="66"/>
        <v>553 - St Benedict's Catholic School</v>
      </c>
      <c r="B286" s="395">
        <v>553</v>
      </c>
      <c r="C286" s="406">
        <v>553</v>
      </c>
      <c r="D286" s="406">
        <f t="shared" si="67"/>
        <v>553</v>
      </c>
      <c r="E286" s="407">
        <f t="shared" si="64"/>
        <v>0</v>
      </c>
      <c r="F286" s="395" t="s">
        <v>423</v>
      </c>
      <c r="G286" s="408">
        <f>VLOOKUP(C286,'[13]New ISB 19-20'!A:BX,76,FALSE)</f>
        <v>3475029.9948</v>
      </c>
      <c r="H286" s="408">
        <f>VLOOKUP(C286,'[13]New ISB 19-20'!A:CD,81,FALSE)</f>
        <v>-17941.7</v>
      </c>
      <c r="I286" s="408"/>
      <c r="J286" s="408">
        <f t="shared" si="68"/>
        <v>3457088.2947999998</v>
      </c>
      <c r="K286" s="606"/>
      <c r="L286" s="408">
        <f>VLOOKUP(C286,'[13]Adjusted Factors 19-20'!A:BQ,68,FALSE)*10000</f>
        <v>0</v>
      </c>
      <c r="M286" s="408">
        <f>VLOOKUP(C286,'[13]Adjusted Factors 19-20'!A:BR,69,FALSE)*10000</f>
        <v>0</v>
      </c>
      <c r="N286" s="408">
        <f>VLOOKUP(C286,'[13]Adjusted Factors 19-20'!A:BS,67,FALSE)*6000</f>
        <v>0</v>
      </c>
      <c r="O286" s="409">
        <f t="shared" si="69"/>
        <v>0</v>
      </c>
      <c r="P286" s="409">
        <f>'[14]FY 19-20'!$AB$7</f>
        <v>476999.33333333343</v>
      </c>
      <c r="Q286" s="409">
        <f t="shared" si="70"/>
        <v>3934088</v>
      </c>
      <c r="R286" s="409"/>
      <c r="S286" s="409"/>
      <c r="T286" s="406">
        <v>553</v>
      </c>
      <c r="U286" s="410"/>
      <c r="V286" s="410">
        <f t="shared" si="76"/>
        <v>6872.8</v>
      </c>
      <c r="W286" s="410">
        <f t="shared" si="71"/>
        <v>8647.7999999999993</v>
      </c>
      <c r="X286" s="410">
        <f t="shared" si="72"/>
        <v>1356.1</v>
      </c>
      <c r="Y286" s="410">
        <f t="shared" si="73"/>
        <v>1065</v>
      </c>
      <c r="Z286" s="410">
        <f t="shared" si="74"/>
        <v>-17941.699999999997</v>
      </c>
      <c r="AA286" s="410">
        <f t="shared" si="75"/>
        <v>0</v>
      </c>
      <c r="AB286" s="410">
        <f>VLOOKUP(C286,'[13]Adjusted Factors 19-20'!A:N,14,FALSE)</f>
        <v>710</v>
      </c>
      <c r="AF286" s="408" t="e">
        <f>VLOOKUP(C286,#REF!,69,FALSE)</f>
        <v>#REF!</v>
      </c>
      <c r="AG286" s="406">
        <v>553</v>
      </c>
      <c r="AH286" s="407">
        <v>0</v>
      </c>
      <c r="AI286" s="395" t="s">
        <v>423</v>
      </c>
    </row>
    <row r="287" spans="1:35" hidden="1" x14ac:dyDescent="0.2">
      <c r="A287" s="395" t="str">
        <f t="shared" si="66"/>
        <v>554 - Samuel Ward Academy</v>
      </c>
      <c r="B287" s="395">
        <v>554</v>
      </c>
      <c r="C287" s="406">
        <v>554</v>
      </c>
      <c r="D287" s="406" t="str">
        <f t="shared" si="67"/>
        <v>ACADEMY</v>
      </c>
      <c r="E287" s="407" t="str">
        <f t="shared" si="64"/>
        <v>ACADEMY</v>
      </c>
      <c r="F287" s="395" t="s">
        <v>424</v>
      </c>
      <c r="G287" s="408">
        <f>VLOOKUP(C287,'[13]New ISB 19-20'!A:BX,76,FALSE)</f>
        <v>5603296.1459999997</v>
      </c>
      <c r="H287" s="408">
        <f>VLOOKUP(C287,'[13]New ISB 19-20'!A:CD,81,FALSE)</f>
        <v>0</v>
      </c>
      <c r="I287" s="408"/>
      <c r="J287" s="408">
        <f t="shared" si="68"/>
        <v>5603296.1459999997</v>
      </c>
      <c r="K287" s="606"/>
      <c r="L287" s="408">
        <f>VLOOKUP(C287,'[13]Adjusted Factors 19-20'!A:BQ,68,FALSE)*10000</f>
        <v>0</v>
      </c>
      <c r="M287" s="408">
        <f>VLOOKUP(C287,'[13]Adjusted Factors 19-20'!A:BR,69,FALSE)*10000</f>
        <v>0</v>
      </c>
      <c r="N287" s="408">
        <f>VLOOKUP(C287,'[13]Adjusted Factors 19-20'!A:BS,67,FALSE)*6000</f>
        <v>0</v>
      </c>
      <c r="O287" s="409">
        <f t="shared" si="69"/>
        <v>0</v>
      </c>
      <c r="P287" s="409"/>
      <c r="Q287" s="409">
        <f t="shared" si="70"/>
        <v>5603296</v>
      </c>
      <c r="R287" s="409"/>
      <c r="S287" s="409"/>
      <c r="T287" s="406">
        <v>554</v>
      </c>
      <c r="U287" s="410"/>
      <c r="V287" s="410">
        <f t="shared" si="76"/>
        <v>0</v>
      </c>
      <c r="W287" s="410">
        <f t="shared" si="71"/>
        <v>0</v>
      </c>
      <c r="X287" s="410">
        <f t="shared" si="72"/>
        <v>0</v>
      </c>
      <c r="Y287" s="410">
        <f t="shared" si="73"/>
        <v>0</v>
      </c>
      <c r="Z287" s="410">
        <f t="shared" si="74"/>
        <v>0</v>
      </c>
      <c r="AA287" s="410">
        <f t="shared" si="75"/>
        <v>0</v>
      </c>
      <c r="AB287" s="410">
        <f>VLOOKUP(C287,'[13]Adjusted Factors 19-20'!A:N,14,FALSE)</f>
        <v>1162</v>
      </c>
      <c r="AF287" s="408" t="e">
        <f>VLOOKUP(C287,#REF!,69,FALSE)</f>
        <v>#REF!</v>
      </c>
      <c r="AG287" s="406">
        <v>554</v>
      </c>
      <c r="AH287" s="407" t="s">
        <v>1</v>
      </c>
      <c r="AI287" s="395" t="s">
        <v>424</v>
      </c>
    </row>
    <row r="288" spans="1:35" hidden="1" x14ac:dyDescent="0.2">
      <c r="A288" s="395" t="str">
        <f t="shared" si="66"/>
        <v>555 - Thomas Gainsborough School</v>
      </c>
      <c r="B288" s="395">
        <v>555</v>
      </c>
      <c r="C288" s="406">
        <v>555</v>
      </c>
      <c r="D288" s="406" t="str">
        <f t="shared" si="67"/>
        <v>ACADEMY</v>
      </c>
      <c r="E288" s="407" t="str">
        <f t="shared" si="64"/>
        <v>ACADEMY</v>
      </c>
      <c r="F288" s="395" t="s">
        <v>425</v>
      </c>
      <c r="G288" s="408">
        <f>VLOOKUP(C288,'[13]New ISB 19-20'!A:BX,76,FALSE)</f>
        <v>6621469.2243778743</v>
      </c>
      <c r="H288" s="408">
        <f>VLOOKUP(C288,'[13]New ISB 19-20'!A:CD,81,FALSE)</f>
        <v>0</v>
      </c>
      <c r="I288" s="408"/>
      <c r="J288" s="408">
        <f t="shared" si="68"/>
        <v>6621469.2243778743</v>
      </c>
      <c r="K288" s="606"/>
      <c r="L288" s="408">
        <f>VLOOKUP(C288,'[13]Adjusted Factors 19-20'!A:BQ,68,FALSE)*10000</f>
        <v>0</v>
      </c>
      <c r="M288" s="408">
        <f>VLOOKUP(C288,'[13]Adjusted Factors 19-20'!A:BR,69,FALSE)*10000</f>
        <v>0</v>
      </c>
      <c r="N288" s="408">
        <f>VLOOKUP(C288,'[13]Adjusted Factors 19-20'!A:BS,67,FALSE)*6000</f>
        <v>0</v>
      </c>
      <c r="O288" s="409">
        <f t="shared" si="69"/>
        <v>0</v>
      </c>
      <c r="P288" s="409"/>
      <c r="Q288" s="409">
        <f t="shared" si="70"/>
        <v>6621469</v>
      </c>
      <c r="R288" s="409"/>
      <c r="S288" s="409"/>
      <c r="T288" s="406">
        <v>555</v>
      </c>
      <c r="U288" s="410"/>
      <c r="V288" s="410">
        <f t="shared" si="76"/>
        <v>0</v>
      </c>
      <c r="W288" s="410">
        <f t="shared" si="71"/>
        <v>0</v>
      </c>
      <c r="X288" s="410">
        <f t="shared" si="72"/>
        <v>0</v>
      </c>
      <c r="Y288" s="410">
        <f t="shared" si="73"/>
        <v>0</v>
      </c>
      <c r="Z288" s="410">
        <f t="shared" si="74"/>
        <v>0</v>
      </c>
      <c r="AA288" s="410">
        <f t="shared" si="75"/>
        <v>0</v>
      </c>
      <c r="AB288" s="410">
        <f>VLOOKUP(C288,'[13]Adjusted Factors 19-20'!A:N,14,FALSE)</f>
        <v>1348</v>
      </c>
      <c r="AF288" s="408" t="e">
        <f>VLOOKUP(C288,#REF!,69,FALSE)</f>
        <v>#REF!</v>
      </c>
      <c r="AG288" s="406">
        <v>555</v>
      </c>
      <c r="AH288" s="407" t="s">
        <v>1</v>
      </c>
      <c r="AI288" s="395" t="s">
        <v>425</v>
      </c>
    </row>
    <row r="289" spans="1:35" hidden="1" x14ac:dyDescent="0.2">
      <c r="A289" s="395" t="str">
        <f t="shared" si="66"/>
        <v>556 - Castle Manor Academy</v>
      </c>
      <c r="B289" s="395">
        <v>556</v>
      </c>
      <c r="C289" s="406">
        <v>556</v>
      </c>
      <c r="D289" s="406" t="str">
        <f t="shared" si="67"/>
        <v>ACADEMY</v>
      </c>
      <c r="E289" s="407" t="str">
        <f t="shared" si="64"/>
        <v>ACADEMY</v>
      </c>
      <c r="F289" s="395" t="s">
        <v>426</v>
      </c>
      <c r="G289" s="408">
        <f>VLOOKUP(C289,'[13]New ISB 19-20'!A:BX,76,FALSE)</f>
        <v>3267352.3736126884</v>
      </c>
      <c r="H289" s="408">
        <f>VLOOKUP(C289,'[13]New ISB 19-20'!A:CD,81,FALSE)</f>
        <v>0</v>
      </c>
      <c r="I289" s="408"/>
      <c r="J289" s="408">
        <f t="shared" si="68"/>
        <v>3267352.3736126884</v>
      </c>
      <c r="K289" s="606"/>
      <c r="L289" s="408">
        <f>VLOOKUP(C289,'[13]Adjusted Factors 19-20'!A:BQ,68,FALSE)*10000</f>
        <v>0</v>
      </c>
      <c r="M289" s="408">
        <f>VLOOKUP(C289,'[13]Adjusted Factors 19-20'!A:BR,69,FALSE)*10000</f>
        <v>0</v>
      </c>
      <c r="N289" s="408">
        <f>VLOOKUP(C289,'[13]Adjusted Factors 19-20'!A:BS,67,FALSE)*6000</f>
        <v>0</v>
      </c>
      <c r="O289" s="409">
        <f t="shared" si="69"/>
        <v>0</v>
      </c>
      <c r="P289" s="409"/>
      <c r="Q289" s="409">
        <f t="shared" si="70"/>
        <v>3267352</v>
      </c>
      <c r="R289" s="409"/>
      <c r="S289" s="409"/>
      <c r="T289" s="406">
        <v>556</v>
      </c>
      <c r="U289" s="410"/>
      <c r="V289" s="410">
        <f t="shared" si="76"/>
        <v>0</v>
      </c>
      <c r="W289" s="410">
        <f t="shared" si="71"/>
        <v>0</v>
      </c>
      <c r="X289" s="410">
        <f t="shared" si="72"/>
        <v>0</v>
      </c>
      <c r="Y289" s="410">
        <f t="shared" si="73"/>
        <v>0</v>
      </c>
      <c r="Z289" s="410">
        <f t="shared" si="74"/>
        <v>0</v>
      </c>
      <c r="AA289" s="410">
        <f t="shared" si="75"/>
        <v>0</v>
      </c>
      <c r="AB289" s="410">
        <f>VLOOKUP(C289,'[13]Adjusted Factors 19-20'!A:N,14,FALSE)</f>
        <v>615</v>
      </c>
      <c r="AF289" s="408" t="e">
        <f>VLOOKUP(C289,#REF!,69,FALSE)</f>
        <v>#REF!</v>
      </c>
      <c r="AG289" s="406">
        <v>556</v>
      </c>
      <c r="AH289" s="407" t="s">
        <v>1</v>
      </c>
      <c r="AI289" s="395" t="s">
        <v>426</v>
      </c>
    </row>
    <row r="290" spans="1:35" hidden="1" x14ac:dyDescent="0.2">
      <c r="A290" s="395" t="str">
        <f t="shared" si="66"/>
        <v>557 - Newmarket College</v>
      </c>
      <c r="B290" s="395">
        <v>557</v>
      </c>
      <c r="C290" s="406">
        <v>557</v>
      </c>
      <c r="D290" s="406" t="str">
        <f t="shared" si="67"/>
        <v>ACADEMY</v>
      </c>
      <c r="E290" s="407" t="str">
        <f t="shared" si="64"/>
        <v>ACADEMY</v>
      </c>
      <c r="F290" s="395" t="s">
        <v>427</v>
      </c>
      <c r="G290" s="408">
        <f>VLOOKUP(C290,'[13]New ISB 19-20'!A:BX,76,FALSE)</f>
        <v>3526343.5887666182</v>
      </c>
      <c r="H290" s="408">
        <f>VLOOKUP(C290,'[13]New ISB 19-20'!A:CD,81,FALSE)</f>
        <v>0</v>
      </c>
      <c r="I290" s="408"/>
      <c r="J290" s="408">
        <f t="shared" si="68"/>
        <v>3526343.5887666182</v>
      </c>
      <c r="K290" s="606"/>
      <c r="L290" s="408">
        <f>VLOOKUP(C290,'[13]Adjusted Factors 19-20'!A:BQ,68,FALSE)*10000</f>
        <v>0</v>
      </c>
      <c r="M290" s="408">
        <f>VLOOKUP(C290,'[13]Adjusted Factors 19-20'!A:BR,69,FALSE)*10000</f>
        <v>0</v>
      </c>
      <c r="N290" s="408">
        <f>VLOOKUP(C290,'[13]Adjusted Factors 19-20'!A:BS,67,FALSE)*6000</f>
        <v>0</v>
      </c>
      <c r="O290" s="409">
        <f t="shared" si="69"/>
        <v>0</v>
      </c>
      <c r="P290" s="409"/>
      <c r="Q290" s="409">
        <f t="shared" si="70"/>
        <v>3526344</v>
      </c>
      <c r="R290" s="409"/>
      <c r="S290" s="409"/>
      <c r="T290" s="406">
        <v>557</v>
      </c>
      <c r="U290" s="410"/>
      <c r="V290" s="410">
        <f t="shared" si="76"/>
        <v>0</v>
      </c>
      <c r="W290" s="410">
        <f t="shared" si="71"/>
        <v>0</v>
      </c>
      <c r="X290" s="410">
        <f t="shared" si="72"/>
        <v>0</v>
      </c>
      <c r="Y290" s="410">
        <f t="shared" si="73"/>
        <v>0</v>
      </c>
      <c r="Z290" s="410">
        <f t="shared" si="74"/>
        <v>0</v>
      </c>
      <c r="AA290" s="410">
        <f t="shared" si="75"/>
        <v>0</v>
      </c>
      <c r="AB290" s="410">
        <f>VLOOKUP(C290,'[13]Adjusted Factors 19-20'!A:N,14,FALSE)</f>
        <v>701</v>
      </c>
      <c r="AF290" s="408" t="e">
        <f>VLOOKUP(C290,#REF!,69,FALSE)</f>
        <v>#REF!</v>
      </c>
      <c r="AG290" s="406">
        <v>557</v>
      </c>
      <c r="AH290" s="407" t="s">
        <v>1</v>
      </c>
      <c r="AI290" s="395" t="s">
        <v>427</v>
      </c>
    </row>
    <row r="291" spans="1:35" hidden="1" x14ac:dyDescent="0.2">
      <c r="A291" s="395" t="str">
        <f t="shared" si="66"/>
        <v>558 - Stowmarket High School</v>
      </c>
      <c r="B291" s="395">
        <v>558</v>
      </c>
      <c r="C291" s="406">
        <v>558</v>
      </c>
      <c r="D291" s="406" t="str">
        <f t="shared" si="67"/>
        <v>ACADEMY</v>
      </c>
      <c r="E291" s="407" t="s">
        <v>1</v>
      </c>
      <c r="F291" s="395" t="s">
        <v>428</v>
      </c>
      <c r="G291" s="408">
        <f>VLOOKUP(C291,'[13]New ISB 19-20'!A:BX,76,FALSE)</f>
        <v>3849685.0939718336</v>
      </c>
      <c r="H291" s="408">
        <f>VLOOKUP(C291,'[13]New ISB 19-20'!A:CD,81,FALSE)</f>
        <v>0</v>
      </c>
      <c r="I291" s="408"/>
      <c r="J291" s="408">
        <f t="shared" si="68"/>
        <v>3849685.0939718336</v>
      </c>
      <c r="K291" s="606"/>
      <c r="L291" s="408">
        <f>VLOOKUP(C291,'[13]Adjusted Factors 19-20'!A:BQ,68,FALSE)*10000</f>
        <v>0</v>
      </c>
      <c r="M291" s="408">
        <f>VLOOKUP(C291,'[13]Adjusted Factors 19-20'!A:BR,69,FALSE)*10000</f>
        <v>0</v>
      </c>
      <c r="N291" s="408">
        <f>VLOOKUP(C291,'[13]Adjusted Factors 19-20'!A:BS,67,FALSE)*6000</f>
        <v>0</v>
      </c>
      <c r="O291" s="409">
        <f t="shared" si="69"/>
        <v>0</v>
      </c>
      <c r="P291" s="409"/>
      <c r="Q291" s="409">
        <f t="shared" si="70"/>
        <v>3849685</v>
      </c>
      <c r="R291" s="409"/>
      <c r="S291" s="409"/>
      <c r="T291" s="406">
        <v>558</v>
      </c>
      <c r="U291" s="410"/>
      <c r="V291" s="410">
        <f t="shared" si="76"/>
        <v>0</v>
      </c>
      <c r="W291" s="410">
        <f t="shared" si="71"/>
        <v>0</v>
      </c>
      <c r="X291" s="410">
        <f t="shared" si="72"/>
        <v>0</v>
      </c>
      <c r="Y291" s="410">
        <f t="shared" si="73"/>
        <v>0</v>
      </c>
      <c r="Z291" s="410">
        <f t="shared" si="74"/>
        <v>0</v>
      </c>
      <c r="AA291" s="410">
        <f t="shared" si="75"/>
        <v>0</v>
      </c>
      <c r="AB291" s="410">
        <f>VLOOKUP(C291,'[13]Adjusted Factors 19-20'!A:N,14,FALSE)</f>
        <v>737</v>
      </c>
      <c r="AF291" s="408" t="e">
        <f>VLOOKUP(C291,#REF!,69,FALSE)</f>
        <v>#REF!</v>
      </c>
      <c r="AG291" s="406">
        <v>558</v>
      </c>
      <c r="AH291" s="407">
        <v>0</v>
      </c>
      <c r="AI291" s="395" t="s">
        <v>428</v>
      </c>
    </row>
    <row r="292" spans="1:35" hidden="1" x14ac:dyDescent="0.2">
      <c r="A292" s="395" t="str">
        <f t="shared" si="66"/>
        <v>559 - Orminston Sudbury Academy</v>
      </c>
      <c r="B292" s="395">
        <v>559</v>
      </c>
      <c r="C292" s="406">
        <v>559</v>
      </c>
      <c r="D292" s="406" t="str">
        <f t="shared" si="67"/>
        <v>ACADEMY</v>
      </c>
      <c r="E292" s="407" t="str">
        <f t="shared" ref="E292:E302" si="77">AH292</f>
        <v>ACADEMY</v>
      </c>
      <c r="F292" s="395" t="s">
        <v>429</v>
      </c>
      <c r="G292" s="408">
        <f>VLOOKUP(C292,'[13]New ISB 19-20'!A:BX,76,FALSE)</f>
        <v>3279430.8028164445</v>
      </c>
      <c r="H292" s="408">
        <f>VLOOKUP(C292,'[13]New ISB 19-20'!A:CD,81,FALSE)</f>
        <v>0</v>
      </c>
      <c r="I292" s="408"/>
      <c r="J292" s="408">
        <f t="shared" si="68"/>
        <v>3279430.8028164445</v>
      </c>
      <c r="K292" s="606"/>
      <c r="L292" s="408">
        <f>VLOOKUP(C292,'[13]Adjusted Factors 19-20'!A:BQ,68,FALSE)*10000</f>
        <v>0</v>
      </c>
      <c r="M292" s="408">
        <f>VLOOKUP(C292,'[13]Adjusted Factors 19-20'!A:BR,69,FALSE)*10000</f>
        <v>0</v>
      </c>
      <c r="N292" s="408">
        <f>VLOOKUP(C292,'[13]Adjusted Factors 19-20'!A:BS,67,FALSE)*6000</f>
        <v>0</v>
      </c>
      <c r="O292" s="409">
        <f t="shared" si="69"/>
        <v>0</v>
      </c>
      <c r="P292" s="409"/>
      <c r="Q292" s="409">
        <f t="shared" si="70"/>
        <v>3279431</v>
      </c>
      <c r="R292" s="409"/>
      <c r="S292" s="409"/>
      <c r="T292" s="406">
        <v>559</v>
      </c>
      <c r="U292" s="410"/>
      <c r="V292" s="410">
        <f t="shared" si="76"/>
        <v>0</v>
      </c>
      <c r="W292" s="410">
        <f t="shared" si="71"/>
        <v>0</v>
      </c>
      <c r="X292" s="410">
        <f t="shared" si="72"/>
        <v>0</v>
      </c>
      <c r="Y292" s="410">
        <f t="shared" si="73"/>
        <v>0</v>
      </c>
      <c r="Z292" s="410">
        <f t="shared" si="74"/>
        <v>0</v>
      </c>
      <c r="AA292" s="410">
        <f t="shared" si="75"/>
        <v>0</v>
      </c>
      <c r="AB292" s="410">
        <f>VLOOKUP(C292,'[13]Adjusted Factors 19-20'!A:N,14,FALSE)</f>
        <v>615</v>
      </c>
      <c r="AF292" s="408" t="e">
        <f>VLOOKUP(C292,#REF!,69,FALSE)</f>
        <v>#REF!</v>
      </c>
      <c r="AG292" s="406">
        <v>559</v>
      </c>
      <c r="AH292" s="407" t="s">
        <v>1</v>
      </c>
      <c r="AI292" s="395" t="s">
        <v>429</v>
      </c>
    </row>
    <row r="293" spans="1:35" x14ac:dyDescent="0.2">
      <c r="A293" s="395" t="str">
        <f t="shared" si="66"/>
        <v>560 - Thurston Community College</v>
      </c>
      <c r="B293" s="395">
        <v>560</v>
      </c>
      <c r="C293" s="406">
        <v>560</v>
      </c>
      <c r="D293" s="406">
        <f t="shared" si="67"/>
        <v>560</v>
      </c>
      <c r="E293" s="407">
        <f t="shared" si="77"/>
        <v>0</v>
      </c>
      <c r="F293" s="395" t="s">
        <v>430</v>
      </c>
      <c r="G293" s="408">
        <f>VLOOKUP(C293,'[13]New ISB 19-20'!A:BX,76,FALSE)</f>
        <v>7122857.6299999999</v>
      </c>
      <c r="H293" s="408">
        <f>VLOOKUP(C293,'[13]New ISB 19-20'!A:CD,81,FALSE)</f>
        <v>-36161.370000000003</v>
      </c>
      <c r="I293" s="408"/>
      <c r="J293" s="408">
        <f t="shared" si="68"/>
        <v>7086696.2599999998</v>
      </c>
      <c r="K293" s="606"/>
      <c r="L293" s="408">
        <f>VLOOKUP(C293,'[13]Adjusted Factors 19-20'!A:BQ,68,FALSE)*10000</f>
        <v>0</v>
      </c>
      <c r="M293" s="408">
        <f>VLOOKUP(C293,'[13]Adjusted Factors 19-20'!A:BR,69,FALSE)*10000</f>
        <v>0</v>
      </c>
      <c r="N293" s="408">
        <f>VLOOKUP(C293,'[13]Adjusted Factors 19-20'!A:BS,67,FALSE)*6000</f>
        <v>0</v>
      </c>
      <c r="O293" s="409">
        <f t="shared" si="69"/>
        <v>0</v>
      </c>
      <c r="P293" s="409">
        <f>'[14]FY 19-20'!$AB$8</f>
        <v>1001403.6666666665</v>
      </c>
      <c r="Q293" s="409">
        <f t="shared" si="70"/>
        <v>8088100</v>
      </c>
      <c r="R293" s="409"/>
      <c r="S293" s="409"/>
      <c r="T293" s="406">
        <v>560</v>
      </c>
      <c r="U293" s="410"/>
      <c r="V293" s="410">
        <f t="shared" si="76"/>
        <v>13852.08</v>
      </c>
      <c r="W293" s="410">
        <f t="shared" si="71"/>
        <v>17429.579999999998</v>
      </c>
      <c r="X293" s="410">
        <f t="shared" si="72"/>
        <v>2733.21</v>
      </c>
      <c r="Y293" s="410">
        <f t="shared" si="73"/>
        <v>2146.5</v>
      </c>
      <c r="Z293" s="410">
        <f t="shared" si="74"/>
        <v>-36161.369999999995</v>
      </c>
      <c r="AA293" s="410">
        <f t="shared" si="75"/>
        <v>0</v>
      </c>
      <c r="AB293" s="410">
        <f>VLOOKUP(C293,'[13]Adjusted Factors 19-20'!A:N,14,FALSE)</f>
        <v>1431</v>
      </c>
      <c r="AF293" s="408" t="e">
        <f>VLOOKUP(C293,#REF!,69,FALSE)</f>
        <v>#REF!</v>
      </c>
      <c r="AG293" s="406">
        <v>560</v>
      </c>
      <c r="AH293" s="407">
        <v>0</v>
      </c>
      <c r="AI293" s="395" t="s">
        <v>430</v>
      </c>
    </row>
    <row r="294" spans="1:35" hidden="1" x14ac:dyDescent="0.2">
      <c r="A294" s="395" t="str">
        <f t="shared" si="66"/>
        <v>561 - Mildenhall College Academy</v>
      </c>
      <c r="B294" s="395">
        <v>561</v>
      </c>
      <c r="C294" s="406">
        <v>561</v>
      </c>
      <c r="D294" s="406" t="str">
        <f t="shared" si="67"/>
        <v>ACADEMY</v>
      </c>
      <c r="E294" s="407" t="str">
        <f t="shared" si="77"/>
        <v>ACADEMY</v>
      </c>
      <c r="F294" s="395" t="s">
        <v>469</v>
      </c>
      <c r="G294" s="408">
        <f>VLOOKUP(C294,'[13]New ISB 19-20'!A:BX,76,FALSE)</f>
        <v>4974051.9271059586</v>
      </c>
      <c r="H294" s="408">
        <f>VLOOKUP(C294,'[13]New ISB 19-20'!A:CD,81,FALSE)</f>
        <v>0</v>
      </c>
      <c r="I294" s="408"/>
      <c r="J294" s="408">
        <f t="shared" si="68"/>
        <v>4974051.9271059586</v>
      </c>
      <c r="K294" s="606"/>
      <c r="L294" s="408">
        <f>VLOOKUP(C294,'[13]Adjusted Factors 19-20'!A:BQ,68,FALSE)*10000</f>
        <v>0</v>
      </c>
      <c r="M294" s="408">
        <f>VLOOKUP(C294,'[13]Adjusted Factors 19-20'!A:BR,69,FALSE)*10000</f>
        <v>0</v>
      </c>
      <c r="N294" s="408">
        <f>VLOOKUP(C294,'[13]Adjusted Factors 19-20'!A:BS,67,FALSE)*6000</f>
        <v>0</v>
      </c>
      <c r="O294" s="409">
        <f t="shared" si="69"/>
        <v>0</v>
      </c>
      <c r="P294" s="409"/>
      <c r="Q294" s="409">
        <f t="shared" si="70"/>
        <v>4974052</v>
      </c>
      <c r="R294" s="409"/>
      <c r="S294" s="409"/>
      <c r="T294" s="406">
        <v>561</v>
      </c>
      <c r="U294" s="410"/>
      <c r="V294" s="410">
        <f t="shared" si="76"/>
        <v>0</v>
      </c>
      <c r="W294" s="410">
        <f t="shared" si="71"/>
        <v>0</v>
      </c>
      <c r="X294" s="410">
        <f t="shared" si="72"/>
        <v>0</v>
      </c>
      <c r="Y294" s="410">
        <f t="shared" si="73"/>
        <v>0</v>
      </c>
      <c r="Z294" s="410">
        <f t="shared" si="74"/>
        <v>0</v>
      </c>
      <c r="AA294" s="410">
        <f t="shared" si="75"/>
        <v>0</v>
      </c>
      <c r="AB294" s="410">
        <f>VLOOKUP(C294,'[13]Adjusted Factors 19-20'!A:N,14,FALSE)</f>
        <v>985</v>
      </c>
      <c r="AF294" s="408" t="e">
        <f>VLOOKUP(C294,#REF!,69,FALSE)</f>
        <v>#REF!</v>
      </c>
      <c r="AG294" s="406">
        <v>561</v>
      </c>
      <c r="AH294" s="407" t="s">
        <v>1</v>
      </c>
      <c r="AI294" s="395" t="s">
        <v>469</v>
      </c>
    </row>
    <row r="295" spans="1:35" hidden="1" x14ac:dyDescent="0.2">
      <c r="A295" s="395" t="str">
        <f t="shared" si="66"/>
        <v>562 - Stowupland High School</v>
      </c>
      <c r="B295" s="395">
        <v>562</v>
      </c>
      <c r="C295" s="406">
        <v>562</v>
      </c>
      <c r="D295" s="406" t="str">
        <f t="shared" si="67"/>
        <v>ACADEMY</v>
      </c>
      <c r="E295" s="407" t="str">
        <f t="shared" si="77"/>
        <v>ACADEMY</v>
      </c>
      <c r="F295" s="395" t="s">
        <v>431</v>
      </c>
      <c r="G295" s="408">
        <f>VLOOKUP(C295,'[13]New ISB 19-20'!A:BX,76,FALSE)</f>
        <v>4530139.0056309542</v>
      </c>
      <c r="H295" s="408">
        <f>VLOOKUP(C295,'[13]New ISB 19-20'!A:CD,81,FALSE)</f>
        <v>0</v>
      </c>
      <c r="I295" s="408"/>
      <c r="J295" s="408">
        <f t="shared" si="68"/>
        <v>4530139.0056309542</v>
      </c>
      <c r="K295" s="606"/>
      <c r="L295" s="408">
        <f>VLOOKUP(C295,'[13]Adjusted Factors 19-20'!A:BQ,68,FALSE)*10000</f>
        <v>0</v>
      </c>
      <c r="M295" s="408">
        <f>VLOOKUP(C295,'[13]Adjusted Factors 19-20'!A:BR,69,FALSE)*10000</f>
        <v>0</v>
      </c>
      <c r="N295" s="408">
        <f>VLOOKUP(C295,'[13]Adjusted Factors 19-20'!A:BS,67,FALSE)*6000</f>
        <v>0</v>
      </c>
      <c r="O295" s="409">
        <f t="shared" si="69"/>
        <v>0</v>
      </c>
      <c r="P295" s="409"/>
      <c r="Q295" s="409">
        <f t="shared" si="70"/>
        <v>4530139</v>
      </c>
      <c r="R295" s="409"/>
      <c r="S295" s="409"/>
      <c r="T295" s="406">
        <v>562</v>
      </c>
      <c r="U295" s="410"/>
      <c r="V295" s="410">
        <f t="shared" si="76"/>
        <v>0</v>
      </c>
      <c r="W295" s="410">
        <f t="shared" si="71"/>
        <v>0</v>
      </c>
      <c r="X295" s="410">
        <f t="shared" si="72"/>
        <v>0</v>
      </c>
      <c r="Y295" s="410">
        <f t="shared" si="73"/>
        <v>0</v>
      </c>
      <c r="Z295" s="410">
        <f t="shared" si="74"/>
        <v>0</v>
      </c>
      <c r="AA295" s="410">
        <f t="shared" si="75"/>
        <v>0</v>
      </c>
      <c r="AB295" s="410">
        <f>VLOOKUP(C295,'[13]Adjusted Factors 19-20'!A:N,14,FALSE)</f>
        <v>925</v>
      </c>
      <c r="AF295" s="408" t="e">
        <f>VLOOKUP(C295,#REF!,69,FALSE)</f>
        <v>#REF!</v>
      </c>
      <c r="AG295" s="406">
        <v>562</v>
      </c>
      <c r="AH295" s="407" t="s">
        <v>1</v>
      </c>
      <c r="AI295" s="395" t="s">
        <v>431</v>
      </c>
    </row>
    <row r="296" spans="1:35" hidden="1" x14ac:dyDescent="0.2">
      <c r="A296" s="395" t="str">
        <f t="shared" si="66"/>
        <v>990 - Sybil Andrews Academy</v>
      </c>
      <c r="B296" s="395">
        <v>990</v>
      </c>
      <c r="C296" s="406">
        <v>599</v>
      </c>
      <c r="D296" s="406">
        <f t="shared" si="67"/>
        <v>599</v>
      </c>
      <c r="E296" s="407" t="str">
        <f t="shared" si="77"/>
        <v>FREE SCH</v>
      </c>
      <c r="F296" s="416" t="s">
        <v>465</v>
      </c>
      <c r="G296" s="408">
        <f>VLOOKUP(C296,'[13]New ISB 19-20'!A:BX,76,FALSE)</f>
        <v>2916788.8559718607</v>
      </c>
      <c r="H296" s="408">
        <f>VLOOKUP(C296,'[13]New ISB 19-20'!A:CD,81,FALSE)</f>
        <v>0</v>
      </c>
      <c r="I296" s="408"/>
      <c r="J296" s="408">
        <f t="shared" si="68"/>
        <v>2916788.8559718607</v>
      </c>
      <c r="K296" s="606"/>
      <c r="L296" s="408">
        <f>VLOOKUP(C296,'[13]Adjusted Factors 19-20'!A:BQ,68,FALSE)*10000</f>
        <v>0</v>
      </c>
      <c r="M296" s="408">
        <f>VLOOKUP(C296,'[13]Adjusted Factors 19-20'!A:BR,69,FALSE)*10000</f>
        <v>0</v>
      </c>
      <c r="N296" s="408">
        <f>VLOOKUP(C296,'[13]Adjusted Factors 19-20'!A:BS,67,FALSE)*6000</f>
        <v>0</v>
      </c>
      <c r="O296" s="409">
        <f t="shared" si="69"/>
        <v>0</v>
      </c>
      <c r="P296" s="409"/>
      <c r="Q296" s="409">
        <f t="shared" si="70"/>
        <v>2916789</v>
      </c>
      <c r="R296" s="409"/>
      <c r="S296" s="409"/>
      <c r="T296" s="406">
        <v>599</v>
      </c>
      <c r="U296" s="410"/>
      <c r="V296" s="410">
        <f t="shared" si="76"/>
        <v>0</v>
      </c>
      <c r="W296" s="410">
        <f t="shared" si="71"/>
        <v>0</v>
      </c>
      <c r="X296" s="410">
        <f t="shared" si="72"/>
        <v>0</v>
      </c>
      <c r="Y296" s="410">
        <f t="shared" si="73"/>
        <v>0</v>
      </c>
      <c r="Z296" s="410">
        <f t="shared" si="74"/>
        <v>0</v>
      </c>
      <c r="AA296" s="410">
        <f t="shared" si="75"/>
        <v>0</v>
      </c>
      <c r="AB296" s="410">
        <f>VLOOKUP(C296,'[13]Adjusted Factors 19-20'!A:N,14,FALSE)</f>
        <v>592</v>
      </c>
      <c r="AF296" s="408" t="e">
        <f>VLOOKUP(C296,#REF!,69,FALSE)</f>
        <v>#REF!</v>
      </c>
      <c r="AG296" s="406">
        <v>599</v>
      </c>
      <c r="AH296" s="407" t="s">
        <v>1176</v>
      </c>
      <c r="AI296" s="416" t="s">
        <v>465</v>
      </c>
    </row>
    <row r="297" spans="1:35" hidden="1" x14ac:dyDescent="0.2">
      <c r="A297" s="395" t="str">
        <f t="shared" si="66"/>
        <v>991 - Stour Valley Community School</v>
      </c>
      <c r="B297" s="395">
        <v>991</v>
      </c>
      <c r="C297" s="406">
        <v>990</v>
      </c>
      <c r="D297" s="406">
        <f t="shared" si="67"/>
        <v>990</v>
      </c>
      <c r="E297" s="407" t="str">
        <f t="shared" si="77"/>
        <v>FREE SCH</v>
      </c>
      <c r="F297" s="416" t="s">
        <v>432</v>
      </c>
      <c r="G297" s="408">
        <f>VLOOKUP(C297,'[13]New ISB 19-20'!A:BX,76,FALSE)</f>
        <v>2799940.408622853</v>
      </c>
      <c r="H297" s="408">
        <f>VLOOKUP(C297,'[13]New ISB 19-20'!A:CD,81,FALSE)</f>
        <v>0</v>
      </c>
      <c r="I297" s="408"/>
      <c r="J297" s="408">
        <f t="shared" si="68"/>
        <v>2799940.408622853</v>
      </c>
      <c r="K297" s="606"/>
      <c r="L297" s="408">
        <f>VLOOKUP(C297,'[13]Adjusted Factors 19-20'!A:BQ,68,FALSE)*10000</f>
        <v>0</v>
      </c>
      <c r="M297" s="408">
        <f>VLOOKUP(C297,'[13]Adjusted Factors 19-20'!A:BR,69,FALSE)*10000</f>
        <v>0</v>
      </c>
      <c r="N297" s="408">
        <f>VLOOKUP(C297,'[13]Adjusted Factors 19-20'!A:BS,67,FALSE)*6000</f>
        <v>0</v>
      </c>
      <c r="O297" s="409">
        <f t="shared" si="69"/>
        <v>0</v>
      </c>
      <c r="P297" s="409"/>
      <c r="Q297" s="409">
        <f t="shared" si="70"/>
        <v>2799940</v>
      </c>
      <c r="R297" s="409"/>
      <c r="S297" s="409"/>
      <c r="T297" s="406">
        <v>990</v>
      </c>
      <c r="U297" s="410"/>
      <c r="V297" s="410">
        <f t="shared" si="76"/>
        <v>0</v>
      </c>
      <c r="W297" s="410">
        <f t="shared" si="71"/>
        <v>0</v>
      </c>
      <c r="X297" s="410">
        <f t="shared" si="72"/>
        <v>0</v>
      </c>
      <c r="Y297" s="410">
        <f t="shared" si="73"/>
        <v>0</v>
      </c>
      <c r="Z297" s="410">
        <f t="shared" si="74"/>
        <v>0</v>
      </c>
      <c r="AA297" s="410">
        <f t="shared" si="75"/>
        <v>0</v>
      </c>
      <c r="AB297" s="410">
        <f>VLOOKUP(C297,'[13]Adjusted Factors 19-20'!A:N,14,FALSE)</f>
        <v>577</v>
      </c>
      <c r="AF297" s="408" t="e">
        <f>VLOOKUP(C297,#REF!,69,FALSE)</f>
        <v>#REF!</v>
      </c>
      <c r="AG297" s="406">
        <v>990</v>
      </c>
      <c r="AH297" s="407" t="s">
        <v>1176</v>
      </c>
      <c r="AI297" s="416" t="s">
        <v>432</v>
      </c>
    </row>
    <row r="298" spans="1:35" hidden="1" x14ac:dyDescent="0.2">
      <c r="A298" s="395" t="str">
        <f t="shared" si="66"/>
        <v>992 - IES Breckland</v>
      </c>
      <c r="B298" s="395">
        <v>992</v>
      </c>
      <c r="C298" s="406">
        <v>991</v>
      </c>
      <c r="D298" s="406">
        <f t="shared" si="67"/>
        <v>991</v>
      </c>
      <c r="E298" s="407" t="str">
        <f t="shared" si="77"/>
        <v>FREE SCH</v>
      </c>
      <c r="F298" s="416" t="s">
        <v>433</v>
      </c>
      <c r="G298" s="408">
        <f>VLOOKUP(C298,'[13]New ISB 19-20'!A:BX,76,FALSE)</f>
        <v>2495480.9292757567</v>
      </c>
      <c r="H298" s="408">
        <f>VLOOKUP(C298,'[13]New ISB 19-20'!A:CD,81,FALSE)</f>
        <v>0</v>
      </c>
      <c r="I298" s="408"/>
      <c r="J298" s="408">
        <f t="shared" si="68"/>
        <v>2495480.9292757567</v>
      </c>
      <c r="K298" s="606"/>
      <c r="L298" s="408">
        <f>VLOOKUP(C298,'[13]Adjusted Factors 19-20'!A:BQ,68,FALSE)*10000</f>
        <v>0</v>
      </c>
      <c r="M298" s="408">
        <f>VLOOKUP(C298,'[13]Adjusted Factors 19-20'!A:BR,69,FALSE)*10000</f>
        <v>0</v>
      </c>
      <c r="N298" s="408">
        <f>VLOOKUP(C298,'[13]Adjusted Factors 19-20'!A:BS,67,FALSE)*6000</f>
        <v>0</v>
      </c>
      <c r="O298" s="409">
        <f t="shared" si="69"/>
        <v>0</v>
      </c>
      <c r="P298" s="409"/>
      <c r="Q298" s="409">
        <f t="shared" si="70"/>
        <v>2495481</v>
      </c>
      <c r="R298" s="409"/>
      <c r="S298" s="409"/>
      <c r="T298" s="406">
        <v>991</v>
      </c>
      <c r="U298" s="410"/>
      <c r="V298" s="410">
        <f t="shared" si="76"/>
        <v>0</v>
      </c>
      <c r="W298" s="410">
        <f t="shared" si="71"/>
        <v>0</v>
      </c>
      <c r="X298" s="410">
        <f t="shared" si="72"/>
        <v>0</v>
      </c>
      <c r="Y298" s="410">
        <f t="shared" si="73"/>
        <v>0</v>
      </c>
      <c r="Z298" s="410">
        <f t="shared" si="74"/>
        <v>0</v>
      </c>
      <c r="AA298" s="410">
        <f t="shared" si="75"/>
        <v>0</v>
      </c>
      <c r="AB298" s="410">
        <f>VLOOKUP(C298,'[13]Adjusted Factors 19-20'!A:N,14,FALSE)</f>
        <v>495</v>
      </c>
      <c r="AF298" s="408" t="e">
        <f>VLOOKUP(C298,#REF!,69,FALSE)</f>
        <v>#REF!</v>
      </c>
      <c r="AG298" s="406">
        <v>991</v>
      </c>
      <c r="AH298" s="407" t="s">
        <v>1176</v>
      </c>
      <c r="AI298" s="416" t="s">
        <v>433</v>
      </c>
    </row>
    <row r="299" spans="1:35" hidden="1" x14ac:dyDescent="0.2">
      <c r="A299" s="395" t="str">
        <f t="shared" si="66"/>
        <v>993 - Saxmundham Free School</v>
      </c>
      <c r="B299" s="395">
        <v>993</v>
      </c>
      <c r="C299" s="406">
        <v>992</v>
      </c>
      <c r="D299" s="406">
        <f t="shared" si="67"/>
        <v>992</v>
      </c>
      <c r="E299" s="407" t="str">
        <f t="shared" si="77"/>
        <v>FREE SCH</v>
      </c>
      <c r="F299" s="416" t="s">
        <v>434</v>
      </c>
      <c r="G299" s="408">
        <f>VLOOKUP(C299,'[13]New ISB 19-20'!A:BX,76,FALSE)</f>
        <v>2532039.9360111705</v>
      </c>
      <c r="H299" s="408">
        <f>VLOOKUP(C299,'[13]New ISB 19-20'!A:CD,81,FALSE)</f>
        <v>0</v>
      </c>
      <c r="I299" s="408"/>
      <c r="J299" s="408">
        <f t="shared" si="68"/>
        <v>2532039.9360111705</v>
      </c>
      <c r="K299" s="606"/>
      <c r="L299" s="408">
        <f>VLOOKUP(C299,'[13]Adjusted Factors 19-20'!A:BQ,68,FALSE)*10000</f>
        <v>0</v>
      </c>
      <c r="M299" s="408">
        <f>VLOOKUP(C299,'[13]Adjusted Factors 19-20'!A:BR,69,FALSE)*10000</f>
        <v>0</v>
      </c>
      <c r="N299" s="408">
        <f>VLOOKUP(C299,'[13]Adjusted Factors 19-20'!A:BS,67,FALSE)*6000</f>
        <v>0</v>
      </c>
      <c r="O299" s="409">
        <f t="shared" si="69"/>
        <v>0</v>
      </c>
      <c r="P299" s="409"/>
      <c r="Q299" s="409">
        <f t="shared" si="70"/>
        <v>2532040</v>
      </c>
      <c r="R299" s="409"/>
      <c r="S299" s="409"/>
      <c r="T299" s="406">
        <v>992</v>
      </c>
      <c r="U299" s="410"/>
      <c r="V299" s="410">
        <f t="shared" si="76"/>
        <v>0</v>
      </c>
      <c r="W299" s="410">
        <f t="shared" si="71"/>
        <v>0</v>
      </c>
      <c r="X299" s="410">
        <f t="shared" si="72"/>
        <v>0</v>
      </c>
      <c r="Y299" s="410">
        <f t="shared" si="73"/>
        <v>0</v>
      </c>
      <c r="Z299" s="410">
        <f t="shared" si="74"/>
        <v>0</v>
      </c>
      <c r="AA299" s="410">
        <f t="shared" si="75"/>
        <v>0</v>
      </c>
      <c r="AB299" s="410">
        <f>VLOOKUP(C299,'[13]Adjusted Factors 19-20'!A:N,14,FALSE)</f>
        <v>491</v>
      </c>
      <c r="AF299" s="408" t="e">
        <f>VLOOKUP(C299,#REF!,69,FALSE)</f>
        <v>#REF!</v>
      </c>
      <c r="AG299" s="406">
        <v>992</v>
      </c>
      <c r="AH299" s="407" t="s">
        <v>1176</v>
      </c>
      <c r="AI299" s="416" t="s">
        <v>434</v>
      </c>
    </row>
    <row r="300" spans="1:35" hidden="1" x14ac:dyDescent="0.2">
      <c r="A300" s="395" t="str">
        <f t="shared" si="66"/>
        <v>994 - Beccles Free School</v>
      </c>
      <c r="B300" s="395">
        <v>994</v>
      </c>
      <c r="C300" s="406">
        <v>993</v>
      </c>
      <c r="D300" s="406">
        <f t="shared" si="67"/>
        <v>993</v>
      </c>
      <c r="E300" s="407" t="str">
        <f t="shared" si="77"/>
        <v>FREE SCH</v>
      </c>
      <c r="F300" s="416" t="s">
        <v>435</v>
      </c>
      <c r="G300" s="408">
        <f>VLOOKUP(C300,'[13]New ISB 19-20'!A:BX,76,FALSE)</f>
        <v>1771026.7281211149</v>
      </c>
      <c r="H300" s="408">
        <f>VLOOKUP(C300,'[13]New ISB 19-20'!A:CD,81,FALSE)</f>
        <v>0</v>
      </c>
      <c r="I300" s="408"/>
      <c r="J300" s="408">
        <f t="shared" si="68"/>
        <v>1771026.7281211149</v>
      </c>
      <c r="K300" s="606"/>
      <c r="L300" s="408">
        <f>VLOOKUP(C300,'[13]Adjusted Factors 19-20'!A:BQ,68,FALSE)*10000</f>
        <v>0</v>
      </c>
      <c r="M300" s="408">
        <f>VLOOKUP(C300,'[13]Adjusted Factors 19-20'!A:BR,69,FALSE)*10000</f>
        <v>0</v>
      </c>
      <c r="N300" s="408">
        <f>VLOOKUP(C300,'[13]Adjusted Factors 19-20'!A:BS,67,FALSE)*6000</f>
        <v>0</v>
      </c>
      <c r="O300" s="409">
        <f t="shared" si="69"/>
        <v>0</v>
      </c>
      <c r="P300" s="409"/>
      <c r="Q300" s="409">
        <f t="shared" si="70"/>
        <v>1771027</v>
      </c>
      <c r="R300" s="409"/>
      <c r="S300" s="409"/>
      <c r="T300" s="406">
        <v>993</v>
      </c>
      <c r="U300" s="410"/>
      <c r="V300" s="410">
        <f t="shared" si="76"/>
        <v>0</v>
      </c>
      <c r="W300" s="410">
        <f t="shared" si="71"/>
        <v>0</v>
      </c>
      <c r="X300" s="410">
        <f t="shared" si="72"/>
        <v>0</v>
      </c>
      <c r="Y300" s="410">
        <f t="shared" si="73"/>
        <v>0</v>
      </c>
      <c r="Z300" s="410">
        <f t="shared" si="74"/>
        <v>0</v>
      </c>
      <c r="AA300" s="410">
        <f t="shared" si="75"/>
        <v>0</v>
      </c>
      <c r="AB300" s="410">
        <f>VLOOKUP(C300,'[13]Adjusted Factors 19-20'!A:N,14,FALSE)</f>
        <v>307</v>
      </c>
      <c r="AF300" s="408" t="e">
        <f>VLOOKUP(C300,#REF!,69,FALSE)</f>
        <v>#REF!</v>
      </c>
      <c r="AG300" s="406">
        <v>993</v>
      </c>
      <c r="AH300" s="407" t="s">
        <v>1176</v>
      </c>
      <c r="AI300" s="416" t="s">
        <v>435</v>
      </c>
    </row>
    <row r="301" spans="1:35" hidden="1" x14ac:dyDescent="0.2">
      <c r="A301" s="395" t="str">
        <f t="shared" si="66"/>
        <v>599 - Ixworth Free School</v>
      </c>
      <c r="B301" s="395">
        <v>599</v>
      </c>
      <c r="C301" s="406">
        <v>994</v>
      </c>
      <c r="D301" s="406">
        <f t="shared" si="67"/>
        <v>994</v>
      </c>
      <c r="E301" s="407" t="str">
        <f t="shared" si="77"/>
        <v>FREE SCH</v>
      </c>
      <c r="F301" s="416" t="s">
        <v>436</v>
      </c>
      <c r="G301" s="408">
        <f>VLOOKUP(C301,'[13]New ISB 19-20'!A:BX,76,FALSE)</f>
        <v>1465130.6665971845</v>
      </c>
      <c r="H301" s="408">
        <f>VLOOKUP(C301,'[13]New ISB 19-20'!A:CD,81,FALSE)</f>
        <v>0</v>
      </c>
      <c r="I301" s="408"/>
      <c r="J301" s="408">
        <f t="shared" si="68"/>
        <v>1465130.6665971845</v>
      </c>
      <c r="K301" s="606"/>
      <c r="L301" s="408">
        <f>VLOOKUP(C301,'[13]Adjusted Factors 19-20'!A:BQ,68,FALSE)*10000</f>
        <v>0</v>
      </c>
      <c r="M301" s="408">
        <f>VLOOKUP(C301,'[13]Adjusted Factors 19-20'!A:BR,69,FALSE)*10000</f>
        <v>0</v>
      </c>
      <c r="N301" s="408">
        <f>VLOOKUP(C301,'[13]Adjusted Factors 19-20'!A:BS,67,FALSE)*6000</f>
        <v>0</v>
      </c>
      <c r="O301" s="409">
        <f t="shared" si="69"/>
        <v>0</v>
      </c>
      <c r="P301" s="409"/>
      <c r="Q301" s="409">
        <f t="shared" si="70"/>
        <v>1465131</v>
      </c>
      <c r="R301" s="409"/>
      <c r="S301" s="409"/>
      <c r="T301" s="406">
        <v>994</v>
      </c>
      <c r="U301" s="410"/>
      <c r="V301" s="410">
        <f t="shared" si="76"/>
        <v>0</v>
      </c>
      <c r="W301" s="410">
        <f t="shared" si="71"/>
        <v>0</v>
      </c>
      <c r="X301" s="410">
        <f t="shared" si="72"/>
        <v>0</v>
      </c>
      <c r="Y301" s="410">
        <f t="shared" si="73"/>
        <v>0</v>
      </c>
      <c r="Z301" s="410">
        <f t="shared" si="74"/>
        <v>0</v>
      </c>
      <c r="AA301" s="410">
        <f t="shared" si="75"/>
        <v>0</v>
      </c>
      <c r="AB301" s="410">
        <f>VLOOKUP(C301,'[13]Adjusted Factors 19-20'!A:N,14,FALSE)</f>
        <v>262</v>
      </c>
      <c r="AF301" s="408" t="e">
        <f>VLOOKUP(C301,#REF!,69,FALSE)</f>
        <v>#REF!</v>
      </c>
      <c r="AG301" s="406">
        <v>994</v>
      </c>
      <c r="AH301" s="407" t="s">
        <v>1176</v>
      </c>
      <c r="AI301" s="416" t="s">
        <v>436</v>
      </c>
    </row>
    <row r="302" spans="1:35" hidden="1" x14ac:dyDescent="0.2">
      <c r="A302" s="395" t="str">
        <f t="shared" si="66"/>
        <v>1001 - Churchill Free Special</v>
      </c>
      <c r="B302" s="395">
        <v>1001</v>
      </c>
      <c r="C302" s="406">
        <v>1001</v>
      </c>
      <c r="D302" s="406">
        <f t="shared" si="67"/>
        <v>1001</v>
      </c>
      <c r="E302" s="407" t="str">
        <f t="shared" si="77"/>
        <v>FREE SCH</v>
      </c>
      <c r="F302" s="416" t="s">
        <v>468</v>
      </c>
      <c r="G302" s="408">
        <v>0</v>
      </c>
      <c r="H302" s="408">
        <v>0</v>
      </c>
      <c r="I302" s="408"/>
      <c r="J302" s="408"/>
      <c r="K302" s="606"/>
      <c r="L302" s="408">
        <f>VLOOKUP(C302,'[13]Adjusted Factors 19-20'!A:BQ,68,FALSE)*10000</f>
        <v>0</v>
      </c>
      <c r="M302" s="408">
        <f>VLOOKUP(C302,'[13]Adjusted Factors 19-20'!A:BR,69,FALSE)*10000</f>
        <v>0</v>
      </c>
      <c r="N302" s="408">
        <f>VLOOKUP(C302,'[13]Adjusted Factors 19-20'!A:BS,67,FALSE)*6000</f>
        <v>0</v>
      </c>
      <c r="O302" s="409">
        <f t="shared" si="69"/>
        <v>0</v>
      </c>
      <c r="P302" s="409"/>
      <c r="Q302" s="409">
        <f t="shared" si="70"/>
        <v>0</v>
      </c>
      <c r="R302" s="409"/>
      <c r="S302" s="409"/>
      <c r="T302" s="406">
        <v>1001</v>
      </c>
      <c r="U302" s="410"/>
      <c r="V302" s="410"/>
      <c r="W302" s="410"/>
      <c r="X302" s="410"/>
      <c r="Y302" s="410"/>
      <c r="Z302" s="410"/>
      <c r="AA302" s="410"/>
      <c r="AB302" s="410"/>
      <c r="AG302" s="406">
        <v>1001</v>
      </c>
      <c r="AH302" s="407" t="s">
        <v>1176</v>
      </c>
      <c r="AI302" s="416" t="s">
        <v>468</v>
      </c>
    </row>
    <row r="303" spans="1:35" hidden="1" x14ac:dyDescent="0.2">
      <c r="A303" s="395" t="str">
        <f t="shared" si="66"/>
        <v>1002 - Everitt Academy</v>
      </c>
      <c r="B303" s="395">
        <v>1002</v>
      </c>
      <c r="C303" s="406">
        <v>1002</v>
      </c>
      <c r="D303" s="406">
        <v>1002</v>
      </c>
      <c r="E303" s="407" t="s">
        <v>1176</v>
      </c>
      <c r="F303" s="416" t="s">
        <v>1343</v>
      </c>
      <c r="G303" s="408">
        <v>0</v>
      </c>
      <c r="H303" s="408">
        <v>0</v>
      </c>
      <c r="I303" s="408"/>
      <c r="J303" s="408"/>
      <c r="K303" s="606"/>
      <c r="L303" s="408">
        <f>VLOOKUP(C303,'[13]Adjusted Factors 19-20'!A:BQ,68,FALSE)*10000</f>
        <v>0</v>
      </c>
      <c r="M303" s="408">
        <f>VLOOKUP(C303,'[13]Adjusted Factors 19-20'!A:BR,69,FALSE)*10000</f>
        <v>0</v>
      </c>
      <c r="N303" s="408">
        <f>VLOOKUP(C303,'[13]Adjusted Factors 19-20'!A:BS,67,FALSE)*6000</f>
        <v>0</v>
      </c>
      <c r="O303" s="409">
        <f t="shared" si="69"/>
        <v>0</v>
      </c>
      <c r="P303" s="409"/>
      <c r="Q303" s="409">
        <f t="shared" si="70"/>
        <v>0</v>
      </c>
      <c r="R303" s="409"/>
      <c r="S303" s="409"/>
      <c r="T303" s="406">
        <v>1002</v>
      </c>
      <c r="U303" s="410"/>
      <c r="V303" s="410"/>
      <c r="W303" s="410"/>
      <c r="X303" s="410"/>
      <c r="Y303" s="410"/>
      <c r="Z303" s="410"/>
      <c r="AA303" s="410"/>
      <c r="AB303" s="410"/>
      <c r="AG303" s="406">
        <v>1002</v>
      </c>
      <c r="AH303" s="407" t="s">
        <v>1176</v>
      </c>
      <c r="AI303" s="416" t="s">
        <v>1343</v>
      </c>
    </row>
    <row r="304" spans="1:35" hidden="1" x14ac:dyDescent="0.2">
      <c r="A304" s="395" t="str">
        <f t="shared" si="66"/>
        <v>195 - The Ashley School</v>
      </c>
      <c r="B304" s="395">
        <v>195</v>
      </c>
      <c r="C304" s="418">
        <v>195</v>
      </c>
      <c r="D304" s="406" t="str">
        <f t="shared" ref="D304:D325" si="78">IF(E304="ACADEMY","ACADEMY",C304)</f>
        <v>ACADEMY</v>
      </c>
      <c r="E304" s="407" t="str">
        <f>AH304</f>
        <v>ACADEMY</v>
      </c>
      <c r="F304" s="395" t="s">
        <v>437</v>
      </c>
      <c r="G304" s="408">
        <v>0</v>
      </c>
      <c r="H304" s="408">
        <f>VLOOKUP(C304,'[13]New ISB 19-20'!A:CD,81,FALSE)</f>
        <v>0</v>
      </c>
      <c r="I304" s="408"/>
      <c r="J304" s="408"/>
      <c r="K304" s="606"/>
      <c r="L304" s="408">
        <f>VLOOKUP(C304,'[13]Adjusted Factors 19-20'!A:BQ,68,FALSE)*10000</f>
        <v>0</v>
      </c>
      <c r="M304" s="408">
        <f>VLOOKUP(C304,'[13]Adjusted Factors 19-20'!A:BR,69,FALSE)*10000</f>
        <v>0</v>
      </c>
      <c r="N304" s="408">
        <f>VLOOKUP(C304,'[13]Adjusted Factors 19-20'!A:BS,67,FALSE)*6000</f>
        <v>0</v>
      </c>
      <c r="O304" s="409">
        <f t="shared" si="69"/>
        <v>0</v>
      </c>
      <c r="P304" s="409"/>
      <c r="Q304" s="409">
        <f t="shared" si="70"/>
        <v>0</v>
      </c>
      <c r="R304" s="409"/>
      <c r="S304" s="409"/>
      <c r="T304" s="418">
        <v>195</v>
      </c>
      <c r="U304" s="410"/>
      <c r="V304" s="410"/>
      <c r="W304" s="410"/>
      <c r="X304" s="410"/>
      <c r="Y304" s="410"/>
      <c r="Z304" s="410"/>
      <c r="AA304" s="410"/>
      <c r="AB304" s="410"/>
      <c r="AG304" s="418">
        <v>195</v>
      </c>
      <c r="AH304" s="407" t="s">
        <v>1</v>
      </c>
      <c r="AI304" s="395" t="s">
        <v>437</v>
      </c>
    </row>
    <row r="305" spans="1:35" hidden="1" x14ac:dyDescent="0.2">
      <c r="A305" s="395" t="str">
        <f t="shared" si="66"/>
        <v>196 - Warren School</v>
      </c>
      <c r="B305" s="395">
        <v>196</v>
      </c>
      <c r="C305" s="418">
        <v>196</v>
      </c>
      <c r="D305" s="406" t="str">
        <f t="shared" si="78"/>
        <v>ACADEMY</v>
      </c>
      <c r="E305" s="407" t="s">
        <v>1</v>
      </c>
      <c r="F305" s="395" t="s">
        <v>438</v>
      </c>
      <c r="G305" s="408">
        <v>0</v>
      </c>
      <c r="H305" s="408">
        <f>VLOOKUP(C305,'[13]New ISB 19-20'!A:CD,81,FALSE)</f>
        <v>0</v>
      </c>
      <c r="I305" s="408"/>
      <c r="J305" s="408"/>
      <c r="K305" s="606"/>
      <c r="L305" s="408">
        <f>VLOOKUP(C305,'[13]Adjusted Factors 19-20'!A:BQ,68,FALSE)*10000</f>
        <v>0</v>
      </c>
      <c r="M305" s="408">
        <f>VLOOKUP(C305,'[13]Adjusted Factors 19-20'!A:BR,69,FALSE)*10000</f>
        <v>0</v>
      </c>
      <c r="N305" s="408">
        <f>VLOOKUP(C305,'[13]Adjusted Factors 19-20'!A:BS,67,FALSE)*6000</f>
        <v>0</v>
      </c>
      <c r="O305" s="409">
        <f t="shared" si="69"/>
        <v>0</v>
      </c>
      <c r="P305" s="409"/>
      <c r="Q305" s="409">
        <f t="shared" si="70"/>
        <v>0</v>
      </c>
      <c r="R305" s="409"/>
      <c r="S305" s="409"/>
      <c r="T305" s="418">
        <v>196</v>
      </c>
      <c r="U305" s="410"/>
      <c r="V305" s="410"/>
      <c r="W305" s="410"/>
      <c r="X305" s="410"/>
      <c r="Y305" s="410"/>
      <c r="Z305" s="410"/>
      <c r="AA305" s="410"/>
      <c r="AB305" s="410"/>
      <c r="AG305" s="418">
        <v>196</v>
      </c>
      <c r="AH305" s="407">
        <v>0</v>
      </c>
      <c r="AI305" s="395" t="s">
        <v>438</v>
      </c>
    </row>
    <row r="306" spans="1:35" hidden="1" x14ac:dyDescent="0.2">
      <c r="A306" s="395" t="str">
        <f t="shared" si="66"/>
        <v>393 - Stone Lodge Academy</v>
      </c>
      <c r="B306" s="395">
        <v>393</v>
      </c>
      <c r="C306" s="418">
        <v>393</v>
      </c>
      <c r="D306" s="406" t="str">
        <f t="shared" si="78"/>
        <v>ACADEMY</v>
      </c>
      <c r="E306" s="407" t="str">
        <f>AH306</f>
        <v>ACADEMY</v>
      </c>
      <c r="F306" s="395" t="s">
        <v>467</v>
      </c>
      <c r="G306" s="408">
        <v>0</v>
      </c>
      <c r="H306" s="408">
        <f>VLOOKUP(C306,'[13]New ISB 19-20'!A:CD,81,FALSE)</f>
        <v>0</v>
      </c>
      <c r="I306" s="408"/>
      <c r="J306" s="408"/>
      <c r="K306" s="606"/>
      <c r="L306" s="408">
        <f>VLOOKUP(C306,'[13]Adjusted Factors 19-20'!A:BQ,68,FALSE)*10000</f>
        <v>0</v>
      </c>
      <c r="M306" s="408">
        <f>VLOOKUP(C306,'[13]Adjusted Factors 19-20'!A:BR,69,FALSE)*10000</f>
        <v>0</v>
      </c>
      <c r="N306" s="408">
        <f>VLOOKUP(C306,'[13]Adjusted Factors 19-20'!A:BS,67,FALSE)*6000</f>
        <v>0</v>
      </c>
      <c r="O306" s="409">
        <f t="shared" si="69"/>
        <v>0</v>
      </c>
      <c r="P306" s="409"/>
      <c r="Q306" s="409">
        <f t="shared" si="70"/>
        <v>0</v>
      </c>
      <c r="R306" s="409"/>
      <c r="S306" s="409"/>
      <c r="T306" s="418">
        <v>393</v>
      </c>
      <c r="U306" s="410"/>
      <c r="V306" s="410"/>
      <c r="W306" s="410"/>
      <c r="X306" s="410"/>
      <c r="Y306" s="410"/>
      <c r="Z306" s="410"/>
      <c r="AA306" s="410"/>
      <c r="AB306" s="410"/>
      <c r="AG306" s="418">
        <v>393</v>
      </c>
      <c r="AH306" s="407" t="s">
        <v>1</v>
      </c>
      <c r="AI306" s="395" t="s">
        <v>467</v>
      </c>
    </row>
    <row r="307" spans="1:35" hidden="1" x14ac:dyDescent="0.2">
      <c r="A307" s="395" t="str">
        <f t="shared" si="66"/>
        <v>395 - Thomas Wolsey School</v>
      </c>
      <c r="B307" s="395">
        <v>395</v>
      </c>
      <c r="C307" s="418">
        <v>395</v>
      </c>
      <c r="D307" s="406" t="str">
        <f t="shared" si="78"/>
        <v>ACADEMY</v>
      </c>
      <c r="E307" s="407" t="str">
        <f>AH307</f>
        <v>ACADEMY</v>
      </c>
      <c r="F307" s="395" t="s">
        <v>439</v>
      </c>
      <c r="G307" s="408">
        <v>0</v>
      </c>
      <c r="H307" s="408">
        <f>VLOOKUP(C307,'[13]New ISB 19-20'!A:CD,81,FALSE)</f>
        <v>0</v>
      </c>
      <c r="I307" s="408"/>
      <c r="J307" s="408"/>
      <c r="K307" s="606"/>
      <c r="L307" s="408">
        <f>VLOOKUP(C307,'[13]Adjusted Factors 19-20'!A:BQ,68,FALSE)*10000</f>
        <v>0</v>
      </c>
      <c r="M307" s="408">
        <f>VLOOKUP(C307,'[13]Adjusted Factors 19-20'!A:BR,69,FALSE)*10000</f>
        <v>0</v>
      </c>
      <c r="N307" s="408">
        <f>VLOOKUP(C307,'[13]Adjusted Factors 19-20'!A:BS,67,FALSE)*6000</f>
        <v>0</v>
      </c>
      <c r="O307" s="409">
        <f t="shared" si="69"/>
        <v>0</v>
      </c>
      <c r="P307" s="409"/>
      <c r="Q307" s="409">
        <f t="shared" si="70"/>
        <v>0</v>
      </c>
      <c r="R307" s="409"/>
      <c r="S307" s="409"/>
      <c r="T307" s="418">
        <v>395</v>
      </c>
      <c r="U307" s="410"/>
      <c r="V307" s="410"/>
      <c r="W307" s="410"/>
      <c r="X307" s="410"/>
      <c r="Y307" s="410"/>
      <c r="Z307" s="410"/>
      <c r="AA307" s="410"/>
      <c r="AB307" s="410"/>
      <c r="AG307" s="418">
        <v>395</v>
      </c>
      <c r="AH307" s="407" t="s">
        <v>1</v>
      </c>
      <c r="AI307" s="395" t="s">
        <v>439</v>
      </c>
    </row>
    <row r="308" spans="1:35" hidden="1" x14ac:dyDescent="0.2">
      <c r="A308" s="395" t="str">
        <f t="shared" si="66"/>
        <v>396 - The Bridge School</v>
      </c>
      <c r="B308" s="395">
        <v>396</v>
      </c>
      <c r="C308" s="418">
        <v>396</v>
      </c>
      <c r="D308" s="406" t="str">
        <f t="shared" si="78"/>
        <v>ACADEMY</v>
      </c>
      <c r="E308" s="407" t="str">
        <f>AH308</f>
        <v>ACADEMY</v>
      </c>
      <c r="F308" s="395" t="s">
        <v>440</v>
      </c>
      <c r="G308" s="408">
        <v>0</v>
      </c>
      <c r="H308" s="408">
        <f>VLOOKUP(C308,'[13]New ISB 19-20'!A:CD,81,FALSE)</f>
        <v>0</v>
      </c>
      <c r="I308" s="408"/>
      <c r="J308" s="408"/>
      <c r="K308" s="606"/>
      <c r="L308" s="408">
        <f>VLOOKUP(C308,'[13]Adjusted Factors 19-20'!A:BQ,68,FALSE)*10000</f>
        <v>1380000</v>
      </c>
      <c r="M308" s="408">
        <f>VLOOKUP(C308,'[13]Adjusted Factors 19-20'!A:BR,69,FALSE)*10000</f>
        <v>0</v>
      </c>
      <c r="N308" s="408">
        <f>VLOOKUP(C308,'[13]Adjusted Factors 19-20'!A:BS,67,FALSE)*6000</f>
        <v>0</v>
      </c>
      <c r="O308" s="409">
        <f t="shared" si="69"/>
        <v>1380000</v>
      </c>
      <c r="P308" s="409"/>
      <c r="Q308" s="409">
        <f t="shared" si="70"/>
        <v>1380000</v>
      </c>
      <c r="R308" s="409"/>
      <c r="S308" s="409"/>
      <c r="T308" s="418">
        <v>396</v>
      </c>
      <c r="U308" s="410"/>
      <c r="V308" s="410"/>
      <c r="W308" s="410"/>
      <c r="X308" s="410"/>
      <c r="Y308" s="410"/>
      <c r="Z308" s="410"/>
      <c r="AA308" s="410"/>
      <c r="AB308" s="410"/>
      <c r="AG308" s="418">
        <v>396</v>
      </c>
      <c r="AH308" s="407" t="s">
        <v>1</v>
      </c>
      <c r="AI308" s="395" t="s">
        <v>440</v>
      </c>
    </row>
    <row r="309" spans="1:35" hidden="1" x14ac:dyDescent="0.2">
      <c r="A309" s="395" t="str">
        <f t="shared" si="66"/>
        <v>575 - Priory School</v>
      </c>
      <c r="B309" s="395">
        <v>575</v>
      </c>
      <c r="C309" s="418">
        <v>575</v>
      </c>
      <c r="D309" s="406" t="str">
        <f t="shared" si="78"/>
        <v>ACADEMY</v>
      </c>
      <c r="E309" s="407" t="str">
        <f>AH309</f>
        <v>ACADEMY</v>
      </c>
      <c r="F309" s="395" t="s">
        <v>441</v>
      </c>
      <c r="G309" s="408">
        <v>0</v>
      </c>
      <c r="H309" s="408">
        <f>VLOOKUP(C309,'[13]New ISB 19-20'!A:CD,81,FALSE)</f>
        <v>0</v>
      </c>
      <c r="I309" s="408"/>
      <c r="J309" s="408"/>
      <c r="K309" s="606"/>
      <c r="L309" s="408">
        <f>VLOOKUP(C309,'[13]Adjusted Factors 19-20'!A:BQ,68,FALSE)*10000</f>
        <v>0</v>
      </c>
      <c r="M309" s="408">
        <f>VLOOKUP(C309,'[13]Adjusted Factors 19-20'!A:BR,69,FALSE)*10000</f>
        <v>0</v>
      </c>
      <c r="N309" s="408">
        <f>VLOOKUP(C309,'[13]Adjusted Factors 19-20'!A:BS,67,FALSE)*6000</f>
        <v>0</v>
      </c>
      <c r="O309" s="409">
        <f t="shared" si="69"/>
        <v>0</v>
      </c>
      <c r="P309" s="409"/>
      <c r="Q309" s="409">
        <f t="shared" si="70"/>
        <v>0</v>
      </c>
      <c r="R309" s="409"/>
      <c r="S309" s="409"/>
      <c r="T309" s="418">
        <v>575</v>
      </c>
      <c r="U309" s="410"/>
      <c r="V309" s="410"/>
      <c r="W309" s="410"/>
      <c r="X309" s="410"/>
      <c r="Y309" s="410"/>
      <c r="Z309" s="410"/>
      <c r="AA309" s="410"/>
      <c r="AB309" s="410"/>
      <c r="AG309" s="418">
        <v>575</v>
      </c>
      <c r="AH309" s="407" t="s">
        <v>1</v>
      </c>
      <c r="AI309" s="395" t="s">
        <v>441</v>
      </c>
    </row>
    <row r="310" spans="1:35" hidden="1" x14ac:dyDescent="0.2">
      <c r="A310" s="395" t="str">
        <f t="shared" si="66"/>
        <v>576 - Riverwalk School</v>
      </c>
      <c r="B310" s="395">
        <v>576</v>
      </c>
      <c r="C310" s="418">
        <v>576</v>
      </c>
      <c r="D310" s="406" t="str">
        <f t="shared" si="78"/>
        <v>ACADEMY</v>
      </c>
      <c r="E310" s="407" t="s">
        <v>1</v>
      </c>
      <c r="F310" s="395" t="s">
        <v>442</v>
      </c>
      <c r="G310" s="408">
        <v>0</v>
      </c>
      <c r="H310" s="408">
        <f>VLOOKUP(C310,'[13]New ISB 19-20'!A:CD,81,FALSE)</f>
        <v>0</v>
      </c>
      <c r="I310" s="408"/>
      <c r="J310" s="408"/>
      <c r="K310" s="606"/>
      <c r="L310" s="408">
        <f>VLOOKUP(C310,'[13]Adjusted Factors 19-20'!A:BQ,68,FALSE)*10000</f>
        <v>0</v>
      </c>
      <c r="M310" s="408">
        <f>VLOOKUP(C310,'[13]Adjusted Factors 19-20'!A:BR,69,FALSE)*10000</f>
        <v>0</v>
      </c>
      <c r="N310" s="408">
        <f>VLOOKUP(C310,'[13]Adjusted Factors 19-20'!A:BS,67,FALSE)*6000</f>
        <v>0</v>
      </c>
      <c r="O310" s="409">
        <f t="shared" si="69"/>
        <v>0</v>
      </c>
      <c r="P310" s="409"/>
      <c r="Q310" s="409">
        <f t="shared" si="70"/>
        <v>0</v>
      </c>
      <c r="R310" s="409"/>
      <c r="S310" s="409"/>
      <c r="T310" s="418">
        <v>576</v>
      </c>
      <c r="U310" s="410"/>
      <c r="V310" s="410"/>
      <c r="W310" s="410"/>
      <c r="X310" s="410"/>
      <c r="Y310" s="410"/>
      <c r="Z310" s="410"/>
      <c r="AA310" s="410"/>
      <c r="AB310" s="410"/>
      <c r="AG310" s="418">
        <v>576</v>
      </c>
      <c r="AH310" s="407">
        <v>0</v>
      </c>
      <c r="AI310" s="395" t="s">
        <v>442</v>
      </c>
    </row>
    <row r="311" spans="1:35" x14ac:dyDescent="0.2">
      <c r="A311" s="395" t="str">
        <f t="shared" si="66"/>
        <v>579 - Hillside Special School</v>
      </c>
      <c r="B311" s="395">
        <v>579</v>
      </c>
      <c r="C311" s="418">
        <v>579</v>
      </c>
      <c r="D311" s="406">
        <f t="shared" si="78"/>
        <v>579</v>
      </c>
      <c r="E311" s="407">
        <f t="shared" ref="E311:E321" si="79">AH311</f>
        <v>0</v>
      </c>
      <c r="F311" s="395" t="s">
        <v>443</v>
      </c>
      <c r="G311" s="408">
        <v>0</v>
      </c>
      <c r="H311" s="408">
        <f>VLOOKUP(C311,'[13]New ISB 19-20'!A:CD,81,FALSE)</f>
        <v>0</v>
      </c>
      <c r="I311" s="408"/>
      <c r="J311" s="408"/>
      <c r="K311" s="606"/>
      <c r="L311" s="408">
        <f>VLOOKUP(C311,'[13]Adjusted Factors 19-20'!A:BQ,68,FALSE)*10000</f>
        <v>780000</v>
      </c>
      <c r="M311" s="408">
        <f>VLOOKUP(C311,'[13]Adjusted Factors 19-20'!A:BR,69,FALSE)*10000</f>
        <v>0</v>
      </c>
      <c r="N311" s="408">
        <f>VLOOKUP(C311,'[13]Adjusted Factors 19-20'!A:BS,67,FALSE)*6000</f>
        <v>0</v>
      </c>
      <c r="O311" s="409">
        <f t="shared" si="69"/>
        <v>780000</v>
      </c>
      <c r="P311" s="409"/>
      <c r="Q311" s="409">
        <f t="shared" si="70"/>
        <v>780000</v>
      </c>
      <c r="R311" s="409"/>
      <c r="S311" s="409"/>
      <c r="T311" s="418">
        <v>579</v>
      </c>
      <c r="U311" s="410"/>
      <c r="V311" s="410"/>
      <c r="W311" s="410"/>
      <c r="X311" s="410"/>
      <c r="Y311" s="410"/>
      <c r="Z311" s="410"/>
      <c r="AA311" s="410"/>
      <c r="AB311" s="410"/>
      <c r="AG311" s="418">
        <v>579</v>
      </c>
      <c r="AH311" s="407">
        <v>0</v>
      </c>
      <c r="AI311" s="395" t="s">
        <v>443</v>
      </c>
    </row>
    <row r="312" spans="1:35" x14ac:dyDescent="0.2">
      <c r="A312" s="395" t="str">
        <f t="shared" si="66"/>
        <v>176 - Old Warren House Pupil Referral Unit</v>
      </c>
      <c r="B312" s="395">
        <v>176</v>
      </c>
      <c r="C312" s="418">
        <v>176</v>
      </c>
      <c r="D312" s="406">
        <f t="shared" si="78"/>
        <v>176</v>
      </c>
      <c r="E312" s="407">
        <f t="shared" si="79"/>
        <v>0</v>
      </c>
      <c r="F312" s="395" t="s">
        <v>444</v>
      </c>
      <c r="G312" s="408">
        <v>0</v>
      </c>
      <c r="H312" s="408">
        <f>VLOOKUP(C312,'[13]New ISB 19-20'!A:CD,81,FALSE)</f>
        <v>0</v>
      </c>
      <c r="I312" s="408"/>
      <c r="J312" s="408"/>
      <c r="K312" s="606"/>
      <c r="L312" s="408">
        <f>VLOOKUP(C312,'[13]Adjusted Factors 19-20'!A:BQ,68,FALSE)*10000</f>
        <v>0</v>
      </c>
      <c r="M312" s="408">
        <f>VLOOKUP(C312,'[13]Adjusted Factors 19-20'!A:BR,69,FALSE)*10000</f>
        <v>240000</v>
      </c>
      <c r="N312" s="408">
        <f>VLOOKUP(C312,'[13]Adjusted Factors 19-20'!A:BS,67,FALSE)*6000</f>
        <v>0</v>
      </c>
      <c r="O312" s="409">
        <f t="shared" si="69"/>
        <v>240000</v>
      </c>
      <c r="P312" s="409"/>
      <c r="Q312" s="409">
        <f t="shared" si="70"/>
        <v>240000</v>
      </c>
      <c r="R312" s="409"/>
      <c r="S312" s="409"/>
      <c r="T312" s="418">
        <v>176</v>
      </c>
      <c r="U312" s="410"/>
      <c r="V312" s="410"/>
      <c r="W312" s="410"/>
      <c r="X312" s="410"/>
      <c r="Y312" s="410"/>
      <c r="Z312" s="410"/>
      <c r="AA312" s="410"/>
      <c r="AB312" s="410"/>
      <c r="AG312" s="418">
        <v>176</v>
      </c>
      <c r="AH312" s="407">
        <v>0</v>
      </c>
      <c r="AI312" s="395" t="s">
        <v>444</v>
      </c>
    </row>
    <row r="313" spans="1:35" x14ac:dyDescent="0.2">
      <c r="A313" s="395" t="str">
        <f t="shared" si="66"/>
        <v>187 - The Attic</v>
      </c>
      <c r="B313" s="395">
        <v>187</v>
      </c>
      <c r="C313" s="418">
        <v>187</v>
      </c>
      <c r="D313" s="406">
        <f t="shared" si="78"/>
        <v>187</v>
      </c>
      <c r="E313" s="407">
        <f t="shared" si="79"/>
        <v>0</v>
      </c>
      <c r="F313" s="395" t="s">
        <v>466</v>
      </c>
      <c r="G313" s="408">
        <v>0</v>
      </c>
      <c r="H313" s="408">
        <f>VLOOKUP(C313,'[13]New ISB 19-20'!A:CD,81,FALSE)</f>
        <v>0</v>
      </c>
      <c r="I313" s="408"/>
      <c r="J313" s="408"/>
      <c r="K313" s="606"/>
      <c r="L313" s="408">
        <f>VLOOKUP(C313,'[13]Adjusted Factors 19-20'!A:BQ,68,FALSE)*10000</f>
        <v>0</v>
      </c>
      <c r="M313" s="408">
        <f>VLOOKUP(C313,'[13]Adjusted Factors 19-20'!A:BR,69,FALSE)*10000</f>
        <v>500000</v>
      </c>
      <c r="N313" s="408">
        <f>VLOOKUP(C313,'[13]Adjusted Factors 19-20'!A:BS,67,FALSE)*6000</f>
        <v>0</v>
      </c>
      <c r="O313" s="409">
        <f t="shared" si="69"/>
        <v>500000</v>
      </c>
      <c r="P313" s="409"/>
      <c r="Q313" s="409">
        <f t="shared" si="70"/>
        <v>500000</v>
      </c>
      <c r="R313" s="409"/>
      <c r="S313" s="409"/>
      <c r="T313" s="418">
        <v>187</v>
      </c>
      <c r="U313" s="410"/>
      <c r="V313" s="410"/>
      <c r="W313" s="410"/>
      <c r="X313" s="410"/>
      <c r="Y313" s="410"/>
      <c r="Z313" s="410"/>
      <c r="AA313" s="410"/>
      <c r="AB313" s="410"/>
      <c r="AG313" s="418">
        <v>187</v>
      </c>
      <c r="AH313" s="407">
        <v>0</v>
      </c>
      <c r="AI313" s="395" t="s">
        <v>466</v>
      </c>
    </row>
    <row r="314" spans="1:35" x14ac:dyDescent="0.2">
      <c r="A314" s="395" t="str">
        <f t="shared" si="66"/>
        <v>189 - First Base (Lowestoft) Pupil Referral Unit</v>
      </c>
      <c r="B314" s="395">
        <v>189</v>
      </c>
      <c r="C314" s="418">
        <v>189</v>
      </c>
      <c r="D314" s="406">
        <f t="shared" si="78"/>
        <v>189</v>
      </c>
      <c r="E314" s="407">
        <f t="shared" si="79"/>
        <v>0</v>
      </c>
      <c r="F314" s="395" t="s">
        <v>446</v>
      </c>
      <c r="G314" s="408">
        <v>0</v>
      </c>
      <c r="H314" s="408">
        <f>VLOOKUP(C314,'[13]New ISB 19-20'!A:CD,81,FALSE)</f>
        <v>0</v>
      </c>
      <c r="I314" s="408"/>
      <c r="J314" s="408"/>
      <c r="K314" s="606"/>
      <c r="L314" s="408">
        <f>VLOOKUP(C314,'[13]Adjusted Factors 19-20'!A:BQ,68,FALSE)*10000</f>
        <v>0</v>
      </c>
      <c r="M314" s="408">
        <f>VLOOKUP(C314,'[13]Adjusted Factors 19-20'!A:BR,69,FALSE)*10000</f>
        <v>120000</v>
      </c>
      <c r="N314" s="408">
        <f>VLOOKUP(C314,'[13]Adjusted Factors 19-20'!A:BS,67,FALSE)*6000</f>
        <v>0</v>
      </c>
      <c r="O314" s="409">
        <f t="shared" si="69"/>
        <v>120000</v>
      </c>
      <c r="P314" s="409"/>
      <c r="Q314" s="409">
        <f t="shared" si="70"/>
        <v>120000</v>
      </c>
      <c r="R314" s="409"/>
      <c r="S314" s="409"/>
      <c r="T314" s="418">
        <v>189</v>
      </c>
      <c r="U314" s="410"/>
      <c r="V314" s="410"/>
      <c r="W314" s="410"/>
      <c r="X314" s="410"/>
      <c r="Y314" s="410"/>
      <c r="Z314" s="410"/>
      <c r="AA314" s="410"/>
      <c r="AB314" s="410"/>
      <c r="AG314" s="418">
        <v>189</v>
      </c>
      <c r="AH314" s="407">
        <v>0</v>
      </c>
      <c r="AI314" s="395" t="s">
        <v>446</v>
      </c>
    </row>
    <row r="315" spans="1:35" x14ac:dyDescent="0.2">
      <c r="A315" s="395" t="str">
        <f t="shared" si="66"/>
        <v>190 - Harbour Pupil Referral Unit</v>
      </c>
      <c r="B315" s="395">
        <v>190</v>
      </c>
      <c r="C315" s="418">
        <v>190</v>
      </c>
      <c r="D315" s="406">
        <f t="shared" si="78"/>
        <v>190</v>
      </c>
      <c r="E315" s="407">
        <f t="shared" si="79"/>
        <v>0</v>
      </c>
      <c r="F315" s="395" t="s">
        <v>447</v>
      </c>
      <c r="G315" s="408">
        <v>0</v>
      </c>
      <c r="H315" s="408">
        <f>VLOOKUP(C315,'[13]New ISB 19-20'!A:CD,81,FALSE)</f>
        <v>0</v>
      </c>
      <c r="I315" s="408"/>
      <c r="J315" s="408"/>
      <c r="K315" s="606"/>
      <c r="L315" s="408">
        <f>VLOOKUP(C315,'[13]Adjusted Factors 19-20'!A:BQ,68,FALSE)*10000</f>
        <v>0</v>
      </c>
      <c r="M315" s="408">
        <f>VLOOKUP(C315,'[13]Adjusted Factors 19-20'!A:BR,69,FALSE)*10000</f>
        <v>240000</v>
      </c>
      <c r="N315" s="408">
        <f>VLOOKUP(C315,'[13]Adjusted Factors 19-20'!A:BS,67,FALSE)*6000</f>
        <v>0</v>
      </c>
      <c r="O315" s="409">
        <f t="shared" si="69"/>
        <v>240000</v>
      </c>
      <c r="P315" s="409"/>
      <c r="Q315" s="409">
        <f t="shared" si="70"/>
        <v>240000</v>
      </c>
      <c r="R315" s="409"/>
      <c r="S315" s="409"/>
      <c r="T315" s="418">
        <v>190</v>
      </c>
      <c r="U315" s="410"/>
      <c r="V315" s="410"/>
      <c r="W315" s="410"/>
      <c r="X315" s="410"/>
      <c r="Y315" s="410"/>
      <c r="Z315" s="410"/>
      <c r="AA315" s="410"/>
      <c r="AB315" s="410"/>
      <c r="AG315" s="418">
        <v>190</v>
      </c>
      <c r="AH315" s="407">
        <v>0</v>
      </c>
      <c r="AI315" s="395" t="s">
        <v>447</v>
      </c>
    </row>
    <row r="316" spans="1:35" hidden="1" x14ac:dyDescent="0.2">
      <c r="A316" s="395" t="str">
        <f t="shared" si="66"/>
        <v>351 - Alderwood Pupil Referral Unit</v>
      </c>
      <c r="B316" s="395">
        <v>351</v>
      </c>
      <c r="C316" s="418">
        <v>351</v>
      </c>
      <c r="D316" s="406" t="str">
        <f t="shared" si="78"/>
        <v>ACADEMY</v>
      </c>
      <c r="E316" s="407" t="str">
        <f t="shared" si="79"/>
        <v>ACADEMY</v>
      </c>
      <c r="F316" s="395" t="s">
        <v>448</v>
      </c>
      <c r="G316" s="408">
        <v>0</v>
      </c>
      <c r="H316" s="408">
        <f>VLOOKUP(C316,'[13]New ISB 19-20'!A:CD,81,FALSE)</f>
        <v>0</v>
      </c>
      <c r="I316" s="408"/>
      <c r="J316" s="408"/>
      <c r="K316" s="606"/>
      <c r="L316" s="408">
        <f>VLOOKUP(C316,'[13]Adjusted Factors 19-20'!A:BQ,68,FALSE)*10000</f>
        <v>0</v>
      </c>
      <c r="M316" s="408">
        <f>VLOOKUP(C316,'[13]Adjusted Factors 19-20'!A:BR,69,FALSE)*10000</f>
        <v>0</v>
      </c>
      <c r="N316" s="408">
        <f>VLOOKUP(C316,'[13]Adjusted Factors 19-20'!A:BS,67,FALSE)*6000</f>
        <v>0</v>
      </c>
      <c r="O316" s="409">
        <f t="shared" si="69"/>
        <v>0</v>
      </c>
      <c r="P316" s="409"/>
      <c r="Q316" s="409">
        <f t="shared" si="70"/>
        <v>0</v>
      </c>
      <c r="R316" s="409"/>
      <c r="S316" s="409"/>
      <c r="T316" s="418">
        <v>351</v>
      </c>
      <c r="U316" s="410"/>
      <c r="V316" s="410"/>
      <c r="W316" s="410"/>
      <c r="X316" s="410"/>
      <c r="Y316" s="410"/>
      <c r="Z316" s="410"/>
      <c r="AA316" s="410"/>
      <c r="AB316" s="410"/>
      <c r="AG316" s="418">
        <v>351</v>
      </c>
      <c r="AH316" s="407" t="s">
        <v>1</v>
      </c>
      <c r="AI316" s="395" t="s">
        <v>448</v>
      </c>
    </row>
    <row r="317" spans="1:35" hidden="1" x14ac:dyDescent="0.2">
      <c r="A317" s="395" t="str">
        <f t="shared" si="66"/>
        <v>352 - First Base (Ipswich) Pupil Referral Unit</v>
      </c>
      <c r="B317" s="395">
        <v>352</v>
      </c>
      <c r="C317" s="418">
        <v>352</v>
      </c>
      <c r="D317" s="406" t="str">
        <f t="shared" si="78"/>
        <v>ACADEMY</v>
      </c>
      <c r="E317" s="407" t="str">
        <f t="shared" si="79"/>
        <v>ACADEMY</v>
      </c>
      <c r="F317" s="395" t="s">
        <v>449</v>
      </c>
      <c r="G317" s="408">
        <v>0</v>
      </c>
      <c r="H317" s="408">
        <f>VLOOKUP(C317,'[13]New ISB 19-20'!A:CD,81,FALSE)</f>
        <v>0</v>
      </c>
      <c r="I317" s="408"/>
      <c r="J317" s="408"/>
      <c r="K317" s="606"/>
      <c r="L317" s="408">
        <f>VLOOKUP(C317,'[13]Adjusted Factors 19-20'!A:BQ,68,FALSE)*10000</f>
        <v>0</v>
      </c>
      <c r="M317" s="408">
        <f>VLOOKUP(C317,'[13]Adjusted Factors 19-20'!A:BR,69,FALSE)*10000</f>
        <v>0</v>
      </c>
      <c r="N317" s="408">
        <f>VLOOKUP(C317,'[13]Adjusted Factors 19-20'!A:BS,67,FALSE)*6000</f>
        <v>0</v>
      </c>
      <c r="O317" s="409">
        <f t="shared" si="69"/>
        <v>0</v>
      </c>
      <c r="P317" s="409"/>
      <c r="Q317" s="409">
        <f t="shared" si="70"/>
        <v>0</v>
      </c>
      <c r="R317" s="409"/>
      <c r="S317" s="409"/>
      <c r="T317" s="418">
        <v>352</v>
      </c>
      <c r="U317" s="410"/>
      <c r="V317" s="410"/>
      <c r="W317" s="410"/>
      <c r="X317" s="410"/>
      <c r="Y317" s="410"/>
      <c r="Z317" s="410"/>
      <c r="AA317" s="410"/>
      <c r="AB317" s="410"/>
      <c r="AG317" s="418">
        <v>352</v>
      </c>
      <c r="AH317" s="407" t="s">
        <v>1</v>
      </c>
      <c r="AI317" s="395" t="s">
        <v>449</v>
      </c>
    </row>
    <row r="318" spans="1:35" hidden="1" x14ac:dyDescent="0.2">
      <c r="A318" s="395" t="str">
        <f t="shared" si="66"/>
        <v>353 - St Christopher's Pupil Referral Unit</v>
      </c>
      <c r="B318" s="395">
        <v>353</v>
      </c>
      <c r="C318" s="418">
        <v>353</v>
      </c>
      <c r="D318" s="406" t="str">
        <f t="shared" si="78"/>
        <v>ACADEMY</v>
      </c>
      <c r="E318" s="407" t="str">
        <f t="shared" si="79"/>
        <v>ACADEMY</v>
      </c>
      <c r="F318" s="395" t="s">
        <v>450</v>
      </c>
      <c r="G318" s="408">
        <v>0</v>
      </c>
      <c r="H318" s="408">
        <f>VLOOKUP(C318,'[13]New ISB 19-20'!A:CD,81,FALSE)</f>
        <v>0</v>
      </c>
      <c r="I318" s="408"/>
      <c r="J318" s="408"/>
      <c r="K318" s="606"/>
      <c r="L318" s="408">
        <f>VLOOKUP(C318,'[13]Adjusted Factors 19-20'!A:BQ,68,FALSE)*10000</f>
        <v>0</v>
      </c>
      <c r="M318" s="408">
        <f>VLOOKUP(C318,'[13]Adjusted Factors 19-20'!A:BR,69,FALSE)*10000</f>
        <v>0</v>
      </c>
      <c r="N318" s="408">
        <f>VLOOKUP(C318,'[13]Adjusted Factors 19-20'!A:BS,67,FALSE)*6000</f>
        <v>0</v>
      </c>
      <c r="O318" s="409">
        <f t="shared" si="69"/>
        <v>0</v>
      </c>
      <c r="P318" s="409"/>
      <c r="Q318" s="409">
        <f t="shared" si="70"/>
        <v>0</v>
      </c>
      <c r="R318" s="409"/>
      <c r="S318" s="409"/>
      <c r="T318" s="418">
        <v>353</v>
      </c>
      <c r="U318" s="410"/>
      <c r="V318" s="410"/>
      <c r="W318" s="410"/>
      <c r="X318" s="410"/>
      <c r="Y318" s="410"/>
      <c r="Z318" s="410"/>
      <c r="AA318" s="410"/>
      <c r="AB318" s="410"/>
      <c r="AG318" s="418">
        <v>353</v>
      </c>
      <c r="AH318" s="407" t="s">
        <v>1</v>
      </c>
      <c r="AI318" s="395" t="s">
        <v>450</v>
      </c>
    </row>
    <row r="319" spans="1:35" hidden="1" x14ac:dyDescent="0.2">
      <c r="A319" s="395" t="str">
        <f t="shared" si="66"/>
        <v>367 - Parkside Pupil Referral Unit</v>
      </c>
      <c r="B319" s="395">
        <v>367</v>
      </c>
      <c r="C319" s="418">
        <v>367</v>
      </c>
      <c r="D319" s="406" t="str">
        <f t="shared" si="78"/>
        <v>ACADEMY</v>
      </c>
      <c r="E319" s="407" t="str">
        <f t="shared" si="79"/>
        <v>ACADEMY</v>
      </c>
      <c r="F319" s="395" t="s">
        <v>451</v>
      </c>
      <c r="G319" s="408">
        <v>0</v>
      </c>
      <c r="H319" s="408">
        <f>VLOOKUP(C319,'[13]New ISB 19-20'!A:CD,81,FALSE)</f>
        <v>0</v>
      </c>
      <c r="I319" s="408"/>
      <c r="J319" s="408"/>
      <c r="K319" s="606"/>
      <c r="L319" s="408">
        <f>VLOOKUP(C319,'[13]Adjusted Factors 19-20'!A:BQ,68,FALSE)*10000</f>
        <v>0</v>
      </c>
      <c r="M319" s="408">
        <f>VLOOKUP(C319,'[13]Adjusted Factors 19-20'!A:BR,69,FALSE)*10000</f>
        <v>0</v>
      </c>
      <c r="N319" s="408">
        <f>VLOOKUP(C319,'[13]Adjusted Factors 19-20'!A:BS,67,FALSE)*6000</f>
        <v>0</v>
      </c>
      <c r="O319" s="409">
        <f t="shared" si="69"/>
        <v>0</v>
      </c>
      <c r="P319" s="409"/>
      <c r="Q319" s="409">
        <f t="shared" si="70"/>
        <v>0</v>
      </c>
      <c r="R319" s="409"/>
      <c r="S319" s="409"/>
      <c r="T319" s="418">
        <v>367</v>
      </c>
      <c r="U319" s="410"/>
      <c r="V319" s="410"/>
      <c r="W319" s="410"/>
      <c r="X319" s="410"/>
      <c r="Y319" s="410"/>
      <c r="Z319" s="410"/>
      <c r="AA319" s="410"/>
      <c r="AB319" s="410"/>
      <c r="AG319" s="418">
        <v>367</v>
      </c>
      <c r="AH319" s="407" t="s">
        <v>1</v>
      </c>
      <c r="AI319" s="395" t="s">
        <v>451</v>
      </c>
    </row>
    <row r="320" spans="1:35" hidden="1" x14ac:dyDescent="0.2">
      <c r="A320" s="395" t="str">
        <f t="shared" si="66"/>
        <v>389 - Westbridge Pupil Referral Unit</v>
      </c>
      <c r="B320" s="395">
        <v>389</v>
      </c>
      <c r="C320" s="418">
        <v>389</v>
      </c>
      <c r="D320" s="406" t="str">
        <f t="shared" si="78"/>
        <v>ACADEMY</v>
      </c>
      <c r="E320" s="407" t="str">
        <f t="shared" si="79"/>
        <v>ACADEMY</v>
      </c>
      <c r="F320" s="395" t="s">
        <v>452</v>
      </c>
      <c r="G320" s="408">
        <v>0</v>
      </c>
      <c r="H320" s="408">
        <f>VLOOKUP(C320,'[13]New ISB 19-20'!A:CD,81,FALSE)</f>
        <v>0</v>
      </c>
      <c r="I320" s="408"/>
      <c r="J320" s="408"/>
      <c r="K320" s="606"/>
      <c r="L320" s="408">
        <f>VLOOKUP(C320,'[13]Adjusted Factors 19-20'!A:BQ,68,FALSE)*10000</f>
        <v>0</v>
      </c>
      <c r="M320" s="408">
        <f>VLOOKUP(C320,'[13]Adjusted Factors 19-20'!A:BR,69,FALSE)*10000</f>
        <v>0</v>
      </c>
      <c r="N320" s="408">
        <f>VLOOKUP(C320,'[13]Adjusted Factors 19-20'!A:BS,67,FALSE)*6000</f>
        <v>0</v>
      </c>
      <c r="O320" s="409">
        <f t="shared" si="69"/>
        <v>0</v>
      </c>
      <c r="P320" s="409"/>
      <c r="Q320" s="409">
        <f t="shared" si="70"/>
        <v>0</v>
      </c>
      <c r="R320" s="409"/>
      <c r="S320" s="409"/>
      <c r="T320" s="418">
        <v>389</v>
      </c>
      <c r="U320" s="410"/>
      <c r="V320" s="410"/>
      <c r="W320" s="410"/>
      <c r="X320" s="410"/>
      <c r="Y320" s="410"/>
      <c r="Z320" s="410"/>
      <c r="AA320" s="410"/>
      <c r="AB320" s="410"/>
      <c r="AG320" s="418">
        <v>389</v>
      </c>
      <c r="AH320" s="407" t="s">
        <v>1</v>
      </c>
      <c r="AI320" s="395" t="s">
        <v>452</v>
      </c>
    </row>
    <row r="321" spans="1:35" hidden="1" x14ac:dyDescent="0.2">
      <c r="A321" s="395" t="str">
        <f t="shared" si="66"/>
        <v>577 - Hampden House Pupil Referral Unit</v>
      </c>
      <c r="B321" s="395">
        <v>577</v>
      </c>
      <c r="C321" s="418">
        <v>577</v>
      </c>
      <c r="D321" s="406" t="str">
        <f t="shared" si="78"/>
        <v>ACADEMY</v>
      </c>
      <c r="E321" s="407" t="str">
        <f t="shared" si="79"/>
        <v>ACADEMY</v>
      </c>
      <c r="F321" s="395" t="s">
        <v>453</v>
      </c>
      <c r="G321" s="408">
        <v>0</v>
      </c>
      <c r="H321" s="408">
        <f>VLOOKUP(C321,'[13]New ISB 19-20'!A:CD,81,FALSE)</f>
        <v>0</v>
      </c>
      <c r="I321" s="408"/>
      <c r="J321" s="408"/>
      <c r="K321" s="606"/>
      <c r="L321" s="408">
        <f>VLOOKUP(C321,'[13]Adjusted Factors 19-20'!A:BQ,68,FALSE)*10000</f>
        <v>0</v>
      </c>
      <c r="M321" s="408">
        <f>VLOOKUP(C321,'[13]Adjusted Factors 19-20'!A:BR,69,FALSE)*10000</f>
        <v>240000</v>
      </c>
      <c r="N321" s="408">
        <f>VLOOKUP(C321,'[13]Adjusted Factors 19-20'!A:BS,67,FALSE)*6000</f>
        <v>0</v>
      </c>
      <c r="O321" s="409">
        <f t="shared" si="69"/>
        <v>240000</v>
      </c>
      <c r="P321" s="409"/>
      <c r="Q321" s="409">
        <f t="shared" si="70"/>
        <v>240000</v>
      </c>
      <c r="R321" s="409"/>
      <c r="S321" s="409"/>
      <c r="T321" s="418">
        <v>577</v>
      </c>
      <c r="U321" s="410"/>
      <c r="V321" s="410"/>
      <c r="W321" s="410"/>
      <c r="X321" s="410"/>
      <c r="Y321" s="410"/>
      <c r="Z321" s="410"/>
      <c r="AA321" s="410"/>
      <c r="AB321" s="410"/>
      <c r="AG321" s="418">
        <v>577</v>
      </c>
      <c r="AH321" s="407" t="s">
        <v>1</v>
      </c>
      <c r="AI321" s="395" t="s">
        <v>453</v>
      </c>
    </row>
    <row r="322" spans="1:35" hidden="1" x14ac:dyDescent="0.2">
      <c r="A322" s="395" t="str">
        <f t="shared" si="66"/>
        <v>580 - The Albany Centre Pupil Referral Unit</v>
      </c>
      <c r="B322" s="395">
        <v>580</v>
      </c>
      <c r="C322" s="418">
        <v>580</v>
      </c>
      <c r="D322" s="406" t="str">
        <f t="shared" si="78"/>
        <v>ACADEMY</v>
      </c>
      <c r="E322" s="407" t="s">
        <v>1</v>
      </c>
      <c r="F322" s="395" t="s">
        <v>454</v>
      </c>
      <c r="G322" s="408">
        <v>0</v>
      </c>
      <c r="H322" s="408">
        <f>VLOOKUP(C322,'[13]New ISB 19-20'!A:CD,81,FALSE)</f>
        <v>0</v>
      </c>
      <c r="I322" s="408"/>
      <c r="J322" s="408"/>
      <c r="K322" s="606"/>
      <c r="L322" s="408">
        <f>VLOOKUP(C322,'[13]Adjusted Factors 19-20'!A:BQ,68,FALSE)*10000</f>
        <v>0</v>
      </c>
      <c r="M322" s="408">
        <f>VLOOKUP(C322,'[13]Adjusted Factors 19-20'!A:BR,69,FALSE)*10000</f>
        <v>0</v>
      </c>
      <c r="N322" s="408">
        <f>VLOOKUP(C322,'[13]Adjusted Factors 19-20'!A:BS,67,FALSE)*6000</f>
        <v>0</v>
      </c>
      <c r="O322" s="409">
        <f t="shared" si="69"/>
        <v>0</v>
      </c>
      <c r="P322" s="409"/>
      <c r="Q322" s="409">
        <f t="shared" si="70"/>
        <v>0</v>
      </c>
      <c r="R322" s="409"/>
      <c r="S322" s="409"/>
      <c r="T322" s="418">
        <v>580</v>
      </c>
      <c r="U322" s="410"/>
      <c r="V322" s="410"/>
      <c r="W322" s="410"/>
      <c r="X322" s="410"/>
      <c r="Y322" s="410"/>
      <c r="Z322" s="410"/>
      <c r="AA322" s="410"/>
      <c r="AB322" s="410"/>
      <c r="AG322" s="418">
        <v>580</v>
      </c>
      <c r="AH322" s="407">
        <v>0</v>
      </c>
      <c r="AI322" s="395" t="s">
        <v>454</v>
      </c>
    </row>
    <row r="323" spans="1:35" hidden="1" x14ac:dyDescent="0.2">
      <c r="A323" s="395" t="str">
        <f t="shared" ref="A323:A330" si="80">CONCATENATE(B323," - ",F323)</f>
        <v>584 - The Kingsfield Centre Pupil Referral Unit</v>
      </c>
      <c r="B323" s="395">
        <v>584</v>
      </c>
      <c r="C323" s="418">
        <v>584</v>
      </c>
      <c r="D323" s="406" t="str">
        <f t="shared" si="78"/>
        <v>ACADEMY</v>
      </c>
      <c r="E323" s="407" t="str">
        <f>AH323</f>
        <v>ACADEMY</v>
      </c>
      <c r="F323" s="395" t="s">
        <v>455</v>
      </c>
      <c r="G323" s="408">
        <v>0</v>
      </c>
      <c r="H323" s="408">
        <f>VLOOKUP(C323,'[13]New ISB 19-20'!A:CD,81,FALSE)</f>
        <v>0</v>
      </c>
      <c r="I323" s="408"/>
      <c r="J323" s="408"/>
      <c r="K323" s="606"/>
      <c r="L323" s="408">
        <f>VLOOKUP(C323,'[13]Adjusted Factors 19-20'!A:BQ,68,FALSE)*10000</f>
        <v>0</v>
      </c>
      <c r="M323" s="408">
        <f>VLOOKUP(C323,'[13]Adjusted Factors 19-20'!A:BR,69,FALSE)*10000</f>
        <v>0</v>
      </c>
      <c r="N323" s="408">
        <f>VLOOKUP(C323,'[13]Adjusted Factors 19-20'!A:BS,67,FALSE)*6000</f>
        <v>0</v>
      </c>
      <c r="O323" s="409">
        <f t="shared" ref="O323:O325" si="81">SUM(L323:N323)</f>
        <v>0</v>
      </c>
      <c r="P323" s="409"/>
      <c r="Q323" s="409">
        <f t="shared" ref="Q323:Q325" si="82">ROUND(J323+K323+O323+P323,0)</f>
        <v>0</v>
      </c>
      <c r="R323" s="409"/>
      <c r="S323" s="409"/>
      <c r="T323" s="418">
        <v>584</v>
      </c>
      <c r="U323" s="410"/>
      <c r="V323" s="410"/>
      <c r="W323" s="410"/>
      <c r="X323" s="410"/>
      <c r="Y323" s="410"/>
      <c r="Z323" s="410"/>
      <c r="AA323" s="410"/>
      <c r="AB323" s="410"/>
      <c r="AG323" s="418">
        <v>584</v>
      </c>
      <c r="AH323" s="407" t="s">
        <v>1</v>
      </c>
      <c r="AI323" s="395" t="s">
        <v>455</v>
      </c>
    </row>
    <row r="324" spans="1:35" hidden="1" x14ac:dyDescent="0.2">
      <c r="A324" s="395" t="str">
        <f t="shared" si="80"/>
        <v>597 - First Base (BSE) Pupil Referral Unit</v>
      </c>
      <c r="B324" s="395">
        <v>597</v>
      </c>
      <c r="C324" s="418">
        <v>597</v>
      </c>
      <c r="D324" s="406" t="str">
        <f t="shared" si="78"/>
        <v>ACADEMY</v>
      </c>
      <c r="E324" s="407" t="s">
        <v>1</v>
      </c>
      <c r="F324" s="395" t="s">
        <v>456</v>
      </c>
      <c r="G324" s="408">
        <v>0</v>
      </c>
      <c r="H324" s="408">
        <f>VLOOKUP(C324,'[13]New ISB 19-20'!A:CD,81,FALSE)</f>
        <v>0</v>
      </c>
      <c r="I324" s="408"/>
      <c r="J324" s="408"/>
      <c r="K324" s="606"/>
      <c r="L324" s="408">
        <f>VLOOKUP(C324,'[13]Adjusted Factors 19-20'!A:BQ,68,FALSE)*10000</f>
        <v>0</v>
      </c>
      <c r="M324" s="408">
        <f>VLOOKUP(C324,'[13]Adjusted Factors 19-20'!A:BR,69,FALSE)*10000</f>
        <v>0</v>
      </c>
      <c r="N324" s="408">
        <f>VLOOKUP(C324,'[13]Adjusted Factors 19-20'!A:BS,67,FALSE)*6000</f>
        <v>0</v>
      </c>
      <c r="O324" s="409">
        <f t="shared" si="81"/>
        <v>0</v>
      </c>
      <c r="P324" s="409"/>
      <c r="Q324" s="409">
        <f t="shared" si="82"/>
        <v>0</v>
      </c>
      <c r="R324" s="409"/>
      <c r="S324" s="409"/>
      <c r="T324" s="418">
        <v>597</v>
      </c>
      <c r="U324" s="410"/>
      <c r="V324" s="410"/>
      <c r="W324" s="410"/>
      <c r="X324" s="410"/>
      <c r="Y324" s="410"/>
      <c r="Z324" s="410"/>
      <c r="AA324" s="410"/>
      <c r="AB324" s="410"/>
      <c r="AG324" s="418">
        <v>597</v>
      </c>
      <c r="AH324" s="407" t="s">
        <v>1</v>
      </c>
      <c r="AI324" s="395" t="s">
        <v>456</v>
      </c>
    </row>
    <row r="325" spans="1:35" x14ac:dyDescent="0.2">
      <c r="A325" s="395" t="str">
        <f t="shared" si="80"/>
        <v>266 - Highfield Nursery School</v>
      </c>
      <c r="B325" s="395">
        <v>266</v>
      </c>
      <c r="C325" s="418">
        <v>266</v>
      </c>
      <c r="D325" s="406">
        <f t="shared" si="78"/>
        <v>266</v>
      </c>
      <c r="E325" s="407">
        <f>AH325</f>
        <v>0</v>
      </c>
      <c r="F325" s="395" t="s">
        <v>458</v>
      </c>
      <c r="G325" s="408">
        <v>0</v>
      </c>
      <c r="H325" s="408">
        <f>VLOOKUP(C325,'[13]New ISB 19-20'!A:CD,81,FALSE)</f>
        <v>0</v>
      </c>
      <c r="I325" s="408"/>
      <c r="J325" s="408"/>
      <c r="K325" s="408">
        <v>0</v>
      </c>
      <c r="L325" s="408">
        <f>VLOOKUP(C325,'[13]Adjusted Factors 19-20'!A:BQ,68,FALSE)*10000</f>
        <v>0</v>
      </c>
      <c r="M325" s="408">
        <f>VLOOKUP(C325,'[13]Adjusted Factors 19-20'!A:BR,69,FALSE)*10000</f>
        <v>0</v>
      </c>
      <c r="N325" s="408">
        <f>VLOOKUP(C325,'[13]Adjusted Factors 19-20'!A:BS,67,FALSE)*6000</f>
        <v>0</v>
      </c>
      <c r="O325" s="409">
        <f t="shared" si="81"/>
        <v>0</v>
      </c>
      <c r="P325" s="409"/>
      <c r="Q325" s="409">
        <f t="shared" si="82"/>
        <v>0</v>
      </c>
      <c r="R325" s="409"/>
      <c r="S325" s="409"/>
      <c r="T325" s="418">
        <v>266</v>
      </c>
      <c r="U325" s="410"/>
      <c r="V325" s="410"/>
      <c r="W325" s="410"/>
      <c r="X325" s="410"/>
      <c r="Y325" s="410"/>
      <c r="Z325" s="410"/>
      <c r="AA325" s="410"/>
      <c r="AB325" s="410"/>
      <c r="AG325" s="418">
        <v>266</v>
      </c>
      <c r="AH325" s="407">
        <v>0</v>
      </c>
      <c r="AI325" s="395" t="s">
        <v>458</v>
      </c>
    </row>
    <row r="326" spans="1:35" hidden="1" x14ac:dyDescent="0.2">
      <c r="A326" s="395" t="str">
        <f t="shared" si="80"/>
        <v>0 - Adjustment to balance De-Delegation</v>
      </c>
      <c r="B326" s="395">
        <v>0</v>
      </c>
      <c r="D326" s="406"/>
      <c r="F326" s="395" t="s">
        <v>1376</v>
      </c>
      <c r="G326" s="408"/>
      <c r="H326" s="408"/>
      <c r="I326" s="408"/>
      <c r="J326" s="408"/>
      <c r="K326" s="408"/>
      <c r="L326" s="408"/>
      <c r="M326" s="408"/>
      <c r="N326" s="408"/>
      <c r="O326" s="409"/>
      <c r="P326" s="409"/>
      <c r="Q326" s="409"/>
      <c r="R326" s="409"/>
      <c r="S326" s="409"/>
      <c r="U326" s="419"/>
      <c r="V326" s="419"/>
      <c r="W326" s="419"/>
      <c r="X326" s="419"/>
      <c r="Y326" s="419"/>
      <c r="Z326" s="419"/>
      <c r="AA326" s="419"/>
      <c r="AB326" s="410"/>
    </row>
    <row r="327" spans="1:35" hidden="1" x14ac:dyDescent="0.2">
      <c r="A327" s="395" t="str">
        <f t="shared" si="80"/>
        <v xml:space="preserve">0 - </v>
      </c>
      <c r="B327" s="395">
        <v>0</v>
      </c>
      <c r="D327" s="406"/>
      <c r="G327" s="418"/>
      <c r="H327" s="408"/>
      <c r="I327" s="408"/>
      <c r="J327" s="408"/>
      <c r="K327" s="408"/>
      <c r="L327" s="408"/>
      <c r="M327" s="408"/>
      <c r="N327" s="408"/>
      <c r="O327" s="409"/>
      <c r="P327" s="409"/>
      <c r="Q327" s="409"/>
      <c r="R327" s="409"/>
      <c r="S327" s="409"/>
    </row>
    <row r="328" spans="1:35" ht="12" hidden="1" thickBot="1" x14ac:dyDescent="0.25">
      <c r="A328" s="395" t="str">
        <f t="shared" si="80"/>
        <v>0 - Total All Schools</v>
      </c>
      <c r="B328" s="395">
        <v>0</v>
      </c>
      <c r="D328" s="420" t="s">
        <v>44</v>
      </c>
      <c r="E328" s="421">
        <f>COUNT(C3:C325)</f>
        <v>323</v>
      </c>
      <c r="F328" s="395" t="s">
        <v>1377</v>
      </c>
      <c r="G328" s="408">
        <f>SUM(G3:G325)</f>
        <v>410600727.94566143</v>
      </c>
      <c r="H328" s="408">
        <f>SUM(H3:H326)</f>
        <v>-735942.54749999999</v>
      </c>
      <c r="I328" s="408">
        <f>SUM(I3:I326)</f>
        <v>-42569.14</v>
      </c>
      <c r="J328" s="408">
        <f t="shared" ref="J328:Q328" si="83">SUM(J3:J325)</f>
        <v>409864785.39816117</v>
      </c>
      <c r="K328" s="408">
        <f t="shared" si="83"/>
        <v>0</v>
      </c>
      <c r="L328" s="408">
        <f t="shared" si="83"/>
        <v>2160000</v>
      </c>
      <c r="M328" s="408">
        <f t="shared" si="83"/>
        <v>1340000</v>
      </c>
      <c r="N328" s="408">
        <f t="shared" si="83"/>
        <v>798000</v>
      </c>
      <c r="O328" s="409">
        <f t="shared" si="83"/>
        <v>4298000</v>
      </c>
      <c r="P328" s="409">
        <f t="shared" si="83"/>
        <v>4271236.333333334</v>
      </c>
      <c r="Q328" s="409">
        <f t="shared" si="83"/>
        <v>418434025</v>
      </c>
      <c r="R328" s="409"/>
      <c r="S328" s="409"/>
      <c r="T328" s="410"/>
      <c r="U328" s="422">
        <f>SUM(U3:U326)</f>
        <v>257105.75</v>
      </c>
      <c r="V328" s="422">
        <f>SUM(V3:V326)</f>
        <v>43840.72</v>
      </c>
      <c r="W328" s="422">
        <f>SUM(W3:W326)</f>
        <v>339849.40499999985</v>
      </c>
      <c r="X328" s="422">
        <f>SUM(X3:X326)</f>
        <v>53293.297500000008</v>
      </c>
      <c r="Y328" s="422">
        <f>SUM(Y3:Y326)</f>
        <v>41853.375</v>
      </c>
      <c r="Z328" s="422">
        <f>SUM(U328:Y328)</f>
        <v>735942.54749999975</v>
      </c>
      <c r="AA328" s="422">
        <f>SUM(AA3:AA327)</f>
        <v>0</v>
      </c>
      <c r="AB328" s="410">
        <f>SUM(AB3:AB327)</f>
        <v>92917.75</v>
      </c>
    </row>
    <row r="329" spans="1:35" hidden="1" x14ac:dyDescent="0.2">
      <c r="A329" s="395" t="str">
        <f t="shared" si="80"/>
        <v xml:space="preserve">0 - </v>
      </c>
      <c r="B329" s="395">
        <v>0</v>
      </c>
      <c r="D329" s="423" t="s">
        <v>1378</v>
      </c>
      <c r="E329" s="424">
        <f>COUNTIF(E3:E325,0)</f>
        <v>119</v>
      </c>
      <c r="F329" s="425"/>
      <c r="G329" s="408"/>
      <c r="H329" s="418"/>
      <c r="I329" s="418"/>
      <c r="J329" s="418"/>
      <c r="K329" s="408"/>
      <c r="L329" s="408"/>
      <c r="M329" s="408"/>
      <c r="N329" s="408"/>
      <c r="O329" s="409"/>
      <c r="P329" s="409" t="s">
        <v>1379</v>
      </c>
      <c r="Q329" s="611">
        <f>Q328-P328-O328-J328</f>
        <v>3.2685055136680603</v>
      </c>
      <c r="R329" s="611"/>
      <c r="S329" s="409"/>
      <c r="T329" s="410"/>
      <c r="U329" s="419"/>
      <c r="V329" s="419"/>
    </row>
    <row r="330" spans="1:35" hidden="1" x14ac:dyDescent="0.2">
      <c r="A330" s="395" t="str">
        <f t="shared" si="80"/>
        <v>0 - Check</v>
      </c>
      <c r="B330" s="395">
        <v>0</v>
      </c>
      <c r="D330" s="427" t="s">
        <v>14</v>
      </c>
      <c r="E330" s="428">
        <f>E328-E329</f>
        <v>204</v>
      </c>
      <c r="F330" s="425" t="s">
        <v>1371</v>
      </c>
      <c r="G330" s="408">
        <f>G328-'[13]New ISB 19-20'!BX2</f>
        <v>0</v>
      </c>
      <c r="H330" s="418"/>
      <c r="I330" s="418"/>
      <c r="J330" s="418"/>
      <c r="K330" s="418"/>
      <c r="L330" s="408"/>
      <c r="M330" s="408"/>
      <c r="N330" s="408"/>
      <c r="O330" s="409"/>
      <c r="P330" s="409"/>
      <c r="Q330" s="409"/>
      <c r="R330" s="409"/>
      <c r="S330" s="409"/>
    </row>
    <row r="331" spans="1:35" x14ac:dyDescent="0.2">
      <c r="G331" s="418"/>
      <c r="H331" s="418"/>
      <c r="I331" s="418"/>
      <c r="J331" s="418"/>
      <c r="K331" s="418"/>
      <c r="L331" s="408"/>
      <c r="M331" s="408"/>
      <c r="N331" s="408"/>
      <c r="O331" s="409"/>
      <c r="P331" s="409"/>
      <c r="Q331" s="409"/>
      <c r="R331" s="409"/>
      <c r="S331" s="409"/>
    </row>
    <row r="332" spans="1:35" x14ac:dyDescent="0.2">
      <c r="E332" s="395" t="s">
        <v>1378</v>
      </c>
      <c r="F332" s="395" t="s">
        <v>1380</v>
      </c>
      <c r="G332" s="408">
        <f>SUMIF($E$3:$E$75,0,G3:G75)+SUMIF($E$87:$E$174,0,G87:G174)+SUMIF($E$190:$E$281,0,G190:G281)</f>
        <v>89382759.419985577</v>
      </c>
      <c r="H332" s="408">
        <f>SUMIF($E$3:$E$75,0,H3:H75)+SUMIF($E$87:$E$174,0,H87:H174)+SUMIF($E$190:$E$281,0,H190:H281)</f>
        <v>-604237.8075</v>
      </c>
      <c r="I332" s="606"/>
      <c r="J332" s="408">
        <f t="shared" ref="J332:Q332" si="84">SUMIF($E$3:$E$75,0,J3:J75)+SUMIF($E$87:$E$174,0,J87:J174)+SUMIF($E$190:$E$281,0,J190:J281)</f>
        <v>88778521.612485602</v>
      </c>
      <c r="K332" s="408">
        <f t="shared" si="84"/>
        <v>0</v>
      </c>
      <c r="L332" s="408">
        <f t="shared" si="84"/>
        <v>0</v>
      </c>
      <c r="M332" s="408">
        <f t="shared" si="84"/>
        <v>0</v>
      </c>
      <c r="N332" s="408">
        <f t="shared" si="84"/>
        <v>606000</v>
      </c>
      <c r="O332" s="408">
        <f t="shared" si="84"/>
        <v>606000</v>
      </c>
      <c r="P332" s="408">
        <f t="shared" si="84"/>
        <v>0</v>
      </c>
      <c r="Q332" s="408">
        <f t="shared" si="84"/>
        <v>89384525</v>
      </c>
      <c r="R332" s="408"/>
      <c r="S332" s="408"/>
    </row>
    <row r="333" spans="1:35" x14ac:dyDescent="0.2">
      <c r="C333" s="395"/>
      <c r="D333" s="395"/>
      <c r="E333" s="395" t="s">
        <v>1378</v>
      </c>
      <c r="F333" s="395" t="s">
        <v>1381</v>
      </c>
      <c r="G333" s="408">
        <f>SUMIF($E$282:$E$283,0,G282:G283)</f>
        <v>0</v>
      </c>
      <c r="H333" s="408">
        <f>SUMIF($E$282:$E$283,0,H282:H283)</f>
        <v>0</v>
      </c>
      <c r="I333" s="606"/>
      <c r="J333" s="408">
        <f t="shared" ref="J333:Q333" si="85">SUMIF($E$282:$E$283,0,J282:J283)</f>
        <v>0</v>
      </c>
      <c r="K333" s="408">
        <f t="shared" si="85"/>
        <v>0</v>
      </c>
      <c r="L333" s="408">
        <f t="shared" si="85"/>
        <v>0</v>
      </c>
      <c r="M333" s="408">
        <f t="shared" si="85"/>
        <v>0</v>
      </c>
      <c r="N333" s="408">
        <f t="shared" si="85"/>
        <v>0</v>
      </c>
      <c r="O333" s="409">
        <f t="shared" si="85"/>
        <v>0</v>
      </c>
      <c r="P333" s="409">
        <f t="shared" si="85"/>
        <v>0</v>
      </c>
      <c r="Q333" s="409">
        <f t="shared" si="85"/>
        <v>0</v>
      </c>
      <c r="R333" s="409"/>
      <c r="S333" s="409"/>
    </row>
    <row r="334" spans="1:35" x14ac:dyDescent="0.2">
      <c r="C334" s="395"/>
      <c r="D334" s="395"/>
      <c r="E334" s="395" t="s">
        <v>1378</v>
      </c>
      <c r="F334" s="395" t="s">
        <v>1382</v>
      </c>
      <c r="G334" s="408">
        <f>SUMIF($E$76:$E$86,0,G76:G86)+SUMIF($E$175:$E$189,0,G175:G189)+SUMIF($E$284:$E$295,0,G284:G295)</f>
        <v>22578236.341704931</v>
      </c>
      <c r="H334" s="408">
        <f>SUMIF($E$76:$E$86,0,H76:H86)+SUMIF($E$175:$E$189,0,H175:H189)+SUMIF($E$284:$E$295,0,H284:H295)</f>
        <v>-114447.83000000002</v>
      </c>
      <c r="I334" s="606"/>
      <c r="J334" s="408">
        <f t="shared" ref="J334:Q334" si="86">SUMIF($E$76:$E$86,0,J76:J86)+SUMIF($E$175:$E$189,0,J175:J189)+SUMIF($E$284:$E$295,0,J284:J295)</f>
        <v>22463788.511704929</v>
      </c>
      <c r="K334" s="408">
        <f t="shared" si="86"/>
        <v>0</v>
      </c>
      <c r="L334" s="408">
        <f t="shared" si="86"/>
        <v>0</v>
      </c>
      <c r="M334" s="408">
        <f t="shared" si="86"/>
        <v>0</v>
      </c>
      <c r="N334" s="408">
        <f t="shared" si="86"/>
        <v>42000</v>
      </c>
      <c r="O334" s="409">
        <f t="shared" si="86"/>
        <v>42000</v>
      </c>
      <c r="P334" s="409">
        <f t="shared" si="86"/>
        <v>4271236.333333334</v>
      </c>
      <c r="Q334" s="409">
        <f t="shared" si="86"/>
        <v>26777026</v>
      </c>
      <c r="R334" s="409"/>
      <c r="S334" s="409"/>
    </row>
    <row r="335" spans="1:35" x14ac:dyDescent="0.2">
      <c r="C335" s="395"/>
      <c r="D335" s="395"/>
      <c r="E335" s="395" t="s">
        <v>1378</v>
      </c>
      <c r="F335" s="395" t="s">
        <v>1383</v>
      </c>
      <c r="G335" s="408">
        <f>SUMIF($E$304:$E$311,0,G304:G311)</f>
        <v>0</v>
      </c>
      <c r="H335" s="408">
        <f>SUMIF($E$304:$E$311,0,H304:H311)</f>
        <v>0</v>
      </c>
      <c r="I335" s="606"/>
      <c r="J335" s="408">
        <f t="shared" ref="J335:Q335" si="87">SUMIF($E$304:$E$311,0,J304:J311)</f>
        <v>0</v>
      </c>
      <c r="K335" s="408">
        <f t="shared" si="87"/>
        <v>0</v>
      </c>
      <c r="L335" s="408">
        <f t="shared" si="87"/>
        <v>780000</v>
      </c>
      <c r="M335" s="408">
        <f t="shared" si="87"/>
        <v>0</v>
      </c>
      <c r="N335" s="408">
        <f t="shared" si="87"/>
        <v>0</v>
      </c>
      <c r="O335" s="409">
        <f t="shared" si="87"/>
        <v>780000</v>
      </c>
      <c r="P335" s="409">
        <f t="shared" si="87"/>
        <v>0</v>
      </c>
      <c r="Q335" s="409">
        <f t="shared" si="87"/>
        <v>780000</v>
      </c>
      <c r="R335" s="409"/>
      <c r="S335" s="409"/>
    </row>
    <row r="336" spans="1:35" x14ac:dyDescent="0.2">
      <c r="C336" s="395"/>
      <c r="D336" s="395"/>
      <c r="E336" s="395" t="s">
        <v>1378</v>
      </c>
      <c r="F336" s="395" t="s">
        <v>1384</v>
      </c>
      <c r="G336" s="408">
        <f>SUMIF($E$312:$E$324,0,G312:G324)</f>
        <v>0</v>
      </c>
      <c r="H336" s="408">
        <f>SUMIF($E$312:$E$324,0,H312:H324)</f>
        <v>0</v>
      </c>
      <c r="I336" s="606"/>
      <c r="J336" s="408">
        <f t="shared" ref="J336:Q336" si="88">SUMIF($E$312:$E$324,0,J312:J324)</f>
        <v>0</v>
      </c>
      <c r="K336" s="408">
        <f t="shared" si="88"/>
        <v>0</v>
      </c>
      <c r="L336" s="408">
        <f t="shared" si="88"/>
        <v>0</v>
      </c>
      <c r="M336" s="408">
        <f t="shared" si="88"/>
        <v>1100000</v>
      </c>
      <c r="N336" s="408">
        <f t="shared" si="88"/>
        <v>0</v>
      </c>
      <c r="O336" s="409">
        <f t="shared" si="88"/>
        <v>1100000</v>
      </c>
      <c r="P336" s="409">
        <f t="shared" si="88"/>
        <v>0</v>
      </c>
      <c r="Q336" s="409">
        <f t="shared" si="88"/>
        <v>1100000</v>
      </c>
      <c r="R336" s="409"/>
      <c r="S336" s="409"/>
    </row>
    <row r="337" spans="3:23" x14ac:dyDescent="0.2">
      <c r="C337" s="395"/>
      <c r="D337" s="395"/>
      <c r="E337" s="395" t="s">
        <v>1378</v>
      </c>
      <c r="F337" s="395" t="s">
        <v>1385</v>
      </c>
      <c r="G337" s="408">
        <f>G325</f>
        <v>0</v>
      </c>
      <c r="H337" s="408">
        <f>H325</f>
        <v>0</v>
      </c>
      <c r="I337" s="606"/>
      <c r="J337" s="408">
        <f t="shared" ref="J337:Q337" si="89">J325</f>
        <v>0</v>
      </c>
      <c r="K337" s="408">
        <f t="shared" si="89"/>
        <v>0</v>
      </c>
      <c r="L337" s="408">
        <f t="shared" si="89"/>
        <v>0</v>
      </c>
      <c r="M337" s="408">
        <f t="shared" si="89"/>
        <v>0</v>
      </c>
      <c r="N337" s="408">
        <f t="shared" si="89"/>
        <v>0</v>
      </c>
      <c r="O337" s="409">
        <f t="shared" si="89"/>
        <v>0</v>
      </c>
      <c r="P337" s="409">
        <f t="shared" si="89"/>
        <v>0</v>
      </c>
      <c r="Q337" s="409">
        <f t="shared" si="89"/>
        <v>0</v>
      </c>
      <c r="R337" s="409"/>
      <c r="S337" s="409"/>
    </row>
    <row r="338" spans="3:23" x14ac:dyDescent="0.2">
      <c r="C338" s="395"/>
      <c r="D338" s="395"/>
      <c r="E338" s="395"/>
      <c r="F338" s="429" t="s">
        <v>1386</v>
      </c>
      <c r="G338" s="408">
        <f>SUM(G332:G337)</f>
        <v>111960995.76169051</v>
      </c>
      <c r="H338" s="408">
        <f>SUM(H332:H337)</f>
        <v>-718685.63749999995</v>
      </c>
      <c r="I338" s="606"/>
      <c r="J338" s="408">
        <f t="shared" ref="J338:Q338" si="90">SUM(J332:J337)</f>
        <v>111242310.12419054</v>
      </c>
      <c r="K338" s="408">
        <f t="shared" si="90"/>
        <v>0</v>
      </c>
      <c r="L338" s="408">
        <f t="shared" si="90"/>
        <v>780000</v>
      </c>
      <c r="M338" s="408">
        <f t="shared" si="90"/>
        <v>1100000</v>
      </c>
      <c r="N338" s="408">
        <f t="shared" si="90"/>
        <v>648000</v>
      </c>
      <c r="O338" s="409">
        <f t="shared" si="90"/>
        <v>2528000</v>
      </c>
      <c r="P338" s="409">
        <f t="shared" si="90"/>
        <v>4271236.333333334</v>
      </c>
      <c r="Q338" s="409">
        <f t="shared" si="90"/>
        <v>118041551</v>
      </c>
      <c r="R338" s="409"/>
      <c r="S338" s="409"/>
      <c r="U338" s="410"/>
      <c r="V338" s="410"/>
      <c r="W338" s="430"/>
    </row>
    <row r="339" spans="3:23" x14ac:dyDescent="0.2">
      <c r="C339" s="395"/>
      <c r="D339" s="395"/>
      <c r="E339" s="395"/>
      <c r="G339" s="418"/>
      <c r="H339" s="418"/>
      <c r="I339" s="605"/>
      <c r="J339" s="418"/>
      <c r="K339" s="418"/>
      <c r="L339" s="408"/>
      <c r="M339" s="408"/>
      <c r="N339" s="408"/>
      <c r="O339" s="409"/>
      <c r="P339" s="409"/>
      <c r="Q339" s="409"/>
      <c r="R339" s="409"/>
      <c r="S339" s="409"/>
    </row>
    <row r="340" spans="3:23" x14ac:dyDescent="0.2">
      <c r="C340" s="395"/>
      <c r="D340" s="395"/>
      <c r="E340" s="395" t="s">
        <v>14</v>
      </c>
      <c r="F340" s="395" t="s">
        <v>1380</v>
      </c>
      <c r="G340" s="408">
        <f>SUMIF($E$3:$E$75,"ACADEMY",G3:G75)+SUMIF($E$87:$E$174,"ACADEMY",G87:G174)+SUMIF($E$190:$E$281,"ACADEMY",G190:G281)</f>
        <v>132408943.39658548</v>
      </c>
      <c r="H340" s="408">
        <f>SUMIF($E$3:$E$75,"ACADEMY",H3:H75)+SUMIF($E$87:$E$174,"ACADEMY",H87:H174)+SUMIF($E$190:$E$281,"ACADEMY",H190:H281)</f>
        <v>-17256.91</v>
      </c>
      <c r="I340" s="606"/>
      <c r="J340" s="408">
        <f t="shared" ref="J340:Q340" si="91">SUMIF($E$3:$E$75,"ACADEMY",J3:J75)+SUMIF($E$87:$E$174,"ACADEMY",J87:J174)+SUMIF($E$190:$E$281,"ACADEMY",J190:J281)</f>
        <v>132391686.48658548</v>
      </c>
      <c r="K340" s="408">
        <f t="shared" si="91"/>
        <v>0</v>
      </c>
      <c r="L340" s="408">
        <f t="shared" si="91"/>
        <v>0</v>
      </c>
      <c r="M340" s="408">
        <f t="shared" si="91"/>
        <v>0</v>
      </c>
      <c r="N340" s="408">
        <f t="shared" si="91"/>
        <v>150000</v>
      </c>
      <c r="O340" s="408">
        <f t="shared" si="91"/>
        <v>150000</v>
      </c>
      <c r="P340" s="408">
        <f t="shared" si="91"/>
        <v>0</v>
      </c>
      <c r="Q340" s="408">
        <f t="shared" si="91"/>
        <v>132541687</v>
      </c>
      <c r="R340" s="408"/>
      <c r="S340" s="408"/>
    </row>
    <row r="341" spans="3:23" x14ac:dyDescent="0.2">
      <c r="C341" s="395"/>
      <c r="D341" s="395"/>
      <c r="E341" s="395" t="s">
        <v>14</v>
      </c>
      <c r="F341" s="395" t="s">
        <v>1381</v>
      </c>
      <c r="G341" s="408">
        <f>SUMIF($E$282:$E$283,"ACADEMY",G282:G283)</f>
        <v>3492819.4065039642</v>
      </c>
      <c r="H341" s="408">
        <f>SUMIF($E$282:$E$283,"ACADEMY",H282:H283)</f>
        <v>0</v>
      </c>
      <c r="I341" s="606"/>
      <c r="J341" s="408">
        <f t="shared" ref="J341:Q341" si="92">SUMIF($E$282:$E$283,"ACADEMY",J282:J283)</f>
        <v>3492819.4065039642</v>
      </c>
      <c r="K341" s="408">
        <f t="shared" si="92"/>
        <v>0</v>
      </c>
      <c r="L341" s="408">
        <f t="shared" si="92"/>
        <v>0</v>
      </c>
      <c r="M341" s="408">
        <f t="shared" si="92"/>
        <v>0</v>
      </c>
      <c r="N341" s="408">
        <f t="shared" si="92"/>
        <v>0</v>
      </c>
      <c r="O341" s="409">
        <f t="shared" si="92"/>
        <v>0</v>
      </c>
      <c r="P341" s="409">
        <f t="shared" si="92"/>
        <v>0</v>
      </c>
      <c r="Q341" s="409">
        <f t="shared" si="92"/>
        <v>3492820</v>
      </c>
      <c r="R341" s="409"/>
      <c r="S341" s="409"/>
    </row>
    <row r="342" spans="3:23" x14ac:dyDescent="0.2">
      <c r="C342" s="395"/>
      <c r="D342" s="395"/>
      <c r="E342" s="395" t="s">
        <v>14</v>
      </c>
      <c r="F342" s="395" t="s">
        <v>1382</v>
      </c>
      <c r="G342" s="408">
        <f>SUMIF($E$76:$E$86,"ACADEMY",G76:G86)+SUMIF($E$175:$E$189,"ACADEMY",G175:G189)+SUMIF($E$284:$E$295,"ACADEMY",G284:G295)</f>
        <v>148757561.8562814</v>
      </c>
      <c r="H342" s="408">
        <f>SUMIF($E$76:$E$86,"ACADEMY",H76:H86)+SUMIF($E$175:$E$189,"ACADEMY",H175:H189)+SUMIF($E$284:$E$295,"ACADEMY",H284:H295)</f>
        <v>0</v>
      </c>
      <c r="I342" s="606"/>
      <c r="J342" s="408">
        <f t="shared" ref="J342:Q342" si="93">SUMIF($E$76:$E$86,"ACADEMY",J76:J86)+SUMIF($E$175:$E$189,"ACADEMY",J175:J189)+SUMIF($E$284:$E$295,"ACADEMY",J284:J295)</f>
        <v>148757561.8562814</v>
      </c>
      <c r="K342" s="408">
        <f t="shared" si="93"/>
        <v>0</v>
      </c>
      <c r="L342" s="408">
        <f t="shared" si="93"/>
        <v>0</v>
      </c>
      <c r="M342" s="408">
        <f t="shared" si="93"/>
        <v>0</v>
      </c>
      <c r="N342" s="408">
        <f t="shared" si="93"/>
        <v>0</v>
      </c>
      <c r="O342" s="409">
        <f t="shared" si="93"/>
        <v>0</v>
      </c>
      <c r="P342" s="409">
        <f t="shared" si="93"/>
        <v>0</v>
      </c>
      <c r="Q342" s="409">
        <f t="shared" si="93"/>
        <v>148757559</v>
      </c>
      <c r="R342" s="409"/>
      <c r="S342" s="409"/>
    </row>
    <row r="343" spans="3:23" x14ac:dyDescent="0.2">
      <c r="C343" s="395"/>
      <c r="D343" s="395"/>
      <c r="E343" s="609" t="s">
        <v>14</v>
      </c>
      <c r="F343" s="609" t="s">
        <v>1383</v>
      </c>
      <c r="G343" s="608">
        <f>SUMIF($E$304:$E$311,"ACADEMY",G304:G311)</f>
        <v>0</v>
      </c>
      <c r="H343" s="608">
        <f>SUMIF($E$304:$E$311,"ACADEMY",H304:H311)</f>
        <v>0</v>
      </c>
      <c r="I343" s="606"/>
      <c r="J343" s="608">
        <f t="shared" ref="J343:Q343" si="94">SUMIF($E$304:$E$311,"ACADEMY",J304:J311)</f>
        <v>0</v>
      </c>
      <c r="K343" s="608">
        <f t="shared" si="94"/>
        <v>0</v>
      </c>
      <c r="L343" s="608">
        <f t="shared" si="94"/>
        <v>1380000</v>
      </c>
      <c r="M343" s="608">
        <f t="shared" si="94"/>
        <v>0</v>
      </c>
      <c r="N343" s="608">
        <f t="shared" si="94"/>
        <v>0</v>
      </c>
      <c r="O343" s="607">
        <f t="shared" si="94"/>
        <v>1380000</v>
      </c>
      <c r="P343" s="607">
        <f t="shared" si="94"/>
        <v>0</v>
      </c>
      <c r="Q343" s="607">
        <f t="shared" si="94"/>
        <v>1380000</v>
      </c>
      <c r="R343" s="610" t="s">
        <v>1815</v>
      </c>
      <c r="S343" s="409"/>
    </row>
    <row r="344" spans="3:23" x14ac:dyDescent="0.2">
      <c r="C344" s="395"/>
      <c r="D344" s="395"/>
      <c r="E344" s="609" t="s">
        <v>14</v>
      </c>
      <c r="F344" s="609" t="s">
        <v>1384</v>
      </c>
      <c r="G344" s="608">
        <f>SUMIF($E$312:$E$324,"ACADEMY",G312:G324)</f>
        <v>0</v>
      </c>
      <c r="H344" s="608">
        <f>SUMIF($E$312:$E$324,"ACADEMY",H312:H324)</f>
        <v>0</v>
      </c>
      <c r="I344" s="606"/>
      <c r="J344" s="608">
        <f t="shared" ref="J344:Q344" si="95">SUMIF($E$312:$E$324,"ACADEMY",J312:J324)</f>
        <v>0</v>
      </c>
      <c r="K344" s="608">
        <f t="shared" si="95"/>
        <v>0</v>
      </c>
      <c r="L344" s="608">
        <f t="shared" si="95"/>
        <v>0</v>
      </c>
      <c r="M344" s="608">
        <f t="shared" si="95"/>
        <v>240000</v>
      </c>
      <c r="N344" s="608">
        <f t="shared" si="95"/>
        <v>0</v>
      </c>
      <c r="O344" s="607">
        <f t="shared" si="95"/>
        <v>240000</v>
      </c>
      <c r="P344" s="607">
        <f t="shared" si="95"/>
        <v>0</v>
      </c>
      <c r="Q344" s="607">
        <f t="shared" si="95"/>
        <v>240000</v>
      </c>
      <c r="R344" s="610" t="s">
        <v>1815</v>
      </c>
      <c r="S344" s="409"/>
    </row>
    <row r="345" spans="3:23" x14ac:dyDescent="0.2">
      <c r="C345" s="395"/>
      <c r="D345" s="395"/>
      <c r="E345" s="395" t="s">
        <v>14</v>
      </c>
      <c r="F345" s="395" t="s">
        <v>1385</v>
      </c>
      <c r="G345" s="408">
        <v>0</v>
      </c>
      <c r="H345" s="408">
        <v>0</v>
      </c>
      <c r="I345" s="606"/>
      <c r="J345" s="408">
        <v>0</v>
      </c>
      <c r="K345" s="408">
        <v>0</v>
      </c>
      <c r="L345" s="408">
        <v>0</v>
      </c>
      <c r="M345" s="408">
        <v>0</v>
      </c>
      <c r="N345" s="408">
        <v>0</v>
      </c>
      <c r="O345" s="409">
        <v>0</v>
      </c>
      <c r="P345" s="409">
        <v>0</v>
      </c>
      <c r="Q345" s="409">
        <v>0</v>
      </c>
      <c r="R345" s="610"/>
      <c r="S345" s="409"/>
    </row>
    <row r="346" spans="3:23" x14ac:dyDescent="0.2">
      <c r="C346" s="395"/>
      <c r="D346" s="395"/>
      <c r="E346" s="604"/>
      <c r="F346" s="429" t="s">
        <v>1387</v>
      </c>
      <c r="G346" s="408">
        <f>SUM(G340:G345)</f>
        <v>284659324.65937084</v>
      </c>
      <c r="H346" s="408">
        <f>SUM(H340:H345)</f>
        <v>-17256.91</v>
      </c>
      <c r="I346" s="606"/>
      <c r="J346" s="408">
        <f t="shared" ref="J346:Q346" si="96">SUM(J340:J345)</f>
        <v>284642067.74937081</v>
      </c>
      <c r="K346" s="408">
        <f t="shared" si="96"/>
        <v>0</v>
      </c>
      <c r="L346" s="408">
        <f t="shared" si="96"/>
        <v>1380000</v>
      </c>
      <c r="M346" s="408">
        <f t="shared" si="96"/>
        <v>240000</v>
      </c>
      <c r="N346" s="408">
        <f t="shared" si="96"/>
        <v>150000</v>
      </c>
      <c r="O346" s="409">
        <f t="shared" si="96"/>
        <v>1770000</v>
      </c>
      <c r="P346" s="409">
        <f t="shared" si="96"/>
        <v>0</v>
      </c>
      <c r="Q346" s="409">
        <f t="shared" si="96"/>
        <v>286412066</v>
      </c>
      <c r="R346" s="610"/>
      <c r="S346" s="409"/>
    </row>
    <row r="347" spans="3:23" x14ac:dyDescent="0.2">
      <c r="C347" s="395"/>
      <c r="D347" s="395"/>
      <c r="E347" s="602"/>
      <c r="G347" s="418"/>
      <c r="H347" s="418"/>
      <c r="I347" s="605"/>
      <c r="J347" s="418"/>
      <c r="K347" s="418"/>
      <c r="L347" s="408"/>
      <c r="M347" s="408"/>
      <c r="N347" s="408"/>
      <c r="O347" s="409"/>
      <c r="P347" s="409"/>
      <c r="Q347" s="409"/>
      <c r="R347" s="610"/>
      <c r="S347" s="409"/>
    </row>
    <row r="348" spans="3:23" x14ac:dyDescent="0.2">
      <c r="C348" s="395"/>
      <c r="D348" s="395"/>
      <c r="E348" s="395" t="s">
        <v>1388</v>
      </c>
      <c r="F348" s="395" t="s">
        <v>1380</v>
      </c>
      <c r="G348" s="408">
        <v>0</v>
      </c>
      <c r="H348" s="408">
        <v>0</v>
      </c>
      <c r="I348" s="606"/>
      <c r="J348" s="408">
        <v>0</v>
      </c>
      <c r="K348" s="408">
        <v>0</v>
      </c>
      <c r="L348" s="408">
        <v>0</v>
      </c>
      <c r="M348" s="408">
        <v>0</v>
      </c>
      <c r="N348" s="408">
        <v>0</v>
      </c>
      <c r="O348" s="409">
        <v>0</v>
      </c>
      <c r="P348" s="409">
        <v>0</v>
      </c>
      <c r="Q348" s="409">
        <v>0</v>
      </c>
      <c r="R348" s="610"/>
      <c r="S348" s="409"/>
    </row>
    <row r="349" spans="3:23" x14ac:dyDescent="0.2">
      <c r="C349" s="395"/>
      <c r="D349" s="395"/>
      <c r="E349" s="395" t="s">
        <v>1388</v>
      </c>
      <c r="F349" s="395" t="s">
        <v>1381</v>
      </c>
      <c r="G349" s="408">
        <v>0</v>
      </c>
      <c r="H349" s="408">
        <v>0</v>
      </c>
      <c r="I349" s="606"/>
      <c r="J349" s="408">
        <v>0</v>
      </c>
      <c r="K349" s="408">
        <v>0</v>
      </c>
      <c r="L349" s="408">
        <v>0</v>
      </c>
      <c r="M349" s="408">
        <v>0</v>
      </c>
      <c r="N349" s="408">
        <v>0</v>
      </c>
      <c r="O349" s="409">
        <v>0</v>
      </c>
      <c r="P349" s="409">
        <v>0</v>
      </c>
      <c r="Q349" s="409">
        <v>0</v>
      </c>
      <c r="R349" s="610"/>
      <c r="S349" s="409"/>
    </row>
    <row r="350" spans="3:23" x14ac:dyDescent="0.2">
      <c r="C350" s="395"/>
      <c r="D350" s="395"/>
      <c r="E350" s="395" t="s">
        <v>1388</v>
      </c>
      <c r="F350" s="395" t="s">
        <v>1382</v>
      </c>
      <c r="G350" s="408">
        <f>SUM(G296:G301)</f>
        <v>13980407.52459994</v>
      </c>
      <c r="H350" s="408">
        <f>SUM(H297:H301)</f>
        <v>0</v>
      </c>
      <c r="I350" s="606"/>
      <c r="J350" s="408">
        <f>SUM(J296:J301)</f>
        <v>13980407.52459994</v>
      </c>
      <c r="K350" s="408">
        <f t="shared" ref="K350:P350" si="97">SUM(K297:K301)</f>
        <v>0</v>
      </c>
      <c r="L350" s="408">
        <f t="shared" si="97"/>
        <v>0</v>
      </c>
      <c r="M350" s="408">
        <f t="shared" si="97"/>
        <v>0</v>
      </c>
      <c r="N350" s="408">
        <f t="shared" si="97"/>
        <v>0</v>
      </c>
      <c r="O350" s="409">
        <f t="shared" si="97"/>
        <v>0</v>
      </c>
      <c r="P350" s="409">
        <f t="shared" si="97"/>
        <v>0</v>
      </c>
      <c r="Q350" s="409">
        <f>SUM(Q296:Q301)</f>
        <v>13980408</v>
      </c>
      <c r="R350" s="610"/>
      <c r="S350" s="409"/>
    </row>
    <row r="351" spans="3:23" x14ac:dyDescent="0.2">
      <c r="C351" s="395"/>
      <c r="D351" s="395"/>
      <c r="E351" s="609" t="s">
        <v>1388</v>
      </c>
      <c r="F351" s="609" t="s">
        <v>1383</v>
      </c>
      <c r="G351" s="608">
        <f>G302+G303</f>
        <v>0</v>
      </c>
      <c r="H351" s="608">
        <f>H302+H303</f>
        <v>0</v>
      </c>
      <c r="I351" s="606"/>
      <c r="J351" s="608">
        <f t="shared" ref="J351:Q351" si="98">J302+J303</f>
        <v>0</v>
      </c>
      <c r="K351" s="608">
        <f t="shared" si="98"/>
        <v>0</v>
      </c>
      <c r="L351" s="608">
        <f t="shared" si="98"/>
        <v>0</v>
      </c>
      <c r="M351" s="608">
        <f t="shared" si="98"/>
        <v>0</v>
      </c>
      <c r="N351" s="608">
        <f t="shared" si="98"/>
        <v>0</v>
      </c>
      <c r="O351" s="608">
        <f t="shared" si="98"/>
        <v>0</v>
      </c>
      <c r="P351" s="608">
        <f t="shared" si="98"/>
        <v>0</v>
      </c>
      <c r="Q351" s="608">
        <f t="shared" si="98"/>
        <v>0</v>
      </c>
      <c r="R351" s="610" t="s">
        <v>1814</v>
      </c>
      <c r="S351" s="408"/>
    </row>
    <row r="352" spans="3:23" x14ac:dyDescent="0.2">
      <c r="C352" s="395"/>
      <c r="D352" s="395"/>
      <c r="E352" s="609" t="s">
        <v>1388</v>
      </c>
      <c r="F352" s="609" t="s">
        <v>1384</v>
      </c>
      <c r="G352" s="608">
        <v>0</v>
      </c>
      <c r="H352" s="608">
        <v>0</v>
      </c>
      <c r="I352" s="606"/>
      <c r="J352" s="608">
        <v>0</v>
      </c>
      <c r="K352" s="608">
        <v>0</v>
      </c>
      <c r="L352" s="608">
        <v>0</v>
      </c>
      <c r="M352" s="608">
        <v>0</v>
      </c>
      <c r="N352" s="608">
        <f>SUMIF($E$312:$E$324,"ACADEMY",N312:N324)</f>
        <v>0</v>
      </c>
      <c r="O352" s="607">
        <v>0</v>
      </c>
      <c r="P352" s="607">
        <f>SUMIF($E$312:$E$324,"ACADEMY",P312:P324)</f>
        <v>0</v>
      </c>
      <c r="Q352" s="607">
        <v>0</v>
      </c>
      <c r="R352" s="409"/>
      <c r="S352" s="409"/>
    </row>
    <row r="353" spans="3:23" x14ac:dyDescent="0.2">
      <c r="C353" s="395"/>
      <c r="D353" s="395"/>
      <c r="E353" s="395" t="s">
        <v>1388</v>
      </c>
      <c r="F353" s="395" t="s">
        <v>1385</v>
      </c>
      <c r="G353" s="408">
        <v>0</v>
      </c>
      <c r="H353" s="408">
        <v>0</v>
      </c>
      <c r="I353" s="606"/>
      <c r="J353" s="408">
        <v>0</v>
      </c>
      <c r="K353" s="408">
        <v>0</v>
      </c>
      <c r="L353" s="408">
        <v>0</v>
      </c>
      <c r="M353" s="408">
        <v>0</v>
      </c>
      <c r="N353" s="408">
        <v>0</v>
      </c>
      <c r="O353" s="409">
        <v>0</v>
      </c>
      <c r="P353" s="409">
        <v>0</v>
      </c>
      <c r="Q353" s="409">
        <v>0</v>
      </c>
      <c r="R353" s="409"/>
      <c r="S353" s="409"/>
    </row>
    <row r="354" spans="3:23" x14ac:dyDescent="0.2">
      <c r="C354" s="395"/>
      <c r="D354" s="395"/>
      <c r="E354" s="604"/>
      <c r="F354" s="429" t="s">
        <v>1389</v>
      </c>
      <c r="G354" s="408">
        <f>SUM(G348:G353)</f>
        <v>13980407.52459994</v>
      </c>
      <c r="H354" s="408">
        <f>SUM(H348:H353)</f>
        <v>0</v>
      </c>
      <c r="I354" s="606"/>
      <c r="J354" s="408">
        <f t="shared" ref="J354:Q354" si="99">SUM(J348:J353)</f>
        <v>13980407.52459994</v>
      </c>
      <c r="K354" s="408">
        <f t="shared" si="99"/>
        <v>0</v>
      </c>
      <c r="L354" s="408">
        <f t="shared" si="99"/>
        <v>0</v>
      </c>
      <c r="M354" s="408">
        <f t="shared" si="99"/>
        <v>0</v>
      </c>
      <c r="N354" s="408">
        <f t="shared" si="99"/>
        <v>0</v>
      </c>
      <c r="O354" s="409">
        <f t="shared" si="99"/>
        <v>0</v>
      </c>
      <c r="P354" s="409">
        <f t="shared" si="99"/>
        <v>0</v>
      </c>
      <c r="Q354" s="409">
        <f t="shared" si="99"/>
        <v>13980408</v>
      </c>
      <c r="R354" s="409"/>
      <c r="S354" s="409"/>
    </row>
    <row r="355" spans="3:23" x14ac:dyDescent="0.2">
      <c r="C355" s="395"/>
      <c r="D355" s="395"/>
      <c r="E355" s="602"/>
      <c r="G355" s="418"/>
      <c r="H355" s="418"/>
      <c r="I355" s="605"/>
      <c r="J355" s="418"/>
      <c r="K355" s="418"/>
      <c r="L355" s="408"/>
      <c r="M355" s="408"/>
      <c r="N355" s="408"/>
      <c r="O355" s="409"/>
      <c r="P355" s="409"/>
      <c r="Q355" s="409"/>
      <c r="R355" s="409"/>
      <c r="S355" s="409"/>
    </row>
    <row r="356" spans="3:23" s="429" customFormat="1" x14ac:dyDescent="0.2">
      <c r="E356" s="604"/>
      <c r="F356" s="429" t="s">
        <v>1390</v>
      </c>
      <c r="G356" s="433">
        <f>G354+G346+G338</f>
        <v>410600727.94566131</v>
      </c>
      <c r="H356" s="433">
        <f>H354+H346+H338</f>
        <v>-735942.54749999999</v>
      </c>
      <c r="I356" s="603">
        <f>I328</f>
        <v>-42569.14</v>
      </c>
      <c r="J356" s="433">
        <f t="shared" ref="J356:Q356" si="100">J354+J346+J338</f>
        <v>409864785.39816129</v>
      </c>
      <c r="K356" s="433">
        <f t="shared" si="100"/>
        <v>0</v>
      </c>
      <c r="L356" s="433">
        <f t="shared" si="100"/>
        <v>2160000</v>
      </c>
      <c r="M356" s="433">
        <f t="shared" si="100"/>
        <v>1340000</v>
      </c>
      <c r="N356" s="433">
        <f t="shared" si="100"/>
        <v>798000</v>
      </c>
      <c r="O356" s="434">
        <f t="shared" si="100"/>
        <v>4298000</v>
      </c>
      <c r="P356" s="434">
        <f t="shared" si="100"/>
        <v>4271236.333333334</v>
      </c>
      <c r="Q356" s="434">
        <f t="shared" si="100"/>
        <v>418434025</v>
      </c>
      <c r="R356" s="434"/>
      <c r="S356" s="434"/>
    </row>
    <row r="357" spans="3:23" x14ac:dyDescent="0.2">
      <c r="C357" s="395"/>
      <c r="D357" s="395"/>
      <c r="E357" s="602"/>
      <c r="G357" s="418"/>
      <c r="H357" s="418"/>
      <c r="I357" s="418"/>
      <c r="J357" s="418"/>
      <c r="K357" s="418"/>
      <c r="L357" s="408"/>
      <c r="M357" s="408"/>
      <c r="N357" s="408"/>
      <c r="O357" s="409"/>
      <c r="P357" s="409"/>
      <c r="Q357" s="409"/>
      <c r="R357" s="409"/>
      <c r="S357" s="409"/>
    </row>
    <row r="358" spans="3:23" x14ac:dyDescent="0.2">
      <c r="C358" s="395"/>
      <c r="D358" s="395"/>
      <c r="F358" s="395" t="s">
        <v>1371</v>
      </c>
      <c r="G358" s="408">
        <f t="shared" ref="G358:Q358" si="101">G356-G328</f>
        <v>0</v>
      </c>
      <c r="H358" s="408">
        <f t="shared" si="101"/>
        <v>0</v>
      </c>
      <c r="I358" s="408">
        <f t="shared" si="101"/>
        <v>0</v>
      </c>
      <c r="J358" s="408">
        <f t="shared" si="101"/>
        <v>0</v>
      </c>
      <c r="K358" s="408">
        <f t="shared" si="101"/>
        <v>0</v>
      </c>
      <c r="L358" s="408">
        <f t="shared" si="101"/>
        <v>0</v>
      </c>
      <c r="M358" s="408">
        <f t="shared" si="101"/>
        <v>0</v>
      </c>
      <c r="N358" s="408">
        <f t="shared" si="101"/>
        <v>0</v>
      </c>
      <c r="O358" s="409">
        <f t="shared" si="101"/>
        <v>0</v>
      </c>
      <c r="P358" s="409">
        <f t="shared" si="101"/>
        <v>0</v>
      </c>
      <c r="Q358" s="409">
        <f t="shared" si="101"/>
        <v>0</v>
      </c>
      <c r="R358" s="409"/>
      <c r="S358" s="409"/>
    </row>
    <row r="363" spans="3:23" x14ac:dyDescent="0.2">
      <c r="C363" s="395"/>
      <c r="D363" s="395"/>
      <c r="E363" s="395"/>
      <c r="F363" s="418"/>
      <c r="G363" s="407"/>
      <c r="H363" s="418"/>
      <c r="I363" s="418"/>
      <c r="J363" s="407"/>
      <c r="K363" s="418"/>
      <c r="L363" s="418"/>
      <c r="M363" s="407"/>
      <c r="N363" s="418"/>
      <c r="O363" s="436"/>
      <c r="W363" s="395">
        <v>946000</v>
      </c>
    </row>
    <row r="364" spans="3:23" x14ac:dyDescent="0.2">
      <c r="W364" s="395">
        <v>8000000</v>
      </c>
    </row>
    <row r="365" spans="3:23" x14ac:dyDescent="0.2">
      <c r="W365" s="395">
        <f>W363+W364</f>
        <v>8946000</v>
      </c>
    </row>
    <row r="366" spans="3:23" x14ac:dyDescent="0.2">
      <c r="W366" s="430">
        <f>W365/J328</f>
        <v>2.1826710463328659E-2</v>
      </c>
    </row>
    <row r="375" spans="3:14" x14ac:dyDescent="0.2">
      <c r="C375" s="395"/>
      <c r="D375" s="395"/>
      <c r="E375" s="395"/>
      <c r="K375" s="601"/>
    </row>
    <row r="376" spans="3:14" x14ac:dyDescent="0.2">
      <c r="C376" s="395"/>
      <c r="D376" s="395"/>
      <c r="E376" s="395"/>
      <c r="K376" s="601"/>
      <c r="L376" s="395"/>
      <c r="M376" s="395"/>
      <c r="N376" s="395"/>
    </row>
    <row r="378" spans="3:14" x14ac:dyDescent="0.2">
      <c r="C378" s="395"/>
      <c r="D378" s="395"/>
      <c r="E378" s="395"/>
      <c r="K378" s="439"/>
      <c r="L378" s="395"/>
      <c r="M378" s="395"/>
      <c r="N378" s="395"/>
    </row>
  </sheetData>
  <autoFilter ref="C2:AB330" xr:uid="{00000000-0009-0000-0000-000002000000}">
    <filterColumn colId="2">
      <filters>
        <filter val="0"/>
      </filters>
    </filterColumn>
  </autoFilter>
  <mergeCells count="1">
    <mergeCell ref="C1:Q1"/>
  </mergeCells>
  <conditionalFormatting sqref="E326">
    <cfRule type="colorScale" priority="2">
      <colorScale>
        <cfvo type="min"/>
        <cfvo type="max"/>
        <color rgb="FFFCFCFF"/>
        <color rgb="FFF8696B"/>
      </colorScale>
    </cfRule>
  </conditionalFormatting>
  <conditionalFormatting sqref="E3:E325">
    <cfRule type="colorScale" priority="3">
      <colorScale>
        <cfvo type="min"/>
        <cfvo type="max"/>
        <color rgb="FFFCFCFF"/>
        <color rgb="FFF8696B"/>
      </colorScale>
    </cfRule>
  </conditionalFormatting>
  <conditionalFormatting sqref="AH3:AH325">
    <cfRule type="colorScale" priority="1">
      <colorScale>
        <cfvo type="min"/>
        <cfvo type="max"/>
        <color rgb="FFFCFCFF"/>
        <color rgb="FFF8696B"/>
      </colorScale>
    </cfRule>
  </conditionalFormatting>
  <pageMargins left="0" right="0" top="0" bottom="0" header="0" footer="0"/>
  <pageSetup paperSize="9"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filterMode="1">
    <tabColor rgb="FF92D050"/>
  </sheetPr>
  <dimension ref="A1:CK325"/>
  <sheetViews>
    <sheetView topLeftCell="BN1" workbookViewId="0">
      <selection activeCell="BX89" sqref="BX89"/>
    </sheetView>
  </sheetViews>
  <sheetFormatPr defaultColWidth="9.33203125" defaultRowHeight="12.75" x14ac:dyDescent="0.2"/>
  <cols>
    <col min="1" max="4" width="17.1640625" style="136" customWidth="1"/>
    <col min="5" max="5" width="82" style="136" bestFit="1" customWidth="1"/>
    <col min="6" max="89" width="17.1640625" style="136" customWidth="1"/>
    <col min="90" max="16384" width="9.33203125" style="136"/>
  </cols>
  <sheetData>
    <row r="1" spans="1:89" ht="142.5" customHeight="1" x14ac:dyDescent="0.2">
      <c r="A1" s="140" t="s">
        <v>49</v>
      </c>
      <c r="B1" s="140" t="s">
        <v>765</v>
      </c>
      <c r="C1" s="140" t="s">
        <v>706</v>
      </c>
      <c r="D1" s="140" t="s">
        <v>705</v>
      </c>
      <c r="E1" s="140" t="s">
        <v>704</v>
      </c>
      <c r="F1" s="440" t="s">
        <v>1391</v>
      </c>
      <c r="G1" s="440" t="s">
        <v>1392</v>
      </c>
      <c r="H1" s="440" t="s">
        <v>1393</v>
      </c>
      <c r="I1" s="138" t="s">
        <v>703</v>
      </c>
      <c r="J1" s="138" t="s">
        <v>702</v>
      </c>
      <c r="K1" s="138" t="s">
        <v>701</v>
      </c>
      <c r="L1" s="138" t="s">
        <v>700</v>
      </c>
      <c r="M1" s="138" t="s">
        <v>699</v>
      </c>
      <c r="N1" s="138" t="s">
        <v>1177</v>
      </c>
      <c r="O1" s="138" t="s">
        <v>1178</v>
      </c>
      <c r="P1" s="138" t="s">
        <v>698</v>
      </c>
      <c r="Q1" s="138" t="s">
        <v>697</v>
      </c>
      <c r="R1" s="138" t="s">
        <v>696</v>
      </c>
      <c r="S1" s="138" t="s">
        <v>695</v>
      </c>
      <c r="T1" s="138" t="s">
        <v>694</v>
      </c>
      <c r="U1" s="138" t="s">
        <v>693</v>
      </c>
      <c r="V1" s="138" t="s">
        <v>692</v>
      </c>
      <c r="W1" s="138" t="s">
        <v>691</v>
      </c>
      <c r="X1" s="138" t="s">
        <v>690</v>
      </c>
      <c r="Y1" s="138" t="s">
        <v>689</v>
      </c>
      <c r="Z1" s="138" t="s">
        <v>688</v>
      </c>
      <c r="AA1" s="138" t="s">
        <v>687</v>
      </c>
      <c r="AB1" s="138" t="s">
        <v>686</v>
      </c>
      <c r="AC1" s="138" t="s">
        <v>685</v>
      </c>
      <c r="AD1" s="138" t="s">
        <v>2</v>
      </c>
      <c r="AE1" s="138" t="s">
        <v>684</v>
      </c>
      <c r="AF1" s="138" t="s">
        <v>683</v>
      </c>
      <c r="AG1" s="138" t="s">
        <v>682</v>
      </c>
      <c r="AH1" s="138" t="s">
        <v>681</v>
      </c>
      <c r="AI1" s="138" t="s">
        <v>5</v>
      </c>
      <c r="AJ1" s="138" t="s">
        <v>680</v>
      </c>
      <c r="AK1" s="138" t="s">
        <v>60</v>
      </c>
      <c r="AL1" s="138" t="s">
        <v>679</v>
      </c>
      <c r="AM1" s="138" t="s">
        <v>6</v>
      </c>
      <c r="AN1" s="138" t="s">
        <v>7</v>
      </c>
      <c r="AO1" s="138" t="s">
        <v>1748</v>
      </c>
      <c r="AP1" s="138" t="s">
        <v>1749</v>
      </c>
      <c r="AQ1" s="138" t="s">
        <v>1750</v>
      </c>
      <c r="AR1" s="138" t="s">
        <v>1751</v>
      </c>
      <c r="AS1" s="138" t="s">
        <v>1752</v>
      </c>
      <c r="AT1" s="138" t="s">
        <v>1753</v>
      </c>
      <c r="AU1" s="138" t="s">
        <v>1754</v>
      </c>
      <c r="AV1" s="138" t="s">
        <v>678</v>
      </c>
      <c r="AW1" s="138" t="s">
        <v>677</v>
      </c>
      <c r="AX1" s="139" t="s">
        <v>676</v>
      </c>
      <c r="AY1" s="138" t="s">
        <v>80</v>
      </c>
      <c r="AZ1" s="138" t="s">
        <v>675</v>
      </c>
      <c r="BA1" s="441" t="s">
        <v>1179</v>
      </c>
      <c r="BB1" s="441" t="s">
        <v>1180</v>
      </c>
      <c r="BC1" s="441" t="s">
        <v>1181</v>
      </c>
      <c r="BD1" s="441" t="s">
        <v>1394</v>
      </c>
      <c r="BE1" s="441" t="s">
        <v>1182</v>
      </c>
      <c r="BF1" s="441" t="s">
        <v>1183</v>
      </c>
      <c r="BG1" s="441" t="s">
        <v>1395</v>
      </c>
      <c r="BH1" s="441" t="s">
        <v>1755</v>
      </c>
      <c r="BI1" s="441" t="s">
        <v>1396</v>
      </c>
      <c r="BJ1" s="441" t="s">
        <v>1397</v>
      </c>
      <c r="BK1" s="441" t="s">
        <v>1398</v>
      </c>
      <c r="BL1" s="441" t="s">
        <v>1399</v>
      </c>
      <c r="BM1" s="442" t="s">
        <v>674</v>
      </c>
      <c r="BN1" s="442" t="s">
        <v>673</v>
      </c>
      <c r="BO1" s="441" t="s">
        <v>1756</v>
      </c>
      <c r="BP1" s="441" t="s">
        <v>1400</v>
      </c>
      <c r="BQ1" s="441" t="s">
        <v>1757</v>
      </c>
      <c r="BR1" s="441" t="s">
        <v>1758</v>
      </c>
      <c r="BS1" s="441" t="s">
        <v>1759</v>
      </c>
      <c r="BT1" s="443" t="s">
        <v>671</v>
      </c>
      <c r="BU1" s="443" t="s">
        <v>670</v>
      </c>
      <c r="BV1" s="443" t="s">
        <v>1401</v>
      </c>
      <c r="BW1" s="441" t="s">
        <v>1760</v>
      </c>
      <c r="BX1" s="441" t="s">
        <v>1761</v>
      </c>
      <c r="BY1" s="441" t="s">
        <v>1185</v>
      </c>
      <c r="BZ1" s="441" t="s">
        <v>1186</v>
      </c>
      <c r="CA1" s="442" t="s">
        <v>1762</v>
      </c>
      <c r="CB1" s="137" t="s">
        <v>669</v>
      </c>
      <c r="CC1" s="442" t="s">
        <v>668</v>
      </c>
      <c r="CD1" s="442" t="s">
        <v>667</v>
      </c>
      <c r="CE1" s="442" t="s">
        <v>666</v>
      </c>
      <c r="CF1" s="442" t="s">
        <v>665</v>
      </c>
      <c r="CG1" s="444" t="s">
        <v>1402</v>
      </c>
      <c r="CH1" s="444" t="s">
        <v>1403</v>
      </c>
      <c r="CI1" s="444" t="s">
        <v>1404</v>
      </c>
      <c r="CJ1" s="444" t="s">
        <v>1405</v>
      </c>
      <c r="CK1" s="444" t="s">
        <v>1406</v>
      </c>
    </row>
    <row r="2" spans="1:89" ht="15" hidden="1" x14ac:dyDescent="0.25">
      <c r="A2" s="140"/>
      <c r="B2" s="445"/>
      <c r="C2" s="446" t="s">
        <v>44</v>
      </c>
      <c r="D2" s="447"/>
      <c r="E2" s="448"/>
      <c r="F2" s="449">
        <v>92917.75</v>
      </c>
      <c r="G2" s="449">
        <v>56014.75</v>
      </c>
      <c r="H2" s="449">
        <v>36903</v>
      </c>
      <c r="I2" s="450">
        <v>155373713.55000001</v>
      </c>
      <c r="J2" s="450">
        <v>87699430.799999997</v>
      </c>
      <c r="K2" s="450">
        <v>63354569.599999987</v>
      </c>
      <c r="L2" s="450">
        <v>3127806.9551076726</v>
      </c>
      <c r="M2" s="450">
        <v>1940399.9999999995</v>
      </c>
      <c r="N2" s="450">
        <v>6182079.1227737842</v>
      </c>
      <c r="O2" s="450">
        <v>6986138.7535005072</v>
      </c>
      <c r="P2" s="450">
        <v>1032212.0946059108</v>
      </c>
      <c r="Q2" s="450">
        <v>753722.90549086116</v>
      </c>
      <c r="R2" s="450">
        <v>1271421.389916447</v>
      </c>
      <c r="S2" s="450">
        <v>920466.92323820689</v>
      </c>
      <c r="T2" s="450">
        <v>794916.19393638056</v>
      </c>
      <c r="U2" s="450">
        <v>249042.03666391151</v>
      </c>
      <c r="V2" s="450">
        <v>903060.86799583805</v>
      </c>
      <c r="W2" s="450">
        <v>730574.35531452869</v>
      </c>
      <c r="X2" s="450">
        <v>1095075.915149854</v>
      </c>
      <c r="Y2" s="450">
        <v>730849.71124316205</v>
      </c>
      <c r="Z2" s="450">
        <v>727188.32926758146</v>
      </c>
      <c r="AA2" s="450">
        <v>171758.75644054127</v>
      </c>
      <c r="AB2" s="450">
        <v>1718675.6840446927</v>
      </c>
      <c r="AC2" s="450">
        <v>776539.21143939765</v>
      </c>
      <c r="AD2" s="450">
        <v>0</v>
      </c>
      <c r="AE2" s="450">
        <v>19558049.279886361</v>
      </c>
      <c r="AF2" s="450">
        <v>13794676.654492415</v>
      </c>
      <c r="AG2" s="450">
        <v>0</v>
      </c>
      <c r="AH2" s="450">
        <v>0</v>
      </c>
      <c r="AI2" s="450">
        <v>32890000</v>
      </c>
      <c r="AJ2" s="450">
        <v>961517.4232309747</v>
      </c>
      <c r="AK2" s="450">
        <v>0</v>
      </c>
      <c r="AL2" s="450">
        <v>279000</v>
      </c>
      <c r="AM2" s="450">
        <v>4791875.7235999992</v>
      </c>
      <c r="AN2" s="450">
        <v>0</v>
      </c>
      <c r="AO2" s="450">
        <v>0</v>
      </c>
      <c r="AP2" s="450">
        <v>0</v>
      </c>
      <c r="AQ2" s="450">
        <v>156838</v>
      </c>
      <c r="AR2" s="450">
        <v>0</v>
      </c>
      <c r="AS2" s="450">
        <v>0</v>
      </c>
      <c r="AT2" s="450">
        <v>0</v>
      </c>
      <c r="AU2" s="450">
        <v>0</v>
      </c>
      <c r="AV2" s="450">
        <v>306427713.95000005</v>
      </c>
      <c r="AW2" s="450">
        <v>63464655.140508071</v>
      </c>
      <c r="AX2" s="450">
        <v>39079231.146830976</v>
      </c>
      <c r="AY2" s="450">
        <v>50150784.089701377</v>
      </c>
      <c r="AZ2" s="450">
        <v>408971600.23733902</v>
      </c>
      <c r="BA2" s="450">
        <v>403900724.51373893</v>
      </c>
      <c r="BB2" s="451"/>
      <c r="BC2" s="451">
        <v>373281766.66666669</v>
      </c>
      <c r="BD2" s="450">
        <v>470121.75102928904</v>
      </c>
      <c r="BE2" s="450">
        <v>1159005.6667522518</v>
      </c>
      <c r="BF2" s="450">
        <v>410600727.65512067</v>
      </c>
      <c r="BG2" s="450">
        <v>0</v>
      </c>
      <c r="BH2" s="450">
        <v>0</v>
      </c>
      <c r="BI2" s="450">
        <v>0</v>
      </c>
      <c r="BJ2" s="451"/>
      <c r="BK2" s="450">
        <v>0</v>
      </c>
      <c r="BL2" s="450">
        <v>410600727.65512067</v>
      </c>
      <c r="BM2" s="450">
        <v>223193226.26479194</v>
      </c>
      <c r="BN2" s="450">
        <v>187407501.39032882</v>
      </c>
      <c r="BO2" s="450">
        <v>378352642.39026666</v>
      </c>
      <c r="BP2" s="451"/>
      <c r="BQ2" s="450">
        <v>371957334.50828952</v>
      </c>
      <c r="BR2" s="450">
        <v>1075267.9600500497</v>
      </c>
      <c r="BS2" s="450">
        <v>1042092.8241328031</v>
      </c>
      <c r="BT2" s="451"/>
      <c r="BU2" s="451"/>
      <c r="BV2" s="451"/>
      <c r="BW2" s="450">
        <v>0.29054070540314569</v>
      </c>
      <c r="BX2" s="450">
        <v>410600727.94566125</v>
      </c>
      <c r="BY2" s="451"/>
      <c r="BZ2" s="451"/>
      <c r="CA2" s="451"/>
      <c r="CB2" s="451"/>
      <c r="CC2" s="450">
        <v>-778511.68750000035</v>
      </c>
      <c r="CD2" s="450">
        <v>409822216.25816131</v>
      </c>
      <c r="CE2" s="450">
        <v>0</v>
      </c>
      <c r="CF2" s="450">
        <v>409822216.25816131</v>
      </c>
      <c r="CG2" s="450"/>
      <c r="CH2" s="450"/>
      <c r="CI2" s="450">
        <v>1629127.4177815409</v>
      </c>
      <c r="CJ2" s="450"/>
      <c r="CK2" s="450"/>
    </row>
    <row r="3" spans="1:89" ht="15" hidden="1" customHeight="1" x14ac:dyDescent="0.25">
      <c r="A3" s="135">
        <f>VLOOKUP(D3,'DfE No.'!C:E,3,FALSE)</f>
        <v>205</v>
      </c>
      <c r="B3" s="135">
        <f>VLOOKUP(D3,'Adjusted Factors 19-20'!C:F,4,FALSE)</f>
        <v>0</v>
      </c>
      <c r="C3" s="135">
        <v>124531</v>
      </c>
      <c r="D3" s="135">
        <v>9352002</v>
      </c>
      <c r="E3" s="134" t="s">
        <v>232</v>
      </c>
      <c r="F3" s="452">
        <v>99</v>
      </c>
      <c r="G3" s="452">
        <v>99</v>
      </c>
      <c r="H3" s="452">
        <v>0</v>
      </c>
      <c r="I3" s="132">
        <v>274606.2</v>
      </c>
      <c r="J3" s="132">
        <v>0</v>
      </c>
      <c r="K3" s="132">
        <v>0</v>
      </c>
      <c r="L3" s="132">
        <v>7480.0000000000127</v>
      </c>
      <c r="M3" s="132">
        <v>0</v>
      </c>
      <c r="N3" s="132">
        <v>17061.702127659577</v>
      </c>
      <c r="O3" s="132">
        <v>0</v>
      </c>
      <c r="P3" s="132">
        <v>399.99999999999994</v>
      </c>
      <c r="Q3" s="132">
        <v>0</v>
      </c>
      <c r="R3" s="132">
        <v>0</v>
      </c>
      <c r="S3" s="132">
        <v>0</v>
      </c>
      <c r="T3" s="132">
        <v>0</v>
      </c>
      <c r="U3" s="132">
        <v>0</v>
      </c>
      <c r="V3" s="132">
        <v>0</v>
      </c>
      <c r="W3" s="132">
        <v>0</v>
      </c>
      <c r="X3" s="132">
        <v>0</v>
      </c>
      <c r="Y3" s="132">
        <v>0</v>
      </c>
      <c r="Z3" s="132">
        <v>0</v>
      </c>
      <c r="AA3" s="132">
        <v>0</v>
      </c>
      <c r="AB3" s="132">
        <v>0</v>
      </c>
      <c r="AC3" s="132">
        <v>0</v>
      </c>
      <c r="AD3" s="132">
        <v>0</v>
      </c>
      <c r="AE3" s="132">
        <v>44419.609756097518</v>
      </c>
      <c r="AF3" s="132">
        <v>0</v>
      </c>
      <c r="AG3" s="132">
        <v>0</v>
      </c>
      <c r="AH3" s="132">
        <v>0</v>
      </c>
      <c r="AI3" s="132">
        <v>110000</v>
      </c>
      <c r="AJ3" s="132">
        <v>16955.941255006674</v>
      </c>
      <c r="AK3" s="132">
        <v>0</v>
      </c>
      <c r="AL3" s="132">
        <v>0</v>
      </c>
      <c r="AM3" s="132">
        <v>13052.0131</v>
      </c>
      <c r="AN3" s="132">
        <v>0</v>
      </c>
      <c r="AO3" s="132">
        <v>0</v>
      </c>
      <c r="AP3" s="132">
        <v>0</v>
      </c>
      <c r="AQ3" s="132">
        <v>0</v>
      </c>
      <c r="AR3" s="132">
        <v>0</v>
      </c>
      <c r="AS3" s="132">
        <v>0</v>
      </c>
      <c r="AT3" s="132">
        <v>0</v>
      </c>
      <c r="AU3" s="132">
        <v>0</v>
      </c>
      <c r="AV3" s="132">
        <v>274606.2</v>
      </c>
      <c r="AW3" s="132">
        <v>69361.311883757109</v>
      </c>
      <c r="AX3" s="132">
        <v>140007.95435500669</v>
      </c>
      <c r="AY3" s="132">
        <v>66889.460819927306</v>
      </c>
      <c r="AZ3" s="453">
        <v>483975.46623876382</v>
      </c>
      <c r="BA3" s="453">
        <v>470923.45313876384</v>
      </c>
      <c r="BB3" s="453">
        <v>3500</v>
      </c>
      <c r="BC3" s="453">
        <v>346500</v>
      </c>
      <c r="BD3" s="453">
        <v>0</v>
      </c>
      <c r="BE3" s="453">
        <v>0</v>
      </c>
      <c r="BF3" s="453">
        <v>483975.46623876382</v>
      </c>
      <c r="BG3" s="453" t="s">
        <v>13</v>
      </c>
      <c r="BH3" s="453" t="s">
        <v>13</v>
      </c>
      <c r="BI3" s="453" t="s">
        <v>13</v>
      </c>
      <c r="BJ3" s="133" t="s">
        <v>13</v>
      </c>
      <c r="BK3" s="454" t="s">
        <v>13</v>
      </c>
      <c r="BL3" s="453">
        <v>483975.46623876382</v>
      </c>
      <c r="BM3" s="132">
        <v>483975.46623876377</v>
      </c>
      <c r="BN3" s="132">
        <v>0</v>
      </c>
      <c r="BO3" s="453">
        <v>359552.01309999998</v>
      </c>
      <c r="BP3" s="453">
        <v>219544.05874499329</v>
      </c>
      <c r="BQ3" s="132">
        <v>343967.51188375719</v>
      </c>
      <c r="BR3" s="132">
        <v>3474.4193119571432</v>
      </c>
      <c r="BS3" s="132">
        <v>3155.6892886558417</v>
      </c>
      <c r="BT3" s="133">
        <v>0.10100171282612677</v>
      </c>
      <c r="BU3" s="133">
        <v>-9.9120353921314502E-3</v>
      </c>
      <c r="BV3" s="133">
        <v>0</v>
      </c>
      <c r="BW3" s="132">
        <v>-3096.6510876569555</v>
      </c>
      <c r="BX3" s="453">
        <v>480878.81515110686</v>
      </c>
      <c r="BY3" s="453">
        <v>4725.5232530414833</v>
      </c>
      <c r="BZ3" s="453" t="s">
        <v>1187</v>
      </c>
      <c r="CA3" s="453">
        <v>4857.3617692030994</v>
      </c>
      <c r="CB3" s="133">
        <v>3.3218738635860445E-2</v>
      </c>
      <c r="CC3" s="132">
        <v>-2632.41</v>
      </c>
      <c r="CD3" s="132">
        <v>478246.40515110688</v>
      </c>
      <c r="CE3" s="132">
        <v>0</v>
      </c>
      <c r="CF3" s="132">
        <v>478246.40515110688</v>
      </c>
      <c r="CG3" s="132">
        <f>IF(B3=0,CJ3,0)</f>
        <v>161872.94</v>
      </c>
      <c r="CH3" s="132">
        <f>IF(B3=0,CK3,0)</f>
        <v>6850.94</v>
      </c>
      <c r="CI3" s="132">
        <v>0</v>
      </c>
      <c r="CJ3" s="132">
        <v>161872.94</v>
      </c>
      <c r="CK3" s="132">
        <v>6850.94</v>
      </c>
    </row>
    <row r="4" spans="1:89" ht="15" hidden="1" customHeight="1" x14ac:dyDescent="0.25">
      <c r="A4" s="135">
        <f>VLOOKUP(D4,'DfE No.'!C:E,3,FALSE)</f>
        <v>436</v>
      </c>
      <c r="B4" s="135">
        <f>VLOOKUP(D4,'Adjusted Factors 19-20'!C:F,4,FALSE)</f>
        <v>0</v>
      </c>
      <c r="C4" s="135">
        <v>124534</v>
      </c>
      <c r="D4" s="135">
        <v>9352007</v>
      </c>
      <c r="E4" s="134" t="s">
        <v>354</v>
      </c>
      <c r="F4" s="452">
        <v>284</v>
      </c>
      <c r="G4" s="452">
        <v>284</v>
      </c>
      <c r="H4" s="452">
        <v>0</v>
      </c>
      <c r="I4" s="132">
        <v>787759.20000000007</v>
      </c>
      <c r="J4" s="132">
        <v>0</v>
      </c>
      <c r="K4" s="132">
        <v>0</v>
      </c>
      <c r="L4" s="132">
        <v>9240.0000000000018</v>
      </c>
      <c r="M4" s="132">
        <v>0</v>
      </c>
      <c r="N4" s="132">
        <v>16914.705882352941</v>
      </c>
      <c r="O4" s="132">
        <v>0</v>
      </c>
      <c r="P4" s="132">
        <v>0</v>
      </c>
      <c r="Q4" s="132">
        <v>0</v>
      </c>
      <c r="R4" s="132">
        <v>0</v>
      </c>
      <c r="S4" s="132">
        <v>0</v>
      </c>
      <c r="T4" s="132">
        <v>0</v>
      </c>
      <c r="U4" s="132">
        <v>0</v>
      </c>
      <c r="V4" s="132">
        <v>0</v>
      </c>
      <c r="W4" s="132">
        <v>0</v>
      </c>
      <c r="X4" s="132">
        <v>0</v>
      </c>
      <c r="Y4" s="132">
        <v>0</v>
      </c>
      <c r="Z4" s="132">
        <v>0</v>
      </c>
      <c r="AA4" s="132">
        <v>0</v>
      </c>
      <c r="AB4" s="132">
        <v>1218.8333333333328</v>
      </c>
      <c r="AC4" s="132">
        <v>0</v>
      </c>
      <c r="AD4" s="132">
        <v>0</v>
      </c>
      <c r="AE4" s="132">
        <v>92239.830508474712</v>
      </c>
      <c r="AF4" s="132">
        <v>0</v>
      </c>
      <c r="AG4" s="132">
        <v>0</v>
      </c>
      <c r="AH4" s="132">
        <v>0</v>
      </c>
      <c r="AI4" s="132">
        <v>110000</v>
      </c>
      <c r="AJ4" s="132">
        <v>0</v>
      </c>
      <c r="AK4" s="132">
        <v>0</v>
      </c>
      <c r="AL4" s="132">
        <v>0</v>
      </c>
      <c r="AM4" s="132">
        <v>28719.222000000002</v>
      </c>
      <c r="AN4" s="132">
        <v>0</v>
      </c>
      <c r="AO4" s="132">
        <v>0</v>
      </c>
      <c r="AP4" s="132">
        <v>0</v>
      </c>
      <c r="AQ4" s="132">
        <v>0</v>
      </c>
      <c r="AR4" s="132">
        <v>0</v>
      </c>
      <c r="AS4" s="132">
        <v>0</v>
      </c>
      <c r="AT4" s="132">
        <v>0</v>
      </c>
      <c r="AU4" s="132">
        <v>0</v>
      </c>
      <c r="AV4" s="132">
        <v>787759.20000000007</v>
      </c>
      <c r="AW4" s="132">
        <v>119613.36972416099</v>
      </c>
      <c r="AX4" s="132">
        <v>138719.22200000001</v>
      </c>
      <c r="AY4" s="132">
        <v>115316.18344965119</v>
      </c>
      <c r="AZ4" s="453">
        <v>1046091.791724161</v>
      </c>
      <c r="BA4" s="453">
        <v>1017372.5697241611</v>
      </c>
      <c r="BB4" s="453">
        <v>3500</v>
      </c>
      <c r="BC4" s="453">
        <v>994000</v>
      </c>
      <c r="BD4" s="453">
        <v>0</v>
      </c>
      <c r="BE4" s="453">
        <v>0</v>
      </c>
      <c r="BF4" s="453">
        <v>1046091.791724161</v>
      </c>
      <c r="BG4" s="453" t="s">
        <v>13</v>
      </c>
      <c r="BH4" s="453" t="s">
        <v>13</v>
      </c>
      <c r="BI4" s="453" t="s">
        <v>13</v>
      </c>
      <c r="BJ4" s="133" t="s">
        <v>13</v>
      </c>
      <c r="BK4" s="454" t="s">
        <v>13</v>
      </c>
      <c r="BL4" s="453">
        <v>1046091.791724161</v>
      </c>
      <c r="BM4" s="132">
        <v>1046091.791724161</v>
      </c>
      <c r="BN4" s="132">
        <v>0</v>
      </c>
      <c r="BO4" s="453">
        <v>1022719.222</v>
      </c>
      <c r="BP4" s="453">
        <v>884000</v>
      </c>
      <c r="BQ4" s="132">
        <v>907372.56972416106</v>
      </c>
      <c r="BR4" s="132">
        <v>3194.9738370569053</v>
      </c>
      <c r="BS4" s="132">
        <v>3040.0987808988766</v>
      </c>
      <c r="BT4" s="133">
        <v>5.0944086794520609E-2</v>
      </c>
      <c r="BU4" s="133">
        <v>-4.999515128979907E-3</v>
      </c>
      <c r="BV4" s="133">
        <v>0</v>
      </c>
      <c r="BW4" s="132">
        <v>-4316.5216370300341</v>
      </c>
      <c r="BX4" s="453">
        <v>1041775.2700871309</v>
      </c>
      <c r="BY4" s="453">
        <v>3567.0987608701794</v>
      </c>
      <c r="BZ4" s="453" t="s">
        <v>1187</v>
      </c>
      <c r="CA4" s="453">
        <v>3668.2227819969398</v>
      </c>
      <c r="CB4" s="133">
        <v>3.1172750484032896E-2</v>
      </c>
      <c r="CC4" s="132">
        <v>-7551.56</v>
      </c>
      <c r="CD4" s="132">
        <v>1034223.7100871309</v>
      </c>
      <c r="CE4" s="132">
        <v>0</v>
      </c>
      <c r="CF4" s="132">
        <v>1034223.7100871309</v>
      </c>
      <c r="CG4" s="132">
        <f t="shared" ref="CG4:CG67" si="0">IF(B4=0,CJ4,0)</f>
        <v>102462.54000000001</v>
      </c>
      <c r="CH4" s="132">
        <f t="shared" ref="CH4:CH67" si="1">IF(B4=0,CK4,0)</f>
        <v>9893.2099999999991</v>
      </c>
      <c r="CI4" s="132">
        <v>0</v>
      </c>
      <c r="CJ4" s="132">
        <v>102462.54000000001</v>
      </c>
      <c r="CK4" s="132">
        <v>9893.2099999999991</v>
      </c>
    </row>
    <row r="5" spans="1:89" ht="15" hidden="1" customHeight="1" x14ac:dyDescent="0.25">
      <c r="A5" s="135">
        <f>VLOOKUP(D5,'DfE No.'!C:E,3,FALSE)</f>
        <v>443</v>
      </c>
      <c r="B5" s="135">
        <f>VLOOKUP(D5,'Adjusted Factors 19-20'!C:F,4,FALSE)</f>
        <v>0</v>
      </c>
      <c r="C5" s="135">
        <v>124536</v>
      </c>
      <c r="D5" s="135">
        <v>9352009</v>
      </c>
      <c r="E5" s="134" t="s">
        <v>359</v>
      </c>
      <c r="F5" s="452">
        <v>306</v>
      </c>
      <c r="G5" s="452">
        <v>306</v>
      </c>
      <c r="H5" s="452">
        <v>0</v>
      </c>
      <c r="I5" s="132">
        <v>848782.8</v>
      </c>
      <c r="J5" s="132">
        <v>0</v>
      </c>
      <c r="K5" s="132">
        <v>0</v>
      </c>
      <c r="L5" s="132">
        <v>29040.000000000007</v>
      </c>
      <c r="M5" s="132">
        <v>0</v>
      </c>
      <c r="N5" s="132">
        <v>48494.34782608696</v>
      </c>
      <c r="O5" s="132">
        <v>0</v>
      </c>
      <c r="P5" s="132">
        <v>29200</v>
      </c>
      <c r="Q5" s="132">
        <v>720</v>
      </c>
      <c r="R5" s="132">
        <v>19799.999999999971</v>
      </c>
      <c r="S5" s="132">
        <v>389.99999999999994</v>
      </c>
      <c r="T5" s="132">
        <v>419.99999999999994</v>
      </c>
      <c r="U5" s="132">
        <v>0</v>
      </c>
      <c r="V5" s="132">
        <v>0</v>
      </c>
      <c r="W5" s="132">
        <v>0</v>
      </c>
      <c r="X5" s="132">
        <v>0</v>
      </c>
      <c r="Y5" s="132">
        <v>0</v>
      </c>
      <c r="Z5" s="132">
        <v>0</v>
      </c>
      <c r="AA5" s="132">
        <v>0</v>
      </c>
      <c r="AB5" s="132">
        <v>7217.8625954198551</v>
      </c>
      <c r="AC5" s="132">
        <v>0</v>
      </c>
      <c r="AD5" s="132">
        <v>0</v>
      </c>
      <c r="AE5" s="132">
        <v>123382.546875</v>
      </c>
      <c r="AF5" s="132">
        <v>0</v>
      </c>
      <c r="AG5" s="132">
        <v>0</v>
      </c>
      <c r="AH5" s="132">
        <v>0</v>
      </c>
      <c r="AI5" s="132">
        <v>110000</v>
      </c>
      <c r="AJ5" s="132">
        <v>0</v>
      </c>
      <c r="AK5" s="132">
        <v>0</v>
      </c>
      <c r="AL5" s="132">
        <v>0</v>
      </c>
      <c r="AM5" s="132">
        <v>15628.076520000001</v>
      </c>
      <c r="AN5" s="132">
        <v>0</v>
      </c>
      <c r="AO5" s="132">
        <v>0</v>
      </c>
      <c r="AP5" s="132">
        <v>0</v>
      </c>
      <c r="AQ5" s="132">
        <v>0</v>
      </c>
      <c r="AR5" s="132">
        <v>0</v>
      </c>
      <c r="AS5" s="132">
        <v>0</v>
      </c>
      <c r="AT5" s="132">
        <v>0</v>
      </c>
      <c r="AU5" s="132">
        <v>0</v>
      </c>
      <c r="AV5" s="132">
        <v>848782.8</v>
      </c>
      <c r="AW5" s="132">
        <v>258664.75729650681</v>
      </c>
      <c r="AX5" s="132">
        <v>125628.07652</v>
      </c>
      <c r="AY5" s="132">
        <v>197413.72078804346</v>
      </c>
      <c r="AZ5" s="453">
        <v>1233075.6338165067</v>
      </c>
      <c r="BA5" s="453">
        <v>1217447.5572965068</v>
      </c>
      <c r="BB5" s="453">
        <v>3500</v>
      </c>
      <c r="BC5" s="453">
        <v>1071000</v>
      </c>
      <c r="BD5" s="453">
        <v>0</v>
      </c>
      <c r="BE5" s="453">
        <v>0</v>
      </c>
      <c r="BF5" s="453">
        <v>1233075.6338165067</v>
      </c>
      <c r="BG5" s="453" t="s">
        <v>13</v>
      </c>
      <c r="BH5" s="453" t="s">
        <v>13</v>
      </c>
      <c r="BI5" s="453" t="s">
        <v>13</v>
      </c>
      <c r="BJ5" s="133" t="s">
        <v>13</v>
      </c>
      <c r="BK5" s="454" t="s">
        <v>13</v>
      </c>
      <c r="BL5" s="453">
        <v>1233075.6338165067</v>
      </c>
      <c r="BM5" s="132">
        <v>1233075.6338165067</v>
      </c>
      <c r="BN5" s="132">
        <v>0</v>
      </c>
      <c r="BO5" s="453">
        <v>1086628.0765199999</v>
      </c>
      <c r="BP5" s="453">
        <v>960999.99999999988</v>
      </c>
      <c r="BQ5" s="132">
        <v>1107447.5572965068</v>
      </c>
      <c r="BR5" s="132">
        <v>3619.1096643676692</v>
      </c>
      <c r="BS5" s="132">
        <v>3489.7599942238276</v>
      </c>
      <c r="BT5" s="133">
        <v>3.706549171230638E-2</v>
      </c>
      <c r="BU5" s="133">
        <v>-3.6375072798181247E-3</v>
      </c>
      <c r="BV5" s="133">
        <v>0</v>
      </c>
      <c r="BW5" s="132">
        <v>-3884.3723794450125</v>
      </c>
      <c r="BX5" s="453">
        <v>1229191.2614370617</v>
      </c>
      <c r="BY5" s="453">
        <v>3965.8927611668687</v>
      </c>
      <c r="BZ5" s="453" t="s">
        <v>1187</v>
      </c>
      <c r="CA5" s="453">
        <v>4016.9649066570646</v>
      </c>
      <c r="CB5" s="133">
        <v>1.8997209001199389E-2</v>
      </c>
      <c r="CC5" s="132">
        <v>-8136.54</v>
      </c>
      <c r="CD5" s="132">
        <v>1221054.7214370617</v>
      </c>
      <c r="CE5" s="132">
        <v>0</v>
      </c>
      <c r="CF5" s="132">
        <v>1221054.7214370617</v>
      </c>
      <c r="CG5" s="132">
        <f t="shared" si="0"/>
        <v>124703.81999999998</v>
      </c>
      <c r="CH5" s="132">
        <f t="shared" si="1"/>
        <v>3365.9</v>
      </c>
      <c r="CI5" s="132">
        <v>0</v>
      </c>
      <c r="CJ5" s="132">
        <v>124703.81999999998</v>
      </c>
      <c r="CK5" s="132">
        <v>3365.9</v>
      </c>
    </row>
    <row r="6" spans="1:89" ht="15" hidden="1" customHeight="1" x14ac:dyDescent="0.25">
      <c r="A6" s="135">
        <f>VLOOKUP(D6,'DfE No.'!C:E,3,FALSE)</f>
        <v>451</v>
      </c>
      <c r="B6" s="135">
        <f>VLOOKUP(D6,'Adjusted Factors 19-20'!C:F,4,FALSE)</f>
        <v>0</v>
      </c>
      <c r="C6" s="135">
        <v>124537</v>
      </c>
      <c r="D6" s="135">
        <v>9352011</v>
      </c>
      <c r="E6" s="134" t="s">
        <v>367</v>
      </c>
      <c r="F6" s="452">
        <v>203</v>
      </c>
      <c r="G6" s="452">
        <v>203</v>
      </c>
      <c r="H6" s="452">
        <v>0</v>
      </c>
      <c r="I6" s="132">
        <v>563081.4</v>
      </c>
      <c r="J6" s="132">
        <v>0</v>
      </c>
      <c r="K6" s="132">
        <v>0</v>
      </c>
      <c r="L6" s="132">
        <v>8799.9999999999982</v>
      </c>
      <c r="M6" s="132">
        <v>0</v>
      </c>
      <c r="N6" s="132">
        <v>17946.637168141595</v>
      </c>
      <c r="O6" s="132">
        <v>0</v>
      </c>
      <c r="P6" s="132">
        <v>3200.0000000000009</v>
      </c>
      <c r="Q6" s="132">
        <v>240.00000000000017</v>
      </c>
      <c r="R6" s="132">
        <v>0</v>
      </c>
      <c r="S6" s="132">
        <v>0</v>
      </c>
      <c r="T6" s="132">
        <v>0</v>
      </c>
      <c r="U6" s="132">
        <v>0</v>
      </c>
      <c r="V6" s="132">
        <v>0</v>
      </c>
      <c r="W6" s="132">
        <v>0</v>
      </c>
      <c r="X6" s="132">
        <v>0</v>
      </c>
      <c r="Y6" s="132">
        <v>0</v>
      </c>
      <c r="Z6" s="132">
        <v>0</v>
      </c>
      <c r="AA6" s="132">
        <v>0</v>
      </c>
      <c r="AB6" s="132">
        <v>3625.8381502890184</v>
      </c>
      <c r="AC6" s="132">
        <v>0</v>
      </c>
      <c r="AD6" s="132">
        <v>0</v>
      </c>
      <c r="AE6" s="132">
        <v>77196.651162790717</v>
      </c>
      <c r="AF6" s="132">
        <v>0</v>
      </c>
      <c r="AG6" s="132">
        <v>0</v>
      </c>
      <c r="AH6" s="132">
        <v>0</v>
      </c>
      <c r="AI6" s="132">
        <v>110000</v>
      </c>
      <c r="AJ6" s="132">
        <v>0</v>
      </c>
      <c r="AK6" s="132">
        <v>0</v>
      </c>
      <c r="AL6" s="132">
        <v>0</v>
      </c>
      <c r="AM6" s="132">
        <v>23301.599999999999</v>
      </c>
      <c r="AN6" s="132">
        <v>0</v>
      </c>
      <c r="AO6" s="132">
        <v>0</v>
      </c>
      <c r="AP6" s="132">
        <v>0</v>
      </c>
      <c r="AQ6" s="132">
        <v>0</v>
      </c>
      <c r="AR6" s="132">
        <v>0</v>
      </c>
      <c r="AS6" s="132">
        <v>0</v>
      </c>
      <c r="AT6" s="132">
        <v>0</v>
      </c>
      <c r="AU6" s="132">
        <v>0</v>
      </c>
      <c r="AV6" s="132">
        <v>563081.4</v>
      </c>
      <c r="AW6" s="132">
        <v>111009.12648122132</v>
      </c>
      <c r="AX6" s="132">
        <v>133301.6</v>
      </c>
      <c r="AY6" s="132">
        <v>102288.96974686152</v>
      </c>
      <c r="AZ6" s="453">
        <v>807392.12648122129</v>
      </c>
      <c r="BA6" s="453">
        <v>784090.52648122131</v>
      </c>
      <c r="BB6" s="453">
        <v>3500</v>
      </c>
      <c r="BC6" s="453">
        <v>710500</v>
      </c>
      <c r="BD6" s="453">
        <v>0</v>
      </c>
      <c r="BE6" s="453">
        <v>0</v>
      </c>
      <c r="BF6" s="453">
        <v>807392.12648122129</v>
      </c>
      <c r="BG6" s="453" t="s">
        <v>13</v>
      </c>
      <c r="BH6" s="453" t="s">
        <v>13</v>
      </c>
      <c r="BI6" s="453" t="s">
        <v>13</v>
      </c>
      <c r="BJ6" s="133" t="s">
        <v>13</v>
      </c>
      <c r="BK6" s="454" t="s">
        <v>13</v>
      </c>
      <c r="BL6" s="453">
        <v>807392.12648122129</v>
      </c>
      <c r="BM6" s="132">
        <v>807392.12648122129</v>
      </c>
      <c r="BN6" s="132">
        <v>0</v>
      </c>
      <c r="BO6" s="453">
        <v>733801.6</v>
      </c>
      <c r="BP6" s="453">
        <v>600500</v>
      </c>
      <c r="BQ6" s="132">
        <v>674090.52648122131</v>
      </c>
      <c r="BR6" s="132">
        <v>3320.6429875922231</v>
      </c>
      <c r="BS6" s="132">
        <v>3128.8177607929515</v>
      </c>
      <c r="BT6" s="133">
        <v>6.1309172174558481E-2</v>
      </c>
      <c r="BU6" s="133">
        <v>-6.0167166224462977E-3</v>
      </c>
      <c r="BV6" s="133">
        <v>0</v>
      </c>
      <c r="BW6" s="132">
        <v>-3821.5175954835354</v>
      </c>
      <c r="BX6" s="453">
        <v>803570.60888573772</v>
      </c>
      <c r="BY6" s="453">
        <v>3843.6896989445208</v>
      </c>
      <c r="BZ6" s="453" t="s">
        <v>1187</v>
      </c>
      <c r="CA6" s="453">
        <v>3958.4759058410723</v>
      </c>
      <c r="CB6" s="133">
        <v>6.587147874766508E-2</v>
      </c>
      <c r="CC6" s="132">
        <v>-5397.7699999999995</v>
      </c>
      <c r="CD6" s="132">
        <v>798172.8388857377</v>
      </c>
      <c r="CE6" s="132">
        <v>0</v>
      </c>
      <c r="CF6" s="132">
        <v>798172.8388857377</v>
      </c>
      <c r="CG6" s="132">
        <f t="shared" si="0"/>
        <v>68344.639999999985</v>
      </c>
      <c r="CH6" s="132">
        <f t="shared" si="1"/>
        <v>13704.46</v>
      </c>
      <c r="CI6" s="132">
        <v>0</v>
      </c>
      <c r="CJ6" s="132">
        <v>68344.639999999985</v>
      </c>
      <c r="CK6" s="132">
        <v>13704.46</v>
      </c>
    </row>
    <row r="7" spans="1:89" ht="15" hidden="1" customHeight="1" x14ac:dyDescent="0.25">
      <c r="A7" s="135">
        <f>VLOOKUP(D7,'DfE No.'!C:E,3,FALSE)</f>
        <v>460</v>
      </c>
      <c r="B7" s="135">
        <f>VLOOKUP(D7,'Adjusted Factors 19-20'!C:F,4,FALSE)</f>
        <v>0</v>
      </c>
      <c r="C7" s="135">
        <v>124538</v>
      </c>
      <c r="D7" s="135">
        <v>9352012</v>
      </c>
      <c r="E7" s="134" t="s">
        <v>373</v>
      </c>
      <c r="F7" s="452">
        <v>84</v>
      </c>
      <c r="G7" s="452">
        <v>84</v>
      </c>
      <c r="H7" s="452">
        <v>0</v>
      </c>
      <c r="I7" s="132">
        <v>232999.2</v>
      </c>
      <c r="J7" s="132">
        <v>0</v>
      </c>
      <c r="K7" s="132">
        <v>0</v>
      </c>
      <c r="L7" s="132">
        <v>2639.9999999999986</v>
      </c>
      <c r="M7" s="132">
        <v>0</v>
      </c>
      <c r="N7" s="132">
        <v>4930.4347826086951</v>
      </c>
      <c r="O7" s="132">
        <v>0</v>
      </c>
      <c r="P7" s="132">
        <v>599.99999999999977</v>
      </c>
      <c r="Q7" s="132">
        <v>0</v>
      </c>
      <c r="R7" s="132">
        <v>0</v>
      </c>
      <c r="S7" s="132">
        <v>0</v>
      </c>
      <c r="T7" s="132">
        <v>0</v>
      </c>
      <c r="U7" s="132">
        <v>0</v>
      </c>
      <c r="V7" s="132">
        <v>0</v>
      </c>
      <c r="W7" s="132">
        <v>0</v>
      </c>
      <c r="X7" s="132">
        <v>0</v>
      </c>
      <c r="Y7" s="132">
        <v>0</v>
      </c>
      <c r="Z7" s="132">
        <v>0</v>
      </c>
      <c r="AA7" s="132">
        <v>0</v>
      </c>
      <c r="AB7" s="132">
        <v>0</v>
      </c>
      <c r="AC7" s="132">
        <v>0</v>
      </c>
      <c r="AD7" s="132">
        <v>0</v>
      </c>
      <c r="AE7" s="132">
        <v>29760.640000000029</v>
      </c>
      <c r="AF7" s="132">
        <v>0</v>
      </c>
      <c r="AG7" s="132">
        <v>0</v>
      </c>
      <c r="AH7" s="132">
        <v>0</v>
      </c>
      <c r="AI7" s="132">
        <v>110000</v>
      </c>
      <c r="AJ7" s="132">
        <v>21962.616822429904</v>
      </c>
      <c r="AK7" s="132">
        <v>0</v>
      </c>
      <c r="AL7" s="132">
        <v>0</v>
      </c>
      <c r="AM7" s="132">
        <v>7603.68</v>
      </c>
      <c r="AN7" s="132">
        <v>0</v>
      </c>
      <c r="AO7" s="132">
        <v>0</v>
      </c>
      <c r="AP7" s="132">
        <v>0</v>
      </c>
      <c r="AQ7" s="132">
        <v>0</v>
      </c>
      <c r="AR7" s="132">
        <v>0</v>
      </c>
      <c r="AS7" s="132">
        <v>0</v>
      </c>
      <c r="AT7" s="132">
        <v>0</v>
      </c>
      <c r="AU7" s="132">
        <v>0</v>
      </c>
      <c r="AV7" s="132">
        <v>232999.2</v>
      </c>
      <c r="AW7" s="132">
        <v>37931.074782608724</v>
      </c>
      <c r="AX7" s="132">
        <v>139566.2968224299</v>
      </c>
      <c r="AY7" s="132">
        <v>43844.857391304373</v>
      </c>
      <c r="AZ7" s="453">
        <v>410496.5716050386</v>
      </c>
      <c r="BA7" s="453">
        <v>402892.8916050386</v>
      </c>
      <c r="BB7" s="453">
        <v>3500</v>
      </c>
      <c r="BC7" s="453">
        <v>294000</v>
      </c>
      <c r="BD7" s="453">
        <v>0</v>
      </c>
      <c r="BE7" s="453">
        <v>0</v>
      </c>
      <c r="BF7" s="453">
        <v>410496.5716050386</v>
      </c>
      <c r="BG7" s="453" t="s">
        <v>13</v>
      </c>
      <c r="BH7" s="453" t="s">
        <v>13</v>
      </c>
      <c r="BI7" s="453" t="s">
        <v>13</v>
      </c>
      <c r="BJ7" s="133" t="s">
        <v>13</v>
      </c>
      <c r="BK7" s="454" t="s">
        <v>13</v>
      </c>
      <c r="BL7" s="453">
        <v>410496.5716050386</v>
      </c>
      <c r="BM7" s="132">
        <v>410496.5716050386</v>
      </c>
      <c r="BN7" s="132">
        <v>0</v>
      </c>
      <c r="BO7" s="453">
        <v>301603.68</v>
      </c>
      <c r="BP7" s="453">
        <v>162037.3831775701</v>
      </c>
      <c r="BQ7" s="132">
        <v>270930.27478260867</v>
      </c>
      <c r="BR7" s="132">
        <v>3225.3604140786747</v>
      </c>
      <c r="BS7" s="132">
        <v>2963.7576671475013</v>
      </c>
      <c r="BT7" s="133">
        <v>8.8267252694433571E-2</v>
      </c>
      <c r="BU7" s="133">
        <v>-8.6623098578494356E-3</v>
      </c>
      <c r="BV7" s="133">
        <v>0</v>
      </c>
      <c r="BW7" s="132">
        <v>-2156.5309295383263</v>
      </c>
      <c r="BX7" s="453">
        <v>408340.04067550029</v>
      </c>
      <c r="BY7" s="453">
        <v>4770.6709604226226</v>
      </c>
      <c r="BZ7" s="453" t="s">
        <v>1187</v>
      </c>
      <c r="CA7" s="453">
        <v>4861.1909604226221</v>
      </c>
      <c r="CB7" s="133">
        <v>8.5328680377948274E-2</v>
      </c>
      <c r="CC7" s="132">
        <v>-2233.56</v>
      </c>
      <c r="CD7" s="132">
        <v>406106.48067550029</v>
      </c>
      <c r="CE7" s="132">
        <v>0</v>
      </c>
      <c r="CF7" s="132">
        <v>406106.48067550029</v>
      </c>
      <c r="CG7" s="132">
        <f t="shared" si="0"/>
        <v>62377.839999999924</v>
      </c>
      <c r="CH7" s="132">
        <f t="shared" si="1"/>
        <v>-9100.42</v>
      </c>
      <c r="CI7" s="132">
        <v>0</v>
      </c>
      <c r="CJ7" s="132">
        <v>62377.839999999924</v>
      </c>
      <c r="CK7" s="132">
        <v>-9100.42</v>
      </c>
    </row>
    <row r="8" spans="1:89" ht="15" hidden="1" customHeight="1" x14ac:dyDescent="0.25">
      <c r="A8" s="135">
        <f>VLOOKUP(D8,'DfE No.'!C:E,3,FALSE)</f>
        <v>466</v>
      </c>
      <c r="B8" s="135">
        <f>VLOOKUP(D8,'Adjusted Factors 19-20'!C:F,4,FALSE)</f>
        <v>0</v>
      </c>
      <c r="C8" s="135">
        <v>124539</v>
      </c>
      <c r="D8" s="135">
        <v>9352013</v>
      </c>
      <c r="E8" s="134" t="s">
        <v>377</v>
      </c>
      <c r="F8" s="452">
        <v>288</v>
      </c>
      <c r="G8" s="452">
        <v>288</v>
      </c>
      <c r="H8" s="452">
        <v>0</v>
      </c>
      <c r="I8" s="132">
        <v>798854.4</v>
      </c>
      <c r="J8" s="132">
        <v>0</v>
      </c>
      <c r="K8" s="132">
        <v>0</v>
      </c>
      <c r="L8" s="132">
        <v>12759.999999999944</v>
      </c>
      <c r="M8" s="132">
        <v>0</v>
      </c>
      <c r="N8" s="132">
        <v>35345.454545454544</v>
      </c>
      <c r="O8" s="132">
        <v>0</v>
      </c>
      <c r="P8" s="132">
        <v>399.99999999999972</v>
      </c>
      <c r="Q8" s="132">
        <v>0</v>
      </c>
      <c r="R8" s="132">
        <v>0</v>
      </c>
      <c r="S8" s="132">
        <v>0</v>
      </c>
      <c r="T8" s="132">
        <v>0</v>
      </c>
      <c r="U8" s="132">
        <v>0</v>
      </c>
      <c r="V8" s="132">
        <v>0</v>
      </c>
      <c r="W8" s="132">
        <v>0</v>
      </c>
      <c r="X8" s="132">
        <v>0</v>
      </c>
      <c r="Y8" s="132">
        <v>0</v>
      </c>
      <c r="Z8" s="132">
        <v>0</v>
      </c>
      <c r="AA8" s="132">
        <v>0</v>
      </c>
      <c r="AB8" s="132">
        <v>2441.4814814814754</v>
      </c>
      <c r="AC8" s="132">
        <v>0</v>
      </c>
      <c r="AD8" s="132">
        <v>0</v>
      </c>
      <c r="AE8" s="132">
        <v>101022.1016949153</v>
      </c>
      <c r="AF8" s="132">
        <v>0</v>
      </c>
      <c r="AG8" s="132">
        <v>0</v>
      </c>
      <c r="AH8" s="132">
        <v>0</v>
      </c>
      <c r="AI8" s="132">
        <v>110000</v>
      </c>
      <c r="AJ8" s="132">
        <v>0</v>
      </c>
      <c r="AK8" s="132">
        <v>0</v>
      </c>
      <c r="AL8" s="132">
        <v>0</v>
      </c>
      <c r="AM8" s="132">
        <v>15971.550279999999</v>
      </c>
      <c r="AN8" s="132">
        <v>0</v>
      </c>
      <c r="AO8" s="132">
        <v>0</v>
      </c>
      <c r="AP8" s="132">
        <v>0</v>
      </c>
      <c r="AQ8" s="132">
        <v>0</v>
      </c>
      <c r="AR8" s="132">
        <v>0</v>
      </c>
      <c r="AS8" s="132">
        <v>0</v>
      </c>
      <c r="AT8" s="132">
        <v>0</v>
      </c>
      <c r="AU8" s="132">
        <v>0</v>
      </c>
      <c r="AV8" s="132">
        <v>798854.4</v>
      </c>
      <c r="AW8" s="132">
        <v>151969.03772185126</v>
      </c>
      <c r="AX8" s="132">
        <v>125971.55028</v>
      </c>
      <c r="AY8" s="132">
        <v>135273.82896764253</v>
      </c>
      <c r="AZ8" s="453">
        <v>1076794.9880018514</v>
      </c>
      <c r="BA8" s="453">
        <v>1060823.4377218513</v>
      </c>
      <c r="BB8" s="453">
        <v>3500</v>
      </c>
      <c r="BC8" s="453">
        <v>1008000</v>
      </c>
      <c r="BD8" s="453">
        <v>0</v>
      </c>
      <c r="BE8" s="453">
        <v>0</v>
      </c>
      <c r="BF8" s="453">
        <v>1076794.9880018514</v>
      </c>
      <c r="BG8" s="453" t="s">
        <v>13</v>
      </c>
      <c r="BH8" s="453" t="s">
        <v>13</v>
      </c>
      <c r="BI8" s="453" t="s">
        <v>13</v>
      </c>
      <c r="BJ8" s="133" t="s">
        <v>13</v>
      </c>
      <c r="BK8" s="454" t="s">
        <v>13</v>
      </c>
      <c r="BL8" s="453">
        <v>1076794.9880018514</v>
      </c>
      <c r="BM8" s="132">
        <v>1076794.9880018514</v>
      </c>
      <c r="BN8" s="132">
        <v>0</v>
      </c>
      <c r="BO8" s="453">
        <v>1023971.55028</v>
      </c>
      <c r="BP8" s="453">
        <v>898000</v>
      </c>
      <c r="BQ8" s="132">
        <v>950823.4377218514</v>
      </c>
      <c r="BR8" s="132">
        <v>3301.4702698675396</v>
      </c>
      <c r="BS8" s="132">
        <v>3131.6936893103448</v>
      </c>
      <c r="BT8" s="133">
        <v>5.4212383904820111E-2</v>
      </c>
      <c r="BU8" s="133">
        <v>-5.3202569829825025E-3</v>
      </c>
      <c r="BV8" s="133">
        <v>0</v>
      </c>
      <c r="BW8" s="132">
        <v>-4798.4875831052923</v>
      </c>
      <c r="BX8" s="453">
        <v>1071996.5004187461</v>
      </c>
      <c r="BY8" s="453">
        <v>3666.7532990928685</v>
      </c>
      <c r="BZ8" s="453" t="s">
        <v>1187</v>
      </c>
      <c r="CA8" s="453">
        <v>3722.210070898424</v>
      </c>
      <c r="CB8" s="133">
        <v>4.4130343215921686E-2</v>
      </c>
      <c r="CC8" s="132">
        <v>-7657.92</v>
      </c>
      <c r="CD8" s="132">
        <v>1064338.5804187462</v>
      </c>
      <c r="CE8" s="132">
        <v>0</v>
      </c>
      <c r="CF8" s="132">
        <v>1064338.5804187462</v>
      </c>
      <c r="CG8" s="132">
        <f t="shared" si="0"/>
        <v>154754.37</v>
      </c>
      <c r="CH8" s="132">
        <f t="shared" si="1"/>
        <v>27586</v>
      </c>
      <c r="CI8" s="132">
        <v>0</v>
      </c>
      <c r="CJ8" s="132">
        <v>154754.37</v>
      </c>
      <c r="CK8" s="132">
        <v>27586</v>
      </c>
    </row>
    <row r="9" spans="1:89" ht="15" hidden="1" customHeight="1" x14ac:dyDescent="0.25">
      <c r="A9" s="135">
        <f>VLOOKUP(D9,'DfE No.'!C:E,3,FALSE)</f>
        <v>467</v>
      </c>
      <c r="B9" s="135">
        <f>VLOOKUP(D9,'Adjusted Factors 19-20'!C:F,4,FALSE)</f>
        <v>0</v>
      </c>
      <c r="C9" s="135">
        <v>124540</v>
      </c>
      <c r="D9" s="135">
        <v>9352015</v>
      </c>
      <c r="E9" s="134" t="s">
        <v>378</v>
      </c>
      <c r="F9" s="452">
        <v>109</v>
      </c>
      <c r="G9" s="452">
        <v>109</v>
      </c>
      <c r="H9" s="452">
        <v>0</v>
      </c>
      <c r="I9" s="132">
        <v>302344.2</v>
      </c>
      <c r="J9" s="132">
        <v>0</v>
      </c>
      <c r="K9" s="132">
        <v>0</v>
      </c>
      <c r="L9" s="132">
        <v>3519.9999999999982</v>
      </c>
      <c r="M9" s="132">
        <v>0</v>
      </c>
      <c r="N9" s="132">
        <v>5995</v>
      </c>
      <c r="O9" s="132">
        <v>0</v>
      </c>
      <c r="P9" s="132">
        <v>0</v>
      </c>
      <c r="Q9" s="132">
        <v>0</v>
      </c>
      <c r="R9" s="132">
        <v>1799.9999999999991</v>
      </c>
      <c r="S9" s="132">
        <v>0</v>
      </c>
      <c r="T9" s="132">
        <v>0</v>
      </c>
      <c r="U9" s="132">
        <v>0</v>
      </c>
      <c r="V9" s="132">
        <v>0</v>
      </c>
      <c r="W9" s="132">
        <v>0</v>
      </c>
      <c r="X9" s="132">
        <v>0</v>
      </c>
      <c r="Y9" s="132">
        <v>0</v>
      </c>
      <c r="Z9" s="132">
        <v>0</v>
      </c>
      <c r="AA9" s="132">
        <v>0</v>
      </c>
      <c r="AB9" s="132">
        <v>603.60215053763375</v>
      </c>
      <c r="AC9" s="132">
        <v>0</v>
      </c>
      <c r="AD9" s="132">
        <v>0</v>
      </c>
      <c r="AE9" s="132">
        <v>22034.769230769252</v>
      </c>
      <c r="AF9" s="132">
        <v>0</v>
      </c>
      <c r="AG9" s="132">
        <v>0</v>
      </c>
      <c r="AH9" s="132">
        <v>0</v>
      </c>
      <c r="AI9" s="132">
        <v>110000</v>
      </c>
      <c r="AJ9" s="132">
        <v>13618.157543391186</v>
      </c>
      <c r="AK9" s="132">
        <v>0</v>
      </c>
      <c r="AL9" s="132">
        <v>0</v>
      </c>
      <c r="AM9" s="132">
        <v>15242.588339999998</v>
      </c>
      <c r="AN9" s="132">
        <v>0</v>
      </c>
      <c r="AO9" s="132">
        <v>0</v>
      </c>
      <c r="AP9" s="132">
        <v>0</v>
      </c>
      <c r="AQ9" s="132">
        <v>0</v>
      </c>
      <c r="AR9" s="132">
        <v>0</v>
      </c>
      <c r="AS9" s="132">
        <v>0</v>
      </c>
      <c r="AT9" s="132">
        <v>0</v>
      </c>
      <c r="AU9" s="132">
        <v>0</v>
      </c>
      <c r="AV9" s="132">
        <v>302344.2</v>
      </c>
      <c r="AW9" s="132">
        <v>33953.371381306883</v>
      </c>
      <c r="AX9" s="132">
        <v>138860.74588339118</v>
      </c>
      <c r="AY9" s="132">
        <v>37691.269230769249</v>
      </c>
      <c r="AZ9" s="453">
        <v>475158.3172646981</v>
      </c>
      <c r="BA9" s="453">
        <v>459915.72892469808</v>
      </c>
      <c r="BB9" s="453">
        <v>3500</v>
      </c>
      <c r="BC9" s="453">
        <v>381500</v>
      </c>
      <c r="BD9" s="453">
        <v>0</v>
      </c>
      <c r="BE9" s="453">
        <v>0</v>
      </c>
      <c r="BF9" s="453">
        <v>475158.3172646981</v>
      </c>
      <c r="BG9" s="453" t="s">
        <v>13</v>
      </c>
      <c r="BH9" s="453" t="s">
        <v>13</v>
      </c>
      <c r="BI9" s="453" t="s">
        <v>13</v>
      </c>
      <c r="BJ9" s="133" t="s">
        <v>13</v>
      </c>
      <c r="BK9" s="454" t="s">
        <v>13</v>
      </c>
      <c r="BL9" s="453">
        <v>475158.3172646981</v>
      </c>
      <c r="BM9" s="132">
        <v>475158.3172646981</v>
      </c>
      <c r="BN9" s="132">
        <v>0</v>
      </c>
      <c r="BO9" s="453">
        <v>396742.58834000002</v>
      </c>
      <c r="BP9" s="453">
        <v>257881.84245660881</v>
      </c>
      <c r="BQ9" s="132">
        <v>336297.57138130686</v>
      </c>
      <c r="BR9" s="132">
        <v>3085.2988200119894</v>
      </c>
      <c r="BS9" s="132">
        <v>2989.4930420434794</v>
      </c>
      <c r="BT9" s="133">
        <v>3.2047499900859991E-2</v>
      </c>
      <c r="BU9" s="133">
        <v>-3.1450551120206669E-3</v>
      </c>
      <c r="BV9" s="133">
        <v>0</v>
      </c>
      <c r="BW9" s="132">
        <v>-1024.8311207909676</v>
      </c>
      <c r="BX9" s="453">
        <v>474133.48614390712</v>
      </c>
      <c r="BY9" s="453">
        <v>4210.0082367330924</v>
      </c>
      <c r="BZ9" s="453" t="s">
        <v>1187</v>
      </c>
      <c r="CA9" s="453">
        <v>4349.8484967330933</v>
      </c>
      <c r="CB9" s="133">
        <v>3.5652903751381526E-2</v>
      </c>
      <c r="CC9" s="132">
        <v>-2898.31</v>
      </c>
      <c r="CD9" s="132">
        <v>471235.17614390713</v>
      </c>
      <c r="CE9" s="132">
        <v>0</v>
      </c>
      <c r="CF9" s="132">
        <v>471235.17614390713</v>
      </c>
      <c r="CG9" s="132">
        <f t="shared" si="0"/>
        <v>132482.87</v>
      </c>
      <c r="CH9" s="132">
        <f t="shared" si="1"/>
        <v>24206.25</v>
      </c>
      <c r="CI9" s="132">
        <v>0</v>
      </c>
      <c r="CJ9" s="132">
        <v>132482.87</v>
      </c>
      <c r="CK9" s="132">
        <v>24206.25</v>
      </c>
    </row>
    <row r="10" spans="1:89" ht="15" hidden="1" customHeight="1" x14ac:dyDescent="0.25">
      <c r="A10" s="135">
        <f>VLOOKUP(D10,'DfE No.'!C:E,3,FALSE)</f>
        <v>508</v>
      </c>
      <c r="B10" s="135">
        <f>VLOOKUP(D10,'Adjusted Factors 19-20'!C:F,4,FALSE)</f>
        <v>0</v>
      </c>
      <c r="C10" s="135">
        <v>140623</v>
      </c>
      <c r="D10" s="135">
        <v>9352016</v>
      </c>
      <c r="E10" s="134" t="s">
        <v>658</v>
      </c>
      <c r="F10" s="452">
        <v>134.25</v>
      </c>
      <c r="G10" s="452">
        <v>134.25</v>
      </c>
      <c r="H10" s="452">
        <v>0</v>
      </c>
      <c r="I10" s="132">
        <v>372382.65</v>
      </c>
      <c r="J10" s="132">
        <v>0</v>
      </c>
      <c r="K10" s="132">
        <v>0</v>
      </c>
      <c r="L10" s="132">
        <v>6491.2087912087982</v>
      </c>
      <c r="M10" s="132">
        <v>0</v>
      </c>
      <c r="N10" s="132">
        <v>8473.4415584415583</v>
      </c>
      <c r="O10" s="132">
        <v>0</v>
      </c>
      <c r="P10" s="132">
        <v>590.10989010989067</v>
      </c>
      <c r="Q10" s="132">
        <v>0</v>
      </c>
      <c r="R10" s="132">
        <v>7966.483516483524</v>
      </c>
      <c r="S10" s="132">
        <v>0</v>
      </c>
      <c r="T10" s="132">
        <v>0</v>
      </c>
      <c r="U10" s="132">
        <v>0</v>
      </c>
      <c r="V10" s="132">
        <v>0</v>
      </c>
      <c r="W10" s="132">
        <v>0</v>
      </c>
      <c r="X10" s="132">
        <v>0</v>
      </c>
      <c r="Y10" s="132">
        <v>0</v>
      </c>
      <c r="Z10" s="132">
        <v>0</v>
      </c>
      <c r="AA10" s="132">
        <v>0</v>
      </c>
      <c r="AB10" s="132">
        <v>3050.2389705882329</v>
      </c>
      <c r="AC10" s="132">
        <v>0</v>
      </c>
      <c r="AD10" s="132">
        <v>0</v>
      </c>
      <c r="AE10" s="132">
        <v>23219.053846153813</v>
      </c>
      <c r="AF10" s="132">
        <v>0</v>
      </c>
      <c r="AG10" s="132">
        <v>0</v>
      </c>
      <c r="AH10" s="132">
        <v>0</v>
      </c>
      <c r="AI10" s="132">
        <v>110000</v>
      </c>
      <c r="AJ10" s="132">
        <v>0</v>
      </c>
      <c r="AK10" s="132">
        <v>0</v>
      </c>
      <c r="AL10" s="132">
        <v>0</v>
      </c>
      <c r="AM10" s="132">
        <v>7960.7667999999994</v>
      </c>
      <c r="AN10" s="132">
        <v>0</v>
      </c>
      <c r="AO10" s="132">
        <v>0</v>
      </c>
      <c r="AP10" s="132">
        <v>0</v>
      </c>
      <c r="AQ10" s="132">
        <v>0</v>
      </c>
      <c r="AR10" s="132">
        <v>0</v>
      </c>
      <c r="AS10" s="132">
        <v>0</v>
      </c>
      <c r="AT10" s="132">
        <v>0</v>
      </c>
      <c r="AU10" s="132">
        <v>0</v>
      </c>
      <c r="AV10" s="132">
        <v>372382.65</v>
      </c>
      <c r="AW10" s="132">
        <v>49790.536572985817</v>
      </c>
      <c r="AX10" s="132">
        <v>117960.7668</v>
      </c>
      <c r="AY10" s="132">
        <v>44978.675724275701</v>
      </c>
      <c r="AZ10" s="453">
        <v>540133.95337298582</v>
      </c>
      <c r="BA10" s="453">
        <v>532173.18657298584</v>
      </c>
      <c r="BB10" s="453">
        <v>3500</v>
      </c>
      <c r="BC10" s="453">
        <v>469875</v>
      </c>
      <c r="BD10" s="453">
        <v>0</v>
      </c>
      <c r="BE10" s="453">
        <v>0</v>
      </c>
      <c r="BF10" s="453">
        <v>540133.95337298582</v>
      </c>
      <c r="BG10" s="453" t="s">
        <v>13</v>
      </c>
      <c r="BH10" s="453" t="s">
        <v>13</v>
      </c>
      <c r="BI10" s="453" t="s">
        <v>13</v>
      </c>
      <c r="BJ10" s="133" t="s">
        <v>13</v>
      </c>
      <c r="BK10" s="454" t="s">
        <v>13</v>
      </c>
      <c r="BL10" s="453">
        <v>540133.95337298582</v>
      </c>
      <c r="BM10" s="132">
        <v>540133.95337298594</v>
      </c>
      <c r="BN10" s="132">
        <v>0</v>
      </c>
      <c r="BO10" s="453">
        <v>477835.76679999998</v>
      </c>
      <c r="BP10" s="453">
        <v>359875</v>
      </c>
      <c r="BQ10" s="132">
        <v>422173.18657298584</v>
      </c>
      <c r="BR10" s="132">
        <v>3144.6792295939354</v>
      </c>
      <c r="BS10" s="132">
        <v>3167.3015812366739</v>
      </c>
      <c r="BT10" s="133">
        <v>-7.1424684585626409E-3</v>
      </c>
      <c r="BU10" s="133">
        <v>0</v>
      </c>
      <c r="BV10" s="133">
        <v>0</v>
      </c>
      <c r="BW10" s="132">
        <v>0</v>
      </c>
      <c r="BX10" s="453">
        <v>540133.95337298582</v>
      </c>
      <c r="BY10" s="453">
        <v>3964.0460824803413</v>
      </c>
      <c r="BZ10" s="453" t="s">
        <v>1187</v>
      </c>
      <c r="CA10" s="453">
        <v>4023.3441592028739</v>
      </c>
      <c r="CB10" s="133">
        <v>-9.3359184618890922E-2</v>
      </c>
      <c r="CC10" s="132">
        <v>-3569.7075</v>
      </c>
      <c r="CD10" s="132">
        <v>536564.2458729858</v>
      </c>
      <c r="CE10" s="132">
        <v>0</v>
      </c>
      <c r="CF10" s="132">
        <v>536564.2458729858</v>
      </c>
      <c r="CG10" s="132">
        <f t="shared" si="0"/>
        <v>95993.93</v>
      </c>
      <c r="CH10" s="132">
        <f t="shared" si="1"/>
        <v>0</v>
      </c>
      <c r="CI10" s="132">
        <v>0</v>
      </c>
      <c r="CJ10" s="132">
        <v>95993.93</v>
      </c>
      <c r="CK10" s="132">
        <v>0</v>
      </c>
    </row>
    <row r="11" spans="1:89" ht="15" hidden="1" customHeight="1" x14ac:dyDescent="0.25">
      <c r="A11" s="135">
        <f>VLOOKUP(D11,'DfE No.'!C:E,3,FALSE)</f>
        <v>479</v>
      </c>
      <c r="B11" s="135">
        <f>VLOOKUP(D11,'Adjusted Factors 19-20'!C:F,4,FALSE)</f>
        <v>0</v>
      </c>
      <c r="C11" s="135">
        <v>124543</v>
      </c>
      <c r="D11" s="135">
        <v>9352020</v>
      </c>
      <c r="E11" s="134" t="s">
        <v>387</v>
      </c>
      <c r="F11" s="452">
        <v>202</v>
      </c>
      <c r="G11" s="452">
        <v>202</v>
      </c>
      <c r="H11" s="452">
        <v>0</v>
      </c>
      <c r="I11" s="132">
        <v>560307.60000000009</v>
      </c>
      <c r="J11" s="132">
        <v>0</v>
      </c>
      <c r="K11" s="132">
        <v>0</v>
      </c>
      <c r="L11" s="132">
        <v>2200.0000000000041</v>
      </c>
      <c r="M11" s="132">
        <v>0</v>
      </c>
      <c r="N11" s="132">
        <v>3688.6956521739125</v>
      </c>
      <c r="O11" s="132">
        <v>0</v>
      </c>
      <c r="P11" s="132">
        <v>0</v>
      </c>
      <c r="Q11" s="132">
        <v>239.99999999999997</v>
      </c>
      <c r="R11" s="132">
        <v>0</v>
      </c>
      <c r="S11" s="132">
        <v>0</v>
      </c>
      <c r="T11" s="132">
        <v>0</v>
      </c>
      <c r="U11" s="132">
        <v>0</v>
      </c>
      <c r="V11" s="132">
        <v>0</v>
      </c>
      <c r="W11" s="132">
        <v>0</v>
      </c>
      <c r="X11" s="132">
        <v>0</v>
      </c>
      <c r="Y11" s="132">
        <v>0</v>
      </c>
      <c r="Z11" s="132">
        <v>0</v>
      </c>
      <c r="AA11" s="132">
        <v>0</v>
      </c>
      <c r="AB11" s="132">
        <v>1195.7471264367796</v>
      </c>
      <c r="AC11" s="132">
        <v>0</v>
      </c>
      <c r="AD11" s="132">
        <v>0</v>
      </c>
      <c r="AE11" s="132">
        <v>72436.491228070139</v>
      </c>
      <c r="AF11" s="132">
        <v>0</v>
      </c>
      <c r="AG11" s="132">
        <v>0</v>
      </c>
      <c r="AH11" s="132">
        <v>0</v>
      </c>
      <c r="AI11" s="132">
        <v>110000</v>
      </c>
      <c r="AJ11" s="132">
        <v>0</v>
      </c>
      <c r="AK11" s="132">
        <v>0</v>
      </c>
      <c r="AL11" s="132">
        <v>0</v>
      </c>
      <c r="AM11" s="132">
        <v>18432.6387</v>
      </c>
      <c r="AN11" s="132">
        <v>0</v>
      </c>
      <c r="AO11" s="132">
        <v>0</v>
      </c>
      <c r="AP11" s="132">
        <v>0</v>
      </c>
      <c r="AQ11" s="132">
        <v>0</v>
      </c>
      <c r="AR11" s="132">
        <v>0</v>
      </c>
      <c r="AS11" s="132">
        <v>0</v>
      </c>
      <c r="AT11" s="132">
        <v>0</v>
      </c>
      <c r="AU11" s="132">
        <v>0</v>
      </c>
      <c r="AV11" s="132">
        <v>560307.60000000009</v>
      </c>
      <c r="AW11" s="132">
        <v>79760.934006680836</v>
      </c>
      <c r="AX11" s="132">
        <v>128432.6387</v>
      </c>
      <c r="AY11" s="132">
        <v>85499.839054157099</v>
      </c>
      <c r="AZ11" s="453">
        <v>768501.17270668095</v>
      </c>
      <c r="BA11" s="453">
        <v>750068.53400668094</v>
      </c>
      <c r="BB11" s="453">
        <v>3500</v>
      </c>
      <c r="BC11" s="453">
        <v>707000</v>
      </c>
      <c r="BD11" s="453">
        <v>0</v>
      </c>
      <c r="BE11" s="453">
        <v>0</v>
      </c>
      <c r="BF11" s="453">
        <v>768501.17270668095</v>
      </c>
      <c r="BG11" s="453" t="s">
        <v>13</v>
      </c>
      <c r="BH11" s="453" t="s">
        <v>13</v>
      </c>
      <c r="BI11" s="453" t="s">
        <v>13</v>
      </c>
      <c r="BJ11" s="133" t="s">
        <v>13</v>
      </c>
      <c r="BK11" s="454" t="s">
        <v>13</v>
      </c>
      <c r="BL11" s="453">
        <v>768501.17270668095</v>
      </c>
      <c r="BM11" s="132">
        <v>768501.17270668095</v>
      </c>
      <c r="BN11" s="132">
        <v>0</v>
      </c>
      <c r="BO11" s="453">
        <v>725432.63870000001</v>
      </c>
      <c r="BP11" s="453">
        <v>597000</v>
      </c>
      <c r="BQ11" s="132">
        <v>640068.53400668094</v>
      </c>
      <c r="BR11" s="132">
        <v>3168.6561089439651</v>
      </c>
      <c r="BS11" s="132">
        <v>2979.1857201923076</v>
      </c>
      <c r="BT11" s="133">
        <v>6.3598045421427149E-2</v>
      </c>
      <c r="BU11" s="133">
        <v>-6.2413404629362221E-3</v>
      </c>
      <c r="BV11" s="133">
        <v>0</v>
      </c>
      <c r="BW11" s="132">
        <v>-3756.0107011716836</v>
      </c>
      <c r="BX11" s="453">
        <v>764745.16200550925</v>
      </c>
      <c r="BY11" s="453">
        <v>3694.6164520074717</v>
      </c>
      <c r="BZ11" s="453" t="s">
        <v>1187</v>
      </c>
      <c r="CA11" s="453">
        <v>3785.8671386411347</v>
      </c>
      <c r="CB11" s="133">
        <v>5.3167768517921044E-2</v>
      </c>
      <c r="CC11" s="132">
        <v>-5371.18</v>
      </c>
      <c r="CD11" s="132">
        <v>759373.9820055092</v>
      </c>
      <c r="CE11" s="132">
        <v>0</v>
      </c>
      <c r="CF11" s="132">
        <v>759373.9820055092</v>
      </c>
      <c r="CG11" s="132">
        <f t="shared" si="0"/>
        <v>47897.346791510237</v>
      </c>
      <c r="CH11" s="132">
        <f t="shared" si="1"/>
        <v>3435.21</v>
      </c>
      <c r="CI11" s="132">
        <v>0</v>
      </c>
      <c r="CJ11" s="132">
        <v>47897.346791510237</v>
      </c>
      <c r="CK11" s="132">
        <v>3435.21</v>
      </c>
    </row>
    <row r="12" spans="1:89" ht="15" hidden="1" customHeight="1" x14ac:dyDescent="0.25">
      <c r="A12" s="135">
        <f>VLOOKUP(D12,'DfE No.'!C:E,3,FALSE)</f>
        <v>482</v>
      </c>
      <c r="B12" s="135">
        <f>VLOOKUP(D12,'Adjusted Factors 19-20'!C:F,4,FALSE)</f>
        <v>0</v>
      </c>
      <c r="C12" s="135">
        <v>124544</v>
      </c>
      <c r="D12" s="135">
        <v>9352021</v>
      </c>
      <c r="E12" s="134" t="s">
        <v>390</v>
      </c>
      <c r="F12" s="452">
        <v>208</v>
      </c>
      <c r="G12" s="452">
        <v>208</v>
      </c>
      <c r="H12" s="452">
        <v>0</v>
      </c>
      <c r="I12" s="132">
        <v>576950.4</v>
      </c>
      <c r="J12" s="132">
        <v>0</v>
      </c>
      <c r="K12" s="132">
        <v>0</v>
      </c>
      <c r="L12" s="132">
        <v>3960.0000000000032</v>
      </c>
      <c r="M12" s="132">
        <v>0</v>
      </c>
      <c r="N12" s="132">
        <v>11619.310344827587</v>
      </c>
      <c r="O12" s="132">
        <v>0</v>
      </c>
      <c r="P12" s="132">
        <v>599.99999999999898</v>
      </c>
      <c r="Q12" s="132">
        <v>0</v>
      </c>
      <c r="R12" s="132">
        <v>0</v>
      </c>
      <c r="S12" s="132">
        <v>0</v>
      </c>
      <c r="T12" s="132">
        <v>0</v>
      </c>
      <c r="U12" s="132">
        <v>0</v>
      </c>
      <c r="V12" s="132">
        <v>0</v>
      </c>
      <c r="W12" s="132">
        <v>0</v>
      </c>
      <c r="X12" s="132">
        <v>0</v>
      </c>
      <c r="Y12" s="132">
        <v>0</v>
      </c>
      <c r="Z12" s="132">
        <v>0</v>
      </c>
      <c r="AA12" s="132">
        <v>0</v>
      </c>
      <c r="AB12" s="132">
        <v>2407.1910112359601</v>
      </c>
      <c r="AC12" s="132">
        <v>0</v>
      </c>
      <c r="AD12" s="132">
        <v>0</v>
      </c>
      <c r="AE12" s="132">
        <v>51018.240000000005</v>
      </c>
      <c r="AF12" s="132">
        <v>0</v>
      </c>
      <c r="AG12" s="132">
        <v>0</v>
      </c>
      <c r="AH12" s="132">
        <v>0</v>
      </c>
      <c r="AI12" s="132">
        <v>110000</v>
      </c>
      <c r="AJ12" s="132">
        <v>0</v>
      </c>
      <c r="AK12" s="132">
        <v>0</v>
      </c>
      <c r="AL12" s="132">
        <v>0</v>
      </c>
      <c r="AM12" s="132">
        <v>11678.118059999999</v>
      </c>
      <c r="AN12" s="132">
        <v>0</v>
      </c>
      <c r="AO12" s="132">
        <v>0</v>
      </c>
      <c r="AP12" s="132">
        <v>0</v>
      </c>
      <c r="AQ12" s="132">
        <v>0</v>
      </c>
      <c r="AR12" s="132">
        <v>0</v>
      </c>
      <c r="AS12" s="132">
        <v>0</v>
      </c>
      <c r="AT12" s="132">
        <v>0</v>
      </c>
      <c r="AU12" s="132">
        <v>0</v>
      </c>
      <c r="AV12" s="132">
        <v>576950.4</v>
      </c>
      <c r="AW12" s="132">
        <v>69604.741356063547</v>
      </c>
      <c r="AX12" s="132">
        <v>121678.11805999999</v>
      </c>
      <c r="AY12" s="132">
        <v>69106.895172413802</v>
      </c>
      <c r="AZ12" s="453">
        <v>768233.25941606355</v>
      </c>
      <c r="BA12" s="453">
        <v>756555.14135606354</v>
      </c>
      <c r="BB12" s="453">
        <v>3500</v>
      </c>
      <c r="BC12" s="453">
        <v>728000</v>
      </c>
      <c r="BD12" s="453">
        <v>0</v>
      </c>
      <c r="BE12" s="453">
        <v>0</v>
      </c>
      <c r="BF12" s="453">
        <v>768233.25941606355</v>
      </c>
      <c r="BG12" s="453" t="s">
        <v>13</v>
      </c>
      <c r="BH12" s="453" t="s">
        <v>13</v>
      </c>
      <c r="BI12" s="453" t="s">
        <v>13</v>
      </c>
      <c r="BJ12" s="133" t="s">
        <v>13</v>
      </c>
      <c r="BK12" s="454" t="s">
        <v>13</v>
      </c>
      <c r="BL12" s="453">
        <v>768233.25941606355</v>
      </c>
      <c r="BM12" s="132">
        <v>768233.25941606355</v>
      </c>
      <c r="BN12" s="132">
        <v>0</v>
      </c>
      <c r="BO12" s="453">
        <v>739678.11806000001</v>
      </c>
      <c r="BP12" s="453">
        <v>618000</v>
      </c>
      <c r="BQ12" s="132">
        <v>646555.14135606354</v>
      </c>
      <c r="BR12" s="132">
        <v>3108.4381795964591</v>
      </c>
      <c r="BS12" s="132">
        <v>2997.398237073171</v>
      </c>
      <c r="BT12" s="133">
        <v>3.7045441993625042E-2</v>
      </c>
      <c r="BU12" s="133">
        <v>-3.6355396545609789E-3</v>
      </c>
      <c r="BV12" s="133">
        <v>0</v>
      </c>
      <c r="BW12" s="132">
        <v>-2266.6093114892619</v>
      </c>
      <c r="BX12" s="453">
        <v>765966.65010457428</v>
      </c>
      <c r="BY12" s="453">
        <v>3626.3871732912226</v>
      </c>
      <c r="BZ12" s="453" t="s">
        <v>1187</v>
      </c>
      <c r="CA12" s="453">
        <v>3682.5319716566073</v>
      </c>
      <c r="CB12" s="133">
        <v>2.5853861987912508E-2</v>
      </c>
      <c r="CC12" s="132">
        <v>-5530.72</v>
      </c>
      <c r="CD12" s="132">
        <v>760435.93010457431</v>
      </c>
      <c r="CE12" s="132">
        <v>0</v>
      </c>
      <c r="CF12" s="132">
        <v>760435.93010457431</v>
      </c>
      <c r="CG12" s="132">
        <f t="shared" si="0"/>
        <v>151959.12</v>
      </c>
      <c r="CH12" s="132">
        <f t="shared" si="1"/>
        <v>44666.75</v>
      </c>
      <c r="CI12" s="132">
        <v>0</v>
      </c>
      <c r="CJ12" s="132">
        <v>151959.12</v>
      </c>
      <c r="CK12" s="132">
        <v>44666.75</v>
      </c>
    </row>
    <row r="13" spans="1:89" ht="15" hidden="1" customHeight="1" x14ac:dyDescent="0.25">
      <c r="A13" s="135">
        <f>VLOOKUP(D13,'DfE No.'!C:E,3,FALSE)</f>
        <v>499</v>
      </c>
      <c r="B13" s="135">
        <f>VLOOKUP(D13,'Adjusted Factors 19-20'!C:F,4,FALSE)</f>
        <v>0</v>
      </c>
      <c r="C13" s="135">
        <v>124547</v>
      </c>
      <c r="D13" s="135">
        <v>9352026</v>
      </c>
      <c r="E13" s="134" t="s">
        <v>401</v>
      </c>
      <c r="F13" s="452">
        <v>199</v>
      </c>
      <c r="G13" s="452">
        <v>199</v>
      </c>
      <c r="H13" s="452">
        <v>0</v>
      </c>
      <c r="I13" s="132">
        <v>551986.20000000007</v>
      </c>
      <c r="J13" s="132">
        <v>0</v>
      </c>
      <c r="K13" s="132">
        <v>0</v>
      </c>
      <c r="L13" s="132">
        <v>3519.9999999999977</v>
      </c>
      <c r="M13" s="132">
        <v>0</v>
      </c>
      <c r="N13" s="132">
        <v>20246.08695652174</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69446.146341463347</v>
      </c>
      <c r="AF13" s="132">
        <v>0</v>
      </c>
      <c r="AG13" s="132">
        <v>0</v>
      </c>
      <c r="AH13" s="132">
        <v>0</v>
      </c>
      <c r="AI13" s="132">
        <v>110000</v>
      </c>
      <c r="AJ13" s="132">
        <v>0</v>
      </c>
      <c r="AK13" s="132">
        <v>0</v>
      </c>
      <c r="AL13" s="132">
        <v>0</v>
      </c>
      <c r="AM13" s="132">
        <v>19578.03498</v>
      </c>
      <c r="AN13" s="132">
        <v>0</v>
      </c>
      <c r="AO13" s="132">
        <v>0</v>
      </c>
      <c r="AP13" s="132">
        <v>0</v>
      </c>
      <c r="AQ13" s="132">
        <v>0</v>
      </c>
      <c r="AR13" s="132">
        <v>0</v>
      </c>
      <c r="AS13" s="132">
        <v>0</v>
      </c>
      <c r="AT13" s="132">
        <v>0</v>
      </c>
      <c r="AU13" s="132">
        <v>0</v>
      </c>
      <c r="AV13" s="132">
        <v>551986.20000000007</v>
      </c>
      <c r="AW13" s="132">
        <v>93212.233297985076</v>
      </c>
      <c r="AX13" s="132">
        <v>129578.03498</v>
      </c>
      <c r="AY13" s="132">
        <v>91328.189819724212</v>
      </c>
      <c r="AZ13" s="453">
        <v>774776.46827798511</v>
      </c>
      <c r="BA13" s="453">
        <v>755198.43329798512</v>
      </c>
      <c r="BB13" s="453">
        <v>3500</v>
      </c>
      <c r="BC13" s="453">
        <v>696500</v>
      </c>
      <c r="BD13" s="453">
        <v>0</v>
      </c>
      <c r="BE13" s="453">
        <v>0</v>
      </c>
      <c r="BF13" s="453">
        <v>774776.46827798511</v>
      </c>
      <c r="BG13" s="453" t="s">
        <v>13</v>
      </c>
      <c r="BH13" s="453" t="s">
        <v>13</v>
      </c>
      <c r="BI13" s="453" t="s">
        <v>13</v>
      </c>
      <c r="BJ13" s="133" t="s">
        <v>13</v>
      </c>
      <c r="BK13" s="454" t="s">
        <v>13</v>
      </c>
      <c r="BL13" s="453">
        <v>774776.46827798511</v>
      </c>
      <c r="BM13" s="132">
        <v>774776.46827798511</v>
      </c>
      <c r="BN13" s="132">
        <v>0</v>
      </c>
      <c r="BO13" s="453">
        <v>716078.03498</v>
      </c>
      <c r="BP13" s="453">
        <v>586500</v>
      </c>
      <c r="BQ13" s="132">
        <v>645198.43329798512</v>
      </c>
      <c r="BR13" s="132">
        <v>3242.2031824019355</v>
      </c>
      <c r="BS13" s="132">
        <v>3096.4526717073172</v>
      </c>
      <c r="BT13" s="133">
        <v>4.7070156126188922E-2</v>
      </c>
      <c r="BU13" s="133">
        <v>-4.6193380328026397E-3</v>
      </c>
      <c r="BV13" s="133">
        <v>0</v>
      </c>
      <c r="BW13" s="132">
        <v>-2846.4087570450001</v>
      </c>
      <c r="BX13" s="453">
        <v>771930.05952094006</v>
      </c>
      <c r="BY13" s="453">
        <v>3780.6634399042214</v>
      </c>
      <c r="BZ13" s="453" t="s">
        <v>1187</v>
      </c>
      <c r="CA13" s="453">
        <v>3879.0455252308548</v>
      </c>
      <c r="CB13" s="133">
        <v>4.5241868696650922E-2</v>
      </c>
      <c r="CC13" s="132">
        <v>-5291.41</v>
      </c>
      <c r="CD13" s="132">
        <v>766638.64952094003</v>
      </c>
      <c r="CE13" s="132">
        <v>0</v>
      </c>
      <c r="CF13" s="132">
        <v>766638.64952094003</v>
      </c>
      <c r="CG13" s="132">
        <f t="shared" si="0"/>
        <v>-23657.189999999991</v>
      </c>
      <c r="CH13" s="132">
        <f t="shared" si="1"/>
        <v>8929.7000000000007</v>
      </c>
      <c r="CI13" s="132">
        <v>0</v>
      </c>
      <c r="CJ13" s="132">
        <v>-23657.189999999991</v>
      </c>
      <c r="CK13" s="132">
        <v>8929.7000000000007</v>
      </c>
    </row>
    <row r="14" spans="1:89" ht="15" hidden="1" customHeight="1" x14ac:dyDescent="0.25">
      <c r="A14" s="135">
        <f>VLOOKUP(D14,'DfE No.'!C:E,3,FALSE)</f>
        <v>415</v>
      </c>
      <c r="B14" s="135">
        <f>VLOOKUP(D14,'Adjusted Factors 19-20'!C:F,4,FALSE)</f>
        <v>0</v>
      </c>
      <c r="C14" s="135">
        <v>124550</v>
      </c>
      <c r="D14" s="135">
        <v>9352032</v>
      </c>
      <c r="E14" s="134" t="s">
        <v>339</v>
      </c>
      <c r="F14" s="452">
        <v>362</v>
      </c>
      <c r="G14" s="452">
        <v>362</v>
      </c>
      <c r="H14" s="452">
        <v>0</v>
      </c>
      <c r="I14" s="132">
        <v>1004115.6000000001</v>
      </c>
      <c r="J14" s="132">
        <v>0</v>
      </c>
      <c r="K14" s="132">
        <v>0</v>
      </c>
      <c r="L14" s="132">
        <v>14960.000000000005</v>
      </c>
      <c r="M14" s="132">
        <v>0</v>
      </c>
      <c r="N14" s="132">
        <v>26203.753351206436</v>
      </c>
      <c r="O14" s="132">
        <v>0</v>
      </c>
      <c r="P14" s="132">
        <v>12634.903047091433</v>
      </c>
      <c r="Q14" s="132">
        <v>0</v>
      </c>
      <c r="R14" s="132">
        <v>3609.9722991689682</v>
      </c>
      <c r="S14" s="132">
        <v>0</v>
      </c>
      <c r="T14" s="132">
        <v>0</v>
      </c>
      <c r="U14" s="132">
        <v>0</v>
      </c>
      <c r="V14" s="132">
        <v>0</v>
      </c>
      <c r="W14" s="132">
        <v>0</v>
      </c>
      <c r="X14" s="132">
        <v>0</v>
      </c>
      <c r="Y14" s="132">
        <v>0</v>
      </c>
      <c r="Z14" s="132">
        <v>0</v>
      </c>
      <c r="AA14" s="132">
        <v>0</v>
      </c>
      <c r="AB14" s="132">
        <v>13569.27215189874</v>
      </c>
      <c r="AC14" s="132">
        <v>0</v>
      </c>
      <c r="AD14" s="132">
        <v>0</v>
      </c>
      <c r="AE14" s="132">
        <v>124676.51282051283</v>
      </c>
      <c r="AF14" s="132">
        <v>0</v>
      </c>
      <c r="AG14" s="132">
        <v>0</v>
      </c>
      <c r="AH14" s="132">
        <v>0</v>
      </c>
      <c r="AI14" s="132">
        <v>110000</v>
      </c>
      <c r="AJ14" s="132">
        <v>0</v>
      </c>
      <c r="AK14" s="132">
        <v>0</v>
      </c>
      <c r="AL14" s="132">
        <v>0</v>
      </c>
      <c r="AM14" s="132">
        <v>21829.919999999998</v>
      </c>
      <c r="AN14" s="132">
        <v>0</v>
      </c>
      <c r="AO14" s="132">
        <v>0</v>
      </c>
      <c r="AP14" s="132">
        <v>0</v>
      </c>
      <c r="AQ14" s="132">
        <v>0</v>
      </c>
      <c r="AR14" s="132">
        <v>0</v>
      </c>
      <c r="AS14" s="132">
        <v>0</v>
      </c>
      <c r="AT14" s="132">
        <v>0</v>
      </c>
      <c r="AU14" s="132">
        <v>0</v>
      </c>
      <c r="AV14" s="132">
        <v>1004115.6000000001</v>
      </c>
      <c r="AW14" s="132">
        <v>195654.41366987841</v>
      </c>
      <c r="AX14" s="132">
        <v>131829.91999999998</v>
      </c>
      <c r="AY14" s="132">
        <v>163379.82716924624</v>
      </c>
      <c r="AZ14" s="453">
        <v>1331599.9336698784</v>
      </c>
      <c r="BA14" s="453">
        <v>1309770.0136698785</v>
      </c>
      <c r="BB14" s="453">
        <v>3500</v>
      </c>
      <c r="BC14" s="453">
        <v>1267000</v>
      </c>
      <c r="BD14" s="453">
        <v>0</v>
      </c>
      <c r="BE14" s="453">
        <v>0</v>
      </c>
      <c r="BF14" s="453">
        <v>1331599.9336698784</v>
      </c>
      <c r="BG14" s="453" t="s">
        <v>13</v>
      </c>
      <c r="BH14" s="453" t="s">
        <v>13</v>
      </c>
      <c r="BI14" s="453" t="s">
        <v>13</v>
      </c>
      <c r="BJ14" s="133" t="s">
        <v>13</v>
      </c>
      <c r="BK14" s="454" t="s">
        <v>13</v>
      </c>
      <c r="BL14" s="453">
        <v>1331599.9336698784</v>
      </c>
      <c r="BM14" s="132">
        <v>1331599.9336698784</v>
      </c>
      <c r="BN14" s="132">
        <v>0</v>
      </c>
      <c r="BO14" s="453">
        <v>1288829.92</v>
      </c>
      <c r="BP14" s="453">
        <v>1157000</v>
      </c>
      <c r="BQ14" s="132">
        <v>1199770.0136698785</v>
      </c>
      <c r="BR14" s="132">
        <v>3314.2818057178965</v>
      </c>
      <c r="BS14" s="132">
        <v>3116.5741310344824</v>
      </c>
      <c r="BT14" s="133">
        <v>6.3437501041500699E-2</v>
      </c>
      <c r="BU14" s="133">
        <v>-6.2255850709600664E-3</v>
      </c>
      <c r="BV14" s="133">
        <v>0</v>
      </c>
      <c r="BW14" s="132">
        <v>-7023.7040525405191</v>
      </c>
      <c r="BX14" s="453">
        <v>1324576.2296173379</v>
      </c>
      <c r="BY14" s="453">
        <v>3598.7467116501048</v>
      </c>
      <c r="BZ14" s="453" t="s">
        <v>1187</v>
      </c>
      <c r="CA14" s="453">
        <v>3659.0503580589448</v>
      </c>
      <c r="CB14" s="133">
        <v>5.6000202504870034E-2</v>
      </c>
      <c r="CC14" s="132">
        <v>-9625.58</v>
      </c>
      <c r="CD14" s="132">
        <v>1314950.6496173379</v>
      </c>
      <c r="CE14" s="132">
        <v>0</v>
      </c>
      <c r="CF14" s="132">
        <v>1314950.6496173379</v>
      </c>
      <c r="CG14" s="132">
        <f t="shared" si="0"/>
        <v>41447.139999999992</v>
      </c>
      <c r="CH14" s="132">
        <f t="shared" si="1"/>
        <v>3325.35</v>
      </c>
      <c r="CI14" s="132">
        <v>0</v>
      </c>
      <c r="CJ14" s="132">
        <v>41447.139999999992</v>
      </c>
      <c r="CK14" s="132">
        <v>3325.35</v>
      </c>
    </row>
    <row r="15" spans="1:89" ht="15" hidden="1" customHeight="1" x14ac:dyDescent="0.25">
      <c r="A15" s="135">
        <f>VLOOKUP(D15,'DfE No.'!C:E,3,FALSE)</f>
        <v>424</v>
      </c>
      <c r="B15" s="135">
        <f>VLOOKUP(D15,'Adjusted Factors 19-20'!C:F,4,FALSE)</f>
        <v>0</v>
      </c>
      <c r="C15" s="135">
        <v>124552</v>
      </c>
      <c r="D15" s="135">
        <v>9352034</v>
      </c>
      <c r="E15" s="134" t="s">
        <v>347</v>
      </c>
      <c r="F15" s="452">
        <v>329</v>
      </c>
      <c r="G15" s="452">
        <v>329</v>
      </c>
      <c r="H15" s="452">
        <v>0</v>
      </c>
      <c r="I15" s="132">
        <v>912580.20000000007</v>
      </c>
      <c r="J15" s="132">
        <v>0</v>
      </c>
      <c r="K15" s="132">
        <v>0</v>
      </c>
      <c r="L15" s="132">
        <v>25959.999999999935</v>
      </c>
      <c r="M15" s="132">
        <v>0</v>
      </c>
      <c r="N15" s="132">
        <v>56304.553846153845</v>
      </c>
      <c r="O15" s="132">
        <v>0</v>
      </c>
      <c r="P15" s="132">
        <v>23799.999999999967</v>
      </c>
      <c r="Q15" s="132">
        <v>0</v>
      </c>
      <c r="R15" s="132">
        <v>2880</v>
      </c>
      <c r="S15" s="132">
        <v>0</v>
      </c>
      <c r="T15" s="132">
        <v>0</v>
      </c>
      <c r="U15" s="132">
        <v>0</v>
      </c>
      <c r="V15" s="132">
        <v>0</v>
      </c>
      <c r="W15" s="132">
        <v>0</v>
      </c>
      <c r="X15" s="132">
        <v>0</v>
      </c>
      <c r="Y15" s="132">
        <v>0</v>
      </c>
      <c r="Z15" s="132">
        <v>0</v>
      </c>
      <c r="AA15" s="132">
        <v>0</v>
      </c>
      <c r="AB15" s="132">
        <v>7838.6298932384279</v>
      </c>
      <c r="AC15" s="132">
        <v>0</v>
      </c>
      <c r="AD15" s="132">
        <v>0</v>
      </c>
      <c r="AE15" s="132">
        <v>113727.5588235294</v>
      </c>
      <c r="AF15" s="132">
        <v>0</v>
      </c>
      <c r="AG15" s="132">
        <v>0</v>
      </c>
      <c r="AH15" s="132">
        <v>0</v>
      </c>
      <c r="AI15" s="132">
        <v>110000</v>
      </c>
      <c r="AJ15" s="132">
        <v>0</v>
      </c>
      <c r="AK15" s="132">
        <v>0</v>
      </c>
      <c r="AL15" s="132">
        <v>0</v>
      </c>
      <c r="AM15" s="132">
        <v>32246.144</v>
      </c>
      <c r="AN15" s="132">
        <v>0</v>
      </c>
      <c r="AO15" s="132">
        <v>0</v>
      </c>
      <c r="AP15" s="132">
        <v>0</v>
      </c>
      <c r="AQ15" s="132">
        <v>0</v>
      </c>
      <c r="AR15" s="132">
        <v>0</v>
      </c>
      <c r="AS15" s="132">
        <v>0</v>
      </c>
      <c r="AT15" s="132">
        <v>0</v>
      </c>
      <c r="AU15" s="132">
        <v>0</v>
      </c>
      <c r="AV15" s="132">
        <v>912580.20000000007</v>
      </c>
      <c r="AW15" s="132">
        <v>230510.74256292157</v>
      </c>
      <c r="AX15" s="132">
        <v>142246.144</v>
      </c>
      <c r="AY15" s="132">
        <v>178198.83574660629</v>
      </c>
      <c r="AZ15" s="453">
        <v>1285337.0865629218</v>
      </c>
      <c r="BA15" s="453">
        <v>1253090.9425629217</v>
      </c>
      <c r="BB15" s="453">
        <v>3500</v>
      </c>
      <c r="BC15" s="453">
        <v>1151500</v>
      </c>
      <c r="BD15" s="453">
        <v>0</v>
      </c>
      <c r="BE15" s="453">
        <v>0</v>
      </c>
      <c r="BF15" s="453">
        <v>1285337.0865629218</v>
      </c>
      <c r="BG15" s="453" t="s">
        <v>13</v>
      </c>
      <c r="BH15" s="453" t="s">
        <v>13</v>
      </c>
      <c r="BI15" s="453" t="s">
        <v>13</v>
      </c>
      <c r="BJ15" s="133" t="s">
        <v>13</v>
      </c>
      <c r="BK15" s="454" t="s">
        <v>13</v>
      </c>
      <c r="BL15" s="453">
        <v>1285337.0865629218</v>
      </c>
      <c r="BM15" s="132">
        <v>1285337.0865629218</v>
      </c>
      <c r="BN15" s="132">
        <v>0</v>
      </c>
      <c r="BO15" s="453">
        <v>1183746.1440000001</v>
      </c>
      <c r="BP15" s="453">
        <v>1041500.0000000001</v>
      </c>
      <c r="BQ15" s="132">
        <v>1143090.9425629217</v>
      </c>
      <c r="BR15" s="132">
        <v>3474.4405549024973</v>
      </c>
      <c r="BS15" s="132">
        <v>3310.9155523952099</v>
      </c>
      <c r="BT15" s="133">
        <v>4.9389662744188309E-2</v>
      </c>
      <c r="BU15" s="133">
        <v>-4.8469681496252316E-3</v>
      </c>
      <c r="BV15" s="133">
        <v>0</v>
      </c>
      <c r="BW15" s="132">
        <v>-5279.7598331957179</v>
      </c>
      <c r="BX15" s="453">
        <v>1280057.326729726</v>
      </c>
      <c r="BY15" s="453">
        <v>3792.7391572332094</v>
      </c>
      <c r="BZ15" s="453" t="s">
        <v>1187</v>
      </c>
      <c r="CA15" s="453">
        <v>3890.7517529778906</v>
      </c>
      <c r="CB15" s="133">
        <v>3.9278133095439705E-2</v>
      </c>
      <c r="CC15" s="132">
        <v>-8748.11</v>
      </c>
      <c r="CD15" s="132">
        <v>1271309.2167297259</v>
      </c>
      <c r="CE15" s="132">
        <v>0</v>
      </c>
      <c r="CF15" s="132">
        <v>1271309.2167297259</v>
      </c>
      <c r="CG15" s="132">
        <f t="shared" si="0"/>
        <v>-11363.810000000149</v>
      </c>
      <c r="CH15" s="132">
        <f t="shared" si="1"/>
        <v>5415.15</v>
      </c>
      <c r="CI15" s="132">
        <v>0</v>
      </c>
      <c r="CJ15" s="132">
        <v>-11363.810000000149</v>
      </c>
      <c r="CK15" s="132">
        <v>5415.15</v>
      </c>
    </row>
    <row r="16" spans="1:89" ht="15" hidden="1" customHeight="1" x14ac:dyDescent="0.25">
      <c r="A16" s="135">
        <f>VLOOKUP(D16,'DfE No.'!C:E,3,FALSE)</f>
        <v>422</v>
      </c>
      <c r="B16" s="135">
        <f>VLOOKUP(D16,'Adjusted Factors 19-20'!C:F,4,FALSE)</f>
        <v>0</v>
      </c>
      <c r="C16" s="135">
        <v>124553</v>
      </c>
      <c r="D16" s="135">
        <v>9352035</v>
      </c>
      <c r="E16" s="134" t="s">
        <v>1188</v>
      </c>
      <c r="F16" s="452">
        <v>176</v>
      </c>
      <c r="G16" s="452">
        <v>176</v>
      </c>
      <c r="H16" s="452">
        <v>0</v>
      </c>
      <c r="I16" s="132">
        <v>488188.80000000005</v>
      </c>
      <c r="J16" s="132">
        <v>0</v>
      </c>
      <c r="K16" s="132">
        <v>0</v>
      </c>
      <c r="L16" s="132">
        <v>5280.0000000000018</v>
      </c>
      <c r="M16" s="132">
        <v>0</v>
      </c>
      <c r="N16" s="132">
        <v>14120.228571428572</v>
      </c>
      <c r="O16" s="132">
        <v>0</v>
      </c>
      <c r="P16" s="132">
        <v>6999.9999999999873</v>
      </c>
      <c r="Q16" s="132">
        <v>0</v>
      </c>
      <c r="R16" s="132">
        <v>4320.0000000000009</v>
      </c>
      <c r="S16" s="132">
        <v>0</v>
      </c>
      <c r="T16" s="132">
        <v>0</v>
      </c>
      <c r="U16" s="132">
        <v>0</v>
      </c>
      <c r="V16" s="132">
        <v>0</v>
      </c>
      <c r="W16" s="132">
        <v>0</v>
      </c>
      <c r="X16" s="132">
        <v>0</v>
      </c>
      <c r="Y16" s="132">
        <v>0</v>
      </c>
      <c r="Z16" s="132">
        <v>0</v>
      </c>
      <c r="AA16" s="132">
        <v>0</v>
      </c>
      <c r="AB16" s="132">
        <v>4932.7891156462583</v>
      </c>
      <c r="AC16" s="132">
        <v>0</v>
      </c>
      <c r="AD16" s="132">
        <v>0</v>
      </c>
      <c r="AE16" s="132">
        <v>50313.846153846207</v>
      </c>
      <c r="AF16" s="132">
        <v>0</v>
      </c>
      <c r="AG16" s="132">
        <v>0</v>
      </c>
      <c r="AH16" s="132">
        <v>0</v>
      </c>
      <c r="AI16" s="132">
        <v>110000</v>
      </c>
      <c r="AJ16" s="132">
        <v>0</v>
      </c>
      <c r="AK16" s="132">
        <v>0</v>
      </c>
      <c r="AL16" s="132">
        <v>0</v>
      </c>
      <c r="AM16" s="132">
        <v>32300.126039999999</v>
      </c>
      <c r="AN16" s="132">
        <v>0</v>
      </c>
      <c r="AO16" s="132">
        <v>0</v>
      </c>
      <c r="AP16" s="132">
        <v>0</v>
      </c>
      <c r="AQ16" s="132">
        <v>0</v>
      </c>
      <c r="AR16" s="132">
        <v>0</v>
      </c>
      <c r="AS16" s="132">
        <v>0</v>
      </c>
      <c r="AT16" s="132">
        <v>0</v>
      </c>
      <c r="AU16" s="132">
        <v>0</v>
      </c>
      <c r="AV16" s="132">
        <v>488188.80000000005</v>
      </c>
      <c r="AW16" s="132">
        <v>85966.863840921025</v>
      </c>
      <c r="AX16" s="132">
        <v>142300.12604</v>
      </c>
      <c r="AY16" s="132">
        <v>75672.960439560484</v>
      </c>
      <c r="AZ16" s="453">
        <v>716455.78988092113</v>
      </c>
      <c r="BA16" s="453">
        <v>684155.66384092113</v>
      </c>
      <c r="BB16" s="453">
        <v>3500</v>
      </c>
      <c r="BC16" s="453">
        <v>616000</v>
      </c>
      <c r="BD16" s="453">
        <v>0</v>
      </c>
      <c r="BE16" s="453">
        <v>0</v>
      </c>
      <c r="BF16" s="453">
        <v>716455.78988092113</v>
      </c>
      <c r="BG16" s="453" t="s">
        <v>13</v>
      </c>
      <c r="BH16" s="453" t="s">
        <v>13</v>
      </c>
      <c r="BI16" s="453" t="s">
        <v>13</v>
      </c>
      <c r="BJ16" s="133" t="s">
        <v>13</v>
      </c>
      <c r="BK16" s="454" t="s">
        <v>13</v>
      </c>
      <c r="BL16" s="453">
        <v>716455.78988092113</v>
      </c>
      <c r="BM16" s="132">
        <v>716455.78988092113</v>
      </c>
      <c r="BN16" s="132">
        <v>0</v>
      </c>
      <c r="BO16" s="453">
        <v>648300.12604</v>
      </c>
      <c r="BP16" s="453">
        <v>506000</v>
      </c>
      <c r="BQ16" s="132">
        <v>574155.66384092113</v>
      </c>
      <c r="BR16" s="132">
        <v>3262.2480900052337</v>
      </c>
      <c r="BS16" s="132">
        <v>3201.0919459302331</v>
      </c>
      <c r="BT16" s="133">
        <v>1.9104775841491398E-2</v>
      </c>
      <c r="BU16" s="133">
        <v>-1.8748911181891937E-3</v>
      </c>
      <c r="BV16" s="133">
        <v>0</v>
      </c>
      <c r="BW16" s="132">
        <v>-1056.298998995954</v>
      </c>
      <c r="BX16" s="453">
        <v>715399.49088192522</v>
      </c>
      <c r="BY16" s="453">
        <v>3881.2463911473023</v>
      </c>
      <c r="BZ16" s="453" t="s">
        <v>1187</v>
      </c>
      <c r="CA16" s="453">
        <v>4064.7698345563931</v>
      </c>
      <c r="CB16" s="133">
        <v>2.4843095603271248E-2</v>
      </c>
      <c r="CC16" s="132">
        <v>-4679.84</v>
      </c>
      <c r="CD16" s="132">
        <v>710719.65088192525</v>
      </c>
      <c r="CE16" s="132">
        <v>0</v>
      </c>
      <c r="CF16" s="132">
        <v>710719.65088192525</v>
      </c>
      <c r="CG16" s="132">
        <f t="shared" si="0"/>
        <v>34099.04999999993</v>
      </c>
      <c r="CH16" s="132">
        <f t="shared" si="1"/>
        <v>682.75</v>
      </c>
      <c r="CI16" s="132">
        <v>0</v>
      </c>
      <c r="CJ16" s="132">
        <v>34099.04999999993</v>
      </c>
      <c r="CK16" s="132">
        <v>682.75</v>
      </c>
    </row>
    <row r="17" spans="1:89" ht="15" hidden="1" customHeight="1" x14ac:dyDescent="0.25">
      <c r="A17" s="135">
        <f>VLOOKUP(D17,'DfE No.'!C:E,3,FALSE)</f>
        <v>239</v>
      </c>
      <c r="B17" s="135">
        <f>VLOOKUP(D17,'Adjusted Factors 19-20'!C:F,4,FALSE)</f>
        <v>0</v>
      </c>
      <c r="C17" s="135">
        <v>124559</v>
      </c>
      <c r="D17" s="135">
        <v>9352042</v>
      </c>
      <c r="E17" s="134" t="s">
        <v>252</v>
      </c>
      <c r="F17" s="452">
        <v>509</v>
      </c>
      <c r="G17" s="452">
        <v>509</v>
      </c>
      <c r="H17" s="452">
        <v>0</v>
      </c>
      <c r="I17" s="132">
        <v>1411864.2000000002</v>
      </c>
      <c r="J17" s="132">
        <v>0</v>
      </c>
      <c r="K17" s="132">
        <v>0</v>
      </c>
      <c r="L17" s="132">
        <v>22000.000000000007</v>
      </c>
      <c r="M17" s="132">
        <v>0</v>
      </c>
      <c r="N17" s="132">
        <v>35968.0078125</v>
      </c>
      <c r="O17" s="132">
        <v>0</v>
      </c>
      <c r="P17" s="132">
        <v>20600.00000000004</v>
      </c>
      <c r="Q17" s="132">
        <v>0</v>
      </c>
      <c r="R17" s="132">
        <v>360.0000000000008</v>
      </c>
      <c r="S17" s="132">
        <v>0</v>
      </c>
      <c r="T17" s="132">
        <v>0</v>
      </c>
      <c r="U17" s="132">
        <v>0</v>
      </c>
      <c r="V17" s="132">
        <v>0</v>
      </c>
      <c r="W17" s="132">
        <v>0</v>
      </c>
      <c r="X17" s="132">
        <v>0</v>
      </c>
      <c r="Y17" s="132">
        <v>0</v>
      </c>
      <c r="Z17" s="132">
        <v>0</v>
      </c>
      <c r="AA17" s="132">
        <v>0</v>
      </c>
      <c r="AB17" s="132">
        <v>5917.26862302482</v>
      </c>
      <c r="AC17" s="132">
        <v>0</v>
      </c>
      <c r="AD17" s="132">
        <v>0</v>
      </c>
      <c r="AE17" s="132">
        <v>121141.99999999993</v>
      </c>
      <c r="AF17" s="132">
        <v>0</v>
      </c>
      <c r="AG17" s="132">
        <v>0</v>
      </c>
      <c r="AH17" s="132">
        <v>0</v>
      </c>
      <c r="AI17" s="132">
        <v>110000</v>
      </c>
      <c r="AJ17" s="132">
        <v>0</v>
      </c>
      <c r="AK17" s="132">
        <v>0</v>
      </c>
      <c r="AL17" s="132">
        <v>0</v>
      </c>
      <c r="AM17" s="132">
        <v>39551.911</v>
      </c>
      <c r="AN17" s="132">
        <v>0</v>
      </c>
      <c r="AO17" s="132">
        <v>0</v>
      </c>
      <c r="AP17" s="132">
        <v>0</v>
      </c>
      <c r="AQ17" s="132">
        <v>0</v>
      </c>
      <c r="AR17" s="132">
        <v>0</v>
      </c>
      <c r="AS17" s="132">
        <v>0</v>
      </c>
      <c r="AT17" s="132">
        <v>0</v>
      </c>
      <c r="AU17" s="132">
        <v>0</v>
      </c>
      <c r="AV17" s="132">
        <v>1411864.2000000002</v>
      </c>
      <c r="AW17" s="132">
        <v>205987.27643552481</v>
      </c>
      <c r="AX17" s="132">
        <v>149551.91099999999</v>
      </c>
      <c r="AY17" s="132">
        <v>170605.00390624994</v>
      </c>
      <c r="AZ17" s="453">
        <v>1767403.387435525</v>
      </c>
      <c r="BA17" s="453">
        <v>1727851.4764355249</v>
      </c>
      <c r="BB17" s="453">
        <v>3500</v>
      </c>
      <c r="BC17" s="453">
        <v>1781500</v>
      </c>
      <c r="BD17" s="453">
        <v>53648.523564475123</v>
      </c>
      <c r="BE17" s="453">
        <v>0</v>
      </c>
      <c r="BF17" s="453">
        <v>1821051.9110000001</v>
      </c>
      <c r="BG17" s="453" t="s">
        <v>13</v>
      </c>
      <c r="BH17" s="453" t="s">
        <v>13</v>
      </c>
      <c r="BI17" s="453" t="s">
        <v>13</v>
      </c>
      <c r="BJ17" s="133" t="s">
        <v>13</v>
      </c>
      <c r="BK17" s="454" t="s">
        <v>13</v>
      </c>
      <c r="BL17" s="453">
        <v>1821051.9110000001</v>
      </c>
      <c r="BM17" s="132">
        <v>1821051.9110000003</v>
      </c>
      <c r="BN17" s="132">
        <v>0</v>
      </c>
      <c r="BO17" s="453">
        <v>1821051.9110000001</v>
      </c>
      <c r="BP17" s="453">
        <v>1671500</v>
      </c>
      <c r="BQ17" s="132">
        <v>1671500</v>
      </c>
      <c r="BR17" s="132">
        <v>3283.8899803536347</v>
      </c>
      <c r="BS17" s="132">
        <v>3083.0374753451679</v>
      </c>
      <c r="BT17" s="133">
        <v>6.5147604145155552E-2</v>
      </c>
      <c r="BU17" s="133">
        <v>-6.3934099722743739E-3</v>
      </c>
      <c r="BV17" s="133">
        <v>0</v>
      </c>
      <c r="BW17" s="132">
        <v>0</v>
      </c>
      <c r="BX17" s="453">
        <v>1821051.9110000001</v>
      </c>
      <c r="BY17" s="453">
        <v>3500</v>
      </c>
      <c r="BZ17" s="453" t="s">
        <v>1187</v>
      </c>
      <c r="CA17" s="453">
        <v>3577.705129666012</v>
      </c>
      <c r="CB17" s="133">
        <v>5.9642464610021984E-2</v>
      </c>
      <c r="CC17" s="132">
        <v>-13534.31</v>
      </c>
      <c r="CD17" s="132">
        <v>1807517.601</v>
      </c>
      <c r="CE17" s="132">
        <v>0</v>
      </c>
      <c r="CF17" s="132">
        <v>1807517.601</v>
      </c>
      <c r="CG17" s="132">
        <f t="shared" si="0"/>
        <v>44179.750000000131</v>
      </c>
      <c r="CH17" s="132">
        <f t="shared" si="1"/>
        <v>2714.8900000000003</v>
      </c>
      <c r="CI17" s="132">
        <v>53648.523564475123</v>
      </c>
      <c r="CJ17" s="132">
        <v>44179.750000000131</v>
      </c>
      <c r="CK17" s="132">
        <v>2714.8900000000003</v>
      </c>
    </row>
    <row r="18" spans="1:89" ht="15" hidden="1" customHeight="1" x14ac:dyDescent="0.25">
      <c r="A18" s="135">
        <f>VLOOKUP(D18,'DfE No.'!C:E,3,FALSE)</f>
        <v>416</v>
      </c>
      <c r="B18" s="135">
        <f>VLOOKUP(D18,'Adjusted Factors 19-20'!C:F,4,FALSE)</f>
        <v>0</v>
      </c>
      <c r="C18" s="135">
        <v>124561</v>
      </c>
      <c r="D18" s="135">
        <v>9352045</v>
      </c>
      <c r="E18" s="134" t="s">
        <v>340</v>
      </c>
      <c r="F18" s="452">
        <v>291</v>
      </c>
      <c r="G18" s="452">
        <v>291</v>
      </c>
      <c r="H18" s="452">
        <v>0</v>
      </c>
      <c r="I18" s="132">
        <v>807175.8</v>
      </c>
      <c r="J18" s="132">
        <v>0</v>
      </c>
      <c r="K18" s="132">
        <v>0</v>
      </c>
      <c r="L18" s="132">
        <v>11440.000000000002</v>
      </c>
      <c r="M18" s="132">
        <v>0</v>
      </c>
      <c r="N18" s="132">
        <v>18812.535211267605</v>
      </c>
      <c r="O18" s="132">
        <v>0</v>
      </c>
      <c r="P18" s="132">
        <v>2000.0000000000014</v>
      </c>
      <c r="Q18" s="132">
        <v>240.00000000000017</v>
      </c>
      <c r="R18" s="132">
        <v>1440.000000000005</v>
      </c>
      <c r="S18" s="132">
        <v>0</v>
      </c>
      <c r="T18" s="132">
        <v>0</v>
      </c>
      <c r="U18" s="132">
        <v>0</v>
      </c>
      <c r="V18" s="132">
        <v>0</v>
      </c>
      <c r="W18" s="132">
        <v>0</v>
      </c>
      <c r="X18" s="132">
        <v>0</v>
      </c>
      <c r="Y18" s="132">
        <v>0</v>
      </c>
      <c r="Z18" s="132">
        <v>0</v>
      </c>
      <c r="AA18" s="132">
        <v>0</v>
      </c>
      <c r="AB18" s="132">
        <v>7080.2362204724441</v>
      </c>
      <c r="AC18" s="132">
        <v>0</v>
      </c>
      <c r="AD18" s="132">
        <v>0</v>
      </c>
      <c r="AE18" s="132">
        <v>92170.041322314108</v>
      </c>
      <c r="AF18" s="132">
        <v>0</v>
      </c>
      <c r="AG18" s="132">
        <v>0</v>
      </c>
      <c r="AH18" s="132">
        <v>0</v>
      </c>
      <c r="AI18" s="132">
        <v>110000</v>
      </c>
      <c r="AJ18" s="132">
        <v>0</v>
      </c>
      <c r="AK18" s="132">
        <v>0</v>
      </c>
      <c r="AL18" s="132">
        <v>0</v>
      </c>
      <c r="AM18" s="132">
        <v>27963.453000000001</v>
      </c>
      <c r="AN18" s="132">
        <v>0</v>
      </c>
      <c r="AO18" s="132">
        <v>0</v>
      </c>
      <c r="AP18" s="132">
        <v>0</v>
      </c>
      <c r="AQ18" s="132">
        <v>0</v>
      </c>
      <c r="AR18" s="132">
        <v>0</v>
      </c>
      <c r="AS18" s="132">
        <v>0</v>
      </c>
      <c r="AT18" s="132">
        <v>0</v>
      </c>
      <c r="AU18" s="132">
        <v>0</v>
      </c>
      <c r="AV18" s="132">
        <v>807175.8</v>
      </c>
      <c r="AW18" s="132">
        <v>133182.81275405415</v>
      </c>
      <c r="AX18" s="132">
        <v>137963.45300000001</v>
      </c>
      <c r="AY18" s="132">
        <v>119135.30892794792</v>
      </c>
      <c r="AZ18" s="453">
        <v>1078322.0657540541</v>
      </c>
      <c r="BA18" s="453">
        <v>1050358.6127540541</v>
      </c>
      <c r="BB18" s="453">
        <v>3500</v>
      </c>
      <c r="BC18" s="453">
        <v>1018500</v>
      </c>
      <c r="BD18" s="453">
        <v>0</v>
      </c>
      <c r="BE18" s="453">
        <v>0</v>
      </c>
      <c r="BF18" s="453">
        <v>1078322.0657540541</v>
      </c>
      <c r="BG18" s="453" t="s">
        <v>13</v>
      </c>
      <c r="BH18" s="453" t="s">
        <v>13</v>
      </c>
      <c r="BI18" s="453" t="s">
        <v>13</v>
      </c>
      <c r="BJ18" s="133" t="s">
        <v>13</v>
      </c>
      <c r="BK18" s="454" t="s">
        <v>13</v>
      </c>
      <c r="BL18" s="453">
        <v>1078322.0657540541</v>
      </c>
      <c r="BM18" s="132">
        <v>1078322.0657540543</v>
      </c>
      <c r="BN18" s="132">
        <v>0</v>
      </c>
      <c r="BO18" s="453">
        <v>1046463.453</v>
      </c>
      <c r="BP18" s="453">
        <v>908500</v>
      </c>
      <c r="BQ18" s="132">
        <v>940358.61275405413</v>
      </c>
      <c r="BR18" s="132">
        <v>3231.4728960620419</v>
      </c>
      <c r="BS18" s="132">
        <v>3075.3076367491167</v>
      </c>
      <c r="BT18" s="133">
        <v>5.0780369887809415E-2</v>
      </c>
      <c r="BU18" s="133">
        <v>-4.9834483937909188E-3</v>
      </c>
      <c r="BV18" s="133">
        <v>0</v>
      </c>
      <c r="BW18" s="132">
        <v>-4459.7603387061672</v>
      </c>
      <c r="BX18" s="453">
        <v>1073862.3054153479</v>
      </c>
      <c r="BY18" s="453">
        <v>3594.1541320115048</v>
      </c>
      <c r="BZ18" s="453" t="s">
        <v>1187</v>
      </c>
      <c r="CA18" s="453">
        <v>3690.2484722176905</v>
      </c>
      <c r="CB18" s="133">
        <v>3.6387534464972449E-2</v>
      </c>
      <c r="CC18" s="132">
        <v>-7737.69</v>
      </c>
      <c r="CD18" s="132">
        <v>1066124.615415348</v>
      </c>
      <c r="CE18" s="132">
        <v>0</v>
      </c>
      <c r="CF18" s="132">
        <v>1066124.615415348</v>
      </c>
      <c r="CG18" s="132">
        <f t="shared" si="0"/>
        <v>121896.32999999996</v>
      </c>
      <c r="CH18" s="132">
        <f t="shared" si="1"/>
        <v>35652.5</v>
      </c>
      <c r="CI18" s="132">
        <v>0</v>
      </c>
      <c r="CJ18" s="132">
        <v>121896.32999999996</v>
      </c>
      <c r="CK18" s="132">
        <v>35652.5</v>
      </c>
    </row>
    <row r="19" spans="1:89" ht="15" hidden="1" customHeight="1" x14ac:dyDescent="0.25">
      <c r="A19" s="135">
        <f>VLOOKUP(D19,'DfE No.'!C:E,3,FALSE)</f>
        <v>486</v>
      </c>
      <c r="B19" s="135">
        <f>VLOOKUP(D19,'Adjusted Factors 19-20'!C:F,4,FALSE)</f>
        <v>0</v>
      </c>
      <c r="C19" s="135">
        <v>124565</v>
      </c>
      <c r="D19" s="135">
        <v>9352055</v>
      </c>
      <c r="E19" s="134" t="s">
        <v>393</v>
      </c>
      <c r="F19" s="452">
        <v>200</v>
      </c>
      <c r="G19" s="452">
        <v>200</v>
      </c>
      <c r="H19" s="452">
        <v>0</v>
      </c>
      <c r="I19" s="132">
        <v>554760</v>
      </c>
      <c r="J19" s="132">
        <v>0</v>
      </c>
      <c r="K19" s="132">
        <v>0</v>
      </c>
      <c r="L19" s="132">
        <v>6160.0000000000009</v>
      </c>
      <c r="M19" s="132">
        <v>0</v>
      </c>
      <c r="N19" s="132">
        <v>15120.000000000002</v>
      </c>
      <c r="O19" s="132">
        <v>0</v>
      </c>
      <c r="P19" s="132">
        <v>4000</v>
      </c>
      <c r="Q19" s="132">
        <v>0</v>
      </c>
      <c r="R19" s="132">
        <v>0</v>
      </c>
      <c r="S19" s="132">
        <v>0</v>
      </c>
      <c r="T19" s="132">
        <v>0</v>
      </c>
      <c r="U19" s="132">
        <v>0</v>
      </c>
      <c r="V19" s="132">
        <v>0</v>
      </c>
      <c r="W19" s="132">
        <v>0</v>
      </c>
      <c r="X19" s="132">
        <v>0</v>
      </c>
      <c r="Y19" s="132">
        <v>0</v>
      </c>
      <c r="Z19" s="132">
        <v>0</v>
      </c>
      <c r="AA19" s="132">
        <v>0</v>
      </c>
      <c r="AB19" s="132">
        <v>7270.5882352941126</v>
      </c>
      <c r="AC19" s="132">
        <v>0</v>
      </c>
      <c r="AD19" s="132">
        <v>0</v>
      </c>
      <c r="AE19" s="132">
        <v>60042.5</v>
      </c>
      <c r="AF19" s="132">
        <v>0</v>
      </c>
      <c r="AG19" s="132">
        <v>0</v>
      </c>
      <c r="AH19" s="132">
        <v>0</v>
      </c>
      <c r="AI19" s="132">
        <v>110000</v>
      </c>
      <c r="AJ19" s="132">
        <v>0</v>
      </c>
      <c r="AK19" s="132">
        <v>0</v>
      </c>
      <c r="AL19" s="132">
        <v>0</v>
      </c>
      <c r="AM19" s="132">
        <v>14254.171259999999</v>
      </c>
      <c r="AN19" s="132">
        <v>0</v>
      </c>
      <c r="AO19" s="132">
        <v>0</v>
      </c>
      <c r="AP19" s="132">
        <v>0</v>
      </c>
      <c r="AQ19" s="132">
        <v>0</v>
      </c>
      <c r="AR19" s="132">
        <v>0</v>
      </c>
      <c r="AS19" s="132">
        <v>0</v>
      </c>
      <c r="AT19" s="132">
        <v>0</v>
      </c>
      <c r="AU19" s="132">
        <v>0</v>
      </c>
      <c r="AV19" s="132">
        <v>554760</v>
      </c>
      <c r="AW19" s="132">
        <v>92593.088235294112</v>
      </c>
      <c r="AX19" s="132">
        <v>124254.17126</v>
      </c>
      <c r="AY19" s="132">
        <v>82681.5</v>
      </c>
      <c r="AZ19" s="453">
        <v>771607.25949529407</v>
      </c>
      <c r="BA19" s="453">
        <v>757353.0882352941</v>
      </c>
      <c r="BB19" s="453">
        <v>3500</v>
      </c>
      <c r="BC19" s="453">
        <v>700000</v>
      </c>
      <c r="BD19" s="453">
        <v>0</v>
      </c>
      <c r="BE19" s="453">
        <v>0</v>
      </c>
      <c r="BF19" s="453">
        <v>771607.25949529407</v>
      </c>
      <c r="BG19" s="453" t="s">
        <v>13</v>
      </c>
      <c r="BH19" s="453" t="s">
        <v>13</v>
      </c>
      <c r="BI19" s="453" t="s">
        <v>13</v>
      </c>
      <c r="BJ19" s="133" t="s">
        <v>13</v>
      </c>
      <c r="BK19" s="454" t="s">
        <v>13</v>
      </c>
      <c r="BL19" s="453">
        <v>771607.25949529407</v>
      </c>
      <c r="BM19" s="132">
        <v>771607.25949529407</v>
      </c>
      <c r="BN19" s="132">
        <v>0</v>
      </c>
      <c r="BO19" s="453">
        <v>714254.17125999997</v>
      </c>
      <c r="BP19" s="453">
        <v>590000</v>
      </c>
      <c r="BQ19" s="132">
        <v>647353.0882352941</v>
      </c>
      <c r="BR19" s="132">
        <v>3236.7654411764706</v>
      </c>
      <c r="BS19" s="132">
        <v>3095.0315606060608</v>
      </c>
      <c r="BT19" s="133">
        <v>4.5794001707257517E-2</v>
      </c>
      <c r="BU19" s="133">
        <v>-4.4940996837456431E-3</v>
      </c>
      <c r="BV19" s="133">
        <v>0</v>
      </c>
      <c r="BW19" s="132">
        <v>-2781.8760715404965</v>
      </c>
      <c r="BX19" s="453">
        <v>768825.38342375355</v>
      </c>
      <c r="BY19" s="453">
        <v>3772.8560608187677</v>
      </c>
      <c r="BZ19" s="453" t="s">
        <v>1187</v>
      </c>
      <c r="CA19" s="453">
        <v>3844.1269171187678</v>
      </c>
      <c r="CB19" s="133">
        <v>3.3081915670421624E-2</v>
      </c>
      <c r="CC19" s="132">
        <v>-5318</v>
      </c>
      <c r="CD19" s="132">
        <v>763507.38342375355</v>
      </c>
      <c r="CE19" s="132">
        <v>0</v>
      </c>
      <c r="CF19" s="132">
        <v>763507.38342375355</v>
      </c>
      <c r="CG19" s="132">
        <f t="shared" si="0"/>
        <v>228752.22000000003</v>
      </c>
      <c r="CH19" s="132">
        <f t="shared" si="1"/>
        <v>32307.42</v>
      </c>
      <c r="CI19" s="132">
        <v>0</v>
      </c>
      <c r="CJ19" s="132">
        <v>228752.22000000003</v>
      </c>
      <c r="CK19" s="132">
        <v>32307.42</v>
      </c>
    </row>
    <row r="20" spans="1:89" ht="15" hidden="1" customHeight="1" x14ac:dyDescent="0.25">
      <c r="A20" s="135">
        <f>VLOOKUP(D20,'DfE No.'!C:E,3,FALSE)</f>
        <v>211</v>
      </c>
      <c r="B20" s="135">
        <f>VLOOKUP(D20,'Adjusted Factors 19-20'!C:F,4,FALSE)</f>
        <v>0</v>
      </c>
      <c r="C20" s="135">
        <v>124572</v>
      </c>
      <c r="D20" s="135">
        <v>9352066</v>
      </c>
      <c r="E20" s="134" t="s">
        <v>235</v>
      </c>
      <c r="F20" s="452">
        <v>98</v>
      </c>
      <c r="G20" s="452">
        <v>98</v>
      </c>
      <c r="H20" s="452">
        <v>0</v>
      </c>
      <c r="I20" s="132">
        <v>271832.40000000002</v>
      </c>
      <c r="J20" s="132">
        <v>0</v>
      </c>
      <c r="K20" s="132">
        <v>0</v>
      </c>
      <c r="L20" s="132">
        <v>2640.0000000000014</v>
      </c>
      <c r="M20" s="132">
        <v>0</v>
      </c>
      <c r="N20" s="132">
        <v>4715.6435643564346</v>
      </c>
      <c r="O20" s="132">
        <v>0</v>
      </c>
      <c r="P20" s="132">
        <v>799.99999999999909</v>
      </c>
      <c r="Q20" s="132">
        <v>959.99999999999898</v>
      </c>
      <c r="R20" s="132">
        <v>0</v>
      </c>
      <c r="S20" s="132">
        <v>1949.9999999999995</v>
      </c>
      <c r="T20" s="132">
        <v>0</v>
      </c>
      <c r="U20" s="132">
        <v>0</v>
      </c>
      <c r="V20" s="132">
        <v>0</v>
      </c>
      <c r="W20" s="132">
        <v>0</v>
      </c>
      <c r="X20" s="132">
        <v>0</v>
      </c>
      <c r="Y20" s="132">
        <v>0</v>
      </c>
      <c r="Z20" s="132">
        <v>0</v>
      </c>
      <c r="AA20" s="132">
        <v>0</v>
      </c>
      <c r="AB20" s="132">
        <v>0</v>
      </c>
      <c r="AC20" s="132">
        <v>0</v>
      </c>
      <c r="AD20" s="132">
        <v>0</v>
      </c>
      <c r="AE20" s="132">
        <v>21624.590909090919</v>
      </c>
      <c r="AF20" s="132">
        <v>0</v>
      </c>
      <c r="AG20" s="132">
        <v>0</v>
      </c>
      <c r="AH20" s="132">
        <v>0</v>
      </c>
      <c r="AI20" s="132">
        <v>110000</v>
      </c>
      <c r="AJ20" s="132">
        <v>0</v>
      </c>
      <c r="AK20" s="132">
        <v>0</v>
      </c>
      <c r="AL20" s="132">
        <v>0</v>
      </c>
      <c r="AM20" s="132">
        <v>10132.486140000001</v>
      </c>
      <c r="AN20" s="132">
        <v>0</v>
      </c>
      <c r="AO20" s="132">
        <v>0</v>
      </c>
      <c r="AP20" s="132">
        <v>0</v>
      </c>
      <c r="AQ20" s="132">
        <v>0</v>
      </c>
      <c r="AR20" s="132">
        <v>0</v>
      </c>
      <c r="AS20" s="132">
        <v>0</v>
      </c>
      <c r="AT20" s="132">
        <v>0</v>
      </c>
      <c r="AU20" s="132">
        <v>0</v>
      </c>
      <c r="AV20" s="132">
        <v>271832.40000000002</v>
      </c>
      <c r="AW20" s="132">
        <v>32690.234473447352</v>
      </c>
      <c r="AX20" s="132">
        <v>120132.48613999999</v>
      </c>
      <c r="AY20" s="132">
        <v>37156.412691269135</v>
      </c>
      <c r="AZ20" s="453">
        <v>424655.12061344739</v>
      </c>
      <c r="BA20" s="453">
        <v>414522.6344734474</v>
      </c>
      <c r="BB20" s="453">
        <v>3500</v>
      </c>
      <c r="BC20" s="453">
        <v>343000</v>
      </c>
      <c r="BD20" s="453">
        <v>0</v>
      </c>
      <c r="BE20" s="453">
        <v>0</v>
      </c>
      <c r="BF20" s="453">
        <v>424655.12061344739</v>
      </c>
      <c r="BG20" s="453" t="s">
        <v>13</v>
      </c>
      <c r="BH20" s="453" t="s">
        <v>13</v>
      </c>
      <c r="BI20" s="453" t="s">
        <v>13</v>
      </c>
      <c r="BJ20" s="133" t="s">
        <v>13</v>
      </c>
      <c r="BK20" s="454" t="s">
        <v>13</v>
      </c>
      <c r="BL20" s="453">
        <v>424655.12061344739</v>
      </c>
      <c r="BM20" s="132">
        <v>424655.12061344739</v>
      </c>
      <c r="BN20" s="132">
        <v>0</v>
      </c>
      <c r="BO20" s="453">
        <v>353132.48613999999</v>
      </c>
      <c r="BP20" s="453">
        <v>233000</v>
      </c>
      <c r="BQ20" s="132">
        <v>304522.6344734474</v>
      </c>
      <c r="BR20" s="132">
        <v>3107.3738211576265</v>
      </c>
      <c r="BS20" s="132">
        <v>3021.9336911764708</v>
      </c>
      <c r="BT20" s="133">
        <v>2.8273330493857704E-2</v>
      </c>
      <c r="BU20" s="133">
        <v>-2.7746683166748618E-3</v>
      </c>
      <c r="BV20" s="133">
        <v>0</v>
      </c>
      <c r="BW20" s="132">
        <v>-821.71663946396757</v>
      </c>
      <c r="BX20" s="453">
        <v>423833.40397398343</v>
      </c>
      <c r="BY20" s="453">
        <v>4221.437937081464</v>
      </c>
      <c r="BZ20" s="453" t="s">
        <v>1187</v>
      </c>
      <c r="CA20" s="453">
        <v>4324.8306527957493</v>
      </c>
      <c r="CB20" s="133">
        <v>3.0318980211899271E-2</v>
      </c>
      <c r="CC20" s="132">
        <v>-2605.8200000000002</v>
      </c>
      <c r="CD20" s="132">
        <v>421227.58397398342</v>
      </c>
      <c r="CE20" s="132">
        <v>0</v>
      </c>
      <c r="CF20" s="132">
        <v>421227.58397398342</v>
      </c>
      <c r="CG20" s="132">
        <f t="shared" si="0"/>
        <v>55787.819999999992</v>
      </c>
      <c r="CH20" s="132">
        <f t="shared" si="1"/>
        <v>12167.48</v>
      </c>
      <c r="CI20" s="132">
        <v>0</v>
      </c>
      <c r="CJ20" s="132">
        <v>55787.819999999992</v>
      </c>
      <c r="CK20" s="132">
        <v>12167.48</v>
      </c>
    </row>
    <row r="21" spans="1:89" ht="15" hidden="1" customHeight="1" x14ac:dyDescent="0.25">
      <c r="A21" s="135">
        <f>VLOOKUP(D21,'DfE No.'!C:E,3,FALSE)</f>
        <v>19</v>
      </c>
      <c r="B21" s="135">
        <f>VLOOKUP(D21,'Adjusted Factors 19-20'!C:F,4,FALSE)</f>
        <v>0</v>
      </c>
      <c r="C21" s="135">
        <v>124574</v>
      </c>
      <c r="D21" s="135">
        <v>9352068</v>
      </c>
      <c r="E21" s="134" t="s">
        <v>120</v>
      </c>
      <c r="F21" s="452">
        <v>417</v>
      </c>
      <c r="G21" s="452">
        <v>417</v>
      </c>
      <c r="H21" s="452">
        <v>0</v>
      </c>
      <c r="I21" s="132">
        <v>1156674.6000000001</v>
      </c>
      <c r="J21" s="132">
        <v>0</v>
      </c>
      <c r="K21" s="132">
        <v>0</v>
      </c>
      <c r="L21" s="132">
        <v>25079.999999999931</v>
      </c>
      <c r="M21" s="132">
        <v>0</v>
      </c>
      <c r="N21" s="132">
        <v>42254.679334916858</v>
      </c>
      <c r="O21" s="132">
        <v>0</v>
      </c>
      <c r="P21" s="132">
        <v>20999.999999999989</v>
      </c>
      <c r="Q21" s="132">
        <v>2639.9999999999995</v>
      </c>
      <c r="R21" s="132">
        <v>13679.999999999998</v>
      </c>
      <c r="S21" s="132">
        <v>1949.999999999998</v>
      </c>
      <c r="T21" s="132">
        <v>1260.0000000000005</v>
      </c>
      <c r="U21" s="132">
        <v>0</v>
      </c>
      <c r="V21" s="132">
        <v>0</v>
      </c>
      <c r="W21" s="132">
        <v>0</v>
      </c>
      <c r="X21" s="132">
        <v>0</v>
      </c>
      <c r="Y21" s="132">
        <v>0</v>
      </c>
      <c r="Z21" s="132">
        <v>0</v>
      </c>
      <c r="AA21" s="132">
        <v>0</v>
      </c>
      <c r="AB21" s="132">
        <v>1784.6675900276998</v>
      </c>
      <c r="AC21" s="132">
        <v>0</v>
      </c>
      <c r="AD21" s="132">
        <v>0</v>
      </c>
      <c r="AE21" s="132">
        <v>124646.99164345427</v>
      </c>
      <c r="AF21" s="132">
        <v>0</v>
      </c>
      <c r="AG21" s="132">
        <v>0</v>
      </c>
      <c r="AH21" s="132">
        <v>0</v>
      </c>
      <c r="AI21" s="132">
        <v>110000</v>
      </c>
      <c r="AJ21" s="132">
        <v>0</v>
      </c>
      <c r="AK21" s="132">
        <v>0</v>
      </c>
      <c r="AL21" s="132">
        <v>0</v>
      </c>
      <c r="AM21" s="132">
        <v>41567.294999999998</v>
      </c>
      <c r="AN21" s="132">
        <v>0</v>
      </c>
      <c r="AO21" s="132">
        <v>0</v>
      </c>
      <c r="AP21" s="132">
        <v>0</v>
      </c>
      <c r="AQ21" s="132">
        <v>0</v>
      </c>
      <c r="AR21" s="132">
        <v>0</v>
      </c>
      <c r="AS21" s="132">
        <v>0</v>
      </c>
      <c r="AT21" s="132">
        <v>0</v>
      </c>
      <c r="AU21" s="132">
        <v>0</v>
      </c>
      <c r="AV21" s="132">
        <v>1156674.6000000001</v>
      </c>
      <c r="AW21" s="132">
        <v>234296.33856839873</v>
      </c>
      <c r="AX21" s="132">
        <v>151567.29499999998</v>
      </c>
      <c r="AY21" s="132">
        <v>188578.33131091265</v>
      </c>
      <c r="AZ21" s="453">
        <v>1542538.2335683987</v>
      </c>
      <c r="BA21" s="453">
        <v>1500970.9385683988</v>
      </c>
      <c r="BB21" s="453">
        <v>3500</v>
      </c>
      <c r="BC21" s="453">
        <v>1459500</v>
      </c>
      <c r="BD21" s="453">
        <v>0</v>
      </c>
      <c r="BE21" s="453">
        <v>0</v>
      </c>
      <c r="BF21" s="453">
        <v>1542538.2335683987</v>
      </c>
      <c r="BG21" s="453" t="s">
        <v>13</v>
      </c>
      <c r="BH21" s="453" t="s">
        <v>13</v>
      </c>
      <c r="BI21" s="453" t="s">
        <v>13</v>
      </c>
      <c r="BJ21" s="133" t="s">
        <v>13</v>
      </c>
      <c r="BK21" s="454" t="s">
        <v>13</v>
      </c>
      <c r="BL21" s="453">
        <v>1542538.2335683987</v>
      </c>
      <c r="BM21" s="132">
        <v>1542538.2335683987</v>
      </c>
      <c r="BN21" s="132">
        <v>0</v>
      </c>
      <c r="BO21" s="453">
        <v>1501067.2949999999</v>
      </c>
      <c r="BP21" s="453">
        <v>1349500</v>
      </c>
      <c r="BQ21" s="132">
        <v>1390970.9385683988</v>
      </c>
      <c r="BR21" s="132">
        <v>3335.6617231856085</v>
      </c>
      <c r="BS21" s="132">
        <v>3180.0798973747014</v>
      </c>
      <c r="BT21" s="133">
        <v>4.8923873245872475E-2</v>
      </c>
      <c r="BU21" s="133">
        <v>-4.8012568258921605E-3</v>
      </c>
      <c r="BV21" s="133">
        <v>0</v>
      </c>
      <c r="BW21" s="132">
        <v>-6366.9145910016869</v>
      </c>
      <c r="BX21" s="453">
        <v>1536171.3189773972</v>
      </c>
      <c r="BY21" s="453">
        <v>3584.1823116963965</v>
      </c>
      <c r="BZ21" s="453" t="s">
        <v>1187</v>
      </c>
      <c r="CA21" s="453">
        <v>3683.864074286324</v>
      </c>
      <c r="CB21" s="133">
        <v>4.0733606627382235E-2</v>
      </c>
      <c r="CC21" s="132">
        <v>-11088.03</v>
      </c>
      <c r="CD21" s="132">
        <v>1525083.2889773971</v>
      </c>
      <c r="CE21" s="132">
        <v>0</v>
      </c>
      <c r="CF21" s="132">
        <v>1525083.2889773971</v>
      </c>
      <c r="CG21" s="132">
        <f t="shared" si="0"/>
        <v>104432.94999999995</v>
      </c>
      <c r="CH21" s="132">
        <f t="shared" si="1"/>
        <v>7807.5</v>
      </c>
      <c r="CI21" s="132">
        <v>0</v>
      </c>
      <c r="CJ21" s="132">
        <v>104432.94999999995</v>
      </c>
      <c r="CK21" s="132">
        <v>7807.5</v>
      </c>
    </row>
    <row r="22" spans="1:89" ht="15" hidden="1" customHeight="1" x14ac:dyDescent="0.25">
      <c r="A22" s="135">
        <f>VLOOKUP(D22,'DfE No.'!C:E,3,FALSE)</f>
        <v>431</v>
      </c>
      <c r="B22" s="135">
        <f>VLOOKUP(D22,'Adjusted Factors 19-20'!C:F,4,FALSE)</f>
        <v>0</v>
      </c>
      <c r="C22" s="135">
        <v>124576</v>
      </c>
      <c r="D22" s="135">
        <v>9352070</v>
      </c>
      <c r="E22" s="134" t="s">
        <v>352</v>
      </c>
      <c r="F22" s="452">
        <v>389</v>
      </c>
      <c r="G22" s="452">
        <v>389</v>
      </c>
      <c r="H22" s="452">
        <v>0</v>
      </c>
      <c r="I22" s="132">
        <v>1079008.2000000002</v>
      </c>
      <c r="J22" s="132">
        <v>0</v>
      </c>
      <c r="K22" s="132">
        <v>0</v>
      </c>
      <c r="L22" s="132">
        <v>32120.000000000044</v>
      </c>
      <c r="M22" s="132">
        <v>0</v>
      </c>
      <c r="N22" s="132">
        <v>60319.49622166247</v>
      </c>
      <c r="O22" s="132">
        <v>0</v>
      </c>
      <c r="P22" s="132">
        <v>1200.0000000000005</v>
      </c>
      <c r="Q22" s="132">
        <v>2160.0000000000009</v>
      </c>
      <c r="R22" s="132">
        <v>41039.999999999964</v>
      </c>
      <c r="S22" s="132">
        <v>0</v>
      </c>
      <c r="T22" s="132">
        <v>0</v>
      </c>
      <c r="U22" s="132">
        <v>0</v>
      </c>
      <c r="V22" s="132">
        <v>0</v>
      </c>
      <c r="W22" s="132">
        <v>0</v>
      </c>
      <c r="X22" s="132">
        <v>0</v>
      </c>
      <c r="Y22" s="132">
        <v>0</v>
      </c>
      <c r="Z22" s="132">
        <v>0</v>
      </c>
      <c r="AA22" s="132">
        <v>0</v>
      </c>
      <c r="AB22" s="132">
        <v>4262.4468085106482</v>
      </c>
      <c r="AC22" s="132">
        <v>0</v>
      </c>
      <c r="AD22" s="132">
        <v>0</v>
      </c>
      <c r="AE22" s="132">
        <v>153187.48623853203</v>
      </c>
      <c r="AF22" s="132">
        <v>0</v>
      </c>
      <c r="AG22" s="132">
        <v>0</v>
      </c>
      <c r="AH22" s="132">
        <v>0</v>
      </c>
      <c r="AI22" s="132">
        <v>110000</v>
      </c>
      <c r="AJ22" s="132">
        <v>0</v>
      </c>
      <c r="AK22" s="132">
        <v>0</v>
      </c>
      <c r="AL22" s="132">
        <v>1000</v>
      </c>
      <c r="AM22" s="132">
        <v>33757.682000000001</v>
      </c>
      <c r="AN22" s="132">
        <v>0</v>
      </c>
      <c r="AO22" s="132">
        <v>0</v>
      </c>
      <c r="AP22" s="132">
        <v>0</v>
      </c>
      <c r="AQ22" s="132">
        <v>0</v>
      </c>
      <c r="AR22" s="132">
        <v>0</v>
      </c>
      <c r="AS22" s="132">
        <v>0</v>
      </c>
      <c r="AT22" s="132">
        <v>0</v>
      </c>
      <c r="AU22" s="132">
        <v>0</v>
      </c>
      <c r="AV22" s="132">
        <v>1079008.2000000002</v>
      </c>
      <c r="AW22" s="132">
        <v>294289.42926870513</v>
      </c>
      <c r="AX22" s="132">
        <v>144757.682</v>
      </c>
      <c r="AY22" s="132">
        <v>231606.23434936325</v>
      </c>
      <c r="AZ22" s="453">
        <v>1518055.3112687054</v>
      </c>
      <c r="BA22" s="453">
        <v>1483297.6292687054</v>
      </c>
      <c r="BB22" s="453">
        <v>3500</v>
      </c>
      <c r="BC22" s="453">
        <v>1361500</v>
      </c>
      <c r="BD22" s="453">
        <v>0</v>
      </c>
      <c r="BE22" s="453">
        <v>0</v>
      </c>
      <c r="BF22" s="453">
        <v>1518055.3112687054</v>
      </c>
      <c r="BG22" s="453" t="s">
        <v>13</v>
      </c>
      <c r="BH22" s="453" t="s">
        <v>13</v>
      </c>
      <c r="BI22" s="453" t="s">
        <v>13</v>
      </c>
      <c r="BJ22" s="133" t="s">
        <v>13</v>
      </c>
      <c r="BK22" s="454" t="s">
        <v>13</v>
      </c>
      <c r="BL22" s="453">
        <v>1518055.3112687054</v>
      </c>
      <c r="BM22" s="132">
        <v>1518055.3112687054</v>
      </c>
      <c r="BN22" s="132">
        <v>0</v>
      </c>
      <c r="BO22" s="453">
        <v>1396257.682</v>
      </c>
      <c r="BP22" s="453">
        <v>1252500</v>
      </c>
      <c r="BQ22" s="132">
        <v>1374297.6292687054</v>
      </c>
      <c r="BR22" s="132">
        <v>3532.898789893844</v>
      </c>
      <c r="BS22" s="132">
        <v>3342.7535052369076</v>
      </c>
      <c r="BT22" s="133">
        <v>5.6882831581522915E-2</v>
      </c>
      <c r="BU22" s="133">
        <v>-5.5823275077653885E-3</v>
      </c>
      <c r="BV22" s="133">
        <v>0</v>
      </c>
      <c r="BW22" s="132">
        <v>-7258.8741443016706</v>
      </c>
      <c r="BX22" s="453">
        <v>1510796.4371244037</v>
      </c>
      <c r="BY22" s="453">
        <v>3794.4441005768731</v>
      </c>
      <c r="BZ22" s="453" t="s">
        <v>1187</v>
      </c>
      <c r="CA22" s="453">
        <v>3883.7954681861274</v>
      </c>
      <c r="CB22" s="133">
        <v>4.9833545822165926E-2</v>
      </c>
      <c r="CC22" s="132">
        <v>-10343.51</v>
      </c>
      <c r="CD22" s="132">
        <v>1500452.9271244036</v>
      </c>
      <c r="CE22" s="132">
        <v>0</v>
      </c>
      <c r="CF22" s="132">
        <v>1500452.9271244036</v>
      </c>
      <c r="CG22" s="132">
        <f t="shared" si="0"/>
        <v>296604.80000000005</v>
      </c>
      <c r="CH22" s="132">
        <f t="shared" si="1"/>
        <v>20671.75</v>
      </c>
      <c r="CI22" s="132">
        <v>0</v>
      </c>
      <c r="CJ22" s="132">
        <v>296604.80000000005</v>
      </c>
      <c r="CK22" s="132">
        <v>20671.75</v>
      </c>
    </row>
    <row r="23" spans="1:89" ht="15" hidden="1" customHeight="1" x14ac:dyDescent="0.25">
      <c r="A23" s="135">
        <f>VLOOKUP(D23,'DfE No.'!C:E,3,FALSE)</f>
        <v>220</v>
      </c>
      <c r="B23" s="135">
        <f>VLOOKUP(D23,'Adjusted Factors 19-20'!C:F,4,FALSE)</f>
        <v>0</v>
      </c>
      <c r="C23" s="135">
        <v>124577</v>
      </c>
      <c r="D23" s="135">
        <v>9352071</v>
      </c>
      <c r="E23" s="134" t="s">
        <v>239</v>
      </c>
      <c r="F23" s="452">
        <v>81</v>
      </c>
      <c r="G23" s="452">
        <v>81</v>
      </c>
      <c r="H23" s="452">
        <v>0</v>
      </c>
      <c r="I23" s="132">
        <v>224677.80000000002</v>
      </c>
      <c r="J23" s="132">
        <v>0</v>
      </c>
      <c r="K23" s="132">
        <v>0</v>
      </c>
      <c r="L23" s="132">
        <v>2640.0000000000009</v>
      </c>
      <c r="M23" s="132">
        <v>0</v>
      </c>
      <c r="N23" s="132">
        <v>4920.75</v>
      </c>
      <c r="O23" s="132">
        <v>0</v>
      </c>
      <c r="P23" s="132">
        <v>0</v>
      </c>
      <c r="Q23" s="132">
        <v>719.9999999999992</v>
      </c>
      <c r="R23" s="132">
        <v>1439.9999999999995</v>
      </c>
      <c r="S23" s="132">
        <v>0</v>
      </c>
      <c r="T23" s="132">
        <v>0</v>
      </c>
      <c r="U23" s="132">
        <v>0</v>
      </c>
      <c r="V23" s="132">
        <v>0</v>
      </c>
      <c r="W23" s="132">
        <v>0</v>
      </c>
      <c r="X23" s="132">
        <v>0</v>
      </c>
      <c r="Y23" s="132">
        <v>0</v>
      </c>
      <c r="Z23" s="132">
        <v>0</v>
      </c>
      <c r="AA23" s="132">
        <v>0</v>
      </c>
      <c r="AB23" s="132">
        <v>0</v>
      </c>
      <c r="AC23" s="132">
        <v>0</v>
      </c>
      <c r="AD23" s="132">
        <v>0</v>
      </c>
      <c r="AE23" s="132">
        <v>31651.941176470624</v>
      </c>
      <c r="AF23" s="132">
        <v>0</v>
      </c>
      <c r="AG23" s="132">
        <v>0</v>
      </c>
      <c r="AH23" s="132">
        <v>0</v>
      </c>
      <c r="AI23" s="132">
        <v>110000</v>
      </c>
      <c r="AJ23" s="132">
        <v>0</v>
      </c>
      <c r="AK23" s="132">
        <v>0</v>
      </c>
      <c r="AL23" s="132">
        <v>1000</v>
      </c>
      <c r="AM23" s="132">
        <v>7848.96</v>
      </c>
      <c r="AN23" s="132">
        <v>0</v>
      </c>
      <c r="AO23" s="132">
        <v>0</v>
      </c>
      <c r="AP23" s="132">
        <v>0</v>
      </c>
      <c r="AQ23" s="132">
        <v>0</v>
      </c>
      <c r="AR23" s="132">
        <v>0</v>
      </c>
      <c r="AS23" s="132">
        <v>0</v>
      </c>
      <c r="AT23" s="132">
        <v>0</v>
      </c>
      <c r="AU23" s="132">
        <v>0</v>
      </c>
      <c r="AV23" s="132">
        <v>224677.80000000002</v>
      </c>
      <c r="AW23" s="132">
        <v>41372.691176470624</v>
      </c>
      <c r="AX23" s="132">
        <v>118848.96000000001</v>
      </c>
      <c r="AY23" s="132">
        <v>46511.316176470624</v>
      </c>
      <c r="AZ23" s="453">
        <v>384899.45117647067</v>
      </c>
      <c r="BA23" s="453">
        <v>376050.49117647065</v>
      </c>
      <c r="BB23" s="453">
        <v>3500</v>
      </c>
      <c r="BC23" s="453">
        <v>283500</v>
      </c>
      <c r="BD23" s="453">
        <v>0</v>
      </c>
      <c r="BE23" s="453">
        <v>0</v>
      </c>
      <c r="BF23" s="453">
        <v>384899.45117647067</v>
      </c>
      <c r="BG23" s="453" t="s">
        <v>13</v>
      </c>
      <c r="BH23" s="453" t="s">
        <v>13</v>
      </c>
      <c r="BI23" s="453" t="s">
        <v>13</v>
      </c>
      <c r="BJ23" s="133" t="s">
        <v>13</v>
      </c>
      <c r="BK23" s="454" t="s">
        <v>13</v>
      </c>
      <c r="BL23" s="453">
        <v>384899.45117647067</v>
      </c>
      <c r="BM23" s="132">
        <v>384899.45117647067</v>
      </c>
      <c r="BN23" s="132">
        <v>0</v>
      </c>
      <c r="BO23" s="453">
        <v>292348.96000000002</v>
      </c>
      <c r="BP23" s="453">
        <v>174500.00000000003</v>
      </c>
      <c r="BQ23" s="132">
        <v>267050.49117647065</v>
      </c>
      <c r="BR23" s="132">
        <v>3296.9196441539584</v>
      </c>
      <c r="BS23" s="132">
        <v>3160.0388451219515</v>
      </c>
      <c r="BT23" s="133">
        <v>4.3316176079071109E-2</v>
      </c>
      <c r="BU23" s="133">
        <v>-4.2509325667246254E-3</v>
      </c>
      <c r="BV23" s="133">
        <v>0</v>
      </c>
      <c r="BW23" s="132">
        <v>-1088.0820751463459</v>
      </c>
      <c r="BX23" s="453">
        <v>383811.36910132435</v>
      </c>
      <c r="BY23" s="453">
        <v>4629.1655444607941</v>
      </c>
      <c r="BZ23" s="453" t="s">
        <v>1187</v>
      </c>
      <c r="CA23" s="453">
        <v>4738.4119642138812</v>
      </c>
      <c r="CB23" s="133">
        <v>3.117435367799759E-2</v>
      </c>
      <c r="CC23" s="132">
        <v>-2153.79</v>
      </c>
      <c r="CD23" s="132">
        <v>381657.57910132437</v>
      </c>
      <c r="CE23" s="132">
        <v>0</v>
      </c>
      <c r="CF23" s="132">
        <v>381657.57910132437</v>
      </c>
      <c r="CG23" s="132">
        <f t="shared" si="0"/>
        <v>100685.74999999997</v>
      </c>
      <c r="CH23" s="132">
        <f t="shared" si="1"/>
        <v>7702.91</v>
      </c>
      <c r="CI23" s="132">
        <v>0</v>
      </c>
      <c r="CJ23" s="132">
        <v>100685.74999999997</v>
      </c>
      <c r="CK23" s="132">
        <v>7702.91</v>
      </c>
    </row>
    <row r="24" spans="1:89" ht="15" hidden="1" customHeight="1" x14ac:dyDescent="0.25">
      <c r="A24" s="135">
        <f>VLOOKUP(D24,'DfE No.'!C:E,3,FALSE)</f>
        <v>29</v>
      </c>
      <c r="B24" s="135">
        <f>VLOOKUP(D24,'Adjusted Factors 19-20'!C:F,4,FALSE)</f>
        <v>0</v>
      </c>
      <c r="C24" s="135">
        <v>124578</v>
      </c>
      <c r="D24" s="135">
        <v>9352072</v>
      </c>
      <c r="E24" s="134" t="s">
        <v>131</v>
      </c>
      <c r="F24" s="452">
        <v>57</v>
      </c>
      <c r="G24" s="452">
        <v>57</v>
      </c>
      <c r="H24" s="452">
        <v>0</v>
      </c>
      <c r="I24" s="132">
        <v>158106.6</v>
      </c>
      <c r="J24" s="132">
        <v>0</v>
      </c>
      <c r="K24" s="132">
        <v>0</v>
      </c>
      <c r="L24" s="132">
        <v>2199.9999999999991</v>
      </c>
      <c r="M24" s="132">
        <v>0</v>
      </c>
      <c r="N24" s="132">
        <v>4860</v>
      </c>
      <c r="O24" s="132">
        <v>0</v>
      </c>
      <c r="P24" s="132">
        <v>0</v>
      </c>
      <c r="Q24" s="132">
        <v>0</v>
      </c>
      <c r="R24" s="132">
        <v>0</v>
      </c>
      <c r="S24" s="132">
        <v>0</v>
      </c>
      <c r="T24" s="132">
        <v>0</v>
      </c>
      <c r="U24" s="132">
        <v>0</v>
      </c>
      <c r="V24" s="132">
        <v>0</v>
      </c>
      <c r="W24" s="132">
        <v>0</v>
      </c>
      <c r="X24" s="132">
        <v>0</v>
      </c>
      <c r="Y24" s="132">
        <v>0</v>
      </c>
      <c r="Z24" s="132">
        <v>0</v>
      </c>
      <c r="AA24" s="132">
        <v>0</v>
      </c>
      <c r="AB24" s="132">
        <v>0</v>
      </c>
      <c r="AC24" s="132">
        <v>0</v>
      </c>
      <c r="AD24" s="132">
        <v>0</v>
      </c>
      <c r="AE24" s="132">
        <v>21675.906976744183</v>
      </c>
      <c r="AF24" s="132">
        <v>0</v>
      </c>
      <c r="AG24" s="132">
        <v>0</v>
      </c>
      <c r="AH24" s="132">
        <v>0</v>
      </c>
      <c r="AI24" s="132">
        <v>110000</v>
      </c>
      <c r="AJ24" s="132">
        <v>25000</v>
      </c>
      <c r="AK24" s="132">
        <v>0</v>
      </c>
      <c r="AL24" s="132">
        <v>0</v>
      </c>
      <c r="AM24" s="132">
        <v>8212.1992399999999</v>
      </c>
      <c r="AN24" s="132">
        <v>0</v>
      </c>
      <c r="AO24" s="132">
        <v>0</v>
      </c>
      <c r="AP24" s="132">
        <v>0</v>
      </c>
      <c r="AQ24" s="132">
        <v>2970</v>
      </c>
      <c r="AR24" s="132">
        <v>0</v>
      </c>
      <c r="AS24" s="132">
        <v>0</v>
      </c>
      <c r="AT24" s="132">
        <v>0</v>
      </c>
      <c r="AU24" s="132">
        <v>0</v>
      </c>
      <c r="AV24" s="132">
        <v>158106.6</v>
      </c>
      <c r="AW24" s="132">
        <v>28735.906976744183</v>
      </c>
      <c r="AX24" s="132">
        <v>146182.19923999999</v>
      </c>
      <c r="AY24" s="132">
        <v>35204.906976744183</v>
      </c>
      <c r="AZ24" s="453">
        <v>333024.70621674415</v>
      </c>
      <c r="BA24" s="453">
        <v>324812.50697674416</v>
      </c>
      <c r="BB24" s="453">
        <v>3500</v>
      </c>
      <c r="BC24" s="453">
        <v>199500</v>
      </c>
      <c r="BD24" s="453">
        <v>0</v>
      </c>
      <c r="BE24" s="453">
        <v>0</v>
      </c>
      <c r="BF24" s="453">
        <v>333024.70621674415</v>
      </c>
      <c r="BG24" s="453" t="s">
        <v>13</v>
      </c>
      <c r="BH24" s="453" t="s">
        <v>13</v>
      </c>
      <c r="BI24" s="453" t="s">
        <v>13</v>
      </c>
      <c r="BJ24" s="133" t="s">
        <v>13</v>
      </c>
      <c r="BK24" s="454" t="s">
        <v>13</v>
      </c>
      <c r="BL24" s="453">
        <v>333024.70621674415</v>
      </c>
      <c r="BM24" s="132">
        <v>333024.70621674415</v>
      </c>
      <c r="BN24" s="132">
        <v>0</v>
      </c>
      <c r="BO24" s="453">
        <v>207712.19923999999</v>
      </c>
      <c r="BP24" s="453">
        <v>64499.999999999985</v>
      </c>
      <c r="BQ24" s="132">
        <v>189812.50697674416</v>
      </c>
      <c r="BR24" s="132">
        <v>3330.0439820481433</v>
      </c>
      <c r="BS24" s="132">
        <v>3022.0339793103449</v>
      </c>
      <c r="BT24" s="133">
        <v>0.10192142273929332</v>
      </c>
      <c r="BU24" s="133">
        <v>-1.0002293239792849E-2</v>
      </c>
      <c r="BV24" s="133">
        <v>0</v>
      </c>
      <c r="BW24" s="132">
        <v>-1722.9543923757683</v>
      </c>
      <c r="BX24" s="453">
        <v>331301.75182436837</v>
      </c>
      <c r="BY24" s="453">
        <v>5668.2377646380419</v>
      </c>
      <c r="BZ24" s="453" t="s">
        <v>1187</v>
      </c>
      <c r="CA24" s="453">
        <v>5812.3114355152347</v>
      </c>
      <c r="CB24" s="133">
        <v>5.9063404189917623E-2</v>
      </c>
      <c r="CC24" s="132">
        <v>-1515.6299999999999</v>
      </c>
      <c r="CD24" s="132">
        <v>329786.12182436837</v>
      </c>
      <c r="CE24" s="132">
        <v>0</v>
      </c>
      <c r="CF24" s="132">
        <v>329786.12182436837</v>
      </c>
      <c r="CG24" s="132">
        <f t="shared" si="0"/>
        <v>66443.419999999969</v>
      </c>
      <c r="CH24" s="132">
        <f t="shared" si="1"/>
        <v>11341.3</v>
      </c>
      <c r="CI24" s="132">
        <v>0</v>
      </c>
      <c r="CJ24" s="132">
        <v>66443.419999999969</v>
      </c>
      <c r="CK24" s="132">
        <v>11341.3</v>
      </c>
    </row>
    <row r="25" spans="1:89" ht="15" hidden="1" customHeight="1" x14ac:dyDescent="0.25">
      <c r="A25" s="135">
        <f>VLOOKUP(D25,'DfE No.'!C:E,3,FALSE)</f>
        <v>228</v>
      </c>
      <c r="B25" s="135">
        <f>VLOOKUP(D25,'Adjusted Factors 19-20'!C:F,4,FALSE)</f>
        <v>0</v>
      </c>
      <c r="C25" s="135">
        <v>124580</v>
      </c>
      <c r="D25" s="135">
        <v>9352074</v>
      </c>
      <c r="E25" s="134" t="s">
        <v>243</v>
      </c>
      <c r="F25" s="452">
        <v>213</v>
      </c>
      <c r="G25" s="452">
        <v>213</v>
      </c>
      <c r="H25" s="452">
        <v>0</v>
      </c>
      <c r="I25" s="132">
        <v>590819.4</v>
      </c>
      <c r="J25" s="132">
        <v>0</v>
      </c>
      <c r="K25" s="132">
        <v>0</v>
      </c>
      <c r="L25" s="132">
        <v>24200.000000000044</v>
      </c>
      <c r="M25" s="132">
        <v>0</v>
      </c>
      <c r="N25" s="132">
        <v>58073.823529411769</v>
      </c>
      <c r="O25" s="132">
        <v>0</v>
      </c>
      <c r="P25" s="132">
        <v>6028.3018867924466</v>
      </c>
      <c r="Q25" s="132">
        <v>19290.566037735862</v>
      </c>
      <c r="R25" s="132">
        <v>12659.433962264189</v>
      </c>
      <c r="S25" s="132">
        <v>1567.3584905660389</v>
      </c>
      <c r="T25" s="132">
        <v>421.98113207547152</v>
      </c>
      <c r="U25" s="132">
        <v>0</v>
      </c>
      <c r="V25" s="132">
        <v>0</v>
      </c>
      <c r="W25" s="132">
        <v>0</v>
      </c>
      <c r="X25" s="132">
        <v>0</v>
      </c>
      <c r="Y25" s="132">
        <v>0</v>
      </c>
      <c r="Z25" s="132">
        <v>0</v>
      </c>
      <c r="AA25" s="132">
        <v>0</v>
      </c>
      <c r="AB25" s="132">
        <v>7209.9999999999964</v>
      </c>
      <c r="AC25" s="132">
        <v>0</v>
      </c>
      <c r="AD25" s="132">
        <v>0</v>
      </c>
      <c r="AE25" s="132">
        <v>100135.56</v>
      </c>
      <c r="AF25" s="132">
        <v>0</v>
      </c>
      <c r="AG25" s="132">
        <v>0</v>
      </c>
      <c r="AH25" s="132">
        <v>0</v>
      </c>
      <c r="AI25" s="132">
        <v>110000</v>
      </c>
      <c r="AJ25" s="132">
        <v>0</v>
      </c>
      <c r="AK25" s="132">
        <v>0</v>
      </c>
      <c r="AL25" s="132">
        <v>0</v>
      </c>
      <c r="AM25" s="132">
        <v>18641.28</v>
      </c>
      <c r="AN25" s="132">
        <v>0</v>
      </c>
      <c r="AO25" s="132">
        <v>0</v>
      </c>
      <c r="AP25" s="132">
        <v>0</v>
      </c>
      <c r="AQ25" s="132">
        <v>0</v>
      </c>
      <c r="AR25" s="132">
        <v>0</v>
      </c>
      <c r="AS25" s="132">
        <v>0</v>
      </c>
      <c r="AT25" s="132">
        <v>0</v>
      </c>
      <c r="AU25" s="132">
        <v>0</v>
      </c>
      <c r="AV25" s="132">
        <v>590819.4</v>
      </c>
      <c r="AW25" s="132">
        <v>229587.02503884578</v>
      </c>
      <c r="AX25" s="132">
        <v>128641.28</v>
      </c>
      <c r="AY25" s="132">
        <v>171255.29251942289</v>
      </c>
      <c r="AZ25" s="453">
        <v>949047.70503884577</v>
      </c>
      <c r="BA25" s="453">
        <v>930406.42503884574</v>
      </c>
      <c r="BB25" s="453">
        <v>3500</v>
      </c>
      <c r="BC25" s="453">
        <v>745500</v>
      </c>
      <c r="BD25" s="453">
        <v>0</v>
      </c>
      <c r="BE25" s="453">
        <v>0</v>
      </c>
      <c r="BF25" s="453">
        <v>949047.70503884577</v>
      </c>
      <c r="BG25" s="453" t="s">
        <v>13</v>
      </c>
      <c r="BH25" s="453" t="s">
        <v>13</v>
      </c>
      <c r="BI25" s="453" t="s">
        <v>13</v>
      </c>
      <c r="BJ25" s="133" t="s">
        <v>13</v>
      </c>
      <c r="BK25" s="454" t="s">
        <v>13</v>
      </c>
      <c r="BL25" s="453">
        <v>949047.70503884577</v>
      </c>
      <c r="BM25" s="132">
        <v>949047.70503884577</v>
      </c>
      <c r="BN25" s="132">
        <v>0</v>
      </c>
      <c r="BO25" s="453">
        <v>764141.28</v>
      </c>
      <c r="BP25" s="453">
        <v>635500</v>
      </c>
      <c r="BQ25" s="132">
        <v>820406.42503884574</v>
      </c>
      <c r="BR25" s="132">
        <v>3851.6733569898861</v>
      </c>
      <c r="BS25" s="132">
        <v>3682.0382262135922</v>
      </c>
      <c r="BT25" s="133">
        <v>4.6070985784071393E-2</v>
      </c>
      <c r="BU25" s="133">
        <v>-4.5212821531871493E-3</v>
      </c>
      <c r="BV25" s="133">
        <v>0</v>
      </c>
      <c r="BW25" s="132">
        <v>-3545.9246822603977</v>
      </c>
      <c r="BX25" s="453">
        <v>945501.7803565854</v>
      </c>
      <c r="BY25" s="453">
        <v>4351.4577481529832</v>
      </c>
      <c r="BZ25" s="453" t="s">
        <v>1187</v>
      </c>
      <c r="CA25" s="453">
        <v>4438.9754946318562</v>
      </c>
      <c r="CB25" s="133">
        <v>3.1225704501731899E-2</v>
      </c>
      <c r="CC25" s="132">
        <v>-5663.67</v>
      </c>
      <c r="CD25" s="132">
        <v>939838.11035658536</v>
      </c>
      <c r="CE25" s="132">
        <v>0</v>
      </c>
      <c r="CF25" s="132">
        <v>939838.11035658536</v>
      </c>
      <c r="CG25" s="132">
        <f t="shared" si="0"/>
        <v>97103.240000000034</v>
      </c>
      <c r="CH25" s="132">
        <f t="shared" si="1"/>
        <v>6320.92</v>
      </c>
      <c r="CI25" s="132">
        <v>0</v>
      </c>
      <c r="CJ25" s="132">
        <v>97103.240000000034</v>
      </c>
      <c r="CK25" s="132">
        <v>6320.92</v>
      </c>
    </row>
    <row r="26" spans="1:89" ht="15" hidden="1" customHeight="1" x14ac:dyDescent="0.25">
      <c r="A26" s="135">
        <f>VLOOKUP(D26,'DfE No.'!C:E,3,FALSE)</f>
        <v>234</v>
      </c>
      <c r="B26" s="135">
        <f>VLOOKUP(D26,'Adjusted Factors 19-20'!C:F,4,FALSE)</f>
        <v>0</v>
      </c>
      <c r="C26" s="135">
        <v>124581</v>
      </c>
      <c r="D26" s="135">
        <v>9352075</v>
      </c>
      <c r="E26" s="134" t="s">
        <v>249</v>
      </c>
      <c r="F26" s="452">
        <v>133</v>
      </c>
      <c r="G26" s="452">
        <v>133</v>
      </c>
      <c r="H26" s="452">
        <v>0</v>
      </c>
      <c r="I26" s="132">
        <v>368915.4</v>
      </c>
      <c r="J26" s="132">
        <v>0</v>
      </c>
      <c r="K26" s="132">
        <v>0</v>
      </c>
      <c r="L26" s="132">
        <v>14079.999999999973</v>
      </c>
      <c r="M26" s="132">
        <v>0</v>
      </c>
      <c r="N26" s="132">
        <v>21546</v>
      </c>
      <c r="O26" s="132">
        <v>0</v>
      </c>
      <c r="P26" s="132">
        <v>3600.0000000000091</v>
      </c>
      <c r="Q26" s="132">
        <v>15120.000000000007</v>
      </c>
      <c r="R26" s="132">
        <v>6480.0000000000164</v>
      </c>
      <c r="S26" s="132">
        <v>0</v>
      </c>
      <c r="T26" s="132">
        <v>0</v>
      </c>
      <c r="U26" s="132">
        <v>0</v>
      </c>
      <c r="V26" s="132">
        <v>0</v>
      </c>
      <c r="W26" s="132">
        <v>0</v>
      </c>
      <c r="X26" s="132">
        <v>0</v>
      </c>
      <c r="Y26" s="132">
        <v>0</v>
      </c>
      <c r="Z26" s="132">
        <v>0</v>
      </c>
      <c r="AA26" s="132">
        <v>0</v>
      </c>
      <c r="AB26" s="132">
        <v>13116.063829787256</v>
      </c>
      <c r="AC26" s="132">
        <v>0</v>
      </c>
      <c r="AD26" s="132">
        <v>0</v>
      </c>
      <c r="AE26" s="132">
        <v>53772.923076923136</v>
      </c>
      <c r="AF26" s="132">
        <v>0</v>
      </c>
      <c r="AG26" s="132">
        <v>0</v>
      </c>
      <c r="AH26" s="132">
        <v>0</v>
      </c>
      <c r="AI26" s="132">
        <v>110000</v>
      </c>
      <c r="AJ26" s="132">
        <v>0</v>
      </c>
      <c r="AK26" s="132">
        <v>0</v>
      </c>
      <c r="AL26" s="132">
        <v>0</v>
      </c>
      <c r="AM26" s="132">
        <v>13738.96062</v>
      </c>
      <c r="AN26" s="132">
        <v>0</v>
      </c>
      <c r="AO26" s="132">
        <v>0</v>
      </c>
      <c r="AP26" s="132">
        <v>0</v>
      </c>
      <c r="AQ26" s="132">
        <v>0</v>
      </c>
      <c r="AR26" s="132">
        <v>0</v>
      </c>
      <c r="AS26" s="132">
        <v>0</v>
      </c>
      <c r="AT26" s="132">
        <v>0</v>
      </c>
      <c r="AU26" s="132">
        <v>0</v>
      </c>
      <c r="AV26" s="132">
        <v>368915.4</v>
      </c>
      <c r="AW26" s="132">
        <v>127714.98690671039</v>
      </c>
      <c r="AX26" s="132">
        <v>123738.96062</v>
      </c>
      <c r="AY26" s="132">
        <v>94184.923076923136</v>
      </c>
      <c r="AZ26" s="453">
        <v>620369.34752671036</v>
      </c>
      <c r="BA26" s="453">
        <v>606630.38690671034</v>
      </c>
      <c r="BB26" s="453">
        <v>3500</v>
      </c>
      <c r="BC26" s="453">
        <v>465500</v>
      </c>
      <c r="BD26" s="453">
        <v>0</v>
      </c>
      <c r="BE26" s="453">
        <v>0</v>
      </c>
      <c r="BF26" s="453">
        <v>620369.34752671036</v>
      </c>
      <c r="BG26" s="453" t="s">
        <v>13</v>
      </c>
      <c r="BH26" s="453" t="s">
        <v>13</v>
      </c>
      <c r="BI26" s="453" t="s">
        <v>13</v>
      </c>
      <c r="BJ26" s="133" t="s">
        <v>13</v>
      </c>
      <c r="BK26" s="454" t="s">
        <v>13</v>
      </c>
      <c r="BL26" s="453">
        <v>620369.34752671036</v>
      </c>
      <c r="BM26" s="132">
        <v>620369.34752671036</v>
      </c>
      <c r="BN26" s="132">
        <v>0</v>
      </c>
      <c r="BO26" s="453">
        <v>479238.96062000003</v>
      </c>
      <c r="BP26" s="453">
        <v>355500</v>
      </c>
      <c r="BQ26" s="132">
        <v>496630.38690671034</v>
      </c>
      <c r="BR26" s="132">
        <v>3734.0630594489498</v>
      </c>
      <c r="BS26" s="132">
        <v>3682.5171267175574</v>
      </c>
      <c r="BT26" s="133">
        <v>1.3997472641040598E-2</v>
      </c>
      <c r="BU26" s="133">
        <v>-1.3736741718155935E-3</v>
      </c>
      <c r="BV26" s="133">
        <v>0</v>
      </c>
      <c r="BW26" s="132">
        <v>-672.79096234398378</v>
      </c>
      <c r="BX26" s="453">
        <v>619696.55656436633</v>
      </c>
      <c r="BY26" s="453">
        <v>4556.0721499576412</v>
      </c>
      <c r="BZ26" s="453" t="s">
        <v>1187</v>
      </c>
      <c r="CA26" s="453">
        <v>4659.3726057471149</v>
      </c>
      <c r="CB26" s="133">
        <v>7.4685742241333841E-3</v>
      </c>
      <c r="CC26" s="132">
        <v>-3536.47</v>
      </c>
      <c r="CD26" s="132">
        <v>616160.08656436636</v>
      </c>
      <c r="CE26" s="132">
        <v>0</v>
      </c>
      <c r="CF26" s="132">
        <v>616160.08656436636</v>
      </c>
      <c r="CG26" s="132">
        <f t="shared" si="0"/>
        <v>46567.150000000023</v>
      </c>
      <c r="CH26" s="132">
        <f t="shared" si="1"/>
        <v>12113</v>
      </c>
      <c r="CI26" s="132">
        <v>0</v>
      </c>
      <c r="CJ26" s="132">
        <v>46567.150000000023</v>
      </c>
      <c r="CK26" s="132">
        <v>12113</v>
      </c>
    </row>
    <row r="27" spans="1:89" ht="15" hidden="1" customHeight="1" x14ac:dyDescent="0.25">
      <c r="A27" s="135">
        <f>VLOOKUP(D27,'DfE No.'!C:E,3,FALSE)</f>
        <v>230</v>
      </c>
      <c r="B27" s="135">
        <f>VLOOKUP(D27,'Adjusted Factors 19-20'!C:F,4,FALSE)</f>
        <v>0</v>
      </c>
      <c r="C27" s="135">
        <v>124582</v>
      </c>
      <c r="D27" s="135">
        <v>9352076</v>
      </c>
      <c r="E27" s="134" t="s">
        <v>245</v>
      </c>
      <c r="F27" s="452">
        <v>266</v>
      </c>
      <c r="G27" s="452">
        <v>266</v>
      </c>
      <c r="H27" s="452">
        <v>0</v>
      </c>
      <c r="I27" s="132">
        <v>737830.8</v>
      </c>
      <c r="J27" s="132">
        <v>0</v>
      </c>
      <c r="K27" s="132">
        <v>0</v>
      </c>
      <c r="L27" s="132">
        <v>8359.9999999999964</v>
      </c>
      <c r="M27" s="132">
        <v>0</v>
      </c>
      <c r="N27" s="132">
        <v>10259.999999999996</v>
      </c>
      <c r="O27" s="132">
        <v>0</v>
      </c>
      <c r="P27" s="132">
        <v>2399.9999999999991</v>
      </c>
      <c r="Q27" s="132">
        <v>9840.00000000002</v>
      </c>
      <c r="R27" s="132">
        <v>6839.9999999999973</v>
      </c>
      <c r="S27" s="132">
        <v>0</v>
      </c>
      <c r="T27" s="132">
        <v>0</v>
      </c>
      <c r="U27" s="132">
        <v>0</v>
      </c>
      <c r="V27" s="132">
        <v>0</v>
      </c>
      <c r="W27" s="132">
        <v>0</v>
      </c>
      <c r="X27" s="132">
        <v>0</v>
      </c>
      <c r="Y27" s="132">
        <v>0</v>
      </c>
      <c r="Z27" s="132">
        <v>0</v>
      </c>
      <c r="AA27" s="132">
        <v>0</v>
      </c>
      <c r="AB27" s="132">
        <v>12453.636363636362</v>
      </c>
      <c r="AC27" s="132">
        <v>0</v>
      </c>
      <c r="AD27" s="132">
        <v>0</v>
      </c>
      <c r="AE27" s="132">
        <v>114301.40909090897</v>
      </c>
      <c r="AF27" s="132">
        <v>0</v>
      </c>
      <c r="AG27" s="132">
        <v>0</v>
      </c>
      <c r="AH27" s="132">
        <v>0</v>
      </c>
      <c r="AI27" s="132">
        <v>110000</v>
      </c>
      <c r="AJ27" s="132">
        <v>0</v>
      </c>
      <c r="AK27" s="132">
        <v>0</v>
      </c>
      <c r="AL27" s="132">
        <v>0</v>
      </c>
      <c r="AM27" s="132">
        <v>18032.39284</v>
      </c>
      <c r="AN27" s="132">
        <v>0</v>
      </c>
      <c r="AO27" s="132">
        <v>0</v>
      </c>
      <c r="AP27" s="132">
        <v>0</v>
      </c>
      <c r="AQ27" s="132">
        <v>0</v>
      </c>
      <c r="AR27" s="132">
        <v>0</v>
      </c>
      <c r="AS27" s="132">
        <v>0</v>
      </c>
      <c r="AT27" s="132">
        <v>0</v>
      </c>
      <c r="AU27" s="132">
        <v>0</v>
      </c>
      <c r="AV27" s="132">
        <v>737830.8</v>
      </c>
      <c r="AW27" s="132">
        <v>164455.04545454535</v>
      </c>
      <c r="AX27" s="132">
        <v>128032.39284</v>
      </c>
      <c r="AY27" s="132">
        <v>143150.40909090897</v>
      </c>
      <c r="AZ27" s="453">
        <v>1030318.2382945454</v>
      </c>
      <c r="BA27" s="453">
        <v>1012285.8454545455</v>
      </c>
      <c r="BB27" s="453">
        <v>3500</v>
      </c>
      <c r="BC27" s="453">
        <v>931000</v>
      </c>
      <c r="BD27" s="453">
        <v>0</v>
      </c>
      <c r="BE27" s="453">
        <v>0</v>
      </c>
      <c r="BF27" s="453">
        <v>1030318.2382945454</v>
      </c>
      <c r="BG27" s="453" t="s">
        <v>13</v>
      </c>
      <c r="BH27" s="453" t="s">
        <v>13</v>
      </c>
      <c r="BI27" s="453" t="s">
        <v>13</v>
      </c>
      <c r="BJ27" s="133" t="s">
        <v>13</v>
      </c>
      <c r="BK27" s="454" t="s">
        <v>13</v>
      </c>
      <c r="BL27" s="453">
        <v>1030318.2382945454</v>
      </c>
      <c r="BM27" s="132">
        <v>1030318.2382945453</v>
      </c>
      <c r="BN27" s="132">
        <v>0</v>
      </c>
      <c r="BO27" s="453">
        <v>949032.39283999999</v>
      </c>
      <c r="BP27" s="453">
        <v>821000</v>
      </c>
      <c r="BQ27" s="132">
        <v>902285.84545454546</v>
      </c>
      <c r="BR27" s="132">
        <v>3392.0520505809982</v>
      </c>
      <c r="BS27" s="132">
        <v>3220.8681003703705</v>
      </c>
      <c r="BT27" s="133">
        <v>5.3148388843039893E-2</v>
      </c>
      <c r="BU27" s="133">
        <v>-5.215839380406059E-3</v>
      </c>
      <c r="BV27" s="133">
        <v>0</v>
      </c>
      <c r="BW27" s="132">
        <v>-4468.675160083445</v>
      </c>
      <c r="BX27" s="453">
        <v>1025849.563134462</v>
      </c>
      <c r="BY27" s="453">
        <v>3788.7863544904585</v>
      </c>
      <c r="BZ27" s="453" t="s">
        <v>1187</v>
      </c>
      <c r="CA27" s="453">
        <v>3856.5773050167745</v>
      </c>
      <c r="CB27" s="133">
        <v>4.4117325831814824E-2</v>
      </c>
      <c r="CC27" s="132">
        <v>-7072.94</v>
      </c>
      <c r="CD27" s="132">
        <v>1018776.623134462</v>
      </c>
      <c r="CE27" s="132">
        <v>0</v>
      </c>
      <c r="CF27" s="132">
        <v>1018776.623134462</v>
      </c>
      <c r="CG27" s="132">
        <f t="shared" si="0"/>
        <v>143703.80999999994</v>
      </c>
      <c r="CH27" s="132">
        <f t="shared" si="1"/>
        <v>5393.25</v>
      </c>
      <c r="CI27" s="132">
        <v>0</v>
      </c>
      <c r="CJ27" s="132">
        <v>143703.80999999994</v>
      </c>
      <c r="CK27" s="132">
        <v>5393.25</v>
      </c>
    </row>
    <row r="28" spans="1:89" ht="15" hidden="1" customHeight="1" x14ac:dyDescent="0.25">
      <c r="A28" s="135">
        <f>VLOOKUP(D28,'DfE No.'!C:E,3,FALSE)</f>
        <v>237</v>
      </c>
      <c r="B28" s="135">
        <f>VLOOKUP(D28,'Adjusted Factors 19-20'!C:F,4,FALSE)</f>
        <v>0</v>
      </c>
      <c r="C28" s="135">
        <v>124584</v>
      </c>
      <c r="D28" s="135">
        <v>9352079</v>
      </c>
      <c r="E28" s="134" t="s">
        <v>250</v>
      </c>
      <c r="F28" s="452">
        <v>163</v>
      </c>
      <c r="G28" s="452">
        <v>163</v>
      </c>
      <c r="H28" s="452">
        <v>0</v>
      </c>
      <c r="I28" s="132">
        <v>452129.4</v>
      </c>
      <c r="J28" s="132">
        <v>0</v>
      </c>
      <c r="K28" s="132">
        <v>0</v>
      </c>
      <c r="L28" s="132">
        <v>5720.0000000000027</v>
      </c>
      <c r="M28" s="132">
        <v>0</v>
      </c>
      <c r="N28" s="132">
        <v>11838.947368421052</v>
      </c>
      <c r="O28" s="132">
        <v>0</v>
      </c>
      <c r="P28" s="132">
        <v>607.45341614906806</v>
      </c>
      <c r="Q28" s="132">
        <v>0</v>
      </c>
      <c r="R28" s="132">
        <v>364.47204968944084</v>
      </c>
      <c r="S28" s="132">
        <v>0</v>
      </c>
      <c r="T28" s="132">
        <v>0</v>
      </c>
      <c r="U28" s="132">
        <v>0</v>
      </c>
      <c r="V28" s="132">
        <v>0</v>
      </c>
      <c r="W28" s="132">
        <v>0</v>
      </c>
      <c r="X28" s="132">
        <v>0</v>
      </c>
      <c r="Y28" s="132">
        <v>0</v>
      </c>
      <c r="Z28" s="132">
        <v>0</v>
      </c>
      <c r="AA28" s="132">
        <v>0</v>
      </c>
      <c r="AB28" s="132">
        <v>0</v>
      </c>
      <c r="AC28" s="132">
        <v>0</v>
      </c>
      <c r="AD28" s="132">
        <v>0</v>
      </c>
      <c r="AE28" s="132">
        <v>41946.115107913647</v>
      </c>
      <c r="AF28" s="132">
        <v>0</v>
      </c>
      <c r="AG28" s="132">
        <v>0</v>
      </c>
      <c r="AH28" s="132">
        <v>0</v>
      </c>
      <c r="AI28" s="132">
        <v>110000</v>
      </c>
      <c r="AJ28" s="132">
        <v>0</v>
      </c>
      <c r="AK28" s="132">
        <v>0</v>
      </c>
      <c r="AL28" s="132">
        <v>0</v>
      </c>
      <c r="AM28" s="132">
        <v>20480.88</v>
      </c>
      <c r="AN28" s="132">
        <v>0</v>
      </c>
      <c r="AO28" s="132">
        <v>0</v>
      </c>
      <c r="AP28" s="132">
        <v>0</v>
      </c>
      <c r="AQ28" s="132">
        <v>0</v>
      </c>
      <c r="AR28" s="132">
        <v>0</v>
      </c>
      <c r="AS28" s="132">
        <v>0</v>
      </c>
      <c r="AT28" s="132">
        <v>0</v>
      </c>
      <c r="AU28" s="132">
        <v>0</v>
      </c>
      <c r="AV28" s="132">
        <v>452129.4</v>
      </c>
      <c r="AW28" s="132">
        <v>60476.987942173204</v>
      </c>
      <c r="AX28" s="132">
        <v>130480.88</v>
      </c>
      <c r="AY28" s="132">
        <v>61210.551525043425</v>
      </c>
      <c r="AZ28" s="453">
        <v>643087.26794217317</v>
      </c>
      <c r="BA28" s="453">
        <v>622606.38794217317</v>
      </c>
      <c r="BB28" s="453">
        <v>3500</v>
      </c>
      <c r="BC28" s="453">
        <v>570500</v>
      </c>
      <c r="BD28" s="453">
        <v>0</v>
      </c>
      <c r="BE28" s="453">
        <v>0</v>
      </c>
      <c r="BF28" s="453">
        <v>643087.26794217317</v>
      </c>
      <c r="BG28" s="453" t="s">
        <v>13</v>
      </c>
      <c r="BH28" s="453" t="s">
        <v>13</v>
      </c>
      <c r="BI28" s="453" t="s">
        <v>13</v>
      </c>
      <c r="BJ28" s="133" t="s">
        <v>13</v>
      </c>
      <c r="BK28" s="454" t="s">
        <v>13</v>
      </c>
      <c r="BL28" s="453">
        <v>643087.26794217317</v>
      </c>
      <c r="BM28" s="132">
        <v>643087.26794217329</v>
      </c>
      <c r="BN28" s="132">
        <v>0</v>
      </c>
      <c r="BO28" s="453">
        <v>590980.88</v>
      </c>
      <c r="BP28" s="453">
        <v>460500</v>
      </c>
      <c r="BQ28" s="132">
        <v>512606.38794217317</v>
      </c>
      <c r="BR28" s="132">
        <v>3144.8244659029028</v>
      </c>
      <c r="BS28" s="132">
        <v>3011.4055085227274</v>
      </c>
      <c r="BT28" s="133">
        <v>4.4304547163302947E-2</v>
      </c>
      <c r="BU28" s="133">
        <v>-4.3479286363292098E-3</v>
      </c>
      <c r="BV28" s="133">
        <v>0</v>
      </c>
      <c r="BW28" s="132">
        <v>-2134.2203281151951</v>
      </c>
      <c r="BX28" s="453">
        <v>640953.04761405801</v>
      </c>
      <c r="BY28" s="453">
        <v>3806.5777154236689</v>
      </c>
      <c r="BZ28" s="453" t="s">
        <v>1187</v>
      </c>
      <c r="CA28" s="453">
        <v>3932.2272859758159</v>
      </c>
      <c r="CB28" s="133">
        <v>4.8518688675333932E-2</v>
      </c>
      <c r="CC28" s="132">
        <v>-4334.17</v>
      </c>
      <c r="CD28" s="132">
        <v>636618.87761405797</v>
      </c>
      <c r="CE28" s="132">
        <v>0</v>
      </c>
      <c r="CF28" s="132">
        <v>636618.87761405797</v>
      </c>
      <c r="CG28" s="132">
        <f t="shared" si="0"/>
        <v>80777.979999999952</v>
      </c>
      <c r="CH28" s="132">
        <f t="shared" si="1"/>
        <v>2099.85</v>
      </c>
      <c r="CI28" s="132">
        <v>0</v>
      </c>
      <c r="CJ28" s="132">
        <v>80777.979999999952</v>
      </c>
      <c r="CK28" s="132">
        <v>2099.85</v>
      </c>
    </row>
    <row r="29" spans="1:89" ht="15" hidden="1" customHeight="1" x14ac:dyDescent="0.25">
      <c r="A29" s="135">
        <f>VLOOKUP(D29,'DfE No.'!C:E,3,FALSE)</f>
        <v>42</v>
      </c>
      <c r="B29" s="135">
        <f>VLOOKUP(D29,'Adjusted Factors 19-20'!C:F,4,FALSE)</f>
        <v>0</v>
      </c>
      <c r="C29" s="135">
        <v>124586</v>
      </c>
      <c r="D29" s="135">
        <v>9352081</v>
      </c>
      <c r="E29" s="134" t="s">
        <v>145</v>
      </c>
      <c r="F29" s="452">
        <v>52</v>
      </c>
      <c r="G29" s="452">
        <v>52</v>
      </c>
      <c r="H29" s="452">
        <v>0</v>
      </c>
      <c r="I29" s="132">
        <v>144237.6</v>
      </c>
      <c r="J29" s="132">
        <v>0</v>
      </c>
      <c r="K29" s="132">
        <v>0</v>
      </c>
      <c r="L29" s="132">
        <v>2639.9999999999914</v>
      </c>
      <c r="M29" s="132">
        <v>0</v>
      </c>
      <c r="N29" s="132">
        <v>7020</v>
      </c>
      <c r="O29" s="132">
        <v>0</v>
      </c>
      <c r="P29" s="132">
        <v>0</v>
      </c>
      <c r="Q29" s="132">
        <v>0</v>
      </c>
      <c r="R29" s="132">
        <v>0</v>
      </c>
      <c r="S29" s="132">
        <v>0</v>
      </c>
      <c r="T29" s="132">
        <v>0</v>
      </c>
      <c r="U29" s="132">
        <v>0</v>
      </c>
      <c r="V29" s="132">
        <v>0</v>
      </c>
      <c r="W29" s="132">
        <v>0</v>
      </c>
      <c r="X29" s="132">
        <v>0</v>
      </c>
      <c r="Y29" s="132">
        <v>0</v>
      </c>
      <c r="Z29" s="132">
        <v>0</v>
      </c>
      <c r="AA29" s="132">
        <v>0</v>
      </c>
      <c r="AB29" s="132">
        <v>0</v>
      </c>
      <c r="AC29" s="132">
        <v>0</v>
      </c>
      <c r="AD29" s="132">
        <v>0</v>
      </c>
      <c r="AE29" s="132">
        <v>16909.454545454537</v>
      </c>
      <c r="AF29" s="132">
        <v>0</v>
      </c>
      <c r="AG29" s="132">
        <v>0</v>
      </c>
      <c r="AH29" s="132">
        <v>0</v>
      </c>
      <c r="AI29" s="132">
        <v>110000</v>
      </c>
      <c r="AJ29" s="132">
        <v>25000</v>
      </c>
      <c r="AK29" s="132">
        <v>0</v>
      </c>
      <c r="AL29" s="132">
        <v>0</v>
      </c>
      <c r="AM29" s="132">
        <v>2951.4235799999997</v>
      </c>
      <c r="AN29" s="132">
        <v>0</v>
      </c>
      <c r="AO29" s="132">
        <v>0</v>
      </c>
      <c r="AP29" s="132">
        <v>0</v>
      </c>
      <c r="AQ29" s="132">
        <v>26500</v>
      </c>
      <c r="AR29" s="132">
        <v>0</v>
      </c>
      <c r="AS29" s="132">
        <v>0</v>
      </c>
      <c r="AT29" s="132">
        <v>0</v>
      </c>
      <c r="AU29" s="132">
        <v>0</v>
      </c>
      <c r="AV29" s="132">
        <v>144237.6</v>
      </c>
      <c r="AW29" s="132">
        <v>26569.45454545453</v>
      </c>
      <c r="AX29" s="132">
        <v>164451.42358</v>
      </c>
      <c r="AY29" s="132">
        <v>31738.454545454533</v>
      </c>
      <c r="AZ29" s="453">
        <v>335258.47812545451</v>
      </c>
      <c r="BA29" s="453">
        <v>332307.05454545451</v>
      </c>
      <c r="BB29" s="453">
        <v>3500</v>
      </c>
      <c r="BC29" s="453">
        <v>182000</v>
      </c>
      <c r="BD29" s="453">
        <v>0</v>
      </c>
      <c r="BE29" s="453">
        <v>0</v>
      </c>
      <c r="BF29" s="453">
        <v>335258.47812545451</v>
      </c>
      <c r="BG29" s="453" t="s">
        <v>13</v>
      </c>
      <c r="BH29" s="453" t="s">
        <v>13</v>
      </c>
      <c r="BI29" s="453" t="s">
        <v>13</v>
      </c>
      <c r="BJ29" s="133" t="s">
        <v>13</v>
      </c>
      <c r="BK29" s="454" t="s">
        <v>13</v>
      </c>
      <c r="BL29" s="453">
        <v>335258.47812545451</v>
      </c>
      <c r="BM29" s="132">
        <v>335258.47812545451</v>
      </c>
      <c r="BN29" s="132">
        <v>0</v>
      </c>
      <c r="BO29" s="453">
        <v>184951.42358</v>
      </c>
      <c r="BP29" s="453">
        <v>47000</v>
      </c>
      <c r="BQ29" s="132">
        <v>197307.05454545451</v>
      </c>
      <c r="BR29" s="132">
        <v>3794.366433566433</v>
      </c>
      <c r="BS29" s="132">
        <v>3974.9484843750006</v>
      </c>
      <c r="BT29" s="133">
        <v>-4.543003551326813E-2</v>
      </c>
      <c r="BU29" s="133">
        <v>3.043003551326813E-2</v>
      </c>
      <c r="BV29" s="133">
        <v>0</v>
      </c>
      <c r="BW29" s="132">
        <v>6289.8068242330146</v>
      </c>
      <c r="BX29" s="453">
        <v>341548.28494968754</v>
      </c>
      <c r="BY29" s="453">
        <v>6511.4781032632218</v>
      </c>
      <c r="BZ29" s="453" t="s">
        <v>1187</v>
      </c>
      <c r="CA29" s="453">
        <v>6568.2362490324531</v>
      </c>
      <c r="CB29" s="133">
        <v>6.6487009097551342E-2</v>
      </c>
      <c r="CC29" s="132">
        <v>-1382.68</v>
      </c>
      <c r="CD29" s="132">
        <v>340165.60494968755</v>
      </c>
      <c r="CE29" s="132">
        <v>0</v>
      </c>
      <c r="CF29" s="132">
        <v>340165.60494968755</v>
      </c>
      <c r="CG29" s="132">
        <f t="shared" si="0"/>
        <v>58251.169999999969</v>
      </c>
      <c r="CH29" s="132">
        <f t="shared" si="1"/>
        <v>8681.67</v>
      </c>
      <c r="CI29" s="132">
        <v>0</v>
      </c>
      <c r="CJ29" s="132">
        <v>58251.169999999969</v>
      </c>
      <c r="CK29" s="132">
        <v>8681.67</v>
      </c>
    </row>
    <row r="30" spans="1:89" ht="15" hidden="1" customHeight="1" x14ac:dyDescent="0.25">
      <c r="A30" s="135">
        <f>VLOOKUP(D30,'DfE No.'!C:E,3,FALSE)</f>
        <v>245</v>
      </c>
      <c r="B30" s="135">
        <f>VLOOKUP(D30,'Adjusted Factors 19-20'!C:F,4,FALSE)</f>
        <v>0</v>
      </c>
      <c r="C30" s="135">
        <v>124588</v>
      </c>
      <c r="D30" s="135">
        <v>9352084</v>
      </c>
      <c r="E30" s="134" t="s">
        <v>256</v>
      </c>
      <c r="F30" s="452">
        <v>176</v>
      </c>
      <c r="G30" s="452">
        <v>176</v>
      </c>
      <c r="H30" s="452">
        <v>0</v>
      </c>
      <c r="I30" s="132">
        <v>488188.80000000005</v>
      </c>
      <c r="J30" s="132">
        <v>0</v>
      </c>
      <c r="K30" s="132">
        <v>0</v>
      </c>
      <c r="L30" s="132">
        <v>3080.0000000000018</v>
      </c>
      <c r="M30" s="132">
        <v>0</v>
      </c>
      <c r="N30" s="132">
        <v>8336.8421052631566</v>
      </c>
      <c r="O30" s="132">
        <v>0</v>
      </c>
      <c r="P30" s="132">
        <v>0</v>
      </c>
      <c r="Q30" s="132">
        <v>2896.4571428571444</v>
      </c>
      <c r="R30" s="132">
        <v>3620.5714285714257</v>
      </c>
      <c r="S30" s="132">
        <v>784.45714285714098</v>
      </c>
      <c r="T30" s="132">
        <v>0</v>
      </c>
      <c r="U30" s="132">
        <v>0</v>
      </c>
      <c r="V30" s="132">
        <v>0</v>
      </c>
      <c r="W30" s="132">
        <v>0</v>
      </c>
      <c r="X30" s="132">
        <v>0</v>
      </c>
      <c r="Y30" s="132">
        <v>0</v>
      </c>
      <c r="Z30" s="132">
        <v>0</v>
      </c>
      <c r="AA30" s="132">
        <v>0</v>
      </c>
      <c r="AB30" s="132">
        <v>0</v>
      </c>
      <c r="AC30" s="132">
        <v>0</v>
      </c>
      <c r="AD30" s="132">
        <v>0</v>
      </c>
      <c r="AE30" s="132">
        <v>50860.358620689629</v>
      </c>
      <c r="AF30" s="132">
        <v>0</v>
      </c>
      <c r="AG30" s="132">
        <v>0</v>
      </c>
      <c r="AH30" s="132">
        <v>0</v>
      </c>
      <c r="AI30" s="132">
        <v>110000</v>
      </c>
      <c r="AJ30" s="132">
        <v>0</v>
      </c>
      <c r="AK30" s="132">
        <v>0</v>
      </c>
      <c r="AL30" s="132">
        <v>0</v>
      </c>
      <c r="AM30" s="132">
        <v>14082.444599999999</v>
      </c>
      <c r="AN30" s="132">
        <v>0</v>
      </c>
      <c r="AO30" s="132">
        <v>0</v>
      </c>
      <c r="AP30" s="132">
        <v>0</v>
      </c>
      <c r="AQ30" s="132">
        <v>0</v>
      </c>
      <c r="AR30" s="132">
        <v>0</v>
      </c>
      <c r="AS30" s="132">
        <v>0</v>
      </c>
      <c r="AT30" s="132">
        <v>0</v>
      </c>
      <c r="AU30" s="132">
        <v>0</v>
      </c>
      <c r="AV30" s="132">
        <v>488188.80000000005</v>
      </c>
      <c r="AW30" s="132">
        <v>69578.686440238496</v>
      </c>
      <c r="AX30" s="132">
        <v>124082.4446</v>
      </c>
      <c r="AY30" s="132">
        <v>70218.522530464063</v>
      </c>
      <c r="AZ30" s="453">
        <v>681849.93104023859</v>
      </c>
      <c r="BA30" s="453">
        <v>667767.48644023854</v>
      </c>
      <c r="BB30" s="453">
        <v>3500</v>
      </c>
      <c r="BC30" s="453">
        <v>616000</v>
      </c>
      <c r="BD30" s="453">
        <v>0</v>
      </c>
      <c r="BE30" s="453">
        <v>0</v>
      </c>
      <c r="BF30" s="453">
        <v>681849.93104023859</v>
      </c>
      <c r="BG30" s="453" t="s">
        <v>13</v>
      </c>
      <c r="BH30" s="453" t="s">
        <v>13</v>
      </c>
      <c r="BI30" s="453" t="s">
        <v>13</v>
      </c>
      <c r="BJ30" s="133" t="s">
        <v>13</v>
      </c>
      <c r="BK30" s="454" t="s">
        <v>13</v>
      </c>
      <c r="BL30" s="453">
        <v>681849.93104023859</v>
      </c>
      <c r="BM30" s="132">
        <v>681849.93104023859</v>
      </c>
      <c r="BN30" s="132">
        <v>0</v>
      </c>
      <c r="BO30" s="453">
        <v>630082.44460000005</v>
      </c>
      <c r="BP30" s="453">
        <v>506000.00000000006</v>
      </c>
      <c r="BQ30" s="132">
        <v>557767.48644023854</v>
      </c>
      <c r="BR30" s="132">
        <v>3169.1334456831737</v>
      </c>
      <c r="BS30" s="132">
        <v>3070.8854170588234</v>
      </c>
      <c r="BT30" s="133">
        <v>3.1993387991157467E-2</v>
      </c>
      <c r="BU30" s="133">
        <v>-3.1397447153046175E-3</v>
      </c>
      <c r="BV30" s="133">
        <v>0</v>
      </c>
      <c r="BW30" s="132">
        <v>-1696.9561416748966</v>
      </c>
      <c r="BX30" s="453">
        <v>680152.9748985637</v>
      </c>
      <c r="BY30" s="453">
        <v>3784.4916494236572</v>
      </c>
      <c r="BZ30" s="453" t="s">
        <v>1187</v>
      </c>
      <c r="CA30" s="453">
        <v>3864.5055391963847</v>
      </c>
      <c r="CB30" s="133">
        <v>1.7243119476685775E-2</v>
      </c>
      <c r="CC30" s="132">
        <v>-4679.84</v>
      </c>
      <c r="CD30" s="132">
        <v>675473.13489856373</v>
      </c>
      <c r="CE30" s="132">
        <v>0</v>
      </c>
      <c r="CF30" s="132">
        <v>675473.13489856373</v>
      </c>
      <c r="CG30" s="132">
        <f t="shared" si="0"/>
        <v>46312.749999999985</v>
      </c>
      <c r="CH30" s="132">
        <f t="shared" si="1"/>
        <v>5307.73</v>
      </c>
      <c r="CI30" s="132">
        <v>0</v>
      </c>
      <c r="CJ30" s="132">
        <v>46312.749999999985</v>
      </c>
      <c r="CK30" s="132">
        <v>5307.73</v>
      </c>
    </row>
    <row r="31" spans="1:89" ht="15" hidden="1" customHeight="1" x14ac:dyDescent="0.25">
      <c r="A31" s="135">
        <f>VLOOKUP(D31,'DfE No.'!C:E,3,FALSE)</f>
        <v>246</v>
      </c>
      <c r="B31" s="135">
        <f>VLOOKUP(D31,'Adjusted Factors 19-20'!C:F,4,FALSE)</f>
        <v>0</v>
      </c>
      <c r="C31" s="135">
        <v>124589</v>
      </c>
      <c r="D31" s="135">
        <v>9352085</v>
      </c>
      <c r="E31" s="134" t="s">
        <v>257</v>
      </c>
      <c r="F31" s="452">
        <v>81</v>
      </c>
      <c r="G31" s="452">
        <v>81</v>
      </c>
      <c r="H31" s="452">
        <v>0</v>
      </c>
      <c r="I31" s="132">
        <v>224677.80000000002</v>
      </c>
      <c r="J31" s="132">
        <v>0</v>
      </c>
      <c r="K31" s="132">
        <v>0</v>
      </c>
      <c r="L31" s="132">
        <v>440.00000000000068</v>
      </c>
      <c r="M31" s="132">
        <v>0</v>
      </c>
      <c r="N31" s="132">
        <v>2877.6315789473683</v>
      </c>
      <c r="O31" s="132">
        <v>0</v>
      </c>
      <c r="P31" s="132">
        <v>0</v>
      </c>
      <c r="Q31" s="132">
        <v>0</v>
      </c>
      <c r="R31" s="132">
        <v>0</v>
      </c>
      <c r="S31" s="132">
        <v>0</v>
      </c>
      <c r="T31" s="132">
        <v>0</v>
      </c>
      <c r="U31" s="132">
        <v>0</v>
      </c>
      <c r="V31" s="132">
        <v>0</v>
      </c>
      <c r="W31" s="132">
        <v>0</v>
      </c>
      <c r="X31" s="132">
        <v>0</v>
      </c>
      <c r="Y31" s="132">
        <v>0</v>
      </c>
      <c r="Z31" s="132">
        <v>0</v>
      </c>
      <c r="AA31" s="132">
        <v>0</v>
      </c>
      <c r="AB31" s="132">
        <v>1264.0909090909088</v>
      </c>
      <c r="AC31" s="132">
        <v>0</v>
      </c>
      <c r="AD31" s="132">
        <v>0</v>
      </c>
      <c r="AE31" s="132">
        <v>24197.815384615358</v>
      </c>
      <c r="AF31" s="132">
        <v>0</v>
      </c>
      <c r="AG31" s="132">
        <v>0</v>
      </c>
      <c r="AH31" s="132">
        <v>0</v>
      </c>
      <c r="AI31" s="132">
        <v>110000</v>
      </c>
      <c r="AJ31" s="132">
        <v>22963.951935914549</v>
      </c>
      <c r="AK31" s="132">
        <v>0</v>
      </c>
      <c r="AL31" s="132">
        <v>0</v>
      </c>
      <c r="AM31" s="132">
        <v>6319.9253600000002</v>
      </c>
      <c r="AN31" s="132">
        <v>0</v>
      </c>
      <c r="AO31" s="132">
        <v>0</v>
      </c>
      <c r="AP31" s="132">
        <v>0</v>
      </c>
      <c r="AQ31" s="132">
        <v>0</v>
      </c>
      <c r="AR31" s="132">
        <v>0</v>
      </c>
      <c r="AS31" s="132">
        <v>0</v>
      </c>
      <c r="AT31" s="132">
        <v>0</v>
      </c>
      <c r="AU31" s="132">
        <v>0</v>
      </c>
      <c r="AV31" s="132">
        <v>224677.80000000002</v>
      </c>
      <c r="AW31" s="132">
        <v>28779.537872653636</v>
      </c>
      <c r="AX31" s="132">
        <v>139283.87729591454</v>
      </c>
      <c r="AY31" s="132">
        <v>35855.631174089038</v>
      </c>
      <c r="AZ31" s="453">
        <v>392741.21516856819</v>
      </c>
      <c r="BA31" s="453">
        <v>386421.2898085682</v>
      </c>
      <c r="BB31" s="453">
        <v>3500</v>
      </c>
      <c r="BC31" s="453">
        <v>283500</v>
      </c>
      <c r="BD31" s="453">
        <v>0</v>
      </c>
      <c r="BE31" s="453">
        <v>0</v>
      </c>
      <c r="BF31" s="453">
        <v>392741.21516856819</v>
      </c>
      <c r="BG31" s="453" t="s">
        <v>13</v>
      </c>
      <c r="BH31" s="453" t="s">
        <v>13</v>
      </c>
      <c r="BI31" s="453" t="s">
        <v>13</v>
      </c>
      <c r="BJ31" s="133" t="s">
        <v>13</v>
      </c>
      <c r="BK31" s="454" t="s">
        <v>13</v>
      </c>
      <c r="BL31" s="453">
        <v>392741.21516856819</v>
      </c>
      <c r="BM31" s="132">
        <v>392741.21516856819</v>
      </c>
      <c r="BN31" s="132">
        <v>0</v>
      </c>
      <c r="BO31" s="453">
        <v>289819.92535999999</v>
      </c>
      <c r="BP31" s="453">
        <v>150536.04806408545</v>
      </c>
      <c r="BQ31" s="132">
        <v>253457.33787265365</v>
      </c>
      <c r="BR31" s="132">
        <v>3129.1029366994276</v>
      </c>
      <c r="BS31" s="132">
        <v>3127.7980164166938</v>
      </c>
      <c r="BT31" s="133">
        <v>4.1720094324655449E-4</v>
      </c>
      <c r="BU31" s="133">
        <v>-4.0942974127670091E-5</v>
      </c>
      <c r="BV31" s="133">
        <v>0</v>
      </c>
      <c r="BW31" s="132">
        <v>-10.372969614280848</v>
      </c>
      <c r="BX31" s="453">
        <v>392730.84219895391</v>
      </c>
      <c r="BY31" s="453">
        <v>4770.5051461599251</v>
      </c>
      <c r="BZ31" s="453" t="s">
        <v>1187</v>
      </c>
      <c r="CA31" s="453">
        <v>4848.5289160364682</v>
      </c>
      <c r="CB31" s="133">
        <v>-1.7502350549501999E-2</v>
      </c>
      <c r="CC31" s="132">
        <v>-2153.79</v>
      </c>
      <c r="CD31" s="132">
        <v>390577.05219895393</v>
      </c>
      <c r="CE31" s="132">
        <v>0</v>
      </c>
      <c r="CF31" s="132">
        <v>390577.05219895393</v>
      </c>
      <c r="CG31" s="132">
        <f t="shared" si="0"/>
        <v>121308.84000000001</v>
      </c>
      <c r="CH31" s="132">
        <f t="shared" si="1"/>
        <v>2973.17</v>
      </c>
      <c r="CI31" s="132">
        <v>0</v>
      </c>
      <c r="CJ31" s="132">
        <v>121308.84000000001</v>
      </c>
      <c r="CK31" s="132">
        <v>2973.17</v>
      </c>
    </row>
    <row r="32" spans="1:89" ht="15" hidden="1" customHeight="1" x14ac:dyDescent="0.25">
      <c r="A32" s="135">
        <f>VLOOKUP(D32,'DfE No.'!C:E,3,FALSE)</f>
        <v>309</v>
      </c>
      <c r="B32" s="135">
        <f>VLOOKUP(D32,'Adjusted Factors 19-20'!C:F,4,FALSE)</f>
        <v>0</v>
      </c>
      <c r="C32" s="135">
        <v>124593</v>
      </c>
      <c r="D32" s="135">
        <v>9352089</v>
      </c>
      <c r="E32" s="134" t="s">
        <v>1190</v>
      </c>
      <c r="F32" s="452">
        <v>599</v>
      </c>
      <c r="G32" s="452">
        <v>599</v>
      </c>
      <c r="H32" s="452">
        <v>0</v>
      </c>
      <c r="I32" s="132">
        <v>1661506.2000000002</v>
      </c>
      <c r="J32" s="132">
        <v>0</v>
      </c>
      <c r="K32" s="132">
        <v>0</v>
      </c>
      <c r="L32" s="132">
        <v>13640.000000000011</v>
      </c>
      <c r="M32" s="132">
        <v>0</v>
      </c>
      <c r="N32" s="132">
        <v>35756.63265306122</v>
      </c>
      <c r="O32" s="132">
        <v>0</v>
      </c>
      <c r="P32" s="132">
        <v>0</v>
      </c>
      <c r="Q32" s="132">
        <v>1932.9075630252096</v>
      </c>
      <c r="R32" s="132">
        <v>724.84033613445467</v>
      </c>
      <c r="S32" s="132">
        <v>392.62184873949508</v>
      </c>
      <c r="T32" s="132">
        <v>422.82352941176396</v>
      </c>
      <c r="U32" s="132">
        <v>0</v>
      </c>
      <c r="V32" s="132">
        <v>0</v>
      </c>
      <c r="W32" s="132">
        <v>0</v>
      </c>
      <c r="X32" s="132">
        <v>0</v>
      </c>
      <c r="Y32" s="132">
        <v>0</v>
      </c>
      <c r="Z32" s="132">
        <v>0</v>
      </c>
      <c r="AA32" s="132">
        <v>0</v>
      </c>
      <c r="AB32" s="132">
        <v>13336.757518796989</v>
      </c>
      <c r="AC32" s="132">
        <v>0</v>
      </c>
      <c r="AD32" s="132">
        <v>0</v>
      </c>
      <c r="AE32" s="132">
        <v>177958.72093023275</v>
      </c>
      <c r="AF32" s="132">
        <v>0</v>
      </c>
      <c r="AG32" s="132">
        <v>0</v>
      </c>
      <c r="AH32" s="132">
        <v>0</v>
      </c>
      <c r="AI32" s="132">
        <v>110000</v>
      </c>
      <c r="AJ32" s="132">
        <v>0</v>
      </c>
      <c r="AK32" s="132">
        <v>0</v>
      </c>
      <c r="AL32" s="132">
        <v>0</v>
      </c>
      <c r="AM32" s="132">
        <v>41567.294999999998</v>
      </c>
      <c r="AN32" s="132">
        <v>0</v>
      </c>
      <c r="AO32" s="132">
        <v>0</v>
      </c>
      <c r="AP32" s="132">
        <v>0</v>
      </c>
      <c r="AQ32" s="132">
        <v>0</v>
      </c>
      <c r="AR32" s="132">
        <v>0</v>
      </c>
      <c r="AS32" s="132">
        <v>0</v>
      </c>
      <c r="AT32" s="132">
        <v>0</v>
      </c>
      <c r="AU32" s="132">
        <v>0</v>
      </c>
      <c r="AV32" s="132">
        <v>1661506.2000000002</v>
      </c>
      <c r="AW32" s="132">
        <v>244165.3043794019</v>
      </c>
      <c r="AX32" s="132">
        <v>151567.29499999998</v>
      </c>
      <c r="AY32" s="132">
        <v>214392.63389541884</v>
      </c>
      <c r="AZ32" s="453">
        <v>2057238.7993794021</v>
      </c>
      <c r="BA32" s="453">
        <v>2015671.5043794021</v>
      </c>
      <c r="BB32" s="453">
        <v>3500</v>
      </c>
      <c r="BC32" s="453">
        <v>2096500</v>
      </c>
      <c r="BD32" s="453">
        <v>80828.495620597852</v>
      </c>
      <c r="BE32" s="453">
        <v>0</v>
      </c>
      <c r="BF32" s="453">
        <v>2138067.2949999999</v>
      </c>
      <c r="BG32" s="453" t="s">
        <v>13</v>
      </c>
      <c r="BH32" s="453" t="s">
        <v>13</v>
      </c>
      <c r="BI32" s="453" t="s">
        <v>13</v>
      </c>
      <c r="BJ32" s="133" t="s">
        <v>13</v>
      </c>
      <c r="BK32" s="454" t="s">
        <v>13</v>
      </c>
      <c r="BL32" s="453">
        <v>2138067.2949999999</v>
      </c>
      <c r="BM32" s="132">
        <v>2138067.2949999999</v>
      </c>
      <c r="BN32" s="132">
        <v>0</v>
      </c>
      <c r="BO32" s="453">
        <v>2138067.2949999999</v>
      </c>
      <c r="BP32" s="453">
        <v>1986500</v>
      </c>
      <c r="BQ32" s="132">
        <v>1986500</v>
      </c>
      <c r="BR32" s="132">
        <v>3316.3606010016692</v>
      </c>
      <c r="BS32" s="132">
        <v>3112.925170068027</v>
      </c>
      <c r="BT32" s="133">
        <v>6.5351853905693646E-2</v>
      </c>
      <c r="BU32" s="133">
        <v>-6.413454492299229E-3</v>
      </c>
      <c r="BV32" s="133">
        <v>0</v>
      </c>
      <c r="BW32" s="132">
        <v>0</v>
      </c>
      <c r="BX32" s="453">
        <v>2138067.2949999999</v>
      </c>
      <c r="BY32" s="453">
        <v>3500</v>
      </c>
      <c r="BZ32" s="453" t="s">
        <v>1187</v>
      </c>
      <c r="CA32" s="453">
        <v>3569.3944824707846</v>
      </c>
      <c r="CB32" s="133">
        <v>5.9428408302586222E-2</v>
      </c>
      <c r="CC32" s="132">
        <v>-15927.41</v>
      </c>
      <c r="CD32" s="132">
        <v>2122139.8849999998</v>
      </c>
      <c r="CE32" s="132">
        <v>0</v>
      </c>
      <c r="CF32" s="132">
        <v>2122139.8849999998</v>
      </c>
      <c r="CG32" s="132">
        <f t="shared" si="0"/>
        <v>63710.740000000078</v>
      </c>
      <c r="CH32" s="132">
        <f t="shared" si="1"/>
        <v>1421.09</v>
      </c>
      <c r="CI32" s="132">
        <v>80828.495620597852</v>
      </c>
      <c r="CJ32" s="132">
        <v>63710.740000000078</v>
      </c>
      <c r="CK32" s="132">
        <v>1421.09</v>
      </c>
    </row>
    <row r="33" spans="1:89" ht="15" hidden="1" customHeight="1" x14ac:dyDescent="0.25">
      <c r="A33" s="135">
        <f>VLOOKUP(D33,'DfE No.'!C:E,3,FALSE)</f>
        <v>310</v>
      </c>
      <c r="B33" s="135">
        <f>VLOOKUP(D33,'Adjusted Factors 19-20'!C:F,4,FALSE)</f>
        <v>0</v>
      </c>
      <c r="C33" s="135">
        <v>124595</v>
      </c>
      <c r="D33" s="135">
        <v>9352092</v>
      </c>
      <c r="E33" s="134" t="s">
        <v>292</v>
      </c>
      <c r="F33" s="452">
        <v>107</v>
      </c>
      <c r="G33" s="452">
        <v>107</v>
      </c>
      <c r="H33" s="452">
        <v>0</v>
      </c>
      <c r="I33" s="132">
        <v>296796.60000000003</v>
      </c>
      <c r="J33" s="132">
        <v>0</v>
      </c>
      <c r="K33" s="132">
        <v>0</v>
      </c>
      <c r="L33" s="132">
        <v>2199.9999999999986</v>
      </c>
      <c r="M33" s="132">
        <v>0</v>
      </c>
      <c r="N33" s="132">
        <v>2699.9999999999986</v>
      </c>
      <c r="O33" s="132">
        <v>0</v>
      </c>
      <c r="P33" s="132">
        <v>201.88679245283012</v>
      </c>
      <c r="Q33" s="132">
        <v>242.26415094339615</v>
      </c>
      <c r="R33" s="132">
        <v>0</v>
      </c>
      <c r="S33" s="132">
        <v>0</v>
      </c>
      <c r="T33" s="132">
        <v>0</v>
      </c>
      <c r="U33" s="132">
        <v>0</v>
      </c>
      <c r="V33" s="132">
        <v>0</v>
      </c>
      <c r="W33" s="132">
        <v>0</v>
      </c>
      <c r="X33" s="132">
        <v>0</v>
      </c>
      <c r="Y33" s="132">
        <v>0</v>
      </c>
      <c r="Z33" s="132">
        <v>0</v>
      </c>
      <c r="AA33" s="132">
        <v>0</v>
      </c>
      <c r="AB33" s="132">
        <v>619.15730337078776</v>
      </c>
      <c r="AC33" s="132">
        <v>0</v>
      </c>
      <c r="AD33" s="132">
        <v>0</v>
      </c>
      <c r="AE33" s="132">
        <v>33449.458823529356</v>
      </c>
      <c r="AF33" s="132">
        <v>0</v>
      </c>
      <c r="AG33" s="132">
        <v>0</v>
      </c>
      <c r="AH33" s="132">
        <v>0</v>
      </c>
      <c r="AI33" s="132">
        <v>110000</v>
      </c>
      <c r="AJ33" s="132">
        <v>0</v>
      </c>
      <c r="AK33" s="132">
        <v>0</v>
      </c>
      <c r="AL33" s="132">
        <v>0</v>
      </c>
      <c r="AM33" s="132">
        <v>7039.0249999999996</v>
      </c>
      <c r="AN33" s="132">
        <v>0</v>
      </c>
      <c r="AO33" s="132">
        <v>0</v>
      </c>
      <c r="AP33" s="132">
        <v>0</v>
      </c>
      <c r="AQ33" s="132">
        <v>0</v>
      </c>
      <c r="AR33" s="132">
        <v>0</v>
      </c>
      <c r="AS33" s="132">
        <v>0</v>
      </c>
      <c r="AT33" s="132">
        <v>0</v>
      </c>
      <c r="AU33" s="132">
        <v>0</v>
      </c>
      <c r="AV33" s="132">
        <v>296796.60000000003</v>
      </c>
      <c r="AW33" s="132">
        <v>39412.767070296366</v>
      </c>
      <c r="AX33" s="132">
        <v>117039.02499999999</v>
      </c>
      <c r="AY33" s="132">
        <v>46120.534295227466</v>
      </c>
      <c r="AZ33" s="453">
        <v>453248.39207029645</v>
      </c>
      <c r="BA33" s="453">
        <v>446209.36707029643</v>
      </c>
      <c r="BB33" s="453">
        <v>3500</v>
      </c>
      <c r="BC33" s="453">
        <v>374500</v>
      </c>
      <c r="BD33" s="453">
        <v>0</v>
      </c>
      <c r="BE33" s="453">
        <v>0</v>
      </c>
      <c r="BF33" s="453">
        <v>453248.39207029645</v>
      </c>
      <c r="BG33" s="453" t="s">
        <v>13</v>
      </c>
      <c r="BH33" s="453" t="s">
        <v>13</v>
      </c>
      <c r="BI33" s="453" t="s">
        <v>13</v>
      </c>
      <c r="BJ33" s="133" t="s">
        <v>13</v>
      </c>
      <c r="BK33" s="454" t="s">
        <v>13</v>
      </c>
      <c r="BL33" s="453">
        <v>453248.39207029645</v>
      </c>
      <c r="BM33" s="132">
        <v>453248.39207029634</v>
      </c>
      <c r="BN33" s="132">
        <v>0</v>
      </c>
      <c r="BO33" s="453">
        <v>381539.02500000002</v>
      </c>
      <c r="BP33" s="453">
        <v>264500</v>
      </c>
      <c r="BQ33" s="132">
        <v>336209.36707029643</v>
      </c>
      <c r="BR33" s="132">
        <v>3142.1436174794057</v>
      </c>
      <c r="BS33" s="132">
        <v>2998.670881188119</v>
      </c>
      <c r="BT33" s="133">
        <v>4.7845442856483365E-2</v>
      </c>
      <c r="BU33" s="133">
        <v>-4.6954225792395646E-3</v>
      </c>
      <c r="BV33" s="133">
        <v>0</v>
      </c>
      <c r="BW33" s="132">
        <v>-1506.5628850665619</v>
      </c>
      <c r="BX33" s="453">
        <v>451741.8291852299</v>
      </c>
      <c r="BY33" s="453">
        <v>4156.1009736937376</v>
      </c>
      <c r="BZ33" s="453" t="s">
        <v>1187</v>
      </c>
      <c r="CA33" s="453">
        <v>4221.8862540675691</v>
      </c>
      <c r="CB33" s="133">
        <v>1.5859918935910988E-2</v>
      </c>
      <c r="CC33" s="132">
        <v>-2845.13</v>
      </c>
      <c r="CD33" s="132">
        <v>448896.6991852299</v>
      </c>
      <c r="CE33" s="132">
        <v>0</v>
      </c>
      <c r="CF33" s="132">
        <v>448896.6991852299</v>
      </c>
      <c r="CG33" s="132">
        <f t="shared" si="0"/>
        <v>19450.469999999979</v>
      </c>
      <c r="CH33" s="132">
        <f t="shared" si="1"/>
        <v>2941.8199999999997</v>
      </c>
      <c r="CI33" s="132">
        <v>0</v>
      </c>
      <c r="CJ33" s="132">
        <v>19450.469999999979</v>
      </c>
      <c r="CK33" s="132">
        <v>2941.8199999999997</v>
      </c>
    </row>
    <row r="34" spans="1:89" ht="15" hidden="1" customHeight="1" x14ac:dyDescent="0.25">
      <c r="A34" s="135">
        <f>VLOOKUP(D34,'DfE No.'!C:E,3,FALSE)</f>
        <v>314</v>
      </c>
      <c r="B34" s="135">
        <f>VLOOKUP(D34,'Adjusted Factors 19-20'!C:F,4,FALSE)</f>
        <v>0</v>
      </c>
      <c r="C34" s="135">
        <v>124597</v>
      </c>
      <c r="D34" s="135">
        <v>9352095</v>
      </c>
      <c r="E34" s="134" t="s">
        <v>295</v>
      </c>
      <c r="F34" s="452">
        <v>168</v>
      </c>
      <c r="G34" s="452">
        <v>168</v>
      </c>
      <c r="H34" s="452">
        <v>0</v>
      </c>
      <c r="I34" s="132">
        <v>465998.4</v>
      </c>
      <c r="J34" s="132">
        <v>0</v>
      </c>
      <c r="K34" s="132">
        <v>0</v>
      </c>
      <c r="L34" s="132">
        <v>11880.000000000022</v>
      </c>
      <c r="M34" s="132">
        <v>0</v>
      </c>
      <c r="N34" s="132">
        <v>27271.656441717791</v>
      </c>
      <c r="O34" s="132">
        <v>0</v>
      </c>
      <c r="P34" s="132">
        <v>600.00000000000148</v>
      </c>
      <c r="Q34" s="132">
        <v>0</v>
      </c>
      <c r="R34" s="132">
        <v>359.99999999999989</v>
      </c>
      <c r="S34" s="132">
        <v>0</v>
      </c>
      <c r="T34" s="132">
        <v>0</v>
      </c>
      <c r="U34" s="132">
        <v>0</v>
      </c>
      <c r="V34" s="132">
        <v>0</v>
      </c>
      <c r="W34" s="132">
        <v>0</v>
      </c>
      <c r="X34" s="132">
        <v>0</v>
      </c>
      <c r="Y34" s="132">
        <v>0</v>
      </c>
      <c r="Z34" s="132">
        <v>0</v>
      </c>
      <c r="AA34" s="132">
        <v>0</v>
      </c>
      <c r="AB34" s="132">
        <v>1169.189189189188</v>
      </c>
      <c r="AC34" s="132">
        <v>0</v>
      </c>
      <c r="AD34" s="132">
        <v>0</v>
      </c>
      <c r="AE34" s="132">
        <v>79886.333333333372</v>
      </c>
      <c r="AF34" s="132">
        <v>0</v>
      </c>
      <c r="AG34" s="132">
        <v>0</v>
      </c>
      <c r="AH34" s="132">
        <v>0</v>
      </c>
      <c r="AI34" s="132">
        <v>110000</v>
      </c>
      <c r="AJ34" s="132">
        <v>0</v>
      </c>
      <c r="AK34" s="132">
        <v>0</v>
      </c>
      <c r="AL34" s="132">
        <v>0</v>
      </c>
      <c r="AM34" s="132">
        <v>15112.865880000001</v>
      </c>
      <c r="AN34" s="132">
        <v>0</v>
      </c>
      <c r="AO34" s="132">
        <v>0</v>
      </c>
      <c r="AP34" s="132">
        <v>0</v>
      </c>
      <c r="AQ34" s="132">
        <v>0</v>
      </c>
      <c r="AR34" s="132">
        <v>0</v>
      </c>
      <c r="AS34" s="132">
        <v>0</v>
      </c>
      <c r="AT34" s="132">
        <v>0</v>
      </c>
      <c r="AU34" s="132">
        <v>0</v>
      </c>
      <c r="AV34" s="132">
        <v>465998.4</v>
      </c>
      <c r="AW34" s="132">
        <v>121167.17896424037</v>
      </c>
      <c r="AX34" s="132">
        <v>125112.86588</v>
      </c>
      <c r="AY34" s="132">
        <v>109941.16155419228</v>
      </c>
      <c r="AZ34" s="453">
        <v>712278.44484424032</v>
      </c>
      <c r="BA34" s="453">
        <v>697165.57896424027</v>
      </c>
      <c r="BB34" s="453">
        <v>3500</v>
      </c>
      <c r="BC34" s="453">
        <v>588000</v>
      </c>
      <c r="BD34" s="453">
        <v>0</v>
      </c>
      <c r="BE34" s="453">
        <v>0</v>
      </c>
      <c r="BF34" s="453">
        <v>712278.44484424032</v>
      </c>
      <c r="BG34" s="453" t="s">
        <v>13</v>
      </c>
      <c r="BH34" s="453" t="s">
        <v>13</v>
      </c>
      <c r="BI34" s="453" t="s">
        <v>13</v>
      </c>
      <c r="BJ34" s="133" t="s">
        <v>13</v>
      </c>
      <c r="BK34" s="454" t="s">
        <v>13</v>
      </c>
      <c r="BL34" s="453">
        <v>712278.44484424032</v>
      </c>
      <c r="BM34" s="132">
        <v>712278.44484424032</v>
      </c>
      <c r="BN34" s="132">
        <v>0</v>
      </c>
      <c r="BO34" s="453">
        <v>603112.86588000006</v>
      </c>
      <c r="BP34" s="453">
        <v>478000.00000000006</v>
      </c>
      <c r="BQ34" s="132">
        <v>587165.57896424027</v>
      </c>
      <c r="BR34" s="132">
        <v>3495.0332081204779</v>
      </c>
      <c r="BS34" s="132">
        <v>3340.2620691358024</v>
      </c>
      <c r="BT34" s="133">
        <v>4.6335028743633294E-2</v>
      </c>
      <c r="BU34" s="133">
        <v>-4.5471946163225634E-3</v>
      </c>
      <c r="BV34" s="133">
        <v>0</v>
      </c>
      <c r="BW34" s="132">
        <v>-2551.7220452439724</v>
      </c>
      <c r="BX34" s="453">
        <v>709726.72279899637</v>
      </c>
      <c r="BY34" s="453">
        <v>4134.606291184502</v>
      </c>
      <c r="BZ34" s="453" t="s">
        <v>1187</v>
      </c>
      <c r="CA34" s="453">
        <v>4224.5638261845024</v>
      </c>
      <c r="CB34" s="133">
        <v>2.7735496951569516E-2</v>
      </c>
      <c r="CC34" s="132">
        <v>-4467.12</v>
      </c>
      <c r="CD34" s="132">
        <v>705259.60279899638</v>
      </c>
      <c r="CE34" s="132">
        <v>0</v>
      </c>
      <c r="CF34" s="132">
        <v>705259.60279899638</v>
      </c>
      <c r="CG34" s="132">
        <f t="shared" si="0"/>
        <v>23527.890000000043</v>
      </c>
      <c r="CH34" s="132">
        <f t="shared" si="1"/>
        <v>6408.78</v>
      </c>
      <c r="CI34" s="132">
        <v>0</v>
      </c>
      <c r="CJ34" s="132">
        <v>23527.890000000043</v>
      </c>
      <c r="CK34" s="132">
        <v>6408.78</v>
      </c>
    </row>
    <row r="35" spans="1:89" ht="15" hidden="1" customHeight="1" x14ac:dyDescent="0.25">
      <c r="A35" s="135">
        <f>VLOOKUP(D35,'DfE No.'!C:E,3,FALSE)</f>
        <v>318</v>
      </c>
      <c r="B35" s="135">
        <f>VLOOKUP(D35,'Adjusted Factors 19-20'!C:F,4,FALSE)</f>
        <v>0</v>
      </c>
      <c r="C35" s="135">
        <v>124602</v>
      </c>
      <c r="D35" s="135">
        <v>9352101</v>
      </c>
      <c r="E35" s="134" t="s">
        <v>298</v>
      </c>
      <c r="F35" s="452">
        <v>56</v>
      </c>
      <c r="G35" s="452">
        <v>56</v>
      </c>
      <c r="H35" s="452">
        <v>0</v>
      </c>
      <c r="I35" s="132">
        <v>155332.80000000002</v>
      </c>
      <c r="J35" s="132">
        <v>0</v>
      </c>
      <c r="K35" s="132">
        <v>0</v>
      </c>
      <c r="L35" s="132">
        <v>0</v>
      </c>
      <c r="M35" s="132">
        <v>0</v>
      </c>
      <c r="N35" s="132">
        <v>4100.3389830508477</v>
      </c>
      <c r="O35" s="132">
        <v>0</v>
      </c>
      <c r="P35" s="132">
        <v>0</v>
      </c>
      <c r="Q35" s="132">
        <v>0</v>
      </c>
      <c r="R35" s="132">
        <v>0</v>
      </c>
      <c r="S35" s="132">
        <v>0</v>
      </c>
      <c r="T35" s="132">
        <v>0</v>
      </c>
      <c r="U35" s="132">
        <v>0</v>
      </c>
      <c r="V35" s="132">
        <v>0</v>
      </c>
      <c r="W35" s="132">
        <v>0</v>
      </c>
      <c r="X35" s="132">
        <v>0</v>
      </c>
      <c r="Y35" s="132">
        <v>0</v>
      </c>
      <c r="Z35" s="132">
        <v>0</v>
      </c>
      <c r="AA35" s="132">
        <v>0</v>
      </c>
      <c r="AB35" s="132">
        <v>600.83333333333235</v>
      </c>
      <c r="AC35" s="132">
        <v>0</v>
      </c>
      <c r="AD35" s="132">
        <v>0</v>
      </c>
      <c r="AE35" s="132">
        <v>26619.534883720906</v>
      </c>
      <c r="AF35" s="132">
        <v>0</v>
      </c>
      <c r="AG35" s="132">
        <v>0</v>
      </c>
      <c r="AH35" s="132">
        <v>0</v>
      </c>
      <c r="AI35" s="132">
        <v>110000</v>
      </c>
      <c r="AJ35" s="132">
        <v>0</v>
      </c>
      <c r="AK35" s="132">
        <v>0</v>
      </c>
      <c r="AL35" s="132">
        <v>0</v>
      </c>
      <c r="AM35" s="132">
        <v>6305.7911000000004</v>
      </c>
      <c r="AN35" s="132">
        <v>0</v>
      </c>
      <c r="AO35" s="132">
        <v>0</v>
      </c>
      <c r="AP35" s="132">
        <v>0</v>
      </c>
      <c r="AQ35" s="132">
        <v>0</v>
      </c>
      <c r="AR35" s="132">
        <v>0</v>
      </c>
      <c r="AS35" s="132">
        <v>0</v>
      </c>
      <c r="AT35" s="132">
        <v>0</v>
      </c>
      <c r="AU35" s="132">
        <v>0</v>
      </c>
      <c r="AV35" s="132">
        <v>155332.80000000002</v>
      </c>
      <c r="AW35" s="132">
        <v>31320.707200105084</v>
      </c>
      <c r="AX35" s="132">
        <v>116305.7911</v>
      </c>
      <c r="AY35" s="132">
        <v>38668.704375246329</v>
      </c>
      <c r="AZ35" s="453">
        <v>302959.29830010515</v>
      </c>
      <c r="BA35" s="453">
        <v>296653.50720010517</v>
      </c>
      <c r="BB35" s="453">
        <v>3500</v>
      </c>
      <c r="BC35" s="453">
        <v>196000</v>
      </c>
      <c r="BD35" s="453">
        <v>0</v>
      </c>
      <c r="BE35" s="453">
        <v>0</v>
      </c>
      <c r="BF35" s="453">
        <v>302959.29830010515</v>
      </c>
      <c r="BG35" s="453" t="s">
        <v>13</v>
      </c>
      <c r="BH35" s="453" t="s">
        <v>13</v>
      </c>
      <c r="BI35" s="453" t="s">
        <v>13</v>
      </c>
      <c r="BJ35" s="133" t="s">
        <v>13</v>
      </c>
      <c r="BK35" s="454" t="s">
        <v>13</v>
      </c>
      <c r="BL35" s="453">
        <v>302959.29830010515</v>
      </c>
      <c r="BM35" s="132">
        <v>302959.29830010515</v>
      </c>
      <c r="BN35" s="132">
        <v>0</v>
      </c>
      <c r="BO35" s="453">
        <v>202305.7911</v>
      </c>
      <c r="BP35" s="453">
        <v>86000</v>
      </c>
      <c r="BQ35" s="132">
        <v>186653.50720010514</v>
      </c>
      <c r="BR35" s="132">
        <v>3333.0983428590202</v>
      </c>
      <c r="BS35" s="132">
        <v>3356.2091918032784</v>
      </c>
      <c r="BT35" s="133">
        <v>-6.8859977502894422E-3</v>
      </c>
      <c r="BU35" s="133">
        <v>0</v>
      </c>
      <c r="BV35" s="133">
        <v>0</v>
      </c>
      <c r="BW35" s="132">
        <v>0</v>
      </c>
      <c r="BX35" s="453">
        <v>302959.29830010515</v>
      </c>
      <c r="BY35" s="453">
        <v>5297.3840571447354</v>
      </c>
      <c r="BZ35" s="453" t="s">
        <v>1187</v>
      </c>
      <c r="CA35" s="453">
        <v>5409.987469644735</v>
      </c>
      <c r="CB35" s="133">
        <v>2.8390335658943666E-2</v>
      </c>
      <c r="CC35" s="132">
        <v>-1489.04</v>
      </c>
      <c r="CD35" s="132">
        <v>301470.25830010517</v>
      </c>
      <c r="CE35" s="132">
        <v>0</v>
      </c>
      <c r="CF35" s="132">
        <v>301470.25830010517</v>
      </c>
      <c r="CG35" s="132">
        <f t="shared" si="0"/>
        <v>75771.859999999986</v>
      </c>
      <c r="CH35" s="132">
        <f t="shared" si="1"/>
        <v>20502</v>
      </c>
      <c r="CI35" s="132">
        <v>0</v>
      </c>
      <c r="CJ35" s="132">
        <v>75771.859999999986</v>
      </c>
      <c r="CK35" s="132">
        <v>20502</v>
      </c>
    </row>
    <row r="36" spans="1:89" ht="15" hidden="1" customHeight="1" x14ac:dyDescent="0.25">
      <c r="A36" s="135">
        <f>VLOOKUP(D36,'DfE No.'!C:E,3,FALSE)</f>
        <v>494</v>
      </c>
      <c r="B36" s="135">
        <f>VLOOKUP(D36,'Adjusted Factors 19-20'!C:F,4,FALSE)</f>
        <v>0</v>
      </c>
      <c r="C36" s="135">
        <v>124604</v>
      </c>
      <c r="D36" s="135">
        <v>9352105</v>
      </c>
      <c r="E36" s="134" t="s">
        <v>398</v>
      </c>
      <c r="F36" s="452">
        <v>123</v>
      </c>
      <c r="G36" s="452">
        <v>123</v>
      </c>
      <c r="H36" s="452">
        <v>0</v>
      </c>
      <c r="I36" s="132">
        <v>341177.4</v>
      </c>
      <c r="J36" s="132">
        <v>0</v>
      </c>
      <c r="K36" s="132">
        <v>0</v>
      </c>
      <c r="L36" s="132">
        <v>879.99999999999909</v>
      </c>
      <c r="M36" s="132">
        <v>0</v>
      </c>
      <c r="N36" s="132">
        <v>5153.2758620689656</v>
      </c>
      <c r="O36" s="132">
        <v>0</v>
      </c>
      <c r="P36" s="132">
        <v>200.00000000000006</v>
      </c>
      <c r="Q36" s="132">
        <v>0</v>
      </c>
      <c r="R36" s="132">
        <v>0</v>
      </c>
      <c r="S36" s="132">
        <v>0</v>
      </c>
      <c r="T36" s="132">
        <v>0</v>
      </c>
      <c r="U36" s="132">
        <v>0</v>
      </c>
      <c r="V36" s="132">
        <v>0</v>
      </c>
      <c r="W36" s="132">
        <v>0</v>
      </c>
      <c r="X36" s="132">
        <v>0</v>
      </c>
      <c r="Y36" s="132">
        <v>0</v>
      </c>
      <c r="Z36" s="132">
        <v>0</v>
      </c>
      <c r="AA36" s="132">
        <v>0</v>
      </c>
      <c r="AB36" s="132">
        <v>5701.05</v>
      </c>
      <c r="AC36" s="132">
        <v>0</v>
      </c>
      <c r="AD36" s="132">
        <v>0</v>
      </c>
      <c r="AE36" s="132">
        <v>29998.022727272779</v>
      </c>
      <c r="AF36" s="132">
        <v>0</v>
      </c>
      <c r="AG36" s="132">
        <v>0</v>
      </c>
      <c r="AH36" s="132">
        <v>0</v>
      </c>
      <c r="AI36" s="132">
        <v>110000</v>
      </c>
      <c r="AJ36" s="132">
        <v>8945.2603471294988</v>
      </c>
      <c r="AK36" s="132">
        <v>0</v>
      </c>
      <c r="AL36" s="132">
        <v>0</v>
      </c>
      <c r="AM36" s="132">
        <v>9617.2754999999997</v>
      </c>
      <c r="AN36" s="132">
        <v>0</v>
      </c>
      <c r="AO36" s="132">
        <v>0</v>
      </c>
      <c r="AP36" s="132">
        <v>0</v>
      </c>
      <c r="AQ36" s="132">
        <v>0</v>
      </c>
      <c r="AR36" s="132">
        <v>0</v>
      </c>
      <c r="AS36" s="132">
        <v>0</v>
      </c>
      <c r="AT36" s="132">
        <v>0</v>
      </c>
      <c r="AU36" s="132">
        <v>0</v>
      </c>
      <c r="AV36" s="132">
        <v>341177.4</v>
      </c>
      <c r="AW36" s="132">
        <v>41932.348589341746</v>
      </c>
      <c r="AX36" s="132">
        <v>128562.5358471295</v>
      </c>
      <c r="AY36" s="132">
        <v>43113.660658307264</v>
      </c>
      <c r="AZ36" s="453">
        <v>511672.28443647129</v>
      </c>
      <c r="BA36" s="453">
        <v>502055.00893647131</v>
      </c>
      <c r="BB36" s="453">
        <v>3500</v>
      </c>
      <c r="BC36" s="453">
        <v>430500</v>
      </c>
      <c r="BD36" s="453">
        <v>0</v>
      </c>
      <c r="BE36" s="453">
        <v>0</v>
      </c>
      <c r="BF36" s="453">
        <v>511672.28443647129</v>
      </c>
      <c r="BG36" s="453" t="s">
        <v>13</v>
      </c>
      <c r="BH36" s="453" t="s">
        <v>13</v>
      </c>
      <c r="BI36" s="453" t="s">
        <v>13</v>
      </c>
      <c r="BJ36" s="133" t="s">
        <v>13</v>
      </c>
      <c r="BK36" s="454" t="s">
        <v>13</v>
      </c>
      <c r="BL36" s="453">
        <v>511672.28443647129</v>
      </c>
      <c r="BM36" s="132">
        <v>511672.28443647129</v>
      </c>
      <c r="BN36" s="132">
        <v>0</v>
      </c>
      <c r="BO36" s="453">
        <v>440117.27549999999</v>
      </c>
      <c r="BP36" s="453">
        <v>311554.73965287051</v>
      </c>
      <c r="BQ36" s="132">
        <v>383109.74858934182</v>
      </c>
      <c r="BR36" s="132">
        <v>3114.7134031653804</v>
      </c>
      <c r="BS36" s="132">
        <v>3142.4763654405879</v>
      </c>
      <c r="BT36" s="133">
        <v>-8.8347402006044833E-3</v>
      </c>
      <c r="BU36" s="133">
        <v>0</v>
      </c>
      <c r="BV36" s="133">
        <v>0</v>
      </c>
      <c r="BW36" s="132">
        <v>0</v>
      </c>
      <c r="BX36" s="453">
        <v>511672.28443647129</v>
      </c>
      <c r="BY36" s="453">
        <v>4081.748040133913</v>
      </c>
      <c r="BZ36" s="453" t="s">
        <v>1187</v>
      </c>
      <c r="CA36" s="453">
        <v>4159.9372718412296</v>
      </c>
      <c r="CB36" s="133">
        <v>-1.2385336745840081E-2</v>
      </c>
      <c r="CC36" s="132">
        <v>-3270.57</v>
      </c>
      <c r="CD36" s="132">
        <v>508401.71443647129</v>
      </c>
      <c r="CE36" s="132">
        <v>0</v>
      </c>
      <c r="CF36" s="132">
        <v>508401.71443647129</v>
      </c>
      <c r="CG36" s="132">
        <f t="shared" si="0"/>
        <v>-8439.7000000000025</v>
      </c>
      <c r="CH36" s="132">
        <f t="shared" si="1"/>
        <v>2135.5100000000002</v>
      </c>
      <c r="CI36" s="132">
        <v>0</v>
      </c>
      <c r="CJ36" s="132">
        <v>-8439.7000000000025</v>
      </c>
      <c r="CK36" s="132">
        <v>2135.5100000000002</v>
      </c>
    </row>
    <row r="37" spans="1:89" ht="15" hidden="1" customHeight="1" x14ac:dyDescent="0.25">
      <c r="A37" s="135">
        <f>VLOOKUP(D37,'DfE No.'!C:E,3,FALSE)</f>
        <v>97</v>
      </c>
      <c r="B37" s="135">
        <f>VLOOKUP(D37,'Adjusted Factors 19-20'!C:F,4,FALSE)</f>
        <v>0</v>
      </c>
      <c r="C37" s="135">
        <v>124607</v>
      </c>
      <c r="D37" s="135">
        <v>9352108</v>
      </c>
      <c r="E37" s="134" t="s">
        <v>205</v>
      </c>
      <c r="F37" s="452">
        <v>42</v>
      </c>
      <c r="G37" s="452">
        <v>42</v>
      </c>
      <c r="H37" s="452">
        <v>0</v>
      </c>
      <c r="I37" s="132">
        <v>116499.6</v>
      </c>
      <c r="J37" s="132">
        <v>0</v>
      </c>
      <c r="K37" s="132">
        <v>0</v>
      </c>
      <c r="L37" s="132">
        <v>2640.0000000000023</v>
      </c>
      <c r="M37" s="132">
        <v>0</v>
      </c>
      <c r="N37" s="132">
        <v>7731.8181818181811</v>
      </c>
      <c r="O37" s="132">
        <v>0</v>
      </c>
      <c r="P37" s="132">
        <v>199.99999999999994</v>
      </c>
      <c r="Q37" s="132">
        <v>0</v>
      </c>
      <c r="R37" s="132">
        <v>0</v>
      </c>
      <c r="S37" s="132">
        <v>0</v>
      </c>
      <c r="T37" s="132">
        <v>0</v>
      </c>
      <c r="U37" s="132">
        <v>0</v>
      </c>
      <c r="V37" s="132">
        <v>0</v>
      </c>
      <c r="W37" s="132">
        <v>0</v>
      </c>
      <c r="X37" s="132">
        <v>0</v>
      </c>
      <c r="Y37" s="132">
        <v>0</v>
      </c>
      <c r="Z37" s="132">
        <v>0</v>
      </c>
      <c r="AA37" s="132">
        <v>0</v>
      </c>
      <c r="AB37" s="132">
        <v>0</v>
      </c>
      <c r="AC37" s="132">
        <v>0</v>
      </c>
      <c r="AD37" s="132">
        <v>0</v>
      </c>
      <c r="AE37" s="132">
        <v>20199.529411764721</v>
      </c>
      <c r="AF37" s="132">
        <v>0</v>
      </c>
      <c r="AG37" s="132">
        <v>0</v>
      </c>
      <c r="AH37" s="132">
        <v>0</v>
      </c>
      <c r="AI37" s="132">
        <v>110000</v>
      </c>
      <c r="AJ37" s="132">
        <v>25000</v>
      </c>
      <c r="AK37" s="132">
        <v>0</v>
      </c>
      <c r="AL37" s="132">
        <v>0</v>
      </c>
      <c r="AM37" s="132">
        <v>3335.808</v>
      </c>
      <c r="AN37" s="132">
        <v>0</v>
      </c>
      <c r="AO37" s="132">
        <v>0</v>
      </c>
      <c r="AP37" s="132">
        <v>0</v>
      </c>
      <c r="AQ37" s="132">
        <v>5000</v>
      </c>
      <c r="AR37" s="132">
        <v>0</v>
      </c>
      <c r="AS37" s="132">
        <v>0</v>
      </c>
      <c r="AT37" s="132">
        <v>0</v>
      </c>
      <c r="AU37" s="132">
        <v>0</v>
      </c>
      <c r="AV37" s="132">
        <v>116499.6</v>
      </c>
      <c r="AW37" s="132">
        <v>30771.347593582905</v>
      </c>
      <c r="AX37" s="132">
        <v>143335.80799999999</v>
      </c>
      <c r="AY37" s="132">
        <v>35484.438502673816</v>
      </c>
      <c r="AZ37" s="453">
        <v>290606.75559358287</v>
      </c>
      <c r="BA37" s="453">
        <v>287270.94759358285</v>
      </c>
      <c r="BB37" s="453">
        <v>3500</v>
      </c>
      <c r="BC37" s="453">
        <v>147000</v>
      </c>
      <c r="BD37" s="453">
        <v>0</v>
      </c>
      <c r="BE37" s="453">
        <v>0</v>
      </c>
      <c r="BF37" s="453">
        <v>290606.75559358287</v>
      </c>
      <c r="BG37" s="453" t="s">
        <v>13</v>
      </c>
      <c r="BH37" s="453" t="s">
        <v>13</v>
      </c>
      <c r="BI37" s="453" t="s">
        <v>13</v>
      </c>
      <c r="BJ37" s="133" t="s">
        <v>13</v>
      </c>
      <c r="BK37" s="454" t="s">
        <v>13</v>
      </c>
      <c r="BL37" s="453">
        <v>290606.75559358287</v>
      </c>
      <c r="BM37" s="132">
        <v>290606.75559358287</v>
      </c>
      <c r="BN37" s="132">
        <v>0</v>
      </c>
      <c r="BO37" s="453">
        <v>150335.80799999999</v>
      </c>
      <c r="BP37" s="453">
        <v>11999.999999999989</v>
      </c>
      <c r="BQ37" s="132">
        <v>152270.94759358288</v>
      </c>
      <c r="BR37" s="132">
        <v>3625.498752228164</v>
      </c>
      <c r="BS37" s="132">
        <v>3229.4465720930239</v>
      </c>
      <c r="BT37" s="133">
        <v>0.12263778678290885</v>
      </c>
      <c r="BU37" s="133">
        <v>-1.203534127285036E-2</v>
      </c>
      <c r="BV37" s="133">
        <v>0</v>
      </c>
      <c r="BW37" s="132">
        <v>-1632.4346479382039</v>
      </c>
      <c r="BX37" s="453">
        <v>288974.32094564469</v>
      </c>
      <c r="BY37" s="453">
        <v>6800.9169748963013</v>
      </c>
      <c r="BZ37" s="453" t="s">
        <v>1187</v>
      </c>
      <c r="CA37" s="453">
        <v>6880.3409748963022</v>
      </c>
      <c r="CB37" s="133">
        <v>6.7565567176982144E-2</v>
      </c>
      <c r="CC37" s="132">
        <v>-1116.78</v>
      </c>
      <c r="CD37" s="132">
        <v>287857.54094564467</v>
      </c>
      <c r="CE37" s="132">
        <v>0</v>
      </c>
      <c r="CF37" s="132">
        <v>287857.54094564467</v>
      </c>
      <c r="CG37" s="132">
        <f t="shared" si="0"/>
        <v>-45910.519999999975</v>
      </c>
      <c r="CH37" s="132">
        <f t="shared" si="1"/>
        <v>2379.92</v>
      </c>
      <c r="CI37" s="132">
        <v>0</v>
      </c>
      <c r="CJ37" s="132">
        <v>-45910.519999999975</v>
      </c>
      <c r="CK37" s="132">
        <v>2379.92</v>
      </c>
    </row>
    <row r="38" spans="1:89" ht="15" hidden="1" customHeight="1" x14ac:dyDescent="0.25">
      <c r="A38" s="135">
        <f>VLOOKUP(D38,'DfE No.'!C:E,3,FALSE)</f>
        <v>324</v>
      </c>
      <c r="B38" s="135">
        <f>VLOOKUP(D38,'Adjusted Factors 19-20'!C:F,4,FALSE)</f>
        <v>0</v>
      </c>
      <c r="C38" s="135">
        <v>124609</v>
      </c>
      <c r="D38" s="135">
        <v>9352110</v>
      </c>
      <c r="E38" s="134" t="s">
        <v>301</v>
      </c>
      <c r="F38" s="452">
        <v>99</v>
      </c>
      <c r="G38" s="452">
        <v>99</v>
      </c>
      <c r="H38" s="452">
        <v>0</v>
      </c>
      <c r="I38" s="132">
        <v>274606.2</v>
      </c>
      <c r="J38" s="132">
        <v>0</v>
      </c>
      <c r="K38" s="132">
        <v>0</v>
      </c>
      <c r="L38" s="132">
        <v>6159.9999999999809</v>
      </c>
      <c r="M38" s="132">
        <v>0</v>
      </c>
      <c r="N38" s="132">
        <v>10260</v>
      </c>
      <c r="O38" s="132">
        <v>0</v>
      </c>
      <c r="P38" s="132">
        <v>0</v>
      </c>
      <c r="Q38" s="132">
        <v>0</v>
      </c>
      <c r="R38" s="132">
        <v>1079.9999999999998</v>
      </c>
      <c r="S38" s="132">
        <v>389.99999999999994</v>
      </c>
      <c r="T38" s="132">
        <v>0</v>
      </c>
      <c r="U38" s="132">
        <v>0</v>
      </c>
      <c r="V38" s="132">
        <v>0</v>
      </c>
      <c r="W38" s="132">
        <v>0</v>
      </c>
      <c r="X38" s="132">
        <v>0</v>
      </c>
      <c r="Y38" s="132">
        <v>0</v>
      </c>
      <c r="Z38" s="132">
        <v>0</v>
      </c>
      <c r="AA38" s="132">
        <v>0</v>
      </c>
      <c r="AB38" s="132">
        <v>0</v>
      </c>
      <c r="AC38" s="132">
        <v>0</v>
      </c>
      <c r="AD38" s="132">
        <v>0</v>
      </c>
      <c r="AE38" s="132">
        <v>36471.13953488374</v>
      </c>
      <c r="AF38" s="132">
        <v>0</v>
      </c>
      <c r="AG38" s="132">
        <v>0</v>
      </c>
      <c r="AH38" s="132">
        <v>0</v>
      </c>
      <c r="AI38" s="132">
        <v>110000</v>
      </c>
      <c r="AJ38" s="132">
        <v>16955.941255006674</v>
      </c>
      <c r="AK38" s="132">
        <v>0</v>
      </c>
      <c r="AL38" s="132">
        <v>0</v>
      </c>
      <c r="AM38" s="132">
        <v>5689.8827999999994</v>
      </c>
      <c r="AN38" s="132">
        <v>0</v>
      </c>
      <c r="AO38" s="132">
        <v>0</v>
      </c>
      <c r="AP38" s="132">
        <v>0</v>
      </c>
      <c r="AQ38" s="132">
        <v>0</v>
      </c>
      <c r="AR38" s="132">
        <v>0</v>
      </c>
      <c r="AS38" s="132">
        <v>0</v>
      </c>
      <c r="AT38" s="132">
        <v>0</v>
      </c>
      <c r="AU38" s="132">
        <v>0</v>
      </c>
      <c r="AV38" s="132">
        <v>274606.2</v>
      </c>
      <c r="AW38" s="132">
        <v>54361.139534883725</v>
      </c>
      <c r="AX38" s="132">
        <v>132645.82405500667</v>
      </c>
      <c r="AY38" s="132">
        <v>55415.139534883732</v>
      </c>
      <c r="AZ38" s="453">
        <v>461613.16358989041</v>
      </c>
      <c r="BA38" s="453">
        <v>455923.28078989038</v>
      </c>
      <c r="BB38" s="453">
        <v>3500</v>
      </c>
      <c r="BC38" s="453">
        <v>346500</v>
      </c>
      <c r="BD38" s="453">
        <v>0</v>
      </c>
      <c r="BE38" s="453">
        <v>0</v>
      </c>
      <c r="BF38" s="453">
        <v>461613.16358989041</v>
      </c>
      <c r="BG38" s="453" t="s">
        <v>13</v>
      </c>
      <c r="BH38" s="453" t="s">
        <v>13</v>
      </c>
      <c r="BI38" s="453" t="s">
        <v>13</v>
      </c>
      <c r="BJ38" s="133" t="s">
        <v>13</v>
      </c>
      <c r="BK38" s="454" t="s">
        <v>13</v>
      </c>
      <c r="BL38" s="453">
        <v>461613.16358989041</v>
      </c>
      <c r="BM38" s="132">
        <v>461613.16358989041</v>
      </c>
      <c r="BN38" s="132">
        <v>0</v>
      </c>
      <c r="BO38" s="453">
        <v>352189.88280000002</v>
      </c>
      <c r="BP38" s="453">
        <v>219544.05874499335</v>
      </c>
      <c r="BQ38" s="132">
        <v>328967.33953488374</v>
      </c>
      <c r="BR38" s="132">
        <v>3322.9024195442803</v>
      </c>
      <c r="BS38" s="132">
        <v>3085.5317871938091</v>
      </c>
      <c r="BT38" s="133">
        <v>7.6930217778230073E-2</v>
      </c>
      <c r="BU38" s="133">
        <v>-7.5497238611674979E-3</v>
      </c>
      <c r="BV38" s="133">
        <v>0</v>
      </c>
      <c r="BW38" s="132">
        <v>-2306.1963828586217</v>
      </c>
      <c r="BX38" s="453">
        <v>459306.96720703179</v>
      </c>
      <c r="BY38" s="453">
        <v>4581.9907515861796</v>
      </c>
      <c r="BZ38" s="453" t="s">
        <v>1187</v>
      </c>
      <c r="CA38" s="453">
        <v>4639.4643152225435</v>
      </c>
      <c r="CB38" s="133">
        <v>4.5440829443088582E-2</v>
      </c>
      <c r="CC38" s="132">
        <v>-2632.41</v>
      </c>
      <c r="CD38" s="132">
        <v>456674.55720703182</v>
      </c>
      <c r="CE38" s="132">
        <v>0</v>
      </c>
      <c r="CF38" s="132">
        <v>456674.55720703182</v>
      </c>
      <c r="CG38" s="132">
        <f t="shared" si="0"/>
        <v>73640.24000000002</v>
      </c>
      <c r="CH38" s="132">
        <f t="shared" si="1"/>
        <v>7925.7099999999991</v>
      </c>
      <c r="CI38" s="132">
        <v>0</v>
      </c>
      <c r="CJ38" s="132">
        <v>73640.24000000002</v>
      </c>
      <c r="CK38" s="132">
        <v>7925.7099999999991</v>
      </c>
    </row>
    <row r="39" spans="1:89" ht="15" hidden="1" customHeight="1" x14ac:dyDescent="0.25">
      <c r="A39" s="135">
        <f>VLOOKUP(D39,'DfE No.'!C:E,3,FALSE)</f>
        <v>506</v>
      </c>
      <c r="B39" s="135">
        <f>VLOOKUP(D39,'Adjusted Factors 19-20'!C:F,4,FALSE)</f>
        <v>0</v>
      </c>
      <c r="C39" s="135">
        <v>124612</v>
      </c>
      <c r="D39" s="135">
        <v>9352114</v>
      </c>
      <c r="E39" s="134" t="s">
        <v>1191</v>
      </c>
      <c r="F39" s="452">
        <v>203</v>
      </c>
      <c r="G39" s="452">
        <v>203</v>
      </c>
      <c r="H39" s="452">
        <v>0</v>
      </c>
      <c r="I39" s="132">
        <v>563081.4</v>
      </c>
      <c r="J39" s="132">
        <v>0</v>
      </c>
      <c r="K39" s="132">
        <v>0</v>
      </c>
      <c r="L39" s="132">
        <v>8799.9999999999982</v>
      </c>
      <c r="M39" s="132">
        <v>0</v>
      </c>
      <c r="N39" s="132">
        <v>16443</v>
      </c>
      <c r="O39" s="132">
        <v>0</v>
      </c>
      <c r="P39" s="132">
        <v>1000.0000000000007</v>
      </c>
      <c r="Q39" s="132">
        <v>240.00000000000017</v>
      </c>
      <c r="R39" s="132">
        <v>719.99999999999977</v>
      </c>
      <c r="S39" s="132">
        <v>0</v>
      </c>
      <c r="T39" s="132">
        <v>0</v>
      </c>
      <c r="U39" s="132">
        <v>0</v>
      </c>
      <c r="V39" s="132">
        <v>0</v>
      </c>
      <c r="W39" s="132">
        <v>0</v>
      </c>
      <c r="X39" s="132">
        <v>0</v>
      </c>
      <c r="Y39" s="132">
        <v>0</v>
      </c>
      <c r="Z39" s="132">
        <v>0</v>
      </c>
      <c r="AA39" s="132">
        <v>0</v>
      </c>
      <c r="AB39" s="132">
        <v>600.83333333333337</v>
      </c>
      <c r="AC39" s="132">
        <v>0</v>
      </c>
      <c r="AD39" s="132">
        <v>0</v>
      </c>
      <c r="AE39" s="132">
        <v>52462.666666666708</v>
      </c>
      <c r="AF39" s="132">
        <v>0</v>
      </c>
      <c r="AG39" s="132">
        <v>0</v>
      </c>
      <c r="AH39" s="132">
        <v>0</v>
      </c>
      <c r="AI39" s="132">
        <v>110000</v>
      </c>
      <c r="AJ39" s="132">
        <v>0</v>
      </c>
      <c r="AK39" s="132">
        <v>0</v>
      </c>
      <c r="AL39" s="132">
        <v>0</v>
      </c>
      <c r="AM39" s="132">
        <v>17517.182199999999</v>
      </c>
      <c r="AN39" s="132">
        <v>0</v>
      </c>
      <c r="AO39" s="132">
        <v>0</v>
      </c>
      <c r="AP39" s="132">
        <v>0</v>
      </c>
      <c r="AQ39" s="132">
        <v>0</v>
      </c>
      <c r="AR39" s="132">
        <v>0</v>
      </c>
      <c r="AS39" s="132">
        <v>0</v>
      </c>
      <c r="AT39" s="132">
        <v>0</v>
      </c>
      <c r="AU39" s="132">
        <v>0</v>
      </c>
      <c r="AV39" s="132">
        <v>563081.4</v>
      </c>
      <c r="AW39" s="132">
        <v>80266.500000000044</v>
      </c>
      <c r="AX39" s="132">
        <v>127517.1822</v>
      </c>
      <c r="AY39" s="132">
        <v>76063.166666666715</v>
      </c>
      <c r="AZ39" s="453">
        <v>770865.08220000006</v>
      </c>
      <c r="BA39" s="453">
        <v>753347.9</v>
      </c>
      <c r="BB39" s="453">
        <v>3500</v>
      </c>
      <c r="BC39" s="453">
        <v>710500</v>
      </c>
      <c r="BD39" s="453">
        <v>0</v>
      </c>
      <c r="BE39" s="453">
        <v>0</v>
      </c>
      <c r="BF39" s="453">
        <v>770865.08220000006</v>
      </c>
      <c r="BG39" s="453" t="s">
        <v>13</v>
      </c>
      <c r="BH39" s="453" t="s">
        <v>13</v>
      </c>
      <c r="BI39" s="453" t="s">
        <v>13</v>
      </c>
      <c r="BJ39" s="133" t="s">
        <v>13</v>
      </c>
      <c r="BK39" s="454" t="s">
        <v>13</v>
      </c>
      <c r="BL39" s="453">
        <v>770865.08220000006</v>
      </c>
      <c r="BM39" s="132">
        <v>770865.08220000018</v>
      </c>
      <c r="BN39" s="132">
        <v>0</v>
      </c>
      <c r="BO39" s="453">
        <v>728017.18220000004</v>
      </c>
      <c r="BP39" s="453">
        <v>600500</v>
      </c>
      <c r="BQ39" s="132">
        <v>643347.9</v>
      </c>
      <c r="BR39" s="132">
        <v>3169.2014778325124</v>
      </c>
      <c r="BS39" s="132">
        <v>3054.0591713567837</v>
      </c>
      <c r="BT39" s="133">
        <v>3.7701400010719512E-2</v>
      </c>
      <c r="BU39" s="133">
        <v>-3.699913603271984E-3</v>
      </c>
      <c r="BV39" s="133">
        <v>0</v>
      </c>
      <c r="BW39" s="132">
        <v>-2293.8502798800073</v>
      </c>
      <c r="BX39" s="453">
        <v>768571.23192012007</v>
      </c>
      <c r="BY39" s="453">
        <v>3699.773643941478</v>
      </c>
      <c r="BZ39" s="453" t="s">
        <v>1187</v>
      </c>
      <c r="CA39" s="453">
        <v>3786.0651818725128</v>
      </c>
      <c r="CB39" s="133">
        <v>2.5213157801155406E-2</v>
      </c>
      <c r="CC39" s="132">
        <v>-5397.7699999999995</v>
      </c>
      <c r="CD39" s="132">
        <v>763173.46192012005</v>
      </c>
      <c r="CE39" s="132">
        <v>0</v>
      </c>
      <c r="CF39" s="132">
        <v>763173.46192012005</v>
      </c>
      <c r="CG39" s="132">
        <f t="shared" si="0"/>
        <v>92426.969999999987</v>
      </c>
      <c r="CH39" s="132">
        <f t="shared" si="1"/>
        <v>2.1399999999998727</v>
      </c>
      <c r="CI39" s="132">
        <v>0</v>
      </c>
      <c r="CJ39" s="132">
        <v>92426.969999999987</v>
      </c>
      <c r="CK39" s="132">
        <v>2.1399999999998727</v>
      </c>
    </row>
    <row r="40" spans="1:89" ht="15" hidden="1" customHeight="1" x14ac:dyDescent="0.25">
      <c r="A40" s="135">
        <f>VLOOKUP(D40,'DfE No.'!C:E,3,FALSE)</f>
        <v>333</v>
      </c>
      <c r="B40" s="135">
        <f>VLOOKUP(D40,'Adjusted Factors 19-20'!C:F,4,FALSE)</f>
        <v>0</v>
      </c>
      <c r="C40" s="135">
        <v>124613</v>
      </c>
      <c r="D40" s="135">
        <v>9352117</v>
      </c>
      <c r="E40" s="134" t="s">
        <v>307</v>
      </c>
      <c r="F40" s="452">
        <v>388</v>
      </c>
      <c r="G40" s="452">
        <v>388</v>
      </c>
      <c r="H40" s="452">
        <v>0</v>
      </c>
      <c r="I40" s="132">
        <v>1076234.4000000001</v>
      </c>
      <c r="J40" s="132">
        <v>0</v>
      </c>
      <c r="K40" s="132">
        <v>0</v>
      </c>
      <c r="L40" s="132">
        <v>12319.999999999993</v>
      </c>
      <c r="M40" s="132">
        <v>0</v>
      </c>
      <c r="N40" s="132">
        <v>32652.46753246753</v>
      </c>
      <c r="O40" s="132">
        <v>0</v>
      </c>
      <c r="P40" s="132">
        <v>2199.9999999999982</v>
      </c>
      <c r="Q40" s="132">
        <v>12479.999999999996</v>
      </c>
      <c r="R40" s="132">
        <v>4320.0000000000009</v>
      </c>
      <c r="S40" s="132">
        <v>0</v>
      </c>
      <c r="T40" s="132">
        <v>0</v>
      </c>
      <c r="U40" s="132">
        <v>0</v>
      </c>
      <c r="V40" s="132">
        <v>0</v>
      </c>
      <c r="W40" s="132">
        <v>0</v>
      </c>
      <c r="X40" s="132">
        <v>0</v>
      </c>
      <c r="Y40" s="132">
        <v>0</v>
      </c>
      <c r="Z40" s="132">
        <v>0</v>
      </c>
      <c r="AA40" s="132">
        <v>0</v>
      </c>
      <c r="AB40" s="132">
        <v>2371.7507418397595</v>
      </c>
      <c r="AC40" s="132">
        <v>0</v>
      </c>
      <c r="AD40" s="132">
        <v>0</v>
      </c>
      <c r="AE40" s="132">
        <v>150778.65868263476</v>
      </c>
      <c r="AF40" s="132">
        <v>0</v>
      </c>
      <c r="AG40" s="132">
        <v>0</v>
      </c>
      <c r="AH40" s="132">
        <v>0</v>
      </c>
      <c r="AI40" s="132">
        <v>110000</v>
      </c>
      <c r="AJ40" s="132">
        <v>0</v>
      </c>
      <c r="AK40" s="132">
        <v>0</v>
      </c>
      <c r="AL40" s="132">
        <v>0</v>
      </c>
      <c r="AM40" s="132">
        <v>29748.6315</v>
      </c>
      <c r="AN40" s="132">
        <v>0</v>
      </c>
      <c r="AO40" s="132">
        <v>0</v>
      </c>
      <c r="AP40" s="132">
        <v>0</v>
      </c>
      <c r="AQ40" s="132">
        <v>0</v>
      </c>
      <c r="AR40" s="132">
        <v>0</v>
      </c>
      <c r="AS40" s="132">
        <v>0</v>
      </c>
      <c r="AT40" s="132">
        <v>0</v>
      </c>
      <c r="AU40" s="132">
        <v>0</v>
      </c>
      <c r="AV40" s="132">
        <v>1076234.4000000001</v>
      </c>
      <c r="AW40" s="132">
        <v>217122.87695694203</v>
      </c>
      <c r="AX40" s="132">
        <v>139748.63149999999</v>
      </c>
      <c r="AY40" s="132">
        <v>192763.89244886852</v>
      </c>
      <c r="AZ40" s="453">
        <v>1433105.9084569421</v>
      </c>
      <c r="BA40" s="453">
        <v>1403357.2769569422</v>
      </c>
      <c r="BB40" s="453">
        <v>3500</v>
      </c>
      <c r="BC40" s="453">
        <v>1358000</v>
      </c>
      <c r="BD40" s="453">
        <v>0</v>
      </c>
      <c r="BE40" s="453">
        <v>0</v>
      </c>
      <c r="BF40" s="453">
        <v>1433105.9084569421</v>
      </c>
      <c r="BG40" s="453" t="s">
        <v>13</v>
      </c>
      <c r="BH40" s="453" t="s">
        <v>13</v>
      </c>
      <c r="BI40" s="453" t="s">
        <v>13</v>
      </c>
      <c r="BJ40" s="133" t="s">
        <v>13</v>
      </c>
      <c r="BK40" s="454" t="s">
        <v>13</v>
      </c>
      <c r="BL40" s="453">
        <v>1433105.9084569421</v>
      </c>
      <c r="BM40" s="132">
        <v>1433105.9084569423</v>
      </c>
      <c r="BN40" s="132">
        <v>0</v>
      </c>
      <c r="BO40" s="453">
        <v>1387748.6314999999</v>
      </c>
      <c r="BP40" s="453">
        <v>1248000</v>
      </c>
      <c r="BQ40" s="132">
        <v>1293357.2769569422</v>
      </c>
      <c r="BR40" s="132">
        <v>3333.3950437034591</v>
      </c>
      <c r="BS40" s="132">
        <v>3181.9773727979273</v>
      </c>
      <c r="BT40" s="133">
        <v>4.7586030057903773E-2</v>
      </c>
      <c r="BU40" s="133">
        <v>-4.6699645076015203E-3</v>
      </c>
      <c r="BV40" s="133">
        <v>0</v>
      </c>
      <c r="BW40" s="132">
        <v>-5765.5719012434911</v>
      </c>
      <c r="BX40" s="453">
        <v>1427340.3365556987</v>
      </c>
      <c r="BY40" s="453">
        <v>3602.0404769476772</v>
      </c>
      <c r="BZ40" s="453" t="s">
        <v>1187</v>
      </c>
      <c r="CA40" s="453">
        <v>3678.7122076177802</v>
      </c>
      <c r="CB40" s="133">
        <v>3.8491489297703296E-2</v>
      </c>
      <c r="CC40" s="132">
        <v>-10316.92</v>
      </c>
      <c r="CD40" s="132">
        <v>1417023.4165556987</v>
      </c>
      <c r="CE40" s="132">
        <v>0</v>
      </c>
      <c r="CF40" s="132">
        <v>1417023.4165556987</v>
      </c>
      <c r="CG40" s="132">
        <f t="shared" si="0"/>
        <v>243572.37000000011</v>
      </c>
      <c r="CH40" s="132">
        <f t="shared" si="1"/>
        <v>17180</v>
      </c>
      <c r="CI40" s="132">
        <v>0</v>
      </c>
      <c r="CJ40" s="132">
        <v>243572.37000000011</v>
      </c>
      <c r="CK40" s="132">
        <v>17180</v>
      </c>
    </row>
    <row r="41" spans="1:89" ht="15" hidden="1" customHeight="1" x14ac:dyDescent="0.25">
      <c r="A41" s="135">
        <f>VLOOKUP(D41,'DfE No.'!C:E,3,FALSE)</f>
        <v>332</v>
      </c>
      <c r="B41" s="135">
        <f>VLOOKUP(D41,'Adjusted Factors 19-20'!C:F,4,FALSE)</f>
        <v>0</v>
      </c>
      <c r="C41" s="135">
        <v>124614</v>
      </c>
      <c r="D41" s="135">
        <v>9352118</v>
      </c>
      <c r="E41" s="134" t="s">
        <v>306</v>
      </c>
      <c r="F41" s="452">
        <v>205</v>
      </c>
      <c r="G41" s="452">
        <v>205</v>
      </c>
      <c r="H41" s="452">
        <v>0</v>
      </c>
      <c r="I41" s="132">
        <v>568629</v>
      </c>
      <c r="J41" s="132">
        <v>0</v>
      </c>
      <c r="K41" s="132">
        <v>0</v>
      </c>
      <c r="L41" s="132">
        <v>6600.0000000000027</v>
      </c>
      <c r="M41" s="132">
        <v>0</v>
      </c>
      <c r="N41" s="132">
        <v>15739.336492890996</v>
      </c>
      <c r="O41" s="132">
        <v>0</v>
      </c>
      <c r="P41" s="132">
        <v>602.9411764705892</v>
      </c>
      <c r="Q41" s="132">
        <v>3858.8235294117649</v>
      </c>
      <c r="R41" s="132">
        <v>1085.2941176470606</v>
      </c>
      <c r="S41" s="132">
        <v>0</v>
      </c>
      <c r="T41" s="132">
        <v>0</v>
      </c>
      <c r="U41" s="132">
        <v>0</v>
      </c>
      <c r="V41" s="132">
        <v>0</v>
      </c>
      <c r="W41" s="132">
        <v>0</v>
      </c>
      <c r="X41" s="132">
        <v>0</v>
      </c>
      <c r="Y41" s="132">
        <v>0</v>
      </c>
      <c r="Z41" s="132">
        <v>0</v>
      </c>
      <c r="AA41" s="132">
        <v>0</v>
      </c>
      <c r="AB41" s="132">
        <v>2346.1111111111086</v>
      </c>
      <c r="AC41" s="132">
        <v>0</v>
      </c>
      <c r="AD41" s="132">
        <v>0</v>
      </c>
      <c r="AE41" s="132">
        <v>70233.46590909097</v>
      </c>
      <c r="AF41" s="132">
        <v>0</v>
      </c>
      <c r="AG41" s="132">
        <v>0</v>
      </c>
      <c r="AH41" s="132">
        <v>0</v>
      </c>
      <c r="AI41" s="132">
        <v>110000</v>
      </c>
      <c r="AJ41" s="132">
        <v>0</v>
      </c>
      <c r="AK41" s="132">
        <v>0</v>
      </c>
      <c r="AL41" s="132">
        <v>0</v>
      </c>
      <c r="AM41" s="132">
        <v>19062.814119999999</v>
      </c>
      <c r="AN41" s="132">
        <v>0</v>
      </c>
      <c r="AO41" s="132">
        <v>0</v>
      </c>
      <c r="AP41" s="132">
        <v>0</v>
      </c>
      <c r="AQ41" s="132">
        <v>0</v>
      </c>
      <c r="AR41" s="132">
        <v>0</v>
      </c>
      <c r="AS41" s="132">
        <v>0</v>
      </c>
      <c r="AT41" s="132">
        <v>0</v>
      </c>
      <c r="AU41" s="132">
        <v>0</v>
      </c>
      <c r="AV41" s="132">
        <v>568629</v>
      </c>
      <c r="AW41" s="132">
        <v>100465.97233662249</v>
      </c>
      <c r="AX41" s="132">
        <v>129062.81412</v>
      </c>
      <c r="AY41" s="132">
        <v>94175.663567301177</v>
      </c>
      <c r="AZ41" s="453">
        <v>798157.78645662253</v>
      </c>
      <c r="BA41" s="453">
        <v>779094.97233662254</v>
      </c>
      <c r="BB41" s="453">
        <v>3500</v>
      </c>
      <c r="BC41" s="453">
        <v>717500</v>
      </c>
      <c r="BD41" s="453">
        <v>0</v>
      </c>
      <c r="BE41" s="453">
        <v>0</v>
      </c>
      <c r="BF41" s="453">
        <v>798157.78645662253</v>
      </c>
      <c r="BG41" s="453" t="s">
        <v>13</v>
      </c>
      <c r="BH41" s="453" t="s">
        <v>13</v>
      </c>
      <c r="BI41" s="453" t="s">
        <v>13</v>
      </c>
      <c r="BJ41" s="133" t="s">
        <v>13</v>
      </c>
      <c r="BK41" s="454" t="s">
        <v>13</v>
      </c>
      <c r="BL41" s="453">
        <v>798157.78645662253</v>
      </c>
      <c r="BM41" s="132">
        <v>798157.78645662253</v>
      </c>
      <c r="BN41" s="132">
        <v>0</v>
      </c>
      <c r="BO41" s="453">
        <v>736562.81412</v>
      </c>
      <c r="BP41" s="453">
        <v>607500</v>
      </c>
      <c r="BQ41" s="132">
        <v>669094.97233662254</v>
      </c>
      <c r="BR41" s="132">
        <v>3263.8779138371833</v>
      </c>
      <c r="BS41" s="132">
        <v>3078.2870877358491</v>
      </c>
      <c r="BT41" s="133">
        <v>6.0290291584804881E-2</v>
      </c>
      <c r="BU41" s="133">
        <v>-5.9167264323454717E-3</v>
      </c>
      <c r="BV41" s="133">
        <v>0</v>
      </c>
      <c r="BW41" s="132">
        <v>-3733.7434285626646</v>
      </c>
      <c r="BX41" s="453">
        <v>794424.04302805988</v>
      </c>
      <c r="BY41" s="453">
        <v>3782.2498971124874</v>
      </c>
      <c r="BZ41" s="453" t="s">
        <v>1187</v>
      </c>
      <c r="CA41" s="453">
        <v>3875.239234283219</v>
      </c>
      <c r="CB41" s="133">
        <v>5.158583041572351E-2</v>
      </c>
      <c r="CC41" s="132">
        <v>-5450.95</v>
      </c>
      <c r="CD41" s="132">
        <v>788973.09302805993</v>
      </c>
      <c r="CE41" s="132">
        <v>0</v>
      </c>
      <c r="CF41" s="132">
        <v>788973.09302805993</v>
      </c>
      <c r="CG41" s="132">
        <f t="shared" si="0"/>
        <v>54254.199999999946</v>
      </c>
      <c r="CH41" s="132">
        <f t="shared" si="1"/>
        <v>2694.37</v>
      </c>
      <c r="CI41" s="132">
        <v>0</v>
      </c>
      <c r="CJ41" s="132">
        <v>54254.199999999946</v>
      </c>
      <c r="CK41" s="132">
        <v>2694.37</v>
      </c>
    </row>
    <row r="42" spans="1:89" ht="15" hidden="1" customHeight="1" x14ac:dyDescent="0.25">
      <c r="A42" s="135">
        <f>VLOOKUP(D42,'DfE No.'!C:E,3,FALSE)</f>
        <v>337</v>
      </c>
      <c r="B42" s="135">
        <f>VLOOKUP(D42,'Adjusted Factors 19-20'!C:F,4,FALSE)</f>
        <v>0</v>
      </c>
      <c r="C42" s="135">
        <v>124615</v>
      </c>
      <c r="D42" s="135">
        <v>9352121</v>
      </c>
      <c r="E42" s="134" t="s">
        <v>308</v>
      </c>
      <c r="F42" s="452">
        <v>100</v>
      </c>
      <c r="G42" s="452">
        <v>100</v>
      </c>
      <c r="H42" s="452">
        <v>0</v>
      </c>
      <c r="I42" s="132">
        <v>277380</v>
      </c>
      <c r="J42" s="132">
        <v>0</v>
      </c>
      <c r="K42" s="132">
        <v>0</v>
      </c>
      <c r="L42" s="132">
        <v>3080.0000000000005</v>
      </c>
      <c r="M42" s="132">
        <v>0</v>
      </c>
      <c r="N42" s="132">
        <v>4673.0769230769229</v>
      </c>
      <c r="O42" s="132">
        <v>0</v>
      </c>
      <c r="P42" s="132">
        <v>200</v>
      </c>
      <c r="Q42" s="132">
        <v>2880</v>
      </c>
      <c r="R42" s="132">
        <v>1080</v>
      </c>
      <c r="S42" s="132">
        <v>1170</v>
      </c>
      <c r="T42" s="132">
        <v>0</v>
      </c>
      <c r="U42" s="132">
        <v>0</v>
      </c>
      <c r="V42" s="132">
        <v>0</v>
      </c>
      <c r="W42" s="132">
        <v>0</v>
      </c>
      <c r="X42" s="132">
        <v>0</v>
      </c>
      <c r="Y42" s="132">
        <v>0</v>
      </c>
      <c r="Z42" s="132">
        <v>0</v>
      </c>
      <c r="AA42" s="132">
        <v>0</v>
      </c>
      <c r="AB42" s="132">
        <v>0</v>
      </c>
      <c r="AC42" s="132">
        <v>0</v>
      </c>
      <c r="AD42" s="132">
        <v>0</v>
      </c>
      <c r="AE42" s="132">
        <v>34897.560975609718</v>
      </c>
      <c r="AF42" s="132">
        <v>0</v>
      </c>
      <c r="AG42" s="132">
        <v>0</v>
      </c>
      <c r="AH42" s="132">
        <v>0</v>
      </c>
      <c r="AI42" s="132">
        <v>110000</v>
      </c>
      <c r="AJ42" s="132">
        <v>16622.162883845125</v>
      </c>
      <c r="AK42" s="132">
        <v>0</v>
      </c>
      <c r="AL42" s="132">
        <v>0</v>
      </c>
      <c r="AM42" s="132">
        <v>8065.56268</v>
      </c>
      <c r="AN42" s="132">
        <v>0</v>
      </c>
      <c r="AO42" s="132">
        <v>0</v>
      </c>
      <c r="AP42" s="132">
        <v>0</v>
      </c>
      <c r="AQ42" s="132">
        <v>0</v>
      </c>
      <c r="AR42" s="132">
        <v>0</v>
      </c>
      <c r="AS42" s="132">
        <v>0</v>
      </c>
      <c r="AT42" s="132">
        <v>0</v>
      </c>
      <c r="AU42" s="132">
        <v>0</v>
      </c>
      <c r="AV42" s="132">
        <v>277380</v>
      </c>
      <c r="AW42" s="132">
        <v>47980.63789868664</v>
      </c>
      <c r="AX42" s="132">
        <v>134687.72556384513</v>
      </c>
      <c r="AY42" s="132">
        <v>51438.099437148179</v>
      </c>
      <c r="AZ42" s="453">
        <v>460048.36346253176</v>
      </c>
      <c r="BA42" s="453">
        <v>451982.80078253179</v>
      </c>
      <c r="BB42" s="453">
        <v>3500</v>
      </c>
      <c r="BC42" s="453">
        <v>350000</v>
      </c>
      <c r="BD42" s="453">
        <v>0</v>
      </c>
      <c r="BE42" s="453">
        <v>0</v>
      </c>
      <c r="BF42" s="453">
        <v>460048.36346253176</v>
      </c>
      <c r="BG42" s="453" t="s">
        <v>13</v>
      </c>
      <c r="BH42" s="453" t="s">
        <v>13</v>
      </c>
      <c r="BI42" s="453" t="s">
        <v>13</v>
      </c>
      <c r="BJ42" s="133" t="s">
        <v>13</v>
      </c>
      <c r="BK42" s="454" t="s">
        <v>13</v>
      </c>
      <c r="BL42" s="453">
        <v>460048.36346253176</v>
      </c>
      <c r="BM42" s="132">
        <v>460048.36346253176</v>
      </c>
      <c r="BN42" s="132">
        <v>0</v>
      </c>
      <c r="BO42" s="453">
        <v>358065.56267999997</v>
      </c>
      <c r="BP42" s="453">
        <v>223377.83711615484</v>
      </c>
      <c r="BQ42" s="132">
        <v>325360.63789868669</v>
      </c>
      <c r="BR42" s="132">
        <v>3253.6063789868667</v>
      </c>
      <c r="BS42" s="132">
        <v>2970.0459627678028</v>
      </c>
      <c r="BT42" s="133">
        <v>9.5473410099960979E-2</v>
      </c>
      <c r="BU42" s="133">
        <v>-9.3695026890028999E-3</v>
      </c>
      <c r="BV42" s="133">
        <v>0</v>
      </c>
      <c r="BW42" s="132">
        <v>-2782.7853634615135</v>
      </c>
      <c r="BX42" s="453">
        <v>457265.57809907023</v>
      </c>
      <c r="BY42" s="453">
        <v>4492.0001541907022</v>
      </c>
      <c r="BZ42" s="453" t="s">
        <v>1187</v>
      </c>
      <c r="CA42" s="453">
        <v>4572.6557809907026</v>
      </c>
      <c r="CB42" s="133">
        <v>8.1725426551193525E-2</v>
      </c>
      <c r="CC42" s="132">
        <v>-2659</v>
      </c>
      <c r="CD42" s="132">
        <v>454606.57809907023</v>
      </c>
      <c r="CE42" s="132">
        <v>0</v>
      </c>
      <c r="CF42" s="132">
        <v>454606.57809907023</v>
      </c>
      <c r="CG42" s="132">
        <f t="shared" si="0"/>
        <v>61907.77999999997</v>
      </c>
      <c r="CH42" s="132">
        <f t="shared" si="1"/>
        <v>9310.69</v>
      </c>
      <c r="CI42" s="132">
        <v>0</v>
      </c>
      <c r="CJ42" s="132">
        <v>61907.77999999997</v>
      </c>
      <c r="CK42" s="132">
        <v>9310.69</v>
      </c>
    </row>
    <row r="43" spans="1:89" ht="15" hidden="1" customHeight="1" x14ac:dyDescent="0.25">
      <c r="A43" s="135">
        <f>VLOOKUP(D43,'DfE No.'!C:E,3,FALSE)</f>
        <v>339</v>
      </c>
      <c r="B43" s="135">
        <f>VLOOKUP(D43,'Adjusted Factors 19-20'!C:F,4,FALSE)</f>
        <v>0</v>
      </c>
      <c r="C43" s="135">
        <v>124618</v>
      </c>
      <c r="D43" s="135">
        <v>9352124</v>
      </c>
      <c r="E43" s="134" t="s">
        <v>310</v>
      </c>
      <c r="F43" s="452">
        <v>96</v>
      </c>
      <c r="G43" s="452">
        <v>96</v>
      </c>
      <c r="H43" s="452">
        <v>0</v>
      </c>
      <c r="I43" s="132">
        <v>266284.80000000005</v>
      </c>
      <c r="J43" s="132">
        <v>0</v>
      </c>
      <c r="K43" s="132">
        <v>0</v>
      </c>
      <c r="L43" s="132">
        <v>1320</v>
      </c>
      <c r="M43" s="132">
        <v>0</v>
      </c>
      <c r="N43" s="132">
        <v>1993.846153846154</v>
      </c>
      <c r="O43" s="132">
        <v>0</v>
      </c>
      <c r="P43" s="132">
        <v>0</v>
      </c>
      <c r="Q43" s="132">
        <v>0</v>
      </c>
      <c r="R43" s="132">
        <v>0</v>
      </c>
      <c r="S43" s="132">
        <v>390.00000000000131</v>
      </c>
      <c r="T43" s="132">
        <v>839.99999999999875</v>
      </c>
      <c r="U43" s="132">
        <v>0</v>
      </c>
      <c r="V43" s="132">
        <v>0</v>
      </c>
      <c r="W43" s="132">
        <v>0</v>
      </c>
      <c r="X43" s="132">
        <v>0</v>
      </c>
      <c r="Y43" s="132">
        <v>0</v>
      </c>
      <c r="Z43" s="132">
        <v>0</v>
      </c>
      <c r="AA43" s="132">
        <v>0</v>
      </c>
      <c r="AB43" s="132">
        <v>0</v>
      </c>
      <c r="AC43" s="132">
        <v>0</v>
      </c>
      <c r="AD43" s="132">
        <v>0</v>
      </c>
      <c r="AE43" s="132">
        <v>27672.615384615379</v>
      </c>
      <c r="AF43" s="132">
        <v>0</v>
      </c>
      <c r="AG43" s="132">
        <v>0</v>
      </c>
      <c r="AH43" s="132">
        <v>0</v>
      </c>
      <c r="AI43" s="132">
        <v>110000</v>
      </c>
      <c r="AJ43" s="132">
        <v>0</v>
      </c>
      <c r="AK43" s="132">
        <v>0</v>
      </c>
      <c r="AL43" s="132">
        <v>0</v>
      </c>
      <c r="AM43" s="132">
        <v>12018.72</v>
      </c>
      <c r="AN43" s="132">
        <v>0</v>
      </c>
      <c r="AO43" s="132">
        <v>0</v>
      </c>
      <c r="AP43" s="132">
        <v>0</v>
      </c>
      <c r="AQ43" s="132">
        <v>0</v>
      </c>
      <c r="AR43" s="132">
        <v>0</v>
      </c>
      <c r="AS43" s="132">
        <v>0</v>
      </c>
      <c r="AT43" s="132">
        <v>0</v>
      </c>
      <c r="AU43" s="132">
        <v>0</v>
      </c>
      <c r="AV43" s="132">
        <v>266284.80000000005</v>
      </c>
      <c r="AW43" s="132">
        <v>32216.461538461532</v>
      </c>
      <c r="AX43" s="132">
        <v>122018.72</v>
      </c>
      <c r="AY43" s="132">
        <v>39943.538461538454</v>
      </c>
      <c r="AZ43" s="453">
        <v>420519.98153846152</v>
      </c>
      <c r="BA43" s="453">
        <v>408501.26153846155</v>
      </c>
      <c r="BB43" s="453">
        <v>3500</v>
      </c>
      <c r="BC43" s="453">
        <v>336000</v>
      </c>
      <c r="BD43" s="453">
        <v>0</v>
      </c>
      <c r="BE43" s="453">
        <v>0</v>
      </c>
      <c r="BF43" s="453">
        <v>420519.98153846152</v>
      </c>
      <c r="BG43" s="453" t="s">
        <v>13</v>
      </c>
      <c r="BH43" s="453" t="s">
        <v>13</v>
      </c>
      <c r="BI43" s="453" t="s">
        <v>13</v>
      </c>
      <c r="BJ43" s="133" t="s">
        <v>13</v>
      </c>
      <c r="BK43" s="454" t="s">
        <v>13</v>
      </c>
      <c r="BL43" s="453">
        <v>420519.98153846152</v>
      </c>
      <c r="BM43" s="132">
        <v>420519.98153846152</v>
      </c>
      <c r="BN43" s="132">
        <v>0</v>
      </c>
      <c r="BO43" s="453">
        <v>348018.72</v>
      </c>
      <c r="BP43" s="453">
        <v>225999.99999999997</v>
      </c>
      <c r="BQ43" s="132">
        <v>298501.26153846155</v>
      </c>
      <c r="BR43" s="132">
        <v>3109.3881410256413</v>
      </c>
      <c r="BS43" s="132">
        <v>2970.746220952381</v>
      </c>
      <c r="BT43" s="133">
        <v>4.6669055436453118E-2</v>
      </c>
      <c r="BU43" s="133">
        <v>-4.5799750940838302E-3</v>
      </c>
      <c r="BV43" s="133">
        <v>0</v>
      </c>
      <c r="BW43" s="132">
        <v>-1306.1705954693343</v>
      </c>
      <c r="BX43" s="453">
        <v>419213.81094299216</v>
      </c>
      <c r="BY43" s="453">
        <v>4241.6155306561686</v>
      </c>
      <c r="BZ43" s="453" t="s">
        <v>1187</v>
      </c>
      <c r="CA43" s="453">
        <v>4366.8105306561683</v>
      </c>
      <c r="CB43" s="133">
        <v>5.7245605826653501E-2</v>
      </c>
      <c r="CC43" s="132">
        <v>-2552.64</v>
      </c>
      <c r="CD43" s="132">
        <v>416661.17094299215</v>
      </c>
      <c r="CE43" s="132">
        <v>0</v>
      </c>
      <c r="CF43" s="132">
        <v>416661.17094299215</v>
      </c>
      <c r="CG43" s="132">
        <f t="shared" si="0"/>
        <v>73831.429999999993</v>
      </c>
      <c r="CH43" s="132">
        <f t="shared" si="1"/>
        <v>17134</v>
      </c>
      <c r="CI43" s="132">
        <v>0</v>
      </c>
      <c r="CJ43" s="132">
        <v>73831.429999999993</v>
      </c>
      <c r="CK43" s="132">
        <v>17134</v>
      </c>
    </row>
    <row r="44" spans="1:89" ht="15" hidden="1" customHeight="1" x14ac:dyDescent="0.25">
      <c r="A44" s="135">
        <f>VLOOKUP(D44,'DfE No.'!C:E,3,FALSE)</f>
        <v>342</v>
      </c>
      <c r="B44" s="135">
        <f>VLOOKUP(D44,'Adjusted Factors 19-20'!C:F,4,FALSE)</f>
        <v>0</v>
      </c>
      <c r="C44" s="135">
        <v>124619</v>
      </c>
      <c r="D44" s="135">
        <v>9352125</v>
      </c>
      <c r="E44" s="134" t="s">
        <v>312</v>
      </c>
      <c r="F44" s="452">
        <v>206</v>
      </c>
      <c r="G44" s="452">
        <v>206</v>
      </c>
      <c r="H44" s="452">
        <v>0</v>
      </c>
      <c r="I44" s="132">
        <v>571402.80000000005</v>
      </c>
      <c r="J44" s="132">
        <v>0</v>
      </c>
      <c r="K44" s="132">
        <v>0</v>
      </c>
      <c r="L44" s="132">
        <v>8800</v>
      </c>
      <c r="M44" s="132">
        <v>0</v>
      </c>
      <c r="N44" s="132">
        <v>16739.999999999996</v>
      </c>
      <c r="O44" s="132">
        <v>0</v>
      </c>
      <c r="P44" s="132">
        <v>1406.8292682926817</v>
      </c>
      <c r="Q44" s="132">
        <v>241.1707317073168</v>
      </c>
      <c r="R44" s="132">
        <v>0</v>
      </c>
      <c r="S44" s="132">
        <v>391.90243902438982</v>
      </c>
      <c r="T44" s="132">
        <v>0</v>
      </c>
      <c r="U44" s="132">
        <v>0</v>
      </c>
      <c r="V44" s="132">
        <v>0</v>
      </c>
      <c r="W44" s="132">
        <v>0</v>
      </c>
      <c r="X44" s="132">
        <v>0</v>
      </c>
      <c r="Y44" s="132">
        <v>0</v>
      </c>
      <c r="Z44" s="132">
        <v>0</v>
      </c>
      <c r="AA44" s="132">
        <v>0</v>
      </c>
      <c r="AB44" s="132">
        <v>3031.1428571428601</v>
      </c>
      <c r="AC44" s="132">
        <v>0</v>
      </c>
      <c r="AD44" s="132">
        <v>0</v>
      </c>
      <c r="AE44" s="132">
        <v>68545.302325581346</v>
      </c>
      <c r="AF44" s="132">
        <v>0</v>
      </c>
      <c r="AG44" s="132">
        <v>0</v>
      </c>
      <c r="AH44" s="132">
        <v>0</v>
      </c>
      <c r="AI44" s="132">
        <v>110000</v>
      </c>
      <c r="AJ44" s="132">
        <v>0</v>
      </c>
      <c r="AK44" s="132">
        <v>0</v>
      </c>
      <c r="AL44" s="132">
        <v>0</v>
      </c>
      <c r="AM44" s="132">
        <v>35521.142999999996</v>
      </c>
      <c r="AN44" s="132">
        <v>0</v>
      </c>
      <c r="AO44" s="132">
        <v>0</v>
      </c>
      <c r="AP44" s="132">
        <v>0</v>
      </c>
      <c r="AQ44" s="132">
        <v>0</v>
      </c>
      <c r="AR44" s="132">
        <v>0</v>
      </c>
      <c r="AS44" s="132">
        <v>0</v>
      </c>
      <c r="AT44" s="132">
        <v>0</v>
      </c>
      <c r="AU44" s="132">
        <v>0</v>
      </c>
      <c r="AV44" s="132">
        <v>571402.80000000005</v>
      </c>
      <c r="AW44" s="132">
        <v>99156.347621748588</v>
      </c>
      <c r="AX44" s="132">
        <v>145521.14299999998</v>
      </c>
      <c r="AY44" s="132">
        <v>92334.253545093539</v>
      </c>
      <c r="AZ44" s="453">
        <v>816080.29062174866</v>
      </c>
      <c r="BA44" s="453">
        <v>780559.14762174862</v>
      </c>
      <c r="BB44" s="453">
        <v>3500</v>
      </c>
      <c r="BC44" s="453">
        <v>721000</v>
      </c>
      <c r="BD44" s="453">
        <v>0</v>
      </c>
      <c r="BE44" s="453">
        <v>0</v>
      </c>
      <c r="BF44" s="453">
        <v>816080.29062174866</v>
      </c>
      <c r="BG44" s="453" t="s">
        <v>13</v>
      </c>
      <c r="BH44" s="453" t="s">
        <v>13</v>
      </c>
      <c r="BI44" s="453" t="s">
        <v>13</v>
      </c>
      <c r="BJ44" s="133" t="s">
        <v>13</v>
      </c>
      <c r="BK44" s="454" t="s">
        <v>13</v>
      </c>
      <c r="BL44" s="453">
        <v>816080.29062174866</v>
      </c>
      <c r="BM44" s="132">
        <v>816080.29062174866</v>
      </c>
      <c r="BN44" s="132">
        <v>0</v>
      </c>
      <c r="BO44" s="453">
        <v>756521.14300000004</v>
      </c>
      <c r="BP44" s="453">
        <v>611000</v>
      </c>
      <c r="BQ44" s="132">
        <v>670559.14762174862</v>
      </c>
      <c r="BR44" s="132">
        <v>3255.1414933094593</v>
      </c>
      <c r="BS44" s="132">
        <v>3091.7817393203886</v>
      </c>
      <c r="BT44" s="133">
        <v>5.2836767845384561E-2</v>
      </c>
      <c r="BU44" s="133">
        <v>-5.185257737072858E-3</v>
      </c>
      <c r="BV44" s="133">
        <v>0</v>
      </c>
      <c r="BW44" s="132">
        <v>-3302.5271481412342</v>
      </c>
      <c r="BX44" s="453">
        <v>812777.76347360748</v>
      </c>
      <c r="BY44" s="453">
        <v>3773.0903906485796</v>
      </c>
      <c r="BZ44" s="453" t="s">
        <v>1187</v>
      </c>
      <c r="CA44" s="453">
        <v>3945.5231236582886</v>
      </c>
      <c r="CB44" s="133">
        <v>3.9805138207259949E-2</v>
      </c>
      <c r="CC44" s="132">
        <v>-5477.54</v>
      </c>
      <c r="CD44" s="132">
        <v>807300.22347360745</v>
      </c>
      <c r="CE44" s="132">
        <v>0</v>
      </c>
      <c r="CF44" s="132">
        <v>807300.22347360745</v>
      </c>
      <c r="CG44" s="132">
        <f t="shared" si="0"/>
        <v>46291.309999999947</v>
      </c>
      <c r="CH44" s="132">
        <f t="shared" si="1"/>
        <v>9538.51</v>
      </c>
      <c r="CI44" s="132">
        <v>0</v>
      </c>
      <c r="CJ44" s="132">
        <v>46291.309999999947</v>
      </c>
      <c r="CK44" s="132">
        <v>9538.51</v>
      </c>
    </row>
    <row r="45" spans="1:89" ht="15" hidden="1" customHeight="1" x14ac:dyDescent="0.25">
      <c r="A45" s="135">
        <f>VLOOKUP(D45,'DfE No.'!C:E,3,FALSE)</f>
        <v>502</v>
      </c>
      <c r="B45" s="135">
        <f>VLOOKUP(D45,'Adjusted Factors 19-20'!C:F,4,FALSE)</f>
        <v>0</v>
      </c>
      <c r="C45" s="135">
        <v>124622</v>
      </c>
      <c r="D45" s="135">
        <v>9352129</v>
      </c>
      <c r="E45" s="134" t="s">
        <v>403</v>
      </c>
      <c r="F45" s="452">
        <v>145</v>
      </c>
      <c r="G45" s="452">
        <v>145</v>
      </c>
      <c r="H45" s="452">
        <v>0</v>
      </c>
      <c r="I45" s="132">
        <v>402201</v>
      </c>
      <c r="J45" s="132">
        <v>0</v>
      </c>
      <c r="K45" s="132">
        <v>0</v>
      </c>
      <c r="L45" s="132">
        <v>16719.999999999978</v>
      </c>
      <c r="M45" s="132">
        <v>0</v>
      </c>
      <c r="N45" s="132">
        <v>30933.333333333332</v>
      </c>
      <c r="O45" s="132">
        <v>0</v>
      </c>
      <c r="P45" s="132">
        <v>12800.000000000011</v>
      </c>
      <c r="Q45" s="132">
        <v>6239.9999999999927</v>
      </c>
      <c r="R45" s="132">
        <v>720.00000000000193</v>
      </c>
      <c r="S45" s="132">
        <v>0</v>
      </c>
      <c r="T45" s="132">
        <v>0</v>
      </c>
      <c r="U45" s="132">
        <v>0</v>
      </c>
      <c r="V45" s="132">
        <v>0</v>
      </c>
      <c r="W45" s="132">
        <v>0</v>
      </c>
      <c r="X45" s="132">
        <v>0</v>
      </c>
      <c r="Y45" s="132">
        <v>0</v>
      </c>
      <c r="Z45" s="132">
        <v>0</v>
      </c>
      <c r="AA45" s="132">
        <v>0</v>
      </c>
      <c r="AB45" s="132">
        <v>6840.4580152671751</v>
      </c>
      <c r="AC45" s="132">
        <v>0</v>
      </c>
      <c r="AD45" s="132">
        <v>0</v>
      </c>
      <c r="AE45" s="132">
        <v>53101.416666666621</v>
      </c>
      <c r="AF45" s="132">
        <v>0</v>
      </c>
      <c r="AG45" s="132">
        <v>0</v>
      </c>
      <c r="AH45" s="132">
        <v>0</v>
      </c>
      <c r="AI45" s="132">
        <v>110000</v>
      </c>
      <c r="AJ45" s="132">
        <v>0</v>
      </c>
      <c r="AK45" s="132">
        <v>0</v>
      </c>
      <c r="AL45" s="132">
        <v>0</v>
      </c>
      <c r="AM45" s="132">
        <v>15452.64</v>
      </c>
      <c r="AN45" s="132">
        <v>0</v>
      </c>
      <c r="AO45" s="132">
        <v>0</v>
      </c>
      <c r="AP45" s="132">
        <v>0</v>
      </c>
      <c r="AQ45" s="132">
        <v>0</v>
      </c>
      <c r="AR45" s="132">
        <v>0</v>
      </c>
      <c r="AS45" s="132">
        <v>0</v>
      </c>
      <c r="AT45" s="132">
        <v>0</v>
      </c>
      <c r="AU45" s="132">
        <v>0</v>
      </c>
      <c r="AV45" s="132">
        <v>402201</v>
      </c>
      <c r="AW45" s="132">
        <v>127355.2080152671</v>
      </c>
      <c r="AX45" s="132">
        <v>125452.64</v>
      </c>
      <c r="AY45" s="132">
        <v>96807.083333333285</v>
      </c>
      <c r="AZ45" s="453">
        <v>655008.84801526705</v>
      </c>
      <c r="BA45" s="453">
        <v>639556.20801526704</v>
      </c>
      <c r="BB45" s="453">
        <v>3500</v>
      </c>
      <c r="BC45" s="453">
        <v>507500</v>
      </c>
      <c r="BD45" s="453">
        <v>0</v>
      </c>
      <c r="BE45" s="453">
        <v>0</v>
      </c>
      <c r="BF45" s="453">
        <v>655008.84801526705</v>
      </c>
      <c r="BG45" s="453" t="s">
        <v>13</v>
      </c>
      <c r="BH45" s="453" t="s">
        <v>13</v>
      </c>
      <c r="BI45" s="453" t="s">
        <v>13</v>
      </c>
      <c r="BJ45" s="133" t="s">
        <v>13</v>
      </c>
      <c r="BK45" s="454" t="s">
        <v>13</v>
      </c>
      <c r="BL45" s="453">
        <v>655008.84801526705</v>
      </c>
      <c r="BM45" s="132">
        <v>655008.84801526705</v>
      </c>
      <c r="BN45" s="132">
        <v>0</v>
      </c>
      <c r="BO45" s="453">
        <v>522952.64</v>
      </c>
      <c r="BP45" s="453">
        <v>397500</v>
      </c>
      <c r="BQ45" s="132">
        <v>529556.20801526704</v>
      </c>
      <c r="BR45" s="132">
        <v>3652.1117794156348</v>
      </c>
      <c r="BS45" s="132">
        <v>3508.5485600000002</v>
      </c>
      <c r="BT45" s="133">
        <v>4.0918122397494948E-2</v>
      </c>
      <c r="BU45" s="133">
        <v>-4.0155940531596806E-3</v>
      </c>
      <c r="BV45" s="133">
        <v>0</v>
      </c>
      <c r="BW45" s="132">
        <v>-2042.8914762499044</v>
      </c>
      <c r="BX45" s="453">
        <v>652965.95653901715</v>
      </c>
      <c r="BY45" s="453">
        <v>4396.6435623380494</v>
      </c>
      <c r="BZ45" s="453" t="s">
        <v>1187</v>
      </c>
      <c r="CA45" s="453">
        <v>4503.213493372532</v>
      </c>
      <c r="CB45" s="133">
        <v>5.539492013424252E-2</v>
      </c>
      <c r="CC45" s="132">
        <v>-3855.55</v>
      </c>
      <c r="CD45" s="132">
        <v>649110.4065390171</v>
      </c>
      <c r="CE45" s="132">
        <v>0</v>
      </c>
      <c r="CF45" s="132">
        <v>649110.4065390171</v>
      </c>
      <c r="CG45" s="132">
        <f t="shared" si="0"/>
        <v>201950.92000000004</v>
      </c>
      <c r="CH45" s="132">
        <f t="shared" si="1"/>
        <v>255.37</v>
      </c>
      <c r="CI45" s="132">
        <v>0</v>
      </c>
      <c r="CJ45" s="132">
        <v>201950.92000000004</v>
      </c>
      <c r="CK45" s="132">
        <v>255.37</v>
      </c>
    </row>
    <row r="46" spans="1:89" ht="15" hidden="1" customHeight="1" x14ac:dyDescent="0.25">
      <c r="A46" s="135">
        <f>VLOOKUP(D46,'DfE No.'!C:E,3,FALSE)</f>
        <v>229</v>
      </c>
      <c r="B46" s="135">
        <f>VLOOKUP(D46,'Adjusted Factors 19-20'!C:F,4,FALSE)</f>
        <v>0</v>
      </c>
      <c r="C46" s="135">
        <v>124624</v>
      </c>
      <c r="D46" s="135">
        <v>9352131</v>
      </c>
      <c r="E46" s="134" t="s">
        <v>244</v>
      </c>
      <c r="F46" s="452">
        <v>345</v>
      </c>
      <c r="G46" s="452">
        <v>345</v>
      </c>
      <c r="H46" s="452">
        <v>0</v>
      </c>
      <c r="I46" s="132">
        <v>956961.00000000012</v>
      </c>
      <c r="J46" s="132">
        <v>0</v>
      </c>
      <c r="K46" s="132">
        <v>0</v>
      </c>
      <c r="L46" s="132">
        <v>12759.999999999991</v>
      </c>
      <c r="M46" s="132">
        <v>0</v>
      </c>
      <c r="N46" s="132">
        <v>31922.191011235955</v>
      </c>
      <c r="O46" s="132">
        <v>0</v>
      </c>
      <c r="P46" s="132">
        <v>2808.1395348837245</v>
      </c>
      <c r="Q46" s="132">
        <v>9146.5116279069971</v>
      </c>
      <c r="R46" s="132">
        <v>11553.488372093027</v>
      </c>
      <c r="S46" s="132">
        <v>0</v>
      </c>
      <c r="T46" s="132">
        <v>0</v>
      </c>
      <c r="U46" s="132">
        <v>0</v>
      </c>
      <c r="V46" s="132">
        <v>0</v>
      </c>
      <c r="W46" s="132">
        <v>0</v>
      </c>
      <c r="X46" s="132">
        <v>0</v>
      </c>
      <c r="Y46" s="132">
        <v>0</v>
      </c>
      <c r="Z46" s="132">
        <v>0</v>
      </c>
      <c r="AA46" s="132">
        <v>0</v>
      </c>
      <c r="AB46" s="132">
        <v>6695.0000000000082</v>
      </c>
      <c r="AC46" s="132">
        <v>0</v>
      </c>
      <c r="AD46" s="132">
        <v>0</v>
      </c>
      <c r="AE46" s="132">
        <v>160554.37500000006</v>
      </c>
      <c r="AF46" s="132">
        <v>0</v>
      </c>
      <c r="AG46" s="132">
        <v>0</v>
      </c>
      <c r="AH46" s="132">
        <v>0</v>
      </c>
      <c r="AI46" s="132">
        <v>110000</v>
      </c>
      <c r="AJ46" s="132">
        <v>0</v>
      </c>
      <c r="AK46" s="132">
        <v>0</v>
      </c>
      <c r="AL46" s="132">
        <v>0</v>
      </c>
      <c r="AM46" s="132">
        <v>22154.088179999999</v>
      </c>
      <c r="AN46" s="132">
        <v>0</v>
      </c>
      <c r="AO46" s="132">
        <v>0</v>
      </c>
      <c r="AP46" s="132">
        <v>0</v>
      </c>
      <c r="AQ46" s="132">
        <v>0</v>
      </c>
      <c r="AR46" s="132">
        <v>0</v>
      </c>
      <c r="AS46" s="132">
        <v>0</v>
      </c>
      <c r="AT46" s="132">
        <v>0</v>
      </c>
      <c r="AU46" s="132">
        <v>0</v>
      </c>
      <c r="AV46" s="132">
        <v>956961.00000000012</v>
      </c>
      <c r="AW46" s="132">
        <v>235439.70554611977</v>
      </c>
      <c r="AX46" s="132">
        <v>132154.08817999999</v>
      </c>
      <c r="AY46" s="132">
        <v>204648.54027305992</v>
      </c>
      <c r="AZ46" s="453">
        <v>1324554.7937261199</v>
      </c>
      <c r="BA46" s="453">
        <v>1302400.7055461199</v>
      </c>
      <c r="BB46" s="453">
        <v>3500</v>
      </c>
      <c r="BC46" s="453">
        <v>1207500</v>
      </c>
      <c r="BD46" s="453">
        <v>0</v>
      </c>
      <c r="BE46" s="453">
        <v>0</v>
      </c>
      <c r="BF46" s="453">
        <v>1324554.7937261199</v>
      </c>
      <c r="BG46" s="453" t="s">
        <v>13</v>
      </c>
      <c r="BH46" s="453" t="s">
        <v>13</v>
      </c>
      <c r="BI46" s="453" t="s">
        <v>13</v>
      </c>
      <c r="BJ46" s="133" t="s">
        <v>13</v>
      </c>
      <c r="BK46" s="454" t="s">
        <v>13</v>
      </c>
      <c r="BL46" s="453">
        <v>1324554.7937261199</v>
      </c>
      <c r="BM46" s="132">
        <v>1324554.7937261199</v>
      </c>
      <c r="BN46" s="132">
        <v>0</v>
      </c>
      <c r="BO46" s="453">
        <v>1229654.08818</v>
      </c>
      <c r="BP46" s="453">
        <v>1097500</v>
      </c>
      <c r="BQ46" s="132">
        <v>1192400.7055461199</v>
      </c>
      <c r="BR46" s="132">
        <v>3456.2339291191884</v>
      </c>
      <c r="BS46" s="132">
        <v>3202.1565126404494</v>
      </c>
      <c r="BT46" s="133">
        <v>7.9345720759048916E-2</v>
      </c>
      <c r="BU46" s="133">
        <v>-7.7867748018470113E-3</v>
      </c>
      <c r="BV46" s="133">
        <v>0</v>
      </c>
      <c r="BW46" s="132">
        <v>-8602.3927172486383</v>
      </c>
      <c r="BX46" s="453">
        <v>1315952.4010088714</v>
      </c>
      <c r="BY46" s="453">
        <v>3750.1400371851346</v>
      </c>
      <c r="BZ46" s="453" t="s">
        <v>1187</v>
      </c>
      <c r="CA46" s="453">
        <v>3814.3547855329607</v>
      </c>
      <c r="CB46" s="133">
        <v>6.7846041794734191E-2</v>
      </c>
      <c r="CC46" s="132">
        <v>-9173.5499999999993</v>
      </c>
      <c r="CD46" s="132">
        <v>1306778.8510088713</v>
      </c>
      <c r="CE46" s="132">
        <v>0</v>
      </c>
      <c r="CF46" s="132">
        <v>1306778.8510088713</v>
      </c>
      <c r="CG46" s="132">
        <f t="shared" si="0"/>
        <v>197388.96999999997</v>
      </c>
      <c r="CH46" s="132">
        <f t="shared" si="1"/>
        <v>21676.75</v>
      </c>
      <c r="CI46" s="132">
        <v>0</v>
      </c>
      <c r="CJ46" s="132">
        <v>197388.96999999997</v>
      </c>
      <c r="CK46" s="132">
        <v>21676.75</v>
      </c>
    </row>
    <row r="47" spans="1:89" ht="15" hidden="1" customHeight="1" x14ac:dyDescent="0.25">
      <c r="A47" s="135">
        <f>VLOOKUP(D47,'DfE No.'!C:E,3,FALSE)</f>
        <v>313</v>
      </c>
      <c r="B47" s="135">
        <f>VLOOKUP(D47,'Adjusted Factors 19-20'!C:F,4,FALSE)</f>
        <v>0</v>
      </c>
      <c r="C47" s="135">
        <v>124625</v>
      </c>
      <c r="D47" s="135">
        <v>9352132</v>
      </c>
      <c r="E47" s="134" t="s">
        <v>294</v>
      </c>
      <c r="F47" s="452">
        <v>453</v>
      </c>
      <c r="G47" s="452">
        <v>453</v>
      </c>
      <c r="H47" s="452">
        <v>0</v>
      </c>
      <c r="I47" s="132">
        <v>1256531.4000000001</v>
      </c>
      <c r="J47" s="132">
        <v>0</v>
      </c>
      <c r="K47" s="132">
        <v>0</v>
      </c>
      <c r="L47" s="132">
        <v>13407.174887892379</v>
      </c>
      <c r="M47" s="132">
        <v>0</v>
      </c>
      <c r="N47" s="132">
        <v>20431.015801354402</v>
      </c>
      <c r="O47" s="132">
        <v>0</v>
      </c>
      <c r="P47" s="132">
        <v>406.27802690583002</v>
      </c>
      <c r="Q47" s="132">
        <v>731.30044843049347</v>
      </c>
      <c r="R47" s="132">
        <v>365.65022421524611</v>
      </c>
      <c r="S47" s="132">
        <v>1188.3632286995519</v>
      </c>
      <c r="T47" s="132">
        <v>0</v>
      </c>
      <c r="U47" s="132">
        <v>0</v>
      </c>
      <c r="V47" s="132">
        <v>0</v>
      </c>
      <c r="W47" s="132">
        <v>0</v>
      </c>
      <c r="X47" s="132">
        <v>0</v>
      </c>
      <c r="Y47" s="132">
        <v>0</v>
      </c>
      <c r="Z47" s="132">
        <v>0</v>
      </c>
      <c r="AA47" s="132">
        <v>0</v>
      </c>
      <c r="AB47" s="132">
        <v>4835.1295336787634</v>
      </c>
      <c r="AC47" s="132">
        <v>0</v>
      </c>
      <c r="AD47" s="132">
        <v>0</v>
      </c>
      <c r="AE47" s="132">
        <v>165516.34196891211</v>
      </c>
      <c r="AF47" s="132">
        <v>0</v>
      </c>
      <c r="AG47" s="132">
        <v>0</v>
      </c>
      <c r="AH47" s="132">
        <v>0</v>
      </c>
      <c r="AI47" s="132">
        <v>110000</v>
      </c>
      <c r="AJ47" s="132">
        <v>0</v>
      </c>
      <c r="AK47" s="132">
        <v>0</v>
      </c>
      <c r="AL47" s="132">
        <v>0</v>
      </c>
      <c r="AM47" s="132">
        <v>46353.832000000002</v>
      </c>
      <c r="AN47" s="132">
        <v>0</v>
      </c>
      <c r="AO47" s="132">
        <v>0</v>
      </c>
      <c r="AP47" s="132">
        <v>0</v>
      </c>
      <c r="AQ47" s="132">
        <v>0</v>
      </c>
      <c r="AR47" s="132">
        <v>0</v>
      </c>
      <c r="AS47" s="132">
        <v>0</v>
      </c>
      <c r="AT47" s="132">
        <v>0</v>
      </c>
      <c r="AU47" s="132">
        <v>0</v>
      </c>
      <c r="AV47" s="132">
        <v>1256531.4000000001</v>
      </c>
      <c r="AW47" s="132">
        <v>206881.25412008876</v>
      </c>
      <c r="AX47" s="132">
        <v>156353.83199999999</v>
      </c>
      <c r="AY47" s="132">
        <v>193780.23327766106</v>
      </c>
      <c r="AZ47" s="453">
        <v>1619766.486120089</v>
      </c>
      <c r="BA47" s="453">
        <v>1573412.654120089</v>
      </c>
      <c r="BB47" s="453">
        <v>3500</v>
      </c>
      <c r="BC47" s="453">
        <v>1585500</v>
      </c>
      <c r="BD47" s="453">
        <v>12087.345879910979</v>
      </c>
      <c r="BE47" s="453">
        <v>0</v>
      </c>
      <c r="BF47" s="453">
        <v>1631853.8319999999</v>
      </c>
      <c r="BG47" s="453" t="s">
        <v>13</v>
      </c>
      <c r="BH47" s="453" t="s">
        <v>13</v>
      </c>
      <c r="BI47" s="453" t="s">
        <v>13</v>
      </c>
      <c r="BJ47" s="133" t="s">
        <v>13</v>
      </c>
      <c r="BK47" s="454" t="s">
        <v>13</v>
      </c>
      <c r="BL47" s="453">
        <v>1631853.8319999999</v>
      </c>
      <c r="BM47" s="132">
        <v>1631853.8319999999</v>
      </c>
      <c r="BN47" s="132">
        <v>0</v>
      </c>
      <c r="BO47" s="453">
        <v>1631853.8319999999</v>
      </c>
      <c r="BP47" s="453">
        <v>1475500</v>
      </c>
      <c r="BQ47" s="132">
        <v>1475500</v>
      </c>
      <c r="BR47" s="132">
        <v>3257.1743929359823</v>
      </c>
      <c r="BS47" s="132">
        <v>3058.8483310810811</v>
      </c>
      <c r="BT47" s="133">
        <v>6.4836840663102524E-2</v>
      </c>
      <c r="BU47" s="133">
        <v>-6.3629124832070907E-3</v>
      </c>
      <c r="BV47" s="133">
        <v>0</v>
      </c>
      <c r="BW47" s="132">
        <v>0</v>
      </c>
      <c r="BX47" s="453">
        <v>1631853.8319999999</v>
      </c>
      <c r="BY47" s="453">
        <v>3500</v>
      </c>
      <c r="BZ47" s="453" t="s">
        <v>1187</v>
      </c>
      <c r="CA47" s="453">
        <v>3602.3263399558496</v>
      </c>
      <c r="CB47" s="133">
        <v>5.6788309963567984E-2</v>
      </c>
      <c r="CC47" s="132">
        <v>-12045.27</v>
      </c>
      <c r="CD47" s="132">
        <v>1619808.5619999999</v>
      </c>
      <c r="CE47" s="132">
        <v>0</v>
      </c>
      <c r="CF47" s="132">
        <v>1619808.5619999999</v>
      </c>
      <c r="CG47" s="132">
        <f t="shared" si="0"/>
        <v>170418.17999999993</v>
      </c>
      <c r="CH47" s="132">
        <f t="shared" si="1"/>
        <v>6107</v>
      </c>
      <c r="CI47" s="132">
        <v>12087.345879910979</v>
      </c>
      <c r="CJ47" s="132">
        <v>170418.17999999993</v>
      </c>
      <c r="CK47" s="132">
        <v>6107</v>
      </c>
    </row>
    <row r="48" spans="1:89" ht="15" hidden="1" customHeight="1" x14ac:dyDescent="0.25">
      <c r="A48" s="135">
        <f>VLOOKUP(D48,'DfE No.'!C:E,3,FALSE)</f>
        <v>232</v>
      </c>
      <c r="B48" s="135">
        <f>VLOOKUP(D48,'Adjusted Factors 19-20'!C:F,4,FALSE)</f>
        <v>0</v>
      </c>
      <c r="C48" s="135">
        <v>124627</v>
      </c>
      <c r="D48" s="135">
        <v>9352134</v>
      </c>
      <c r="E48" s="134" t="s">
        <v>247</v>
      </c>
      <c r="F48" s="452">
        <v>199</v>
      </c>
      <c r="G48" s="452">
        <v>199</v>
      </c>
      <c r="H48" s="452">
        <v>0</v>
      </c>
      <c r="I48" s="132">
        <v>551986.20000000007</v>
      </c>
      <c r="J48" s="132">
        <v>0</v>
      </c>
      <c r="K48" s="132">
        <v>0</v>
      </c>
      <c r="L48" s="132">
        <v>6599.9999999999964</v>
      </c>
      <c r="M48" s="132">
        <v>0</v>
      </c>
      <c r="N48" s="132">
        <v>16118.999999999998</v>
      </c>
      <c r="O48" s="132">
        <v>0</v>
      </c>
      <c r="P48" s="132">
        <v>1799.9999999999986</v>
      </c>
      <c r="Q48" s="132">
        <v>6000.00000000002</v>
      </c>
      <c r="R48" s="132">
        <v>7919.9999999999654</v>
      </c>
      <c r="S48" s="132">
        <v>0</v>
      </c>
      <c r="T48" s="132">
        <v>419.99999999999972</v>
      </c>
      <c r="U48" s="132">
        <v>0</v>
      </c>
      <c r="V48" s="132">
        <v>0</v>
      </c>
      <c r="W48" s="132">
        <v>0</v>
      </c>
      <c r="X48" s="132">
        <v>0</v>
      </c>
      <c r="Y48" s="132">
        <v>0</v>
      </c>
      <c r="Z48" s="132">
        <v>0</v>
      </c>
      <c r="AA48" s="132">
        <v>0</v>
      </c>
      <c r="AB48" s="132">
        <v>3014.2647058823577</v>
      </c>
      <c r="AC48" s="132">
        <v>0</v>
      </c>
      <c r="AD48" s="132">
        <v>0</v>
      </c>
      <c r="AE48" s="132">
        <v>73955.636363636426</v>
      </c>
      <c r="AF48" s="132">
        <v>0</v>
      </c>
      <c r="AG48" s="132">
        <v>0</v>
      </c>
      <c r="AH48" s="132">
        <v>0</v>
      </c>
      <c r="AI48" s="132">
        <v>110000</v>
      </c>
      <c r="AJ48" s="132">
        <v>0</v>
      </c>
      <c r="AK48" s="132">
        <v>0</v>
      </c>
      <c r="AL48" s="132">
        <v>0</v>
      </c>
      <c r="AM48" s="132">
        <v>15284.60276</v>
      </c>
      <c r="AN48" s="132">
        <v>0</v>
      </c>
      <c r="AO48" s="132">
        <v>0</v>
      </c>
      <c r="AP48" s="132">
        <v>0</v>
      </c>
      <c r="AQ48" s="132">
        <v>0</v>
      </c>
      <c r="AR48" s="132">
        <v>0</v>
      </c>
      <c r="AS48" s="132">
        <v>0</v>
      </c>
      <c r="AT48" s="132">
        <v>0</v>
      </c>
      <c r="AU48" s="132">
        <v>0</v>
      </c>
      <c r="AV48" s="132">
        <v>551986.20000000007</v>
      </c>
      <c r="AW48" s="132">
        <v>115828.90106951876</v>
      </c>
      <c r="AX48" s="132">
        <v>125284.60275999999</v>
      </c>
      <c r="AY48" s="132">
        <v>103384.13636363641</v>
      </c>
      <c r="AZ48" s="453">
        <v>793099.70382951887</v>
      </c>
      <c r="BA48" s="453">
        <v>777815.10106951883</v>
      </c>
      <c r="BB48" s="453">
        <v>3500</v>
      </c>
      <c r="BC48" s="453">
        <v>696500</v>
      </c>
      <c r="BD48" s="453">
        <v>0</v>
      </c>
      <c r="BE48" s="453">
        <v>0</v>
      </c>
      <c r="BF48" s="453">
        <v>793099.70382951887</v>
      </c>
      <c r="BG48" s="453" t="s">
        <v>13</v>
      </c>
      <c r="BH48" s="453" t="s">
        <v>13</v>
      </c>
      <c r="BI48" s="453" t="s">
        <v>13</v>
      </c>
      <c r="BJ48" s="133" t="s">
        <v>13</v>
      </c>
      <c r="BK48" s="454" t="s">
        <v>13</v>
      </c>
      <c r="BL48" s="453">
        <v>793099.70382951887</v>
      </c>
      <c r="BM48" s="132">
        <v>793099.70382951899</v>
      </c>
      <c r="BN48" s="132">
        <v>0</v>
      </c>
      <c r="BO48" s="453">
        <v>711784.60276000004</v>
      </c>
      <c r="BP48" s="453">
        <v>586500</v>
      </c>
      <c r="BQ48" s="132">
        <v>667815.10106951883</v>
      </c>
      <c r="BR48" s="132">
        <v>3355.854779243813</v>
      </c>
      <c r="BS48" s="132">
        <v>3203.3204430769233</v>
      </c>
      <c r="BT48" s="133">
        <v>4.7617570229837543E-2</v>
      </c>
      <c r="BU48" s="133">
        <v>-4.6730597749166354E-3</v>
      </c>
      <c r="BV48" s="133">
        <v>0</v>
      </c>
      <c r="BW48" s="132">
        <v>-2978.89227383347</v>
      </c>
      <c r="BX48" s="453">
        <v>790120.81155568536</v>
      </c>
      <c r="BY48" s="453">
        <v>3893.6492904305796</v>
      </c>
      <c r="BZ48" s="453" t="s">
        <v>1187</v>
      </c>
      <c r="CA48" s="453">
        <v>3970.4563394758056</v>
      </c>
      <c r="CB48" s="133">
        <v>3.2865286845873198E-2</v>
      </c>
      <c r="CC48" s="132">
        <v>-5291.41</v>
      </c>
      <c r="CD48" s="132">
        <v>784829.40155568533</v>
      </c>
      <c r="CE48" s="132">
        <v>0</v>
      </c>
      <c r="CF48" s="132">
        <v>784829.40155568533</v>
      </c>
      <c r="CG48" s="132">
        <f t="shared" si="0"/>
        <v>174457.72999999998</v>
      </c>
      <c r="CH48" s="132">
        <f t="shared" si="1"/>
        <v>9971.75</v>
      </c>
      <c r="CI48" s="132">
        <v>0</v>
      </c>
      <c r="CJ48" s="132">
        <v>174457.72999999998</v>
      </c>
      <c r="CK48" s="132">
        <v>9971.75</v>
      </c>
    </row>
    <row r="49" spans="1:89" ht="15" hidden="1" customHeight="1" x14ac:dyDescent="0.25">
      <c r="A49" s="135">
        <f>VLOOKUP(D49,'DfE No.'!C:E,3,FALSE)</f>
        <v>343</v>
      </c>
      <c r="B49" s="135">
        <f>VLOOKUP(D49,'Adjusted Factors 19-20'!C:F,4,FALSE)</f>
        <v>0</v>
      </c>
      <c r="C49" s="135">
        <v>124628</v>
      </c>
      <c r="D49" s="135">
        <v>9352135</v>
      </c>
      <c r="E49" s="134" t="s">
        <v>313</v>
      </c>
      <c r="F49" s="452">
        <v>400</v>
      </c>
      <c r="G49" s="452">
        <v>400</v>
      </c>
      <c r="H49" s="452">
        <v>0</v>
      </c>
      <c r="I49" s="132">
        <v>1109520</v>
      </c>
      <c r="J49" s="132">
        <v>0</v>
      </c>
      <c r="K49" s="132">
        <v>0</v>
      </c>
      <c r="L49" s="132">
        <v>23320</v>
      </c>
      <c r="M49" s="132">
        <v>0</v>
      </c>
      <c r="N49" s="132">
        <v>44932.330827067672</v>
      </c>
      <c r="O49" s="132">
        <v>0</v>
      </c>
      <c r="P49" s="132">
        <v>25400</v>
      </c>
      <c r="Q49" s="132">
        <v>240</v>
      </c>
      <c r="R49" s="132">
        <v>360</v>
      </c>
      <c r="S49" s="132">
        <v>0</v>
      </c>
      <c r="T49" s="132">
        <v>0</v>
      </c>
      <c r="U49" s="132">
        <v>0</v>
      </c>
      <c r="V49" s="132">
        <v>0</v>
      </c>
      <c r="W49" s="132">
        <v>0</v>
      </c>
      <c r="X49" s="132">
        <v>0</v>
      </c>
      <c r="Y49" s="132">
        <v>0</v>
      </c>
      <c r="Z49" s="132">
        <v>0</v>
      </c>
      <c r="AA49" s="132">
        <v>0</v>
      </c>
      <c r="AB49" s="132">
        <v>3541.5472779369634</v>
      </c>
      <c r="AC49" s="132">
        <v>0</v>
      </c>
      <c r="AD49" s="132">
        <v>0</v>
      </c>
      <c r="AE49" s="132">
        <v>135854.98489425966</v>
      </c>
      <c r="AF49" s="132">
        <v>0</v>
      </c>
      <c r="AG49" s="132">
        <v>0</v>
      </c>
      <c r="AH49" s="132">
        <v>0</v>
      </c>
      <c r="AI49" s="132">
        <v>110000</v>
      </c>
      <c r="AJ49" s="132">
        <v>0</v>
      </c>
      <c r="AK49" s="132">
        <v>0</v>
      </c>
      <c r="AL49" s="132">
        <v>0</v>
      </c>
      <c r="AM49" s="132">
        <v>36780.758000000002</v>
      </c>
      <c r="AN49" s="132">
        <v>0</v>
      </c>
      <c r="AO49" s="132">
        <v>0</v>
      </c>
      <c r="AP49" s="132">
        <v>0</v>
      </c>
      <c r="AQ49" s="132">
        <v>0</v>
      </c>
      <c r="AR49" s="132">
        <v>0</v>
      </c>
      <c r="AS49" s="132">
        <v>0</v>
      </c>
      <c r="AT49" s="132">
        <v>0</v>
      </c>
      <c r="AU49" s="132">
        <v>0</v>
      </c>
      <c r="AV49" s="132">
        <v>1109520</v>
      </c>
      <c r="AW49" s="132">
        <v>233648.86299926427</v>
      </c>
      <c r="AX49" s="132">
        <v>146780.758</v>
      </c>
      <c r="AY49" s="132">
        <v>192980.15030779349</v>
      </c>
      <c r="AZ49" s="453">
        <v>1489949.6209992641</v>
      </c>
      <c r="BA49" s="453">
        <v>1453168.8629992642</v>
      </c>
      <c r="BB49" s="453">
        <v>3500</v>
      </c>
      <c r="BC49" s="453">
        <v>1400000</v>
      </c>
      <c r="BD49" s="453">
        <v>0</v>
      </c>
      <c r="BE49" s="453">
        <v>0</v>
      </c>
      <c r="BF49" s="453">
        <v>1489949.6209992641</v>
      </c>
      <c r="BG49" s="453" t="s">
        <v>13</v>
      </c>
      <c r="BH49" s="453" t="s">
        <v>13</v>
      </c>
      <c r="BI49" s="453" t="s">
        <v>13</v>
      </c>
      <c r="BJ49" s="133" t="s">
        <v>13</v>
      </c>
      <c r="BK49" s="454" t="s">
        <v>13</v>
      </c>
      <c r="BL49" s="453">
        <v>1489949.6209992641</v>
      </c>
      <c r="BM49" s="132">
        <v>1489949.6209992641</v>
      </c>
      <c r="BN49" s="132">
        <v>0</v>
      </c>
      <c r="BO49" s="453">
        <v>1436780.7579999999</v>
      </c>
      <c r="BP49" s="453">
        <v>1290000</v>
      </c>
      <c r="BQ49" s="132">
        <v>1343168.8629992642</v>
      </c>
      <c r="BR49" s="132">
        <v>3357.9221574981602</v>
      </c>
      <c r="BS49" s="132">
        <v>3139.1239661654131</v>
      </c>
      <c r="BT49" s="133">
        <v>6.970039848410936E-2</v>
      </c>
      <c r="BU49" s="133">
        <v>-6.8402089161545849E-3</v>
      </c>
      <c r="BV49" s="133">
        <v>0</v>
      </c>
      <c r="BW49" s="132">
        <v>-8588.9054969116805</v>
      </c>
      <c r="BX49" s="453">
        <v>1481360.7155023525</v>
      </c>
      <c r="BY49" s="453">
        <v>3611.4498937558815</v>
      </c>
      <c r="BZ49" s="453" t="s">
        <v>1187</v>
      </c>
      <c r="CA49" s="453">
        <v>3703.4017887558812</v>
      </c>
      <c r="CB49" s="133">
        <v>5.6601989014777088E-2</v>
      </c>
      <c r="CC49" s="132">
        <v>-10636</v>
      </c>
      <c r="CD49" s="132">
        <v>1470724.7155023525</v>
      </c>
      <c r="CE49" s="132">
        <v>0</v>
      </c>
      <c r="CF49" s="132">
        <v>1470724.7155023525</v>
      </c>
      <c r="CG49" s="132">
        <f t="shared" si="0"/>
        <v>5719.5900000001302</v>
      </c>
      <c r="CH49" s="132">
        <f t="shared" si="1"/>
        <v>1435.55</v>
      </c>
      <c r="CI49" s="132">
        <v>0</v>
      </c>
      <c r="CJ49" s="132">
        <v>5719.5900000001302</v>
      </c>
      <c r="CK49" s="132">
        <v>1435.55</v>
      </c>
    </row>
    <row r="50" spans="1:89" ht="15" hidden="1" customHeight="1" x14ac:dyDescent="0.25">
      <c r="A50" s="135">
        <f>VLOOKUP(D50,'DfE No.'!C:E,3,FALSE)</f>
        <v>23</v>
      </c>
      <c r="B50" s="135">
        <f>VLOOKUP(D50,'Adjusted Factors 19-20'!C:F,4,FALSE)</f>
        <v>0</v>
      </c>
      <c r="C50" s="135">
        <v>124629</v>
      </c>
      <c r="D50" s="135">
        <v>9352136</v>
      </c>
      <c r="E50" s="134" t="s">
        <v>1192</v>
      </c>
      <c r="F50" s="452">
        <v>139</v>
      </c>
      <c r="G50" s="452">
        <v>139</v>
      </c>
      <c r="H50" s="452">
        <v>0</v>
      </c>
      <c r="I50" s="132">
        <v>385558.2</v>
      </c>
      <c r="J50" s="132">
        <v>0</v>
      </c>
      <c r="K50" s="132">
        <v>0</v>
      </c>
      <c r="L50" s="132">
        <v>3959.9999999999991</v>
      </c>
      <c r="M50" s="132">
        <v>0</v>
      </c>
      <c r="N50" s="132">
        <v>7506</v>
      </c>
      <c r="O50" s="132">
        <v>0</v>
      </c>
      <c r="P50" s="132">
        <v>2599.9999999999995</v>
      </c>
      <c r="Q50" s="132">
        <v>0</v>
      </c>
      <c r="R50" s="132">
        <v>0</v>
      </c>
      <c r="S50" s="132">
        <v>0</v>
      </c>
      <c r="T50" s="132">
        <v>0</v>
      </c>
      <c r="U50" s="132">
        <v>0</v>
      </c>
      <c r="V50" s="132">
        <v>0</v>
      </c>
      <c r="W50" s="132">
        <v>0</v>
      </c>
      <c r="X50" s="132">
        <v>0</v>
      </c>
      <c r="Y50" s="132">
        <v>0</v>
      </c>
      <c r="Z50" s="132">
        <v>0</v>
      </c>
      <c r="AA50" s="132">
        <v>0</v>
      </c>
      <c r="AB50" s="132">
        <v>1183.223140495867</v>
      </c>
      <c r="AC50" s="132">
        <v>0</v>
      </c>
      <c r="AD50" s="132">
        <v>0</v>
      </c>
      <c r="AE50" s="132">
        <v>35812.941176470529</v>
      </c>
      <c r="AF50" s="132">
        <v>0</v>
      </c>
      <c r="AG50" s="132">
        <v>0</v>
      </c>
      <c r="AH50" s="132">
        <v>0</v>
      </c>
      <c r="AI50" s="132">
        <v>110000</v>
      </c>
      <c r="AJ50" s="132">
        <v>0</v>
      </c>
      <c r="AK50" s="132">
        <v>0</v>
      </c>
      <c r="AL50" s="132">
        <v>0</v>
      </c>
      <c r="AM50" s="132">
        <v>11678.118059999999</v>
      </c>
      <c r="AN50" s="132">
        <v>0</v>
      </c>
      <c r="AO50" s="132">
        <v>0</v>
      </c>
      <c r="AP50" s="132">
        <v>0</v>
      </c>
      <c r="AQ50" s="132">
        <v>0</v>
      </c>
      <c r="AR50" s="132">
        <v>0</v>
      </c>
      <c r="AS50" s="132">
        <v>0</v>
      </c>
      <c r="AT50" s="132">
        <v>0</v>
      </c>
      <c r="AU50" s="132">
        <v>0</v>
      </c>
      <c r="AV50" s="132">
        <v>385558.2</v>
      </c>
      <c r="AW50" s="132">
        <v>51062.164316966395</v>
      </c>
      <c r="AX50" s="132">
        <v>121678.11805999999</v>
      </c>
      <c r="AY50" s="132">
        <v>52844.941176470529</v>
      </c>
      <c r="AZ50" s="453">
        <v>558298.48237696639</v>
      </c>
      <c r="BA50" s="453">
        <v>546620.36431696638</v>
      </c>
      <c r="BB50" s="453">
        <v>3500</v>
      </c>
      <c r="BC50" s="453">
        <v>486500</v>
      </c>
      <c r="BD50" s="453">
        <v>0</v>
      </c>
      <c r="BE50" s="453">
        <v>0</v>
      </c>
      <c r="BF50" s="453">
        <v>558298.48237696639</v>
      </c>
      <c r="BG50" s="453" t="s">
        <v>13</v>
      </c>
      <c r="BH50" s="453" t="s">
        <v>13</v>
      </c>
      <c r="BI50" s="453" t="s">
        <v>13</v>
      </c>
      <c r="BJ50" s="133" t="s">
        <v>13</v>
      </c>
      <c r="BK50" s="454" t="s">
        <v>13</v>
      </c>
      <c r="BL50" s="453">
        <v>558298.48237696639</v>
      </c>
      <c r="BM50" s="132">
        <v>558298.48237696639</v>
      </c>
      <c r="BN50" s="132">
        <v>0</v>
      </c>
      <c r="BO50" s="453">
        <v>498178.11806000001</v>
      </c>
      <c r="BP50" s="453">
        <v>376500</v>
      </c>
      <c r="BQ50" s="132">
        <v>436620.36431696638</v>
      </c>
      <c r="BR50" s="132">
        <v>3141.1537001220604</v>
      </c>
      <c r="BS50" s="132">
        <v>2992.9815284722226</v>
      </c>
      <c r="BT50" s="133">
        <v>4.9506543973050425E-2</v>
      </c>
      <c r="BU50" s="133">
        <v>-4.8584385578464414E-3</v>
      </c>
      <c r="BV50" s="133">
        <v>0</v>
      </c>
      <c r="BW50" s="132">
        <v>-2021.2291436583757</v>
      </c>
      <c r="BX50" s="453">
        <v>556277.25323330797</v>
      </c>
      <c r="BY50" s="453">
        <v>3917.9793897360287</v>
      </c>
      <c r="BZ50" s="453" t="s">
        <v>1187</v>
      </c>
      <c r="CA50" s="453">
        <v>4001.9946275777552</v>
      </c>
      <c r="CB50" s="133">
        <v>4.3212277055726389E-2</v>
      </c>
      <c r="CC50" s="132">
        <v>-3696.0099999999998</v>
      </c>
      <c r="CD50" s="132">
        <v>552581.24323330796</v>
      </c>
      <c r="CE50" s="132">
        <v>0</v>
      </c>
      <c r="CF50" s="132">
        <v>552581.24323330796</v>
      </c>
      <c r="CG50" s="132">
        <f t="shared" si="0"/>
        <v>-5914.6300000000192</v>
      </c>
      <c r="CH50" s="132">
        <f t="shared" si="1"/>
        <v>358.61000000000013</v>
      </c>
      <c r="CI50" s="132">
        <v>0</v>
      </c>
      <c r="CJ50" s="132">
        <v>-5914.6300000000192</v>
      </c>
      <c r="CK50" s="132">
        <v>358.61000000000013</v>
      </c>
    </row>
    <row r="51" spans="1:89" ht="15" hidden="1" customHeight="1" x14ac:dyDescent="0.25">
      <c r="A51" s="135">
        <f>VLOOKUP(D51,'DfE No.'!C:E,3,FALSE)</f>
        <v>503</v>
      </c>
      <c r="B51" s="135">
        <f>VLOOKUP(D51,'Adjusted Factors 19-20'!C:F,4,FALSE)</f>
        <v>0</v>
      </c>
      <c r="C51" s="135">
        <v>124631</v>
      </c>
      <c r="D51" s="135">
        <v>9352138</v>
      </c>
      <c r="E51" s="134" t="s">
        <v>1193</v>
      </c>
      <c r="F51" s="452">
        <v>404</v>
      </c>
      <c r="G51" s="452">
        <v>404</v>
      </c>
      <c r="H51" s="452">
        <v>0</v>
      </c>
      <c r="I51" s="132">
        <v>1120615.2000000002</v>
      </c>
      <c r="J51" s="132">
        <v>0</v>
      </c>
      <c r="K51" s="132">
        <v>0</v>
      </c>
      <c r="L51" s="132">
        <v>18039.999999999916</v>
      </c>
      <c r="M51" s="132">
        <v>0</v>
      </c>
      <c r="N51" s="132">
        <v>43740</v>
      </c>
      <c r="O51" s="132">
        <v>0</v>
      </c>
      <c r="P51" s="132">
        <v>18800.000000000025</v>
      </c>
      <c r="Q51" s="132">
        <v>7200.0000000000036</v>
      </c>
      <c r="R51" s="132">
        <v>7920.0000000000064</v>
      </c>
      <c r="S51" s="132">
        <v>0</v>
      </c>
      <c r="T51" s="132">
        <v>0</v>
      </c>
      <c r="U51" s="132">
        <v>0</v>
      </c>
      <c r="V51" s="132">
        <v>0</v>
      </c>
      <c r="W51" s="132">
        <v>0</v>
      </c>
      <c r="X51" s="132">
        <v>0</v>
      </c>
      <c r="Y51" s="132">
        <v>0</v>
      </c>
      <c r="Z51" s="132">
        <v>0</v>
      </c>
      <c r="AA51" s="132">
        <v>0</v>
      </c>
      <c r="AB51" s="132">
        <v>2364.3181818181897</v>
      </c>
      <c r="AC51" s="132">
        <v>0</v>
      </c>
      <c r="AD51" s="132">
        <v>0</v>
      </c>
      <c r="AE51" s="132">
        <v>127509.52941176483</v>
      </c>
      <c r="AF51" s="132">
        <v>0</v>
      </c>
      <c r="AG51" s="132">
        <v>0</v>
      </c>
      <c r="AH51" s="132">
        <v>0</v>
      </c>
      <c r="AI51" s="132">
        <v>110000</v>
      </c>
      <c r="AJ51" s="132">
        <v>0</v>
      </c>
      <c r="AK51" s="132">
        <v>0</v>
      </c>
      <c r="AL51" s="132">
        <v>0</v>
      </c>
      <c r="AM51" s="132">
        <v>27207.684000000001</v>
      </c>
      <c r="AN51" s="132">
        <v>0</v>
      </c>
      <c r="AO51" s="132">
        <v>0</v>
      </c>
      <c r="AP51" s="132">
        <v>0</v>
      </c>
      <c r="AQ51" s="132">
        <v>0</v>
      </c>
      <c r="AR51" s="132">
        <v>0</v>
      </c>
      <c r="AS51" s="132">
        <v>0</v>
      </c>
      <c r="AT51" s="132">
        <v>0</v>
      </c>
      <c r="AU51" s="132">
        <v>0</v>
      </c>
      <c r="AV51" s="132">
        <v>1120615.2000000002</v>
      </c>
      <c r="AW51" s="132">
        <v>225573.84759358296</v>
      </c>
      <c r="AX51" s="132">
        <v>137207.68400000001</v>
      </c>
      <c r="AY51" s="132">
        <v>185358.52941176482</v>
      </c>
      <c r="AZ51" s="453">
        <v>1483396.7315935832</v>
      </c>
      <c r="BA51" s="453">
        <v>1456189.0475935834</v>
      </c>
      <c r="BB51" s="453">
        <v>3500</v>
      </c>
      <c r="BC51" s="453">
        <v>1414000</v>
      </c>
      <c r="BD51" s="453">
        <v>0</v>
      </c>
      <c r="BE51" s="453">
        <v>0</v>
      </c>
      <c r="BF51" s="453">
        <v>1483396.7315935832</v>
      </c>
      <c r="BG51" s="453" t="s">
        <v>13</v>
      </c>
      <c r="BH51" s="453" t="s">
        <v>13</v>
      </c>
      <c r="BI51" s="453" t="s">
        <v>13</v>
      </c>
      <c r="BJ51" s="133" t="s">
        <v>13</v>
      </c>
      <c r="BK51" s="454" t="s">
        <v>13</v>
      </c>
      <c r="BL51" s="453">
        <v>1483396.7315935832</v>
      </c>
      <c r="BM51" s="132">
        <v>1483396.7315935832</v>
      </c>
      <c r="BN51" s="132">
        <v>0</v>
      </c>
      <c r="BO51" s="453">
        <v>1441207.6839999999</v>
      </c>
      <c r="BP51" s="453">
        <v>1304000</v>
      </c>
      <c r="BQ51" s="132">
        <v>1346189.0475935834</v>
      </c>
      <c r="BR51" s="132">
        <v>3332.1511079049092</v>
      </c>
      <c r="BS51" s="132">
        <v>3168.0807572839508</v>
      </c>
      <c r="BT51" s="133">
        <v>5.1788563231455836E-2</v>
      </c>
      <c r="BU51" s="133">
        <v>-5.0823897664143509E-3</v>
      </c>
      <c r="BV51" s="133">
        <v>0</v>
      </c>
      <c r="BW51" s="132">
        <v>-6504.9741728776489</v>
      </c>
      <c r="BX51" s="453">
        <v>1476891.7574207056</v>
      </c>
      <c r="BY51" s="453">
        <v>3588.3269144076876</v>
      </c>
      <c r="BZ51" s="453" t="s">
        <v>1187</v>
      </c>
      <c r="CA51" s="453">
        <v>3655.6726668829347</v>
      </c>
      <c r="CB51" s="133">
        <v>4.2863245950277129E-2</v>
      </c>
      <c r="CC51" s="132">
        <v>-10742.36</v>
      </c>
      <c r="CD51" s="132">
        <v>1466149.3974207055</v>
      </c>
      <c r="CE51" s="132">
        <v>0</v>
      </c>
      <c r="CF51" s="132">
        <v>1466149.3974207055</v>
      </c>
      <c r="CG51" s="132">
        <f t="shared" si="0"/>
        <v>122507.51999999993</v>
      </c>
      <c r="CH51" s="132">
        <f t="shared" si="1"/>
        <v>12683.91</v>
      </c>
      <c r="CI51" s="132">
        <v>0</v>
      </c>
      <c r="CJ51" s="132">
        <v>122507.51999999993</v>
      </c>
      <c r="CK51" s="132">
        <v>12683.91</v>
      </c>
    </row>
    <row r="52" spans="1:89" ht="15" hidden="1" customHeight="1" x14ac:dyDescent="0.25">
      <c r="A52" s="135">
        <f>VLOOKUP(D52,'DfE No.'!C:E,3,FALSE)</f>
        <v>275</v>
      </c>
      <c r="B52" s="135">
        <f>VLOOKUP(D52,'Adjusted Factors 19-20'!C:F,4,FALSE)</f>
        <v>0</v>
      </c>
      <c r="C52" s="135">
        <v>124645</v>
      </c>
      <c r="D52" s="135">
        <v>9352157</v>
      </c>
      <c r="E52" s="134" t="s">
        <v>273</v>
      </c>
      <c r="F52" s="452">
        <v>267</v>
      </c>
      <c r="G52" s="452">
        <v>267</v>
      </c>
      <c r="H52" s="452">
        <v>0</v>
      </c>
      <c r="I52" s="132">
        <v>740604.60000000009</v>
      </c>
      <c r="J52" s="132">
        <v>0</v>
      </c>
      <c r="K52" s="132">
        <v>0</v>
      </c>
      <c r="L52" s="132">
        <v>23760.000000000007</v>
      </c>
      <c r="M52" s="132">
        <v>0</v>
      </c>
      <c r="N52" s="132">
        <v>42307.644787644786</v>
      </c>
      <c r="O52" s="132">
        <v>0</v>
      </c>
      <c r="P52" s="132">
        <v>4399.9999999999973</v>
      </c>
      <c r="Q52" s="132">
        <v>38880.000000000007</v>
      </c>
      <c r="R52" s="132">
        <v>12599.999999999964</v>
      </c>
      <c r="S52" s="132">
        <v>12090.000000000033</v>
      </c>
      <c r="T52" s="132">
        <v>1260.0000000000025</v>
      </c>
      <c r="U52" s="132">
        <v>575.0000000000008</v>
      </c>
      <c r="V52" s="132">
        <v>0</v>
      </c>
      <c r="W52" s="132">
        <v>0</v>
      </c>
      <c r="X52" s="132">
        <v>0</v>
      </c>
      <c r="Y52" s="132">
        <v>0</v>
      </c>
      <c r="Z52" s="132">
        <v>0</v>
      </c>
      <c r="AA52" s="132">
        <v>0</v>
      </c>
      <c r="AB52" s="132">
        <v>42032.096069869069</v>
      </c>
      <c r="AC52" s="132">
        <v>0</v>
      </c>
      <c r="AD52" s="132">
        <v>0</v>
      </c>
      <c r="AE52" s="132">
        <v>144623.22000000003</v>
      </c>
      <c r="AF52" s="132">
        <v>0</v>
      </c>
      <c r="AG52" s="132">
        <v>0</v>
      </c>
      <c r="AH52" s="132">
        <v>0</v>
      </c>
      <c r="AI52" s="132">
        <v>110000</v>
      </c>
      <c r="AJ52" s="132">
        <v>0</v>
      </c>
      <c r="AK52" s="132">
        <v>0</v>
      </c>
      <c r="AL52" s="132">
        <v>0</v>
      </c>
      <c r="AM52" s="132">
        <v>17860.65596</v>
      </c>
      <c r="AN52" s="132">
        <v>0</v>
      </c>
      <c r="AO52" s="132">
        <v>0</v>
      </c>
      <c r="AP52" s="132">
        <v>0</v>
      </c>
      <c r="AQ52" s="132">
        <v>0</v>
      </c>
      <c r="AR52" s="132">
        <v>0</v>
      </c>
      <c r="AS52" s="132">
        <v>0</v>
      </c>
      <c r="AT52" s="132">
        <v>0</v>
      </c>
      <c r="AU52" s="132">
        <v>0</v>
      </c>
      <c r="AV52" s="132">
        <v>740604.60000000009</v>
      </c>
      <c r="AW52" s="132">
        <v>322527.96085751388</v>
      </c>
      <c r="AX52" s="132">
        <v>127860.65596</v>
      </c>
      <c r="AY52" s="132">
        <v>222558.54239382243</v>
      </c>
      <c r="AZ52" s="453">
        <v>1190993.216817514</v>
      </c>
      <c r="BA52" s="453">
        <v>1173132.5608575142</v>
      </c>
      <c r="BB52" s="453">
        <v>3500</v>
      </c>
      <c r="BC52" s="453">
        <v>934500</v>
      </c>
      <c r="BD52" s="453">
        <v>0</v>
      </c>
      <c r="BE52" s="453">
        <v>0</v>
      </c>
      <c r="BF52" s="453">
        <v>1190993.216817514</v>
      </c>
      <c r="BG52" s="453" t="s">
        <v>13</v>
      </c>
      <c r="BH52" s="453" t="s">
        <v>13</v>
      </c>
      <c r="BI52" s="453" t="s">
        <v>13</v>
      </c>
      <c r="BJ52" s="133" t="s">
        <v>13</v>
      </c>
      <c r="BK52" s="454" t="s">
        <v>13</v>
      </c>
      <c r="BL52" s="453">
        <v>1190993.216817514</v>
      </c>
      <c r="BM52" s="132">
        <v>1190993.216817514</v>
      </c>
      <c r="BN52" s="132">
        <v>0</v>
      </c>
      <c r="BO52" s="453">
        <v>952360.65596</v>
      </c>
      <c r="BP52" s="453">
        <v>824500</v>
      </c>
      <c r="BQ52" s="132">
        <v>1063132.5608575142</v>
      </c>
      <c r="BR52" s="132">
        <v>3981.7698908521129</v>
      </c>
      <c r="BS52" s="132">
        <v>4133.4172759689927</v>
      </c>
      <c r="BT52" s="133">
        <v>-3.6688138407543015E-2</v>
      </c>
      <c r="BU52" s="133">
        <v>2.1688138407543016E-2</v>
      </c>
      <c r="BV52" s="133">
        <v>0</v>
      </c>
      <c r="BW52" s="132">
        <v>23935.515635951098</v>
      </c>
      <c r="BX52" s="453">
        <v>1214928.7324534652</v>
      </c>
      <c r="BY52" s="453">
        <v>4483.4010355560504</v>
      </c>
      <c r="BZ52" s="453" t="s">
        <v>1187</v>
      </c>
      <c r="CA52" s="453">
        <v>4550.2948781028663</v>
      </c>
      <c r="CB52" s="133">
        <v>-1.6686317730654543E-2</v>
      </c>
      <c r="CC52" s="132">
        <v>-7099.53</v>
      </c>
      <c r="CD52" s="132">
        <v>1207829.2024534652</v>
      </c>
      <c r="CE52" s="132">
        <v>0</v>
      </c>
      <c r="CF52" s="132">
        <v>1207829.2024534652</v>
      </c>
      <c r="CG52" s="132">
        <f t="shared" si="0"/>
        <v>262629.3000000001</v>
      </c>
      <c r="CH52" s="132">
        <f t="shared" si="1"/>
        <v>1816.54</v>
      </c>
      <c r="CI52" s="132">
        <v>0</v>
      </c>
      <c r="CJ52" s="132">
        <v>262629.3000000001</v>
      </c>
      <c r="CK52" s="132">
        <v>1816.54</v>
      </c>
    </row>
    <row r="53" spans="1:89" ht="15" hidden="1" customHeight="1" x14ac:dyDescent="0.25">
      <c r="A53" s="135">
        <f>VLOOKUP(D53,'DfE No.'!C:E,3,FALSE)</f>
        <v>273</v>
      </c>
      <c r="B53" s="135">
        <f>VLOOKUP(D53,'Adjusted Factors 19-20'!C:F,4,FALSE)</f>
        <v>0</v>
      </c>
      <c r="C53" s="135">
        <v>124650</v>
      </c>
      <c r="D53" s="135">
        <v>9352162</v>
      </c>
      <c r="E53" s="134" t="s">
        <v>1194</v>
      </c>
      <c r="F53" s="452">
        <v>409</v>
      </c>
      <c r="G53" s="452">
        <v>409</v>
      </c>
      <c r="H53" s="452">
        <v>0</v>
      </c>
      <c r="I53" s="132">
        <v>1134484.2000000002</v>
      </c>
      <c r="J53" s="132">
        <v>0</v>
      </c>
      <c r="K53" s="132">
        <v>0</v>
      </c>
      <c r="L53" s="132">
        <v>32559.999999999964</v>
      </c>
      <c r="M53" s="132">
        <v>0</v>
      </c>
      <c r="N53" s="132">
        <v>69920.502512562816</v>
      </c>
      <c r="O53" s="132">
        <v>0</v>
      </c>
      <c r="P53" s="132">
        <v>14599.999999999991</v>
      </c>
      <c r="Q53" s="132">
        <v>30959.999999999993</v>
      </c>
      <c r="R53" s="132">
        <v>7919.9999999999936</v>
      </c>
      <c r="S53" s="132">
        <v>43680.000000000007</v>
      </c>
      <c r="T53" s="132">
        <v>11340.000000000004</v>
      </c>
      <c r="U53" s="132">
        <v>0</v>
      </c>
      <c r="V53" s="132">
        <v>0</v>
      </c>
      <c r="W53" s="132">
        <v>0</v>
      </c>
      <c r="X53" s="132">
        <v>0</v>
      </c>
      <c r="Y53" s="132">
        <v>0</v>
      </c>
      <c r="Z53" s="132">
        <v>0</v>
      </c>
      <c r="AA53" s="132">
        <v>0</v>
      </c>
      <c r="AB53" s="132">
        <v>22934.469914040044</v>
      </c>
      <c r="AC53" s="132">
        <v>0</v>
      </c>
      <c r="AD53" s="132">
        <v>0</v>
      </c>
      <c r="AE53" s="132">
        <v>147096.07038123158</v>
      </c>
      <c r="AF53" s="132">
        <v>0</v>
      </c>
      <c r="AG53" s="132">
        <v>0</v>
      </c>
      <c r="AH53" s="132">
        <v>0</v>
      </c>
      <c r="AI53" s="132">
        <v>110000</v>
      </c>
      <c r="AJ53" s="132">
        <v>0</v>
      </c>
      <c r="AK53" s="132">
        <v>0</v>
      </c>
      <c r="AL53" s="132">
        <v>0</v>
      </c>
      <c r="AM53" s="132">
        <v>60461.52</v>
      </c>
      <c r="AN53" s="132">
        <v>0</v>
      </c>
      <c r="AO53" s="132">
        <v>0</v>
      </c>
      <c r="AP53" s="132">
        <v>0</v>
      </c>
      <c r="AQ53" s="132">
        <v>0</v>
      </c>
      <c r="AR53" s="132">
        <v>0</v>
      </c>
      <c r="AS53" s="132">
        <v>0</v>
      </c>
      <c r="AT53" s="132">
        <v>0</v>
      </c>
      <c r="AU53" s="132">
        <v>0</v>
      </c>
      <c r="AV53" s="132">
        <v>1134484.2000000002</v>
      </c>
      <c r="AW53" s="132">
        <v>381011.04280783434</v>
      </c>
      <c r="AX53" s="132">
        <v>170461.52</v>
      </c>
      <c r="AY53" s="132">
        <v>262585.32163751294</v>
      </c>
      <c r="AZ53" s="453">
        <v>1685956.7628078344</v>
      </c>
      <c r="BA53" s="453">
        <v>1625495.2428078344</v>
      </c>
      <c r="BB53" s="453">
        <v>3500</v>
      </c>
      <c r="BC53" s="453">
        <v>1431500</v>
      </c>
      <c r="BD53" s="453">
        <v>0</v>
      </c>
      <c r="BE53" s="453">
        <v>0</v>
      </c>
      <c r="BF53" s="453">
        <v>1685956.7628078344</v>
      </c>
      <c r="BG53" s="453" t="s">
        <v>13</v>
      </c>
      <c r="BH53" s="453" t="s">
        <v>13</v>
      </c>
      <c r="BI53" s="453" t="s">
        <v>13</v>
      </c>
      <c r="BJ53" s="133" t="s">
        <v>13</v>
      </c>
      <c r="BK53" s="454" t="s">
        <v>13</v>
      </c>
      <c r="BL53" s="453">
        <v>1685956.7628078344</v>
      </c>
      <c r="BM53" s="132">
        <v>1685956.7628078347</v>
      </c>
      <c r="BN53" s="132">
        <v>0</v>
      </c>
      <c r="BO53" s="453">
        <v>1491961.52</v>
      </c>
      <c r="BP53" s="453">
        <v>1321500</v>
      </c>
      <c r="BQ53" s="132">
        <v>1515495.2428078344</v>
      </c>
      <c r="BR53" s="132">
        <v>3705.3673418284461</v>
      </c>
      <c r="BS53" s="132">
        <v>4026.6641116455698</v>
      </c>
      <c r="BT53" s="133">
        <v>-7.9792294790096099E-2</v>
      </c>
      <c r="BU53" s="133">
        <v>6.47922947900961E-2</v>
      </c>
      <c r="BV53" s="133">
        <v>0</v>
      </c>
      <c r="BW53" s="132">
        <v>106706.79453025803</v>
      </c>
      <c r="BX53" s="453">
        <v>1792663.5573380925</v>
      </c>
      <c r="BY53" s="453">
        <v>4235.2128052276103</v>
      </c>
      <c r="BZ53" s="453" t="s">
        <v>1187</v>
      </c>
      <c r="CA53" s="453">
        <v>4383.0404824892239</v>
      </c>
      <c r="CB53" s="133">
        <v>-1.6134260022573788E-2</v>
      </c>
      <c r="CC53" s="132">
        <v>-10875.31</v>
      </c>
      <c r="CD53" s="132">
        <v>1781788.2473380924</v>
      </c>
      <c r="CE53" s="132">
        <v>0</v>
      </c>
      <c r="CF53" s="132">
        <v>1781788.2473380924</v>
      </c>
      <c r="CG53" s="132">
        <f t="shared" si="0"/>
        <v>300781.47000000009</v>
      </c>
      <c r="CH53" s="132">
        <f t="shared" si="1"/>
        <v>21928.65</v>
      </c>
      <c r="CI53" s="132">
        <v>0</v>
      </c>
      <c r="CJ53" s="132">
        <v>300781.47000000009</v>
      </c>
      <c r="CK53" s="132">
        <v>21928.65</v>
      </c>
    </row>
    <row r="54" spans="1:89" ht="15" hidden="1" customHeight="1" x14ac:dyDescent="0.25">
      <c r="A54" s="135">
        <f>VLOOKUP(D54,'DfE No.'!C:E,3,FALSE)</f>
        <v>258</v>
      </c>
      <c r="B54" s="135">
        <f>VLOOKUP(D54,'Adjusted Factors 19-20'!C:F,4,FALSE)</f>
        <v>0</v>
      </c>
      <c r="C54" s="135">
        <v>124654</v>
      </c>
      <c r="D54" s="135">
        <v>9352166</v>
      </c>
      <c r="E54" s="134" t="s">
        <v>264</v>
      </c>
      <c r="F54" s="452">
        <v>418</v>
      </c>
      <c r="G54" s="452">
        <v>418</v>
      </c>
      <c r="H54" s="452">
        <v>0</v>
      </c>
      <c r="I54" s="132">
        <v>1159448.4000000001</v>
      </c>
      <c r="J54" s="132">
        <v>0</v>
      </c>
      <c r="K54" s="132">
        <v>0</v>
      </c>
      <c r="L54" s="132">
        <v>18480.000000000087</v>
      </c>
      <c r="M54" s="132">
        <v>0</v>
      </c>
      <c r="N54" s="132">
        <v>34384.864864864867</v>
      </c>
      <c r="O54" s="132">
        <v>0</v>
      </c>
      <c r="P54" s="132">
        <v>19200.000000000007</v>
      </c>
      <c r="Q54" s="132">
        <v>1680.0000000000011</v>
      </c>
      <c r="R54" s="132">
        <v>3240</v>
      </c>
      <c r="S54" s="132">
        <v>3510</v>
      </c>
      <c r="T54" s="132">
        <v>0</v>
      </c>
      <c r="U54" s="132">
        <v>575.00000000000114</v>
      </c>
      <c r="V54" s="132">
        <v>0</v>
      </c>
      <c r="W54" s="132">
        <v>0</v>
      </c>
      <c r="X54" s="132">
        <v>0</v>
      </c>
      <c r="Y54" s="132">
        <v>0</v>
      </c>
      <c r="Z54" s="132">
        <v>0</v>
      </c>
      <c r="AA54" s="132">
        <v>0</v>
      </c>
      <c r="AB54" s="132">
        <v>36078.770949720572</v>
      </c>
      <c r="AC54" s="132">
        <v>0</v>
      </c>
      <c r="AD54" s="132">
        <v>0</v>
      </c>
      <c r="AE54" s="132">
        <v>126278.06289308195</v>
      </c>
      <c r="AF54" s="132">
        <v>0</v>
      </c>
      <c r="AG54" s="132">
        <v>0</v>
      </c>
      <c r="AH54" s="132">
        <v>0</v>
      </c>
      <c r="AI54" s="132">
        <v>110000</v>
      </c>
      <c r="AJ54" s="132">
        <v>0</v>
      </c>
      <c r="AK54" s="132">
        <v>0</v>
      </c>
      <c r="AL54" s="132">
        <v>0</v>
      </c>
      <c r="AM54" s="132">
        <v>20348.61276</v>
      </c>
      <c r="AN54" s="132">
        <v>0</v>
      </c>
      <c r="AO54" s="132">
        <v>0</v>
      </c>
      <c r="AP54" s="132">
        <v>0</v>
      </c>
      <c r="AQ54" s="132">
        <v>0</v>
      </c>
      <c r="AR54" s="132">
        <v>0</v>
      </c>
      <c r="AS54" s="132">
        <v>0</v>
      </c>
      <c r="AT54" s="132">
        <v>0</v>
      </c>
      <c r="AU54" s="132">
        <v>0</v>
      </c>
      <c r="AV54" s="132">
        <v>1159448.4000000001</v>
      </c>
      <c r="AW54" s="132">
        <v>243426.6987076675</v>
      </c>
      <c r="AX54" s="132">
        <v>130348.61276</v>
      </c>
      <c r="AY54" s="132">
        <v>176811.99532551444</v>
      </c>
      <c r="AZ54" s="453">
        <v>1533223.7114676675</v>
      </c>
      <c r="BA54" s="453">
        <v>1512875.0987076676</v>
      </c>
      <c r="BB54" s="453">
        <v>3500</v>
      </c>
      <c r="BC54" s="453">
        <v>1463000</v>
      </c>
      <c r="BD54" s="453">
        <v>0</v>
      </c>
      <c r="BE54" s="453">
        <v>0</v>
      </c>
      <c r="BF54" s="453">
        <v>1533223.7114676675</v>
      </c>
      <c r="BG54" s="453" t="s">
        <v>13</v>
      </c>
      <c r="BH54" s="453" t="s">
        <v>13</v>
      </c>
      <c r="BI54" s="453" t="s">
        <v>13</v>
      </c>
      <c r="BJ54" s="133" t="s">
        <v>13</v>
      </c>
      <c r="BK54" s="454" t="s">
        <v>13</v>
      </c>
      <c r="BL54" s="453">
        <v>1533223.7114676675</v>
      </c>
      <c r="BM54" s="132">
        <v>1533223.7114676675</v>
      </c>
      <c r="BN54" s="132">
        <v>0</v>
      </c>
      <c r="BO54" s="453">
        <v>1483348.6127599999</v>
      </c>
      <c r="BP54" s="453">
        <v>1353000</v>
      </c>
      <c r="BQ54" s="132">
        <v>1402875.0987076676</v>
      </c>
      <c r="BR54" s="132">
        <v>3356.160523224085</v>
      </c>
      <c r="BS54" s="132">
        <v>3212.7689860975606</v>
      </c>
      <c r="BT54" s="133">
        <v>4.4631760872634998E-2</v>
      </c>
      <c r="BU54" s="133">
        <v>-4.3800405062860426E-3</v>
      </c>
      <c r="BV54" s="133">
        <v>0</v>
      </c>
      <c r="BW54" s="132">
        <v>-5882.1203679147857</v>
      </c>
      <c r="BX54" s="453">
        <v>1527341.5910997528</v>
      </c>
      <c r="BY54" s="453">
        <v>3605.2463596644807</v>
      </c>
      <c r="BZ54" s="453" t="s">
        <v>1187</v>
      </c>
      <c r="CA54" s="453">
        <v>3653.9272514348154</v>
      </c>
      <c r="CB54" s="133">
        <v>3.5217119466341096E-2</v>
      </c>
      <c r="CC54" s="132">
        <v>-11114.62</v>
      </c>
      <c r="CD54" s="132">
        <v>1516226.9710997527</v>
      </c>
      <c r="CE54" s="132">
        <v>0</v>
      </c>
      <c r="CF54" s="132">
        <v>1516226.9710997527</v>
      </c>
      <c r="CG54" s="132">
        <f t="shared" si="0"/>
        <v>91381.85999999987</v>
      </c>
      <c r="CH54" s="132">
        <f t="shared" si="1"/>
        <v>11501.75</v>
      </c>
      <c r="CI54" s="132">
        <v>0</v>
      </c>
      <c r="CJ54" s="132">
        <v>91381.85999999987</v>
      </c>
      <c r="CK54" s="132">
        <v>11501.75</v>
      </c>
    </row>
    <row r="55" spans="1:89" ht="15" hidden="1" customHeight="1" x14ac:dyDescent="0.25">
      <c r="A55" s="135">
        <f>VLOOKUP(D55,'DfE No.'!C:E,3,FALSE)</f>
        <v>300</v>
      </c>
      <c r="B55" s="135">
        <f>VLOOKUP(D55,'Adjusted Factors 19-20'!C:F,4,FALSE)</f>
        <v>0</v>
      </c>
      <c r="C55" s="135">
        <v>124660</v>
      </c>
      <c r="D55" s="135">
        <v>9352176</v>
      </c>
      <c r="E55" s="134" t="s">
        <v>287</v>
      </c>
      <c r="F55" s="452">
        <v>553</v>
      </c>
      <c r="G55" s="452">
        <v>553</v>
      </c>
      <c r="H55" s="452">
        <v>0</v>
      </c>
      <c r="I55" s="132">
        <v>1533911.4000000001</v>
      </c>
      <c r="J55" s="132">
        <v>0</v>
      </c>
      <c r="K55" s="132">
        <v>0</v>
      </c>
      <c r="L55" s="132">
        <v>62920.000000000073</v>
      </c>
      <c r="M55" s="132">
        <v>0</v>
      </c>
      <c r="N55" s="132">
        <v>105395.29411764706</v>
      </c>
      <c r="O55" s="132">
        <v>0</v>
      </c>
      <c r="P55" s="132">
        <v>17400.000000000044</v>
      </c>
      <c r="Q55" s="132">
        <v>6959.9999999999964</v>
      </c>
      <c r="R55" s="132">
        <v>79200.000000000073</v>
      </c>
      <c r="S55" s="132">
        <v>44850.000000000073</v>
      </c>
      <c r="T55" s="132">
        <v>1260</v>
      </c>
      <c r="U55" s="132">
        <v>3450</v>
      </c>
      <c r="V55" s="132">
        <v>0</v>
      </c>
      <c r="W55" s="132">
        <v>0</v>
      </c>
      <c r="X55" s="132">
        <v>0</v>
      </c>
      <c r="Y55" s="132">
        <v>0</v>
      </c>
      <c r="Z55" s="132">
        <v>0</v>
      </c>
      <c r="AA55" s="132">
        <v>0</v>
      </c>
      <c r="AB55" s="132">
        <v>55614.474248927167</v>
      </c>
      <c r="AC55" s="132">
        <v>0</v>
      </c>
      <c r="AD55" s="132">
        <v>0</v>
      </c>
      <c r="AE55" s="132">
        <v>258814.33644859822</v>
      </c>
      <c r="AF55" s="132">
        <v>0</v>
      </c>
      <c r="AG55" s="132">
        <v>0</v>
      </c>
      <c r="AH55" s="132">
        <v>0</v>
      </c>
      <c r="AI55" s="132">
        <v>110000</v>
      </c>
      <c r="AJ55" s="132">
        <v>0</v>
      </c>
      <c r="AK55" s="132">
        <v>0</v>
      </c>
      <c r="AL55" s="132">
        <v>0</v>
      </c>
      <c r="AM55" s="132">
        <v>58150.798439999999</v>
      </c>
      <c r="AN55" s="132">
        <v>0</v>
      </c>
      <c r="AO55" s="132">
        <v>0</v>
      </c>
      <c r="AP55" s="132">
        <v>0</v>
      </c>
      <c r="AQ55" s="132">
        <v>0</v>
      </c>
      <c r="AR55" s="132">
        <v>0</v>
      </c>
      <c r="AS55" s="132">
        <v>0</v>
      </c>
      <c r="AT55" s="132">
        <v>0</v>
      </c>
      <c r="AU55" s="132">
        <v>0</v>
      </c>
      <c r="AV55" s="132">
        <v>1533911.4000000001</v>
      </c>
      <c r="AW55" s="132">
        <v>635864.10481517261</v>
      </c>
      <c r="AX55" s="132">
        <v>168150.79843999998</v>
      </c>
      <c r="AY55" s="132">
        <v>429530.98350742186</v>
      </c>
      <c r="AZ55" s="453">
        <v>2337926.3032551729</v>
      </c>
      <c r="BA55" s="453">
        <v>2279775.5048151729</v>
      </c>
      <c r="BB55" s="453">
        <v>3500</v>
      </c>
      <c r="BC55" s="453">
        <v>1935500</v>
      </c>
      <c r="BD55" s="453">
        <v>0</v>
      </c>
      <c r="BE55" s="453">
        <v>0</v>
      </c>
      <c r="BF55" s="453">
        <v>2337926.3032551729</v>
      </c>
      <c r="BG55" s="453" t="s">
        <v>13</v>
      </c>
      <c r="BH55" s="453" t="s">
        <v>13</v>
      </c>
      <c r="BI55" s="453" t="s">
        <v>13</v>
      </c>
      <c r="BJ55" s="133" t="s">
        <v>13</v>
      </c>
      <c r="BK55" s="454" t="s">
        <v>13</v>
      </c>
      <c r="BL55" s="453">
        <v>2337926.3032551729</v>
      </c>
      <c r="BM55" s="132">
        <v>2337926.3032551724</v>
      </c>
      <c r="BN55" s="132">
        <v>0</v>
      </c>
      <c r="BO55" s="453">
        <v>1993650.79844</v>
      </c>
      <c r="BP55" s="453">
        <v>1825500</v>
      </c>
      <c r="BQ55" s="132">
        <v>2169775.5048151729</v>
      </c>
      <c r="BR55" s="132">
        <v>3923.6446741684863</v>
      </c>
      <c r="BS55" s="132">
        <v>3961.5125967863892</v>
      </c>
      <c r="BT55" s="133">
        <v>-9.5589554981149478E-3</v>
      </c>
      <c r="BU55" s="133">
        <v>0</v>
      </c>
      <c r="BV55" s="133">
        <v>0</v>
      </c>
      <c r="BW55" s="132">
        <v>0</v>
      </c>
      <c r="BX55" s="453">
        <v>2337926.3032551729</v>
      </c>
      <c r="BY55" s="453">
        <v>4122.5596832100773</v>
      </c>
      <c r="BZ55" s="453" t="s">
        <v>1187</v>
      </c>
      <c r="CA55" s="453">
        <v>4227.7148340961539</v>
      </c>
      <c r="CB55" s="133">
        <v>-3.5106159888639299E-3</v>
      </c>
      <c r="CC55" s="132">
        <v>-14704.27</v>
      </c>
      <c r="CD55" s="132">
        <v>2323222.0332551729</v>
      </c>
      <c r="CE55" s="132">
        <v>0</v>
      </c>
      <c r="CF55" s="132">
        <v>2323222.0332551729</v>
      </c>
      <c r="CG55" s="132">
        <f t="shared" si="0"/>
        <v>227758.97999999998</v>
      </c>
      <c r="CH55" s="132">
        <f t="shared" si="1"/>
        <v>22603.5</v>
      </c>
      <c r="CI55" s="132">
        <v>0</v>
      </c>
      <c r="CJ55" s="132">
        <v>227758.97999999998</v>
      </c>
      <c r="CK55" s="132">
        <v>22603.5</v>
      </c>
    </row>
    <row r="56" spans="1:89" ht="15" hidden="1" customHeight="1" x14ac:dyDescent="0.25">
      <c r="A56" s="135">
        <f>VLOOKUP(D56,'DfE No.'!C:E,3,FALSE)</f>
        <v>259</v>
      </c>
      <c r="B56" s="135">
        <f>VLOOKUP(D56,'Adjusted Factors 19-20'!C:F,4,FALSE)</f>
        <v>0</v>
      </c>
      <c r="C56" s="135">
        <v>124668</v>
      </c>
      <c r="D56" s="135">
        <v>9352184</v>
      </c>
      <c r="E56" s="134" t="s">
        <v>265</v>
      </c>
      <c r="F56" s="452">
        <v>416</v>
      </c>
      <c r="G56" s="452">
        <v>416</v>
      </c>
      <c r="H56" s="452">
        <v>0</v>
      </c>
      <c r="I56" s="132">
        <v>1153900.8</v>
      </c>
      <c r="J56" s="132">
        <v>0</v>
      </c>
      <c r="K56" s="132">
        <v>0</v>
      </c>
      <c r="L56" s="132">
        <v>5720</v>
      </c>
      <c r="M56" s="132">
        <v>0</v>
      </c>
      <c r="N56" s="132">
        <v>15341.268292682929</v>
      </c>
      <c r="O56" s="132">
        <v>0</v>
      </c>
      <c r="P56" s="132">
        <v>2205.3012048192736</v>
      </c>
      <c r="Q56" s="132">
        <v>2405.7831325301231</v>
      </c>
      <c r="R56" s="132">
        <v>3969.5421686746922</v>
      </c>
      <c r="S56" s="132">
        <v>13682.891566265067</v>
      </c>
      <c r="T56" s="132">
        <v>0</v>
      </c>
      <c r="U56" s="132">
        <v>0</v>
      </c>
      <c r="V56" s="132">
        <v>0</v>
      </c>
      <c r="W56" s="132">
        <v>0</v>
      </c>
      <c r="X56" s="132">
        <v>0</v>
      </c>
      <c r="Y56" s="132">
        <v>0</v>
      </c>
      <c r="Z56" s="132">
        <v>0</v>
      </c>
      <c r="AA56" s="132">
        <v>0</v>
      </c>
      <c r="AB56" s="132">
        <v>4814.3820224719202</v>
      </c>
      <c r="AC56" s="132">
        <v>0</v>
      </c>
      <c r="AD56" s="132">
        <v>0</v>
      </c>
      <c r="AE56" s="132">
        <v>114510.85386819468</v>
      </c>
      <c r="AF56" s="132">
        <v>0</v>
      </c>
      <c r="AG56" s="132">
        <v>0</v>
      </c>
      <c r="AH56" s="132">
        <v>0</v>
      </c>
      <c r="AI56" s="132">
        <v>110000</v>
      </c>
      <c r="AJ56" s="132">
        <v>0</v>
      </c>
      <c r="AK56" s="132">
        <v>0</v>
      </c>
      <c r="AL56" s="132">
        <v>0</v>
      </c>
      <c r="AM56" s="132">
        <v>26927.76842</v>
      </c>
      <c r="AN56" s="132">
        <v>0</v>
      </c>
      <c r="AO56" s="132">
        <v>0</v>
      </c>
      <c r="AP56" s="132">
        <v>0</v>
      </c>
      <c r="AQ56" s="132">
        <v>0</v>
      </c>
      <c r="AR56" s="132">
        <v>0</v>
      </c>
      <c r="AS56" s="132">
        <v>0</v>
      </c>
      <c r="AT56" s="132">
        <v>0</v>
      </c>
      <c r="AU56" s="132">
        <v>0</v>
      </c>
      <c r="AV56" s="132">
        <v>1153900.8</v>
      </c>
      <c r="AW56" s="132">
        <v>162650.02225563867</v>
      </c>
      <c r="AX56" s="132">
        <v>136927.76842000001</v>
      </c>
      <c r="AY56" s="132">
        <v>146172.24705068071</v>
      </c>
      <c r="AZ56" s="453">
        <v>1453478.5906756388</v>
      </c>
      <c r="BA56" s="453">
        <v>1426550.8222556387</v>
      </c>
      <c r="BB56" s="453">
        <v>3500</v>
      </c>
      <c r="BC56" s="453">
        <v>1456000</v>
      </c>
      <c r="BD56" s="453">
        <v>29449.177744361339</v>
      </c>
      <c r="BE56" s="453">
        <v>0</v>
      </c>
      <c r="BF56" s="453">
        <v>1482927.7684200001</v>
      </c>
      <c r="BG56" s="453" t="s">
        <v>13</v>
      </c>
      <c r="BH56" s="453" t="s">
        <v>13</v>
      </c>
      <c r="BI56" s="453" t="s">
        <v>13</v>
      </c>
      <c r="BJ56" s="133" t="s">
        <v>13</v>
      </c>
      <c r="BK56" s="454" t="s">
        <v>13</v>
      </c>
      <c r="BL56" s="453">
        <v>1482927.7684200001</v>
      </c>
      <c r="BM56" s="132">
        <v>1482927.7684200001</v>
      </c>
      <c r="BN56" s="132">
        <v>0</v>
      </c>
      <c r="BO56" s="453">
        <v>1482927.7684200001</v>
      </c>
      <c r="BP56" s="453">
        <v>1346000</v>
      </c>
      <c r="BQ56" s="132">
        <v>1346000</v>
      </c>
      <c r="BR56" s="132">
        <v>3235.5769230769229</v>
      </c>
      <c r="BS56" s="132">
        <v>3074.3613790123454</v>
      </c>
      <c r="BT56" s="133">
        <v>5.2438709764292178E-2</v>
      </c>
      <c r="BU56" s="133">
        <v>-5.1461933917512706E-3</v>
      </c>
      <c r="BV56" s="133">
        <v>0</v>
      </c>
      <c r="BW56" s="132">
        <v>0</v>
      </c>
      <c r="BX56" s="453">
        <v>1482927.7684200001</v>
      </c>
      <c r="BY56" s="453">
        <v>3500</v>
      </c>
      <c r="BZ56" s="453" t="s">
        <v>1187</v>
      </c>
      <c r="CA56" s="453">
        <v>3564.7302125480774</v>
      </c>
      <c r="CB56" s="133">
        <v>4.5061794205654815E-2</v>
      </c>
      <c r="CC56" s="132">
        <v>-11061.44</v>
      </c>
      <c r="CD56" s="132">
        <v>1471866.3284200002</v>
      </c>
      <c r="CE56" s="132">
        <v>0</v>
      </c>
      <c r="CF56" s="132">
        <v>1471866.3284200002</v>
      </c>
      <c r="CG56" s="132">
        <f t="shared" si="0"/>
        <v>48685.59000000004</v>
      </c>
      <c r="CH56" s="132">
        <f t="shared" si="1"/>
        <v>4886.2</v>
      </c>
      <c r="CI56" s="132">
        <v>29449.177744361339</v>
      </c>
      <c r="CJ56" s="132">
        <v>48685.59000000004</v>
      </c>
      <c r="CK56" s="132">
        <v>4886.2</v>
      </c>
    </row>
    <row r="57" spans="1:89" ht="15" hidden="1" customHeight="1" x14ac:dyDescent="0.25">
      <c r="A57" s="135">
        <f>VLOOKUP(D57,'DfE No.'!C:E,3,FALSE)</f>
        <v>480</v>
      </c>
      <c r="B57" s="135">
        <f>VLOOKUP(D57,'Adjusted Factors 19-20'!C:F,4,FALSE)</f>
        <v>0</v>
      </c>
      <c r="C57" s="135">
        <v>124674</v>
      </c>
      <c r="D57" s="135">
        <v>9352916</v>
      </c>
      <c r="E57" s="134" t="s">
        <v>388</v>
      </c>
      <c r="F57" s="452">
        <v>313</v>
      </c>
      <c r="G57" s="452">
        <v>313</v>
      </c>
      <c r="H57" s="452">
        <v>0</v>
      </c>
      <c r="I57" s="132">
        <v>868199.4</v>
      </c>
      <c r="J57" s="132">
        <v>0</v>
      </c>
      <c r="K57" s="132">
        <v>0</v>
      </c>
      <c r="L57" s="132">
        <v>11440.000000000002</v>
      </c>
      <c r="M57" s="132">
        <v>0</v>
      </c>
      <c r="N57" s="132">
        <v>26170.83870967742</v>
      </c>
      <c r="O57" s="132">
        <v>0</v>
      </c>
      <c r="P57" s="132">
        <v>200.64102564102595</v>
      </c>
      <c r="Q57" s="132">
        <v>240.76923076923114</v>
      </c>
      <c r="R57" s="132">
        <v>1444.6153846153823</v>
      </c>
      <c r="S57" s="132">
        <v>782.5</v>
      </c>
      <c r="T57" s="132">
        <v>0</v>
      </c>
      <c r="U57" s="132">
        <v>0</v>
      </c>
      <c r="V57" s="132">
        <v>0</v>
      </c>
      <c r="W57" s="132">
        <v>0</v>
      </c>
      <c r="X57" s="132">
        <v>0</v>
      </c>
      <c r="Y57" s="132">
        <v>0</v>
      </c>
      <c r="Z57" s="132">
        <v>0</v>
      </c>
      <c r="AA57" s="132">
        <v>0</v>
      </c>
      <c r="AB57" s="132">
        <v>0</v>
      </c>
      <c r="AC57" s="132">
        <v>0</v>
      </c>
      <c r="AD57" s="132">
        <v>0</v>
      </c>
      <c r="AE57" s="132">
        <v>113898.80303030302</v>
      </c>
      <c r="AF57" s="132">
        <v>0</v>
      </c>
      <c r="AG57" s="132">
        <v>0</v>
      </c>
      <c r="AH57" s="132">
        <v>0</v>
      </c>
      <c r="AI57" s="132">
        <v>110000</v>
      </c>
      <c r="AJ57" s="132">
        <v>0</v>
      </c>
      <c r="AK57" s="132">
        <v>0</v>
      </c>
      <c r="AL57" s="132">
        <v>0</v>
      </c>
      <c r="AM57" s="132">
        <v>37504.936979999999</v>
      </c>
      <c r="AN57" s="132">
        <v>0</v>
      </c>
      <c r="AO57" s="132">
        <v>0</v>
      </c>
      <c r="AP57" s="132">
        <v>0</v>
      </c>
      <c r="AQ57" s="132">
        <v>0</v>
      </c>
      <c r="AR57" s="132">
        <v>0</v>
      </c>
      <c r="AS57" s="132">
        <v>0</v>
      </c>
      <c r="AT57" s="132">
        <v>0</v>
      </c>
      <c r="AU57" s="132">
        <v>0</v>
      </c>
      <c r="AV57" s="132">
        <v>868199.4</v>
      </c>
      <c r="AW57" s="132">
        <v>154178.16738100609</v>
      </c>
      <c r="AX57" s="132">
        <v>147504.93698</v>
      </c>
      <c r="AY57" s="132">
        <v>144037.48520565455</v>
      </c>
      <c r="AZ57" s="453">
        <v>1169882.504361006</v>
      </c>
      <c r="BA57" s="453">
        <v>1132377.567381006</v>
      </c>
      <c r="BB57" s="453">
        <v>3500</v>
      </c>
      <c r="BC57" s="453">
        <v>1095500</v>
      </c>
      <c r="BD57" s="453">
        <v>0</v>
      </c>
      <c r="BE57" s="453">
        <v>0</v>
      </c>
      <c r="BF57" s="453">
        <v>1169882.504361006</v>
      </c>
      <c r="BG57" s="453" t="s">
        <v>13</v>
      </c>
      <c r="BH57" s="453" t="s">
        <v>13</v>
      </c>
      <c r="BI57" s="453" t="s">
        <v>13</v>
      </c>
      <c r="BJ57" s="133" t="s">
        <v>13</v>
      </c>
      <c r="BK57" s="454" t="s">
        <v>13</v>
      </c>
      <c r="BL57" s="453">
        <v>1169882.504361006</v>
      </c>
      <c r="BM57" s="132">
        <v>1169882.504361006</v>
      </c>
      <c r="BN57" s="132">
        <v>0</v>
      </c>
      <c r="BO57" s="453">
        <v>1133004.93698</v>
      </c>
      <c r="BP57" s="453">
        <v>985500</v>
      </c>
      <c r="BQ57" s="132">
        <v>1022377.567381006</v>
      </c>
      <c r="BR57" s="132">
        <v>3266.3820044121599</v>
      </c>
      <c r="BS57" s="132">
        <v>3096.4508844155844</v>
      </c>
      <c r="BT57" s="133">
        <v>5.4879320337951308E-2</v>
      </c>
      <c r="BU57" s="133">
        <v>-5.3857083238016291E-3</v>
      </c>
      <c r="BV57" s="133">
        <v>0</v>
      </c>
      <c r="BW57" s="132">
        <v>-5219.7699476636972</v>
      </c>
      <c r="BX57" s="453">
        <v>1164662.7344133423</v>
      </c>
      <c r="BY57" s="453">
        <v>3601.1431227902312</v>
      </c>
      <c r="BZ57" s="453" t="s">
        <v>1187</v>
      </c>
      <c r="CA57" s="453">
        <v>3720.9672025985378</v>
      </c>
      <c r="CB57" s="133">
        <v>5.3994753183740141E-2</v>
      </c>
      <c r="CC57" s="132">
        <v>-8322.67</v>
      </c>
      <c r="CD57" s="132">
        <v>1156340.0644133424</v>
      </c>
      <c r="CE57" s="132">
        <v>0</v>
      </c>
      <c r="CF57" s="132">
        <v>1156340.0644133424</v>
      </c>
      <c r="CG57" s="132">
        <f t="shared" si="0"/>
        <v>112337.15999999993</v>
      </c>
      <c r="CH57" s="132">
        <f t="shared" si="1"/>
        <v>11655.259999999998</v>
      </c>
      <c r="CI57" s="132">
        <v>0</v>
      </c>
      <c r="CJ57" s="132">
        <v>112337.15999999993</v>
      </c>
      <c r="CK57" s="132">
        <v>11655.259999999998</v>
      </c>
    </row>
    <row r="58" spans="1:89" ht="15" hidden="1" customHeight="1" x14ac:dyDescent="0.25">
      <c r="A58" s="135">
        <f>VLOOKUP(D58,'DfE No.'!C:E,3,FALSE)</f>
        <v>327</v>
      </c>
      <c r="B58" s="135">
        <f>VLOOKUP(D58,'Adjusted Factors 19-20'!C:F,4,FALSE)</f>
        <v>0</v>
      </c>
      <c r="C58" s="135">
        <v>124675</v>
      </c>
      <c r="D58" s="135">
        <v>9352918</v>
      </c>
      <c r="E58" s="134" t="s">
        <v>303</v>
      </c>
      <c r="F58" s="452">
        <v>96</v>
      </c>
      <c r="G58" s="452">
        <v>96</v>
      </c>
      <c r="H58" s="452">
        <v>0</v>
      </c>
      <c r="I58" s="132">
        <v>266284.80000000005</v>
      </c>
      <c r="J58" s="132">
        <v>0</v>
      </c>
      <c r="K58" s="132">
        <v>0</v>
      </c>
      <c r="L58" s="132">
        <v>440.00000000000148</v>
      </c>
      <c r="M58" s="132">
        <v>0</v>
      </c>
      <c r="N58" s="132">
        <v>4659.7752808988762</v>
      </c>
      <c r="O58" s="132">
        <v>0</v>
      </c>
      <c r="P58" s="132">
        <v>399.99999999999937</v>
      </c>
      <c r="Q58" s="132">
        <v>240.0000000000008</v>
      </c>
      <c r="R58" s="132">
        <v>0</v>
      </c>
      <c r="S58" s="132">
        <v>0</v>
      </c>
      <c r="T58" s="132">
        <v>420.00000000000142</v>
      </c>
      <c r="U58" s="132">
        <v>575.00000000000193</v>
      </c>
      <c r="V58" s="132">
        <v>0</v>
      </c>
      <c r="W58" s="132">
        <v>0</v>
      </c>
      <c r="X58" s="132">
        <v>0</v>
      </c>
      <c r="Y58" s="132">
        <v>0</v>
      </c>
      <c r="Z58" s="132">
        <v>0</v>
      </c>
      <c r="AA58" s="132">
        <v>0</v>
      </c>
      <c r="AB58" s="132">
        <v>0</v>
      </c>
      <c r="AC58" s="132">
        <v>0</v>
      </c>
      <c r="AD58" s="132">
        <v>0</v>
      </c>
      <c r="AE58" s="132">
        <v>14903.088607594918</v>
      </c>
      <c r="AF58" s="132">
        <v>0</v>
      </c>
      <c r="AG58" s="132">
        <v>0</v>
      </c>
      <c r="AH58" s="132">
        <v>0</v>
      </c>
      <c r="AI58" s="132">
        <v>110000</v>
      </c>
      <c r="AJ58" s="132">
        <v>0</v>
      </c>
      <c r="AK58" s="132">
        <v>0</v>
      </c>
      <c r="AL58" s="132">
        <v>0</v>
      </c>
      <c r="AM58" s="132">
        <v>9789.0123800000001</v>
      </c>
      <c r="AN58" s="132">
        <v>0</v>
      </c>
      <c r="AO58" s="132">
        <v>0</v>
      </c>
      <c r="AP58" s="132">
        <v>0</v>
      </c>
      <c r="AQ58" s="132">
        <v>0</v>
      </c>
      <c r="AR58" s="132">
        <v>0</v>
      </c>
      <c r="AS58" s="132">
        <v>0</v>
      </c>
      <c r="AT58" s="132">
        <v>0</v>
      </c>
      <c r="AU58" s="132">
        <v>0</v>
      </c>
      <c r="AV58" s="132">
        <v>266284.80000000005</v>
      </c>
      <c r="AW58" s="132">
        <v>21637.863888493801</v>
      </c>
      <c r="AX58" s="132">
        <v>119789.01238</v>
      </c>
      <c r="AY58" s="132">
        <v>28269.476248044361</v>
      </c>
      <c r="AZ58" s="453">
        <v>407711.67626849387</v>
      </c>
      <c r="BA58" s="453">
        <v>397922.6638884939</v>
      </c>
      <c r="BB58" s="453">
        <v>3500</v>
      </c>
      <c r="BC58" s="453">
        <v>336000</v>
      </c>
      <c r="BD58" s="453">
        <v>0</v>
      </c>
      <c r="BE58" s="453">
        <v>0</v>
      </c>
      <c r="BF58" s="453">
        <v>407711.67626849387</v>
      </c>
      <c r="BG58" s="453" t="s">
        <v>13</v>
      </c>
      <c r="BH58" s="453" t="s">
        <v>13</v>
      </c>
      <c r="BI58" s="453" t="s">
        <v>13</v>
      </c>
      <c r="BJ58" s="133" t="s">
        <v>13</v>
      </c>
      <c r="BK58" s="454" t="s">
        <v>13</v>
      </c>
      <c r="BL58" s="453">
        <v>407711.67626849387</v>
      </c>
      <c r="BM58" s="132">
        <v>407711.67626849387</v>
      </c>
      <c r="BN58" s="132">
        <v>0</v>
      </c>
      <c r="BO58" s="453">
        <v>345789.01237999997</v>
      </c>
      <c r="BP58" s="453">
        <v>225999.99999999997</v>
      </c>
      <c r="BQ58" s="132">
        <v>287922.6638884939</v>
      </c>
      <c r="BR58" s="132">
        <v>2999.1944155051447</v>
      </c>
      <c r="BS58" s="132">
        <v>2923.4460123595509</v>
      </c>
      <c r="BT58" s="133">
        <v>2.5910655721142008E-2</v>
      </c>
      <c r="BU58" s="133">
        <v>-2.5428017937024297E-3</v>
      </c>
      <c r="BV58" s="133">
        <v>0</v>
      </c>
      <c r="BW58" s="132">
        <v>-713.63940134592781</v>
      </c>
      <c r="BX58" s="453">
        <v>406998.03686714795</v>
      </c>
      <c r="BY58" s="453">
        <v>4137.5940050744575</v>
      </c>
      <c r="BZ58" s="453" t="s">
        <v>1187</v>
      </c>
      <c r="CA58" s="453">
        <v>4239.5628840327909</v>
      </c>
      <c r="CB58" s="133">
        <v>-6.4352652744910088E-3</v>
      </c>
      <c r="CC58" s="132">
        <v>-2552.64</v>
      </c>
      <c r="CD58" s="132">
        <v>404445.39686714794</v>
      </c>
      <c r="CE58" s="132">
        <v>0</v>
      </c>
      <c r="CF58" s="132">
        <v>404445.39686714794</v>
      </c>
      <c r="CG58" s="132">
        <f t="shared" si="0"/>
        <v>73397.469999999972</v>
      </c>
      <c r="CH58" s="132">
        <f t="shared" si="1"/>
        <v>7895.63</v>
      </c>
      <c r="CI58" s="132">
        <v>0</v>
      </c>
      <c r="CJ58" s="132">
        <v>73397.469999999972</v>
      </c>
      <c r="CK58" s="132">
        <v>7895.63</v>
      </c>
    </row>
    <row r="59" spans="1:89" ht="15" hidden="1" customHeight="1" x14ac:dyDescent="0.25">
      <c r="A59" s="135">
        <f>VLOOKUP(D59,'DfE No.'!C:E,3,FALSE)</f>
        <v>75</v>
      </c>
      <c r="B59" s="135">
        <f>VLOOKUP(D59,'Adjusted Factors 19-20'!C:F,4,FALSE)</f>
        <v>0</v>
      </c>
      <c r="C59" s="135">
        <v>124676</v>
      </c>
      <c r="D59" s="135">
        <v>9352919</v>
      </c>
      <c r="E59" s="134" t="s">
        <v>185</v>
      </c>
      <c r="F59" s="452">
        <v>273</v>
      </c>
      <c r="G59" s="452">
        <v>273</v>
      </c>
      <c r="H59" s="452">
        <v>0</v>
      </c>
      <c r="I59" s="132">
        <v>757247.4</v>
      </c>
      <c r="J59" s="132">
        <v>0</v>
      </c>
      <c r="K59" s="132">
        <v>0</v>
      </c>
      <c r="L59" s="132">
        <v>22440.000000000025</v>
      </c>
      <c r="M59" s="132">
        <v>0</v>
      </c>
      <c r="N59" s="132">
        <v>35127.421875</v>
      </c>
      <c r="O59" s="132">
        <v>0</v>
      </c>
      <c r="P59" s="132">
        <v>20599.999999999985</v>
      </c>
      <c r="Q59" s="132">
        <v>239.9999999999998</v>
      </c>
      <c r="R59" s="132">
        <v>720.00000000000045</v>
      </c>
      <c r="S59" s="132">
        <v>0</v>
      </c>
      <c r="T59" s="132">
        <v>5040.0000000000055</v>
      </c>
      <c r="U59" s="132">
        <v>0</v>
      </c>
      <c r="V59" s="132">
        <v>0</v>
      </c>
      <c r="W59" s="132">
        <v>0</v>
      </c>
      <c r="X59" s="132">
        <v>0</v>
      </c>
      <c r="Y59" s="132">
        <v>0</v>
      </c>
      <c r="Z59" s="132">
        <v>0</v>
      </c>
      <c r="AA59" s="132">
        <v>0</v>
      </c>
      <c r="AB59" s="132">
        <v>613.9519650655028</v>
      </c>
      <c r="AC59" s="132">
        <v>0</v>
      </c>
      <c r="AD59" s="132">
        <v>0</v>
      </c>
      <c r="AE59" s="132">
        <v>54561.173333333463</v>
      </c>
      <c r="AF59" s="132">
        <v>0</v>
      </c>
      <c r="AG59" s="132">
        <v>0</v>
      </c>
      <c r="AH59" s="132">
        <v>0</v>
      </c>
      <c r="AI59" s="132">
        <v>110000</v>
      </c>
      <c r="AJ59" s="132">
        <v>0</v>
      </c>
      <c r="AK59" s="132">
        <v>0</v>
      </c>
      <c r="AL59" s="132">
        <v>0</v>
      </c>
      <c r="AM59" s="132">
        <v>23178.959999999999</v>
      </c>
      <c r="AN59" s="132">
        <v>0</v>
      </c>
      <c r="AO59" s="132">
        <v>0</v>
      </c>
      <c r="AP59" s="132">
        <v>0</v>
      </c>
      <c r="AQ59" s="132">
        <v>0</v>
      </c>
      <c r="AR59" s="132">
        <v>0</v>
      </c>
      <c r="AS59" s="132">
        <v>0</v>
      </c>
      <c r="AT59" s="132">
        <v>0</v>
      </c>
      <c r="AU59" s="132">
        <v>0</v>
      </c>
      <c r="AV59" s="132">
        <v>757247.4</v>
      </c>
      <c r="AW59" s="132">
        <v>139342.54717339898</v>
      </c>
      <c r="AX59" s="132">
        <v>133178.96</v>
      </c>
      <c r="AY59" s="132">
        <v>106643.88427083347</v>
      </c>
      <c r="AZ59" s="453">
        <v>1029768.907173399</v>
      </c>
      <c r="BA59" s="453">
        <v>1006589.947173399</v>
      </c>
      <c r="BB59" s="453">
        <v>3500</v>
      </c>
      <c r="BC59" s="453">
        <v>955500</v>
      </c>
      <c r="BD59" s="453">
        <v>0</v>
      </c>
      <c r="BE59" s="453">
        <v>0</v>
      </c>
      <c r="BF59" s="453">
        <v>1029768.907173399</v>
      </c>
      <c r="BG59" s="453" t="s">
        <v>13</v>
      </c>
      <c r="BH59" s="453" t="s">
        <v>13</v>
      </c>
      <c r="BI59" s="453" t="s">
        <v>13</v>
      </c>
      <c r="BJ59" s="133" t="s">
        <v>13</v>
      </c>
      <c r="BK59" s="454" t="s">
        <v>13</v>
      </c>
      <c r="BL59" s="453">
        <v>1029768.907173399</v>
      </c>
      <c r="BM59" s="132">
        <v>1029768.907173399</v>
      </c>
      <c r="BN59" s="132">
        <v>0</v>
      </c>
      <c r="BO59" s="453">
        <v>978678.96</v>
      </c>
      <c r="BP59" s="453">
        <v>845500</v>
      </c>
      <c r="BQ59" s="132">
        <v>896589.94717339904</v>
      </c>
      <c r="BR59" s="132">
        <v>3284.2122607084216</v>
      </c>
      <c r="BS59" s="132">
        <v>3140.0326828793777</v>
      </c>
      <c r="BT59" s="133">
        <v>4.5916585077335141E-2</v>
      </c>
      <c r="BU59" s="133">
        <v>-4.5061296847099617E-3</v>
      </c>
      <c r="BV59" s="133">
        <v>0</v>
      </c>
      <c r="BW59" s="132">
        <v>-3862.7846939360475</v>
      </c>
      <c r="BX59" s="453">
        <v>1025906.122479463</v>
      </c>
      <c r="BY59" s="453">
        <v>3672.9932691555423</v>
      </c>
      <c r="BZ59" s="453" t="s">
        <v>1187</v>
      </c>
      <c r="CA59" s="453">
        <v>3757.8978845401575</v>
      </c>
      <c r="CB59" s="133">
        <v>2.7787841796866219E-2</v>
      </c>
      <c r="CC59" s="132">
        <v>-7259.07</v>
      </c>
      <c r="CD59" s="132">
        <v>1018647.052479463</v>
      </c>
      <c r="CE59" s="132">
        <v>0</v>
      </c>
      <c r="CF59" s="132">
        <v>1018647.052479463</v>
      </c>
      <c r="CG59" s="132">
        <f t="shared" si="0"/>
        <v>59343.269999999953</v>
      </c>
      <c r="CH59" s="132">
        <f t="shared" si="1"/>
        <v>31191.43</v>
      </c>
      <c r="CI59" s="132">
        <v>0</v>
      </c>
      <c r="CJ59" s="132">
        <v>59343.269999999953</v>
      </c>
      <c r="CK59" s="132">
        <v>31191.43</v>
      </c>
    </row>
    <row r="60" spans="1:89" ht="15" hidden="1" customHeight="1" x14ac:dyDescent="0.25">
      <c r="A60" s="135">
        <f>VLOOKUP(D60,'DfE No.'!C:E,3,FALSE)</f>
        <v>461</v>
      </c>
      <c r="B60" s="135">
        <f>VLOOKUP(D60,'Adjusted Factors 19-20'!C:F,4,FALSE)</f>
        <v>0</v>
      </c>
      <c r="C60" s="135">
        <v>124678</v>
      </c>
      <c r="D60" s="135">
        <v>9352921</v>
      </c>
      <c r="E60" s="134" t="s">
        <v>374</v>
      </c>
      <c r="F60" s="452">
        <v>221</v>
      </c>
      <c r="G60" s="452">
        <v>221</v>
      </c>
      <c r="H60" s="452">
        <v>0</v>
      </c>
      <c r="I60" s="132">
        <v>613009.80000000005</v>
      </c>
      <c r="J60" s="132">
        <v>0</v>
      </c>
      <c r="K60" s="132">
        <v>0</v>
      </c>
      <c r="L60" s="132">
        <v>4840</v>
      </c>
      <c r="M60" s="132">
        <v>0</v>
      </c>
      <c r="N60" s="132">
        <v>7215.9069767441861</v>
      </c>
      <c r="O60" s="132">
        <v>0</v>
      </c>
      <c r="P60" s="132">
        <v>201.82648401826481</v>
      </c>
      <c r="Q60" s="132">
        <v>0</v>
      </c>
      <c r="R60" s="132">
        <v>1816.4383561643835</v>
      </c>
      <c r="S60" s="132">
        <v>0</v>
      </c>
      <c r="T60" s="132">
        <v>0</v>
      </c>
      <c r="U60" s="132">
        <v>0</v>
      </c>
      <c r="V60" s="132">
        <v>0</v>
      </c>
      <c r="W60" s="132">
        <v>0</v>
      </c>
      <c r="X60" s="132">
        <v>0</v>
      </c>
      <c r="Y60" s="132">
        <v>0</v>
      </c>
      <c r="Z60" s="132">
        <v>0</v>
      </c>
      <c r="AA60" s="132">
        <v>0</v>
      </c>
      <c r="AB60" s="132">
        <v>3575.3403141361223</v>
      </c>
      <c r="AC60" s="132">
        <v>0</v>
      </c>
      <c r="AD60" s="132">
        <v>0</v>
      </c>
      <c r="AE60" s="132">
        <v>51936.181818181794</v>
      </c>
      <c r="AF60" s="132">
        <v>0</v>
      </c>
      <c r="AG60" s="132">
        <v>0</v>
      </c>
      <c r="AH60" s="132">
        <v>0</v>
      </c>
      <c r="AI60" s="132">
        <v>110000</v>
      </c>
      <c r="AJ60" s="132">
        <v>0</v>
      </c>
      <c r="AK60" s="132">
        <v>0</v>
      </c>
      <c r="AL60" s="132">
        <v>0</v>
      </c>
      <c r="AM60" s="132">
        <v>17905.439999999999</v>
      </c>
      <c r="AN60" s="132">
        <v>0</v>
      </c>
      <c r="AO60" s="132">
        <v>0</v>
      </c>
      <c r="AP60" s="132">
        <v>0</v>
      </c>
      <c r="AQ60" s="132">
        <v>0</v>
      </c>
      <c r="AR60" s="132">
        <v>0</v>
      </c>
      <c r="AS60" s="132">
        <v>0</v>
      </c>
      <c r="AT60" s="132">
        <v>0</v>
      </c>
      <c r="AU60" s="132">
        <v>0</v>
      </c>
      <c r="AV60" s="132">
        <v>613009.80000000005</v>
      </c>
      <c r="AW60" s="132">
        <v>69585.693949244756</v>
      </c>
      <c r="AX60" s="132">
        <v>127905.44</v>
      </c>
      <c r="AY60" s="132">
        <v>68972.267726645208</v>
      </c>
      <c r="AZ60" s="453">
        <v>810500.93394924491</v>
      </c>
      <c r="BA60" s="453">
        <v>792595.49394924496</v>
      </c>
      <c r="BB60" s="453">
        <v>3500</v>
      </c>
      <c r="BC60" s="453">
        <v>773500</v>
      </c>
      <c r="BD60" s="453">
        <v>0</v>
      </c>
      <c r="BE60" s="453">
        <v>0</v>
      </c>
      <c r="BF60" s="453">
        <v>810500.93394924491</v>
      </c>
      <c r="BG60" s="453" t="s">
        <v>13</v>
      </c>
      <c r="BH60" s="453" t="s">
        <v>13</v>
      </c>
      <c r="BI60" s="453" t="s">
        <v>13</v>
      </c>
      <c r="BJ60" s="133" t="s">
        <v>13</v>
      </c>
      <c r="BK60" s="454" t="s">
        <v>13</v>
      </c>
      <c r="BL60" s="453">
        <v>810500.93394924491</v>
      </c>
      <c r="BM60" s="132">
        <v>810500.93394924467</v>
      </c>
      <c r="BN60" s="132">
        <v>0</v>
      </c>
      <c r="BO60" s="453">
        <v>791405.44</v>
      </c>
      <c r="BP60" s="453">
        <v>663500</v>
      </c>
      <c r="BQ60" s="132">
        <v>682595.49394924496</v>
      </c>
      <c r="BR60" s="132">
        <v>3088.6673934354976</v>
      </c>
      <c r="BS60" s="132">
        <v>2952.6745222727272</v>
      </c>
      <c r="BT60" s="133">
        <v>4.605752179488249E-2</v>
      </c>
      <c r="BU60" s="133">
        <v>-4.519960833640921E-3</v>
      </c>
      <c r="BV60" s="133">
        <v>0</v>
      </c>
      <c r="BW60" s="132">
        <v>-2949.4600761308338</v>
      </c>
      <c r="BX60" s="453">
        <v>807551.4738731141</v>
      </c>
      <c r="BY60" s="453">
        <v>3573.0589768014215</v>
      </c>
      <c r="BZ60" s="453" t="s">
        <v>1187</v>
      </c>
      <c r="CA60" s="453">
        <v>3654.0790672991589</v>
      </c>
      <c r="CB60" s="133">
        <v>3.3355682813833054E-2</v>
      </c>
      <c r="CC60" s="132">
        <v>-5876.39</v>
      </c>
      <c r="CD60" s="132">
        <v>801675.08387311408</v>
      </c>
      <c r="CE60" s="132">
        <v>0</v>
      </c>
      <c r="CF60" s="132">
        <v>801675.08387311408</v>
      </c>
      <c r="CG60" s="132">
        <f t="shared" si="0"/>
        <v>86902.109999999986</v>
      </c>
      <c r="CH60" s="132">
        <f t="shared" si="1"/>
        <v>5628.38</v>
      </c>
      <c r="CI60" s="132">
        <v>0</v>
      </c>
      <c r="CJ60" s="132">
        <v>86902.109999999986</v>
      </c>
      <c r="CK60" s="132">
        <v>5628.38</v>
      </c>
    </row>
    <row r="61" spans="1:89" ht="15" hidden="1" customHeight="1" x14ac:dyDescent="0.25">
      <c r="A61" s="135">
        <f>VLOOKUP(D61,'DfE No.'!C:E,3,FALSE)</f>
        <v>281</v>
      </c>
      <c r="B61" s="135">
        <f>VLOOKUP(D61,'Adjusted Factors 19-20'!C:F,4,FALSE)</f>
        <v>0</v>
      </c>
      <c r="C61" s="135">
        <v>124679</v>
      </c>
      <c r="D61" s="135">
        <v>9352922</v>
      </c>
      <c r="E61" s="134" t="s">
        <v>275</v>
      </c>
      <c r="F61" s="452">
        <v>598</v>
      </c>
      <c r="G61" s="452">
        <v>598</v>
      </c>
      <c r="H61" s="452">
        <v>0</v>
      </c>
      <c r="I61" s="132">
        <v>1658732.4000000001</v>
      </c>
      <c r="J61" s="132">
        <v>0</v>
      </c>
      <c r="K61" s="132">
        <v>0</v>
      </c>
      <c r="L61" s="132">
        <v>30800.000000000007</v>
      </c>
      <c r="M61" s="132">
        <v>0</v>
      </c>
      <c r="N61" s="132">
        <v>73041.428571428565</v>
      </c>
      <c r="O61" s="132">
        <v>0</v>
      </c>
      <c r="P61" s="132">
        <v>5199.9999999999982</v>
      </c>
      <c r="Q61" s="132">
        <v>40319.999999999949</v>
      </c>
      <c r="R61" s="132">
        <v>4679.9999999999982</v>
      </c>
      <c r="S61" s="132">
        <v>6629.9999999999891</v>
      </c>
      <c r="T61" s="132">
        <v>420.00000000000119</v>
      </c>
      <c r="U61" s="132">
        <v>575.00000000000171</v>
      </c>
      <c r="V61" s="132">
        <v>0</v>
      </c>
      <c r="W61" s="132">
        <v>0</v>
      </c>
      <c r="X61" s="132">
        <v>0</v>
      </c>
      <c r="Y61" s="132">
        <v>0</v>
      </c>
      <c r="Z61" s="132">
        <v>0</v>
      </c>
      <c r="AA61" s="132">
        <v>0</v>
      </c>
      <c r="AB61" s="132">
        <v>30616.900584795327</v>
      </c>
      <c r="AC61" s="132">
        <v>0</v>
      </c>
      <c r="AD61" s="132">
        <v>0</v>
      </c>
      <c r="AE61" s="132">
        <v>204555.29363449669</v>
      </c>
      <c r="AF61" s="132">
        <v>0</v>
      </c>
      <c r="AG61" s="132">
        <v>0</v>
      </c>
      <c r="AH61" s="132">
        <v>0</v>
      </c>
      <c r="AI61" s="132">
        <v>110000</v>
      </c>
      <c r="AJ61" s="132">
        <v>0</v>
      </c>
      <c r="AK61" s="132">
        <v>0</v>
      </c>
      <c r="AL61" s="132">
        <v>0</v>
      </c>
      <c r="AM61" s="132">
        <v>36528.834999999999</v>
      </c>
      <c r="AN61" s="132">
        <v>0</v>
      </c>
      <c r="AO61" s="132">
        <v>0</v>
      </c>
      <c r="AP61" s="132">
        <v>0</v>
      </c>
      <c r="AQ61" s="132">
        <v>0</v>
      </c>
      <c r="AR61" s="132">
        <v>0</v>
      </c>
      <c r="AS61" s="132">
        <v>0</v>
      </c>
      <c r="AT61" s="132">
        <v>0</v>
      </c>
      <c r="AU61" s="132">
        <v>0</v>
      </c>
      <c r="AV61" s="132">
        <v>1658732.4000000001</v>
      </c>
      <c r="AW61" s="132">
        <v>396838.62279072055</v>
      </c>
      <c r="AX61" s="132">
        <v>146528.83499999999</v>
      </c>
      <c r="AY61" s="132">
        <v>295387.50792021095</v>
      </c>
      <c r="AZ61" s="453">
        <v>2202099.8577907206</v>
      </c>
      <c r="BA61" s="453">
        <v>2165571.0227907207</v>
      </c>
      <c r="BB61" s="453">
        <v>3500</v>
      </c>
      <c r="BC61" s="453">
        <v>2093000</v>
      </c>
      <c r="BD61" s="453">
        <v>0</v>
      </c>
      <c r="BE61" s="453">
        <v>0</v>
      </c>
      <c r="BF61" s="453">
        <v>2202099.8577907206</v>
      </c>
      <c r="BG61" s="453" t="s">
        <v>13</v>
      </c>
      <c r="BH61" s="453" t="s">
        <v>13</v>
      </c>
      <c r="BI61" s="453" t="s">
        <v>13</v>
      </c>
      <c r="BJ61" s="133" t="s">
        <v>13</v>
      </c>
      <c r="BK61" s="454" t="s">
        <v>13</v>
      </c>
      <c r="BL61" s="453">
        <v>2202099.8577907206</v>
      </c>
      <c r="BM61" s="132">
        <v>2202099.8577907206</v>
      </c>
      <c r="BN61" s="132">
        <v>0</v>
      </c>
      <c r="BO61" s="453">
        <v>2129528.835</v>
      </c>
      <c r="BP61" s="453">
        <v>1983000</v>
      </c>
      <c r="BQ61" s="132">
        <v>2055571.0227907207</v>
      </c>
      <c r="BR61" s="132">
        <v>3437.4097371082285</v>
      </c>
      <c r="BS61" s="132">
        <v>3349.798284263959</v>
      </c>
      <c r="BT61" s="133">
        <v>2.615424733358835E-2</v>
      </c>
      <c r="BU61" s="133">
        <v>-2.5667072168505597E-3</v>
      </c>
      <c r="BV61" s="133">
        <v>0</v>
      </c>
      <c r="BW61" s="132">
        <v>-5141.5749558659281</v>
      </c>
      <c r="BX61" s="453">
        <v>2196958.2828348549</v>
      </c>
      <c r="BY61" s="453">
        <v>3612.7582739713293</v>
      </c>
      <c r="BZ61" s="453" t="s">
        <v>1187</v>
      </c>
      <c r="CA61" s="453">
        <v>3673.8432823325334</v>
      </c>
      <c r="CB61" s="133">
        <v>2.1533130602012784E-2</v>
      </c>
      <c r="CC61" s="132">
        <v>-15900.82</v>
      </c>
      <c r="CD61" s="132">
        <v>2181057.4628348551</v>
      </c>
      <c r="CE61" s="132">
        <v>0</v>
      </c>
      <c r="CF61" s="132">
        <v>2181057.4628348551</v>
      </c>
      <c r="CG61" s="132">
        <f t="shared" si="0"/>
        <v>204418.48000000016</v>
      </c>
      <c r="CH61" s="132">
        <f t="shared" si="1"/>
        <v>5767.2000000000007</v>
      </c>
      <c r="CI61" s="132">
        <v>0</v>
      </c>
      <c r="CJ61" s="132">
        <v>204418.48000000016</v>
      </c>
      <c r="CK61" s="132">
        <v>5767.2000000000007</v>
      </c>
    </row>
    <row r="62" spans="1:89" ht="15" hidden="1" customHeight="1" x14ac:dyDescent="0.25">
      <c r="A62" s="135">
        <f>VLOOKUP(D62,'DfE No.'!C:E,3,FALSE)</f>
        <v>504</v>
      </c>
      <c r="B62" s="135">
        <f>VLOOKUP(D62,'Adjusted Factors 19-20'!C:F,4,FALSE)</f>
        <v>0</v>
      </c>
      <c r="C62" s="135">
        <v>124680</v>
      </c>
      <c r="D62" s="135">
        <v>9352923</v>
      </c>
      <c r="E62" s="134" t="s">
        <v>405</v>
      </c>
      <c r="F62" s="452">
        <v>301</v>
      </c>
      <c r="G62" s="452">
        <v>301</v>
      </c>
      <c r="H62" s="452">
        <v>0</v>
      </c>
      <c r="I62" s="132">
        <v>834913.8</v>
      </c>
      <c r="J62" s="132">
        <v>0</v>
      </c>
      <c r="K62" s="132">
        <v>0</v>
      </c>
      <c r="L62" s="132">
        <v>8360.0000000000055</v>
      </c>
      <c r="M62" s="132">
        <v>0</v>
      </c>
      <c r="N62" s="132">
        <v>19717.967213114753</v>
      </c>
      <c r="O62" s="132">
        <v>0</v>
      </c>
      <c r="P62" s="132">
        <v>8399.9999999999873</v>
      </c>
      <c r="Q62" s="132">
        <v>8639.9999999999654</v>
      </c>
      <c r="R62" s="132">
        <v>1079.9999999999995</v>
      </c>
      <c r="S62" s="132">
        <v>0</v>
      </c>
      <c r="T62" s="132">
        <v>0</v>
      </c>
      <c r="U62" s="132">
        <v>0</v>
      </c>
      <c r="V62" s="132">
        <v>0</v>
      </c>
      <c r="W62" s="132">
        <v>0</v>
      </c>
      <c r="X62" s="132">
        <v>0</v>
      </c>
      <c r="Y62" s="132">
        <v>0</v>
      </c>
      <c r="Z62" s="132">
        <v>0</v>
      </c>
      <c r="AA62" s="132">
        <v>0</v>
      </c>
      <c r="AB62" s="132">
        <v>1795.5405405405431</v>
      </c>
      <c r="AC62" s="132">
        <v>0</v>
      </c>
      <c r="AD62" s="132">
        <v>0</v>
      </c>
      <c r="AE62" s="132">
        <v>83566.606299212726</v>
      </c>
      <c r="AF62" s="132">
        <v>0</v>
      </c>
      <c r="AG62" s="132">
        <v>0</v>
      </c>
      <c r="AH62" s="132">
        <v>0</v>
      </c>
      <c r="AI62" s="132">
        <v>110000</v>
      </c>
      <c r="AJ62" s="132">
        <v>0</v>
      </c>
      <c r="AK62" s="132">
        <v>0</v>
      </c>
      <c r="AL62" s="132">
        <v>0</v>
      </c>
      <c r="AM62" s="132">
        <v>47653.202799999999</v>
      </c>
      <c r="AN62" s="132">
        <v>0</v>
      </c>
      <c r="AO62" s="132">
        <v>0</v>
      </c>
      <c r="AP62" s="132">
        <v>0</v>
      </c>
      <c r="AQ62" s="132">
        <v>0</v>
      </c>
      <c r="AR62" s="132">
        <v>0</v>
      </c>
      <c r="AS62" s="132">
        <v>0</v>
      </c>
      <c r="AT62" s="132">
        <v>0</v>
      </c>
      <c r="AU62" s="132">
        <v>0</v>
      </c>
      <c r="AV62" s="132">
        <v>834913.8</v>
      </c>
      <c r="AW62" s="132">
        <v>131560.11405286798</v>
      </c>
      <c r="AX62" s="132">
        <v>157653.2028</v>
      </c>
      <c r="AY62" s="132">
        <v>116664.58990577009</v>
      </c>
      <c r="AZ62" s="453">
        <v>1124127.1168528681</v>
      </c>
      <c r="BA62" s="453">
        <v>1076473.914052868</v>
      </c>
      <c r="BB62" s="453">
        <v>3500</v>
      </c>
      <c r="BC62" s="453">
        <v>1053500</v>
      </c>
      <c r="BD62" s="453">
        <v>0</v>
      </c>
      <c r="BE62" s="453">
        <v>0</v>
      </c>
      <c r="BF62" s="453">
        <v>1124127.1168528681</v>
      </c>
      <c r="BG62" s="453" t="s">
        <v>13</v>
      </c>
      <c r="BH62" s="453" t="s">
        <v>13</v>
      </c>
      <c r="BI62" s="453" t="s">
        <v>13</v>
      </c>
      <c r="BJ62" s="133" t="s">
        <v>13</v>
      </c>
      <c r="BK62" s="454" t="s">
        <v>13</v>
      </c>
      <c r="BL62" s="453">
        <v>1124127.1168528681</v>
      </c>
      <c r="BM62" s="132">
        <v>1124127.1168528681</v>
      </c>
      <c r="BN62" s="132">
        <v>0</v>
      </c>
      <c r="BO62" s="453">
        <v>1101153.2028000001</v>
      </c>
      <c r="BP62" s="453">
        <v>943500.00000000012</v>
      </c>
      <c r="BQ62" s="132">
        <v>966473.91405286815</v>
      </c>
      <c r="BR62" s="132">
        <v>3210.8767908733162</v>
      </c>
      <c r="BS62" s="132">
        <v>3058.8433314754102</v>
      </c>
      <c r="BT62" s="133">
        <v>4.9702924577236775E-2</v>
      </c>
      <c r="BU62" s="133">
        <v>-4.8777108201136588E-3</v>
      </c>
      <c r="BV62" s="133">
        <v>0</v>
      </c>
      <c r="BW62" s="132">
        <v>-4490.9661177060061</v>
      </c>
      <c r="BX62" s="453">
        <v>1119636.1507351622</v>
      </c>
      <c r="BY62" s="453">
        <v>3561.4051426417345</v>
      </c>
      <c r="BZ62" s="453" t="s">
        <v>1187</v>
      </c>
      <c r="CA62" s="453">
        <v>3719.7214310138279</v>
      </c>
      <c r="CB62" s="133">
        <v>6.2190271344081172E-2</v>
      </c>
      <c r="CC62" s="132">
        <v>-8003.59</v>
      </c>
      <c r="CD62" s="132">
        <v>1111632.5607351621</v>
      </c>
      <c r="CE62" s="132">
        <v>0</v>
      </c>
      <c r="CF62" s="132">
        <v>1111632.5607351621</v>
      </c>
      <c r="CG62" s="132">
        <f t="shared" si="0"/>
        <v>121599</v>
      </c>
      <c r="CH62" s="132">
        <f t="shared" si="1"/>
        <v>21153</v>
      </c>
      <c r="CI62" s="132">
        <v>0</v>
      </c>
      <c r="CJ62" s="132">
        <v>121599</v>
      </c>
      <c r="CK62" s="132">
        <v>21153</v>
      </c>
    </row>
    <row r="63" spans="1:89" ht="15" hidden="1" customHeight="1" x14ac:dyDescent="0.25">
      <c r="A63" s="135">
        <f>VLOOKUP(D63,'DfE No.'!C:E,3,FALSE)</f>
        <v>311</v>
      </c>
      <c r="B63" s="135">
        <f>VLOOKUP(D63,'Adjusted Factors 19-20'!C:F,4,FALSE)</f>
        <v>0</v>
      </c>
      <c r="C63" s="135">
        <v>124681</v>
      </c>
      <c r="D63" s="135">
        <v>9352924</v>
      </c>
      <c r="E63" s="134" t="s">
        <v>293</v>
      </c>
      <c r="F63" s="452">
        <v>211</v>
      </c>
      <c r="G63" s="452">
        <v>211</v>
      </c>
      <c r="H63" s="452">
        <v>0</v>
      </c>
      <c r="I63" s="132">
        <v>585271.80000000005</v>
      </c>
      <c r="J63" s="132">
        <v>0</v>
      </c>
      <c r="K63" s="132">
        <v>0</v>
      </c>
      <c r="L63" s="132">
        <v>879.99999999999989</v>
      </c>
      <c r="M63" s="132">
        <v>0</v>
      </c>
      <c r="N63" s="132">
        <v>5374.5283018867922</v>
      </c>
      <c r="O63" s="132">
        <v>0</v>
      </c>
      <c r="P63" s="132">
        <v>200.00000000000017</v>
      </c>
      <c r="Q63" s="132">
        <v>0</v>
      </c>
      <c r="R63" s="132">
        <v>0</v>
      </c>
      <c r="S63" s="132">
        <v>0</v>
      </c>
      <c r="T63" s="132">
        <v>0</v>
      </c>
      <c r="U63" s="132">
        <v>0</v>
      </c>
      <c r="V63" s="132">
        <v>0</v>
      </c>
      <c r="W63" s="132">
        <v>0</v>
      </c>
      <c r="X63" s="132">
        <v>0</v>
      </c>
      <c r="Y63" s="132">
        <v>0</v>
      </c>
      <c r="Z63" s="132">
        <v>0</v>
      </c>
      <c r="AA63" s="132">
        <v>0</v>
      </c>
      <c r="AB63" s="132">
        <v>4802.8729281767946</v>
      </c>
      <c r="AC63" s="132">
        <v>0</v>
      </c>
      <c r="AD63" s="132">
        <v>0</v>
      </c>
      <c r="AE63" s="132">
        <v>55416.379888268231</v>
      </c>
      <c r="AF63" s="132">
        <v>0</v>
      </c>
      <c r="AG63" s="132">
        <v>0</v>
      </c>
      <c r="AH63" s="132">
        <v>0</v>
      </c>
      <c r="AI63" s="132">
        <v>110000</v>
      </c>
      <c r="AJ63" s="132">
        <v>0</v>
      </c>
      <c r="AK63" s="132">
        <v>0</v>
      </c>
      <c r="AL63" s="132">
        <v>0</v>
      </c>
      <c r="AM63" s="132">
        <v>22565.759999999998</v>
      </c>
      <c r="AN63" s="132">
        <v>0</v>
      </c>
      <c r="AO63" s="132">
        <v>0</v>
      </c>
      <c r="AP63" s="132">
        <v>0</v>
      </c>
      <c r="AQ63" s="132">
        <v>0</v>
      </c>
      <c r="AR63" s="132">
        <v>0</v>
      </c>
      <c r="AS63" s="132">
        <v>0</v>
      </c>
      <c r="AT63" s="132">
        <v>0</v>
      </c>
      <c r="AU63" s="132">
        <v>0</v>
      </c>
      <c r="AV63" s="132">
        <v>585271.80000000005</v>
      </c>
      <c r="AW63" s="132">
        <v>66673.781118331826</v>
      </c>
      <c r="AX63" s="132">
        <v>132565.76000000001</v>
      </c>
      <c r="AY63" s="132">
        <v>68642.64403921162</v>
      </c>
      <c r="AZ63" s="453">
        <v>784511.34111833188</v>
      </c>
      <c r="BA63" s="453">
        <v>761945.58111833187</v>
      </c>
      <c r="BB63" s="453">
        <v>3500</v>
      </c>
      <c r="BC63" s="453">
        <v>738500</v>
      </c>
      <c r="BD63" s="453">
        <v>0</v>
      </c>
      <c r="BE63" s="453">
        <v>0</v>
      </c>
      <c r="BF63" s="453">
        <v>784511.34111833188</v>
      </c>
      <c r="BG63" s="453" t="s">
        <v>13</v>
      </c>
      <c r="BH63" s="453" t="s">
        <v>13</v>
      </c>
      <c r="BI63" s="453" t="s">
        <v>13</v>
      </c>
      <c r="BJ63" s="133" t="s">
        <v>13</v>
      </c>
      <c r="BK63" s="454" t="s">
        <v>13</v>
      </c>
      <c r="BL63" s="453">
        <v>784511.34111833188</v>
      </c>
      <c r="BM63" s="132">
        <v>784511.34111833177</v>
      </c>
      <c r="BN63" s="132">
        <v>0</v>
      </c>
      <c r="BO63" s="453">
        <v>761065.76</v>
      </c>
      <c r="BP63" s="453">
        <v>628500</v>
      </c>
      <c r="BQ63" s="132">
        <v>651945.58111833187</v>
      </c>
      <c r="BR63" s="132">
        <v>3089.7894839731366</v>
      </c>
      <c r="BS63" s="132">
        <v>2960.6112712264153</v>
      </c>
      <c r="BT63" s="133">
        <v>4.3632277564494323E-2</v>
      </c>
      <c r="BU63" s="133">
        <v>-4.2819539130300489E-3</v>
      </c>
      <c r="BV63" s="133">
        <v>0</v>
      </c>
      <c r="BW63" s="132">
        <v>-2674.8894147534402</v>
      </c>
      <c r="BX63" s="453">
        <v>781836.45170357847</v>
      </c>
      <c r="BY63" s="453">
        <v>3598.4392971733578</v>
      </c>
      <c r="BZ63" s="453" t="s">
        <v>1187</v>
      </c>
      <c r="CA63" s="453">
        <v>3705.3860270311775</v>
      </c>
      <c r="CB63" s="133">
        <v>3.3975573134643167E-2</v>
      </c>
      <c r="CC63" s="132">
        <v>-5610.49</v>
      </c>
      <c r="CD63" s="132">
        <v>776225.96170357848</v>
      </c>
      <c r="CE63" s="132">
        <v>0</v>
      </c>
      <c r="CF63" s="132">
        <v>776225.96170357848</v>
      </c>
      <c r="CG63" s="132">
        <f t="shared" si="0"/>
        <v>138284.83999999994</v>
      </c>
      <c r="CH63" s="132">
        <f t="shared" si="1"/>
        <v>6305.97</v>
      </c>
      <c r="CI63" s="132">
        <v>0</v>
      </c>
      <c r="CJ63" s="132">
        <v>138284.83999999994</v>
      </c>
      <c r="CK63" s="132">
        <v>6305.97</v>
      </c>
    </row>
    <row r="64" spans="1:89" ht="15" hidden="1" customHeight="1" x14ac:dyDescent="0.25">
      <c r="A64" s="135">
        <f>VLOOKUP(D64,'DfE No.'!C:E,3,FALSE)</f>
        <v>418</v>
      </c>
      <c r="B64" s="135">
        <f>VLOOKUP(D64,'Adjusted Factors 19-20'!C:F,4,FALSE)</f>
        <v>0</v>
      </c>
      <c r="C64" s="135">
        <v>124682</v>
      </c>
      <c r="D64" s="135">
        <v>9352925</v>
      </c>
      <c r="E64" s="134" t="s">
        <v>342</v>
      </c>
      <c r="F64" s="452">
        <v>413</v>
      </c>
      <c r="G64" s="452">
        <v>413</v>
      </c>
      <c r="H64" s="452">
        <v>0</v>
      </c>
      <c r="I64" s="132">
        <v>1145579.4000000001</v>
      </c>
      <c r="J64" s="132">
        <v>0</v>
      </c>
      <c r="K64" s="132">
        <v>0</v>
      </c>
      <c r="L64" s="132">
        <v>3520.0000000000095</v>
      </c>
      <c r="M64" s="132">
        <v>0</v>
      </c>
      <c r="N64" s="132">
        <v>13467.391304347824</v>
      </c>
      <c r="O64" s="132">
        <v>0</v>
      </c>
      <c r="P64" s="132">
        <v>2399.9999999999977</v>
      </c>
      <c r="Q64" s="132">
        <v>0</v>
      </c>
      <c r="R64" s="132">
        <v>1080.0000000000007</v>
      </c>
      <c r="S64" s="132">
        <v>0</v>
      </c>
      <c r="T64" s="132">
        <v>0</v>
      </c>
      <c r="U64" s="132">
        <v>0</v>
      </c>
      <c r="V64" s="132">
        <v>0</v>
      </c>
      <c r="W64" s="132">
        <v>0</v>
      </c>
      <c r="X64" s="132">
        <v>0</v>
      </c>
      <c r="Y64" s="132">
        <v>0</v>
      </c>
      <c r="Z64" s="132">
        <v>0</v>
      </c>
      <c r="AA64" s="132">
        <v>0</v>
      </c>
      <c r="AB64" s="132">
        <v>12653.243626062325</v>
      </c>
      <c r="AC64" s="132">
        <v>0</v>
      </c>
      <c r="AD64" s="132">
        <v>0</v>
      </c>
      <c r="AE64" s="132">
        <v>147239.30232558155</v>
      </c>
      <c r="AF64" s="132">
        <v>0</v>
      </c>
      <c r="AG64" s="132">
        <v>0</v>
      </c>
      <c r="AH64" s="132">
        <v>0</v>
      </c>
      <c r="AI64" s="132">
        <v>110000</v>
      </c>
      <c r="AJ64" s="132">
        <v>0</v>
      </c>
      <c r="AK64" s="132">
        <v>0</v>
      </c>
      <c r="AL64" s="132">
        <v>0</v>
      </c>
      <c r="AM64" s="132">
        <v>33253.836000000003</v>
      </c>
      <c r="AN64" s="132">
        <v>0</v>
      </c>
      <c r="AO64" s="132">
        <v>0</v>
      </c>
      <c r="AP64" s="132">
        <v>0</v>
      </c>
      <c r="AQ64" s="132">
        <v>0</v>
      </c>
      <c r="AR64" s="132">
        <v>0</v>
      </c>
      <c r="AS64" s="132">
        <v>0</v>
      </c>
      <c r="AT64" s="132">
        <v>0</v>
      </c>
      <c r="AU64" s="132">
        <v>0</v>
      </c>
      <c r="AV64" s="132">
        <v>1145579.4000000001</v>
      </c>
      <c r="AW64" s="132">
        <v>180359.93725599171</v>
      </c>
      <c r="AX64" s="132">
        <v>143253.83600000001</v>
      </c>
      <c r="AY64" s="132">
        <v>167471.99797775547</v>
      </c>
      <c r="AZ64" s="453">
        <v>1469193.1732559917</v>
      </c>
      <c r="BA64" s="453">
        <v>1435939.3372559918</v>
      </c>
      <c r="BB64" s="453">
        <v>3500</v>
      </c>
      <c r="BC64" s="453">
        <v>1445500</v>
      </c>
      <c r="BD64" s="453">
        <v>9560.6627440082375</v>
      </c>
      <c r="BE64" s="453">
        <v>0</v>
      </c>
      <c r="BF64" s="453">
        <v>1478753.8359999999</v>
      </c>
      <c r="BG64" s="453" t="s">
        <v>13</v>
      </c>
      <c r="BH64" s="453" t="s">
        <v>13</v>
      </c>
      <c r="BI64" s="453" t="s">
        <v>13</v>
      </c>
      <c r="BJ64" s="133" t="s">
        <v>13</v>
      </c>
      <c r="BK64" s="454" t="s">
        <v>13</v>
      </c>
      <c r="BL64" s="453">
        <v>1478753.8359999999</v>
      </c>
      <c r="BM64" s="132">
        <v>1478753.8360000001</v>
      </c>
      <c r="BN64" s="132">
        <v>0</v>
      </c>
      <c r="BO64" s="453">
        <v>1478753.8359999999</v>
      </c>
      <c r="BP64" s="453">
        <v>1335500</v>
      </c>
      <c r="BQ64" s="132">
        <v>1335500</v>
      </c>
      <c r="BR64" s="132">
        <v>3233.6561743341404</v>
      </c>
      <c r="BS64" s="132">
        <v>3036.2110311750598</v>
      </c>
      <c r="BT64" s="133">
        <v>6.5030111916386218E-2</v>
      </c>
      <c r="BU64" s="133">
        <v>-6.3818796021719694E-3</v>
      </c>
      <c r="BV64" s="133">
        <v>0</v>
      </c>
      <c r="BW64" s="132">
        <v>0</v>
      </c>
      <c r="BX64" s="453">
        <v>1478753.8359999999</v>
      </c>
      <c r="BY64" s="453">
        <v>3500</v>
      </c>
      <c r="BZ64" s="453" t="s">
        <v>1187</v>
      </c>
      <c r="CA64" s="453">
        <v>3580.5177627118642</v>
      </c>
      <c r="CB64" s="133">
        <v>5.9942942793568932E-2</v>
      </c>
      <c r="CC64" s="132">
        <v>-10981.67</v>
      </c>
      <c r="CD64" s="132">
        <v>1467772.166</v>
      </c>
      <c r="CE64" s="132">
        <v>0</v>
      </c>
      <c r="CF64" s="132">
        <v>1467772.166</v>
      </c>
      <c r="CG64" s="132">
        <f t="shared" si="0"/>
        <v>212096.73999999993</v>
      </c>
      <c r="CH64" s="132">
        <f t="shared" si="1"/>
        <v>15707.95</v>
      </c>
      <c r="CI64" s="132">
        <v>9560.6627440082375</v>
      </c>
      <c r="CJ64" s="132">
        <v>212096.73999999993</v>
      </c>
      <c r="CK64" s="132">
        <v>15707.95</v>
      </c>
    </row>
    <row r="65" spans="1:89" ht="15" hidden="1" customHeight="1" x14ac:dyDescent="0.25">
      <c r="A65" s="135">
        <f>VLOOKUP(D65,'DfE No.'!C:E,3,FALSE)</f>
        <v>341</v>
      </c>
      <c r="B65" s="135">
        <f>VLOOKUP(D65,'Adjusted Factors 19-20'!C:F,4,FALSE)</f>
        <v>0</v>
      </c>
      <c r="C65" s="135">
        <v>124685</v>
      </c>
      <c r="D65" s="135">
        <v>9352928</v>
      </c>
      <c r="E65" s="134" t="s">
        <v>311</v>
      </c>
      <c r="F65" s="452">
        <v>96</v>
      </c>
      <c r="G65" s="452">
        <v>96</v>
      </c>
      <c r="H65" s="452">
        <v>0</v>
      </c>
      <c r="I65" s="132">
        <v>266284.80000000005</v>
      </c>
      <c r="J65" s="132">
        <v>0</v>
      </c>
      <c r="K65" s="132">
        <v>0</v>
      </c>
      <c r="L65" s="132">
        <v>440.00000000000148</v>
      </c>
      <c r="M65" s="132">
        <v>0</v>
      </c>
      <c r="N65" s="132">
        <v>2672.1649484536083</v>
      </c>
      <c r="O65" s="132">
        <v>0</v>
      </c>
      <c r="P65" s="132">
        <v>0</v>
      </c>
      <c r="Q65" s="132">
        <v>0</v>
      </c>
      <c r="R65" s="132">
        <v>0</v>
      </c>
      <c r="S65" s="132">
        <v>0</v>
      </c>
      <c r="T65" s="132">
        <v>0</v>
      </c>
      <c r="U65" s="132">
        <v>0</v>
      </c>
      <c r="V65" s="132">
        <v>0</v>
      </c>
      <c r="W65" s="132">
        <v>0</v>
      </c>
      <c r="X65" s="132">
        <v>0</v>
      </c>
      <c r="Y65" s="132">
        <v>0</v>
      </c>
      <c r="Z65" s="132">
        <v>0</v>
      </c>
      <c r="AA65" s="132">
        <v>0</v>
      </c>
      <c r="AB65" s="132">
        <v>3014.6341463414651</v>
      </c>
      <c r="AC65" s="132">
        <v>0</v>
      </c>
      <c r="AD65" s="132">
        <v>0</v>
      </c>
      <c r="AE65" s="132">
        <v>24150.646153846141</v>
      </c>
      <c r="AF65" s="132">
        <v>0</v>
      </c>
      <c r="AG65" s="132">
        <v>0</v>
      </c>
      <c r="AH65" s="132">
        <v>0</v>
      </c>
      <c r="AI65" s="132">
        <v>110000</v>
      </c>
      <c r="AJ65" s="132">
        <v>17957.276368491319</v>
      </c>
      <c r="AK65" s="132">
        <v>0</v>
      </c>
      <c r="AL65" s="132">
        <v>0</v>
      </c>
      <c r="AM65" s="132">
        <v>11896.08</v>
      </c>
      <c r="AN65" s="132">
        <v>0</v>
      </c>
      <c r="AO65" s="132">
        <v>0</v>
      </c>
      <c r="AP65" s="132">
        <v>0</v>
      </c>
      <c r="AQ65" s="132">
        <v>46400</v>
      </c>
      <c r="AR65" s="132">
        <v>0</v>
      </c>
      <c r="AS65" s="132">
        <v>0</v>
      </c>
      <c r="AT65" s="132">
        <v>0</v>
      </c>
      <c r="AU65" s="132">
        <v>0</v>
      </c>
      <c r="AV65" s="132">
        <v>266284.80000000005</v>
      </c>
      <c r="AW65" s="132">
        <v>30277.445248641216</v>
      </c>
      <c r="AX65" s="132">
        <v>186253.35636849131</v>
      </c>
      <c r="AY65" s="132">
        <v>35705.728628072946</v>
      </c>
      <c r="AZ65" s="453">
        <v>482815.60161713255</v>
      </c>
      <c r="BA65" s="453">
        <v>470919.52161713253</v>
      </c>
      <c r="BB65" s="453">
        <v>3500</v>
      </c>
      <c r="BC65" s="453">
        <v>336000</v>
      </c>
      <c r="BD65" s="453">
        <v>0</v>
      </c>
      <c r="BE65" s="453">
        <v>0</v>
      </c>
      <c r="BF65" s="453">
        <v>482815.60161713255</v>
      </c>
      <c r="BG65" s="453" t="s">
        <v>13</v>
      </c>
      <c r="BH65" s="453" t="s">
        <v>13</v>
      </c>
      <c r="BI65" s="453" t="s">
        <v>13</v>
      </c>
      <c r="BJ65" s="133" t="s">
        <v>13</v>
      </c>
      <c r="BK65" s="454" t="s">
        <v>13</v>
      </c>
      <c r="BL65" s="453">
        <v>482815.60161713255</v>
      </c>
      <c r="BM65" s="132">
        <v>482815.60161713255</v>
      </c>
      <c r="BN65" s="132">
        <v>0</v>
      </c>
      <c r="BO65" s="453">
        <v>347896.08</v>
      </c>
      <c r="BP65" s="453">
        <v>208042.72363150871</v>
      </c>
      <c r="BQ65" s="132">
        <v>342962.24524864118</v>
      </c>
      <c r="BR65" s="132">
        <v>3572.5233880066789</v>
      </c>
      <c r="BS65" s="132">
        <v>3427.6095447627135</v>
      </c>
      <c r="BT65" s="133">
        <v>4.2278398794106956E-2</v>
      </c>
      <c r="BU65" s="133">
        <v>-4.1490879059769125E-3</v>
      </c>
      <c r="BV65" s="133">
        <v>0</v>
      </c>
      <c r="BW65" s="132">
        <v>-1365.2595176242564</v>
      </c>
      <c r="BX65" s="453">
        <v>481450.34209950827</v>
      </c>
      <c r="BY65" s="453">
        <v>4891.1902302032113</v>
      </c>
      <c r="BZ65" s="453" t="s">
        <v>1187</v>
      </c>
      <c r="CA65" s="453">
        <v>5015.1077302032108</v>
      </c>
      <c r="CB65" s="133">
        <v>3.6675550087901243E-2</v>
      </c>
      <c r="CC65" s="132">
        <v>-2552.64</v>
      </c>
      <c r="CD65" s="132">
        <v>478897.70209950826</v>
      </c>
      <c r="CE65" s="132">
        <v>0</v>
      </c>
      <c r="CF65" s="132">
        <v>478897.70209950826</v>
      </c>
      <c r="CG65" s="132">
        <f t="shared" si="0"/>
        <v>128074.84000000003</v>
      </c>
      <c r="CH65" s="132">
        <f t="shared" si="1"/>
        <v>2837.8199999999997</v>
      </c>
      <c r="CI65" s="132">
        <v>0</v>
      </c>
      <c r="CJ65" s="132">
        <v>128074.84000000003</v>
      </c>
      <c r="CK65" s="132">
        <v>2837.8199999999997</v>
      </c>
    </row>
    <row r="66" spans="1:89" ht="15" hidden="1" customHeight="1" x14ac:dyDescent="0.25">
      <c r="A66" s="135">
        <f>VLOOKUP(D66,'DfE No.'!C:E,3,FALSE)</f>
        <v>307</v>
      </c>
      <c r="B66" s="135">
        <f>VLOOKUP(D66,'Adjusted Factors 19-20'!C:F,4,FALSE)</f>
        <v>0</v>
      </c>
      <c r="C66" s="135">
        <v>131962</v>
      </c>
      <c r="D66" s="135">
        <v>9352929</v>
      </c>
      <c r="E66" s="134" t="s">
        <v>1195</v>
      </c>
      <c r="F66" s="452">
        <v>419</v>
      </c>
      <c r="G66" s="452">
        <v>419</v>
      </c>
      <c r="H66" s="452">
        <v>0</v>
      </c>
      <c r="I66" s="132">
        <v>1162222.2000000002</v>
      </c>
      <c r="J66" s="132">
        <v>0</v>
      </c>
      <c r="K66" s="132">
        <v>0</v>
      </c>
      <c r="L66" s="132">
        <v>8360.0000000000055</v>
      </c>
      <c r="M66" s="132">
        <v>0</v>
      </c>
      <c r="N66" s="132">
        <v>12509.567307692307</v>
      </c>
      <c r="O66" s="132">
        <v>0</v>
      </c>
      <c r="P66" s="132">
        <v>200.0000000000004</v>
      </c>
      <c r="Q66" s="132">
        <v>240.00000000000048</v>
      </c>
      <c r="R66" s="132">
        <v>0</v>
      </c>
      <c r="S66" s="132">
        <v>0</v>
      </c>
      <c r="T66" s="132">
        <v>0</v>
      </c>
      <c r="U66" s="132">
        <v>0</v>
      </c>
      <c r="V66" s="132">
        <v>0</v>
      </c>
      <c r="W66" s="132">
        <v>0</v>
      </c>
      <c r="X66" s="132">
        <v>0</v>
      </c>
      <c r="Y66" s="132">
        <v>0</v>
      </c>
      <c r="Z66" s="132">
        <v>0</v>
      </c>
      <c r="AA66" s="132">
        <v>0</v>
      </c>
      <c r="AB66" s="132">
        <v>6630.2653631284866</v>
      </c>
      <c r="AC66" s="132">
        <v>0</v>
      </c>
      <c r="AD66" s="132">
        <v>0</v>
      </c>
      <c r="AE66" s="132">
        <v>115799.79718309877</v>
      </c>
      <c r="AF66" s="132">
        <v>0</v>
      </c>
      <c r="AG66" s="132">
        <v>0</v>
      </c>
      <c r="AH66" s="132">
        <v>0</v>
      </c>
      <c r="AI66" s="132">
        <v>110000</v>
      </c>
      <c r="AJ66" s="132">
        <v>0</v>
      </c>
      <c r="AK66" s="132">
        <v>0</v>
      </c>
      <c r="AL66" s="132">
        <v>0</v>
      </c>
      <c r="AM66" s="132">
        <v>50888.445999999996</v>
      </c>
      <c r="AN66" s="132">
        <v>0</v>
      </c>
      <c r="AO66" s="132">
        <v>0</v>
      </c>
      <c r="AP66" s="132">
        <v>0</v>
      </c>
      <c r="AQ66" s="132">
        <v>0</v>
      </c>
      <c r="AR66" s="132">
        <v>0</v>
      </c>
      <c r="AS66" s="132">
        <v>0</v>
      </c>
      <c r="AT66" s="132">
        <v>0</v>
      </c>
      <c r="AU66" s="132">
        <v>0</v>
      </c>
      <c r="AV66" s="132">
        <v>1162222.2000000002</v>
      </c>
      <c r="AW66" s="132">
        <v>143739.62985391956</v>
      </c>
      <c r="AX66" s="132">
        <v>160888.446</v>
      </c>
      <c r="AY66" s="132">
        <v>136453.58083694492</v>
      </c>
      <c r="AZ66" s="453">
        <v>1466850.2758539198</v>
      </c>
      <c r="BA66" s="453">
        <v>1415961.8298539198</v>
      </c>
      <c r="BB66" s="453">
        <v>3500</v>
      </c>
      <c r="BC66" s="453">
        <v>1466500</v>
      </c>
      <c r="BD66" s="453">
        <v>50538.1701460802</v>
      </c>
      <c r="BE66" s="453">
        <v>0</v>
      </c>
      <c r="BF66" s="453">
        <v>1517388.446</v>
      </c>
      <c r="BG66" s="453" t="s">
        <v>13</v>
      </c>
      <c r="BH66" s="453" t="s">
        <v>13</v>
      </c>
      <c r="BI66" s="453" t="s">
        <v>13</v>
      </c>
      <c r="BJ66" s="133" t="s">
        <v>13</v>
      </c>
      <c r="BK66" s="454" t="s">
        <v>13</v>
      </c>
      <c r="BL66" s="453">
        <v>1517388.446</v>
      </c>
      <c r="BM66" s="132">
        <v>1517388.4459999998</v>
      </c>
      <c r="BN66" s="132">
        <v>0</v>
      </c>
      <c r="BO66" s="453">
        <v>1517388.446</v>
      </c>
      <c r="BP66" s="453">
        <v>1356500</v>
      </c>
      <c r="BQ66" s="132">
        <v>1356500</v>
      </c>
      <c r="BR66" s="132">
        <v>3237.470167064439</v>
      </c>
      <c r="BS66" s="132">
        <v>3033.6561743341404</v>
      </c>
      <c r="BT66" s="133">
        <v>6.7184275678516522E-2</v>
      </c>
      <c r="BU66" s="133">
        <v>-6.5932834175452789E-3</v>
      </c>
      <c r="BV66" s="133">
        <v>0</v>
      </c>
      <c r="BW66" s="132">
        <v>0</v>
      </c>
      <c r="BX66" s="453">
        <v>1517388.446</v>
      </c>
      <c r="BY66" s="453">
        <v>3500</v>
      </c>
      <c r="BZ66" s="453" t="s">
        <v>1187</v>
      </c>
      <c r="CA66" s="453">
        <v>3621.452138424821</v>
      </c>
      <c r="CB66" s="133">
        <v>5.8729485577865281E-2</v>
      </c>
      <c r="CC66" s="132">
        <v>-11141.21</v>
      </c>
      <c r="CD66" s="132">
        <v>1506247.236</v>
      </c>
      <c r="CE66" s="132">
        <v>0</v>
      </c>
      <c r="CF66" s="132">
        <v>1506247.236</v>
      </c>
      <c r="CG66" s="132">
        <f t="shared" si="0"/>
        <v>113448.39999999997</v>
      </c>
      <c r="CH66" s="132">
        <f t="shared" si="1"/>
        <v>7021.57</v>
      </c>
      <c r="CI66" s="132">
        <v>50538.1701460802</v>
      </c>
      <c r="CJ66" s="132">
        <v>113448.39999999997</v>
      </c>
      <c r="CK66" s="132">
        <v>7021.57</v>
      </c>
    </row>
    <row r="67" spans="1:89" ht="15" hidden="1" customHeight="1" x14ac:dyDescent="0.25">
      <c r="A67" s="135">
        <f>VLOOKUP(D67,'DfE No.'!C:E,3,FALSE)</f>
        <v>238</v>
      </c>
      <c r="B67" s="135">
        <f>VLOOKUP(D67,'Adjusted Factors 19-20'!C:F,4,FALSE)</f>
        <v>0</v>
      </c>
      <c r="C67" s="135">
        <v>133605</v>
      </c>
      <c r="D67" s="135">
        <v>9352931</v>
      </c>
      <c r="E67" s="134" t="s">
        <v>251</v>
      </c>
      <c r="F67" s="452">
        <v>75</v>
      </c>
      <c r="G67" s="452">
        <v>75</v>
      </c>
      <c r="H67" s="452">
        <v>0</v>
      </c>
      <c r="I67" s="132">
        <v>208035</v>
      </c>
      <c r="J67" s="132">
        <v>0</v>
      </c>
      <c r="K67" s="132">
        <v>0</v>
      </c>
      <c r="L67" s="132">
        <v>3520.0000000000109</v>
      </c>
      <c r="M67" s="132">
        <v>0</v>
      </c>
      <c r="N67" s="132">
        <v>8876.712328767122</v>
      </c>
      <c r="O67" s="132">
        <v>0</v>
      </c>
      <c r="P67" s="132">
        <v>1200</v>
      </c>
      <c r="Q67" s="132">
        <v>0</v>
      </c>
      <c r="R67" s="132">
        <v>0</v>
      </c>
      <c r="S67" s="132">
        <v>0</v>
      </c>
      <c r="T67" s="132">
        <v>0</v>
      </c>
      <c r="U67" s="132">
        <v>0</v>
      </c>
      <c r="V67" s="132">
        <v>0</v>
      </c>
      <c r="W67" s="132">
        <v>0</v>
      </c>
      <c r="X67" s="132">
        <v>0</v>
      </c>
      <c r="Y67" s="132">
        <v>0</v>
      </c>
      <c r="Z67" s="132">
        <v>0</v>
      </c>
      <c r="AA67" s="132">
        <v>0</v>
      </c>
      <c r="AB67" s="132">
        <v>2532.7868852459023</v>
      </c>
      <c r="AC67" s="132">
        <v>0</v>
      </c>
      <c r="AD67" s="132">
        <v>0</v>
      </c>
      <c r="AE67" s="132">
        <v>33263.207547169783</v>
      </c>
      <c r="AF67" s="132">
        <v>0</v>
      </c>
      <c r="AG67" s="132">
        <v>0</v>
      </c>
      <c r="AH67" s="132">
        <v>0</v>
      </c>
      <c r="AI67" s="132">
        <v>110000</v>
      </c>
      <c r="AJ67" s="132">
        <v>0</v>
      </c>
      <c r="AK67" s="132">
        <v>0</v>
      </c>
      <c r="AL67" s="132">
        <v>0</v>
      </c>
      <c r="AM67" s="132">
        <v>22325.814840000003</v>
      </c>
      <c r="AN67" s="132">
        <v>0</v>
      </c>
      <c r="AO67" s="132">
        <v>0</v>
      </c>
      <c r="AP67" s="132">
        <v>0</v>
      </c>
      <c r="AQ67" s="132">
        <v>0</v>
      </c>
      <c r="AR67" s="132">
        <v>0</v>
      </c>
      <c r="AS67" s="132">
        <v>0</v>
      </c>
      <c r="AT67" s="132">
        <v>0</v>
      </c>
      <c r="AU67" s="132">
        <v>0</v>
      </c>
      <c r="AV67" s="132">
        <v>208035</v>
      </c>
      <c r="AW67" s="132">
        <v>49392.706761182817</v>
      </c>
      <c r="AX67" s="132">
        <v>132325.81484000001</v>
      </c>
      <c r="AY67" s="132">
        <v>50060.563711553346</v>
      </c>
      <c r="AZ67" s="453">
        <v>389753.52160118282</v>
      </c>
      <c r="BA67" s="453">
        <v>367427.70676118281</v>
      </c>
      <c r="BB67" s="453">
        <v>3500</v>
      </c>
      <c r="BC67" s="453">
        <v>262500</v>
      </c>
      <c r="BD67" s="453">
        <v>0</v>
      </c>
      <c r="BE67" s="453">
        <v>0</v>
      </c>
      <c r="BF67" s="453">
        <v>389753.52160118282</v>
      </c>
      <c r="BG67" s="453" t="s">
        <v>13</v>
      </c>
      <c r="BH67" s="453" t="s">
        <v>13</v>
      </c>
      <c r="BI67" s="453" t="s">
        <v>13</v>
      </c>
      <c r="BJ67" s="133" t="s">
        <v>13</v>
      </c>
      <c r="BK67" s="454" t="s">
        <v>13</v>
      </c>
      <c r="BL67" s="453">
        <v>389753.52160118282</v>
      </c>
      <c r="BM67" s="132">
        <v>389753.52160118282</v>
      </c>
      <c r="BN67" s="132">
        <v>0</v>
      </c>
      <c r="BO67" s="453">
        <v>284825.81484000001</v>
      </c>
      <c r="BP67" s="453">
        <v>152500</v>
      </c>
      <c r="BQ67" s="132">
        <v>257427.70676118281</v>
      </c>
      <c r="BR67" s="132">
        <v>3432.3694234824375</v>
      </c>
      <c r="BS67" s="132">
        <v>3206.2346376623373</v>
      </c>
      <c r="BT67" s="133">
        <v>7.0529705831191086E-2</v>
      </c>
      <c r="BU67" s="133">
        <v>-6.9215949000673484E-3</v>
      </c>
      <c r="BV67" s="133">
        <v>0</v>
      </c>
      <c r="BW67" s="132">
        <v>-1664.4192987347187</v>
      </c>
      <c r="BX67" s="453">
        <v>388089.10230244813</v>
      </c>
      <c r="BY67" s="453">
        <v>4876.843832832642</v>
      </c>
      <c r="BZ67" s="453" t="s">
        <v>1187</v>
      </c>
      <c r="CA67" s="453">
        <v>5174.5213640326419</v>
      </c>
      <c r="CB67" s="133">
        <v>5.2050545875771848E-2</v>
      </c>
      <c r="CC67" s="132">
        <v>-1994.25</v>
      </c>
      <c r="CD67" s="132">
        <v>386094.85230244813</v>
      </c>
      <c r="CE67" s="132">
        <v>0</v>
      </c>
      <c r="CF67" s="132">
        <v>386094.85230244813</v>
      </c>
      <c r="CG67" s="132">
        <f t="shared" si="0"/>
        <v>40494.899999999965</v>
      </c>
      <c r="CH67" s="132">
        <f t="shared" si="1"/>
        <v>9012.19</v>
      </c>
      <c r="CI67" s="132">
        <v>0</v>
      </c>
      <c r="CJ67" s="132">
        <v>40494.899999999965</v>
      </c>
      <c r="CK67" s="132">
        <v>9012.19</v>
      </c>
    </row>
    <row r="68" spans="1:89" ht="15" hidden="1" customHeight="1" x14ac:dyDescent="0.25">
      <c r="A68" s="135">
        <f>VLOOKUP(D68,'DfE No.'!C:E,3,FALSE)</f>
        <v>400</v>
      </c>
      <c r="B68" s="135">
        <f>VLOOKUP(D68,'Adjusted Factors 19-20'!C:F,4,FALSE)</f>
        <v>0</v>
      </c>
      <c r="C68" s="135">
        <v>124686</v>
      </c>
      <c r="D68" s="135">
        <v>9353000</v>
      </c>
      <c r="E68" s="134" t="s">
        <v>1196</v>
      </c>
      <c r="F68" s="452">
        <v>173</v>
      </c>
      <c r="G68" s="452">
        <v>173</v>
      </c>
      <c r="H68" s="452">
        <v>0</v>
      </c>
      <c r="I68" s="132">
        <v>479867.4</v>
      </c>
      <c r="J68" s="132">
        <v>0</v>
      </c>
      <c r="K68" s="132">
        <v>0</v>
      </c>
      <c r="L68" s="132">
        <v>7040.0000000000018</v>
      </c>
      <c r="M68" s="132">
        <v>0</v>
      </c>
      <c r="N68" s="132">
        <v>12713.964497041421</v>
      </c>
      <c r="O68" s="132">
        <v>0</v>
      </c>
      <c r="P68" s="132">
        <v>4023.2558139534931</v>
      </c>
      <c r="Q68" s="132">
        <v>2172.5581395348822</v>
      </c>
      <c r="R68" s="132">
        <v>8690.2325581395216</v>
      </c>
      <c r="S68" s="132">
        <v>1176.8023255813966</v>
      </c>
      <c r="T68" s="132">
        <v>0</v>
      </c>
      <c r="U68" s="132">
        <v>0</v>
      </c>
      <c r="V68" s="132">
        <v>0</v>
      </c>
      <c r="W68" s="132">
        <v>0</v>
      </c>
      <c r="X68" s="132">
        <v>0</v>
      </c>
      <c r="Y68" s="132">
        <v>0</v>
      </c>
      <c r="Z68" s="132">
        <v>0</v>
      </c>
      <c r="AA68" s="132">
        <v>0</v>
      </c>
      <c r="AB68" s="132">
        <v>0</v>
      </c>
      <c r="AC68" s="132">
        <v>0</v>
      </c>
      <c r="AD68" s="132">
        <v>0</v>
      </c>
      <c r="AE68" s="132">
        <v>70722.400000000009</v>
      </c>
      <c r="AF68" s="132">
        <v>0</v>
      </c>
      <c r="AG68" s="132">
        <v>0</v>
      </c>
      <c r="AH68" s="132">
        <v>0</v>
      </c>
      <c r="AI68" s="132">
        <v>110000</v>
      </c>
      <c r="AJ68" s="132">
        <v>0</v>
      </c>
      <c r="AK68" s="132">
        <v>0</v>
      </c>
      <c r="AL68" s="132">
        <v>0</v>
      </c>
      <c r="AM68" s="132">
        <v>20235.599999999999</v>
      </c>
      <c r="AN68" s="132">
        <v>0</v>
      </c>
      <c r="AO68" s="132">
        <v>0</v>
      </c>
      <c r="AP68" s="132">
        <v>0</v>
      </c>
      <c r="AQ68" s="132">
        <v>0</v>
      </c>
      <c r="AR68" s="132">
        <v>0</v>
      </c>
      <c r="AS68" s="132">
        <v>0</v>
      </c>
      <c r="AT68" s="132">
        <v>0</v>
      </c>
      <c r="AU68" s="132">
        <v>0</v>
      </c>
      <c r="AV68" s="132">
        <v>479867.4</v>
      </c>
      <c r="AW68" s="132">
        <v>106539.21333425073</v>
      </c>
      <c r="AX68" s="132">
        <v>130235.6</v>
      </c>
      <c r="AY68" s="132">
        <v>98629.806667125362</v>
      </c>
      <c r="AZ68" s="453">
        <v>716642.21333425073</v>
      </c>
      <c r="BA68" s="453">
        <v>696406.61333425075</v>
      </c>
      <c r="BB68" s="453">
        <v>3500</v>
      </c>
      <c r="BC68" s="453">
        <v>605500</v>
      </c>
      <c r="BD68" s="453">
        <v>0</v>
      </c>
      <c r="BE68" s="453">
        <v>0</v>
      </c>
      <c r="BF68" s="453">
        <v>716642.21333425073</v>
      </c>
      <c r="BG68" s="453" t="s">
        <v>13</v>
      </c>
      <c r="BH68" s="453" t="s">
        <v>13</v>
      </c>
      <c r="BI68" s="453" t="s">
        <v>13</v>
      </c>
      <c r="BJ68" s="133" t="s">
        <v>13</v>
      </c>
      <c r="BK68" s="454" t="s">
        <v>13</v>
      </c>
      <c r="BL68" s="453">
        <v>716642.21333425073</v>
      </c>
      <c r="BM68" s="132">
        <v>716642.21333425073</v>
      </c>
      <c r="BN68" s="132">
        <v>0</v>
      </c>
      <c r="BO68" s="453">
        <v>625735.6</v>
      </c>
      <c r="BP68" s="453">
        <v>495500</v>
      </c>
      <c r="BQ68" s="132">
        <v>586406.61333425075</v>
      </c>
      <c r="BR68" s="132">
        <v>3389.6336030881548</v>
      </c>
      <c r="BS68" s="132">
        <v>3195.119521301775</v>
      </c>
      <c r="BT68" s="133">
        <v>6.0878499376802578E-2</v>
      </c>
      <c r="BU68" s="133">
        <v>-5.9744515568910875E-3</v>
      </c>
      <c r="BV68" s="133">
        <v>0</v>
      </c>
      <c r="BW68" s="132">
        <v>-3302.4120161395476</v>
      </c>
      <c r="BX68" s="453">
        <v>713339.80131811113</v>
      </c>
      <c r="BY68" s="453">
        <v>4006.3826665786773</v>
      </c>
      <c r="BZ68" s="453" t="s">
        <v>1187</v>
      </c>
      <c r="CA68" s="453">
        <v>4123.3514527058451</v>
      </c>
      <c r="CB68" s="133">
        <v>4.0418332066735729E-2</v>
      </c>
      <c r="CC68" s="132">
        <v>-4600.07</v>
      </c>
      <c r="CD68" s="132">
        <v>708739.73131811118</v>
      </c>
      <c r="CE68" s="132">
        <v>0</v>
      </c>
      <c r="CF68" s="132">
        <v>708739.73131811118</v>
      </c>
      <c r="CG68" s="132">
        <f t="shared" ref="CG68:CG131" si="2">IF(B68=0,CJ68,0)</f>
        <v>38053.760000000009</v>
      </c>
      <c r="CH68" s="132">
        <f t="shared" ref="CH68:CH131" si="3">IF(B68=0,CK68,0)</f>
        <v>7171</v>
      </c>
      <c r="CI68" s="132">
        <v>0</v>
      </c>
      <c r="CJ68" s="132">
        <v>38053.760000000009</v>
      </c>
      <c r="CK68" s="132">
        <v>7171</v>
      </c>
    </row>
    <row r="69" spans="1:89" ht="15" hidden="1" customHeight="1" x14ac:dyDescent="0.25">
      <c r="A69" s="135">
        <f>VLOOKUP(D69,'DfE No.'!C:E,3,FALSE)</f>
        <v>405</v>
      </c>
      <c r="B69" s="135">
        <f>VLOOKUP(D69,'Adjusted Factors 19-20'!C:F,4,FALSE)</f>
        <v>0</v>
      </c>
      <c r="C69" s="135">
        <v>124688</v>
      </c>
      <c r="D69" s="135">
        <v>9353003</v>
      </c>
      <c r="E69" s="134" t="s">
        <v>1197</v>
      </c>
      <c r="F69" s="452">
        <v>158</v>
      </c>
      <c r="G69" s="452">
        <v>158</v>
      </c>
      <c r="H69" s="452">
        <v>0</v>
      </c>
      <c r="I69" s="132">
        <v>438260.4</v>
      </c>
      <c r="J69" s="132">
        <v>0</v>
      </c>
      <c r="K69" s="132">
        <v>0</v>
      </c>
      <c r="L69" s="132">
        <v>11000.000000000013</v>
      </c>
      <c r="M69" s="132">
        <v>0</v>
      </c>
      <c r="N69" s="132">
        <v>19854.33962264151</v>
      </c>
      <c r="O69" s="132">
        <v>0</v>
      </c>
      <c r="P69" s="132">
        <v>1399.9999999999991</v>
      </c>
      <c r="Q69" s="132">
        <v>959.99999999999886</v>
      </c>
      <c r="R69" s="132">
        <v>2519.9999999999982</v>
      </c>
      <c r="S69" s="132">
        <v>0</v>
      </c>
      <c r="T69" s="132">
        <v>2100.0000000000027</v>
      </c>
      <c r="U69" s="132">
        <v>0</v>
      </c>
      <c r="V69" s="132">
        <v>0</v>
      </c>
      <c r="W69" s="132">
        <v>0</v>
      </c>
      <c r="X69" s="132">
        <v>0</v>
      </c>
      <c r="Y69" s="132">
        <v>0</v>
      </c>
      <c r="Z69" s="132">
        <v>0</v>
      </c>
      <c r="AA69" s="132">
        <v>0</v>
      </c>
      <c r="AB69" s="132">
        <v>1179.2753623188401</v>
      </c>
      <c r="AC69" s="132">
        <v>0</v>
      </c>
      <c r="AD69" s="132">
        <v>0</v>
      </c>
      <c r="AE69" s="132">
        <v>38275.792592592581</v>
      </c>
      <c r="AF69" s="132">
        <v>0</v>
      </c>
      <c r="AG69" s="132">
        <v>0</v>
      </c>
      <c r="AH69" s="132">
        <v>0</v>
      </c>
      <c r="AI69" s="132">
        <v>110000</v>
      </c>
      <c r="AJ69" s="132">
        <v>0</v>
      </c>
      <c r="AK69" s="132">
        <v>0</v>
      </c>
      <c r="AL69" s="132">
        <v>0</v>
      </c>
      <c r="AM69" s="132">
        <v>9960.7594800000006</v>
      </c>
      <c r="AN69" s="132">
        <v>0</v>
      </c>
      <c r="AO69" s="132">
        <v>0</v>
      </c>
      <c r="AP69" s="132">
        <v>0</v>
      </c>
      <c r="AQ69" s="132">
        <v>0</v>
      </c>
      <c r="AR69" s="132">
        <v>0</v>
      </c>
      <c r="AS69" s="132">
        <v>0</v>
      </c>
      <c r="AT69" s="132">
        <v>0</v>
      </c>
      <c r="AU69" s="132">
        <v>0</v>
      </c>
      <c r="AV69" s="132">
        <v>438260.4</v>
      </c>
      <c r="AW69" s="132">
        <v>77289.407577552949</v>
      </c>
      <c r="AX69" s="132">
        <v>119960.75948000001</v>
      </c>
      <c r="AY69" s="132">
        <v>67191.962403913349</v>
      </c>
      <c r="AZ69" s="453">
        <v>635510.56705755298</v>
      </c>
      <c r="BA69" s="453">
        <v>625549.80757755297</v>
      </c>
      <c r="BB69" s="453">
        <v>3500</v>
      </c>
      <c r="BC69" s="453">
        <v>553000</v>
      </c>
      <c r="BD69" s="453">
        <v>0</v>
      </c>
      <c r="BE69" s="453">
        <v>0</v>
      </c>
      <c r="BF69" s="453">
        <v>635510.56705755298</v>
      </c>
      <c r="BG69" s="453" t="s">
        <v>13</v>
      </c>
      <c r="BH69" s="453" t="s">
        <v>13</v>
      </c>
      <c r="BI69" s="453" t="s">
        <v>13</v>
      </c>
      <c r="BJ69" s="133" t="s">
        <v>13</v>
      </c>
      <c r="BK69" s="454" t="s">
        <v>13</v>
      </c>
      <c r="BL69" s="453">
        <v>635510.56705755298</v>
      </c>
      <c r="BM69" s="132">
        <v>635510.56705755298</v>
      </c>
      <c r="BN69" s="132">
        <v>0</v>
      </c>
      <c r="BO69" s="453">
        <v>562960.75948000001</v>
      </c>
      <c r="BP69" s="453">
        <v>443000</v>
      </c>
      <c r="BQ69" s="132">
        <v>515549.80757755297</v>
      </c>
      <c r="BR69" s="132">
        <v>3262.973465680715</v>
      </c>
      <c r="BS69" s="132">
        <v>3102.3808910828025</v>
      </c>
      <c r="BT69" s="133">
        <v>5.1764299818731159E-2</v>
      </c>
      <c r="BU69" s="133">
        <v>-5.0800086206007648E-3</v>
      </c>
      <c r="BV69" s="133">
        <v>0</v>
      </c>
      <c r="BW69" s="132">
        <v>-2490.0992240318596</v>
      </c>
      <c r="BX69" s="453">
        <v>633020.46783352108</v>
      </c>
      <c r="BY69" s="453">
        <v>3943.4158756551965</v>
      </c>
      <c r="BZ69" s="453" t="s">
        <v>1187</v>
      </c>
      <c r="CA69" s="453">
        <v>4006.4586571741838</v>
      </c>
      <c r="CB69" s="133">
        <v>3.6574048580530594E-2</v>
      </c>
      <c r="CC69" s="132">
        <v>-4201.22</v>
      </c>
      <c r="CD69" s="132">
        <v>628819.24783352111</v>
      </c>
      <c r="CE69" s="132">
        <v>0</v>
      </c>
      <c r="CF69" s="132">
        <v>628819.24783352111</v>
      </c>
      <c r="CG69" s="132">
        <f t="shared" si="2"/>
        <v>49680.749999999956</v>
      </c>
      <c r="CH69" s="132">
        <f t="shared" si="3"/>
        <v>23.829999999999927</v>
      </c>
      <c r="CI69" s="132">
        <v>0</v>
      </c>
      <c r="CJ69" s="132">
        <v>49680.749999999956</v>
      </c>
      <c r="CK69" s="132">
        <v>23.829999999999927</v>
      </c>
    </row>
    <row r="70" spans="1:89" ht="15" hidden="1" customHeight="1" x14ac:dyDescent="0.25">
      <c r="A70" s="135">
        <f>VLOOKUP(D70,'DfE No.'!C:E,3,FALSE)</f>
        <v>406</v>
      </c>
      <c r="B70" s="135">
        <f>VLOOKUP(D70,'Adjusted Factors 19-20'!C:F,4,FALSE)</f>
        <v>0</v>
      </c>
      <c r="C70" s="135">
        <v>124689</v>
      </c>
      <c r="D70" s="135">
        <v>9353004</v>
      </c>
      <c r="E70" s="134" t="s">
        <v>1198</v>
      </c>
      <c r="F70" s="452">
        <v>90</v>
      </c>
      <c r="G70" s="452">
        <v>90</v>
      </c>
      <c r="H70" s="452">
        <v>0</v>
      </c>
      <c r="I70" s="132">
        <v>249642.00000000003</v>
      </c>
      <c r="J70" s="132">
        <v>0</v>
      </c>
      <c r="K70" s="132">
        <v>0</v>
      </c>
      <c r="L70" s="132">
        <v>3960</v>
      </c>
      <c r="M70" s="132">
        <v>0</v>
      </c>
      <c r="N70" s="132">
        <v>8836.363636363636</v>
      </c>
      <c r="O70" s="132">
        <v>0</v>
      </c>
      <c r="P70" s="132">
        <v>0</v>
      </c>
      <c r="Q70" s="132">
        <v>0</v>
      </c>
      <c r="R70" s="132">
        <v>0</v>
      </c>
      <c r="S70" s="132">
        <v>0</v>
      </c>
      <c r="T70" s="132">
        <v>0</v>
      </c>
      <c r="U70" s="132">
        <v>0</v>
      </c>
      <c r="V70" s="132">
        <v>0</v>
      </c>
      <c r="W70" s="132">
        <v>0</v>
      </c>
      <c r="X70" s="132">
        <v>0</v>
      </c>
      <c r="Y70" s="132">
        <v>0</v>
      </c>
      <c r="Z70" s="132">
        <v>0</v>
      </c>
      <c r="AA70" s="132">
        <v>0</v>
      </c>
      <c r="AB70" s="132">
        <v>0</v>
      </c>
      <c r="AC70" s="132">
        <v>0</v>
      </c>
      <c r="AD70" s="132">
        <v>0</v>
      </c>
      <c r="AE70" s="132">
        <v>34659.130434782652</v>
      </c>
      <c r="AF70" s="132">
        <v>0</v>
      </c>
      <c r="AG70" s="132">
        <v>0</v>
      </c>
      <c r="AH70" s="132">
        <v>0</v>
      </c>
      <c r="AI70" s="132">
        <v>110000</v>
      </c>
      <c r="AJ70" s="132">
        <v>0</v>
      </c>
      <c r="AK70" s="132">
        <v>0</v>
      </c>
      <c r="AL70" s="132">
        <v>0</v>
      </c>
      <c r="AM70" s="132">
        <v>8505.4928</v>
      </c>
      <c r="AN70" s="132">
        <v>0</v>
      </c>
      <c r="AO70" s="132">
        <v>0</v>
      </c>
      <c r="AP70" s="132">
        <v>0</v>
      </c>
      <c r="AQ70" s="132">
        <v>0</v>
      </c>
      <c r="AR70" s="132">
        <v>0</v>
      </c>
      <c r="AS70" s="132">
        <v>0</v>
      </c>
      <c r="AT70" s="132">
        <v>0</v>
      </c>
      <c r="AU70" s="132">
        <v>0</v>
      </c>
      <c r="AV70" s="132">
        <v>249642.00000000003</v>
      </c>
      <c r="AW70" s="132">
        <v>47455.494071146284</v>
      </c>
      <c r="AX70" s="132">
        <v>118505.49280000001</v>
      </c>
      <c r="AY70" s="132">
        <v>51056.312252964468</v>
      </c>
      <c r="AZ70" s="453">
        <v>415602.98687114631</v>
      </c>
      <c r="BA70" s="453">
        <v>407097.4940711463</v>
      </c>
      <c r="BB70" s="453">
        <v>3500</v>
      </c>
      <c r="BC70" s="453">
        <v>315000</v>
      </c>
      <c r="BD70" s="453">
        <v>0</v>
      </c>
      <c r="BE70" s="453">
        <v>0</v>
      </c>
      <c r="BF70" s="453">
        <v>415602.98687114631</v>
      </c>
      <c r="BG70" s="453" t="s">
        <v>13</v>
      </c>
      <c r="BH70" s="453" t="s">
        <v>13</v>
      </c>
      <c r="BI70" s="453" t="s">
        <v>13</v>
      </c>
      <c r="BJ70" s="133" t="s">
        <v>13</v>
      </c>
      <c r="BK70" s="454" t="s">
        <v>13</v>
      </c>
      <c r="BL70" s="453">
        <v>415602.98687114631</v>
      </c>
      <c r="BM70" s="132">
        <v>415602.98687114631</v>
      </c>
      <c r="BN70" s="132">
        <v>0</v>
      </c>
      <c r="BO70" s="453">
        <v>323505.49280000001</v>
      </c>
      <c r="BP70" s="453">
        <v>205000</v>
      </c>
      <c r="BQ70" s="132">
        <v>297097.4940711463</v>
      </c>
      <c r="BR70" s="132">
        <v>3301.0832674571811</v>
      </c>
      <c r="BS70" s="132">
        <v>3158.3653217948718</v>
      </c>
      <c r="BT70" s="133">
        <v>4.5187282382268559E-2</v>
      </c>
      <c r="BU70" s="133">
        <v>-4.4345578873334042E-3</v>
      </c>
      <c r="BV70" s="133">
        <v>0</v>
      </c>
      <c r="BW70" s="132">
        <v>-1260.5358463961179</v>
      </c>
      <c r="BX70" s="453">
        <v>414342.45102475019</v>
      </c>
      <c r="BY70" s="453">
        <v>4509.2995358305579</v>
      </c>
      <c r="BZ70" s="453" t="s">
        <v>1187</v>
      </c>
      <c r="CA70" s="453">
        <v>4603.8050113861136</v>
      </c>
      <c r="CB70" s="133">
        <v>-1.5296101505297033E-2</v>
      </c>
      <c r="CC70" s="132">
        <v>-2393.1</v>
      </c>
      <c r="CD70" s="132">
        <v>411949.35102475021</v>
      </c>
      <c r="CE70" s="132">
        <v>0</v>
      </c>
      <c r="CF70" s="132">
        <v>411949.35102475021</v>
      </c>
      <c r="CG70" s="132">
        <f t="shared" si="2"/>
        <v>19951.350000000006</v>
      </c>
      <c r="CH70" s="132">
        <f t="shared" si="3"/>
        <v>2781.22</v>
      </c>
      <c r="CI70" s="132">
        <v>0</v>
      </c>
      <c r="CJ70" s="132">
        <v>19951.350000000006</v>
      </c>
      <c r="CK70" s="132">
        <v>2781.22</v>
      </c>
    </row>
    <row r="71" spans="1:89" ht="15" hidden="1" customHeight="1" x14ac:dyDescent="0.25">
      <c r="A71" s="135">
        <f>VLOOKUP(D71,'DfE No.'!C:E,3,FALSE)</f>
        <v>407</v>
      </c>
      <c r="B71" s="135">
        <f>VLOOKUP(D71,'Adjusted Factors 19-20'!C:F,4,FALSE)</f>
        <v>0</v>
      </c>
      <c r="C71" s="135">
        <v>124690</v>
      </c>
      <c r="D71" s="135">
        <v>9353005</v>
      </c>
      <c r="E71" s="134" t="s">
        <v>1199</v>
      </c>
      <c r="F71" s="452">
        <v>149</v>
      </c>
      <c r="G71" s="452">
        <v>149</v>
      </c>
      <c r="H71" s="452">
        <v>0</v>
      </c>
      <c r="I71" s="132">
        <v>413296.2</v>
      </c>
      <c r="J71" s="132">
        <v>0</v>
      </c>
      <c r="K71" s="132">
        <v>0</v>
      </c>
      <c r="L71" s="132">
        <v>6599.99999999998</v>
      </c>
      <c r="M71" s="132">
        <v>0</v>
      </c>
      <c r="N71" s="132">
        <v>9785.6756756756749</v>
      </c>
      <c r="O71" s="132">
        <v>0</v>
      </c>
      <c r="P71" s="132">
        <v>199.99999999999986</v>
      </c>
      <c r="Q71" s="132">
        <v>0</v>
      </c>
      <c r="R71" s="132">
        <v>359.99999999999977</v>
      </c>
      <c r="S71" s="132">
        <v>0</v>
      </c>
      <c r="T71" s="132">
        <v>0</v>
      </c>
      <c r="U71" s="132">
        <v>0</v>
      </c>
      <c r="V71" s="132">
        <v>0</v>
      </c>
      <c r="W71" s="132">
        <v>0</v>
      </c>
      <c r="X71" s="132">
        <v>0</v>
      </c>
      <c r="Y71" s="132">
        <v>0</v>
      </c>
      <c r="Z71" s="132">
        <v>0</v>
      </c>
      <c r="AA71" s="132">
        <v>0</v>
      </c>
      <c r="AB71" s="132">
        <v>1934.4957983193242</v>
      </c>
      <c r="AC71" s="132">
        <v>0</v>
      </c>
      <c r="AD71" s="132">
        <v>0</v>
      </c>
      <c r="AE71" s="132">
        <v>38069.5</v>
      </c>
      <c r="AF71" s="132">
        <v>0</v>
      </c>
      <c r="AG71" s="132">
        <v>0</v>
      </c>
      <c r="AH71" s="132">
        <v>0</v>
      </c>
      <c r="AI71" s="132">
        <v>110000</v>
      </c>
      <c r="AJ71" s="132">
        <v>0</v>
      </c>
      <c r="AK71" s="132">
        <v>0</v>
      </c>
      <c r="AL71" s="132">
        <v>0</v>
      </c>
      <c r="AM71" s="132">
        <v>14226.24</v>
      </c>
      <c r="AN71" s="132">
        <v>0</v>
      </c>
      <c r="AO71" s="132">
        <v>0</v>
      </c>
      <c r="AP71" s="132">
        <v>0</v>
      </c>
      <c r="AQ71" s="132">
        <v>0</v>
      </c>
      <c r="AR71" s="132">
        <v>0</v>
      </c>
      <c r="AS71" s="132">
        <v>0</v>
      </c>
      <c r="AT71" s="132">
        <v>0</v>
      </c>
      <c r="AU71" s="132">
        <v>0</v>
      </c>
      <c r="AV71" s="132">
        <v>413296.2</v>
      </c>
      <c r="AW71" s="132">
        <v>56949.671473994982</v>
      </c>
      <c r="AX71" s="132">
        <v>124226.24000000001</v>
      </c>
      <c r="AY71" s="132">
        <v>56541.337837837826</v>
      </c>
      <c r="AZ71" s="453">
        <v>594472.11147399503</v>
      </c>
      <c r="BA71" s="453">
        <v>580245.87147399504</v>
      </c>
      <c r="BB71" s="453">
        <v>3500</v>
      </c>
      <c r="BC71" s="453">
        <v>521500</v>
      </c>
      <c r="BD71" s="453">
        <v>0</v>
      </c>
      <c r="BE71" s="453">
        <v>0</v>
      </c>
      <c r="BF71" s="453">
        <v>594472.11147399503</v>
      </c>
      <c r="BG71" s="453" t="s">
        <v>13</v>
      </c>
      <c r="BH71" s="453" t="s">
        <v>13</v>
      </c>
      <c r="BI71" s="453" t="s">
        <v>13</v>
      </c>
      <c r="BJ71" s="133" t="s">
        <v>13</v>
      </c>
      <c r="BK71" s="454" t="s">
        <v>13</v>
      </c>
      <c r="BL71" s="453">
        <v>594472.11147399503</v>
      </c>
      <c r="BM71" s="132">
        <v>594472.11147399503</v>
      </c>
      <c r="BN71" s="132">
        <v>0</v>
      </c>
      <c r="BO71" s="453">
        <v>535726.24</v>
      </c>
      <c r="BP71" s="453">
        <v>411500</v>
      </c>
      <c r="BQ71" s="132">
        <v>470245.87147399504</v>
      </c>
      <c r="BR71" s="132">
        <v>3156.0125602281546</v>
      </c>
      <c r="BS71" s="132">
        <v>3003.9582557046979</v>
      </c>
      <c r="BT71" s="133">
        <v>5.0617981869320733E-2</v>
      </c>
      <c r="BU71" s="133">
        <v>-4.9675120721040895E-3</v>
      </c>
      <c r="BV71" s="133">
        <v>0</v>
      </c>
      <c r="BW71" s="132">
        <v>-2223.4076359971646</v>
      </c>
      <c r="BX71" s="453">
        <v>592248.70383799786</v>
      </c>
      <c r="BY71" s="453">
        <v>3879.3453948858919</v>
      </c>
      <c r="BZ71" s="453" t="s">
        <v>1187</v>
      </c>
      <c r="CA71" s="453">
        <v>3974.823515691261</v>
      </c>
      <c r="CB71" s="133">
        <v>3.6287959471785536E-2</v>
      </c>
      <c r="CC71" s="132">
        <v>-3961.91</v>
      </c>
      <c r="CD71" s="132">
        <v>588286.79383799783</v>
      </c>
      <c r="CE71" s="132">
        <v>0</v>
      </c>
      <c r="CF71" s="132">
        <v>588286.79383799783</v>
      </c>
      <c r="CG71" s="132">
        <f t="shared" si="2"/>
        <v>101229.43000000001</v>
      </c>
      <c r="CH71" s="132">
        <f t="shared" si="3"/>
        <v>5856.83</v>
      </c>
      <c r="CI71" s="132">
        <v>0</v>
      </c>
      <c r="CJ71" s="132">
        <v>101229.43000000001</v>
      </c>
      <c r="CK71" s="132">
        <v>5856.83</v>
      </c>
    </row>
    <row r="72" spans="1:89" ht="15" hidden="1" customHeight="1" x14ac:dyDescent="0.25">
      <c r="A72" s="135">
        <f>VLOOKUP(D72,'DfE No.'!C:E,3,FALSE)</f>
        <v>409</v>
      </c>
      <c r="B72" s="135">
        <f>VLOOKUP(D72,'Adjusted Factors 19-20'!C:F,4,FALSE)</f>
        <v>0</v>
      </c>
      <c r="C72" s="135">
        <v>124691</v>
      </c>
      <c r="D72" s="135">
        <v>9353006</v>
      </c>
      <c r="E72" s="134" t="s">
        <v>1200</v>
      </c>
      <c r="F72" s="452">
        <v>190</v>
      </c>
      <c r="G72" s="452">
        <v>190</v>
      </c>
      <c r="H72" s="452">
        <v>0</v>
      </c>
      <c r="I72" s="132">
        <v>527022</v>
      </c>
      <c r="J72" s="132">
        <v>0</v>
      </c>
      <c r="K72" s="132">
        <v>0</v>
      </c>
      <c r="L72" s="132">
        <v>6160.0000000000009</v>
      </c>
      <c r="M72" s="132">
        <v>0</v>
      </c>
      <c r="N72" s="132">
        <v>11838.461538461539</v>
      </c>
      <c r="O72" s="132">
        <v>0</v>
      </c>
      <c r="P72" s="132">
        <v>599.99999999999898</v>
      </c>
      <c r="Q72" s="132">
        <v>0</v>
      </c>
      <c r="R72" s="132">
        <v>2160.0000000000036</v>
      </c>
      <c r="S72" s="132">
        <v>0</v>
      </c>
      <c r="T72" s="132">
        <v>0</v>
      </c>
      <c r="U72" s="132">
        <v>0</v>
      </c>
      <c r="V72" s="132">
        <v>0</v>
      </c>
      <c r="W72" s="132">
        <v>0</v>
      </c>
      <c r="X72" s="132">
        <v>0</v>
      </c>
      <c r="Y72" s="132">
        <v>0</v>
      </c>
      <c r="Z72" s="132">
        <v>0</v>
      </c>
      <c r="AA72" s="132">
        <v>0</v>
      </c>
      <c r="AB72" s="132">
        <v>596.64634146341507</v>
      </c>
      <c r="AC72" s="132">
        <v>0</v>
      </c>
      <c r="AD72" s="132">
        <v>0</v>
      </c>
      <c r="AE72" s="132">
        <v>62716.521739130367</v>
      </c>
      <c r="AF72" s="132">
        <v>0</v>
      </c>
      <c r="AG72" s="132">
        <v>0</v>
      </c>
      <c r="AH72" s="132">
        <v>0</v>
      </c>
      <c r="AI72" s="132">
        <v>110000</v>
      </c>
      <c r="AJ72" s="132">
        <v>0</v>
      </c>
      <c r="AK72" s="132">
        <v>0</v>
      </c>
      <c r="AL72" s="132">
        <v>0</v>
      </c>
      <c r="AM72" s="132">
        <v>18518.64</v>
      </c>
      <c r="AN72" s="132">
        <v>0</v>
      </c>
      <c r="AO72" s="132">
        <v>0</v>
      </c>
      <c r="AP72" s="132">
        <v>0</v>
      </c>
      <c r="AQ72" s="132">
        <v>0</v>
      </c>
      <c r="AR72" s="132">
        <v>0</v>
      </c>
      <c r="AS72" s="132">
        <v>0</v>
      </c>
      <c r="AT72" s="132">
        <v>0</v>
      </c>
      <c r="AU72" s="132">
        <v>0</v>
      </c>
      <c r="AV72" s="132">
        <v>527022</v>
      </c>
      <c r="AW72" s="132">
        <v>84071.629619055326</v>
      </c>
      <c r="AX72" s="132">
        <v>128518.64</v>
      </c>
      <c r="AY72" s="132">
        <v>83094.75250836114</v>
      </c>
      <c r="AZ72" s="453">
        <v>739612.26961905533</v>
      </c>
      <c r="BA72" s="453">
        <v>721093.62961905531</v>
      </c>
      <c r="BB72" s="453">
        <v>3500</v>
      </c>
      <c r="BC72" s="453">
        <v>665000</v>
      </c>
      <c r="BD72" s="453">
        <v>0</v>
      </c>
      <c r="BE72" s="453">
        <v>0</v>
      </c>
      <c r="BF72" s="453">
        <v>739612.26961905533</v>
      </c>
      <c r="BG72" s="453" t="s">
        <v>13</v>
      </c>
      <c r="BH72" s="453" t="s">
        <v>13</v>
      </c>
      <c r="BI72" s="453" t="s">
        <v>13</v>
      </c>
      <c r="BJ72" s="133" t="s">
        <v>13</v>
      </c>
      <c r="BK72" s="454" t="s">
        <v>13</v>
      </c>
      <c r="BL72" s="453">
        <v>739612.26961905533</v>
      </c>
      <c r="BM72" s="132">
        <v>739612.26961905533</v>
      </c>
      <c r="BN72" s="132">
        <v>0</v>
      </c>
      <c r="BO72" s="453">
        <v>683518.64</v>
      </c>
      <c r="BP72" s="453">
        <v>555000</v>
      </c>
      <c r="BQ72" s="132">
        <v>611093.62961905531</v>
      </c>
      <c r="BR72" s="132">
        <v>3216.2822611529227</v>
      </c>
      <c r="BS72" s="132">
        <v>3015.2430169082122</v>
      </c>
      <c r="BT72" s="133">
        <v>6.6674308875724828E-2</v>
      </c>
      <c r="BU72" s="133">
        <v>-6.5432366524296702E-3</v>
      </c>
      <c r="BV72" s="133">
        <v>0</v>
      </c>
      <c r="BW72" s="132">
        <v>-3748.5952386011218</v>
      </c>
      <c r="BX72" s="453">
        <v>735863.67438045423</v>
      </c>
      <c r="BY72" s="453">
        <v>3775.5001809497589</v>
      </c>
      <c r="BZ72" s="453" t="s">
        <v>1187</v>
      </c>
      <c r="CA72" s="453">
        <v>3872.9667072655484</v>
      </c>
      <c r="CB72" s="133">
        <v>7.3609291477373162E-2</v>
      </c>
      <c r="CC72" s="132">
        <v>-5052.1000000000004</v>
      </c>
      <c r="CD72" s="132">
        <v>730811.57438045426</v>
      </c>
      <c r="CE72" s="132">
        <v>0</v>
      </c>
      <c r="CF72" s="132">
        <v>730811.57438045426</v>
      </c>
      <c r="CG72" s="132">
        <f t="shared" si="2"/>
        <v>38569.879999999976</v>
      </c>
      <c r="CH72" s="132">
        <f t="shared" si="3"/>
        <v>28095.22</v>
      </c>
      <c r="CI72" s="132">
        <v>0</v>
      </c>
      <c r="CJ72" s="132">
        <v>38569.879999999976</v>
      </c>
      <c r="CK72" s="132">
        <v>28095.22</v>
      </c>
    </row>
    <row r="73" spans="1:89" ht="15" hidden="1" customHeight="1" x14ac:dyDescent="0.25">
      <c r="A73" s="135">
        <f>VLOOKUP(D73,'DfE No.'!C:E,3,FALSE)</f>
        <v>412</v>
      </c>
      <c r="B73" s="135">
        <f>VLOOKUP(D73,'Adjusted Factors 19-20'!C:F,4,FALSE)</f>
        <v>0</v>
      </c>
      <c r="C73" s="135">
        <v>124692</v>
      </c>
      <c r="D73" s="135">
        <v>9353009</v>
      </c>
      <c r="E73" s="134" t="s">
        <v>1201</v>
      </c>
      <c r="F73" s="452">
        <v>191</v>
      </c>
      <c r="G73" s="452">
        <v>191</v>
      </c>
      <c r="H73" s="452">
        <v>0</v>
      </c>
      <c r="I73" s="132">
        <v>529795.80000000005</v>
      </c>
      <c r="J73" s="132">
        <v>0</v>
      </c>
      <c r="K73" s="132">
        <v>0</v>
      </c>
      <c r="L73" s="132">
        <v>4400.0000000000018</v>
      </c>
      <c r="M73" s="132">
        <v>0</v>
      </c>
      <c r="N73" s="132">
        <v>8855.454545454546</v>
      </c>
      <c r="O73" s="132">
        <v>0</v>
      </c>
      <c r="P73" s="132">
        <v>1000.0000000000003</v>
      </c>
      <c r="Q73" s="132">
        <v>480.00000000000119</v>
      </c>
      <c r="R73" s="132">
        <v>360.00000000000017</v>
      </c>
      <c r="S73" s="132">
        <v>0</v>
      </c>
      <c r="T73" s="132">
        <v>0</v>
      </c>
      <c r="U73" s="132">
        <v>0</v>
      </c>
      <c r="V73" s="132">
        <v>0</v>
      </c>
      <c r="W73" s="132">
        <v>0</v>
      </c>
      <c r="X73" s="132">
        <v>0</v>
      </c>
      <c r="Y73" s="132">
        <v>0</v>
      </c>
      <c r="Z73" s="132">
        <v>0</v>
      </c>
      <c r="AA73" s="132">
        <v>0</v>
      </c>
      <c r="AB73" s="132">
        <v>599.78658536585408</v>
      </c>
      <c r="AC73" s="132">
        <v>0</v>
      </c>
      <c r="AD73" s="132">
        <v>0</v>
      </c>
      <c r="AE73" s="132">
        <v>52219.643312101907</v>
      </c>
      <c r="AF73" s="132">
        <v>0</v>
      </c>
      <c r="AG73" s="132">
        <v>0</v>
      </c>
      <c r="AH73" s="132">
        <v>0</v>
      </c>
      <c r="AI73" s="132">
        <v>110000</v>
      </c>
      <c r="AJ73" s="132">
        <v>0</v>
      </c>
      <c r="AK73" s="132">
        <v>0</v>
      </c>
      <c r="AL73" s="132">
        <v>0</v>
      </c>
      <c r="AM73" s="132">
        <v>13245.12</v>
      </c>
      <c r="AN73" s="132">
        <v>0</v>
      </c>
      <c r="AO73" s="132">
        <v>0</v>
      </c>
      <c r="AP73" s="132">
        <v>0</v>
      </c>
      <c r="AQ73" s="132">
        <v>0</v>
      </c>
      <c r="AR73" s="132">
        <v>0</v>
      </c>
      <c r="AS73" s="132">
        <v>0</v>
      </c>
      <c r="AT73" s="132">
        <v>0</v>
      </c>
      <c r="AU73" s="132">
        <v>0</v>
      </c>
      <c r="AV73" s="132">
        <v>529795.80000000005</v>
      </c>
      <c r="AW73" s="132">
        <v>67914.88444292231</v>
      </c>
      <c r="AX73" s="132">
        <v>123245.12</v>
      </c>
      <c r="AY73" s="132">
        <v>69766.370584829187</v>
      </c>
      <c r="AZ73" s="453">
        <v>720955.80444292235</v>
      </c>
      <c r="BA73" s="453">
        <v>707710.68444292236</v>
      </c>
      <c r="BB73" s="453">
        <v>3500</v>
      </c>
      <c r="BC73" s="453">
        <v>668500</v>
      </c>
      <c r="BD73" s="453">
        <v>0</v>
      </c>
      <c r="BE73" s="453">
        <v>0</v>
      </c>
      <c r="BF73" s="453">
        <v>720955.80444292235</v>
      </c>
      <c r="BG73" s="453" t="s">
        <v>13</v>
      </c>
      <c r="BH73" s="453" t="s">
        <v>13</v>
      </c>
      <c r="BI73" s="453" t="s">
        <v>13</v>
      </c>
      <c r="BJ73" s="133" t="s">
        <v>13</v>
      </c>
      <c r="BK73" s="454" t="s">
        <v>13</v>
      </c>
      <c r="BL73" s="453">
        <v>720955.80444292235</v>
      </c>
      <c r="BM73" s="132">
        <v>720955.80444292247</v>
      </c>
      <c r="BN73" s="132">
        <v>0</v>
      </c>
      <c r="BO73" s="453">
        <v>681745.12</v>
      </c>
      <c r="BP73" s="453">
        <v>558500</v>
      </c>
      <c r="BQ73" s="132">
        <v>597710.68444292236</v>
      </c>
      <c r="BR73" s="132">
        <v>3129.3753112194886</v>
      </c>
      <c r="BS73" s="132">
        <v>2998.0933904761901</v>
      </c>
      <c r="BT73" s="133">
        <v>4.3788469418708439E-2</v>
      </c>
      <c r="BU73" s="133">
        <v>-4.2972821598846155E-3</v>
      </c>
      <c r="BV73" s="133">
        <v>0</v>
      </c>
      <c r="BW73" s="132">
        <v>-2460.7777689472105</v>
      </c>
      <c r="BX73" s="453">
        <v>718495.02667397517</v>
      </c>
      <c r="BY73" s="453">
        <v>3692.4078883454199</v>
      </c>
      <c r="BZ73" s="453" t="s">
        <v>1187</v>
      </c>
      <c r="CA73" s="453">
        <v>3761.7540663558912</v>
      </c>
      <c r="CB73" s="133">
        <v>3.0991703253431258E-2</v>
      </c>
      <c r="CC73" s="132">
        <v>-5078.6899999999996</v>
      </c>
      <c r="CD73" s="132">
        <v>713416.33667397522</v>
      </c>
      <c r="CE73" s="132">
        <v>0</v>
      </c>
      <c r="CF73" s="132">
        <v>713416.33667397522</v>
      </c>
      <c r="CG73" s="132">
        <f t="shared" si="2"/>
        <v>26625.339999999967</v>
      </c>
      <c r="CH73" s="132">
        <f t="shared" si="3"/>
        <v>16375.5</v>
      </c>
      <c r="CI73" s="132">
        <v>0</v>
      </c>
      <c r="CJ73" s="132">
        <v>26625.339999999967</v>
      </c>
      <c r="CK73" s="132">
        <v>16375.5</v>
      </c>
    </row>
    <row r="74" spans="1:89" ht="15" hidden="1" customHeight="1" x14ac:dyDescent="0.25">
      <c r="A74" s="135">
        <f>VLOOKUP(D74,'DfE No.'!C:E,3,FALSE)</f>
        <v>426</v>
      </c>
      <c r="B74" s="135">
        <f>VLOOKUP(D74,'Adjusted Factors 19-20'!C:F,4,FALSE)</f>
        <v>0</v>
      </c>
      <c r="C74" s="135">
        <v>124693</v>
      </c>
      <c r="D74" s="135">
        <v>9353010</v>
      </c>
      <c r="E74" s="134" t="s">
        <v>1202</v>
      </c>
      <c r="F74" s="452">
        <v>82</v>
      </c>
      <c r="G74" s="452">
        <v>82</v>
      </c>
      <c r="H74" s="452">
        <v>0</v>
      </c>
      <c r="I74" s="132">
        <v>227451.6</v>
      </c>
      <c r="J74" s="132">
        <v>0</v>
      </c>
      <c r="K74" s="132">
        <v>0</v>
      </c>
      <c r="L74" s="132">
        <v>4399.9999999999955</v>
      </c>
      <c r="M74" s="132">
        <v>0</v>
      </c>
      <c r="N74" s="132">
        <v>5399.9999999999945</v>
      </c>
      <c r="O74" s="132">
        <v>0</v>
      </c>
      <c r="P74" s="132">
        <v>3199.9999999999968</v>
      </c>
      <c r="Q74" s="132">
        <v>0</v>
      </c>
      <c r="R74" s="132">
        <v>0</v>
      </c>
      <c r="S74" s="132">
        <v>389.9999999999996</v>
      </c>
      <c r="T74" s="132">
        <v>0</v>
      </c>
      <c r="U74" s="132">
        <v>0</v>
      </c>
      <c r="V74" s="132">
        <v>0</v>
      </c>
      <c r="W74" s="132">
        <v>0</v>
      </c>
      <c r="X74" s="132">
        <v>0</v>
      </c>
      <c r="Y74" s="132">
        <v>0</v>
      </c>
      <c r="Z74" s="132">
        <v>0</v>
      </c>
      <c r="AA74" s="132">
        <v>0</v>
      </c>
      <c r="AB74" s="132">
        <v>0</v>
      </c>
      <c r="AC74" s="132">
        <v>0</v>
      </c>
      <c r="AD74" s="132">
        <v>0</v>
      </c>
      <c r="AE74" s="132">
        <v>18885.408450704195</v>
      </c>
      <c r="AF74" s="132">
        <v>0</v>
      </c>
      <c r="AG74" s="132">
        <v>0</v>
      </c>
      <c r="AH74" s="132">
        <v>0</v>
      </c>
      <c r="AI74" s="132">
        <v>110000</v>
      </c>
      <c r="AJ74" s="132">
        <v>0</v>
      </c>
      <c r="AK74" s="132">
        <v>0</v>
      </c>
      <c r="AL74" s="132">
        <v>0</v>
      </c>
      <c r="AM74" s="132">
        <v>7918.9056799999998</v>
      </c>
      <c r="AN74" s="132">
        <v>0</v>
      </c>
      <c r="AO74" s="132">
        <v>0</v>
      </c>
      <c r="AP74" s="132">
        <v>0</v>
      </c>
      <c r="AQ74" s="132">
        <v>0</v>
      </c>
      <c r="AR74" s="132">
        <v>0</v>
      </c>
      <c r="AS74" s="132">
        <v>0</v>
      </c>
      <c r="AT74" s="132">
        <v>0</v>
      </c>
      <c r="AU74" s="132">
        <v>0</v>
      </c>
      <c r="AV74" s="132">
        <v>227451.6</v>
      </c>
      <c r="AW74" s="132">
        <v>32275.408450704181</v>
      </c>
      <c r="AX74" s="132">
        <v>117918.90568</v>
      </c>
      <c r="AY74" s="132">
        <v>35579.408450704184</v>
      </c>
      <c r="AZ74" s="453">
        <v>377645.91413070419</v>
      </c>
      <c r="BA74" s="453">
        <v>369727.00845070416</v>
      </c>
      <c r="BB74" s="453">
        <v>3500</v>
      </c>
      <c r="BC74" s="453">
        <v>287000</v>
      </c>
      <c r="BD74" s="453">
        <v>0</v>
      </c>
      <c r="BE74" s="453">
        <v>0</v>
      </c>
      <c r="BF74" s="453">
        <v>377645.91413070419</v>
      </c>
      <c r="BG74" s="453" t="s">
        <v>13</v>
      </c>
      <c r="BH74" s="453" t="s">
        <v>13</v>
      </c>
      <c r="BI74" s="453" t="s">
        <v>13</v>
      </c>
      <c r="BJ74" s="133" t="s">
        <v>13</v>
      </c>
      <c r="BK74" s="454" t="s">
        <v>13</v>
      </c>
      <c r="BL74" s="453">
        <v>377645.91413070419</v>
      </c>
      <c r="BM74" s="132">
        <v>377645.91413070419</v>
      </c>
      <c r="BN74" s="132">
        <v>0</v>
      </c>
      <c r="BO74" s="453">
        <v>294918.90568000003</v>
      </c>
      <c r="BP74" s="453">
        <v>177000.00000000003</v>
      </c>
      <c r="BQ74" s="132">
        <v>259727.00845070419</v>
      </c>
      <c r="BR74" s="132">
        <v>3167.4025420817584</v>
      </c>
      <c r="BS74" s="132">
        <v>3012.3776705882356</v>
      </c>
      <c r="BT74" s="133">
        <v>5.1462628012127934E-2</v>
      </c>
      <c r="BU74" s="133">
        <v>-5.0504033640146025E-3</v>
      </c>
      <c r="BV74" s="133">
        <v>0</v>
      </c>
      <c r="BW74" s="132">
        <v>-1247.5252303401464</v>
      </c>
      <c r="BX74" s="453">
        <v>376398.38890036405</v>
      </c>
      <c r="BY74" s="453">
        <v>4493.6522343946835</v>
      </c>
      <c r="BZ74" s="453" t="s">
        <v>1187</v>
      </c>
      <c r="CA74" s="453">
        <v>4590.2242548824888</v>
      </c>
      <c r="CB74" s="133">
        <v>4.378944871891477E-2</v>
      </c>
      <c r="CC74" s="132">
        <v>-2180.38</v>
      </c>
      <c r="CD74" s="132">
        <v>374218.00890036405</v>
      </c>
      <c r="CE74" s="132">
        <v>0</v>
      </c>
      <c r="CF74" s="132">
        <v>374218.00890036405</v>
      </c>
      <c r="CG74" s="132">
        <f t="shared" si="2"/>
        <v>37365.760000000009</v>
      </c>
      <c r="CH74" s="132">
        <f t="shared" si="3"/>
        <v>9325.5</v>
      </c>
      <c r="CI74" s="132">
        <v>0</v>
      </c>
      <c r="CJ74" s="132">
        <v>37365.760000000009</v>
      </c>
      <c r="CK74" s="132">
        <v>9325.5</v>
      </c>
    </row>
    <row r="75" spans="1:89" ht="15" hidden="1" customHeight="1" x14ac:dyDescent="0.25">
      <c r="A75" s="135">
        <f>VLOOKUP(D75,'DfE No.'!C:E,3,FALSE)</f>
        <v>430</v>
      </c>
      <c r="B75" s="135">
        <f>VLOOKUP(D75,'Adjusted Factors 19-20'!C:F,4,FALSE)</f>
        <v>0</v>
      </c>
      <c r="C75" s="135">
        <v>124694</v>
      </c>
      <c r="D75" s="135">
        <v>9353013</v>
      </c>
      <c r="E75" s="134" t="s">
        <v>1203</v>
      </c>
      <c r="F75" s="452">
        <v>80</v>
      </c>
      <c r="G75" s="452">
        <v>80</v>
      </c>
      <c r="H75" s="452">
        <v>0</v>
      </c>
      <c r="I75" s="132">
        <v>221904</v>
      </c>
      <c r="J75" s="132">
        <v>0</v>
      </c>
      <c r="K75" s="132">
        <v>0</v>
      </c>
      <c r="L75" s="132">
        <v>6160</v>
      </c>
      <c r="M75" s="132">
        <v>0</v>
      </c>
      <c r="N75" s="132">
        <v>10643.478260869566</v>
      </c>
      <c r="O75" s="132">
        <v>0</v>
      </c>
      <c r="P75" s="132">
        <v>0</v>
      </c>
      <c r="Q75" s="132">
        <v>0</v>
      </c>
      <c r="R75" s="132">
        <v>0</v>
      </c>
      <c r="S75" s="132">
        <v>0</v>
      </c>
      <c r="T75" s="132">
        <v>0</v>
      </c>
      <c r="U75" s="132">
        <v>0</v>
      </c>
      <c r="V75" s="132">
        <v>0</v>
      </c>
      <c r="W75" s="132">
        <v>0</v>
      </c>
      <c r="X75" s="132">
        <v>0</v>
      </c>
      <c r="Y75" s="132">
        <v>0</v>
      </c>
      <c r="Z75" s="132">
        <v>0</v>
      </c>
      <c r="AA75" s="132">
        <v>0</v>
      </c>
      <c r="AB75" s="132">
        <v>624.24242424242618</v>
      </c>
      <c r="AC75" s="132">
        <v>0</v>
      </c>
      <c r="AD75" s="132">
        <v>0</v>
      </c>
      <c r="AE75" s="132">
        <v>35040.000000000036</v>
      </c>
      <c r="AF75" s="132">
        <v>0</v>
      </c>
      <c r="AG75" s="132">
        <v>0</v>
      </c>
      <c r="AH75" s="132">
        <v>0</v>
      </c>
      <c r="AI75" s="132">
        <v>110000</v>
      </c>
      <c r="AJ75" s="132">
        <v>23297.730307076097</v>
      </c>
      <c r="AK75" s="132">
        <v>0</v>
      </c>
      <c r="AL75" s="132">
        <v>0</v>
      </c>
      <c r="AM75" s="132">
        <v>4458.04576</v>
      </c>
      <c r="AN75" s="132">
        <v>0</v>
      </c>
      <c r="AO75" s="132">
        <v>0</v>
      </c>
      <c r="AP75" s="132">
        <v>0</v>
      </c>
      <c r="AQ75" s="132">
        <v>0</v>
      </c>
      <c r="AR75" s="132">
        <v>0</v>
      </c>
      <c r="AS75" s="132">
        <v>0</v>
      </c>
      <c r="AT75" s="132">
        <v>0</v>
      </c>
      <c r="AU75" s="132">
        <v>0</v>
      </c>
      <c r="AV75" s="132">
        <v>221904</v>
      </c>
      <c r="AW75" s="132">
        <v>52467.720685112028</v>
      </c>
      <c r="AX75" s="132">
        <v>137755.77606707611</v>
      </c>
      <c r="AY75" s="132">
        <v>53440.73913043482</v>
      </c>
      <c r="AZ75" s="453">
        <v>412127.49675218819</v>
      </c>
      <c r="BA75" s="453">
        <v>407669.45099218818</v>
      </c>
      <c r="BB75" s="453">
        <v>3500</v>
      </c>
      <c r="BC75" s="453">
        <v>280000</v>
      </c>
      <c r="BD75" s="453">
        <v>0</v>
      </c>
      <c r="BE75" s="453">
        <v>0</v>
      </c>
      <c r="BF75" s="453">
        <v>412127.49675218819</v>
      </c>
      <c r="BG75" s="453" t="s">
        <v>13</v>
      </c>
      <c r="BH75" s="453" t="s">
        <v>13</v>
      </c>
      <c r="BI75" s="453" t="s">
        <v>13</v>
      </c>
      <c r="BJ75" s="133" t="s">
        <v>13</v>
      </c>
      <c r="BK75" s="454" t="s">
        <v>13</v>
      </c>
      <c r="BL75" s="453">
        <v>412127.49675218819</v>
      </c>
      <c r="BM75" s="132">
        <v>412127.49675218819</v>
      </c>
      <c r="BN75" s="132">
        <v>0</v>
      </c>
      <c r="BO75" s="453">
        <v>284458.04576000001</v>
      </c>
      <c r="BP75" s="453">
        <v>146702.2696929239</v>
      </c>
      <c r="BQ75" s="132">
        <v>274371.72068511206</v>
      </c>
      <c r="BR75" s="132">
        <v>3429.6465085639006</v>
      </c>
      <c r="BS75" s="132">
        <v>2986.4374477235347</v>
      </c>
      <c r="BT75" s="133">
        <v>0.14840728078139054</v>
      </c>
      <c r="BU75" s="133">
        <v>-1.4564289836227557E-2</v>
      </c>
      <c r="BV75" s="133">
        <v>0</v>
      </c>
      <c r="BW75" s="132">
        <v>-3479.6272453127394</v>
      </c>
      <c r="BX75" s="453">
        <v>408647.86950687546</v>
      </c>
      <c r="BY75" s="453">
        <v>5052.3727968359435</v>
      </c>
      <c r="BZ75" s="453" t="s">
        <v>1187</v>
      </c>
      <c r="CA75" s="453">
        <v>5108.0983688359429</v>
      </c>
      <c r="CB75" s="133">
        <v>2.5412230152887183E-2</v>
      </c>
      <c r="CC75" s="132">
        <v>-2127.1999999999998</v>
      </c>
      <c r="CD75" s="132">
        <v>406520.66950687545</v>
      </c>
      <c r="CE75" s="132">
        <v>0</v>
      </c>
      <c r="CF75" s="132">
        <v>406520.66950687545</v>
      </c>
      <c r="CG75" s="132">
        <f t="shared" si="2"/>
        <v>-4414.1600000000326</v>
      </c>
      <c r="CH75" s="132">
        <f t="shared" si="3"/>
        <v>10650.5</v>
      </c>
      <c r="CI75" s="132">
        <v>0</v>
      </c>
      <c r="CJ75" s="132">
        <v>-4414.1600000000326</v>
      </c>
      <c r="CK75" s="132">
        <v>10650.5</v>
      </c>
    </row>
    <row r="76" spans="1:89" ht="15" hidden="1" customHeight="1" x14ac:dyDescent="0.25">
      <c r="A76" s="135">
        <f>VLOOKUP(D76,'DfE No.'!C:E,3,FALSE)</f>
        <v>224</v>
      </c>
      <c r="B76" s="135">
        <f>VLOOKUP(D76,'Adjusted Factors 19-20'!C:F,4,FALSE)</f>
        <v>0</v>
      </c>
      <c r="C76" s="135">
        <v>124695</v>
      </c>
      <c r="D76" s="135">
        <v>9353020</v>
      </c>
      <c r="E76" s="134" t="s">
        <v>1204</v>
      </c>
      <c r="F76" s="452">
        <v>70</v>
      </c>
      <c r="G76" s="452">
        <v>70</v>
      </c>
      <c r="H76" s="452">
        <v>0</v>
      </c>
      <c r="I76" s="132">
        <v>194166</v>
      </c>
      <c r="J76" s="132">
        <v>0</v>
      </c>
      <c r="K76" s="132">
        <v>0</v>
      </c>
      <c r="L76" s="132">
        <v>1759.9999999999986</v>
      </c>
      <c r="M76" s="132">
        <v>0</v>
      </c>
      <c r="N76" s="132">
        <v>2159.9999999999982</v>
      </c>
      <c r="O76" s="132">
        <v>0</v>
      </c>
      <c r="P76" s="132">
        <v>0</v>
      </c>
      <c r="Q76" s="132">
        <v>0</v>
      </c>
      <c r="R76" s="132">
        <v>0</v>
      </c>
      <c r="S76" s="132">
        <v>0</v>
      </c>
      <c r="T76" s="132">
        <v>0</v>
      </c>
      <c r="U76" s="132">
        <v>0</v>
      </c>
      <c r="V76" s="132">
        <v>0</v>
      </c>
      <c r="W76" s="132">
        <v>0</v>
      </c>
      <c r="X76" s="132">
        <v>0</v>
      </c>
      <c r="Y76" s="132">
        <v>0</v>
      </c>
      <c r="Z76" s="132">
        <v>0</v>
      </c>
      <c r="AA76" s="132">
        <v>0</v>
      </c>
      <c r="AB76" s="132">
        <v>0</v>
      </c>
      <c r="AC76" s="132">
        <v>0</v>
      </c>
      <c r="AD76" s="132">
        <v>0</v>
      </c>
      <c r="AE76" s="132">
        <v>18210.181818181853</v>
      </c>
      <c r="AF76" s="132">
        <v>0</v>
      </c>
      <c r="AG76" s="132">
        <v>0</v>
      </c>
      <c r="AH76" s="132">
        <v>0</v>
      </c>
      <c r="AI76" s="132">
        <v>110000</v>
      </c>
      <c r="AJ76" s="132">
        <v>0</v>
      </c>
      <c r="AK76" s="132">
        <v>0</v>
      </c>
      <c r="AL76" s="132">
        <v>0</v>
      </c>
      <c r="AM76" s="132">
        <v>7185.6717799999997</v>
      </c>
      <c r="AN76" s="132">
        <v>0</v>
      </c>
      <c r="AO76" s="132">
        <v>0</v>
      </c>
      <c r="AP76" s="132">
        <v>0</v>
      </c>
      <c r="AQ76" s="132">
        <v>7900</v>
      </c>
      <c r="AR76" s="132">
        <v>0</v>
      </c>
      <c r="AS76" s="132">
        <v>0</v>
      </c>
      <c r="AT76" s="132">
        <v>0</v>
      </c>
      <c r="AU76" s="132">
        <v>0</v>
      </c>
      <c r="AV76" s="132">
        <v>194166</v>
      </c>
      <c r="AW76" s="132">
        <v>22130.181818181849</v>
      </c>
      <c r="AX76" s="132">
        <v>125085.67178</v>
      </c>
      <c r="AY76" s="132">
        <v>30169.181818181853</v>
      </c>
      <c r="AZ76" s="453">
        <v>341381.85359818186</v>
      </c>
      <c r="BA76" s="453">
        <v>334196.18181818188</v>
      </c>
      <c r="BB76" s="453">
        <v>3500</v>
      </c>
      <c r="BC76" s="453">
        <v>245000</v>
      </c>
      <c r="BD76" s="453">
        <v>0</v>
      </c>
      <c r="BE76" s="453">
        <v>0</v>
      </c>
      <c r="BF76" s="453">
        <v>341381.85359818186</v>
      </c>
      <c r="BG76" s="453" t="s">
        <v>13</v>
      </c>
      <c r="BH76" s="453" t="s">
        <v>13</v>
      </c>
      <c r="BI76" s="453" t="s">
        <v>13</v>
      </c>
      <c r="BJ76" s="133" t="s">
        <v>13</v>
      </c>
      <c r="BK76" s="454" t="s">
        <v>13</v>
      </c>
      <c r="BL76" s="453">
        <v>341381.85359818186</v>
      </c>
      <c r="BM76" s="132">
        <v>341381.85359818186</v>
      </c>
      <c r="BN76" s="132">
        <v>0</v>
      </c>
      <c r="BO76" s="453">
        <v>252185.67178</v>
      </c>
      <c r="BP76" s="453">
        <v>135000</v>
      </c>
      <c r="BQ76" s="132">
        <v>224196.18181818185</v>
      </c>
      <c r="BR76" s="132">
        <v>3202.8025974025977</v>
      </c>
      <c r="BS76" s="132">
        <v>3051.0911071428573</v>
      </c>
      <c r="BT76" s="133">
        <v>4.9723684063242582E-2</v>
      </c>
      <c r="BU76" s="133">
        <v>-4.8797481000196563E-3</v>
      </c>
      <c r="BV76" s="133">
        <v>0</v>
      </c>
      <c r="BW76" s="132">
        <v>-1042.1989223147059</v>
      </c>
      <c r="BX76" s="453">
        <v>340339.65467586718</v>
      </c>
      <c r="BY76" s="453">
        <v>4759.3426127981029</v>
      </c>
      <c r="BZ76" s="453" t="s">
        <v>1187</v>
      </c>
      <c r="CA76" s="453">
        <v>4861.9950667981029</v>
      </c>
      <c r="CB76" s="133">
        <v>2.9437599196476594E-2</v>
      </c>
      <c r="CC76" s="132">
        <v>-1861.3</v>
      </c>
      <c r="CD76" s="132">
        <v>338478.35467586719</v>
      </c>
      <c r="CE76" s="132">
        <v>0</v>
      </c>
      <c r="CF76" s="132">
        <v>338478.35467586719</v>
      </c>
      <c r="CG76" s="132">
        <f t="shared" si="2"/>
        <v>25832.92</v>
      </c>
      <c r="CH76" s="132">
        <f t="shared" si="3"/>
        <v>3859.33</v>
      </c>
      <c r="CI76" s="132">
        <v>0</v>
      </c>
      <c r="CJ76" s="132">
        <v>25832.92</v>
      </c>
      <c r="CK76" s="132">
        <v>3859.33</v>
      </c>
    </row>
    <row r="77" spans="1:89" ht="15" hidden="1" customHeight="1" x14ac:dyDescent="0.25">
      <c r="A77" s="135">
        <f>VLOOKUP(D77,'DfE No.'!C:E,3,FALSE)</f>
        <v>513</v>
      </c>
      <c r="B77" s="135">
        <f>VLOOKUP(D77,'Adjusted Factors 19-20'!C:F,4,FALSE)</f>
        <v>0</v>
      </c>
      <c r="C77" s="135">
        <v>124698</v>
      </c>
      <c r="D77" s="135">
        <v>9353026</v>
      </c>
      <c r="E77" s="134" t="s">
        <v>1205</v>
      </c>
      <c r="F77" s="452">
        <v>107</v>
      </c>
      <c r="G77" s="452">
        <v>107</v>
      </c>
      <c r="H77" s="452">
        <v>0</v>
      </c>
      <c r="I77" s="132">
        <v>296796.60000000003</v>
      </c>
      <c r="J77" s="132">
        <v>0</v>
      </c>
      <c r="K77" s="132">
        <v>0</v>
      </c>
      <c r="L77" s="132">
        <v>1320.0000000000005</v>
      </c>
      <c r="M77" s="132">
        <v>0</v>
      </c>
      <c r="N77" s="132">
        <v>4905.8490566037726</v>
      </c>
      <c r="O77" s="132">
        <v>0</v>
      </c>
      <c r="P77" s="132">
        <v>1200.0000000000005</v>
      </c>
      <c r="Q77" s="132">
        <v>960.00000000000102</v>
      </c>
      <c r="R77" s="132">
        <v>0</v>
      </c>
      <c r="S77" s="132">
        <v>0</v>
      </c>
      <c r="T77" s="132">
        <v>0</v>
      </c>
      <c r="U77" s="132">
        <v>0</v>
      </c>
      <c r="V77" s="132">
        <v>0</v>
      </c>
      <c r="W77" s="132">
        <v>0</v>
      </c>
      <c r="X77" s="132">
        <v>0</v>
      </c>
      <c r="Y77" s="132">
        <v>0</v>
      </c>
      <c r="Z77" s="132">
        <v>0</v>
      </c>
      <c r="AA77" s="132">
        <v>0</v>
      </c>
      <c r="AB77" s="132">
        <v>1197.9347826086953</v>
      </c>
      <c r="AC77" s="132">
        <v>0</v>
      </c>
      <c r="AD77" s="132">
        <v>0</v>
      </c>
      <c r="AE77" s="132">
        <v>41007.75</v>
      </c>
      <c r="AF77" s="132">
        <v>0</v>
      </c>
      <c r="AG77" s="132">
        <v>0</v>
      </c>
      <c r="AH77" s="132">
        <v>0</v>
      </c>
      <c r="AI77" s="132">
        <v>110000</v>
      </c>
      <c r="AJ77" s="132">
        <v>14285.714285714283</v>
      </c>
      <c r="AK77" s="132">
        <v>0</v>
      </c>
      <c r="AL77" s="132">
        <v>0</v>
      </c>
      <c r="AM77" s="132">
        <v>12754.56</v>
      </c>
      <c r="AN77" s="132">
        <v>0</v>
      </c>
      <c r="AO77" s="132">
        <v>0</v>
      </c>
      <c r="AP77" s="132">
        <v>0</v>
      </c>
      <c r="AQ77" s="132">
        <v>0</v>
      </c>
      <c r="AR77" s="132">
        <v>0</v>
      </c>
      <c r="AS77" s="132">
        <v>0</v>
      </c>
      <c r="AT77" s="132">
        <v>0</v>
      </c>
      <c r="AU77" s="132">
        <v>0</v>
      </c>
      <c r="AV77" s="132">
        <v>296796.60000000003</v>
      </c>
      <c r="AW77" s="132">
        <v>50591.533839212469</v>
      </c>
      <c r="AX77" s="132">
        <v>137040.27428571429</v>
      </c>
      <c r="AY77" s="132">
        <v>55199.67452830189</v>
      </c>
      <c r="AZ77" s="453">
        <v>484428.40812492673</v>
      </c>
      <c r="BA77" s="453">
        <v>471673.84812492674</v>
      </c>
      <c r="BB77" s="453">
        <v>3500</v>
      </c>
      <c r="BC77" s="453">
        <v>374500</v>
      </c>
      <c r="BD77" s="453">
        <v>0</v>
      </c>
      <c r="BE77" s="453">
        <v>0</v>
      </c>
      <c r="BF77" s="453">
        <v>484428.40812492673</v>
      </c>
      <c r="BG77" s="453" t="s">
        <v>13</v>
      </c>
      <c r="BH77" s="453" t="s">
        <v>13</v>
      </c>
      <c r="BI77" s="453" t="s">
        <v>13</v>
      </c>
      <c r="BJ77" s="133" t="s">
        <v>13</v>
      </c>
      <c r="BK77" s="454" t="s">
        <v>13</v>
      </c>
      <c r="BL77" s="453">
        <v>484428.40812492673</v>
      </c>
      <c r="BM77" s="132">
        <v>484428.40812492685</v>
      </c>
      <c r="BN77" s="132">
        <v>0</v>
      </c>
      <c r="BO77" s="453">
        <v>387254.56</v>
      </c>
      <c r="BP77" s="453">
        <v>250214.28571428574</v>
      </c>
      <c r="BQ77" s="132">
        <v>347388.13383921242</v>
      </c>
      <c r="BR77" s="132">
        <v>3246.6180732636676</v>
      </c>
      <c r="BS77" s="132">
        <v>3061.3583347129506</v>
      </c>
      <c r="BT77" s="133">
        <v>6.0515535358943183E-2</v>
      </c>
      <c r="BU77" s="133">
        <v>-5.9388312481812146E-3</v>
      </c>
      <c r="BV77" s="133">
        <v>0</v>
      </c>
      <c r="BW77" s="132">
        <v>-1945.3552877878408</v>
      </c>
      <c r="BX77" s="453">
        <v>482483.05283713888</v>
      </c>
      <c r="BY77" s="453">
        <v>4389.9859143657841</v>
      </c>
      <c r="BZ77" s="453" t="s">
        <v>1187</v>
      </c>
      <c r="CA77" s="453">
        <v>4509.1874096928868</v>
      </c>
      <c r="CB77" s="133">
        <v>3.9092790582651915E-2</v>
      </c>
      <c r="CC77" s="132">
        <v>-2845.13</v>
      </c>
      <c r="CD77" s="132">
        <v>479637.92283713887</v>
      </c>
      <c r="CE77" s="132">
        <v>0</v>
      </c>
      <c r="CF77" s="132">
        <v>479637.92283713887</v>
      </c>
      <c r="CG77" s="132">
        <f t="shared" si="2"/>
        <v>-23.92</v>
      </c>
      <c r="CH77" s="132">
        <f t="shared" si="3"/>
        <v>0</v>
      </c>
      <c r="CI77" s="132">
        <v>0</v>
      </c>
      <c r="CJ77" s="132">
        <v>-23.92</v>
      </c>
      <c r="CK77" s="132">
        <v>0</v>
      </c>
    </row>
    <row r="78" spans="1:89" ht="15" hidden="1" customHeight="1" x14ac:dyDescent="0.25">
      <c r="A78" s="135">
        <f>VLOOKUP(D78,'DfE No.'!C:E,3,FALSE)</f>
        <v>445</v>
      </c>
      <c r="B78" s="135">
        <f>VLOOKUP(D78,'Adjusted Factors 19-20'!C:F,4,FALSE)</f>
        <v>0</v>
      </c>
      <c r="C78" s="135">
        <v>124699</v>
      </c>
      <c r="D78" s="135">
        <v>9353027</v>
      </c>
      <c r="E78" s="134" t="s">
        <v>1206</v>
      </c>
      <c r="F78" s="452">
        <v>170</v>
      </c>
      <c r="G78" s="452">
        <v>170</v>
      </c>
      <c r="H78" s="452">
        <v>0</v>
      </c>
      <c r="I78" s="132">
        <v>471546.00000000006</v>
      </c>
      <c r="J78" s="132">
        <v>0</v>
      </c>
      <c r="K78" s="132">
        <v>0</v>
      </c>
      <c r="L78" s="132">
        <v>7480</v>
      </c>
      <c r="M78" s="132">
        <v>0</v>
      </c>
      <c r="N78" s="132">
        <v>12662.068965517241</v>
      </c>
      <c r="O78" s="132">
        <v>0</v>
      </c>
      <c r="P78" s="132">
        <v>2200.0000000000009</v>
      </c>
      <c r="Q78" s="132">
        <v>1920.0000000000014</v>
      </c>
      <c r="R78" s="132">
        <v>20159.999999999978</v>
      </c>
      <c r="S78" s="132">
        <v>389.99999999999994</v>
      </c>
      <c r="T78" s="132">
        <v>0</v>
      </c>
      <c r="U78" s="132">
        <v>0</v>
      </c>
      <c r="V78" s="132">
        <v>0</v>
      </c>
      <c r="W78" s="132">
        <v>0</v>
      </c>
      <c r="X78" s="132">
        <v>0</v>
      </c>
      <c r="Y78" s="132">
        <v>0</v>
      </c>
      <c r="Z78" s="132">
        <v>0</v>
      </c>
      <c r="AA78" s="132">
        <v>0</v>
      </c>
      <c r="AB78" s="132">
        <v>572.22222222222217</v>
      </c>
      <c r="AC78" s="132">
        <v>0</v>
      </c>
      <c r="AD78" s="132">
        <v>0</v>
      </c>
      <c r="AE78" s="132">
        <v>58302.01342281884</v>
      </c>
      <c r="AF78" s="132">
        <v>0</v>
      </c>
      <c r="AG78" s="132">
        <v>0</v>
      </c>
      <c r="AH78" s="132">
        <v>0</v>
      </c>
      <c r="AI78" s="132">
        <v>110000</v>
      </c>
      <c r="AJ78" s="132">
        <v>0</v>
      </c>
      <c r="AK78" s="132">
        <v>0</v>
      </c>
      <c r="AL78" s="132">
        <v>0</v>
      </c>
      <c r="AM78" s="132">
        <v>7394.1802200000002</v>
      </c>
      <c r="AN78" s="132">
        <v>0</v>
      </c>
      <c r="AO78" s="132">
        <v>0</v>
      </c>
      <c r="AP78" s="132">
        <v>0</v>
      </c>
      <c r="AQ78" s="132">
        <v>0</v>
      </c>
      <c r="AR78" s="132">
        <v>0</v>
      </c>
      <c r="AS78" s="132">
        <v>0</v>
      </c>
      <c r="AT78" s="132">
        <v>0</v>
      </c>
      <c r="AU78" s="132">
        <v>0</v>
      </c>
      <c r="AV78" s="132">
        <v>471546.00000000006</v>
      </c>
      <c r="AW78" s="132">
        <v>103686.30461055828</v>
      </c>
      <c r="AX78" s="132">
        <v>117394.18021999999</v>
      </c>
      <c r="AY78" s="132">
        <v>90707.047905577449</v>
      </c>
      <c r="AZ78" s="453">
        <v>692626.4848305583</v>
      </c>
      <c r="BA78" s="453">
        <v>685232.30461055832</v>
      </c>
      <c r="BB78" s="453">
        <v>3500</v>
      </c>
      <c r="BC78" s="453">
        <v>595000</v>
      </c>
      <c r="BD78" s="453">
        <v>0</v>
      </c>
      <c r="BE78" s="453">
        <v>0</v>
      </c>
      <c r="BF78" s="453">
        <v>692626.4848305583</v>
      </c>
      <c r="BG78" s="453" t="s">
        <v>13</v>
      </c>
      <c r="BH78" s="453" t="s">
        <v>13</v>
      </c>
      <c r="BI78" s="453" t="s">
        <v>13</v>
      </c>
      <c r="BJ78" s="133" t="s">
        <v>13</v>
      </c>
      <c r="BK78" s="454" t="s">
        <v>13</v>
      </c>
      <c r="BL78" s="453">
        <v>692626.4848305583</v>
      </c>
      <c r="BM78" s="132">
        <v>692626.4848305583</v>
      </c>
      <c r="BN78" s="132">
        <v>0</v>
      </c>
      <c r="BO78" s="453">
        <v>602394.18021999998</v>
      </c>
      <c r="BP78" s="453">
        <v>485000</v>
      </c>
      <c r="BQ78" s="132">
        <v>575232.30461055832</v>
      </c>
      <c r="BR78" s="132">
        <v>3383.7194388856374</v>
      </c>
      <c r="BS78" s="132">
        <v>3231.1066920454546</v>
      </c>
      <c r="BT78" s="133">
        <v>4.7232345256779863E-2</v>
      </c>
      <c r="BU78" s="133">
        <v>-4.6352548361681825E-3</v>
      </c>
      <c r="BV78" s="133">
        <v>0</v>
      </c>
      <c r="BW78" s="132">
        <v>-2546.0904964814422</v>
      </c>
      <c r="BX78" s="453">
        <v>690080.3943340769</v>
      </c>
      <c r="BY78" s="453">
        <v>4015.8012594945703</v>
      </c>
      <c r="BZ78" s="453" t="s">
        <v>1187</v>
      </c>
      <c r="CA78" s="453">
        <v>4059.296437259276</v>
      </c>
      <c r="CB78" s="133">
        <v>4.1589120996696316E-2</v>
      </c>
      <c r="CC78" s="132">
        <v>-4520.3</v>
      </c>
      <c r="CD78" s="132">
        <v>685560.09433407686</v>
      </c>
      <c r="CE78" s="132">
        <v>0</v>
      </c>
      <c r="CF78" s="132">
        <v>685560.09433407686</v>
      </c>
      <c r="CG78" s="132">
        <f t="shared" si="2"/>
        <v>66755.200000000041</v>
      </c>
      <c r="CH78" s="132">
        <f t="shared" si="3"/>
        <v>10631.09</v>
      </c>
      <c r="CI78" s="132">
        <v>0</v>
      </c>
      <c r="CJ78" s="132">
        <v>66755.200000000041</v>
      </c>
      <c r="CK78" s="132">
        <v>10631.09</v>
      </c>
    </row>
    <row r="79" spans="1:89" ht="15" hidden="1" customHeight="1" x14ac:dyDescent="0.25">
      <c r="A79" s="135">
        <f>VLOOKUP(D79,'DfE No.'!C:E,3,FALSE)</f>
        <v>446</v>
      </c>
      <c r="B79" s="135">
        <f>VLOOKUP(D79,'Adjusted Factors 19-20'!C:F,4,FALSE)</f>
        <v>0</v>
      </c>
      <c r="C79" s="135">
        <v>124700</v>
      </c>
      <c r="D79" s="135">
        <v>9353028</v>
      </c>
      <c r="E79" s="134" t="s">
        <v>1207</v>
      </c>
      <c r="F79" s="452">
        <v>135</v>
      </c>
      <c r="G79" s="452">
        <v>135</v>
      </c>
      <c r="H79" s="452">
        <v>0</v>
      </c>
      <c r="I79" s="132">
        <v>374463</v>
      </c>
      <c r="J79" s="132">
        <v>0</v>
      </c>
      <c r="K79" s="132">
        <v>0</v>
      </c>
      <c r="L79" s="132">
        <v>4400.0000000000018</v>
      </c>
      <c r="M79" s="132">
        <v>0</v>
      </c>
      <c r="N79" s="132">
        <v>11902.040816326529</v>
      </c>
      <c r="O79" s="132">
        <v>0</v>
      </c>
      <c r="P79" s="132">
        <v>399.9999999999996</v>
      </c>
      <c r="Q79" s="132">
        <v>0</v>
      </c>
      <c r="R79" s="132">
        <v>0</v>
      </c>
      <c r="S79" s="132">
        <v>0</v>
      </c>
      <c r="T79" s="132">
        <v>0</v>
      </c>
      <c r="U79" s="132">
        <v>0</v>
      </c>
      <c r="V79" s="132">
        <v>0</v>
      </c>
      <c r="W79" s="132">
        <v>0</v>
      </c>
      <c r="X79" s="132">
        <v>0</v>
      </c>
      <c r="Y79" s="132">
        <v>0</v>
      </c>
      <c r="Z79" s="132">
        <v>0</v>
      </c>
      <c r="AA79" s="132">
        <v>0</v>
      </c>
      <c r="AB79" s="132">
        <v>0</v>
      </c>
      <c r="AC79" s="132">
        <v>0</v>
      </c>
      <c r="AD79" s="132">
        <v>0</v>
      </c>
      <c r="AE79" s="132">
        <v>39420.000000000036</v>
      </c>
      <c r="AF79" s="132">
        <v>0</v>
      </c>
      <c r="AG79" s="132">
        <v>0</v>
      </c>
      <c r="AH79" s="132">
        <v>0</v>
      </c>
      <c r="AI79" s="132">
        <v>110000</v>
      </c>
      <c r="AJ79" s="132">
        <v>4939.9198931909195</v>
      </c>
      <c r="AK79" s="132">
        <v>0</v>
      </c>
      <c r="AL79" s="132">
        <v>0</v>
      </c>
      <c r="AM79" s="132">
        <v>10132.486140000001</v>
      </c>
      <c r="AN79" s="132">
        <v>0</v>
      </c>
      <c r="AO79" s="132">
        <v>0</v>
      </c>
      <c r="AP79" s="132">
        <v>0</v>
      </c>
      <c r="AQ79" s="132">
        <v>0</v>
      </c>
      <c r="AR79" s="132">
        <v>0</v>
      </c>
      <c r="AS79" s="132">
        <v>0</v>
      </c>
      <c r="AT79" s="132">
        <v>0</v>
      </c>
      <c r="AU79" s="132">
        <v>0</v>
      </c>
      <c r="AV79" s="132">
        <v>374463</v>
      </c>
      <c r="AW79" s="132">
        <v>56122.040816326567</v>
      </c>
      <c r="AX79" s="132">
        <v>125072.40603319093</v>
      </c>
      <c r="AY79" s="132">
        <v>57770.020408163298</v>
      </c>
      <c r="AZ79" s="453">
        <v>555657.44684951752</v>
      </c>
      <c r="BA79" s="453">
        <v>545524.96070951747</v>
      </c>
      <c r="BB79" s="453">
        <v>3500</v>
      </c>
      <c r="BC79" s="453">
        <v>472500</v>
      </c>
      <c r="BD79" s="453">
        <v>0</v>
      </c>
      <c r="BE79" s="453">
        <v>0</v>
      </c>
      <c r="BF79" s="453">
        <v>555657.44684951752</v>
      </c>
      <c r="BG79" s="453" t="s">
        <v>13</v>
      </c>
      <c r="BH79" s="453" t="s">
        <v>13</v>
      </c>
      <c r="BI79" s="453" t="s">
        <v>13</v>
      </c>
      <c r="BJ79" s="133" t="s">
        <v>13</v>
      </c>
      <c r="BK79" s="454" t="s">
        <v>13</v>
      </c>
      <c r="BL79" s="453">
        <v>555657.44684951752</v>
      </c>
      <c r="BM79" s="132">
        <v>555657.44684951752</v>
      </c>
      <c r="BN79" s="132">
        <v>0</v>
      </c>
      <c r="BO79" s="453">
        <v>482632.48613999999</v>
      </c>
      <c r="BP79" s="453">
        <v>357560.0801068091</v>
      </c>
      <c r="BQ79" s="132">
        <v>430585.04081632663</v>
      </c>
      <c r="BR79" s="132">
        <v>3189.5188208616787</v>
      </c>
      <c r="BS79" s="132">
        <v>3020.1027868528413</v>
      </c>
      <c r="BT79" s="133">
        <v>5.6096115253541017E-2</v>
      </c>
      <c r="BU79" s="133">
        <v>-5.5051212914713306E-3</v>
      </c>
      <c r="BV79" s="133">
        <v>0</v>
      </c>
      <c r="BW79" s="132">
        <v>-2244.5143408352897</v>
      </c>
      <c r="BX79" s="453">
        <v>553412.93250868225</v>
      </c>
      <c r="BY79" s="453">
        <v>4024.2996027309791</v>
      </c>
      <c r="BZ79" s="453" t="s">
        <v>1187</v>
      </c>
      <c r="CA79" s="453">
        <v>4099.3550556198688</v>
      </c>
      <c r="CB79" s="133">
        <v>5.4592383068903683E-2</v>
      </c>
      <c r="CC79" s="132">
        <v>-3589.65</v>
      </c>
      <c r="CD79" s="132">
        <v>549823.28250868223</v>
      </c>
      <c r="CE79" s="132">
        <v>0</v>
      </c>
      <c r="CF79" s="132">
        <v>549823.28250868223</v>
      </c>
      <c r="CG79" s="132">
        <f t="shared" si="2"/>
        <v>100541.88000000002</v>
      </c>
      <c r="CH79" s="132">
        <f t="shared" si="3"/>
        <v>7232.76</v>
      </c>
      <c r="CI79" s="132">
        <v>0</v>
      </c>
      <c r="CJ79" s="132">
        <v>100541.88000000002</v>
      </c>
      <c r="CK79" s="132">
        <v>7232.76</v>
      </c>
    </row>
    <row r="80" spans="1:89" ht="15" hidden="1" customHeight="1" x14ac:dyDescent="0.25">
      <c r="A80" s="135">
        <f>VLOOKUP(D80,'DfE No.'!C:E,3,FALSE)</f>
        <v>457</v>
      </c>
      <c r="B80" s="135">
        <f>VLOOKUP(D80,'Adjusted Factors 19-20'!C:F,4,FALSE)</f>
        <v>0</v>
      </c>
      <c r="C80" s="135">
        <v>124702</v>
      </c>
      <c r="D80" s="135">
        <v>9353036</v>
      </c>
      <c r="E80" s="134" t="s">
        <v>1208</v>
      </c>
      <c r="F80" s="452">
        <v>169</v>
      </c>
      <c r="G80" s="452">
        <v>169</v>
      </c>
      <c r="H80" s="452">
        <v>0</v>
      </c>
      <c r="I80" s="132">
        <v>468772.2</v>
      </c>
      <c r="J80" s="132">
        <v>0</v>
      </c>
      <c r="K80" s="132">
        <v>0</v>
      </c>
      <c r="L80" s="132">
        <v>5279.9999999999991</v>
      </c>
      <c r="M80" s="132">
        <v>0</v>
      </c>
      <c r="N80" s="132">
        <v>9289.9401197604784</v>
      </c>
      <c r="O80" s="132">
        <v>0</v>
      </c>
      <c r="P80" s="132">
        <v>599.99999999999909</v>
      </c>
      <c r="Q80" s="132">
        <v>479.9999999999992</v>
      </c>
      <c r="R80" s="132">
        <v>1799.999999999997</v>
      </c>
      <c r="S80" s="132">
        <v>0</v>
      </c>
      <c r="T80" s="132">
        <v>0</v>
      </c>
      <c r="U80" s="132">
        <v>0</v>
      </c>
      <c r="V80" s="132">
        <v>0</v>
      </c>
      <c r="W80" s="132">
        <v>0</v>
      </c>
      <c r="X80" s="132">
        <v>0</v>
      </c>
      <c r="Y80" s="132">
        <v>0</v>
      </c>
      <c r="Z80" s="132">
        <v>0</v>
      </c>
      <c r="AA80" s="132">
        <v>0</v>
      </c>
      <c r="AB80" s="132">
        <v>1878.4532374100686</v>
      </c>
      <c r="AC80" s="132">
        <v>0</v>
      </c>
      <c r="AD80" s="132">
        <v>0</v>
      </c>
      <c r="AE80" s="132">
        <v>46500.999999999956</v>
      </c>
      <c r="AF80" s="132">
        <v>0</v>
      </c>
      <c r="AG80" s="132">
        <v>0</v>
      </c>
      <c r="AH80" s="132">
        <v>0</v>
      </c>
      <c r="AI80" s="132">
        <v>110000</v>
      </c>
      <c r="AJ80" s="132">
        <v>0</v>
      </c>
      <c r="AK80" s="132">
        <v>0</v>
      </c>
      <c r="AL80" s="132">
        <v>0</v>
      </c>
      <c r="AM80" s="132">
        <v>16065.84</v>
      </c>
      <c r="AN80" s="132">
        <v>0</v>
      </c>
      <c r="AO80" s="132">
        <v>0</v>
      </c>
      <c r="AP80" s="132">
        <v>0</v>
      </c>
      <c r="AQ80" s="132">
        <v>0</v>
      </c>
      <c r="AR80" s="132">
        <v>0</v>
      </c>
      <c r="AS80" s="132">
        <v>0</v>
      </c>
      <c r="AT80" s="132">
        <v>0</v>
      </c>
      <c r="AU80" s="132">
        <v>0</v>
      </c>
      <c r="AV80" s="132">
        <v>468772.2</v>
      </c>
      <c r="AW80" s="132">
        <v>65829.393357170498</v>
      </c>
      <c r="AX80" s="132">
        <v>126065.84</v>
      </c>
      <c r="AY80" s="132">
        <v>65224.970059880194</v>
      </c>
      <c r="AZ80" s="453">
        <v>660667.43335717043</v>
      </c>
      <c r="BA80" s="453">
        <v>644601.59335717047</v>
      </c>
      <c r="BB80" s="453">
        <v>3500</v>
      </c>
      <c r="BC80" s="453">
        <v>591500</v>
      </c>
      <c r="BD80" s="453">
        <v>0</v>
      </c>
      <c r="BE80" s="453">
        <v>0</v>
      </c>
      <c r="BF80" s="453">
        <v>660667.43335717043</v>
      </c>
      <c r="BG80" s="453" t="s">
        <v>13</v>
      </c>
      <c r="BH80" s="453" t="s">
        <v>13</v>
      </c>
      <c r="BI80" s="453" t="s">
        <v>13</v>
      </c>
      <c r="BJ80" s="133" t="s">
        <v>13</v>
      </c>
      <c r="BK80" s="454" t="s">
        <v>13</v>
      </c>
      <c r="BL80" s="453">
        <v>660667.43335717043</v>
      </c>
      <c r="BM80" s="132">
        <v>660667.43335717043</v>
      </c>
      <c r="BN80" s="132">
        <v>0</v>
      </c>
      <c r="BO80" s="453">
        <v>607565.84</v>
      </c>
      <c r="BP80" s="453">
        <v>481499.99999999994</v>
      </c>
      <c r="BQ80" s="132">
        <v>534601.59335717047</v>
      </c>
      <c r="BR80" s="132">
        <v>3163.3230376163933</v>
      </c>
      <c r="BS80" s="132">
        <v>3052.28595497076</v>
      </c>
      <c r="BT80" s="133">
        <v>3.6378335543825871E-2</v>
      </c>
      <c r="BU80" s="133">
        <v>-3.5700716287651027E-3</v>
      </c>
      <c r="BV80" s="133">
        <v>0</v>
      </c>
      <c r="BW80" s="132">
        <v>-1841.5726339315631</v>
      </c>
      <c r="BX80" s="453">
        <v>658825.8607232389</v>
      </c>
      <c r="BY80" s="453">
        <v>3803.313732090171</v>
      </c>
      <c r="BZ80" s="453" t="s">
        <v>1187</v>
      </c>
      <c r="CA80" s="453">
        <v>3898.3778741020055</v>
      </c>
      <c r="CB80" s="133">
        <v>2.8324580766161844E-2</v>
      </c>
      <c r="CC80" s="132">
        <v>-4493.71</v>
      </c>
      <c r="CD80" s="132">
        <v>654332.15072323894</v>
      </c>
      <c r="CE80" s="132">
        <v>0</v>
      </c>
      <c r="CF80" s="132">
        <v>654332.15072323894</v>
      </c>
      <c r="CG80" s="132">
        <f t="shared" si="2"/>
        <v>28507.660000000033</v>
      </c>
      <c r="CH80" s="132">
        <f t="shared" si="3"/>
        <v>4962.25</v>
      </c>
      <c r="CI80" s="132">
        <v>0</v>
      </c>
      <c r="CJ80" s="132">
        <v>28507.660000000033</v>
      </c>
      <c r="CK80" s="132">
        <v>4962.25</v>
      </c>
    </row>
    <row r="81" spans="1:89" ht="15" hidden="1" customHeight="1" x14ac:dyDescent="0.25">
      <c r="A81" s="135">
        <f>VLOOKUP(D81,'DfE No.'!C:E,3,FALSE)</f>
        <v>458</v>
      </c>
      <c r="B81" s="135">
        <f>VLOOKUP(D81,'Adjusted Factors 19-20'!C:F,4,FALSE)</f>
        <v>0</v>
      </c>
      <c r="C81" s="135">
        <v>124703</v>
      </c>
      <c r="D81" s="135">
        <v>9353037</v>
      </c>
      <c r="E81" s="134" t="s">
        <v>1209</v>
      </c>
      <c r="F81" s="452">
        <v>87</v>
      </c>
      <c r="G81" s="452">
        <v>87</v>
      </c>
      <c r="H81" s="452">
        <v>0</v>
      </c>
      <c r="I81" s="132">
        <v>241320.6</v>
      </c>
      <c r="J81" s="132">
        <v>0</v>
      </c>
      <c r="K81" s="132">
        <v>0</v>
      </c>
      <c r="L81" s="132">
        <v>1760.0000000000011</v>
      </c>
      <c r="M81" s="132">
        <v>0</v>
      </c>
      <c r="N81" s="132">
        <v>5872.5</v>
      </c>
      <c r="O81" s="132">
        <v>0</v>
      </c>
      <c r="P81" s="132">
        <v>202.32558139534908</v>
      </c>
      <c r="Q81" s="132">
        <v>0</v>
      </c>
      <c r="R81" s="132">
        <v>0</v>
      </c>
      <c r="S81" s="132">
        <v>0</v>
      </c>
      <c r="T81" s="132">
        <v>0</v>
      </c>
      <c r="U81" s="132">
        <v>0</v>
      </c>
      <c r="V81" s="132">
        <v>0</v>
      </c>
      <c r="W81" s="132">
        <v>0</v>
      </c>
      <c r="X81" s="132">
        <v>0</v>
      </c>
      <c r="Y81" s="132">
        <v>0</v>
      </c>
      <c r="Z81" s="132">
        <v>0</v>
      </c>
      <c r="AA81" s="132">
        <v>0</v>
      </c>
      <c r="AB81" s="132">
        <v>605.47297297297234</v>
      </c>
      <c r="AC81" s="132">
        <v>0</v>
      </c>
      <c r="AD81" s="132">
        <v>0</v>
      </c>
      <c r="AE81" s="132">
        <v>27168.166666666708</v>
      </c>
      <c r="AF81" s="132">
        <v>0</v>
      </c>
      <c r="AG81" s="132">
        <v>0</v>
      </c>
      <c r="AH81" s="132">
        <v>0</v>
      </c>
      <c r="AI81" s="132">
        <v>110000</v>
      </c>
      <c r="AJ81" s="132">
        <v>0</v>
      </c>
      <c r="AK81" s="132">
        <v>0</v>
      </c>
      <c r="AL81" s="132">
        <v>0</v>
      </c>
      <c r="AM81" s="132">
        <v>8243.3804600000003</v>
      </c>
      <c r="AN81" s="132">
        <v>0</v>
      </c>
      <c r="AO81" s="132">
        <v>0</v>
      </c>
      <c r="AP81" s="132">
        <v>0</v>
      </c>
      <c r="AQ81" s="132">
        <v>0</v>
      </c>
      <c r="AR81" s="132">
        <v>0</v>
      </c>
      <c r="AS81" s="132">
        <v>0</v>
      </c>
      <c r="AT81" s="132">
        <v>0</v>
      </c>
      <c r="AU81" s="132">
        <v>0</v>
      </c>
      <c r="AV81" s="132">
        <v>241320.6</v>
      </c>
      <c r="AW81" s="132">
        <v>35608.465221035032</v>
      </c>
      <c r="AX81" s="132">
        <v>118243.38046</v>
      </c>
      <c r="AY81" s="132">
        <v>41084.57945736438</v>
      </c>
      <c r="AZ81" s="453">
        <v>395172.44568103505</v>
      </c>
      <c r="BA81" s="453">
        <v>386929.06522103504</v>
      </c>
      <c r="BB81" s="453">
        <v>3500</v>
      </c>
      <c r="BC81" s="453">
        <v>304500</v>
      </c>
      <c r="BD81" s="453">
        <v>0</v>
      </c>
      <c r="BE81" s="453">
        <v>0</v>
      </c>
      <c r="BF81" s="453">
        <v>395172.44568103505</v>
      </c>
      <c r="BG81" s="453" t="s">
        <v>13</v>
      </c>
      <c r="BH81" s="453" t="s">
        <v>13</v>
      </c>
      <c r="BI81" s="453" t="s">
        <v>13</v>
      </c>
      <c r="BJ81" s="133" t="s">
        <v>13</v>
      </c>
      <c r="BK81" s="454" t="s">
        <v>13</v>
      </c>
      <c r="BL81" s="453">
        <v>395172.44568103505</v>
      </c>
      <c r="BM81" s="132">
        <v>395172.44568103505</v>
      </c>
      <c r="BN81" s="132">
        <v>0</v>
      </c>
      <c r="BO81" s="453">
        <v>312743.38046000001</v>
      </c>
      <c r="BP81" s="453">
        <v>194500</v>
      </c>
      <c r="BQ81" s="132">
        <v>276929.06522103504</v>
      </c>
      <c r="BR81" s="132">
        <v>3183.092703690058</v>
      </c>
      <c r="BS81" s="132">
        <v>3040.768130927835</v>
      </c>
      <c r="BT81" s="133">
        <v>4.6805467116887725E-2</v>
      </c>
      <c r="BU81" s="133">
        <v>-4.5933621680901452E-3</v>
      </c>
      <c r="BV81" s="133">
        <v>0</v>
      </c>
      <c r="BW81" s="132">
        <v>-1215.1593886248147</v>
      </c>
      <c r="BX81" s="453">
        <v>393957.28629241022</v>
      </c>
      <c r="BY81" s="453">
        <v>4433.4931704874734</v>
      </c>
      <c r="BZ81" s="453" t="s">
        <v>1187</v>
      </c>
      <c r="CA81" s="453">
        <v>4528.2446700277042</v>
      </c>
      <c r="CB81" s="133">
        <v>6.3481832461399934E-2</v>
      </c>
      <c r="CC81" s="132">
        <v>-2313.33</v>
      </c>
      <c r="CD81" s="132">
        <v>391643.95629241021</v>
      </c>
      <c r="CE81" s="132">
        <v>0</v>
      </c>
      <c r="CF81" s="132">
        <v>391643.95629241021</v>
      </c>
      <c r="CG81" s="132">
        <f t="shared" si="2"/>
        <v>32836.229999999981</v>
      </c>
      <c r="CH81" s="132">
        <f t="shared" si="3"/>
        <v>22941.56</v>
      </c>
      <c r="CI81" s="132">
        <v>0</v>
      </c>
      <c r="CJ81" s="132">
        <v>32836.229999999981</v>
      </c>
      <c r="CK81" s="132">
        <v>22941.56</v>
      </c>
    </row>
    <row r="82" spans="1:89" ht="15" hidden="1" customHeight="1" x14ac:dyDescent="0.25">
      <c r="A82" s="135">
        <f>VLOOKUP(D82,'DfE No.'!C:E,3,FALSE)</f>
        <v>308</v>
      </c>
      <c r="B82" s="135">
        <f>VLOOKUP(D82,'Adjusted Factors 19-20'!C:F,4,FALSE)</f>
        <v>0</v>
      </c>
      <c r="C82" s="135">
        <v>124705</v>
      </c>
      <c r="D82" s="135">
        <v>9353042</v>
      </c>
      <c r="E82" s="134" t="s">
        <v>1210</v>
      </c>
      <c r="F82" s="452">
        <v>69</v>
      </c>
      <c r="G82" s="452">
        <v>69</v>
      </c>
      <c r="H82" s="452">
        <v>0</v>
      </c>
      <c r="I82" s="132">
        <v>191392.2</v>
      </c>
      <c r="J82" s="132">
        <v>0</v>
      </c>
      <c r="K82" s="132">
        <v>0</v>
      </c>
      <c r="L82" s="132">
        <v>2639.9999999999991</v>
      </c>
      <c r="M82" s="132">
        <v>0</v>
      </c>
      <c r="N82" s="132">
        <v>3477.6000000000004</v>
      </c>
      <c r="O82" s="132">
        <v>0</v>
      </c>
      <c r="P82" s="132">
        <v>0</v>
      </c>
      <c r="Q82" s="132">
        <v>0</v>
      </c>
      <c r="R82" s="132">
        <v>0</v>
      </c>
      <c r="S82" s="132">
        <v>0</v>
      </c>
      <c r="T82" s="132">
        <v>0</v>
      </c>
      <c r="U82" s="132">
        <v>0</v>
      </c>
      <c r="V82" s="132">
        <v>0</v>
      </c>
      <c r="W82" s="132">
        <v>0</v>
      </c>
      <c r="X82" s="132">
        <v>0</v>
      </c>
      <c r="Y82" s="132">
        <v>0</v>
      </c>
      <c r="Z82" s="132">
        <v>0</v>
      </c>
      <c r="AA82" s="132">
        <v>0</v>
      </c>
      <c r="AB82" s="132">
        <v>0</v>
      </c>
      <c r="AC82" s="132">
        <v>0</v>
      </c>
      <c r="AD82" s="132">
        <v>0</v>
      </c>
      <c r="AE82" s="132">
        <v>5976.1016949152536</v>
      </c>
      <c r="AF82" s="132">
        <v>0</v>
      </c>
      <c r="AG82" s="132">
        <v>0</v>
      </c>
      <c r="AH82" s="132">
        <v>0</v>
      </c>
      <c r="AI82" s="132">
        <v>110000</v>
      </c>
      <c r="AJ82" s="132">
        <v>25000</v>
      </c>
      <c r="AK82" s="132">
        <v>0</v>
      </c>
      <c r="AL82" s="132">
        <v>0</v>
      </c>
      <c r="AM82" s="132">
        <v>3108.9035600000002</v>
      </c>
      <c r="AN82" s="132">
        <v>0</v>
      </c>
      <c r="AO82" s="132">
        <v>0</v>
      </c>
      <c r="AP82" s="132">
        <v>0</v>
      </c>
      <c r="AQ82" s="132">
        <v>5022</v>
      </c>
      <c r="AR82" s="132">
        <v>0</v>
      </c>
      <c r="AS82" s="132">
        <v>0</v>
      </c>
      <c r="AT82" s="132">
        <v>0</v>
      </c>
      <c r="AU82" s="132">
        <v>0</v>
      </c>
      <c r="AV82" s="132">
        <v>191392.2</v>
      </c>
      <c r="AW82" s="132">
        <v>12093.701694915253</v>
      </c>
      <c r="AX82" s="132">
        <v>143130.90356000001</v>
      </c>
      <c r="AY82" s="132">
        <v>19033.901694915254</v>
      </c>
      <c r="AZ82" s="453">
        <v>346616.80525491526</v>
      </c>
      <c r="BA82" s="453">
        <v>343507.90169491526</v>
      </c>
      <c r="BB82" s="453">
        <v>3500</v>
      </c>
      <c r="BC82" s="453">
        <v>241500</v>
      </c>
      <c r="BD82" s="453">
        <v>0</v>
      </c>
      <c r="BE82" s="453">
        <v>0</v>
      </c>
      <c r="BF82" s="453">
        <v>346616.80525491526</v>
      </c>
      <c r="BG82" s="453" t="s">
        <v>13</v>
      </c>
      <c r="BH82" s="453" t="s">
        <v>13</v>
      </c>
      <c r="BI82" s="453" t="s">
        <v>13</v>
      </c>
      <c r="BJ82" s="133" t="s">
        <v>13</v>
      </c>
      <c r="BK82" s="454" t="s">
        <v>13</v>
      </c>
      <c r="BL82" s="453">
        <v>346616.80525491526</v>
      </c>
      <c r="BM82" s="132">
        <v>346616.80525491526</v>
      </c>
      <c r="BN82" s="132">
        <v>0</v>
      </c>
      <c r="BO82" s="453">
        <v>244608.90356000001</v>
      </c>
      <c r="BP82" s="453">
        <v>106500</v>
      </c>
      <c r="BQ82" s="132">
        <v>208507.90169491526</v>
      </c>
      <c r="BR82" s="132">
        <v>3021.8536477523949</v>
      </c>
      <c r="BS82" s="132">
        <v>2790.7249181818183</v>
      </c>
      <c r="BT82" s="133">
        <v>8.2820319575301934E-2</v>
      </c>
      <c r="BU82" s="133">
        <v>-8.1277625482572783E-3</v>
      </c>
      <c r="BV82" s="133">
        <v>0</v>
      </c>
      <c r="BW82" s="132">
        <v>-1565.0821136015711</v>
      </c>
      <c r="BX82" s="453">
        <v>345051.72314131371</v>
      </c>
      <c r="BY82" s="453">
        <v>4955.6930374103431</v>
      </c>
      <c r="BZ82" s="453" t="s">
        <v>1187</v>
      </c>
      <c r="CA82" s="453">
        <v>5000.7496107436773</v>
      </c>
      <c r="CB82" s="133">
        <v>9.1038227778069247E-2</v>
      </c>
      <c r="CC82" s="132">
        <v>-1834.71</v>
      </c>
      <c r="CD82" s="132">
        <v>343217.01314131368</v>
      </c>
      <c r="CE82" s="132">
        <v>0</v>
      </c>
      <c r="CF82" s="132">
        <v>343217.01314131368</v>
      </c>
      <c r="CG82" s="132">
        <f t="shared" si="2"/>
        <v>71420.689999999973</v>
      </c>
      <c r="CH82" s="132">
        <f t="shared" si="3"/>
        <v>12559.16</v>
      </c>
      <c r="CI82" s="132">
        <v>0</v>
      </c>
      <c r="CJ82" s="132">
        <v>71420.689999999973</v>
      </c>
      <c r="CK82" s="132">
        <v>12559.16</v>
      </c>
    </row>
    <row r="83" spans="1:89" ht="15" hidden="1" customHeight="1" x14ac:dyDescent="0.25">
      <c r="A83" s="135">
        <f>VLOOKUP(D83,'DfE No.'!C:E,3,FALSE)</f>
        <v>468</v>
      </c>
      <c r="B83" s="135">
        <f>VLOOKUP(D83,'Adjusted Factors 19-20'!C:F,4,FALSE)</f>
        <v>0</v>
      </c>
      <c r="C83" s="135">
        <v>124706</v>
      </c>
      <c r="D83" s="135">
        <v>9353043</v>
      </c>
      <c r="E83" s="134" t="s">
        <v>1211</v>
      </c>
      <c r="F83" s="452">
        <v>173</v>
      </c>
      <c r="G83" s="452">
        <v>173</v>
      </c>
      <c r="H83" s="452">
        <v>0</v>
      </c>
      <c r="I83" s="132">
        <v>479867.4</v>
      </c>
      <c r="J83" s="132">
        <v>0</v>
      </c>
      <c r="K83" s="132">
        <v>0</v>
      </c>
      <c r="L83" s="132">
        <v>5280.0000000000018</v>
      </c>
      <c r="M83" s="132">
        <v>0</v>
      </c>
      <c r="N83" s="132">
        <v>12208.295454545454</v>
      </c>
      <c r="O83" s="132">
        <v>0</v>
      </c>
      <c r="P83" s="132">
        <v>809.35672514619966</v>
      </c>
      <c r="Q83" s="132">
        <v>0</v>
      </c>
      <c r="R83" s="132">
        <v>364.21052631578959</v>
      </c>
      <c r="S83" s="132">
        <v>0</v>
      </c>
      <c r="T83" s="132">
        <v>0</v>
      </c>
      <c r="U83" s="132">
        <v>0</v>
      </c>
      <c r="V83" s="132">
        <v>0</v>
      </c>
      <c r="W83" s="132">
        <v>0</v>
      </c>
      <c r="X83" s="132">
        <v>0</v>
      </c>
      <c r="Y83" s="132">
        <v>0</v>
      </c>
      <c r="Z83" s="132">
        <v>0</v>
      </c>
      <c r="AA83" s="132">
        <v>0</v>
      </c>
      <c r="AB83" s="132">
        <v>574.80645161290352</v>
      </c>
      <c r="AC83" s="132">
        <v>0</v>
      </c>
      <c r="AD83" s="132">
        <v>0</v>
      </c>
      <c r="AE83" s="132">
        <v>45396.135135135177</v>
      </c>
      <c r="AF83" s="132">
        <v>0</v>
      </c>
      <c r="AG83" s="132">
        <v>0</v>
      </c>
      <c r="AH83" s="132">
        <v>0</v>
      </c>
      <c r="AI83" s="132">
        <v>110000</v>
      </c>
      <c r="AJ83" s="132">
        <v>0</v>
      </c>
      <c r="AK83" s="132">
        <v>0</v>
      </c>
      <c r="AL83" s="132">
        <v>0</v>
      </c>
      <c r="AM83" s="132">
        <v>28805.74452</v>
      </c>
      <c r="AN83" s="132">
        <v>0</v>
      </c>
      <c r="AO83" s="132">
        <v>0</v>
      </c>
      <c r="AP83" s="132">
        <v>0</v>
      </c>
      <c r="AQ83" s="132">
        <v>0</v>
      </c>
      <c r="AR83" s="132">
        <v>0</v>
      </c>
      <c r="AS83" s="132">
        <v>0</v>
      </c>
      <c r="AT83" s="132">
        <v>0</v>
      </c>
      <c r="AU83" s="132">
        <v>0</v>
      </c>
      <c r="AV83" s="132">
        <v>479867.4</v>
      </c>
      <c r="AW83" s="132">
        <v>64632.804292755529</v>
      </c>
      <c r="AX83" s="132">
        <v>138805.74452000001</v>
      </c>
      <c r="AY83" s="132">
        <v>64726.066488138902</v>
      </c>
      <c r="AZ83" s="453">
        <v>683305.94881275552</v>
      </c>
      <c r="BA83" s="453">
        <v>654500.20429275557</v>
      </c>
      <c r="BB83" s="453">
        <v>3500</v>
      </c>
      <c r="BC83" s="453">
        <v>605500</v>
      </c>
      <c r="BD83" s="453">
        <v>0</v>
      </c>
      <c r="BE83" s="453">
        <v>0</v>
      </c>
      <c r="BF83" s="453">
        <v>683305.94881275552</v>
      </c>
      <c r="BG83" s="453" t="s">
        <v>13</v>
      </c>
      <c r="BH83" s="453" t="s">
        <v>13</v>
      </c>
      <c r="BI83" s="453" t="s">
        <v>13</v>
      </c>
      <c r="BJ83" s="133" t="s">
        <v>13</v>
      </c>
      <c r="BK83" s="454" t="s">
        <v>13</v>
      </c>
      <c r="BL83" s="453">
        <v>683305.94881275552</v>
      </c>
      <c r="BM83" s="132">
        <v>683305.94881275552</v>
      </c>
      <c r="BN83" s="132">
        <v>0</v>
      </c>
      <c r="BO83" s="453">
        <v>634305.74451999995</v>
      </c>
      <c r="BP83" s="453">
        <v>495499.99999999994</v>
      </c>
      <c r="BQ83" s="132">
        <v>544500.20429275557</v>
      </c>
      <c r="BR83" s="132">
        <v>3147.4000248136163</v>
      </c>
      <c r="BS83" s="132">
        <v>3004.3257111111111</v>
      </c>
      <c r="BT83" s="133">
        <v>4.7622770451740057E-2</v>
      </c>
      <c r="BU83" s="133">
        <v>-4.673570110653549E-3</v>
      </c>
      <c r="BV83" s="133">
        <v>0</v>
      </c>
      <c r="BW83" s="132">
        <v>-2429.0803443782165</v>
      </c>
      <c r="BX83" s="453">
        <v>680876.86846837727</v>
      </c>
      <c r="BY83" s="453">
        <v>3769.1972482565161</v>
      </c>
      <c r="BZ83" s="453" t="s">
        <v>1187</v>
      </c>
      <c r="CA83" s="453">
        <v>3935.7044420137413</v>
      </c>
      <c r="CB83" s="133">
        <v>5.3843881056940379E-2</v>
      </c>
      <c r="CC83" s="132">
        <v>-4600.07</v>
      </c>
      <c r="CD83" s="132">
        <v>676276.79846837732</v>
      </c>
      <c r="CE83" s="132">
        <v>0</v>
      </c>
      <c r="CF83" s="132">
        <v>676276.79846837732</v>
      </c>
      <c r="CG83" s="132">
        <f t="shared" si="2"/>
        <v>85437.410000000033</v>
      </c>
      <c r="CH83" s="132">
        <f t="shared" si="3"/>
        <v>7012.5</v>
      </c>
      <c r="CI83" s="132">
        <v>0</v>
      </c>
      <c r="CJ83" s="132">
        <v>85437.410000000033</v>
      </c>
      <c r="CK83" s="132">
        <v>7012.5</v>
      </c>
    </row>
    <row r="84" spans="1:89" ht="15" hidden="1" customHeight="1" x14ac:dyDescent="0.25">
      <c r="A84" s="135">
        <f>VLOOKUP(D84,'DfE No.'!C:E,3,FALSE)</f>
        <v>478</v>
      </c>
      <c r="B84" s="135">
        <f>VLOOKUP(D84,'Adjusted Factors 19-20'!C:F,4,FALSE)</f>
        <v>0</v>
      </c>
      <c r="C84" s="135">
        <v>124709</v>
      </c>
      <c r="D84" s="135">
        <v>9353048</v>
      </c>
      <c r="E84" s="134" t="s">
        <v>1212</v>
      </c>
      <c r="F84" s="452">
        <v>190</v>
      </c>
      <c r="G84" s="452">
        <v>190</v>
      </c>
      <c r="H84" s="452">
        <v>0</v>
      </c>
      <c r="I84" s="132">
        <v>527022</v>
      </c>
      <c r="J84" s="132">
        <v>0</v>
      </c>
      <c r="K84" s="132">
        <v>0</v>
      </c>
      <c r="L84" s="132">
        <v>5720.0000000000036</v>
      </c>
      <c r="M84" s="132">
        <v>0</v>
      </c>
      <c r="N84" s="132">
        <v>11013.559322033898</v>
      </c>
      <c r="O84" s="132">
        <v>0</v>
      </c>
      <c r="P84" s="132">
        <v>199.99999999999994</v>
      </c>
      <c r="Q84" s="132">
        <v>0</v>
      </c>
      <c r="R84" s="132">
        <v>0</v>
      </c>
      <c r="S84" s="132">
        <v>0</v>
      </c>
      <c r="T84" s="132">
        <v>0</v>
      </c>
      <c r="U84" s="132">
        <v>0</v>
      </c>
      <c r="V84" s="132">
        <v>0</v>
      </c>
      <c r="W84" s="132">
        <v>0</v>
      </c>
      <c r="X84" s="132">
        <v>0</v>
      </c>
      <c r="Y84" s="132">
        <v>0</v>
      </c>
      <c r="Z84" s="132">
        <v>0</v>
      </c>
      <c r="AA84" s="132">
        <v>0</v>
      </c>
      <c r="AB84" s="132">
        <v>1834.6875</v>
      </c>
      <c r="AC84" s="132">
        <v>0</v>
      </c>
      <c r="AD84" s="132">
        <v>0</v>
      </c>
      <c r="AE84" s="132">
        <v>59548.533333333391</v>
      </c>
      <c r="AF84" s="132">
        <v>0</v>
      </c>
      <c r="AG84" s="132">
        <v>0</v>
      </c>
      <c r="AH84" s="132">
        <v>0</v>
      </c>
      <c r="AI84" s="132">
        <v>110000</v>
      </c>
      <c r="AJ84" s="132">
        <v>0</v>
      </c>
      <c r="AK84" s="132">
        <v>0</v>
      </c>
      <c r="AL84" s="132">
        <v>0</v>
      </c>
      <c r="AM84" s="132">
        <v>20112.96</v>
      </c>
      <c r="AN84" s="132">
        <v>0</v>
      </c>
      <c r="AO84" s="132">
        <v>0</v>
      </c>
      <c r="AP84" s="132">
        <v>0</v>
      </c>
      <c r="AQ84" s="132">
        <v>0</v>
      </c>
      <c r="AR84" s="132">
        <v>0</v>
      </c>
      <c r="AS84" s="132">
        <v>0</v>
      </c>
      <c r="AT84" s="132">
        <v>0</v>
      </c>
      <c r="AU84" s="132">
        <v>0</v>
      </c>
      <c r="AV84" s="132">
        <v>527022</v>
      </c>
      <c r="AW84" s="132">
        <v>78316.780155367291</v>
      </c>
      <c r="AX84" s="132">
        <v>130112.95999999999</v>
      </c>
      <c r="AY84" s="132">
        <v>78014.312994350345</v>
      </c>
      <c r="AZ84" s="453">
        <v>735451.7401553673</v>
      </c>
      <c r="BA84" s="453">
        <v>715338.78015536733</v>
      </c>
      <c r="BB84" s="453">
        <v>3500</v>
      </c>
      <c r="BC84" s="453">
        <v>665000</v>
      </c>
      <c r="BD84" s="453">
        <v>0</v>
      </c>
      <c r="BE84" s="453">
        <v>0</v>
      </c>
      <c r="BF84" s="453">
        <v>735451.7401553673</v>
      </c>
      <c r="BG84" s="453" t="s">
        <v>13</v>
      </c>
      <c r="BH84" s="453" t="s">
        <v>13</v>
      </c>
      <c r="BI84" s="453" t="s">
        <v>13</v>
      </c>
      <c r="BJ84" s="133" t="s">
        <v>13</v>
      </c>
      <c r="BK84" s="454" t="s">
        <v>13</v>
      </c>
      <c r="BL84" s="453">
        <v>735451.7401553673</v>
      </c>
      <c r="BM84" s="132">
        <v>735451.7401553673</v>
      </c>
      <c r="BN84" s="132">
        <v>0</v>
      </c>
      <c r="BO84" s="453">
        <v>685112.96</v>
      </c>
      <c r="BP84" s="453">
        <v>555000</v>
      </c>
      <c r="BQ84" s="132">
        <v>605338.78015536733</v>
      </c>
      <c r="BR84" s="132">
        <v>3185.9935797650915</v>
      </c>
      <c r="BS84" s="132">
        <v>3033.8877720670389</v>
      </c>
      <c r="BT84" s="133">
        <v>5.013560788190273E-2</v>
      </c>
      <c r="BU84" s="133">
        <v>-4.9201731913886522E-3</v>
      </c>
      <c r="BV84" s="133">
        <v>0</v>
      </c>
      <c r="BW84" s="132">
        <v>-2836.1781235431572</v>
      </c>
      <c r="BX84" s="453">
        <v>732615.56203182414</v>
      </c>
      <c r="BY84" s="453">
        <v>3750.0136949043376</v>
      </c>
      <c r="BZ84" s="453" t="s">
        <v>1187</v>
      </c>
      <c r="CA84" s="453">
        <v>3855.8713791148639</v>
      </c>
      <c r="CB84" s="133">
        <v>2.5946000370965505E-2</v>
      </c>
      <c r="CC84" s="132">
        <v>-5052.1000000000004</v>
      </c>
      <c r="CD84" s="132">
        <v>727563.46203182417</v>
      </c>
      <c r="CE84" s="132">
        <v>0</v>
      </c>
      <c r="CF84" s="132">
        <v>727563.46203182417</v>
      </c>
      <c r="CG84" s="132">
        <f t="shared" si="2"/>
        <v>56130.429999999935</v>
      </c>
      <c r="CH84" s="132">
        <f t="shared" si="3"/>
        <v>387.25</v>
      </c>
      <c r="CI84" s="132">
        <v>0</v>
      </c>
      <c r="CJ84" s="132">
        <v>56130.429999999935</v>
      </c>
      <c r="CK84" s="132">
        <v>387.25</v>
      </c>
    </row>
    <row r="85" spans="1:89" ht="15" hidden="1" customHeight="1" x14ac:dyDescent="0.25">
      <c r="A85" s="135">
        <f>VLOOKUP(D85,'DfE No.'!C:E,3,FALSE)</f>
        <v>488</v>
      </c>
      <c r="B85" s="135">
        <f>VLOOKUP(D85,'Adjusted Factors 19-20'!C:F,4,FALSE)</f>
        <v>0</v>
      </c>
      <c r="C85" s="135">
        <v>124710</v>
      </c>
      <c r="D85" s="135">
        <v>9353049</v>
      </c>
      <c r="E85" s="134" t="s">
        <v>1213</v>
      </c>
      <c r="F85" s="452">
        <v>202</v>
      </c>
      <c r="G85" s="452">
        <v>202</v>
      </c>
      <c r="H85" s="452">
        <v>0</v>
      </c>
      <c r="I85" s="132">
        <v>560307.60000000009</v>
      </c>
      <c r="J85" s="132">
        <v>0</v>
      </c>
      <c r="K85" s="132">
        <v>0</v>
      </c>
      <c r="L85" s="132">
        <v>5720.0000000000036</v>
      </c>
      <c r="M85" s="132">
        <v>0</v>
      </c>
      <c r="N85" s="132">
        <v>13635</v>
      </c>
      <c r="O85" s="132">
        <v>0</v>
      </c>
      <c r="P85" s="132">
        <v>200.99502487562177</v>
      </c>
      <c r="Q85" s="132">
        <v>0</v>
      </c>
      <c r="R85" s="132">
        <v>0</v>
      </c>
      <c r="S85" s="132">
        <v>0</v>
      </c>
      <c r="T85" s="132">
        <v>0</v>
      </c>
      <c r="U85" s="132">
        <v>0</v>
      </c>
      <c r="V85" s="132">
        <v>0</v>
      </c>
      <c r="W85" s="132">
        <v>0</v>
      </c>
      <c r="X85" s="132">
        <v>0</v>
      </c>
      <c r="Y85" s="132">
        <v>0</v>
      </c>
      <c r="Z85" s="132">
        <v>0</v>
      </c>
      <c r="AA85" s="132">
        <v>0</v>
      </c>
      <c r="AB85" s="132">
        <v>604.82558139534854</v>
      </c>
      <c r="AC85" s="132">
        <v>0</v>
      </c>
      <c r="AD85" s="132">
        <v>0</v>
      </c>
      <c r="AE85" s="132">
        <v>72501.166666666628</v>
      </c>
      <c r="AF85" s="132">
        <v>0</v>
      </c>
      <c r="AG85" s="132">
        <v>0</v>
      </c>
      <c r="AH85" s="132">
        <v>0</v>
      </c>
      <c r="AI85" s="132">
        <v>110000</v>
      </c>
      <c r="AJ85" s="132">
        <v>0</v>
      </c>
      <c r="AK85" s="132">
        <v>0</v>
      </c>
      <c r="AL85" s="132">
        <v>0</v>
      </c>
      <c r="AM85" s="132">
        <v>12264</v>
      </c>
      <c r="AN85" s="132">
        <v>0</v>
      </c>
      <c r="AO85" s="132">
        <v>0</v>
      </c>
      <c r="AP85" s="132">
        <v>0</v>
      </c>
      <c r="AQ85" s="132">
        <v>0</v>
      </c>
      <c r="AR85" s="132">
        <v>0</v>
      </c>
      <c r="AS85" s="132">
        <v>0</v>
      </c>
      <c r="AT85" s="132">
        <v>0</v>
      </c>
      <c r="AU85" s="132">
        <v>0</v>
      </c>
      <c r="AV85" s="132">
        <v>560307.60000000009</v>
      </c>
      <c r="AW85" s="132">
        <v>92661.987272937607</v>
      </c>
      <c r="AX85" s="132">
        <v>122264</v>
      </c>
      <c r="AY85" s="132">
        <v>92278.164179104439</v>
      </c>
      <c r="AZ85" s="453">
        <v>775233.58727293764</v>
      </c>
      <c r="BA85" s="453">
        <v>762969.58727293764</v>
      </c>
      <c r="BB85" s="453">
        <v>3500</v>
      </c>
      <c r="BC85" s="453">
        <v>707000</v>
      </c>
      <c r="BD85" s="453">
        <v>0</v>
      </c>
      <c r="BE85" s="453">
        <v>0</v>
      </c>
      <c r="BF85" s="453">
        <v>775233.58727293764</v>
      </c>
      <c r="BG85" s="453" t="s">
        <v>13</v>
      </c>
      <c r="BH85" s="453" t="s">
        <v>13</v>
      </c>
      <c r="BI85" s="453" t="s">
        <v>13</v>
      </c>
      <c r="BJ85" s="133" t="s">
        <v>13</v>
      </c>
      <c r="BK85" s="454" t="s">
        <v>13</v>
      </c>
      <c r="BL85" s="453">
        <v>775233.58727293764</v>
      </c>
      <c r="BM85" s="132">
        <v>775233.58727293764</v>
      </c>
      <c r="BN85" s="132">
        <v>0</v>
      </c>
      <c r="BO85" s="453">
        <v>719264</v>
      </c>
      <c r="BP85" s="453">
        <v>597000</v>
      </c>
      <c r="BQ85" s="132">
        <v>652969.58727293764</v>
      </c>
      <c r="BR85" s="132">
        <v>3232.5227092719683</v>
      </c>
      <c r="BS85" s="132">
        <v>3099.4564827586205</v>
      </c>
      <c r="BT85" s="133">
        <v>4.2932116406072078E-2</v>
      </c>
      <c r="BU85" s="133">
        <v>-4.2132419873776175E-3</v>
      </c>
      <c r="BV85" s="133">
        <v>0</v>
      </c>
      <c r="BW85" s="132">
        <v>-2637.869558624091</v>
      </c>
      <c r="BX85" s="453">
        <v>772595.71771431353</v>
      </c>
      <c r="BY85" s="453">
        <v>3764.0184045263045</v>
      </c>
      <c r="BZ85" s="453" t="s">
        <v>1187</v>
      </c>
      <c r="CA85" s="453">
        <v>3824.7312758134335</v>
      </c>
      <c r="CB85" s="133">
        <v>3.358776635530436E-2</v>
      </c>
      <c r="CC85" s="132">
        <v>-5371.18</v>
      </c>
      <c r="CD85" s="132">
        <v>767224.53771431348</v>
      </c>
      <c r="CE85" s="132">
        <v>0</v>
      </c>
      <c r="CF85" s="132">
        <v>767224.53771431348</v>
      </c>
      <c r="CG85" s="132">
        <f t="shared" si="2"/>
        <v>110962.72999999995</v>
      </c>
      <c r="CH85" s="132">
        <f t="shared" si="3"/>
        <v>6278.72</v>
      </c>
      <c r="CI85" s="132">
        <v>0</v>
      </c>
      <c r="CJ85" s="132">
        <v>110962.72999999995</v>
      </c>
      <c r="CK85" s="132">
        <v>6278.72</v>
      </c>
    </row>
    <row r="86" spans="1:89" ht="15" hidden="1" customHeight="1" x14ac:dyDescent="0.25">
      <c r="A86" s="135">
        <f>VLOOKUP(D86,'DfE No.'!C:E,3,FALSE)</f>
        <v>495</v>
      </c>
      <c r="B86" s="135">
        <f>VLOOKUP(D86,'Adjusted Factors 19-20'!C:F,4,FALSE)</f>
        <v>0</v>
      </c>
      <c r="C86" s="135">
        <v>124712</v>
      </c>
      <c r="D86" s="135">
        <v>9353056</v>
      </c>
      <c r="E86" s="134" t="s">
        <v>1214</v>
      </c>
      <c r="F86" s="452">
        <v>168</v>
      </c>
      <c r="G86" s="452">
        <v>168</v>
      </c>
      <c r="H86" s="452">
        <v>0</v>
      </c>
      <c r="I86" s="132">
        <v>465998.4</v>
      </c>
      <c r="J86" s="132">
        <v>0</v>
      </c>
      <c r="K86" s="132">
        <v>0</v>
      </c>
      <c r="L86" s="132">
        <v>6159.9999999999973</v>
      </c>
      <c r="M86" s="132">
        <v>0</v>
      </c>
      <c r="N86" s="132">
        <v>10193.258426966293</v>
      </c>
      <c r="O86" s="132">
        <v>0</v>
      </c>
      <c r="P86" s="132">
        <v>2011.9760479041922</v>
      </c>
      <c r="Q86" s="132">
        <v>0</v>
      </c>
      <c r="R86" s="132">
        <v>2172.9341317365238</v>
      </c>
      <c r="S86" s="132">
        <v>0</v>
      </c>
      <c r="T86" s="132">
        <v>0</v>
      </c>
      <c r="U86" s="132">
        <v>0</v>
      </c>
      <c r="V86" s="132">
        <v>0</v>
      </c>
      <c r="W86" s="132">
        <v>0</v>
      </c>
      <c r="X86" s="132">
        <v>0</v>
      </c>
      <c r="Y86" s="132">
        <v>0</v>
      </c>
      <c r="Z86" s="132">
        <v>0</v>
      </c>
      <c r="AA86" s="132">
        <v>0</v>
      </c>
      <c r="AB86" s="132">
        <v>1244.8920863309359</v>
      </c>
      <c r="AC86" s="132">
        <v>0</v>
      </c>
      <c r="AD86" s="132">
        <v>0</v>
      </c>
      <c r="AE86" s="132">
        <v>37437.473684210541</v>
      </c>
      <c r="AF86" s="132">
        <v>0</v>
      </c>
      <c r="AG86" s="132">
        <v>0</v>
      </c>
      <c r="AH86" s="132">
        <v>0</v>
      </c>
      <c r="AI86" s="132">
        <v>110000</v>
      </c>
      <c r="AJ86" s="132">
        <v>0</v>
      </c>
      <c r="AK86" s="132">
        <v>0</v>
      </c>
      <c r="AL86" s="132">
        <v>0</v>
      </c>
      <c r="AM86" s="132">
        <v>14594.16</v>
      </c>
      <c r="AN86" s="132">
        <v>0</v>
      </c>
      <c r="AO86" s="132">
        <v>0</v>
      </c>
      <c r="AP86" s="132">
        <v>0</v>
      </c>
      <c r="AQ86" s="132">
        <v>0</v>
      </c>
      <c r="AR86" s="132">
        <v>0</v>
      </c>
      <c r="AS86" s="132">
        <v>0</v>
      </c>
      <c r="AT86" s="132">
        <v>0</v>
      </c>
      <c r="AU86" s="132">
        <v>0</v>
      </c>
      <c r="AV86" s="132">
        <v>465998.4</v>
      </c>
      <c r="AW86" s="132">
        <v>59220.534377148484</v>
      </c>
      <c r="AX86" s="132">
        <v>124594.16</v>
      </c>
      <c r="AY86" s="132">
        <v>57705.557987514047</v>
      </c>
      <c r="AZ86" s="453">
        <v>649813.09437714855</v>
      </c>
      <c r="BA86" s="453">
        <v>635218.93437714851</v>
      </c>
      <c r="BB86" s="453">
        <v>3500</v>
      </c>
      <c r="BC86" s="453">
        <v>588000</v>
      </c>
      <c r="BD86" s="453">
        <v>0</v>
      </c>
      <c r="BE86" s="453">
        <v>0</v>
      </c>
      <c r="BF86" s="453">
        <v>649813.09437714855</v>
      </c>
      <c r="BG86" s="453" t="s">
        <v>13</v>
      </c>
      <c r="BH86" s="453" t="s">
        <v>13</v>
      </c>
      <c r="BI86" s="453" t="s">
        <v>13</v>
      </c>
      <c r="BJ86" s="133" t="s">
        <v>13</v>
      </c>
      <c r="BK86" s="454" t="s">
        <v>13</v>
      </c>
      <c r="BL86" s="453">
        <v>649813.09437714855</v>
      </c>
      <c r="BM86" s="132">
        <v>649813.09437714855</v>
      </c>
      <c r="BN86" s="132">
        <v>0</v>
      </c>
      <c r="BO86" s="453">
        <v>602594.16</v>
      </c>
      <c r="BP86" s="453">
        <v>478000.00000000006</v>
      </c>
      <c r="BQ86" s="132">
        <v>525218.93437714851</v>
      </c>
      <c r="BR86" s="132">
        <v>3126.3031808163601</v>
      </c>
      <c r="BS86" s="132">
        <v>3010.9421955555554</v>
      </c>
      <c r="BT86" s="133">
        <v>3.8313915634477724E-2</v>
      </c>
      <c r="BU86" s="133">
        <v>-3.7600242327954308E-3</v>
      </c>
      <c r="BV86" s="133">
        <v>0</v>
      </c>
      <c r="BW86" s="132">
        <v>-1901.9642239643081</v>
      </c>
      <c r="BX86" s="453">
        <v>647911.13015318429</v>
      </c>
      <c r="BY86" s="453">
        <v>3769.74386995943</v>
      </c>
      <c r="BZ86" s="453" t="s">
        <v>1187</v>
      </c>
      <c r="CA86" s="453">
        <v>3856.6138699594303</v>
      </c>
      <c r="CB86" s="133">
        <v>4.1937588546391513E-2</v>
      </c>
      <c r="CC86" s="132">
        <v>-4467.12</v>
      </c>
      <c r="CD86" s="132">
        <v>643444.0101531843</v>
      </c>
      <c r="CE86" s="132">
        <v>0</v>
      </c>
      <c r="CF86" s="132">
        <v>643444.0101531843</v>
      </c>
      <c r="CG86" s="132">
        <f t="shared" si="2"/>
        <v>39305.230000000032</v>
      </c>
      <c r="CH86" s="132">
        <f t="shared" si="3"/>
        <v>1380.4300000000003</v>
      </c>
      <c r="CI86" s="132">
        <v>0</v>
      </c>
      <c r="CJ86" s="132">
        <v>39305.230000000032</v>
      </c>
      <c r="CK86" s="132">
        <v>1380.4300000000003</v>
      </c>
    </row>
    <row r="87" spans="1:89" ht="15" hidden="1" customHeight="1" x14ac:dyDescent="0.25">
      <c r="A87" s="135">
        <f>VLOOKUP(D87,'DfE No.'!C:E,3,FALSE)</f>
        <v>517</v>
      </c>
      <c r="B87" s="135">
        <f>VLOOKUP(D87,'Adjusted Factors 19-20'!C:F,4,FALSE)</f>
        <v>0</v>
      </c>
      <c r="C87" s="135">
        <v>124717</v>
      </c>
      <c r="D87" s="135">
        <v>9353064</v>
      </c>
      <c r="E87" s="134" t="s">
        <v>1215</v>
      </c>
      <c r="F87" s="452">
        <v>137</v>
      </c>
      <c r="G87" s="452">
        <v>137</v>
      </c>
      <c r="H87" s="452">
        <v>0</v>
      </c>
      <c r="I87" s="132">
        <v>380010.60000000003</v>
      </c>
      <c r="J87" s="132">
        <v>0</v>
      </c>
      <c r="K87" s="132">
        <v>0</v>
      </c>
      <c r="L87" s="132">
        <v>5720</v>
      </c>
      <c r="M87" s="132">
        <v>0</v>
      </c>
      <c r="N87" s="132">
        <v>7505.217391304348</v>
      </c>
      <c r="O87" s="132">
        <v>0</v>
      </c>
      <c r="P87" s="132">
        <v>0</v>
      </c>
      <c r="Q87" s="132">
        <v>0</v>
      </c>
      <c r="R87" s="132">
        <v>0</v>
      </c>
      <c r="S87" s="132">
        <v>0</v>
      </c>
      <c r="T87" s="132">
        <v>0</v>
      </c>
      <c r="U87" s="132">
        <v>0</v>
      </c>
      <c r="V87" s="132">
        <v>0</v>
      </c>
      <c r="W87" s="132">
        <v>0</v>
      </c>
      <c r="X87" s="132">
        <v>0</v>
      </c>
      <c r="Y87" s="132">
        <v>0</v>
      </c>
      <c r="Z87" s="132">
        <v>0</v>
      </c>
      <c r="AA87" s="132">
        <v>0</v>
      </c>
      <c r="AB87" s="132">
        <v>0</v>
      </c>
      <c r="AC87" s="132">
        <v>0</v>
      </c>
      <c r="AD87" s="132">
        <v>0</v>
      </c>
      <c r="AE87" s="132">
        <v>53570.573913043489</v>
      </c>
      <c r="AF87" s="132">
        <v>0</v>
      </c>
      <c r="AG87" s="132">
        <v>0</v>
      </c>
      <c r="AH87" s="132">
        <v>0</v>
      </c>
      <c r="AI87" s="132">
        <v>110000</v>
      </c>
      <c r="AJ87" s="132">
        <v>4272.3631508678163</v>
      </c>
      <c r="AK87" s="132">
        <v>0</v>
      </c>
      <c r="AL87" s="132">
        <v>0</v>
      </c>
      <c r="AM87" s="132">
        <v>10991.170539999999</v>
      </c>
      <c r="AN87" s="132">
        <v>0</v>
      </c>
      <c r="AO87" s="132">
        <v>0</v>
      </c>
      <c r="AP87" s="132">
        <v>0</v>
      </c>
      <c r="AQ87" s="132">
        <v>0</v>
      </c>
      <c r="AR87" s="132">
        <v>0</v>
      </c>
      <c r="AS87" s="132">
        <v>0</v>
      </c>
      <c r="AT87" s="132">
        <v>0</v>
      </c>
      <c r="AU87" s="132">
        <v>0</v>
      </c>
      <c r="AV87" s="132">
        <v>380010.60000000003</v>
      </c>
      <c r="AW87" s="132">
        <v>66795.791304347833</v>
      </c>
      <c r="AX87" s="132">
        <v>125263.53369086783</v>
      </c>
      <c r="AY87" s="132">
        <v>70182.182608695672</v>
      </c>
      <c r="AZ87" s="453">
        <v>572069.92499521573</v>
      </c>
      <c r="BA87" s="453">
        <v>561078.75445521576</v>
      </c>
      <c r="BB87" s="453">
        <v>3500</v>
      </c>
      <c r="BC87" s="453">
        <v>479500</v>
      </c>
      <c r="BD87" s="453">
        <v>0</v>
      </c>
      <c r="BE87" s="453">
        <v>0</v>
      </c>
      <c r="BF87" s="453">
        <v>572069.92499521573</v>
      </c>
      <c r="BG87" s="453" t="s">
        <v>13</v>
      </c>
      <c r="BH87" s="453" t="s">
        <v>13</v>
      </c>
      <c r="BI87" s="453" t="s">
        <v>13</v>
      </c>
      <c r="BJ87" s="133" t="s">
        <v>13</v>
      </c>
      <c r="BK87" s="454" t="s">
        <v>13</v>
      </c>
      <c r="BL87" s="453">
        <v>572069.92499521573</v>
      </c>
      <c r="BM87" s="132">
        <v>572069.92499521561</v>
      </c>
      <c r="BN87" s="132">
        <v>0</v>
      </c>
      <c r="BO87" s="453">
        <v>490491.17054000002</v>
      </c>
      <c r="BP87" s="453">
        <v>365227.63684913219</v>
      </c>
      <c r="BQ87" s="132">
        <v>446806.3913043479</v>
      </c>
      <c r="BR87" s="132">
        <v>3261.3605204696928</v>
      </c>
      <c r="BS87" s="132">
        <v>3069.2651751787571</v>
      </c>
      <c r="BT87" s="133">
        <v>6.2586754264316008E-2</v>
      </c>
      <c r="BU87" s="133">
        <v>-6.1420950792634588E-3</v>
      </c>
      <c r="BV87" s="133">
        <v>0</v>
      </c>
      <c r="BW87" s="132">
        <v>-2582.6854385305596</v>
      </c>
      <c r="BX87" s="453">
        <v>569487.23955668521</v>
      </c>
      <c r="BY87" s="453">
        <v>4076.6136424575566</v>
      </c>
      <c r="BZ87" s="453" t="s">
        <v>1187</v>
      </c>
      <c r="CA87" s="453">
        <v>4156.8411646473369</v>
      </c>
      <c r="CB87" s="133">
        <v>4.0409205168062678E-2</v>
      </c>
      <c r="CC87" s="132">
        <v>-3642.83</v>
      </c>
      <c r="CD87" s="132">
        <v>565844.40955668525</v>
      </c>
      <c r="CE87" s="132">
        <v>0</v>
      </c>
      <c r="CF87" s="132">
        <v>565844.40955668525</v>
      </c>
      <c r="CG87" s="132">
        <f t="shared" si="2"/>
        <v>65891.150000000038</v>
      </c>
      <c r="CH87" s="132">
        <f t="shared" si="3"/>
        <v>23345.759999999998</v>
      </c>
      <c r="CI87" s="132">
        <v>0</v>
      </c>
      <c r="CJ87" s="132">
        <v>65891.150000000038</v>
      </c>
      <c r="CK87" s="132">
        <v>23345.759999999998</v>
      </c>
    </row>
    <row r="88" spans="1:89" ht="15" hidden="1" customHeight="1" x14ac:dyDescent="0.25">
      <c r="A88" s="135">
        <f>VLOOKUP(D88,'DfE No.'!C:E,3,FALSE)</f>
        <v>338</v>
      </c>
      <c r="B88" s="135">
        <f>VLOOKUP(D88,'Adjusted Factors 19-20'!C:F,4,FALSE)</f>
        <v>0</v>
      </c>
      <c r="C88" s="135">
        <v>124718</v>
      </c>
      <c r="D88" s="135">
        <v>9353066</v>
      </c>
      <c r="E88" s="134" t="s">
        <v>1216</v>
      </c>
      <c r="F88" s="452">
        <v>51</v>
      </c>
      <c r="G88" s="452">
        <v>51</v>
      </c>
      <c r="H88" s="452">
        <v>0</v>
      </c>
      <c r="I88" s="132">
        <v>141463.80000000002</v>
      </c>
      <c r="J88" s="132">
        <v>0</v>
      </c>
      <c r="K88" s="132">
        <v>0</v>
      </c>
      <c r="L88" s="132">
        <v>880</v>
      </c>
      <c r="M88" s="132">
        <v>0</v>
      </c>
      <c r="N88" s="132">
        <v>3755.454545454545</v>
      </c>
      <c r="O88" s="132">
        <v>0</v>
      </c>
      <c r="P88" s="132">
        <v>200</v>
      </c>
      <c r="Q88" s="132">
        <v>0</v>
      </c>
      <c r="R88" s="132">
        <v>0</v>
      </c>
      <c r="S88" s="132">
        <v>0</v>
      </c>
      <c r="T88" s="132">
        <v>0</v>
      </c>
      <c r="U88" s="132">
        <v>0</v>
      </c>
      <c r="V88" s="132">
        <v>0</v>
      </c>
      <c r="W88" s="132">
        <v>0</v>
      </c>
      <c r="X88" s="132">
        <v>0</v>
      </c>
      <c r="Y88" s="132">
        <v>0</v>
      </c>
      <c r="Z88" s="132">
        <v>0</v>
      </c>
      <c r="AA88" s="132">
        <v>0</v>
      </c>
      <c r="AB88" s="132">
        <v>625.35714285714266</v>
      </c>
      <c r="AC88" s="132">
        <v>0</v>
      </c>
      <c r="AD88" s="132">
        <v>0</v>
      </c>
      <c r="AE88" s="132">
        <v>20848.800000000003</v>
      </c>
      <c r="AF88" s="132">
        <v>0</v>
      </c>
      <c r="AG88" s="132">
        <v>0</v>
      </c>
      <c r="AH88" s="132">
        <v>0</v>
      </c>
      <c r="AI88" s="132">
        <v>110000</v>
      </c>
      <c r="AJ88" s="132">
        <v>0</v>
      </c>
      <c r="AK88" s="132">
        <v>0</v>
      </c>
      <c r="AL88" s="132">
        <v>0</v>
      </c>
      <c r="AM88" s="132">
        <v>2932.9253800000001</v>
      </c>
      <c r="AN88" s="132">
        <v>0</v>
      </c>
      <c r="AO88" s="132">
        <v>0</v>
      </c>
      <c r="AP88" s="132">
        <v>0</v>
      </c>
      <c r="AQ88" s="132">
        <v>3300</v>
      </c>
      <c r="AR88" s="132">
        <v>0</v>
      </c>
      <c r="AS88" s="132">
        <v>0</v>
      </c>
      <c r="AT88" s="132">
        <v>0</v>
      </c>
      <c r="AU88" s="132">
        <v>0</v>
      </c>
      <c r="AV88" s="132">
        <v>141463.80000000002</v>
      </c>
      <c r="AW88" s="132">
        <v>26309.611688311692</v>
      </c>
      <c r="AX88" s="132">
        <v>116232.92538</v>
      </c>
      <c r="AY88" s="132">
        <v>33265.527272727275</v>
      </c>
      <c r="AZ88" s="453">
        <v>284006.33706831175</v>
      </c>
      <c r="BA88" s="453">
        <v>281073.41168831178</v>
      </c>
      <c r="BB88" s="453">
        <v>3500</v>
      </c>
      <c r="BC88" s="453">
        <v>178500</v>
      </c>
      <c r="BD88" s="453">
        <v>0</v>
      </c>
      <c r="BE88" s="453">
        <v>0</v>
      </c>
      <c r="BF88" s="453">
        <v>284006.33706831175</v>
      </c>
      <c r="BG88" s="453" t="s">
        <v>13</v>
      </c>
      <c r="BH88" s="453" t="s">
        <v>13</v>
      </c>
      <c r="BI88" s="453" t="s">
        <v>13</v>
      </c>
      <c r="BJ88" s="133" t="s">
        <v>13</v>
      </c>
      <c r="BK88" s="454" t="s">
        <v>13</v>
      </c>
      <c r="BL88" s="453">
        <v>284006.33706831175</v>
      </c>
      <c r="BM88" s="132">
        <v>284006.33706831175</v>
      </c>
      <c r="BN88" s="132">
        <v>0</v>
      </c>
      <c r="BO88" s="453">
        <v>181432.92538</v>
      </c>
      <c r="BP88" s="453">
        <v>68500</v>
      </c>
      <c r="BQ88" s="132">
        <v>171073.41168831175</v>
      </c>
      <c r="BR88" s="132">
        <v>3354.380621339446</v>
      </c>
      <c r="BS88" s="132">
        <v>3637.2460195121948</v>
      </c>
      <c r="BT88" s="133">
        <v>-7.7769113404840579E-2</v>
      </c>
      <c r="BU88" s="133">
        <v>6.2769113404840579E-2</v>
      </c>
      <c r="BV88" s="133">
        <v>0</v>
      </c>
      <c r="BW88" s="132">
        <v>11643.642101883363</v>
      </c>
      <c r="BX88" s="453">
        <v>295649.97917019512</v>
      </c>
      <c r="BY88" s="453">
        <v>5739.5500743175517</v>
      </c>
      <c r="BZ88" s="453" t="s">
        <v>1187</v>
      </c>
      <c r="CA88" s="453">
        <v>5797.0584151018647</v>
      </c>
      <c r="CB88" s="133">
        <v>-9.281592237981795E-2</v>
      </c>
      <c r="CC88" s="132">
        <v>-1356.09</v>
      </c>
      <c r="CD88" s="132">
        <v>294293.88917019509</v>
      </c>
      <c r="CE88" s="132">
        <v>0</v>
      </c>
      <c r="CF88" s="132">
        <v>294293.88917019509</v>
      </c>
      <c r="CG88" s="132">
        <f t="shared" si="2"/>
        <v>129022.46999999999</v>
      </c>
      <c r="CH88" s="132">
        <f t="shared" si="3"/>
        <v>8993.33</v>
      </c>
      <c r="CI88" s="132">
        <v>0</v>
      </c>
      <c r="CJ88" s="132">
        <v>129022.46999999999</v>
      </c>
      <c r="CK88" s="132">
        <v>8993.33</v>
      </c>
    </row>
    <row r="89" spans="1:89" ht="15" customHeight="1" x14ac:dyDescent="0.25">
      <c r="A89" s="135">
        <f>VLOOKUP(D89,'DfE No.'!C:E,3,FALSE)</f>
        <v>202</v>
      </c>
      <c r="B89" s="135">
        <f>VLOOKUP(D89,'Adjusted Factors 19-20'!C:F,4,FALSE)</f>
        <v>0</v>
      </c>
      <c r="C89" s="135">
        <v>124719</v>
      </c>
      <c r="D89" s="135">
        <v>9353074</v>
      </c>
      <c r="E89" s="134" t="s">
        <v>1217</v>
      </c>
      <c r="F89" s="452">
        <v>49</v>
      </c>
      <c r="G89" s="452">
        <v>49</v>
      </c>
      <c r="H89" s="452">
        <v>0</v>
      </c>
      <c r="I89" s="132">
        <v>135916.20000000001</v>
      </c>
      <c r="J89" s="132">
        <v>0</v>
      </c>
      <c r="K89" s="132">
        <v>0</v>
      </c>
      <c r="L89" s="132">
        <v>5279.99999999999</v>
      </c>
      <c r="M89" s="132">
        <v>0</v>
      </c>
      <c r="N89" s="132">
        <v>6479.9999999999873</v>
      </c>
      <c r="O89" s="132">
        <v>0</v>
      </c>
      <c r="P89" s="132">
        <v>0</v>
      </c>
      <c r="Q89" s="132">
        <v>0</v>
      </c>
      <c r="R89" s="132">
        <v>0</v>
      </c>
      <c r="S89" s="132">
        <v>779.99999999999909</v>
      </c>
      <c r="T89" s="132">
        <v>0</v>
      </c>
      <c r="U89" s="132">
        <v>0</v>
      </c>
      <c r="V89" s="132">
        <v>0</v>
      </c>
      <c r="W89" s="132">
        <v>0</v>
      </c>
      <c r="X89" s="132">
        <v>0</v>
      </c>
      <c r="Y89" s="132">
        <v>0</v>
      </c>
      <c r="Z89" s="132">
        <v>0</v>
      </c>
      <c r="AA89" s="132">
        <v>0</v>
      </c>
      <c r="AB89" s="132">
        <v>0</v>
      </c>
      <c r="AC89" s="132">
        <v>0</v>
      </c>
      <c r="AD89" s="132">
        <v>0</v>
      </c>
      <c r="AE89" s="132">
        <v>21828.8717948718</v>
      </c>
      <c r="AF89" s="132">
        <v>0</v>
      </c>
      <c r="AG89" s="132">
        <v>0</v>
      </c>
      <c r="AH89" s="132">
        <v>0</v>
      </c>
      <c r="AI89" s="132">
        <v>110000</v>
      </c>
      <c r="AJ89" s="132">
        <v>25000</v>
      </c>
      <c r="AK89" s="132">
        <v>0</v>
      </c>
      <c r="AL89" s="132">
        <v>0</v>
      </c>
      <c r="AM89" s="132">
        <v>8065.56268</v>
      </c>
      <c r="AN89" s="132">
        <v>0</v>
      </c>
      <c r="AO89" s="132">
        <v>0</v>
      </c>
      <c r="AP89" s="132">
        <v>0</v>
      </c>
      <c r="AQ89" s="132">
        <v>0</v>
      </c>
      <c r="AR89" s="132">
        <v>0</v>
      </c>
      <c r="AS89" s="132">
        <v>0</v>
      </c>
      <c r="AT89" s="132">
        <v>0</v>
      </c>
      <c r="AU89" s="132">
        <v>0</v>
      </c>
      <c r="AV89" s="132">
        <v>135916.20000000001</v>
      </c>
      <c r="AW89" s="132">
        <v>34368.871794871782</v>
      </c>
      <c r="AX89" s="132">
        <v>143065.56268</v>
      </c>
      <c r="AY89" s="132">
        <v>38097.871794871789</v>
      </c>
      <c r="AZ89" s="453">
        <v>313350.6344748718</v>
      </c>
      <c r="BA89" s="453">
        <v>305285.07179487182</v>
      </c>
      <c r="BB89" s="453">
        <v>3500</v>
      </c>
      <c r="BC89" s="453">
        <v>171500</v>
      </c>
      <c r="BD89" s="453">
        <v>0</v>
      </c>
      <c r="BE89" s="453">
        <v>0</v>
      </c>
      <c r="BF89" s="453">
        <v>313350.6344748718</v>
      </c>
      <c r="BG89" s="453" t="s">
        <v>13</v>
      </c>
      <c r="BH89" s="453" t="s">
        <v>13</v>
      </c>
      <c r="BI89" s="453" t="s">
        <v>13</v>
      </c>
      <c r="BJ89" s="133" t="s">
        <v>13</v>
      </c>
      <c r="BK89" s="454" t="s">
        <v>13</v>
      </c>
      <c r="BL89" s="453">
        <v>313350.6344748718</v>
      </c>
      <c r="BM89" s="132">
        <v>313350.6344748718</v>
      </c>
      <c r="BN89" s="132">
        <v>0</v>
      </c>
      <c r="BO89" s="453">
        <v>179565.56268</v>
      </c>
      <c r="BP89" s="453">
        <v>36500</v>
      </c>
      <c r="BQ89" s="132">
        <v>170285.07179487179</v>
      </c>
      <c r="BR89" s="132">
        <v>3475.2055468341182</v>
      </c>
      <c r="BS89" s="132">
        <v>2890.6338224489791</v>
      </c>
      <c r="BT89" s="133">
        <v>0.20222960094263445</v>
      </c>
      <c r="BU89" s="133">
        <v>-1.98462670165876E-2</v>
      </c>
      <c r="BV89" s="133">
        <v>0</v>
      </c>
      <c r="BW89" s="132">
        <v>-2811.0462436875841</v>
      </c>
      <c r="BX89" s="453">
        <v>310539.58823118423</v>
      </c>
      <c r="BY89" s="453">
        <v>6172.9392969629444</v>
      </c>
      <c r="BZ89" s="453" t="s">
        <v>1187</v>
      </c>
      <c r="CA89" s="453">
        <v>6337.5426169629436</v>
      </c>
      <c r="CB89" s="133">
        <v>9.1400966418541341E-2</v>
      </c>
      <c r="CC89" s="132">
        <v>-1302.9100000000001</v>
      </c>
      <c r="CD89" s="132">
        <v>309236.67823118425</v>
      </c>
      <c r="CE89" s="132">
        <v>0</v>
      </c>
      <c r="CF89" s="132">
        <v>309236.67823118425</v>
      </c>
      <c r="CG89" s="132">
        <f t="shared" si="2"/>
        <v>50489.950000000004</v>
      </c>
      <c r="CH89" s="132">
        <f t="shared" si="3"/>
        <v>8064.18</v>
      </c>
      <c r="CI89" s="132">
        <v>0</v>
      </c>
      <c r="CJ89" s="132">
        <v>50489.950000000004</v>
      </c>
      <c r="CK89" s="132">
        <v>8064.18</v>
      </c>
    </row>
    <row r="90" spans="1:89" ht="15" hidden="1" customHeight="1" x14ac:dyDescent="0.25">
      <c r="A90" s="135">
        <f>VLOOKUP(D90,'DfE No.'!C:E,3,FALSE)</f>
        <v>10</v>
      </c>
      <c r="B90" s="135">
        <f>VLOOKUP(D90,'Adjusted Factors 19-20'!C:F,4,FALSE)</f>
        <v>0</v>
      </c>
      <c r="C90" s="135">
        <v>124720</v>
      </c>
      <c r="D90" s="135">
        <v>9353075</v>
      </c>
      <c r="E90" s="134" t="s">
        <v>1218</v>
      </c>
      <c r="F90" s="452">
        <v>45</v>
      </c>
      <c r="G90" s="452">
        <v>45</v>
      </c>
      <c r="H90" s="452">
        <v>0</v>
      </c>
      <c r="I90" s="132">
        <v>124821.00000000001</v>
      </c>
      <c r="J90" s="132">
        <v>0</v>
      </c>
      <c r="K90" s="132">
        <v>0</v>
      </c>
      <c r="L90" s="132">
        <v>439.99999999999949</v>
      </c>
      <c r="M90" s="132">
        <v>0</v>
      </c>
      <c r="N90" s="132">
        <v>3619.1489361702124</v>
      </c>
      <c r="O90" s="132">
        <v>0</v>
      </c>
      <c r="P90" s="132">
        <v>0</v>
      </c>
      <c r="Q90" s="132">
        <v>0</v>
      </c>
      <c r="R90" s="132">
        <v>0</v>
      </c>
      <c r="S90" s="132">
        <v>0</v>
      </c>
      <c r="T90" s="132">
        <v>0</v>
      </c>
      <c r="U90" s="132">
        <v>0</v>
      </c>
      <c r="V90" s="132">
        <v>0</v>
      </c>
      <c r="W90" s="132">
        <v>0</v>
      </c>
      <c r="X90" s="132">
        <v>0</v>
      </c>
      <c r="Y90" s="132">
        <v>0</v>
      </c>
      <c r="Z90" s="132">
        <v>0</v>
      </c>
      <c r="AA90" s="132">
        <v>0</v>
      </c>
      <c r="AB90" s="132">
        <v>0</v>
      </c>
      <c r="AC90" s="132">
        <v>0</v>
      </c>
      <c r="AD90" s="132">
        <v>0</v>
      </c>
      <c r="AE90" s="132">
        <v>17081.999999999978</v>
      </c>
      <c r="AF90" s="132">
        <v>0</v>
      </c>
      <c r="AG90" s="132">
        <v>0</v>
      </c>
      <c r="AH90" s="132">
        <v>0</v>
      </c>
      <c r="AI90" s="132">
        <v>110000</v>
      </c>
      <c r="AJ90" s="132">
        <v>0</v>
      </c>
      <c r="AK90" s="132">
        <v>0</v>
      </c>
      <c r="AL90" s="132">
        <v>1000</v>
      </c>
      <c r="AM90" s="132">
        <v>10250.772420000001</v>
      </c>
      <c r="AN90" s="132">
        <v>0</v>
      </c>
      <c r="AO90" s="132">
        <v>0</v>
      </c>
      <c r="AP90" s="132">
        <v>0</v>
      </c>
      <c r="AQ90" s="132">
        <v>0</v>
      </c>
      <c r="AR90" s="132">
        <v>0</v>
      </c>
      <c r="AS90" s="132">
        <v>0</v>
      </c>
      <c r="AT90" s="132">
        <v>0</v>
      </c>
      <c r="AU90" s="132">
        <v>0</v>
      </c>
      <c r="AV90" s="132">
        <v>124821.00000000001</v>
      </c>
      <c r="AW90" s="132">
        <v>21141.14893617019</v>
      </c>
      <c r="AX90" s="132">
        <v>121250.77241999999</v>
      </c>
      <c r="AY90" s="132">
        <v>29110.574468085084</v>
      </c>
      <c r="AZ90" s="453">
        <v>267212.92135617021</v>
      </c>
      <c r="BA90" s="453">
        <v>255962.14893617021</v>
      </c>
      <c r="BB90" s="453">
        <v>3500</v>
      </c>
      <c r="BC90" s="453">
        <v>157500</v>
      </c>
      <c r="BD90" s="453">
        <v>0</v>
      </c>
      <c r="BE90" s="453">
        <v>0</v>
      </c>
      <c r="BF90" s="453">
        <v>267212.92135617021</v>
      </c>
      <c r="BG90" s="453" t="s">
        <v>13</v>
      </c>
      <c r="BH90" s="453" t="s">
        <v>13</v>
      </c>
      <c r="BI90" s="453" t="s">
        <v>13</v>
      </c>
      <c r="BJ90" s="133" t="s">
        <v>13</v>
      </c>
      <c r="BK90" s="454" t="s">
        <v>13</v>
      </c>
      <c r="BL90" s="453">
        <v>267212.92135617021</v>
      </c>
      <c r="BM90" s="132">
        <v>267212.92135617021</v>
      </c>
      <c r="BN90" s="132">
        <v>0</v>
      </c>
      <c r="BO90" s="453">
        <v>168750.77241999999</v>
      </c>
      <c r="BP90" s="453">
        <v>48499.999999999993</v>
      </c>
      <c r="BQ90" s="132">
        <v>146962.14893617021</v>
      </c>
      <c r="BR90" s="132">
        <v>3265.8255319148934</v>
      </c>
      <c r="BS90" s="132">
        <v>3121.3906235294107</v>
      </c>
      <c r="BT90" s="133">
        <v>4.6272615576120245E-2</v>
      </c>
      <c r="BU90" s="133">
        <v>-4.541069556578385E-3</v>
      </c>
      <c r="BV90" s="133">
        <v>0</v>
      </c>
      <c r="BW90" s="132">
        <v>-637.85033706143827</v>
      </c>
      <c r="BX90" s="453">
        <v>266575.07101910876</v>
      </c>
      <c r="BY90" s="453">
        <v>5673.8733022024171</v>
      </c>
      <c r="BZ90" s="453" t="s">
        <v>1187</v>
      </c>
      <c r="CA90" s="453">
        <v>5923.8904670913053</v>
      </c>
      <c r="CB90" s="133">
        <v>0.10303505581613637</v>
      </c>
      <c r="CC90" s="132">
        <v>-1196.55</v>
      </c>
      <c r="CD90" s="132">
        <v>265378.52101910877</v>
      </c>
      <c r="CE90" s="132">
        <v>0</v>
      </c>
      <c r="CF90" s="132">
        <v>265378.52101910877</v>
      </c>
      <c r="CG90" s="132">
        <f t="shared" si="2"/>
        <v>34527.609999999986</v>
      </c>
      <c r="CH90" s="132">
        <f t="shared" si="3"/>
        <v>3985.25</v>
      </c>
      <c r="CI90" s="132">
        <v>0</v>
      </c>
      <c r="CJ90" s="132">
        <v>34527.609999999986</v>
      </c>
      <c r="CK90" s="132">
        <v>3985.25</v>
      </c>
    </row>
    <row r="91" spans="1:89" ht="15" hidden="1" customHeight="1" x14ac:dyDescent="0.25">
      <c r="A91" s="135">
        <f>VLOOKUP(D91,'DfE No.'!C:E,3,FALSE)</f>
        <v>11</v>
      </c>
      <c r="B91" s="135">
        <f>VLOOKUP(D91,'Adjusted Factors 19-20'!C:F,4,FALSE)</f>
        <v>0</v>
      </c>
      <c r="C91" s="135">
        <v>124721</v>
      </c>
      <c r="D91" s="135">
        <v>9353076</v>
      </c>
      <c r="E91" s="134" t="s">
        <v>1219</v>
      </c>
      <c r="F91" s="452">
        <v>101</v>
      </c>
      <c r="G91" s="452">
        <v>101</v>
      </c>
      <c r="H91" s="452">
        <v>0</v>
      </c>
      <c r="I91" s="132">
        <v>280153.80000000005</v>
      </c>
      <c r="J91" s="132">
        <v>0</v>
      </c>
      <c r="K91" s="132">
        <v>0</v>
      </c>
      <c r="L91" s="132">
        <v>7479.9999999999864</v>
      </c>
      <c r="M91" s="132">
        <v>0</v>
      </c>
      <c r="N91" s="132">
        <v>10683.092783505155</v>
      </c>
      <c r="O91" s="132">
        <v>0</v>
      </c>
      <c r="P91" s="132">
        <v>600</v>
      </c>
      <c r="Q91" s="132">
        <v>0</v>
      </c>
      <c r="R91" s="132">
        <v>0</v>
      </c>
      <c r="S91" s="132">
        <v>0</v>
      </c>
      <c r="T91" s="132">
        <v>0</v>
      </c>
      <c r="U91" s="132">
        <v>0</v>
      </c>
      <c r="V91" s="132">
        <v>0</v>
      </c>
      <c r="W91" s="132">
        <v>0</v>
      </c>
      <c r="X91" s="132">
        <v>0</v>
      </c>
      <c r="Y91" s="132">
        <v>0</v>
      </c>
      <c r="Z91" s="132">
        <v>0</v>
      </c>
      <c r="AA91" s="132">
        <v>0</v>
      </c>
      <c r="AB91" s="132">
        <v>0</v>
      </c>
      <c r="AC91" s="132">
        <v>0</v>
      </c>
      <c r="AD91" s="132">
        <v>0</v>
      </c>
      <c r="AE91" s="132">
        <v>31670.386363636382</v>
      </c>
      <c r="AF91" s="132">
        <v>0</v>
      </c>
      <c r="AG91" s="132">
        <v>0</v>
      </c>
      <c r="AH91" s="132">
        <v>0</v>
      </c>
      <c r="AI91" s="132">
        <v>110000</v>
      </c>
      <c r="AJ91" s="132">
        <v>0</v>
      </c>
      <c r="AK91" s="132">
        <v>0</v>
      </c>
      <c r="AL91" s="132">
        <v>0</v>
      </c>
      <c r="AM91" s="132">
        <v>6159.1443200000003</v>
      </c>
      <c r="AN91" s="132">
        <v>0</v>
      </c>
      <c r="AO91" s="132">
        <v>0</v>
      </c>
      <c r="AP91" s="132">
        <v>0</v>
      </c>
      <c r="AQ91" s="132">
        <v>0</v>
      </c>
      <c r="AR91" s="132">
        <v>0</v>
      </c>
      <c r="AS91" s="132">
        <v>0</v>
      </c>
      <c r="AT91" s="132">
        <v>0</v>
      </c>
      <c r="AU91" s="132">
        <v>0</v>
      </c>
      <c r="AV91" s="132">
        <v>280153.80000000005</v>
      </c>
      <c r="AW91" s="132">
        <v>50433.479147141523</v>
      </c>
      <c r="AX91" s="132">
        <v>116159.14432000001</v>
      </c>
      <c r="AY91" s="132">
        <v>51050.932755388953</v>
      </c>
      <c r="AZ91" s="453">
        <v>446746.42346714158</v>
      </c>
      <c r="BA91" s="453">
        <v>440587.27914714155</v>
      </c>
      <c r="BB91" s="453">
        <v>3500</v>
      </c>
      <c r="BC91" s="453">
        <v>353500</v>
      </c>
      <c r="BD91" s="453">
        <v>0</v>
      </c>
      <c r="BE91" s="453">
        <v>0</v>
      </c>
      <c r="BF91" s="453">
        <v>446746.42346714158</v>
      </c>
      <c r="BG91" s="453" t="s">
        <v>13</v>
      </c>
      <c r="BH91" s="453" t="s">
        <v>13</v>
      </c>
      <c r="BI91" s="453" t="s">
        <v>13</v>
      </c>
      <c r="BJ91" s="133" t="s">
        <v>13</v>
      </c>
      <c r="BK91" s="454" t="s">
        <v>13</v>
      </c>
      <c r="BL91" s="453">
        <v>446746.42346714158</v>
      </c>
      <c r="BM91" s="132">
        <v>446746.42346714163</v>
      </c>
      <c r="BN91" s="132">
        <v>0</v>
      </c>
      <c r="BO91" s="453">
        <v>359659.14432000002</v>
      </c>
      <c r="BP91" s="453">
        <v>243500.00000000003</v>
      </c>
      <c r="BQ91" s="132">
        <v>330587.27914714155</v>
      </c>
      <c r="BR91" s="132">
        <v>3273.141377694471</v>
      </c>
      <c r="BS91" s="132">
        <v>3286.330791089109</v>
      </c>
      <c r="BT91" s="133">
        <v>-4.013416248419395E-3</v>
      </c>
      <c r="BU91" s="133">
        <v>0</v>
      </c>
      <c r="BV91" s="133">
        <v>0</v>
      </c>
      <c r="BW91" s="132">
        <v>0</v>
      </c>
      <c r="BX91" s="453">
        <v>446746.42346714158</v>
      </c>
      <c r="BY91" s="453">
        <v>4362.2502885855602</v>
      </c>
      <c r="BZ91" s="453" t="s">
        <v>1187</v>
      </c>
      <c r="CA91" s="453">
        <v>4423.2319155162531</v>
      </c>
      <c r="CB91" s="133">
        <v>-2.6778819622516048E-3</v>
      </c>
      <c r="CC91" s="132">
        <v>-2685.59</v>
      </c>
      <c r="CD91" s="132">
        <v>444060.83346714155</v>
      </c>
      <c r="CE91" s="132">
        <v>0</v>
      </c>
      <c r="CF91" s="132">
        <v>444060.83346714155</v>
      </c>
      <c r="CG91" s="132">
        <f t="shared" si="2"/>
        <v>92404.77999999997</v>
      </c>
      <c r="CH91" s="132">
        <f t="shared" si="3"/>
        <v>16088.75</v>
      </c>
      <c r="CI91" s="132">
        <v>0</v>
      </c>
      <c r="CJ91" s="132">
        <v>92404.77999999997</v>
      </c>
      <c r="CK91" s="132">
        <v>16088.75</v>
      </c>
    </row>
    <row r="92" spans="1:89" ht="15" hidden="1" customHeight="1" x14ac:dyDescent="0.25">
      <c r="A92" s="135">
        <f>VLOOKUP(D92,'DfE No.'!C:E,3,FALSE)</f>
        <v>206</v>
      </c>
      <c r="B92" s="135">
        <f>VLOOKUP(D92,'Adjusted Factors 19-20'!C:F,4,FALSE)</f>
        <v>0</v>
      </c>
      <c r="C92" s="135">
        <v>124723</v>
      </c>
      <c r="D92" s="135">
        <v>9353078</v>
      </c>
      <c r="E92" s="134" t="s">
        <v>1220</v>
      </c>
      <c r="F92" s="452">
        <v>210</v>
      </c>
      <c r="G92" s="452">
        <v>210</v>
      </c>
      <c r="H92" s="452">
        <v>0</v>
      </c>
      <c r="I92" s="132">
        <v>582498</v>
      </c>
      <c r="J92" s="132">
        <v>0</v>
      </c>
      <c r="K92" s="132">
        <v>0</v>
      </c>
      <c r="L92" s="132">
        <v>12319.999999999969</v>
      </c>
      <c r="M92" s="132">
        <v>0</v>
      </c>
      <c r="N92" s="132">
        <v>18633.802816901411</v>
      </c>
      <c r="O92" s="132">
        <v>0</v>
      </c>
      <c r="P92" s="132">
        <v>4799.9999999999882</v>
      </c>
      <c r="Q92" s="132">
        <v>239.99999999999989</v>
      </c>
      <c r="R92" s="132">
        <v>7920.0000000000182</v>
      </c>
      <c r="S92" s="132">
        <v>6240</v>
      </c>
      <c r="T92" s="132">
        <v>0</v>
      </c>
      <c r="U92" s="132">
        <v>0</v>
      </c>
      <c r="V92" s="132">
        <v>0</v>
      </c>
      <c r="W92" s="132">
        <v>0</v>
      </c>
      <c r="X92" s="132">
        <v>0</v>
      </c>
      <c r="Y92" s="132">
        <v>0</v>
      </c>
      <c r="Z92" s="132">
        <v>0</v>
      </c>
      <c r="AA92" s="132">
        <v>0</v>
      </c>
      <c r="AB92" s="132">
        <v>607.58426966292154</v>
      </c>
      <c r="AC92" s="132">
        <v>0</v>
      </c>
      <c r="AD92" s="132">
        <v>0</v>
      </c>
      <c r="AE92" s="132">
        <v>82168.800000000032</v>
      </c>
      <c r="AF92" s="132">
        <v>0</v>
      </c>
      <c r="AG92" s="132">
        <v>0</v>
      </c>
      <c r="AH92" s="132">
        <v>0</v>
      </c>
      <c r="AI92" s="132">
        <v>110000</v>
      </c>
      <c r="AJ92" s="132">
        <v>0</v>
      </c>
      <c r="AK92" s="132">
        <v>0</v>
      </c>
      <c r="AL92" s="132">
        <v>0</v>
      </c>
      <c r="AM92" s="132">
        <v>23424.240000000002</v>
      </c>
      <c r="AN92" s="132">
        <v>0</v>
      </c>
      <c r="AO92" s="132">
        <v>0</v>
      </c>
      <c r="AP92" s="132">
        <v>0</v>
      </c>
      <c r="AQ92" s="132">
        <v>0</v>
      </c>
      <c r="AR92" s="132">
        <v>0</v>
      </c>
      <c r="AS92" s="132">
        <v>0</v>
      </c>
      <c r="AT92" s="132">
        <v>0</v>
      </c>
      <c r="AU92" s="132">
        <v>0</v>
      </c>
      <c r="AV92" s="132">
        <v>582498</v>
      </c>
      <c r="AW92" s="132">
        <v>132930.18708656434</v>
      </c>
      <c r="AX92" s="132">
        <v>133424.24</v>
      </c>
      <c r="AY92" s="132">
        <v>117244.70140845072</v>
      </c>
      <c r="AZ92" s="453">
        <v>848852.42708656436</v>
      </c>
      <c r="BA92" s="453">
        <v>825428.18708656437</v>
      </c>
      <c r="BB92" s="453">
        <v>3500</v>
      </c>
      <c r="BC92" s="453">
        <v>735000</v>
      </c>
      <c r="BD92" s="453">
        <v>0</v>
      </c>
      <c r="BE92" s="453">
        <v>0</v>
      </c>
      <c r="BF92" s="453">
        <v>848852.42708656436</v>
      </c>
      <c r="BG92" s="453" t="s">
        <v>13</v>
      </c>
      <c r="BH92" s="453" t="s">
        <v>13</v>
      </c>
      <c r="BI92" s="453" t="s">
        <v>13</v>
      </c>
      <c r="BJ92" s="133" t="s">
        <v>13</v>
      </c>
      <c r="BK92" s="454" t="s">
        <v>13</v>
      </c>
      <c r="BL92" s="453">
        <v>848852.42708656436</v>
      </c>
      <c r="BM92" s="132">
        <v>848852.42708656436</v>
      </c>
      <c r="BN92" s="132">
        <v>0</v>
      </c>
      <c r="BO92" s="453">
        <v>758424.24</v>
      </c>
      <c r="BP92" s="453">
        <v>625000</v>
      </c>
      <c r="BQ92" s="132">
        <v>715428.18708656437</v>
      </c>
      <c r="BR92" s="132">
        <v>3406.8008908884017</v>
      </c>
      <c r="BS92" s="132">
        <v>3229.9193436018959</v>
      </c>
      <c r="BT92" s="133">
        <v>5.4763456442616154E-2</v>
      </c>
      <c r="BU92" s="133">
        <v>-5.3743377539459541E-3</v>
      </c>
      <c r="BV92" s="133">
        <v>0</v>
      </c>
      <c r="BW92" s="132">
        <v>-3645.3222688092005</v>
      </c>
      <c r="BX92" s="453">
        <v>845207.10481775517</v>
      </c>
      <c r="BY92" s="453">
        <v>3913.2517372274056</v>
      </c>
      <c r="BZ92" s="453" t="s">
        <v>1187</v>
      </c>
      <c r="CA92" s="453">
        <v>4024.7957372274054</v>
      </c>
      <c r="CB92" s="133">
        <v>4.2727787117475158E-2</v>
      </c>
      <c r="CC92" s="132">
        <v>-5583.9</v>
      </c>
      <c r="CD92" s="132">
        <v>839623.20481775515</v>
      </c>
      <c r="CE92" s="132">
        <v>0</v>
      </c>
      <c r="CF92" s="132">
        <v>839623.20481775515</v>
      </c>
      <c r="CG92" s="132">
        <f t="shared" si="2"/>
        <v>71191.36000000003</v>
      </c>
      <c r="CH92" s="132">
        <f t="shared" si="3"/>
        <v>14357.17</v>
      </c>
      <c r="CI92" s="132">
        <v>0</v>
      </c>
      <c r="CJ92" s="132">
        <v>71191.36000000003</v>
      </c>
      <c r="CK92" s="132">
        <v>14357.17</v>
      </c>
    </row>
    <row r="93" spans="1:89" ht="15" hidden="1" customHeight="1" x14ac:dyDescent="0.25">
      <c r="A93" s="135">
        <f>VLOOKUP(D93,'DfE No.'!C:E,3,FALSE)</f>
        <v>22</v>
      </c>
      <c r="B93" s="135">
        <f>VLOOKUP(D93,'Adjusted Factors 19-20'!C:F,4,FALSE)</f>
        <v>0</v>
      </c>
      <c r="C93" s="135">
        <v>124727</v>
      </c>
      <c r="D93" s="135">
        <v>9353083</v>
      </c>
      <c r="E93" s="134" t="s">
        <v>1222</v>
      </c>
      <c r="F93" s="452">
        <v>115</v>
      </c>
      <c r="G93" s="452">
        <v>115</v>
      </c>
      <c r="H93" s="452">
        <v>0</v>
      </c>
      <c r="I93" s="132">
        <v>318987</v>
      </c>
      <c r="J93" s="132">
        <v>0</v>
      </c>
      <c r="K93" s="132">
        <v>0</v>
      </c>
      <c r="L93" s="132">
        <v>9240.0000000000055</v>
      </c>
      <c r="M93" s="132">
        <v>0</v>
      </c>
      <c r="N93" s="132">
        <v>14838.053097345133</v>
      </c>
      <c r="O93" s="132">
        <v>0</v>
      </c>
      <c r="P93" s="132">
        <v>1210.5263157894731</v>
      </c>
      <c r="Q93" s="132">
        <v>1210.5263157894731</v>
      </c>
      <c r="R93" s="132">
        <v>0</v>
      </c>
      <c r="S93" s="132">
        <v>786.84210526315758</v>
      </c>
      <c r="T93" s="132">
        <v>2965.7894736842095</v>
      </c>
      <c r="U93" s="132">
        <v>1160.0877192982452</v>
      </c>
      <c r="V93" s="132">
        <v>0</v>
      </c>
      <c r="W93" s="132">
        <v>0</v>
      </c>
      <c r="X93" s="132">
        <v>0</v>
      </c>
      <c r="Y93" s="132">
        <v>0</v>
      </c>
      <c r="Z93" s="132">
        <v>0</v>
      </c>
      <c r="AA93" s="132">
        <v>0</v>
      </c>
      <c r="AB93" s="132">
        <v>0</v>
      </c>
      <c r="AC93" s="132">
        <v>0</v>
      </c>
      <c r="AD93" s="132">
        <v>0</v>
      </c>
      <c r="AE93" s="132">
        <v>34909.900990099013</v>
      </c>
      <c r="AF93" s="132">
        <v>0</v>
      </c>
      <c r="AG93" s="132">
        <v>0</v>
      </c>
      <c r="AH93" s="132">
        <v>0</v>
      </c>
      <c r="AI93" s="132">
        <v>110000</v>
      </c>
      <c r="AJ93" s="132">
        <v>0</v>
      </c>
      <c r="AK93" s="132">
        <v>0</v>
      </c>
      <c r="AL93" s="132">
        <v>1000</v>
      </c>
      <c r="AM93" s="132">
        <v>1782.2453600000001</v>
      </c>
      <c r="AN93" s="132">
        <v>0</v>
      </c>
      <c r="AO93" s="132">
        <v>0</v>
      </c>
      <c r="AP93" s="132">
        <v>0</v>
      </c>
      <c r="AQ93" s="132">
        <v>0</v>
      </c>
      <c r="AR93" s="132">
        <v>0</v>
      </c>
      <c r="AS93" s="132">
        <v>0</v>
      </c>
      <c r="AT93" s="132">
        <v>0</v>
      </c>
      <c r="AU93" s="132">
        <v>0</v>
      </c>
      <c r="AV93" s="132">
        <v>318987</v>
      </c>
      <c r="AW93" s="132">
        <v>66321.726017268709</v>
      </c>
      <c r="AX93" s="132">
        <v>112782.24536</v>
      </c>
      <c r="AY93" s="132">
        <v>60614.813503683865</v>
      </c>
      <c r="AZ93" s="453">
        <v>498090.97137726872</v>
      </c>
      <c r="BA93" s="453">
        <v>495308.72601726872</v>
      </c>
      <c r="BB93" s="453">
        <v>3500</v>
      </c>
      <c r="BC93" s="453">
        <v>402500</v>
      </c>
      <c r="BD93" s="453">
        <v>0</v>
      </c>
      <c r="BE93" s="453">
        <v>0</v>
      </c>
      <c r="BF93" s="453">
        <v>498090.97137726872</v>
      </c>
      <c r="BG93" s="453" t="s">
        <v>13</v>
      </c>
      <c r="BH93" s="453" t="s">
        <v>13</v>
      </c>
      <c r="BI93" s="453" t="s">
        <v>13</v>
      </c>
      <c r="BJ93" s="133" t="s">
        <v>13</v>
      </c>
      <c r="BK93" s="454" t="s">
        <v>13</v>
      </c>
      <c r="BL93" s="453">
        <v>498090.97137726872</v>
      </c>
      <c r="BM93" s="132">
        <v>498090.97137726872</v>
      </c>
      <c r="BN93" s="132">
        <v>0</v>
      </c>
      <c r="BO93" s="453">
        <v>405282.24536</v>
      </c>
      <c r="BP93" s="453">
        <v>293500</v>
      </c>
      <c r="BQ93" s="132">
        <v>386308.72601726872</v>
      </c>
      <c r="BR93" s="132">
        <v>3359.2063131936411</v>
      </c>
      <c r="BS93" s="132">
        <v>3194.5574605263159</v>
      </c>
      <c r="BT93" s="133">
        <v>5.1540426084619125E-2</v>
      </c>
      <c r="BU93" s="133">
        <v>-5.058038256794092E-3</v>
      </c>
      <c r="BV93" s="133">
        <v>0</v>
      </c>
      <c r="BW93" s="132">
        <v>-1858.1922926199452</v>
      </c>
      <c r="BX93" s="453">
        <v>496232.77908464876</v>
      </c>
      <c r="BY93" s="453">
        <v>4290.8742063012933</v>
      </c>
      <c r="BZ93" s="453" t="s">
        <v>1187</v>
      </c>
      <c r="CA93" s="453">
        <v>4315.0676442143367</v>
      </c>
      <c r="CB93" s="133">
        <v>3.3606836552743324E-2</v>
      </c>
      <c r="CC93" s="132">
        <v>-3057.85</v>
      </c>
      <c r="CD93" s="132">
        <v>493174.92908464879</v>
      </c>
      <c r="CE93" s="132">
        <v>0</v>
      </c>
      <c r="CF93" s="132">
        <v>493174.92908464879</v>
      </c>
      <c r="CG93" s="132">
        <f t="shared" si="2"/>
        <v>70424.419999999984</v>
      </c>
      <c r="CH93" s="132">
        <f t="shared" si="3"/>
        <v>6218</v>
      </c>
      <c r="CI93" s="132">
        <v>0</v>
      </c>
      <c r="CJ93" s="132">
        <v>70424.419999999984</v>
      </c>
      <c r="CK93" s="132">
        <v>6218</v>
      </c>
    </row>
    <row r="94" spans="1:89" ht="15" hidden="1" customHeight="1" x14ac:dyDescent="0.25">
      <c r="A94" s="135">
        <f>VLOOKUP(D94,'DfE No.'!C:E,3,FALSE)</f>
        <v>223</v>
      </c>
      <c r="B94" s="135">
        <f>VLOOKUP(D94,'Adjusted Factors 19-20'!C:F,4,FALSE)</f>
        <v>0</v>
      </c>
      <c r="C94" s="135">
        <v>124729</v>
      </c>
      <c r="D94" s="135">
        <v>9353085</v>
      </c>
      <c r="E94" s="134" t="s">
        <v>1224</v>
      </c>
      <c r="F94" s="452">
        <v>196</v>
      </c>
      <c r="G94" s="452">
        <v>196</v>
      </c>
      <c r="H94" s="452">
        <v>0</v>
      </c>
      <c r="I94" s="132">
        <v>543664.80000000005</v>
      </c>
      <c r="J94" s="132">
        <v>0</v>
      </c>
      <c r="K94" s="132">
        <v>0</v>
      </c>
      <c r="L94" s="132">
        <v>3519.9999999999959</v>
      </c>
      <c r="M94" s="132">
        <v>0</v>
      </c>
      <c r="N94" s="132">
        <v>8820</v>
      </c>
      <c r="O94" s="132">
        <v>0</v>
      </c>
      <c r="P94" s="132">
        <v>1005.1282051282035</v>
      </c>
      <c r="Q94" s="132">
        <v>0</v>
      </c>
      <c r="R94" s="132">
        <v>1447.3846153846143</v>
      </c>
      <c r="S94" s="132">
        <v>784.0000000000033</v>
      </c>
      <c r="T94" s="132">
        <v>422.15384615384636</v>
      </c>
      <c r="U94" s="132">
        <v>0</v>
      </c>
      <c r="V94" s="132">
        <v>0</v>
      </c>
      <c r="W94" s="132">
        <v>0</v>
      </c>
      <c r="X94" s="132">
        <v>0</v>
      </c>
      <c r="Y94" s="132">
        <v>0</v>
      </c>
      <c r="Z94" s="132">
        <v>0</v>
      </c>
      <c r="AA94" s="132">
        <v>0</v>
      </c>
      <c r="AB94" s="132">
        <v>586.86046511627887</v>
      </c>
      <c r="AC94" s="132">
        <v>0</v>
      </c>
      <c r="AD94" s="132">
        <v>0</v>
      </c>
      <c r="AE94" s="132">
        <v>42670.011834319543</v>
      </c>
      <c r="AF94" s="132">
        <v>0</v>
      </c>
      <c r="AG94" s="132">
        <v>0</v>
      </c>
      <c r="AH94" s="132">
        <v>0</v>
      </c>
      <c r="AI94" s="132">
        <v>110000</v>
      </c>
      <c r="AJ94" s="132">
        <v>0</v>
      </c>
      <c r="AK94" s="132">
        <v>0</v>
      </c>
      <c r="AL94" s="132">
        <v>0</v>
      </c>
      <c r="AM94" s="132">
        <v>15456.33964</v>
      </c>
      <c r="AN94" s="132">
        <v>0</v>
      </c>
      <c r="AO94" s="132">
        <v>0</v>
      </c>
      <c r="AP94" s="132">
        <v>0</v>
      </c>
      <c r="AQ94" s="132">
        <v>0</v>
      </c>
      <c r="AR94" s="132">
        <v>0</v>
      </c>
      <c r="AS94" s="132">
        <v>0</v>
      </c>
      <c r="AT94" s="132">
        <v>0</v>
      </c>
      <c r="AU94" s="132">
        <v>0</v>
      </c>
      <c r="AV94" s="132">
        <v>543664.80000000005</v>
      </c>
      <c r="AW94" s="132">
        <v>59255.538966102482</v>
      </c>
      <c r="AX94" s="132">
        <v>125456.33964000001</v>
      </c>
      <c r="AY94" s="132">
        <v>60668.345167652871</v>
      </c>
      <c r="AZ94" s="453">
        <v>728376.67860610259</v>
      </c>
      <c r="BA94" s="453">
        <v>712920.33896610257</v>
      </c>
      <c r="BB94" s="453">
        <v>3500</v>
      </c>
      <c r="BC94" s="453">
        <v>686000</v>
      </c>
      <c r="BD94" s="453">
        <v>0</v>
      </c>
      <c r="BE94" s="453">
        <v>0</v>
      </c>
      <c r="BF94" s="453">
        <v>728376.67860610259</v>
      </c>
      <c r="BG94" s="453" t="s">
        <v>13</v>
      </c>
      <c r="BH94" s="453" t="s">
        <v>13</v>
      </c>
      <c r="BI94" s="453" t="s">
        <v>13</v>
      </c>
      <c r="BJ94" s="133" t="s">
        <v>13</v>
      </c>
      <c r="BK94" s="454" t="s">
        <v>13</v>
      </c>
      <c r="BL94" s="453">
        <v>728376.67860610259</v>
      </c>
      <c r="BM94" s="132">
        <v>728376.67860610271</v>
      </c>
      <c r="BN94" s="132">
        <v>0</v>
      </c>
      <c r="BO94" s="453">
        <v>701456.33964000002</v>
      </c>
      <c r="BP94" s="453">
        <v>576000</v>
      </c>
      <c r="BQ94" s="132">
        <v>602920.33896610257</v>
      </c>
      <c r="BR94" s="132">
        <v>3076.1241783984824</v>
      </c>
      <c r="BS94" s="132">
        <v>2986.6256349206351</v>
      </c>
      <c r="BT94" s="133">
        <v>2.9966441870517727E-2</v>
      </c>
      <c r="BU94" s="133">
        <v>-2.9408256957795592E-3</v>
      </c>
      <c r="BV94" s="133">
        <v>0</v>
      </c>
      <c r="BW94" s="132">
        <v>-1721.4965005263145</v>
      </c>
      <c r="BX94" s="453">
        <v>726655.18210557627</v>
      </c>
      <c r="BY94" s="453">
        <v>3628.5655227835523</v>
      </c>
      <c r="BZ94" s="453" t="s">
        <v>1187</v>
      </c>
      <c r="CA94" s="453">
        <v>3707.424398497838</v>
      </c>
      <c r="CB94" s="133">
        <v>1.6107037295084892E-2</v>
      </c>
      <c r="CC94" s="132">
        <v>-5211.6400000000003</v>
      </c>
      <c r="CD94" s="132">
        <v>721443.54210557626</v>
      </c>
      <c r="CE94" s="132">
        <v>0</v>
      </c>
      <c r="CF94" s="132">
        <v>721443.54210557626</v>
      </c>
      <c r="CG94" s="132">
        <f t="shared" si="2"/>
        <v>67744.829999999973</v>
      </c>
      <c r="CH94" s="132">
        <f t="shared" si="3"/>
        <v>4667.26</v>
      </c>
      <c r="CI94" s="132">
        <v>0</v>
      </c>
      <c r="CJ94" s="132">
        <v>67744.829999999973</v>
      </c>
      <c r="CK94" s="132">
        <v>4667.26</v>
      </c>
    </row>
    <row r="95" spans="1:89" ht="15" hidden="1" customHeight="1" x14ac:dyDescent="0.25">
      <c r="A95" s="135">
        <f>VLOOKUP(D95,'DfE No.'!C:E,3,FALSE)</f>
        <v>444</v>
      </c>
      <c r="B95" s="135">
        <f>VLOOKUP(D95,'Adjusted Factors 19-20'!C:F,4,FALSE)</f>
        <v>0</v>
      </c>
      <c r="C95" s="135">
        <v>124732</v>
      </c>
      <c r="D95" s="135">
        <v>9353090</v>
      </c>
      <c r="E95" s="134" t="s">
        <v>1226</v>
      </c>
      <c r="F95" s="452">
        <v>131</v>
      </c>
      <c r="G95" s="452">
        <v>131</v>
      </c>
      <c r="H95" s="452">
        <v>0</v>
      </c>
      <c r="I95" s="132">
        <v>363367.80000000005</v>
      </c>
      <c r="J95" s="132">
        <v>0</v>
      </c>
      <c r="K95" s="132">
        <v>0</v>
      </c>
      <c r="L95" s="132">
        <v>2640.0000000000027</v>
      </c>
      <c r="M95" s="132">
        <v>0</v>
      </c>
      <c r="N95" s="132">
        <v>10034.04255319149</v>
      </c>
      <c r="O95" s="132">
        <v>0</v>
      </c>
      <c r="P95" s="132">
        <v>999.99999999999966</v>
      </c>
      <c r="Q95" s="132">
        <v>239.99999999999994</v>
      </c>
      <c r="R95" s="132">
        <v>1079.9999999999989</v>
      </c>
      <c r="S95" s="132">
        <v>0</v>
      </c>
      <c r="T95" s="132">
        <v>0</v>
      </c>
      <c r="U95" s="132">
        <v>0</v>
      </c>
      <c r="V95" s="132">
        <v>0</v>
      </c>
      <c r="W95" s="132">
        <v>0</v>
      </c>
      <c r="X95" s="132">
        <v>0</v>
      </c>
      <c r="Y95" s="132">
        <v>0</v>
      </c>
      <c r="Z95" s="132">
        <v>0</v>
      </c>
      <c r="AA95" s="132">
        <v>0</v>
      </c>
      <c r="AB95" s="132">
        <v>0</v>
      </c>
      <c r="AC95" s="132">
        <v>0</v>
      </c>
      <c r="AD95" s="132">
        <v>0</v>
      </c>
      <c r="AE95" s="132">
        <v>33470.5</v>
      </c>
      <c r="AF95" s="132">
        <v>0</v>
      </c>
      <c r="AG95" s="132">
        <v>0</v>
      </c>
      <c r="AH95" s="132">
        <v>0</v>
      </c>
      <c r="AI95" s="132">
        <v>110000</v>
      </c>
      <c r="AJ95" s="132">
        <v>0</v>
      </c>
      <c r="AK95" s="132">
        <v>0</v>
      </c>
      <c r="AL95" s="132">
        <v>0</v>
      </c>
      <c r="AM95" s="132">
        <v>10669.68</v>
      </c>
      <c r="AN95" s="132">
        <v>0</v>
      </c>
      <c r="AO95" s="132">
        <v>0</v>
      </c>
      <c r="AP95" s="132">
        <v>0</v>
      </c>
      <c r="AQ95" s="132">
        <v>0</v>
      </c>
      <c r="AR95" s="132">
        <v>0</v>
      </c>
      <c r="AS95" s="132">
        <v>0</v>
      </c>
      <c r="AT95" s="132">
        <v>0</v>
      </c>
      <c r="AU95" s="132">
        <v>0</v>
      </c>
      <c r="AV95" s="132">
        <v>363367.80000000005</v>
      </c>
      <c r="AW95" s="132">
        <v>48464.542553191488</v>
      </c>
      <c r="AX95" s="132">
        <v>120669.68</v>
      </c>
      <c r="AY95" s="132">
        <v>50966.521276595748</v>
      </c>
      <c r="AZ95" s="453">
        <v>532502.02255319152</v>
      </c>
      <c r="BA95" s="453">
        <v>521832.34255319153</v>
      </c>
      <c r="BB95" s="453">
        <v>3500</v>
      </c>
      <c r="BC95" s="453">
        <v>458500</v>
      </c>
      <c r="BD95" s="453">
        <v>0</v>
      </c>
      <c r="BE95" s="453">
        <v>0</v>
      </c>
      <c r="BF95" s="453">
        <v>532502.02255319152</v>
      </c>
      <c r="BG95" s="453" t="s">
        <v>13</v>
      </c>
      <c r="BH95" s="453" t="s">
        <v>13</v>
      </c>
      <c r="BI95" s="453" t="s">
        <v>13</v>
      </c>
      <c r="BJ95" s="133" t="s">
        <v>13</v>
      </c>
      <c r="BK95" s="454" t="s">
        <v>13</v>
      </c>
      <c r="BL95" s="453">
        <v>532502.02255319152</v>
      </c>
      <c r="BM95" s="132">
        <v>532502.02255319152</v>
      </c>
      <c r="BN95" s="132">
        <v>0</v>
      </c>
      <c r="BO95" s="453">
        <v>469169.68</v>
      </c>
      <c r="BP95" s="453">
        <v>348500</v>
      </c>
      <c r="BQ95" s="132">
        <v>411832.34255319153</v>
      </c>
      <c r="BR95" s="132">
        <v>3143.7583401006987</v>
      </c>
      <c r="BS95" s="132">
        <v>3018.1940699300699</v>
      </c>
      <c r="BT95" s="133">
        <v>4.1602450757428612E-2</v>
      </c>
      <c r="BU95" s="133">
        <v>-4.0827521907169989E-3</v>
      </c>
      <c r="BV95" s="133">
        <v>0</v>
      </c>
      <c r="BW95" s="132">
        <v>-1614.2525370831022</v>
      </c>
      <c r="BX95" s="453">
        <v>530887.77001610841</v>
      </c>
      <c r="BY95" s="453">
        <v>3971.1304581382324</v>
      </c>
      <c r="BZ95" s="453" t="s">
        <v>1187</v>
      </c>
      <c r="CA95" s="453">
        <v>4052.5783970695297</v>
      </c>
      <c r="CB95" s="133">
        <v>4.9773334501233224E-2</v>
      </c>
      <c r="CC95" s="132">
        <v>-3483.29</v>
      </c>
      <c r="CD95" s="132">
        <v>527404.48001610837</v>
      </c>
      <c r="CE95" s="132">
        <v>0</v>
      </c>
      <c r="CF95" s="132">
        <v>527404.48001610837</v>
      </c>
      <c r="CG95" s="132">
        <f t="shared" si="2"/>
        <v>40235.25999999998</v>
      </c>
      <c r="CH95" s="132">
        <f t="shared" si="3"/>
        <v>1836.97</v>
      </c>
      <c r="CI95" s="132">
        <v>0</v>
      </c>
      <c r="CJ95" s="132">
        <v>40235.25999999998</v>
      </c>
      <c r="CK95" s="132">
        <v>1836.97</v>
      </c>
    </row>
    <row r="96" spans="1:89" ht="15" hidden="1" customHeight="1" x14ac:dyDescent="0.25">
      <c r="A96" s="135">
        <f>VLOOKUP(D96,'DfE No.'!C:E,3,FALSE)</f>
        <v>50</v>
      </c>
      <c r="B96" s="135">
        <f>VLOOKUP(D96,'Adjusted Factors 19-20'!C:F,4,FALSE)</f>
        <v>0</v>
      </c>
      <c r="C96" s="135">
        <v>124735</v>
      </c>
      <c r="D96" s="135">
        <v>9353093</v>
      </c>
      <c r="E96" s="134" t="s">
        <v>1229</v>
      </c>
      <c r="F96" s="452">
        <v>162</v>
      </c>
      <c r="G96" s="452">
        <v>162</v>
      </c>
      <c r="H96" s="452">
        <v>0</v>
      </c>
      <c r="I96" s="132">
        <v>449355.60000000003</v>
      </c>
      <c r="J96" s="132">
        <v>0</v>
      </c>
      <c r="K96" s="132">
        <v>0</v>
      </c>
      <c r="L96" s="132">
        <v>8800.0000000000164</v>
      </c>
      <c r="M96" s="132">
        <v>0</v>
      </c>
      <c r="N96" s="132">
        <v>19753.548387096773</v>
      </c>
      <c r="O96" s="132">
        <v>0</v>
      </c>
      <c r="P96" s="132">
        <v>1620</v>
      </c>
      <c r="Q96" s="132">
        <v>0</v>
      </c>
      <c r="R96" s="132">
        <v>0</v>
      </c>
      <c r="S96" s="132">
        <v>0</v>
      </c>
      <c r="T96" s="132">
        <v>0</v>
      </c>
      <c r="U96" s="132">
        <v>0</v>
      </c>
      <c r="V96" s="132">
        <v>0</v>
      </c>
      <c r="W96" s="132">
        <v>0</v>
      </c>
      <c r="X96" s="132">
        <v>0</v>
      </c>
      <c r="Y96" s="132">
        <v>0</v>
      </c>
      <c r="Z96" s="132">
        <v>0</v>
      </c>
      <c r="AA96" s="132">
        <v>0</v>
      </c>
      <c r="AB96" s="132">
        <v>0</v>
      </c>
      <c r="AC96" s="132">
        <v>0</v>
      </c>
      <c r="AD96" s="132">
        <v>0</v>
      </c>
      <c r="AE96" s="132">
        <v>51588.782608695699</v>
      </c>
      <c r="AF96" s="132">
        <v>0</v>
      </c>
      <c r="AG96" s="132">
        <v>0</v>
      </c>
      <c r="AH96" s="132">
        <v>0</v>
      </c>
      <c r="AI96" s="132">
        <v>110000</v>
      </c>
      <c r="AJ96" s="132">
        <v>0</v>
      </c>
      <c r="AK96" s="132">
        <v>0</v>
      </c>
      <c r="AL96" s="132">
        <v>0</v>
      </c>
      <c r="AM96" s="132">
        <v>13613.04</v>
      </c>
      <c r="AN96" s="132">
        <v>0</v>
      </c>
      <c r="AO96" s="132">
        <v>0</v>
      </c>
      <c r="AP96" s="132">
        <v>0</v>
      </c>
      <c r="AQ96" s="132">
        <v>0</v>
      </c>
      <c r="AR96" s="132">
        <v>0</v>
      </c>
      <c r="AS96" s="132">
        <v>0</v>
      </c>
      <c r="AT96" s="132">
        <v>0</v>
      </c>
      <c r="AU96" s="132">
        <v>0</v>
      </c>
      <c r="AV96" s="132">
        <v>449355.60000000003</v>
      </c>
      <c r="AW96" s="132">
        <v>81762.330995792494</v>
      </c>
      <c r="AX96" s="132">
        <v>123613.04000000001</v>
      </c>
      <c r="AY96" s="132">
        <v>76674.5568022441</v>
      </c>
      <c r="AZ96" s="453">
        <v>654730.97099579254</v>
      </c>
      <c r="BA96" s="453">
        <v>641117.9309957925</v>
      </c>
      <c r="BB96" s="453">
        <v>3500</v>
      </c>
      <c r="BC96" s="453">
        <v>567000</v>
      </c>
      <c r="BD96" s="453">
        <v>0</v>
      </c>
      <c r="BE96" s="453">
        <v>0</v>
      </c>
      <c r="BF96" s="453">
        <v>654730.97099579254</v>
      </c>
      <c r="BG96" s="453" t="s">
        <v>13</v>
      </c>
      <c r="BH96" s="453" t="s">
        <v>13</v>
      </c>
      <c r="BI96" s="453" t="s">
        <v>13</v>
      </c>
      <c r="BJ96" s="133" t="s">
        <v>13</v>
      </c>
      <c r="BK96" s="454" t="s">
        <v>13</v>
      </c>
      <c r="BL96" s="453">
        <v>654730.97099579254</v>
      </c>
      <c r="BM96" s="132">
        <v>654730.97099579254</v>
      </c>
      <c r="BN96" s="132">
        <v>0</v>
      </c>
      <c r="BO96" s="453">
        <v>580613.04</v>
      </c>
      <c r="BP96" s="453">
        <v>457000.00000000006</v>
      </c>
      <c r="BQ96" s="132">
        <v>531117.9309957925</v>
      </c>
      <c r="BR96" s="132">
        <v>3278.505746887608</v>
      </c>
      <c r="BS96" s="132">
        <v>3165.0549145695363</v>
      </c>
      <c r="BT96" s="133">
        <v>3.5844822721978448E-2</v>
      </c>
      <c r="BU96" s="133">
        <v>-3.5177141209136154E-3</v>
      </c>
      <c r="BV96" s="133">
        <v>0</v>
      </c>
      <c r="BW96" s="132">
        <v>-1803.6688553646236</v>
      </c>
      <c r="BX96" s="453">
        <v>652927.30214042787</v>
      </c>
      <c r="BY96" s="453">
        <v>3946.3843342001719</v>
      </c>
      <c r="BZ96" s="453" t="s">
        <v>1187</v>
      </c>
      <c r="CA96" s="453">
        <v>4030.4154453112833</v>
      </c>
      <c r="CB96" s="133">
        <v>1.2223737443014082E-2</v>
      </c>
      <c r="CC96" s="132">
        <v>-4307.58</v>
      </c>
      <c r="CD96" s="132">
        <v>648619.72214042791</v>
      </c>
      <c r="CE96" s="132">
        <v>0</v>
      </c>
      <c r="CF96" s="132">
        <v>648619.72214042791</v>
      </c>
      <c r="CG96" s="132">
        <f t="shared" si="2"/>
        <v>49064.019999999953</v>
      </c>
      <c r="CH96" s="132">
        <f t="shared" si="3"/>
        <v>20038.68</v>
      </c>
      <c r="CI96" s="132">
        <v>0</v>
      </c>
      <c r="CJ96" s="132">
        <v>49064.019999999953</v>
      </c>
      <c r="CK96" s="132">
        <v>20038.68</v>
      </c>
    </row>
    <row r="97" spans="1:89" ht="15" hidden="1" customHeight="1" x14ac:dyDescent="0.25">
      <c r="A97" s="135">
        <f>VLOOKUP(D97,'DfE No.'!C:E,3,FALSE)</f>
        <v>331</v>
      </c>
      <c r="B97" s="135">
        <f>VLOOKUP(D97,'Adjusted Factors 19-20'!C:F,4,FALSE)</f>
        <v>0</v>
      </c>
      <c r="C97" s="135">
        <v>124744</v>
      </c>
      <c r="D97" s="135">
        <v>9353104</v>
      </c>
      <c r="E97" s="134" t="s">
        <v>1232</v>
      </c>
      <c r="F97" s="452">
        <v>83</v>
      </c>
      <c r="G97" s="452">
        <v>83</v>
      </c>
      <c r="H97" s="452">
        <v>0</v>
      </c>
      <c r="I97" s="132">
        <v>230225.40000000002</v>
      </c>
      <c r="J97" s="132">
        <v>0</v>
      </c>
      <c r="K97" s="132">
        <v>0</v>
      </c>
      <c r="L97" s="132">
        <v>3959.9999999999986</v>
      </c>
      <c r="M97" s="132">
        <v>0</v>
      </c>
      <c r="N97" s="132">
        <v>7387.9120879120874</v>
      </c>
      <c r="O97" s="132">
        <v>0</v>
      </c>
      <c r="P97" s="132">
        <v>400.00000000000045</v>
      </c>
      <c r="Q97" s="132">
        <v>1439.9999999999993</v>
      </c>
      <c r="R97" s="132">
        <v>3960.0000000000082</v>
      </c>
      <c r="S97" s="132">
        <v>1950.0000000000005</v>
      </c>
      <c r="T97" s="132">
        <v>0</v>
      </c>
      <c r="U97" s="132">
        <v>0</v>
      </c>
      <c r="V97" s="132">
        <v>0</v>
      </c>
      <c r="W97" s="132">
        <v>0</v>
      </c>
      <c r="X97" s="132">
        <v>0</v>
      </c>
      <c r="Y97" s="132">
        <v>0</v>
      </c>
      <c r="Z97" s="132">
        <v>0</v>
      </c>
      <c r="AA97" s="132">
        <v>0</v>
      </c>
      <c r="AB97" s="132">
        <v>0</v>
      </c>
      <c r="AC97" s="132">
        <v>0</v>
      </c>
      <c r="AD97" s="132">
        <v>0</v>
      </c>
      <c r="AE97" s="132">
        <v>27478.845070422536</v>
      </c>
      <c r="AF97" s="132">
        <v>0</v>
      </c>
      <c r="AG97" s="132">
        <v>0</v>
      </c>
      <c r="AH97" s="132">
        <v>0</v>
      </c>
      <c r="AI97" s="132">
        <v>110000</v>
      </c>
      <c r="AJ97" s="132">
        <v>0</v>
      </c>
      <c r="AK97" s="132">
        <v>0</v>
      </c>
      <c r="AL97" s="132">
        <v>0</v>
      </c>
      <c r="AM97" s="132">
        <v>5337.9264400000002</v>
      </c>
      <c r="AN97" s="132">
        <v>0</v>
      </c>
      <c r="AO97" s="132">
        <v>0</v>
      </c>
      <c r="AP97" s="132">
        <v>0</v>
      </c>
      <c r="AQ97" s="132">
        <v>0</v>
      </c>
      <c r="AR97" s="132">
        <v>0</v>
      </c>
      <c r="AS97" s="132">
        <v>0</v>
      </c>
      <c r="AT97" s="132">
        <v>0</v>
      </c>
      <c r="AU97" s="132">
        <v>0</v>
      </c>
      <c r="AV97" s="132">
        <v>230225.40000000002</v>
      </c>
      <c r="AW97" s="132">
        <v>46576.757158334629</v>
      </c>
      <c r="AX97" s="132">
        <v>115337.92644</v>
      </c>
      <c r="AY97" s="132">
        <v>47026.801114378584</v>
      </c>
      <c r="AZ97" s="453">
        <v>392140.08359833463</v>
      </c>
      <c r="BA97" s="453">
        <v>386802.15715833462</v>
      </c>
      <c r="BB97" s="453">
        <v>3500</v>
      </c>
      <c r="BC97" s="453">
        <v>290500</v>
      </c>
      <c r="BD97" s="453">
        <v>0</v>
      </c>
      <c r="BE97" s="453">
        <v>0</v>
      </c>
      <c r="BF97" s="453">
        <v>392140.08359833463</v>
      </c>
      <c r="BG97" s="453" t="s">
        <v>13</v>
      </c>
      <c r="BH97" s="453" t="s">
        <v>13</v>
      </c>
      <c r="BI97" s="453" t="s">
        <v>13</v>
      </c>
      <c r="BJ97" s="133" t="s">
        <v>13</v>
      </c>
      <c r="BK97" s="454" t="s">
        <v>13</v>
      </c>
      <c r="BL97" s="453">
        <v>392140.08359833463</v>
      </c>
      <c r="BM97" s="132">
        <v>392140.08359833463</v>
      </c>
      <c r="BN97" s="132">
        <v>0</v>
      </c>
      <c r="BO97" s="453">
        <v>295837.92644000001</v>
      </c>
      <c r="BP97" s="453">
        <v>180500</v>
      </c>
      <c r="BQ97" s="132">
        <v>276802.15715833462</v>
      </c>
      <c r="BR97" s="132">
        <v>3334.9657488955977</v>
      </c>
      <c r="BS97" s="132">
        <v>3240.1378488888886</v>
      </c>
      <c r="BT97" s="133">
        <v>2.9266625195970473E-2</v>
      </c>
      <c r="BU97" s="133">
        <v>-2.8721475768445129E-3</v>
      </c>
      <c r="BV97" s="133">
        <v>0</v>
      </c>
      <c r="BW97" s="132">
        <v>-772.41078792025837</v>
      </c>
      <c r="BX97" s="453">
        <v>391367.6728104144</v>
      </c>
      <c r="BY97" s="453">
        <v>4650.960799643547</v>
      </c>
      <c r="BZ97" s="453" t="s">
        <v>1187</v>
      </c>
      <c r="CA97" s="453">
        <v>4715.2731663905352</v>
      </c>
      <c r="CB97" s="133">
        <v>4.3111188055446448E-2</v>
      </c>
      <c r="CC97" s="132">
        <v>-2206.9699999999998</v>
      </c>
      <c r="CD97" s="132">
        <v>389160.70281041443</v>
      </c>
      <c r="CE97" s="132">
        <v>0</v>
      </c>
      <c r="CF97" s="132">
        <v>389160.70281041443</v>
      </c>
      <c r="CG97" s="132">
        <f t="shared" si="2"/>
        <v>24244.390000000014</v>
      </c>
      <c r="CH97" s="132">
        <f t="shared" si="3"/>
        <v>2151</v>
      </c>
      <c r="CI97" s="132">
        <v>0</v>
      </c>
      <c r="CJ97" s="132">
        <v>24244.390000000014</v>
      </c>
      <c r="CK97" s="132">
        <v>2151</v>
      </c>
    </row>
    <row r="98" spans="1:89" ht="15" hidden="1" customHeight="1" x14ac:dyDescent="0.25">
      <c r="A98" s="135">
        <f>VLOOKUP(D98,'DfE No.'!C:E,3,FALSE)</f>
        <v>106</v>
      </c>
      <c r="B98" s="135">
        <f>VLOOKUP(D98,'Adjusted Factors 19-20'!C:F,4,FALSE)</f>
        <v>0</v>
      </c>
      <c r="C98" s="135">
        <v>124745</v>
      </c>
      <c r="D98" s="135">
        <v>9353105</v>
      </c>
      <c r="E98" s="134" t="s">
        <v>1233</v>
      </c>
      <c r="F98" s="452">
        <v>77</v>
      </c>
      <c r="G98" s="452">
        <v>77</v>
      </c>
      <c r="H98" s="452">
        <v>0</v>
      </c>
      <c r="I98" s="132">
        <v>213582.6</v>
      </c>
      <c r="J98" s="132">
        <v>0</v>
      </c>
      <c r="K98" s="132">
        <v>0</v>
      </c>
      <c r="L98" s="132">
        <v>1320.0000000000014</v>
      </c>
      <c r="M98" s="132">
        <v>0</v>
      </c>
      <c r="N98" s="132">
        <v>4563.6585365853662</v>
      </c>
      <c r="O98" s="132">
        <v>0</v>
      </c>
      <c r="P98" s="132">
        <v>0</v>
      </c>
      <c r="Q98" s="132">
        <v>0</v>
      </c>
      <c r="R98" s="132">
        <v>0</v>
      </c>
      <c r="S98" s="132">
        <v>0</v>
      </c>
      <c r="T98" s="132">
        <v>0</v>
      </c>
      <c r="U98" s="132">
        <v>0</v>
      </c>
      <c r="V98" s="132">
        <v>0</v>
      </c>
      <c r="W98" s="132">
        <v>0</v>
      </c>
      <c r="X98" s="132">
        <v>0</v>
      </c>
      <c r="Y98" s="132">
        <v>0</v>
      </c>
      <c r="Z98" s="132">
        <v>0</v>
      </c>
      <c r="AA98" s="132">
        <v>0</v>
      </c>
      <c r="AB98" s="132">
        <v>0</v>
      </c>
      <c r="AC98" s="132">
        <v>0</v>
      </c>
      <c r="AD98" s="132">
        <v>0</v>
      </c>
      <c r="AE98" s="132">
        <v>24213.538461538483</v>
      </c>
      <c r="AF98" s="132">
        <v>0</v>
      </c>
      <c r="AG98" s="132">
        <v>0</v>
      </c>
      <c r="AH98" s="132">
        <v>0</v>
      </c>
      <c r="AI98" s="132">
        <v>110000</v>
      </c>
      <c r="AJ98" s="132">
        <v>0</v>
      </c>
      <c r="AK98" s="132">
        <v>0</v>
      </c>
      <c r="AL98" s="132">
        <v>1000</v>
      </c>
      <c r="AM98" s="132">
        <v>4692.6867400000001</v>
      </c>
      <c r="AN98" s="132">
        <v>0</v>
      </c>
      <c r="AO98" s="132">
        <v>0</v>
      </c>
      <c r="AP98" s="132">
        <v>0</v>
      </c>
      <c r="AQ98" s="132">
        <v>0</v>
      </c>
      <c r="AR98" s="132">
        <v>0</v>
      </c>
      <c r="AS98" s="132">
        <v>0</v>
      </c>
      <c r="AT98" s="132">
        <v>0</v>
      </c>
      <c r="AU98" s="132">
        <v>0</v>
      </c>
      <c r="AV98" s="132">
        <v>213582.6</v>
      </c>
      <c r="AW98" s="132">
        <v>30097.196998123851</v>
      </c>
      <c r="AX98" s="132">
        <v>115692.68674</v>
      </c>
      <c r="AY98" s="132">
        <v>37154.367729831167</v>
      </c>
      <c r="AZ98" s="453">
        <v>359372.4837381239</v>
      </c>
      <c r="BA98" s="453">
        <v>353679.79699812393</v>
      </c>
      <c r="BB98" s="453">
        <v>3500</v>
      </c>
      <c r="BC98" s="453">
        <v>269500</v>
      </c>
      <c r="BD98" s="453">
        <v>0</v>
      </c>
      <c r="BE98" s="453">
        <v>0</v>
      </c>
      <c r="BF98" s="453">
        <v>359372.4837381239</v>
      </c>
      <c r="BG98" s="453" t="s">
        <v>13</v>
      </c>
      <c r="BH98" s="453" t="s">
        <v>13</v>
      </c>
      <c r="BI98" s="453" t="s">
        <v>13</v>
      </c>
      <c r="BJ98" s="133" t="s">
        <v>13</v>
      </c>
      <c r="BK98" s="454" t="s">
        <v>13</v>
      </c>
      <c r="BL98" s="453">
        <v>359372.4837381239</v>
      </c>
      <c r="BM98" s="132">
        <v>359372.4837381239</v>
      </c>
      <c r="BN98" s="132">
        <v>0</v>
      </c>
      <c r="BO98" s="453">
        <v>275192.68673999998</v>
      </c>
      <c r="BP98" s="453">
        <v>160499.99999999997</v>
      </c>
      <c r="BQ98" s="132">
        <v>244679.7969981239</v>
      </c>
      <c r="BR98" s="132">
        <v>3177.6597012743364</v>
      </c>
      <c r="BS98" s="132">
        <v>3064.9788025641024</v>
      </c>
      <c r="BT98" s="133">
        <v>3.6764005876963116E-2</v>
      </c>
      <c r="BU98" s="133">
        <v>-3.6079202739492922E-3</v>
      </c>
      <c r="BV98" s="133">
        <v>0</v>
      </c>
      <c r="BW98" s="132">
        <v>-851.48133539668038</v>
      </c>
      <c r="BX98" s="453">
        <v>358521.0024027272</v>
      </c>
      <c r="BY98" s="453">
        <v>4582.1859176977559</v>
      </c>
      <c r="BZ98" s="453" t="s">
        <v>1187</v>
      </c>
      <c r="CA98" s="453">
        <v>4656.1169143211328</v>
      </c>
      <c r="CB98" s="133">
        <v>2.6910315756198289E-2</v>
      </c>
      <c r="CC98" s="132">
        <v>-2047.43</v>
      </c>
      <c r="CD98" s="132">
        <v>356473.57240272721</v>
      </c>
      <c r="CE98" s="132">
        <v>0</v>
      </c>
      <c r="CF98" s="132">
        <v>356473.57240272721</v>
      </c>
      <c r="CG98" s="132">
        <f t="shared" si="2"/>
        <v>43198.109999999964</v>
      </c>
      <c r="CH98" s="132">
        <f t="shared" si="3"/>
        <v>1055.73</v>
      </c>
      <c r="CI98" s="132">
        <v>0</v>
      </c>
      <c r="CJ98" s="132">
        <v>43198.109999999964</v>
      </c>
      <c r="CK98" s="132">
        <v>1055.73</v>
      </c>
    </row>
    <row r="99" spans="1:89" ht="15" hidden="1" customHeight="1" x14ac:dyDescent="0.25">
      <c r="A99" s="135">
        <f>VLOOKUP(D99,'DfE No.'!C:E,3,FALSE)</f>
        <v>110</v>
      </c>
      <c r="B99" s="135">
        <f>VLOOKUP(D99,'Adjusted Factors 19-20'!C:F,4,FALSE)</f>
        <v>0</v>
      </c>
      <c r="C99" s="135">
        <v>124746</v>
      </c>
      <c r="D99" s="135">
        <v>9353108</v>
      </c>
      <c r="E99" s="134" t="s">
        <v>1234</v>
      </c>
      <c r="F99" s="452">
        <v>45</v>
      </c>
      <c r="G99" s="452">
        <v>45</v>
      </c>
      <c r="H99" s="452">
        <v>0</v>
      </c>
      <c r="I99" s="132">
        <v>124821.00000000001</v>
      </c>
      <c r="J99" s="132">
        <v>0</v>
      </c>
      <c r="K99" s="132">
        <v>0</v>
      </c>
      <c r="L99" s="132">
        <v>1320.0000000000007</v>
      </c>
      <c r="M99" s="132">
        <v>0</v>
      </c>
      <c r="N99" s="132">
        <v>1620.0000000000007</v>
      </c>
      <c r="O99" s="132">
        <v>0</v>
      </c>
      <c r="P99" s="132">
        <v>0</v>
      </c>
      <c r="Q99" s="132">
        <v>0</v>
      </c>
      <c r="R99" s="132">
        <v>0</v>
      </c>
      <c r="S99" s="132">
        <v>0</v>
      </c>
      <c r="T99" s="132">
        <v>0</v>
      </c>
      <c r="U99" s="132">
        <v>0</v>
      </c>
      <c r="V99" s="132">
        <v>0</v>
      </c>
      <c r="W99" s="132">
        <v>0</v>
      </c>
      <c r="X99" s="132">
        <v>0</v>
      </c>
      <c r="Y99" s="132">
        <v>0</v>
      </c>
      <c r="Z99" s="132">
        <v>0</v>
      </c>
      <c r="AA99" s="132">
        <v>0</v>
      </c>
      <c r="AB99" s="132">
        <v>0</v>
      </c>
      <c r="AC99" s="132">
        <v>0</v>
      </c>
      <c r="AD99" s="132">
        <v>0</v>
      </c>
      <c r="AE99" s="132">
        <v>12647.250000000002</v>
      </c>
      <c r="AF99" s="132">
        <v>0</v>
      </c>
      <c r="AG99" s="132">
        <v>0</v>
      </c>
      <c r="AH99" s="132">
        <v>0</v>
      </c>
      <c r="AI99" s="132">
        <v>110000</v>
      </c>
      <c r="AJ99" s="132">
        <v>0</v>
      </c>
      <c r="AK99" s="132">
        <v>0</v>
      </c>
      <c r="AL99" s="132">
        <v>0</v>
      </c>
      <c r="AM99" s="132">
        <v>7332.3185599999997</v>
      </c>
      <c r="AN99" s="132">
        <v>0</v>
      </c>
      <c r="AO99" s="132">
        <v>0</v>
      </c>
      <c r="AP99" s="132">
        <v>0</v>
      </c>
      <c r="AQ99" s="132">
        <v>3850</v>
      </c>
      <c r="AR99" s="132">
        <v>0</v>
      </c>
      <c r="AS99" s="132">
        <v>0</v>
      </c>
      <c r="AT99" s="132">
        <v>0</v>
      </c>
      <c r="AU99" s="132">
        <v>0</v>
      </c>
      <c r="AV99" s="132">
        <v>124821.00000000001</v>
      </c>
      <c r="AW99" s="132">
        <v>15587.250000000004</v>
      </c>
      <c r="AX99" s="132">
        <v>121182.31856</v>
      </c>
      <c r="AY99" s="132">
        <v>24116.25</v>
      </c>
      <c r="AZ99" s="453">
        <v>261590.56856000004</v>
      </c>
      <c r="BA99" s="453">
        <v>254258.25000000006</v>
      </c>
      <c r="BB99" s="453">
        <v>3500</v>
      </c>
      <c r="BC99" s="453">
        <v>157500</v>
      </c>
      <c r="BD99" s="453">
        <v>0</v>
      </c>
      <c r="BE99" s="453">
        <v>0</v>
      </c>
      <c r="BF99" s="453">
        <v>261590.56856000004</v>
      </c>
      <c r="BG99" s="453" t="s">
        <v>13</v>
      </c>
      <c r="BH99" s="453" t="s">
        <v>13</v>
      </c>
      <c r="BI99" s="453" t="s">
        <v>13</v>
      </c>
      <c r="BJ99" s="133" t="s">
        <v>13</v>
      </c>
      <c r="BK99" s="454" t="s">
        <v>13</v>
      </c>
      <c r="BL99" s="453">
        <v>261590.56856000004</v>
      </c>
      <c r="BM99" s="132">
        <v>261590.56856000004</v>
      </c>
      <c r="BN99" s="132">
        <v>0</v>
      </c>
      <c r="BO99" s="453">
        <v>164832.31855999999</v>
      </c>
      <c r="BP99" s="453">
        <v>47499.999999999985</v>
      </c>
      <c r="BQ99" s="132">
        <v>144258.25000000006</v>
      </c>
      <c r="BR99" s="132">
        <v>3205.73888888889</v>
      </c>
      <c r="BS99" s="132">
        <v>3070.1023090909098</v>
      </c>
      <c r="BT99" s="133">
        <v>4.4179824039200705E-2</v>
      </c>
      <c r="BU99" s="133">
        <v>-4.3356886456822515E-3</v>
      </c>
      <c r="BV99" s="133">
        <v>0</v>
      </c>
      <c r="BW99" s="132">
        <v>-598.9953475173744</v>
      </c>
      <c r="BX99" s="453">
        <v>260991.57321248268</v>
      </c>
      <c r="BY99" s="453">
        <v>5636.8723256107269</v>
      </c>
      <c r="BZ99" s="453" t="s">
        <v>1187</v>
      </c>
      <c r="CA99" s="453">
        <v>5799.8127380551705</v>
      </c>
      <c r="CB99" s="133">
        <v>0.11523120394117936</v>
      </c>
      <c r="CC99" s="132">
        <v>-1196.55</v>
      </c>
      <c r="CD99" s="132">
        <v>259795.02321248269</v>
      </c>
      <c r="CE99" s="132">
        <v>0</v>
      </c>
      <c r="CF99" s="132">
        <v>259795.02321248269</v>
      </c>
      <c r="CG99" s="132">
        <f t="shared" si="2"/>
        <v>22681.729999999992</v>
      </c>
      <c r="CH99" s="132">
        <f t="shared" si="3"/>
        <v>1815.01</v>
      </c>
      <c r="CI99" s="132">
        <v>0</v>
      </c>
      <c r="CJ99" s="132">
        <v>22681.729999999992</v>
      </c>
      <c r="CK99" s="132">
        <v>1815.01</v>
      </c>
    </row>
    <row r="100" spans="1:89" ht="15" hidden="1" customHeight="1" x14ac:dyDescent="0.25">
      <c r="A100" s="135">
        <f>VLOOKUP(D100,'DfE No.'!C:E,3,FALSE)</f>
        <v>112</v>
      </c>
      <c r="B100" s="135">
        <f>VLOOKUP(D100,'Adjusted Factors 19-20'!C:F,4,FALSE)</f>
        <v>0</v>
      </c>
      <c r="C100" s="135">
        <v>124747</v>
      </c>
      <c r="D100" s="135">
        <v>9353109</v>
      </c>
      <c r="E100" s="134" t="s">
        <v>1235</v>
      </c>
      <c r="F100" s="452">
        <v>64</v>
      </c>
      <c r="G100" s="452">
        <v>64</v>
      </c>
      <c r="H100" s="452">
        <v>0</v>
      </c>
      <c r="I100" s="132">
        <v>177523.20000000001</v>
      </c>
      <c r="J100" s="132">
        <v>0</v>
      </c>
      <c r="K100" s="132">
        <v>0</v>
      </c>
      <c r="L100" s="132">
        <v>880</v>
      </c>
      <c r="M100" s="132">
        <v>0</v>
      </c>
      <c r="N100" s="132">
        <v>3702.8571428571427</v>
      </c>
      <c r="O100" s="132">
        <v>0</v>
      </c>
      <c r="P100" s="132">
        <v>0</v>
      </c>
      <c r="Q100" s="132">
        <v>0</v>
      </c>
      <c r="R100" s="132">
        <v>0</v>
      </c>
      <c r="S100" s="132">
        <v>0</v>
      </c>
      <c r="T100" s="132">
        <v>0</v>
      </c>
      <c r="U100" s="132">
        <v>0</v>
      </c>
      <c r="V100" s="132">
        <v>0</v>
      </c>
      <c r="W100" s="132">
        <v>0</v>
      </c>
      <c r="X100" s="132">
        <v>0</v>
      </c>
      <c r="Y100" s="132">
        <v>0</v>
      </c>
      <c r="Z100" s="132">
        <v>0</v>
      </c>
      <c r="AA100" s="132">
        <v>0</v>
      </c>
      <c r="AB100" s="132">
        <v>0</v>
      </c>
      <c r="AC100" s="132">
        <v>0</v>
      </c>
      <c r="AD100" s="132">
        <v>0</v>
      </c>
      <c r="AE100" s="132">
        <v>16352</v>
      </c>
      <c r="AF100" s="132">
        <v>0</v>
      </c>
      <c r="AG100" s="132">
        <v>0</v>
      </c>
      <c r="AH100" s="132">
        <v>0</v>
      </c>
      <c r="AI100" s="132">
        <v>110000</v>
      </c>
      <c r="AJ100" s="132">
        <v>0</v>
      </c>
      <c r="AK100" s="132">
        <v>0</v>
      </c>
      <c r="AL100" s="132">
        <v>0</v>
      </c>
      <c r="AM100" s="132">
        <v>11160.24</v>
      </c>
      <c r="AN100" s="132">
        <v>0</v>
      </c>
      <c r="AO100" s="132">
        <v>0</v>
      </c>
      <c r="AP100" s="132">
        <v>0</v>
      </c>
      <c r="AQ100" s="132">
        <v>0</v>
      </c>
      <c r="AR100" s="132">
        <v>0</v>
      </c>
      <c r="AS100" s="132">
        <v>0</v>
      </c>
      <c r="AT100" s="132">
        <v>0</v>
      </c>
      <c r="AU100" s="132">
        <v>0</v>
      </c>
      <c r="AV100" s="132">
        <v>177523.20000000001</v>
      </c>
      <c r="AW100" s="132">
        <v>20934.857142857145</v>
      </c>
      <c r="AX100" s="132">
        <v>121160.24</v>
      </c>
      <c r="AY100" s="132">
        <v>28642.428571428572</v>
      </c>
      <c r="AZ100" s="453">
        <v>319618.29714285716</v>
      </c>
      <c r="BA100" s="453">
        <v>308458.05714285717</v>
      </c>
      <c r="BB100" s="453">
        <v>3500</v>
      </c>
      <c r="BC100" s="453">
        <v>224000</v>
      </c>
      <c r="BD100" s="453">
        <v>0</v>
      </c>
      <c r="BE100" s="453">
        <v>0</v>
      </c>
      <c r="BF100" s="453">
        <v>319618.29714285716</v>
      </c>
      <c r="BG100" s="453" t="s">
        <v>13</v>
      </c>
      <c r="BH100" s="453" t="s">
        <v>13</v>
      </c>
      <c r="BI100" s="453" t="s">
        <v>13</v>
      </c>
      <c r="BJ100" s="133" t="s">
        <v>13</v>
      </c>
      <c r="BK100" s="454" t="s">
        <v>13</v>
      </c>
      <c r="BL100" s="453">
        <v>319618.29714285716</v>
      </c>
      <c r="BM100" s="132">
        <v>319618.29714285716</v>
      </c>
      <c r="BN100" s="132">
        <v>0</v>
      </c>
      <c r="BO100" s="453">
        <v>235160.24</v>
      </c>
      <c r="BP100" s="453">
        <v>113999.99999999999</v>
      </c>
      <c r="BQ100" s="132">
        <v>198458.05714285717</v>
      </c>
      <c r="BR100" s="132">
        <v>3100.9071428571433</v>
      </c>
      <c r="BS100" s="132">
        <v>3001.9919462962966</v>
      </c>
      <c r="BT100" s="133">
        <v>3.2949854073687015E-2</v>
      </c>
      <c r="BU100" s="133">
        <v>-3.2336097141856448E-3</v>
      </c>
      <c r="BV100" s="133">
        <v>0</v>
      </c>
      <c r="BW100" s="132">
        <v>-621.26530044484957</v>
      </c>
      <c r="BX100" s="453">
        <v>318997.03184241231</v>
      </c>
      <c r="BY100" s="453">
        <v>4809.9498725376925</v>
      </c>
      <c r="BZ100" s="453" t="s">
        <v>1187</v>
      </c>
      <c r="CA100" s="453">
        <v>4984.3286225376924</v>
      </c>
      <c r="CB100" s="133">
        <v>-4.9019322475048255E-2</v>
      </c>
      <c r="CC100" s="132">
        <v>-1701.76</v>
      </c>
      <c r="CD100" s="132">
        <v>317295.2718424123</v>
      </c>
      <c r="CE100" s="132">
        <v>0</v>
      </c>
      <c r="CF100" s="132">
        <v>317295.2718424123</v>
      </c>
      <c r="CG100" s="132">
        <f t="shared" si="2"/>
        <v>86983.52</v>
      </c>
      <c r="CH100" s="132">
        <f t="shared" si="3"/>
        <v>13032.17</v>
      </c>
      <c r="CI100" s="132">
        <v>0</v>
      </c>
      <c r="CJ100" s="132">
        <v>86983.52</v>
      </c>
      <c r="CK100" s="132">
        <v>13032.17</v>
      </c>
    </row>
    <row r="101" spans="1:89" ht="15" hidden="1" customHeight="1" x14ac:dyDescent="0.25">
      <c r="A101" s="135">
        <f>VLOOKUP(D101,'DfE No.'!C:E,3,FALSE)</f>
        <v>113</v>
      </c>
      <c r="B101" s="135">
        <f>VLOOKUP(D101,'Adjusted Factors 19-20'!C:F,4,FALSE)</f>
        <v>0</v>
      </c>
      <c r="C101" s="135">
        <v>124748</v>
      </c>
      <c r="D101" s="135">
        <v>9353111</v>
      </c>
      <c r="E101" s="134" t="s">
        <v>1236</v>
      </c>
      <c r="F101" s="452">
        <v>337</v>
      </c>
      <c r="G101" s="452">
        <v>337</v>
      </c>
      <c r="H101" s="452">
        <v>0</v>
      </c>
      <c r="I101" s="132">
        <v>934770.60000000009</v>
      </c>
      <c r="J101" s="132">
        <v>0</v>
      </c>
      <c r="K101" s="132">
        <v>0</v>
      </c>
      <c r="L101" s="132">
        <v>8360.0000000000036</v>
      </c>
      <c r="M101" s="132">
        <v>0</v>
      </c>
      <c r="N101" s="132">
        <v>22609.636363636364</v>
      </c>
      <c r="O101" s="132">
        <v>0</v>
      </c>
      <c r="P101" s="132">
        <v>3600.0000000000023</v>
      </c>
      <c r="Q101" s="132">
        <v>0</v>
      </c>
      <c r="R101" s="132">
        <v>359.99999999999955</v>
      </c>
      <c r="S101" s="132">
        <v>0</v>
      </c>
      <c r="T101" s="132">
        <v>7980.0000000000027</v>
      </c>
      <c r="U101" s="132">
        <v>0</v>
      </c>
      <c r="V101" s="132">
        <v>0</v>
      </c>
      <c r="W101" s="132">
        <v>0</v>
      </c>
      <c r="X101" s="132">
        <v>0</v>
      </c>
      <c r="Y101" s="132">
        <v>0</v>
      </c>
      <c r="Z101" s="132">
        <v>0</v>
      </c>
      <c r="AA101" s="132">
        <v>0</v>
      </c>
      <c r="AB101" s="132">
        <v>611.10915492957736</v>
      </c>
      <c r="AC101" s="132">
        <v>0</v>
      </c>
      <c r="AD101" s="132">
        <v>0</v>
      </c>
      <c r="AE101" s="132">
        <v>113996.18309859165</v>
      </c>
      <c r="AF101" s="132">
        <v>0</v>
      </c>
      <c r="AG101" s="132">
        <v>0</v>
      </c>
      <c r="AH101" s="132">
        <v>0</v>
      </c>
      <c r="AI101" s="132">
        <v>110000</v>
      </c>
      <c r="AJ101" s="132">
        <v>0</v>
      </c>
      <c r="AK101" s="132">
        <v>0</v>
      </c>
      <c r="AL101" s="132">
        <v>0</v>
      </c>
      <c r="AM101" s="132">
        <v>30336.915139999997</v>
      </c>
      <c r="AN101" s="132">
        <v>0</v>
      </c>
      <c r="AO101" s="132">
        <v>0</v>
      </c>
      <c r="AP101" s="132">
        <v>0</v>
      </c>
      <c r="AQ101" s="132">
        <v>0</v>
      </c>
      <c r="AR101" s="132">
        <v>0</v>
      </c>
      <c r="AS101" s="132">
        <v>0</v>
      </c>
      <c r="AT101" s="132">
        <v>0</v>
      </c>
      <c r="AU101" s="132">
        <v>0</v>
      </c>
      <c r="AV101" s="132">
        <v>934770.60000000009</v>
      </c>
      <c r="AW101" s="132">
        <v>157516.92861715759</v>
      </c>
      <c r="AX101" s="132">
        <v>140336.91514</v>
      </c>
      <c r="AY101" s="132">
        <v>145450.00128040984</v>
      </c>
      <c r="AZ101" s="453">
        <v>1232624.4437571575</v>
      </c>
      <c r="BA101" s="453">
        <v>1202287.5286171576</v>
      </c>
      <c r="BB101" s="453">
        <v>3500</v>
      </c>
      <c r="BC101" s="453">
        <v>1179500</v>
      </c>
      <c r="BD101" s="453">
        <v>0</v>
      </c>
      <c r="BE101" s="453">
        <v>0</v>
      </c>
      <c r="BF101" s="453">
        <v>1232624.4437571575</v>
      </c>
      <c r="BG101" s="453" t="s">
        <v>13</v>
      </c>
      <c r="BH101" s="453" t="s">
        <v>13</v>
      </c>
      <c r="BI101" s="453" t="s">
        <v>13</v>
      </c>
      <c r="BJ101" s="133" t="s">
        <v>13</v>
      </c>
      <c r="BK101" s="454" t="s">
        <v>13</v>
      </c>
      <c r="BL101" s="453">
        <v>1232624.4437571575</v>
      </c>
      <c r="BM101" s="132">
        <v>1232624.4437571575</v>
      </c>
      <c r="BN101" s="132">
        <v>0</v>
      </c>
      <c r="BO101" s="453">
        <v>1209836.9151399999</v>
      </c>
      <c r="BP101" s="453">
        <v>1069500</v>
      </c>
      <c r="BQ101" s="132">
        <v>1092287.5286171576</v>
      </c>
      <c r="BR101" s="132">
        <v>3241.2092837304381</v>
      </c>
      <c r="BS101" s="132">
        <v>3072.3483880733943</v>
      </c>
      <c r="BT101" s="133">
        <v>5.4961506420478874E-2</v>
      </c>
      <c r="BU101" s="133">
        <v>-5.3937738440384617E-3</v>
      </c>
      <c r="BV101" s="133">
        <v>0</v>
      </c>
      <c r="BW101" s="132">
        <v>-5584.6131504976693</v>
      </c>
      <c r="BX101" s="453">
        <v>1227039.8306066599</v>
      </c>
      <c r="BY101" s="453">
        <v>3551.0472269040356</v>
      </c>
      <c r="BZ101" s="453" t="s">
        <v>1187</v>
      </c>
      <c r="CA101" s="453">
        <v>3641.0677466072993</v>
      </c>
      <c r="CB101" s="133">
        <v>4.0449685329161378E-2</v>
      </c>
      <c r="CC101" s="132">
        <v>-8960.83</v>
      </c>
      <c r="CD101" s="132">
        <v>1218079.0006066598</v>
      </c>
      <c r="CE101" s="132">
        <v>0</v>
      </c>
      <c r="CF101" s="132">
        <v>1218079.0006066598</v>
      </c>
      <c r="CG101" s="132">
        <f t="shared" si="2"/>
        <v>75554.24000000002</v>
      </c>
      <c r="CH101" s="132">
        <f t="shared" si="3"/>
        <v>4685.78</v>
      </c>
      <c r="CI101" s="132">
        <v>0</v>
      </c>
      <c r="CJ101" s="132">
        <v>75554.24000000002</v>
      </c>
      <c r="CK101" s="132">
        <v>4685.78</v>
      </c>
    </row>
    <row r="102" spans="1:89" ht="15" hidden="1" customHeight="1" x14ac:dyDescent="0.25">
      <c r="A102" s="135">
        <f>VLOOKUP(D102,'DfE No.'!C:E,3,FALSE)</f>
        <v>216</v>
      </c>
      <c r="B102" s="135">
        <f>VLOOKUP(D102,'Adjusted Factors 19-20'!C:F,4,FALSE)</f>
        <v>0</v>
      </c>
      <c r="C102" s="135">
        <v>124749</v>
      </c>
      <c r="D102" s="135">
        <v>9353112</v>
      </c>
      <c r="E102" s="134" t="s">
        <v>1237</v>
      </c>
      <c r="F102" s="452">
        <v>271</v>
      </c>
      <c r="G102" s="452">
        <v>271</v>
      </c>
      <c r="H102" s="452">
        <v>0</v>
      </c>
      <c r="I102" s="132">
        <v>751699.8</v>
      </c>
      <c r="J102" s="132">
        <v>0</v>
      </c>
      <c r="K102" s="132">
        <v>0</v>
      </c>
      <c r="L102" s="132">
        <v>5279.9999999999945</v>
      </c>
      <c r="M102" s="132">
        <v>0</v>
      </c>
      <c r="N102" s="132">
        <v>13352.189781021898</v>
      </c>
      <c r="O102" s="132">
        <v>0</v>
      </c>
      <c r="P102" s="132">
        <v>199.9999999999998</v>
      </c>
      <c r="Q102" s="132">
        <v>480.00000000000011</v>
      </c>
      <c r="R102" s="132">
        <v>2159.9999999999977</v>
      </c>
      <c r="S102" s="132">
        <v>1169.9999999999989</v>
      </c>
      <c r="T102" s="132">
        <v>840.00000000000023</v>
      </c>
      <c r="U102" s="132">
        <v>0</v>
      </c>
      <c r="V102" s="132">
        <v>0</v>
      </c>
      <c r="W102" s="132">
        <v>0</v>
      </c>
      <c r="X102" s="132">
        <v>0</v>
      </c>
      <c r="Y102" s="132">
        <v>0</v>
      </c>
      <c r="Z102" s="132">
        <v>0</v>
      </c>
      <c r="AA102" s="132">
        <v>0</v>
      </c>
      <c r="AB102" s="132">
        <v>3087.7212389380479</v>
      </c>
      <c r="AC102" s="132">
        <v>0</v>
      </c>
      <c r="AD102" s="132">
        <v>0</v>
      </c>
      <c r="AE102" s="132">
        <v>60857.121076233219</v>
      </c>
      <c r="AF102" s="132">
        <v>0</v>
      </c>
      <c r="AG102" s="132">
        <v>0</v>
      </c>
      <c r="AH102" s="132">
        <v>0</v>
      </c>
      <c r="AI102" s="132">
        <v>110000</v>
      </c>
      <c r="AJ102" s="132">
        <v>0</v>
      </c>
      <c r="AK102" s="132">
        <v>0</v>
      </c>
      <c r="AL102" s="132">
        <v>0</v>
      </c>
      <c r="AM102" s="132">
        <v>26319.555780000002</v>
      </c>
      <c r="AN102" s="132">
        <v>0</v>
      </c>
      <c r="AO102" s="132">
        <v>0</v>
      </c>
      <c r="AP102" s="132">
        <v>0</v>
      </c>
      <c r="AQ102" s="132">
        <v>0</v>
      </c>
      <c r="AR102" s="132">
        <v>0</v>
      </c>
      <c r="AS102" s="132">
        <v>0</v>
      </c>
      <c r="AT102" s="132">
        <v>0</v>
      </c>
      <c r="AU102" s="132">
        <v>0</v>
      </c>
      <c r="AV102" s="132">
        <v>751699.8</v>
      </c>
      <c r="AW102" s="132">
        <v>87427.032096193157</v>
      </c>
      <c r="AX102" s="132">
        <v>136319.55578</v>
      </c>
      <c r="AY102" s="132">
        <v>82597.215966744159</v>
      </c>
      <c r="AZ102" s="453">
        <v>975446.38787619327</v>
      </c>
      <c r="BA102" s="453">
        <v>949126.83209619322</v>
      </c>
      <c r="BB102" s="453">
        <v>3500</v>
      </c>
      <c r="BC102" s="453">
        <v>948500</v>
      </c>
      <c r="BD102" s="453">
        <v>0</v>
      </c>
      <c r="BE102" s="453">
        <v>0</v>
      </c>
      <c r="BF102" s="453">
        <v>975446.38787619327</v>
      </c>
      <c r="BG102" s="453" t="s">
        <v>13</v>
      </c>
      <c r="BH102" s="453" t="s">
        <v>13</v>
      </c>
      <c r="BI102" s="453" t="s">
        <v>13</v>
      </c>
      <c r="BJ102" s="133" t="s">
        <v>13</v>
      </c>
      <c r="BK102" s="454" t="s">
        <v>13</v>
      </c>
      <c r="BL102" s="453">
        <v>975446.38787619327</v>
      </c>
      <c r="BM102" s="132">
        <v>975446.38787619327</v>
      </c>
      <c r="BN102" s="132">
        <v>0</v>
      </c>
      <c r="BO102" s="453">
        <v>974819.55578000005</v>
      </c>
      <c r="BP102" s="453">
        <v>838500</v>
      </c>
      <c r="BQ102" s="132">
        <v>839126.83209619322</v>
      </c>
      <c r="BR102" s="132">
        <v>3096.4089745246984</v>
      </c>
      <c r="BS102" s="132">
        <v>2990.2574608058608</v>
      </c>
      <c r="BT102" s="133">
        <v>3.5499121768006632E-2</v>
      </c>
      <c r="BU102" s="133">
        <v>-3.4837879626833973E-3</v>
      </c>
      <c r="BV102" s="133">
        <v>0</v>
      </c>
      <c r="BW102" s="132">
        <v>-626.8320961932186</v>
      </c>
      <c r="BX102" s="453">
        <v>974819.55578000005</v>
      </c>
      <c r="BY102" s="453">
        <v>3500</v>
      </c>
      <c r="BZ102" s="453" t="s">
        <v>1187</v>
      </c>
      <c r="CA102" s="453">
        <v>3597.1201320295204</v>
      </c>
      <c r="CB102" s="133">
        <v>3.1426037735107659E-2</v>
      </c>
      <c r="CC102" s="132">
        <v>-7205.89</v>
      </c>
      <c r="CD102" s="132">
        <v>967613.66578000004</v>
      </c>
      <c r="CE102" s="132">
        <v>0</v>
      </c>
      <c r="CF102" s="132">
        <v>967613.66578000004</v>
      </c>
      <c r="CG102" s="132">
        <f t="shared" si="2"/>
        <v>95794.06999999992</v>
      </c>
      <c r="CH102" s="132">
        <f t="shared" si="3"/>
        <v>20452.599999999999</v>
      </c>
      <c r="CI102" s="132">
        <v>0</v>
      </c>
      <c r="CJ102" s="132">
        <v>95794.06999999992</v>
      </c>
      <c r="CK102" s="132">
        <v>20452.599999999999</v>
      </c>
    </row>
    <row r="103" spans="1:89" ht="15" hidden="1" customHeight="1" x14ac:dyDescent="0.25">
      <c r="A103" s="135">
        <f>VLOOKUP(D103,'DfE No.'!C:E,3,FALSE)</f>
        <v>114</v>
      </c>
      <c r="B103" s="135">
        <f>VLOOKUP(D103,'Adjusted Factors 19-20'!C:F,4,FALSE)</f>
        <v>0</v>
      </c>
      <c r="C103" s="135">
        <v>124750</v>
      </c>
      <c r="D103" s="135">
        <v>9353113</v>
      </c>
      <c r="E103" s="134" t="s">
        <v>1238</v>
      </c>
      <c r="F103" s="452">
        <v>52</v>
      </c>
      <c r="G103" s="452">
        <v>52</v>
      </c>
      <c r="H103" s="452">
        <v>0</v>
      </c>
      <c r="I103" s="132">
        <v>144237.6</v>
      </c>
      <c r="J103" s="132">
        <v>0</v>
      </c>
      <c r="K103" s="132">
        <v>0</v>
      </c>
      <c r="L103" s="132">
        <v>4840.0000000000109</v>
      </c>
      <c r="M103" s="132">
        <v>0</v>
      </c>
      <c r="N103" s="132">
        <v>7560</v>
      </c>
      <c r="O103" s="132">
        <v>0</v>
      </c>
      <c r="P103" s="132">
        <v>0</v>
      </c>
      <c r="Q103" s="132">
        <v>0</v>
      </c>
      <c r="R103" s="132">
        <v>0</v>
      </c>
      <c r="S103" s="132">
        <v>0</v>
      </c>
      <c r="T103" s="132">
        <v>0</v>
      </c>
      <c r="U103" s="132">
        <v>0</v>
      </c>
      <c r="V103" s="132">
        <v>0</v>
      </c>
      <c r="W103" s="132">
        <v>0</v>
      </c>
      <c r="X103" s="132">
        <v>0</v>
      </c>
      <c r="Y103" s="132">
        <v>0</v>
      </c>
      <c r="Z103" s="132">
        <v>0</v>
      </c>
      <c r="AA103" s="132">
        <v>0</v>
      </c>
      <c r="AB103" s="132">
        <v>2491.1627906976746</v>
      </c>
      <c r="AC103" s="132">
        <v>0</v>
      </c>
      <c r="AD103" s="132">
        <v>0</v>
      </c>
      <c r="AE103" s="132">
        <v>18538.604651162812</v>
      </c>
      <c r="AF103" s="132">
        <v>0</v>
      </c>
      <c r="AG103" s="132">
        <v>0</v>
      </c>
      <c r="AH103" s="132">
        <v>0</v>
      </c>
      <c r="AI103" s="132">
        <v>110000</v>
      </c>
      <c r="AJ103" s="132">
        <v>0</v>
      </c>
      <c r="AK103" s="132">
        <v>0</v>
      </c>
      <c r="AL103" s="132">
        <v>1000</v>
      </c>
      <c r="AM103" s="132">
        <v>3578.1752999999999</v>
      </c>
      <c r="AN103" s="132">
        <v>0</v>
      </c>
      <c r="AO103" s="132">
        <v>0</v>
      </c>
      <c r="AP103" s="132">
        <v>0</v>
      </c>
      <c r="AQ103" s="132">
        <v>0</v>
      </c>
      <c r="AR103" s="132">
        <v>0</v>
      </c>
      <c r="AS103" s="132">
        <v>0</v>
      </c>
      <c r="AT103" s="132">
        <v>0</v>
      </c>
      <c r="AU103" s="132">
        <v>0</v>
      </c>
      <c r="AV103" s="132">
        <v>144237.6</v>
      </c>
      <c r="AW103" s="132">
        <v>33429.767441860502</v>
      </c>
      <c r="AX103" s="132">
        <v>114578.1753</v>
      </c>
      <c r="AY103" s="132">
        <v>34737.604651162816</v>
      </c>
      <c r="AZ103" s="453">
        <v>292245.5427418605</v>
      </c>
      <c r="BA103" s="453">
        <v>287667.36744186049</v>
      </c>
      <c r="BB103" s="453">
        <v>3500</v>
      </c>
      <c r="BC103" s="453">
        <v>182000</v>
      </c>
      <c r="BD103" s="453">
        <v>0</v>
      </c>
      <c r="BE103" s="453">
        <v>0</v>
      </c>
      <c r="BF103" s="453">
        <v>292245.5427418605</v>
      </c>
      <c r="BG103" s="453" t="s">
        <v>13</v>
      </c>
      <c r="BH103" s="453" t="s">
        <v>13</v>
      </c>
      <c r="BI103" s="453" t="s">
        <v>13</v>
      </c>
      <c r="BJ103" s="133" t="s">
        <v>13</v>
      </c>
      <c r="BK103" s="454" t="s">
        <v>13</v>
      </c>
      <c r="BL103" s="453">
        <v>292245.5427418605</v>
      </c>
      <c r="BM103" s="132">
        <v>292245.5427418605</v>
      </c>
      <c r="BN103" s="132">
        <v>0</v>
      </c>
      <c r="BO103" s="453">
        <v>186578.1753</v>
      </c>
      <c r="BP103" s="453">
        <v>73000</v>
      </c>
      <c r="BQ103" s="132">
        <v>178667.36744186049</v>
      </c>
      <c r="BR103" s="132">
        <v>3435.910912343471</v>
      </c>
      <c r="BS103" s="132">
        <v>3216.6506640000002</v>
      </c>
      <c r="BT103" s="133">
        <v>6.8164146886505267E-2</v>
      </c>
      <c r="BU103" s="133">
        <v>-6.6894453322450332E-3</v>
      </c>
      <c r="BV103" s="133">
        <v>0</v>
      </c>
      <c r="BW103" s="132">
        <v>-1118.9156560273998</v>
      </c>
      <c r="BX103" s="453">
        <v>291126.62708583311</v>
      </c>
      <c r="BY103" s="453">
        <v>5510.5471497275594</v>
      </c>
      <c r="BZ103" s="453" t="s">
        <v>1187</v>
      </c>
      <c r="CA103" s="453">
        <v>5598.5889824198675</v>
      </c>
      <c r="CB103" s="133">
        <v>2.0397662641061132E-2</v>
      </c>
      <c r="CC103" s="132">
        <v>-1382.68</v>
      </c>
      <c r="CD103" s="132">
        <v>289743.94708583312</v>
      </c>
      <c r="CE103" s="132">
        <v>0</v>
      </c>
      <c r="CF103" s="132">
        <v>289743.94708583312</v>
      </c>
      <c r="CG103" s="132">
        <f t="shared" si="2"/>
        <v>50403.569999999992</v>
      </c>
      <c r="CH103" s="132">
        <f t="shared" si="3"/>
        <v>13724.8</v>
      </c>
      <c r="CI103" s="132">
        <v>0</v>
      </c>
      <c r="CJ103" s="132">
        <v>50403.569999999992</v>
      </c>
      <c r="CK103" s="132">
        <v>13724.8</v>
      </c>
    </row>
    <row r="104" spans="1:89" ht="15" hidden="1" customHeight="1" x14ac:dyDescent="0.25">
      <c r="A104" s="135">
        <f>VLOOKUP(D104,'DfE No.'!C:E,3,FALSE)</f>
        <v>12</v>
      </c>
      <c r="B104" s="135">
        <f>VLOOKUP(D104,'Adjusted Factors 19-20'!C:F,4,FALSE)</f>
        <v>0</v>
      </c>
      <c r="C104" s="135">
        <v>124751</v>
      </c>
      <c r="D104" s="135">
        <v>9353114</v>
      </c>
      <c r="E104" s="134" t="s">
        <v>1239</v>
      </c>
      <c r="F104" s="452">
        <v>200</v>
      </c>
      <c r="G104" s="452">
        <v>200</v>
      </c>
      <c r="H104" s="452">
        <v>0</v>
      </c>
      <c r="I104" s="132">
        <v>554760</v>
      </c>
      <c r="J104" s="132">
        <v>0</v>
      </c>
      <c r="K104" s="132">
        <v>0</v>
      </c>
      <c r="L104" s="132">
        <v>10560</v>
      </c>
      <c r="M104" s="132">
        <v>0</v>
      </c>
      <c r="N104" s="132">
        <v>15728.155339805824</v>
      </c>
      <c r="O104" s="132">
        <v>0</v>
      </c>
      <c r="P104" s="132">
        <v>6200</v>
      </c>
      <c r="Q104" s="132">
        <v>1680.0000000000002</v>
      </c>
      <c r="R104" s="132">
        <v>1440</v>
      </c>
      <c r="S104" s="132">
        <v>0</v>
      </c>
      <c r="T104" s="132">
        <v>840</v>
      </c>
      <c r="U104" s="132">
        <v>1725</v>
      </c>
      <c r="V104" s="132">
        <v>0</v>
      </c>
      <c r="W104" s="132">
        <v>0</v>
      </c>
      <c r="X104" s="132">
        <v>0</v>
      </c>
      <c r="Y104" s="132">
        <v>0</v>
      </c>
      <c r="Z104" s="132">
        <v>0</v>
      </c>
      <c r="AA104" s="132">
        <v>0</v>
      </c>
      <c r="AB104" s="132">
        <v>1755.6818181818135</v>
      </c>
      <c r="AC104" s="132">
        <v>0</v>
      </c>
      <c r="AD104" s="132">
        <v>0</v>
      </c>
      <c r="AE104" s="132">
        <v>76055.813953488381</v>
      </c>
      <c r="AF104" s="132">
        <v>0</v>
      </c>
      <c r="AG104" s="132">
        <v>0</v>
      </c>
      <c r="AH104" s="132">
        <v>0</v>
      </c>
      <c r="AI104" s="132">
        <v>110000</v>
      </c>
      <c r="AJ104" s="132">
        <v>0</v>
      </c>
      <c r="AK104" s="132">
        <v>0</v>
      </c>
      <c r="AL104" s="132">
        <v>0</v>
      </c>
      <c r="AM104" s="132">
        <v>20235.599999999999</v>
      </c>
      <c r="AN104" s="132">
        <v>0</v>
      </c>
      <c r="AO104" s="132">
        <v>0</v>
      </c>
      <c r="AP104" s="132">
        <v>0</v>
      </c>
      <c r="AQ104" s="132">
        <v>0</v>
      </c>
      <c r="AR104" s="132">
        <v>0</v>
      </c>
      <c r="AS104" s="132">
        <v>0</v>
      </c>
      <c r="AT104" s="132">
        <v>0</v>
      </c>
      <c r="AU104" s="132">
        <v>0</v>
      </c>
      <c r="AV104" s="132">
        <v>554760</v>
      </c>
      <c r="AW104" s="132">
        <v>115984.65111147602</v>
      </c>
      <c r="AX104" s="132">
        <v>130235.6</v>
      </c>
      <c r="AY104" s="132">
        <v>105141.39162339129</v>
      </c>
      <c r="AZ104" s="453">
        <v>800980.25111147598</v>
      </c>
      <c r="BA104" s="453">
        <v>780744.65111147601</v>
      </c>
      <c r="BB104" s="453">
        <v>3500</v>
      </c>
      <c r="BC104" s="453">
        <v>700000</v>
      </c>
      <c r="BD104" s="453">
        <v>0</v>
      </c>
      <c r="BE104" s="453">
        <v>0</v>
      </c>
      <c r="BF104" s="453">
        <v>800980.25111147598</v>
      </c>
      <c r="BG104" s="453" t="s">
        <v>13</v>
      </c>
      <c r="BH104" s="453" t="s">
        <v>13</v>
      </c>
      <c r="BI104" s="453" t="s">
        <v>13</v>
      </c>
      <c r="BJ104" s="133" t="s">
        <v>13</v>
      </c>
      <c r="BK104" s="454" t="s">
        <v>13</v>
      </c>
      <c r="BL104" s="453">
        <v>800980.25111147598</v>
      </c>
      <c r="BM104" s="132">
        <v>800980.25111147598</v>
      </c>
      <c r="BN104" s="132">
        <v>0</v>
      </c>
      <c r="BO104" s="453">
        <v>720235.6</v>
      </c>
      <c r="BP104" s="453">
        <v>590000</v>
      </c>
      <c r="BQ104" s="132">
        <v>670744.65111147601</v>
      </c>
      <c r="BR104" s="132">
        <v>3353.7232555573801</v>
      </c>
      <c r="BS104" s="132">
        <v>3135.0607936585366</v>
      </c>
      <c r="BT104" s="133">
        <v>6.9747439137749528E-2</v>
      </c>
      <c r="BU104" s="133">
        <v>-6.8448253588930669E-3</v>
      </c>
      <c r="BV104" s="133">
        <v>0</v>
      </c>
      <c r="BW104" s="132">
        <v>-4291.7887244210751</v>
      </c>
      <c r="BX104" s="453">
        <v>796688.46238705493</v>
      </c>
      <c r="BY104" s="453">
        <v>3882.2643119352747</v>
      </c>
      <c r="BZ104" s="453" t="s">
        <v>1187</v>
      </c>
      <c r="CA104" s="453">
        <v>3983.4423119352746</v>
      </c>
      <c r="CB104" s="133">
        <v>5.7111879968289925E-2</v>
      </c>
      <c r="CC104" s="132">
        <v>-5318</v>
      </c>
      <c r="CD104" s="132">
        <v>791370.46238705493</v>
      </c>
      <c r="CE104" s="132">
        <v>0</v>
      </c>
      <c r="CF104" s="132">
        <v>791370.46238705493</v>
      </c>
      <c r="CG104" s="132">
        <f t="shared" si="2"/>
        <v>74729.62</v>
      </c>
      <c r="CH104" s="132">
        <f t="shared" si="3"/>
        <v>4701.5</v>
      </c>
      <c r="CI104" s="132">
        <v>0</v>
      </c>
      <c r="CJ104" s="132">
        <v>74729.62</v>
      </c>
      <c r="CK104" s="132">
        <v>4701.5</v>
      </c>
    </row>
    <row r="105" spans="1:89" ht="15" hidden="1" customHeight="1" x14ac:dyDescent="0.25">
      <c r="A105" s="135">
        <f>VLOOKUP(D105,'DfE No.'!C:E,3,FALSE)</f>
        <v>203</v>
      </c>
      <c r="B105" s="135">
        <f>VLOOKUP(D105,'Adjusted Factors 19-20'!C:F,4,FALSE)</f>
        <v>0</v>
      </c>
      <c r="C105" s="135">
        <v>124754</v>
      </c>
      <c r="D105" s="135">
        <v>9353117</v>
      </c>
      <c r="E105" s="134" t="s">
        <v>1240</v>
      </c>
      <c r="F105" s="452">
        <v>59</v>
      </c>
      <c r="G105" s="452">
        <v>59</v>
      </c>
      <c r="H105" s="452">
        <v>0</v>
      </c>
      <c r="I105" s="132">
        <v>163654.20000000001</v>
      </c>
      <c r="J105" s="132">
        <v>0</v>
      </c>
      <c r="K105" s="132">
        <v>0</v>
      </c>
      <c r="L105" s="132">
        <v>3960.0000000000014</v>
      </c>
      <c r="M105" s="132">
        <v>0</v>
      </c>
      <c r="N105" s="132">
        <v>4860.0000000000018</v>
      </c>
      <c r="O105" s="132">
        <v>0</v>
      </c>
      <c r="P105" s="132">
        <v>0</v>
      </c>
      <c r="Q105" s="132">
        <v>1439.9999999999959</v>
      </c>
      <c r="R105" s="132">
        <v>720.0000000000008</v>
      </c>
      <c r="S105" s="132">
        <v>780.00000000000091</v>
      </c>
      <c r="T105" s="132">
        <v>0</v>
      </c>
      <c r="U105" s="132">
        <v>0</v>
      </c>
      <c r="V105" s="132">
        <v>0</v>
      </c>
      <c r="W105" s="132">
        <v>0</v>
      </c>
      <c r="X105" s="132">
        <v>0</v>
      </c>
      <c r="Y105" s="132">
        <v>0</v>
      </c>
      <c r="Z105" s="132">
        <v>0</v>
      </c>
      <c r="AA105" s="132">
        <v>0</v>
      </c>
      <c r="AB105" s="132">
        <v>0</v>
      </c>
      <c r="AC105" s="132">
        <v>0</v>
      </c>
      <c r="AD105" s="132">
        <v>0</v>
      </c>
      <c r="AE105" s="132">
        <v>18637.563636363629</v>
      </c>
      <c r="AF105" s="132">
        <v>0</v>
      </c>
      <c r="AG105" s="132">
        <v>0</v>
      </c>
      <c r="AH105" s="132">
        <v>0</v>
      </c>
      <c r="AI105" s="132">
        <v>110000</v>
      </c>
      <c r="AJ105" s="132">
        <v>0</v>
      </c>
      <c r="AK105" s="132">
        <v>0</v>
      </c>
      <c r="AL105" s="132">
        <v>1000</v>
      </c>
      <c r="AM105" s="132">
        <v>3581.0880000000002</v>
      </c>
      <c r="AN105" s="132">
        <v>0</v>
      </c>
      <c r="AO105" s="132">
        <v>0</v>
      </c>
      <c r="AP105" s="132">
        <v>0</v>
      </c>
      <c r="AQ105" s="132">
        <v>0</v>
      </c>
      <c r="AR105" s="132">
        <v>0</v>
      </c>
      <c r="AS105" s="132">
        <v>0</v>
      </c>
      <c r="AT105" s="132">
        <v>0</v>
      </c>
      <c r="AU105" s="132">
        <v>0</v>
      </c>
      <c r="AV105" s="132">
        <v>163654.20000000001</v>
      </c>
      <c r="AW105" s="132">
        <v>30397.563636363629</v>
      </c>
      <c r="AX105" s="132">
        <v>114581.088</v>
      </c>
      <c r="AY105" s="132">
        <v>34516.563636363629</v>
      </c>
      <c r="AZ105" s="453">
        <v>308632.85163636366</v>
      </c>
      <c r="BA105" s="453">
        <v>304051.76363636367</v>
      </c>
      <c r="BB105" s="453">
        <v>3500</v>
      </c>
      <c r="BC105" s="453">
        <v>206500</v>
      </c>
      <c r="BD105" s="453">
        <v>0</v>
      </c>
      <c r="BE105" s="453">
        <v>0</v>
      </c>
      <c r="BF105" s="453">
        <v>308632.85163636366</v>
      </c>
      <c r="BG105" s="453" t="s">
        <v>13</v>
      </c>
      <c r="BH105" s="453" t="s">
        <v>13</v>
      </c>
      <c r="BI105" s="453" t="s">
        <v>13</v>
      </c>
      <c r="BJ105" s="133" t="s">
        <v>13</v>
      </c>
      <c r="BK105" s="454" t="s">
        <v>13</v>
      </c>
      <c r="BL105" s="453">
        <v>308632.85163636366</v>
      </c>
      <c r="BM105" s="132">
        <v>308632.85163636366</v>
      </c>
      <c r="BN105" s="132">
        <v>0</v>
      </c>
      <c r="BO105" s="453">
        <v>211081.08799999999</v>
      </c>
      <c r="BP105" s="453">
        <v>97499.999999999985</v>
      </c>
      <c r="BQ105" s="132">
        <v>195051.76363636367</v>
      </c>
      <c r="BR105" s="132">
        <v>3305.9620955315877</v>
      </c>
      <c r="BS105" s="132">
        <v>3191.5636278688526</v>
      </c>
      <c r="BT105" s="133">
        <v>3.5844019108315264E-2</v>
      </c>
      <c r="BU105" s="133">
        <v>-3.5176352564384675E-3</v>
      </c>
      <c r="BV105" s="133">
        <v>0</v>
      </c>
      <c r="BW105" s="132">
        <v>-662.37864769293014</v>
      </c>
      <c r="BX105" s="453">
        <v>307970.47298867075</v>
      </c>
      <c r="BY105" s="453">
        <v>5142.1929659096741</v>
      </c>
      <c r="BZ105" s="453" t="s">
        <v>1187</v>
      </c>
      <c r="CA105" s="453">
        <v>5219.8385252317075</v>
      </c>
      <c r="CB105" s="133">
        <v>3.3163922442820848E-2</v>
      </c>
      <c r="CC105" s="132">
        <v>-1568.81</v>
      </c>
      <c r="CD105" s="132">
        <v>306401.66298867075</v>
      </c>
      <c r="CE105" s="132">
        <v>0</v>
      </c>
      <c r="CF105" s="132">
        <v>306401.66298867075</v>
      </c>
      <c r="CG105" s="132">
        <f t="shared" si="2"/>
        <v>75191.690000000017</v>
      </c>
      <c r="CH105" s="132">
        <f t="shared" si="3"/>
        <v>3815.52</v>
      </c>
      <c r="CI105" s="132">
        <v>0</v>
      </c>
      <c r="CJ105" s="132">
        <v>75191.690000000017</v>
      </c>
      <c r="CK105" s="132">
        <v>3815.52</v>
      </c>
    </row>
    <row r="106" spans="1:89" ht="15" hidden="1" customHeight="1" x14ac:dyDescent="0.25">
      <c r="A106" s="135">
        <f>VLOOKUP(D106,'DfE No.'!C:E,3,FALSE)</f>
        <v>507</v>
      </c>
      <c r="B106" s="135">
        <f>VLOOKUP(D106,'Adjusted Factors 19-20'!C:F,4,FALSE)</f>
        <v>0</v>
      </c>
      <c r="C106" s="135">
        <v>124757</v>
      </c>
      <c r="D106" s="135">
        <v>9353124</v>
      </c>
      <c r="E106" s="134" t="s">
        <v>1241</v>
      </c>
      <c r="F106" s="452">
        <v>217</v>
      </c>
      <c r="G106" s="452">
        <v>217</v>
      </c>
      <c r="H106" s="452">
        <v>0</v>
      </c>
      <c r="I106" s="132">
        <v>601914.60000000009</v>
      </c>
      <c r="J106" s="132">
        <v>0</v>
      </c>
      <c r="K106" s="132">
        <v>0</v>
      </c>
      <c r="L106" s="132">
        <v>14079.999999999958</v>
      </c>
      <c r="M106" s="132">
        <v>0</v>
      </c>
      <c r="N106" s="132">
        <v>22269.502262443435</v>
      </c>
      <c r="O106" s="132">
        <v>0</v>
      </c>
      <c r="P106" s="132">
        <v>6630.5555555555657</v>
      </c>
      <c r="Q106" s="132">
        <v>1928.8888888888871</v>
      </c>
      <c r="R106" s="132">
        <v>3255.0000000000023</v>
      </c>
      <c r="S106" s="132">
        <v>4309.8611111111086</v>
      </c>
      <c r="T106" s="132">
        <v>0</v>
      </c>
      <c r="U106" s="132">
        <v>0</v>
      </c>
      <c r="V106" s="132">
        <v>0</v>
      </c>
      <c r="W106" s="132">
        <v>0</v>
      </c>
      <c r="X106" s="132">
        <v>0</v>
      </c>
      <c r="Y106" s="132">
        <v>0</v>
      </c>
      <c r="Z106" s="132">
        <v>0</v>
      </c>
      <c r="AA106" s="132">
        <v>0</v>
      </c>
      <c r="AB106" s="132">
        <v>2988.1016042780743</v>
      </c>
      <c r="AC106" s="132">
        <v>0</v>
      </c>
      <c r="AD106" s="132">
        <v>0</v>
      </c>
      <c r="AE106" s="132">
        <v>67496.434782608791</v>
      </c>
      <c r="AF106" s="132">
        <v>0</v>
      </c>
      <c r="AG106" s="132">
        <v>0</v>
      </c>
      <c r="AH106" s="132">
        <v>0</v>
      </c>
      <c r="AI106" s="132">
        <v>110000</v>
      </c>
      <c r="AJ106" s="132">
        <v>0</v>
      </c>
      <c r="AK106" s="132">
        <v>0</v>
      </c>
      <c r="AL106" s="132">
        <v>0</v>
      </c>
      <c r="AM106" s="132">
        <v>30482.683000000001</v>
      </c>
      <c r="AN106" s="132">
        <v>0</v>
      </c>
      <c r="AO106" s="132">
        <v>0</v>
      </c>
      <c r="AP106" s="132">
        <v>0</v>
      </c>
      <c r="AQ106" s="132">
        <v>0</v>
      </c>
      <c r="AR106" s="132">
        <v>0</v>
      </c>
      <c r="AS106" s="132">
        <v>0</v>
      </c>
      <c r="AT106" s="132">
        <v>0</v>
      </c>
      <c r="AU106" s="132">
        <v>0</v>
      </c>
      <c r="AV106" s="132">
        <v>601914.60000000009</v>
      </c>
      <c r="AW106" s="132">
        <v>122958.34420488583</v>
      </c>
      <c r="AX106" s="132">
        <v>140482.68299999999</v>
      </c>
      <c r="AY106" s="132">
        <v>103732.33869160827</v>
      </c>
      <c r="AZ106" s="453">
        <v>865355.62720488594</v>
      </c>
      <c r="BA106" s="453">
        <v>834872.94420488598</v>
      </c>
      <c r="BB106" s="453">
        <v>3500</v>
      </c>
      <c r="BC106" s="453">
        <v>759500</v>
      </c>
      <c r="BD106" s="453">
        <v>0</v>
      </c>
      <c r="BE106" s="453">
        <v>0</v>
      </c>
      <c r="BF106" s="453">
        <v>865355.62720488594</v>
      </c>
      <c r="BG106" s="453" t="s">
        <v>13</v>
      </c>
      <c r="BH106" s="453" t="s">
        <v>13</v>
      </c>
      <c r="BI106" s="453" t="s">
        <v>13</v>
      </c>
      <c r="BJ106" s="133" t="s">
        <v>13</v>
      </c>
      <c r="BK106" s="454" t="s">
        <v>13</v>
      </c>
      <c r="BL106" s="453">
        <v>865355.62720488594</v>
      </c>
      <c r="BM106" s="132">
        <v>865355.62720488594</v>
      </c>
      <c r="BN106" s="132">
        <v>0</v>
      </c>
      <c r="BO106" s="453">
        <v>789982.68299999996</v>
      </c>
      <c r="BP106" s="453">
        <v>649500</v>
      </c>
      <c r="BQ106" s="132">
        <v>724872.94420488598</v>
      </c>
      <c r="BR106" s="132">
        <v>3340.4283143082303</v>
      </c>
      <c r="BS106" s="132">
        <v>3320.0407275229359</v>
      </c>
      <c r="BT106" s="133">
        <v>6.1407640624051782E-3</v>
      </c>
      <c r="BU106" s="133">
        <v>-6.0263800502147571E-4</v>
      </c>
      <c r="BV106" s="133">
        <v>0</v>
      </c>
      <c r="BW106" s="132">
        <v>-434.16985037551018</v>
      </c>
      <c r="BX106" s="453">
        <v>864921.45735451044</v>
      </c>
      <c r="BY106" s="453">
        <v>3845.3399739839192</v>
      </c>
      <c r="BZ106" s="453" t="s">
        <v>1187</v>
      </c>
      <c r="CA106" s="453">
        <v>3985.8131675323061</v>
      </c>
      <c r="CB106" s="133">
        <v>6.1509035986899718E-3</v>
      </c>
      <c r="CC106" s="132">
        <v>-5770.03</v>
      </c>
      <c r="CD106" s="132">
        <v>859151.42735451041</v>
      </c>
      <c r="CE106" s="132">
        <v>0</v>
      </c>
      <c r="CF106" s="132">
        <v>859151.42735451041</v>
      </c>
      <c r="CG106" s="132">
        <f t="shared" si="2"/>
        <v>-26926.549999999908</v>
      </c>
      <c r="CH106" s="132">
        <f t="shared" si="3"/>
        <v>38943.15</v>
      </c>
      <c r="CI106" s="132">
        <v>0</v>
      </c>
      <c r="CJ106" s="132">
        <v>-26926.549999999908</v>
      </c>
      <c r="CK106" s="132">
        <v>38943.15</v>
      </c>
    </row>
    <row r="107" spans="1:89" ht="15" hidden="1" customHeight="1" x14ac:dyDescent="0.25">
      <c r="A107" s="135">
        <f>VLOOKUP(D107,'DfE No.'!C:E,3,FALSE)</f>
        <v>17</v>
      </c>
      <c r="B107" s="135">
        <f>VLOOKUP(D107,'Adjusted Factors 19-20'!C:F,4,FALSE)</f>
        <v>0</v>
      </c>
      <c r="C107" s="135">
        <v>124758</v>
      </c>
      <c r="D107" s="135">
        <v>9353125</v>
      </c>
      <c r="E107" s="134" t="s">
        <v>1242</v>
      </c>
      <c r="F107" s="452">
        <v>177</v>
      </c>
      <c r="G107" s="452">
        <v>177</v>
      </c>
      <c r="H107" s="452">
        <v>0</v>
      </c>
      <c r="I107" s="132">
        <v>490962.60000000003</v>
      </c>
      <c r="J107" s="132">
        <v>0</v>
      </c>
      <c r="K107" s="132">
        <v>0</v>
      </c>
      <c r="L107" s="132">
        <v>7919.9999999999782</v>
      </c>
      <c r="M107" s="132">
        <v>0</v>
      </c>
      <c r="N107" s="132">
        <v>17522.999999999996</v>
      </c>
      <c r="O107" s="132">
        <v>0</v>
      </c>
      <c r="P107" s="132">
        <v>600.00000000000057</v>
      </c>
      <c r="Q107" s="132">
        <v>0</v>
      </c>
      <c r="R107" s="132">
        <v>0</v>
      </c>
      <c r="S107" s="132">
        <v>0</v>
      </c>
      <c r="T107" s="132">
        <v>0</v>
      </c>
      <c r="U107" s="132">
        <v>0</v>
      </c>
      <c r="V107" s="132">
        <v>0</v>
      </c>
      <c r="W107" s="132">
        <v>0</v>
      </c>
      <c r="X107" s="132">
        <v>0</v>
      </c>
      <c r="Y107" s="132">
        <v>0</v>
      </c>
      <c r="Z107" s="132">
        <v>0</v>
      </c>
      <c r="AA107" s="132">
        <v>0</v>
      </c>
      <c r="AB107" s="132">
        <v>3397.0807453416137</v>
      </c>
      <c r="AC107" s="132">
        <v>0</v>
      </c>
      <c r="AD107" s="132">
        <v>0</v>
      </c>
      <c r="AE107" s="132">
        <v>69303.545454545441</v>
      </c>
      <c r="AF107" s="132">
        <v>0</v>
      </c>
      <c r="AG107" s="132">
        <v>0</v>
      </c>
      <c r="AH107" s="132">
        <v>0</v>
      </c>
      <c r="AI107" s="132">
        <v>110000</v>
      </c>
      <c r="AJ107" s="132">
        <v>0</v>
      </c>
      <c r="AK107" s="132">
        <v>0</v>
      </c>
      <c r="AL107" s="132">
        <v>0</v>
      </c>
      <c r="AM107" s="132">
        <v>25948.069</v>
      </c>
      <c r="AN107" s="132">
        <v>0</v>
      </c>
      <c r="AO107" s="132">
        <v>0</v>
      </c>
      <c r="AP107" s="132">
        <v>0</v>
      </c>
      <c r="AQ107" s="132">
        <v>0</v>
      </c>
      <c r="AR107" s="132">
        <v>0</v>
      </c>
      <c r="AS107" s="132">
        <v>0</v>
      </c>
      <c r="AT107" s="132">
        <v>0</v>
      </c>
      <c r="AU107" s="132">
        <v>0</v>
      </c>
      <c r="AV107" s="132">
        <v>490962.60000000003</v>
      </c>
      <c r="AW107" s="132">
        <v>98743.626199887032</v>
      </c>
      <c r="AX107" s="132">
        <v>135948.06899999999</v>
      </c>
      <c r="AY107" s="132">
        <v>92324.045454545427</v>
      </c>
      <c r="AZ107" s="453">
        <v>725654.29519988713</v>
      </c>
      <c r="BA107" s="453">
        <v>699706.22619988711</v>
      </c>
      <c r="BB107" s="453">
        <v>3500</v>
      </c>
      <c r="BC107" s="453">
        <v>619500</v>
      </c>
      <c r="BD107" s="453">
        <v>0</v>
      </c>
      <c r="BE107" s="453">
        <v>0</v>
      </c>
      <c r="BF107" s="453">
        <v>725654.29519988713</v>
      </c>
      <c r="BG107" s="453" t="s">
        <v>13</v>
      </c>
      <c r="BH107" s="453" t="s">
        <v>13</v>
      </c>
      <c r="BI107" s="453" t="s">
        <v>13</v>
      </c>
      <c r="BJ107" s="133" t="s">
        <v>13</v>
      </c>
      <c r="BK107" s="454" t="s">
        <v>13</v>
      </c>
      <c r="BL107" s="453">
        <v>725654.29519988713</v>
      </c>
      <c r="BM107" s="132">
        <v>725654.29519988713</v>
      </c>
      <c r="BN107" s="132">
        <v>0</v>
      </c>
      <c r="BO107" s="453">
        <v>645448.06900000002</v>
      </c>
      <c r="BP107" s="453">
        <v>509500</v>
      </c>
      <c r="BQ107" s="132">
        <v>589706.22619988711</v>
      </c>
      <c r="BR107" s="132">
        <v>3331.6735943496446</v>
      </c>
      <c r="BS107" s="132">
        <v>3117.8151377049185</v>
      </c>
      <c r="BT107" s="133">
        <v>6.8592410774601389E-2</v>
      </c>
      <c r="BU107" s="133">
        <v>-6.7314739939102891E-3</v>
      </c>
      <c r="BV107" s="133">
        <v>0</v>
      </c>
      <c r="BW107" s="132">
        <v>-3714.785998558646</v>
      </c>
      <c r="BX107" s="453">
        <v>721939.5092013285</v>
      </c>
      <c r="BY107" s="453">
        <v>3932.1550293860369</v>
      </c>
      <c r="BZ107" s="453" t="s">
        <v>1187</v>
      </c>
      <c r="CA107" s="453">
        <v>4078.7542892730426</v>
      </c>
      <c r="CB107" s="133">
        <v>5.7316217352298748E-2</v>
      </c>
      <c r="CC107" s="132">
        <v>-4706.43</v>
      </c>
      <c r="CD107" s="132">
        <v>717233.07920132845</v>
      </c>
      <c r="CE107" s="132">
        <v>0</v>
      </c>
      <c r="CF107" s="132">
        <v>717233.07920132845</v>
      </c>
      <c r="CG107" s="132">
        <f t="shared" si="2"/>
        <v>119167.72999999995</v>
      </c>
      <c r="CH107" s="132">
        <f t="shared" si="3"/>
        <v>7609.72</v>
      </c>
      <c r="CI107" s="132">
        <v>0</v>
      </c>
      <c r="CJ107" s="132">
        <v>119167.72999999995</v>
      </c>
      <c r="CK107" s="132">
        <v>7609.72</v>
      </c>
    </row>
    <row r="108" spans="1:89" ht="15" hidden="1" customHeight="1" x14ac:dyDescent="0.25">
      <c r="A108" s="135">
        <f>VLOOKUP(D108,'DfE No.'!C:E,3,FALSE)</f>
        <v>421</v>
      </c>
      <c r="B108" s="135">
        <f>VLOOKUP(D108,'Adjusted Factors 19-20'!C:F,4,FALSE)</f>
        <v>0</v>
      </c>
      <c r="C108" s="135">
        <v>124762</v>
      </c>
      <c r="D108" s="135">
        <v>9353308</v>
      </c>
      <c r="E108" s="134" t="s">
        <v>1244</v>
      </c>
      <c r="F108" s="452">
        <v>269</v>
      </c>
      <c r="G108" s="452">
        <v>269</v>
      </c>
      <c r="H108" s="452">
        <v>0</v>
      </c>
      <c r="I108" s="132">
        <v>746152.20000000007</v>
      </c>
      <c r="J108" s="132">
        <v>0</v>
      </c>
      <c r="K108" s="132">
        <v>0</v>
      </c>
      <c r="L108" s="132">
        <v>19800.000000000018</v>
      </c>
      <c r="M108" s="132">
        <v>0</v>
      </c>
      <c r="N108" s="132">
        <v>29158.029197080294</v>
      </c>
      <c r="O108" s="132">
        <v>0</v>
      </c>
      <c r="P108" s="132">
        <v>9599.9999999999909</v>
      </c>
      <c r="Q108" s="132">
        <v>480.00000000000023</v>
      </c>
      <c r="R108" s="132">
        <v>4320.0000000000009</v>
      </c>
      <c r="S108" s="132">
        <v>0</v>
      </c>
      <c r="T108" s="132">
        <v>0</v>
      </c>
      <c r="U108" s="132">
        <v>0</v>
      </c>
      <c r="V108" s="132">
        <v>0</v>
      </c>
      <c r="W108" s="132">
        <v>0</v>
      </c>
      <c r="X108" s="132">
        <v>0</v>
      </c>
      <c r="Y108" s="132">
        <v>0</v>
      </c>
      <c r="Z108" s="132">
        <v>0</v>
      </c>
      <c r="AA108" s="132">
        <v>0</v>
      </c>
      <c r="AB108" s="132">
        <v>7503.9791666666715</v>
      </c>
      <c r="AC108" s="132">
        <v>0</v>
      </c>
      <c r="AD108" s="132">
        <v>0</v>
      </c>
      <c r="AE108" s="132">
        <v>91639.333333333241</v>
      </c>
      <c r="AF108" s="132">
        <v>0</v>
      </c>
      <c r="AG108" s="132">
        <v>0</v>
      </c>
      <c r="AH108" s="132">
        <v>0</v>
      </c>
      <c r="AI108" s="132">
        <v>110000</v>
      </c>
      <c r="AJ108" s="132">
        <v>0</v>
      </c>
      <c r="AK108" s="132">
        <v>0</v>
      </c>
      <c r="AL108" s="132">
        <v>0</v>
      </c>
      <c r="AM108" s="132">
        <v>3075.9133999999999</v>
      </c>
      <c r="AN108" s="132">
        <v>0</v>
      </c>
      <c r="AO108" s="132">
        <v>0</v>
      </c>
      <c r="AP108" s="132">
        <v>0</v>
      </c>
      <c r="AQ108" s="132">
        <v>0</v>
      </c>
      <c r="AR108" s="132">
        <v>0</v>
      </c>
      <c r="AS108" s="132">
        <v>0</v>
      </c>
      <c r="AT108" s="132">
        <v>0</v>
      </c>
      <c r="AU108" s="132">
        <v>0</v>
      </c>
      <c r="AV108" s="132">
        <v>746152.20000000007</v>
      </c>
      <c r="AW108" s="132">
        <v>162501.34169708024</v>
      </c>
      <c r="AX108" s="132">
        <v>113075.9134</v>
      </c>
      <c r="AY108" s="132">
        <v>133317.3479318734</v>
      </c>
      <c r="AZ108" s="453">
        <v>1021729.4550970802</v>
      </c>
      <c r="BA108" s="453">
        <v>1018653.5416970802</v>
      </c>
      <c r="BB108" s="453">
        <v>3500</v>
      </c>
      <c r="BC108" s="453">
        <v>941500</v>
      </c>
      <c r="BD108" s="453">
        <v>0</v>
      </c>
      <c r="BE108" s="453">
        <v>0</v>
      </c>
      <c r="BF108" s="453">
        <v>1021729.4550970802</v>
      </c>
      <c r="BG108" s="453" t="s">
        <v>13</v>
      </c>
      <c r="BH108" s="453" t="s">
        <v>13</v>
      </c>
      <c r="BI108" s="453" t="s">
        <v>13</v>
      </c>
      <c r="BJ108" s="133" t="s">
        <v>13</v>
      </c>
      <c r="BK108" s="454" t="s">
        <v>13</v>
      </c>
      <c r="BL108" s="453">
        <v>1021729.4550970802</v>
      </c>
      <c r="BM108" s="132">
        <v>1021729.4550970802</v>
      </c>
      <c r="BN108" s="132">
        <v>0</v>
      </c>
      <c r="BO108" s="453">
        <v>944575.91339999996</v>
      </c>
      <c r="BP108" s="453">
        <v>831500</v>
      </c>
      <c r="BQ108" s="132">
        <v>908653.54169708025</v>
      </c>
      <c r="BR108" s="132">
        <v>3377.8942070523431</v>
      </c>
      <c r="BS108" s="132">
        <v>3204.8300389513111</v>
      </c>
      <c r="BT108" s="133">
        <v>5.4001044048395876E-2</v>
      </c>
      <c r="BU108" s="133">
        <v>-5.2995166600906408E-3</v>
      </c>
      <c r="BV108" s="133">
        <v>0</v>
      </c>
      <c r="BW108" s="132">
        <v>-4568.7094995447987</v>
      </c>
      <c r="BX108" s="453">
        <v>1017160.7455975354</v>
      </c>
      <c r="BY108" s="453">
        <v>3769.8320899536634</v>
      </c>
      <c r="BZ108" s="453" t="s">
        <v>1187</v>
      </c>
      <c r="CA108" s="453">
        <v>3781.2667122584958</v>
      </c>
      <c r="CB108" s="133">
        <v>4.2220419599479309E-2</v>
      </c>
      <c r="CC108" s="132">
        <v>-7152.71</v>
      </c>
      <c r="CD108" s="132">
        <v>1010008.0355975354</v>
      </c>
      <c r="CE108" s="132">
        <v>0</v>
      </c>
      <c r="CF108" s="132">
        <v>1010008.0355975354</v>
      </c>
      <c r="CG108" s="132">
        <f t="shared" si="2"/>
        <v>47725.239999999991</v>
      </c>
      <c r="CH108" s="132">
        <f t="shared" si="3"/>
        <v>0</v>
      </c>
      <c r="CI108" s="132">
        <v>0</v>
      </c>
      <c r="CJ108" s="132">
        <v>47725.239999999991</v>
      </c>
      <c r="CK108" s="132">
        <v>0</v>
      </c>
    </row>
    <row r="109" spans="1:89" ht="15" hidden="1" customHeight="1" x14ac:dyDescent="0.25">
      <c r="A109" s="135">
        <f>VLOOKUP(D109,'DfE No.'!C:E,3,FALSE)</f>
        <v>509</v>
      </c>
      <c r="B109" s="135">
        <f>VLOOKUP(D109,'Adjusted Factors 19-20'!C:F,4,FALSE)</f>
        <v>0</v>
      </c>
      <c r="C109" s="135">
        <v>124763</v>
      </c>
      <c r="D109" s="135">
        <v>9353310</v>
      </c>
      <c r="E109" s="134" t="s">
        <v>410</v>
      </c>
      <c r="F109" s="452">
        <v>154</v>
      </c>
      <c r="G109" s="452">
        <v>154</v>
      </c>
      <c r="H109" s="452">
        <v>0</v>
      </c>
      <c r="I109" s="132">
        <v>427165.2</v>
      </c>
      <c r="J109" s="132">
        <v>0</v>
      </c>
      <c r="K109" s="132">
        <v>0</v>
      </c>
      <c r="L109" s="132">
        <v>4839.9999999999973</v>
      </c>
      <c r="M109" s="132">
        <v>0</v>
      </c>
      <c r="N109" s="132">
        <v>13677.63157894737</v>
      </c>
      <c r="O109" s="132">
        <v>0</v>
      </c>
      <c r="P109" s="132">
        <v>5399.99999999999</v>
      </c>
      <c r="Q109" s="132">
        <v>480.00000000000051</v>
      </c>
      <c r="R109" s="132">
        <v>3959.9999999999982</v>
      </c>
      <c r="S109" s="132">
        <v>1950.0000000000018</v>
      </c>
      <c r="T109" s="132">
        <v>0</v>
      </c>
      <c r="U109" s="132">
        <v>0</v>
      </c>
      <c r="V109" s="132">
        <v>0</v>
      </c>
      <c r="W109" s="132">
        <v>0</v>
      </c>
      <c r="X109" s="132">
        <v>0</v>
      </c>
      <c r="Y109" s="132">
        <v>0</v>
      </c>
      <c r="Z109" s="132">
        <v>0</v>
      </c>
      <c r="AA109" s="132">
        <v>0</v>
      </c>
      <c r="AB109" s="132">
        <v>6762.8682170542661</v>
      </c>
      <c r="AC109" s="132">
        <v>0</v>
      </c>
      <c r="AD109" s="132">
        <v>0</v>
      </c>
      <c r="AE109" s="132">
        <v>50312.557377049183</v>
      </c>
      <c r="AF109" s="132">
        <v>0</v>
      </c>
      <c r="AG109" s="132">
        <v>0</v>
      </c>
      <c r="AH109" s="132">
        <v>0</v>
      </c>
      <c r="AI109" s="132">
        <v>110000</v>
      </c>
      <c r="AJ109" s="132">
        <v>0</v>
      </c>
      <c r="AK109" s="132">
        <v>0</v>
      </c>
      <c r="AL109" s="132">
        <v>0</v>
      </c>
      <c r="AM109" s="132">
        <v>2997.8836999999999</v>
      </c>
      <c r="AN109" s="132">
        <v>0</v>
      </c>
      <c r="AO109" s="132">
        <v>0</v>
      </c>
      <c r="AP109" s="132">
        <v>0</v>
      </c>
      <c r="AQ109" s="132">
        <v>0</v>
      </c>
      <c r="AR109" s="132">
        <v>0</v>
      </c>
      <c r="AS109" s="132">
        <v>0</v>
      </c>
      <c r="AT109" s="132">
        <v>0</v>
      </c>
      <c r="AU109" s="132">
        <v>0</v>
      </c>
      <c r="AV109" s="132">
        <v>427165.2</v>
      </c>
      <c r="AW109" s="132">
        <v>87383.057173050795</v>
      </c>
      <c r="AX109" s="132">
        <v>112997.88370000001</v>
      </c>
      <c r="AY109" s="132">
        <v>75465.373166522855</v>
      </c>
      <c r="AZ109" s="453">
        <v>627546.14087305078</v>
      </c>
      <c r="BA109" s="453">
        <v>624548.25717305078</v>
      </c>
      <c r="BB109" s="453">
        <v>3500</v>
      </c>
      <c r="BC109" s="453">
        <v>539000</v>
      </c>
      <c r="BD109" s="453">
        <v>0</v>
      </c>
      <c r="BE109" s="453">
        <v>0</v>
      </c>
      <c r="BF109" s="453">
        <v>627546.14087305078</v>
      </c>
      <c r="BG109" s="453" t="s">
        <v>13</v>
      </c>
      <c r="BH109" s="453" t="s">
        <v>13</v>
      </c>
      <c r="BI109" s="453" t="s">
        <v>13</v>
      </c>
      <c r="BJ109" s="133" t="s">
        <v>13</v>
      </c>
      <c r="BK109" s="454" t="s">
        <v>13</v>
      </c>
      <c r="BL109" s="453">
        <v>627546.14087305078</v>
      </c>
      <c r="BM109" s="132">
        <v>627546.14087305078</v>
      </c>
      <c r="BN109" s="132">
        <v>0</v>
      </c>
      <c r="BO109" s="453">
        <v>541997.88370000001</v>
      </c>
      <c r="BP109" s="453">
        <v>429000</v>
      </c>
      <c r="BQ109" s="132">
        <v>514548.25717305078</v>
      </c>
      <c r="BR109" s="132">
        <v>3341.2224491756542</v>
      </c>
      <c r="BS109" s="132">
        <v>3220.1775286666671</v>
      </c>
      <c r="BT109" s="133">
        <v>3.7589517792550556E-2</v>
      </c>
      <c r="BU109" s="133">
        <v>-3.6889337844628715E-3</v>
      </c>
      <c r="BV109" s="133">
        <v>0</v>
      </c>
      <c r="BW109" s="132">
        <v>-1829.3693383298603</v>
      </c>
      <c r="BX109" s="453">
        <v>625716.7715347209</v>
      </c>
      <c r="BY109" s="453">
        <v>4043.629141783902</v>
      </c>
      <c r="BZ109" s="453" t="s">
        <v>1187</v>
      </c>
      <c r="CA109" s="453">
        <v>4063.0959190566291</v>
      </c>
      <c r="CB109" s="133">
        <v>2.265992520899851E-2</v>
      </c>
      <c r="CC109" s="132">
        <v>-4094.86</v>
      </c>
      <c r="CD109" s="132">
        <v>621621.91153472092</v>
      </c>
      <c r="CE109" s="132">
        <v>0</v>
      </c>
      <c r="CF109" s="132">
        <v>621621.91153472092</v>
      </c>
      <c r="CG109" s="132">
        <f t="shared" si="2"/>
        <v>-6.26</v>
      </c>
      <c r="CH109" s="132">
        <f t="shared" si="3"/>
        <v>0</v>
      </c>
      <c r="CI109" s="132">
        <v>0</v>
      </c>
      <c r="CJ109" s="132">
        <v>-6.26</v>
      </c>
      <c r="CK109" s="132">
        <v>0</v>
      </c>
    </row>
    <row r="110" spans="1:89" ht="15" hidden="1" customHeight="1" x14ac:dyDescent="0.25">
      <c r="A110" s="135">
        <f>VLOOKUP(D110,'DfE No.'!C:E,3,FALSE)</f>
        <v>420</v>
      </c>
      <c r="B110" s="135">
        <f>VLOOKUP(D110,'Adjusted Factors 19-20'!C:F,4,FALSE)</f>
        <v>0</v>
      </c>
      <c r="C110" s="135">
        <v>124764</v>
      </c>
      <c r="D110" s="135">
        <v>9353311</v>
      </c>
      <c r="E110" s="134" t="s">
        <v>522</v>
      </c>
      <c r="F110" s="452">
        <v>384</v>
      </c>
      <c r="G110" s="452">
        <v>384</v>
      </c>
      <c r="H110" s="452">
        <v>0</v>
      </c>
      <c r="I110" s="132">
        <v>1065139.2000000002</v>
      </c>
      <c r="J110" s="132">
        <v>0</v>
      </c>
      <c r="K110" s="132">
        <v>0</v>
      </c>
      <c r="L110" s="132">
        <v>11000.000000000005</v>
      </c>
      <c r="M110" s="132">
        <v>0</v>
      </c>
      <c r="N110" s="132">
        <v>19440</v>
      </c>
      <c r="O110" s="132">
        <v>0</v>
      </c>
      <c r="P110" s="132">
        <v>9625.0652741514241</v>
      </c>
      <c r="Q110" s="132">
        <v>1684.386422976504</v>
      </c>
      <c r="R110" s="132">
        <v>7579.7389033942527</v>
      </c>
      <c r="S110" s="132">
        <v>0</v>
      </c>
      <c r="T110" s="132">
        <v>0</v>
      </c>
      <c r="U110" s="132">
        <v>0</v>
      </c>
      <c r="V110" s="132">
        <v>0</v>
      </c>
      <c r="W110" s="132">
        <v>0</v>
      </c>
      <c r="X110" s="132">
        <v>0</v>
      </c>
      <c r="Y110" s="132">
        <v>0</v>
      </c>
      <c r="Z110" s="132">
        <v>0</v>
      </c>
      <c r="AA110" s="132">
        <v>0</v>
      </c>
      <c r="AB110" s="132">
        <v>25945.189504373189</v>
      </c>
      <c r="AC110" s="132">
        <v>0</v>
      </c>
      <c r="AD110" s="132">
        <v>0</v>
      </c>
      <c r="AE110" s="132">
        <v>100812.33027522931</v>
      </c>
      <c r="AF110" s="132">
        <v>0</v>
      </c>
      <c r="AG110" s="132">
        <v>0</v>
      </c>
      <c r="AH110" s="132">
        <v>0</v>
      </c>
      <c r="AI110" s="132">
        <v>110000</v>
      </c>
      <c r="AJ110" s="132">
        <v>0</v>
      </c>
      <c r="AK110" s="132">
        <v>0</v>
      </c>
      <c r="AL110" s="132">
        <v>0</v>
      </c>
      <c r="AM110" s="132">
        <v>4408.6525000000001</v>
      </c>
      <c r="AN110" s="132">
        <v>0</v>
      </c>
      <c r="AO110" s="132">
        <v>0</v>
      </c>
      <c r="AP110" s="132">
        <v>0</v>
      </c>
      <c r="AQ110" s="132">
        <v>0</v>
      </c>
      <c r="AR110" s="132">
        <v>0</v>
      </c>
      <c r="AS110" s="132">
        <v>0</v>
      </c>
      <c r="AT110" s="132">
        <v>0</v>
      </c>
      <c r="AU110" s="132">
        <v>0</v>
      </c>
      <c r="AV110" s="132">
        <v>1065139.2000000002</v>
      </c>
      <c r="AW110" s="132">
        <v>176086.71038012468</v>
      </c>
      <c r="AX110" s="132">
        <v>114408.6525</v>
      </c>
      <c r="AY110" s="132">
        <v>135475.9255754904</v>
      </c>
      <c r="AZ110" s="453">
        <v>1355634.5628801249</v>
      </c>
      <c r="BA110" s="453">
        <v>1351225.9103801248</v>
      </c>
      <c r="BB110" s="453">
        <v>3500</v>
      </c>
      <c r="BC110" s="453">
        <v>1344000</v>
      </c>
      <c r="BD110" s="453">
        <v>0</v>
      </c>
      <c r="BE110" s="453">
        <v>0</v>
      </c>
      <c r="BF110" s="453">
        <v>1355634.5628801249</v>
      </c>
      <c r="BG110" s="453" t="s">
        <v>13</v>
      </c>
      <c r="BH110" s="453" t="s">
        <v>13</v>
      </c>
      <c r="BI110" s="453" t="s">
        <v>13</v>
      </c>
      <c r="BJ110" s="133" t="s">
        <v>13</v>
      </c>
      <c r="BK110" s="454" t="s">
        <v>13</v>
      </c>
      <c r="BL110" s="453">
        <v>1355634.5628801249</v>
      </c>
      <c r="BM110" s="132">
        <v>1355634.5628801251</v>
      </c>
      <c r="BN110" s="132">
        <v>0</v>
      </c>
      <c r="BO110" s="453">
        <v>1348408.6525000001</v>
      </c>
      <c r="BP110" s="453">
        <v>1234000</v>
      </c>
      <c r="BQ110" s="132">
        <v>1241225.9103801248</v>
      </c>
      <c r="BR110" s="132">
        <v>3232.3591416149084</v>
      </c>
      <c r="BS110" s="132">
        <v>3098.4515923884514</v>
      </c>
      <c r="BT110" s="133">
        <v>4.3217570206812189E-2</v>
      </c>
      <c r="BU110" s="133">
        <v>-4.2412556526569894E-3</v>
      </c>
      <c r="BV110" s="133">
        <v>0</v>
      </c>
      <c r="BW110" s="132">
        <v>-5046.2689269894026</v>
      </c>
      <c r="BX110" s="453">
        <v>1350588.2939531356</v>
      </c>
      <c r="BY110" s="453">
        <v>3505.6761496175404</v>
      </c>
      <c r="BZ110" s="453" t="s">
        <v>1187</v>
      </c>
      <c r="CA110" s="453">
        <v>3517.1570155029572</v>
      </c>
      <c r="CB110" s="133">
        <v>3.5211325533228255E-2</v>
      </c>
      <c r="CC110" s="132">
        <v>-10210.56</v>
      </c>
      <c r="CD110" s="132">
        <v>1340377.7339531356</v>
      </c>
      <c r="CE110" s="132">
        <v>0</v>
      </c>
      <c r="CF110" s="132">
        <v>1340377.7339531356</v>
      </c>
      <c r="CG110" s="132">
        <f t="shared" si="2"/>
        <v>251173.5</v>
      </c>
      <c r="CH110" s="132">
        <f t="shared" si="3"/>
        <v>0</v>
      </c>
      <c r="CI110" s="132">
        <v>0</v>
      </c>
      <c r="CJ110" s="132">
        <v>251173.5</v>
      </c>
      <c r="CK110" s="132">
        <v>0</v>
      </c>
    </row>
    <row r="111" spans="1:89" ht="15" hidden="1" customHeight="1" x14ac:dyDescent="0.25">
      <c r="A111" s="135">
        <f>VLOOKUP(D111,'DfE No.'!C:E,3,FALSE)</f>
        <v>432</v>
      </c>
      <c r="B111" s="135">
        <f>VLOOKUP(D111,'Adjusted Factors 19-20'!C:F,4,FALSE)</f>
        <v>0</v>
      </c>
      <c r="C111" s="135">
        <v>124770</v>
      </c>
      <c r="D111" s="135">
        <v>9353322</v>
      </c>
      <c r="E111" s="134" t="s">
        <v>1245</v>
      </c>
      <c r="F111" s="452">
        <v>102</v>
      </c>
      <c r="G111" s="452">
        <v>102</v>
      </c>
      <c r="H111" s="452">
        <v>0</v>
      </c>
      <c r="I111" s="132">
        <v>282927.60000000003</v>
      </c>
      <c r="J111" s="132">
        <v>0</v>
      </c>
      <c r="K111" s="132">
        <v>0</v>
      </c>
      <c r="L111" s="132">
        <v>2200.0000000000023</v>
      </c>
      <c r="M111" s="132">
        <v>0</v>
      </c>
      <c r="N111" s="132">
        <v>4058.5263157894733</v>
      </c>
      <c r="O111" s="132">
        <v>0</v>
      </c>
      <c r="P111" s="132">
        <v>200</v>
      </c>
      <c r="Q111" s="132">
        <v>0</v>
      </c>
      <c r="R111" s="132">
        <v>0</v>
      </c>
      <c r="S111" s="132">
        <v>0</v>
      </c>
      <c r="T111" s="132">
        <v>0</v>
      </c>
      <c r="U111" s="132">
        <v>0</v>
      </c>
      <c r="V111" s="132">
        <v>0</v>
      </c>
      <c r="W111" s="132">
        <v>0</v>
      </c>
      <c r="X111" s="132">
        <v>0</v>
      </c>
      <c r="Y111" s="132">
        <v>0</v>
      </c>
      <c r="Z111" s="132">
        <v>0</v>
      </c>
      <c r="AA111" s="132">
        <v>0</v>
      </c>
      <c r="AB111" s="132">
        <v>610.81395348837282</v>
      </c>
      <c r="AC111" s="132">
        <v>0</v>
      </c>
      <c r="AD111" s="132">
        <v>0</v>
      </c>
      <c r="AE111" s="132">
        <v>32654.746987951832</v>
      </c>
      <c r="AF111" s="132">
        <v>0</v>
      </c>
      <c r="AG111" s="132">
        <v>0</v>
      </c>
      <c r="AH111" s="132">
        <v>0</v>
      </c>
      <c r="AI111" s="132">
        <v>110000</v>
      </c>
      <c r="AJ111" s="132">
        <v>0</v>
      </c>
      <c r="AK111" s="132">
        <v>0</v>
      </c>
      <c r="AL111" s="132">
        <v>0</v>
      </c>
      <c r="AM111" s="132">
        <v>3770.3726200000001</v>
      </c>
      <c r="AN111" s="132">
        <v>0</v>
      </c>
      <c r="AO111" s="132">
        <v>0</v>
      </c>
      <c r="AP111" s="132">
        <v>0</v>
      </c>
      <c r="AQ111" s="132">
        <v>0</v>
      </c>
      <c r="AR111" s="132">
        <v>0</v>
      </c>
      <c r="AS111" s="132">
        <v>0</v>
      </c>
      <c r="AT111" s="132">
        <v>0</v>
      </c>
      <c r="AU111" s="132">
        <v>0</v>
      </c>
      <c r="AV111" s="132">
        <v>282927.60000000003</v>
      </c>
      <c r="AW111" s="132">
        <v>39724.087257229679</v>
      </c>
      <c r="AX111" s="132">
        <v>113770.37261999999</v>
      </c>
      <c r="AY111" s="132">
        <v>45883.010145846572</v>
      </c>
      <c r="AZ111" s="453">
        <v>436422.05987722968</v>
      </c>
      <c r="BA111" s="453">
        <v>432651.6872572297</v>
      </c>
      <c r="BB111" s="453">
        <v>3500</v>
      </c>
      <c r="BC111" s="453">
        <v>357000</v>
      </c>
      <c r="BD111" s="453">
        <v>0</v>
      </c>
      <c r="BE111" s="453">
        <v>0</v>
      </c>
      <c r="BF111" s="453">
        <v>436422.05987722968</v>
      </c>
      <c r="BG111" s="453" t="s">
        <v>13</v>
      </c>
      <c r="BH111" s="453" t="s">
        <v>13</v>
      </c>
      <c r="BI111" s="453" t="s">
        <v>13</v>
      </c>
      <c r="BJ111" s="133" t="s">
        <v>13</v>
      </c>
      <c r="BK111" s="454" t="s">
        <v>13</v>
      </c>
      <c r="BL111" s="453">
        <v>436422.05987722968</v>
      </c>
      <c r="BM111" s="132">
        <v>436422.05987722968</v>
      </c>
      <c r="BN111" s="132">
        <v>0</v>
      </c>
      <c r="BO111" s="453">
        <v>360770.37261999998</v>
      </c>
      <c r="BP111" s="453">
        <v>246999.99999999997</v>
      </c>
      <c r="BQ111" s="132">
        <v>322651.6872572297</v>
      </c>
      <c r="BR111" s="132">
        <v>3163.2518358551933</v>
      </c>
      <c r="BS111" s="132">
        <v>3255.4761129032258</v>
      </c>
      <c r="BT111" s="133">
        <v>-2.8328967514919683E-2</v>
      </c>
      <c r="BU111" s="133">
        <v>1.3328967514919684E-2</v>
      </c>
      <c r="BV111" s="133">
        <v>0</v>
      </c>
      <c r="BW111" s="132">
        <v>4425.9978061573784</v>
      </c>
      <c r="BX111" s="453">
        <v>440848.05768338707</v>
      </c>
      <c r="BY111" s="453">
        <v>4285.0753437586973</v>
      </c>
      <c r="BZ111" s="453" t="s">
        <v>1187</v>
      </c>
      <c r="CA111" s="453">
        <v>4322.0397812096771</v>
      </c>
      <c r="CB111" s="133">
        <v>-2.7477392525262712E-2</v>
      </c>
      <c r="CC111" s="132">
        <v>-2712.18</v>
      </c>
      <c r="CD111" s="132">
        <v>438135.87768338708</v>
      </c>
      <c r="CE111" s="132">
        <v>0</v>
      </c>
      <c r="CF111" s="132">
        <v>438135.87768338708</v>
      </c>
      <c r="CG111" s="132">
        <f t="shared" si="2"/>
        <v>31398.219999999972</v>
      </c>
      <c r="CH111" s="132">
        <f t="shared" si="3"/>
        <v>167</v>
      </c>
      <c r="CI111" s="132">
        <v>0</v>
      </c>
      <c r="CJ111" s="132">
        <v>31398.219999999972</v>
      </c>
      <c r="CK111" s="132">
        <v>167</v>
      </c>
    </row>
    <row r="112" spans="1:89" ht="15" hidden="1" customHeight="1" x14ac:dyDescent="0.25">
      <c r="A112" s="135">
        <f>VLOOKUP(D112,'DfE No.'!C:E,3,FALSE)</f>
        <v>101</v>
      </c>
      <c r="B112" s="135">
        <f>VLOOKUP(D112,'Adjusted Factors 19-20'!C:F,4,FALSE)</f>
        <v>0</v>
      </c>
      <c r="C112" s="135">
        <v>124772</v>
      </c>
      <c r="D112" s="135">
        <v>9353327</v>
      </c>
      <c r="E112" s="134" t="s">
        <v>1247</v>
      </c>
      <c r="F112" s="452">
        <v>193</v>
      </c>
      <c r="G112" s="452">
        <v>193</v>
      </c>
      <c r="H112" s="452">
        <v>0</v>
      </c>
      <c r="I112" s="132">
        <v>535343.4</v>
      </c>
      <c r="J112" s="132">
        <v>0</v>
      </c>
      <c r="K112" s="132">
        <v>0</v>
      </c>
      <c r="L112" s="132">
        <v>2199.9999999999968</v>
      </c>
      <c r="M112" s="132">
        <v>0</v>
      </c>
      <c r="N112" s="132">
        <v>4030.6077348066297</v>
      </c>
      <c r="O112" s="132">
        <v>0</v>
      </c>
      <c r="P112" s="132">
        <v>0</v>
      </c>
      <c r="Q112" s="132">
        <v>0</v>
      </c>
      <c r="R112" s="132">
        <v>0</v>
      </c>
      <c r="S112" s="132">
        <v>0</v>
      </c>
      <c r="T112" s="132">
        <v>0</v>
      </c>
      <c r="U112" s="132">
        <v>0</v>
      </c>
      <c r="V112" s="132">
        <v>0</v>
      </c>
      <c r="W112" s="132">
        <v>0</v>
      </c>
      <c r="X112" s="132">
        <v>0</v>
      </c>
      <c r="Y112" s="132">
        <v>0</v>
      </c>
      <c r="Z112" s="132">
        <v>0</v>
      </c>
      <c r="AA112" s="132">
        <v>0</v>
      </c>
      <c r="AB112" s="132">
        <v>0</v>
      </c>
      <c r="AC112" s="132">
        <v>0</v>
      </c>
      <c r="AD112" s="132">
        <v>0</v>
      </c>
      <c r="AE112" s="132">
        <v>64916.405063291153</v>
      </c>
      <c r="AF112" s="132">
        <v>0</v>
      </c>
      <c r="AG112" s="132">
        <v>0</v>
      </c>
      <c r="AH112" s="132">
        <v>0</v>
      </c>
      <c r="AI112" s="132">
        <v>110000</v>
      </c>
      <c r="AJ112" s="132">
        <v>0</v>
      </c>
      <c r="AK112" s="132">
        <v>0</v>
      </c>
      <c r="AL112" s="132">
        <v>0</v>
      </c>
      <c r="AM112" s="132">
        <v>3703.2681000000002</v>
      </c>
      <c r="AN112" s="132">
        <v>0</v>
      </c>
      <c r="AO112" s="132">
        <v>0</v>
      </c>
      <c r="AP112" s="132">
        <v>0</v>
      </c>
      <c r="AQ112" s="132">
        <v>0</v>
      </c>
      <c r="AR112" s="132">
        <v>0</v>
      </c>
      <c r="AS112" s="132">
        <v>0</v>
      </c>
      <c r="AT112" s="132">
        <v>0</v>
      </c>
      <c r="AU112" s="132">
        <v>0</v>
      </c>
      <c r="AV112" s="132">
        <v>535343.4</v>
      </c>
      <c r="AW112" s="132">
        <v>71147.012798097785</v>
      </c>
      <c r="AX112" s="132">
        <v>113703.2681</v>
      </c>
      <c r="AY112" s="132">
        <v>78030.708930694469</v>
      </c>
      <c r="AZ112" s="453">
        <v>720193.68089809781</v>
      </c>
      <c r="BA112" s="453">
        <v>716490.41279809782</v>
      </c>
      <c r="BB112" s="453">
        <v>3500</v>
      </c>
      <c r="BC112" s="453">
        <v>675500</v>
      </c>
      <c r="BD112" s="453">
        <v>0</v>
      </c>
      <c r="BE112" s="453">
        <v>0</v>
      </c>
      <c r="BF112" s="453">
        <v>720193.68089809781</v>
      </c>
      <c r="BG112" s="453" t="s">
        <v>13</v>
      </c>
      <c r="BH112" s="453" t="s">
        <v>13</v>
      </c>
      <c r="BI112" s="453" t="s">
        <v>13</v>
      </c>
      <c r="BJ112" s="133" t="s">
        <v>13</v>
      </c>
      <c r="BK112" s="454" t="s">
        <v>13</v>
      </c>
      <c r="BL112" s="453">
        <v>720193.68089809781</v>
      </c>
      <c r="BM112" s="132">
        <v>720193.68089809781</v>
      </c>
      <c r="BN112" s="132">
        <v>0</v>
      </c>
      <c r="BO112" s="453">
        <v>679203.26809999999</v>
      </c>
      <c r="BP112" s="453">
        <v>565500</v>
      </c>
      <c r="BQ112" s="132">
        <v>606490.41279809782</v>
      </c>
      <c r="BR112" s="132">
        <v>3142.4373720108697</v>
      </c>
      <c r="BS112" s="132">
        <v>2976.0904618784525</v>
      </c>
      <c r="BT112" s="133">
        <v>5.589444012646784E-2</v>
      </c>
      <c r="BU112" s="133">
        <v>-5.4853294390232125E-3</v>
      </c>
      <c r="BV112" s="133">
        <v>0</v>
      </c>
      <c r="BW112" s="132">
        <v>-3150.6934683814466</v>
      </c>
      <c r="BX112" s="453">
        <v>717042.98742971639</v>
      </c>
      <c r="BY112" s="453">
        <v>3696.0607219156291</v>
      </c>
      <c r="BZ112" s="453" t="s">
        <v>1187</v>
      </c>
      <c r="CA112" s="453">
        <v>3715.2486395322094</v>
      </c>
      <c r="CB112" s="133">
        <v>3.0912473044511835E-2</v>
      </c>
      <c r="CC112" s="132">
        <v>-5131.87</v>
      </c>
      <c r="CD112" s="132">
        <v>711911.1174297164</v>
      </c>
      <c r="CE112" s="132">
        <v>0</v>
      </c>
      <c r="CF112" s="132">
        <v>711911.1174297164</v>
      </c>
      <c r="CG112" s="132">
        <f t="shared" si="2"/>
        <v>44690.159999999967</v>
      </c>
      <c r="CH112" s="132">
        <f t="shared" si="3"/>
        <v>223.18000000000006</v>
      </c>
      <c r="CI112" s="132">
        <v>0</v>
      </c>
      <c r="CJ112" s="132">
        <v>44690.159999999967</v>
      </c>
      <c r="CK112" s="132">
        <v>223.18000000000006</v>
      </c>
    </row>
    <row r="113" spans="1:89" ht="15" hidden="1" customHeight="1" x14ac:dyDescent="0.25">
      <c r="A113" s="135">
        <f>VLOOKUP(D113,'DfE No.'!C:E,3,FALSE)</f>
        <v>25</v>
      </c>
      <c r="B113" s="135">
        <f>VLOOKUP(D113,'Adjusted Factors 19-20'!C:F,4,FALSE)</f>
        <v>0</v>
      </c>
      <c r="C113" s="135">
        <v>124774</v>
      </c>
      <c r="D113" s="135">
        <v>9353329</v>
      </c>
      <c r="E113" s="134" t="s">
        <v>1248</v>
      </c>
      <c r="F113" s="452">
        <v>187</v>
      </c>
      <c r="G113" s="452">
        <v>187</v>
      </c>
      <c r="H113" s="452">
        <v>0</v>
      </c>
      <c r="I113" s="132">
        <v>518700.60000000003</v>
      </c>
      <c r="J113" s="132">
        <v>0</v>
      </c>
      <c r="K113" s="132">
        <v>0</v>
      </c>
      <c r="L113" s="132">
        <v>7920</v>
      </c>
      <c r="M113" s="132">
        <v>0</v>
      </c>
      <c r="N113" s="132">
        <v>14103.351955307262</v>
      </c>
      <c r="O113" s="132">
        <v>0</v>
      </c>
      <c r="P113" s="132">
        <v>0</v>
      </c>
      <c r="Q113" s="132">
        <v>0</v>
      </c>
      <c r="R113" s="132">
        <v>0</v>
      </c>
      <c r="S113" s="132">
        <v>0</v>
      </c>
      <c r="T113" s="132">
        <v>0</v>
      </c>
      <c r="U113" s="132">
        <v>0</v>
      </c>
      <c r="V113" s="132">
        <v>0</v>
      </c>
      <c r="W113" s="132">
        <v>0</v>
      </c>
      <c r="X113" s="132">
        <v>0</v>
      </c>
      <c r="Y113" s="132">
        <v>0</v>
      </c>
      <c r="Z113" s="132">
        <v>0</v>
      </c>
      <c r="AA113" s="132">
        <v>0</v>
      </c>
      <c r="AB113" s="132">
        <v>613.40764331210221</v>
      </c>
      <c r="AC113" s="132">
        <v>0</v>
      </c>
      <c r="AD113" s="132">
        <v>0</v>
      </c>
      <c r="AE113" s="132">
        <v>48086.748387096683</v>
      </c>
      <c r="AF113" s="132">
        <v>0</v>
      </c>
      <c r="AG113" s="132">
        <v>0</v>
      </c>
      <c r="AH113" s="132">
        <v>0</v>
      </c>
      <c r="AI113" s="132">
        <v>110000</v>
      </c>
      <c r="AJ113" s="132">
        <v>0</v>
      </c>
      <c r="AK113" s="132">
        <v>0</v>
      </c>
      <c r="AL113" s="132">
        <v>0</v>
      </c>
      <c r="AM113" s="132">
        <v>4459.0371000000005</v>
      </c>
      <c r="AN113" s="132">
        <v>0</v>
      </c>
      <c r="AO113" s="132">
        <v>0</v>
      </c>
      <c r="AP113" s="132">
        <v>0</v>
      </c>
      <c r="AQ113" s="132">
        <v>0</v>
      </c>
      <c r="AR113" s="132">
        <v>0</v>
      </c>
      <c r="AS113" s="132">
        <v>0</v>
      </c>
      <c r="AT113" s="132">
        <v>0</v>
      </c>
      <c r="AU113" s="132">
        <v>0</v>
      </c>
      <c r="AV113" s="132">
        <v>518700.60000000003</v>
      </c>
      <c r="AW113" s="132">
        <v>70723.507985716045</v>
      </c>
      <c r="AX113" s="132">
        <v>114459.0371</v>
      </c>
      <c r="AY113" s="132">
        <v>69097.424364750317</v>
      </c>
      <c r="AZ113" s="453">
        <v>703883.14508571604</v>
      </c>
      <c r="BA113" s="453">
        <v>699424.10798571608</v>
      </c>
      <c r="BB113" s="453">
        <v>3500</v>
      </c>
      <c r="BC113" s="453">
        <v>654500</v>
      </c>
      <c r="BD113" s="453">
        <v>0</v>
      </c>
      <c r="BE113" s="453">
        <v>0</v>
      </c>
      <c r="BF113" s="453">
        <v>703883.14508571604</v>
      </c>
      <c r="BG113" s="453" t="s">
        <v>13</v>
      </c>
      <c r="BH113" s="453" t="s">
        <v>13</v>
      </c>
      <c r="BI113" s="453" t="s">
        <v>13</v>
      </c>
      <c r="BJ113" s="133" t="s">
        <v>13</v>
      </c>
      <c r="BK113" s="454" t="s">
        <v>13</v>
      </c>
      <c r="BL113" s="453">
        <v>703883.14508571604</v>
      </c>
      <c r="BM113" s="132">
        <v>703883.14508571615</v>
      </c>
      <c r="BN113" s="132">
        <v>0</v>
      </c>
      <c r="BO113" s="453">
        <v>658959.03709999996</v>
      </c>
      <c r="BP113" s="453">
        <v>544500</v>
      </c>
      <c r="BQ113" s="132">
        <v>589424.10798571608</v>
      </c>
      <c r="BR113" s="132">
        <v>3152.0005774637225</v>
      </c>
      <c r="BS113" s="132">
        <v>2990.9519201117314</v>
      </c>
      <c r="BT113" s="133">
        <v>5.3845284596208048E-2</v>
      </c>
      <c r="BU113" s="133">
        <v>-5.2842308480034478E-3</v>
      </c>
      <c r="BV113" s="133">
        <v>0</v>
      </c>
      <c r="BW113" s="132">
        <v>-2955.5126350149667</v>
      </c>
      <c r="BX113" s="453">
        <v>700927.63245070109</v>
      </c>
      <c r="BY113" s="453">
        <v>3724.4309911802197</v>
      </c>
      <c r="BZ113" s="453" t="s">
        <v>1187</v>
      </c>
      <c r="CA113" s="453">
        <v>3748.2761093620379</v>
      </c>
      <c r="CB113" s="133">
        <v>3.2625153945520013E-2</v>
      </c>
      <c r="CC113" s="132">
        <v>-4972.33</v>
      </c>
      <c r="CD113" s="132">
        <v>695955.30245070113</v>
      </c>
      <c r="CE113" s="132">
        <v>0</v>
      </c>
      <c r="CF113" s="132">
        <v>695955.30245070113</v>
      </c>
      <c r="CG113" s="132">
        <f t="shared" si="2"/>
        <v>88433.679999999935</v>
      </c>
      <c r="CH113" s="132">
        <f t="shared" si="3"/>
        <v>0</v>
      </c>
      <c r="CI113" s="132">
        <v>0</v>
      </c>
      <c r="CJ113" s="132">
        <v>88433.679999999935</v>
      </c>
      <c r="CK113" s="132">
        <v>0</v>
      </c>
    </row>
    <row r="114" spans="1:89" ht="15" hidden="1" customHeight="1" x14ac:dyDescent="0.25">
      <c r="A114" s="135">
        <f>VLOOKUP(D114,'DfE No.'!C:E,3,FALSE)</f>
        <v>35</v>
      </c>
      <c r="B114" s="135">
        <f>VLOOKUP(D114,'Adjusted Factors 19-20'!C:F,4,FALSE)</f>
        <v>0</v>
      </c>
      <c r="C114" s="135">
        <v>124775</v>
      </c>
      <c r="D114" s="135">
        <v>9353330</v>
      </c>
      <c r="E114" s="134" t="s">
        <v>1249</v>
      </c>
      <c r="F114" s="452">
        <v>303</v>
      </c>
      <c r="G114" s="452">
        <v>303</v>
      </c>
      <c r="H114" s="452">
        <v>0</v>
      </c>
      <c r="I114" s="132">
        <v>840461.4</v>
      </c>
      <c r="J114" s="132">
        <v>0</v>
      </c>
      <c r="K114" s="132">
        <v>0</v>
      </c>
      <c r="L114" s="132">
        <v>11440</v>
      </c>
      <c r="M114" s="132">
        <v>0</v>
      </c>
      <c r="N114" s="132">
        <v>18593.181818181816</v>
      </c>
      <c r="O114" s="132">
        <v>0</v>
      </c>
      <c r="P114" s="132">
        <v>0</v>
      </c>
      <c r="Q114" s="132">
        <v>240.79470198675531</v>
      </c>
      <c r="R114" s="132">
        <v>0</v>
      </c>
      <c r="S114" s="132">
        <v>0</v>
      </c>
      <c r="T114" s="132">
        <v>0</v>
      </c>
      <c r="U114" s="132">
        <v>0</v>
      </c>
      <c r="V114" s="132">
        <v>0</v>
      </c>
      <c r="W114" s="132">
        <v>0</v>
      </c>
      <c r="X114" s="132">
        <v>0</v>
      </c>
      <c r="Y114" s="132">
        <v>0</v>
      </c>
      <c r="Z114" s="132">
        <v>0</v>
      </c>
      <c r="AA114" s="132">
        <v>0</v>
      </c>
      <c r="AB114" s="132">
        <v>3035.8949416342357</v>
      </c>
      <c r="AC114" s="132">
        <v>0</v>
      </c>
      <c r="AD114" s="132">
        <v>0</v>
      </c>
      <c r="AE114" s="132">
        <v>84684.171428571412</v>
      </c>
      <c r="AF114" s="132">
        <v>0</v>
      </c>
      <c r="AG114" s="132">
        <v>0</v>
      </c>
      <c r="AH114" s="132">
        <v>0</v>
      </c>
      <c r="AI114" s="132">
        <v>110000</v>
      </c>
      <c r="AJ114" s="132">
        <v>0</v>
      </c>
      <c r="AK114" s="132">
        <v>0</v>
      </c>
      <c r="AL114" s="132">
        <v>0</v>
      </c>
      <c r="AM114" s="132">
        <v>6549.9979999999996</v>
      </c>
      <c r="AN114" s="132">
        <v>0</v>
      </c>
      <c r="AO114" s="132">
        <v>0</v>
      </c>
      <c r="AP114" s="132">
        <v>0</v>
      </c>
      <c r="AQ114" s="132">
        <v>0</v>
      </c>
      <c r="AR114" s="132">
        <v>0</v>
      </c>
      <c r="AS114" s="132">
        <v>0</v>
      </c>
      <c r="AT114" s="132">
        <v>0</v>
      </c>
      <c r="AU114" s="132">
        <v>0</v>
      </c>
      <c r="AV114" s="132">
        <v>840461.4</v>
      </c>
      <c r="AW114" s="132">
        <v>117994.04289037423</v>
      </c>
      <c r="AX114" s="132">
        <v>116549.99799999999</v>
      </c>
      <c r="AY114" s="132">
        <v>109820.15968865569</v>
      </c>
      <c r="AZ114" s="453">
        <v>1075005.4408903741</v>
      </c>
      <c r="BA114" s="453">
        <v>1068455.4428903742</v>
      </c>
      <c r="BB114" s="453">
        <v>3500</v>
      </c>
      <c r="BC114" s="453">
        <v>1060500</v>
      </c>
      <c r="BD114" s="453">
        <v>0</v>
      </c>
      <c r="BE114" s="453">
        <v>0</v>
      </c>
      <c r="BF114" s="453">
        <v>1075005.4408903741</v>
      </c>
      <c r="BG114" s="453" t="s">
        <v>13</v>
      </c>
      <c r="BH114" s="453" t="s">
        <v>13</v>
      </c>
      <c r="BI114" s="453" t="s">
        <v>13</v>
      </c>
      <c r="BJ114" s="133" t="s">
        <v>13</v>
      </c>
      <c r="BK114" s="454" t="s">
        <v>13</v>
      </c>
      <c r="BL114" s="453">
        <v>1075005.4408903741</v>
      </c>
      <c r="BM114" s="132">
        <v>1075005.4408903741</v>
      </c>
      <c r="BN114" s="132">
        <v>0</v>
      </c>
      <c r="BO114" s="453">
        <v>1067049.9979999999</v>
      </c>
      <c r="BP114" s="453">
        <v>950499.99999999988</v>
      </c>
      <c r="BQ114" s="132">
        <v>958455.44289037411</v>
      </c>
      <c r="BR114" s="132">
        <v>3163.2192834665811</v>
      </c>
      <c r="BS114" s="132">
        <v>3016.6009382352945</v>
      </c>
      <c r="BT114" s="133">
        <v>4.8603825376073134E-2</v>
      </c>
      <c r="BU114" s="133">
        <v>-4.7698481920793023E-3</v>
      </c>
      <c r="BV114" s="133">
        <v>0</v>
      </c>
      <c r="BW114" s="132">
        <v>-4359.7847450343033</v>
      </c>
      <c r="BX114" s="453">
        <v>1070645.6561453398</v>
      </c>
      <c r="BY114" s="453">
        <v>3511.8668585654782</v>
      </c>
      <c r="BZ114" s="453" t="s">
        <v>1187</v>
      </c>
      <c r="CA114" s="453">
        <v>3533.4840136809894</v>
      </c>
      <c r="CB114" s="133">
        <v>4.0170916307608051E-2</v>
      </c>
      <c r="CC114" s="132">
        <v>-8056.7699999999995</v>
      </c>
      <c r="CD114" s="132">
        <v>1062588.8861453398</v>
      </c>
      <c r="CE114" s="132">
        <v>0</v>
      </c>
      <c r="CF114" s="132">
        <v>1062588.8861453398</v>
      </c>
      <c r="CG114" s="132">
        <f t="shared" si="2"/>
        <v>165429.06000000006</v>
      </c>
      <c r="CH114" s="132">
        <f t="shared" si="3"/>
        <v>0</v>
      </c>
      <c r="CI114" s="132">
        <v>0</v>
      </c>
      <c r="CJ114" s="132">
        <v>165429.06000000006</v>
      </c>
      <c r="CK114" s="132">
        <v>0</v>
      </c>
    </row>
    <row r="115" spans="1:89" ht="15" hidden="1" customHeight="1" x14ac:dyDescent="0.25">
      <c r="A115" s="135">
        <f>VLOOKUP(D115,'DfE No.'!C:E,3,FALSE)</f>
        <v>317</v>
      </c>
      <c r="B115" s="135">
        <f>VLOOKUP(D115,'Adjusted Factors 19-20'!C:F,4,FALSE)</f>
        <v>0</v>
      </c>
      <c r="C115" s="135">
        <v>124777</v>
      </c>
      <c r="D115" s="135">
        <v>9353332</v>
      </c>
      <c r="E115" s="134" t="s">
        <v>1251</v>
      </c>
      <c r="F115" s="452">
        <v>59</v>
      </c>
      <c r="G115" s="452">
        <v>59</v>
      </c>
      <c r="H115" s="452">
        <v>0</v>
      </c>
      <c r="I115" s="132">
        <v>163654.20000000001</v>
      </c>
      <c r="J115" s="132">
        <v>0</v>
      </c>
      <c r="K115" s="132">
        <v>0</v>
      </c>
      <c r="L115" s="132">
        <v>2200</v>
      </c>
      <c r="M115" s="132">
        <v>0</v>
      </c>
      <c r="N115" s="132">
        <v>3912.6315789473683</v>
      </c>
      <c r="O115" s="132">
        <v>0</v>
      </c>
      <c r="P115" s="132">
        <v>0</v>
      </c>
      <c r="Q115" s="132">
        <v>0</v>
      </c>
      <c r="R115" s="132">
        <v>0</v>
      </c>
      <c r="S115" s="132">
        <v>0</v>
      </c>
      <c r="T115" s="132">
        <v>0</v>
      </c>
      <c r="U115" s="132">
        <v>0</v>
      </c>
      <c r="V115" s="132">
        <v>0</v>
      </c>
      <c r="W115" s="132">
        <v>0</v>
      </c>
      <c r="X115" s="132">
        <v>0</v>
      </c>
      <c r="Y115" s="132">
        <v>0</v>
      </c>
      <c r="Z115" s="132">
        <v>0</v>
      </c>
      <c r="AA115" s="132">
        <v>0</v>
      </c>
      <c r="AB115" s="132">
        <v>584.32692307692218</v>
      </c>
      <c r="AC115" s="132">
        <v>0</v>
      </c>
      <c r="AD115" s="132">
        <v>0</v>
      </c>
      <c r="AE115" s="132">
        <v>23380.857142857119</v>
      </c>
      <c r="AF115" s="132">
        <v>0</v>
      </c>
      <c r="AG115" s="132">
        <v>0</v>
      </c>
      <c r="AH115" s="132">
        <v>0</v>
      </c>
      <c r="AI115" s="132">
        <v>110000</v>
      </c>
      <c r="AJ115" s="132">
        <v>25000</v>
      </c>
      <c r="AK115" s="132">
        <v>0</v>
      </c>
      <c r="AL115" s="132">
        <v>0</v>
      </c>
      <c r="AM115" s="132">
        <v>1259.615</v>
      </c>
      <c r="AN115" s="132">
        <v>0</v>
      </c>
      <c r="AO115" s="132">
        <v>0</v>
      </c>
      <c r="AP115" s="132">
        <v>0</v>
      </c>
      <c r="AQ115" s="132">
        <v>0</v>
      </c>
      <c r="AR115" s="132">
        <v>0</v>
      </c>
      <c r="AS115" s="132">
        <v>0</v>
      </c>
      <c r="AT115" s="132">
        <v>0</v>
      </c>
      <c r="AU115" s="132">
        <v>0</v>
      </c>
      <c r="AV115" s="132">
        <v>163654.20000000001</v>
      </c>
      <c r="AW115" s="132">
        <v>30077.815644881412</v>
      </c>
      <c r="AX115" s="132">
        <v>136259.61499999999</v>
      </c>
      <c r="AY115" s="132">
        <v>36436.172932330803</v>
      </c>
      <c r="AZ115" s="453">
        <v>329991.6306448814</v>
      </c>
      <c r="BA115" s="453">
        <v>328732.01564488141</v>
      </c>
      <c r="BB115" s="453">
        <v>3500</v>
      </c>
      <c r="BC115" s="453">
        <v>206500</v>
      </c>
      <c r="BD115" s="453">
        <v>0</v>
      </c>
      <c r="BE115" s="453">
        <v>0</v>
      </c>
      <c r="BF115" s="453">
        <v>329991.6306448814</v>
      </c>
      <c r="BG115" s="453" t="s">
        <v>13</v>
      </c>
      <c r="BH115" s="453" t="s">
        <v>13</v>
      </c>
      <c r="BI115" s="453" t="s">
        <v>13</v>
      </c>
      <c r="BJ115" s="133" t="s">
        <v>13</v>
      </c>
      <c r="BK115" s="454" t="s">
        <v>13</v>
      </c>
      <c r="BL115" s="453">
        <v>329991.6306448814</v>
      </c>
      <c r="BM115" s="132">
        <v>329991.6306448814</v>
      </c>
      <c r="BN115" s="132">
        <v>0</v>
      </c>
      <c r="BO115" s="453">
        <v>207759.61499999999</v>
      </c>
      <c r="BP115" s="453">
        <v>71499.999999999985</v>
      </c>
      <c r="BQ115" s="132">
        <v>193732.01564488141</v>
      </c>
      <c r="BR115" s="132">
        <v>3283.5934855064647</v>
      </c>
      <c r="BS115" s="132">
        <v>2885.2955842105266</v>
      </c>
      <c r="BT115" s="133">
        <v>0.13804405464576353</v>
      </c>
      <c r="BU115" s="133">
        <v>-1.3547270803987689E-2</v>
      </c>
      <c r="BV115" s="133">
        <v>0</v>
      </c>
      <c r="BW115" s="132">
        <v>-2306.1849571021421</v>
      </c>
      <c r="BX115" s="453">
        <v>327685.44568777928</v>
      </c>
      <c r="BY115" s="453">
        <v>5532.6411980979537</v>
      </c>
      <c r="BZ115" s="453" t="s">
        <v>1187</v>
      </c>
      <c r="CA115" s="453">
        <v>5553.9906048776147</v>
      </c>
      <c r="CB115" s="133">
        <v>5.282146561057921E-2</v>
      </c>
      <c r="CC115" s="132">
        <v>-1568.81</v>
      </c>
      <c r="CD115" s="132">
        <v>326116.63568777929</v>
      </c>
      <c r="CE115" s="132">
        <v>0</v>
      </c>
      <c r="CF115" s="132">
        <v>326116.63568777929</v>
      </c>
      <c r="CG115" s="132">
        <f t="shared" si="2"/>
        <v>17666.270000000019</v>
      </c>
      <c r="CH115" s="132">
        <f t="shared" si="3"/>
        <v>0</v>
      </c>
      <c r="CI115" s="132">
        <v>0</v>
      </c>
      <c r="CJ115" s="132">
        <v>17666.270000000019</v>
      </c>
      <c r="CK115" s="132">
        <v>0</v>
      </c>
    </row>
    <row r="116" spans="1:89" ht="15" hidden="1" customHeight="1" x14ac:dyDescent="0.25">
      <c r="A116" s="135">
        <f>VLOOKUP(D116,'DfE No.'!C:E,3,FALSE)</f>
        <v>284</v>
      </c>
      <c r="B116" s="135">
        <f>VLOOKUP(D116,'Adjusted Factors 19-20'!C:F,4,FALSE)</f>
        <v>0</v>
      </c>
      <c r="C116" s="135">
        <v>124781</v>
      </c>
      <c r="D116" s="135">
        <v>9353337</v>
      </c>
      <c r="E116" s="134" t="s">
        <v>1252</v>
      </c>
      <c r="F116" s="452">
        <v>210</v>
      </c>
      <c r="G116" s="452">
        <v>210</v>
      </c>
      <c r="H116" s="452">
        <v>0</v>
      </c>
      <c r="I116" s="132">
        <v>582498</v>
      </c>
      <c r="J116" s="132">
        <v>0</v>
      </c>
      <c r="K116" s="132">
        <v>0</v>
      </c>
      <c r="L116" s="132">
        <v>2199.9999999999991</v>
      </c>
      <c r="M116" s="132">
        <v>0</v>
      </c>
      <c r="N116" s="132">
        <v>2699.9999999999991</v>
      </c>
      <c r="O116" s="132">
        <v>0</v>
      </c>
      <c r="P116" s="132">
        <v>399.99999999999983</v>
      </c>
      <c r="Q116" s="132">
        <v>959.99999999999761</v>
      </c>
      <c r="R116" s="132">
        <v>0</v>
      </c>
      <c r="S116" s="132">
        <v>389.99999999999983</v>
      </c>
      <c r="T116" s="132">
        <v>0</v>
      </c>
      <c r="U116" s="132">
        <v>0</v>
      </c>
      <c r="V116" s="132">
        <v>0</v>
      </c>
      <c r="W116" s="132">
        <v>0</v>
      </c>
      <c r="X116" s="132">
        <v>0</v>
      </c>
      <c r="Y116" s="132">
        <v>0</v>
      </c>
      <c r="Z116" s="132">
        <v>0</v>
      </c>
      <c r="AA116" s="132">
        <v>0</v>
      </c>
      <c r="AB116" s="132">
        <v>3004.1666666666692</v>
      </c>
      <c r="AC116" s="132">
        <v>0</v>
      </c>
      <c r="AD116" s="132">
        <v>0</v>
      </c>
      <c r="AE116" s="132">
        <v>51846.40449438199</v>
      </c>
      <c r="AF116" s="132">
        <v>0</v>
      </c>
      <c r="AG116" s="132">
        <v>0</v>
      </c>
      <c r="AH116" s="132">
        <v>0</v>
      </c>
      <c r="AI116" s="132">
        <v>110000</v>
      </c>
      <c r="AJ116" s="132">
        <v>0</v>
      </c>
      <c r="AK116" s="132">
        <v>0</v>
      </c>
      <c r="AL116" s="132">
        <v>0</v>
      </c>
      <c r="AM116" s="132">
        <v>0</v>
      </c>
      <c r="AN116" s="132">
        <v>0</v>
      </c>
      <c r="AO116" s="132">
        <v>0</v>
      </c>
      <c r="AP116" s="132">
        <v>0</v>
      </c>
      <c r="AQ116" s="132">
        <v>0</v>
      </c>
      <c r="AR116" s="132">
        <v>0</v>
      </c>
      <c r="AS116" s="132">
        <v>0</v>
      </c>
      <c r="AT116" s="132">
        <v>0</v>
      </c>
      <c r="AU116" s="132">
        <v>0</v>
      </c>
      <c r="AV116" s="132">
        <v>582498</v>
      </c>
      <c r="AW116" s="132">
        <v>61500.571161048654</v>
      </c>
      <c r="AX116" s="132">
        <v>110000</v>
      </c>
      <c r="AY116" s="132">
        <v>65170.40449438199</v>
      </c>
      <c r="AZ116" s="453">
        <v>753998.5711610486</v>
      </c>
      <c r="BA116" s="453">
        <v>753998.5711610486</v>
      </c>
      <c r="BB116" s="453">
        <v>3500</v>
      </c>
      <c r="BC116" s="453">
        <v>735000</v>
      </c>
      <c r="BD116" s="453">
        <v>0</v>
      </c>
      <c r="BE116" s="453">
        <v>0</v>
      </c>
      <c r="BF116" s="453">
        <v>753998.5711610486</v>
      </c>
      <c r="BG116" s="453" t="s">
        <v>13</v>
      </c>
      <c r="BH116" s="453" t="s">
        <v>13</v>
      </c>
      <c r="BI116" s="453" t="s">
        <v>13</v>
      </c>
      <c r="BJ116" s="133" t="s">
        <v>13</v>
      </c>
      <c r="BK116" s="454" t="s">
        <v>13</v>
      </c>
      <c r="BL116" s="453">
        <v>753998.5711610486</v>
      </c>
      <c r="BM116" s="132">
        <v>753998.5711610486</v>
      </c>
      <c r="BN116" s="132">
        <v>0</v>
      </c>
      <c r="BO116" s="453">
        <v>735000</v>
      </c>
      <c r="BP116" s="453">
        <v>625000</v>
      </c>
      <c r="BQ116" s="132">
        <v>643998.5711610486</v>
      </c>
      <c r="BR116" s="132">
        <v>3066.65986267166</v>
      </c>
      <c r="BS116" s="132">
        <v>2929.6805933649289</v>
      </c>
      <c r="BT116" s="133">
        <v>4.6755700814948398E-2</v>
      </c>
      <c r="BU116" s="133">
        <v>-4.5884782375868356E-3</v>
      </c>
      <c r="BV116" s="133">
        <v>0</v>
      </c>
      <c r="BW116" s="132">
        <v>-2822.9828856044473</v>
      </c>
      <c r="BX116" s="453">
        <v>751175.58827544411</v>
      </c>
      <c r="BY116" s="453">
        <v>3577.0266108354481</v>
      </c>
      <c r="BZ116" s="453" t="s">
        <v>1187</v>
      </c>
      <c r="CA116" s="453">
        <v>3577.0266108354481</v>
      </c>
      <c r="CB116" s="133">
        <v>3.6516582280377019E-2</v>
      </c>
      <c r="CC116" s="132">
        <v>-5583.9</v>
      </c>
      <c r="CD116" s="132">
        <v>745591.68827544409</v>
      </c>
      <c r="CE116" s="132">
        <v>0</v>
      </c>
      <c r="CF116" s="132">
        <v>745591.68827544409</v>
      </c>
      <c r="CG116" s="132">
        <f t="shared" si="2"/>
        <v>152336.76</v>
      </c>
      <c r="CH116" s="132">
        <f t="shared" si="3"/>
        <v>0</v>
      </c>
      <c r="CI116" s="132">
        <v>0</v>
      </c>
      <c r="CJ116" s="132">
        <v>152336.76</v>
      </c>
      <c r="CK116" s="132">
        <v>0</v>
      </c>
    </row>
    <row r="117" spans="1:89" ht="15" hidden="1" customHeight="1" x14ac:dyDescent="0.25">
      <c r="A117" s="135">
        <f>VLOOKUP(D117,'DfE No.'!C:E,3,FALSE)</f>
        <v>285</v>
      </c>
      <c r="B117" s="135">
        <f>VLOOKUP(D117,'Adjusted Factors 19-20'!C:F,4,FALSE)</f>
        <v>0</v>
      </c>
      <c r="C117" s="135">
        <v>124782</v>
      </c>
      <c r="D117" s="135">
        <v>9353338</v>
      </c>
      <c r="E117" s="134" t="s">
        <v>1253</v>
      </c>
      <c r="F117" s="452">
        <v>392</v>
      </c>
      <c r="G117" s="452">
        <v>392</v>
      </c>
      <c r="H117" s="452">
        <v>0</v>
      </c>
      <c r="I117" s="132">
        <v>1087329.6000000001</v>
      </c>
      <c r="J117" s="132">
        <v>0</v>
      </c>
      <c r="K117" s="132">
        <v>0</v>
      </c>
      <c r="L117" s="132">
        <v>16720.000000000004</v>
      </c>
      <c r="M117" s="132">
        <v>0</v>
      </c>
      <c r="N117" s="132">
        <v>26607.821229050282</v>
      </c>
      <c r="O117" s="132">
        <v>0</v>
      </c>
      <c r="P117" s="132">
        <v>20800.000000000033</v>
      </c>
      <c r="Q117" s="132">
        <v>7439.9999999999973</v>
      </c>
      <c r="R117" s="132">
        <v>11880.000000000007</v>
      </c>
      <c r="S117" s="132">
        <v>2730.0000000000064</v>
      </c>
      <c r="T117" s="132">
        <v>1260.0000000000007</v>
      </c>
      <c r="U117" s="132">
        <v>1149.9999999999998</v>
      </c>
      <c r="V117" s="132">
        <v>0</v>
      </c>
      <c r="W117" s="132">
        <v>0</v>
      </c>
      <c r="X117" s="132">
        <v>0</v>
      </c>
      <c r="Y117" s="132">
        <v>0</v>
      </c>
      <c r="Z117" s="132">
        <v>0</v>
      </c>
      <c r="AA117" s="132">
        <v>0</v>
      </c>
      <c r="AB117" s="132">
        <v>42823.030303030275</v>
      </c>
      <c r="AC117" s="132">
        <v>0</v>
      </c>
      <c r="AD117" s="132">
        <v>0</v>
      </c>
      <c r="AE117" s="132">
        <v>112120.02730375428</v>
      </c>
      <c r="AF117" s="132">
        <v>0</v>
      </c>
      <c r="AG117" s="132">
        <v>0</v>
      </c>
      <c r="AH117" s="132">
        <v>0</v>
      </c>
      <c r="AI117" s="132">
        <v>110000</v>
      </c>
      <c r="AJ117" s="132">
        <v>0</v>
      </c>
      <c r="AK117" s="132">
        <v>0</v>
      </c>
      <c r="AL117" s="132">
        <v>0</v>
      </c>
      <c r="AM117" s="132">
        <v>0</v>
      </c>
      <c r="AN117" s="132">
        <v>0</v>
      </c>
      <c r="AO117" s="132">
        <v>0</v>
      </c>
      <c r="AP117" s="132">
        <v>0</v>
      </c>
      <c r="AQ117" s="132">
        <v>0</v>
      </c>
      <c r="AR117" s="132">
        <v>0</v>
      </c>
      <c r="AS117" s="132">
        <v>0</v>
      </c>
      <c r="AT117" s="132">
        <v>0</v>
      </c>
      <c r="AU117" s="132">
        <v>0</v>
      </c>
      <c r="AV117" s="132">
        <v>1087329.6000000001</v>
      </c>
      <c r="AW117" s="132">
        <v>243530.87883583485</v>
      </c>
      <c r="AX117" s="132">
        <v>110000</v>
      </c>
      <c r="AY117" s="132">
        <v>166412.93791827944</v>
      </c>
      <c r="AZ117" s="453">
        <v>1440860.4788358349</v>
      </c>
      <c r="BA117" s="453">
        <v>1440860.4788358349</v>
      </c>
      <c r="BB117" s="453">
        <v>3500</v>
      </c>
      <c r="BC117" s="453">
        <v>1372000</v>
      </c>
      <c r="BD117" s="453">
        <v>0</v>
      </c>
      <c r="BE117" s="453">
        <v>0</v>
      </c>
      <c r="BF117" s="453">
        <v>1440860.4788358349</v>
      </c>
      <c r="BG117" s="453" t="s">
        <v>13</v>
      </c>
      <c r="BH117" s="453" t="s">
        <v>13</v>
      </c>
      <c r="BI117" s="453" t="s">
        <v>13</v>
      </c>
      <c r="BJ117" s="133" t="s">
        <v>13</v>
      </c>
      <c r="BK117" s="454" t="s">
        <v>13</v>
      </c>
      <c r="BL117" s="453">
        <v>1440860.4788358349</v>
      </c>
      <c r="BM117" s="132">
        <v>1440860.4788358349</v>
      </c>
      <c r="BN117" s="132">
        <v>0</v>
      </c>
      <c r="BO117" s="453">
        <v>1372000</v>
      </c>
      <c r="BP117" s="453">
        <v>1262000</v>
      </c>
      <c r="BQ117" s="132">
        <v>1330860.4788358349</v>
      </c>
      <c r="BR117" s="132">
        <v>3395.0522419281501</v>
      </c>
      <c r="BS117" s="132">
        <v>3195.2705834269664</v>
      </c>
      <c r="BT117" s="133">
        <v>6.252417542896023E-2</v>
      </c>
      <c r="BU117" s="133">
        <v>-6.1359537613244986E-3</v>
      </c>
      <c r="BV117" s="133">
        <v>0</v>
      </c>
      <c r="BW117" s="132">
        <v>-7685.5647614926611</v>
      </c>
      <c r="BX117" s="453">
        <v>1433174.9140743422</v>
      </c>
      <c r="BY117" s="453">
        <v>3656.0584542712813</v>
      </c>
      <c r="BZ117" s="453" t="s">
        <v>1187</v>
      </c>
      <c r="CA117" s="453">
        <v>3656.0584542712813</v>
      </c>
      <c r="CB117" s="133">
        <v>4.3318456697243102E-2</v>
      </c>
      <c r="CC117" s="132">
        <v>-10423.280000000001</v>
      </c>
      <c r="CD117" s="132">
        <v>1422751.6340743422</v>
      </c>
      <c r="CE117" s="132">
        <v>0</v>
      </c>
      <c r="CF117" s="132">
        <v>1422751.6340743422</v>
      </c>
      <c r="CG117" s="132">
        <f t="shared" si="2"/>
        <v>103165.87000000011</v>
      </c>
      <c r="CH117" s="132">
        <f t="shared" si="3"/>
        <v>0</v>
      </c>
      <c r="CI117" s="132">
        <v>0</v>
      </c>
      <c r="CJ117" s="132">
        <v>103165.87000000011</v>
      </c>
      <c r="CK117" s="132">
        <v>0</v>
      </c>
    </row>
    <row r="118" spans="1:89" ht="15" hidden="1" customHeight="1" x14ac:dyDescent="0.25">
      <c r="A118" s="135">
        <f>VLOOKUP(D118,'DfE No.'!C:E,3,FALSE)</f>
        <v>288</v>
      </c>
      <c r="B118" s="135">
        <f>VLOOKUP(D118,'Adjusted Factors 19-20'!C:F,4,FALSE)</f>
        <v>0</v>
      </c>
      <c r="C118" s="135">
        <v>124783</v>
      </c>
      <c r="D118" s="135">
        <v>9353339</v>
      </c>
      <c r="E118" s="134" t="s">
        <v>1254</v>
      </c>
      <c r="F118" s="452">
        <v>419</v>
      </c>
      <c r="G118" s="452">
        <v>419</v>
      </c>
      <c r="H118" s="452">
        <v>0</v>
      </c>
      <c r="I118" s="132">
        <v>1162222.2000000002</v>
      </c>
      <c r="J118" s="132">
        <v>0</v>
      </c>
      <c r="K118" s="132">
        <v>0</v>
      </c>
      <c r="L118" s="132">
        <v>22000.000000000044</v>
      </c>
      <c r="M118" s="132">
        <v>0</v>
      </c>
      <c r="N118" s="132">
        <v>46566.82808716708</v>
      </c>
      <c r="O118" s="132">
        <v>0</v>
      </c>
      <c r="P118" s="132">
        <v>10600.000000000004</v>
      </c>
      <c r="Q118" s="132">
        <v>12000.000000000024</v>
      </c>
      <c r="R118" s="132">
        <v>55079.999999999927</v>
      </c>
      <c r="S118" s="132">
        <v>10530.000000000009</v>
      </c>
      <c r="T118" s="132">
        <v>2100.0000000000041</v>
      </c>
      <c r="U118" s="132">
        <v>2300</v>
      </c>
      <c r="V118" s="132">
        <v>0</v>
      </c>
      <c r="W118" s="132">
        <v>0</v>
      </c>
      <c r="X118" s="132">
        <v>0</v>
      </c>
      <c r="Y118" s="132">
        <v>0</v>
      </c>
      <c r="Z118" s="132">
        <v>0</v>
      </c>
      <c r="AA118" s="132">
        <v>0</v>
      </c>
      <c r="AB118" s="132">
        <v>75134.052924791147</v>
      </c>
      <c r="AC118" s="132">
        <v>0</v>
      </c>
      <c r="AD118" s="132">
        <v>0</v>
      </c>
      <c r="AE118" s="132">
        <v>214797.45337620593</v>
      </c>
      <c r="AF118" s="132">
        <v>0</v>
      </c>
      <c r="AG118" s="132">
        <v>0</v>
      </c>
      <c r="AH118" s="132">
        <v>0</v>
      </c>
      <c r="AI118" s="132">
        <v>110000</v>
      </c>
      <c r="AJ118" s="132">
        <v>0</v>
      </c>
      <c r="AK118" s="132">
        <v>0</v>
      </c>
      <c r="AL118" s="132">
        <v>0</v>
      </c>
      <c r="AM118" s="132">
        <v>0</v>
      </c>
      <c r="AN118" s="132">
        <v>0</v>
      </c>
      <c r="AO118" s="132">
        <v>0</v>
      </c>
      <c r="AP118" s="132">
        <v>0</v>
      </c>
      <c r="AQ118" s="132">
        <v>0</v>
      </c>
      <c r="AR118" s="132">
        <v>0</v>
      </c>
      <c r="AS118" s="132">
        <v>0</v>
      </c>
      <c r="AT118" s="132">
        <v>0</v>
      </c>
      <c r="AU118" s="132">
        <v>0</v>
      </c>
      <c r="AV118" s="132">
        <v>1162222.2000000002</v>
      </c>
      <c r="AW118" s="132">
        <v>451108.3343881641</v>
      </c>
      <c r="AX118" s="132">
        <v>110000</v>
      </c>
      <c r="AY118" s="132">
        <v>305384.86741978943</v>
      </c>
      <c r="AZ118" s="453">
        <v>1723330.5343881643</v>
      </c>
      <c r="BA118" s="453">
        <v>1723330.5343881643</v>
      </c>
      <c r="BB118" s="453">
        <v>3500</v>
      </c>
      <c r="BC118" s="453">
        <v>1466500</v>
      </c>
      <c r="BD118" s="453">
        <v>0</v>
      </c>
      <c r="BE118" s="453">
        <v>0</v>
      </c>
      <c r="BF118" s="453">
        <v>1723330.5343881643</v>
      </c>
      <c r="BG118" s="453" t="s">
        <v>13</v>
      </c>
      <c r="BH118" s="453" t="s">
        <v>13</v>
      </c>
      <c r="BI118" s="453" t="s">
        <v>13</v>
      </c>
      <c r="BJ118" s="133" t="s">
        <v>13</v>
      </c>
      <c r="BK118" s="454" t="s">
        <v>13</v>
      </c>
      <c r="BL118" s="453">
        <v>1723330.5343881643</v>
      </c>
      <c r="BM118" s="132">
        <v>1723330.5343881643</v>
      </c>
      <c r="BN118" s="132">
        <v>0</v>
      </c>
      <c r="BO118" s="453">
        <v>1466500</v>
      </c>
      <c r="BP118" s="453">
        <v>1356500</v>
      </c>
      <c r="BQ118" s="132">
        <v>1613330.5343881643</v>
      </c>
      <c r="BR118" s="132">
        <v>3850.4308696614899</v>
      </c>
      <c r="BS118" s="132">
        <v>3756.6222206650832</v>
      </c>
      <c r="BT118" s="133">
        <v>2.4971541849581697E-2</v>
      </c>
      <c r="BU118" s="133">
        <v>-2.4506396939549539E-3</v>
      </c>
      <c r="BV118" s="133">
        <v>0</v>
      </c>
      <c r="BW118" s="132">
        <v>-3857.3674347159699</v>
      </c>
      <c r="BX118" s="453">
        <v>1719473.1669534482</v>
      </c>
      <c r="BY118" s="453">
        <v>4103.7545750678955</v>
      </c>
      <c r="BZ118" s="453" t="s">
        <v>1187</v>
      </c>
      <c r="CA118" s="453">
        <v>4103.7545750678955</v>
      </c>
      <c r="CB118" s="133">
        <v>2.1366781099346088E-2</v>
      </c>
      <c r="CC118" s="132">
        <v>-11141.21</v>
      </c>
      <c r="CD118" s="132">
        <v>1708331.9569534482</v>
      </c>
      <c r="CE118" s="132">
        <v>0</v>
      </c>
      <c r="CF118" s="132">
        <v>1708331.9569534482</v>
      </c>
      <c r="CG118" s="132">
        <f t="shared" si="2"/>
        <v>480202.04000000004</v>
      </c>
      <c r="CH118" s="132">
        <f t="shared" si="3"/>
        <v>0</v>
      </c>
      <c r="CI118" s="132">
        <v>0</v>
      </c>
      <c r="CJ118" s="132">
        <v>480202.04000000004</v>
      </c>
      <c r="CK118" s="132">
        <v>0</v>
      </c>
    </row>
    <row r="119" spans="1:89" ht="15" hidden="1" customHeight="1" x14ac:dyDescent="0.25">
      <c r="A119" s="135">
        <f>VLOOKUP(D119,'DfE No.'!C:E,3,FALSE)</f>
        <v>291</v>
      </c>
      <c r="B119" s="135">
        <f>VLOOKUP(D119,'Adjusted Factors 19-20'!C:F,4,FALSE)</f>
        <v>0</v>
      </c>
      <c r="C119" s="135">
        <v>124785</v>
      </c>
      <c r="D119" s="135">
        <v>9353341</v>
      </c>
      <c r="E119" s="134" t="s">
        <v>1255</v>
      </c>
      <c r="F119" s="452">
        <v>205</v>
      </c>
      <c r="G119" s="452">
        <v>205</v>
      </c>
      <c r="H119" s="452">
        <v>0</v>
      </c>
      <c r="I119" s="132">
        <v>568629</v>
      </c>
      <c r="J119" s="132">
        <v>0</v>
      </c>
      <c r="K119" s="132">
        <v>0</v>
      </c>
      <c r="L119" s="132">
        <v>10120.000000000044</v>
      </c>
      <c r="M119" s="132">
        <v>0</v>
      </c>
      <c r="N119" s="132">
        <v>19936.492890995261</v>
      </c>
      <c r="O119" s="132">
        <v>0</v>
      </c>
      <c r="P119" s="132">
        <v>1799.9999999999982</v>
      </c>
      <c r="Q119" s="132">
        <v>1199.9999999999989</v>
      </c>
      <c r="R119" s="132">
        <v>13680.000000000031</v>
      </c>
      <c r="S119" s="132">
        <v>26910.00000000004</v>
      </c>
      <c r="T119" s="132">
        <v>1259.9999999999986</v>
      </c>
      <c r="U119" s="132">
        <v>0</v>
      </c>
      <c r="V119" s="132">
        <v>0</v>
      </c>
      <c r="W119" s="132">
        <v>0</v>
      </c>
      <c r="X119" s="132">
        <v>0</v>
      </c>
      <c r="Y119" s="132">
        <v>0</v>
      </c>
      <c r="Z119" s="132">
        <v>0</v>
      </c>
      <c r="AA119" s="132">
        <v>0</v>
      </c>
      <c r="AB119" s="132">
        <v>6598.4375</v>
      </c>
      <c r="AC119" s="132">
        <v>0</v>
      </c>
      <c r="AD119" s="132">
        <v>0</v>
      </c>
      <c r="AE119" s="132">
        <v>86899.03409090903</v>
      </c>
      <c r="AF119" s="132">
        <v>0</v>
      </c>
      <c r="AG119" s="132">
        <v>0</v>
      </c>
      <c r="AH119" s="132">
        <v>0</v>
      </c>
      <c r="AI119" s="132">
        <v>110000</v>
      </c>
      <c r="AJ119" s="132">
        <v>0</v>
      </c>
      <c r="AK119" s="132">
        <v>0</v>
      </c>
      <c r="AL119" s="132">
        <v>0</v>
      </c>
      <c r="AM119" s="132">
        <v>0</v>
      </c>
      <c r="AN119" s="132">
        <v>0</v>
      </c>
      <c r="AO119" s="132">
        <v>0</v>
      </c>
      <c r="AP119" s="132">
        <v>0</v>
      </c>
      <c r="AQ119" s="132">
        <v>0</v>
      </c>
      <c r="AR119" s="132">
        <v>0</v>
      </c>
      <c r="AS119" s="132">
        <v>0</v>
      </c>
      <c r="AT119" s="132">
        <v>0</v>
      </c>
      <c r="AU119" s="132">
        <v>0</v>
      </c>
      <c r="AV119" s="132">
        <v>568629</v>
      </c>
      <c r="AW119" s="132">
        <v>168403.9644819044</v>
      </c>
      <c r="AX119" s="132">
        <v>110000</v>
      </c>
      <c r="AY119" s="132">
        <v>134351.28053640673</v>
      </c>
      <c r="AZ119" s="453">
        <v>847032.9644819044</v>
      </c>
      <c r="BA119" s="453">
        <v>847032.9644819044</v>
      </c>
      <c r="BB119" s="453">
        <v>3500</v>
      </c>
      <c r="BC119" s="453">
        <v>717500</v>
      </c>
      <c r="BD119" s="453">
        <v>0</v>
      </c>
      <c r="BE119" s="453">
        <v>0</v>
      </c>
      <c r="BF119" s="453">
        <v>847032.9644819044</v>
      </c>
      <c r="BG119" s="453" t="s">
        <v>13</v>
      </c>
      <c r="BH119" s="453" t="s">
        <v>13</v>
      </c>
      <c r="BI119" s="453" t="s">
        <v>13</v>
      </c>
      <c r="BJ119" s="133" t="s">
        <v>13</v>
      </c>
      <c r="BK119" s="454" t="s">
        <v>13</v>
      </c>
      <c r="BL119" s="453">
        <v>847032.9644819044</v>
      </c>
      <c r="BM119" s="132">
        <v>847032.96448190429</v>
      </c>
      <c r="BN119" s="132">
        <v>0</v>
      </c>
      <c r="BO119" s="453">
        <v>717500</v>
      </c>
      <c r="BP119" s="453">
        <v>607500</v>
      </c>
      <c r="BQ119" s="132">
        <v>737032.9644819044</v>
      </c>
      <c r="BR119" s="132">
        <v>3595.2827535702654</v>
      </c>
      <c r="BS119" s="132">
        <v>3572.4072267942583</v>
      </c>
      <c r="BT119" s="133">
        <v>6.4033928171550267E-3</v>
      </c>
      <c r="BU119" s="133">
        <v>-6.2841168191498796E-4</v>
      </c>
      <c r="BV119" s="133">
        <v>0</v>
      </c>
      <c r="BW119" s="132">
        <v>-460.21319894438273</v>
      </c>
      <c r="BX119" s="453">
        <v>846572.75128296006</v>
      </c>
      <c r="BY119" s="453">
        <v>4129.6231769900487</v>
      </c>
      <c r="BZ119" s="453" t="s">
        <v>1187</v>
      </c>
      <c r="CA119" s="453">
        <v>4129.6231769900487</v>
      </c>
      <c r="CB119" s="133">
        <v>7.5389726506189803E-3</v>
      </c>
      <c r="CC119" s="132">
        <v>-5450.95</v>
      </c>
      <c r="CD119" s="132">
        <v>841121.80128296011</v>
      </c>
      <c r="CE119" s="132">
        <v>0</v>
      </c>
      <c r="CF119" s="132">
        <v>841121.80128296011</v>
      </c>
      <c r="CG119" s="132">
        <f t="shared" si="2"/>
        <v>-27468.550000000047</v>
      </c>
      <c r="CH119" s="132">
        <f t="shared" si="3"/>
        <v>0</v>
      </c>
      <c r="CI119" s="132">
        <v>0</v>
      </c>
      <c r="CJ119" s="132">
        <v>-27468.550000000047</v>
      </c>
      <c r="CK119" s="132">
        <v>0</v>
      </c>
    </row>
    <row r="120" spans="1:89" ht="15" hidden="1" customHeight="1" x14ac:dyDescent="0.25">
      <c r="A120" s="135">
        <f>VLOOKUP(D120,'DfE No.'!C:E,3,FALSE)</f>
        <v>287</v>
      </c>
      <c r="B120" s="135">
        <f>VLOOKUP(D120,'Adjusted Factors 19-20'!C:F,4,FALSE)</f>
        <v>0</v>
      </c>
      <c r="C120" s="135">
        <v>124786</v>
      </c>
      <c r="D120" s="135">
        <v>9353342</v>
      </c>
      <c r="E120" s="134" t="s">
        <v>1256</v>
      </c>
      <c r="F120" s="452">
        <v>214</v>
      </c>
      <c r="G120" s="452">
        <v>214</v>
      </c>
      <c r="H120" s="452">
        <v>0</v>
      </c>
      <c r="I120" s="132">
        <v>593593.20000000007</v>
      </c>
      <c r="J120" s="132">
        <v>0</v>
      </c>
      <c r="K120" s="132">
        <v>0</v>
      </c>
      <c r="L120" s="132">
        <v>4399.9999999999973</v>
      </c>
      <c r="M120" s="132">
        <v>0</v>
      </c>
      <c r="N120" s="132">
        <v>12305</v>
      </c>
      <c r="O120" s="132">
        <v>0</v>
      </c>
      <c r="P120" s="132">
        <v>5200.0000000000109</v>
      </c>
      <c r="Q120" s="132">
        <v>8879.9999999999873</v>
      </c>
      <c r="R120" s="132">
        <v>6480.0000000000009</v>
      </c>
      <c r="S120" s="132">
        <v>12870.000000000042</v>
      </c>
      <c r="T120" s="132">
        <v>4199.9999999999982</v>
      </c>
      <c r="U120" s="132">
        <v>0</v>
      </c>
      <c r="V120" s="132">
        <v>0</v>
      </c>
      <c r="W120" s="132">
        <v>0</v>
      </c>
      <c r="X120" s="132">
        <v>0</v>
      </c>
      <c r="Y120" s="132">
        <v>0</v>
      </c>
      <c r="Z120" s="132">
        <v>0</v>
      </c>
      <c r="AA120" s="132">
        <v>0</v>
      </c>
      <c r="AB120" s="132">
        <v>19765.923913043534</v>
      </c>
      <c r="AC120" s="132">
        <v>0</v>
      </c>
      <c r="AD120" s="132">
        <v>0</v>
      </c>
      <c r="AE120" s="132">
        <v>58647.955307262666</v>
      </c>
      <c r="AF120" s="132">
        <v>0</v>
      </c>
      <c r="AG120" s="132">
        <v>0</v>
      </c>
      <c r="AH120" s="132">
        <v>0</v>
      </c>
      <c r="AI120" s="132">
        <v>110000</v>
      </c>
      <c r="AJ120" s="132">
        <v>0</v>
      </c>
      <c r="AK120" s="132">
        <v>0</v>
      </c>
      <c r="AL120" s="132">
        <v>0</v>
      </c>
      <c r="AM120" s="132">
        <v>0</v>
      </c>
      <c r="AN120" s="132">
        <v>0</v>
      </c>
      <c r="AO120" s="132">
        <v>0</v>
      </c>
      <c r="AP120" s="132">
        <v>0</v>
      </c>
      <c r="AQ120" s="132">
        <v>0</v>
      </c>
      <c r="AR120" s="132">
        <v>0</v>
      </c>
      <c r="AS120" s="132">
        <v>0</v>
      </c>
      <c r="AT120" s="132">
        <v>0</v>
      </c>
      <c r="AU120" s="132">
        <v>0</v>
      </c>
      <c r="AV120" s="132">
        <v>593593.20000000007</v>
      </c>
      <c r="AW120" s="132">
        <v>132748.87922030623</v>
      </c>
      <c r="AX120" s="132">
        <v>110000</v>
      </c>
      <c r="AY120" s="132">
        <v>95814.455307262688</v>
      </c>
      <c r="AZ120" s="453">
        <v>836342.07922030636</v>
      </c>
      <c r="BA120" s="453">
        <v>836342.07922030636</v>
      </c>
      <c r="BB120" s="453">
        <v>3500</v>
      </c>
      <c r="BC120" s="453">
        <v>749000</v>
      </c>
      <c r="BD120" s="453">
        <v>0</v>
      </c>
      <c r="BE120" s="453">
        <v>0</v>
      </c>
      <c r="BF120" s="453">
        <v>836342.07922030636</v>
      </c>
      <c r="BG120" s="453" t="s">
        <v>13</v>
      </c>
      <c r="BH120" s="453" t="s">
        <v>13</v>
      </c>
      <c r="BI120" s="453" t="s">
        <v>13</v>
      </c>
      <c r="BJ120" s="133" t="s">
        <v>13</v>
      </c>
      <c r="BK120" s="454" t="s">
        <v>13</v>
      </c>
      <c r="BL120" s="453">
        <v>836342.07922030636</v>
      </c>
      <c r="BM120" s="132">
        <v>836342.07922030636</v>
      </c>
      <c r="BN120" s="132">
        <v>0</v>
      </c>
      <c r="BO120" s="453">
        <v>749000</v>
      </c>
      <c r="BP120" s="453">
        <v>639000</v>
      </c>
      <c r="BQ120" s="132">
        <v>726342.07922030636</v>
      </c>
      <c r="BR120" s="132">
        <v>3394.1218655154503</v>
      </c>
      <c r="BS120" s="132">
        <v>3509.8005795348836</v>
      </c>
      <c r="BT120" s="133">
        <v>-3.2958771131880935E-2</v>
      </c>
      <c r="BU120" s="133">
        <v>1.7958771131880935E-2</v>
      </c>
      <c r="BV120" s="133">
        <v>0</v>
      </c>
      <c r="BW120" s="132">
        <v>13488.784939851748</v>
      </c>
      <c r="BX120" s="453">
        <v>849830.86416015809</v>
      </c>
      <c r="BY120" s="453">
        <v>3971.1722624306453</v>
      </c>
      <c r="BZ120" s="453" t="s">
        <v>1187</v>
      </c>
      <c r="CA120" s="453">
        <v>3971.1722624306453</v>
      </c>
      <c r="CB120" s="133">
        <v>-1.2497107495395787E-2</v>
      </c>
      <c r="CC120" s="132">
        <v>-5690.26</v>
      </c>
      <c r="CD120" s="132">
        <v>844140.60416015808</v>
      </c>
      <c r="CE120" s="132">
        <v>0</v>
      </c>
      <c r="CF120" s="132">
        <v>844140.60416015808</v>
      </c>
      <c r="CG120" s="132">
        <f t="shared" si="2"/>
        <v>46124.260000000009</v>
      </c>
      <c r="CH120" s="132">
        <f t="shared" si="3"/>
        <v>0</v>
      </c>
      <c r="CI120" s="132">
        <v>0</v>
      </c>
      <c r="CJ120" s="132">
        <v>46124.260000000009</v>
      </c>
      <c r="CK120" s="132">
        <v>0</v>
      </c>
    </row>
    <row r="121" spans="1:89" ht="15" hidden="1" customHeight="1" x14ac:dyDescent="0.25">
      <c r="A121" s="135">
        <f>VLOOKUP(D121,'DfE No.'!C:E,3,FALSE)</f>
        <v>560</v>
      </c>
      <c r="B121" s="135">
        <f>VLOOKUP(D121,'Adjusted Factors 19-20'!C:F,4,FALSE)</f>
        <v>0</v>
      </c>
      <c r="C121" s="135">
        <v>124802</v>
      </c>
      <c r="D121" s="135">
        <v>9354024</v>
      </c>
      <c r="E121" s="134" t="s">
        <v>430</v>
      </c>
      <c r="F121" s="452">
        <v>1431</v>
      </c>
      <c r="G121" s="452">
        <v>0</v>
      </c>
      <c r="H121" s="452">
        <v>1431</v>
      </c>
      <c r="I121" s="132">
        <v>0</v>
      </c>
      <c r="J121" s="132">
        <v>3209085</v>
      </c>
      <c r="K121" s="132">
        <v>2674156.8000000003</v>
      </c>
      <c r="L121" s="132">
        <v>0</v>
      </c>
      <c r="M121" s="132">
        <v>35199.999999999978</v>
      </c>
      <c r="N121" s="132">
        <v>0</v>
      </c>
      <c r="O121" s="132">
        <v>166756.88259109313</v>
      </c>
      <c r="P121" s="132">
        <v>0</v>
      </c>
      <c r="Q121" s="132">
        <v>0</v>
      </c>
      <c r="R121" s="132">
        <v>0</v>
      </c>
      <c r="S121" s="132">
        <v>0</v>
      </c>
      <c r="T121" s="132">
        <v>0</v>
      </c>
      <c r="U121" s="132">
        <v>0</v>
      </c>
      <c r="V121" s="132">
        <v>4933.4475524475574</v>
      </c>
      <c r="W121" s="132">
        <v>3122.1818181818157</v>
      </c>
      <c r="X121" s="132">
        <v>1030.7202797202808</v>
      </c>
      <c r="Y121" s="132">
        <v>0</v>
      </c>
      <c r="Z121" s="132">
        <v>1200.8391608391621</v>
      </c>
      <c r="AA121" s="132">
        <v>0</v>
      </c>
      <c r="AB121" s="132">
        <v>0</v>
      </c>
      <c r="AC121" s="132">
        <v>2769.9999999999936</v>
      </c>
      <c r="AD121" s="132">
        <v>0</v>
      </c>
      <c r="AE121" s="132">
        <v>0</v>
      </c>
      <c r="AF121" s="132">
        <v>507048.91346455092</v>
      </c>
      <c r="AG121" s="132">
        <v>0</v>
      </c>
      <c r="AH121" s="132">
        <v>0</v>
      </c>
      <c r="AI121" s="132">
        <v>110000</v>
      </c>
      <c r="AJ121" s="132">
        <v>0</v>
      </c>
      <c r="AK121" s="132">
        <v>0</v>
      </c>
      <c r="AL121" s="132">
        <v>50000</v>
      </c>
      <c r="AM121" s="132">
        <v>204057.63</v>
      </c>
      <c r="AN121" s="132">
        <v>0</v>
      </c>
      <c r="AO121" s="132">
        <v>0</v>
      </c>
      <c r="AP121" s="132">
        <v>0</v>
      </c>
      <c r="AQ121" s="132">
        <v>0</v>
      </c>
      <c r="AR121" s="132">
        <v>0</v>
      </c>
      <c r="AS121" s="132">
        <v>0</v>
      </c>
      <c r="AT121" s="132">
        <v>0</v>
      </c>
      <c r="AU121" s="132">
        <v>0</v>
      </c>
      <c r="AV121" s="132">
        <v>5883241.8000000007</v>
      </c>
      <c r="AW121" s="132">
        <v>722062.98486683285</v>
      </c>
      <c r="AX121" s="132">
        <v>364057.63</v>
      </c>
      <c r="AY121" s="132">
        <v>623169.94916569185</v>
      </c>
      <c r="AZ121" s="453">
        <v>6969362.4148668339</v>
      </c>
      <c r="BA121" s="453">
        <v>6715304.7848668341</v>
      </c>
      <c r="BB121" s="453">
        <v>4800</v>
      </c>
      <c r="BC121" s="453">
        <v>6868800</v>
      </c>
      <c r="BD121" s="453">
        <v>0</v>
      </c>
      <c r="BE121" s="453">
        <v>153495.21513316594</v>
      </c>
      <c r="BF121" s="453">
        <v>7122857.6299999999</v>
      </c>
      <c r="BG121" s="453" t="s">
        <v>13</v>
      </c>
      <c r="BH121" s="453" t="s">
        <v>13</v>
      </c>
      <c r="BI121" s="453" t="s">
        <v>13</v>
      </c>
      <c r="BJ121" s="133" t="s">
        <v>13</v>
      </c>
      <c r="BK121" s="454" t="s">
        <v>13</v>
      </c>
      <c r="BL121" s="453">
        <v>7122857.6299999999</v>
      </c>
      <c r="BM121" s="132">
        <v>0</v>
      </c>
      <c r="BN121" s="132">
        <v>7122857.629999999</v>
      </c>
      <c r="BO121" s="453">
        <v>7122857.6299999999</v>
      </c>
      <c r="BP121" s="453">
        <v>6808800</v>
      </c>
      <c r="BQ121" s="132">
        <v>6808800</v>
      </c>
      <c r="BR121" s="132">
        <v>4758.0712788259962</v>
      </c>
      <c r="BS121" s="132">
        <v>4609.7946328868056</v>
      </c>
      <c r="BT121" s="133">
        <v>3.2165564357545966E-2</v>
      </c>
      <c r="BU121" s="133">
        <v>-3.1566416390257958E-3</v>
      </c>
      <c r="BV121" s="133">
        <v>0</v>
      </c>
      <c r="BW121" s="132">
        <v>0</v>
      </c>
      <c r="BX121" s="453">
        <v>7122857.6299999999</v>
      </c>
      <c r="BY121" s="453">
        <v>4800</v>
      </c>
      <c r="BZ121" s="453" t="s">
        <v>1187</v>
      </c>
      <c r="CA121" s="453">
        <v>4977.5385255066385</v>
      </c>
      <c r="CB121" s="133">
        <v>2.3322559947297927E-2</v>
      </c>
      <c r="CC121" s="132">
        <v>-36161.370000000003</v>
      </c>
      <c r="CD121" s="132">
        <v>7086696.2599999998</v>
      </c>
      <c r="CE121" s="132">
        <v>0</v>
      </c>
      <c r="CF121" s="132">
        <v>7086696.2599999998</v>
      </c>
      <c r="CG121" s="132">
        <f t="shared" si="2"/>
        <v>394293.84999999992</v>
      </c>
      <c r="CH121" s="132">
        <f t="shared" si="3"/>
        <v>4819.32</v>
      </c>
      <c r="CI121" s="132">
        <v>153495.21513316594</v>
      </c>
      <c r="CJ121" s="132">
        <v>394293.84999999992</v>
      </c>
      <c r="CK121" s="132">
        <v>4819.32</v>
      </c>
    </row>
    <row r="122" spans="1:89" ht="15" hidden="1" customHeight="1" x14ac:dyDescent="0.25">
      <c r="A122" s="135">
        <f>VLOOKUP(D122,'DfE No.'!C:E,3,FALSE)</f>
        <v>370</v>
      </c>
      <c r="B122" s="135">
        <f>VLOOKUP(D122,'Adjusted Factors 19-20'!C:F,4,FALSE)</f>
        <v>0</v>
      </c>
      <c r="C122" s="135">
        <v>124840</v>
      </c>
      <c r="D122" s="135">
        <v>9354090</v>
      </c>
      <c r="E122" s="134" t="s">
        <v>322</v>
      </c>
      <c r="F122" s="452">
        <v>1255</v>
      </c>
      <c r="G122" s="452">
        <v>0</v>
      </c>
      <c r="H122" s="452">
        <v>1255</v>
      </c>
      <c r="I122" s="132">
        <v>0</v>
      </c>
      <c r="J122" s="132">
        <v>3057382.8000000003</v>
      </c>
      <c r="K122" s="132">
        <v>2069603.2000000002</v>
      </c>
      <c r="L122" s="132">
        <v>0</v>
      </c>
      <c r="M122" s="132">
        <v>37399.999999999978</v>
      </c>
      <c r="N122" s="132">
        <v>0</v>
      </c>
      <c r="O122" s="132">
        <v>179413.98373983739</v>
      </c>
      <c r="P122" s="132">
        <v>0</v>
      </c>
      <c r="Q122" s="132">
        <v>0</v>
      </c>
      <c r="R122" s="132">
        <v>0</v>
      </c>
      <c r="S122" s="132">
        <v>0</v>
      </c>
      <c r="T122" s="132">
        <v>0</v>
      </c>
      <c r="U122" s="132">
        <v>0</v>
      </c>
      <c r="V122" s="132">
        <v>42340.000000000116</v>
      </c>
      <c r="W122" s="132">
        <v>66689.999999999869</v>
      </c>
      <c r="X122" s="132">
        <v>11844.999999999978</v>
      </c>
      <c r="Y122" s="132">
        <v>10079.999999999991</v>
      </c>
      <c r="Z122" s="132">
        <v>599.99999999999989</v>
      </c>
      <c r="AA122" s="132">
        <v>0</v>
      </c>
      <c r="AB122" s="132">
        <v>0</v>
      </c>
      <c r="AC122" s="132">
        <v>27744.213886672042</v>
      </c>
      <c r="AD122" s="132">
        <v>0</v>
      </c>
      <c r="AE122" s="132">
        <v>0</v>
      </c>
      <c r="AF122" s="132">
        <v>408144.30492461479</v>
      </c>
      <c r="AG122" s="132">
        <v>0</v>
      </c>
      <c r="AH122" s="132">
        <v>0</v>
      </c>
      <c r="AI122" s="132">
        <v>110000</v>
      </c>
      <c r="AJ122" s="132">
        <v>0</v>
      </c>
      <c r="AK122" s="132">
        <v>0</v>
      </c>
      <c r="AL122" s="132">
        <v>0</v>
      </c>
      <c r="AM122" s="132">
        <v>220424.68406</v>
      </c>
      <c r="AN122" s="132">
        <v>0</v>
      </c>
      <c r="AO122" s="132">
        <v>0</v>
      </c>
      <c r="AP122" s="132">
        <v>0</v>
      </c>
      <c r="AQ122" s="132">
        <v>0</v>
      </c>
      <c r="AR122" s="132">
        <v>0</v>
      </c>
      <c r="AS122" s="132">
        <v>0</v>
      </c>
      <c r="AT122" s="132">
        <v>0</v>
      </c>
      <c r="AU122" s="132">
        <v>0</v>
      </c>
      <c r="AV122" s="132">
        <v>5126986</v>
      </c>
      <c r="AW122" s="132">
        <v>784257.5025511242</v>
      </c>
      <c r="AX122" s="132">
        <v>330424.68406</v>
      </c>
      <c r="AY122" s="132">
        <v>592327.7967945335</v>
      </c>
      <c r="AZ122" s="453">
        <v>6241668.1866111243</v>
      </c>
      <c r="BA122" s="453">
        <v>6021243.5025511244</v>
      </c>
      <c r="BB122" s="453">
        <v>4800</v>
      </c>
      <c r="BC122" s="453">
        <v>6024000</v>
      </c>
      <c r="BD122" s="453">
        <v>0</v>
      </c>
      <c r="BE122" s="453">
        <v>2756.4974488755688</v>
      </c>
      <c r="BF122" s="453">
        <v>6244424.6840599999</v>
      </c>
      <c r="BG122" s="453" t="s">
        <v>13</v>
      </c>
      <c r="BH122" s="453" t="s">
        <v>13</v>
      </c>
      <c r="BI122" s="453" t="s">
        <v>13</v>
      </c>
      <c r="BJ122" s="133" t="s">
        <v>13</v>
      </c>
      <c r="BK122" s="454" t="s">
        <v>13</v>
      </c>
      <c r="BL122" s="453">
        <v>6244424.6840599999</v>
      </c>
      <c r="BM122" s="132">
        <v>0</v>
      </c>
      <c r="BN122" s="132">
        <v>6244424.684059999</v>
      </c>
      <c r="BO122" s="453">
        <v>6244424.6840599999</v>
      </c>
      <c r="BP122" s="453">
        <v>5914000</v>
      </c>
      <c r="BQ122" s="132">
        <v>5914000</v>
      </c>
      <c r="BR122" s="132">
        <v>4712.3505976095621</v>
      </c>
      <c r="BS122" s="132">
        <v>4663.7311734197729</v>
      </c>
      <c r="BT122" s="133">
        <v>1.0425005726506764E-2</v>
      </c>
      <c r="BU122" s="133">
        <v>-1.0230819144839121E-3</v>
      </c>
      <c r="BV122" s="133">
        <v>0</v>
      </c>
      <c r="BW122" s="132">
        <v>0</v>
      </c>
      <c r="BX122" s="453">
        <v>6244424.6840599999</v>
      </c>
      <c r="BY122" s="453">
        <v>4800</v>
      </c>
      <c r="BZ122" s="453" t="s">
        <v>1187</v>
      </c>
      <c r="CA122" s="453">
        <v>4975.6371984541829</v>
      </c>
      <c r="CB122" s="133">
        <v>1.0555731957919479E-2</v>
      </c>
      <c r="CC122" s="132">
        <v>-31713.85</v>
      </c>
      <c r="CD122" s="132">
        <v>6212710.8340600003</v>
      </c>
      <c r="CE122" s="132">
        <v>0</v>
      </c>
      <c r="CF122" s="132">
        <v>6212710.8340600003</v>
      </c>
      <c r="CG122" s="132">
        <f t="shared" si="2"/>
        <v>450060.87</v>
      </c>
      <c r="CH122" s="132">
        <f t="shared" si="3"/>
        <v>15163.630000000001</v>
      </c>
      <c r="CI122" s="132">
        <v>2756.4974488755688</v>
      </c>
      <c r="CJ122" s="132">
        <v>450060.87</v>
      </c>
      <c r="CK122" s="132">
        <v>15163.630000000001</v>
      </c>
    </row>
    <row r="123" spans="1:89" ht="15" hidden="1" customHeight="1" x14ac:dyDescent="0.25">
      <c r="A123" s="135">
        <f>VLOOKUP(D123,'DfE No.'!C:E,3,FALSE)</f>
        <v>552</v>
      </c>
      <c r="B123" s="135">
        <f>VLOOKUP(D123,'Adjusted Factors 19-20'!C:F,4,FALSE)</f>
        <v>0</v>
      </c>
      <c r="C123" s="135">
        <v>124856</v>
      </c>
      <c r="D123" s="135">
        <v>9354500</v>
      </c>
      <c r="E123" s="134" t="s">
        <v>1257</v>
      </c>
      <c r="F123" s="452">
        <v>1133</v>
      </c>
      <c r="G123" s="452">
        <v>0</v>
      </c>
      <c r="H123" s="452">
        <v>1133</v>
      </c>
      <c r="I123" s="132">
        <v>0</v>
      </c>
      <c r="J123" s="132">
        <v>2718970.2</v>
      </c>
      <c r="K123" s="132">
        <v>1915155.2000000002</v>
      </c>
      <c r="L123" s="132">
        <v>0</v>
      </c>
      <c r="M123" s="132">
        <v>51919.999999999767</v>
      </c>
      <c r="N123" s="132">
        <v>0</v>
      </c>
      <c r="O123" s="132">
        <v>206442.59151414307</v>
      </c>
      <c r="P123" s="132">
        <v>0</v>
      </c>
      <c r="Q123" s="132">
        <v>0</v>
      </c>
      <c r="R123" s="132">
        <v>0</v>
      </c>
      <c r="S123" s="132">
        <v>0</v>
      </c>
      <c r="T123" s="132">
        <v>0</v>
      </c>
      <c r="U123" s="132">
        <v>0</v>
      </c>
      <c r="V123" s="132">
        <v>48720.000000000015</v>
      </c>
      <c r="W123" s="132">
        <v>1560</v>
      </c>
      <c r="X123" s="132">
        <v>21115.000000000015</v>
      </c>
      <c r="Y123" s="132">
        <v>0</v>
      </c>
      <c r="Z123" s="132">
        <v>0</v>
      </c>
      <c r="AA123" s="132">
        <v>0</v>
      </c>
      <c r="AB123" s="132">
        <v>0</v>
      </c>
      <c r="AC123" s="132">
        <v>15235.000000000002</v>
      </c>
      <c r="AD123" s="132">
        <v>0</v>
      </c>
      <c r="AE123" s="132">
        <v>0</v>
      </c>
      <c r="AF123" s="132">
        <v>470851.55744667491</v>
      </c>
      <c r="AG123" s="132">
        <v>0</v>
      </c>
      <c r="AH123" s="132">
        <v>0</v>
      </c>
      <c r="AI123" s="132">
        <v>110000</v>
      </c>
      <c r="AJ123" s="132">
        <v>0</v>
      </c>
      <c r="AK123" s="132">
        <v>0</v>
      </c>
      <c r="AL123" s="132">
        <v>0</v>
      </c>
      <c r="AM123" s="132">
        <v>187682.63500000001</v>
      </c>
      <c r="AN123" s="132">
        <v>0</v>
      </c>
      <c r="AO123" s="132">
        <v>0</v>
      </c>
      <c r="AP123" s="132">
        <v>0</v>
      </c>
      <c r="AQ123" s="132">
        <v>0</v>
      </c>
      <c r="AR123" s="132">
        <v>0</v>
      </c>
      <c r="AS123" s="132">
        <v>0</v>
      </c>
      <c r="AT123" s="132">
        <v>0</v>
      </c>
      <c r="AU123" s="132">
        <v>0</v>
      </c>
      <c r="AV123" s="132">
        <v>4634125.4000000004</v>
      </c>
      <c r="AW123" s="132">
        <v>815844.14896081784</v>
      </c>
      <c r="AX123" s="132">
        <v>297682.63500000001</v>
      </c>
      <c r="AY123" s="132">
        <v>645729.35320374637</v>
      </c>
      <c r="AZ123" s="453">
        <v>5747652.1839608178</v>
      </c>
      <c r="BA123" s="453">
        <v>5559969.548960818</v>
      </c>
      <c r="BB123" s="453">
        <v>4800</v>
      </c>
      <c r="BC123" s="453">
        <v>5438400</v>
      </c>
      <c r="BD123" s="453">
        <v>0</v>
      </c>
      <c r="BE123" s="453">
        <v>0</v>
      </c>
      <c r="BF123" s="453">
        <v>5747652.1839608178</v>
      </c>
      <c r="BG123" s="453" t="s">
        <v>13</v>
      </c>
      <c r="BH123" s="453" t="s">
        <v>13</v>
      </c>
      <c r="BI123" s="453" t="s">
        <v>13</v>
      </c>
      <c r="BJ123" s="133" t="s">
        <v>13</v>
      </c>
      <c r="BK123" s="454" t="s">
        <v>13</v>
      </c>
      <c r="BL123" s="453">
        <v>5747652.1839608178</v>
      </c>
      <c r="BM123" s="132">
        <v>0</v>
      </c>
      <c r="BN123" s="132">
        <v>5747652.1839608178</v>
      </c>
      <c r="BO123" s="453">
        <v>5626082.6349999998</v>
      </c>
      <c r="BP123" s="453">
        <v>5328400</v>
      </c>
      <c r="BQ123" s="132">
        <v>5449969.548960818</v>
      </c>
      <c r="BR123" s="132">
        <v>4810.2114289151086</v>
      </c>
      <c r="BS123" s="132">
        <v>4704.732542039801</v>
      </c>
      <c r="BT123" s="133">
        <v>2.2419741384400945E-2</v>
      </c>
      <c r="BU123" s="133">
        <v>-2.200212886163371E-3</v>
      </c>
      <c r="BV123" s="133">
        <v>0</v>
      </c>
      <c r="BW123" s="132">
        <v>-11728.151115886223</v>
      </c>
      <c r="BX123" s="453">
        <v>5735924.0328449318</v>
      </c>
      <c r="BY123" s="453">
        <v>4896.947394390937</v>
      </c>
      <c r="BZ123" s="453" t="s">
        <v>1187</v>
      </c>
      <c r="CA123" s="453">
        <v>5062.5984402867889</v>
      </c>
      <c r="CB123" s="133">
        <v>2.3115646210094098E-2</v>
      </c>
      <c r="CC123" s="132">
        <v>-28630.91</v>
      </c>
      <c r="CD123" s="132">
        <v>5707293.1228449317</v>
      </c>
      <c r="CE123" s="132">
        <v>0</v>
      </c>
      <c r="CF123" s="132">
        <v>5707293.1228449317</v>
      </c>
      <c r="CG123" s="132">
        <f t="shared" si="2"/>
        <v>176045.25000000035</v>
      </c>
      <c r="CH123" s="132">
        <f t="shared" si="3"/>
        <v>-7471.3899999999994</v>
      </c>
      <c r="CI123" s="132">
        <v>0</v>
      </c>
      <c r="CJ123" s="132">
        <v>176045.25000000035</v>
      </c>
      <c r="CK123" s="132">
        <v>-7471.3899999999994</v>
      </c>
    </row>
    <row r="124" spans="1:89" ht="15" hidden="1" customHeight="1" x14ac:dyDescent="0.25">
      <c r="A124" s="135">
        <f>VLOOKUP(D124,'DfE No.'!C:E,3,FALSE)</f>
        <v>553</v>
      </c>
      <c r="B124" s="135">
        <f>VLOOKUP(D124,'Adjusted Factors 19-20'!C:F,4,FALSE)</f>
        <v>0</v>
      </c>
      <c r="C124" s="135">
        <v>124861</v>
      </c>
      <c r="D124" s="135">
        <v>9354600</v>
      </c>
      <c r="E124" s="134" t="s">
        <v>423</v>
      </c>
      <c r="F124" s="452">
        <v>710</v>
      </c>
      <c r="G124" s="452">
        <v>0</v>
      </c>
      <c r="H124" s="452">
        <v>710</v>
      </c>
      <c r="I124" s="132">
        <v>0</v>
      </c>
      <c r="J124" s="132">
        <v>1699842.6</v>
      </c>
      <c r="K124" s="132">
        <v>1204694.4000000001</v>
      </c>
      <c r="L124" s="132">
        <v>0</v>
      </c>
      <c r="M124" s="132">
        <v>18919.999999999989</v>
      </c>
      <c r="N124" s="132">
        <v>0</v>
      </c>
      <c r="O124" s="132">
        <v>80969.04090267983</v>
      </c>
      <c r="P124" s="132">
        <v>0</v>
      </c>
      <c r="Q124" s="132">
        <v>0</v>
      </c>
      <c r="R124" s="132">
        <v>0</v>
      </c>
      <c r="S124" s="132">
        <v>0</v>
      </c>
      <c r="T124" s="132">
        <v>0</v>
      </c>
      <c r="U124" s="132">
        <v>0</v>
      </c>
      <c r="V124" s="132">
        <v>29081.920903954728</v>
      </c>
      <c r="W124" s="132">
        <v>3519.915254237299</v>
      </c>
      <c r="X124" s="132">
        <v>15493.644067796609</v>
      </c>
      <c r="Y124" s="132">
        <v>1684.7457627118645</v>
      </c>
      <c r="Z124" s="132">
        <v>2406.779661016948</v>
      </c>
      <c r="AA124" s="132">
        <v>0</v>
      </c>
      <c r="AB124" s="132">
        <v>0</v>
      </c>
      <c r="AC124" s="132">
        <v>16666.949152542391</v>
      </c>
      <c r="AD124" s="132">
        <v>0</v>
      </c>
      <c r="AE124" s="132">
        <v>0</v>
      </c>
      <c r="AF124" s="132">
        <v>217513.44592743789</v>
      </c>
      <c r="AG124" s="132">
        <v>0</v>
      </c>
      <c r="AH124" s="132">
        <v>0</v>
      </c>
      <c r="AI124" s="132">
        <v>110000</v>
      </c>
      <c r="AJ124" s="132">
        <v>0</v>
      </c>
      <c r="AK124" s="132">
        <v>0</v>
      </c>
      <c r="AL124" s="132">
        <v>50000</v>
      </c>
      <c r="AM124" s="132">
        <v>17029.9948</v>
      </c>
      <c r="AN124" s="132">
        <v>0</v>
      </c>
      <c r="AO124" s="132">
        <v>0</v>
      </c>
      <c r="AP124" s="132">
        <v>0</v>
      </c>
      <c r="AQ124" s="132">
        <v>0</v>
      </c>
      <c r="AR124" s="132">
        <v>0</v>
      </c>
      <c r="AS124" s="132">
        <v>0</v>
      </c>
      <c r="AT124" s="132">
        <v>0</v>
      </c>
      <c r="AU124" s="132">
        <v>0</v>
      </c>
      <c r="AV124" s="132">
        <v>2904537</v>
      </c>
      <c r="AW124" s="132">
        <v>386256.44163237757</v>
      </c>
      <c r="AX124" s="132">
        <v>177029.99479999999</v>
      </c>
      <c r="AY124" s="132">
        <v>303550.46920363652</v>
      </c>
      <c r="AZ124" s="453">
        <v>3467823.4364323774</v>
      </c>
      <c r="BA124" s="453">
        <v>3400793.4416323774</v>
      </c>
      <c r="BB124" s="453">
        <v>4800</v>
      </c>
      <c r="BC124" s="453">
        <v>3408000</v>
      </c>
      <c r="BD124" s="453">
        <v>0</v>
      </c>
      <c r="BE124" s="453">
        <v>7206.5583676225506</v>
      </c>
      <c r="BF124" s="453">
        <v>3475029.9948</v>
      </c>
      <c r="BG124" s="453" t="s">
        <v>13</v>
      </c>
      <c r="BH124" s="453" t="s">
        <v>13</v>
      </c>
      <c r="BI124" s="453" t="s">
        <v>13</v>
      </c>
      <c r="BJ124" s="133" t="s">
        <v>13</v>
      </c>
      <c r="BK124" s="454" t="s">
        <v>13</v>
      </c>
      <c r="BL124" s="453">
        <v>3475029.9948</v>
      </c>
      <c r="BM124" s="132">
        <v>0</v>
      </c>
      <c r="BN124" s="132">
        <v>3475029.9947999995</v>
      </c>
      <c r="BO124" s="453">
        <v>3475029.9948</v>
      </c>
      <c r="BP124" s="453">
        <v>3348000</v>
      </c>
      <c r="BQ124" s="132">
        <v>3348000</v>
      </c>
      <c r="BR124" s="132">
        <v>4715.4929577464791</v>
      </c>
      <c r="BS124" s="132">
        <v>4643.9357806637809</v>
      </c>
      <c r="BT124" s="133">
        <v>1.540873527593661E-2</v>
      </c>
      <c r="BU124" s="133">
        <v>-1.5121716763951739E-3</v>
      </c>
      <c r="BV124" s="133">
        <v>0</v>
      </c>
      <c r="BW124" s="132">
        <v>0</v>
      </c>
      <c r="BX124" s="453">
        <v>3475029.9948</v>
      </c>
      <c r="BY124" s="453">
        <v>4800</v>
      </c>
      <c r="BZ124" s="453" t="s">
        <v>1187</v>
      </c>
      <c r="CA124" s="453">
        <v>4894.4084433802818</v>
      </c>
      <c r="CB124" s="133">
        <v>1.4025532135590435E-2</v>
      </c>
      <c r="CC124" s="132">
        <v>-17941.7</v>
      </c>
      <c r="CD124" s="132">
        <v>3457088.2947999998</v>
      </c>
      <c r="CE124" s="132">
        <v>0</v>
      </c>
      <c r="CF124" s="132">
        <v>3457088.2947999998</v>
      </c>
      <c r="CG124" s="132">
        <f t="shared" si="2"/>
        <v>76814.470000000205</v>
      </c>
      <c r="CH124" s="132">
        <f t="shared" si="3"/>
        <v>0</v>
      </c>
      <c r="CI124" s="132">
        <v>7206.5583676225506</v>
      </c>
      <c r="CJ124" s="132">
        <v>76814.470000000205</v>
      </c>
      <c r="CK124" s="132">
        <v>0</v>
      </c>
    </row>
    <row r="125" spans="1:89" ht="15" hidden="1" customHeight="1" x14ac:dyDescent="0.25">
      <c r="A125" s="135">
        <f>VLOOKUP(D125,'DfE No.'!C:E,3,FALSE)</f>
        <v>157</v>
      </c>
      <c r="B125" s="135">
        <f>VLOOKUP(D125,'Adjusted Factors 19-20'!C:F,4,FALSE)</f>
        <v>0</v>
      </c>
      <c r="C125" s="135">
        <v>136438</v>
      </c>
      <c r="D125" s="135">
        <v>9354605</v>
      </c>
      <c r="E125" s="134" t="s">
        <v>554</v>
      </c>
      <c r="F125" s="452">
        <v>827</v>
      </c>
      <c r="G125" s="452">
        <v>0</v>
      </c>
      <c r="H125" s="452">
        <v>827</v>
      </c>
      <c r="I125" s="132">
        <v>0</v>
      </c>
      <c r="J125" s="132">
        <v>1867104</v>
      </c>
      <c r="K125" s="132">
        <v>1531241.6</v>
      </c>
      <c r="L125" s="132">
        <v>0</v>
      </c>
      <c r="M125" s="132">
        <v>62920.000000000065</v>
      </c>
      <c r="N125" s="132">
        <v>0</v>
      </c>
      <c r="O125" s="132">
        <v>195707.82902137234</v>
      </c>
      <c r="P125" s="132">
        <v>0</v>
      </c>
      <c r="Q125" s="132">
        <v>0</v>
      </c>
      <c r="R125" s="132">
        <v>0</v>
      </c>
      <c r="S125" s="132">
        <v>0</v>
      </c>
      <c r="T125" s="132">
        <v>0</v>
      </c>
      <c r="U125" s="132">
        <v>0</v>
      </c>
      <c r="V125" s="132">
        <v>35422.832929781987</v>
      </c>
      <c r="W125" s="132">
        <v>32409.188861985582</v>
      </c>
      <c r="X125" s="132">
        <v>60327.947941888524</v>
      </c>
      <c r="Y125" s="132">
        <v>20745.084745762728</v>
      </c>
      <c r="Z125" s="132">
        <v>22827.602905569001</v>
      </c>
      <c r="AA125" s="132">
        <v>4865.8837772397119</v>
      </c>
      <c r="AB125" s="132">
        <v>0</v>
      </c>
      <c r="AC125" s="132">
        <v>2769.9999999999986</v>
      </c>
      <c r="AD125" s="132">
        <v>0</v>
      </c>
      <c r="AE125" s="132">
        <v>0</v>
      </c>
      <c r="AF125" s="132">
        <v>339331.99250017933</v>
      </c>
      <c r="AG125" s="132">
        <v>0</v>
      </c>
      <c r="AH125" s="132">
        <v>0</v>
      </c>
      <c r="AI125" s="132">
        <v>110000</v>
      </c>
      <c r="AJ125" s="132">
        <v>0</v>
      </c>
      <c r="AK125" s="132">
        <v>0</v>
      </c>
      <c r="AL125" s="132">
        <v>5000</v>
      </c>
      <c r="AM125" s="132">
        <v>28467.298999999999</v>
      </c>
      <c r="AN125" s="132">
        <v>0</v>
      </c>
      <c r="AO125" s="132">
        <v>0</v>
      </c>
      <c r="AP125" s="132">
        <v>0</v>
      </c>
      <c r="AQ125" s="132">
        <v>0</v>
      </c>
      <c r="AR125" s="132">
        <v>0</v>
      </c>
      <c r="AS125" s="132">
        <v>0</v>
      </c>
      <c r="AT125" s="132">
        <v>0</v>
      </c>
      <c r="AU125" s="132">
        <v>0</v>
      </c>
      <c r="AV125" s="132">
        <v>3398345.6</v>
      </c>
      <c r="AW125" s="132">
        <v>777328.36268377933</v>
      </c>
      <c r="AX125" s="132">
        <v>143467.299</v>
      </c>
      <c r="AY125" s="132">
        <v>566944.17759197927</v>
      </c>
      <c r="AZ125" s="453">
        <v>4319141.2616837788</v>
      </c>
      <c r="BA125" s="453">
        <v>4285673.9626837792</v>
      </c>
      <c r="BB125" s="453">
        <v>4800</v>
      </c>
      <c r="BC125" s="453">
        <v>3969600</v>
      </c>
      <c r="BD125" s="453">
        <v>0</v>
      </c>
      <c r="BE125" s="453">
        <v>0</v>
      </c>
      <c r="BF125" s="453">
        <v>4319141.2616837788</v>
      </c>
      <c r="BG125" s="453" t="s">
        <v>13</v>
      </c>
      <c r="BH125" s="453" t="s">
        <v>13</v>
      </c>
      <c r="BI125" s="453" t="s">
        <v>13</v>
      </c>
      <c r="BJ125" s="133" t="s">
        <v>13</v>
      </c>
      <c r="BK125" s="454" t="s">
        <v>13</v>
      </c>
      <c r="BL125" s="453">
        <v>4319141.2616837788</v>
      </c>
      <c r="BM125" s="132">
        <v>0</v>
      </c>
      <c r="BN125" s="132">
        <v>4319141.2616837798</v>
      </c>
      <c r="BO125" s="453">
        <v>4003067.2990000001</v>
      </c>
      <c r="BP125" s="453">
        <v>3864600</v>
      </c>
      <c r="BQ125" s="132">
        <v>4180673.9626837787</v>
      </c>
      <c r="BR125" s="132">
        <v>5055.2284917578945</v>
      </c>
      <c r="BS125" s="132">
        <v>4978.0347191704032</v>
      </c>
      <c r="BT125" s="133">
        <v>1.5506877099554625E-2</v>
      </c>
      <c r="BU125" s="133">
        <v>-1.5218030499821221E-3</v>
      </c>
      <c r="BV125" s="133">
        <v>0</v>
      </c>
      <c r="BW125" s="132">
        <v>-6265.0116221411945</v>
      </c>
      <c r="BX125" s="453">
        <v>4312876.2500616377</v>
      </c>
      <c r="BY125" s="453">
        <v>5174.6178368339033</v>
      </c>
      <c r="BZ125" s="453" t="s">
        <v>1187</v>
      </c>
      <c r="CA125" s="453">
        <v>5215.0861548508319</v>
      </c>
      <c r="CB125" s="133">
        <v>-8.0650755811868535E-3</v>
      </c>
      <c r="CC125" s="132">
        <v>-20898.29</v>
      </c>
      <c r="CD125" s="132">
        <v>4291977.9600616377</v>
      </c>
      <c r="CE125" s="132">
        <v>0</v>
      </c>
      <c r="CF125" s="132">
        <v>4291977.9600616377</v>
      </c>
      <c r="CG125" s="132">
        <f t="shared" si="2"/>
        <v>-163062.15000000014</v>
      </c>
      <c r="CH125" s="132">
        <f t="shared" si="3"/>
        <v>759.73999999999978</v>
      </c>
      <c r="CI125" s="132">
        <v>0</v>
      </c>
      <c r="CJ125" s="132">
        <v>-163062.15000000014</v>
      </c>
      <c r="CK125" s="132">
        <v>759.73999999999978</v>
      </c>
    </row>
    <row r="126" spans="1:89" ht="15" hidden="1" customHeight="1" x14ac:dyDescent="0.25">
      <c r="A126" s="135">
        <f>VLOOKUP(D126,'DfE No.'!C:E,3,FALSE)</f>
        <v>233</v>
      </c>
      <c r="B126" s="135" t="str">
        <f>VLOOKUP(D126,'Adjusted Factors 19-20'!C:F,4,FALSE)</f>
        <v>Recoupment Academy</v>
      </c>
      <c r="C126" s="135">
        <v>138117</v>
      </c>
      <c r="D126" s="135">
        <v>9352000</v>
      </c>
      <c r="E126" s="134" t="s">
        <v>553</v>
      </c>
      <c r="F126" s="452">
        <v>166</v>
      </c>
      <c r="G126" s="452">
        <v>166</v>
      </c>
      <c r="H126" s="452">
        <v>0</v>
      </c>
      <c r="I126" s="132">
        <v>460450.80000000005</v>
      </c>
      <c r="J126" s="132">
        <v>0</v>
      </c>
      <c r="K126" s="132">
        <v>0</v>
      </c>
      <c r="L126" s="132">
        <v>16279.999999999982</v>
      </c>
      <c r="M126" s="132">
        <v>0</v>
      </c>
      <c r="N126" s="132">
        <v>32596.36363636364</v>
      </c>
      <c r="O126" s="132">
        <v>0</v>
      </c>
      <c r="P126" s="132">
        <v>3846.341463414622</v>
      </c>
      <c r="Q126" s="132">
        <v>1457.5609756097547</v>
      </c>
      <c r="R126" s="132">
        <v>30608.780487804906</v>
      </c>
      <c r="S126" s="132">
        <v>0</v>
      </c>
      <c r="T126" s="132">
        <v>0</v>
      </c>
      <c r="U126" s="132">
        <v>0</v>
      </c>
      <c r="V126" s="132">
        <v>0</v>
      </c>
      <c r="W126" s="132">
        <v>0</v>
      </c>
      <c r="X126" s="132">
        <v>0</v>
      </c>
      <c r="Y126" s="132">
        <v>0</v>
      </c>
      <c r="Z126" s="132">
        <v>0</v>
      </c>
      <c r="AA126" s="132">
        <v>0</v>
      </c>
      <c r="AB126" s="132">
        <v>6441.0273972602772</v>
      </c>
      <c r="AC126" s="132">
        <v>0</v>
      </c>
      <c r="AD126" s="132">
        <v>0</v>
      </c>
      <c r="AE126" s="132">
        <v>78907.906976744111</v>
      </c>
      <c r="AF126" s="132">
        <v>0</v>
      </c>
      <c r="AG126" s="132">
        <v>0</v>
      </c>
      <c r="AH126" s="132">
        <v>0</v>
      </c>
      <c r="AI126" s="132">
        <v>110000</v>
      </c>
      <c r="AJ126" s="132">
        <v>0</v>
      </c>
      <c r="AK126" s="132">
        <v>0</v>
      </c>
      <c r="AL126" s="132">
        <v>0</v>
      </c>
      <c r="AM126" s="132">
        <v>4459.0371000000005</v>
      </c>
      <c r="AN126" s="132">
        <v>0</v>
      </c>
      <c r="AO126" s="132">
        <v>0</v>
      </c>
      <c r="AP126" s="132">
        <v>0</v>
      </c>
      <c r="AQ126" s="132">
        <v>0</v>
      </c>
      <c r="AR126" s="132">
        <v>0</v>
      </c>
      <c r="AS126" s="132">
        <v>0</v>
      </c>
      <c r="AT126" s="132">
        <v>0</v>
      </c>
      <c r="AU126" s="132">
        <v>0</v>
      </c>
      <c r="AV126" s="132">
        <v>460450.80000000005</v>
      </c>
      <c r="AW126" s="132">
        <v>170137.98093719728</v>
      </c>
      <c r="AX126" s="132">
        <v>114459.0371</v>
      </c>
      <c r="AY126" s="132">
        <v>131301.43025834055</v>
      </c>
      <c r="AZ126" s="453">
        <v>745047.81803719734</v>
      </c>
      <c r="BA126" s="453">
        <v>740588.78093719739</v>
      </c>
      <c r="BB126" s="453">
        <v>3500</v>
      </c>
      <c r="BC126" s="453">
        <v>581000</v>
      </c>
      <c r="BD126" s="453">
        <v>0</v>
      </c>
      <c r="BE126" s="453">
        <v>0</v>
      </c>
      <c r="BF126" s="453">
        <v>745047.81803719734</v>
      </c>
      <c r="BG126" s="453" t="s">
        <v>13</v>
      </c>
      <c r="BH126" s="453" t="s">
        <v>13</v>
      </c>
      <c r="BI126" s="453" t="s">
        <v>13</v>
      </c>
      <c r="BJ126" s="133" t="s">
        <v>13</v>
      </c>
      <c r="BK126" s="454" t="s">
        <v>13</v>
      </c>
      <c r="BL126" s="453">
        <v>745047.81803719734</v>
      </c>
      <c r="BM126" s="132">
        <v>745047.81803719734</v>
      </c>
      <c r="BN126" s="132">
        <v>0</v>
      </c>
      <c r="BO126" s="453">
        <v>585459.03709999996</v>
      </c>
      <c r="BP126" s="453">
        <v>470999.99999999994</v>
      </c>
      <c r="BQ126" s="132">
        <v>630588.78093719739</v>
      </c>
      <c r="BR126" s="132">
        <v>3798.7275960072134</v>
      </c>
      <c r="BS126" s="132">
        <v>3692.8389395061727</v>
      </c>
      <c r="BT126" s="133">
        <v>2.8674052195517833E-2</v>
      </c>
      <c r="BU126" s="133">
        <v>-2.813994062527192E-3</v>
      </c>
      <c r="BV126" s="133">
        <v>0</v>
      </c>
      <c r="BW126" s="132">
        <v>-1725.0100570401708</v>
      </c>
      <c r="BX126" s="453">
        <v>743322.8079801572</v>
      </c>
      <c r="BY126" s="453">
        <v>4450.9865715672122</v>
      </c>
      <c r="BZ126" s="453" t="s">
        <v>1187</v>
      </c>
      <c r="CA126" s="453">
        <v>4477.8482408443206</v>
      </c>
      <c r="CB126" s="133">
        <v>1.7974184178428887E-2</v>
      </c>
      <c r="CC126" s="132">
        <v>0</v>
      </c>
      <c r="CD126" s="132">
        <v>743322.8079801572</v>
      </c>
      <c r="CE126" s="132">
        <v>0</v>
      </c>
      <c r="CF126" s="132">
        <v>743322.8079801572</v>
      </c>
      <c r="CG126" s="132">
        <f t="shared" si="2"/>
        <v>0</v>
      </c>
      <c r="CH126" s="132">
        <f t="shared" si="3"/>
        <v>0</v>
      </c>
      <c r="CI126" s="132">
        <v>0</v>
      </c>
      <c r="CJ126" s="132">
        <v>0</v>
      </c>
      <c r="CK126" s="132">
        <v>0</v>
      </c>
    </row>
    <row r="127" spans="1:89" ht="15" hidden="1" customHeight="1" x14ac:dyDescent="0.25">
      <c r="A127" s="135">
        <f>VLOOKUP(D127,'DfE No.'!C:E,3,FALSE)</f>
        <v>262</v>
      </c>
      <c r="B127" s="135" t="str">
        <f>VLOOKUP(D127,'Adjusted Factors 19-20'!C:F,4,FALSE)</f>
        <v>Recoupment Academy</v>
      </c>
      <c r="C127" s="135">
        <v>139803</v>
      </c>
      <c r="D127" s="135">
        <v>9352001</v>
      </c>
      <c r="E127" s="134" t="s">
        <v>1258</v>
      </c>
      <c r="F127" s="452">
        <v>580</v>
      </c>
      <c r="G127" s="452">
        <v>580</v>
      </c>
      <c r="H127" s="452">
        <v>0</v>
      </c>
      <c r="I127" s="132">
        <v>1608804</v>
      </c>
      <c r="J127" s="132">
        <v>0</v>
      </c>
      <c r="K127" s="132">
        <v>0</v>
      </c>
      <c r="L127" s="132">
        <v>32119.999999999938</v>
      </c>
      <c r="M127" s="132">
        <v>0</v>
      </c>
      <c r="N127" s="132">
        <v>75799.66386554623</v>
      </c>
      <c r="O127" s="132">
        <v>0</v>
      </c>
      <c r="P127" s="132">
        <v>14024.179620034593</v>
      </c>
      <c r="Q127" s="132">
        <v>9376.1658031088118</v>
      </c>
      <c r="R127" s="132">
        <v>37144.041450777135</v>
      </c>
      <c r="S127" s="132">
        <v>31644.559585492272</v>
      </c>
      <c r="T127" s="132">
        <v>41651.813471502537</v>
      </c>
      <c r="U127" s="132">
        <v>0</v>
      </c>
      <c r="V127" s="132">
        <v>0</v>
      </c>
      <c r="W127" s="132">
        <v>0</v>
      </c>
      <c r="X127" s="132">
        <v>0</v>
      </c>
      <c r="Y127" s="132">
        <v>0</v>
      </c>
      <c r="Z127" s="132">
        <v>0</v>
      </c>
      <c r="AA127" s="132">
        <v>0</v>
      </c>
      <c r="AB127" s="132">
        <v>12834.765625</v>
      </c>
      <c r="AC127" s="132">
        <v>0</v>
      </c>
      <c r="AD127" s="132">
        <v>0</v>
      </c>
      <c r="AE127" s="132">
        <v>233511.51515151517</v>
      </c>
      <c r="AF127" s="132">
        <v>0</v>
      </c>
      <c r="AG127" s="132">
        <v>0</v>
      </c>
      <c r="AH127" s="132">
        <v>0</v>
      </c>
      <c r="AI127" s="132">
        <v>110000</v>
      </c>
      <c r="AJ127" s="132">
        <v>0</v>
      </c>
      <c r="AK127" s="132">
        <v>0</v>
      </c>
      <c r="AL127" s="132">
        <v>0</v>
      </c>
      <c r="AM127" s="132">
        <v>7795.5809400000007</v>
      </c>
      <c r="AN127" s="132">
        <v>0</v>
      </c>
      <c r="AO127" s="132">
        <v>0</v>
      </c>
      <c r="AP127" s="132">
        <v>0</v>
      </c>
      <c r="AQ127" s="132">
        <v>0</v>
      </c>
      <c r="AR127" s="132">
        <v>0</v>
      </c>
      <c r="AS127" s="132">
        <v>0</v>
      </c>
      <c r="AT127" s="132">
        <v>0</v>
      </c>
      <c r="AU127" s="132">
        <v>0</v>
      </c>
      <c r="AV127" s="132">
        <v>1608804</v>
      </c>
      <c r="AW127" s="132">
        <v>488106.70457297668</v>
      </c>
      <c r="AX127" s="132">
        <v>117795.58094</v>
      </c>
      <c r="AY127" s="132">
        <v>364390.72704974591</v>
      </c>
      <c r="AZ127" s="453">
        <v>2214706.2855129763</v>
      </c>
      <c r="BA127" s="453">
        <v>2206910.7045729766</v>
      </c>
      <c r="BB127" s="453">
        <v>3500</v>
      </c>
      <c r="BC127" s="453">
        <v>2030000</v>
      </c>
      <c r="BD127" s="453">
        <v>0</v>
      </c>
      <c r="BE127" s="453">
        <v>0</v>
      </c>
      <c r="BF127" s="453">
        <v>2214706.2855129763</v>
      </c>
      <c r="BG127" s="453" t="s">
        <v>13</v>
      </c>
      <c r="BH127" s="453" t="s">
        <v>13</v>
      </c>
      <c r="BI127" s="453" t="s">
        <v>13</v>
      </c>
      <c r="BJ127" s="133" t="s">
        <v>13</v>
      </c>
      <c r="BK127" s="454" t="s">
        <v>13</v>
      </c>
      <c r="BL127" s="453">
        <v>2214706.2855129763</v>
      </c>
      <c r="BM127" s="132">
        <v>2214706.2855129768</v>
      </c>
      <c r="BN127" s="132">
        <v>0</v>
      </c>
      <c r="BO127" s="453">
        <v>2037795.58094</v>
      </c>
      <c r="BP127" s="453">
        <v>1920000</v>
      </c>
      <c r="BQ127" s="132">
        <v>2096910.7045729763</v>
      </c>
      <c r="BR127" s="132">
        <v>3615.3632837465111</v>
      </c>
      <c r="BS127" s="132">
        <v>3586.6661867330013</v>
      </c>
      <c r="BT127" s="133">
        <v>8.0010504238336357E-3</v>
      </c>
      <c r="BU127" s="133">
        <v>-7.8520148575888864E-4</v>
      </c>
      <c r="BV127" s="133">
        <v>0</v>
      </c>
      <c r="BW127" s="132">
        <v>-1633.4282588714736</v>
      </c>
      <c r="BX127" s="453">
        <v>2213072.8572541047</v>
      </c>
      <c r="BY127" s="453">
        <v>3802.2022005415602</v>
      </c>
      <c r="BZ127" s="453" t="s">
        <v>1187</v>
      </c>
      <c r="CA127" s="453">
        <v>3815.6428573346634</v>
      </c>
      <c r="CB127" s="133">
        <v>8.9656527878423375E-3</v>
      </c>
      <c r="CC127" s="132">
        <v>0</v>
      </c>
      <c r="CD127" s="132">
        <v>2213072.8572541047</v>
      </c>
      <c r="CE127" s="132">
        <v>0</v>
      </c>
      <c r="CF127" s="132">
        <v>2213072.8572541047</v>
      </c>
      <c r="CG127" s="132">
        <f t="shared" si="2"/>
        <v>0</v>
      </c>
      <c r="CH127" s="132">
        <f t="shared" si="3"/>
        <v>0</v>
      </c>
      <c r="CI127" s="132">
        <v>0</v>
      </c>
      <c r="CJ127" s="132">
        <v>0</v>
      </c>
      <c r="CK127" s="132">
        <v>0</v>
      </c>
    </row>
    <row r="128" spans="1:89" ht="15" hidden="1" customHeight="1" x14ac:dyDescent="0.25">
      <c r="A128" s="135">
        <f>VLOOKUP(D128,'DfE No.'!C:E,3,FALSE)</f>
        <v>411</v>
      </c>
      <c r="B128" s="135" t="str">
        <f>VLOOKUP(D128,'Adjusted Factors 19-20'!C:F,4,FALSE)</f>
        <v>Recoupment Academy</v>
      </c>
      <c r="C128" s="135">
        <v>136316</v>
      </c>
      <c r="D128" s="135">
        <v>9352003</v>
      </c>
      <c r="E128" s="134" t="s">
        <v>336</v>
      </c>
      <c r="F128" s="452">
        <v>344</v>
      </c>
      <c r="G128" s="452">
        <v>344</v>
      </c>
      <c r="H128" s="452">
        <v>0</v>
      </c>
      <c r="I128" s="132">
        <v>954187.20000000007</v>
      </c>
      <c r="J128" s="132">
        <v>0</v>
      </c>
      <c r="K128" s="132">
        <v>0</v>
      </c>
      <c r="L128" s="132">
        <v>19799.999999999985</v>
      </c>
      <c r="M128" s="132">
        <v>0</v>
      </c>
      <c r="N128" s="132">
        <v>32065.714285714286</v>
      </c>
      <c r="O128" s="132">
        <v>0</v>
      </c>
      <c r="P128" s="132">
        <v>19657.142857142877</v>
      </c>
      <c r="Q128" s="132">
        <v>0</v>
      </c>
      <c r="R128" s="132">
        <v>0</v>
      </c>
      <c r="S128" s="132">
        <v>0</v>
      </c>
      <c r="T128" s="132">
        <v>0</v>
      </c>
      <c r="U128" s="132">
        <v>0</v>
      </c>
      <c r="V128" s="132">
        <v>0</v>
      </c>
      <c r="W128" s="132">
        <v>0</v>
      </c>
      <c r="X128" s="132">
        <v>0</v>
      </c>
      <c r="Y128" s="132">
        <v>0</v>
      </c>
      <c r="Z128" s="132">
        <v>0</v>
      </c>
      <c r="AA128" s="132">
        <v>0</v>
      </c>
      <c r="AB128" s="132">
        <v>14763.333333333328</v>
      </c>
      <c r="AC128" s="132">
        <v>0</v>
      </c>
      <c r="AD128" s="132">
        <v>0</v>
      </c>
      <c r="AE128" s="132">
        <v>108973.10701107001</v>
      </c>
      <c r="AF128" s="132">
        <v>0</v>
      </c>
      <c r="AG128" s="132">
        <v>0</v>
      </c>
      <c r="AH128" s="132">
        <v>0</v>
      </c>
      <c r="AI128" s="132">
        <v>110000</v>
      </c>
      <c r="AJ128" s="132">
        <v>0</v>
      </c>
      <c r="AK128" s="132">
        <v>0</v>
      </c>
      <c r="AL128" s="132">
        <v>0</v>
      </c>
      <c r="AM128" s="132">
        <v>8011.1513999999997</v>
      </c>
      <c r="AN128" s="132">
        <v>0</v>
      </c>
      <c r="AO128" s="132">
        <v>0</v>
      </c>
      <c r="AP128" s="132">
        <v>0</v>
      </c>
      <c r="AQ128" s="132">
        <v>0</v>
      </c>
      <c r="AR128" s="132">
        <v>0</v>
      </c>
      <c r="AS128" s="132">
        <v>0</v>
      </c>
      <c r="AT128" s="132">
        <v>0</v>
      </c>
      <c r="AU128" s="132">
        <v>0</v>
      </c>
      <c r="AV128" s="132">
        <v>954187.20000000007</v>
      </c>
      <c r="AW128" s="132">
        <v>195259.29748726048</v>
      </c>
      <c r="AX128" s="132">
        <v>118011.1514</v>
      </c>
      <c r="AY128" s="132">
        <v>154733.53558249859</v>
      </c>
      <c r="AZ128" s="453">
        <v>1267457.6488872606</v>
      </c>
      <c r="BA128" s="453">
        <v>1259446.4974872605</v>
      </c>
      <c r="BB128" s="453">
        <v>3500</v>
      </c>
      <c r="BC128" s="453">
        <v>1204000</v>
      </c>
      <c r="BD128" s="453">
        <v>0</v>
      </c>
      <c r="BE128" s="453">
        <v>0</v>
      </c>
      <c r="BF128" s="453">
        <v>1267457.6488872606</v>
      </c>
      <c r="BG128" s="453" t="s">
        <v>13</v>
      </c>
      <c r="BH128" s="453" t="s">
        <v>13</v>
      </c>
      <c r="BI128" s="453" t="s">
        <v>13</v>
      </c>
      <c r="BJ128" s="133" t="s">
        <v>13</v>
      </c>
      <c r="BK128" s="454" t="s">
        <v>13</v>
      </c>
      <c r="BL128" s="453">
        <v>1267457.6488872606</v>
      </c>
      <c r="BM128" s="132">
        <v>1267457.6488872606</v>
      </c>
      <c r="BN128" s="132">
        <v>0</v>
      </c>
      <c r="BO128" s="453">
        <v>1212011.1514000001</v>
      </c>
      <c r="BP128" s="453">
        <v>1094000</v>
      </c>
      <c r="BQ128" s="132">
        <v>1149446.4974872605</v>
      </c>
      <c r="BR128" s="132">
        <v>3341.414236881571</v>
      </c>
      <c r="BS128" s="132">
        <v>3169.0399270270273</v>
      </c>
      <c r="BT128" s="133">
        <v>5.4393227546442852E-2</v>
      </c>
      <c r="BU128" s="133">
        <v>-5.3380044896935257E-3</v>
      </c>
      <c r="BV128" s="133">
        <v>0</v>
      </c>
      <c r="BW128" s="132">
        <v>-5819.2241793199801</v>
      </c>
      <c r="BX128" s="453">
        <v>1261638.4247079405</v>
      </c>
      <c r="BY128" s="453">
        <v>3644.2653293835479</v>
      </c>
      <c r="BZ128" s="453" t="s">
        <v>1187</v>
      </c>
      <c r="CA128" s="453">
        <v>3667.5535601975016</v>
      </c>
      <c r="CB128" s="133">
        <v>4.1058008132368595E-2</v>
      </c>
      <c r="CC128" s="132">
        <v>0</v>
      </c>
      <c r="CD128" s="132">
        <v>1261638.4247079405</v>
      </c>
      <c r="CE128" s="132">
        <v>0</v>
      </c>
      <c r="CF128" s="132">
        <v>1261638.4247079405</v>
      </c>
      <c r="CG128" s="132">
        <f t="shared" si="2"/>
        <v>0</v>
      </c>
      <c r="CH128" s="132">
        <f t="shared" si="3"/>
        <v>0</v>
      </c>
      <c r="CI128" s="132">
        <v>0</v>
      </c>
      <c r="CJ128" s="132">
        <v>0</v>
      </c>
      <c r="CK128" s="132">
        <v>0</v>
      </c>
    </row>
    <row r="129" spans="1:89" ht="15" hidden="1" customHeight="1" x14ac:dyDescent="0.25">
      <c r="A129" s="135">
        <f>VLOOKUP(D129,'DfE No.'!C:E,3,FALSE)</f>
        <v>73</v>
      </c>
      <c r="B129" s="135" t="str">
        <f>VLOOKUP(D129,'Adjusted Factors 19-20'!C:F,4,FALSE)</f>
        <v>Recoupment Academy</v>
      </c>
      <c r="C129" s="135">
        <v>139804</v>
      </c>
      <c r="D129" s="135">
        <v>9352006</v>
      </c>
      <c r="E129" s="134" t="s">
        <v>476</v>
      </c>
      <c r="F129" s="452">
        <v>206</v>
      </c>
      <c r="G129" s="452">
        <v>206</v>
      </c>
      <c r="H129" s="452">
        <v>0</v>
      </c>
      <c r="I129" s="132">
        <v>571402.80000000005</v>
      </c>
      <c r="J129" s="132">
        <v>0</v>
      </c>
      <c r="K129" s="132">
        <v>0</v>
      </c>
      <c r="L129" s="132">
        <v>31239.999999999975</v>
      </c>
      <c r="M129" s="132">
        <v>0</v>
      </c>
      <c r="N129" s="132">
        <v>54289.377990430621</v>
      </c>
      <c r="O129" s="132">
        <v>0</v>
      </c>
      <c r="P129" s="132">
        <v>9399.9999999999909</v>
      </c>
      <c r="Q129" s="132">
        <v>1200.0000000000014</v>
      </c>
      <c r="R129" s="132">
        <v>9000.0000000000091</v>
      </c>
      <c r="S129" s="132">
        <v>11309.999999999984</v>
      </c>
      <c r="T129" s="132">
        <v>20580.000000000007</v>
      </c>
      <c r="U129" s="132">
        <v>574.99999999999943</v>
      </c>
      <c r="V129" s="132">
        <v>0</v>
      </c>
      <c r="W129" s="132">
        <v>0</v>
      </c>
      <c r="X129" s="132">
        <v>0</v>
      </c>
      <c r="Y129" s="132">
        <v>0</v>
      </c>
      <c r="Z129" s="132">
        <v>0</v>
      </c>
      <c r="AA129" s="132">
        <v>0</v>
      </c>
      <c r="AB129" s="132">
        <v>5425.0568181818144</v>
      </c>
      <c r="AC129" s="132">
        <v>0</v>
      </c>
      <c r="AD129" s="132">
        <v>0</v>
      </c>
      <c r="AE129" s="132">
        <v>84711.100591715891</v>
      </c>
      <c r="AF129" s="132">
        <v>0</v>
      </c>
      <c r="AG129" s="132">
        <v>0</v>
      </c>
      <c r="AH129" s="132">
        <v>0</v>
      </c>
      <c r="AI129" s="132">
        <v>110000</v>
      </c>
      <c r="AJ129" s="132">
        <v>0</v>
      </c>
      <c r="AK129" s="132">
        <v>0</v>
      </c>
      <c r="AL129" s="132">
        <v>0</v>
      </c>
      <c r="AM129" s="132">
        <v>3420.90994</v>
      </c>
      <c r="AN129" s="132">
        <v>0</v>
      </c>
      <c r="AO129" s="132">
        <v>0</v>
      </c>
      <c r="AP129" s="132">
        <v>0</v>
      </c>
      <c r="AQ129" s="132">
        <v>0</v>
      </c>
      <c r="AR129" s="132">
        <v>0</v>
      </c>
      <c r="AS129" s="132">
        <v>0</v>
      </c>
      <c r="AT129" s="132">
        <v>0</v>
      </c>
      <c r="AU129" s="132">
        <v>0</v>
      </c>
      <c r="AV129" s="132">
        <v>571402.80000000005</v>
      </c>
      <c r="AW129" s="132">
        <v>227730.53540032831</v>
      </c>
      <c r="AX129" s="132">
        <v>113420.90994</v>
      </c>
      <c r="AY129" s="132">
        <v>163507.28958693118</v>
      </c>
      <c r="AZ129" s="453">
        <v>912554.24534032843</v>
      </c>
      <c r="BA129" s="453">
        <v>909133.33540032839</v>
      </c>
      <c r="BB129" s="453">
        <v>3500</v>
      </c>
      <c r="BC129" s="453">
        <v>721000</v>
      </c>
      <c r="BD129" s="453">
        <v>0</v>
      </c>
      <c r="BE129" s="453">
        <v>0</v>
      </c>
      <c r="BF129" s="453">
        <v>912554.24534032843</v>
      </c>
      <c r="BG129" s="453" t="s">
        <v>13</v>
      </c>
      <c r="BH129" s="453" t="s">
        <v>13</v>
      </c>
      <c r="BI129" s="453" t="s">
        <v>13</v>
      </c>
      <c r="BJ129" s="133" t="s">
        <v>13</v>
      </c>
      <c r="BK129" s="454" t="s">
        <v>13</v>
      </c>
      <c r="BL129" s="453">
        <v>912554.24534032843</v>
      </c>
      <c r="BM129" s="132">
        <v>912554.24534032831</v>
      </c>
      <c r="BN129" s="132">
        <v>0</v>
      </c>
      <c r="BO129" s="453">
        <v>724420.90994000004</v>
      </c>
      <c r="BP129" s="453">
        <v>611000</v>
      </c>
      <c r="BQ129" s="132">
        <v>799133.33540032839</v>
      </c>
      <c r="BR129" s="132">
        <v>3879.2880359239243</v>
      </c>
      <c r="BS129" s="132">
        <v>3804.856206635071</v>
      </c>
      <c r="BT129" s="133">
        <v>1.9562323842634562E-2</v>
      </c>
      <c r="BU129" s="133">
        <v>-1.9197936436417809E-3</v>
      </c>
      <c r="BV129" s="133">
        <v>0</v>
      </c>
      <c r="BW129" s="132">
        <v>-1504.7349846566115</v>
      </c>
      <c r="BX129" s="453">
        <v>911049.51035567187</v>
      </c>
      <c r="BY129" s="453">
        <v>4405.9640796877275</v>
      </c>
      <c r="BZ129" s="453" t="s">
        <v>1187</v>
      </c>
      <c r="CA129" s="453">
        <v>4422.5704386197667</v>
      </c>
      <c r="CB129" s="133">
        <v>1.8545026757356364E-2</v>
      </c>
      <c r="CC129" s="132">
        <v>0</v>
      </c>
      <c r="CD129" s="132">
        <v>911049.51035567187</v>
      </c>
      <c r="CE129" s="132">
        <v>0</v>
      </c>
      <c r="CF129" s="132">
        <v>911049.51035567187</v>
      </c>
      <c r="CG129" s="132">
        <f t="shared" si="2"/>
        <v>0</v>
      </c>
      <c r="CH129" s="132">
        <f t="shared" si="3"/>
        <v>0</v>
      </c>
      <c r="CI129" s="132">
        <v>0</v>
      </c>
      <c r="CJ129" s="132">
        <v>0</v>
      </c>
      <c r="CK129" s="132">
        <v>0</v>
      </c>
    </row>
    <row r="130" spans="1:89" ht="15" hidden="1" customHeight="1" x14ac:dyDescent="0.25">
      <c r="A130" s="135">
        <f>VLOOKUP(D130,'DfE No.'!C:E,3,FALSE)</f>
        <v>453</v>
      </c>
      <c r="B130" s="135" t="str">
        <f>VLOOKUP(D130,'Adjusted Factors 19-20'!C:F,4,FALSE)</f>
        <v>Recoupment Academy</v>
      </c>
      <c r="C130" s="135">
        <v>140044</v>
      </c>
      <c r="D130" s="135">
        <v>9352010</v>
      </c>
      <c r="E130" s="134" t="s">
        <v>1259</v>
      </c>
      <c r="F130" s="452">
        <v>399</v>
      </c>
      <c r="G130" s="452">
        <v>399</v>
      </c>
      <c r="H130" s="452">
        <v>0</v>
      </c>
      <c r="I130" s="132">
        <v>1106746.2000000002</v>
      </c>
      <c r="J130" s="132">
        <v>0</v>
      </c>
      <c r="K130" s="132">
        <v>0</v>
      </c>
      <c r="L130" s="132">
        <v>24639.999999999924</v>
      </c>
      <c r="M130" s="132">
        <v>0</v>
      </c>
      <c r="N130" s="132">
        <v>41735.593220338982</v>
      </c>
      <c r="O130" s="132">
        <v>0</v>
      </c>
      <c r="P130" s="132">
        <v>5999.9999999999973</v>
      </c>
      <c r="Q130" s="132">
        <v>1439.9999999999993</v>
      </c>
      <c r="R130" s="132">
        <v>0</v>
      </c>
      <c r="S130" s="132">
        <v>0</v>
      </c>
      <c r="T130" s="132">
        <v>0</v>
      </c>
      <c r="U130" s="132">
        <v>0</v>
      </c>
      <c r="V130" s="132">
        <v>0</v>
      </c>
      <c r="W130" s="132">
        <v>0</v>
      </c>
      <c r="X130" s="132">
        <v>0</v>
      </c>
      <c r="Y130" s="132">
        <v>0</v>
      </c>
      <c r="Z130" s="132">
        <v>0</v>
      </c>
      <c r="AA130" s="132">
        <v>0</v>
      </c>
      <c r="AB130" s="132">
        <v>18200.100000000006</v>
      </c>
      <c r="AC130" s="132">
        <v>0</v>
      </c>
      <c r="AD130" s="132">
        <v>0</v>
      </c>
      <c r="AE130" s="132">
        <v>154883.03857566757</v>
      </c>
      <c r="AF130" s="132">
        <v>0</v>
      </c>
      <c r="AG130" s="132">
        <v>0</v>
      </c>
      <c r="AH130" s="132">
        <v>0</v>
      </c>
      <c r="AI130" s="132">
        <v>110000</v>
      </c>
      <c r="AJ130" s="132">
        <v>0</v>
      </c>
      <c r="AK130" s="132">
        <v>0</v>
      </c>
      <c r="AL130" s="132">
        <v>0</v>
      </c>
      <c r="AM130" s="132">
        <v>20951.93002</v>
      </c>
      <c r="AN130" s="132">
        <v>0</v>
      </c>
      <c r="AO130" s="132">
        <v>0</v>
      </c>
      <c r="AP130" s="132">
        <v>0</v>
      </c>
      <c r="AQ130" s="132">
        <v>0</v>
      </c>
      <c r="AR130" s="132">
        <v>0</v>
      </c>
      <c r="AS130" s="132">
        <v>0</v>
      </c>
      <c r="AT130" s="132">
        <v>0</v>
      </c>
      <c r="AU130" s="132">
        <v>0</v>
      </c>
      <c r="AV130" s="132">
        <v>1106746.2000000002</v>
      </c>
      <c r="AW130" s="132">
        <v>246898.7317960065</v>
      </c>
      <c r="AX130" s="132">
        <v>130951.93002</v>
      </c>
      <c r="AY130" s="132">
        <v>201789.83518583703</v>
      </c>
      <c r="AZ130" s="453">
        <v>1484596.8618160067</v>
      </c>
      <c r="BA130" s="453">
        <v>1463644.9317960066</v>
      </c>
      <c r="BB130" s="453">
        <v>3500</v>
      </c>
      <c r="BC130" s="453">
        <v>1396500</v>
      </c>
      <c r="BD130" s="453">
        <v>0</v>
      </c>
      <c r="BE130" s="453">
        <v>0</v>
      </c>
      <c r="BF130" s="453">
        <v>1484596.8618160067</v>
      </c>
      <c r="BG130" s="453" t="s">
        <v>13</v>
      </c>
      <c r="BH130" s="453" t="s">
        <v>13</v>
      </c>
      <c r="BI130" s="453" t="s">
        <v>13</v>
      </c>
      <c r="BJ130" s="133" t="s">
        <v>13</v>
      </c>
      <c r="BK130" s="454" t="s">
        <v>13</v>
      </c>
      <c r="BL130" s="453">
        <v>1484596.8618160067</v>
      </c>
      <c r="BM130" s="132">
        <v>1484596.8618160069</v>
      </c>
      <c r="BN130" s="132">
        <v>0</v>
      </c>
      <c r="BO130" s="453">
        <v>1417451.9300200001</v>
      </c>
      <c r="BP130" s="453">
        <v>1286500</v>
      </c>
      <c r="BQ130" s="132">
        <v>1353644.9317960066</v>
      </c>
      <c r="BR130" s="132">
        <v>3392.5938140250792</v>
      </c>
      <c r="BS130" s="132">
        <v>3301.2803946341469</v>
      </c>
      <c r="BT130" s="133">
        <v>2.7660001113310996E-2</v>
      </c>
      <c r="BU130" s="133">
        <v>-2.714477827257335E-3</v>
      </c>
      <c r="BV130" s="133">
        <v>0</v>
      </c>
      <c r="BW130" s="132">
        <v>-3575.539720684701</v>
      </c>
      <c r="BX130" s="453">
        <v>1481021.322095322</v>
      </c>
      <c r="BY130" s="453">
        <v>3659.3217846499297</v>
      </c>
      <c r="BZ130" s="453" t="s">
        <v>1187</v>
      </c>
      <c r="CA130" s="453">
        <v>3711.8328874569474</v>
      </c>
      <c r="CB130" s="133">
        <v>2.5488512549628917E-2</v>
      </c>
      <c r="CC130" s="132">
        <v>0</v>
      </c>
      <c r="CD130" s="132">
        <v>1481021.322095322</v>
      </c>
      <c r="CE130" s="132">
        <v>0</v>
      </c>
      <c r="CF130" s="132">
        <v>1481021.322095322</v>
      </c>
      <c r="CG130" s="132">
        <f t="shared" si="2"/>
        <v>0</v>
      </c>
      <c r="CH130" s="132">
        <f t="shared" si="3"/>
        <v>0</v>
      </c>
      <c r="CI130" s="132">
        <v>0</v>
      </c>
      <c r="CJ130" s="132">
        <v>0</v>
      </c>
      <c r="CK130" s="132">
        <v>0</v>
      </c>
    </row>
    <row r="131" spans="1:89" ht="15" hidden="1" customHeight="1" x14ac:dyDescent="0.25">
      <c r="A131" s="135">
        <f>VLOOKUP(D131,'DfE No.'!C:E,3,FALSE)</f>
        <v>61</v>
      </c>
      <c r="B131" s="135" t="str">
        <f>VLOOKUP(D131,'Adjusted Factors 19-20'!C:F,4,FALSE)</f>
        <v>Recoupment Academy</v>
      </c>
      <c r="C131" s="135">
        <v>140573</v>
      </c>
      <c r="D131" s="135">
        <v>9352014</v>
      </c>
      <c r="E131" s="134" t="s">
        <v>551</v>
      </c>
      <c r="F131" s="452">
        <v>396</v>
      </c>
      <c r="G131" s="452">
        <v>396</v>
      </c>
      <c r="H131" s="452">
        <v>0</v>
      </c>
      <c r="I131" s="132">
        <v>1098424.8</v>
      </c>
      <c r="J131" s="132">
        <v>0</v>
      </c>
      <c r="K131" s="132">
        <v>0</v>
      </c>
      <c r="L131" s="132">
        <v>72600.000000000058</v>
      </c>
      <c r="M131" s="132">
        <v>0</v>
      </c>
      <c r="N131" s="132">
        <v>109069.14572864323</v>
      </c>
      <c r="O131" s="132">
        <v>0</v>
      </c>
      <c r="P131" s="132">
        <v>17199.999999999985</v>
      </c>
      <c r="Q131" s="132">
        <v>2159.9999999999973</v>
      </c>
      <c r="R131" s="132">
        <v>21240.000000000004</v>
      </c>
      <c r="S131" s="132">
        <v>47190.000000000073</v>
      </c>
      <c r="T131" s="132">
        <v>39060.000000000022</v>
      </c>
      <c r="U131" s="132">
        <v>4025.0000000000055</v>
      </c>
      <c r="V131" s="132">
        <v>0</v>
      </c>
      <c r="W131" s="132">
        <v>0</v>
      </c>
      <c r="X131" s="132">
        <v>0</v>
      </c>
      <c r="Y131" s="132">
        <v>0</v>
      </c>
      <c r="Z131" s="132">
        <v>0</v>
      </c>
      <c r="AA131" s="132">
        <v>0</v>
      </c>
      <c r="AB131" s="132">
        <v>7155.7894736842072</v>
      </c>
      <c r="AC131" s="132">
        <v>0</v>
      </c>
      <c r="AD131" s="132">
        <v>0</v>
      </c>
      <c r="AE131" s="132">
        <v>164607.63302752277</v>
      </c>
      <c r="AF131" s="132">
        <v>0</v>
      </c>
      <c r="AG131" s="132">
        <v>0</v>
      </c>
      <c r="AH131" s="132">
        <v>0</v>
      </c>
      <c r="AI131" s="132">
        <v>110000</v>
      </c>
      <c r="AJ131" s="132">
        <v>0</v>
      </c>
      <c r="AK131" s="132">
        <v>0</v>
      </c>
      <c r="AL131" s="132">
        <v>0</v>
      </c>
      <c r="AM131" s="132">
        <v>12365.065579999999</v>
      </c>
      <c r="AN131" s="132">
        <v>0</v>
      </c>
      <c r="AO131" s="132">
        <v>0</v>
      </c>
      <c r="AP131" s="132">
        <v>0</v>
      </c>
      <c r="AQ131" s="132">
        <v>0</v>
      </c>
      <c r="AR131" s="132">
        <v>0</v>
      </c>
      <c r="AS131" s="132">
        <v>0</v>
      </c>
      <c r="AT131" s="132">
        <v>0</v>
      </c>
      <c r="AU131" s="132">
        <v>0</v>
      </c>
      <c r="AV131" s="132">
        <v>1098424.8</v>
      </c>
      <c r="AW131" s="132">
        <v>484307.56822985032</v>
      </c>
      <c r="AX131" s="132">
        <v>122365.06557999999</v>
      </c>
      <c r="AY131" s="132">
        <v>330878.70589184447</v>
      </c>
      <c r="AZ131" s="453">
        <v>1705097.4338098504</v>
      </c>
      <c r="BA131" s="453">
        <v>1692732.3682298504</v>
      </c>
      <c r="BB131" s="453">
        <v>3500</v>
      </c>
      <c r="BC131" s="453">
        <v>1386000</v>
      </c>
      <c r="BD131" s="453">
        <v>0</v>
      </c>
      <c r="BE131" s="453">
        <v>0</v>
      </c>
      <c r="BF131" s="453">
        <v>1705097.4338098504</v>
      </c>
      <c r="BG131" s="453" t="s">
        <v>13</v>
      </c>
      <c r="BH131" s="453" t="s">
        <v>13</v>
      </c>
      <c r="BI131" s="453" t="s">
        <v>13</v>
      </c>
      <c r="BJ131" s="133" t="s">
        <v>13</v>
      </c>
      <c r="BK131" s="454" t="s">
        <v>13</v>
      </c>
      <c r="BL131" s="453">
        <v>1705097.4338098504</v>
      </c>
      <c r="BM131" s="132">
        <v>1705097.4338098504</v>
      </c>
      <c r="BN131" s="132">
        <v>0</v>
      </c>
      <c r="BO131" s="453">
        <v>1398365.0655799999</v>
      </c>
      <c r="BP131" s="453">
        <v>1276000</v>
      </c>
      <c r="BQ131" s="132">
        <v>1582732.3682298504</v>
      </c>
      <c r="BR131" s="132">
        <v>3996.7989096713395</v>
      </c>
      <c r="BS131" s="132">
        <v>4004.4551473145784</v>
      </c>
      <c r="BT131" s="133">
        <v>-1.9119299284381416E-3</v>
      </c>
      <c r="BU131" s="133">
        <v>0</v>
      </c>
      <c r="BV131" s="133">
        <v>0</v>
      </c>
      <c r="BW131" s="132">
        <v>0</v>
      </c>
      <c r="BX131" s="453">
        <v>1705097.4338098504</v>
      </c>
      <c r="BY131" s="453">
        <v>4274.5766874491173</v>
      </c>
      <c r="BZ131" s="453" t="s">
        <v>1187</v>
      </c>
      <c r="CA131" s="453">
        <v>4305.8016005299251</v>
      </c>
      <c r="CB131" s="133">
        <v>-2.5312971813770124E-3</v>
      </c>
      <c r="CC131" s="132">
        <v>0</v>
      </c>
      <c r="CD131" s="132">
        <v>1705097.4338098504</v>
      </c>
      <c r="CE131" s="132">
        <v>0</v>
      </c>
      <c r="CF131" s="132">
        <v>1705097.4338098504</v>
      </c>
      <c r="CG131" s="132">
        <f t="shared" si="2"/>
        <v>0</v>
      </c>
      <c r="CH131" s="132">
        <f t="shared" si="3"/>
        <v>0</v>
      </c>
      <c r="CI131" s="132">
        <v>0</v>
      </c>
      <c r="CJ131" s="132">
        <v>0</v>
      </c>
      <c r="CK131" s="132">
        <v>0</v>
      </c>
    </row>
    <row r="132" spans="1:89" ht="15" hidden="1" customHeight="1" x14ac:dyDescent="0.25">
      <c r="A132" s="135">
        <f>VLOOKUP(D132,'DfE No.'!C:E,3,FALSE)</f>
        <v>292</v>
      </c>
      <c r="B132" s="135" t="str">
        <f>VLOOKUP(D132,'Adjusted Factors 19-20'!C:F,4,FALSE)</f>
        <v>Recoupment Academy</v>
      </c>
      <c r="C132" s="135">
        <v>140822</v>
      </c>
      <c r="D132" s="135">
        <v>9352017</v>
      </c>
      <c r="E132" s="134" t="s">
        <v>283</v>
      </c>
      <c r="F132" s="452">
        <v>653</v>
      </c>
      <c r="G132" s="452">
        <v>653</v>
      </c>
      <c r="H132" s="452">
        <v>0</v>
      </c>
      <c r="I132" s="132">
        <v>1811291.4000000001</v>
      </c>
      <c r="J132" s="132">
        <v>0</v>
      </c>
      <c r="K132" s="132">
        <v>0</v>
      </c>
      <c r="L132" s="132">
        <v>18920.000000000004</v>
      </c>
      <c r="M132" s="132">
        <v>0</v>
      </c>
      <c r="N132" s="132">
        <v>50685.718701700156</v>
      </c>
      <c r="O132" s="132">
        <v>0</v>
      </c>
      <c r="P132" s="132">
        <v>7021.5053763440919</v>
      </c>
      <c r="Q132" s="132">
        <v>2888.8479262672804</v>
      </c>
      <c r="R132" s="132">
        <v>3972.1658986175012</v>
      </c>
      <c r="S132" s="132">
        <v>2738.3870967741909</v>
      </c>
      <c r="T132" s="132">
        <v>0</v>
      </c>
      <c r="U132" s="132">
        <v>0</v>
      </c>
      <c r="V132" s="132">
        <v>0</v>
      </c>
      <c r="W132" s="132">
        <v>0</v>
      </c>
      <c r="X132" s="132">
        <v>0</v>
      </c>
      <c r="Y132" s="132">
        <v>0</v>
      </c>
      <c r="Z132" s="132">
        <v>0</v>
      </c>
      <c r="AA132" s="132">
        <v>0</v>
      </c>
      <c r="AB132" s="132">
        <v>32852.975133214932</v>
      </c>
      <c r="AC132" s="132">
        <v>0</v>
      </c>
      <c r="AD132" s="132">
        <v>0</v>
      </c>
      <c r="AE132" s="132">
        <v>244492.96448598139</v>
      </c>
      <c r="AF132" s="132">
        <v>0</v>
      </c>
      <c r="AG132" s="132">
        <v>0</v>
      </c>
      <c r="AH132" s="132">
        <v>0</v>
      </c>
      <c r="AI132" s="132">
        <v>110000</v>
      </c>
      <c r="AJ132" s="132">
        <v>0</v>
      </c>
      <c r="AK132" s="132">
        <v>0</v>
      </c>
      <c r="AL132" s="132">
        <v>0</v>
      </c>
      <c r="AM132" s="132">
        <v>9925.7662</v>
      </c>
      <c r="AN132" s="132">
        <v>0</v>
      </c>
      <c r="AO132" s="132">
        <v>0</v>
      </c>
      <c r="AP132" s="132">
        <v>0</v>
      </c>
      <c r="AQ132" s="132">
        <v>0</v>
      </c>
      <c r="AR132" s="132">
        <v>0</v>
      </c>
      <c r="AS132" s="132">
        <v>0</v>
      </c>
      <c r="AT132" s="132">
        <v>0</v>
      </c>
      <c r="AU132" s="132">
        <v>0</v>
      </c>
      <c r="AV132" s="132">
        <v>1811291.4000000001</v>
      </c>
      <c r="AW132" s="132">
        <v>363572.56461889955</v>
      </c>
      <c r="AX132" s="132">
        <v>119925.7662</v>
      </c>
      <c r="AY132" s="132">
        <v>297605.27698583301</v>
      </c>
      <c r="AZ132" s="453">
        <v>2294789.7308188998</v>
      </c>
      <c r="BA132" s="453">
        <v>2284863.9646188999</v>
      </c>
      <c r="BB132" s="453">
        <v>3500</v>
      </c>
      <c r="BC132" s="453">
        <v>2285500</v>
      </c>
      <c r="BD132" s="453">
        <v>636.03538110014051</v>
      </c>
      <c r="BE132" s="453">
        <v>0</v>
      </c>
      <c r="BF132" s="453">
        <v>2295425.7662</v>
      </c>
      <c r="BG132" s="453" t="s">
        <v>13</v>
      </c>
      <c r="BH132" s="453" t="s">
        <v>13</v>
      </c>
      <c r="BI132" s="453" t="s">
        <v>13</v>
      </c>
      <c r="BJ132" s="133" t="s">
        <v>13</v>
      </c>
      <c r="BK132" s="454" t="s">
        <v>13</v>
      </c>
      <c r="BL132" s="453">
        <v>2295425.7662</v>
      </c>
      <c r="BM132" s="132">
        <v>2295425.7662</v>
      </c>
      <c r="BN132" s="132">
        <v>0</v>
      </c>
      <c r="BO132" s="453">
        <v>2295425.7662</v>
      </c>
      <c r="BP132" s="453">
        <v>2175500</v>
      </c>
      <c r="BQ132" s="132">
        <v>2175500</v>
      </c>
      <c r="BR132" s="132">
        <v>3331.5467075038287</v>
      </c>
      <c r="BS132" s="132">
        <v>3136.4585524922118</v>
      </c>
      <c r="BT132" s="133">
        <v>6.2200138068651017E-2</v>
      </c>
      <c r="BU132" s="133">
        <v>-6.104153609684625E-3</v>
      </c>
      <c r="BV132" s="133">
        <v>0</v>
      </c>
      <c r="BW132" s="132">
        <v>0</v>
      </c>
      <c r="BX132" s="453">
        <v>2295425.7662</v>
      </c>
      <c r="BY132" s="453">
        <v>3500</v>
      </c>
      <c r="BZ132" s="453" t="s">
        <v>1187</v>
      </c>
      <c r="CA132" s="453">
        <v>3515.200254517611</v>
      </c>
      <c r="CB132" s="133">
        <v>5.78629366587462E-2</v>
      </c>
      <c r="CC132" s="132">
        <v>0</v>
      </c>
      <c r="CD132" s="132">
        <v>2295425.7662</v>
      </c>
      <c r="CE132" s="132">
        <v>0</v>
      </c>
      <c r="CF132" s="132">
        <v>2295425.7662</v>
      </c>
      <c r="CG132" s="132">
        <f t="shared" ref="CG132:CG195" si="4">IF(B132=0,CJ132,0)</f>
        <v>0</v>
      </c>
      <c r="CH132" s="132">
        <f t="shared" ref="CH132:CH195" si="5">IF(B132=0,CK132,0)</f>
        <v>0</v>
      </c>
      <c r="CI132" s="132">
        <v>636.03538110014051</v>
      </c>
      <c r="CJ132" s="132">
        <v>0</v>
      </c>
      <c r="CK132" s="132">
        <v>0</v>
      </c>
    </row>
    <row r="133" spans="1:89" ht="15" hidden="1" customHeight="1" x14ac:dyDescent="0.25">
      <c r="A133" s="135">
        <f>VLOOKUP(D133,'DfE No.'!C:E,3,FALSE)</f>
        <v>484</v>
      </c>
      <c r="B133" s="135" t="str">
        <f>VLOOKUP(D133,'Adjusted Factors 19-20'!C:F,4,FALSE)</f>
        <v>Recoupment Academy</v>
      </c>
      <c r="C133" s="135">
        <v>142993</v>
      </c>
      <c r="D133" s="135">
        <v>9352022</v>
      </c>
      <c r="E133" s="134" t="s">
        <v>1407</v>
      </c>
      <c r="F133" s="452">
        <v>239</v>
      </c>
      <c r="G133" s="452">
        <v>239</v>
      </c>
      <c r="H133" s="452">
        <v>0</v>
      </c>
      <c r="I133" s="132">
        <v>662938.20000000007</v>
      </c>
      <c r="J133" s="132">
        <v>0</v>
      </c>
      <c r="K133" s="132">
        <v>0</v>
      </c>
      <c r="L133" s="132">
        <v>12319.999999999984</v>
      </c>
      <c r="M133" s="132">
        <v>0</v>
      </c>
      <c r="N133" s="132">
        <v>30804.444444444445</v>
      </c>
      <c r="O133" s="132">
        <v>0</v>
      </c>
      <c r="P133" s="132">
        <v>5199.9999999999955</v>
      </c>
      <c r="Q133" s="132">
        <v>0</v>
      </c>
      <c r="R133" s="132">
        <v>719.99999999999955</v>
      </c>
      <c r="S133" s="132">
        <v>0</v>
      </c>
      <c r="T133" s="132">
        <v>0</v>
      </c>
      <c r="U133" s="132">
        <v>0</v>
      </c>
      <c r="V133" s="132">
        <v>0</v>
      </c>
      <c r="W133" s="132">
        <v>0</v>
      </c>
      <c r="X133" s="132">
        <v>0</v>
      </c>
      <c r="Y133" s="132">
        <v>0</v>
      </c>
      <c r="Z133" s="132">
        <v>0</v>
      </c>
      <c r="AA133" s="132">
        <v>0</v>
      </c>
      <c r="AB133" s="132">
        <v>31212.942583731994</v>
      </c>
      <c r="AC133" s="132">
        <v>0</v>
      </c>
      <c r="AD133" s="132">
        <v>0</v>
      </c>
      <c r="AE133" s="132">
        <v>95062.572972972921</v>
      </c>
      <c r="AF133" s="132">
        <v>0</v>
      </c>
      <c r="AG133" s="132">
        <v>0</v>
      </c>
      <c r="AH133" s="132">
        <v>0</v>
      </c>
      <c r="AI133" s="132">
        <v>110000</v>
      </c>
      <c r="AJ133" s="132">
        <v>0</v>
      </c>
      <c r="AK133" s="132">
        <v>0</v>
      </c>
      <c r="AL133" s="132">
        <v>0</v>
      </c>
      <c r="AM133" s="132">
        <v>4475.2562399999997</v>
      </c>
      <c r="AN133" s="132">
        <v>0</v>
      </c>
      <c r="AO133" s="132">
        <v>0</v>
      </c>
      <c r="AP133" s="132">
        <v>0</v>
      </c>
      <c r="AQ133" s="132">
        <v>0</v>
      </c>
      <c r="AR133" s="132">
        <v>0</v>
      </c>
      <c r="AS133" s="132">
        <v>0</v>
      </c>
      <c r="AT133" s="132">
        <v>0</v>
      </c>
      <c r="AU133" s="132">
        <v>0</v>
      </c>
      <c r="AV133" s="132">
        <v>662938.20000000007</v>
      </c>
      <c r="AW133" s="132">
        <v>175319.96000114933</v>
      </c>
      <c r="AX133" s="132">
        <v>114475.25624</v>
      </c>
      <c r="AY133" s="132">
        <v>129583.79519519513</v>
      </c>
      <c r="AZ133" s="453">
        <v>952733.41624114942</v>
      </c>
      <c r="BA133" s="453">
        <v>948258.1600011494</v>
      </c>
      <c r="BB133" s="453">
        <v>3500</v>
      </c>
      <c r="BC133" s="453">
        <v>836500</v>
      </c>
      <c r="BD133" s="453">
        <v>0</v>
      </c>
      <c r="BE133" s="453">
        <v>0</v>
      </c>
      <c r="BF133" s="453">
        <v>952733.41624114942</v>
      </c>
      <c r="BG133" s="453" t="s">
        <v>13</v>
      </c>
      <c r="BH133" s="453" t="s">
        <v>13</v>
      </c>
      <c r="BI133" s="453" t="s">
        <v>13</v>
      </c>
      <c r="BJ133" s="133" t="s">
        <v>13</v>
      </c>
      <c r="BK133" s="454" t="s">
        <v>13</v>
      </c>
      <c r="BL133" s="453">
        <v>952733.41624114942</v>
      </c>
      <c r="BM133" s="132">
        <v>952733.41624114942</v>
      </c>
      <c r="BN133" s="132">
        <v>0</v>
      </c>
      <c r="BO133" s="453">
        <v>840975.25624000002</v>
      </c>
      <c r="BP133" s="453">
        <v>726500</v>
      </c>
      <c r="BQ133" s="132">
        <v>838258.1600011494</v>
      </c>
      <c r="BR133" s="132">
        <v>3507.3563179964408</v>
      </c>
      <c r="BS133" s="132">
        <v>3310.9822040160643</v>
      </c>
      <c r="BT133" s="133">
        <v>5.9309927350918404E-2</v>
      </c>
      <c r="BU133" s="133">
        <v>-5.8205161334152844E-3</v>
      </c>
      <c r="BV133" s="133">
        <v>0</v>
      </c>
      <c r="BW133" s="132">
        <v>-4605.918455286409</v>
      </c>
      <c r="BX133" s="453">
        <v>948127.497785863</v>
      </c>
      <c r="BY133" s="453">
        <v>3948.3357386856192</v>
      </c>
      <c r="BZ133" s="453" t="s">
        <v>1187</v>
      </c>
      <c r="CA133" s="453">
        <v>3967.0606601918953</v>
      </c>
      <c r="CB133" s="133">
        <v>5.2177153579668456E-2</v>
      </c>
      <c r="CC133" s="132">
        <v>0</v>
      </c>
      <c r="CD133" s="132">
        <v>948127.497785863</v>
      </c>
      <c r="CE133" s="132">
        <v>0</v>
      </c>
      <c r="CF133" s="132">
        <v>948127.497785863</v>
      </c>
      <c r="CG133" s="132">
        <f t="shared" si="4"/>
        <v>0</v>
      </c>
      <c r="CH133" s="132">
        <f t="shared" si="5"/>
        <v>0</v>
      </c>
      <c r="CI133" s="132">
        <v>0</v>
      </c>
      <c r="CJ133" s="132">
        <v>0</v>
      </c>
      <c r="CK133" s="132">
        <v>0</v>
      </c>
    </row>
    <row r="134" spans="1:89" ht="15" hidden="1" customHeight="1" x14ac:dyDescent="0.25">
      <c r="A134" s="135">
        <f>VLOOKUP(D134,'DfE No.'!C:E,3,FALSE)</f>
        <v>77</v>
      </c>
      <c r="B134" s="135" t="str">
        <f>VLOOKUP(D134,'Adjusted Factors 19-20'!C:F,4,FALSE)</f>
        <v>Recoupment Academy</v>
      </c>
      <c r="C134" s="135">
        <v>140823</v>
      </c>
      <c r="D134" s="135">
        <v>9352025</v>
      </c>
      <c r="E134" s="134" t="s">
        <v>187</v>
      </c>
      <c r="F134" s="452">
        <v>300</v>
      </c>
      <c r="G134" s="452">
        <v>300</v>
      </c>
      <c r="H134" s="452">
        <v>0</v>
      </c>
      <c r="I134" s="132">
        <v>832140</v>
      </c>
      <c r="J134" s="132">
        <v>0</v>
      </c>
      <c r="K134" s="132">
        <v>0</v>
      </c>
      <c r="L134" s="132">
        <v>25519.999999999956</v>
      </c>
      <c r="M134" s="132">
        <v>0</v>
      </c>
      <c r="N134" s="132">
        <v>35217.391304347824</v>
      </c>
      <c r="O134" s="132">
        <v>0</v>
      </c>
      <c r="P134" s="132">
        <v>3825.5033557047</v>
      </c>
      <c r="Q134" s="132">
        <v>0</v>
      </c>
      <c r="R134" s="132">
        <v>32255.03355704694</v>
      </c>
      <c r="S134" s="132">
        <v>2355.7046979865818</v>
      </c>
      <c r="T134" s="132">
        <v>3382.5503355704677</v>
      </c>
      <c r="U134" s="132">
        <v>1736.5771812080482</v>
      </c>
      <c r="V134" s="132">
        <v>0</v>
      </c>
      <c r="W134" s="132">
        <v>0</v>
      </c>
      <c r="X134" s="132">
        <v>0</v>
      </c>
      <c r="Y134" s="132">
        <v>0</v>
      </c>
      <c r="Z134" s="132">
        <v>0</v>
      </c>
      <c r="AA134" s="132">
        <v>0</v>
      </c>
      <c r="AB134" s="132">
        <v>605.88235294117646</v>
      </c>
      <c r="AC134" s="132">
        <v>0</v>
      </c>
      <c r="AD134" s="132">
        <v>0</v>
      </c>
      <c r="AE134" s="132">
        <v>113914.62450592898</v>
      </c>
      <c r="AF134" s="132">
        <v>0</v>
      </c>
      <c r="AG134" s="132">
        <v>0</v>
      </c>
      <c r="AH134" s="132">
        <v>0</v>
      </c>
      <c r="AI134" s="132">
        <v>110000</v>
      </c>
      <c r="AJ134" s="132">
        <v>0</v>
      </c>
      <c r="AK134" s="132">
        <v>0</v>
      </c>
      <c r="AL134" s="132">
        <v>0</v>
      </c>
      <c r="AM134" s="132">
        <v>8061.5360000000001</v>
      </c>
      <c r="AN134" s="132">
        <v>0</v>
      </c>
      <c r="AO134" s="132">
        <v>0</v>
      </c>
      <c r="AP134" s="132">
        <v>0</v>
      </c>
      <c r="AQ134" s="132">
        <v>0</v>
      </c>
      <c r="AR134" s="132">
        <v>0</v>
      </c>
      <c r="AS134" s="132">
        <v>0</v>
      </c>
      <c r="AT134" s="132">
        <v>0</v>
      </c>
      <c r="AU134" s="132">
        <v>0</v>
      </c>
      <c r="AV134" s="132">
        <v>832140</v>
      </c>
      <c r="AW134" s="132">
        <v>218813.26729073469</v>
      </c>
      <c r="AX134" s="132">
        <v>118061.53599999999</v>
      </c>
      <c r="AY134" s="132">
        <v>176060.00472186125</v>
      </c>
      <c r="AZ134" s="453">
        <v>1169014.8032907348</v>
      </c>
      <c r="BA134" s="453">
        <v>1160953.2672907347</v>
      </c>
      <c r="BB134" s="453">
        <v>3500</v>
      </c>
      <c r="BC134" s="453">
        <v>1050000</v>
      </c>
      <c r="BD134" s="453">
        <v>0</v>
      </c>
      <c r="BE134" s="453">
        <v>0</v>
      </c>
      <c r="BF134" s="453">
        <v>1169014.8032907348</v>
      </c>
      <c r="BG134" s="453" t="s">
        <v>13</v>
      </c>
      <c r="BH134" s="453" t="s">
        <v>13</v>
      </c>
      <c r="BI134" s="453" t="s">
        <v>13</v>
      </c>
      <c r="BJ134" s="133" t="s">
        <v>13</v>
      </c>
      <c r="BK134" s="454" t="s">
        <v>13</v>
      </c>
      <c r="BL134" s="453">
        <v>1169014.8032907348</v>
      </c>
      <c r="BM134" s="132">
        <v>1169014.8032907348</v>
      </c>
      <c r="BN134" s="132">
        <v>0</v>
      </c>
      <c r="BO134" s="453">
        <v>1058061.5360000001</v>
      </c>
      <c r="BP134" s="453">
        <v>940000.00000000012</v>
      </c>
      <c r="BQ134" s="132">
        <v>1050953.2672907347</v>
      </c>
      <c r="BR134" s="132">
        <v>3503.1775576357823</v>
      </c>
      <c r="BS134" s="132">
        <v>3356.6751118421053</v>
      </c>
      <c r="BT134" s="133">
        <v>4.3645107409062925E-2</v>
      </c>
      <c r="BU134" s="133">
        <v>-4.283212999335431E-3</v>
      </c>
      <c r="BV134" s="133">
        <v>0</v>
      </c>
      <c r="BW134" s="132">
        <v>-4313.2063420763452</v>
      </c>
      <c r="BX134" s="453">
        <v>1164701.5969486583</v>
      </c>
      <c r="BY134" s="453">
        <v>3855.466869828861</v>
      </c>
      <c r="BZ134" s="453" t="s">
        <v>1187</v>
      </c>
      <c r="CA134" s="453">
        <v>3882.3386564955276</v>
      </c>
      <c r="CB134" s="133">
        <v>3.6820770451974516E-2</v>
      </c>
      <c r="CC134" s="132">
        <v>0</v>
      </c>
      <c r="CD134" s="132">
        <v>1164701.5969486583</v>
      </c>
      <c r="CE134" s="132">
        <v>0</v>
      </c>
      <c r="CF134" s="132">
        <v>1164701.5969486583</v>
      </c>
      <c r="CG134" s="132">
        <f t="shared" si="4"/>
        <v>0</v>
      </c>
      <c r="CH134" s="132">
        <f t="shared" si="5"/>
        <v>0</v>
      </c>
      <c r="CI134" s="132">
        <v>0</v>
      </c>
      <c r="CJ134" s="132">
        <v>0</v>
      </c>
      <c r="CK134" s="132">
        <v>0</v>
      </c>
    </row>
    <row r="135" spans="1:89" ht="15" hidden="1" customHeight="1" x14ac:dyDescent="0.25">
      <c r="A135" s="135">
        <f>VLOOKUP(D135,'DfE No.'!C:E,3,FALSE)</f>
        <v>267</v>
      </c>
      <c r="B135" s="135" t="str">
        <f>VLOOKUP(D135,'Adjusted Factors 19-20'!C:F,4,FALSE)</f>
        <v>Recoupment Academy</v>
      </c>
      <c r="C135" s="135">
        <v>140887</v>
      </c>
      <c r="D135" s="135">
        <v>9352027</v>
      </c>
      <c r="E135" s="134" t="s">
        <v>1260</v>
      </c>
      <c r="F135" s="452">
        <v>552</v>
      </c>
      <c r="G135" s="452">
        <v>552</v>
      </c>
      <c r="H135" s="452">
        <v>0</v>
      </c>
      <c r="I135" s="132">
        <v>1531137.6</v>
      </c>
      <c r="J135" s="132">
        <v>0</v>
      </c>
      <c r="K135" s="132">
        <v>0</v>
      </c>
      <c r="L135" s="132">
        <v>39600.000000000109</v>
      </c>
      <c r="M135" s="132">
        <v>0</v>
      </c>
      <c r="N135" s="132">
        <v>100457.9005524862</v>
      </c>
      <c r="O135" s="132">
        <v>0</v>
      </c>
      <c r="P135" s="132">
        <v>3406.1705989110706</v>
      </c>
      <c r="Q135" s="132">
        <v>34863.157894736825</v>
      </c>
      <c r="R135" s="132">
        <v>42557.096188747644</v>
      </c>
      <c r="S135" s="132">
        <v>65248.203266787576</v>
      </c>
      <c r="T135" s="132">
        <v>6311.4337568057963</v>
      </c>
      <c r="U135" s="132">
        <v>6336.4791288566112</v>
      </c>
      <c r="V135" s="132">
        <v>0</v>
      </c>
      <c r="W135" s="132">
        <v>0</v>
      </c>
      <c r="X135" s="132">
        <v>0</v>
      </c>
      <c r="Y135" s="132">
        <v>0</v>
      </c>
      <c r="Z135" s="132">
        <v>0</v>
      </c>
      <c r="AA135" s="132">
        <v>0</v>
      </c>
      <c r="AB135" s="132">
        <v>108209.80645161303</v>
      </c>
      <c r="AC135" s="132">
        <v>0</v>
      </c>
      <c r="AD135" s="132">
        <v>0</v>
      </c>
      <c r="AE135" s="132">
        <v>253000.51253481887</v>
      </c>
      <c r="AF135" s="132">
        <v>0</v>
      </c>
      <c r="AG135" s="132">
        <v>0</v>
      </c>
      <c r="AH135" s="132">
        <v>0</v>
      </c>
      <c r="AI135" s="132">
        <v>110000</v>
      </c>
      <c r="AJ135" s="132">
        <v>0</v>
      </c>
      <c r="AK135" s="132">
        <v>0</v>
      </c>
      <c r="AL135" s="132">
        <v>0</v>
      </c>
      <c r="AM135" s="132">
        <v>9333.4354400000011</v>
      </c>
      <c r="AN135" s="132">
        <v>0</v>
      </c>
      <c r="AO135" s="132">
        <v>0</v>
      </c>
      <c r="AP135" s="132">
        <v>0</v>
      </c>
      <c r="AQ135" s="132">
        <v>0</v>
      </c>
      <c r="AR135" s="132">
        <v>0</v>
      </c>
      <c r="AS135" s="132">
        <v>0</v>
      </c>
      <c r="AT135" s="132">
        <v>0</v>
      </c>
      <c r="AU135" s="132">
        <v>0</v>
      </c>
      <c r="AV135" s="132">
        <v>1531137.6</v>
      </c>
      <c r="AW135" s="132">
        <v>659990.76037376374</v>
      </c>
      <c r="AX135" s="132">
        <v>119333.43544</v>
      </c>
      <c r="AY135" s="132">
        <v>412389.73322848475</v>
      </c>
      <c r="AZ135" s="453">
        <v>2310461.795813764</v>
      </c>
      <c r="BA135" s="453">
        <v>2301128.3603737638</v>
      </c>
      <c r="BB135" s="453">
        <v>3500</v>
      </c>
      <c r="BC135" s="453">
        <v>1932000</v>
      </c>
      <c r="BD135" s="453">
        <v>0</v>
      </c>
      <c r="BE135" s="453">
        <v>0</v>
      </c>
      <c r="BF135" s="453">
        <v>2310461.795813764</v>
      </c>
      <c r="BG135" s="453" t="s">
        <v>13</v>
      </c>
      <c r="BH135" s="453" t="s">
        <v>13</v>
      </c>
      <c r="BI135" s="453" t="s">
        <v>13</v>
      </c>
      <c r="BJ135" s="133" t="s">
        <v>13</v>
      </c>
      <c r="BK135" s="454" t="s">
        <v>13</v>
      </c>
      <c r="BL135" s="453">
        <v>2310461.795813764</v>
      </c>
      <c r="BM135" s="132">
        <v>2310461.795813764</v>
      </c>
      <c r="BN135" s="132">
        <v>0</v>
      </c>
      <c r="BO135" s="453">
        <v>1941333.4354399999</v>
      </c>
      <c r="BP135" s="453">
        <v>1822000</v>
      </c>
      <c r="BQ135" s="132">
        <v>2191128.3603737638</v>
      </c>
      <c r="BR135" s="132">
        <v>3969.4354354597172</v>
      </c>
      <c r="BS135" s="132">
        <v>4124.6453362101311</v>
      </c>
      <c r="BT135" s="133">
        <v>-3.762987798922518E-2</v>
      </c>
      <c r="BU135" s="133">
        <v>2.2629877989225181E-2</v>
      </c>
      <c r="BV135" s="133">
        <v>0</v>
      </c>
      <c r="BW135" s="132">
        <v>51523.801830408585</v>
      </c>
      <c r="BX135" s="453">
        <v>2361985.5976441726</v>
      </c>
      <c r="BY135" s="453">
        <v>4262.0510184858194</v>
      </c>
      <c r="BZ135" s="453" t="s">
        <v>1187</v>
      </c>
      <c r="CA135" s="453">
        <v>4278.9594160220522</v>
      </c>
      <c r="CB135" s="133">
        <v>-1.5914574137375515E-2</v>
      </c>
      <c r="CC135" s="132">
        <v>0</v>
      </c>
      <c r="CD135" s="132">
        <v>2361985.5976441726</v>
      </c>
      <c r="CE135" s="132">
        <v>0</v>
      </c>
      <c r="CF135" s="132">
        <v>2361985.5976441726</v>
      </c>
      <c r="CG135" s="132">
        <f t="shared" si="4"/>
        <v>0</v>
      </c>
      <c r="CH135" s="132">
        <f t="shared" si="5"/>
        <v>0</v>
      </c>
      <c r="CI135" s="132">
        <v>0</v>
      </c>
      <c r="CJ135" s="132">
        <v>0</v>
      </c>
      <c r="CK135" s="132">
        <v>0</v>
      </c>
    </row>
    <row r="136" spans="1:89" ht="15" hidden="1" customHeight="1" x14ac:dyDescent="0.25">
      <c r="A136" s="135">
        <f>VLOOKUP(D136,'DfE No.'!C:E,3,FALSE)</f>
        <v>423</v>
      </c>
      <c r="B136" s="135" t="str">
        <f>VLOOKUP(D136,'Adjusted Factors 19-20'!C:F,4,FALSE)</f>
        <v>Recoupment Academy</v>
      </c>
      <c r="C136" s="135">
        <v>140998</v>
      </c>
      <c r="D136" s="135">
        <v>9352029</v>
      </c>
      <c r="E136" s="134" t="s">
        <v>346</v>
      </c>
      <c r="F136" s="452">
        <v>255</v>
      </c>
      <c r="G136" s="452">
        <v>255</v>
      </c>
      <c r="H136" s="452">
        <v>0</v>
      </c>
      <c r="I136" s="132">
        <v>707319</v>
      </c>
      <c r="J136" s="132">
        <v>0</v>
      </c>
      <c r="K136" s="132">
        <v>0</v>
      </c>
      <c r="L136" s="132">
        <v>23760.000000000007</v>
      </c>
      <c r="M136" s="132">
        <v>0</v>
      </c>
      <c r="N136" s="132">
        <v>36873.640167364014</v>
      </c>
      <c r="O136" s="132">
        <v>0</v>
      </c>
      <c r="P136" s="132">
        <v>23383.399209486164</v>
      </c>
      <c r="Q136" s="132">
        <v>725.69169960474164</v>
      </c>
      <c r="R136" s="132">
        <v>13788.142292490114</v>
      </c>
      <c r="S136" s="132">
        <v>0</v>
      </c>
      <c r="T136" s="132">
        <v>0</v>
      </c>
      <c r="U136" s="132">
        <v>0</v>
      </c>
      <c r="V136" s="132">
        <v>0</v>
      </c>
      <c r="W136" s="132">
        <v>0</v>
      </c>
      <c r="X136" s="132">
        <v>0</v>
      </c>
      <c r="Y136" s="132">
        <v>0</v>
      </c>
      <c r="Z136" s="132">
        <v>0</v>
      </c>
      <c r="AA136" s="132">
        <v>0</v>
      </c>
      <c r="AB136" s="132">
        <v>7046.7073170731765</v>
      </c>
      <c r="AC136" s="132">
        <v>0</v>
      </c>
      <c r="AD136" s="132">
        <v>0</v>
      </c>
      <c r="AE136" s="132">
        <v>99529.447236180786</v>
      </c>
      <c r="AF136" s="132">
        <v>0</v>
      </c>
      <c r="AG136" s="132">
        <v>0</v>
      </c>
      <c r="AH136" s="132">
        <v>0</v>
      </c>
      <c r="AI136" s="132">
        <v>110000</v>
      </c>
      <c r="AJ136" s="132">
        <v>0</v>
      </c>
      <c r="AK136" s="132">
        <v>0</v>
      </c>
      <c r="AL136" s="132">
        <v>0</v>
      </c>
      <c r="AM136" s="132">
        <v>3220.8125599999998</v>
      </c>
      <c r="AN136" s="132">
        <v>0</v>
      </c>
      <c r="AO136" s="132">
        <v>0</v>
      </c>
      <c r="AP136" s="132">
        <v>0</v>
      </c>
      <c r="AQ136" s="132">
        <v>0</v>
      </c>
      <c r="AR136" s="132">
        <v>0</v>
      </c>
      <c r="AS136" s="132">
        <v>0</v>
      </c>
      <c r="AT136" s="132">
        <v>0</v>
      </c>
      <c r="AU136" s="132">
        <v>0</v>
      </c>
      <c r="AV136" s="132">
        <v>707319</v>
      </c>
      <c r="AW136" s="132">
        <v>205107.02792219899</v>
      </c>
      <c r="AX136" s="132">
        <v>113220.81256000001</v>
      </c>
      <c r="AY136" s="132">
        <v>158793.88392065332</v>
      </c>
      <c r="AZ136" s="453">
        <v>1025646.840482199</v>
      </c>
      <c r="BA136" s="453">
        <v>1022426.027922199</v>
      </c>
      <c r="BB136" s="453">
        <v>3500</v>
      </c>
      <c r="BC136" s="453">
        <v>892500</v>
      </c>
      <c r="BD136" s="453">
        <v>0</v>
      </c>
      <c r="BE136" s="453">
        <v>0</v>
      </c>
      <c r="BF136" s="453">
        <v>1025646.840482199</v>
      </c>
      <c r="BG136" s="453" t="s">
        <v>13</v>
      </c>
      <c r="BH136" s="453" t="s">
        <v>13</v>
      </c>
      <c r="BI136" s="453" t="s">
        <v>13</v>
      </c>
      <c r="BJ136" s="133" t="s">
        <v>13</v>
      </c>
      <c r="BK136" s="454" t="s">
        <v>13</v>
      </c>
      <c r="BL136" s="453">
        <v>1025646.840482199</v>
      </c>
      <c r="BM136" s="132">
        <v>1025646.840482199</v>
      </c>
      <c r="BN136" s="132">
        <v>0</v>
      </c>
      <c r="BO136" s="453">
        <v>895720.81255999999</v>
      </c>
      <c r="BP136" s="453">
        <v>782500</v>
      </c>
      <c r="BQ136" s="132">
        <v>912426.02792219899</v>
      </c>
      <c r="BR136" s="132">
        <v>3578.1412859694078</v>
      </c>
      <c r="BS136" s="132">
        <v>3440.1926846491228</v>
      </c>
      <c r="BT136" s="133">
        <v>4.0099091523518787E-2</v>
      </c>
      <c r="BU136" s="133">
        <v>-3.9352165745710202E-3</v>
      </c>
      <c r="BV136" s="133">
        <v>0</v>
      </c>
      <c r="BW136" s="132">
        <v>-3452.1653344490469</v>
      </c>
      <c r="BX136" s="453">
        <v>1022194.6751477499</v>
      </c>
      <c r="BY136" s="453">
        <v>3995.9759317166663</v>
      </c>
      <c r="BZ136" s="453" t="s">
        <v>1187</v>
      </c>
      <c r="CA136" s="453">
        <v>4008.6065692068623</v>
      </c>
      <c r="CB136" s="133">
        <v>1.8324906132455521E-2</v>
      </c>
      <c r="CC136" s="132">
        <v>0</v>
      </c>
      <c r="CD136" s="132">
        <v>1022194.6751477499</v>
      </c>
      <c r="CE136" s="132">
        <v>0</v>
      </c>
      <c r="CF136" s="132">
        <v>1022194.6751477499</v>
      </c>
      <c r="CG136" s="132">
        <f t="shared" si="4"/>
        <v>0</v>
      </c>
      <c r="CH136" s="132">
        <f t="shared" si="5"/>
        <v>0</v>
      </c>
      <c r="CI136" s="132">
        <v>0</v>
      </c>
      <c r="CJ136" s="132">
        <v>0</v>
      </c>
      <c r="CK136" s="132">
        <v>0</v>
      </c>
    </row>
    <row r="137" spans="1:89" ht="15" hidden="1" customHeight="1" x14ac:dyDescent="0.25">
      <c r="A137" s="135">
        <f>VLOOKUP(D137,'DfE No.'!C:E,3,FALSE)</f>
        <v>521</v>
      </c>
      <c r="B137" s="135" t="str">
        <f>VLOOKUP(D137,'Adjusted Factors 19-20'!C:F,4,FALSE)</f>
        <v>Recoupment Academy</v>
      </c>
      <c r="C137" s="135">
        <v>142995</v>
      </c>
      <c r="D137" s="135">
        <v>9352030</v>
      </c>
      <c r="E137" s="134" t="s">
        <v>1408</v>
      </c>
      <c r="F137" s="452">
        <v>164</v>
      </c>
      <c r="G137" s="452">
        <v>164</v>
      </c>
      <c r="H137" s="452">
        <v>0</v>
      </c>
      <c r="I137" s="132">
        <v>454903.2</v>
      </c>
      <c r="J137" s="132">
        <v>0</v>
      </c>
      <c r="K137" s="132">
        <v>0</v>
      </c>
      <c r="L137" s="132">
        <v>6160.0000000000018</v>
      </c>
      <c r="M137" s="132">
        <v>0</v>
      </c>
      <c r="N137" s="132">
        <v>7560.0000000000018</v>
      </c>
      <c r="O137" s="132">
        <v>0</v>
      </c>
      <c r="P137" s="132">
        <v>200.00000000000014</v>
      </c>
      <c r="Q137" s="132">
        <v>0</v>
      </c>
      <c r="R137" s="132">
        <v>0</v>
      </c>
      <c r="S137" s="132">
        <v>0</v>
      </c>
      <c r="T137" s="132">
        <v>0</v>
      </c>
      <c r="U137" s="132">
        <v>0</v>
      </c>
      <c r="V137" s="132">
        <v>0</v>
      </c>
      <c r="W137" s="132">
        <v>0</v>
      </c>
      <c r="X137" s="132">
        <v>0</v>
      </c>
      <c r="Y137" s="132">
        <v>0</v>
      </c>
      <c r="Z137" s="132">
        <v>0</v>
      </c>
      <c r="AA137" s="132">
        <v>0</v>
      </c>
      <c r="AB137" s="132">
        <v>1784.3661971831002</v>
      </c>
      <c r="AC137" s="132">
        <v>0</v>
      </c>
      <c r="AD137" s="132">
        <v>0</v>
      </c>
      <c r="AE137" s="132">
        <v>53784.656716417965</v>
      </c>
      <c r="AF137" s="132">
        <v>0</v>
      </c>
      <c r="AG137" s="132">
        <v>0</v>
      </c>
      <c r="AH137" s="132">
        <v>0</v>
      </c>
      <c r="AI137" s="132">
        <v>110000</v>
      </c>
      <c r="AJ137" s="132">
        <v>0</v>
      </c>
      <c r="AK137" s="132">
        <v>0</v>
      </c>
      <c r="AL137" s="132">
        <v>0</v>
      </c>
      <c r="AM137" s="132">
        <v>2244.9354200000002</v>
      </c>
      <c r="AN137" s="132">
        <v>0</v>
      </c>
      <c r="AO137" s="132">
        <v>0</v>
      </c>
      <c r="AP137" s="132">
        <v>0</v>
      </c>
      <c r="AQ137" s="132">
        <v>0</v>
      </c>
      <c r="AR137" s="132">
        <v>0</v>
      </c>
      <c r="AS137" s="132">
        <v>0</v>
      </c>
      <c r="AT137" s="132">
        <v>0</v>
      </c>
      <c r="AU137" s="132">
        <v>0</v>
      </c>
      <c r="AV137" s="132">
        <v>454903.2</v>
      </c>
      <c r="AW137" s="132">
        <v>69489.022913601075</v>
      </c>
      <c r="AX137" s="132">
        <v>112244.93541999999</v>
      </c>
      <c r="AY137" s="132">
        <v>70743.656716417958</v>
      </c>
      <c r="AZ137" s="453">
        <v>636637.15833360108</v>
      </c>
      <c r="BA137" s="453">
        <v>634392.22291360109</v>
      </c>
      <c r="BB137" s="453">
        <v>3500</v>
      </c>
      <c r="BC137" s="453">
        <v>574000</v>
      </c>
      <c r="BD137" s="453">
        <v>0</v>
      </c>
      <c r="BE137" s="453">
        <v>0</v>
      </c>
      <c r="BF137" s="453">
        <v>636637.15833360108</v>
      </c>
      <c r="BG137" s="453" t="s">
        <v>13</v>
      </c>
      <c r="BH137" s="453" t="s">
        <v>13</v>
      </c>
      <c r="BI137" s="453" t="s">
        <v>13</v>
      </c>
      <c r="BJ137" s="133" t="s">
        <v>13</v>
      </c>
      <c r="BK137" s="454" t="s">
        <v>13</v>
      </c>
      <c r="BL137" s="453">
        <v>636637.15833360108</v>
      </c>
      <c r="BM137" s="132">
        <v>636637.15833360108</v>
      </c>
      <c r="BN137" s="132">
        <v>0</v>
      </c>
      <c r="BO137" s="453">
        <v>576244.93541999999</v>
      </c>
      <c r="BP137" s="453">
        <v>464000</v>
      </c>
      <c r="BQ137" s="132">
        <v>524392.22291360109</v>
      </c>
      <c r="BR137" s="132">
        <v>3197.513554351226</v>
      </c>
      <c r="BS137" s="132">
        <v>3101.7711064705886</v>
      </c>
      <c r="BT137" s="133">
        <v>3.0867025513555659E-2</v>
      </c>
      <c r="BU137" s="133">
        <v>-3.0292065429314658E-3</v>
      </c>
      <c r="BV137" s="133">
        <v>0</v>
      </c>
      <c r="BW137" s="132">
        <v>-1540.9284741850227</v>
      </c>
      <c r="BX137" s="453">
        <v>635096.22985941602</v>
      </c>
      <c r="BY137" s="453">
        <v>3858.8493563379025</v>
      </c>
      <c r="BZ137" s="453" t="s">
        <v>1187</v>
      </c>
      <c r="CA137" s="453">
        <v>3872.5379869476587</v>
      </c>
      <c r="CB137" s="133">
        <v>2.9450863915630343E-2</v>
      </c>
      <c r="CC137" s="132">
        <v>0</v>
      </c>
      <c r="CD137" s="132">
        <v>635096.22985941602</v>
      </c>
      <c r="CE137" s="132">
        <v>0</v>
      </c>
      <c r="CF137" s="132">
        <v>635096.22985941602</v>
      </c>
      <c r="CG137" s="132">
        <f t="shared" si="4"/>
        <v>0</v>
      </c>
      <c r="CH137" s="132">
        <f t="shared" si="5"/>
        <v>0</v>
      </c>
      <c r="CI137" s="132">
        <v>0</v>
      </c>
      <c r="CJ137" s="132">
        <v>0</v>
      </c>
      <c r="CK137" s="132">
        <v>0</v>
      </c>
    </row>
    <row r="138" spans="1:89" ht="15" hidden="1" customHeight="1" x14ac:dyDescent="0.25">
      <c r="A138" s="135">
        <f>VLOOKUP(D138,'DfE No.'!C:E,3,FALSE)</f>
        <v>522</v>
      </c>
      <c r="B138" s="135" t="str">
        <f>VLOOKUP(D138,'Adjusted Factors 19-20'!C:F,4,FALSE)</f>
        <v>Recoupment Academy</v>
      </c>
      <c r="C138" s="135">
        <v>142566</v>
      </c>
      <c r="D138" s="135">
        <v>9352031</v>
      </c>
      <c r="E138" s="134" t="s">
        <v>547</v>
      </c>
      <c r="F138" s="452">
        <v>159</v>
      </c>
      <c r="G138" s="452">
        <v>159</v>
      </c>
      <c r="H138" s="452">
        <v>0</v>
      </c>
      <c r="I138" s="132">
        <v>441034.2</v>
      </c>
      <c r="J138" s="132">
        <v>0</v>
      </c>
      <c r="K138" s="132">
        <v>0</v>
      </c>
      <c r="L138" s="132">
        <v>16720.000000000011</v>
      </c>
      <c r="M138" s="132">
        <v>0</v>
      </c>
      <c r="N138" s="132">
        <v>25810.674846625763</v>
      </c>
      <c r="O138" s="132">
        <v>0</v>
      </c>
      <c r="P138" s="132">
        <v>600.00000000000045</v>
      </c>
      <c r="Q138" s="132">
        <v>0</v>
      </c>
      <c r="R138" s="132">
        <v>0</v>
      </c>
      <c r="S138" s="132">
        <v>0</v>
      </c>
      <c r="T138" s="132">
        <v>0</v>
      </c>
      <c r="U138" s="132">
        <v>0</v>
      </c>
      <c r="V138" s="132">
        <v>0</v>
      </c>
      <c r="W138" s="132">
        <v>0</v>
      </c>
      <c r="X138" s="132">
        <v>0</v>
      </c>
      <c r="Y138" s="132">
        <v>0</v>
      </c>
      <c r="Z138" s="132">
        <v>0</v>
      </c>
      <c r="AA138" s="132">
        <v>0</v>
      </c>
      <c r="AB138" s="132">
        <v>1780.1086956521733</v>
      </c>
      <c r="AC138" s="132">
        <v>0</v>
      </c>
      <c r="AD138" s="132">
        <v>0</v>
      </c>
      <c r="AE138" s="132">
        <v>61552.272727272764</v>
      </c>
      <c r="AF138" s="132">
        <v>0</v>
      </c>
      <c r="AG138" s="132">
        <v>0</v>
      </c>
      <c r="AH138" s="132">
        <v>0</v>
      </c>
      <c r="AI138" s="132">
        <v>110000</v>
      </c>
      <c r="AJ138" s="132">
        <v>0</v>
      </c>
      <c r="AK138" s="132">
        <v>0</v>
      </c>
      <c r="AL138" s="132">
        <v>0</v>
      </c>
      <c r="AM138" s="132">
        <v>3476.5373999999997</v>
      </c>
      <c r="AN138" s="132">
        <v>0</v>
      </c>
      <c r="AO138" s="132">
        <v>0</v>
      </c>
      <c r="AP138" s="132">
        <v>0</v>
      </c>
      <c r="AQ138" s="132">
        <v>0</v>
      </c>
      <c r="AR138" s="132">
        <v>0</v>
      </c>
      <c r="AS138" s="132">
        <v>0</v>
      </c>
      <c r="AT138" s="132">
        <v>0</v>
      </c>
      <c r="AU138" s="132">
        <v>0</v>
      </c>
      <c r="AV138" s="132">
        <v>441034.2</v>
      </c>
      <c r="AW138" s="132">
        <v>106463.05626955071</v>
      </c>
      <c r="AX138" s="132">
        <v>113476.5374</v>
      </c>
      <c r="AY138" s="132">
        <v>93116.61015058565</v>
      </c>
      <c r="AZ138" s="453">
        <v>660973.7936695508</v>
      </c>
      <c r="BA138" s="453">
        <v>657497.25626955077</v>
      </c>
      <c r="BB138" s="453">
        <v>3500</v>
      </c>
      <c r="BC138" s="453">
        <v>556500</v>
      </c>
      <c r="BD138" s="453">
        <v>0</v>
      </c>
      <c r="BE138" s="453">
        <v>0</v>
      </c>
      <c r="BF138" s="453">
        <v>660973.7936695508</v>
      </c>
      <c r="BG138" s="453" t="s">
        <v>13</v>
      </c>
      <c r="BH138" s="453" t="s">
        <v>13</v>
      </c>
      <c r="BI138" s="453" t="s">
        <v>13</v>
      </c>
      <c r="BJ138" s="133" t="s">
        <v>13</v>
      </c>
      <c r="BK138" s="454" t="s">
        <v>13</v>
      </c>
      <c r="BL138" s="453">
        <v>660973.7936695508</v>
      </c>
      <c r="BM138" s="132">
        <v>660973.79366955068</v>
      </c>
      <c r="BN138" s="132">
        <v>0</v>
      </c>
      <c r="BO138" s="453">
        <v>559976.53740000003</v>
      </c>
      <c r="BP138" s="453">
        <v>446500.00000000006</v>
      </c>
      <c r="BQ138" s="132">
        <v>547497.25626955077</v>
      </c>
      <c r="BR138" s="132">
        <v>3443.378970248747</v>
      </c>
      <c r="BS138" s="132">
        <v>3199.3431549382722</v>
      </c>
      <c r="BT138" s="133">
        <v>7.6276849181932546E-2</v>
      </c>
      <c r="BU138" s="133">
        <v>-7.4856040312220682E-3</v>
      </c>
      <c r="BV138" s="133">
        <v>0</v>
      </c>
      <c r="BW138" s="132">
        <v>-3807.8935468411173</v>
      </c>
      <c r="BX138" s="453">
        <v>657165.90012270969</v>
      </c>
      <c r="BY138" s="453">
        <v>4111.2538536019474</v>
      </c>
      <c r="BZ138" s="453" t="s">
        <v>1187</v>
      </c>
      <c r="CA138" s="453">
        <v>4133.1188686962878</v>
      </c>
      <c r="CB138" s="133">
        <v>5.9949735517030422E-2</v>
      </c>
      <c r="CC138" s="132">
        <v>0</v>
      </c>
      <c r="CD138" s="132">
        <v>657165.90012270969</v>
      </c>
      <c r="CE138" s="132">
        <v>0</v>
      </c>
      <c r="CF138" s="132">
        <v>657165.90012270969</v>
      </c>
      <c r="CG138" s="132">
        <f t="shared" si="4"/>
        <v>0</v>
      </c>
      <c r="CH138" s="132">
        <f t="shared" si="5"/>
        <v>0</v>
      </c>
      <c r="CI138" s="132">
        <v>0</v>
      </c>
      <c r="CJ138" s="132">
        <v>0</v>
      </c>
      <c r="CK138" s="132">
        <v>0</v>
      </c>
    </row>
    <row r="139" spans="1:89" ht="15" hidden="1" customHeight="1" x14ac:dyDescent="0.25">
      <c r="A139" s="135">
        <f>VLOOKUP(D139,'DfE No.'!C:E,3,FALSE)</f>
        <v>454</v>
      </c>
      <c r="B139" s="135" t="str">
        <f>VLOOKUP(D139,'Adjusted Factors 19-20'!C:F,4,FALSE)</f>
        <v>Recoupment Academy</v>
      </c>
      <c r="C139" s="135">
        <v>138161</v>
      </c>
      <c r="D139" s="135">
        <v>9352036</v>
      </c>
      <c r="E139" s="134" t="s">
        <v>546</v>
      </c>
      <c r="F139" s="452">
        <v>407</v>
      </c>
      <c r="G139" s="452">
        <v>407</v>
      </c>
      <c r="H139" s="452">
        <v>0</v>
      </c>
      <c r="I139" s="132">
        <v>1128936.6000000001</v>
      </c>
      <c r="J139" s="132">
        <v>0</v>
      </c>
      <c r="K139" s="132">
        <v>0</v>
      </c>
      <c r="L139" s="132">
        <v>29480.000000000069</v>
      </c>
      <c r="M139" s="132">
        <v>0</v>
      </c>
      <c r="N139" s="132">
        <v>51586.503667481666</v>
      </c>
      <c r="O139" s="132">
        <v>0</v>
      </c>
      <c r="P139" s="132">
        <v>24660.591133004964</v>
      </c>
      <c r="Q139" s="132">
        <v>15638.423645320228</v>
      </c>
      <c r="R139" s="132">
        <v>0</v>
      </c>
      <c r="S139" s="132">
        <v>0</v>
      </c>
      <c r="T139" s="132">
        <v>0</v>
      </c>
      <c r="U139" s="132">
        <v>0</v>
      </c>
      <c r="V139" s="132">
        <v>0</v>
      </c>
      <c r="W139" s="132">
        <v>0</v>
      </c>
      <c r="X139" s="132">
        <v>0</v>
      </c>
      <c r="Y139" s="132">
        <v>0</v>
      </c>
      <c r="Z139" s="132">
        <v>0</v>
      </c>
      <c r="AA139" s="132">
        <v>0</v>
      </c>
      <c r="AB139" s="132">
        <v>14170.478873239435</v>
      </c>
      <c r="AC139" s="132">
        <v>0</v>
      </c>
      <c r="AD139" s="132">
        <v>0</v>
      </c>
      <c r="AE139" s="132">
        <v>144989.68000000017</v>
      </c>
      <c r="AF139" s="132">
        <v>0</v>
      </c>
      <c r="AG139" s="132">
        <v>0</v>
      </c>
      <c r="AH139" s="132">
        <v>0</v>
      </c>
      <c r="AI139" s="132">
        <v>110000</v>
      </c>
      <c r="AJ139" s="132">
        <v>0</v>
      </c>
      <c r="AK139" s="132">
        <v>0</v>
      </c>
      <c r="AL139" s="132">
        <v>0</v>
      </c>
      <c r="AM139" s="132">
        <v>8716.5357999999997</v>
      </c>
      <c r="AN139" s="132">
        <v>0</v>
      </c>
      <c r="AO139" s="132">
        <v>0</v>
      </c>
      <c r="AP139" s="132">
        <v>0</v>
      </c>
      <c r="AQ139" s="132">
        <v>0</v>
      </c>
      <c r="AR139" s="132">
        <v>0</v>
      </c>
      <c r="AS139" s="132">
        <v>0</v>
      </c>
      <c r="AT139" s="132">
        <v>0</v>
      </c>
      <c r="AU139" s="132">
        <v>0</v>
      </c>
      <c r="AV139" s="132">
        <v>1128936.6000000001</v>
      </c>
      <c r="AW139" s="132">
        <v>280525.67731904652</v>
      </c>
      <c r="AX139" s="132">
        <v>118716.5358</v>
      </c>
      <c r="AY139" s="132">
        <v>215671.43922290363</v>
      </c>
      <c r="AZ139" s="453">
        <v>1528178.8131190466</v>
      </c>
      <c r="BA139" s="453">
        <v>1519462.2773190467</v>
      </c>
      <c r="BB139" s="453">
        <v>3500</v>
      </c>
      <c r="BC139" s="453">
        <v>1424500</v>
      </c>
      <c r="BD139" s="453">
        <v>0</v>
      </c>
      <c r="BE139" s="453">
        <v>0</v>
      </c>
      <c r="BF139" s="453">
        <v>1528178.8131190466</v>
      </c>
      <c r="BG139" s="453" t="s">
        <v>13</v>
      </c>
      <c r="BH139" s="453" t="s">
        <v>13</v>
      </c>
      <c r="BI139" s="453" t="s">
        <v>13</v>
      </c>
      <c r="BJ139" s="133" t="s">
        <v>13</v>
      </c>
      <c r="BK139" s="454" t="s">
        <v>13</v>
      </c>
      <c r="BL139" s="453">
        <v>1528178.8131190466</v>
      </c>
      <c r="BM139" s="132">
        <v>1528178.8131190464</v>
      </c>
      <c r="BN139" s="132">
        <v>0</v>
      </c>
      <c r="BO139" s="453">
        <v>1433216.5358</v>
      </c>
      <c r="BP139" s="453">
        <v>1314500</v>
      </c>
      <c r="BQ139" s="132">
        <v>1409462.2773190467</v>
      </c>
      <c r="BR139" s="132">
        <v>3463.0522784251762</v>
      </c>
      <c r="BS139" s="132">
        <v>3317.1266321078433</v>
      </c>
      <c r="BT139" s="133">
        <v>4.399158142015383E-2</v>
      </c>
      <c r="BU139" s="133">
        <v>-4.3172150233040619E-3</v>
      </c>
      <c r="BV139" s="133">
        <v>0</v>
      </c>
      <c r="BW139" s="132">
        <v>-5828.544814647561</v>
      </c>
      <c r="BX139" s="453">
        <v>1522350.268304399</v>
      </c>
      <c r="BY139" s="453">
        <v>3719.001799765108</v>
      </c>
      <c r="BZ139" s="453" t="s">
        <v>1187</v>
      </c>
      <c r="CA139" s="453">
        <v>3740.4183496422579</v>
      </c>
      <c r="CB139" s="133">
        <v>3.6805157309250491E-2</v>
      </c>
      <c r="CC139" s="132">
        <v>0</v>
      </c>
      <c r="CD139" s="132">
        <v>1522350.268304399</v>
      </c>
      <c r="CE139" s="132">
        <v>0</v>
      </c>
      <c r="CF139" s="132">
        <v>1522350.268304399</v>
      </c>
      <c r="CG139" s="132">
        <f t="shared" si="4"/>
        <v>0</v>
      </c>
      <c r="CH139" s="132">
        <f t="shared" si="5"/>
        <v>0</v>
      </c>
      <c r="CI139" s="132">
        <v>0</v>
      </c>
      <c r="CJ139" s="132">
        <v>0</v>
      </c>
      <c r="CK139" s="132">
        <v>0</v>
      </c>
    </row>
    <row r="140" spans="1:89" ht="15" hidden="1" customHeight="1" x14ac:dyDescent="0.25">
      <c r="A140" s="135">
        <f>VLOOKUP(D140,'DfE No.'!C:E,3,FALSE)</f>
        <v>450</v>
      </c>
      <c r="B140" s="135" t="str">
        <f>VLOOKUP(D140,'Adjusted Factors 19-20'!C:F,4,FALSE)</f>
        <v>Recoupment Academy</v>
      </c>
      <c r="C140" s="135">
        <v>141546</v>
      </c>
      <c r="D140" s="135">
        <v>9352040</v>
      </c>
      <c r="E140" s="134" t="s">
        <v>545</v>
      </c>
      <c r="F140" s="452">
        <v>373</v>
      </c>
      <c r="G140" s="452">
        <v>373</v>
      </c>
      <c r="H140" s="452">
        <v>0</v>
      </c>
      <c r="I140" s="132">
        <v>1034627.4</v>
      </c>
      <c r="J140" s="132">
        <v>0</v>
      </c>
      <c r="K140" s="132">
        <v>0</v>
      </c>
      <c r="L140" s="132">
        <v>13200.000000000002</v>
      </c>
      <c r="M140" s="132">
        <v>0</v>
      </c>
      <c r="N140" s="132">
        <v>30786.994818652849</v>
      </c>
      <c r="O140" s="132">
        <v>0</v>
      </c>
      <c r="P140" s="132">
        <v>16644.623655913943</v>
      </c>
      <c r="Q140" s="132">
        <v>12754.193548387106</v>
      </c>
      <c r="R140" s="132">
        <v>0</v>
      </c>
      <c r="S140" s="132">
        <v>0</v>
      </c>
      <c r="T140" s="132">
        <v>0</v>
      </c>
      <c r="U140" s="132">
        <v>0</v>
      </c>
      <c r="V140" s="132">
        <v>0</v>
      </c>
      <c r="W140" s="132">
        <v>0</v>
      </c>
      <c r="X140" s="132">
        <v>0</v>
      </c>
      <c r="Y140" s="132">
        <v>0</v>
      </c>
      <c r="Z140" s="132">
        <v>0</v>
      </c>
      <c r="AA140" s="132">
        <v>0</v>
      </c>
      <c r="AB140" s="132">
        <v>10805.34375</v>
      </c>
      <c r="AC140" s="132">
        <v>0</v>
      </c>
      <c r="AD140" s="132">
        <v>0</v>
      </c>
      <c r="AE140" s="132">
        <v>138064.99358974351</v>
      </c>
      <c r="AF140" s="132">
        <v>0</v>
      </c>
      <c r="AG140" s="132">
        <v>0</v>
      </c>
      <c r="AH140" s="132">
        <v>0</v>
      </c>
      <c r="AI140" s="132">
        <v>110000</v>
      </c>
      <c r="AJ140" s="132">
        <v>0</v>
      </c>
      <c r="AK140" s="132">
        <v>0</v>
      </c>
      <c r="AL140" s="132">
        <v>0</v>
      </c>
      <c r="AM140" s="132">
        <v>7507.3054000000002</v>
      </c>
      <c r="AN140" s="132">
        <v>0</v>
      </c>
      <c r="AO140" s="132">
        <v>0</v>
      </c>
      <c r="AP140" s="132">
        <v>0</v>
      </c>
      <c r="AQ140" s="132">
        <v>0</v>
      </c>
      <c r="AR140" s="132">
        <v>0</v>
      </c>
      <c r="AS140" s="132">
        <v>0</v>
      </c>
      <c r="AT140" s="132">
        <v>0</v>
      </c>
      <c r="AU140" s="132">
        <v>0</v>
      </c>
      <c r="AV140" s="132">
        <v>1034627.4</v>
      </c>
      <c r="AW140" s="132">
        <v>222256.14936269741</v>
      </c>
      <c r="AX140" s="132">
        <v>117507.3054</v>
      </c>
      <c r="AY140" s="132">
        <v>184756.89960122044</v>
      </c>
      <c r="AZ140" s="453">
        <v>1374390.8547626974</v>
      </c>
      <c r="BA140" s="453">
        <v>1366883.5493626974</v>
      </c>
      <c r="BB140" s="453">
        <v>3500</v>
      </c>
      <c r="BC140" s="453">
        <v>1305500</v>
      </c>
      <c r="BD140" s="453">
        <v>0</v>
      </c>
      <c r="BE140" s="453">
        <v>0</v>
      </c>
      <c r="BF140" s="453">
        <v>1374390.8547626974</v>
      </c>
      <c r="BG140" s="453" t="s">
        <v>13</v>
      </c>
      <c r="BH140" s="453" t="s">
        <v>13</v>
      </c>
      <c r="BI140" s="453" t="s">
        <v>13</v>
      </c>
      <c r="BJ140" s="133" t="s">
        <v>13</v>
      </c>
      <c r="BK140" s="454" t="s">
        <v>13</v>
      </c>
      <c r="BL140" s="453">
        <v>1374390.8547626974</v>
      </c>
      <c r="BM140" s="132">
        <v>1374390.8547626974</v>
      </c>
      <c r="BN140" s="132">
        <v>0</v>
      </c>
      <c r="BO140" s="453">
        <v>1313007.3054</v>
      </c>
      <c r="BP140" s="453">
        <v>1195500</v>
      </c>
      <c r="BQ140" s="132">
        <v>1256883.5493626974</v>
      </c>
      <c r="BR140" s="132">
        <v>3369.6609902485184</v>
      </c>
      <c r="BS140" s="132">
        <v>3230.0132735897437</v>
      </c>
      <c r="BT140" s="133">
        <v>4.3234409530328109E-2</v>
      </c>
      <c r="BU140" s="133">
        <v>-4.2429082184006683E-3</v>
      </c>
      <c r="BV140" s="133">
        <v>0</v>
      </c>
      <c r="BW140" s="132">
        <v>-5111.8343992933242</v>
      </c>
      <c r="BX140" s="453">
        <v>1369279.0203634039</v>
      </c>
      <c r="BY140" s="453">
        <v>3650.8625066043001</v>
      </c>
      <c r="BZ140" s="453" t="s">
        <v>1187</v>
      </c>
      <c r="CA140" s="453">
        <v>3670.9893307329867</v>
      </c>
      <c r="CB140" s="133">
        <v>3.9675340403394266E-2</v>
      </c>
      <c r="CC140" s="132">
        <v>0</v>
      </c>
      <c r="CD140" s="132">
        <v>1369279.0203634039</v>
      </c>
      <c r="CE140" s="132">
        <v>0</v>
      </c>
      <c r="CF140" s="132">
        <v>1369279.0203634039</v>
      </c>
      <c r="CG140" s="132">
        <f t="shared" si="4"/>
        <v>0</v>
      </c>
      <c r="CH140" s="132">
        <f t="shared" si="5"/>
        <v>0</v>
      </c>
      <c r="CI140" s="132">
        <v>0</v>
      </c>
      <c r="CJ140" s="132">
        <v>0</v>
      </c>
      <c r="CK140" s="132">
        <v>0</v>
      </c>
    </row>
    <row r="141" spans="1:89" ht="15" hidden="1" customHeight="1" x14ac:dyDescent="0.25">
      <c r="A141" s="135">
        <f>VLOOKUP(D141,'DfE No.'!C:E,3,FALSE)</f>
        <v>52</v>
      </c>
      <c r="B141" s="135" t="str">
        <f>VLOOKUP(D141,'Adjusted Factors 19-20'!C:F,4,FALSE)</f>
        <v>Recoupment Academy</v>
      </c>
      <c r="C141" s="135">
        <v>141172</v>
      </c>
      <c r="D141" s="135">
        <v>9352043</v>
      </c>
      <c r="E141" s="134" t="s">
        <v>1261</v>
      </c>
      <c r="F141" s="452">
        <v>225</v>
      </c>
      <c r="G141" s="452">
        <v>225</v>
      </c>
      <c r="H141" s="452">
        <v>0</v>
      </c>
      <c r="I141" s="132">
        <v>624105</v>
      </c>
      <c r="J141" s="132">
        <v>0</v>
      </c>
      <c r="K141" s="132">
        <v>0</v>
      </c>
      <c r="L141" s="132">
        <v>35200.000000000044</v>
      </c>
      <c r="M141" s="132">
        <v>0</v>
      </c>
      <c r="N141" s="132">
        <v>54648.471615720518</v>
      </c>
      <c r="O141" s="132">
        <v>0</v>
      </c>
      <c r="P141" s="132">
        <v>599.99999999999852</v>
      </c>
      <c r="Q141" s="132">
        <v>16560.000000000018</v>
      </c>
      <c r="R141" s="132">
        <v>22680.000000000004</v>
      </c>
      <c r="S141" s="132">
        <v>0</v>
      </c>
      <c r="T141" s="132">
        <v>1259.9999999999968</v>
      </c>
      <c r="U141" s="132">
        <v>1150.0000000000002</v>
      </c>
      <c r="V141" s="132">
        <v>0</v>
      </c>
      <c r="W141" s="132">
        <v>0</v>
      </c>
      <c r="X141" s="132">
        <v>0</v>
      </c>
      <c r="Y141" s="132">
        <v>0</v>
      </c>
      <c r="Z141" s="132">
        <v>0</v>
      </c>
      <c r="AA141" s="132">
        <v>0</v>
      </c>
      <c r="AB141" s="132">
        <v>2971.1538461538412</v>
      </c>
      <c r="AC141" s="132">
        <v>0</v>
      </c>
      <c r="AD141" s="132">
        <v>0</v>
      </c>
      <c r="AE141" s="132">
        <v>127485.2331606217</v>
      </c>
      <c r="AF141" s="132">
        <v>0</v>
      </c>
      <c r="AG141" s="132">
        <v>0</v>
      </c>
      <c r="AH141" s="132">
        <v>0</v>
      </c>
      <c r="AI141" s="132">
        <v>110000</v>
      </c>
      <c r="AJ141" s="132">
        <v>0</v>
      </c>
      <c r="AK141" s="132">
        <v>0</v>
      </c>
      <c r="AL141" s="132">
        <v>0</v>
      </c>
      <c r="AM141" s="132">
        <v>5549.3169199999993</v>
      </c>
      <c r="AN141" s="132">
        <v>0</v>
      </c>
      <c r="AO141" s="132">
        <v>0</v>
      </c>
      <c r="AP141" s="132">
        <v>0</v>
      </c>
      <c r="AQ141" s="132">
        <v>0</v>
      </c>
      <c r="AR141" s="132">
        <v>0</v>
      </c>
      <c r="AS141" s="132">
        <v>0</v>
      </c>
      <c r="AT141" s="132">
        <v>0</v>
      </c>
      <c r="AU141" s="132">
        <v>0</v>
      </c>
      <c r="AV141" s="132">
        <v>624105</v>
      </c>
      <c r="AW141" s="132">
        <v>262554.85862249613</v>
      </c>
      <c r="AX141" s="132">
        <v>115549.31692</v>
      </c>
      <c r="AY141" s="132">
        <v>203533.46896848199</v>
      </c>
      <c r="AZ141" s="453">
        <v>1002209.1755424961</v>
      </c>
      <c r="BA141" s="453">
        <v>996659.85862249613</v>
      </c>
      <c r="BB141" s="453">
        <v>3500</v>
      </c>
      <c r="BC141" s="453">
        <v>787500</v>
      </c>
      <c r="BD141" s="453">
        <v>0</v>
      </c>
      <c r="BE141" s="453">
        <v>0</v>
      </c>
      <c r="BF141" s="453">
        <v>1002209.1755424961</v>
      </c>
      <c r="BG141" s="453" t="s">
        <v>13</v>
      </c>
      <c r="BH141" s="453" t="s">
        <v>13</v>
      </c>
      <c r="BI141" s="453" t="s">
        <v>13</v>
      </c>
      <c r="BJ141" s="133" t="s">
        <v>13</v>
      </c>
      <c r="BK141" s="454" t="s">
        <v>13</v>
      </c>
      <c r="BL141" s="453">
        <v>1002209.1755424961</v>
      </c>
      <c r="BM141" s="132">
        <v>1002209.1755424961</v>
      </c>
      <c r="BN141" s="132">
        <v>0</v>
      </c>
      <c r="BO141" s="453">
        <v>793049.31692000001</v>
      </c>
      <c r="BP141" s="453">
        <v>677500</v>
      </c>
      <c r="BQ141" s="132">
        <v>886659.85862249613</v>
      </c>
      <c r="BR141" s="132">
        <v>3940.7104827666494</v>
      </c>
      <c r="BS141" s="132">
        <v>3635.7586377777779</v>
      </c>
      <c r="BT141" s="133">
        <v>8.3875712160932092E-2</v>
      </c>
      <c r="BU141" s="133">
        <v>-8.2313359270510412E-3</v>
      </c>
      <c r="BV141" s="133">
        <v>0</v>
      </c>
      <c r="BW141" s="132">
        <v>-6733.6089068759347</v>
      </c>
      <c r="BX141" s="453">
        <v>995475.5666356202</v>
      </c>
      <c r="BY141" s="453">
        <v>4399.6722209583122</v>
      </c>
      <c r="BZ141" s="453" t="s">
        <v>1187</v>
      </c>
      <c r="CA141" s="453">
        <v>4424.3358517138677</v>
      </c>
      <c r="CB141" s="133">
        <v>6.6418464739816274E-2</v>
      </c>
      <c r="CC141" s="132">
        <v>0</v>
      </c>
      <c r="CD141" s="132">
        <v>995475.5666356202</v>
      </c>
      <c r="CE141" s="132">
        <v>0</v>
      </c>
      <c r="CF141" s="132">
        <v>995475.5666356202</v>
      </c>
      <c r="CG141" s="132">
        <f t="shared" si="4"/>
        <v>0</v>
      </c>
      <c r="CH141" s="132">
        <f t="shared" si="5"/>
        <v>0</v>
      </c>
      <c r="CI141" s="132">
        <v>0</v>
      </c>
      <c r="CJ141" s="132">
        <v>0</v>
      </c>
      <c r="CK141" s="132">
        <v>0</v>
      </c>
    </row>
    <row r="142" spans="1:89" ht="15" hidden="1" customHeight="1" x14ac:dyDescent="0.25">
      <c r="A142" s="135">
        <f>VLOOKUP(D142,'DfE No.'!C:E,3,FALSE)</f>
        <v>447</v>
      </c>
      <c r="B142" s="135" t="str">
        <f>VLOOKUP(D142,'Adjusted Factors 19-20'!C:F,4,FALSE)</f>
        <v>Recoupment Academy</v>
      </c>
      <c r="C142" s="135">
        <v>141371</v>
      </c>
      <c r="D142" s="135">
        <v>9352047</v>
      </c>
      <c r="E142" s="134" t="s">
        <v>543</v>
      </c>
      <c r="F142" s="452">
        <v>272</v>
      </c>
      <c r="G142" s="452">
        <v>272</v>
      </c>
      <c r="H142" s="452">
        <v>0</v>
      </c>
      <c r="I142" s="132">
        <v>754473.60000000009</v>
      </c>
      <c r="J142" s="132">
        <v>0</v>
      </c>
      <c r="K142" s="132">
        <v>0</v>
      </c>
      <c r="L142" s="132">
        <v>11000.000000000005</v>
      </c>
      <c r="M142" s="132">
        <v>0</v>
      </c>
      <c r="N142" s="132">
        <v>20160</v>
      </c>
      <c r="O142" s="132">
        <v>0</v>
      </c>
      <c r="P142" s="132">
        <v>3022.2222222222244</v>
      </c>
      <c r="Q142" s="132">
        <v>1208.8888888888875</v>
      </c>
      <c r="R142" s="132">
        <v>0</v>
      </c>
      <c r="S142" s="132">
        <v>0</v>
      </c>
      <c r="T142" s="132">
        <v>0</v>
      </c>
      <c r="U142" s="132">
        <v>0</v>
      </c>
      <c r="V142" s="132">
        <v>0</v>
      </c>
      <c r="W142" s="132">
        <v>0</v>
      </c>
      <c r="X142" s="132">
        <v>0</v>
      </c>
      <c r="Y142" s="132">
        <v>0</v>
      </c>
      <c r="Z142" s="132">
        <v>0</v>
      </c>
      <c r="AA142" s="132">
        <v>0</v>
      </c>
      <c r="AB142" s="132">
        <v>7405.1101321585875</v>
      </c>
      <c r="AC142" s="132">
        <v>0</v>
      </c>
      <c r="AD142" s="132">
        <v>0</v>
      </c>
      <c r="AE142" s="132">
        <v>103930.954954955</v>
      </c>
      <c r="AF142" s="132">
        <v>0</v>
      </c>
      <c r="AG142" s="132">
        <v>0</v>
      </c>
      <c r="AH142" s="132">
        <v>0</v>
      </c>
      <c r="AI142" s="132">
        <v>110000</v>
      </c>
      <c r="AJ142" s="132">
        <v>0</v>
      </c>
      <c r="AK142" s="132">
        <v>0</v>
      </c>
      <c r="AL142" s="132">
        <v>0</v>
      </c>
      <c r="AM142" s="132">
        <v>4862.1138999999994</v>
      </c>
      <c r="AN142" s="132">
        <v>0</v>
      </c>
      <c r="AO142" s="132">
        <v>0</v>
      </c>
      <c r="AP142" s="132">
        <v>0</v>
      </c>
      <c r="AQ142" s="132">
        <v>0</v>
      </c>
      <c r="AR142" s="132">
        <v>0</v>
      </c>
      <c r="AS142" s="132">
        <v>0</v>
      </c>
      <c r="AT142" s="132">
        <v>0</v>
      </c>
      <c r="AU142" s="132">
        <v>0</v>
      </c>
      <c r="AV142" s="132">
        <v>754473.60000000009</v>
      </c>
      <c r="AW142" s="132">
        <v>146727.17619822471</v>
      </c>
      <c r="AX142" s="132">
        <v>114862.1139</v>
      </c>
      <c r="AY142" s="132">
        <v>131625.51051051056</v>
      </c>
      <c r="AZ142" s="453">
        <v>1016062.8900982249</v>
      </c>
      <c r="BA142" s="453">
        <v>1011200.7761982249</v>
      </c>
      <c r="BB142" s="453">
        <v>3500</v>
      </c>
      <c r="BC142" s="453">
        <v>952000</v>
      </c>
      <c r="BD142" s="453">
        <v>0</v>
      </c>
      <c r="BE142" s="453">
        <v>0</v>
      </c>
      <c r="BF142" s="453">
        <v>1016062.8900982249</v>
      </c>
      <c r="BG142" s="453" t="s">
        <v>13</v>
      </c>
      <c r="BH142" s="453" t="s">
        <v>13</v>
      </c>
      <c r="BI142" s="453" t="s">
        <v>13</v>
      </c>
      <c r="BJ142" s="133" t="s">
        <v>13</v>
      </c>
      <c r="BK142" s="454" t="s">
        <v>13</v>
      </c>
      <c r="BL142" s="453">
        <v>1016062.8900982249</v>
      </c>
      <c r="BM142" s="132">
        <v>1016062.8900982249</v>
      </c>
      <c r="BN142" s="132">
        <v>0</v>
      </c>
      <c r="BO142" s="453">
        <v>956862.1139</v>
      </c>
      <c r="BP142" s="453">
        <v>842000</v>
      </c>
      <c r="BQ142" s="132">
        <v>901200.77619822486</v>
      </c>
      <c r="BR142" s="132">
        <v>3313.2381477875915</v>
      </c>
      <c r="BS142" s="132">
        <v>3103.2489440476188</v>
      </c>
      <c r="BT142" s="133">
        <v>6.7667534099304427E-2</v>
      </c>
      <c r="BU142" s="133">
        <v>-6.640709094163668E-3</v>
      </c>
      <c r="BV142" s="133">
        <v>0</v>
      </c>
      <c r="BW142" s="132">
        <v>-5605.3143876999038</v>
      </c>
      <c r="BX142" s="453">
        <v>1010457.5757105249</v>
      </c>
      <c r="BY142" s="453">
        <v>3697.0421390092829</v>
      </c>
      <c r="BZ142" s="453" t="s">
        <v>1187</v>
      </c>
      <c r="CA142" s="453">
        <v>3714.9175577592828</v>
      </c>
      <c r="CB142" s="133">
        <v>4.3916242828914154E-2</v>
      </c>
      <c r="CC142" s="132">
        <v>0</v>
      </c>
      <c r="CD142" s="132">
        <v>1010457.5757105249</v>
      </c>
      <c r="CE142" s="132">
        <v>0</v>
      </c>
      <c r="CF142" s="132">
        <v>1010457.5757105249</v>
      </c>
      <c r="CG142" s="132">
        <f t="shared" si="4"/>
        <v>0</v>
      </c>
      <c r="CH142" s="132">
        <f t="shared" si="5"/>
        <v>0</v>
      </c>
      <c r="CI142" s="132">
        <v>0</v>
      </c>
      <c r="CJ142" s="132">
        <v>0</v>
      </c>
      <c r="CK142" s="132">
        <v>0</v>
      </c>
    </row>
    <row r="143" spans="1:89" ht="15" hidden="1" customHeight="1" x14ac:dyDescent="0.25">
      <c r="A143" s="135">
        <f>VLOOKUP(D143,'DfE No.'!C:E,3,FALSE)</f>
        <v>251</v>
      </c>
      <c r="B143" s="135" t="str">
        <f>VLOOKUP(D143,'Adjusted Factors 19-20'!C:F,4,FALSE)</f>
        <v>Recoupment Academy</v>
      </c>
      <c r="C143" s="135">
        <v>141372</v>
      </c>
      <c r="D143" s="135">
        <v>9352048</v>
      </c>
      <c r="E143" s="134" t="s">
        <v>260</v>
      </c>
      <c r="F143" s="452">
        <v>246</v>
      </c>
      <c r="G143" s="452">
        <v>246</v>
      </c>
      <c r="H143" s="452">
        <v>0</v>
      </c>
      <c r="I143" s="132">
        <v>682354.8</v>
      </c>
      <c r="J143" s="132">
        <v>0</v>
      </c>
      <c r="K143" s="132">
        <v>0</v>
      </c>
      <c r="L143" s="132">
        <v>13199.999999999985</v>
      </c>
      <c r="M143" s="132">
        <v>0</v>
      </c>
      <c r="N143" s="132">
        <v>22921.411764705881</v>
      </c>
      <c r="O143" s="132">
        <v>0</v>
      </c>
      <c r="P143" s="132">
        <v>999.99999999999898</v>
      </c>
      <c r="Q143" s="132">
        <v>1439.9999999999986</v>
      </c>
      <c r="R143" s="132">
        <v>12600.000000000031</v>
      </c>
      <c r="S143" s="132">
        <v>32759.999999999967</v>
      </c>
      <c r="T143" s="132">
        <v>840.00000000000023</v>
      </c>
      <c r="U143" s="132">
        <v>0</v>
      </c>
      <c r="V143" s="132">
        <v>0</v>
      </c>
      <c r="W143" s="132">
        <v>0</v>
      </c>
      <c r="X143" s="132">
        <v>0</v>
      </c>
      <c r="Y143" s="132">
        <v>0</v>
      </c>
      <c r="Z143" s="132">
        <v>0</v>
      </c>
      <c r="AA143" s="132">
        <v>0</v>
      </c>
      <c r="AB143" s="132">
        <v>15558.421052631624</v>
      </c>
      <c r="AC143" s="132">
        <v>0</v>
      </c>
      <c r="AD143" s="132">
        <v>0</v>
      </c>
      <c r="AE143" s="132">
        <v>58809.82456140357</v>
      </c>
      <c r="AF143" s="132">
        <v>0</v>
      </c>
      <c r="AG143" s="132">
        <v>0</v>
      </c>
      <c r="AH143" s="132">
        <v>0</v>
      </c>
      <c r="AI143" s="132">
        <v>110000</v>
      </c>
      <c r="AJ143" s="132">
        <v>0</v>
      </c>
      <c r="AK143" s="132">
        <v>0</v>
      </c>
      <c r="AL143" s="132">
        <v>0</v>
      </c>
      <c r="AM143" s="132">
        <v>2892.4133000000002</v>
      </c>
      <c r="AN143" s="132">
        <v>0</v>
      </c>
      <c r="AO143" s="132">
        <v>0</v>
      </c>
      <c r="AP143" s="132">
        <v>0</v>
      </c>
      <c r="AQ143" s="132">
        <v>0</v>
      </c>
      <c r="AR143" s="132">
        <v>0</v>
      </c>
      <c r="AS143" s="132">
        <v>0</v>
      </c>
      <c r="AT143" s="132">
        <v>0</v>
      </c>
      <c r="AU143" s="132">
        <v>0</v>
      </c>
      <c r="AV143" s="132">
        <v>682354.8</v>
      </c>
      <c r="AW143" s="132">
        <v>159129.65737874105</v>
      </c>
      <c r="AX143" s="132">
        <v>112892.4133</v>
      </c>
      <c r="AY143" s="132">
        <v>111189.53044375649</v>
      </c>
      <c r="AZ143" s="453">
        <v>954376.87067874114</v>
      </c>
      <c r="BA143" s="453">
        <v>951484.45737874112</v>
      </c>
      <c r="BB143" s="453">
        <v>3500</v>
      </c>
      <c r="BC143" s="453">
        <v>861000</v>
      </c>
      <c r="BD143" s="453">
        <v>0</v>
      </c>
      <c r="BE143" s="453">
        <v>0</v>
      </c>
      <c r="BF143" s="453">
        <v>954376.87067874114</v>
      </c>
      <c r="BG143" s="453" t="s">
        <v>13</v>
      </c>
      <c r="BH143" s="453" t="s">
        <v>13</v>
      </c>
      <c r="BI143" s="453" t="s">
        <v>13</v>
      </c>
      <c r="BJ143" s="133" t="s">
        <v>13</v>
      </c>
      <c r="BK143" s="454" t="s">
        <v>13</v>
      </c>
      <c r="BL143" s="453">
        <v>954376.87067874114</v>
      </c>
      <c r="BM143" s="132">
        <v>954376.87067874114</v>
      </c>
      <c r="BN143" s="132">
        <v>0</v>
      </c>
      <c r="BO143" s="453">
        <v>863892.41330000001</v>
      </c>
      <c r="BP143" s="453">
        <v>751000</v>
      </c>
      <c r="BQ143" s="132">
        <v>841484.45737874112</v>
      </c>
      <c r="BR143" s="132">
        <v>3420.668525929842</v>
      </c>
      <c r="BS143" s="132">
        <v>3486.2985098425197</v>
      </c>
      <c r="BT143" s="133">
        <v>-1.8825118883936974E-2</v>
      </c>
      <c r="BU143" s="133">
        <v>3.8251188839369746E-3</v>
      </c>
      <c r="BV143" s="133">
        <v>0</v>
      </c>
      <c r="BW143" s="132">
        <v>3280.5345411998292</v>
      </c>
      <c r="BX143" s="453">
        <v>957657.40521994093</v>
      </c>
      <c r="BY143" s="453">
        <v>3881.1585037395971</v>
      </c>
      <c r="BZ143" s="453" t="s">
        <v>1187</v>
      </c>
      <c r="CA143" s="453">
        <v>3892.9162813818739</v>
      </c>
      <c r="CB143" s="133">
        <v>-9.5650185822677702E-3</v>
      </c>
      <c r="CC143" s="132">
        <v>0</v>
      </c>
      <c r="CD143" s="132">
        <v>957657.40521994093</v>
      </c>
      <c r="CE143" s="132">
        <v>0</v>
      </c>
      <c r="CF143" s="132">
        <v>957657.40521994093</v>
      </c>
      <c r="CG143" s="132">
        <f t="shared" si="4"/>
        <v>0</v>
      </c>
      <c r="CH143" s="132">
        <f t="shared" si="5"/>
        <v>0</v>
      </c>
      <c r="CI143" s="132">
        <v>0</v>
      </c>
      <c r="CJ143" s="132">
        <v>0</v>
      </c>
      <c r="CK143" s="132">
        <v>0</v>
      </c>
    </row>
    <row r="144" spans="1:89" ht="15" hidden="1" customHeight="1" x14ac:dyDescent="0.25">
      <c r="A144" s="135">
        <f>VLOOKUP(D144,'DfE No.'!C:E,3,FALSE)</f>
        <v>252</v>
      </c>
      <c r="B144" s="135" t="str">
        <f>VLOOKUP(D144,'Adjusted Factors 19-20'!C:F,4,FALSE)</f>
        <v>Recoupment Academy</v>
      </c>
      <c r="C144" s="135">
        <v>141373</v>
      </c>
      <c r="D144" s="135">
        <v>9352050</v>
      </c>
      <c r="E144" s="134" t="s">
        <v>261</v>
      </c>
      <c r="F144" s="452">
        <v>301</v>
      </c>
      <c r="G144" s="452">
        <v>301</v>
      </c>
      <c r="H144" s="452">
        <v>0</v>
      </c>
      <c r="I144" s="132">
        <v>834913.8</v>
      </c>
      <c r="J144" s="132">
        <v>0</v>
      </c>
      <c r="K144" s="132">
        <v>0</v>
      </c>
      <c r="L144" s="132">
        <v>32559.999999999967</v>
      </c>
      <c r="M144" s="132">
        <v>0</v>
      </c>
      <c r="N144" s="132">
        <v>60735.587188612102</v>
      </c>
      <c r="O144" s="132">
        <v>0</v>
      </c>
      <c r="P144" s="132">
        <v>1600.0000000000005</v>
      </c>
      <c r="Q144" s="132">
        <v>1920.0000000000005</v>
      </c>
      <c r="R144" s="132">
        <v>11520.000000000002</v>
      </c>
      <c r="S144" s="132">
        <v>39389.999999999985</v>
      </c>
      <c r="T144" s="132">
        <v>1680.0000000000005</v>
      </c>
      <c r="U144" s="132">
        <v>0</v>
      </c>
      <c r="V144" s="132">
        <v>0</v>
      </c>
      <c r="W144" s="132">
        <v>0</v>
      </c>
      <c r="X144" s="132">
        <v>0</v>
      </c>
      <c r="Y144" s="132">
        <v>0</v>
      </c>
      <c r="Z144" s="132">
        <v>0</v>
      </c>
      <c r="AA144" s="132">
        <v>0</v>
      </c>
      <c r="AB144" s="132">
        <v>6717.3166666666621</v>
      </c>
      <c r="AC144" s="132">
        <v>0</v>
      </c>
      <c r="AD144" s="132">
        <v>0</v>
      </c>
      <c r="AE144" s="132">
        <v>114013.74825174837</v>
      </c>
      <c r="AF144" s="132">
        <v>0</v>
      </c>
      <c r="AG144" s="132">
        <v>0</v>
      </c>
      <c r="AH144" s="132">
        <v>0</v>
      </c>
      <c r="AI144" s="132">
        <v>110000</v>
      </c>
      <c r="AJ144" s="132">
        <v>0</v>
      </c>
      <c r="AK144" s="132">
        <v>0</v>
      </c>
      <c r="AL144" s="132">
        <v>0</v>
      </c>
      <c r="AM144" s="132">
        <v>4427.6106</v>
      </c>
      <c r="AN144" s="132">
        <v>0</v>
      </c>
      <c r="AO144" s="132">
        <v>0</v>
      </c>
      <c r="AP144" s="132">
        <v>0</v>
      </c>
      <c r="AQ144" s="132">
        <v>0</v>
      </c>
      <c r="AR144" s="132">
        <v>0</v>
      </c>
      <c r="AS144" s="132">
        <v>0</v>
      </c>
      <c r="AT144" s="132">
        <v>0</v>
      </c>
      <c r="AU144" s="132">
        <v>0</v>
      </c>
      <c r="AV144" s="132">
        <v>834913.8</v>
      </c>
      <c r="AW144" s="132">
        <v>270136.65210702707</v>
      </c>
      <c r="AX144" s="132">
        <v>114427.6106</v>
      </c>
      <c r="AY144" s="132">
        <v>198715.5418460544</v>
      </c>
      <c r="AZ144" s="453">
        <v>1219478.0627070272</v>
      </c>
      <c r="BA144" s="453">
        <v>1215050.4521070272</v>
      </c>
      <c r="BB144" s="453">
        <v>3500</v>
      </c>
      <c r="BC144" s="453">
        <v>1053500</v>
      </c>
      <c r="BD144" s="453">
        <v>0</v>
      </c>
      <c r="BE144" s="453">
        <v>0</v>
      </c>
      <c r="BF144" s="453">
        <v>1219478.0627070272</v>
      </c>
      <c r="BG144" s="453" t="s">
        <v>13</v>
      </c>
      <c r="BH144" s="453" t="s">
        <v>13</v>
      </c>
      <c r="BI144" s="453" t="s">
        <v>13</v>
      </c>
      <c r="BJ144" s="133" t="s">
        <v>13</v>
      </c>
      <c r="BK144" s="454" t="s">
        <v>13</v>
      </c>
      <c r="BL144" s="453">
        <v>1219478.0627070272</v>
      </c>
      <c r="BM144" s="132">
        <v>1219478.0627070272</v>
      </c>
      <c r="BN144" s="132">
        <v>0</v>
      </c>
      <c r="BO144" s="453">
        <v>1057927.6106</v>
      </c>
      <c r="BP144" s="453">
        <v>943500</v>
      </c>
      <c r="BQ144" s="132">
        <v>1105050.4521070272</v>
      </c>
      <c r="BR144" s="132">
        <v>3671.2639604884625</v>
      </c>
      <c r="BS144" s="132">
        <v>3681.2780878048775</v>
      </c>
      <c r="BT144" s="133">
        <v>-2.7202854762831304E-3</v>
      </c>
      <c r="BU144" s="133">
        <v>0</v>
      </c>
      <c r="BV144" s="133">
        <v>0</v>
      </c>
      <c r="BW144" s="132">
        <v>0</v>
      </c>
      <c r="BX144" s="453">
        <v>1219478.0627070272</v>
      </c>
      <c r="BY144" s="453">
        <v>4036.7124654718509</v>
      </c>
      <c r="BZ144" s="453" t="s">
        <v>1187</v>
      </c>
      <c r="CA144" s="453">
        <v>4051.4221352392929</v>
      </c>
      <c r="CB144" s="133">
        <v>-6.9188156874145923E-3</v>
      </c>
      <c r="CC144" s="132">
        <v>0</v>
      </c>
      <c r="CD144" s="132">
        <v>1219478.0627070272</v>
      </c>
      <c r="CE144" s="132">
        <v>0</v>
      </c>
      <c r="CF144" s="132">
        <v>1219478.0627070272</v>
      </c>
      <c r="CG144" s="132">
        <f t="shared" si="4"/>
        <v>0</v>
      </c>
      <c r="CH144" s="132">
        <f t="shared" si="5"/>
        <v>0</v>
      </c>
      <c r="CI144" s="132">
        <v>0</v>
      </c>
      <c r="CJ144" s="132">
        <v>0</v>
      </c>
      <c r="CK144" s="132">
        <v>0</v>
      </c>
    </row>
    <row r="145" spans="1:89" ht="15" hidden="1" customHeight="1" x14ac:dyDescent="0.25">
      <c r="A145" s="135">
        <f>VLOOKUP(D145,'DfE No.'!C:E,3,FALSE)</f>
        <v>440</v>
      </c>
      <c r="B145" s="135" t="str">
        <f>VLOOKUP(D145,'Adjusted Factors 19-20'!C:F,4,FALSE)</f>
        <v>Recoupment Academy</v>
      </c>
      <c r="C145" s="135">
        <v>141406</v>
      </c>
      <c r="D145" s="135">
        <v>9352051</v>
      </c>
      <c r="E145" s="134" t="s">
        <v>541</v>
      </c>
      <c r="F145" s="452">
        <v>194</v>
      </c>
      <c r="G145" s="452">
        <v>194</v>
      </c>
      <c r="H145" s="452">
        <v>0</v>
      </c>
      <c r="I145" s="132">
        <v>538117.20000000007</v>
      </c>
      <c r="J145" s="132">
        <v>0</v>
      </c>
      <c r="K145" s="132">
        <v>0</v>
      </c>
      <c r="L145" s="132">
        <v>10999.999999999975</v>
      </c>
      <c r="M145" s="132">
        <v>0</v>
      </c>
      <c r="N145" s="132">
        <v>22140</v>
      </c>
      <c r="O145" s="132">
        <v>0</v>
      </c>
      <c r="P145" s="132">
        <v>21200.000000000015</v>
      </c>
      <c r="Q145" s="132">
        <v>239.99999999999991</v>
      </c>
      <c r="R145" s="132">
        <v>0</v>
      </c>
      <c r="S145" s="132">
        <v>780.00000000000273</v>
      </c>
      <c r="T145" s="132">
        <v>0</v>
      </c>
      <c r="U145" s="132">
        <v>0</v>
      </c>
      <c r="V145" s="132">
        <v>0</v>
      </c>
      <c r="W145" s="132">
        <v>0</v>
      </c>
      <c r="X145" s="132">
        <v>0</v>
      </c>
      <c r="Y145" s="132">
        <v>0</v>
      </c>
      <c r="Z145" s="132">
        <v>0</v>
      </c>
      <c r="AA145" s="132">
        <v>0</v>
      </c>
      <c r="AB145" s="132">
        <v>1827.6219512195153</v>
      </c>
      <c r="AC145" s="132">
        <v>0</v>
      </c>
      <c r="AD145" s="132">
        <v>0</v>
      </c>
      <c r="AE145" s="132">
        <v>58241.225000000006</v>
      </c>
      <c r="AF145" s="132">
        <v>0</v>
      </c>
      <c r="AG145" s="132">
        <v>0</v>
      </c>
      <c r="AH145" s="132">
        <v>0</v>
      </c>
      <c r="AI145" s="132">
        <v>110000</v>
      </c>
      <c r="AJ145" s="132">
        <v>0</v>
      </c>
      <c r="AK145" s="132">
        <v>0</v>
      </c>
      <c r="AL145" s="132">
        <v>0</v>
      </c>
      <c r="AM145" s="132">
        <v>3463.7010799999998</v>
      </c>
      <c r="AN145" s="132">
        <v>0</v>
      </c>
      <c r="AO145" s="132">
        <v>0</v>
      </c>
      <c r="AP145" s="132">
        <v>0</v>
      </c>
      <c r="AQ145" s="132">
        <v>0</v>
      </c>
      <c r="AR145" s="132">
        <v>0</v>
      </c>
      <c r="AS145" s="132">
        <v>0</v>
      </c>
      <c r="AT145" s="132">
        <v>0</v>
      </c>
      <c r="AU145" s="132">
        <v>0</v>
      </c>
      <c r="AV145" s="132">
        <v>538117.20000000007</v>
      </c>
      <c r="AW145" s="132">
        <v>115428.84695121952</v>
      </c>
      <c r="AX145" s="132">
        <v>113463.70108</v>
      </c>
      <c r="AY145" s="132">
        <v>95920.225000000006</v>
      </c>
      <c r="AZ145" s="453">
        <v>767009.74803121958</v>
      </c>
      <c r="BA145" s="453">
        <v>763546.04695121956</v>
      </c>
      <c r="BB145" s="453">
        <v>3500</v>
      </c>
      <c r="BC145" s="453">
        <v>679000</v>
      </c>
      <c r="BD145" s="453">
        <v>0</v>
      </c>
      <c r="BE145" s="453">
        <v>0</v>
      </c>
      <c r="BF145" s="453">
        <v>767009.74803121958</v>
      </c>
      <c r="BG145" s="453" t="s">
        <v>13</v>
      </c>
      <c r="BH145" s="453" t="s">
        <v>13</v>
      </c>
      <c r="BI145" s="453" t="s">
        <v>13</v>
      </c>
      <c r="BJ145" s="133" t="s">
        <v>13</v>
      </c>
      <c r="BK145" s="454" t="s">
        <v>13</v>
      </c>
      <c r="BL145" s="453">
        <v>767009.74803121958</v>
      </c>
      <c r="BM145" s="132">
        <v>767009.74803121958</v>
      </c>
      <c r="BN145" s="132">
        <v>0</v>
      </c>
      <c r="BO145" s="453">
        <v>682463.70108000003</v>
      </c>
      <c r="BP145" s="453">
        <v>569000</v>
      </c>
      <c r="BQ145" s="132">
        <v>653546.04695121956</v>
      </c>
      <c r="BR145" s="132">
        <v>3368.7940564495852</v>
      </c>
      <c r="BS145" s="132">
        <v>3206.4741035897432</v>
      </c>
      <c r="BT145" s="133">
        <v>5.0622567847381027E-2</v>
      </c>
      <c r="BU145" s="133">
        <v>-4.9679621276087858E-3</v>
      </c>
      <c r="BV145" s="133">
        <v>0</v>
      </c>
      <c r="BW145" s="132">
        <v>-3090.350530499682</v>
      </c>
      <c r="BX145" s="453">
        <v>763919.39750071988</v>
      </c>
      <c r="BY145" s="453">
        <v>3919.8747238181436</v>
      </c>
      <c r="BZ145" s="453" t="s">
        <v>1187</v>
      </c>
      <c r="CA145" s="453">
        <v>3937.7288530964943</v>
      </c>
      <c r="CB145" s="133">
        <v>3.9538987719377472E-2</v>
      </c>
      <c r="CC145" s="132">
        <v>0</v>
      </c>
      <c r="CD145" s="132">
        <v>763919.39750071988</v>
      </c>
      <c r="CE145" s="132">
        <v>0</v>
      </c>
      <c r="CF145" s="132">
        <v>763919.39750071988</v>
      </c>
      <c r="CG145" s="132">
        <f t="shared" si="4"/>
        <v>0</v>
      </c>
      <c r="CH145" s="132">
        <f t="shared" si="5"/>
        <v>0</v>
      </c>
      <c r="CI145" s="132">
        <v>0</v>
      </c>
      <c r="CJ145" s="132">
        <v>0</v>
      </c>
      <c r="CK145" s="132">
        <v>0</v>
      </c>
    </row>
    <row r="146" spans="1:89" ht="15" hidden="1" customHeight="1" x14ac:dyDescent="0.25">
      <c r="A146" s="135">
        <f>VLOOKUP(D146,'DfE No.'!C:E,3,FALSE)</f>
        <v>92</v>
      </c>
      <c r="B146" s="135" t="str">
        <f>VLOOKUP(D146,'Adjusted Factors 19-20'!C:F,4,FALSE)</f>
        <v>Recoupment Academy</v>
      </c>
      <c r="C146" s="135">
        <v>141702</v>
      </c>
      <c r="D146" s="135">
        <v>9352052</v>
      </c>
      <c r="E146" s="134" t="s">
        <v>199</v>
      </c>
      <c r="F146" s="452">
        <v>185</v>
      </c>
      <c r="G146" s="452">
        <v>185</v>
      </c>
      <c r="H146" s="452">
        <v>0</v>
      </c>
      <c r="I146" s="132">
        <v>513153.00000000006</v>
      </c>
      <c r="J146" s="132">
        <v>0</v>
      </c>
      <c r="K146" s="132">
        <v>0</v>
      </c>
      <c r="L146" s="132">
        <v>11880.000000000005</v>
      </c>
      <c r="M146" s="132">
        <v>0</v>
      </c>
      <c r="N146" s="132">
        <v>21060</v>
      </c>
      <c r="O146" s="132">
        <v>0</v>
      </c>
      <c r="P146" s="132">
        <v>200.00000000000017</v>
      </c>
      <c r="Q146" s="132">
        <v>240.00000000000023</v>
      </c>
      <c r="R146" s="132">
        <v>719.9999999999992</v>
      </c>
      <c r="S146" s="132">
        <v>0</v>
      </c>
      <c r="T146" s="132">
        <v>0</v>
      </c>
      <c r="U146" s="132">
        <v>0</v>
      </c>
      <c r="V146" s="132">
        <v>0</v>
      </c>
      <c r="W146" s="132">
        <v>0</v>
      </c>
      <c r="X146" s="132">
        <v>0</v>
      </c>
      <c r="Y146" s="132">
        <v>0</v>
      </c>
      <c r="Z146" s="132">
        <v>0</v>
      </c>
      <c r="AA146" s="132">
        <v>0</v>
      </c>
      <c r="AB146" s="132">
        <v>588.11728395061743</v>
      </c>
      <c r="AC146" s="132">
        <v>0</v>
      </c>
      <c r="AD146" s="132">
        <v>0</v>
      </c>
      <c r="AE146" s="132">
        <v>49943.018867924453</v>
      </c>
      <c r="AF146" s="132">
        <v>0</v>
      </c>
      <c r="AG146" s="132">
        <v>0</v>
      </c>
      <c r="AH146" s="132">
        <v>0</v>
      </c>
      <c r="AI146" s="132">
        <v>110000</v>
      </c>
      <c r="AJ146" s="132">
        <v>0</v>
      </c>
      <c r="AK146" s="132">
        <v>0</v>
      </c>
      <c r="AL146" s="132">
        <v>0</v>
      </c>
      <c r="AM146" s="132">
        <v>4358.2678999999998</v>
      </c>
      <c r="AN146" s="132">
        <v>0</v>
      </c>
      <c r="AO146" s="132">
        <v>0</v>
      </c>
      <c r="AP146" s="132">
        <v>0</v>
      </c>
      <c r="AQ146" s="132">
        <v>0</v>
      </c>
      <c r="AR146" s="132">
        <v>0</v>
      </c>
      <c r="AS146" s="132">
        <v>0</v>
      </c>
      <c r="AT146" s="132">
        <v>0</v>
      </c>
      <c r="AU146" s="132">
        <v>0</v>
      </c>
      <c r="AV146" s="132">
        <v>513153.00000000006</v>
      </c>
      <c r="AW146" s="132">
        <v>84631.136151875078</v>
      </c>
      <c r="AX146" s="132">
        <v>114358.26790000001</v>
      </c>
      <c r="AY146" s="132">
        <v>76992.01886792446</v>
      </c>
      <c r="AZ146" s="453">
        <v>712142.40405187511</v>
      </c>
      <c r="BA146" s="453">
        <v>707784.13615187514</v>
      </c>
      <c r="BB146" s="453">
        <v>3500</v>
      </c>
      <c r="BC146" s="453">
        <v>647500</v>
      </c>
      <c r="BD146" s="453">
        <v>0</v>
      </c>
      <c r="BE146" s="453">
        <v>0</v>
      </c>
      <c r="BF146" s="453">
        <v>712142.40405187511</v>
      </c>
      <c r="BG146" s="453" t="s">
        <v>13</v>
      </c>
      <c r="BH146" s="453" t="s">
        <v>13</v>
      </c>
      <c r="BI146" s="453" t="s">
        <v>13</v>
      </c>
      <c r="BJ146" s="133" t="s">
        <v>13</v>
      </c>
      <c r="BK146" s="454" t="s">
        <v>13</v>
      </c>
      <c r="BL146" s="453">
        <v>712142.40405187511</v>
      </c>
      <c r="BM146" s="132">
        <v>712142.40405187511</v>
      </c>
      <c r="BN146" s="132">
        <v>0</v>
      </c>
      <c r="BO146" s="453">
        <v>651858.26789999998</v>
      </c>
      <c r="BP146" s="453">
        <v>537500</v>
      </c>
      <c r="BQ146" s="132">
        <v>597784.13615187514</v>
      </c>
      <c r="BR146" s="132">
        <v>3231.2656008209465</v>
      </c>
      <c r="BS146" s="132">
        <v>3094.0334378378384</v>
      </c>
      <c r="BT146" s="133">
        <v>4.435380733280251E-2</v>
      </c>
      <c r="BU146" s="133">
        <v>-4.3527628963614395E-3</v>
      </c>
      <c r="BV146" s="133">
        <v>0</v>
      </c>
      <c r="BW146" s="132">
        <v>-2491.5048804396019</v>
      </c>
      <c r="BX146" s="453">
        <v>709650.89917143551</v>
      </c>
      <c r="BY146" s="453">
        <v>3812.3926014672193</v>
      </c>
      <c r="BZ146" s="453" t="s">
        <v>1187</v>
      </c>
      <c r="CA146" s="453">
        <v>3835.9508063320836</v>
      </c>
      <c r="CB146" s="133">
        <v>3.3481259833620935E-2</v>
      </c>
      <c r="CC146" s="132">
        <v>0</v>
      </c>
      <c r="CD146" s="132">
        <v>709650.89917143551</v>
      </c>
      <c r="CE146" s="132">
        <v>0</v>
      </c>
      <c r="CF146" s="132">
        <v>709650.89917143551</v>
      </c>
      <c r="CG146" s="132">
        <f t="shared" si="4"/>
        <v>0</v>
      </c>
      <c r="CH146" s="132">
        <f t="shared" si="5"/>
        <v>0</v>
      </c>
      <c r="CI146" s="132">
        <v>0</v>
      </c>
      <c r="CJ146" s="132">
        <v>0</v>
      </c>
      <c r="CK146" s="132">
        <v>0</v>
      </c>
    </row>
    <row r="147" spans="1:89" ht="15" hidden="1" customHeight="1" x14ac:dyDescent="0.25">
      <c r="A147" s="135">
        <f>VLOOKUP(D147,'DfE No.'!C:E,3,FALSE)</f>
        <v>59</v>
      </c>
      <c r="B147" s="135" t="str">
        <f>VLOOKUP(D147,'Adjusted Factors 19-20'!C:F,4,FALSE)</f>
        <v>Recoupment Academy</v>
      </c>
      <c r="C147" s="135">
        <v>141736</v>
      </c>
      <c r="D147" s="135">
        <v>9352053</v>
      </c>
      <c r="E147" s="134" t="s">
        <v>161</v>
      </c>
      <c r="F147" s="452">
        <v>392</v>
      </c>
      <c r="G147" s="452">
        <v>392</v>
      </c>
      <c r="H147" s="452">
        <v>0</v>
      </c>
      <c r="I147" s="132">
        <v>1087329.6000000001</v>
      </c>
      <c r="J147" s="132">
        <v>0</v>
      </c>
      <c r="K147" s="132">
        <v>0</v>
      </c>
      <c r="L147" s="132">
        <v>36080.000000000036</v>
      </c>
      <c r="M147" s="132">
        <v>0</v>
      </c>
      <c r="N147" s="132">
        <v>55152.357320099261</v>
      </c>
      <c r="O147" s="132">
        <v>0</v>
      </c>
      <c r="P147" s="132">
        <v>7274.2268041237139</v>
      </c>
      <c r="Q147" s="132">
        <v>1939.7938144329871</v>
      </c>
      <c r="R147" s="132">
        <v>44372.783505154686</v>
      </c>
      <c r="S147" s="132">
        <v>3940.2061855670163</v>
      </c>
      <c r="T147" s="132">
        <v>14851.546391752576</v>
      </c>
      <c r="U147" s="132">
        <v>1742.7835051546397</v>
      </c>
      <c r="V147" s="132">
        <v>0</v>
      </c>
      <c r="W147" s="132">
        <v>0</v>
      </c>
      <c r="X147" s="132">
        <v>0</v>
      </c>
      <c r="Y147" s="132">
        <v>0</v>
      </c>
      <c r="Z147" s="132">
        <v>0</v>
      </c>
      <c r="AA147" s="132">
        <v>0</v>
      </c>
      <c r="AB147" s="132">
        <v>3490.7204610951107</v>
      </c>
      <c r="AC147" s="132">
        <v>0</v>
      </c>
      <c r="AD147" s="132">
        <v>0</v>
      </c>
      <c r="AE147" s="132">
        <v>148207.72254335263</v>
      </c>
      <c r="AF147" s="132">
        <v>0</v>
      </c>
      <c r="AG147" s="132">
        <v>0</v>
      </c>
      <c r="AH147" s="132">
        <v>0</v>
      </c>
      <c r="AI147" s="132">
        <v>110000</v>
      </c>
      <c r="AJ147" s="132">
        <v>0</v>
      </c>
      <c r="AK147" s="132">
        <v>0</v>
      </c>
      <c r="AL147" s="132">
        <v>0</v>
      </c>
      <c r="AM147" s="132">
        <v>4454.1928200000002</v>
      </c>
      <c r="AN147" s="132">
        <v>0</v>
      </c>
      <c r="AO147" s="132">
        <v>0</v>
      </c>
      <c r="AP147" s="132">
        <v>0</v>
      </c>
      <c r="AQ147" s="132">
        <v>0</v>
      </c>
      <c r="AR147" s="132">
        <v>0</v>
      </c>
      <c r="AS147" s="132">
        <v>0</v>
      </c>
      <c r="AT147" s="132">
        <v>0</v>
      </c>
      <c r="AU147" s="132">
        <v>0</v>
      </c>
      <c r="AV147" s="132">
        <v>1087329.6000000001</v>
      </c>
      <c r="AW147" s="132">
        <v>317052.14053073263</v>
      </c>
      <c r="AX147" s="132">
        <v>114454.19282</v>
      </c>
      <c r="AY147" s="132">
        <v>240883.57130649508</v>
      </c>
      <c r="AZ147" s="453">
        <v>1518835.9333507328</v>
      </c>
      <c r="BA147" s="453">
        <v>1514381.7405307328</v>
      </c>
      <c r="BB147" s="453">
        <v>3500</v>
      </c>
      <c r="BC147" s="453">
        <v>1372000</v>
      </c>
      <c r="BD147" s="453">
        <v>0</v>
      </c>
      <c r="BE147" s="453">
        <v>0</v>
      </c>
      <c r="BF147" s="453">
        <v>1518835.9333507328</v>
      </c>
      <c r="BG147" s="453" t="s">
        <v>13</v>
      </c>
      <c r="BH147" s="453" t="s">
        <v>13</v>
      </c>
      <c r="BI147" s="453" t="s">
        <v>13</v>
      </c>
      <c r="BJ147" s="133" t="s">
        <v>13</v>
      </c>
      <c r="BK147" s="454" t="s">
        <v>13</v>
      </c>
      <c r="BL147" s="453">
        <v>1518835.9333507328</v>
      </c>
      <c r="BM147" s="132">
        <v>1518835.933350733</v>
      </c>
      <c r="BN147" s="132">
        <v>0</v>
      </c>
      <c r="BO147" s="453">
        <v>1376454.19282</v>
      </c>
      <c r="BP147" s="453">
        <v>1262000</v>
      </c>
      <c r="BQ147" s="132">
        <v>1404381.7405307328</v>
      </c>
      <c r="BR147" s="132">
        <v>3582.6064809457471</v>
      </c>
      <c r="BS147" s="132">
        <v>3483.0477404466496</v>
      </c>
      <c r="BT147" s="133">
        <v>2.8583800142323198E-2</v>
      </c>
      <c r="BU147" s="133">
        <v>-2.8051369697072144E-3</v>
      </c>
      <c r="BV147" s="133">
        <v>0</v>
      </c>
      <c r="BW147" s="132">
        <v>-3830.0069857209737</v>
      </c>
      <c r="BX147" s="453">
        <v>1515005.9263650118</v>
      </c>
      <c r="BY147" s="453">
        <v>3853.4482998597241</v>
      </c>
      <c r="BZ147" s="453" t="s">
        <v>1187</v>
      </c>
      <c r="CA147" s="453">
        <v>3864.8110366454384</v>
      </c>
      <c r="CB147" s="133">
        <v>2.6015551825309791E-2</v>
      </c>
      <c r="CC147" s="132">
        <v>0</v>
      </c>
      <c r="CD147" s="132">
        <v>1515005.9263650118</v>
      </c>
      <c r="CE147" s="132">
        <v>0</v>
      </c>
      <c r="CF147" s="132">
        <v>1515005.9263650118</v>
      </c>
      <c r="CG147" s="132">
        <f t="shared" si="4"/>
        <v>0</v>
      </c>
      <c r="CH147" s="132">
        <f t="shared" si="5"/>
        <v>0</v>
      </c>
      <c r="CI147" s="132">
        <v>0</v>
      </c>
      <c r="CJ147" s="132">
        <v>0</v>
      </c>
      <c r="CK147" s="132">
        <v>0</v>
      </c>
    </row>
    <row r="148" spans="1:89" ht="15" hidden="1" customHeight="1" x14ac:dyDescent="0.25">
      <c r="A148" s="135">
        <f>VLOOKUP(D148,'DfE No.'!C:E,3,FALSE)</f>
        <v>465</v>
      </c>
      <c r="B148" s="135" t="str">
        <f>VLOOKUP(D148,'Adjusted Factors 19-20'!C:F,4,FALSE)</f>
        <v>Recoupment Academy</v>
      </c>
      <c r="C148" s="135">
        <v>139485</v>
      </c>
      <c r="D148" s="135">
        <v>9352054</v>
      </c>
      <c r="E148" s="134" t="s">
        <v>1262</v>
      </c>
      <c r="F148" s="452">
        <v>203</v>
      </c>
      <c r="G148" s="452">
        <v>203</v>
      </c>
      <c r="H148" s="452">
        <v>0</v>
      </c>
      <c r="I148" s="132">
        <v>563081.4</v>
      </c>
      <c r="J148" s="132">
        <v>0</v>
      </c>
      <c r="K148" s="132">
        <v>0</v>
      </c>
      <c r="L148" s="132">
        <v>3520.0000000000009</v>
      </c>
      <c r="M148" s="132">
        <v>0</v>
      </c>
      <c r="N148" s="132">
        <v>6264</v>
      </c>
      <c r="O148" s="132">
        <v>0</v>
      </c>
      <c r="P148" s="132">
        <v>0</v>
      </c>
      <c r="Q148" s="132">
        <v>959.99999999999773</v>
      </c>
      <c r="R148" s="132">
        <v>0</v>
      </c>
      <c r="S148" s="132">
        <v>0</v>
      </c>
      <c r="T148" s="132">
        <v>0</v>
      </c>
      <c r="U148" s="132">
        <v>0</v>
      </c>
      <c r="V148" s="132">
        <v>0</v>
      </c>
      <c r="W148" s="132">
        <v>0</v>
      </c>
      <c r="X148" s="132">
        <v>0</v>
      </c>
      <c r="Y148" s="132">
        <v>0</v>
      </c>
      <c r="Z148" s="132">
        <v>0</v>
      </c>
      <c r="AA148" s="132">
        <v>0</v>
      </c>
      <c r="AB148" s="132">
        <v>594.00568181818164</v>
      </c>
      <c r="AC148" s="132">
        <v>0</v>
      </c>
      <c r="AD148" s="132">
        <v>0</v>
      </c>
      <c r="AE148" s="132">
        <v>55402.852272727359</v>
      </c>
      <c r="AF148" s="132">
        <v>0</v>
      </c>
      <c r="AG148" s="132">
        <v>0</v>
      </c>
      <c r="AH148" s="132">
        <v>0</v>
      </c>
      <c r="AI148" s="132">
        <v>110000</v>
      </c>
      <c r="AJ148" s="132">
        <v>0</v>
      </c>
      <c r="AK148" s="132">
        <v>0</v>
      </c>
      <c r="AL148" s="132">
        <v>0</v>
      </c>
      <c r="AM148" s="132">
        <v>4102.2977799999999</v>
      </c>
      <c r="AN148" s="132">
        <v>0</v>
      </c>
      <c r="AO148" s="132">
        <v>0</v>
      </c>
      <c r="AP148" s="132">
        <v>0</v>
      </c>
      <c r="AQ148" s="132">
        <v>0</v>
      </c>
      <c r="AR148" s="132">
        <v>0</v>
      </c>
      <c r="AS148" s="132">
        <v>0</v>
      </c>
      <c r="AT148" s="132">
        <v>0</v>
      </c>
      <c r="AU148" s="132">
        <v>0</v>
      </c>
      <c r="AV148" s="132">
        <v>563081.4</v>
      </c>
      <c r="AW148" s="132">
        <v>66740.857954545543</v>
      </c>
      <c r="AX148" s="132">
        <v>114102.29777999999</v>
      </c>
      <c r="AY148" s="132">
        <v>70773.852272727352</v>
      </c>
      <c r="AZ148" s="453">
        <v>743924.55573454557</v>
      </c>
      <c r="BA148" s="453">
        <v>739822.25795454555</v>
      </c>
      <c r="BB148" s="453">
        <v>3500</v>
      </c>
      <c r="BC148" s="453">
        <v>710500</v>
      </c>
      <c r="BD148" s="453">
        <v>0</v>
      </c>
      <c r="BE148" s="453">
        <v>0</v>
      </c>
      <c r="BF148" s="453">
        <v>743924.55573454557</v>
      </c>
      <c r="BG148" s="453" t="s">
        <v>13</v>
      </c>
      <c r="BH148" s="453" t="s">
        <v>13</v>
      </c>
      <c r="BI148" s="453" t="s">
        <v>13</v>
      </c>
      <c r="BJ148" s="133" t="s">
        <v>13</v>
      </c>
      <c r="BK148" s="454" t="s">
        <v>13</v>
      </c>
      <c r="BL148" s="453">
        <v>743924.55573454557</v>
      </c>
      <c r="BM148" s="132">
        <v>743924.55573454569</v>
      </c>
      <c r="BN148" s="132">
        <v>0</v>
      </c>
      <c r="BO148" s="453">
        <v>714602.29778000002</v>
      </c>
      <c r="BP148" s="453">
        <v>600500</v>
      </c>
      <c r="BQ148" s="132">
        <v>629822.25795454555</v>
      </c>
      <c r="BR148" s="132">
        <v>3102.5726992834757</v>
      </c>
      <c r="BS148" s="132">
        <v>2937.2045985576924</v>
      </c>
      <c r="BT148" s="133">
        <v>5.6301185422012109E-2</v>
      </c>
      <c r="BU148" s="133">
        <v>-5.5252463241156286E-3</v>
      </c>
      <c r="BV148" s="133">
        <v>0</v>
      </c>
      <c r="BW148" s="132">
        <v>-3294.4421190053513</v>
      </c>
      <c r="BX148" s="453">
        <v>740630.11361554021</v>
      </c>
      <c r="BY148" s="453">
        <v>3628.215841554385</v>
      </c>
      <c r="BZ148" s="453" t="s">
        <v>1187</v>
      </c>
      <c r="CA148" s="453">
        <v>3648.424205002661</v>
      </c>
      <c r="CB148" s="133">
        <v>4.6788839220324618E-2</v>
      </c>
      <c r="CC148" s="132">
        <v>0</v>
      </c>
      <c r="CD148" s="132">
        <v>740630.11361554021</v>
      </c>
      <c r="CE148" s="132">
        <v>0</v>
      </c>
      <c r="CF148" s="132">
        <v>740630.11361554021</v>
      </c>
      <c r="CG148" s="132">
        <f t="shared" si="4"/>
        <v>0</v>
      </c>
      <c r="CH148" s="132">
        <f t="shared" si="5"/>
        <v>0</v>
      </c>
      <c r="CI148" s="132">
        <v>0</v>
      </c>
      <c r="CJ148" s="132">
        <v>0</v>
      </c>
      <c r="CK148" s="132">
        <v>0</v>
      </c>
    </row>
    <row r="149" spans="1:89" ht="15" hidden="1" customHeight="1" x14ac:dyDescent="0.25">
      <c r="A149" s="135">
        <f>VLOOKUP(D149,'DfE No.'!C:E,3,FALSE)</f>
        <v>63</v>
      </c>
      <c r="B149" s="135" t="str">
        <f>VLOOKUP(D149,'Adjusted Factors 19-20'!C:F,4,FALSE)</f>
        <v>Recoupment Academy</v>
      </c>
      <c r="C149" s="135">
        <v>141983</v>
      </c>
      <c r="D149" s="135">
        <v>9352056</v>
      </c>
      <c r="E149" s="134" t="s">
        <v>1263</v>
      </c>
      <c r="F149" s="452">
        <v>194</v>
      </c>
      <c r="G149" s="452">
        <v>194</v>
      </c>
      <c r="H149" s="452">
        <v>0</v>
      </c>
      <c r="I149" s="132">
        <v>538117.20000000007</v>
      </c>
      <c r="J149" s="132">
        <v>0</v>
      </c>
      <c r="K149" s="132">
        <v>0</v>
      </c>
      <c r="L149" s="132">
        <v>23320.000000000015</v>
      </c>
      <c r="M149" s="132">
        <v>0</v>
      </c>
      <c r="N149" s="132">
        <v>45501.818181818184</v>
      </c>
      <c r="O149" s="132">
        <v>0</v>
      </c>
      <c r="P149" s="132">
        <v>12599.999999999996</v>
      </c>
      <c r="Q149" s="132">
        <v>2160.0000000000009</v>
      </c>
      <c r="R149" s="132">
        <v>12240.000000000007</v>
      </c>
      <c r="S149" s="132">
        <v>7020.0000000000027</v>
      </c>
      <c r="T149" s="132">
        <v>15960.000000000015</v>
      </c>
      <c r="U149" s="132">
        <v>4024.9999999999973</v>
      </c>
      <c r="V149" s="132">
        <v>0</v>
      </c>
      <c r="W149" s="132">
        <v>0</v>
      </c>
      <c r="X149" s="132">
        <v>0</v>
      </c>
      <c r="Y149" s="132">
        <v>0</v>
      </c>
      <c r="Z149" s="132">
        <v>0</v>
      </c>
      <c r="AA149" s="132">
        <v>0</v>
      </c>
      <c r="AB149" s="132">
        <v>5167.7586206896576</v>
      </c>
      <c r="AC149" s="132">
        <v>0</v>
      </c>
      <c r="AD149" s="132">
        <v>0</v>
      </c>
      <c r="AE149" s="132">
        <v>88253.439024390202</v>
      </c>
      <c r="AF149" s="132">
        <v>0</v>
      </c>
      <c r="AG149" s="132">
        <v>0</v>
      </c>
      <c r="AH149" s="132">
        <v>0</v>
      </c>
      <c r="AI149" s="132">
        <v>110000</v>
      </c>
      <c r="AJ149" s="132">
        <v>0</v>
      </c>
      <c r="AK149" s="132">
        <v>0</v>
      </c>
      <c r="AL149" s="132">
        <v>0</v>
      </c>
      <c r="AM149" s="132">
        <v>4441.7244199999996</v>
      </c>
      <c r="AN149" s="132">
        <v>0</v>
      </c>
      <c r="AO149" s="132">
        <v>0</v>
      </c>
      <c r="AP149" s="132">
        <v>0</v>
      </c>
      <c r="AQ149" s="132">
        <v>0</v>
      </c>
      <c r="AR149" s="132">
        <v>0</v>
      </c>
      <c r="AS149" s="132">
        <v>0</v>
      </c>
      <c r="AT149" s="132">
        <v>0</v>
      </c>
      <c r="AU149" s="132">
        <v>0</v>
      </c>
      <c r="AV149" s="132">
        <v>538117.20000000007</v>
      </c>
      <c r="AW149" s="132">
        <v>216248.01582689807</v>
      </c>
      <c r="AX149" s="132">
        <v>114441.72442</v>
      </c>
      <c r="AY149" s="132">
        <v>159665.8481152993</v>
      </c>
      <c r="AZ149" s="453">
        <v>868806.9402468981</v>
      </c>
      <c r="BA149" s="453">
        <v>864365.21582689811</v>
      </c>
      <c r="BB149" s="453">
        <v>3500</v>
      </c>
      <c r="BC149" s="453">
        <v>679000</v>
      </c>
      <c r="BD149" s="453">
        <v>0</v>
      </c>
      <c r="BE149" s="453">
        <v>0</v>
      </c>
      <c r="BF149" s="453">
        <v>868806.9402468981</v>
      </c>
      <c r="BG149" s="453" t="s">
        <v>13</v>
      </c>
      <c r="BH149" s="453" t="s">
        <v>13</v>
      </c>
      <c r="BI149" s="453" t="s">
        <v>13</v>
      </c>
      <c r="BJ149" s="133" t="s">
        <v>13</v>
      </c>
      <c r="BK149" s="454" t="s">
        <v>13</v>
      </c>
      <c r="BL149" s="453">
        <v>868806.9402468981</v>
      </c>
      <c r="BM149" s="132">
        <v>868806.9402468981</v>
      </c>
      <c r="BN149" s="132">
        <v>0</v>
      </c>
      <c r="BO149" s="453">
        <v>683441.72441999998</v>
      </c>
      <c r="BP149" s="453">
        <v>569000</v>
      </c>
      <c r="BQ149" s="132">
        <v>754365.21582689811</v>
      </c>
      <c r="BR149" s="132">
        <v>3888.4804939530832</v>
      </c>
      <c r="BS149" s="132">
        <v>3752.9339974093264</v>
      </c>
      <c r="BT149" s="133">
        <v>3.611747412486481E-2</v>
      </c>
      <c r="BU149" s="133">
        <v>-3.5444713934340952E-3</v>
      </c>
      <c r="BV149" s="133">
        <v>0</v>
      </c>
      <c r="BW149" s="132">
        <v>-2580.6204358811433</v>
      </c>
      <c r="BX149" s="453">
        <v>866226.3198110169</v>
      </c>
      <c r="BY149" s="453">
        <v>4442.1886360361696</v>
      </c>
      <c r="BZ149" s="453" t="s">
        <v>1187</v>
      </c>
      <c r="CA149" s="453">
        <v>4465.0841227372002</v>
      </c>
      <c r="CB149" s="133">
        <v>2.7542506941101941E-2</v>
      </c>
      <c r="CC149" s="132">
        <v>0</v>
      </c>
      <c r="CD149" s="132">
        <v>866226.3198110169</v>
      </c>
      <c r="CE149" s="132">
        <v>0</v>
      </c>
      <c r="CF149" s="132">
        <v>866226.3198110169</v>
      </c>
      <c r="CG149" s="132">
        <f t="shared" si="4"/>
        <v>0</v>
      </c>
      <c r="CH149" s="132">
        <f t="shared" si="5"/>
        <v>0</v>
      </c>
      <c r="CI149" s="132">
        <v>0</v>
      </c>
      <c r="CJ149" s="132">
        <v>0</v>
      </c>
      <c r="CK149" s="132">
        <v>0</v>
      </c>
    </row>
    <row r="150" spans="1:89" ht="15" hidden="1" customHeight="1" x14ac:dyDescent="0.25">
      <c r="A150" s="135">
        <f>VLOOKUP(D150,'DfE No.'!C:E,3,FALSE)</f>
        <v>70</v>
      </c>
      <c r="B150" s="135" t="str">
        <f>VLOOKUP(D150,'Adjusted Factors 19-20'!C:F,4,FALSE)</f>
        <v>Recoupment Academy</v>
      </c>
      <c r="C150" s="135">
        <v>141984</v>
      </c>
      <c r="D150" s="135">
        <v>9352057</v>
      </c>
      <c r="E150" s="134" t="s">
        <v>1264</v>
      </c>
      <c r="F150" s="452">
        <v>403</v>
      </c>
      <c r="G150" s="452">
        <v>403</v>
      </c>
      <c r="H150" s="452">
        <v>0</v>
      </c>
      <c r="I150" s="132">
        <v>1117841.4000000001</v>
      </c>
      <c r="J150" s="132">
        <v>0</v>
      </c>
      <c r="K150" s="132">
        <v>0</v>
      </c>
      <c r="L150" s="132">
        <v>60720.000000000087</v>
      </c>
      <c r="M150" s="132">
        <v>0</v>
      </c>
      <c r="N150" s="132">
        <v>117558.54271356782</v>
      </c>
      <c r="O150" s="132">
        <v>0</v>
      </c>
      <c r="P150" s="132">
        <v>3014.9625935162103</v>
      </c>
      <c r="Q150" s="132">
        <v>29667.231920199472</v>
      </c>
      <c r="R150" s="132">
        <v>5788.7281795511217</v>
      </c>
      <c r="S150" s="132">
        <v>0</v>
      </c>
      <c r="T150" s="132">
        <v>60359.5511221946</v>
      </c>
      <c r="U150" s="132">
        <v>39295.01246882791</v>
      </c>
      <c r="V150" s="132">
        <v>0</v>
      </c>
      <c r="W150" s="132">
        <v>0</v>
      </c>
      <c r="X150" s="132">
        <v>0</v>
      </c>
      <c r="Y150" s="132">
        <v>0</v>
      </c>
      <c r="Z150" s="132">
        <v>0</v>
      </c>
      <c r="AA150" s="132">
        <v>0</v>
      </c>
      <c r="AB150" s="132">
        <v>5414.2173913043416</v>
      </c>
      <c r="AC150" s="132">
        <v>0</v>
      </c>
      <c r="AD150" s="132">
        <v>0</v>
      </c>
      <c r="AE150" s="132">
        <v>160307.12574850317</v>
      </c>
      <c r="AF150" s="132">
        <v>0</v>
      </c>
      <c r="AG150" s="132">
        <v>0</v>
      </c>
      <c r="AH150" s="132">
        <v>0</v>
      </c>
      <c r="AI150" s="132">
        <v>110000</v>
      </c>
      <c r="AJ150" s="132">
        <v>0</v>
      </c>
      <c r="AK150" s="132">
        <v>0</v>
      </c>
      <c r="AL150" s="132">
        <v>0</v>
      </c>
      <c r="AM150" s="132">
        <v>3911.08158</v>
      </c>
      <c r="AN150" s="132">
        <v>0</v>
      </c>
      <c r="AO150" s="132">
        <v>0</v>
      </c>
      <c r="AP150" s="132">
        <v>0</v>
      </c>
      <c r="AQ150" s="132">
        <v>0</v>
      </c>
      <c r="AR150" s="132">
        <v>0</v>
      </c>
      <c r="AS150" s="132">
        <v>0</v>
      </c>
      <c r="AT150" s="132">
        <v>0</v>
      </c>
      <c r="AU150" s="132">
        <v>0</v>
      </c>
      <c r="AV150" s="132">
        <v>1117841.4000000001</v>
      </c>
      <c r="AW150" s="132">
        <v>482125.3721376647</v>
      </c>
      <c r="AX150" s="132">
        <v>113911.08158</v>
      </c>
      <c r="AY150" s="132">
        <v>328508.14024743176</v>
      </c>
      <c r="AZ150" s="453">
        <v>1713877.8537176647</v>
      </c>
      <c r="BA150" s="453">
        <v>1709966.7721376647</v>
      </c>
      <c r="BB150" s="453">
        <v>3500</v>
      </c>
      <c r="BC150" s="453">
        <v>1410500</v>
      </c>
      <c r="BD150" s="453">
        <v>0</v>
      </c>
      <c r="BE150" s="453">
        <v>0</v>
      </c>
      <c r="BF150" s="453">
        <v>1713877.8537176647</v>
      </c>
      <c r="BG150" s="453" t="s">
        <v>13</v>
      </c>
      <c r="BH150" s="453" t="s">
        <v>13</v>
      </c>
      <c r="BI150" s="453" t="s">
        <v>13</v>
      </c>
      <c r="BJ150" s="133" t="s">
        <v>13</v>
      </c>
      <c r="BK150" s="454" t="s">
        <v>13</v>
      </c>
      <c r="BL150" s="453">
        <v>1713877.8537176647</v>
      </c>
      <c r="BM150" s="132">
        <v>1713877.853717665</v>
      </c>
      <c r="BN150" s="132">
        <v>0</v>
      </c>
      <c r="BO150" s="453">
        <v>1414411.08158</v>
      </c>
      <c r="BP150" s="453">
        <v>1300500</v>
      </c>
      <c r="BQ150" s="132">
        <v>1599966.7721376647</v>
      </c>
      <c r="BR150" s="132">
        <v>3970.1408737907313</v>
      </c>
      <c r="BS150" s="132">
        <v>4027.9384701754389</v>
      </c>
      <c r="BT150" s="133">
        <v>-1.4349175592592928E-2</v>
      </c>
      <c r="BU150" s="133">
        <v>0</v>
      </c>
      <c r="BV150" s="133">
        <v>0</v>
      </c>
      <c r="BW150" s="132">
        <v>0</v>
      </c>
      <c r="BX150" s="453">
        <v>1713877.8537176647</v>
      </c>
      <c r="BY150" s="453">
        <v>4243.0937273887466</v>
      </c>
      <c r="BZ150" s="453" t="s">
        <v>1187</v>
      </c>
      <c r="CA150" s="453">
        <v>4252.7986444607068</v>
      </c>
      <c r="CB150" s="133">
        <v>-1.4008157998324E-2</v>
      </c>
      <c r="CC150" s="132">
        <v>0</v>
      </c>
      <c r="CD150" s="132">
        <v>1713877.8537176647</v>
      </c>
      <c r="CE150" s="132">
        <v>0</v>
      </c>
      <c r="CF150" s="132">
        <v>1713877.8537176647</v>
      </c>
      <c r="CG150" s="132">
        <f t="shared" si="4"/>
        <v>0</v>
      </c>
      <c r="CH150" s="132">
        <f t="shared" si="5"/>
        <v>0</v>
      </c>
      <c r="CI150" s="132">
        <v>0</v>
      </c>
      <c r="CJ150" s="132">
        <v>0</v>
      </c>
      <c r="CK150" s="132">
        <v>0</v>
      </c>
    </row>
    <row r="151" spans="1:89" ht="15" hidden="1" customHeight="1" x14ac:dyDescent="0.25">
      <c r="A151" s="135">
        <f>VLOOKUP(D151,'DfE No.'!C:E,3,FALSE)</f>
        <v>1</v>
      </c>
      <c r="B151" s="135" t="str">
        <f>VLOOKUP(D151,'Adjusted Factors 19-20'!C:F,4,FALSE)</f>
        <v>Recoupment Academy</v>
      </c>
      <c r="C151" s="135">
        <v>144211</v>
      </c>
      <c r="D151" s="135">
        <v>9352058</v>
      </c>
      <c r="E151" s="134" t="s">
        <v>1265</v>
      </c>
      <c r="F151" s="452">
        <v>105</v>
      </c>
      <c r="G151" s="452">
        <v>105</v>
      </c>
      <c r="H151" s="452">
        <v>0</v>
      </c>
      <c r="I151" s="132">
        <v>291249</v>
      </c>
      <c r="J151" s="132">
        <v>0</v>
      </c>
      <c r="K151" s="132">
        <v>0</v>
      </c>
      <c r="L151" s="132">
        <v>4840.0000000000109</v>
      </c>
      <c r="M151" s="132">
        <v>0</v>
      </c>
      <c r="N151" s="132">
        <v>7162.105263157895</v>
      </c>
      <c r="O151" s="132">
        <v>0</v>
      </c>
      <c r="P151" s="132">
        <v>0</v>
      </c>
      <c r="Q151" s="132">
        <v>0</v>
      </c>
      <c r="R151" s="132">
        <v>0</v>
      </c>
      <c r="S151" s="132">
        <v>0</v>
      </c>
      <c r="T151" s="132">
        <v>0</v>
      </c>
      <c r="U151" s="132">
        <v>0</v>
      </c>
      <c r="V151" s="132">
        <v>0</v>
      </c>
      <c r="W151" s="132">
        <v>0</v>
      </c>
      <c r="X151" s="132">
        <v>0</v>
      </c>
      <c r="Y151" s="132">
        <v>0</v>
      </c>
      <c r="Z151" s="132">
        <v>0</v>
      </c>
      <c r="AA151" s="132">
        <v>0</v>
      </c>
      <c r="AB151" s="132">
        <v>600.83333333333269</v>
      </c>
      <c r="AC151" s="132">
        <v>0</v>
      </c>
      <c r="AD151" s="132">
        <v>0</v>
      </c>
      <c r="AE151" s="132">
        <v>32442.5581395349</v>
      </c>
      <c r="AF151" s="132">
        <v>0</v>
      </c>
      <c r="AG151" s="132">
        <v>0</v>
      </c>
      <c r="AH151" s="132">
        <v>0</v>
      </c>
      <c r="AI151" s="132">
        <v>110000</v>
      </c>
      <c r="AJ151" s="132">
        <v>14953.271028037379</v>
      </c>
      <c r="AK151" s="132">
        <v>0</v>
      </c>
      <c r="AL151" s="132">
        <v>0</v>
      </c>
      <c r="AM151" s="132">
        <v>1635.5985800000001</v>
      </c>
      <c r="AN151" s="132">
        <v>0</v>
      </c>
      <c r="AO151" s="132">
        <v>0</v>
      </c>
      <c r="AP151" s="132">
        <v>0</v>
      </c>
      <c r="AQ151" s="132">
        <v>10775</v>
      </c>
      <c r="AR151" s="132">
        <v>0</v>
      </c>
      <c r="AS151" s="132">
        <v>0</v>
      </c>
      <c r="AT151" s="132">
        <v>0</v>
      </c>
      <c r="AU151" s="132">
        <v>0</v>
      </c>
      <c r="AV151" s="132">
        <v>291249</v>
      </c>
      <c r="AW151" s="132">
        <v>45045.496736026136</v>
      </c>
      <c r="AX151" s="132">
        <v>137363.86960803741</v>
      </c>
      <c r="AY151" s="132">
        <v>48442.610771113854</v>
      </c>
      <c r="AZ151" s="453">
        <v>473658.36634406354</v>
      </c>
      <c r="BA151" s="453">
        <v>472022.76776406355</v>
      </c>
      <c r="BB151" s="453">
        <v>3500</v>
      </c>
      <c r="BC151" s="453">
        <v>367500</v>
      </c>
      <c r="BD151" s="453">
        <v>0</v>
      </c>
      <c r="BE151" s="453">
        <v>0</v>
      </c>
      <c r="BF151" s="453">
        <v>473658.36634406354</v>
      </c>
      <c r="BG151" s="453" t="s">
        <v>13</v>
      </c>
      <c r="BH151" s="453" t="s">
        <v>13</v>
      </c>
      <c r="BI151" s="453" t="s">
        <v>13</v>
      </c>
      <c r="BJ151" s="133" t="s">
        <v>13</v>
      </c>
      <c r="BK151" s="454" t="s">
        <v>13</v>
      </c>
      <c r="BL151" s="453">
        <v>473658.36634406354</v>
      </c>
      <c r="BM151" s="132">
        <v>473658.36634406354</v>
      </c>
      <c r="BN151" s="132">
        <v>0</v>
      </c>
      <c r="BO151" s="453">
        <v>369135.59857999999</v>
      </c>
      <c r="BP151" s="453">
        <v>242546.72897196261</v>
      </c>
      <c r="BQ151" s="132">
        <v>347069.49673602614</v>
      </c>
      <c r="BR151" s="132">
        <v>3305.423778438344</v>
      </c>
      <c r="BS151" s="132">
        <v>3196.2618088975778</v>
      </c>
      <c r="BT151" s="133">
        <v>3.4153012508827386E-2</v>
      </c>
      <c r="BU151" s="133">
        <v>-3.3516844344825456E-3</v>
      </c>
      <c r="BV151" s="133">
        <v>0</v>
      </c>
      <c r="BW151" s="132">
        <v>-1124.8504001083688</v>
      </c>
      <c r="BX151" s="453">
        <v>472533.51594395516</v>
      </c>
      <c r="BY151" s="453">
        <v>4484.7420701329065</v>
      </c>
      <c r="BZ151" s="453" t="s">
        <v>1187</v>
      </c>
      <c r="CA151" s="453">
        <v>4500.3191994662393</v>
      </c>
      <c r="CB151" s="133">
        <v>2.828556431549778E-3</v>
      </c>
      <c r="CC151" s="132">
        <v>0</v>
      </c>
      <c r="CD151" s="132">
        <v>472533.51594395516</v>
      </c>
      <c r="CE151" s="132">
        <v>0</v>
      </c>
      <c r="CF151" s="132">
        <v>472533.51594395516</v>
      </c>
      <c r="CG151" s="132">
        <f t="shared" si="4"/>
        <v>0</v>
      </c>
      <c r="CH151" s="132">
        <f t="shared" si="5"/>
        <v>0</v>
      </c>
      <c r="CI151" s="132">
        <v>0</v>
      </c>
      <c r="CJ151" s="132">
        <v>0</v>
      </c>
      <c r="CK151" s="132">
        <v>0</v>
      </c>
    </row>
    <row r="152" spans="1:89" ht="15" hidden="1" customHeight="1" x14ac:dyDescent="0.25">
      <c r="A152" s="135">
        <f>VLOOKUP(D152,'DfE No.'!C:E,3,FALSE)</f>
        <v>295</v>
      </c>
      <c r="B152" s="135" t="str">
        <f>VLOOKUP(D152,'Adjusted Factors 19-20'!C:F,4,FALSE)</f>
        <v>Recoupment Academy</v>
      </c>
      <c r="C152" s="135">
        <v>141985</v>
      </c>
      <c r="D152" s="135">
        <v>9352059</v>
      </c>
      <c r="E152" s="134" t="s">
        <v>536</v>
      </c>
      <c r="F152" s="452">
        <v>389</v>
      </c>
      <c r="G152" s="452">
        <v>389</v>
      </c>
      <c r="H152" s="452">
        <v>0</v>
      </c>
      <c r="I152" s="132">
        <v>1079008.2000000002</v>
      </c>
      <c r="J152" s="132">
        <v>0</v>
      </c>
      <c r="K152" s="132">
        <v>0</v>
      </c>
      <c r="L152" s="132">
        <v>22879.999999999975</v>
      </c>
      <c r="M152" s="132">
        <v>0</v>
      </c>
      <c r="N152" s="132">
        <v>54343.880597014926</v>
      </c>
      <c r="O152" s="132">
        <v>0</v>
      </c>
      <c r="P152" s="132">
        <v>14072.351421188614</v>
      </c>
      <c r="Q152" s="132">
        <v>26053.953488372052</v>
      </c>
      <c r="R152" s="132">
        <v>20626.046511627857</v>
      </c>
      <c r="S152" s="132">
        <v>16072.635658914674</v>
      </c>
      <c r="T152" s="132">
        <v>2955.1937984496089</v>
      </c>
      <c r="U152" s="132">
        <v>0</v>
      </c>
      <c r="V152" s="132">
        <v>0</v>
      </c>
      <c r="W152" s="132">
        <v>0</v>
      </c>
      <c r="X152" s="132">
        <v>0</v>
      </c>
      <c r="Y152" s="132">
        <v>0</v>
      </c>
      <c r="Z152" s="132">
        <v>0</v>
      </c>
      <c r="AA152" s="132">
        <v>0</v>
      </c>
      <c r="AB152" s="132">
        <v>8273.4218289085475</v>
      </c>
      <c r="AC152" s="132">
        <v>0</v>
      </c>
      <c r="AD152" s="132">
        <v>0</v>
      </c>
      <c r="AE152" s="132">
        <v>114956.53012048188</v>
      </c>
      <c r="AF152" s="132">
        <v>0</v>
      </c>
      <c r="AG152" s="132">
        <v>0</v>
      </c>
      <c r="AH152" s="132">
        <v>0</v>
      </c>
      <c r="AI152" s="132">
        <v>110000</v>
      </c>
      <c r="AJ152" s="132">
        <v>0</v>
      </c>
      <c r="AK152" s="132">
        <v>0</v>
      </c>
      <c r="AL152" s="132">
        <v>0</v>
      </c>
      <c r="AM152" s="132">
        <v>5988.0615200000002</v>
      </c>
      <c r="AN152" s="132">
        <v>0</v>
      </c>
      <c r="AO152" s="132">
        <v>0</v>
      </c>
      <c r="AP152" s="132">
        <v>0</v>
      </c>
      <c r="AQ152" s="132">
        <v>0</v>
      </c>
      <c r="AR152" s="132">
        <v>0</v>
      </c>
      <c r="AS152" s="132">
        <v>0</v>
      </c>
      <c r="AT152" s="132">
        <v>0</v>
      </c>
      <c r="AU152" s="132">
        <v>0</v>
      </c>
      <c r="AV152" s="132">
        <v>1079008.2000000002</v>
      </c>
      <c r="AW152" s="132">
        <v>280234.01342495816</v>
      </c>
      <c r="AX152" s="132">
        <v>115988.06152</v>
      </c>
      <c r="AY152" s="132">
        <v>203457.56085826573</v>
      </c>
      <c r="AZ152" s="453">
        <v>1475230.2749449583</v>
      </c>
      <c r="BA152" s="453">
        <v>1469242.2134249583</v>
      </c>
      <c r="BB152" s="453">
        <v>3500</v>
      </c>
      <c r="BC152" s="453">
        <v>1361500</v>
      </c>
      <c r="BD152" s="453">
        <v>0</v>
      </c>
      <c r="BE152" s="453">
        <v>0</v>
      </c>
      <c r="BF152" s="453">
        <v>1475230.2749449583</v>
      </c>
      <c r="BG152" s="453" t="s">
        <v>13</v>
      </c>
      <c r="BH152" s="453" t="s">
        <v>13</v>
      </c>
      <c r="BI152" s="453" t="s">
        <v>13</v>
      </c>
      <c r="BJ152" s="133" t="s">
        <v>13</v>
      </c>
      <c r="BK152" s="454" t="s">
        <v>13</v>
      </c>
      <c r="BL152" s="453">
        <v>1475230.2749449583</v>
      </c>
      <c r="BM152" s="132">
        <v>1475230.2749449585</v>
      </c>
      <c r="BN152" s="132">
        <v>0</v>
      </c>
      <c r="BO152" s="453">
        <v>1367488.06152</v>
      </c>
      <c r="BP152" s="453">
        <v>1251500</v>
      </c>
      <c r="BQ152" s="132">
        <v>1359242.2134249583</v>
      </c>
      <c r="BR152" s="132">
        <v>3494.1959214009212</v>
      </c>
      <c r="BS152" s="132">
        <v>3479.0234745049506</v>
      </c>
      <c r="BT152" s="133">
        <v>4.3611223112340518E-3</v>
      </c>
      <c r="BU152" s="133">
        <v>-4.2798876859426952E-4</v>
      </c>
      <c r="BV152" s="133">
        <v>0</v>
      </c>
      <c r="BW152" s="132">
        <v>-579.21437640516911</v>
      </c>
      <c r="BX152" s="453">
        <v>1474651.0605685532</v>
      </c>
      <c r="BY152" s="453">
        <v>3775.4832880425533</v>
      </c>
      <c r="BZ152" s="453" t="s">
        <v>1187</v>
      </c>
      <c r="CA152" s="453">
        <v>3790.8767623870262</v>
      </c>
      <c r="CB152" s="133">
        <v>6.6581244567602837E-3</v>
      </c>
      <c r="CC152" s="132">
        <v>0</v>
      </c>
      <c r="CD152" s="132">
        <v>1474651.0605685532</v>
      </c>
      <c r="CE152" s="132">
        <v>0</v>
      </c>
      <c r="CF152" s="132">
        <v>1474651.0605685532</v>
      </c>
      <c r="CG152" s="132">
        <f t="shared" si="4"/>
        <v>0</v>
      </c>
      <c r="CH152" s="132">
        <f t="shared" si="5"/>
        <v>0</v>
      </c>
      <c r="CI152" s="132">
        <v>0</v>
      </c>
      <c r="CJ152" s="132">
        <v>0</v>
      </c>
      <c r="CK152" s="132">
        <v>0</v>
      </c>
    </row>
    <row r="153" spans="1:89" ht="15" hidden="1" customHeight="1" x14ac:dyDescent="0.25">
      <c r="A153" s="135">
        <f>VLOOKUP(D153,'DfE No.'!C:E,3,FALSE)</f>
        <v>402</v>
      </c>
      <c r="B153" s="135" t="str">
        <f>VLOOKUP(D153,'Adjusted Factors 19-20'!C:F,4,FALSE)</f>
        <v>Recoupment Academy</v>
      </c>
      <c r="C153" s="135">
        <v>143359</v>
      </c>
      <c r="D153" s="135">
        <v>9352060</v>
      </c>
      <c r="E153" s="134" t="s">
        <v>1266</v>
      </c>
      <c r="F153" s="452">
        <v>164</v>
      </c>
      <c r="G153" s="452">
        <v>164</v>
      </c>
      <c r="H153" s="452">
        <v>0</v>
      </c>
      <c r="I153" s="132">
        <v>454903.2</v>
      </c>
      <c r="J153" s="132">
        <v>0</v>
      </c>
      <c r="K153" s="132">
        <v>0</v>
      </c>
      <c r="L153" s="132">
        <v>7480.0000000000109</v>
      </c>
      <c r="M153" s="132">
        <v>0</v>
      </c>
      <c r="N153" s="132">
        <v>13452.151898734179</v>
      </c>
      <c r="O153" s="132">
        <v>0</v>
      </c>
      <c r="P153" s="132">
        <v>200.00000000000014</v>
      </c>
      <c r="Q153" s="132">
        <v>0</v>
      </c>
      <c r="R153" s="132">
        <v>360.00000000000023</v>
      </c>
      <c r="S153" s="132">
        <v>0</v>
      </c>
      <c r="T153" s="132">
        <v>0</v>
      </c>
      <c r="U153" s="132">
        <v>0</v>
      </c>
      <c r="V153" s="132">
        <v>0</v>
      </c>
      <c r="W153" s="132">
        <v>0</v>
      </c>
      <c r="X153" s="132">
        <v>0</v>
      </c>
      <c r="Y153" s="132">
        <v>0</v>
      </c>
      <c r="Z153" s="132">
        <v>0</v>
      </c>
      <c r="AA153" s="132">
        <v>0</v>
      </c>
      <c r="AB153" s="132">
        <v>0</v>
      </c>
      <c r="AC153" s="132">
        <v>0</v>
      </c>
      <c r="AD153" s="132">
        <v>0</v>
      </c>
      <c r="AE153" s="132">
        <v>46690.800000000076</v>
      </c>
      <c r="AF153" s="132">
        <v>0</v>
      </c>
      <c r="AG153" s="132">
        <v>0</v>
      </c>
      <c r="AH153" s="132">
        <v>0</v>
      </c>
      <c r="AI153" s="132">
        <v>110000</v>
      </c>
      <c r="AJ153" s="132">
        <v>0</v>
      </c>
      <c r="AK153" s="132">
        <v>0</v>
      </c>
      <c r="AL153" s="132">
        <v>0</v>
      </c>
      <c r="AM153" s="132">
        <v>12747.569519999999</v>
      </c>
      <c r="AN153" s="132">
        <v>0</v>
      </c>
      <c r="AO153" s="132">
        <v>0</v>
      </c>
      <c r="AP153" s="132">
        <v>0</v>
      </c>
      <c r="AQ153" s="132">
        <v>0</v>
      </c>
      <c r="AR153" s="132">
        <v>0</v>
      </c>
      <c r="AS153" s="132">
        <v>0</v>
      </c>
      <c r="AT153" s="132">
        <v>0</v>
      </c>
      <c r="AU153" s="132">
        <v>0</v>
      </c>
      <c r="AV153" s="132">
        <v>454903.2</v>
      </c>
      <c r="AW153" s="132">
        <v>68182.95189873426</v>
      </c>
      <c r="AX153" s="132">
        <v>122747.56952</v>
      </c>
      <c r="AY153" s="132">
        <v>67435.875949367168</v>
      </c>
      <c r="AZ153" s="453">
        <v>645833.72141873429</v>
      </c>
      <c r="BA153" s="453">
        <v>633086.15189873427</v>
      </c>
      <c r="BB153" s="453">
        <v>3500</v>
      </c>
      <c r="BC153" s="453">
        <v>574000</v>
      </c>
      <c r="BD153" s="453">
        <v>0</v>
      </c>
      <c r="BE153" s="453">
        <v>0</v>
      </c>
      <c r="BF153" s="453">
        <v>645833.72141873429</v>
      </c>
      <c r="BG153" s="453" t="s">
        <v>13</v>
      </c>
      <c r="BH153" s="453" t="s">
        <v>13</v>
      </c>
      <c r="BI153" s="453" t="s">
        <v>13</v>
      </c>
      <c r="BJ153" s="133" t="s">
        <v>13</v>
      </c>
      <c r="BK153" s="454" t="s">
        <v>13</v>
      </c>
      <c r="BL153" s="453">
        <v>645833.72141873429</v>
      </c>
      <c r="BM153" s="132">
        <v>645833.72141873429</v>
      </c>
      <c r="BN153" s="132">
        <v>0</v>
      </c>
      <c r="BO153" s="453">
        <v>586747.56952000002</v>
      </c>
      <c r="BP153" s="453">
        <v>464000</v>
      </c>
      <c r="BQ153" s="132">
        <v>523086.15189873427</v>
      </c>
      <c r="BR153" s="132">
        <v>3189.549706699599</v>
      </c>
      <c r="BS153" s="132">
        <v>3028.2945528662422</v>
      </c>
      <c r="BT153" s="133">
        <v>5.3249494399655053E-2</v>
      </c>
      <c r="BU153" s="133">
        <v>-5.2257616067472677E-3</v>
      </c>
      <c r="BV153" s="133">
        <v>0</v>
      </c>
      <c r="BW153" s="132">
        <v>-2595.3238469596076</v>
      </c>
      <c r="BX153" s="453">
        <v>643238.39757177467</v>
      </c>
      <c r="BY153" s="453">
        <v>3844.4562686083818</v>
      </c>
      <c r="BZ153" s="453" t="s">
        <v>1187</v>
      </c>
      <c r="CA153" s="453">
        <v>3922.1853510474066</v>
      </c>
      <c r="CB153" s="133">
        <v>2.9883316554487394E-2</v>
      </c>
      <c r="CC153" s="132">
        <v>0</v>
      </c>
      <c r="CD153" s="132">
        <v>643238.39757177467</v>
      </c>
      <c r="CE153" s="132">
        <v>0</v>
      </c>
      <c r="CF153" s="132">
        <v>643238.39757177467</v>
      </c>
      <c r="CG153" s="132">
        <f t="shared" si="4"/>
        <v>0</v>
      </c>
      <c r="CH153" s="132">
        <f t="shared" si="5"/>
        <v>0</v>
      </c>
      <c r="CI153" s="132">
        <v>0</v>
      </c>
      <c r="CJ153" s="132">
        <v>0</v>
      </c>
      <c r="CK153" s="132">
        <v>0</v>
      </c>
    </row>
    <row r="154" spans="1:89" ht="15" hidden="1" customHeight="1" x14ac:dyDescent="0.25">
      <c r="A154" s="135">
        <f>VLOOKUP(D154,'DfE No.'!C:E,3,FALSE)</f>
        <v>6</v>
      </c>
      <c r="B154" s="135" t="str">
        <f>VLOOKUP(D154,'Adjusted Factors 19-20'!C:F,4,FALSE)</f>
        <v>Recoupment Academy</v>
      </c>
      <c r="C154" s="135">
        <v>143492</v>
      </c>
      <c r="D154" s="135">
        <v>9352063</v>
      </c>
      <c r="E154" s="134" t="s">
        <v>97</v>
      </c>
      <c r="F154" s="452">
        <v>359</v>
      </c>
      <c r="G154" s="452">
        <v>359</v>
      </c>
      <c r="H154" s="452">
        <v>0</v>
      </c>
      <c r="I154" s="132">
        <v>995794.20000000007</v>
      </c>
      <c r="J154" s="132">
        <v>0</v>
      </c>
      <c r="K154" s="132">
        <v>0</v>
      </c>
      <c r="L154" s="132">
        <v>18040.00000000004</v>
      </c>
      <c r="M154" s="132">
        <v>0</v>
      </c>
      <c r="N154" s="132">
        <v>44945.195530726254</v>
      </c>
      <c r="O154" s="132">
        <v>0</v>
      </c>
      <c r="P154" s="132">
        <v>15599.999999999969</v>
      </c>
      <c r="Q154" s="132">
        <v>0</v>
      </c>
      <c r="R154" s="132">
        <v>719.99999999999955</v>
      </c>
      <c r="S154" s="132">
        <v>0</v>
      </c>
      <c r="T154" s="132">
        <v>14700.000000000005</v>
      </c>
      <c r="U154" s="132">
        <v>0</v>
      </c>
      <c r="V154" s="132">
        <v>0</v>
      </c>
      <c r="W154" s="132">
        <v>0</v>
      </c>
      <c r="X154" s="132">
        <v>0</v>
      </c>
      <c r="Y154" s="132">
        <v>0</v>
      </c>
      <c r="Z154" s="132">
        <v>0</v>
      </c>
      <c r="AA154" s="132">
        <v>0</v>
      </c>
      <c r="AB154" s="132">
        <v>1738.7304075235104</v>
      </c>
      <c r="AC154" s="132">
        <v>0</v>
      </c>
      <c r="AD154" s="132">
        <v>0</v>
      </c>
      <c r="AE154" s="132">
        <v>101013.05696202548</v>
      </c>
      <c r="AF154" s="132">
        <v>0</v>
      </c>
      <c r="AG154" s="132">
        <v>0</v>
      </c>
      <c r="AH154" s="132">
        <v>0</v>
      </c>
      <c r="AI154" s="132">
        <v>110000</v>
      </c>
      <c r="AJ154" s="132">
        <v>0</v>
      </c>
      <c r="AK154" s="132">
        <v>0</v>
      </c>
      <c r="AL154" s="132">
        <v>0</v>
      </c>
      <c r="AM154" s="132">
        <v>7003.4593999999997</v>
      </c>
      <c r="AN154" s="132">
        <v>0</v>
      </c>
      <c r="AO154" s="132">
        <v>0</v>
      </c>
      <c r="AP154" s="132">
        <v>0</v>
      </c>
      <c r="AQ154" s="132">
        <v>0</v>
      </c>
      <c r="AR154" s="132">
        <v>0</v>
      </c>
      <c r="AS154" s="132">
        <v>0</v>
      </c>
      <c r="AT154" s="132">
        <v>0</v>
      </c>
      <c r="AU154" s="132">
        <v>0</v>
      </c>
      <c r="AV154" s="132">
        <v>995794.20000000007</v>
      </c>
      <c r="AW154" s="132">
        <v>196756.98290027527</v>
      </c>
      <c r="AX154" s="132">
        <v>117003.45939999999</v>
      </c>
      <c r="AY154" s="132">
        <v>158014.65472738861</v>
      </c>
      <c r="AZ154" s="453">
        <v>1309554.6423002754</v>
      </c>
      <c r="BA154" s="453">
        <v>1302551.1829002753</v>
      </c>
      <c r="BB154" s="453">
        <v>3500</v>
      </c>
      <c r="BC154" s="453">
        <v>1256500</v>
      </c>
      <c r="BD154" s="453">
        <v>0</v>
      </c>
      <c r="BE154" s="453">
        <v>0</v>
      </c>
      <c r="BF154" s="453">
        <v>1309554.6423002754</v>
      </c>
      <c r="BG154" s="453" t="s">
        <v>13</v>
      </c>
      <c r="BH154" s="453" t="s">
        <v>13</v>
      </c>
      <c r="BI154" s="453" t="s">
        <v>13</v>
      </c>
      <c r="BJ154" s="133" t="s">
        <v>13</v>
      </c>
      <c r="BK154" s="454" t="s">
        <v>13</v>
      </c>
      <c r="BL154" s="453">
        <v>1309554.6423002754</v>
      </c>
      <c r="BM154" s="132">
        <v>1309554.6423002754</v>
      </c>
      <c r="BN154" s="132">
        <v>0</v>
      </c>
      <c r="BO154" s="453">
        <v>1263503.4594000001</v>
      </c>
      <c r="BP154" s="453">
        <v>1146500</v>
      </c>
      <c r="BQ154" s="132">
        <v>1192551.1829002753</v>
      </c>
      <c r="BR154" s="132">
        <v>3321.8695902514633</v>
      </c>
      <c r="BS154" s="132">
        <v>3206.7869019444443</v>
      </c>
      <c r="BT154" s="133">
        <v>3.5887226630880363E-2</v>
      </c>
      <c r="BU154" s="133">
        <v>-3.5218755260426953E-3</v>
      </c>
      <c r="BV154" s="133">
        <v>0</v>
      </c>
      <c r="BW154" s="132">
        <v>-4054.511646282077</v>
      </c>
      <c r="BX154" s="453">
        <v>1305500.1306539932</v>
      </c>
      <c r="BY154" s="453">
        <v>3616.9823711810395</v>
      </c>
      <c r="BZ154" s="453" t="s">
        <v>1187</v>
      </c>
      <c r="CA154" s="453">
        <v>3636.4906146350786</v>
      </c>
      <c r="CB154" s="133">
        <v>2.9765402411428221E-2</v>
      </c>
      <c r="CC154" s="132">
        <v>0</v>
      </c>
      <c r="CD154" s="132">
        <v>1305500.1306539932</v>
      </c>
      <c r="CE154" s="132">
        <v>0</v>
      </c>
      <c r="CF154" s="132">
        <v>1305500.1306539932</v>
      </c>
      <c r="CG154" s="132">
        <f t="shared" si="4"/>
        <v>0</v>
      </c>
      <c r="CH154" s="132">
        <f t="shared" si="5"/>
        <v>0</v>
      </c>
      <c r="CI154" s="132">
        <v>0</v>
      </c>
      <c r="CJ154" s="132">
        <v>0</v>
      </c>
      <c r="CK154" s="132">
        <v>0</v>
      </c>
    </row>
    <row r="155" spans="1:89" ht="15" hidden="1" customHeight="1" x14ac:dyDescent="0.25">
      <c r="A155" s="135">
        <f>VLOOKUP(D155,'DfE No.'!C:E,3,FALSE)</f>
        <v>7</v>
      </c>
      <c r="B155" s="135" t="str">
        <f>VLOOKUP(D155,'Adjusted Factors 19-20'!C:F,4,FALSE)</f>
        <v>Recoupment Academy</v>
      </c>
      <c r="C155" s="135">
        <v>143491</v>
      </c>
      <c r="D155" s="135">
        <v>9352064</v>
      </c>
      <c r="E155" s="134" t="s">
        <v>99</v>
      </c>
      <c r="F155" s="452">
        <v>57</v>
      </c>
      <c r="G155" s="452">
        <v>57</v>
      </c>
      <c r="H155" s="452">
        <v>0</v>
      </c>
      <c r="I155" s="132">
        <v>158106.6</v>
      </c>
      <c r="J155" s="132">
        <v>0</v>
      </c>
      <c r="K155" s="132">
        <v>0</v>
      </c>
      <c r="L155" s="132">
        <v>6159.9999999999927</v>
      </c>
      <c r="M155" s="132">
        <v>0</v>
      </c>
      <c r="N155" s="132">
        <v>8347.1186440677957</v>
      </c>
      <c r="O155" s="132">
        <v>0</v>
      </c>
      <c r="P155" s="132">
        <v>2200.0000000000014</v>
      </c>
      <c r="Q155" s="132">
        <v>0</v>
      </c>
      <c r="R155" s="132">
        <v>0</v>
      </c>
      <c r="S155" s="132">
        <v>0</v>
      </c>
      <c r="T155" s="132">
        <v>1259.9999999999995</v>
      </c>
      <c r="U155" s="132">
        <v>0</v>
      </c>
      <c r="V155" s="132">
        <v>0</v>
      </c>
      <c r="W155" s="132">
        <v>0</v>
      </c>
      <c r="X155" s="132">
        <v>0</v>
      </c>
      <c r="Y155" s="132">
        <v>0</v>
      </c>
      <c r="Z155" s="132">
        <v>0</v>
      </c>
      <c r="AA155" s="132">
        <v>0</v>
      </c>
      <c r="AB155" s="132">
        <v>0</v>
      </c>
      <c r="AC155" s="132">
        <v>0</v>
      </c>
      <c r="AD155" s="132">
        <v>0</v>
      </c>
      <c r="AE155" s="132">
        <v>9446.5945945945859</v>
      </c>
      <c r="AF155" s="132">
        <v>0</v>
      </c>
      <c r="AG155" s="132">
        <v>0</v>
      </c>
      <c r="AH155" s="132">
        <v>0</v>
      </c>
      <c r="AI155" s="132">
        <v>110000</v>
      </c>
      <c r="AJ155" s="132">
        <v>0</v>
      </c>
      <c r="AK155" s="132">
        <v>0</v>
      </c>
      <c r="AL155" s="132">
        <v>0</v>
      </c>
      <c r="AM155" s="132">
        <v>909.77418</v>
      </c>
      <c r="AN155" s="132">
        <v>0</v>
      </c>
      <c r="AO155" s="132">
        <v>0</v>
      </c>
      <c r="AP155" s="132">
        <v>0</v>
      </c>
      <c r="AQ155" s="132">
        <v>0</v>
      </c>
      <c r="AR155" s="132">
        <v>0</v>
      </c>
      <c r="AS155" s="132">
        <v>0</v>
      </c>
      <c r="AT155" s="132">
        <v>0</v>
      </c>
      <c r="AU155" s="132">
        <v>0</v>
      </c>
      <c r="AV155" s="132">
        <v>158106.6</v>
      </c>
      <c r="AW155" s="132">
        <v>27413.713238662374</v>
      </c>
      <c r="AX155" s="132">
        <v>110909.77417999999</v>
      </c>
      <c r="AY155" s="132">
        <v>28429.153916628478</v>
      </c>
      <c r="AZ155" s="453">
        <v>296430.08741866238</v>
      </c>
      <c r="BA155" s="453">
        <v>295520.31323866238</v>
      </c>
      <c r="BB155" s="453">
        <v>3500</v>
      </c>
      <c r="BC155" s="453">
        <v>199500</v>
      </c>
      <c r="BD155" s="453">
        <v>0</v>
      </c>
      <c r="BE155" s="453">
        <v>0</v>
      </c>
      <c r="BF155" s="453">
        <v>296430.08741866238</v>
      </c>
      <c r="BG155" s="453" t="s">
        <v>13</v>
      </c>
      <c r="BH155" s="453" t="s">
        <v>13</v>
      </c>
      <c r="BI155" s="453" t="s">
        <v>13</v>
      </c>
      <c r="BJ155" s="133" t="s">
        <v>13</v>
      </c>
      <c r="BK155" s="454" t="s">
        <v>13</v>
      </c>
      <c r="BL155" s="453">
        <v>296430.08741866238</v>
      </c>
      <c r="BM155" s="132">
        <v>296430.08741866238</v>
      </c>
      <c r="BN155" s="132">
        <v>0</v>
      </c>
      <c r="BO155" s="453">
        <v>200409.77418000001</v>
      </c>
      <c r="BP155" s="453">
        <v>89500.000000000015</v>
      </c>
      <c r="BQ155" s="132">
        <v>185520.31323866238</v>
      </c>
      <c r="BR155" s="132">
        <v>3254.7423375203925</v>
      </c>
      <c r="BS155" s="132">
        <v>3140.459727586207</v>
      </c>
      <c r="BT155" s="133">
        <v>3.6390407726076601E-2</v>
      </c>
      <c r="BU155" s="133">
        <v>-3.5712563601362972E-3</v>
      </c>
      <c r="BV155" s="133">
        <v>0</v>
      </c>
      <c r="BW155" s="132">
        <v>-639.27704622596616</v>
      </c>
      <c r="BX155" s="453">
        <v>295790.81037243642</v>
      </c>
      <c r="BY155" s="453">
        <v>5173.3515121480068</v>
      </c>
      <c r="BZ155" s="453" t="s">
        <v>1187</v>
      </c>
      <c r="CA155" s="453">
        <v>5189.3124626743229</v>
      </c>
      <c r="CB155" s="133">
        <v>2.7106722315853871E-2</v>
      </c>
      <c r="CC155" s="132">
        <v>0</v>
      </c>
      <c r="CD155" s="132">
        <v>295790.81037243642</v>
      </c>
      <c r="CE155" s="132">
        <v>0</v>
      </c>
      <c r="CF155" s="132">
        <v>295790.81037243642</v>
      </c>
      <c r="CG155" s="132">
        <f t="shared" si="4"/>
        <v>0</v>
      </c>
      <c r="CH155" s="132">
        <f t="shared" si="5"/>
        <v>0</v>
      </c>
      <c r="CI155" s="132">
        <v>0</v>
      </c>
      <c r="CJ155" s="132">
        <v>0</v>
      </c>
      <c r="CK155" s="132">
        <v>0</v>
      </c>
    </row>
    <row r="156" spans="1:89" ht="15" hidden="1" customHeight="1" x14ac:dyDescent="0.25">
      <c r="A156" s="135">
        <f>VLOOKUP(D156,'DfE No.'!C:E,3,FALSE)</f>
        <v>64</v>
      </c>
      <c r="B156" s="135" t="str">
        <f>VLOOKUP(D156,'Adjusted Factors 19-20'!C:F,4,FALSE)</f>
        <v>Recoupment Academy</v>
      </c>
      <c r="C156" s="135">
        <v>142016</v>
      </c>
      <c r="D156" s="135">
        <v>9352065</v>
      </c>
      <c r="E156" s="134" t="s">
        <v>532</v>
      </c>
      <c r="F156" s="452">
        <v>402</v>
      </c>
      <c r="G156" s="452">
        <v>402</v>
      </c>
      <c r="H156" s="452">
        <v>0</v>
      </c>
      <c r="I156" s="132">
        <v>1115067.6000000001</v>
      </c>
      <c r="J156" s="132">
        <v>0</v>
      </c>
      <c r="K156" s="132">
        <v>0</v>
      </c>
      <c r="L156" s="132">
        <v>56760.000000000051</v>
      </c>
      <c r="M156" s="132">
        <v>0</v>
      </c>
      <c r="N156" s="132">
        <v>110940.14742014742</v>
      </c>
      <c r="O156" s="132">
        <v>0</v>
      </c>
      <c r="P156" s="132">
        <v>1407.0000000000002</v>
      </c>
      <c r="Q156" s="132">
        <v>18572.400000000001</v>
      </c>
      <c r="R156" s="132">
        <v>9768.6</v>
      </c>
      <c r="S156" s="132">
        <v>1175.8499999999999</v>
      </c>
      <c r="T156" s="132">
        <v>69224.399999999994</v>
      </c>
      <c r="U156" s="132">
        <v>38717.625000000007</v>
      </c>
      <c r="V156" s="132">
        <v>0</v>
      </c>
      <c r="W156" s="132">
        <v>0</v>
      </c>
      <c r="X156" s="132">
        <v>0</v>
      </c>
      <c r="Y156" s="132">
        <v>0</v>
      </c>
      <c r="Z156" s="132">
        <v>0</v>
      </c>
      <c r="AA156" s="132">
        <v>0</v>
      </c>
      <c r="AB156" s="132">
        <v>6639.4460641399319</v>
      </c>
      <c r="AC156" s="132">
        <v>0</v>
      </c>
      <c r="AD156" s="132">
        <v>0</v>
      </c>
      <c r="AE156" s="132">
        <v>179365.52212389364</v>
      </c>
      <c r="AF156" s="132">
        <v>0</v>
      </c>
      <c r="AG156" s="132">
        <v>0</v>
      </c>
      <c r="AH156" s="132">
        <v>0</v>
      </c>
      <c r="AI156" s="132">
        <v>110000</v>
      </c>
      <c r="AJ156" s="132">
        <v>0</v>
      </c>
      <c r="AK156" s="132">
        <v>0</v>
      </c>
      <c r="AL156" s="132">
        <v>0</v>
      </c>
      <c r="AM156" s="132">
        <v>7282.8333200000006</v>
      </c>
      <c r="AN156" s="132">
        <v>0</v>
      </c>
      <c r="AO156" s="132">
        <v>0</v>
      </c>
      <c r="AP156" s="132">
        <v>0</v>
      </c>
      <c r="AQ156" s="132">
        <v>0</v>
      </c>
      <c r="AR156" s="132">
        <v>0</v>
      </c>
      <c r="AS156" s="132">
        <v>0</v>
      </c>
      <c r="AT156" s="132">
        <v>0</v>
      </c>
      <c r="AU156" s="132">
        <v>0</v>
      </c>
      <c r="AV156" s="132">
        <v>1115067.6000000001</v>
      </c>
      <c r="AW156" s="132">
        <v>492570.99060818099</v>
      </c>
      <c r="AX156" s="132">
        <v>117282.83332000001</v>
      </c>
      <c r="AY156" s="132">
        <v>342647.53333396732</v>
      </c>
      <c r="AZ156" s="453">
        <v>1724921.4239281809</v>
      </c>
      <c r="BA156" s="453">
        <v>1717638.590608181</v>
      </c>
      <c r="BB156" s="453">
        <v>3500</v>
      </c>
      <c r="BC156" s="453">
        <v>1407000</v>
      </c>
      <c r="BD156" s="453">
        <v>0</v>
      </c>
      <c r="BE156" s="453">
        <v>0</v>
      </c>
      <c r="BF156" s="453">
        <v>1724921.4239281809</v>
      </c>
      <c r="BG156" s="453" t="s">
        <v>13</v>
      </c>
      <c r="BH156" s="453" t="s">
        <v>13</v>
      </c>
      <c r="BI156" s="453" t="s">
        <v>13</v>
      </c>
      <c r="BJ156" s="133" t="s">
        <v>13</v>
      </c>
      <c r="BK156" s="454" t="s">
        <v>13</v>
      </c>
      <c r="BL156" s="453">
        <v>1724921.4239281809</v>
      </c>
      <c r="BM156" s="132">
        <v>1724921.4239281812</v>
      </c>
      <c r="BN156" s="132">
        <v>0</v>
      </c>
      <c r="BO156" s="453">
        <v>1414282.83332</v>
      </c>
      <c r="BP156" s="453">
        <v>1297000</v>
      </c>
      <c r="BQ156" s="132">
        <v>1607638.590608181</v>
      </c>
      <c r="BR156" s="132">
        <v>3999.1009716621415</v>
      </c>
      <c r="BS156" s="132">
        <v>4077.7248053921567</v>
      </c>
      <c r="BT156" s="133">
        <v>-1.9281299617386474E-2</v>
      </c>
      <c r="BU156" s="133">
        <v>4.2812996173864741E-3</v>
      </c>
      <c r="BV156" s="133">
        <v>0</v>
      </c>
      <c r="BW156" s="132">
        <v>7018.1005829513751</v>
      </c>
      <c r="BX156" s="453">
        <v>1731939.5245111324</v>
      </c>
      <c r="BY156" s="453">
        <v>4290.1907741072946</v>
      </c>
      <c r="BZ156" s="453" t="s">
        <v>1187</v>
      </c>
      <c r="CA156" s="453">
        <v>4308.3072749033145</v>
      </c>
      <c r="CB156" s="133">
        <v>-1.2942454776359247E-2</v>
      </c>
      <c r="CC156" s="132">
        <v>0</v>
      </c>
      <c r="CD156" s="132">
        <v>1731939.5245111324</v>
      </c>
      <c r="CE156" s="132">
        <v>0</v>
      </c>
      <c r="CF156" s="132">
        <v>1731939.5245111324</v>
      </c>
      <c r="CG156" s="132">
        <f t="shared" si="4"/>
        <v>0</v>
      </c>
      <c r="CH156" s="132">
        <f t="shared" si="5"/>
        <v>0</v>
      </c>
      <c r="CI156" s="132">
        <v>0</v>
      </c>
      <c r="CJ156" s="132">
        <v>0</v>
      </c>
      <c r="CK156" s="132">
        <v>0</v>
      </c>
    </row>
    <row r="157" spans="1:89" ht="15" hidden="1" customHeight="1" x14ac:dyDescent="0.25">
      <c r="A157" s="135">
        <f>VLOOKUP(D157,'DfE No.'!C:E,3,FALSE)</f>
        <v>15</v>
      </c>
      <c r="B157" s="135" t="str">
        <f>VLOOKUP(D157,'Adjusted Factors 19-20'!C:F,4,FALSE)</f>
        <v>Recoupment Academy</v>
      </c>
      <c r="C157" s="135">
        <v>144443</v>
      </c>
      <c r="D157" s="135">
        <v>9352067</v>
      </c>
      <c r="E157" s="134" t="s">
        <v>114</v>
      </c>
      <c r="F157" s="452">
        <v>214</v>
      </c>
      <c r="G157" s="452">
        <v>214</v>
      </c>
      <c r="H157" s="452">
        <v>0</v>
      </c>
      <c r="I157" s="132">
        <v>593593.20000000007</v>
      </c>
      <c r="J157" s="132">
        <v>0</v>
      </c>
      <c r="K157" s="132">
        <v>0</v>
      </c>
      <c r="L157" s="132">
        <v>21120.000000000022</v>
      </c>
      <c r="M157" s="132">
        <v>0</v>
      </c>
      <c r="N157" s="132">
        <v>37985</v>
      </c>
      <c r="O157" s="132">
        <v>0</v>
      </c>
      <c r="P157" s="132">
        <v>17160.377358490561</v>
      </c>
      <c r="Q157" s="132">
        <v>0</v>
      </c>
      <c r="R157" s="132">
        <v>0</v>
      </c>
      <c r="S157" s="132">
        <v>0</v>
      </c>
      <c r="T157" s="132">
        <v>0</v>
      </c>
      <c r="U157" s="132">
        <v>0</v>
      </c>
      <c r="V157" s="132">
        <v>0</v>
      </c>
      <c r="W157" s="132">
        <v>0</v>
      </c>
      <c r="X157" s="132">
        <v>0</v>
      </c>
      <c r="Y157" s="132">
        <v>0</v>
      </c>
      <c r="Z157" s="132">
        <v>0</v>
      </c>
      <c r="AA157" s="132">
        <v>0</v>
      </c>
      <c r="AB157" s="132">
        <v>7034.6808510638248</v>
      </c>
      <c r="AC157" s="132">
        <v>0</v>
      </c>
      <c r="AD157" s="132">
        <v>0</v>
      </c>
      <c r="AE157" s="132">
        <v>86008.764044943775</v>
      </c>
      <c r="AF157" s="132">
        <v>0</v>
      </c>
      <c r="AG157" s="132">
        <v>0</v>
      </c>
      <c r="AH157" s="132">
        <v>0</v>
      </c>
      <c r="AI157" s="132">
        <v>110000</v>
      </c>
      <c r="AJ157" s="132">
        <v>0</v>
      </c>
      <c r="AK157" s="132">
        <v>0</v>
      </c>
      <c r="AL157" s="132">
        <v>0</v>
      </c>
      <c r="AM157" s="132">
        <v>4383.4602000000004</v>
      </c>
      <c r="AN157" s="132">
        <v>0</v>
      </c>
      <c r="AO157" s="132">
        <v>0</v>
      </c>
      <c r="AP157" s="132">
        <v>0</v>
      </c>
      <c r="AQ157" s="132">
        <v>0</v>
      </c>
      <c r="AR157" s="132">
        <v>0</v>
      </c>
      <c r="AS157" s="132">
        <v>0</v>
      </c>
      <c r="AT157" s="132">
        <v>0</v>
      </c>
      <c r="AU157" s="132">
        <v>0</v>
      </c>
      <c r="AV157" s="132">
        <v>593593.20000000007</v>
      </c>
      <c r="AW157" s="132">
        <v>169308.8222544982</v>
      </c>
      <c r="AX157" s="132">
        <v>114383.4602</v>
      </c>
      <c r="AY157" s="132">
        <v>134140.45272418906</v>
      </c>
      <c r="AZ157" s="453">
        <v>877285.48245449818</v>
      </c>
      <c r="BA157" s="453">
        <v>872902.02225449821</v>
      </c>
      <c r="BB157" s="453">
        <v>3500</v>
      </c>
      <c r="BC157" s="453">
        <v>749000</v>
      </c>
      <c r="BD157" s="453">
        <v>0</v>
      </c>
      <c r="BE157" s="453">
        <v>0</v>
      </c>
      <c r="BF157" s="453">
        <v>877285.48245449818</v>
      </c>
      <c r="BG157" s="453" t="s">
        <v>13</v>
      </c>
      <c r="BH157" s="453" t="s">
        <v>13</v>
      </c>
      <c r="BI157" s="453" t="s">
        <v>13</v>
      </c>
      <c r="BJ157" s="133" t="s">
        <v>13</v>
      </c>
      <c r="BK157" s="454" t="s">
        <v>13</v>
      </c>
      <c r="BL157" s="453">
        <v>877285.48245449818</v>
      </c>
      <c r="BM157" s="132">
        <v>877285.48245449818</v>
      </c>
      <c r="BN157" s="132">
        <v>0</v>
      </c>
      <c r="BO157" s="453">
        <v>753383.46019999997</v>
      </c>
      <c r="BP157" s="453">
        <v>639000</v>
      </c>
      <c r="BQ157" s="132">
        <v>762902.02225449821</v>
      </c>
      <c r="BR157" s="132">
        <v>3564.962720815412</v>
      </c>
      <c r="BS157" s="132">
        <v>3343.8078191588784</v>
      </c>
      <c r="BT157" s="133">
        <v>6.6138640022728429E-2</v>
      </c>
      <c r="BU157" s="133">
        <v>-6.4906675575025063E-3</v>
      </c>
      <c r="BV157" s="133">
        <v>0</v>
      </c>
      <c r="BW157" s="132">
        <v>-4644.5586150922763</v>
      </c>
      <c r="BX157" s="453">
        <v>872640.92383940588</v>
      </c>
      <c r="BY157" s="453">
        <v>4057.2778674738593</v>
      </c>
      <c r="BZ157" s="453" t="s">
        <v>1187</v>
      </c>
      <c r="CA157" s="453">
        <v>4077.761326352364</v>
      </c>
      <c r="CB157" s="133">
        <v>5.1546942529992146E-2</v>
      </c>
      <c r="CC157" s="132">
        <v>0</v>
      </c>
      <c r="CD157" s="132">
        <v>872640.92383940588</v>
      </c>
      <c r="CE157" s="132">
        <v>0</v>
      </c>
      <c r="CF157" s="132">
        <v>872640.92383940588</v>
      </c>
      <c r="CG157" s="132">
        <f t="shared" si="4"/>
        <v>0</v>
      </c>
      <c r="CH157" s="132">
        <f t="shared" si="5"/>
        <v>0</v>
      </c>
      <c r="CI157" s="132">
        <v>0</v>
      </c>
      <c r="CJ157" s="132">
        <v>0</v>
      </c>
      <c r="CK157" s="132">
        <v>0</v>
      </c>
    </row>
    <row r="158" spans="1:89" ht="15" hidden="1" customHeight="1" x14ac:dyDescent="0.25">
      <c r="A158" s="135">
        <f>VLOOKUP(D158,'DfE No.'!C:E,3,FALSE)</f>
        <v>219</v>
      </c>
      <c r="B158" s="135" t="str">
        <f>VLOOKUP(D158,'Adjusted Factors 19-20'!C:F,4,FALSE)</f>
        <v>Recoupment Academy</v>
      </c>
      <c r="C158" s="135">
        <v>146021</v>
      </c>
      <c r="D158" s="135">
        <v>9352069</v>
      </c>
      <c r="E158" s="134" t="s">
        <v>238</v>
      </c>
      <c r="F158" s="452">
        <v>427</v>
      </c>
      <c r="G158" s="452">
        <v>427</v>
      </c>
      <c r="H158" s="452">
        <v>0</v>
      </c>
      <c r="I158" s="132">
        <v>1184412.6000000001</v>
      </c>
      <c r="J158" s="132">
        <v>0</v>
      </c>
      <c r="K158" s="132">
        <v>0</v>
      </c>
      <c r="L158" s="132">
        <v>19800.000000000055</v>
      </c>
      <c r="M158" s="132">
        <v>0</v>
      </c>
      <c r="N158" s="132">
        <v>40224.029484029488</v>
      </c>
      <c r="O158" s="132">
        <v>0</v>
      </c>
      <c r="P158" s="132">
        <v>200.9411764705884</v>
      </c>
      <c r="Q158" s="132">
        <v>241.12941176470608</v>
      </c>
      <c r="R158" s="132">
        <v>2893.5529411764696</v>
      </c>
      <c r="S158" s="132">
        <v>7444.8705882352988</v>
      </c>
      <c r="T158" s="132">
        <v>0</v>
      </c>
      <c r="U158" s="132">
        <v>0</v>
      </c>
      <c r="V158" s="132">
        <v>0</v>
      </c>
      <c r="W158" s="132">
        <v>0</v>
      </c>
      <c r="X158" s="132">
        <v>0</v>
      </c>
      <c r="Y158" s="132">
        <v>0</v>
      </c>
      <c r="Z158" s="132">
        <v>0</v>
      </c>
      <c r="AA158" s="132">
        <v>0</v>
      </c>
      <c r="AB158" s="132">
        <v>1198.3923705722068</v>
      </c>
      <c r="AC158" s="132">
        <v>0</v>
      </c>
      <c r="AD158" s="132">
        <v>0</v>
      </c>
      <c r="AE158" s="132">
        <v>118364.4000000001</v>
      </c>
      <c r="AF158" s="132">
        <v>0</v>
      </c>
      <c r="AG158" s="132">
        <v>0</v>
      </c>
      <c r="AH158" s="132">
        <v>0</v>
      </c>
      <c r="AI158" s="132">
        <v>110000</v>
      </c>
      <c r="AJ158" s="132">
        <v>0</v>
      </c>
      <c r="AK158" s="132">
        <v>0</v>
      </c>
      <c r="AL158" s="132">
        <v>0</v>
      </c>
      <c r="AM158" s="132">
        <v>7222.9441200000001</v>
      </c>
      <c r="AN158" s="132">
        <v>0</v>
      </c>
      <c r="AO158" s="132">
        <v>0</v>
      </c>
      <c r="AP158" s="132">
        <v>0</v>
      </c>
      <c r="AQ158" s="132">
        <v>0</v>
      </c>
      <c r="AR158" s="132">
        <v>0</v>
      </c>
      <c r="AS158" s="132">
        <v>0</v>
      </c>
      <c r="AT158" s="132">
        <v>0</v>
      </c>
      <c r="AU158" s="132">
        <v>0</v>
      </c>
      <c r="AV158" s="132">
        <v>1184412.6000000001</v>
      </c>
      <c r="AW158" s="132">
        <v>190367.31597224891</v>
      </c>
      <c r="AX158" s="132">
        <v>117222.94412</v>
      </c>
      <c r="AY158" s="132">
        <v>163765.6618008384</v>
      </c>
      <c r="AZ158" s="453">
        <v>1492002.8600922492</v>
      </c>
      <c r="BA158" s="453">
        <v>1484779.9159722491</v>
      </c>
      <c r="BB158" s="453">
        <v>3500</v>
      </c>
      <c r="BC158" s="453">
        <v>1494500</v>
      </c>
      <c r="BD158" s="453">
        <v>9720.0840277508833</v>
      </c>
      <c r="BE158" s="453">
        <v>0</v>
      </c>
      <c r="BF158" s="453">
        <v>1501722.9441200001</v>
      </c>
      <c r="BG158" s="453" t="s">
        <v>13</v>
      </c>
      <c r="BH158" s="453" t="s">
        <v>13</v>
      </c>
      <c r="BI158" s="453" t="s">
        <v>13</v>
      </c>
      <c r="BJ158" s="133" t="s">
        <v>13</v>
      </c>
      <c r="BK158" s="454" t="s">
        <v>13</v>
      </c>
      <c r="BL158" s="453">
        <v>1501722.9441200001</v>
      </c>
      <c r="BM158" s="132">
        <v>1501722.9441200001</v>
      </c>
      <c r="BN158" s="132">
        <v>0</v>
      </c>
      <c r="BO158" s="453">
        <v>1501722.9441200001</v>
      </c>
      <c r="BP158" s="453">
        <v>1384500</v>
      </c>
      <c r="BQ158" s="132">
        <v>1384500</v>
      </c>
      <c r="BR158" s="132">
        <v>3242.3887587822014</v>
      </c>
      <c r="BS158" s="132">
        <v>3078.2467491400494</v>
      </c>
      <c r="BT158" s="133">
        <v>5.3323213835280554E-2</v>
      </c>
      <c r="BU158" s="133">
        <v>-5.2329962331170779E-3</v>
      </c>
      <c r="BV158" s="133">
        <v>0</v>
      </c>
      <c r="BW158" s="132">
        <v>0</v>
      </c>
      <c r="BX158" s="453">
        <v>1501722.9441200001</v>
      </c>
      <c r="BY158" s="453">
        <v>3500</v>
      </c>
      <c r="BZ158" s="453" t="s">
        <v>1187</v>
      </c>
      <c r="CA158" s="453">
        <v>3516.9155600000004</v>
      </c>
      <c r="CB158" s="133">
        <v>3.0164344797007914E-2</v>
      </c>
      <c r="CC158" s="132">
        <v>0</v>
      </c>
      <c r="CD158" s="132">
        <v>1501722.9441200001</v>
      </c>
      <c r="CE158" s="132">
        <v>0</v>
      </c>
      <c r="CF158" s="132">
        <v>1501722.9441200001</v>
      </c>
      <c r="CG158" s="132">
        <f t="shared" si="4"/>
        <v>0</v>
      </c>
      <c r="CH158" s="132">
        <f t="shared" si="5"/>
        <v>0</v>
      </c>
      <c r="CI158" s="132">
        <v>9720.0840277508833</v>
      </c>
      <c r="CJ158" s="132">
        <v>135209.21999999994</v>
      </c>
      <c r="CK158" s="132">
        <v>7482.98</v>
      </c>
    </row>
    <row r="159" spans="1:89" ht="15" hidden="1" customHeight="1" x14ac:dyDescent="0.25">
      <c r="A159" s="135">
        <f>VLOOKUP(D159,'DfE No.'!C:E,3,FALSE)</f>
        <v>30</v>
      </c>
      <c r="B159" s="135" t="str">
        <f>VLOOKUP(D159,'Adjusted Factors 19-20'!C:F,4,FALSE)</f>
        <v>Recoupment Academy</v>
      </c>
      <c r="C159" s="135">
        <v>141550</v>
      </c>
      <c r="D159" s="135">
        <v>9352073</v>
      </c>
      <c r="E159" s="134" t="s">
        <v>531</v>
      </c>
      <c r="F159" s="452">
        <v>80</v>
      </c>
      <c r="G159" s="452">
        <v>80</v>
      </c>
      <c r="H159" s="452">
        <v>0</v>
      </c>
      <c r="I159" s="132">
        <v>221904</v>
      </c>
      <c r="J159" s="132">
        <v>0</v>
      </c>
      <c r="K159" s="132">
        <v>0</v>
      </c>
      <c r="L159" s="132">
        <v>440</v>
      </c>
      <c r="M159" s="132">
        <v>0</v>
      </c>
      <c r="N159" s="132">
        <v>2215.3846153846152</v>
      </c>
      <c r="O159" s="132">
        <v>0</v>
      </c>
      <c r="P159" s="132">
        <v>0</v>
      </c>
      <c r="Q159" s="132">
        <v>0</v>
      </c>
      <c r="R159" s="132">
        <v>0</v>
      </c>
      <c r="S159" s="132">
        <v>0</v>
      </c>
      <c r="T159" s="132">
        <v>0</v>
      </c>
      <c r="U159" s="132">
        <v>0</v>
      </c>
      <c r="V159" s="132">
        <v>0</v>
      </c>
      <c r="W159" s="132">
        <v>0</v>
      </c>
      <c r="X159" s="132">
        <v>0</v>
      </c>
      <c r="Y159" s="132">
        <v>0</v>
      </c>
      <c r="Z159" s="132">
        <v>0</v>
      </c>
      <c r="AA159" s="132">
        <v>0</v>
      </c>
      <c r="AB159" s="132">
        <v>0</v>
      </c>
      <c r="AC159" s="132">
        <v>0</v>
      </c>
      <c r="AD159" s="132">
        <v>0</v>
      </c>
      <c r="AE159" s="132">
        <v>31146.666666666668</v>
      </c>
      <c r="AF159" s="132">
        <v>0</v>
      </c>
      <c r="AG159" s="132">
        <v>0</v>
      </c>
      <c r="AH159" s="132">
        <v>0</v>
      </c>
      <c r="AI159" s="132">
        <v>110000</v>
      </c>
      <c r="AJ159" s="132">
        <v>23297.730307076097</v>
      </c>
      <c r="AK159" s="132">
        <v>0</v>
      </c>
      <c r="AL159" s="132">
        <v>0</v>
      </c>
      <c r="AM159" s="132">
        <v>1659.6155800000001</v>
      </c>
      <c r="AN159" s="132">
        <v>0</v>
      </c>
      <c r="AO159" s="132">
        <v>0</v>
      </c>
      <c r="AP159" s="132">
        <v>0</v>
      </c>
      <c r="AQ159" s="132">
        <v>0</v>
      </c>
      <c r="AR159" s="132">
        <v>0</v>
      </c>
      <c r="AS159" s="132">
        <v>0</v>
      </c>
      <c r="AT159" s="132">
        <v>0</v>
      </c>
      <c r="AU159" s="132">
        <v>0</v>
      </c>
      <c r="AV159" s="132">
        <v>221904</v>
      </c>
      <c r="AW159" s="132">
        <v>33802.051282051281</v>
      </c>
      <c r="AX159" s="132">
        <v>134957.34588707611</v>
      </c>
      <c r="AY159" s="132">
        <v>42473.358974358976</v>
      </c>
      <c r="AZ159" s="453">
        <v>390663.39716912736</v>
      </c>
      <c r="BA159" s="453">
        <v>389003.78158912738</v>
      </c>
      <c r="BB159" s="453">
        <v>3500</v>
      </c>
      <c r="BC159" s="453">
        <v>280000</v>
      </c>
      <c r="BD159" s="453">
        <v>0</v>
      </c>
      <c r="BE159" s="453">
        <v>0</v>
      </c>
      <c r="BF159" s="453">
        <v>390663.39716912736</v>
      </c>
      <c r="BG159" s="453" t="s">
        <v>13</v>
      </c>
      <c r="BH159" s="453" t="s">
        <v>13</v>
      </c>
      <c r="BI159" s="453" t="s">
        <v>13</v>
      </c>
      <c r="BJ159" s="133" t="s">
        <v>13</v>
      </c>
      <c r="BK159" s="454" t="s">
        <v>13</v>
      </c>
      <c r="BL159" s="453">
        <v>390663.39716912736</v>
      </c>
      <c r="BM159" s="132">
        <v>390663.39716912736</v>
      </c>
      <c r="BN159" s="132">
        <v>0</v>
      </c>
      <c r="BO159" s="453">
        <v>281659.61557999998</v>
      </c>
      <c r="BP159" s="453">
        <v>146702.26969292387</v>
      </c>
      <c r="BQ159" s="132">
        <v>255706.05128205125</v>
      </c>
      <c r="BR159" s="132">
        <v>3196.3256410256408</v>
      </c>
      <c r="BS159" s="132">
        <v>3329.8408209595245</v>
      </c>
      <c r="BT159" s="133">
        <v>-4.0096565305307919E-2</v>
      </c>
      <c r="BU159" s="133">
        <v>2.5096565305307919E-2</v>
      </c>
      <c r="BV159" s="133">
        <v>0</v>
      </c>
      <c r="BW159" s="132">
        <v>6685.4054095592674</v>
      </c>
      <c r="BX159" s="453">
        <v>397348.80257868662</v>
      </c>
      <c r="BY159" s="453">
        <v>4946.114837483583</v>
      </c>
      <c r="BZ159" s="453" t="s">
        <v>1187</v>
      </c>
      <c r="CA159" s="453">
        <v>4966.8600322335824</v>
      </c>
      <c r="CB159" s="133">
        <v>-2.7083618591352554E-2</v>
      </c>
      <c r="CC159" s="132">
        <v>0</v>
      </c>
      <c r="CD159" s="132">
        <v>397348.80257868662</v>
      </c>
      <c r="CE159" s="132">
        <v>0</v>
      </c>
      <c r="CF159" s="132">
        <v>397348.80257868662</v>
      </c>
      <c r="CG159" s="132">
        <f t="shared" si="4"/>
        <v>0</v>
      </c>
      <c r="CH159" s="132">
        <f t="shared" si="5"/>
        <v>0</v>
      </c>
      <c r="CI159" s="132">
        <v>0</v>
      </c>
      <c r="CJ159" s="132">
        <v>0</v>
      </c>
      <c r="CK159" s="132">
        <v>0</v>
      </c>
    </row>
    <row r="160" spans="1:89" ht="15" hidden="1" customHeight="1" x14ac:dyDescent="0.25">
      <c r="A160" s="135">
        <f>VLOOKUP(D160,'DfE No.'!C:E,3,FALSE)</f>
        <v>8</v>
      </c>
      <c r="B160" s="135" t="str">
        <f>VLOOKUP(D160,'Adjusted Factors 19-20'!C:F,4,FALSE)</f>
        <v>Recoupment Academy</v>
      </c>
      <c r="C160" s="135">
        <v>142017</v>
      </c>
      <c r="D160" s="135">
        <v>9352078</v>
      </c>
      <c r="E160" s="134" t="s">
        <v>478</v>
      </c>
      <c r="F160" s="452">
        <v>231</v>
      </c>
      <c r="G160" s="452">
        <v>231</v>
      </c>
      <c r="H160" s="452">
        <v>0</v>
      </c>
      <c r="I160" s="132">
        <v>640747.80000000005</v>
      </c>
      <c r="J160" s="132">
        <v>0</v>
      </c>
      <c r="K160" s="132">
        <v>0</v>
      </c>
      <c r="L160" s="132">
        <v>32559.999999999964</v>
      </c>
      <c r="M160" s="132">
        <v>0</v>
      </c>
      <c r="N160" s="132">
        <v>50859.656652360522</v>
      </c>
      <c r="O160" s="132">
        <v>0</v>
      </c>
      <c r="P160" s="132">
        <v>5245.4148471615663</v>
      </c>
      <c r="Q160" s="132">
        <v>0</v>
      </c>
      <c r="R160" s="132">
        <v>726.28820960698681</v>
      </c>
      <c r="S160" s="132">
        <v>0</v>
      </c>
      <c r="T160" s="132">
        <v>31351.441048034889</v>
      </c>
      <c r="U160" s="132">
        <v>1160.0436681222704</v>
      </c>
      <c r="V160" s="132">
        <v>0</v>
      </c>
      <c r="W160" s="132">
        <v>0</v>
      </c>
      <c r="X160" s="132">
        <v>0</v>
      </c>
      <c r="Y160" s="132">
        <v>0</v>
      </c>
      <c r="Z160" s="132">
        <v>0</v>
      </c>
      <c r="AA160" s="132">
        <v>0</v>
      </c>
      <c r="AB160" s="132">
        <v>3415.2631578947412</v>
      </c>
      <c r="AC160" s="132">
        <v>0</v>
      </c>
      <c r="AD160" s="132">
        <v>0</v>
      </c>
      <c r="AE160" s="132">
        <v>108252.23414634157</v>
      </c>
      <c r="AF160" s="132">
        <v>0</v>
      </c>
      <c r="AG160" s="132">
        <v>0</v>
      </c>
      <c r="AH160" s="132">
        <v>0</v>
      </c>
      <c r="AI160" s="132">
        <v>110000</v>
      </c>
      <c r="AJ160" s="132">
        <v>0</v>
      </c>
      <c r="AK160" s="132">
        <v>0</v>
      </c>
      <c r="AL160" s="132">
        <v>0</v>
      </c>
      <c r="AM160" s="132">
        <v>3882.0465600000002</v>
      </c>
      <c r="AN160" s="132">
        <v>0</v>
      </c>
      <c r="AO160" s="132">
        <v>0</v>
      </c>
      <c r="AP160" s="132">
        <v>0</v>
      </c>
      <c r="AQ160" s="132">
        <v>0</v>
      </c>
      <c r="AR160" s="132">
        <v>0</v>
      </c>
      <c r="AS160" s="132">
        <v>0</v>
      </c>
      <c r="AT160" s="132">
        <v>0</v>
      </c>
      <c r="AU160" s="132">
        <v>0</v>
      </c>
      <c r="AV160" s="132">
        <v>640747.80000000005</v>
      </c>
      <c r="AW160" s="132">
        <v>233570.34172952251</v>
      </c>
      <c r="AX160" s="132">
        <v>113882.04656</v>
      </c>
      <c r="AY160" s="132">
        <v>179202.65635898465</v>
      </c>
      <c r="AZ160" s="453">
        <v>988200.18828952254</v>
      </c>
      <c r="BA160" s="453">
        <v>984318.1417295225</v>
      </c>
      <c r="BB160" s="453">
        <v>3500</v>
      </c>
      <c r="BC160" s="453">
        <v>808500</v>
      </c>
      <c r="BD160" s="453">
        <v>0</v>
      </c>
      <c r="BE160" s="453">
        <v>0</v>
      </c>
      <c r="BF160" s="453">
        <v>988200.18828952254</v>
      </c>
      <c r="BG160" s="453" t="s">
        <v>13</v>
      </c>
      <c r="BH160" s="453" t="s">
        <v>13</v>
      </c>
      <c r="BI160" s="453" t="s">
        <v>13</v>
      </c>
      <c r="BJ160" s="133" t="s">
        <v>13</v>
      </c>
      <c r="BK160" s="454" t="s">
        <v>13</v>
      </c>
      <c r="BL160" s="453">
        <v>988200.18828952254</v>
      </c>
      <c r="BM160" s="132">
        <v>988200.18828952278</v>
      </c>
      <c r="BN160" s="132">
        <v>0</v>
      </c>
      <c r="BO160" s="453">
        <v>812382.04656000005</v>
      </c>
      <c r="BP160" s="453">
        <v>698500</v>
      </c>
      <c r="BQ160" s="132">
        <v>874318.1417295225</v>
      </c>
      <c r="BR160" s="132">
        <v>3784.9270204741233</v>
      </c>
      <c r="BS160" s="132">
        <v>3571.0964404166666</v>
      </c>
      <c r="BT160" s="133">
        <v>5.9878130883664255E-2</v>
      </c>
      <c r="BU160" s="133">
        <v>-5.8762780939694238E-3</v>
      </c>
      <c r="BV160" s="133">
        <v>0</v>
      </c>
      <c r="BW160" s="132">
        <v>-4847.4785861669807</v>
      </c>
      <c r="BX160" s="453">
        <v>983352.70970335556</v>
      </c>
      <c r="BY160" s="453">
        <v>4240.1327408803272</v>
      </c>
      <c r="BZ160" s="453" t="s">
        <v>1187</v>
      </c>
      <c r="CA160" s="453">
        <v>4256.9381372439639</v>
      </c>
      <c r="CB160" s="133">
        <v>5.232828849520299E-2</v>
      </c>
      <c r="CC160" s="132">
        <v>0</v>
      </c>
      <c r="CD160" s="132">
        <v>983352.70970335556</v>
      </c>
      <c r="CE160" s="132">
        <v>0</v>
      </c>
      <c r="CF160" s="132">
        <v>983352.70970335556</v>
      </c>
      <c r="CG160" s="132">
        <f t="shared" si="4"/>
        <v>0</v>
      </c>
      <c r="CH160" s="132">
        <f t="shared" si="5"/>
        <v>0</v>
      </c>
      <c r="CI160" s="132">
        <v>0</v>
      </c>
      <c r="CJ160" s="132">
        <v>0</v>
      </c>
      <c r="CK160" s="132">
        <v>0</v>
      </c>
    </row>
    <row r="161" spans="1:89" ht="15" hidden="1" customHeight="1" x14ac:dyDescent="0.25">
      <c r="A161" s="135">
        <f>VLOOKUP(D161,'DfE No.'!C:E,3,FALSE)</f>
        <v>41</v>
      </c>
      <c r="B161" s="135" t="str">
        <f>VLOOKUP(D161,'Adjusted Factors 19-20'!C:F,4,FALSE)</f>
        <v>Recoupment Academy</v>
      </c>
      <c r="C161" s="135">
        <v>144444</v>
      </c>
      <c r="D161" s="135">
        <v>9352080</v>
      </c>
      <c r="E161" s="134" t="s">
        <v>143</v>
      </c>
      <c r="F161" s="452">
        <v>288</v>
      </c>
      <c r="G161" s="452">
        <v>288</v>
      </c>
      <c r="H161" s="452">
        <v>0</v>
      </c>
      <c r="I161" s="132">
        <v>798854.4</v>
      </c>
      <c r="J161" s="132">
        <v>0</v>
      </c>
      <c r="K161" s="132">
        <v>0</v>
      </c>
      <c r="L161" s="132">
        <v>16279.999999999969</v>
      </c>
      <c r="M161" s="132">
        <v>0</v>
      </c>
      <c r="N161" s="132">
        <v>30331.91489361702</v>
      </c>
      <c r="O161" s="132">
        <v>0</v>
      </c>
      <c r="P161" s="132">
        <v>11038.327526132409</v>
      </c>
      <c r="Q161" s="132">
        <v>0</v>
      </c>
      <c r="R161" s="132">
        <v>0</v>
      </c>
      <c r="S161" s="132">
        <v>0</v>
      </c>
      <c r="T161" s="132">
        <v>0</v>
      </c>
      <c r="U161" s="132">
        <v>0</v>
      </c>
      <c r="V161" s="132">
        <v>0</v>
      </c>
      <c r="W161" s="132">
        <v>0</v>
      </c>
      <c r="X161" s="132">
        <v>0</v>
      </c>
      <c r="Y161" s="132">
        <v>0</v>
      </c>
      <c r="Z161" s="132">
        <v>0</v>
      </c>
      <c r="AA161" s="132">
        <v>0</v>
      </c>
      <c r="AB161" s="132">
        <v>1823.606557377047</v>
      </c>
      <c r="AC161" s="132">
        <v>0</v>
      </c>
      <c r="AD161" s="132">
        <v>0</v>
      </c>
      <c r="AE161" s="132">
        <v>106254.0746887968</v>
      </c>
      <c r="AF161" s="132">
        <v>0</v>
      </c>
      <c r="AG161" s="132">
        <v>0</v>
      </c>
      <c r="AH161" s="132">
        <v>0</v>
      </c>
      <c r="AI161" s="132">
        <v>110000</v>
      </c>
      <c r="AJ161" s="132">
        <v>0</v>
      </c>
      <c r="AK161" s="132">
        <v>0</v>
      </c>
      <c r="AL161" s="132">
        <v>0</v>
      </c>
      <c r="AM161" s="132">
        <v>6046.152</v>
      </c>
      <c r="AN161" s="132">
        <v>0</v>
      </c>
      <c r="AO161" s="132">
        <v>0</v>
      </c>
      <c r="AP161" s="132">
        <v>0</v>
      </c>
      <c r="AQ161" s="132">
        <v>0</v>
      </c>
      <c r="AR161" s="132">
        <v>0</v>
      </c>
      <c r="AS161" s="132">
        <v>0</v>
      </c>
      <c r="AT161" s="132">
        <v>0</v>
      </c>
      <c r="AU161" s="132">
        <v>0</v>
      </c>
      <c r="AV161" s="132">
        <v>798854.4</v>
      </c>
      <c r="AW161" s="132">
        <v>165727.92366592324</v>
      </c>
      <c r="AX161" s="132">
        <v>116046.152</v>
      </c>
      <c r="AY161" s="132">
        <v>145078.19589867149</v>
      </c>
      <c r="AZ161" s="453">
        <v>1080628.4756659232</v>
      </c>
      <c r="BA161" s="453">
        <v>1074582.3236659232</v>
      </c>
      <c r="BB161" s="453">
        <v>3500</v>
      </c>
      <c r="BC161" s="453">
        <v>1008000</v>
      </c>
      <c r="BD161" s="453">
        <v>0</v>
      </c>
      <c r="BE161" s="453">
        <v>0</v>
      </c>
      <c r="BF161" s="453">
        <v>1080628.4756659232</v>
      </c>
      <c r="BG161" s="453" t="s">
        <v>13</v>
      </c>
      <c r="BH161" s="453" t="s">
        <v>13</v>
      </c>
      <c r="BI161" s="453" t="s">
        <v>13</v>
      </c>
      <c r="BJ161" s="133" t="s">
        <v>13</v>
      </c>
      <c r="BK161" s="454" t="s">
        <v>13</v>
      </c>
      <c r="BL161" s="453">
        <v>1080628.4756659232</v>
      </c>
      <c r="BM161" s="132">
        <v>1080628.4756659232</v>
      </c>
      <c r="BN161" s="132">
        <v>0</v>
      </c>
      <c r="BO161" s="453">
        <v>1014046.152</v>
      </c>
      <c r="BP161" s="453">
        <v>898000</v>
      </c>
      <c r="BQ161" s="132">
        <v>964582.32366592321</v>
      </c>
      <c r="BR161" s="132">
        <v>3349.2441793955668</v>
      </c>
      <c r="BS161" s="132">
        <v>3153.0027275000002</v>
      </c>
      <c r="BT161" s="133">
        <v>6.2239543969936688E-2</v>
      </c>
      <c r="BU161" s="133">
        <v>-6.1080207984408677E-3</v>
      </c>
      <c r="BV161" s="133">
        <v>0</v>
      </c>
      <c r="BW161" s="132">
        <v>-5546.4785962879068</v>
      </c>
      <c r="BX161" s="453">
        <v>1075081.9970696352</v>
      </c>
      <c r="BY161" s="453">
        <v>3711.9300176029001</v>
      </c>
      <c r="BZ161" s="453" t="s">
        <v>1187</v>
      </c>
      <c r="CA161" s="453">
        <v>3732.9236009362335</v>
      </c>
      <c r="CB161" s="133">
        <v>4.6519679516384471E-2</v>
      </c>
      <c r="CC161" s="132">
        <v>0</v>
      </c>
      <c r="CD161" s="132">
        <v>1075081.9970696352</v>
      </c>
      <c r="CE161" s="132">
        <v>0</v>
      </c>
      <c r="CF161" s="132">
        <v>1075081.9970696352</v>
      </c>
      <c r="CG161" s="132">
        <f t="shared" si="4"/>
        <v>0</v>
      </c>
      <c r="CH161" s="132">
        <f t="shared" si="5"/>
        <v>0</v>
      </c>
      <c r="CI161" s="132">
        <v>0</v>
      </c>
      <c r="CJ161" s="132">
        <v>0</v>
      </c>
      <c r="CK161" s="132">
        <v>0</v>
      </c>
    </row>
    <row r="162" spans="1:89" ht="15" hidden="1" customHeight="1" x14ac:dyDescent="0.25">
      <c r="A162" s="135">
        <f>VLOOKUP(D162,'DfE No.'!C:E,3,FALSE)</f>
        <v>242</v>
      </c>
      <c r="B162" s="135" t="str">
        <f>VLOOKUP(D162,'Adjusted Factors 19-20'!C:F,4,FALSE)</f>
        <v>Recoupment Academy</v>
      </c>
      <c r="C162" s="135">
        <v>144850</v>
      </c>
      <c r="D162" s="135">
        <v>9352083</v>
      </c>
      <c r="E162" s="134" t="s">
        <v>254</v>
      </c>
      <c r="F162" s="452">
        <v>104</v>
      </c>
      <c r="G162" s="452">
        <v>104</v>
      </c>
      <c r="H162" s="452">
        <v>0</v>
      </c>
      <c r="I162" s="132">
        <v>288475.2</v>
      </c>
      <c r="J162" s="132">
        <v>0</v>
      </c>
      <c r="K162" s="132">
        <v>0</v>
      </c>
      <c r="L162" s="132">
        <v>2200.0000000000014</v>
      </c>
      <c r="M162" s="132">
        <v>0</v>
      </c>
      <c r="N162" s="132">
        <v>3744</v>
      </c>
      <c r="O162" s="132">
        <v>0</v>
      </c>
      <c r="P162" s="132">
        <v>201.94174757281553</v>
      </c>
      <c r="Q162" s="132">
        <v>0</v>
      </c>
      <c r="R162" s="132">
        <v>363.49514563106794</v>
      </c>
      <c r="S162" s="132">
        <v>393.78640776699029</v>
      </c>
      <c r="T162" s="132">
        <v>0</v>
      </c>
      <c r="U162" s="132">
        <v>0</v>
      </c>
      <c r="V162" s="132">
        <v>0</v>
      </c>
      <c r="W162" s="132">
        <v>0</v>
      </c>
      <c r="X162" s="132">
        <v>0</v>
      </c>
      <c r="Y162" s="132">
        <v>0</v>
      </c>
      <c r="Z162" s="132">
        <v>0</v>
      </c>
      <c r="AA162" s="132">
        <v>0</v>
      </c>
      <c r="AB162" s="132">
        <v>0</v>
      </c>
      <c r="AC162" s="132">
        <v>0</v>
      </c>
      <c r="AD162" s="132">
        <v>0</v>
      </c>
      <c r="AE162" s="132">
        <v>31403.272727272684</v>
      </c>
      <c r="AF162" s="132">
        <v>0</v>
      </c>
      <c r="AG162" s="132">
        <v>0</v>
      </c>
      <c r="AH162" s="132">
        <v>0</v>
      </c>
      <c r="AI162" s="132">
        <v>110000</v>
      </c>
      <c r="AJ162" s="132">
        <v>0</v>
      </c>
      <c r="AK162" s="132">
        <v>0</v>
      </c>
      <c r="AL162" s="132">
        <v>0</v>
      </c>
      <c r="AM162" s="132">
        <v>10179.120000000001</v>
      </c>
      <c r="AN162" s="132">
        <v>0</v>
      </c>
      <c r="AO162" s="132">
        <v>0</v>
      </c>
      <c r="AP162" s="132">
        <v>0</v>
      </c>
      <c r="AQ162" s="132">
        <v>0</v>
      </c>
      <c r="AR162" s="132">
        <v>0</v>
      </c>
      <c r="AS162" s="132">
        <v>0</v>
      </c>
      <c r="AT162" s="132">
        <v>0</v>
      </c>
      <c r="AU162" s="132">
        <v>0</v>
      </c>
      <c r="AV162" s="132">
        <v>288475.2</v>
      </c>
      <c r="AW162" s="132">
        <v>38306.496028243557</v>
      </c>
      <c r="AX162" s="132">
        <v>120179.12</v>
      </c>
      <c r="AY162" s="132">
        <v>44853.884377758121</v>
      </c>
      <c r="AZ162" s="453">
        <v>446960.81602824357</v>
      </c>
      <c r="BA162" s="453">
        <v>436781.69602824358</v>
      </c>
      <c r="BB162" s="453">
        <v>3500</v>
      </c>
      <c r="BC162" s="453">
        <v>364000</v>
      </c>
      <c r="BD162" s="453">
        <v>0</v>
      </c>
      <c r="BE162" s="453">
        <v>0</v>
      </c>
      <c r="BF162" s="453">
        <v>446960.81602824357</v>
      </c>
      <c r="BG162" s="453" t="s">
        <v>13</v>
      </c>
      <c r="BH162" s="453" t="s">
        <v>13</v>
      </c>
      <c r="BI162" s="453" t="s">
        <v>13</v>
      </c>
      <c r="BJ162" s="133" t="s">
        <v>13</v>
      </c>
      <c r="BK162" s="454" t="s">
        <v>13</v>
      </c>
      <c r="BL162" s="453">
        <v>446960.81602824357</v>
      </c>
      <c r="BM162" s="132">
        <v>446960.81602824357</v>
      </c>
      <c r="BN162" s="132">
        <v>0</v>
      </c>
      <c r="BO162" s="453">
        <v>374179.12</v>
      </c>
      <c r="BP162" s="453">
        <v>254000</v>
      </c>
      <c r="BQ162" s="132">
        <v>326781.69602824358</v>
      </c>
      <c r="BR162" s="132">
        <v>3142.1316925792653</v>
      </c>
      <c r="BS162" s="132">
        <v>3142.7758514285715</v>
      </c>
      <c r="BT162" s="133">
        <v>-2.0496493538138129E-4</v>
      </c>
      <c r="BU162" s="133">
        <v>0</v>
      </c>
      <c r="BV162" s="133">
        <v>0</v>
      </c>
      <c r="BW162" s="132">
        <v>0</v>
      </c>
      <c r="BX162" s="453">
        <v>446960.81602824357</v>
      </c>
      <c r="BY162" s="453">
        <v>4199.8240002715729</v>
      </c>
      <c r="BZ162" s="453" t="s">
        <v>1187</v>
      </c>
      <c r="CA162" s="453">
        <v>4297.7001541177269</v>
      </c>
      <c r="CB162" s="133">
        <v>2.9048728269043256E-3</v>
      </c>
      <c r="CC162" s="132">
        <v>0</v>
      </c>
      <c r="CD162" s="132">
        <v>446960.81602824357</v>
      </c>
      <c r="CE162" s="132">
        <v>0</v>
      </c>
      <c r="CF162" s="132">
        <v>446960.81602824357</v>
      </c>
      <c r="CG162" s="132">
        <f t="shared" si="4"/>
        <v>0</v>
      </c>
      <c r="CH162" s="132">
        <f t="shared" si="5"/>
        <v>0</v>
      </c>
      <c r="CI162" s="132">
        <v>0</v>
      </c>
      <c r="CJ162" s="132">
        <v>0</v>
      </c>
      <c r="CK162" s="132">
        <v>0</v>
      </c>
    </row>
    <row r="163" spans="1:89" ht="15" hidden="1" customHeight="1" x14ac:dyDescent="0.25">
      <c r="A163" s="135">
        <f>VLOOKUP(D163,'DfE No.'!C:E,3,FALSE)</f>
        <v>44</v>
      </c>
      <c r="B163" s="135" t="str">
        <f>VLOOKUP(D163,'Adjusted Factors 19-20'!C:F,4,FALSE)</f>
        <v>Recoupment Academy</v>
      </c>
      <c r="C163" s="135">
        <v>144442</v>
      </c>
      <c r="D163" s="135">
        <v>9352086</v>
      </c>
      <c r="E163" s="134" t="s">
        <v>147</v>
      </c>
      <c r="F163" s="452">
        <v>95</v>
      </c>
      <c r="G163" s="452">
        <v>95</v>
      </c>
      <c r="H163" s="452">
        <v>0</v>
      </c>
      <c r="I163" s="132">
        <v>263511</v>
      </c>
      <c r="J163" s="132">
        <v>0</v>
      </c>
      <c r="K163" s="132">
        <v>0</v>
      </c>
      <c r="L163" s="132">
        <v>3520.0000000000009</v>
      </c>
      <c r="M163" s="132">
        <v>0</v>
      </c>
      <c r="N163" s="132">
        <v>9180</v>
      </c>
      <c r="O163" s="132">
        <v>0</v>
      </c>
      <c r="P163" s="132">
        <v>2800.0000000000082</v>
      </c>
      <c r="Q163" s="132">
        <v>0</v>
      </c>
      <c r="R163" s="132">
        <v>360.00000000000057</v>
      </c>
      <c r="S163" s="132">
        <v>0</v>
      </c>
      <c r="T163" s="132">
        <v>0</v>
      </c>
      <c r="U163" s="132">
        <v>0</v>
      </c>
      <c r="V163" s="132">
        <v>0</v>
      </c>
      <c r="W163" s="132">
        <v>0</v>
      </c>
      <c r="X163" s="132">
        <v>0</v>
      </c>
      <c r="Y163" s="132">
        <v>0</v>
      </c>
      <c r="Z163" s="132">
        <v>0</v>
      </c>
      <c r="AA163" s="132">
        <v>0</v>
      </c>
      <c r="AB163" s="132">
        <v>0</v>
      </c>
      <c r="AC163" s="132">
        <v>0</v>
      </c>
      <c r="AD163" s="132">
        <v>0</v>
      </c>
      <c r="AE163" s="132">
        <v>29873.846153846182</v>
      </c>
      <c r="AF163" s="132">
        <v>0</v>
      </c>
      <c r="AG163" s="132">
        <v>0</v>
      </c>
      <c r="AH163" s="132">
        <v>0</v>
      </c>
      <c r="AI163" s="132">
        <v>110000</v>
      </c>
      <c r="AJ163" s="132">
        <v>0</v>
      </c>
      <c r="AK163" s="132">
        <v>0</v>
      </c>
      <c r="AL163" s="132">
        <v>0</v>
      </c>
      <c r="AM163" s="132">
        <v>1574.2785800000001</v>
      </c>
      <c r="AN163" s="132">
        <v>0</v>
      </c>
      <c r="AO163" s="132">
        <v>0</v>
      </c>
      <c r="AP163" s="132">
        <v>0</v>
      </c>
      <c r="AQ163" s="132">
        <v>0</v>
      </c>
      <c r="AR163" s="132">
        <v>0</v>
      </c>
      <c r="AS163" s="132">
        <v>0</v>
      </c>
      <c r="AT163" s="132">
        <v>0</v>
      </c>
      <c r="AU163" s="132">
        <v>0</v>
      </c>
      <c r="AV163" s="132">
        <v>263511</v>
      </c>
      <c r="AW163" s="132">
        <v>45733.846153846185</v>
      </c>
      <c r="AX163" s="132">
        <v>111574.27858</v>
      </c>
      <c r="AY163" s="132">
        <v>47802.846153846185</v>
      </c>
      <c r="AZ163" s="453">
        <v>420819.12473384617</v>
      </c>
      <c r="BA163" s="453">
        <v>419244.84615384619</v>
      </c>
      <c r="BB163" s="453">
        <v>3500</v>
      </c>
      <c r="BC163" s="453">
        <v>332500</v>
      </c>
      <c r="BD163" s="453">
        <v>0</v>
      </c>
      <c r="BE163" s="453">
        <v>0</v>
      </c>
      <c r="BF163" s="453">
        <v>420819.12473384617</v>
      </c>
      <c r="BG163" s="453" t="s">
        <v>13</v>
      </c>
      <c r="BH163" s="453" t="s">
        <v>13</v>
      </c>
      <c r="BI163" s="453" t="s">
        <v>13</v>
      </c>
      <c r="BJ163" s="133" t="s">
        <v>13</v>
      </c>
      <c r="BK163" s="454" t="s">
        <v>13</v>
      </c>
      <c r="BL163" s="453">
        <v>420819.12473384617</v>
      </c>
      <c r="BM163" s="132">
        <v>420819.12473384617</v>
      </c>
      <c r="BN163" s="132">
        <v>0</v>
      </c>
      <c r="BO163" s="453">
        <v>334074.27857999998</v>
      </c>
      <c r="BP163" s="453">
        <v>222499.99999999997</v>
      </c>
      <c r="BQ163" s="132">
        <v>309244.84615384619</v>
      </c>
      <c r="BR163" s="132">
        <v>3255.2089068825912</v>
      </c>
      <c r="BS163" s="132">
        <v>3090.2065627659576</v>
      </c>
      <c r="BT163" s="133">
        <v>5.3395247458456176E-2</v>
      </c>
      <c r="BU163" s="133">
        <v>-5.2400654184047513E-3</v>
      </c>
      <c r="BV163" s="133">
        <v>0</v>
      </c>
      <c r="BW163" s="132">
        <v>-1538.3240318013441</v>
      </c>
      <c r="BX163" s="453">
        <v>419280.8007020448</v>
      </c>
      <c r="BY163" s="453">
        <v>4396.9107591794191</v>
      </c>
      <c r="BZ163" s="453" t="s">
        <v>1187</v>
      </c>
      <c r="CA163" s="453">
        <v>4413.4821126531033</v>
      </c>
      <c r="CB163" s="133">
        <v>3.195740973177319E-2</v>
      </c>
      <c r="CC163" s="132">
        <v>0</v>
      </c>
      <c r="CD163" s="132">
        <v>419280.8007020448</v>
      </c>
      <c r="CE163" s="132">
        <v>0</v>
      </c>
      <c r="CF163" s="132">
        <v>419280.8007020448</v>
      </c>
      <c r="CG163" s="132">
        <f t="shared" si="4"/>
        <v>0</v>
      </c>
      <c r="CH163" s="132">
        <f t="shared" si="5"/>
        <v>0</v>
      </c>
      <c r="CI163" s="132">
        <v>0</v>
      </c>
      <c r="CJ163" s="132">
        <v>0</v>
      </c>
      <c r="CK163" s="132">
        <v>0</v>
      </c>
    </row>
    <row r="164" spans="1:89" ht="15" hidden="1" customHeight="1" x14ac:dyDescent="0.25">
      <c r="A164" s="135">
        <f>VLOOKUP(D164,'DfE No.'!C:E,3,FALSE)</f>
        <v>45</v>
      </c>
      <c r="B164" s="135" t="str">
        <f>VLOOKUP(D164,'Adjusted Factors 19-20'!C:F,4,FALSE)</f>
        <v>Recoupment Academy</v>
      </c>
      <c r="C164" s="135">
        <v>143074</v>
      </c>
      <c r="D164" s="135">
        <v>9352087</v>
      </c>
      <c r="E164" s="134" t="s">
        <v>530</v>
      </c>
      <c r="F164" s="452">
        <v>60</v>
      </c>
      <c r="G164" s="452">
        <v>60</v>
      </c>
      <c r="H164" s="452">
        <v>0</v>
      </c>
      <c r="I164" s="132">
        <v>166428</v>
      </c>
      <c r="J164" s="132">
        <v>0</v>
      </c>
      <c r="K164" s="132">
        <v>0</v>
      </c>
      <c r="L164" s="132">
        <v>1760.0000000000007</v>
      </c>
      <c r="M164" s="132">
        <v>0</v>
      </c>
      <c r="N164" s="132">
        <v>2314.2857142857142</v>
      </c>
      <c r="O164" s="132">
        <v>0</v>
      </c>
      <c r="P164" s="132">
        <v>0</v>
      </c>
      <c r="Q164" s="132">
        <v>0</v>
      </c>
      <c r="R164" s="132">
        <v>0</v>
      </c>
      <c r="S164" s="132">
        <v>0</v>
      </c>
      <c r="T164" s="132">
        <v>0</v>
      </c>
      <c r="U164" s="132">
        <v>0</v>
      </c>
      <c r="V164" s="132">
        <v>0</v>
      </c>
      <c r="W164" s="132">
        <v>0</v>
      </c>
      <c r="X164" s="132">
        <v>0</v>
      </c>
      <c r="Y164" s="132">
        <v>0</v>
      </c>
      <c r="Z164" s="132">
        <v>0</v>
      </c>
      <c r="AA164" s="132">
        <v>0</v>
      </c>
      <c r="AB164" s="132">
        <v>551.78571428571558</v>
      </c>
      <c r="AC164" s="132">
        <v>0</v>
      </c>
      <c r="AD164" s="132">
        <v>0</v>
      </c>
      <c r="AE164" s="132">
        <v>14150.769230769245</v>
      </c>
      <c r="AF164" s="132">
        <v>0</v>
      </c>
      <c r="AG164" s="132">
        <v>0</v>
      </c>
      <c r="AH164" s="132">
        <v>0</v>
      </c>
      <c r="AI164" s="132">
        <v>110000</v>
      </c>
      <c r="AJ164" s="132">
        <v>25000</v>
      </c>
      <c r="AK164" s="132">
        <v>0</v>
      </c>
      <c r="AL164" s="132">
        <v>0</v>
      </c>
      <c r="AM164" s="132">
        <v>1208.3821399999999</v>
      </c>
      <c r="AN164" s="132">
        <v>0</v>
      </c>
      <c r="AO164" s="132">
        <v>0</v>
      </c>
      <c r="AP164" s="132">
        <v>0</v>
      </c>
      <c r="AQ164" s="132">
        <v>0</v>
      </c>
      <c r="AR164" s="132">
        <v>0</v>
      </c>
      <c r="AS164" s="132">
        <v>0</v>
      </c>
      <c r="AT164" s="132">
        <v>0</v>
      </c>
      <c r="AU164" s="132">
        <v>0</v>
      </c>
      <c r="AV164" s="132">
        <v>166428</v>
      </c>
      <c r="AW164" s="132">
        <v>18776.840659340676</v>
      </c>
      <c r="AX164" s="132">
        <v>136208.38214</v>
      </c>
      <c r="AY164" s="132">
        <v>26186.912087912104</v>
      </c>
      <c r="AZ164" s="453">
        <v>321413.22279934067</v>
      </c>
      <c r="BA164" s="453">
        <v>320204.84065934067</v>
      </c>
      <c r="BB164" s="453">
        <v>3500</v>
      </c>
      <c r="BC164" s="453">
        <v>210000</v>
      </c>
      <c r="BD164" s="453">
        <v>0</v>
      </c>
      <c r="BE164" s="453">
        <v>0</v>
      </c>
      <c r="BF164" s="453">
        <v>321413.22279934067</v>
      </c>
      <c r="BG164" s="453" t="s">
        <v>13</v>
      </c>
      <c r="BH164" s="453" t="s">
        <v>13</v>
      </c>
      <c r="BI164" s="453" t="s">
        <v>13</v>
      </c>
      <c r="BJ164" s="133" t="s">
        <v>13</v>
      </c>
      <c r="BK164" s="454" t="s">
        <v>13</v>
      </c>
      <c r="BL164" s="453">
        <v>321413.22279934067</v>
      </c>
      <c r="BM164" s="132">
        <v>321413.22279934067</v>
      </c>
      <c r="BN164" s="132">
        <v>0</v>
      </c>
      <c r="BO164" s="453">
        <v>211208.38214</v>
      </c>
      <c r="BP164" s="453">
        <v>75000</v>
      </c>
      <c r="BQ164" s="132">
        <v>185204.84065934067</v>
      </c>
      <c r="BR164" s="132">
        <v>3086.7473443223444</v>
      </c>
      <c r="BS164" s="132">
        <v>2800.3905760563384</v>
      </c>
      <c r="BT164" s="133">
        <v>0.10225601054166845</v>
      </c>
      <c r="BU164" s="133">
        <v>-1.003512878333088E-2</v>
      </c>
      <c r="BV164" s="133">
        <v>0</v>
      </c>
      <c r="BW164" s="132">
        <v>-1686.1368044610904</v>
      </c>
      <c r="BX164" s="453">
        <v>319727.0859948796</v>
      </c>
      <c r="BY164" s="453">
        <v>5308.6450642479931</v>
      </c>
      <c r="BZ164" s="453" t="s">
        <v>1187</v>
      </c>
      <c r="CA164" s="453">
        <v>5328.7847665813269</v>
      </c>
      <c r="CB164" s="133">
        <v>0.12935018201200199</v>
      </c>
      <c r="CC164" s="132">
        <v>0</v>
      </c>
      <c r="CD164" s="132">
        <v>319727.0859948796</v>
      </c>
      <c r="CE164" s="132">
        <v>0</v>
      </c>
      <c r="CF164" s="132">
        <v>319727.0859948796</v>
      </c>
      <c r="CG164" s="132">
        <f t="shared" si="4"/>
        <v>0</v>
      </c>
      <c r="CH164" s="132">
        <f t="shared" si="5"/>
        <v>0</v>
      </c>
      <c r="CI164" s="132">
        <v>0</v>
      </c>
      <c r="CJ164" s="132">
        <v>0</v>
      </c>
      <c r="CK164" s="132">
        <v>0</v>
      </c>
    </row>
    <row r="165" spans="1:89" ht="15" hidden="1" customHeight="1" x14ac:dyDescent="0.25">
      <c r="A165" s="135">
        <f>VLOOKUP(D165,'DfE No.'!C:E,3,FALSE)</f>
        <v>48</v>
      </c>
      <c r="B165" s="135" t="str">
        <f>VLOOKUP(D165,'Adjusted Factors 19-20'!C:F,4,FALSE)</f>
        <v>Recoupment Academy</v>
      </c>
      <c r="C165" s="135">
        <v>144445</v>
      </c>
      <c r="D165" s="135">
        <v>9352088</v>
      </c>
      <c r="E165" s="134" t="s">
        <v>151</v>
      </c>
      <c r="F165" s="452">
        <v>99</v>
      </c>
      <c r="G165" s="452">
        <v>99</v>
      </c>
      <c r="H165" s="452">
        <v>0</v>
      </c>
      <c r="I165" s="132">
        <v>274606.2</v>
      </c>
      <c r="J165" s="132">
        <v>0</v>
      </c>
      <c r="K165" s="132">
        <v>0</v>
      </c>
      <c r="L165" s="132">
        <v>3080</v>
      </c>
      <c r="M165" s="132">
        <v>0</v>
      </c>
      <c r="N165" s="132">
        <v>8182.6530612244906</v>
      </c>
      <c r="O165" s="132">
        <v>0</v>
      </c>
      <c r="P165" s="132">
        <v>1199.9999999999998</v>
      </c>
      <c r="Q165" s="132">
        <v>0</v>
      </c>
      <c r="R165" s="132">
        <v>0</v>
      </c>
      <c r="S165" s="132">
        <v>0</v>
      </c>
      <c r="T165" s="132">
        <v>839.99999999999989</v>
      </c>
      <c r="U165" s="132">
        <v>0</v>
      </c>
      <c r="V165" s="132">
        <v>0</v>
      </c>
      <c r="W165" s="132">
        <v>0</v>
      </c>
      <c r="X165" s="132">
        <v>0</v>
      </c>
      <c r="Y165" s="132">
        <v>0</v>
      </c>
      <c r="Z165" s="132">
        <v>0</v>
      </c>
      <c r="AA165" s="132">
        <v>0</v>
      </c>
      <c r="AB165" s="132">
        <v>0</v>
      </c>
      <c r="AC165" s="132">
        <v>0</v>
      </c>
      <c r="AD165" s="132">
        <v>0</v>
      </c>
      <c r="AE165" s="132">
        <v>29256.289156626492</v>
      </c>
      <c r="AF165" s="132">
        <v>0</v>
      </c>
      <c r="AG165" s="132">
        <v>0</v>
      </c>
      <c r="AH165" s="132">
        <v>0</v>
      </c>
      <c r="AI165" s="132">
        <v>110000</v>
      </c>
      <c r="AJ165" s="132">
        <v>16955.941255006674</v>
      </c>
      <c r="AK165" s="132">
        <v>0</v>
      </c>
      <c r="AL165" s="132">
        <v>0</v>
      </c>
      <c r="AM165" s="132">
        <v>3174.2298000000001</v>
      </c>
      <c r="AN165" s="132">
        <v>0</v>
      </c>
      <c r="AO165" s="132">
        <v>0</v>
      </c>
      <c r="AP165" s="132">
        <v>0</v>
      </c>
      <c r="AQ165" s="132">
        <v>0</v>
      </c>
      <c r="AR165" s="132">
        <v>0</v>
      </c>
      <c r="AS165" s="132">
        <v>0</v>
      </c>
      <c r="AT165" s="132">
        <v>0</v>
      </c>
      <c r="AU165" s="132">
        <v>0</v>
      </c>
      <c r="AV165" s="132">
        <v>274606.2</v>
      </c>
      <c r="AW165" s="132">
        <v>42558.942217850985</v>
      </c>
      <c r="AX165" s="132">
        <v>130130.17105500668</v>
      </c>
      <c r="AY165" s="132">
        <v>45906.615687238736</v>
      </c>
      <c r="AZ165" s="453">
        <v>447295.31327285769</v>
      </c>
      <c r="BA165" s="453">
        <v>444121.08347285772</v>
      </c>
      <c r="BB165" s="453">
        <v>3500</v>
      </c>
      <c r="BC165" s="453">
        <v>346500</v>
      </c>
      <c r="BD165" s="453">
        <v>0</v>
      </c>
      <c r="BE165" s="453">
        <v>0</v>
      </c>
      <c r="BF165" s="453">
        <v>447295.31327285769</v>
      </c>
      <c r="BG165" s="453" t="s">
        <v>13</v>
      </c>
      <c r="BH165" s="453" t="s">
        <v>13</v>
      </c>
      <c r="BI165" s="453" t="s">
        <v>13</v>
      </c>
      <c r="BJ165" s="133" t="s">
        <v>13</v>
      </c>
      <c r="BK165" s="454" t="s">
        <v>13</v>
      </c>
      <c r="BL165" s="453">
        <v>447295.31327285769</v>
      </c>
      <c r="BM165" s="132">
        <v>447295.31327285769</v>
      </c>
      <c r="BN165" s="132">
        <v>0</v>
      </c>
      <c r="BO165" s="453">
        <v>349674.22979999997</v>
      </c>
      <c r="BP165" s="453">
        <v>219544.05874499329</v>
      </c>
      <c r="BQ165" s="132">
        <v>317165.14221785101</v>
      </c>
      <c r="BR165" s="132">
        <v>3203.6883052308185</v>
      </c>
      <c r="BS165" s="132">
        <v>3006.0598630807408</v>
      </c>
      <c r="BT165" s="133">
        <v>6.5743348819254546E-2</v>
      </c>
      <c r="BU165" s="133">
        <v>-6.4518747460798288E-3</v>
      </c>
      <c r="BV165" s="133">
        <v>0</v>
      </c>
      <c r="BW165" s="132">
        <v>-1920.0774498656669</v>
      </c>
      <c r="BX165" s="453">
        <v>445375.23582299205</v>
      </c>
      <c r="BY165" s="453">
        <v>4466.6768285150711</v>
      </c>
      <c r="BZ165" s="453" t="s">
        <v>1187</v>
      </c>
      <c r="CA165" s="453">
        <v>4498.7397557877985</v>
      </c>
      <c r="CB165" s="133">
        <v>4.1419339910267139E-2</v>
      </c>
      <c r="CC165" s="132">
        <v>0</v>
      </c>
      <c r="CD165" s="132">
        <v>445375.23582299205</v>
      </c>
      <c r="CE165" s="132">
        <v>0</v>
      </c>
      <c r="CF165" s="132">
        <v>445375.23582299205</v>
      </c>
      <c r="CG165" s="132">
        <f t="shared" si="4"/>
        <v>0</v>
      </c>
      <c r="CH165" s="132">
        <f t="shared" si="5"/>
        <v>0</v>
      </c>
      <c r="CI165" s="132">
        <v>0</v>
      </c>
      <c r="CJ165" s="132">
        <v>0</v>
      </c>
      <c r="CK165" s="132">
        <v>0</v>
      </c>
    </row>
    <row r="166" spans="1:89" ht="15" hidden="1" customHeight="1" x14ac:dyDescent="0.25">
      <c r="A166" s="135">
        <f>VLOOKUP(D166,'DfE No.'!C:E,3,FALSE)</f>
        <v>312</v>
      </c>
      <c r="B166" s="135" t="str">
        <f>VLOOKUP(D166,'Adjusted Factors 19-20'!C:F,4,FALSE)</f>
        <v>Recoupment Academy</v>
      </c>
      <c r="C166" s="135">
        <v>142018</v>
      </c>
      <c r="D166" s="135">
        <v>9352090</v>
      </c>
      <c r="E166" s="134" t="s">
        <v>529</v>
      </c>
      <c r="F166" s="452">
        <v>88</v>
      </c>
      <c r="G166" s="452">
        <v>88</v>
      </c>
      <c r="H166" s="452">
        <v>0</v>
      </c>
      <c r="I166" s="132">
        <v>244094.40000000002</v>
      </c>
      <c r="J166" s="132">
        <v>0</v>
      </c>
      <c r="K166" s="132">
        <v>0</v>
      </c>
      <c r="L166" s="132">
        <v>1760.0000000000016</v>
      </c>
      <c r="M166" s="132">
        <v>0</v>
      </c>
      <c r="N166" s="132">
        <v>10454.4</v>
      </c>
      <c r="O166" s="132">
        <v>0</v>
      </c>
      <c r="P166" s="132">
        <v>0</v>
      </c>
      <c r="Q166" s="132">
        <v>0</v>
      </c>
      <c r="R166" s="132">
        <v>360.00000000000119</v>
      </c>
      <c r="S166" s="132">
        <v>1170.0000000000005</v>
      </c>
      <c r="T166" s="132">
        <v>0</v>
      </c>
      <c r="U166" s="132">
        <v>0</v>
      </c>
      <c r="V166" s="132">
        <v>0</v>
      </c>
      <c r="W166" s="132">
        <v>0</v>
      </c>
      <c r="X166" s="132">
        <v>0</v>
      </c>
      <c r="Y166" s="132">
        <v>0</v>
      </c>
      <c r="Z166" s="132">
        <v>0</v>
      </c>
      <c r="AA166" s="132">
        <v>0</v>
      </c>
      <c r="AB166" s="132">
        <v>1699.5</v>
      </c>
      <c r="AC166" s="132">
        <v>0</v>
      </c>
      <c r="AD166" s="132">
        <v>0</v>
      </c>
      <c r="AE166" s="132">
        <v>38891.243243243211</v>
      </c>
      <c r="AF166" s="132">
        <v>0</v>
      </c>
      <c r="AG166" s="132">
        <v>0</v>
      </c>
      <c r="AH166" s="132">
        <v>0</v>
      </c>
      <c r="AI166" s="132">
        <v>110000</v>
      </c>
      <c r="AJ166" s="132">
        <v>0</v>
      </c>
      <c r="AK166" s="132">
        <v>0</v>
      </c>
      <c r="AL166" s="132">
        <v>0</v>
      </c>
      <c r="AM166" s="132">
        <v>2191.3213000000001</v>
      </c>
      <c r="AN166" s="132">
        <v>0</v>
      </c>
      <c r="AO166" s="132">
        <v>0</v>
      </c>
      <c r="AP166" s="132">
        <v>0</v>
      </c>
      <c r="AQ166" s="132">
        <v>0</v>
      </c>
      <c r="AR166" s="132">
        <v>0</v>
      </c>
      <c r="AS166" s="132">
        <v>0</v>
      </c>
      <c r="AT166" s="132">
        <v>0</v>
      </c>
      <c r="AU166" s="132">
        <v>0</v>
      </c>
      <c r="AV166" s="132">
        <v>244094.40000000002</v>
      </c>
      <c r="AW166" s="132">
        <v>54335.143243243212</v>
      </c>
      <c r="AX166" s="132">
        <v>112191.3213</v>
      </c>
      <c r="AY166" s="132">
        <v>55762.443243243215</v>
      </c>
      <c r="AZ166" s="453">
        <v>410620.86454324325</v>
      </c>
      <c r="BA166" s="453">
        <v>408429.54324324324</v>
      </c>
      <c r="BB166" s="453">
        <v>3500</v>
      </c>
      <c r="BC166" s="453">
        <v>308000</v>
      </c>
      <c r="BD166" s="453">
        <v>0</v>
      </c>
      <c r="BE166" s="453">
        <v>0</v>
      </c>
      <c r="BF166" s="453">
        <v>410620.86454324325</v>
      </c>
      <c r="BG166" s="453" t="s">
        <v>13</v>
      </c>
      <c r="BH166" s="453" t="s">
        <v>13</v>
      </c>
      <c r="BI166" s="453" t="s">
        <v>13</v>
      </c>
      <c r="BJ166" s="133" t="s">
        <v>13</v>
      </c>
      <c r="BK166" s="454" t="s">
        <v>13</v>
      </c>
      <c r="BL166" s="453">
        <v>410620.86454324325</v>
      </c>
      <c r="BM166" s="132">
        <v>410620.86454324325</v>
      </c>
      <c r="BN166" s="132">
        <v>0</v>
      </c>
      <c r="BO166" s="453">
        <v>310191.32130000001</v>
      </c>
      <c r="BP166" s="453">
        <v>198000</v>
      </c>
      <c r="BQ166" s="132">
        <v>298429.54324324324</v>
      </c>
      <c r="BR166" s="132">
        <v>3391.2448095823097</v>
      </c>
      <c r="BS166" s="132">
        <v>3202.3484224489794</v>
      </c>
      <c r="BT166" s="133">
        <v>5.8986831604311438E-2</v>
      </c>
      <c r="BU166" s="133">
        <v>-5.7888083892017926E-3</v>
      </c>
      <c r="BV166" s="133">
        <v>0</v>
      </c>
      <c r="BW166" s="132">
        <v>-1631.3247643457405</v>
      </c>
      <c r="BX166" s="453">
        <v>408989.53977889754</v>
      </c>
      <c r="BY166" s="453">
        <v>4622.7070281692904</v>
      </c>
      <c r="BZ166" s="453" t="s">
        <v>1187</v>
      </c>
      <c r="CA166" s="453">
        <v>4647.6084065783807</v>
      </c>
      <c r="CB166" s="133">
        <v>6.9232647986396056E-2</v>
      </c>
      <c r="CC166" s="132">
        <v>0</v>
      </c>
      <c r="CD166" s="132">
        <v>408989.53977889754</v>
      </c>
      <c r="CE166" s="132">
        <v>0</v>
      </c>
      <c r="CF166" s="132">
        <v>408989.53977889754</v>
      </c>
      <c r="CG166" s="132">
        <f t="shared" si="4"/>
        <v>0</v>
      </c>
      <c r="CH166" s="132">
        <f t="shared" si="5"/>
        <v>0</v>
      </c>
      <c r="CI166" s="132">
        <v>0</v>
      </c>
      <c r="CJ166" s="132">
        <v>0</v>
      </c>
      <c r="CK166" s="132">
        <v>0</v>
      </c>
    </row>
    <row r="167" spans="1:89" ht="15" hidden="1" customHeight="1" x14ac:dyDescent="0.25">
      <c r="A167" s="135">
        <f>VLOOKUP(D167,'DfE No.'!C:E,3,FALSE)</f>
        <v>57</v>
      </c>
      <c r="B167" s="135" t="str">
        <f>VLOOKUP(D167,'Adjusted Factors 19-20'!C:F,4,FALSE)</f>
        <v>Recoupment Academy</v>
      </c>
      <c r="C167" s="135">
        <v>141554</v>
      </c>
      <c r="D167" s="135">
        <v>9352091</v>
      </c>
      <c r="E167" s="134" t="s">
        <v>159</v>
      </c>
      <c r="F167" s="452">
        <v>249</v>
      </c>
      <c r="G167" s="452">
        <v>249</v>
      </c>
      <c r="H167" s="452">
        <v>0</v>
      </c>
      <c r="I167" s="132">
        <v>690676.20000000007</v>
      </c>
      <c r="J167" s="132">
        <v>0</v>
      </c>
      <c r="K167" s="132">
        <v>0</v>
      </c>
      <c r="L167" s="132">
        <v>16279.999999999984</v>
      </c>
      <c r="M167" s="132">
        <v>0</v>
      </c>
      <c r="N167" s="132">
        <v>40808.871595330733</v>
      </c>
      <c r="O167" s="132">
        <v>0</v>
      </c>
      <c r="P167" s="132">
        <v>18199.999999999989</v>
      </c>
      <c r="Q167" s="132">
        <v>0</v>
      </c>
      <c r="R167" s="132">
        <v>0</v>
      </c>
      <c r="S167" s="132">
        <v>0</v>
      </c>
      <c r="T167" s="132">
        <v>0</v>
      </c>
      <c r="U167" s="132">
        <v>0</v>
      </c>
      <c r="V167" s="132">
        <v>0</v>
      </c>
      <c r="W167" s="132">
        <v>0</v>
      </c>
      <c r="X167" s="132">
        <v>0</v>
      </c>
      <c r="Y167" s="132">
        <v>0</v>
      </c>
      <c r="Z167" s="132">
        <v>0</v>
      </c>
      <c r="AA167" s="132">
        <v>0</v>
      </c>
      <c r="AB167" s="132">
        <v>607.74881516587743</v>
      </c>
      <c r="AC167" s="132">
        <v>0</v>
      </c>
      <c r="AD167" s="132">
        <v>0</v>
      </c>
      <c r="AE167" s="132">
        <v>83596.637681159395</v>
      </c>
      <c r="AF167" s="132">
        <v>0</v>
      </c>
      <c r="AG167" s="132">
        <v>0</v>
      </c>
      <c r="AH167" s="132">
        <v>0</v>
      </c>
      <c r="AI167" s="132">
        <v>110000</v>
      </c>
      <c r="AJ167" s="132">
        <v>0</v>
      </c>
      <c r="AK167" s="132">
        <v>0</v>
      </c>
      <c r="AL167" s="132">
        <v>0</v>
      </c>
      <c r="AM167" s="132">
        <v>3593.7505799999999</v>
      </c>
      <c r="AN167" s="132">
        <v>0</v>
      </c>
      <c r="AO167" s="132">
        <v>0</v>
      </c>
      <c r="AP167" s="132">
        <v>0</v>
      </c>
      <c r="AQ167" s="132">
        <v>0</v>
      </c>
      <c r="AR167" s="132">
        <v>0</v>
      </c>
      <c r="AS167" s="132">
        <v>0</v>
      </c>
      <c r="AT167" s="132">
        <v>0</v>
      </c>
      <c r="AU167" s="132">
        <v>0</v>
      </c>
      <c r="AV167" s="132">
        <v>690676.20000000007</v>
      </c>
      <c r="AW167" s="132">
        <v>159493.25809165597</v>
      </c>
      <c r="AX167" s="132">
        <v>113593.75057999999</v>
      </c>
      <c r="AY167" s="132">
        <v>131240.07347882475</v>
      </c>
      <c r="AZ167" s="453">
        <v>963763.20867165597</v>
      </c>
      <c r="BA167" s="453">
        <v>960169.45809165598</v>
      </c>
      <c r="BB167" s="453">
        <v>3500</v>
      </c>
      <c r="BC167" s="453">
        <v>871500</v>
      </c>
      <c r="BD167" s="453">
        <v>0</v>
      </c>
      <c r="BE167" s="453">
        <v>0</v>
      </c>
      <c r="BF167" s="453">
        <v>963763.20867165597</v>
      </c>
      <c r="BG167" s="453" t="s">
        <v>13</v>
      </c>
      <c r="BH167" s="453" t="s">
        <v>13</v>
      </c>
      <c r="BI167" s="453" t="s">
        <v>13</v>
      </c>
      <c r="BJ167" s="133" t="s">
        <v>13</v>
      </c>
      <c r="BK167" s="454" t="s">
        <v>13</v>
      </c>
      <c r="BL167" s="453">
        <v>963763.20867165597</v>
      </c>
      <c r="BM167" s="132">
        <v>963763.20867165609</v>
      </c>
      <c r="BN167" s="132">
        <v>0</v>
      </c>
      <c r="BO167" s="453">
        <v>875093.75057999999</v>
      </c>
      <c r="BP167" s="453">
        <v>761500</v>
      </c>
      <c r="BQ167" s="132">
        <v>850169.45809165598</v>
      </c>
      <c r="BR167" s="132">
        <v>3414.3351730588593</v>
      </c>
      <c r="BS167" s="132">
        <v>3329.8007509652507</v>
      </c>
      <c r="BT167" s="133">
        <v>2.5387231373860286E-2</v>
      </c>
      <c r="BU167" s="133">
        <v>-2.4914343415059388E-3</v>
      </c>
      <c r="BV167" s="133">
        <v>0</v>
      </c>
      <c r="BW167" s="132">
        <v>-2065.6990053904456</v>
      </c>
      <c r="BX167" s="453">
        <v>961697.50966626557</v>
      </c>
      <c r="BY167" s="453">
        <v>3847.806261390625</v>
      </c>
      <c r="BZ167" s="453" t="s">
        <v>1187</v>
      </c>
      <c r="CA167" s="453">
        <v>3862.2389946436369</v>
      </c>
      <c r="CB167" s="133">
        <v>2.4986418662385601E-2</v>
      </c>
      <c r="CC167" s="132">
        <v>0</v>
      </c>
      <c r="CD167" s="132">
        <v>961697.50966626557</v>
      </c>
      <c r="CE167" s="132">
        <v>0</v>
      </c>
      <c r="CF167" s="132">
        <v>961697.50966626557</v>
      </c>
      <c r="CG167" s="132">
        <f t="shared" si="4"/>
        <v>0</v>
      </c>
      <c r="CH167" s="132">
        <f t="shared" si="5"/>
        <v>0</v>
      </c>
      <c r="CI167" s="132">
        <v>0</v>
      </c>
      <c r="CJ167" s="132">
        <v>0</v>
      </c>
      <c r="CK167" s="132">
        <v>0</v>
      </c>
    </row>
    <row r="168" spans="1:89" ht="15" hidden="1" customHeight="1" x14ac:dyDescent="0.25">
      <c r="A168" s="135">
        <f>VLOOKUP(D168,'DfE No.'!C:E,3,FALSE)</f>
        <v>515</v>
      </c>
      <c r="B168" s="135" t="str">
        <f>VLOOKUP(D168,'Adjusted Factors 19-20'!C:F,4,FALSE)</f>
        <v>Recoupment Academy</v>
      </c>
      <c r="C168" s="135">
        <v>142025</v>
      </c>
      <c r="D168" s="135">
        <v>9352093</v>
      </c>
      <c r="E168" s="134" t="s">
        <v>415</v>
      </c>
      <c r="F168" s="452">
        <v>322</v>
      </c>
      <c r="G168" s="452">
        <v>322</v>
      </c>
      <c r="H168" s="452">
        <v>0</v>
      </c>
      <c r="I168" s="132">
        <v>893163.60000000009</v>
      </c>
      <c r="J168" s="132">
        <v>0</v>
      </c>
      <c r="K168" s="132">
        <v>0</v>
      </c>
      <c r="L168" s="132">
        <v>16280.000000000051</v>
      </c>
      <c r="M168" s="132">
        <v>0</v>
      </c>
      <c r="N168" s="132">
        <v>37775.846645367412</v>
      </c>
      <c r="O168" s="132">
        <v>0</v>
      </c>
      <c r="P168" s="132">
        <v>0</v>
      </c>
      <c r="Q168" s="132">
        <v>0</v>
      </c>
      <c r="R168" s="132">
        <v>0</v>
      </c>
      <c r="S168" s="132">
        <v>0</v>
      </c>
      <c r="T168" s="132">
        <v>0</v>
      </c>
      <c r="U168" s="132">
        <v>0</v>
      </c>
      <c r="V168" s="132">
        <v>0</v>
      </c>
      <c r="W168" s="132">
        <v>0</v>
      </c>
      <c r="X168" s="132">
        <v>0</v>
      </c>
      <c r="Y168" s="132">
        <v>0</v>
      </c>
      <c r="Z168" s="132">
        <v>0</v>
      </c>
      <c r="AA168" s="132">
        <v>0</v>
      </c>
      <c r="AB168" s="132">
        <v>16222.499999999995</v>
      </c>
      <c r="AC168" s="132">
        <v>0</v>
      </c>
      <c r="AD168" s="132">
        <v>0</v>
      </c>
      <c r="AE168" s="132">
        <v>148578.97014925379</v>
      </c>
      <c r="AF168" s="132">
        <v>0</v>
      </c>
      <c r="AG168" s="132">
        <v>0</v>
      </c>
      <c r="AH168" s="132">
        <v>0</v>
      </c>
      <c r="AI168" s="132">
        <v>110000</v>
      </c>
      <c r="AJ168" s="132">
        <v>0</v>
      </c>
      <c r="AK168" s="132">
        <v>0</v>
      </c>
      <c r="AL168" s="132">
        <v>0</v>
      </c>
      <c r="AM168" s="132">
        <v>0</v>
      </c>
      <c r="AN168" s="132">
        <v>0</v>
      </c>
      <c r="AO168" s="132">
        <v>0</v>
      </c>
      <c r="AP168" s="132">
        <v>0</v>
      </c>
      <c r="AQ168" s="132">
        <v>0</v>
      </c>
      <c r="AR168" s="132">
        <v>0</v>
      </c>
      <c r="AS168" s="132">
        <v>0</v>
      </c>
      <c r="AT168" s="132">
        <v>0</v>
      </c>
      <c r="AU168" s="132">
        <v>0</v>
      </c>
      <c r="AV168" s="132">
        <v>893163.60000000009</v>
      </c>
      <c r="AW168" s="132">
        <v>218857.31679462123</v>
      </c>
      <c r="AX168" s="132">
        <v>110000</v>
      </c>
      <c r="AY168" s="132">
        <v>185605.89347193751</v>
      </c>
      <c r="AZ168" s="453">
        <v>1222020.9167946214</v>
      </c>
      <c r="BA168" s="453">
        <v>1222020.9167946214</v>
      </c>
      <c r="BB168" s="453">
        <v>3500</v>
      </c>
      <c r="BC168" s="453">
        <v>1127000</v>
      </c>
      <c r="BD168" s="453">
        <v>0</v>
      </c>
      <c r="BE168" s="453">
        <v>0</v>
      </c>
      <c r="BF168" s="453">
        <v>1222020.9167946214</v>
      </c>
      <c r="BG168" s="453" t="s">
        <v>13</v>
      </c>
      <c r="BH168" s="453" t="s">
        <v>13</v>
      </c>
      <c r="BI168" s="453" t="s">
        <v>13</v>
      </c>
      <c r="BJ168" s="133" t="s">
        <v>13</v>
      </c>
      <c r="BK168" s="454" t="s">
        <v>13</v>
      </c>
      <c r="BL168" s="453">
        <v>1222020.9167946214</v>
      </c>
      <c r="BM168" s="132">
        <v>1222020.9167946214</v>
      </c>
      <c r="BN168" s="132">
        <v>0</v>
      </c>
      <c r="BO168" s="453">
        <v>1127000</v>
      </c>
      <c r="BP168" s="453">
        <v>1017000</v>
      </c>
      <c r="BQ168" s="132">
        <v>1112020.9167946214</v>
      </c>
      <c r="BR168" s="132">
        <v>3453.4811080578302</v>
      </c>
      <c r="BS168" s="132">
        <v>3301.6887144654088</v>
      </c>
      <c r="BT168" s="133">
        <v>4.5974168590571921E-2</v>
      </c>
      <c r="BU168" s="133">
        <v>-4.5117807752235338E-3</v>
      </c>
      <c r="BV168" s="133">
        <v>0</v>
      </c>
      <c r="BW168" s="132">
        <v>-4796.6716049986062</v>
      </c>
      <c r="BX168" s="453">
        <v>1217224.2451896227</v>
      </c>
      <c r="BY168" s="453">
        <v>3780.1995192224308</v>
      </c>
      <c r="BZ168" s="453" t="s">
        <v>1187</v>
      </c>
      <c r="CA168" s="453">
        <v>3780.1995192224308</v>
      </c>
      <c r="CB168" s="133">
        <v>3.6352349744500412E-2</v>
      </c>
      <c r="CC168" s="132">
        <v>0</v>
      </c>
      <c r="CD168" s="132">
        <v>1217224.2451896227</v>
      </c>
      <c r="CE168" s="132">
        <v>0</v>
      </c>
      <c r="CF168" s="132">
        <v>1217224.2451896227</v>
      </c>
      <c r="CG168" s="132">
        <f t="shared" si="4"/>
        <v>0</v>
      </c>
      <c r="CH168" s="132">
        <f t="shared" si="5"/>
        <v>0</v>
      </c>
      <c r="CI168" s="132">
        <v>0</v>
      </c>
      <c r="CJ168" s="132">
        <v>0</v>
      </c>
      <c r="CK168" s="132">
        <v>0</v>
      </c>
    </row>
    <row r="169" spans="1:89" ht="15" hidden="1" customHeight="1" x14ac:dyDescent="0.25">
      <c r="A169" s="135">
        <f>VLOOKUP(D169,'DfE No.'!C:E,3,FALSE)</f>
        <v>81</v>
      </c>
      <c r="B169" s="135" t="str">
        <f>VLOOKUP(D169,'Adjusted Factors 19-20'!C:F,4,FALSE)</f>
        <v>Recoupment Academy</v>
      </c>
      <c r="C169" s="135">
        <v>143069</v>
      </c>
      <c r="D169" s="135">
        <v>9352096</v>
      </c>
      <c r="E169" s="134" t="s">
        <v>191</v>
      </c>
      <c r="F169" s="452">
        <v>68</v>
      </c>
      <c r="G169" s="452">
        <v>68</v>
      </c>
      <c r="H169" s="452">
        <v>0</v>
      </c>
      <c r="I169" s="132">
        <v>188618.40000000002</v>
      </c>
      <c r="J169" s="132">
        <v>0</v>
      </c>
      <c r="K169" s="132">
        <v>0</v>
      </c>
      <c r="L169" s="132">
        <v>4840.0000000000018</v>
      </c>
      <c r="M169" s="132">
        <v>0</v>
      </c>
      <c r="N169" s="132">
        <v>8090.8474576271183</v>
      </c>
      <c r="O169" s="132">
        <v>0</v>
      </c>
      <c r="P169" s="132">
        <v>0</v>
      </c>
      <c r="Q169" s="132">
        <v>0</v>
      </c>
      <c r="R169" s="132">
        <v>0</v>
      </c>
      <c r="S169" s="132">
        <v>0</v>
      </c>
      <c r="T169" s="132">
        <v>0</v>
      </c>
      <c r="U169" s="132">
        <v>0</v>
      </c>
      <c r="V169" s="132">
        <v>0</v>
      </c>
      <c r="W169" s="132">
        <v>0</v>
      </c>
      <c r="X169" s="132">
        <v>0</v>
      </c>
      <c r="Y169" s="132">
        <v>0</v>
      </c>
      <c r="Z169" s="132">
        <v>0</v>
      </c>
      <c r="AA169" s="132">
        <v>0</v>
      </c>
      <c r="AB169" s="132">
        <v>0</v>
      </c>
      <c r="AC169" s="132">
        <v>0</v>
      </c>
      <c r="AD169" s="132">
        <v>0</v>
      </c>
      <c r="AE169" s="132">
        <v>16037.538461538477</v>
      </c>
      <c r="AF169" s="132">
        <v>0</v>
      </c>
      <c r="AG169" s="132">
        <v>0</v>
      </c>
      <c r="AH169" s="132">
        <v>0</v>
      </c>
      <c r="AI169" s="132">
        <v>110000</v>
      </c>
      <c r="AJ169" s="132">
        <v>25000</v>
      </c>
      <c r="AK169" s="132">
        <v>0</v>
      </c>
      <c r="AL169" s="132">
        <v>0</v>
      </c>
      <c r="AM169" s="132">
        <v>760.35778000000005</v>
      </c>
      <c r="AN169" s="132">
        <v>0</v>
      </c>
      <c r="AO169" s="132">
        <v>0</v>
      </c>
      <c r="AP169" s="132">
        <v>0</v>
      </c>
      <c r="AQ169" s="132">
        <v>0</v>
      </c>
      <c r="AR169" s="132">
        <v>0</v>
      </c>
      <c r="AS169" s="132">
        <v>0</v>
      </c>
      <c r="AT169" s="132">
        <v>0</v>
      </c>
      <c r="AU169" s="132">
        <v>0</v>
      </c>
      <c r="AV169" s="132">
        <v>188618.40000000002</v>
      </c>
      <c r="AW169" s="132">
        <v>28968.385919165597</v>
      </c>
      <c r="AX169" s="132">
        <v>135760.35777999999</v>
      </c>
      <c r="AY169" s="132">
        <v>32501.962190352038</v>
      </c>
      <c r="AZ169" s="453">
        <v>353347.14369916561</v>
      </c>
      <c r="BA169" s="453">
        <v>352586.78591916559</v>
      </c>
      <c r="BB169" s="453">
        <v>3500</v>
      </c>
      <c r="BC169" s="453">
        <v>238000</v>
      </c>
      <c r="BD169" s="453">
        <v>0</v>
      </c>
      <c r="BE169" s="453">
        <v>0</v>
      </c>
      <c r="BF169" s="453">
        <v>353347.14369916561</v>
      </c>
      <c r="BG169" s="453" t="s">
        <v>13</v>
      </c>
      <c r="BH169" s="453" t="s">
        <v>13</v>
      </c>
      <c r="BI169" s="453" t="s">
        <v>13</v>
      </c>
      <c r="BJ169" s="133" t="s">
        <v>13</v>
      </c>
      <c r="BK169" s="454" t="s">
        <v>13</v>
      </c>
      <c r="BL169" s="453">
        <v>353347.14369916561</v>
      </c>
      <c r="BM169" s="132">
        <v>353347.14369916561</v>
      </c>
      <c r="BN169" s="132">
        <v>0</v>
      </c>
      <c r="BO169" s="453">
        <v>238760.35777999999</v>
      </c>
      <c r="BP169" s="453">
        <v>102999.99999999999</v>
      </c>
      <c r="BQ169" s="132">
        <v>217586.78591916562</v>
      </c>
      <c r="BR169" s="132">
        <v>3199.8056752818475</v>
      </c>
      <c r="BS169" s="132">
        <v>3126.5192381818188</v>
      </c>
      <c r="BT169" s="133">
        <v>2.344026424179221E-2</v>
      </c>
      <c r="BU169" s="133">
        <v>-2.3003642439760347E-3</v>
      </c>
      <c r="BV169" s="133">
        <v>0</v>
      </c>
      <c r="BW169" s="132">
        <v>-489.06504832593208</v>
      </c>
      <c r="BX169" s="453">
        <v>352858.07865083968</v>
      </c>
      <c r="BY169" s="453">
        <v>5177.9076598652891</v>
      </c>
      <c r="BZ169" s="453" t="s">
        <v>1187</v>
      </c>
      <c r="CA169" s="453">
        <v>5189.0893919241134</v>
      </c>
      <c r="CB169" s="133">
        <v>-7.2481140250179821E-2</v>
      </c>
      <c r="CC169" s="132">
        <v>0</v>
      </c>
      <c r="CD169" s="132">
        <v>352858.07865083968</v>
      </c>
      <c r="CE169" s="132">
        <v>0</v>
      </c>
      <c r="CF169" s="132">
        <v>352858.07865083968</v>
      </c>
      <c r="CG169" s="132">
        <f t="shared" si="4"/>
        <v>0</v>
      </c>
      <c r="CH169" s="132">
        <f t="shared" si="5"/>
        <v>0</v>
      </c>
      <c r="CI169" s="132">
        <v>0</v>
      </c>
      <c r="CJ169" s="132">
        <v>0</v>
      </c>
      <c r="CK169" s="132">
        <v>0</v>
      </c>
    </row>
    <row r="170" spans="1:89" ht="15" hidden="1" customHeight="1" x14ac:dyDescent="0.25">
      <c r="A170" s="135">
        <f>VLOOKUP(D170,'DfE No.'!C:E,3,FALSE)</f>
        <v>471</v>
      </c>
      <c r="B170" s="135" t="str">
        <f>VLOOKUP(D170,'Adjusted Factors 19-20'!C:F,4,FALSE)</f>
        <v>Recoupment Academy</v>
      </c>
      <c r="C170" s="135">
        <v>143361</v>
      </c>
      <c r="D170" s="135">
        <v>9352097</v>
      </c>
      <c r="E170" s="134" t="s">
        <v>1267</v>
      </c>
      <c r="F170" s="452">
        <v>100</v>
      </c>
      <c r="G170" s="452">
        <v>100</v>
      </c>
      <c r="H170" s="452">
        <v>0</v>
      </c>
      <c r="I170" s="132">
        <v>277380</v>
      </c>
      <c r="J170" s="132">
        <v>0</v>
      </c>
      <c r="K170" s="132">
        <v>0</v>
      </c>
      <c r="L170" s="132">
        <v>5280</v>
      </c>
      <c r="M170" s="132">
        <v>0</v>
      </c>
      <c r="N170" s="132">
        <v>6480</v>
      </c>
      <c r="O170" s="132">
        <v>0</v>
      </c>
      <c r="P170" s="132">
        <v>0</v>
      </c>
      <c r="Q170" s="132">
        <v>0</v>
      </c>
      <c r="R170" s="132">
        <v>0</v>
      </c>
      <c r="S170" s="132">
        <v>0</v>
      </c>
      <c r="T170" s="132">
        <v>0</v>
      </c>
      <c r="U170" s="132">
        <v>0</v>
      </c>
      <c r="V170" s="132">
        <v>0</v>
      </c>
      <c r="W170" s="132">
        <v>0</v>
      </c>
      <c r="X170" s="132">
        <v>0</v>
      </c>
      <c r="Y170" s="132">
        <v>0</v>
      </c>
      <c r="Z170" s="132">
        <v>0</v>
      </c>
      <c r="AA170" s="132">
        <v>0</v>
      </c>
      <c r="AB170" s="132">
        <v>0</v>
      </c>
      <c r="AC170" s="132">
        <v>0</v>
      </c>
      <c r="AD170" s="132">
        <v>0</v>
      </c>
      <c r="AE170" s="132">
        <v>36939.759036144569</v>
      </c>
      <c r="AF170" s="132">
        <v>0</v>
      </c>
      <c r="AG170" s="132">
        <v>0</v>
      </c>
      <c r="AH170" s="132">
        <v>0</v>
      </c>
      <c r="AI170" s="132">
        <v>110000</v>
      </c>
      <c r="AJ170" s="132">
        <v>0</v>
      </c>
      <c r="AK170" s="132">
        <v>0</v>
      </c>
      <c r="AL170" s="132">
        <v>0</v>
      </c>
      <c r="AM170" s="132">
        <v>2141.3454999999999</v>
      </c>
      <c r="AN170" s="132">
        <v>0</v>
      </c>
      <c r="AO170" s="132">
        <v>0</v>
      </c>
      <c r="AP170" s="132">
        <v>0</v>
      </c>
      <c r="AQ170" s="132">
        <v>0</v>
      </c>
      <c r="AR170" s="132">
        <v>0</v>
      </c>
      <c r="AS170" s="132">
        <v>0</v>
      </c>
      <c r="AT170" s="132">
        <v>0</v>
      </c>
      <c r="AU170" s="132">
        <v>0</v>
      </c>
      <c r="AV170" s="132">
        <v>277380</v>
      </c>
      <c r="AW170" s="132">
        <v>48699.759036144569</v>
      </c>
      <c r="AX170" s="132">
        <v>112141.3455</v>
      </c>
      <c r="AY170" s="132">
        <v>52818.759036144569</v>
      </c>
      <c r="AZ170" s="453">
        <v>438221.10453614459</v>
      </c>
      <c r="BA170" s="453">
        <v>436079.75903614459</v>
      </c>
      <c r="BB170" s="453">
        <v>3500</v>
      </c>
      <c r="BC170" s="453">
        <v>350000</v>
      </c>
      <c r="BD170" s="453">
        <v>0</v>
      </c>
      <c r="BE170" s="453">
        <v>0</v>
      </c>
      <c r="BF170" s="453">
        <v>438221.10453614459</v>
      </c>
      <c r="BG170" s="453" t="s">
        <v>13</v>
      </c>
      <c r="BH170" s="453" t="s">
        <v>13</v>
      </c>
      <c r="BI170" s="453" t="s">
        <v>13</v>
      </c>
      <c r="BJ170" s="133" t="s">
        <v>13</v>
      </c>
      <c r="BK170" s="454" t="s">
        <v>13</v>
      </c>
      <c r="BL170" s="453">
        <v>438221.10453614459</v>
      </c>
      <c r="BM170" s="132">
        <v>438221.10453614459</v>
      </c>
      <c r="BN170" s="132">
        <v>0</v>
      </c>
      <c r="BO170" s="453">
        <v>352141.3455</v>
      </c>
      <c r="BP170" s="453">
        <v>240000</v>
      </c>
      <c r="BQ170" s="132">
        <v>326079.75903614459</v>
      </c>
      <c r="BR170" s="132">
        <v>3260.7975903614461</v>
      </c>
      <c r="BS170" s="132">
        <v>3122.1356123711339</v>
      </c>
      <c r="BT170" s="133">
        <v>4.4412541672078129E-2</v>
      </c>
      <c r="BU170" s="133">
        <v>-4.3585269258352329E-3</v>
      </c>
      <c r="BV170" s="133">
        <v>0</v>
      </c>
      <c r="BW170" s="132">
        <v>-1360.791213262866</v>
      </c>
      <c r="BX170" s="453">
        <v>436860.3133228817</v>
      </c>
      <c r="BY170" s="453">
        <v>4347.1896782288168</v>
      </c>
      <c r="BZ170" s="453" t="s">
        <v>1187</v>
      </c>
      <c r="CA170" s="453">
        <v>4368.6031332288167</v>
      </c>
      <c r="CB170" s="133">
        <v>2.123692211196726E-2</v>
      </c>
      <c r="CC170" s="132">
        <v>0</v>
      </c>
      <c r="CD170" s="132">
        <v>436860.3133228817</v>
      </c>
      <c r="CE170" s="132">
        <v>0</v>
      </c>
      <c r="CF170" s="132">
        <v>436860.3133228817</v>
      </c>
      <c r="CG170" s="132">
        <f t="shared" si="4"/>
        <v>0</v>
      </c>
      <c r="CH170" s="132">
        <f t="shared" si="5"/>
        <v>0</v>
      </c>
      <c r="CI170" s="132">
        <v>0</v>
      </c>
      <c r="CJ170" s="132">
        <v>0</v>
      </c>
      <c r="CK170" s="132">
        <v>0</v>
      </c>
    </row>
    <row r="171" spans="1:89" ht="15" hidden="1" customHeight="1" x14ac:dyDescent="0.25">
      <c r="A171" s="135">
        <f>VLOOKUP(D171,'DfE No.'!C:E,3,FALSE)</f>
        <v>82</v>
      </c>
      <c r="B171" s="135" t="str">
        <f>VLOOKUP(D171,'Adjusted Factors 19-20'!C:F,4,FALSE)</f>
        <v>Recoupment Academy</v>
      </c>
      <c r="C171" s="135">
        <v>143806</v>
      </c>
      <c r="D171" s="135">
        <v>9352098</v>
      </c>
      <c r="E171" s="134" t="s">
        <v>193</v>
      </c>
      <c r="F171" s="452">
        <v>36</v>
      </c>
      <c r="G171" s="452">
        <v>36</v>
      </c>
      <c r="H171" s="452">
        <v>0</v>
      </c>
      <c r="I171" s="132">
        <v>99856.8</v>
      </c>
      <c r="J171" s="132">
        <v>0</v>
      </c>
      <c r="K171" s="132">
        <v>0</v>
      </c>
      <c r="L171" s="132">
        <v>1319.9999999999993</v>
      </c>
      <c r="M171" s="132">
        <v>0</v>
      </c>
      <c r="N171" s="132">
        <v>4389.677419354839</v>
      </c>
      <c r="O171" s="132">
        <v>0</v>
      </c>
      <c r="P171" s="132">
        <v>400.00000000000034</v>
      </c>
      <c r="Q171" s="132">
        <v>0</v>
      </c>
      <c r="R171" s="132">
        <v>0</v>
      </c>
      <c r="S171" s="132">
        <v>0</v>
      </c>
      <c r="T171" s="132">
        <v>0</v>
      </c>
      <c r="U171" s="132">
        <v>0</v>
      </c>
      <c r="V171" s="132">
        <v>0</v>
      </c>
      <c r="W171" s="132">
        <v>0</v>
      </c>
      <c r="X171" s="132">
        <v>0</v>
      </c>
      <c r="Y171" s="132">
        <v>0</v>
      </c>
      <c r="Z171" s="132">
        <v>0</v>
      </c>
      <c r="AA171" s="132">
        <v>0</v>
      </c>
      <c r="AB171" s="132">
        <v>0</v>
      </c>
      <c r="AC171" s="132">
        <v>0</v>
      </c>
      <c r="AD171" s="132">
        <v>0</v>
      </c>
      <c r="AE171" s="132">
        <v>15768.000000000015</v>
      </c>
      <c r="AF171" s="132">
        <v>0</v>
      </c>
      <c r="AG171" s="132">
        <v>0</v>
      </c>
      <c r="AH171" s="132">
        <v>0</v>
      </c>
      <c r="AI171" s="132">
        <v>110000</v>
      </c>
      <c r="AJ171" s="132">
        <v>25000</v>
      </c>
      <c r="AK171" s="132">
        <v>0</v>
      </c>
      <c r="AL171" s="132">
        <v>1000</v>
      </c>
      <c r="AM171" s="132">
        <v>810.73216000000002</v>
      </c>
      <c r="AN171" s="132">
        <v>0</v>
      </c>
      <c r="AO171" s="132">
        <v>0</v>
      </c>
      <c r="AP171" s="132">
        <v>0</v>
      </c>
      <c r="AQ171" s="132">
        <v>0</v>
      </c>
      <c r="AR171" s="132">
        <v>0</v>
      </c>
      <c r="AS171" s="132">
        <v>0</v>
      </c>
      <c r="AT171" s="132">
        <v>0</v>
      </c>
      <c r="AU171" s="132">
        <v>0</v>
      </c>
      <c r="AV171" s="132">
        <v>99856.8</v>
      </c>
      <c r="AW171" s="132">
        <v>21877.677419354852</v>
      </c>
      <c r="AX171" s="132">
        <v>136810.73216000001</v>
      </c>
      <c r="AY171" s="132">
        <v>28821.838709677435</v>
      </c>
      <c r="AZ171" s="453">
        <v>258545.20957935485</v>
      </c>
      <c r="BA171" s="453">
        <v>256734.47741935484</v>
      </c>
      <c r="BB171" s="453">
        <v>3500</v>
      </c>
      <c r="BC171" s="453">
        <v>126000</v>
      </c>
      <c r="BD171" s="453">
        <v>0</v>
      </c>
      <c r="BE171" s="453">
        <v>0</v>
      </c>
      <c r="BF171" s="453">
        <v>258545.20957935485</v>
      </c>
      <c r="BG171" s="453" t="s">
        <v>13</v>
      </c>
      <c r="BH171" s="453" t="s">
        <v>13</v>
      </c>
      <c r="BI171" s="453" t="s">
        <v>13</v>
      </c>
      <c r="BJ171" s="133" t="s">
        <v>13</v>
      </c>
      <c r="BK171" s="454" t="s">
        <v>13</v>
      </c>
      <c r="BL171" s="453">
        <v>258545.20957935485</v>
      </c>
      <c r="BM171" s="132">
        <v>258545.20957935485</v>
      </c>
      <c r="BN171" s="132">
        <v>0</v>
      </c>
      <c r="BO171" s="453">
        <v>127810.73216</v>
      </c>
      <c r="BP171" s="453">
        <v>-8000</v>
      </c>
      <c r="BQ171" s="132">
        <v>122734.47741935485</v>
      </c>
      <c r="BR171" s="132">
        <v>3409.2910394265236</v>
      </c>
      <c r="BS171" s="132">
        <v>3515.3270580645167</v>
      </c>
      <c r="BT171" s="133">
        <v>-3.0163912741699429E-2</v>
      </c>
      <c r="BU171" s="133">
        <v>1.5163912741699429E-2</v>
      </c>
      <c r="BV171" s="133">
        <v>0</v>
      </c>
      <c r="BW171" s="132">
        <v>1919.0200596129105</v>
      </c>
      <c r="BX171" s="453">
        <v>260464.22963896775</v>
      </c>
      <c r="BY171" s="453">
        <v>7184.8193744157707</v>
      </c>
      <c r="BZ171" s="453" t="s">
        <v>1187</v>
      </c>
      <c r="CA171" s="453">
        <v>7235.117489971326</v>
      </c>
      <c r="CB171" s="133">
        <v>-8.367001229690052E-2</v>
      </c>
      <c r="CC171" s="132">
        <v>0</v>
      </c>
      <c r="CD171" s="132">
        <v>260464.22963896775</v>
      </c>
      <c r="CE171" s="132">
        <v>0</v>
      </c>
      <c r="CF171" s="132">
        <v>260464.22963896775</v>
      </c>
      <c r="CG171" s="132">
        <f t="shared" si="4"/>
        <v>0</v>
      </c>
      <c r="CH171" s="132">
        <f t="shared" si="5"/>
        <v>0</v>
      </c>
      <c r="CI171" s="132">
        <v>0</v>
      </c>
      <c r="CJ171" s="132">
        <v>0</v>
      </c>
      <c r="CK171" s="132">
        <v>0</v>
      </c>
    </row>
    <row r="172" spans="1:89" ht="15" hidden="1" customHeight="1" x14ac:dyDescent="0.25">
      <c r="A172" s="135">
        <f>VLOOKUP(D172,'DfE No.'!C:E,3,FALSE)</f>
        <v>511</v>
      </c>
      <c r="B172" s="135" t="str">
        <f>VLOOKUP(D172,'Adjusted Factors 19-20'!C:F,4,FALSE)</f>
        <v>Recoupment Academy</v>
      </c>
      <c r="C172" s="135">
        <v>142026</v>
      </c>
      <c r="D172" s="135">
        <v>9352099</v>
      </c>
      <c r="E172" s="134" t="s">
        <v>1268</v>
      </c>
      <c r="F172" s="452">
        <v>217</v>
      </c>
      <c r="G172" s="452">
        <v>217</v>
      </c>
      <c r="H172" s="452">
        <v>0</v>
      </c>
      <c r="I172" s="132">
        <v>601914.60000000009</v>
      </c>
      <c r="J172" s="132">
        <v>0</v>
      </c>
      <c r="K172" s="132">
        <v>0</v>
      </c>
      <c r="L172" s="132">
        <v>21120.000000000033</v>
      </c>
      <c r="M172" s="132">
        <v>0</v>
      </c>
      <c r="N172" s="132">
        <v>41596.36363636364</v>
      </c>
      <c r="O172" s="132">
        <v>0</v>
      </c>
      <c r="P172" s="132">
        <v>8799.9999999999836</v>
      </c>
      <c r="Q172" s="132">
        <v>9359.9999999999764</v>
      </c>
      <c r="R172" s="132">
        <v>3240.0000000000014</v>
      </c>
      <c r="S172" s="132">
        <v>13649.999999999985</v>
      </c>
      <c r="T172" s="132">
        <v>0</v>
      </c>
      <c r="U172" s="132">
        <v>0</v>
      </c>
      <c r="V172" s="132">
        <v>0</v>
      </c>
      <c r="W172" s="132">
        <v>0</v>
      </c>
      <c r="X172" s="132">
        <v>0</v>
      </c>
      <c r="Y172" s="132">
        <v>0</v>
      </c>
      <c r="Z172" s="132">
        <v>0</v>
      </c>
      <c r="AA172" s="132">
        <v>0</v>
      </c>
      <c r="AB172" s="132">
        <v>9460.7407407407463</v>
      </c>
      <c r="AC172" s="132">
        <v>0</v>
      </c>
      <c r="AD172" s="132">
        <v>0</v>
      </c>
      <c r="AE172" s="132">
        <v>72290.972375690544</v>
      </c>
      <c r="AF172" s="132">
        <v>0</v>
      </c>
      <c r="AG172" s="132">
        <v>0</v>
      </c>
      <c r="AH172" s="132">
        <v>0</v>
      </c>
      <c r="AI172" s="132">
        <v>110000</v>
      </c>
      <c r="AJ172" s="132">
        <v>0</v>
      </c>
      <c r="AK172" s="132">
        <v>0</v>
      </c>
      <c r="AL172" s="132">
        <v>0</v>
      </c>
      <c r="AM172" s="132">
        <v>5239.7939999999999</v>
      </c>
      <c r="AN172" s="132">
        <v>0</v>
      </c>
      <c r="AO172" s="132">
        <v>0</v>
      </c>
      <c r="AP172" s="132">
        <v>0</v>
      </c>
      <c r="AQ172" s="132">
        <v>0</v>
      </c>
      <c r="AR172" s="132">
        <v>0</v>
      </c>
      <c r="AS172" s="132">
        <v>0</v>
      </c>
      <c r="AT172" s="132">
        <v>0</v>
      </c>
      <c r="AU172" s="132">
        <v>0</v>
      </c>
      <c r="AV172" s="132">
        <v>601914.60000000009</v>
      </c>
      <c r="AW172" s="132">
        <v>179518.07675279491</v>
      </c>
      <c r="AX172" s="132">
        <v>115239.79399999999</v>
      </c>
      <c r="AY172" s="132">
        <v>131173.15419387235</v>
      </c>
      <c r="AZ172" s="453">
        <v>896672.47075279499</v>
      </c>
      <c r="BA172" s="453">
        <v>891432.676752795</v>
      </c>
      <c r="BB172" s="453">
        <v>3500</v>
      </c>
      <c r="BC172" s="453">
        <v>759500</v>
      </c>
      <c r="BD172" s="453">
        <v>0</v>
      </c>
      <c r="BE172" s="453">
        <v>0</v>
      </c>
      <c r="BF172" s="453">
        <v>896672.47075279499</v>
      </c>
      <c r="BG172" s="453" t="s">
        <v>13</v>
      </c>
      <c r="BH172" s="453" t="s">
        <v>13</v>
      </c>
      <c r="BI172" s="453" t="s">
        <v>13</v>
      </c>
      <c r="BJ172" s="133" t="s">
        <v>13</v>
      </c>
      <c r="BK172" s="454" t="s">
        <v>13</v>
      </c>
      <c r="BL172" s="453">
        <v>896672.47075279499</v>
      </c>
      <c r="BM172" s="132">
        <v>896672.47075279511</v>
      </c>
      <c r="BN172" s="132">
        <v>0</v>
      </c>
      <c r="BO172" s="453">
        <v>764739.79399999999</v>
      </c>
      <c r="BP172" s="453">
        <v>649500</v>
      </c>
      <c r="BQ172" s="132">
        <v>781432.676752795</v>
      </c>
      <c r="BR172" s="132">
        <v>3601.0722431004378</v>
      </c>
      <c r="BS172" s="132">
        <v>3455.277589130435</v>
      </c>
      <c r="BT172" s="133">
        <v>4.2194773128689196E-2</v>
      </c>
      <c r="BU172" s="133">
        <v>-4.1408811089621101E-3</v>
      </c>
      <c r="BV172" s="133">
        <v>0</v>
      </c>
      <c r="BW172" s="132">
        <v>-3104.8129318259284</v>
      </c>
      <c r="BX172" s="453">
        <v>893567.65782096912</v>
      </c>
      <c r="BY172" s="453">
        <v>4093.6767918017013</v>
      </c>
      <c r="BZ172" s="453" t="s">
        <v>1187</v>
      </c>
      <c r="CA172" s="453">
        <v>4117.8233079307329</v>
      </c>
      <c r="CB172" s="133">
        <v>4.0950585487941282E-2</v>
      </c>
      <c r="CC172" s="132">
        <v>0</v>
      </c>
      <c r="CD172" s="132">
        <v>893567.65782096912</v>
      </c>
      <c r="CE172" s="132">
        <v>0</v>
      </c>
      <c r="CF172" s="132">
        <v>893567.65782096912</v>
      </c>
      <c r="CG172" s="132">
        <f t="shared" si="4"/>
        <v>0</v>
      </c>
      <c r="CH172" s="132">
        <f t="shared" si="5"/>
        <v>0</v>
      </c>
      <c r="CI172" s="132">
        <v>0</v>
      </c>
      <c r="CJ172" s="132">
        <v>0</v>
      </c>
      <c r="CK172" s="132">
        <v>0</v>
      </c>
    </row>
    <row r="173" spans="1:89" ht="15" hidden="1" customHeight="1" x14ac:dyDescent="0.25">
      <c r="A173" s="135">
        <f>VLOOKUP(D173,'DfE No.'!C:E,3,FALSE)</f>
        <v>84</v>
      </c>
      <c r="B173" s="135" t="str">
        <f>VLOOKUP(D173,'Adjusted Factors 19-20'!C:F,4,FALSE)</f>
        <v>Recoupment Academy</v>
      </c>
      <c r="C173" s="135">
        <v>146173</v>
      </c>
      <c r="D173" s="135">
        <v>9352100</v>
      </c>
      <c r="E173" s="134" t="s">
        <v>195</v>
      </c>
      <c r="F173" s="452">
        <v>57</v>
      </c>
      <c r="G173" s="452">
        <v>57</v>
      </c>
      <c r="H173" s="452">
        <v>0</v>
      </c>
      <c r="I173" s="132">
        <v>158106.6</v>
      </c>
      <c r="J173" s="132">
        <v>0</v>
      </c>
      <c r="K173" s="132">
        <v>0</v>
      </c>
      <c r="L173" s="132">
        <v>439.99999999999983</v>
      </c>
      <c r="M173" s="132">
        <v>0</v>
      </c>
      <c r="N173" s="132">
        <v>4397.1428571428569</v>
      </c>
      <c r="O173" s="132">
        <v>0</v>
      </c>
      <c r="P173" s="132">
        <v>0</v>
      </c>
      <c r="Q173" s="132">
        <v>0</v>
      </c>
      <c r="R173" s="132">
        <v>0</v>
      </c>
      <c r="S173" s="132">
        <v>0</v>
      </c>
      <c r="T173" s="132">
        <v>0</v>
      </c>
      <c r="U173" s="132">
        <v>0</v>
      </c>
      <c r="V173" s="132">
        <v>0</v>
      </c>
      <c r="W173" s="132">
        <v>0</v>
      </c>
      <c r="X173" s="132">
        <v>0</v>
      </c>
      <c r="Y173" s="132">
        <v>0</v>
      </c>
      <c r="Z173" s="132">
        <v>0</v>
      </c>
      <c r="AA173" s="132">
        <v>0</v>
      </c>
      <c r="AB173" s="132">
        <v>564.51923076922992</v>
      </c>
      <c r="AC173" s="132">
        <v>0</v>
      </c>
      <c r="AD173" s="132">
        <v>0</v>
      </c>
      <c r="AE173" s="132">
        <v>23301.600000000002</v>
      </c>
      <c r="AF173" s="132">
        <v>0</v>
      </c>
      <c r="AG173" s="132">
        <v>0</v>
      </c>
      <c r="AH173" s="132">
        <v>0</v>
      </c>
      <c r="AI173" s="132">
        <v>110000</v>
      </c>
      <c r="AJ173" s="132">
        <v>0</v>
      </c>
      <c r="AK173" s="132">
        <v>0</v>
      </c>
      <c r="AL173" s="132">
        <v>1000</v>
      </c>
      <c r="AM173" s="132">
        <v>1974.0645399999999</v>
      </c>
      <c r="AN173" s="132">
        <v>0</v>
      </c>
      <c r="AO173" s="132">
        <v>0</v>
      </c>
      <c r="AP173" s="132">
        <v>0</v>
      </c>
      <c r="AQ173" s="132">
        <v>4726</v>
      </c>
      <c r="AR173" s="132">
        <v>0</v>
      </c>
      <c r="AS173" s="132">
        <v>0</v>
      </c>
      <c r="AT173" s="132">
        <v>0</v>
      </c>
      <c r="AU173" s="132">
        <v>0</v>
      </c>
      <c r="AV173" s="132">
        <v>158106.6</v>
      </c>
      <c r="AW173" s="132">
        <v>28703.262087912088</v>
      </c>
      <c r="AX173" s="132">
        <v>117700.06454000001</v>
      </c>
      <c r="AY173" s="132">
        <v>35719.171428571426</v>
      </c>
      <c r="AZ173" s="453">
        <v>304509.92662791209</v>
      </c>
      <c r="BA173" s="453">
        <v>301535.8620879121</v>
      </c>
      <c r="BB173" s="453">
        <v>3500</v>
      </c>
      <c r="BC173" s="453">
        <v>199500</v>
      </c>
      <c r="BD173" s="453">
        <v>0</v>
      </c>
      <c r="BE173" s="453">
        <v>0</v>
      </c>
      <c r="BF173" s="453">
        <v>304509.92662791209</v>
      </c>
      <c r="BG173" s="453" t="s">
        <v>13</v>
      </c>
      <c r="BH173" s="453" t="s">
        <v>13</v>
      </c>
      <c r="BI173" s="453" t="s">
        <v>13</v>
      </c>
      <c r="BJ173" s="133" t="s">
        <v>13</v>
      </c>
      <c r="BK173" s="454" t="s">
        <v>13</v>
      </c>
      <c r="BL173" s="453">
        <v>304509.92662791209</v>
      </c>
      <c r="BM173" s="132">
        <v>304509.92662791209</v>
      </c>
      <c r="BN173" s="132">
        <v>0</v>
      </c>
      <c r="BO173" s="453">
        <v>202474.06453999999</v>
      </c>
      <c r="BP173" s="453">
        <v>90499.999999999985</v>
      </c>
      <c r="BQ173" s="132">
        <v>192535.8620879121</v>
      </c>
      <c r="BR173" s="132">
        <v>3377.8221418931948</v>
      </c>
      <c r="BS173" s="132">
        <v>3200.4150101694918</v>
      </c>
      <c r="BT173" s="133">
        <v>5.543253958001769E-2</v>
      </c>
      <c r="BU173" s="133">
        <v>-5.4399997665260701E-3</v>
      </c>
      <c r="BV173" s="133">
        <v>0</v>
      </c>
      <c r="BW173" s="132">
        <v>-992.38464376218815</v>
      </c>
      <c r="BX173" s="453">
        <v>303517.5419841499</v>
      </c>
      <c r="BY173" s="453">
        <v>5272.6925867394721</v>
      </c>
      <c r="BZ173" s="453" t="s">
        <v>1187</v>
      </c>
      <c r="CA173" s="453">
        <v>5324.8691576166648</v>
      </c>
      <c r="CB173" s="133">
        <v>3.5825472390762059E-2</v>
      </c>
      <c r="CC173" s="132">
        <v>0</v>
      </c>
      <c r="CD173" s="132">
        <v>303517.5419841499</v>
      </c>
      <c r="CE173" s="132">
        <v>0</v>
      </c>
      <c r="CF173" s="132">
        <v>303517.5419841499</v>
      </c>
      <c r="CG173" s="132">
        <f t="shared" si="4"/>
        <v>0</v>
      </c>
      <c r="CH173" s="132">
        <f t="shared" si="5"/>
        <v>0</v>
      </c>
      <c r="CI173" s="132">
        <v>0</v>
      </c>
      <c r="CJ173" s="132">
        <v>39066.949999999997</v>
      </c>
      <c r="CK173" s="132">
        <v>310.04999999999995</v>
      </c>
    </row>
    <row r="174" spans="1:89" ht="15" hidden="1" customHeight="1" x14ac:dyDescent="0.25">
      <c r="A174" s="135">
        <f>VLOOKUP(D174,'DfE No.'!C:E,3,FALSE)</f>
        <v>474</v>
      </c>
      <c r="B174" s="135" t="str">
        <f>VLOOKUP(D174,'Adjusted Factors 19-20'!C:F,4,FALSE)</f>
        <v>Recoupment Academy</v>
      </c>
      <c r="C174" s="135">
        <v>142027</v>
      </c>
      <c r="D174" s="135">
        <v>9352103</v>
      </c>
      <c r="E174" s="134" t="s">
        <v>525</v>
      </c>
      <c r="F174" s="452">
        <v>513</v>
      </c>
      <c r="G174" s="452">
        <v>513</v>
      </c>
      <c r="H174" s="452">
        <v>0</v>
      </c>
      <c r="I174" s="132">
        <v>1422959.4000000001</v>
      </c>
      <c r="J174" s="132">
        <v>0</v>
      </c>
      <c r="K174" s="132">
        <v>0</v>
      </c>
      <c r="L174" s="132">
        <v>24199.999999999942</v>
      </c>
      <c r="M174" s="132">
        <v>0</v>
      </c>
      <c r="N174" s="132">
        <v>61302.964509394573</v>
      </c>
      <c r="O174" s="132">
        <v>0</v>
      </c>
      <c r="P174" s="132">
        <v>201.1764705882353</v>
      </c>
      <c r="Q174" s="132">
        <v>0</v>
      </c>
      <c r="R174" s="132">
        <v>51782.823529411748</v>
      </c>
      <c r="S174" s="132">
        <v>0</v>
      </c>
      <c r="T174" s="132">
        <v>0</v>
      </c>
      <c r="U174" s="132">
        <v>0</v>
      </c>
      <c r="V174" s="132">
        <v>0</v>
      </c>
      <c r="W174" s="132">
        <v>0</v>
      </c>
      <c r="X174" s="132">
        <v>0</v>
      </c>
      <c r="Y174" s="132">
        <v>0</v>
      </c>
      <c r="Z174" s="132">
        <v>0</v>
      </c>
      <c r="AA174" s="132">
        <v>0</v>
      </c>
      <c r="AB174" s="132">
        <v>21604.731308411207</v>
      </c>
      <c r="AC174" s="132">
        <v>0</v>
      </c>
      <c r="AD174" s="132">
        <v>0</v>
      </c>
      <c r="AE174" s="132">
        <v>198912.52763819089</v>
      </c>
      <c r="AF174" s="132">
        <v>0</v>
      </c>
      <c r="AG174" s="132">
        <v>0</v>
      </c>
      <c r="AH174" s="132">
        <v>0</v>
      </c>
      <c r="AI174" s="132">
        <v>110000</v>
      </c>
      <c r="AJ174" s="132">
        <v>0</v>
      </c>
      <c r="AK174" s="132">
        <v>0</v>
      </c>
      <c r="AL174" s="132">
        <v>0</v>
      </c>
      <c r="AM174" s="132">
        <v>8414.2281999999996</v>
      </c>
      <c r="AN174" s="132">
        <v>0</v>
      </c>
      <c r="AO174" s="132">
        <v>0</v>
      </c>
      <c r="AP174" s="132">
        <v>0</v>
      </c>
      <c r="AQ174" s="132">
        <v>0</v>
      </c>
      <c r="AR174" s="132">
        <v>0</v>
      </c>
      <c r="AS174" s="132">
        <v>0</v>
      </c>
      <c r="AT174" s="132">
        <v>0</v>
      </c>
      <c r="AU174" s="132">
        <v>0</v>
      </c>
      <c r="AV174" s="132">
        <v>1422959.4000000001</v>
      </c>
      <c r="AW174" s="132">
        <v>358004.2234559966</v>
      </c>
      <c r="AX174" s="132">
        <v>118414.2282</v>
      </c>
      <c r="AY174" s="132">
        <v>277655.00989288813</v>
      </c>
      <c r="AZ174" s="453">
        <v>1899377.8516559966</v>
      </c>
      <c r="BA174" s="453">
        <v>1890963.6234559966</v>
      </c>
      <c r="BB174" s="453">
        <v>3500</v>
      </c>
      <c r="BC174" s="453">
        <v>1795500</v>
      </c>
      <c r="BD174" s="453">
        <v>0</v>
      </c>
      <c r="BE174" s="453">
        <v>0</v>
      </c>
      <c r="BF174" s="453">
        <v>1899377.8516559966</v>
      </c>
      <c r="BG174" s="453" t="s">
        <v>13</v>
      </c>
      <c r="BH174" s="453" t="s">
        <v>13</v>
      </c>
      <c r="BI174" s="453" t="s">
        <v>13</v>
      </c>
      <c r="BJ174" s="133" t="s">
        <v>13</v>
      </c>
      <c r="BK174" s="454" t="s">
        <v>13</v>
      </c>
      <c r="BL174" s="453">
        <v>1899377.8516559966</v>
      </c>
      <c r="BM174" s="132">
        <v>1899377.8516559966</v>
      </c>
      <c r="BN174" s="132">
        <v>0</v>
      </c>
      <c r="BO174" s="453">
        <v>1803914.2282</v>
      </c>
      <c r="BP174" s="453">
        <v>1685500</v>
      </c>
      <c r="BQ174" s="132">
        <v>1780963.6234559966</v>
      </c>
      <c r="BR174" s="132">
        <v>3471.6639833450226</v>
      </c>
      <c r="BS174" s="132">
        <v>3393.288959958506</v>
      </c>
      <c r="BT174" s="133">
        <v>2.3097067273479429E-2</v>
      </c>
      <c r="BU174" s="133">
        <v>-2.2666838201376325E-3</v>
      </c>
      <c r="BV174" s="133">
        <v>0</v>
      </c>
      <c r="BW174" s="132">
        <v>-3945.7462626684646</v>
      </c>
      <c r="BX174" s="453">
        <v>1895432.1053933282</v>
      </c>
      <c r="BY174" s="453">
        <v>3678.3974214294899</v>
      </c>
      <c r="BZ174" s="453" t="s">
        <v>1187</v>
      </c>
      <c r="CA174" s="453">
        <v>3694.7994257179889</v>
      </c>
      <c r="CB174" s="133">
        <v>1.5449292703848094E-2</v>
      </c>
      <c r="CC174" s="132">
        <v>0</v>
      </c>
      <c r="CD174" s="132">
        <v>1895432.1053933282</v>
      </c>
      <c r="CE174" s="132">
        <v>0</v>
      </c>
      <c r="CF174" s="132">
        <v>1895432.1053933282</v>
      </c>
      <c r="CG174" s="132">
        <f t="shared" si="4"/>
        <v>0</v>
      </c>
      <c r="CH174" s="132">
        <f t="shared" si="5"/>
        <v>0</v>
      </c>
      <c r="CI174" s="132">
        <v>0</v>
      </c>
      <c r="CJ174" s="132">
        <v>0</v>
      </c>
      <c r="CK174" s="132">
        <v>0</v>
      </c>
    </row>
    <row r="175" spans="1:89" ht="15" hidden="1" customHeight="1" x14ac:dyDescent="0.25">
      <c r="A175" s="135">
        <f>VLOOKUP(D175,'DfE No.'!C:E,3,FALSE)</f>
        <v>62</v>
      </c>
      <c r="B175" s="135" t="str">
        <f>VLOOKUP(D175,'Adjusted Factors 19-20'!C:F,4,FALSE)</f>
        <v>Recoupment Academy</v>
      </c>
      <c r="C175" s="135">
        <v>142187</v>
      </c>
      <c r="D175" s="135">
        <v>9352104</v>
      </c>
      <c r="E175" s="134" t="s">
        <v>524</v>
      </c>
      <c r="F175" s="452">
        <v>314</v>
      </c>
      <c r="G175" s="452">
        <v>314</v>
      </c>
      <c r="H175" s="452">
        <v>0</v>
      </c>
      <c r="I175" s="132">
        <v>870973.20000000007</v>
      </c>
      <c r="J175" s="132">
        <v>0</v>
      </c>
      <c r="K175" s="132">
        <v>0</v>
      </c>
      <c r="L175" s="132">
        <v>22439.999999999989</v>
      </c>
      <c r="M175" s="132">
        <v>0</v>
      </c>
      <c r="N175" s="132">
        <v>39672.692307692305</v>
      </c>
      <c r="O175" s="132">
        <v>0</v>
      </c>
      <c r="P175" s="132">
        <v>2006.3897763578286</v>
      </c>
      <c r="Q175" s="132">
        <v>6259.9361022364228</v>
      </c>
      <c r="R175" s="132">
        <v>1444.6006389776412</v>
      </c>
      <c r="S175" s="132">
        <v>0</v>
      </c>
      <c r="T175" s="132">
        <v>29493.929712460107</v>
      </c>
      <c r="U175" s="132">
        <v>2307.3482428115103</v>
      </c>
      <c r="V175" s="132">
        <v>0</v>
      </c>
      <c r="W175" s="132">
        <v>0</v>
      </c>
      <c r="X175" s="132">
        <v>0</v>
      </c>
      <c r="Y175" s="132">
        <v>0</v>
      </c>
      <c r="Z175" s="132">
        <v>0</v>
      </c>
      <c r="AA175" s="132">
        <v>0</v>
      </c>
      <c r="AB175" s="132">
        <v>3606.9144981412564</v>
      </c>
      <c r="AC175" s="132">
        <v>0</v>
      </c>
      <c r="AD175" s="132">
        <v>0</v>
      </c>
      <c r="AE175" s="132">
        <v>95666.91320754723</v>
      </c>
      <c r="AF175" s="132">
        <v>0</v>
      </c>
      <c r="AG175" s="132">
        <v>0</v>
      </c>
      <c r="AH175" s="132">
        <v>0</v>
      </c>
      <c r="AI175" s="132">
        <v>110000</v>
      </c>
      <c r="AJ175" s="132">
        <v>0</v>
      </c>
      <c r="AK175" s="132">
        <v>0</v>
      </c>
      <c r="AL175" s="132">
        <v>0</v>
      </c>
      <c r="AM175" s="132">
        <v>6848.8818999999994</v>
      </c>
      <c r="AN175" s="132">
        <v>0</v>
      </c>
      <c r="AO175" s="132">
        <v>0</v>
      </c>
      <c r="AP175" s="132">
        <v>0</v>
      </c>
      <c r="AQ175" s="132">
        <v>0</v>
      </c>
      <c r="AR175" s="132">
        <v>0</v>
      </c>
      <c r="AS175" s="132">
        <v>0</v>
      </c>
      <c r="AT175" s="132">
        <v>0</v>
      </c>
      <c r="AU175" s="132">
        <v>0</v>
      </c>
      <c r="AV175" s="132">
        <v>870973.20000000007</v>
      </c>
      <c r="AW175" s="132">
        <v>202898.7244862243</v>
      </c>
      <c r="AX175" s="132">
        <v>116848.88189999999</v>
      </c>
      <c r="AY175" s="132">
        <v>157478.36159781512</v>
      </c>
      <c r="AZ175" s="453">
        <v>1190720.8063862242</v>
      </c>
      <c r="BA175" s="453">
        <v>1183871.9244862243</v>
      </c>
      <c r="BB175" s="453">
        <v>3500</v>
      </c>
      <c r="BC175" s="453">
        <v>1099000</v>
      </c>
      <c r="BD175" s="453">
        <v>0</v>
      </c>
      <c r="BE175" s="453">
        <v>0</v>
      </c>
      <c r="BF175" s="453">
        <v>1190720.8063862242</v>
      </c>
      <c r="BG175" s="453" t="s">
        <v>13</v>
      </c>
      <c r="BH175" s="453" t="s">
        <v>13</v>
      </c>
      <c r="BI175" s="453" t="s">
        <v>13</v>
      </c>
      <c r="BJ175" s="133" t="s">
        <v>13</v>
      </c>
      <c r="BK175" s="454" t="s">
        <v>13</v>
      </c>
      <c r="BL175" s="453">
        <v>1190720.8063862242</v>
      </c>
      <c r="BM175" s="132">
        <v>1190720.8063862242</v>
      </c>
      <c r="BN175" s="132">
        <v>0</v>
      </c>
      <c r="BO175" s="453">
        <v>1105848.8818999999</v>
      </c>
      <c r="BP175" s="453">
        <v>988999.99999999988</v>
      </c>
      <c r="BQ175" s="132">
        <v>1073871.9244862243</v>
      </c>
      <c r="BR175" s="132">
        <v>3419.9742818032623</v>
      </c>
      <c r="BS175" s="132">
        <v>3338.0439605177999</v>
      </c>
      <c r="BT175" s="133">
        <v>2.4544410515418551E-2</v>
      </c>
      <c r="BU175" s="133">
        <v>-2.4087221780747848E-3</v>
      </c>
      <c r="BV175" s="133">
        <v>0</v>
      </c>
      <c r="BW175" s="132">
        <v>-2524.692042993574</v>
      </c>
      <c r="BX175" s="453">
        <v>1188196.1143432306</v>
      </c>
      <c r="BY175" s="453">
        <v>3762.2523326217538</v>
      </c>
      <c r="BZ175" s="453" t="s">
        <v>1187</v>
      </c>
      <c r="CA175" s="453">
        <v>3784.0640584179318</v>
      </c>
      <c r="CB175" s="133">
        <v>1.8393616578078253E-2</v>
      </c>
      <c r="CC175" s="132">
        <v>0</v>
      </c>
      <c r="CD175" s="132">
        <v>1188196.1143432306</v>
      </c>
      <c r="CE175" s="132">
        <v>0</v>
      </c>
      <c r="CF175" s="132">
        <v>1188196.1143432306</v>
      </c>
      <c r="CG175" s="132">
        <f t="shared" si="4"/>
        <v>0</v>
      </c>
      <c r="CH175" s="132">
        <f t="shared" si="5"/>
        <v>0</v>
      </c>
      <c r="CI175" s="132">
        <v>0</v>
      </c>
      <c r="CJ175" s="132">
        <v>0</v>
      </c>
      <c r="CK175" s="132">
        <v>0</v>
      </c>
    </row>
    <row r="176" spans="1:89" ht="15" hidden="1" customHeight="1" x14ac:dyDescent="0.25">
      <c r="A176" s="135">
        <f>VLOOKUP(D176,'DfE No.'!C:E,3,FALSE)</f>
        <v>16</v>
      </c>
      <c r="B176" s="135" t="str">
        <f>VLOOKUP(D176,'Adjusted Factors 19-20'!C:F,4,FALSE)</f>
        <v>Recoupment Academy</v>
      </c>
      <c r="C176" s="135">
        <v>142770</v>
      </c>
      <c r="D176" s="135">
        <v>9352116</v>
      </c>
      <c r="E176" s="134" t="s">
        <v>522</v>
      </c>
      <c r="F176" s="452">
        <v>82</v>
      </c>
      <c r="G176" s="452">
        <v>82</v>
      </c>
      <c r="H176" s="452">
        <v>0</v>
      </c>
      <c r="I176" s="132">
        <v>227451.6</v>
      </c>
      <c r="J176" s="132">
        <v>0</v>
      </c>
      <c r="K176" s="132">
        <v>0</v>
      </c>
      <c r="L176" s="132">
        <v>4840.0000000000136</v>
      </c>
      <c r="M176" s="132">
        <v>0</v>
      </c>
      <c r="N176" s="132">
        <v>8200</v>
      </c>
      <c r="O176" s="132">
        <v>0</v>
      </c>
      <c r="P176" s="132">
        <v>3199.9999999999968</v>
      </c>
      <c r="Q176" s="132">
        <v>0</v>
      </c>
      <c r="R176" s="132">
        <v>0</v>
      </c>
      <c r="S176" s="132">
        <v>0</v>
      </c>
      <c r="T176" s="132">
        <v>0</v>
      </c>
      <c r="U176" s="132">
        <v>0</v>
      </c>
      <c r="V176" s="132">
        <v>0</v>
      </c>
      <c r="W176" s="132">
        <v>0</v>
      </c>
      <c r="X176" s="132">
        <v>0</v>
      </c>
      <c r="Y176" s="132">
        <v>0</v>
      </c>
      <c r="Z176" s="132">
        <v>0</v>
      </c>
      <c r="AA176" s="132">
        <v>0</v>
      </c>
      <c r="AB176" s="132">
        <v>0</v>
      </c>
      <c r="AC176" s="132">
        <v>0</v>
      </c>
      <c r="AD176" s="132">
        <v>0</v>
      </c>
      <c r="AE176" s="132">
        <v>34718.799999999974</v>
      </c>
      <c r="AF176" s="132">
        <v>0</v>
      </c>
      <c r="AG176" s="132">
        <v>0</v>
      </c>
      <c r="AH176" s="132">
        <v>0</v>
      </c>
      <c r="AI176" s="132">
        <v>110000</v>
      </c>
      <c r="AJ176" s="132">
        <v>0</v>
      </c>
      <c r="AK176" s="132">
        <v>0</v>
      </c>
      <c r="AL176" s="132">
        <v>0</v>
      </c>
      <c r="AM176" s="132">
        <v>1951.68274</v>
      </c>
      <c r="AN176" s="132">
        <v>0</v>
      </c>
      <c r="AO176" s="132">
        <v>0</v>
      </c>
      <c r="AP176" s="132">
        <v>0</v>
      </c>
      <c r="AQ176" s="132">
        <v>0</v>
      </c>
      <c r="AR176" s="132">
        <v>0</v>
      </c>
      <c r="AS176" s="132">
        <v>0</v>
      </c>
      <c r="AT176" s="132">
        <v>0</v>
      </c>
      <c r="AU176" s="132">
        <v>0</v>
      </c>
      <c r="AV176" s="132">
        <v>227451.6</v>
      </c>
      <c r="AW176" s="132">
        <v>50958.799999999988</v>
      </c>
      <c r="AX176" s="132">
        <v>111951.68274</v>
      </c>
      <c r="AY176" s="132">
        <v>52837.799999999981</v>
      </c>
      <c r="AZ176" s="453">
        <v>390362.08274000004</v>
      </c>
      <c r="BA176" s="453">
        <v>388410.4</v>
      </c>
      <c r="BB176" s="453">
        <v>3500</v>
      </c>
      <c r="BC176" s="453">
        <v>287000</v>
      </c>
      <c r="BD176" s="453">
        <v>0</v>
      </c>
      <c r="BE176" s="453">
        <v>0</v>
      </c>
      <c r="BF176" s="453">
        <v>390362.08274000004</v>
      </c>
      <c r="BG176" s="453" t="s">
        <v>13</v>
      </c>
      <c r="BH176" s="453" t="s">
        <v>13</v>
      </c>
      <c r="BI176" s="453" t="s">
        <v>13</v>
      </c>
      <c r="BJ176" s="133" t="s">
        <v>13</v>
      </c>
      <c r="BK176" s="454" t="s">
        <v>13</v>
      </c>
      <c r="BL176" s="453">
        <v>390362.08274000004</v>
      </c>
      <c r="BM176" s="132">
        <v>390362.08273999998</v>
      </c>
      <c r="BN176" s="132">
        <v>0</v>
      </c>
      <c r="BO176" s="453">
        <v>288951.68274000002</v>
      </c>
      <c r="BP176" s="453">
        <v>177000.00000000003</v>
      </c>
      <c r="BQ176" s="132">
        <v>278410.40000000002</v>
      </c>
      <c r="BR176" s="132">
        <v>3395.2487804878051</v>
      </c>
      <c r="BS176" s="132">
        <v>3185.8378597560973</v>
      </c>
      <c r="BT176" s="133">
        <v>6.5731819995302587E-2</v>
      </c>
      <c r="BU176" s="133">
        <v>-6.4507433384250086E-3</v>
      </c>
      <c r="BV176" s="133">
        <v>0</v>
      </c>
      <c r="BW176" s="132">
        <v>-1685.1838327921541</v>
      </c>
      <c r="BX176" s="453">
        <v>388676.89890720788</v>
      </c>
      <c r="BY176" s="453">
        <v>4716.1611727708278</v>
      </c>
      <c r="BZ176" s="453" t="s">
        <v>1187</v>
      </c>
      <c r="CA176" s="453">
        <v>4739.9621817952184</v>
      </c>
      <c r="CB176" s="133">
        <v>4.1614878874965955E-2</v>
      </c>
      <c r="CC176" s="132">
        <v>0</v>
      </c>
      <c r="CD176" s="132">
        <v>388676.89890720788</v>
      </c>
      <c r="CE176" s="132">
        <v>0</v>
      </c>
      <c r="CF176" s="132">
        <v>388676.89890720788</v>
      </c>
      <c r="CG176" s="132">
        <f t="shared" si="4"/>
        <v>0</v>
      </c>
      <c r="CH176" s="132">
        <f t="shared" si="5"/>
        <v>0</v>
      </c>
      <c r="CI176" s="132">
        <v>0</v>
      </c>
      <c r="CJ176" s="132">
        <v>0</v>
      </c>
      <c r="CK176" s="132">
        <v>0</v>
      </c>
    </row>
    <row r="177" spans="1:89" ht="15" hidden="1" customHeight="1" x14ac:dyDescent="0.25">
      <c r="A177" s="135">
        <f>VLOOKUP(D177,'DfE No.'!C:E,3,FALSE)</f>
        <v>9</v>
      </c>
      <c r="B177" s="135" t="str">
        <f>VLOOKUP(D177,'Adjusted Factors 19-20'!C:F,4,FALSE)</f>
        <v>Recoupment Academy</v>
      </c>
      <c r="C177" s="135">
        <v>142786</v>
      </c>
      <c r="D177" s="135">
        <v>9352120</v>
      </c>
      <c r="E177" s="134" t="s">
        <v>102</v>
      </c>
      <c r="F177" s="452">
        <v>95</v>
      </c>
      <c r="G177" s="452">
        <v>95</v>
      </c>
      <c r="H177" s="452">
        <v>0</v>
      </c>
      <c r="I177" s="132">
        <v>263511</v>
      </c>
      <c r="J177" s="132">
        <v>0</v>
      </c>
      <c r="K177" s="132">
        <v>0</v>
      </c>
      <c r="L177" s="132">
        <v>6599.9999999999891</v>
      </c>
      <c r="M177" s="132">
        <v>0</v>
      </c>
      <c r="N177" s="132">
        <v>10493.18181818182</v>
      </c>
      <c r="O177" s="132">
        <v>0</v>
      </c>
      <c r="P177" s="132">
        <v>2399.9999999999959</v>
      </c>
      <c r="Q177" s="132">
        <v>0</v>
      </c>
      <c r="R177" s="132">
        <v>720.00000000000114</v>
      </c>
      <c r="S177" s="132">
        <v>0</v>
      </c>
      <c r="T177" s="132">
        <v>3780.0000000000014</v>
      </c>
      <c r="U177" s="132">
        <v>0</v>
      </c>
      <c r="V177" s="132">
        <v>0</v>
      </c>
      <c r="W177" s="132">
        <v>0</v>
      </c>
      <c r="X177" s="132">
        <v>0</v>
      </c>
      <c r="Y177" s="132">
        <v>0</v>
      </c>
      <c r="Z177" s="132">
        <v>0</v>
      </c>
      <c r="AA177" s="132">
        <v>0</v>
      </c>
      <c r="AB177" s="132">
        <v>1178.9156626506035</v>
      </c>
      <c r="AC177" s="132">
        <v>0</v>
      </c>
      <c r="AD177" s="132">
        <v>0</v>
      </c>
      <c r="AE177" s="132">
        <v>39088.18181818186</v>
      </c>
      <c r="AF177" s="132">
        <v>0</v>
      </c>
      <c r="AG177" s="132">
        <v>0</v>
      </c>
      <c r="AH177" s="132">
        <v>0</v>
      </c>
      <c r="AI177" s="132">
        <v>110000</v>
      </c>
      <c r="AJ177" s="132">
        <v>0</v>
      </c>
      <c r="AK177" s="132">
        <v>0</v>
      </c>
      <c r="AL177" s="132">
        <v>0</v>
      </c>
      <c r="AM177" s="132">
        <v>1154.3694399999999</v>
      </c>
      <c r="AN177" s="132">
        <v>0</v>
      </c>
      <c r="AO177" s="132">
        <v>0</v>
      </c>
      <c r="AP177" s="132">
        <v>0</v>
      </c>
      <c r="AQ177" s="132">
        <v>0</v>
      </c>
      <c r="AR177" s="132">
        <v>0</v>
      </c>
      <c r="AS177" s="132">
        <v>0</v>
      </c>
      <c r="AT177" s="132">
        <v>0</v>
      </c>
      <c r="AU177" s="132">
        <v>0</v>
      </c>
      <c r="AV177" s="132">
        <v>263511</v>
      </c>
      <c r="AW177" s="132">
        <v>64260.27929901427</v>
      </c>
      <c r="AX177" s="132">
        <v>111154.36943999999</v>
      </c>
      <c r="AY177" s="132">
        <v>61083.772727272764</v>
      </c>
      <c r="AZ177" s="453">
        <v>438925.64873901423</v>
      </c>
      <c r="BA177" s="453">
        <v>437771.27929901425</v>
      </c>
      <c r="BB177" s="453">
        <v>3500</v>
      </c>
      <c r="BC177" s="453">
        <v>332500</v>
      </c>
      <c r="BD177" s="453">
        <v>0</v>
      </c>
      <c r="BE177" s="453">
        <v>0</v>
      </c>
      <c r="BF177" s="453">
        <v>438925.64873901423</v>
      </c>
      <c r="BG177" s="453" t="s">
        <v>13</v>
      </c>
      <c r="BH177" s="453" t="s">
        <v>13</v>
      </c>
      <c r="BI177" s="453" t="s">
        <v>13</v>
      </c>
      <c r="BJ177" s="133" t="s">
        <v>13</v>
      </c>
      <c r="BK177" s="454" t="s">
        <v>13</v>
      </c>
      <c r="BL177" s="453">
        <v>438925.64873901423</v>
      </c>
      <c r="BM177" s="132">
        <v>438925.64873901429</v>
      </c>
      <c r="BN177" s="132">
        <v>0</v>
      </c>
      <c r="BO177" s="453">
        <v>333654.36943999998</v>
      </c>
      <c r="BP177" s="453">
        <v>222499.99999999997</v>
      </c>
      <c r="BQ177" s="132">
        <v>327771.27929901425</v>
      </c>
      <c r="BR177" s="132">
        <v>3450.2239926212028</v>
      </c>
      <c r="BS177" s="132">
        <v>3320.8396047619049</v>
      </c>
      <c r="BT177" s="133">
        <v>3.8961348110209147E-2</v>
      </c>
      <c r="BU177" s="133">
        <v>-3.8235615078960278E-3</v>
      </c>
      <c r="BV177" s="133">
        <v>0</v>
      </c>
      <c r="BW177" s="132">
        <v>-1206.2562762331065</v>
      </c>
      <c r="BX177" s="453">
        <v>437719.39246278111</v>
      </c>
      <c r="BY177" s="453">
        <v>4595.4212949766434</v>
      </c>
      <c r="BZ177" s="453" t="s">
        <v>1187</v>
      </c>
      <c r="CA177" s="453">
        <v>4607.5725522398016</v>
      </c>
      <c r="CB177" s="133">
        <v>-7.8034045494702609E-3</v>
      </c>
      <c r="CC177" s="132">
        <v>0</v>
      </c>
      <c r="CD177" s="132">
        <v>437719.39246278111</v>
      </c>
      <c r="CE177" s="132">
        <v>0</v>
      </c>
      <c r="CF177" s="132">
        <v>437719.39246278111</v>
      </c>
      <c r="CG177" s="132">
        <f t="shared" si="4"/>
        <v>0</v>
      </c>
      <c r="CH177" s="132">
        <f t="shared" si="5"/>
        <v>0</v>
      </c>
      <c r="CI177" s="132">
        <v>0</v>
      </c>
      <c r="CJ177" s="132">
        <v>0</v>
      </c>
      <c r="CK177" s="132">
        <v>0</v>
      </c>
    </row>
    <row r="178" spans="1:89" ht="15" hidden="1" customHeight="1" x14ac:dyDescent="0.25">
      <c r="A178" s="135">
        <f>VLOOKUP(D178,'DfE No.'!C:E,3,FALSE)</f>
        <v>109</v>
      </c>
      <c r="B178" s="135" t="str">
        <f>VLOOKUP(D178,'Adjusted Factors 19-20'!C:F,4,FALSE)</f>
        <v>Recoupment Academy</v>
      </c>
      <c r="C178" s="135">
        <v>144446</v>
      </c>
      <c r="D178" s="135">
        <v>9352122</v>
      </c>
      <c r="E178" s="134" t="s">
        <v>213</v>
      </c>
      <c r="F178" s="452">
        <v>86</v>
      </c>
      <c r="G178" s="452">
        <v>86</v>
      </c>
      <c r="H178" s="452">
        <v>0</v>
      </c>
      <c r="I178" s="132">
        <v>238546.80000000002</v>
      </c>
      <c r="J178" s="132">
        <v>0</v>
      </c>
      <c r="K178" s="132">
        <v>0</v>
      </c>
      <c r="L178" s="132">
        <v>3520.0000000000009</v>
      </c>
      <c r="M178" s="132">
        <v>0</v>
      </c>
      <c r="N178" s="132">
        <v>8335.3846153846152</v>
      </c>
      <c r="O178" s="132">
        <v>0</v>
      </c>
      <c r="P178" s="132">
        <v>409.5238095238094</v>
      </c>
      <c r="Q178" s="132">
        <v>0</v>
      </c>
      <c r="R178" s="132">
        <v>0</v>
      </c>
      <c r="S178" s="132">
        <v>0</v>
      </c>
      <c r="T178" s="132">
        <v>0</v>
      </c>
      <c r="U178" s="132">
        <v>0</v>
      </c>
      <c r="V178" s="132">
        <v>0</v>
      </c>
      <c r="W178" s="132">
        <v>0</v>
      </c>
      <c r="X178" s="132">
        <v>0</v>
      </c>
      <c r="Y178" s="132">
        <v>0</v>
      </c>
      <c r="Z178" s="132">
        <v>0</v>
      </c>
      <c r="AA178" s="132">
        <v>0</v>
      </c>
      <c r="AB178" s="132">
        <v>0</v>
      </c>
      <c r="AC178" s="132">
        <v>0</v>
      </c>
      <c r="AD178" s="132">
        <v>0</v>
      </c>
      <c r="AE178" s="132">
        <v>27902.222222222183</v>
      </c>
      <c r="AF178" s="132">
        <v>0</v>
      </c>
      <c r="AG178" s="132">
        <v>0</v>
      </c>
      <c r="AH178" s="132">
        <v>0</v>
      </c>
      <c r="AI178" s="132">
        <v>110000</v>
      </c>
      <c r="AJ178" s="132">
        <v>21295.060080106807</v>
      </c>
      <c r="AK178" s="132">
        <v>0</v>
      </c>
      <c r="AL178" s="132">
        <v>0</v>
      </c>
      <c r="AM178" s="132">
        <v>995.43822</v>
      </c>
      <c r="AN178" s="132">
        <v>0</v>
      </c>
      <c r="AO178" s="132">
        <v>0</v>
      </c>
      <c r="AP178" s="132">
        <v>0</v>
      </c>
      <c r="AQ178" s="132">
        <v>0</v>
      </c>
      <c r="AR178" s="132">
        <v>0</v>
      </c>
      <c r="AS178" s="132">
        <v>0</v>
      </c>
      <c r="AT178" s="132">
        <v>0</v>
      </c>
      <c r="AU178" s="132">
        <v>0</v>
      </c>
      <c r="AV178" s="132">
        <v>238546.80000000002</v>
      </c>
      <c r="AW178" s="132">
        <v>40167.130647130609</v>
      </c>
      <c r="AX178" s="132">
        <v>132290.49830010682</v>
      </c>
      <c r="AY178" s="132">
        <v>44033.676434676396</v>
      </c>
      <c r="AZ178" s="453">
        <v>411004.42894723744</v>
      </c>
      <c r="BA178" s="453">
        <v>410008.99072723743</v>
      </c>
      <c r="BB178" s="453">
        <v>3500</v>
      </c>
      <c r="BC178" s="453">
        <v>301000</v>
      </c>
      <c r="BD178" s="453">
        <v>0</v>
      </c>
      <c r="BE178" s="453">
        <v>0</v>
      </c>
      <c r="BF178" s="453">
        <v>411004.42894723744</v>
      </c>
      <c r="BG178" s="453" t="s">
        <v>13</v>
      </c>
      <c r="BH178" s="453" t="s">
        <v>13</v>
      </c>
      <c r="BI178" s="453" t="s">
        <v>13</v>
      </c>
      <c r="BJ178" s="133" t="s">
        <v>13</v>
      </c>
      <c r="BK178" s="454" t="s">
        <v>13</v>
      </c>
      <c r="BL178" s="453">
        <v>411004.42894723744</v>
      </c>
      <c r="BM178" s="132">
        <v>411004.42894723744</v>
      </c>
      <c r="BN178" s="132">
        <v>0</v>
      </c>
      <c r="BO178" s="453">
        <v>301995.43822000001</v>
      </c>
      <c r="BP178" s="453">
        <v>169704.93991989319</v>
      </c>
      <c r="BQ178" s="132">
        <v>278713.93064713059</v>
      </c>
      <c r="BR178" s="132">
        <v>3240.8596586875651</v>
      </c>
      <c r="BS178" s="132">
        <v>3140.8058197547953</v>
      </c>
      <c r="BT178" s="133">
        <v>3.185610466698037E-2</v>
      </c>
      <c r="BU178" s="133">
        <v>-3.1262721005348524E-3</v>
      </c>
      <c r="BV178" s="133">
        <v>0</v>
      </c>
      <c r="BW178" s="132">
        <v>-844.43517024473454</v>
      </c>
      <c r="BX178" s="453">
        <v>410159.99377699272</v>
      </c>
      <c r="BY178" s="453">
        <v>4757.7273901975896</v>
      </c>
      <c r="BZ178" s="453" t="s">
        <v>1187</v>
      </c>
      <c r="CA178" s="453">
        <v>4769.3022532208452</v>
      </c>
      <c r="CB178" s="133">
        <v>3.2518938088716975E-3</v>
      </c>
      <c r="CC178" s="132">
        <v>0</v>
      </c>
      <c r="CD178" s="132">
        <v>410159.99377699272</v>
      </c>
      <c r="CE178" s="132">
        <v>0</v>
      </c>
      <c r="CF178" s="132">
        <v>410159.99377699272</v>
      </c>
      <c r="CG178" s="132">
        <f t="shared" si="4"/>
        <v>0</v>
      </c>
      <c r="CH178" s="132">
        <f t="shared" si="5"/>
        <v>0</v>
      </c>
      <c r="CI178" s="132">
        <v>0</v>
      </c>
      <c r="CJ178" s="132">
        <v>0</v>
      </c>
      <c r="CK178" s="132">
        <v>0</v>
      </c>
    </row>
    <row r="179" spans="1:89" ht="15" hidden="1" customHeight="1" x14ac:dyDescent="0.25">
      <c r="A179" s="135">
        <f>VLOOKUP(D179,'DfE No.'!C:E,3,FALSE)</f>
        <v>111</v>
      </c>
      <c r="B179" s="135" t="str">
        <f>VLOOKUP(D179,'Adjusted Factors 19-20'!C:F,4,FALSE)</f>
        <v>Recoupment Academy</v>
      </c>
      <c r="C179" s="135">
        <v>141551</v>
      </c>
      <c r="D179" s="135">
        <v>9352123</v>
      </c>
      <c r="E179" s="134" t="s">
        <v>521</v>
      </c>
      <c r="F179" s="452">
        <v>148</v>
      </c>
      <c r="G179" s="452">
        <v>148</v>
      </c>
      <c r="H179" s="452">
        <v>0</v>
      </c>
      <c r="I179" s="132">
        <v>410522.4</v>
      </c>
      <c r="J179" s="132">
        <v>0</v>
      </c>
      <c r="K179" s="132">
        <v>0</v>
      </c>
      <c r="L179" s="132">
        <v>7920.0000000000255</v>
      </c>
      <c r="M179" s="132">
        <v>0</v>
      </c>
      <c r="N179" s="132">
        <v>20405.10638297872</v>
      </c>
      <c r="O179" s="132">
        <v>0</v>
      </c>
      <c r="P179" s="132">
        <v>0</v>
      </c>
      <c r="Q179" s="132">
        <v>0</v>
      </c>
      <c r="R179" s="132">
        <v>0</v>
      </c>
      <c r="S179" s="132">
        <v>0</v>
      </c>
      <c r="T179" s="132">
        <v>0</v>
      </c>
      <c r="U179" s="132">
        <v>0</v>
      </c>
      <c r="V179" s="132">
        <v>0</v>
      </c>
      <c r="W179" s="132">
        <v>0</v>
      </c>
      <c r="X179" s="132">
        <v>0</v>
      </c>
      <c r="Y179" s="132">
        <v>0</v>
      </c>
      <c r="Z179" s="132">
        <v>0</v>
      </c>
      <c r="AA179" s="132">
        <v>0</v>
      </c>
      <c r="AB179" s="132">
        <v>0</v>
      </c>
      <c r="AC179" s="132">
        <v>0</v>
      </c>
      <c r="AD179" s="132">
        <v>0</v>
      </c>
      <c r="AE179" s="132">
        <v>53311.540983606617</v>
      </c>
      <c r="AF179" s="132">
        <v>0</v>
      </c>
      <c r="AG179" s="132">
        <v>0</v>
      </c>
      <c r="AH179" s="132">
        <v>0</v>
      </c>
      <c r="AI179" s="132">
        <v>110000</v>
      </c>
      <c r="AJ179" s="132">
        <v>0</v>
      </c>
      <c r="AK179" s="132">
        <v>0</v>
      </c>
      <c r="AL179" s="132">
        <v>0</v>
      </c>
      <c r="AM179" s="132">
        <v>3265.5352799999996</v>
      </c>
      <c r="AN179" s="132">
        <v>0</v>
      </c>
      <c r="AO179" s="132">
        <v>0</v>
      </c>
      <c r="AP179" s="132">
        <v>0</v>
      </c>
      <c r="AQ179" s="132">
        <v>0</v>
      </c>
      <c r="AR179" s="132">
        <v>0</v>
      </c>
      <c r="AS179" s="132">
        <v>0</v>
      </c>
      <c r="AT179" s="132">
        <v>0</v>
      </c>
      <c r="AU179" s="132">
        <v>0</v>
      </c>
      <c r="AV179" s="132">
        <v>410522.4</v>
      </c>
      <c r="AW179" s="132">
        <v>81636.647366585355</v>
      </c>
      <c r="AX179" s="132">
        <v>113265.53528</v>
      </c>
      <c r="AY179" s="132">
        <v>77473.09417509599</v>
      </c>
      <c r="AZ179" s="453">
        <v>605424.5826465853</v>
      </c>
      <c r="BA179" s="453">
        <v>602159.04736658535</v>
      </c>
      <c r="BB179" s="453">
        <v>3500</v>
      </c>
      <c r="BC179" s="453">
        <v>518000</v>
      </c>
      <c r="BD179" s="453">
        <v>0</v>
      </c>
      <c r="BE179" s="453">
        <v>0</v>
      </c>
      <c r="BF179" s="453">
        <v>605424.5826465853</v>
      </c>
      <c r="BG179" s="453" t="s">
        <v>13</v>
      </c>
      <c r="BH179" s="453" t="s">
        <v>13</v>
      </c>
      <c r="BI179" s="453" t="s">
        <v>13</v>
      </c>
      <c r="BJ179" s="133" t="s">
        <v>13</v>
      </c>
      <c r="BK179" s="454" t="s">
        <v>13</v>
      </c>
      <c r="BL179" s="453">
        <v>605424.5826465853</v>
      </c>
      <c r="BM179" s="132">
        <v>605424.5826465853</v>
      </c>
      <c r="BN179" s="132">
        <v>0</v>
      </c>
      <c r="BO179" s="453">
        <v>521265.53528000001</v>
      </c>
      <c r="BP179" s="453">
        <v>408000</v>
      </c>
      <c r="BQ179" s="132">
        <v>492159.04736658529</v>
      </c>
      <c r="BR179" s="132">
        <v>3325.3989686931441</v>
      </c>
      <c r="BS179" s="132">
        <v>3201.8298699300699</v>
      </c>
      <c r="BT179" s="133">
        <v>3.8593274403356422E-2</v>
      </c>
      <c r="BU179" s="133">
        <v>-3.7874397481045098E-3</v>
      </c>
      <c r="BV179" s="133">
        <v>0</v>
      </c>
      <c r="BW179" s="132">
        <v>-1794.7571819741331</v>
      </c>
      <c r="BX179" s="453">
        <v>603629.82546461117</v>
      </c>
      <c r="BY179" s="453">
        <v>4056.5154742203463</v>
      </c>
      <c r="BZ179" s="453" t="s">
        <v>1187</v>
      </c>
      <c r="CA179" s="453">
        <v>4078.5799017879135</v>
      </c>
      <c r="CB179" s="133">
        <v>2.1328897895327437E-2</v>
      </c>
      <c r="CC179" s="132">
        <v>0</v>
      </c>
      <c r="CD179" s="132">
        <v>603629.82546461117</v>
      </c>
      <c r="CE179" s="132">
        <v>0</v>
      </c>
      <c r="CF179" s="132">
        <v>603629.82546461117</v>
      </c>
      <c r="CG179" s="132">
        <f t="shared" si="4"/>
        <v>0</v>
      </c>
      <c r="CH179" s="132">
        <f t="shared" si="5"/>
        <v>0</v>
      </c>
      <c r="CI179" s="132">
        <v>0</v>
      </c>
      <c r="CJ179" s="132">
        <v>0</v>
      </c>
      <c r="CK179" s="132">
        <v>0</v>
      </c>
    </row>
    <row r="180" spans="1:89" ht="15" hidden="1" customHeight="1" x14ac:dyDescent="0.25">
      <c r="A180" s="135">
        <f>VLOOKUP(D180,'DfE No.'!C:E,3,FALSE)</f>
        <v>115</v>
      </c>
      <c r="B180" s="135" t="str">
        <f>VLOOKUP(D180,'Adjusted Factors 19-20'!C:F,4,FALSE)</f>
        <v>Recoupment Academy</v>
      </c>
      <c r="C180" s="135">
        <v>145460</v>
      </c>
      <c r="D180" s="135">
        <v>9352126</v>
      </c>
      <c r="E180" s="134" t="s">
        <v>219</v>
      </c>
      <c r="F180" s="452">
        <v>104</v>
      </c>
      <c r="G180" s="452">
        <v>104</v>
      </c>
      <c r="H180" s="452">
        <v>0</v>
      </c>
      <c r="I180" s="132">
        <v>288475.2</v>
      </c>
      <c r="J180" s="132">
        <v>0</v>
      </c>
      <c r="K180" s="132">
        <v>0</v>
      </c>
      <c r="L180" s="132">
        <v>1319.999999999998</v>
      </c>
      <c r="M180" s="132">
        <v>0</v>
      </c>
      <c r="N180" s="132">
        <v>3271.4563106796118</v>
      </c>
      <c r="O180" s="132">
        <v>0</v>
      </c>
      <c r="P180" s="132">
        <v>399.99999999999937</v>
      </c>
      <c r="Q180" s="132">
        <v>0</v>
      </c>
      <c r="R180" s="132">
        <v>360.00000000000017</v>
      </c>
      <c r="S180" s="132">
        <v>0</v>
      </c>
      <c r="T180" s="132">
        <v>0</v>
      </c>
      <c r="U180" s="132">
        <v>0</v>
      </c>
      <c r="V180" s="132">
        <v>0</v>
      </c>
      <c r="W180" s="132">
        <v>0</v>
      </c>
      <c r="X180" s="132">
        <v>0</v>
      </c>
      <c r="Y180" s="132">
        <v>0</v>
      </c>
      <c r="Z180" s="132">
        <v>0</v>
      </c>
      <c r="AA180" s="132">
        <v>0</v>
      </c>
      <c r="AB180" s="132">
        <v>0</v>
      </c>
      <c r="AC180" s="132">
        <v>0</v>
      </c>
      <c r="AD180" s="132">
        <v>0</v>
      </c>
      <c r="AE180" s="132">
        <v>16719.460674157319</v>
      </c>
      <c r="AF180" s="132">
        <v>0</v>
      </c>
      <c r="AG180" s="132">
        <v>0</v>
      </c>
      <c r="AH180" s="132">
        <v>0</v>
      </c>
      <c r="AI180" s="132">
        <v>110000</v>
      </c>
      <c r="AJ180" s="132">
        <v>0</v>
      </c>
      <c r="AK180" s="132">
        <v>0</v>
      </c>
      <c r="AL180" s="132">
        <v>0</v>
      </c>
      <c r="AM180" s="132">
        <v>735.84</v>
      </c>
      <c r="AN180" s="132">
        <v>0</v>
      </c>
      <c r="AO180" s="132">
        <v>0</v>
      </c>
      <c r="AP180" s="132">
        <v>0</v>
      </c>
      <c r="AQ180" s="132">
        <v>0</v>
      </c>
      <c r="AR180" s="132">
        <v>0</v>
      </c>
      <c r="AS180" s="132">
        <v>0</v>
      </c>
      <c r="AT180" s="132">
        <v>0</v>
      </c>
      <c r="AU180" s="132">
        <v>0</v>
      </c>
      <c r="AV180" s="132">
        <v>288475.2</v>
      </c>
      <c r="AW180" s="132">
        <v>22070.916984836927</v>
      </c>
      <c r="AX180" s="132">
        <v>110735.84</v>
      </c>
      <c r="AY180" s="132">
        <v>29394.188829497121</v>
      </c>
      <c r="AZ180" s="453">
        <v>421281.95698483696</v>
      </c>
      <c r="BA180" s="453">
        <v>420546.11698483693</v>
      </c>
      <c r="BB180" s="453">
        <v>3500</v>
      </c>
      <c r="BC180" s="453">
        <v>364000</v>
      </c>
      <c r="BD180" s="453">
        <v>0</v>
      </c>
      <c r="BE180" s="453">
        <v>0</v>
      </c>
      <c r="BF180" s="453">
        <v>421281.95698483696</v>
      </c>
      <c r="BG180" s="453" t="s">
        <v>13</v>
      </c>
      <c r="BH180" s="453" t="s">
        <v>13</v>
      </c>
      <c r="BI180" s="453" t="s">
        <v>13</v>
      </c>
      <c r="BJ180" s="133" t="s">
        <v>13</v>
      </c>
      <c r="BK180" s="454" t="s">
        <v>13</v>
      </c>
      <c r="BL180" s="453">
        <v>421281.95698483696</v>
      </c>
      <c r="BM180" s="132">
        <v>421281.95698483696</v>
      </c>
      <c r="BN180" s="132">
        <v>0</v>
      </c>
      <c r="BO180" s="453">
        <v>364735.84</v>
      </c>
      <c r="BP180" s="453">
        <v>254000.00000000003</v>
      </c>
      <c r="BQ180" s="132">
        <v>310546.11698483693</v>
      </c>
      <c r="BR180" s="132">
        <v>2986.0203556234319</v>
      </c>
      <c r="BS180" s="132">
        <v>2933.839378846154</v>
      </c>
      <c r="BT180" s="133">
        <v>1.7785901012004314E-2</v>
      </c>
      <c r="BU180" s="133">
        <v>-1.745460303385371E-3</v>
      </c>
      <c r="BV180" s="133">
        <v>0</v>
      </c>
      <c r="BW180" s="132">
        <v>-532.57361791761468</v>
      </c>
      <c r="BX180" s="453">
        <v>420749.38336691936</v>
      </c>
      <c r="BY180" s="453">
        <v>4038.591763143455</v>
      </c>
      <c r="BZ180" s="453" t="s">
        <v>1187</v>
      </c>
      <c r="CA180" s="453">
        <v>4045.6671477588397</v>
      </c>
      <c r="CB180" s="133">
        <v>-6.3581646831859517E-3</v>
      </c>
      <c r="CC180" s="132">
        <v>0</v>
      </c>
      <c r="CD180" s="132">
        <v>420749.38336691936</v>
      </c>
      <c r="CE180" s="132">
        <v>0</v>
      </c>
      <c r="CF180" s="132">
        <v>420749.38336691936</v>
      </c>
      <c r="CG180" s="132">
        <f t="shared" si="4"/>
        <v>0</v>
      </c>
      <c r="CH180" s="132">
        <f t="shared" si="5"/>
        <v>0</v>
      </c>
      <c r="CI180" s="132">
        <v>0</v>
      </c>
      <c r="CJ180" s="132">
        <v>26800.730000000018</v>
      </c>
      <c r="CK180" s="132">
        <v>6867.54</v>
      </c>
    </row>
    <row r="181" spans="1:89" ht="15" hidden="1" customHeight="1" x14ac:dyDescent="0.25">
      <c r="A181" s="135">
        <f>VLOOKUP(D181,'DfE No.'!C:E,3,FALSE)</f>
        <v>208</v>
      </c>
      <c r="B181" s="135" t="str">
        <f>VLOOKUP(D181,'Adjusted Factors 19-20'!C:F,4,FALSE)</f>
        <v>Recoupment Academy</v>
      </c>
      <c r="C181" s="135">
        <v>145835</v>
      </c>
      <c r="D181" s="135">
        <v>9352133</v>
      </c>
      <c r="E181" s="134" t="s">
        <v>234</v>
      </c>
      <c r="F181" s="452">
        <v>195</v>
      </c>
      <c r="G181" s="452">
        <v>195</v>
      </c>
      <c r="H181" s="452">
        <v>0</v>
      </c>
      <c r="I181" s="132">
        <v>540891</v>
      </c>
      <c r="J181" s="132">
        <v>0</v>
      </c>
      <c r="K181" s="132">
        <v>0</v>
      </c>
      <c r="L181" s="132">
        <v>6160.0000000000009</v>
      </c>
      <c r="M181" s="132">
        <v>0</v>
      </c>
      <c r="N181" s="132">
        <v>11282.142857142857</v>
      </c>
      <c r="O181" s="132">
        <v>0</v>
      </c>
      <c r="P181" s="132">
        <v>200.00000000000009</v>
      </c>
      <c r="Q181" s="132">
        <v>480.00000000000205</v>
      </c>
      <c r="R181" s="132">
        <v>720.00000000000307</v>
      </c>
      <c r="S181" s="132">
        <v>0</v>
      </c>
      <c r="T181" s="132">
        <v>0</v>
      </c>
      <c r="U181" s="132">
        <v>0</v>
      </c>
      <c r="V181" s="132">
        <v>0</v>
      </c>
      <c r="W181" s="132">
        <v>0</v>
      </c>
      <c r="X181" s="132">
        <v>0</v>
      </c>
      <c r="Y181" s="132">
        <v>0</v>
      </c>
      <c r="Z181" s="132">
        <v>0</v>
      </c>
      <c r="AA181" s="132">
        <v>0</v>
      </c>
      <c r="AB181" s="132">
        <v>0</v>
      </c>
      <c r="AC181" s="132">
        <v>0</v>
      </c>
      <c r="AD181" s="132">
        <v>0</v>
      </c>
      <c r="AE181" s="132">
        <v>62354.539877300595</v>
      </c>
      <c r="AF181" s="132">
        <v>0</v>
      </c>
      <c r="AG181" s="132">
        <v>0</v>
      </c>
      <c r="AH181" s="132">
        <v>0</v>
      </c>
      <c r="AI181" s="132">
        <v>110000</v>
      </c>
      <c r="AJ181" s="132">
        <v>0</v>
      </c>
      <c r="AK181" s="132">
        <v>0</v>
      </c>
      <c r="AL181" s="132">
        <v>0</v>
      </c>
      <c r="AM181" s="132">
        <v>3422.8313000000003</v>
      </c>
      <c r="AN181" s="132">
        <v>0</v>
      </c>
      <c r="AO181" s="132">
        <v>0</v>
      </c>
      <c r="AP181" s="132">
        <v>0</v>
      </c>
      <c r="AQ181" s="132">
        <v>0</v>
      </c>
      <c r="AR181" s="132">
        <v>0</v>
      </c>
      <c r="AS181" s="132">
        <v>0</v>
      </c>
      <c r="AT181" s="132">
        <v>0</v>
      </c>
      <c r="AU181" s="132">
        <v>0</v>
      </c>
      <c r="AV181" s="132">
        <v>540891</v>
      </c>
      <c r="AW181" s="132">
        <v>81196.682734443457</v>
      </c>
      <c r="AX181" s="132">
        <v>113422.83130000001</v>
      </c>
      <c r="AY181" s="132">
        <v>81774.611305872022</v>
      </c>
      <c r="AZ181" s="453">
        <v>735510.51403444342</v>
      </c>
      <c r="BA181" s="453">
        <v>732087.68273444346</v>
      </c>
      <c r="BB181" s="453">
        <v>3500</v>
      </c>
      <c r="BC181" s="453">
        <v>682500</v>
      </c>
      <c r="BD181" s="453">
        <v>0</v>
      </c>
      <c r="BE181" s="453">
        <v>0</v>
      </c>
      <c r="BF181" s="453">
        <v>735510.51403444342</v>
      </c>
      <c r="BG181" s="453" t="s">
        <v>13</v>
      </c>
      <c r="BH181" s="453" t="s">
        <v>13</v>
      </c>
      <c r="BI181" s="453" t="s">
        <v>13</v>
      </c>
      <c r="BJ181" s="133" t="s">
        <v>13</v>
      </c>
      <c r="BK181" s="454" t="s">
        <v>13</v>
      </c>
      <c r="BL181" s="453">
        <v>735510.51403444342</v>
      </c>
      <c r="BM181" s="132">
        <v>735510.51403444342</v>
      </c>
      <c r="BN181" s="132">
        <v>0</v>
      </c>
      <c r="BO181" s="453">
        <v>685922.83129999996</v>
      </c>
      <c r="BP181" s="453">
        <v>572500</v>
      </c>
      <c r="BQ181" s="132">
        <v>622087.68273444346</v>
      </c>
      <c r="BR181" s="132">
        <v>3190.1932447920176</v>
      </c>
      <c r="BS181" s="132">
        <v>3084.6758523076924</v>
      </c>
      <c r="BT181" s="133">
        <v>3.4206962914883288E-2</v>
      </c>
      <c r="BU181" s="133">
        <v>-3.3569789816667757E-3</v>
      </c>
      <c r="BV181" s="133">
        <v>0</v>
      </c>
      <c r="BW181" s="132">
        <v>-2019.2624402831341</v>
      </c>
      <c r="BX181" s="453">
        <v>733491.25159416033</v>
      </c>
      <c r="BY181" s="453">
        <v>3743.94061689313</v>
      </c>
      <c r="BZ181" s="453" t="s">
        <v>1187</v>
      </c>
      <c r="CA181" s="453">
        <v>3761.4935979187708</v>
      </c>
      <c r="CB181" s="133">
        <v>2.3223277639852213E-3</v>
      </c>
      <c r="CC181" s="132">
        <v>0</v>
      </c>
      <c r="CD181" s="132">
        <v>733491.25159416033</v>
      </c>
      <c r="CE181" s="132">
        <v>0</v>
      </c>
      <c r="CF181" s="132">
        <v>733491.25159416033</v>
      </c>
      <c r="CG181" s="132">
        <f t="shared" si="4"/>
        <v>0</v>
      </c>
      <c r="CH181" s="132">
        <f t="shared" si="5"/>
        <v>0</v>
      </c>
      <c r="CI181" s="132">
        <v>0</v>
      </c>
      <c r="CJ181" s="132">
        <v>110159.44999999995</v>
      </c>
      <c r="CK181" s="132">
        <v>15016.5</v>
      </c>
    </row>
    <row r="182" spans="1:89" ht="15" hidden="1" customHeight="1" x14ac:dyDescent="0.25">
      <c r="A182" s="135">
        <f>VLOOKUP(D182,'DfE No.'!C:E,3,FALSE)</f>
        <v>67</v>
      </c>
      <c r="B182" s="135" t="str">
        <f>VLOOKUP(D182,'Adjusted Factors 19-20'!C:F,4,FALSE)</f>
        <v>Recoupment Academy</v>
      </c>
      <c r="C182" s="135">
        <v>141640</v>
      </c>
      <c r="D182" s="135">
        <v>9352145</v>
      </c>
      <c r="E182" s="134" t="s">
        <v>174</v>
      </c>
      <c r="F182" s="452">
        <v>404</v>
      </c>
      <c r="G182" s="452">
        <v>404</v>
      </c>
      <c r="H182" s="452">
        <v>0</v>
      </c>
      <c r="I182" s="132">
        <v>1120615.2000000002</v>
      </c>
      <c r="J182" s="132">
        <v>0</v>
      </c>
      <c r="K182" s="132">
        <v>0</v>
      </c>
      <c r="L182" s="132">
        <v>22000.00000000004</v>
      </c>
      <c r="M182" s="132">
        <v>0</v>
      </c>
      <c r="N182" s="132">
        <v>47311.807228915663</v>
      </c>
      <c r="O182" s="132">
        <v>0</v>
      </c>
      <c r="P182" s="132">
        <v>9044.7761194030099</v>
      </c>
      <c r="Q182" s="132">
        <v>13506.865671641821</v>
      </c>
      <c r="R182" s="132">
        <v>12300.89552238806</v>
      </c>
      <c r="S182" s="132">
        <v>11366.268656716424</v>
      </c>
      <c r="T182" s="132">
        <v>5065.0746268656685</v>
      </c>
      <c r="U182" s="132">
        <v>0</v>
      </c>
      <c r="V182" s="132">
        <v>0</v>
      </c>
      <c r="W182" s="132">
        <v>0</v>
      </c>
      <c r="X182" s="132">
        <v>0</v>
      </c>
      <c r="Y182" s="132">
        <v>0</v>
      </c>
      <c r="Z182" s="132">
        <v>0</v>
      </c>
      <c r="AA182" s="132">
        <v>0</v>
      </c>
      <c r="AB182" s="132">
        <v>0</v>
      </c>
      <c r="AC182" s="132">
        <v>0</v>
      </c>
      <c r="AD182" s="132">
        <v>0</v>
      </c>
      <c r="AE182" s="132">
        <v>127227.11627906979</v>
      </c>
      <c r="AF182" s="132">
        <v>0</v>
      </c>
      <c r="AG182" s="132">
        <v>0</v>
      </c>
      <c r="AH182" s="132">
        <v>0</v>
      </c>
      <c r="AI182" s="132">
        <v>110000</v>
      </c>
      <c r="AJ182" s="132">
        <v>0</v>
      </c>
      <c r="AK182" s="132">
        <v>0</v>
      </c>
      <c r="AL182" s="132">
        <v>0</v>
      </c>
      <c r="AM182" s="132">
        <v>7279.2256600000001</v>
      </c>
      <c r="AN182" s="132">
        <v>0</v>
      </c>
      <c r="AO182" s="132">
        <v>0</v>
      </c>
      <c r="AP182" s="132">
        <v>0</v>
      </c>
      <c r="AQ182" s="132">
        <v>0</v>
      </c>
      <c r="AR182" s="132">
        <v>0</v>
      </c>
      <c r="AS182" s="132">
        <v>0</v>
      </c>
      <c r="AT182" s="132">
        <v>0</v>
      </c>
      <c r="AU182" s="132">
        <v>0</v>
      </c>
      <c r="AV182" s="132">
        <v>1120615.2000000002</v>
      </c>
      <c r="AW182" s="132">
        <v>247822.80410500045</v>
      </c>
      <c r="AX182" s="132">
        <v>117279.22566</v>
      </c>
      <c r="AY182" s="132">
        <v>197523.96019203513</v>
      </c>
      <c r="AZ182" s="453">
        <v>1485717.2297650008</v>
      </c>
      <c r="BA182" s="453">
        <v>1478438.0041050008</v>
      </c>
      <c r="BB182" s="453">
        <v>3500</v>
      </c>
      <c r="BC182" s="453">
        <v>1414000</v>
      </c>
      <c r="BD182" s="453">
        <v>0</v>
      </c>
      <c r="BE182" s="453">
        <v>0</v>
      </c>
      <c r="BF182" s="453">
        <v>1485717.2297650008</v>
      </c>
      <c r="BG182" s="453" t="s">
        <v>13</v>
      </c>
      <c r="BH182" s="453" t="s">
        <v>13</v>
      </c>
      <c r="BI182" s="453" t="s">
        <v>13</v>
      </c>
      <c r="BJ182" s="133" t="s">
        <v>13</v>
      </c>
      <c r="BK182" s="454" t="s">
        <v>13</v>
      </c>
      <c r="BL182" s="453">
        <v>1485717.2297650008</v>
      </c>
      <c r="BM182" s="132">
        <v>1485717.2297650008</v>
      </c>
      <c r="BN182" s="132">
        <v>0</v>
      </c>
      <c r="BO182" s="453">
        <v>1421279.22566</v>
      </c>
      <c r="BP182" s="453">
        <v>1304000</v>
      </c>
      <c r="BQ182" s="132">
        <v>1368438.0041050008</v>
      </c>
      <c r="BR182" s="132">
        <v>3387.2227824381207</v>
      </c>
      <c r="BS182" s="132">
        <v>3278.7666561445781</v>
      </c>
      <c r="BT182" s="133">
        <v>3.3078330258815541E-2</v>
      </c>
      <c r="BU182" s="133">
        <v>-3.2462180201084582E-3</v>
      </c>
      <c r="BV182" s="133">
        <v>0</v>
      </c>
      <c r="BW182" s="132">
        <v>-4300.010926774542</v>
      </c>
      <c r="BX182" s="453">
        <v>1481417.2188382263</v>
      </c>
      <c r="BY182" s="453">
        <v>3648.8564187579859</v>
      </c>
      <c r="BZ182" s="453" t="s">
        <v>1187</v>
      </c>
      <c r="CA182" s="453">
        <v>3666.8743040550157</v>
      </c>
      <c r="CB182" s="133">
        <v>2.9734623055434728E-2</v>
      </c>
      <c r="CC182" s="132">
        <v>0</v>
      </c>
      <c r="CD182" s="132">
        <v>1481417.2188382263</v>
      </c>
      <c r="CE182" s="132">
        <v>0</v>
      </c>
      <c r="CF182" s="132">
        <v>1481417.2188382263</v>
      </c>
      <c r="CG182" s="132">
        <f t="shared" si="4"/>
        <v>0</v>
      </c>
      <c r="CH182" s="132">
        <f t="shared" si="5"/>
        <v>0</v>
      </c>
      <c r="CI182" s="132">
        <v>0</v>
      </c>
      <c r="CJ182" s="132">
        <v>0</v>
      </c>
      <c r="CK182" s="132">
        <v>0</v>
      </c>
    </row>
    <row r="183" spans="1:89" ht="15" hidden="1" customHeight="1" x14ac:dyDescent="0.25">
      <c r="A183" s="135">
        <f>VLOOKUP(D183,'DfE No.'!C:E,3,FALSE)</f>
        <v>65</v>
      </c>
      <c r="B183" s="135" t="str">
        <f>VLOOKUP(D183,'Adjusted Factors 19-20'!C:F,4,FALSE)</f>
        <v>Recoupment Academy</v>
      </c>
      <c r="C183" s="135">
        <v>145541</v>
      </c>
      <c r="D183" s="135">
        <v>9352147</v>
      </c>
      <c r="E183" s="134" t="s">
        <v>172</v>
      </c>
      <c r="F183" s="452">
        <v>466</v>
      </c>
      <c r="G183" s="452">
        <v>466</v>
      </c>
      <c r="H183" s="452">
        <v>0</v>
      </c>
      <c r="I183" s="132">
        <v>1292590.8</v>
      </c>
      <c r="J183" s="132">
        <v>0</v>
      </c>
      <c r="K183" s="132">
        <v>0</v>
      </c>
      <c r="L183" s="132">
        <v>85800.000000000087</v>
      </c>
      <c r="M183" s="132">
        <v>0</v>
      </c>
      <c r="N183" s="132">
        <v>116101.127348643</v>
      </c>
      <c r="O183" s="132">
        <v>0</v>
      </c>
      <c r="P183" s="132">
        <v>1599.9999999999973</v>
      </c>
      <c r="Q183" s="132">
        <v>28320.000000000036</v>
      </c>
      <c r="R183" s="132">
        <v>12960.000000000005</v>
      </c>
      <c r="S183" s="132">
        <v>390.0000000000008</v>
      </c>
      <c r="T183" s="132">
        <v>74760.000000000073</v>
      </c>
      <c r="U183" s="132">
        <v>33350.000000000073</v>
      </c>
      <c r="V183" s="132">
        <v>0</v>
      </c>
      <c r="W183" s="132">
        <v>0</v>
      </c>
      <c r="X183" s="132">
        <v>0</v>
      </c>
      <c r="Y183" s="132">
        <v>0</v>
      </c>
      <c r="Z183" s="132">
        <v>0</v>
      </c>
      <c r="AA183" s="132">
        <v>0</v>
      </c>
      <c r="AB183" s="132">
        <v>10199.575000000001</v>
      </c>
      <c r="AC183" s="132">
        <v>0</v>
      </c>
      <c r="AD183" s="132">
        <v>0</v>
      </c>
      <c r="AE183" s="132">
        <v>207597.02564102571</v>
      </c>
      <c r="AF183" s="132">
        <v>0</v>
      </c>
      <c r="AG183" s="132">
        <v>0</v>
      </c>
      <c r="AH183" s="132">
        <v>0</v>
      </c>
      <c r="AI183" s="132">
        <v>110000</v>
      </c>
      <c r="AJ183" s="132">
        <v>0</v>
      </c>
      <c r="AK183" s="132">
        <v>0</v>
      </c>
      <c r="AL183" s="132">
        <v>0</v>
      </c>
      <c r="AM183" s="132">
        <v>49124.985000000001</v>
      </c>
      <c r="AN183" s="132">
        <v>0</v>
      </c>
      <c r="AO183" s="132">
        <v>0</v>
      </c>
      <c r="AP183" s="132">
        <v>0</v>
      </c>
      <c r="AQ183" s="132">
        <v>0</v>
      </c>
      <c r="AR183" s="132">
        <v>0</v>
      </c>
      <c r="AS183" s="132">
        <v>0</v>
      </c>
      <c r="AT183" s="132">
        <v>0</v>
      </c>
      <c r="AU183" s="132">
        <v>0</v>
      </c>
      <c r="AV183" s="132">
        <v>1292590.8</v>
      </c>
      <c r="AW183" s="132">
        <v>571077.72798966896</v>
      </c>
      <c r="AX183" s="132">
        <v>159124.98499999999</v>
      </c>
      <c r="AY183" s="132">
        <v>394236.58931534737</v>
      </c>
      <c r="AZ183" s="453">
        <v>2022793.5129896691</v>
      </c>
      <c r="BA183" s="453">
        <v>1973668.527989669</v>
      </c>
      <c r="BB183" s="453">
        <v>3500</v>
      </c>
      <c r="BC183" s="453">
        <v>1631000</v>
      </c>
      <c r="BD183" s="453">
        <v>0</v>
      </c>
      <c r="BE183" s="453">
        <v>0</v>
      </c>
      <c r="BF183" s="453">
        <v>2022793.5129896691</v>
      </c>
      <c r="BG183" s="453" t="s">
        <v>13</v>
      </c>
      <c r="BH183" s="453" t="s">
        <v>13</v>
      </c>
      <c r="BI183" s="453" t="s">
        <v>13</v>
      </c>
      <c r="BJ183" s="133" t="s">
        <v>13</v>
      </c>
      <c r="BK183" s="454" t="s">
        <v>13</v>
      </c>
      <c r="BL183" s="453">
        <v>2022793.5129896691</v>
      </c>
      <c r="BM183" s="132">
        <v>2022793.5129896686</v>
      </c>
      <c r="BN183" s="132">
        <v>0</v>
      </c>
      <c r="BO183" s="453">
        <v>1680124.9850000001</v>
      </c>
      <c r="BP183" s="453">
        <v>1521000</v>
      </c>
      <c r="BQ183" s="132">
        <v>1863668.527989669</v>
      </c>
      <c r="BR183" s="132">
        <v>3999.2886866731096</v>
      </c>
      <c r="BS183" s="132">
        <v>3908.2612041237112</v>
      </c>
      <c r="BT183" s="133">
        <v>2.3291043713596443E-2</v>
      </c>
      <c r="BU183" s="133">
        <v>-2.2857201442343282E-3</v>
      </c>
      <c r="BV183" s="133">
        <v>0</v>
      </c>
      <c r="BW183" s="132">
        <v>-4162.8671752489063</v>
      </c>
      <c r="BX183" s="453">
        <v>2018630.6458144202</v>
      </c>
      <c r="BY183" s="453">
        <v>4226.406997455837</v>
      </c>
      <c r="BZ183" s="453" t="s">
        <v>1187</v>
      </c>
      <c r="CA183" s="453">
        <v>4331.8254202026183</v>
      </c>
      <c r="CB183" s="133">
        <v>2.306278739150236E-2</v>
      </c>
      <c r="CC183" s="132">
        <v>0</v>
      </c>
      <c r="CD183" s="132">
        <v>2018630.6458144202</v>
      </c>
      <c r="CE183" s="132">
        <v>0</v>
      </c>
      <c r="CF183" s="132">
        <v>2018630.6458144202</v>
      </c>
      <c r="CG183" s="132">
        <f t="shared" si="4"/>
        <v>0</v>
      </c>
      <c r="CH183" s="132">
        <f t="shared" si="5"/>
        <v>0</v>
      </c>
      <c r="CI183" s="132">
        <v>0</v>
      </c>
      <c r="CJ183" s="132">
        <v>182209.81000000003</v>
      </c>
      <c r="CK183" s="132">
        <v>172.96000000000004</v>
      </c>
    </row>
    <row r="184" spans="1:89" ht="15" hidden="1" customHeight="1" x14ac:dyDescent="0.25">
      <c r="A184" s="135">
        <f>VLOOKUP(D184,'DfE No.'!C:E,3,FALSE)</f>
        <v>13</v>
      </c>
      <c r="B184" s="135" t="str">
        <f>VLOOKUP(D184,'Adjusted Factors 19-20'!C:F,4,FALSE)</f>
        <v>Recoupment Academy</v>
      </c>
      <c r="C184" s="135">
        <v>143050</v>
      </c>
      <c r="D184" s="135">
        <v>9352150</v>
      </c>
      <c r="E184" s="134" t="s">
        <v>520</v>
      </c>
      <c r="F184" s="452">
        <v>91</v>
      </c>
      <c r="G184" s="452">
        <v>91</v>
      </c>
      <c r="H184" s="452">
        <v>0</v>
      </c>
      <c r="I184" s="132">
        <v>252415.80000000002</v>
      </c>
      <c r="J184" s="132">
        <v>0</v>
      </c>
      <c r="K184" s="132">
        <v>0</v>
      </c>
      <c r="L184" s="132">
        <v>2639.9999999999986</v>
      </c>
      <c r="M184" s="132">
        <v>0</v>
      </c>
      <c r="N184" s="132">
        <v>5648.2758620689656</v>
      </c>
      <c r="O184" s="132">
        <v>0</v>
      </c>
      <c r="P184" s="132">
        <v>1399.9999999999995</v>
      </c>
      <c r="Q184" s="132">
        <v>0</v>
      </c>
      <c r="R184" s="132">
        <v>0</v>
      </c>
      <c r="S184" s="132">
        <v>0</v>
      </c>
      <c r="T184" s="132">
        <v>420.00000000000045</v>
      </c>
      <c r="U184" s="132">
        <v>0</v>
      </c>
      <c r="V184" s="132">
        <v>0</v>
      </c>
      <c r="W184" s="132">
        <v>0</v>
      </c>
      <c r="X184" s="132">
        <v>0</v>
      </c>
      <c r="Y184" s="132">
        <v>0</v>
      </c>
      <c r="Z184" s="132">
        <v>0</v>
      </c>
      <c r="AA184" s="132">
        <v>0</v>
      </c>
      <c r="AB184" s="132">
        <v>0</v>
      </c>
      <c r="AC184" s="132">
        <v>0</v>
      </c>
      <c r="AD184" s="132">
        <v>0</v>
      </c>
      <c r="AE184" s="132">
        <v>36962.333333333292</v>
      </c>
      <c r="AF184" s="132">
        <v>0</v>
      </c>
      <c r="AG184" s="132">
        <v>0</v>
      </c>
      <c r="AH184" s="132">
        <v>0</v>
      </c>
      <c r="AI184" s="132">
        <v>110000</v>
      </c>
      <c r="AJ184" s="132">
        <v>19626.168224299061</v>
      </c>
      <c r="AK184" s="132">
        <v>0</v>
      </c>
      <c r="AL184" s="132">
        <v>0</v>
      </c>
      <c r="AM184" s="132">
        <v>2272.06952</v>
      </c>
      <c r="AN184" s="132">
        <v>0</v>
      </c>
      <c r="AO184" s="132">
        <v>0</v>
      </c>
      <c r="AP184" s="132">
        <v>0</v>
      </c>
      <c r="AQ184" s="132">
        <v>0</v>
      </c>
      <c r="AR184" s="132">
        <v>0</v>
      </c>
      <c r="AS184" s="132">
        <v>0</v>
      </c>
      <c r="AT184" s="132">
        <v>0</v>
      </c>
      <c r="AU184" s="132">
        <v>0</v>
      </c>
      <c r="AV184" s="132">
        <v>252415.80000000002</v>
      </c>
      <c r="AW184" s="132">
        <v>47070.609195402256</v>
      </c>
      <c r="AX184" s="132">
        <v>131898.23774429905</v>
      </c>
      <c r="AY184" s="132">
        <v>52015.471264367778</v>
      </c>
      <c r="AZ184" s="453">
        <v>431384.64693970134</v>
      </c>
      <c r="BA184" s="453">
        <v>429112.57741970132</v>
      </c>
      <c r="BB184" s="453">
        <v>3500</v>
      </c>
      <c r="BC184" s="453">
        <v>318500</v>
      </c>
      <c r="BD184" s="453">
        <v>0</v>
      </c>
      <c r="BE184" s="453">
        <v>0</v>
      </c>
      <c r="BF184" s="453">
        <v>431384.64693970134</v>
      </c>
      <c r="BG184" s="453" t="s">
        <v>13</v>
      </c>
      <c r="BH184" s="453" t="s">
        <v>13</v>
      </c>
      <c r="BI184" s="453" t="s">
        <v>13</v>
      </c>
      <c r="BJ184" s="133" t="s">
        <v>13</v>
      </c>
      <c r="BK184" s="454" t="s">
        <v>13</v>
      </c>
      <c r="BL184" s="453">
        <v>431384.64693970134</v>
      </c>
      <c r="BM184" s="132">
        <v>431384.64693970134</v>
      </c>
      <c r="BN184" s="132">
        <v>0</v>
      </c>
      <c r="BO184" s="453">
        <v>320772.06952000002</v>
      </c>
      <c r="BP184" s="453">
        <v>188873.83177570096</v>
      </c>
      <c r="BQ184" s="132">
        <v>299486.40919540229</v>
      </c>
      <c r="BR184" s="132">
        <v>3291.0594417077173</v>
      </c>
      <c r="BS184" s="132">
        <v>3194.533990632965</v>
      </c>
      <c r="BT184" s="133">
        <v>3.0215815939910129E-2</v>
      </c>
      <c r="BU184" s="133">
        <v>-2.9652985936397423E-3</v>
      </c>
      <c r="BV184" s="133">
        <v>0</v>
      </c>
      <c r="BW184" s="132">
        <v>-862.01999062800382</v>
      </c>
      <c r="BX184" s="453">
        <v>430522.62694907334</v>
      </c>
      <c r="BY184" s="453">
        <v>4706.0500816381682</v>
      </c>
      <c r="BZ184" s="453" t="s">
        <v>1187</v>
      </c>
      <c r="CA184" s="453">
        <v>4731.0178785612452</v>
      </c>
      <c r="CB184" s="133">
        <v>8.1392536799751447E-3</v>
      </c>
      <c r="CC184" s="132">
        <v>0</v>
      </c>
      <c r="CD184" s="132">
        <v>430522.62694907334</v>
      </c>
      <c r="CE184" s="132">
        <v>0</v>
      </c>
      <c r="CF184" s="132">
        <v>430522.62694907334</v>
      </c>
      <c r="CG184" s="132">
        <f t="shared" si="4"/>
        <v>0</v>
      </c>
      <c r="CH184" s="132">
        <f t="shared" si="5"/>
        <v>0</v>
      </c>
      <c r="CI184" s="132">
        <v>0</v>
      </c>
      <c r="CJ184" s="132">
        <v>0</v>
      </c>
      <c r="CK184" s="132">
        <v>0</v>
      </c>
    </row>
    <row r="185" spans="1:89" ht="15" hidden="1" customHeight="1" x14ac:dyDescent="0.25">
      <c r="A185" s="135">
        <f>VLOOKUP(D185,'DfE No.'!C:E,3,FALSE)</f>
        <v>74</v>
      </c>
      <c r="B185" s="135" t="str">
        <f>VLOOKUP(D185,'Adjusted Factors 19-20'!C:F,4,FALSE)</f>
        <v>Recoupment Academy</v>
      </c>
      <c r="C185" s="135">
        <v>145695</v>
      </c>
      <c r="D185" s="135">
        <v>9352152</v>
      </c>
      <c r="E185" s="134" t="s">
        <v>626</v>
      </c>
      <c r="F185" s="452">
        <v>417</v>
      </c>
      <c r="G185" s="452">
        <v>417</v>
      </c>
      <c r="H185" s="452">
        <v>0</v>
      </c>
      <c r="I185" s="132">
        <v>1156674.6000000001</v>
      </c>
      <c r="J185" s="132">
        <v>0</v>
      </c>
      <c r="K185" s="132">
        <v>0</v>
      </c>
      <c r="L185" s="132">
        <v>30800.000000000044</v>
      </c>
      <c r="M185" s="132">
        <v>0</v>
      </c>
      <c r="N185" s="132">
        <v>48771.705069124429</v>
      </c>
      <c r="O185" s="132">
        <v>0</v>
      </c>
      <c r="P185" s="132">
        <v>15200.000000000011</v>
      </c>
      <c r="Q185" s="132">
        <v>4320.0000000000018</v>
      </c>
      <c r="R185" s="132">
        <v>3239.9999999999936</v>
      </c>
      <c r="S185" s="132">
        <v>389.9999999999996</v>
      </c>
      <c r="T185" s="132">
        <v>8819.9999999999964</v>
      </c>
      <c r="U185" s="132">
        <v>2874.9999999999968</v>
      </c>
      <c r="V185" s="132">
        <v>0</v>
      </c>
      <c r="W185" s="132">
        <v>0</v>
      </c>
      <c r="X185" s="132">
        <v>0</v>
      </c>
      <c r="Y185" s="132">
        <v>0</v>
      </c>
      <c r="Z185" s="132">
        <v>0</v>
      </c>
      <c r="AA185" s="132">
        <v>0</v>
      </c>
      <c r="AB185" s="132">
        <v>2399.4972067039107</v>
      </c>
      <c r="AC185" s="132">
        <v>0</v>
      </c>
      <c r="AD185" s="132">
        <v>0</v>
      </c>
      <c r="AE185" s="132">
        <v>142858.32676056348</v>
      </c>
      <c r="AF185" s="132">
        <v>0</v>
      </c>
      <c r="AG185" s="132">
        <v>0</v>
      </c>
      <c r="AH185" s="132">
        <v>0</v>
      </c>
      <c r="AI185" s="132">
        <v>110000</v>
      </c>
      <c r="AJ185" s="132">
        <v>0</v>
      </c>
      <c r="AK185" s="132">
        <v>0</v>
      </c>
      <c r="AL185" s="132">
        <v>0</v>
      </c>
      <c r="AM185" s="132">
        <v>3778.8449999999998</v>
      </c>
      <c r="AN185" s="132">
        <v>0</v>
      </c>
      <c r="AO185" s="132">
        <v>0</v>
      </c>
      <c r="AP185" s="132">
        <v>0</v>
      </c>
      <c r="AQ185" s="132">
        <v>0</v>
      </c>
      <c r="AR185" s="132">
        <v>0</v>
      </c>
      <c r="AS185" s="132">
        <v>0</v>
      </c>
      <c r="AT185" s="132">
        <v>0</v>
      </c>
      <c r="AU185" s="132">
        <v>0</v>
      </c>
      <c r="AV185" s="132">
        <v>1156674.6000000001</v>
      </c>
      <c r="AW185" s="132">
        <v>259674.52903639188</v>
      </c>
      <c r="AX185" s="132">
        <v>113778.845</v>
      </c>
      <c r="AY185" s="132">
        <v>210065.67929512571</v>
      </c>
      <c r="AZ185" s="453">
        <v>1530127.9740363921</v>
      </c>
      <c r="BA185" s="453">
        <v>1526349.1290363921</v>
      </c>
      <c r="BB185" s="453">
        <v>3500</v>
      </c>
      <c r="BC185" s="453">
        <v>1459500</v>
      </c>
      <c r="BD185" s="453">
        <v>0</v>
      </c>
      <c r="BE185" s="453">
        <v>0</v>
      </c>
      <c r="BF185" s="453">
        <v>1530127.9740363921</v>
      </c>
      <c r="BG185" s="453" t="s">
        <v>13</v>
      </c>
      <c r="BH185" s="453" t="s">
        <v>13</v>
      </c>
      <c r="BI185" s="453" t="s">
        <v>13</v>
      </c>
      <c r="BJ185" s="133" t="s">
        <v>13</v>
      </c>
      <c r="BK185" s="454" t="s">
        <v>13</v>
      </c>
      <c r="BL185" s="453">
        <v>1530127.9740363921</v>
      </c>
      <c r="BM185" s="132">
        <v>1530127.9740363921</v>
      </c>
      <c r="BN185" s="132">
        <v>0</v>
      </c>
      <c r="BO185" s="453">
        <v>1463278.845</v>
      </c>
      <c r="BP185" s="453">
        <v>1349500</v>
      </c>
      <c r="BQ185" s="132">
        <v>1416349.1290363921</v>
      </c>
      <c r="BR185" s="132">
        <v>3396.5206931328348</v>
      </c>
      <c r="BS185" s="132">
        <v>3196.0838868360279</v>
      </c>
      <c r="BT185" s="133">
        <v>6.2713249524633072E-2</v>
      </c>
      <c r="BU185" s="133">
        <v>-6.1545089825737727E-3</v>
      </c>
      <c r="BV185" s="133">
        <v>0</v>
      </c>
      <c r="BW185" s="132">
        <v>-8202.5263550767086</v>
      </c>
      <c r="BX185" s="453">
        <v>1521925.4476813152</v>
      </c>
      <c r="BY185" s="453">
        <v>3640.639334967183</v>
      </c>
      <c r="BZ185" s="453" t="s">
        <v>1187</v>
      </c>
      <c r="CA185" s="453">
        <v>3649.7013133844489</v>
      </c>
      <c r="CB185" s="133">
        <v>2.7333450911060986E-2</v>
      </c>
      <c r="CC185" s="132">
        <v>0</v>
      </c>
      <c r="CD185" s="132">
        <v>1521925.4476813152</v>
      </c>
      <c r="CE185" s="132">
        <v>0</v>
      </c>
      <c r="CF185" s="132">
        <v>1521925.4476813152</v>
      </c>
      <c r="CG185" s="132">
        <f t="shared" si="4"/>
        <v>0</v>
      </c>
      <c r="CH185" s="132">
        <f t="shared" si="5"/>
        <v>0</v>
      </c>
      <c r="CI185" s="132">
        <v>0</v>
      </c>
      <c r="CJ185" s="132">
        <v>140787.04000000004</v>
      </c>
      <c r="CK185" s="132">
        <v>6700</v>
      </c>
    </row>
    <row r="186" spans="1:89" ht="15" hidden="1" customHeight="1" x14ac:dyDescent="0.25">
      <c r="A186" s="135">
        <f>VLOOKUP(D186,'DfE No.'!C:E,3,FALSE)</f>
        <v>264</v>
      </c>
      <c r="B186" s="135" t="str">
        <f>VLOOKUP(D186,'Adjusted Factors 19-20'!C:F,4,FALSE)</f>
        <v>Recoupment Academy</v>
      </c>
      <c r="C186" s="135">
        <v>144212</v>
      </c>
      <c r="D186" s="135">
        <v>9352154</v>
      </c>
      <c r="E186" s="134" t="s">
        <v>268</v>
      </c>
      <c r="F186" s="452">
        <v>328</v>
      </c>
      <c r="G186" s="452">
        <v>328</v>
      </c>
      <c r="H186" s="452">
        <v>0</v>
      </c>
      <c r="I186" s="132">
        <v>909806.4</v>
      </c>
      <c r="J186" s="132">
        <v>0</v>
      </c>
      <c r="K186" s="132">
        <v>0</v>
      </c>
      <c r="L186" s="132">
        <v>16719.999999999945</v>
      </c>
      <c r="M186" s="132">
        <v>0</v>
      </c>
      <c r="N186" s="132">
        <v>34761.869158878508</v>
      </c>
      <c r="O186" s="132">
        <v>0</v>
      </c>
      <c r="P186" s="132">
        <v>23400.000000000018</v>
      </c>
      <c r="Q186" s="132">
        <v>5520.0000000000009</v>
      </c>
      <c r="R186" s="132">
        <v>21960.000000000051</v>
      </c>
      <c r="S186" s="132">
        <v>3119.9999999999968</v>
      </c>
      <c r="T186" s="132">
        <v>0</v>
      </c>
      <c r="U186" s="132">
        <v>0</v>
      </c>
      <c r="V186" s="132">
        <v>0</v>
      </c>
      <c r="W186" s="132">
        <v>0</v>
      </c>
      <c r="X186" s="132">
        <v>0</v>
      </c>
      <c r="Y186" s="132">
        <v>0</v>
      </c>
      <c r="Z186" s="132">
        <v>0</v>
      </c>
      <c r="AA186" s="132">
        <v>0</v>
      </c>
      <c r="AB186" s="132">
        <v>88367.402135231343</v>
      </c>
      <c r="AC186" s="132">
        <v>0</v>
      </c>
      <c r="AD186" s="132">
        <v>0</v>
      </c>
      <c r="AE186" s="132">
        <v>114800.00000000016</v>
      </c>
      <c r="AF186" s="132">
        <v>0</v>
      </c>
      <c r="AG186" s="132">
        <v>0</v>
      </c>
      <c r="AH186" s="132">
        <v>0</v>
      </c>
      <c r="AI186" s="132">
        <v>110000</v>
      </c>
      <c r="AJ186" s="132">
        <v>0</v>
      </c>
      <c r="AK186" s="132">
        <v>0</v>
      </c>
      <c r="AL186" s="132">
        <v>0</v>
      </c>
      <c r="AM186" s="132">
        <v>6096.4139599999999</v>
      </c>
      <c r="AN186" s="132">
        <v>0</v>
      </c>
      <c r="AO186" s="132">
        <v>0</v>
      </c>
      <c r="AP186" s="132">
        <v>0</v>
      </c>
      <c r="AQ186" s="132">
        <v>0</v>
      </c>
      <c r="AR186" s="132">
        <v>0</v>
      </c>
      <c r="AS186" s="132">
        <v>0</v>
      </c>
      <c r="AT186" s="132">
        <v>0</v>
      </c>
      <c r="AU186" s="132">
        <v>0</v>
      </c>
      <c r="AV186" s="132">
        <v>909806.4</v>
      </c>
      <c r="AW186" s="132">
        <v>308649.27129411005</v>
      </c>
      <c r="AX186" s="132">
        <v>116096.41396000001</v>
      </c>
      <c r="AY186" s="132">
        <v>177539.9345794394</v>
      </c>
      <c r="AZ186" s="453">
        <v>1334552.0852541102</v>
      </c>
      <c r="BA186" s="453">
        <v>1328455.6712941101</v>
      </c>
      <c r="BB186" s="453">
        <v>3500</v>
      </c>
      <c r="BC186" s="453">
        <v>1148000</v>
      </c>
      <c r="BD186" s="453">
        <v>0</v>
      </c>
      <c r="BE186" s="453">
        <v>0</v>
      </c>
      <c r="BF186" s="453">
        <v>1334552.0852541102</v>
      </c>
      <c r="BG186" s="453" t="s">
        <v>13</v>
      </c>
      <c r="BH186" s="453" t="s">
        <v>13</v>
      </c>
      <c r="BI186" s="453" t="s">
        <v>13</v>
      </c>
      <c r="BJ186" s="133" t="s">
        <v>13</v>
      </c>
      <c r="BK186" s="454" t="s">
        <v>13</v>
      </c>
      <c r="BL186" s="453">
        <v>1334552.0852541102</v>
      </c>
      <c r="BM186" s="132">
        <v>1334552.0852541102</v>
      </c>
      <c r="BN186" s="132">
        <v>0</v>
      </c>
      <c r="BO186" s="453">
        <v>1154096.41396</v>
      </c>
      <c r="BP186" s="453">
        <v>1038000</v>
      </c>
      <c r="BQ186" s="132">
        <v>1218455.6712941101</v>
      </c>
      <c r="BR186" s="132">
        <v>3714.8038758966773</v>
      </c>
      <c r="BS186" s="132">
        <v>3695.7082496835442</v>
      </c>
      <c r="BT186" s="133">
        <v>5.1669733980673916E-3</v>
      </c>
      <c r="BU186" s="133">
        <v>-5.0707281845815901E-4</v>
      </c>
      <c r="BV186" s="133">
        <v>0</v>
      </c>
      <c r="BW186" s="132">
        <v>-614.66976906408229</v>
      </c>
      <c r="BX186" s="453">
        <v>1333937.4154850461</v>
      </c>
      <c r="BY186" s="453">
        <v>4048.2957363568476</v>
      </c>
      <c r="BZ186" s="453" t="s">
        <v>1187</v>
      </c>
      <c r="CA186" s="453">
        <v>4066.8823642836774</v>
      </c>
      <c r="CB186" s="133">
        <v>1.0327394707243531E-3</v>
      </c>
      <c r="CC186" s="132">
        <v>0</v>
      </c>
      <c r="CD186" s="132">
        <v>1333937.4154850461</v>
      </c>
      <c r="CE186" s="132">
        <v>0</v>
      </c>
      <c r="CF186" s="132">
        <v>1333937.4154850461</v>
      </c>
      <c r="CG186" s="132">
        <f t="shared" si="4"/>
        <v>0</v>
      </c>
      <c r="CH186" s="132">
        <f t="shared" si="5"/>
        <v>0</v>
      </c>
      <c r="CI186" s="132">
        <v>0</v>
      </c>
      <c r="CJ186" s="132">
        <v>0</v>
      </c>
      <c r="CK186" s="132">
        <v>0</v>
      </c>
    </row>
    <row r="187" spans="1:89" ht="15" hidden="1" customHeight="1" x14ac:dyDescent="0.25">
      <c r="A187" s="135">
        <f>VLOOKUP(D187,'DfE No.'!C:E,3,FALSE)</f>
        <v>469</v>
      </c>
      <c r="B187" s="135" t="str">
        <f>VLOOKUP(D187,'Adjusted Factors 19-20'!C:F,4,FALSE)</f>
        <v>Recoupment Academy</v>
      </c>
      <c r="C187" s="135">
        <v>143147</v>
      </c>
      <c r="D187" s="135">
        <v>9352155</v>
      </c>
      <c r="E187" s="134" t="s">
        <v>519</v>
      </c>
      <c r="F187" s="452">
        <v>158</v>
      </c>
      <c r="G187" s="452">
        <v>158</v>
      </c>
      <c r="H187" s="452">
        <v>0</v>
      </c>
      <c r="I187" s="132">
        <v>438260.4</v>
      </c>
      <c r="J187" s="132">
        <v>0</v>
      </c>
      <c r="K187" s="132">
        <v>0</v>
      </c>
      <c r="L187" s="132">
        <v>7480.0000000000173</v>
      </c>
      <c r="M187" s="132">
        <v>0</v>
      </c>
      <c r="N187" s="132">
        <v>12264.75</v>
      </c>
      <c r="O187" s="132">
        <v>0</v>
      </c>
      <c r="P187" s="132">
        <v>1610.1910828025491</v>
      </c>
      <c r="Q187" s="132">
        <v>483.05732484076378</v>
      </c>
      <c r="R187" s="132">
        <v>724.58598726114565</v>
      </c>
      <c r="S187" s="132">
        <v>2747.3885350318474</v>
      </c>
      <c r="T187" s="132">
        <v>0</v>
      </c>
      <c r="U187" s="132">
        <v>0</v>
      </c>
      <c r="V187" s="132">
        <v>0</v>
      </c>
      <c r="W187" s="132">
        <v>0</v>
      </c>
      <c r="X187" s="132">
        <v>0</v>
      </c>
      <c r="Y187" s="132">
        <v>0</v>
      </c>
      <c r="Z187" s="132">
        <v>0</v>
      </c>
      <c r="AA187" s="132">
        <v>0</v>
      </c>
      <c r="AB187" s="132">
        <v>611.80451127819526</v>
      </c>
      <c r="AC187" s="132">
        <v>0</v>
      </c>
      <c r="AD187" s="132">
        <v>0</v>
      </c>
      <c r="AE187" s="132">
        <v>57137.661538461558</v>
      </c>
      <c r="AF187" s="132">
        <v>0</v>
      </c>
      <c r="AG187" s="132">
        <v>0</v>
      </c>
      <c r="AH187" s="132">
        <v>0</v>
      </c>
      <c r="AI187" s="132">
        <v>110000</v>
      </c>
      <c r="AJ187" s="132">
        <v>0</v>
      </c>
      <c r="AK187" s="132">
        <v>0</v>
      </c>
      <c r="AL187" s="132">
        <v>0</v>
      </c>
      <c r="AM187" s="132">
        <v>2847.4350799999997</v>
      </c>
      <c r="AN187" s="132">
        <v>0</v>
      </c>
      <c r="AO187" s="132">
        <v>0</v>
      </c>
      <c r="AP187" s="132">
        <v>0</v>
      </c>
      <c r="AQ187" s="132">
        <v>0</v>
      </c>
      <c r="AR187" s="132">
        <v>0</v>
      </c>
      <c r="AS187" s="132">
        <v>0</v>
      </c>
      <c r="AT187" s="132">
        <v>0</v>
      </c>
      <c r="AU187" s="132">
        <v>0</v>
      </c>
      <c r="AV187" s="132">
        <v>438260.4</v>
      </c>
      <c r="AW187" s="132">
        <v>83059.438979676081</v>
      </c>
      <c r="AX187" s="132">
        <v>112847.43508</v>
      </c>
      <c r="AY187" s="132">
        <v>79791.648003429727</v>
      </c>
      <c r="AZ187" s="453">
        <v>634167.2740596761</v>
      </c>
      <c r="BA187" s="453">
        <v>631319.83897967613</v>
      </c>
      <c r="BB187" s="453">
        <v>3500</v>
      </c>
      <c r="BC187" s="453">
        <v>553000</v>
      </c>
      <c r="BD187" s="453">
        <v>0</v>
      </c>
      <c r="BE187" s="453">
        <v>0</v>
      </c>
      <c r="BF187" s="453">
        <v>634167.2740596761</v>
      </c>
      <c r="BG187" s="453" t="s">
        <v>13</v>
      </c>
      <c r="BH187" s="453" t="s">
        <v>13</v>
      </c>
      <c r="BI187" s="453" t="s">
        <v>13</v>
      </c>
      <c r="BJ187" s="133" t="s">
        <v>13</v>
      </c>
      <c r="BK187" s="454" t="s">
        <v>13</v>
      </c>
      <c r="BL187" s="453">
        <v>634167.2740596761</v>
      </c>
      <c r="BM187" s="132">
        <v>634167.2740596761</v>
      </c>
      <c r="BN187" s="132">
        <v>0</v>
      </c>
      <c r="BO187" s="453">
        <v>555847.43507999997</v>
      </c>
      <c r="BP187" s="453">
        <v>442999.99999999994</v>
      </c>
      <c r="BQ187" s="132">
        <v>521319.83897967607</v>
      </c>
      <c r="BR187" s="132">
        <v>3299.4926517701019</v>
      </c>
      <c r="BS187" s="132">
        <v>3099.3931242236022</v>
      </c>
      <c r="BT187" s="133">
        <v>6.4560873540888644E-2</v>
      </c>
      <c r="BU187" s="133">
        <v>-6.3358298149442513E-3</v>
      </c>
      <c r="BV187" s="133">
        <v>0</v>
      </c>
      <c r="BW187" s="132">
        <v>-3102.6819236208794</v>
      </c>
      <c r="BX187" s="453">
        <v>631064.59213605523</v>
      </c>
      <c r="BY187" s="453">
        <v>3976.0579560509827</v>
      </c>
      <c r="BZ187" s="453" t="s">
        <v>1187</v>
      </c>
      <c r="CA187" s="453">
        <v>3994.0796970636407</v>
      </c>
      <c r="CB187" s="133">
        <v>5.1093476994924059E-2</v>
      </c>
      <c r="CC187" s="132">
        <v>0</v>
      </c>
      <c r="CD187" s="132">
        <v>631064.59213605523</v>
      </c>
      <c r="CE187" s="132">
        <v>0</v>
      </c>
      <c r="CF187" s="132">
        <v>631064.59213605523</v>
      </c>
      <c r="CG187" s="132">
        <f t="shared" si="4"/>
        <v>0</v>
      </c>
      <c r="CH187" s="132">
        <f t="shared" si="5"/>
        <v>0</v>
      </c>
      <c r="CI187" s="132">
        <v>0</v>
      </c>
      <c r="CJ187" s="132">
        <v>0</v>
      </c>
      <c r="CK187" s="132">
        <v>0</v>
      </c>
    </row>
    <row r="188" spans="1:89" ht="15" hidden="1" customHeight="1" x14ac:dyDescent="0.25">
      <c r="A188" s="135">
        <f>VLOOKUP(D188,'DfE No.'!C:E,3,FALSE)</f>
        <v>283</v>
      </c>
      <c r="B188" s="135" t="str">
        <f>VLOOKUP(D188,'Adjusted Factors 19-20'!C:F,4,FALSE)</f>
        <v>Recoupment Academy</v>
      </c>
      <c r="C188" s="135">
        <v>141819</v>
      </c>
      <c r="D188" s="135">
        <v>9352158</v>
      </c>
      <c r="E188" s="134" t="s">
        <v>276</v>
      </c>
      <c r="F188" s="452">
        <v>417</v>
      </c>
      <c r="G188" s="452">
        <v>417</v>
      </c>
      <c r="H188" s="452">
        <v>0</v>
      </c>
      <c r="I188" s="132">
        <v>1156674.6000000001</v>
      </c>
      <c r="J188" s="132">
        <v>0</v>
      </c>
      <c r="K188" s="132">
        <v>0</v>
      </c>
      <c r="L188" s="132">
        <v>22879.999999999913</v>
      </c>
      <c r="M188" s="132">
        <v>0</v>
      </c>
      <c r="N188" s="132">
        <v>47180.571428571428</v>
      </c>
      <c r="O188" s="132">
        <v>0</v>
      </c>
      <c r="P188" s="132">
        <v>28536.8674698795</v>
      </c>
      <c r="Q188" s="132">
        <v>18569.060240963878</v>
      </c>
      <c r="R188" s="132">
        <v>7596.4337349397565</v>
      </c>
      <c r="S188" s="132">
        <v>5878.1927710843347</v>
      </c>
      <c r="T188" s="132">
        <v>422.02409638554258</v>
      </c>
      <c r="U188" s="132">
        <v>1733.3132530120477</v>
      </c>
      <c r="V188" s="132">
        <v>0</v>
      </c>
      <c r="W188" s="132">
        <v>0</v>
      </c>
      <c r="X188" s="132">
        <v>0</v>
      </c>
      <c r="Y188" s="132">
        <v>0</v>
      </c>
      <c r="Z188" s="132">
        <v>0</v>
      </c>
      <c r="AA188" s="132">
        <v>0</v>
      </c>
      <c r="AB188" s="132">
        <v>56988.058659217859</v>
      </c>
      <c r="AC188" s="132">
        <v>0</v>
      </c>
      <c r="AD188" s="132">
        <v>0</v>
      </c>
      <c r="AE188" s="132">
        <v>152304.8065573771</v>
      </c>
      <c r="AF188" s="132">
        <v>0</v>
      </c>
      <c r="AG188" s="132">
        <v>0</v>
      </c>
      <c r="AH188" s="132">
        <v>0</v>
      </c>
      <c r="AI188" s="132">
        <v>110000</v>
      </c>
      <c r="AJ188" s="132">
        <v>0</v>
      </c>
      <c r="AK188" s="132">
        <v>0</v>
      </c>
      <c r="AL188" s="132">
        <v>0</v>
      </c>
      <c r="AM188" s="132">
        <v>6499.6134000000002</v>
      </c>
      <c r="AN188" s="132">
        <v>0</v>
      </c>
      <c r="AO188" s="132">
        <v>0</v>
      </c>
      <c r="AP188" s="132">
        <v>0</v>
      </c>
      <c r="AQ188" s="132">
        <v>0</v>
      </c>
      <c r="AR188" s="132">
        <v>0</v>
      </c>
      <c r="AS188" s="132">
        <v>0</v>
      </c>
      <c r="AT188" s="132">
        <v>0</v>
      </c>
      <c r="AU188" s="132">
        <v>0</v>
      </c>
      <c r="AV188" s="132">
        <v>1156674.6000000001</v>
      </c>
      <c r="AW188" s="132">
        <v>342089.32821143133</v>
      </c>
      <c r="AX188" s="132">
        <v>116499.6134</v>
      </c>
      <c r="AY188" s="132">
        <v>228702.0380547953</v>
      </c>
      <c r="AZ188" s="453">
        <v>1615263.5416114314</v>
      </c>
      <c r="BA188" s="453">
        <v>1608763.9282114315</v>
      </c>
      <c r="BB188" s="453">
        <v>3500</v>
      </c>
      <c r="BC188" s="453">
        <v>1459500</v>
      </c>
      <c r="BD188" s="453">
        <v>0</v>
      </c>
      <c r="BE188" s="453">
        <v>0</v>
      </c>
      <c r="BF188" s="453">
        <v>1615263.5416114314</v>
      </c>
      <c r="BG188" s="453" t="s">
        <v>13</v>
      </c>
      <c r="BH188" s="453" t="s">
        <v>13</v>
      </c>
      <c r="BI188" s="453" t="s">
        <v>13</v>
      </c>
      <c r="BJ188" s="133" t="s">
        <v>13</v>
      </c>
      <c r="BK188" s="454" t="s">
        <v>13</v>
      </c>
      <c r="BL188" s="453">
        <v>1615263.5416114314</v>
      </c>
      <c r="BM188" s="132">
        <v>1615263.5416114314</v>
      </c>
      <c r="BN188" s="132">
        <v>0</v>
      </c>
      <c r="BO188" s="453">
        <v>1465999.6133999999</v>
      </c>
      <c r="BP188" s="453">
        <v>1349500</v>
      </c>
      <c r="BQ188" s="132">
        <v>1498763.9282114315</v>
      </c>
      <c r="BR188" s="132">
        <v>3594.1581012264546</v>
      </c>
      <c r="BS188" s="132">
        <v>3449.5407782816228</v>
      </c>
      <c r="BT188" s="133">
        <v>4.1923644983513558E-2</v>
      </c>
      <c r="BU188" s="133">
        <v>-4.1142733248405649E-3</v>
      </c>
      <c r="BV188" s="133">
        <v>0</v>
      </c>
      <c r="BW188" s="132">
        <v>-5918.2114541331121</v>
      </c>
      <c r="BX188" s="453">
        <v>1609345.3301572984</v>
      </c>
      <c r="BY188" s="453">
        <v>3843.7547164443608</v>
      </c>
      <c r="BZ188" s="453" t="s">
        <v>1187</v>
      </c>
      <c r="CA188" s="453">
        <v>3859.3413193220586</v>
      </c>
      <c r="CB188" s="133">
        <v>3.5439658117736084E-2</v>
      </c>
      <c r="CC188" s="132">
        <v>0</v>
      </c>
      <c r="CD188" s="132">
        <v>1609345.3301572984</v>
      </c>
      <c r="CE188" s="132">
        <v>0</v>
      </c>
      <c r="CF188" s="132">
        <v>1609345.3301572984</v>
      </c>
      <c r="CG188" s="132">
        <f t="shared" si="4"/>
        <v>0</v>
      </c>
      <c r="CH188" s="132">
        <f t="shared" si="5"/>
        <v>0</v>
      </c>
      <c r="CI188" s="132">
        <v>0</v>
      </c>
      <c r="CJ188" s="132">
        <v>0</v>
      </c>
      <c r="CK188" s="132">
        <v>0</v>
      </c>
    </row>
    <row r="189" spans="1:89" ht="15" hidden="1" customHeight="1" x14ac:dyDescent="0.25">
      <c r="A189" s="135">
        <f>VLOOKUP(D189,'DfE No.'!C:E,3,FALSE)</f>
        <v>256</v>
      </c>
      <c r="B189" s="135" t="str">
        <f>VLOOKUP(D189,'Adjusted Factors 19-20'!C:F,4,FALSE)</f>
        <v>Recoupment Academy</v>
      </c>
      <c r="C189" s="135">
        <v>141591</v>
      </c>
      <c r="D189" s="135">
        <v>9352159</v>
      </c>
      <c r="E189" s="134" t="s">
        <v>263</v>
      </c>
      <c r="F189" s="452">
        <v>394</v>
      </c>
      <c r="G189" s="452">
        <v>394</v>
      </c>
      <c r="H189" s="452">
        <v>0</v>
      </c>
      <c r="I189" s="132">
        <v>1092877.2000000002</v>
      </c>
      <c r="J189" s="132">
        <v>0</v>
      </c>
      <c r="K189" s="132">
        <v>0</v>
      </c>
      <c r="L189" s="132">
        <v>15839.999999999996</v>
      </c>
      <c r="M189" s="132">
        <v>0</v>
      </c>
      <c r="N189" s="132">
        <v>36682.758620689652</v>
      </c>
      <c r="O189" s="132">
        <v>0</v>
      </c>
      <c r="P189" s="132">
        <v>2999.9999999999986</v>
      </c>
      <c r="Q189" s="132">
        <v>5520</v>
      </c>
      <c r="R189" s="132">
        <v>8639.9999999999927</v>
      </c>
      <c r="S189" s="132">
        <v>17159.999999999953</v>
      </c>
      <c r="T189" s="132">
        <v>2099.9999999999936</v>
      </c>
      <c r="U189" s="132">
        <v>575.00000000000045</v>
      </c>
      <c r="V189" s="132">
        <v>0</v>
      </c>
      <c r="W189" s="132">
        <v>0</v>
      </c>
      <c r="X189" s="132">
        <v>0</v>
      </c>
      <c r="Y189" s="132">
        <v>0</v>
      </c>
      <c r="Z189" s="132">
        <v>0</v>
      </c>
      <c r="AA189" s="132">
        <v>0</v>
      </c>
      <c r="AB189" s="132">
        <v>23871.764705882269</v>
      </c>
      <c r="AC189" s="132">
        <v>0</v>
      </c>
      <c r="AD189" s="132">
        <v>0</v>
      </c>
      <c r="AE189" s="132">
        <v>185555.47335423212</v>
      </c>
      <c r="AF189" s="132">
        <v>0</v>
      </c>
      <c r="AG189" s="132">
        <v>0</v>
      </c>
      <c r="AH189" s="132">
        <v>0</v>
      </c>
      <c r="AI189" s="132">
        <v>110000</v>
      </c>
      <c r="AJ189" s="132">
        <v>0</v>
      </c>
      <c r="AK189" s="132">
        <v>0</v>
      </c>
      <c r="AL189" s="132">
        <v>0</v>
      </c>
      <c r="AM189" s="132">
        <v>4723.8475200000003</v>
      </c>
      <c r="AN189" s="132">
        <v>0</v>
      </c>
      <c r="AO189" s="132">
        <v>0</v>
      </c>
      <c r="AP189" s="132">
        <v>0</v>
      </c>
      <c r="AQ189" s="132">
        <v>0</v>
      </c>
      <c r="AR189" s="132">
        <v>0</v>
      </c>
      <c r="AS189" s="132">
        <v>0</v>
      </c>
      <c r="AT189" s="132">
        <v>0</v>
      </c>
      <c r="AU189" s="132">
        <v>0</v>
      </c>
      <c r="AV189" s="132">
        <v>1092877.2000000002</v>
      </c>
      <c r="AW189" s="132">
        <v>298944.996680804</v>
      </c>
      <c r="AX189" s="132">
        <v>114723.84752</v>
      </c>
      <c r="AY189" s="132">
        <v>240313.35266457693</v>
      </c>
      <c r="AZ189" s="453">
        <v>1506546.0442008043</v>
      </c>
      <c r="BA189" s="453">
        <v>1501822.1966808042</v>
      </c>
      <c r="BB189" s="453">
        <v>3500</v>
      </c>
      <c r="BC189" s="453">
        <v>1379000</v>
      </c>
      <c r="BD189" s="453">
        <v>0</v>
      </c>
      <c r="BE189" s="453">
        <v>0</v>
      </c>
      <c r="BF189" s="453">
        <v>1506546.0442008043</v>
      </c>
      <c r="BG189" s="453" t="s">
        <v>13</v>
      </c>
      <c r="BH189" s="453" t="s">
        <v>13</v>
      </c>
      <c r="BI189" s="453" t="s">
        <v>13</v>
      </c>
      <c r="BJ189" s="133" t="s">
        <v>13</v>
      </c>
      <c r="BK189" s="454" t="s">
        <v>13</v>
      </c>
      <c r="BL189" s="453">
        <v>1506546.0442008043</v>
      </c>
      <c r="BM189" s="132">
        <v>1506546.0442008041</v>
      </c>
      <c r="BN189" s="132">
        <v>0</v>
      </c>
      <c r="BO189" s="453">
        <v>1383723.8475200001</v>
      </c>
      <c r="BP189" s="453">
        <v>1269000</v>
      </c>
      <c r="BQ189" s="132">
        <v>1391822.1966808042</v>
      </c>
      <c r="BR189" s="132">
        <v>3532.5436463979804</v>
      </c>
      <c r="BS189" s="132">
        <v>3329.6657858560798</v>
      </c>
      <c r="BT189" s="133">
        <v>6.093039770048253E-2</v>
      </c>
      <c r="BU189" s="133">
        <v>-5.979544718251564E-3</v>
      </c>
      <c r="BV189" s="133">
        <v>0</v>
      </c>
      <c r="BW189" s="132">
        <v>-7844.4948725633149</v>
      </c>
      <c r="BX189" s="453">
        <v>1498701.549328241</v>
      </c>
      <c r="BY189" s="453">
        <v>3791.821578193505</v>
      </c>
      <c r="BZ189" s="453" t="s">
        <v>1187</v>
      </c>
      <c r="CA189" s="453">
        <v>3803.8110389041649</v>
      </c>
      <c r="CB189" s="133">
        <v>5.2495406529794231E-2</v>
      </c>
      <c r="CC189" s="132">
        <v>0</v>
      </c>
      <c r="CD189" s="132">
        <v>1498701.549328241</v>
      </c>
      <c r="CE189" s="132">
        <v>0</v>
      </c>
      <c r="CF189" s="132">
        <v>1498701.549328241</v>
      </c>
      <c r="CG189" s="132">
        <f t="shared" si="4"/>
        <v>0</v>
      </c>
      <c r="CH189" s="132">
        <f t="shared" si="5"/>
        <v>0</v>
      </c>
      <c r="CI189" s="132">
        <v>0</v>
      </c>
      <c r="CJ189" s="132">
        <v>0</v>
      </c>
      <c r="CK189" s="132">
        <v>0</v>
      </c>
    </row>
    <row r="190" spans="1:89" ht="15" hidden="1" customHeight="1" x14ac:dyDescent="0.25">
      <c r="A190" s="135">
        <f>VLOOKUP(D190,'DfE No.'!C:E,3,FALSE)</f>
        <v>279</v>
      </c>
      <c r="B190" s="135" t="str">
        <f>VLOOKUP(D190,'Adjusted Factors 19-20'!C:F,4,FALSE)</f>
        <v>Recoupment Academy</v>
      </c>
      <c r="C190" s="135">
        <v>145540</v>
      </c>
      <c r="D190" s="135">
        <v>9352167</v>
      </c>
      <c r="E190" s="134" t="s">
        <v>1409</v>
      </c>
      <c r="F190" s="452">
        <v>305</v>
      </c>
      <c r="G190" s="452">
        <v>305</v>
      </c>
      <c r="H190" s="452">
        <v>0</v>
      </c>
      <c r="I190" s="132">
        <v>846009</v>
      </c>
      <c r="J190" s="132">
        <v>0</v>
      </c>
      <c r="K190" s="132">
        <v>0</v>
      </c>
      <c r="L190" s="132">
        <v>13199.999999999998</v>
      </c>
      <c r="M190" s="132">
        <v>0</v>
      </c>
      <c r="N190" s="132">
        <v>34871.335504885996</v>
      </c>
      <c r="O190" s="132">
        <v>0</v>
      </c>
      <c r="P190" s="132">
        <v>5636.9636963696366</v>
      </c>
      <c r="Q190" s="132">
        <v>966.33663366336623</v>
      </c>
      <c r="R190" s="132">
        <v>5435.6435643564346</v>
      </c>
      <c r="S190" s="132">
        <v>5103.4653465346537</v>
      </c>
      <c r="T190" s="132">
        <v>2113.8613861386139</v>
      </c>
      <c r="U190" s="132">
        <v>0</v>
      </c>
      <c r="V190" s="132">
        <v>0</v>
      </c>
      <c r="W190" s="132">
        <v>0</v>
      </c>
      <c r="X190" s="132">
        <v>0</v>
      </c>
      <c r="Y190" s="132">
        <v>0</v>
      </c>
      <c r="Z190" s="132">
        <v>0</v>
      </c>
      <c r="AA190" s="132">
        <v>0</v>
      </c>
      <c r="AB190" s="132">
        <v>28285.536398467364</v>
      </c>
      <c r="AC190" s="132">
        <v>0</v>
      </c>
      <c r="AD190" s="132">
        <v>0</v>
      </c>
      <c r="AE190" s="132">
        <v>97409.375</v>
      </c>
      <c r="AF190" s="132">
        <v>0</v>
      </c>
      <c r="AG190" s="132">
        <v>0</v>
      </c>
      <c r="AH190" s="132">
        <v>0</v>
      </c>
      <c r="AI190" s="132">
        <v>110000</v>
      </c>
      <c r="AJ190" s="132">
        <v>0</v>
      </c>
      <c r="AK190" s="132">
        <v>0</v>
      </c>
      <c r="AL190" s="132">
        <v>0</v>
      </c>
      <c r="AM190" s="132">
        <v>22075.200000000001</v>
      </c>
      <c r="AN190" s="132">
        <v>0</v>
      </c>
      <c r="AO190" s="132">
        <v>0</v>
      </c>
      <c r="AP190" s="132">
        <v>0</v>
      </c>
      <c r="AQ190" s="132">
        <v>0</v>
      </c>
      <c r="AR190" s="132">
        <v>0</v>
      </c>
      <c r="AS190" s="132">
        <v>0</v>
      </c>
      <c r="AT190" s="132">
        <v>0</v>
      </c>
      <c r="AU190" s="132">
        <v>0</v>
      </c>
      <c r="AV190" s="132">
        <v>846009</v>
      </c>
      <c r="AW190" s="132">
        <v>193022.51753041608</v>
      </c>
      <c r="AX190" s="132">
        <v>132075.20000000001</v>
      </c>
      <c r="AY190" s="132">
        <v>141072.17806597435</v>
      </c>
      <c r="AZ190" s="453">
        <v>1171106.7175304161</v>
      </c>
      <c r="BA190" s="453">
        <v>1149031.5175304161</v>
      </c>
      <c r="BB190" s="453">
        <v>3500</v>
      </c>
      <c r="BC190" s="453">
        <v>1067500</v>
      </c>
      <c r="BD190" s="453">
        <v>0</v>
      </c>
      <c r="BE190" s="453">
        <v>0</v>
      </c>
      <c r="BF190" s="453">
        <v>1171106.7175304161</v>
      </c>
      <c r="BG190" s="453" t="s">
        <v>13</v>
      </c>
      <c r="BH190" s="453" t="s">
        <v>13</v>
      </c>
      <c r="BI190" s="453" t="s">
        <v>13</v>
      </c>
      <c r="BJ190" s="133" t="s">
        <v>13</v>
      </c>
      <c r="BK190" s="454" t="s">
        <v>13</v>
      </c>
      <c r="BL190" s="453">
        <v>1171106.7175304161</v>
      </c>
      <c r="BM190" s="132">
        <v>1171106.7175304161</v>
      </c>
      <c r="BN190" s="132">
        <v>0</v>
      </c>
      <c r="BO190" s="453">
        <v>1089575.2</v>
      </c>
      <c r="BP190" s="453">
        <v>957500</v>
      </c>
      <c r="BQ190" s="132">
        <v>1039031.5175304161</v>
      </c>
      <c r="BR190" s="132">
        <v>3406.6607132144791</v>
      </c>
      <c r="BS190" s="132">
        <v>3281.2178390728477</v>
      </c>
      <c r="BT190" s="133">
        <v>3.8230583976428992E-2</v>
      </c>
      <c r="BU190" s="133">
        <v>-3.7518462888700048E-3</v>
      </c>
      <c r="BV190" s="133">
        <v>0</v>
      </c>
      <c r="BW190" s="132">
        <v>-3754.7406166123537</v>
      </c>
      <c r="BX190" s="453">
        <v>1167351.9769138037</v>
      </c>
      <c r="BY190" s="453">
        <v>3755.0058259468974</v>
      </c>
      <c r="BZ190" s="453" t="s">
        <v>1187</v>
      </c>
      <c r="CA190" s="453">
        <v>3827.3835308649304</v>
      </c>
      <c r="CB190" s="133">
        <v>2.9702640144379622E-2</v>
      </c>
      <c r="CC190" s="132">
        <v>0</v>
      </c>
      <c r="CD190" s="132">
        <v>1167351.9769138037</v>
      </c>
      <c r="CE190" s="132">
        <v>0</v>
      </c>
      <c r="CF190" s="132">
        <v>1167351.9769138037</v>
      </c>
      <c r="CG190" s="132">
        <f t="shared" si="4"/>
        <v>0</v>
      </c>
      <c r="CH190" s="132">
        <f t="shared" si="5"/>
        <v>0</v>
      </c>
      <c r="CI190" s="132">
        <v>0</v>
      </c>
      <c r="CJ190" s="132">
        <v>90398.529999999897</v>
      </c>
      <c r="CK190" s="132">
        <v>1828.3600000000001</v>
      </c>
    </row>
    <row r="191" spans="1:89" ht="15" hidden="1" customHeight="1" x14ac:dyDescent="0.25">
      <c r="A191" s="135">
        <f>VLOOKUP(D191,'DfE No.'!C:E,3,FALSE)</f>
        <v>293</v>
      </c>
      <c r="B191" s="135" t="str">
        <f>VLOOKUP(D191,'Adjusted Factors 19-20'!C:F,4,FALSE)</f>
        <v>Recoupment Academy</v>
      </c>
      <c r="C191" s="135">
        <v>144213</v>
      </c>
      <c r="D191" s="135">
        <v>9352172</v>
      </c>
      <c r="E191" s="134" t="s">
        <v>1270</v>
      </c>
      <c r="F191" s="452">
        <v>259</v>
      </c>
      <c r="G191" s="452">
        <v>259</v>
      </c>
      <c r="H191" s="452">
        <v>0</v>
      </c>
      <c r="I191" s="132">
        <v>718414.20000000007</v>
      </c>
      <c r="J191" s="132">
        <v>0</v>
      </c>
      <c r="K191" s="132">
        <v>0</v>
      </c>
      <c r="L191" s="132">
        <v>11879.999999999973</v>
      </c>
      <c r="M191" s="132">
        <v>0</v>
      </c>
      <c r="N191" s="132">
        <v>23042.068965517243</v>
      </c>
      <c r="O191" s="132">
        <v>0</v>
      </c>
      <c r="P191" s="132">
        <v>6000.0000000000082</v>
      </c>
      <c r="Q191" s="132">
        <v>14879.999999999976</v>
      </c>
      <c r="R191" s="132">
        <v>7199.9999999999991</v>
      </c>
      <c r="S191" s="132">
        <v>2340.0000000000036</v>
      </c>
      <c r="T191" s="132">
        <v>0</v>
      </c>
      <c r="U191" s="132">
        <v>574.99999999999977</v>
      </c>
      <c r="V191" s="132">
        <v>0</v>
      </c>
      <c r="W191" s="132">
        <v>0</v>
      </c>
      <c r="X191" s="132">
        <v>0</v>
      </c>
      <c r="Y191" s="132">
        <v>0</v>
      </c>
      <c r="Z191" s="132">
        <v>0</v>
      </c>
      <c r="AA191" s="132">
        <v>0</v>
      </c>
      <c r="AB191" s="132">
        <v>20938.343023255879</v>
      </c>
      <c r="AC191" s="132">
        <v>0</v>
      </c>
      <c r="AD191" s="132">
        <v>0</v>
      </c>
      <c r="AE191" s="132">
        <v>99651.011764705851</v>
      </c>
      <c r="AF191" s="132">
        <v>0</v>
      </c>
      <c r="AG191" s="132">
        <v>0</v>
      </c>
      <c r="AH191" s="132">
        <v>0</v>
      </c>
      <c r="AI191" s="132">
        <v>110000</v>
      </c>
      <c r="AJ191" s="132">
        <v>0</v>
      </c>
      <c r="AK191" s="132">
        <v>0</v>
      </c>
      <c r="AL191" s="132">
        <v>0</v>
      </c>
      <c r="AM191" s="132">
        <v>4307.8832999999995</v>
      </c>
      <c r="AN191" s="132">
        <v>0</v>
      </c>
      <c r="AO191" s="132">
        <v>0</v>
      </c>
      <c r="AP191" s="132">
        <v>0</v>
      </c>
      <c r="AQ191" s="132">
        <v>0</v>
      </c>
      <c r="AR191" s="132">
        <v>0</v>
      </c>
      <c r="AS191" s="132">
        <v>0</v>
      </c>
      <c r="AT191" s="132">
        <v>0</v>
      </c>
      <c r="AU191" s="132">
        <v>0</v>
      </c>
      <c r="AV191" s="132">
        <v>718414.20000000007</v>
      </c>
      <c r="AW191" s="132">
        <v>186506.42375347891</v>
      </c>
      <c r="AX191" s="132">
        <v>114307.8833</v>
      </c>
      <c r="AY191" s="132">
        <v>142608.54624746446</v>
      </c>
      <c r="AZ191" s="453">
        <v>1019228.507053479</v>
      </c>
      <c r="BA191" s="453">
        <v>1014920.623753479</v>
      </c>
      <c r="BB191" s="453">
        <v>3500</v>
      </c>
      <c r="BC191" s="453">
        <v>906500</v>
      </c>
      <c r="BD191" s="453">
        <v>0</v>
      </c>
      <c r="BE191" s="453">
        <v>0</v>
      </c>
      <c r="BF191" s="453">
        <v>1019228.507053479</v>
      </c>
      <c r="BG191" s="453" t="s">
        <v>13</v>
      </c>
      <c r="BH191" s="453" t="s">
        <v>13</v>
      </c>
      <c r="BI191" s="453" t="s">
        <v>13</v>
      </c>
      <c r="BJ191" s="133" t="s">
        <v>13</v>
      </c>
      <c r="BK191" s="454" t="s">
        <v>13</v>
      </c>
      <c r="BL191" s="453">
        <v>1019228.507053479</v>
      </c>
      <c r="BM191" s="132">
        <v>1019228.5070534791</v>
      </c>
      <c r="BN191" s="132">
        <v>0</v>
      </c>
      <c r="BO191" s="453">
        <v>910807.88329999999</v>
      </c>
      <c r="BP191" s="453">
        <v>796500</v>
      </c>
      <c r="BQ191" s="132">
        <v>904920.62375347898</v>
      </c>
      <c r="BR191" s="132">
        <v>3493.9020222142044</v>
      </c>
      <c r="BS191" s="132">
        <v>3416.0215471264364</v>
      </c>
      <c r="BT191" s="133">
        <v>2.2798590118168659E-2</v>
      </c>
      <c r="BU191" s="133">
        <v>-2.2373920780037531E-3</v>
      </c>
      <c r="BV191" s="133">
        <v>0</v>
      </c>
      <c r="BW191" s="132">
        <v>-1979.5317028881807</v>
      </c>
      <c r="BX191" s="453">
        <v>1017248.9753505908</v>
      </c>
      <c r="BY191" s="453">
        <v>3910.9694673767985</v>
      </c>
      <c r="BZ191" s="453" t="s">
        <v>1187</v>
      </c>
      <c r="CA191" s="453">
        <v>3927.6022214308523</v>
      </c>
      <c r="CB191" s="133">
        <v>1.9196130367874487E-2</v>
      </c>
      <c r="CC191" s="132">
        <v>0</v>
      </c>
      <c r="CD191" s="132">
        <v>1017248.9753505908</v>
      </c>
      <c r="CE191" s="132">
        <v>0</v>
      </c>
      <c r="CF191" s="132">
        <v>1017248.9753505908</v>
      </c>
      <c r="CG191" s="132">
        <f t="shared" si="4"/>
        <v>0</v>
      </c>
      <c r="CH191" s="132">
        <f t="shared" si="5"/>
        <v>0</v>
      </c>
      <c r="CI191" s="132">
        <v>0</v>
      </c>
      <c r="CJ191" s="132">
        <v>0</v>
      </c>
      <c r="CK191" s="132">
        <v>0</v>
      </c>
    </row>
    <row r="192" spans="1:89" ht="15" hidden="1" customHeight="1" x14ac:dyDescent="0.25">
      <c r="A192" s="135">
        <f>VLOOKUP(D192,'DfE No.'!C:E,3,FALSE)</f>
        <v>260</v>
      </c>
      <c r="B192" s="135" t="str">
        <f>VLOOKUP(D192,'Adjusted Factors 19-20'!C:F,4,FALSE)</f>
        <v>Recoupment Academy</v>
      </c>
      <c r="C192" s="135">
        <v>144216</v>
      </c>
      <c r="D192" s="135">
        <v>9352185</v>
      </c>
      <c r="E192" s="134" t="s">
        <v>266</v>
      </c>
      <c r="F192" s="452">
        <v>345</v>
      </c>
      <c r="G192" s="452">
        <v>345</v>
      </c>
      <c r="H192" s="452">
        <v>0</v>
      </c>
      <c r="I192" s="132">
        <v>956961.00000000012</v>
      </c>
      <c r="J192" s="132">
        <v>0</v>
      </c>
      <c r="K192" s="132">
        <v>0</v>
      </c>
      <c r="L192" s="132">
        <v>47520.000000000065</v>
      </c>
      <c r="M192" s="132">
        <v>0</v>
      </c>
      <c r="N192" s="132">
        <v>100613.05637982197</v>
      </c>
      <c r="O192" s="132">
        <v>0</v>
      </c>
      <c r="P192" s="132">
        <v>2808.1395348837245</v>
      </c>
      <c r="Q192" s="132">
        <v>6258.1395348837204</v>
      </c>
      <c r="R192" s="132">
        <v>17330.232558139509</v>
      </c>
      <c r="S192" s="132">
        <v>15254.215116279096</v>
      </c>
      <c r="T192" s="132">
        <v>65289.244186046482</v>
      </c>
      <c r="U192" s="132">
        <v>0</v>
      </c>
      <c r="V192" s="132">
        <v>0</v>
      </c>
      <c r="W192" s="132">
        <v>0</v>
      </c>
      <c r="X192" s="132">
        <v>0</v>
      </c>
      <c r="Y192" s="132">
        <v>0</v>
      </c>
      <c r="Z192" s="132">
        <v>0</v>
      </c>
      <c r="AA192" s="132">
        <v>0</v>
      </c>
      <c r="AB192" s="132">
        <v>26864.948453608162</v>
      </c>
      <c r="AC192" s="132">
        <v>0</v>
      </c>
      <c r="AD192" s="132">
        <v>0</v>
      </c>
      <c r="AE192" s="132">
        <v>123273.94736842108</v>
      </c>
      <c r="AF192" s="132">
        <v>0</v>
      </c>
      <c r="AG192" s="132">
        <v>0</v>
      </c>
      <c r="AH192" s="132">
        <v>0</v>
      </c>
      <c r="AI192" s="132">
        <v>110000</v>
      </c>
      <c r="AJ192" s="132">
        <v>0</v>
      </c>
      <c r="AK192" s="132">
        <v>0</v>
      </c>
      <c r="AL192" s="132">
        <v>0</v>
      </c>
      <c r="AM192" s="132">
        <v>2671.9065799999998</v>
      </c>
      <c r="AN192" s="132">
        <v>0</v>
      </c>
      <c r="AO192" s="132">
        <v>0</v>
      </c>
      <c r="AP192" s="132">
        <v>0</v>
      </c>
      <c r="AQ192" s="132">
        <v>0</v>
      </c>
      <c r="AR192" s="132">
        <v>0</v>
      </c>
      <c r="AS192" s="132">
        <v>0</v>
      </c>
      <c r="AT192" s="132">
        <v>0</v>
      </c>
      <c r="AU192" s="132">
        <v>0</v>
      </c>
      <c r="AV192" s="132">
        <v>956961.00000000012</v>
      </c>
      <c r="AW192" s="132">
        <v>405211.92313208379</v>
      </c>
      <c r="AX192" s="132">
        <v>112671.90658</v>
      </c>
      <c r="AY192" s="132">
        <v>260809.46102344836</v>
      </c>
      <c r="AZ192" s="453">
        <v>1474844.8297120838</v>
      </c>
      <c r="BA192" s="453">
        <v>1472172.9231320838</v>
      </c>
      <c r="BB192" s="453">
        <v>3500</v>
      </c>
      <c r="BC192" s="453">
        <v>1207500</v>
      </c>
      <c r="BD192" s="453">
        <v>0</v>
      </c>
      <c r="BE192" s="453">
        <v>0</v>
      </c>
      <c r="BF192" s="453">
        <v>1474844.8297120838</v>
      </c>
      <c r="BG192" s="453" t="s">
        <v>13</v>
      </c>
      <c r="BH192" s="453" t="s">
        <v>13</v>
      </c>
      <c r="BI192" s="453" t="s">
        <v>13</v>
      </c>
      <c r="BJ192" s="133" t="s">
        <v>13</v>
      </c>
      <c r="BK192" s="454" t="s">
        <v>13</v>
      </c>
      <c r="BL192" s="453">
        <v>1474844.8297120838</v>
      </c>
      <c r="BM192" s="132">
        <v>1474844.829712084</v>
      </c>
      <c r="BN192" s="132">
        <v>0</v>
      </c>
      <c r="BO192" s="453">
        <v>1210171.90658</v>
      </c>
      <c r="BP192" s="453">
        <v>1097500</v>
      </c>
      <c r="BQ192" s="132">
        <v>1362172.9231320838</v>
      </c>
      <c r="BR192" s="132">
        <v>3948.32731342633</v>
      </c>
      <c r="BS192" s="132">
        <v>4037.0320766081873</v>
      </c>
      <c r="BT192" s="133">
        <v>-2.1972766502362E-2</v>
      </c>
      <c r="BU192" s="133">
        <v>6.972766502362001E-3</v>
      </c>
      <c r="BV192" s="133">
        <v>0</v>
      </c>
      <c r="BW192" s="132">
        <v>9711.5023012933943</v>
      </c>
      <c r="BX192" s="453">
        <v>1484556.3320133772</v>
      </c>
      <c r="BY192" s="453">
        <v>4295.3171751692098</v>
      </c>
      <c r="BZ192" s="453" t="s">
        <v>1187</v>
      </c>
      <c r="CA192" s="453">
        <v>4303.0618319228324</v>
      </c>
      <c r="CB192" s="133">
        <v>-1.4486380953858458E-2</v>
      </c>
      <c r="CC192" s="132">
        <v>0</v>
      </c>
      <c r="CD192" s="132">
        <v>1484556.3320133772</v>
      </c>
      <c r="CE192" s="132">
        <v>0</v>
      </c>
      <c r="CF192" s="132">
        <v>1484556.3320133772</v>
      </c>
      <c r="CG192" s="132">
        <f t="shared" si="4"/>
        <v>0</v>
      </c>
      <c r="CH192" s="132">
        <f t="shared" si="5"/>
        <v>0</v>
      </c>
      <c r="CI192" s="132">
        <v>0</v>
      </c>
      <c r="CJ192" s="132">
        <v>0</v>
      </c>
      <c r="CK192" s="132">
        <v>0</v>
      </c>
    </row>
    <row r="193" spans="1:89" ht="15" hidden="1" customHeight="1" x14ac:dyDescent="0.25">
      <c r="A193" s="135">
        <f>VLOOKUP(D193,'DfE No.'!C:E,3,FALSE)</f>
        <v>263</v>
      </c>
      <c r="B193" s="135" t="str">
        <f>VLOOKUP(D193,'Adjusted Factors 19-20'!C:F,4,FALSE)</f>
        <v>Recoupment Academy</v>
      </c>
      <c r="C193" s="135">
        <v>144217</v>
      </c>
      <c r="D193" s="135">
        <v>9352186</v>
      </c>
      <c r="E193" s="134" t="s">
        <v>267</v>
      </c>
      <c r="F193" s="452">
        <v>416</v>
      </c>
      <c r="G193" s="452">
        <v>416</v>
      </c>
      <c r="H193" s="452">
        <v>0</v>
      </c>
      <c r="I193" s="132">
        <v>1153900.8</v>
      </c>
      <c r="J193" s="132">
        <v>0</v>
      </c>
      <c r="K193" s="132">
        <v>0</v>
      </c>
      <c r="L193" s="132">
        <v>22880</v>
      </c>
      <c r="M193" s="132">
        <v>0</v>
      </c>
      <c r="N193" s="132">
        <v>42557.697841726615</v>
      </c>
      <c r="O193" s="132">
        <v>0</v>
      </c>
      <c r="P193" s="132">
        <v>0</v>
      </c>
      <c r="Q193" s="132">
        <v>30553.445783132513</v>
      </c>
      <c r="R193" s="132">
        <v>19847.710843373538</v>
      </c>
      <c r="S193" s="132">
        <v>6645.9759036144496</v>
      </c>
      <c r="T193" s="132">
        <v>18103.518072289102</v>
      </c>
      <c r="U193" s="132">
        <v>576.38554216867522</v>
      </c>
      <c r="V193" s="132">
        <v>0</v>
      </c>
      <c r="W193" s="132">
        <v>0</v>
      </c>
      <c r="X193" s="132">
        <v>0</v>
      </c>
      <c r="Y193" s="132">
        <v>0</v>
      </c>
      <c r="Z193" s="132">
        <v>0</v>
      </c>
      <c r="AA193" s="132">
        <v>0</v>
      </c>
      <c r="AB193" s="132">
        <v>12035.955056179781</v>
      </c>
      <c r="AC193" s="132">
        <v>0</v>
      </c>
      <c r="AD193" s="132">
        <v>0</v>
      </c>
      <c r="AE193" s="132">
        <v>140907.51999999984</v>
      </c>
      <c r="AF193" s="132">
        <v>0</v>
      </c>
      <c r="AG193" s="132">
        <v>0</v>
      </c>
      <c r="AH193" s="132">
        <v>0</v>
      </c>
      <c r="AI193" s="132">
        <v>110000</v>
      </c>
      <c r="AJ193" s="132">
        <v>0</v>
      </c>
      <c r="AK193" s="132">
        <v>0</v>
      </c>
      <c r="AL193" s="132">
        <v>0</v>
      </c>
      <c r="AM193" s="132">
        <v>6266.8222400000004</v>
      </c>
      <c r="AN193" s="132">
        <v>0</v>
      </c>
      <c r="AO193" s="132">
        <v>0</v>
      </c>
      <c r="AP193" s="132">
        <v>0</v>
      </c>
      <c r="AQ193" s="132">
        <v>0</v>
      </c>
      <c r="AR193" s="132">
        <v>0</v>
      </c>
      <c r="AS193" s="132">
        <v>0</v>
      </c>
      <c r="AT193" s="132">
        <v>0</v>
      </c>
      <c r="AU193" s="132">
        <v>0</v>
      </c>
      <c r="AV193" s="132">
        <v>1153900.8</v>
      </c>
      <c r="AW193" s="132">
        <v>294108.20904248452</v>
      </c>
      <c r="AX193" s="132">
        <v>116266.82223999999</v>
      </c>
      <c r="AY193" s="132">
        <v>221488.88699315232</v>
      </c>
      <c r="AZ193" s="453">
        <v>1564275.8312824846</v>
      </c>
      <c r="BA193" s="453">
        <v>1558009.0090424847</v>
      </c>
      <c r="BB193" s="453">
        <v>3500</v>
      </c>
      <c r="BC193" s="453">
        <v>1456000</v>
      </c>
      <c r="BD193" s="453">
        <v>0</v>
      </c>
      <c r="BE193" s="453">
        <v>0</v>
      </c>
      <c r="BF193" s="453">
        <v>1564275.8312824846</v>
      </c>
      <c r="BG193" s="453" t="s">
        <v>13</v>
      </c>
      <c r="BH193" s="453" t="s">
        <v>13</v>
      </c>
      <c r="BI193" s="453" t="s">
        <v>13</v>
      </c>
      <c r="BJ193" s="133" t="s">
        <v>13</v>
      </c>
      <c r="BK193" s="454" t="s">
        <v>13</v>
      </c>
      <c r="BL193" s="453">
        <v>1564275.8312824846</v>
      </c>
      <c r="BM193" s="132">
        <v>1564275.8312824846</v>
      </c>
      <c r="BN193" s="132">
        <v>0</v>
      </c>
      <c r="BO193" s="453">
        <v>1462266.8222399999</v>
      </c>
      <c r="BP193" s="453">
        <v>1346000</v>
      </c>
      <c r="BQ193" s="132">
        <v>1448009.0090424847</v>
      </c>
      <c r="BR193" s="132">
        <v>3480.7908871213576</v>
      </c>
      <c r="BS193" s="132">
        <v>3537.3244649038461</v>
      </c>
      <c r="BT193" s="133">
        <v>-1.5982016448701772E-2</v>
      </c>
      <c r="BU193" s="133">
        <v>9.820164487017724E-4</v>
      </c>
      <c r="BV193" s="133">
        <v>0</v>
      </c>
      <c r="BW193" s="132">
        <v>1445.0636965152012</v>
      </c>
      <c r="BX193" s="453">
        <v>1565720.8949789999</v>
      </c>
      <c r="BY193" s="453">
        <v>3748.6876748533655</v>
      </c>
      <c r="BZ193" s="453" t="s">
        <v>1187</v>
      </c>
      <c r="CA193" s="453">
        <v>3763.7521513918264</v>
      </c>
      <c r="CB193" s="133">
        <v>-1.381783105736778E-2</v>
      </c>
      <c r="CC193" s="132">
        <v>0</v>
      </c>
      <c r="CD193" s="132">
        <v>1565720.8949789999</v>
      </c>
      <c r="CE193" s="132">
        <v>0</v>
      </c>
      <c r="CF193" s="132">
        <v>1565720.8949789999</v>
      </c>
      <c r="CG193" s="132">
        <f t="shared" si="4"/>
        <v>0</v>
      </c>
      <c r="CH193" s="132">
        <f t="shared" si="5"/>
        <v>0</v>
      </c>
      <c r="CI193" s="132">
        <v>0</v>
      </c>
      <c r="CJ193" s="132">
        <v>0</v>
      </c>
      <c r="CK193" s="132">
        <v>0</v>
      </c>
    </row>
    <row r="194" spans="1:89" ht="15" hidden="1" customHeight="1" x14ac:dyDescent="0.25">
      <c r="A194" s="135">
        <f>VLOOKUP(D194,'DfE No.'!C:E,3,FALSE)</f>
        <v>225</v>
      </c>
      <c r="B194" s="135" t="str">
        <f>VLOOKUP(D194,'Adjusted Factors 19-20'!C:F,4,FALSE)</f>
        <v>Recoupment Academy</v>
      </c>
      <c r="C194" s="135">
        <v>143549</v>
      </c>
      <c r="D194" s="135">
        <v>9352187</v>
      </c>
      <c r="E194" s="134" t="s">
        <v>1271</v>
      </c>
      <c r="F194" s="452">
        <v>121</v>
      </c>
      <c r="G194" s="452">
        <v>121</v>
      </c>
      <c r="H194" s="452">
        <v>0</v>
      </c>
      <c r="I194" s="132">
        <v>335629.80000000005</v>
      </c>
      <c r="J194" s="132">
        <v>0</v>
      </c>
      <c r="K194" s="132">
        <v>0</v>
      </c>
      <c r="L194" s="132">
        <v>3080.0000000000009</v>
      </c>
      <c r="M194" s="132">
        <v>0</v>
      </c>
      <c r="N194" s="132">
        <v>9917.6785714285706</v>
      </c>
      <c r="O194" s="132">
        <v>0</v>
      </c>
      <c r="P194" s="132">
        <v>200.00000000000014</v>
      </c>
      <c r="Q194" s="132">
        <v>0</v>
      </c>
      <c r="R194" s="132">
        <v>719.99999999999955</v>
      </c>
      <c r="S194" s="132">
        <v>0</v>
      </c>
      <c r="T194" s="132">
        <v>0</v>
      </c>
      <c r="U194" s="132">
        <v>0</v>
      </c>
      <c r="V194" s="132">
        <v>0</v>
      </c>
      <c r="W194" s="132">
        <v>0</v>
      </c>
      <c r="X194" s="132">
        <v>0</v>
      </c>
      <c r="Y194" s="132">
        <v>0</v>
      </c>
      <c r="Z194" s="132">
        <v>0</v>
      </c>
      <c r="AA194" s="132">
        <v>0</v>
      </c>
      <c r="AB194" s="132">
        <v>3054.6568627451011</v>
      </c>
      <c r="AC194" s="132">
        <v>0</v>
      </c>
      <c r="AD194" s="132">
        <v>0</v>
      </c>
      <c r="AE194" s="132">
        <v>42070.577319587595</v>
      </c>
      <c r="AF194" s="132">
        <v>0</v>
      </c>
      <c r="AG194" s="132">
        <v>0</v>
      </c>
      <c r="AH194" s="132">
        <v>0</v>
      </c>
      <c r="AI194" s="132">
        <v>110000</v>
      </c>
      <c r="AJ194" s="132">
        <v>0</v>
      </c>
      <c r="AK194" s="132">
        <v>0</v>
      </c>
      <c r="AL194" s="132">
        <v>0</v>
      </c>
      <c r="AM194" s="132">
        <v>2929.8900400000002</v>
      </c>
      <c r="AN194" s="132">
        <v>0</v>
      </c>
      <c r="AO194" s="132">
        <v>0</v>
      </c>
      <c r="AP194" s="132">
        <v>0</v>
      </c>
      <c r="AQ194" s="132">
        <v>0</v>
      </c>
      <c r="AR194" s="132">
        <v>0</v>
      </c>
      <c r="AS194" s="132">
        <v>0</v>
      </c>
      <c r="AT194" s="132">
        <v>0</v>
      </c>
      <c r="AU194" s="132">
        <v>0</v>
      </c>
      <c r="AV194" s="132">
        <v>335629.80000000005</v>
      </c>
      <c r="AW194" s="132">
        <v>59042.912753761266</v>
      </c>
      <c r="AX194" s="132">
        <v>112929.89004</v>
      </c>
      <c r="AY194" s="132">
        <v>59028.416605301885</v>
      </c>
      <c r="AZ194" s="453">
        <v>507602.6027937613</v>
      </c>
      <c r="BA194" s="453">
        <v>504672.71275376127</v>
      </c>
      <c r="BB194" s="453">
        <v>3500</v>
      </c>
      <c r="BC194" s="453">
        <v>423500</v>
      </c>
      <c r="BD194" s="453">
        <v>0</v>
      </c>
      <c r="BE194" s="453">
        <v>0</v>
      </c>
      <c r="BF194" s="453">
        <v>507602.6027937613</v>
      </c>
      <c r="BG194" s="453" t="s">
        <v>13</v>
      </c>
      <c r="BH194" s="453" t="s">
        <v>13</v>
      </c>
      <c r="BI194" s="453" t="s">
        <v>13</v>
      </c>
      <c r="BJ194" s="133" t="s">
        <v>13</v>
      </c>
      <c r="BK194" s="454" t="s">
        <v>13</v>
      </c>
      <c r="BL194" s="453">
        <v>507602.6027937613</v>
      </c>
      <c r="BM194" s="132">
        <v>507602.6027937613</v>
      </c>
      <c r="BN194" s="132">
        <v>0</v>
      </c>
      <c r="BO194" s="453">
        <v>426429.89004000003</v>
      </c>
      <c r="BP194" s="453">
        <v>313500</v>
      </c>
      <c r="BQ194" s="132">
        <v>394672.71275376127</v>
      </c>
      <c r="BR194" s="132">
        <v>3261.7579566426552</v>
      </c>
      <c r="BS194" s="132">
        <v>3100.2010594594594</v>
      </c>
      <c r="BT194" s="133">
        <v>5.2111748265567116E-2</v>
      </c>
      <c r="BU194" s="133">
        <v>-5.1141062730624392E-3</v>
      </c>
      <c r="BV194" s="133">
        <v>0</v>
      </c>
      <c r="BW194" s="132">
        <v>-1918.4256799983093</v>
      </c>
      <c r="BX194" s="453">
        <v>505684.177113763</v>
      </c>
      <c r="BY194" s="453">
        <v>4154.9941080476283</v>
      </c>
      <c r="BZ194" s="453" t="s">
        <v>1187</v>
      </c>
      <c r="CA194" s="453">
        <v>4179.2080753203554</v>
      </c>
      <c r="CB194" s="133">
        <v>1.5105301620104594E-2</v>
      </c>
      <c r="CC194" s="132">
        <v>0</v>
      </c>
      <c r="CD194" s="132">
        <v>505684.177113763</v>
      </c>
      <c r="CE194" s="132">
        <v>0</v>
      </c>
      <c r="CF194" s="132">
        <v>505684.177113763</v>
      </c>
      <c r="CG194" s="132">
        <f t="shared" si="4"/>
        <v>0</v>
      </c>
      <c r="CH194" s="132">
        <f t="shared" si="5"/>
        <v>0</v>
      </c>
      <c r="CI194" s="132">
        <v>0</v>
      </c>
      <c r="CJ194" s="132">
        <v>0</v>
      </c>
      <c r="CK194" s="132">
        <v>0</v>
      </c>
    </row>
    <row r="195" spans="1:89" ht="15" hidden="1" customHeight="1" x14ac:dyDescent="0.25">
      <c r="A195" s="135">
        <f>VLOOKUP(D195,'DfE No.'!C:E,3,FALSE)</f>
        <v>270</v>
      </c>
      <c r="B195" s="135" t="str">
        <f>VLOOKUP(D195,'Adjusted Factors 19-20'!C:F,4,FALSE)</f>
        <v>Recoupment Academy</v>
      </c>
      <c r="C195" s="135">
        <v>143550</v>
      </c>
      <c r="D195" s="135">
        <v>9352188</v>
      </c>
      <c r="E195" s="134" t="s">
        <v>1410</v>
      </c>
      <c r="F195" s="452">
        <v>325</v>
      </c>
      <c r="G195" s="452">
        <v>325</v>
      </c>
      <c r="H195" s="452">
        <v>0</v>
      </c>
      <c r="I195" s="132">
        <v>901485.00000000012</v>
      </c>
      <c r="J195" s="132">
        <v>0</v>
      </c>
      <c r="K195" s="132">
        <v>0</v>
      </c>
      <c r="L195" s="132">
        <v>37400.000000000065</v>
      </c>
      <c r="M195" s="132">
        <v>0</v>
      </c>
      <c r="N195" s="132">
        <v>73125.000000000015</v>
      </c>
      <c r="O195" s="132">
        <v>0</v>
      </c>
      <c r="P195" s="132">
        <v>2000.0000000000018</v>
      </c>
      <c r="Q195" s="132">
        <v>4560.0000000000036</v>
      </c>
      <c r="R195" s="132">
        <v>34559.999999999956</v>
      </c>
      <c r="S195" s="132">
        <v>17159.999999999949</v>
      </c>
      <c r="T195" s="132">
        <v>38220.000000000007</v>
      </c>
      <c r="U195" s="132">
        <v>575.00000000000045</v>
      </c>
      <c r="V195" s="132">
        <v>0</v>
      </c>
      <c r="W195" s="132">
        <v>0</v>
      </c>
      <c r="X195" s="132">
        <v>0</v>
      </c>
      <c r="Y195" s="132">
        <v>0</v>
      </c>
      <c r="Z195" s="132">
        <v>0</v>
      </c>
      <c r="AA195" s="132">
        <v>0</v>
      </c>
      <c r="AB195" s="132">
        <v>30952.910958904096</v>
      </c>
      <c r="AC195" s="132">
        <v>0</v>
      </c>
      <c r="AD195" s="132">
        <v>0</v>
      </c>
      <c r="AE195" s="132">
        <v>121486.77042801549</v>
      </c>
      <c r="AF195" s="132">
        <v>0</v>
      </c>
      <c r="AG195" s="132">
        <v>0</v>
      </c>
      <c r="AH195" s="132">
        <v>0</v>
      </c>
      <c r="AI195" s="132">
        <v>110000</v>
      </c>
      <c r="AJ195" s="132">
        <v>0</v>
      </c>
      <c r="AK195" s="132">
        <v>0</v>
      </c>
      <c r="AL195" s="132">
        <v>0</v>
      </c>
      <c r="AM195" s="132">
        <v>5200.5287600000001</v>
      </c>
      <c r="AN195" s="132">
        <v>0</v>
      </c>
      <c r="AO195" s="132">
        <v>0</v>
      </c>
      <c r="AP195" s="132">
        <v>0</v>
      </c>
      <c r="AQ195" s="132">
        <v>0</v>
      </c>
      <c r="AR195" s="132">
        <v>0</v>
      </c>
      <c r="AS195" s="132">
        <v>0</v>
      </c>
      <c r="AT195" s="132">
        <v>0</v>
      </c>
      <c r="AU195" s="132">
        <v>0</v>
      </c>
      <c r="AV195" s="132">
        <v>901485.00000000012</v>
      </c>
      <c r="AW195" s="132">
        <v>360039.68138691958</v>
      </c>
      <c r="AX195" s="132">
        <v>115200.52876</v>
      </c>
      <c r="AY195" s="132">
        <v>235285.7704280155</v>
      </c>
      <c r="AZ195" s="453">
        <v>1376725.2101469196</v>
      </c>
      <c r="BA195" s="453">
        <v>1371524.6813869197</v>
      </c>
      <c r="BB195" s="453">
        <v>3500</v>
      </c>
      <c r="BC195" s="453">
        <v>1137500</v>
      </c>
      <c r="BD195" s="453">
        <v>0</v>
      </c>
      <c r="BE195" s="453">
        <v>0</v>
      </c>
      <c r="BF195" s="453">
        <v>1376725.2101469196</v>
      </c>
      <c r="BG195" s="453" t="s">
        <v>13</v>
      </c>
      <c r="BH195" s="453" t="s">
        <v>13</v>
      </c>
      <c r="BI195" s="453" t="s">
        <v>13</v>
      </c>
      <c r="BJ195" s="133" t="s">
        <v>13</v>
      </c>
      <c r="BK195" s="454" t="s">
        <v>13</v>
      </c>
      <c r="BL195" s="453">
        <v>1376725.2101469196</v>
      </c>
      <c r="BM195" s="132">
        <v>1376725.2101469196</v>
      </c>
      <c r="BN195" s="132">
        <v>0</v>
      </c>
      <c r="BO195" s="453">
        <v>1142700.5287599999</v>
      </c>
      <c r="BP195" s="453">
        <v>1027499.9999999999</v>
      </c>
      <c r="BQ195" s="132">
        <v>1261524.6813869197</v>
      </c>
      <c r="BR195" s="132">
        <v>3881.614404267445</v>
      </c>
      <c r="BS195" s="132">
        <v>3965.986078840579</v>
      </c>
      <c r="BT195" s="133">
        <v>-2.1273820153649984E-2</v>
      </c>
      <c r="BU195" s="133">
        <v>6.2738201536499845E-3</v>
      </c>
      <c r="BV195" s="133">
        <v>0</v>
      </c>
      <c r="BW195" s="132">
        <v>8086.6121019207221</v>
      </c>
      <c r="BX195" s="453">
        <v>1384811.8222488402</v>
      </c>
      <c r="BY195" s="453">
        <v>4244.9578261195084</v>
      </c>
      <c r="BZ195" s="453" t="s">
        <v>1187</v>
      </c>
      <c r="CA195" s="453">
        <v>4260.9594530733548</v>
      </c>
      <c r="CB195" s="133">
        <v>-8.9815161389489306E-3</v>
      </c>
      <c r="CC195" s="132">
        <v>0</v>
      </c>
      <c r="CD195" s="132">
        <v>1384811.8222488402</v>
      </c>
      <c r="CE195" s="132">
        <v>0</v>
      </c>
      <c r="CF195" s="132">
        <v>1384811.8222488402</v>
      </c>
      <c r="CG195" s="132">
        <f t="shared" si="4"/>
        <v>0</v>
      </c>
      <c r="CH195" s="132">
        <f t="shared" si="5"/>
        <v>0</v>
      </c>
      <c r="CI195" s="132">
        <v>0</v>
      </c>
      <c r="CJ195" s="132">
        <v>0</v>
      </c>
      <c r="CK195" s="132">
        <v>0</v>
      </c>
    </row>
    <row r="196" spans="1:89" ht="15" hidden="1" customHeight="1" x14ac:dyDescent="0.25">
      <c r="A196" s="135">
        <f>VLOOKUP(D196,'DfE No.'!C:E,3,FALSE)</f>
        <v>121</v>
      </c>
      <c r="B196" s="135" t="str">
        <f>VLOOKUP(D196,'Adjusted Factors 19-20'!C:F,4,FALSE)</f>
        <v>Recoupment Academy</v>
      </c>
      <c r="C196" s="135">
        <v>143671</v>
      </c>
      <c r="D196" s="135">
        <v>9352189</v>
      </c>
      <c r="E196" s="134" t="s">
        <v>1411</v>
      </c>
      <c r="F196" s="452">
        <v>60</v>
      </c>
      <c r="G196" s="452">
        <v>60</v>
      </c>
      <c r="H196" s="452">
        <v>0</v>
      </c>
      <c r="I196" s="132">
        <v>166428</v>
      </c>
      <c r="J196" s="132">
        <v>0</v>
      </c>
      <c r="K196" s="132">
        <v>0</v>
      </c>
      <c r="L196" s="132">
        <v>5028.5714285714166</v>
      </c>
      <c r="M196" s="132">
        <v>0</v>
      </c>
      <c r="N196" s="132">
        <v>6171.4285714285561</v>
      </c>
      <c r="O196" s="132">
        <v>0</v>
      </c>
      <c r="P196" s="132">
        <v>6947.3684210526353</v>
      </c>
      <c r="Q196" s="132">
        <v>0</v>
      </c>
      <c r="R196" s="132">
        <v>2273.6842105263195</v>
      </c>
      <c r="S196" s="132">
        <v>0</v>
      </c>
      <c r="T196" s="132">
        <v>0</v>
      </c>
      <c r="U196" s="132">
        <v>0</v>
      </c>
      <c r="V196" s="132">
        <v>0</v>
      </c>
      <c r="W196" s="132">
        <v>0</v>
      </c>
      <c r="X196" s="132">
        <v>0</v>
      </c>
      <c r="Y196" s="132">
        <v>0</v>
      </c>
      <c r="Z196" s="132">
        <v>0</v>
      </c>
      <c r="AA196" s="132">
        <v>0</v>
      </c>
      <c r="AB196" s="132">
        <v>0</v>
      </c>
      <c r="AC196" s="132">
        <v>0</v>
      </c>
      <c r="AD196" s="132">
        <v>0</v>
      </c>
      <c r="AE196" s="132">
        <v>0</v>
      </c>
      <c r="AF196" s="132">
        <v>0</v>
      </c>
      <c r="AG196" s="132">
        <v>0</v>
      </c>
      <c r="AH196" s="132">
        <v>0</v>
      </c>
      <c r="AI196" s="132">
        <v>110000</v>
      </c>
      <c r="AJ196" s="132">
        <v>0</v>
      </c>
      <c r="AK196" s="132">
        <v>0</v>
      </c>
      <c r="AL196" s="132">
        <v>0</v>
      </c>
      <c r="AM196" s="132">
        <v>23178.959999999999</v>
      </c>
      <c r="AN196" s="132">
        <v>0</v>
      </c>
      <c r="AO196" s="132">
        <v>0</v>
      </c>
      <c r="AP196" s="132">
        <v>0</v>
      </c>
      <c r="AQ196" s="132">
        <v>0</v>
      </c>
      <c r="AR196" s="132">
        <v>0</v>
      </c>
      <c r="AS196" s="132">
        <v>0</v>
      </c>
      <c r="AT196" s="132">
        <v>0</v>
      </c>
      <c r="AU196" s="132">
        <v>0</v>
      </c>
      <c r="AV196" s="132">
        <v>166428</v>
      </c>
      <c r="AW196" s="132">
        <v>20421.052631578928</v>
      </c>
      <c r="AX196" s="132">
        <v>133178.96</v>
      </c>
      <c r="AY196" s="132">
        <v>20209.526315789466</v>
      </c>
      <c r="AZ196" s="453">
        <v>320028.01263157895</v>
      </c>
      <c r="BA196" s="453">
        <v>296849.05263157893</v>
      </c>
      <c r="BB196" s="453">
        <v>3500</v>
      </c>
      <c r="BC196" s="453">
        <v>210000</v>
      </c>
      <c r="BD196" s="453">
        <v>0</v>
      </c>
      <c r="BE196" s="453">
        <v>0</v>
      </c>
      <c r="BF196" s="453">
        <v>320028.01263157895</v>
      </c>
      <c r="BG196" s="453" t="s">
        <v>13</v>
      </c>
      <c r="BH196" s="453" t="s">
        <v>13</v>
      </c>
      <c r="BI196" s="453" t="s">
        <v>13</v>
      </c>
      <c r="BJ196" s="133" t="s">
        <v>13</v>
      </c>
      <c r="BK196" s="454" t="s">
        <v>13</v>
      </c>
      <c r="BL196" s="453">
        <v>320028.01263157895</v>
      </c>
      <c r="BM196" s="132">
        <v>320028.01263157895</v>
      </c>
      <c r="BN196" s="132">
        <v>0</v>
      </c>
      <c r="BO196" s="453">
        <v>233178.96</v>
      </c>
      <c r="BP196" s="453">
        <v>100000</v>
      </c>
      <c r="BQ196" s="132">
        <v>186849.05263157896</v>
      </c>
      <c r="BR196" s="132">
        <v>3114.1508771929825</v>
      </c>
      <c r="BS196" s="132">
        <v>5232.2332391993659</v>
      </c>
      <c r="BT196" s="133">
        <v>-0.40481420937773244</v>
      </c>
      <c r="BU196" s="133">
        <v>0.38981420937773242</v>
      </c>
      <c r="BV196" s="133">
        <v>0</v>
      </c>
      <c r="BW196" s="132">
        <v>122375.93180510357</v>
      </c>
      <c r="BX196" s="453">
        <v>442403.9444366825</v>
      </c>
      <c r="BY196" s="453">
        <v>6987.0830739447083</v>
      </c>
      <c r="BZ196" s="453" t="s">
        <v>1187</v>
      </c>
      <c r="CA196" s="453">
        <v>7373.3990739447081</v>
      </c>
      <c r="CB196" s="133">
        <v>-0.12149828941322915</v>
      </c>
      <c r="CC196" s="132">
        <v>0</v>
      </c>
      <c r="CD196" s="132">
        <v>442403.9444366825</v>
      </c>
      <c r="CE196" s="132">
        <v>0</v>
      </c>
      <c r="CF196" s="132">
        <v>442403.9444366825</v>
      </c>
      <c r="CG196" s="132">
        <f t="shared" ref="CG196:CG259" si="6">IF(B196=0,CJ196,0)</f>
        <v>0</v>
      </c>
      <c r="CH196" s="132">
        <f t="shared" ref="CH196:CH259" si="7">IF(B196=0,CK196,0)</f>
        <v>0</v>
      </c>
      <c r="CI196" s="132">
        <v>0</v>
      </c>
      <c r="CJ196" s="132">
        <v>0</v>
      </c>
      <c r="CK196" s="132">
        <v>0</v>
      </c>
    </row>
    <row r="197" spans="1:89" ht="15" hidden="1" customHeight="1" x14ac:dyDescent="0.25">
      <c r="A197" s="135">
        <f>VLOOKUP(D197,'DfE No.'!C:E,3,FALSE)</f>
        <v>119</v>
      </c>
      <c r="B197" s="135" t="str">
        <f>VLOOKUP(D197,'Adjusted Factors 19-20'!C:F,4,FALSE)</f>
        <v>Recoupment Academy</v>
      </c>
      <c r="C197" s="135">
        <v>143830</v>
      </c>
      <c r="D197" s="135">
        <v>9352197</v>
      </c>
      <c r="E197" s="134" t="s">
        <v>1272</v>
      </c>
      <c r="F197" s="452">
        <v>66</v>
      </c>
      <c r="G197" s="452">
        <v>66</v>
      </c>
      <c r="H197" s="452">
        <v>0</v>
      </c>
      <c r="I197" s="132">
        <v>183070.80000000002</v>
      </c>
      <c r="J197" s="132">
        <v>0</v>
      </c>
      <c r="K197" s="132">
        <v>0</v>
      </c>
      <c r="L197" s="132">
        <v>4840.0000000000091</v>
      </c>
      <c r="M197" s="132">
        <v>0</v>
      </c>
      <c r="N197" s="132">
        <v>7811.5068493150684</v>
      </c>
      <c r="O197" s="132">
        <v>0</v>
      </c>
      <c r="P197" s="132">
        <v>0</v>
      </c>
      <c r="Q197" s="132">
        <v>0</v>
      </c>
      <c r="R197" s="132">
        <v>0</v>
      </c>
      <c r="S197" s="132">
        <v>0</v>
      </c>
      <c r="T197" s="132">
        <v>0</v>
      </c>
      <c r="U197" s="132">
        <v>0</v>
      </c>
      <c r="V197" s="132">
        <v>0</v>
      </c>
      <c r="W197" s="132">
        <v>0</v>
      </c>
      <c r="X197" s="132">
        <v>0</v>
      </c>
      <c r="Y197" s="132">
        <v>0</v>
      </c>
      <c r="Z197" s="132">
        <v>0</v>
      </c>
      <c r="AA197" s="132">
        <v>0</v>
      </c>
      <c r="AB197" s="132">
        <v>0</v>
      </c>
      <c r="AC197" s="132">
        <v>0</v>
      </c>
      <c r="AD197" s="132">
        <v>0</v>
      </c>
      <c r="AE197" s="132">
        <v>27217.473684210556</v>
      </c>
      <c r="AF197" s="132">
        <v>0</v>
      </c>
      <c r="AG197" s="132">
        <v>0</v>
      </c>
      <c r="AH197" s="132">
        <v>0</v>
      </c>
      <c r="AI197" s="132">
        <v>110000</v>
      </c>
      <c r="AJ197" s="132">
        <v>25000</v>
      </c>
      <c r="AK197" s="132">
        <v>0</v>
      </c>
      <c r="AL197" s="132">
        <v>0</v>
      </c>
      <c r="AM197" s="132">
        <v>9858.9784999999993</v>
      </c>
      <c r="AN197" s="132">
        <v>0</v>
      </c>
      <c r="AO197" s="132">
        <v>0</v>
      </c>
      <c r="AP197" s="132">
        <v>0</v>
      </c>
      <c r="AQ197" s="132">
        <v>0</v>
      </c>
      <c r="AR197" s="132">
        <v>0</v>
      </c>
      <c r="AS197" s="132">
        <v>0</v>
      </c>
      <c r="AT197" s="132">
        <v>0</v>
      </c>
      <c r="AU197" s="132">
        <v>0</v>
      </c>
      <c r="AV197" s="132">
        <v>183070.80000000002</v>
      </c>
      <c r="AW197" s="132">
        <v>39868.980533525631</v>
      </c>
      <c r="AX197" s="132">
        <v>144858.9785</v>
      </c>
      <c r="AY197" s="132">
        <v>43542.227108868094</v>
      </c>
      <c r="AZ197" s="453">
        <v>367798.75903352565</v>
      </c>
      <c r="BA197" s="453">
        <v>357939.78053352563</v>
      </c>
      <c r="BB197" s="453">
        <v>3500</v>
      </c>
      <c r="BC197" s="453">
        <v>231000</v>
      </c>
      <c r="BD197" s="453">
        <v>0</v>
      </c>
      <c r="BE197" s="453">
        <v>0</v>
      </c>
      <c r="BF197" s="453">
        <v>367798.75903352565</v>
      </c>
      <c r="BG197" s="453" t="s">
        <v>13</v>
      </c>
      <c r="BH197" s="453" t="s">
        <v>13</v>
      </c>
      <c r="BI197" s="453" t="s">
        <v>13</v>
      </c>
      <c r="BJ197" s="133" t="s">
        <v>13</v>
      </c>
      <c r="BK197" s="454" t="s">
        <v>13</v>
      </c>
      <c r="BL197" s="453">
        <v>367798.75903352565</v>
      </c>
      <c r="BM197" s="132">
        <v>367798.75903352565</v>
      </c>
      <c r="BN197" s="132">
        <v>0</v>
      </c>
      <c r="BO197" s="453">
        <v>240858.9785</v>
      </c>
      <c r="BP197" s="453">
        <v>96000</v>
      </c>
      <c r="BQ197" s="132">
        <v>222939.78053352566</v>
      </c>
      <c r="BR197" s="132">
        <v>3377.8754626291766</v>
      </c>
      <c r="BS197" s="132">
        <v>2920.7435704225354</v>
      </c>
      <c r="BT197" s="133">
        <v>0.15651216246296804</v>
      </c>
      <c r="BU197" s="133">
        <v>-1.5359681041277032E-2</v>
      </c>
      <c r="BV197" s="133">
        <v>0</v>
      </c>
      <c r="BW197" s="132">
        <v>-2960.8715165733529</v>
      </c>
      <c r="BX197" s="453">
        <v>364837.88751695229</v>
      </c>
      <c r="BY197" s="453">
        <v>5378.4683184386704</v>
      </c>
      <c r="BZ197" s="453" t="s">
        <v>1187</v>
      </c>
      <c r="CA197" s="453">
        <v>5527.846780559883</v>
      </c>
      <c r="CB197" s="133">
        <v>0.11492991984904299</v>
      </c>
      <c r="CC197" s="132">
        <v>0</v>
      </c>
      <c r="CD197" s="132">
        <v>364837.88751695229</v>
      </c>
      <c r="CE197" s="132">
        <v>0</v>
      </c>
      <c r="CF197" s="132">
        <v>364837.88751695229</v>
      </c>
      <c r="CG197" s="132">
        <f t="shared" si="6"/>
        <v>0</v>
      </c>
      <c r="CH197" s="132">
        <f t="shared" si="7"/>
        <v>0</v>
      </c>
      <c r="CI197" s="132">
        <v>0</v>
      </c>
      <c r="CJ197" s="132">
        <v>0</v>
      </c>
      <c r="CK197" s="132">
        <v>0</v>
      </c>
    </row>
    <row r="198" spans="1:89" ht="15" hidden="1" customHeight="1" x14ac:dyDescent="0.25">
      <c r="A198" s="135">
        <f>VLOOKUP(D198,'DfE No.'!C:E,3,FALSE)</f>
        <v>512</v>
      </c>
      <c r="B198" s="135" t="str">
        <f>VLOOKUP(D198,'Adjusted Factors 19-20'!C:F,4,FALSE)</f>
        <v>Recoupment Academy</v>
      </c>
      <c r="C198" s="135">
        <v>143860</v>
      </c>
      <c r="D198" s="135">
        <v>9352198</v>
      </c>
      <c r="E198" s="134" t="s">
        <v>1273</v>
      </c>
      <c r="F198" s="452">
        <v>387</v>
      </c>
      <c r="G198" s="452">
        <v>387</v>
      </c>
      <c r="H198" s="452">
        <v>0</v>
      </c>
      <c r="I198" s="132">
        <v>1073460.6000000001</v>
      </c>
      <c r="J198" s="132">
        <v>0</v>
      </c>
      <c r="K198" s="132">
        <v>0</v>
      </c>
      <c r="L198" s="132">
        <v>27279.99999999996</v>
      </c>
      <c r="M198" s="132">
        <v>0</v>
      </c>
      <c r="N198" s="132">
        <v>62694</v>
      </c>
      <c r="O198" s="132">
        <v>0</v>
      </c>
      <c r="P198" s="132">
        <v>12093.75</v>
      </c>
      <c r="Q198" s="132">
        <v>19108.125000000029</v>
      </c>
      <c r="R198" s="132">
        <v>4716.5625000000045</v>
      </c>
      <c r="S198" s="132">
        <v>35767.265625000051</v>
      </c>
      <c r="T198" s="132">
        <v>0</v>
      </c>
      <c r="U198" s="132">
        <v>0</v>
      </c>
      <c r="V198" s="132">
        <v>0</v>
      </c>
      <c r="W198" s="132">
        <v>0</v>
      </c>
      <c r="X198" s="132">
        <v>0</v>
      </c>
      <c r="Y198" s="132">
        <v>0</v>
      </c>
      <c r="Z198" s="132">
        <v>0</v>
      </c>
      <c r="AA198" s="132">
        <v>0</v>
      </c>
      <c r="AB198" s="132">
        <v>8255.236686390539</v>
      </c>
      <c r="AC198" s="132">
        <v>0</v>
      </c>
      <c r="AD198" s="132">
        <v>0</v>
      </c>
      <c r="AE198" s="132">
        <v>144700.24390243887</v>
      </c>
      <c r="AF198" s="132">
        <v>0</v>
      </c>
      <c r="AG198" s="132">
        <v>0</v>
      </c>
      <c r="AH198" s="132">
        <v>0</v>
      </c>
      <c r="AI198" s="132">
        <v>110000</v>
      </c>
      <c r="AJ198" s="132">
        <v>0</v>
      </c>
      <c r="AK198" s="132">
        <v>0</v>
      </c>
      <c r="AL198" s="132">
        <v>0</v>
      </c>
      <c r="AM198" s="132">
        <v>4659.1344799999997</v>
      </c>
      <c r="AN198" s="132">
        <v>0</v>
      </c>
      <c r="AO198" s="132">
        <v>0</v>
      </c>
      <c r="AP198" s="132">
        <v>0</v>
      </c>
      <c r="AQ198" s="132">
        <v>0</v>
      </c>
      <c r="AR198" s="132">
        <v>0</v>
      </c>
      <c r="AS198" s="132">
        <v>0</v>
      </c>
      <c r="AT198" s="132">
        <v>0</v>
      </c>
      <c r="AU198" s="132">
        <v>0</v>
      </c>
      <c r="AV198" s="132">
        <v>1073460.6000000001</v>
      </c>
      <c r="AW198" s="132">
        <v>314615.18371382944</v>
      </c>
      <c r="AX198" s="132">
        <v>114659.13447999999</v>
      </c>
      <c r="AY198" s="132">
        <v>235529.0954649389</v>
      </c>
      <c r="AZ198" s="453">
        <v>1502734.9181938295</v>
      </c>
      <c r="BA198" s="453">
        <v>1498075.7837138295</v>
      </c>
      <c r="BB198" s="453">
        <v>3500</v>
      </c>
      <c r="BC198" s="453">
        <v>1354500</v>
      </c>
      <c r="BD198" s="453">
        <v>0</v>
      </c>
      <c r="BE198" s="453">
        <v>0</v>
      </c>
      <c r="BF198" s="453">
        <v>1502734.9181938295</v>
      </c>
      <c r="BG198" s="453" t="s">
        <v>13</v>
      </c>
      <c r="BH198" s="453" t="s">
        <v>13</v>
      </c>
      <c r="BI198" s="453" t="s">
        <v>13</v>
      </c>
      <c r="BJ198" s="133" t="s">
        <v>13</v>
      </c>
      <c r="BK198" s="454" t="s">
        <v>13</v>
      </c>
      <c r="BL198" s="453">
        <v>1502734.9181938295</v>
      </c>
      <c r="BM198" s="132">
        <v>1502734.9181938295</v>
      </c>
      <c r="BN198" s="132">
        <v>0</v>
      </c>
      <c r="BO198" s="453">
        <v>1359159.13448</v>
      </c>
      <c r="BP198" s="453">
        <v>1244500</v>
      </c>
      <c r="BQ198" s="132">
        <v>1388075.7837138295</v>
      </c>
      <c r="BR198" s="132">
        <v>3586.7591310434868</v>
      </c>
      <c r="BS198" s="132">
        <v>3437.1424512820508</v>
      </c>
      <c r="BT198" s="133">
        <v>4.3529379966672346E-2</v>
      </c>
      <c r="BU198" s="133">
        <v>-4.2718558206033142E-3</v>
      </c>
      <c r="BV198" s="133">
        <v>0</v>
      </c>
      <c r="BW198" s="132">
        <v>-5682.3120938730135</v>
      </c>
      <c r="BX198" s="453">
        <v>1497052.6060999564</v>
      </c>
      <c r="BY198" s="453">
        <v>3856.3138801549262</v>
      </c>
      <c r="BZ198" s="453" t="s">
        <v>1187</v>
      </c>
      <c r="CA198" s="453">
        <v>3868.3529873383886</v>
      </c>
      <c r="CB198" s="133">
        <v>3.684648331649365E-2</v>
      </c>
      <c r="CC198" s="132">
        <v>0</v>
      </c>
      <c r="CD198" s="132">
        <v>1497052.6060999564</v>
      </c>
      <c r="CE198" s="132">
        <v>0</v>
      </c>
      <c r="CF198" s="132">
        <v>1497052.6060999564</v>
      </c>
      <c r="CG198" s="132">
        <f t="shared" si="6"/>
        <v>0</v>
      </c>
      <c r="CH198" s="132">
        <f t="shared" si="7"/>
        <v>0</v>
      </c>
      <c r="CI198" s="132">
        <v>0</v>
      </c>
      <c r="CJ198" s="132">
        <v>0</v>
      </c>
      <c r="CK198" s="132">
        <v>0</v>
      </c>
    </row>
    <row r="199" spans="1:89" ht="15" hidden="1" customHeight="1" x14ac:dyDescent="0.25">
      <c r="A199" s="135">
        <f>VLOOKUP(D199,'DfE No.'!C:E,3,FALSE)</f>
        <v>483</v>
      </c>
      <c r="B199" s="135" t="str">
        <f>VLOOKUP(D199,'Adjusted Factors 19-20'!C:F,4,FALSE)</f>
        <v>Recoupment Academy</v>
      </c>
      <c r="C199" s="135">
        <v>143861</v>
      </c>
      <c r="D199" s="135">
        <v>9352199</v>
      </c>
      <c r="E199" s="134" t="s">
        <v>1274</v>
      </c>
      <c r="F199" s="452">
        <v>309</v>
      </c>
      <c r="G199" s="452">
        <v>309</v>
      </c>
      <c r="H199" s="452">
        <v>0</v>
      </c>
      <c r="I199" s="132">
        <v>857104.20000000007</v>
      </c>
      <c r="J199" s="132">
        <v>0</v>
      </c>
      <c r="K199" s="132">
        <v>0</v>
      </c>
      <c r="L199" s="132">
        <v>21120.00000000004</v>
      </c>
      <c r="M199" s="132">
        <v>0</v>
      </c>
      <c r="N199" s="132">
        <v>38735.357142857145</v>
      </c>
      <c r="O199" s="132">
        <v>0</v>
      </c>
      <c r="P199" s="132">
        <v>9799.9999999999836</v>
      </c>
      <c r="Q199" s="132">
        <v>0</v>
      </c>
      <c r="R199" s="132">
        <v>0</v>
      </c>
      <c r="S199" s="132">
        <v>0</v>
      </c>
      <c r="T199" s="132">
        <v>0</v>
      </c>
      <c r="U199" s="132">
        <v>0</v>
      </c>
      <c r="V199" s="132">
        <v>0</v>
      </c>
      <c r="W199" s="132">
        <v>0</v>
      </c>
      <c r="X199" s="132">
        <v>0</v>
      </c>
      <c r="Y199" s="132">
        <v>0</v>
      </c>
      <c r="Z199" s="132">
        <v>0</v>
      </c>
      <c r="AA199" s="132">
        <v>0</v>
      </c>
      <c r="AB199" s="132">
        <v>31827.000000000004</v>
      </c>
      <c r="AC199" s="132">
        <v>0</v>
      </c>
      <c r="AD199" s="132">
        <v>0</v>
      </c>
      <c r="AE199" s="132">
        <v>102531.81818181828</v>
      </c>
      <c r="AF199" s="132">
        <v>0</v>
      </c>
      <c r="AG199" s="132">
        <v>0</v>
      </c>
      <c r="AH199" s="132">
        <v>0</v>
      </c>
      <c r="AI199" s="132">
        <v>110000</v>
      </c>
      <c r="AJ199" s="132">
        <v>0</v>
      </c>
      <c r="AK199" s="132">
        <v>0</v>
      </c>
      <c r="AL199" s="132">
        <v>0</v>
      </c>
      <c r="AM199" s="132">
        <v>2340.1960400000003</v>
      </c>
      <c r="AN199" s="132">
        <v>0</v>
      </c>
      <c r="AO199" s="132">
        <v>0</v>
      </c>
      <c r="AP199" s="132">
        <v>0</v>
      </c>
      <c r="AQ199" s="132">
        <v>0</v>
      </c>
      <c r="AR199" s="132">
        <v>0</v>
      </c>
      <c r="AS199" s="132">
        <v>0</v>
      </c>
      <c r="AT199" s="132">
        <v>0</v>
      </c>
      <c r="AU199" s="132">
        <v>0</v>
      </c>
      <c r="AV199" s="132">
        <v>857104.20000000007</v>
      </c>
      <c r="AW199" s="132">
        <v>204014.17532467545</v>
      </c>
      <c r="AX199" s="132">
        <v>112340.19604</v>
      </c>
      <c r="AY199" s="132">
        <v>147358.49675324687</v>
      </c>
      <c r="AZ199" s="453">
        <v>1173458.5713646756</v>
      </c>
      <c r="BA199" s="453">
        <v>1171118.3753246756</v>
      </c>
      <c r="BB199" s="453">
        <v>3500</v>
      </c>
      <c r="BC199" s="453">
        <v>1081500</v>
      </c>
      <c r="BD199" s="453">
        <v>0</v>
      </c>
      <c r="BE199" s="453">
        <v>0</v>
      </c>
      <c r="BF199" s="453">
        <v>1173458.5713646756</v>
      </c>
      <c r="BG199" s="453" t="s">
        <v>13</v>
      </c>
      <c r="BH199" s="453" t="s">
        <v>13</v>
      </c>
      <c r="BI199" s="453" t="s">
        <v>13</v>
      </c>
      <c r="BJ199" s="133" t="s">
        <v>13</v>
      </c>
      <c r="BK199" s="454" t="s">
        <v>13</v>
      </c>
      <c r="BL199" s="453">
        <v>1173458.5713646756</v>
      </c>
      <c r="BM199" s="132">
        <v>1173458.5713646756</v>
      </c>
      <c r="BN199" s="132">
        <v>0</v>
      </c>
      <c r="BO199" s="453">
        <v>1083840.1960400001</v>
      </c>
      <c r="BP199" s="453">
        <v>971500.00000000012</v>
      </c>
      <c r="BQ199" s="132">
        <v>1061118.3753246756</v>
      </c>
      <c r="BR199" s="132">
        <v>3434.0400495944195</v>
      </c>
      <c r="BS199" s="132">
        <v>3349.7590808664263</v>
      </c>
      <c r="BT199" s="133">
        <v>2.5160307560445121E-2</v>
      </c>
      <c r="BU199" s="133">
        <v>-2.469164651151671E-3</v>
      </c>
      <c r="BV199" s="133">
        <v>0</v>
      </c>
      <c r="BW199" s="132">
        <v>-2555.7719741160549</v>
      </c>
      <c r="BX199" s="453">
        <v>1170902.7993905596</v>
      </c>
      <c r="BY199" s="453">
        <v>3781.7559978982508</v>
      </c>
      <c r="BZ199" s="453" t="s">
        <v>1187</v>
      </c>
      <c r="CA199" s="453">
        <v>3789.3294478658886</v>
      </c>
      <c r="CB199" s="133">
        <v>9.1053804331122645E-3</v>
      </c>
      <c r="CC199" s="132">
        <v>0</v>
      </c>
      <c r="CD199" s="132">
        <v>1170902.7993905596</v>
      </c>
      <c r="CE199" s="132">
        <v>0</v>
      </c>
      <c r="CF199" s="132">
        <v>1170902.7993905596</v>
      </c>
      <c r="CG199" s="132">
        <f t="shared" si="6"/>
        <v>0</v>
      </c>
      <c r="CH199" s="132">
        <f t="shared" si="7"/>
        <v>0</v>
      </c>
      <c r="CI199" s="132">
        <v>0</v>
      </c>
      <c r="CJ199" s="132">
        <v>0</v>
      </c>
      <c r="CK199" s="132">
        <v>0</v>
      </c>
    </row>
    <row r="200" spans="1:89" ht="15" hidden="1" customHeight="1" x14ac:dyDescent="0.25">
      <c r="A200" s="135">
        <f>VLOOKUP(D200,'DfE No.'!C:E,3,FALSE)</f>
        <v>473</v>
      </c>
      <c r="B200" s="135" t="str">
        <f>VLOOKUP(D200,'Adjusted Factors 19-20'!C:F,4,FALSE)</f>
        <v>Recoupment Academy</v>
      </c>
      <c r="C200" s="135">
        <v>144275</v>
      </c>
      <c r="D200" s="135">
        <v>9352200</v>
      </c>
      <c r="E200" s="134" t="s">
        <v>1412</v>
      </c>
      <c r="F200" s="452">
        <v>184</v>
      </c>
      <c r="G200" s="452">
        <v>184</v>
      </c>
      <c r="H200" s="452">
        <v>0</v>
      </c>
      <c r="I200" s="132">
        <v>510379.2</v>
      </c>
      <c r="J200" s="132">
        <v>0</v>
      </c>
      <c r="K200" s="132">
        <v>0</v>
      </c>
      <c r="L200" s="132">
        <v>10999.999999999975</v>
      </c>
      <c r="M200" s="132">
        <v>0</v>
      </c>
      <c r="N200" s="132">
        <v>22581.818181818184</v>
      </c>
      <c r="O200" s="132">
        <v>0</v>
      </c>
      <c r="P200" s="132">
        <v>0</v>
      </c>
      <c r="Q200" s="132">
        <v>0</v>
      </c>
      <c r="R200" s="132">
        <v>2520.0000000000027</v>
      </c>
      <c r="S200" s="132">
        <v>0</v>
      </c>
      <c r="T200" s="132">
        <v>0</v>
      </c>
      <c r="U200" s="132">
        <v>0</v>
      </c>
      <c r="V200" s="132">
        <v>0</v>
      </c>
      <c r="W200" s="132">
        <v>0</v>
      </c>
      <c r="X200" s="132">
        <v>0</v>
      </c>
      <c r="Y200" s="132">
        <v>0</v>
      </c>
      <c r="Z200" s="132">
        <v>0</v>
      </c>
      <c r="AA200" s="132">
        <v>0</v>
      </c>
      <c r="AB200" s="132">
        <v>4274.8872180451108</v>
      </c>
      <c r="AC200" s="132">
        <v>0</v>
      </c>
      <c r="AD200" s="132">
        <v>0</v>
      </c>
      <c r="AE200" s="132">
        <v>91039.111111111095</v>
      </c>
      <c r="AF200" s="132">
        <v>0</v>
      </c>
      <c r="AG200" s="132">
        <v>0</v>
      </c>
      <c r="AH200" s="132">
        <v>0</v>
      </c>
      <c r="AI200" s="132">
        <v>110000</v>
      </c>
      <c r="AJ200" s="132">
        <v>0</v>
      </c>
      <c r="AK200" s="132">
        <v>0</v>
      </c>
      <c r="AL200" s="132">
        <v>0</v>
      </c>
      <c r="AM200" s="132">
        <v>18886.560000000001</v>
      </c>
      <c r="AN200" s="132">
        <v>0</v>
      </c>
      <c r="AO200" s="132">
        <v>0</v>
      </c>
      <c r="AP200" s="132">
        <v>0</v>
      </c>
      <c r="AQ200" s="132">
        <v>0</v>
      </c>
      <c r="AR200" s="132">
        <v>0</v>
      </c>
      <c r="AS200" s="132">
        <v>0</v>
      </c>
      <c r="AT200" s="132">
        <v>0</v>
      </c>
      <c r="AU200" s="132">
        <v>0</v>
      </c>
      <c r="AV200" s="132">
        <v>510379.2</v>
      </c>
      <c r="AW200" s="132">
        <v>131415.81651097437</v>
      </c>
      <c r="AX200" s="132">
        <v>128886.56</v>
      </c>
      <c r="AY200" s="132">
        <v>119089.02020202018</v>
      </c>
      <c r="AZ200" s="453">
        <v>770681.57651097444</v>
      </c>
      <c r="BA200" s="453">
        <v>751795.01651097438</v>
      </c>
      <c r="BB200" s="453">
        <v>3500</v>
      </c>
      <c r="BC200" s="453">
        <v>644000</v>
      </c>
      <c r="BD200" s="453">
        <v>0</v>
      </c>
      <c r="BE200" s="453">
        <v>0</v>
      </c>
      <c r="BF200" s="453">
        <v>770681.57651097444</v>
      </c>
      <c r="BG200" s="453" t="s">
        <v>13</v>
      </c>
      <c r="BH200" s="453" t="s">
        <v>13</v>
      </c>
      <c r="BI200" s="453" t="s">
        <v>13</v>
      </c>
      <c r="BJ200" s="133" t="s">
        <v>13</v>
      </c>
      <c r="BK200" s="454" t="s">
        <v>13</v>
      </c>
      <c r="BL200" s="453">
        <v>770681.57651097444</v>
      </c>
      <c r="BM200" s="132">
        <v>770681.57651097444</v>
      </c>
      <c r="BN200" s="132">
        <v>0</v>
      </c>
      <c r="BO200" s="453">
        <v>662886.56000000006</v>
      </c>
      <c r="BP200" s="453">
        <v>534000</v>
      </c>
      <c r="BQ200" s="132">
        <v>641795.01651097438</v>
      </c>
      <c r="BR200" s="132">
        <v>3488.0163940813827</v>
      </c>
      <c r="BS200" s="132">
        <v>3261.6723312499998</v>
      </c>
      <c r="BT200" s="133">
        <v>6.9395095473811438E-2</v>
      </c>
      <c r="BU200" s="133">
        <v>-6.8102473030420751E-3</v>
      </c>
      <c r="BV200" s="133">
        <v>0</v>
      </c>
      <c r="BW200" s="132">
        <v>-4087.1543163036176</v>
      </c>
      <c r="BX200" s="453">
        <v>766594.42219467077</v>
      </c>
      <c r="BY200" s="453">
        <v>4063.6296858406017</v>
      </c>
      <c r="BZ200" s="453" t="s">
        <v>1187</v>
      </c>
      <c r="CA200" s="453">
        <v>4166.2740336666893</v>
      </c>
      <c r="CB200" s="133">
        <v>5.9894347205470044E-2</v>
      </c>
      <c r="CC200" s="132">
        <v>0</v>
      </c>
      <c r="CD200" s="132">
        <v>766594.42219467077</v>
      </c>
      <c r="CE200" s="132">
        <v>0</v>
      </c>
      <c r="CF200" s="132">
        <v>766594.42219467077</v>
      </c>
      <c r="CG200" s="132">
        <f t="shared" si="6"/>
        <v>0</v>
      </c>
      <c r="CH200" s="132">
        <f t="shared" si="7"/>
        <v>0</v>
      </c>
      <c r="CI200" s="132">
        <v>0</v>
      </c>
      <c r="CJ200" s="132">
        <v>0</v>
      </c>
      <c r="CK200" s="132">
        <v>0</v>
      </c>
    </row>
    <row r="201" spans="1:89" ht="15" hidden="1" customHeight="1" x14ac:dyDescent="0.25">
      <c r="A201" s="135">
        <f>VLOOKUP(D201,'DfE No.'!C:E,3,FALSE)</f>
        <v>452</v>
      </c>
      <c r="B201" s="135" t="str">
        <f>VLOOKUP(D201,'Adjusted Factors 19-20'!C:F,4,FALSE)</f>
        <v>Recoupment Academy</v>
      </c>
      <c r="C201" s="135">
        <v>144276</v>
      </c>
      <c r="D201" s="135">
        <v>9352201</v>
      </c>
      <c r="E201" s="134" t="s">
        <v>1276</v>
      </c>
      <c r="F201" s="452">
        <v>274</v>
      </c>
      <c r="G201" s="452">
        <v>274</v>
      </c>
      <c r="H201" s="452">
        <v>0</v>
      </c>
      <c r="I201" s="132">
        <v>760021.20000000007</v>
      </c>
      <c r="J201" s="132">
        <v>0</v>
      </c>
      <c r="K201" s="132">
        <v>0</v>
      </c>
      <c r="L201" s="132">
        <v>22000.000000000055</v>
      </c>
      <c r="M201" s="132">
        <v>0</v>
      </c>
      <c r="N201" s="132">
        <v>51441.290322580651</v>
      </c>
      <c r="O201" s="132">
        <v>0</v>
      </c>
      <c r="P201" s="132">
        <v>9799.9999999999909</v>
      </c>
      <c r="Q201" s="132">
        <v>13680.000000000002</v>
      </c>
      <c r="R201" s="132">
        <v>0</v>
      </c>
      <c r="S201" s="132">
        <v>0</v>
      </c>
      <c r="T201" s="132">
        <v>0</v>
      </c>
      <c r="U201" s="132">
        <v>0</v>
      </c>
      <c r="V201" s="132">
        <v>0</v>
      </c>
      <c r="W201" s="132">
        <v>0</v>
      </c>
      <c r="X201" s="132">
        <v>0</v>
      </c>
      <c r="Y201" s="132">
        <v>0</v>
      </c>
      <c r="Z201" s="132">
        <v>0</v>
      </c>
      <c r="AA201" s="132">
        <v>0</v>
      </c>
      <c r="AB201" s="132">
        <v>13356.090534979428</v>
      </c>
      <c r="AC201" s="132">
        <v>0</v>
      </c>
      <c r="AD201" s="132">
        <v>0</v>
      </c>
      <c r="AE201" s="132">
        <v>113228.71304347842</v>
      </c>
      <c r="AF201" s="132">
        <v>0</v>
      </c>
      <c r="AG201" s="132">
        <v>0</v>
      </c>
      <c r="AH201" s="132">
        <v>0</v>
      </c>
      <c r="AI201" s="132">
        <v>110000</v>
      </c>
      <c r="AJ201" s="132">
        <v>0</v>
      </c>
      <c r="AK201" s="132">
        <v>0</v>
      </c>
      <c r="AL201" s="132">
        <v>0</v>
      </c>
      <c r="AM201" s="132">
        <v>9069.2279999999992</v>
      </c>
      <c r="AN201" s="132">
        <v>0</v>
      </c>
      <c r="AO201" s="132">
        <v>0</v>
      </c>
      <c r="AP201" s="132">
        <v>0</v>
      </c>
      <c r="AQ201" s="132">
        <v>0</v>
      </c>
      <c r="AR201" s="132">
        <v>0</v>
      </c>
      <c r="AS201" s="132">
        <v>0</v>
      </c>
      <c r="AT201" s="132">
        <v>0</v>
      </c>
      <c r="AU201" s="132">
        <v>0</v>
      </c>
      <c r="AV201" s="132">
        <v>760021.20000000007</v>
      </c>
      <c r="AW201" s="132">
        <v>223506.09390103855</v>
      </c>
      <c r="AX201" s="132">
        <v>119069.228</v>
      </c>
      <c r="AY201" s="132">
        <v>171688.35820476877</v>
      </c>
      <c r="AZ201" s="453">
        <v>1102596.5219010385</v>
      </c>
      <c r="BA201" s="453">
        <v>1093527.2939010386</v>
      </c>
      <c r="BB201" s="453">
        <v>3500</v>
      </c>
      <c r="BC201" s="453">
        <v>959000</v>
      </c>
      <c r="BD201" s="453">
        <v>0</v>
      </c>
      <c r="BE201" s="453">
        <v>0</v>
      </c>
      <c r="BF201" s="453">
        <v>1102596.5219010385</v>
      </c>
      <c r="BG201" s="453" t="s">
        <v>13</v>
      </c>
      <c r="BH201" s="453" t="s">
        <v>13</v>
      </c>
      <c r="BI201" s="453" t="s">
        <v>13</v>
      </c>
      <c r="BJ201" s="133" t="s">
        <v>13</v>
      </c>
      <c r="BK201" s="454" t="s">
        <v>13</v>
      </c>
      <c r="BL201" s="453">
        <v>1102596.5219010385</v>
      </c>
      <c r="BM201" s="132">
        <v>1102596.5219010385</v>
      </c>
      <c r="BN201" s="132">
        <v>0</v>
      </c>
      <c r="BO201" s="453">
        <v>968069.228</v>
      </c>
      <c r="BP201" s="453">
        <v>849000</v>
      </c>
      <c r="BQ201" s="132">
        <v>983527.29390103847</v>
      </c>
      <c r="BR201" s="132">
        <v>3589.5156711716731</v>
      </c>
      <c r="BS201" s="132">
        <v>3431.0292989169675</v>
      </c>
      <c r="BT201" s="133">
        <v>4.6192077783985458E-2</v>
      </c>
      <c r="BU201" s="133">
        <v>-4.5331657951103157E-3</v>
      </c>
      <c r="BV201" s="133">
        <v>0</v>
      </c>
      <c r="BW201" s="132">
        <v>-4261.6383568048523</v>
      </c>
      <c r="BX201" s="453">
        <v>1098334.8835442336</v>
      </c>
      <c r="BY201" s="453">
        <v>3975.4221005264003</v>
      </c>
      <c r="BZ201" s="453" t="s">
        <v>1187</v>
      </c>
      <c r="CA201" s="453">
        <v>4008.5214727891739</v>
      </c>
      <c r="CB201" s="133">
        <v>3.8429364091244533E-2</v>
      </c>
      <c r="CC201" s="132">
        <v>0</v>
      </c>
      <c r="CD201" s="132">
        <v>1098334.8835442336</v>
      </c>
      <c r="CE201" s="132">
        <v>0</v>
      </c>
      <c r="CF201" s="132">
        <v>1098334.8835442336</v>
      </c>
      <c r="CG201" s="132">
        <f t="shared" si="6"/>
        <v>0</v>
      </c>
      <c r="CH201" s="132">
        <f t="shared" si="7"/>
        <v>0</v>
      </c>
      <c r="CI201" s="132">
        <v>0</v>
      </c>
      <c r="CJ201" s="132">
        <v>0</v>
      </c>
      <c r="CK201" s="132">
        <v>0</v>
      </c>
    </row>
    <row r="202" spans="1:89" ht="15" hidden="1" customHeight="1" x14ac:dyDescent="0.25">
      <c r="A202" s="135">
        <f>VLOOKUP(D202,'DfE No.'!C:E,3,FALSE)</f>
        <v>429</v>
      </c>
      <c r="B202" s="135" t="str">
        <f>VLOOKUP(D202,'Adjusted Factors 19-20'!C:F,4,FALSE)</f>
        <v>Recoupment Academy</v>
      </c>
      <c r="C202" s="135">
        <v>144399</v>
      </c>
      <c r="D202" s="135">
        <v>9352202</v>
      </c>
      <c r="E202" s="134" t="s">
        <v>350</v>
      </c>
      <c r="F202" s="452">
        <v>189</v>
      </c>
      <c r="G202" s="452">
        <v>189</v>
      </c>
      <c r="H202" s="452">
        <v>0</v>
      </c>
      <c r="I202" s="132">
        <v>524248.2</v>
      </c>
      <c r="J202" s="132">
        <v>0</v>
      </c>
      <c r="K202" s="132">
        <v>0</v>
      </c>
      <c r="L202" s="132">
        <v>5720.0000000000009</v>
      </c>
      <c r="M202" s="132">
        <v>0</v>
      </c>
      <c r="N202" s="132">
        <v>16640.217391304348</v>
      </c>
      <c r="O202" s="132">
        <v>0</v>
      </c>
      <c r="P202" s="132">
        <v>400.00000000000068</v>
      </c>
      <c r="Q202" s="132">
        <v>720.00000000000114</v>
      </c>
      <c r="R202" s="132">
        <v>0</v>
      </c>
      <c r="S202" s="132">
        <v>0</v>
      </c>
      <c r="T202" s="132">
        <v>0</v>
      </c>
      <c r="U202" s="132">
        <v>1725.0000000000027</v>
      </c>
      <c r="V202" s="132">
        <v>0</v>
      </c>
      <c r="W202" s="132">
        <v>0</v>
      </c>
      <c r="X202" s="132">
        <v>0</v>
      </c>
      <c r="Y202" s="132">
        <v>0</v>
      </c>
      <c r="Z202" s="132">
        <v>0</v>
      </c>
      <c r="AA202" s="132">
        <v>0</v>
      </c>
      <c r="AB202" s="132">
        <v>604.56521739130415</v>
      </c>
      <c r="AC202" s="132">
        <v>0</v>
      </c>
      <c r="AD202" s="132">
        <v>0</v>
      </c>
      <c r="AE202" s="132">
        <v>51167.682119205369</v>
      </c>
      <c r="AF202" s="132">
        <v>0</v>
      </c>
      <c r="AG202" s="132">
        <v>0</v>
      </c>
      <c r="AH202" s="132">
        <v>0</v>
      </c>
      <c r="AI202" s="132">
        <v>110000</v>
      </c>
      <c r="AJ202" s="132">
        <v>0</v>
      </c>
      <c r="AK202" s="132">
        <v>0</v>
      </c>
      <c r="AL202" s="132">
        <v>0</v>
      </c>
      <c r="AM202" s="132">
        <v>4484.2294000000002</v>
      </c>
      <c r="AN202" s="132">
        <v>0</v>
      </c>
      <c r="AO202" s="132">
        <v>0</v>
      </c>
      <c r="AP202" s="132">
        <v>0</v>
      </c>
      <c r="AQ202" s="132">
        <v>0</v>
      </c>
      <c r="AR202" s="132">
        <v>0</v>
      </c>
      <c r="AS202" s="132">
        <v>0</v>
      </c>
      <c r="AT202" s="132">
        <v>0</v>
      </c>
      <c r="AU202" s="132">
        <v>0</v>
      </c>
      <c r="AV202" s="132">
        <v>524248.2</v>
      </c>
      <c r="AW202" s="132">
        <v>76977.464727901024</v>
      </c>
      <c r="AX202" s="132">
        <v>114484.2294</v>
      </c>
      <c r="AY202" s="132">
        <v>73769.290814857552</v>
      </c>
      <c r="AZ202" s="453">
        <v>715709.89412790095</v>
      </c>
      <c r="BA202" s="453">
        <v>711225.66472790099</v>
      </c>
      <c r="BB202" s="453">
        <v>3500</v>
      </c>
      <c r="BC202" s="453">
        <v>661500</v>
      </c>
      <c r="BD202" s="453">
        <v>0</v>
      </c>
      <c r="BE202" s="453">
        <v>0</v>
      </c>
      <c r="BF202" s="453">
        <v>715709.89412790095</v>
      </c>
      <c r="BG202" s="453" t="s">
        <v>13</v>
      </c>
      <c r="BH202" s="453" t="s">
        <v>13</v>
      </c>
      <c r="BI202" s="453" t="s">
        <v>13</v>
      </c>
      <c r="BJ202" s="133" t="s">
        <v>13</v>
      </c>
      <c r="BK202" s="454" t="s">
        <v>13</v>
      </c>
      <c r="BL202" s="453">
        <v>715709.89412790095</v>
      </c>
      <c r="BM202" s="132">
        <v>715709.89412790106</v>
      </c>
      <c r="BN202" s="132">
        <v>0</v>
      </c>
      <c r="BO202" s="453">
        <v>665984.22939999995</v>
      </c>
      <c r="BP202" s="453">
        <v>551500</v>
      </c>
      <c r="BQ202" s="132">
        <v>601225.66472790099</v>
      </c>
      <c r="BR202" s="132">
        <v>3181.0881731634972</v>
      </c>
      <c r="BS202" s="132">
        <v>3019.0418904255321</v>
      </c>
      <c r="BT202" s="133">
        <v>5.3674738085573513E-2</v>
      </c>
      <c r="BU202" s="133">
        <v>-5.2674938739253538E-3</v>
      </c>
      <c r="BV202" s="133">
        <v>0</v>
      </c>
      <c r="BW202" s="132">
        <v>-3005.6263012957565</v>
      </c>
      <c r="BX202" s="453">
        <v>712704.26782660524</v>
      </c>
      <c r="BY202" s="453">
        <v>3747.195970511139</v>
      </c>
      <c r="BZ202" s="453" t="s">
        <v>1187</v>
      </c>
      <c r="CA202" s="453">
        <v>3770.9220519926203</v>
      </c>
      <c r="CB202" s="133">
        <v>3.9541132668655443E-2</v>
      </c>
      <c r="CC202" s="132">
        <v>0</v>
      </c>
      <c r="CD202" s="132">
        <v>712704.26782660524</v>
      </c>
      <c r="CE202" s="132">
        <v>0</v>
      </c>
      <c r="CF202" s="132">
        <v>712704.26782660524</v>
      </c>
      <c r="CG202" s="132">
        <f t="shared" si="6"/>
        <v>0</v>
      </c>
      <c r="CH202" s="132">
        <f t="shared" si="7"/>
        <v>0</v>
      </c>
      <c r="CI202" s="132">
        <v>0</v>
      </c>
      <c r="CJ202" s="132">
        <v>0</v>
      </c>
      <c r="CK202" s="132">
        <v>0</v>
      </c>
    </row>
    <row r="203" spans="1:89" ht="15" hidden="1" customHeight="1" x14ac:dyDescent="0.25">
      <c r="A203" s="135">
        <f>VLOOKUP(D203,'DfE No.'!C:E,3,FALSE)</f>
        <v>217</v>
      </c>
      <c r="B203" s="135" t="str">
        <f>VLOOKUP(D203,'Adjusted Factors 19-20'!C:F,4,FALSE)</f>
        <v>Recoupment Academy</v>
      </c>
      <c r="C203" s="135">
        <v>144625</v>
      </c>
      <c r="D203" s="135">
        <v>9352203</v>
      </c>
      <c r="E203" s="134" t="s">
        <v>1277</v>
      </c>
      <c r="F203" s="452">
        <v>124</v>
      </c>
      <c r="G203" s="452">
        <v>124</v>
      </c>
      <c r="H203" s="452">
        <v>0</v>
      </c>
      <c r="I203" s="132">
        <v>343951.2</v>
      </c>
      <c r="J203" s="132">
        <v>0</v>
      </c>
      <c r="K203" s="132">
        <v>0</v>
      </c>
      <c r="L203" s="132">
        <v>3959.9999999999986</v>
      </c>
      <c r="M203" s="132">
        <v>0</v>
      </c>
      <c r="N203" s="132">
        <v>12018.461538461537</v>
      </c>
      <c r="O203" s="132">
        <v>0</v>
      </c>
      <c r="P203" s="132">
        <v>200.00000000000006</v>
      </c>
      <c r="Q203" s="132">
        <v>2880</v>
      </c>
      <c r="R203" s="132">
        <v>2880.0000000000018</v>
      </c>
      <c r="S203" s="132">
        <v>1559.9999999999982</v>
      </c>
      <c r="T203" s="132">
        <v>0</v>
      </c>
      <c r="U203" s="132">
        <v>0</v>
      </c>
      <c r="V203" s="132">
        <v>0</v>
      </c>
      <c r="W203" s="132">
        <v>0</v>
      </c>
      <c r="X203" s="132">
        <v>0</v>
      </c>
      <c r="Y203" s="132">
        <v>0</v>
      </c>
      <c r="Z203" s="132">
        <v>0</v>
      </c>
      <c r="AA203" s="132">
        <v>0</v>
      </c>
      <c r="AB203" s="132">
        <v>0</v>
      </c>
      <c r="AC203" s="132">
        <v>0</v>
      </c>
      <c r="AD203" s="132">
        <v>0</v>
      </c>
      <c r="AE203" s="132">
        <v>41807.175257731986</v>
      </c>
      <c r="AF203" s="132">
        <v>0</v>
      </c>
      <c r="AG203" s="132">
        <v>0</v>
      </c>
      <c r="AH203" s="132">
        <v>0</v>
      </c>
      <c r="AI203" s="132">
        <v>110000</v>
      </c>
      <c r="AJ203" s="132">
        <v>0</v>
      </c>
      <c r="AK203" s="132">
        <v>0</v>
      </c>
      <c r="AL203" s="132">
        <v>0</v>
      </c>
      <c r="AM203" s="132">
        <v>1880.8683600000002</v>
      </c>
      <c r="AN203" s="132">
        <v>0</v>
      </c>
      <c r="AO203" s="132">
        <v>0</v>
      </c>
      <c r="AP203" s="132">
        <v>0</v>
      </c>
      <c r="AQ203" s="132">
        <v>0</v>
      </c>
      <c r="AR203" s="132">
        <v>0</v>
      </c>
      <c r="AS203" s="132">
        <v>0</v>
      </c>
      <c r="AT203" s="132">
        <v>0</v>
      </c>
      <c r="AU203" s="132">
        <v>0</v>
      </c>
      <c r="AV203" s="132">
        <v>343951.2</v>
      </c>
      <c r="AW203" s="132">
        <v>65305.636796193525</v>
      </c>
      <c r="AX203" s="132">
        <v>111880.86835999999</v>
      </c>
      <c r="AY203" s="132">
        <v>63555.406026962752</v>
      </c>
      <c r="AZ203" s="453">
        <v>521137.70515619358</v>
      </c>
      <c r="BA203" s="453">
        <v>519256.83679619356</v>
      </c>
      <c r="BB203" s="453">
        <v>3500</v>
      </c>
      <c r="BC203" s="453">
        <v>434000</v>
      </c>
      <c r="BD203" s="453">
        <v>0</v>
      </c>
      <c r="BE203" s="453">
        <v>0</v>
      </c>
      <c r="BF203" s="453">
        <v>521137.70515619358</v>
      </c>
      <c r="BG203" s="453" t="s">
        <v>13</v>
      </c>
      <c r="BH203" s="453" t="s">
        <v>13</v>
      </c>
      <c r="BI203" s="453" t="s">
        <v>13</v>
      </c>
      <c r="BJ203" s="133" t="s">
        <v>13</v>
      </c>
      <c r="BK203" s="454" t="s">
        <v>13</v>
      </c>
      <c r="BL203" s="453">
        <v>521137.70515619358</v>
      </c>
      <c r="BM203" s="132">
        <v>521137.70515619358</v>
      </c>
      <c r="BN203" s="132">
        <v>0</v>
      </c>
      <c r="BO203" s="453">
        <v>435880.86836000002</v>
      </c>
      <c r="BP203" s="453">
        <v>324000</v>
      </c>
      <c r="BQ203" s="132">
        <v>409256.83679619356</v>
      </c>
      <c r="BR203" s="132">
        <v>3300.4583612596257</v>
      </c>
      <c r="BS203" s="132">
        <v>3133.6083371681416</v>
      </c>
      <c r="BT203" s="133">
        <v>5.3245334495844288E-2</v>
      </c>
      <c r="BU203" s="133">
        <v>-5.2253533650190196E-3</v>
      </c>
      <c r="BV203" s="133">
        <v>0</v>
      </c>
      <c r="BW203" s="132">
        <v>-2030.4021477898771</v>
      </c>
      <c r="BX203" s="453">
        <v>519107.30300840369</v>
      </c>
      <c r="BY203" s="453">
        <v>4171.1809245839004</v>
      </c>
      <c r="BZ203" s="453" t="s">
        <v>1187</v>
      </c>
      <c r="CA203" s="453">
        <v>4186.3492178097067</v>
      </c>
      <c r="CB203" s="133">
        <v>1.5279581504105577E-2</v>
      </c>
      <c r="CC203" s="132">
        <v>0</v>
      </c>
      <c r="CD203" s="132">
        <v>519107.30300840369</v>
      </c>
      <c r="CE203" s="132">
        <v>0</v>
      </c>
      <c r="CF203" s="132">
        <v>519107.30300840369</v>
      </c>
      <c r="CG203" s="132">
        <f t="shared" si="6"/>
        <v>0</v>
      </c>
      <c r="CH203" s="132">
        <f t="shared" si="7"/>
        <v>0</v>
      </c>
      <c r="CI203" s="132">
        <v>0</v>
      </c>
      <c r="CJ203" s="132">
        <v>0</v>
      </c>
      <c r="CK203" s="132">
        <v>0</v>
      </c>
    </row>
    <row r="204" spans="1:89" ht="15" hidden="1" customHeight="1" x14ac:dyDescent="0.25">
      <c r="A204" s="135">
        <f>VLOOKUP(D204,'DfE No.'!C:E,3,FALSE)</f>
        <v>448</v>
      </c>
      <c r="B204" s="135" t="str">
        <f>VLOOKUP(D204,'Adjusted Factors 19-20'!C:F,4,FALSE)</f>
        <v>Recoupment Academy</v>
      </c>
      <c r="C204" s="135">
        <v>144215</v>
      </c>
      <c r="D204" s="135">
        <v>9352204</v>
      </c>
      <c r="E204" s="134" t="s">
        <v>1278</v>
      </c>
      <c r="F204" s="452">
        <v>67</v>
      </c>
      <c r="G204" s="452">
        <v>67</v>
      </c>
      <c r="H204" s="452">
        <v>0</v>
      </c>
      <c r="I204" s="132">
        <v>185844.6</v>
      </c>
      <c r="J204" s="132">
        <v>0</v>
      </c>
      <c r="K204" s="132">
        <v>0</v>
      </c>
      <c r="L204" s="132">
        <v>1759.9999999999991</v>
      </c>
      <c r="M204" s="132">
        <v>0</v>
      </c>
      <c r="N204" s="132">
        <v>5605.3521126760561</v>
      </c>
      <c r="O204" s="132">
        <v>0</v>
      </c>
      <c r="P204" s="132">
        <v>2000.0000000000057</v>
      </c>
      <c r="Q204" s="132">
        <v>0</v>
      </c>
      <c r="R204" s="132">
        <v>0</v>
      </c>
      <c r="S204" s="132">
        <v>0</v>
      </c>
      <c r="T204" s="132">
        <v>0</v>
      </c>
      <c r="U204" s="132">
        <v>0</v>
      </c>
      <c r="V204" s="132">
        <v>0</v>
      </c>
      <c r="W204" s="132">
        <v>0</v>
      </c>
      <c r="X204" s="132">
        <v>0</v>
      </c>
      <c r="Y204" s="132">
        <v>0</v>
      </c>
      <c r="Z204" s="132">
        <v>0</v>
      </c>
      <c r="AA204" s="132">
        <v>0</v>
      </c>
      <c r="AB204" s="132">
        <v>0</v>
      </c>
      <c r="AC204" s="132">
        <v>0</v>
      </c>
      <c r="AD204" s="132">
        <v>0</v>
      </c>
      <c r="AE204" s="132">
        <v>21963.358490566035</v>
      </c>
      <c r="AF204" s="132">
        <v>0</v>
      </c>
      <c r="AG204" s="132">
        <v>0</v>
      </c>
      <c r="AH204" s="132">
        <v>0</v>
      </c>
      <c r="AI204" s="132">
        <v>110000</v>
      </c>
      <c r="AJ204" s="132">
        <v>25000</v>
      </c>
      <c r="AK204" s="132">
        <v>0</v>
      </c>
      <c r="AL204" s="132">
        <v>0</v>
      </c>
      <c r="AM204" s="132">
        <v>2015.384</v>
      </c>
      <c r="AN204" s="132">
        <v>0</v>
      </c>
      <c r="AO204" s="132">
        <v>0</v>
      </c>
      <c r="AP204" s="132">
        <v>0</v>
      </c>
      <c r="AQ204" s="132">
        <v>0</v>
      </c>
      <c r="AR204" s="132">
        <v>0</v>
      </c>
      <c r="AS204" s="132">
        <v>0</v>
      </c>
      <c r="AT204" s="132">
        <v>0</v>
      </c>
      <c r="AU204" s="132">
        <v>0</v>
      </c>
      <c r="AV204" s="132">
        <v>185844.6</v>
      </c>
      <c r="AW204" s="132">
        <v>31328.710603242096</v>
      </c>
      <c r="AX204" s="132">
        <v>137015.38399999999</v>
      </c>
      <c r="AY204" s="132">
        <v>36645.034546904062</v>
      </c>
      <c r="AZ204" s="453">
        <v>354188.6946032421</v>
      </c>
      <c r="BA204" s="453">
        <v>352173.31060324208</v>
      </c>
      <c r="BB204" s="453">
        <v>3500</v>
      </c>
      <c r="BC204" s="453">
        <v>234500</v>
      </c>
      <c r="BD204" s="453">
        <v>0</v>
      </c>
      <c r="BE204" s="453">
        <v>0</v>
      </c>
      <c r="BF204" s="453">
        <v>354188.6946032421</v>
      </c>
      <c r="BG204" s="453" t="s">
        <v>13</v>
      </c>
      <c r="BH204" s="453" t="s">
        <v>13</v>
      </c>
      <c r="BI204" s="453" t="s">
        <v>13</v>
      </c>
      <c r="BJ204" s="133" t="s">
        <v>13</v>
      </c>
      <c r="BK204" s="454" t="s">
        <v>13</v>
      </c>
      <c r="BL204" s="453">
        <v>354188.6946032421</v>
      </c>
      <c r="BM204" s="132">
        <v>354188.6946032421</v>
      </c>
      <c r="BN204" s="132">
        <v>0</v>
      </c>
      <c r="BO204" s="453">
        <v>236515.38399999999</v>
      </c>
      <c r="BP204" s="453">
        <v>99499.999999999985</v>
      </c>
      <c r="BQ204" s="132">
        <v>217173.31060324211</v>
      </c>
      <c r="BR204" s="132">
        <v>3241.3926955707775</v>
      </c>
      <c r="BS204" s="132">
        <v>3309.2709550724635</v>
      </c>
      <c r="BT204" s="133">
        <v>-2.0511544815525584E-2</v>
      </c>
      <c r="BU204" s="133">
        <v>5.5115448155255847E-3</v>
      </c>
      <c r="BV204" s="133">
        <v>0</v>
      </c>
      <c r="BW204" s="132">
        <v>1222.0260767651355</v>
      </c>
      <c r="BX204" s="453">
        <v>355410.72068000725</v>
      </c>
      <c r="BY204" s="453">
        <v>5274.5572638807052</v>
      </c>
      <c r="BZ204" s="453" t="s">
        <v>1187</v>
      </c>
      <c r="CA204" s="453">
        <v>5304.63762208966</v>
      </c>
      <c r="CB204" s="133">
        <v>1.9388922723690971E-3</v>
      </c>
      <c r="CC204" s="132">
        <v>0</v>
      </c>
      <c r="CD204" s="132">
        <v>355410.72068000725</v>
      </c>
      <c r="CE204" s="132">
        <v>0</v>
      </c>
      <c r="CF204" s="132">
        <v>355410.72068000725</v>
      </c>
      <c r="CG204" s="132">
        <f t="shared" si="6"/>
        <v>0</v>
      </c>
      <c r="CH204" s="132">
        <f t="shared" si="7"/>
        <v>0</v>
      </c>
      <c r="CI204" s="132">
        <v>0</v>
      </c>
      <c r="CJ204" s="132">
        <v>0</v>
      </c>
      <c r="CK204" s="132">
        <v>0</v>
      </c>
    </row>
    <row r="205" spans="1:89" ht="15" hidden="1" customHeight="1" x14ac:dyDescent="0.25">
      <c r="A205" s="135">
        <f>VLOOKUP(D205,'DfE No.'!C:E,3,FALSE)</f>
        <v>501</v>
      </c>
      <c r="B205" s="135" t="str">
        <f>VLOOKUP(D205,'Adjusted Factors 19-20'!C:F,4,FALSE)</f>
        <v>Recoupment Academy</v>
      </c>
      <c r="C205" s="135">
        <v>144553</v>
      </c>
      <c r="D205" s="135">
        <v>9352205</v>
      </c>
      <c r="E205" s="134" t="s">
        <v>1279</v>
      </c>
      <c r="F205" s="452">
        <v>56</v>
      </c>
      <c r="G205" s="452">
        <v>56</v>
      </c>
      <c r="H205" s="452">
        <v>0</v>
      </c>
      <c r="I205" s="132">
        <v>155332.80000000002</v>
      </c>
      <c r="J205" s="132">
        <v>0</v>
      </c>
      <c r="K205" s="132">
        <v>0</v>
      </c>
      <c r="L205" s="132">
        <v>3960.0000000000068</v>
      </c>
      <c r="M205" s="132">
        <v>0</v>
      </c>
      <c r="N205" s="132">
        <v>5781.1764705882351</v>
      </c>
      <c r="O205" s="132">
        <v>0</v>
      </c>
      <c r="P205" s="132">
        <v>203.63636363636382</v>
      </c>
      <c r="Q205" s="132">
        <v>0</v>
      </c>
      <c r="R205" s="132">
        <v>1099.6363636363628</v>
      </c>
      <c r="S205" s="132">
        <v>0</v>
      </c>
      <c r="T205" s="132">
        <v>0</v>
      </c>
      <c r="U205" s="132">
        <v>0</v>
      </c>
      <c r="V205" s="132">
        <v>0</v>
      </c>
      <c r="W205" s="132">
        <v>0</v>
      </c>
      <c r="X205" s="132">
        <v>0</v>
      </c>
      <c r="Y205" s="132">
        <v>0</v>
      </c>
      <c r="Z205" s="132">
        <v>0</v>
      </c>
      <c r="AA205" s="132">
        <v>0</v>
      </c>
      <c r="AB205" s="132">
        <v>0</v>
      </c>
      <c r="AC205" s="132">
        <v>0</v>
      </c>
      <c r="AD205" s="132">
        <v>0</v>
      </c>
      <c r="AE205" s="132">
        <v>20911.692307692283</v>
      </c>
      <c r="AF205" s="132">
        <v>0</v>
      </c>
      <c r="AG205" s="132">
        <v>0</v>
      </c>
      <c r="AH205" s="132">
        <v>0</v>
      </c>
      <c r="AI205" s="132">
        <v>110000</v>
      </c>
      <c r="AJ205" s="132">
        <v>0</v>
      </c>
      <c r="AK205" s="132">
        <v>0</v>
      </c>
      <c r="AL205" s="132">
        <v>0</v>
      </c>
      <c r="AM205" s="132">
        <v>10424.4</v>
      </c>
      <c r="AN205" s="132">
        <v>0</v>
      </c>
      <c r="AO205" s="132">
        <v>0</v>
      </c>
      <c r="AP205" s="132">
        <v>0</v>
      </c>
      <c r="AQ205" s="132">
        <v>0</v>
      </c>
      <c r="AR205" s="132">
        <v>0</v>
      </c>
      <c r="AS205" s="132">
        <v>0</v>
      </c>
      <c r="AT205" s="132">
        <v>0</v>
      </c>
      <c r="AU205" s="132">
        <v>0</v>
      </c>
      <c r="AV205" s="132">
        <v>155332.80000000002</v>
      </c>
      <c r="AW205" s="132">
        <v>31956.141505553249</v>
      </c>
      <c r="AX205" s="132">
        <v>120424.4</v>
      </c>
      <c r="AY205" s="132">
        <v>36432.916906622762</v>
      </c>
      <c r="AZ205" s="453">
        <v>307713.34150555322</v>
      </c>
      <c r="BA205" s="453">
        <v>297288.9415055532</v>
      </c>
      <c r="BB205" s="453">
        <v>3500</v>
      </c>
      <c r="BC205" s="453">
        <v>196000</v>
      </c>
      <c r="BD205" s="453">
        <v>0</v>
      </c>
      <c r="BE205" s="453">
        <v>0</v>
      </c>
      <c r="BF205" s="453">
        <v>307713.34150555322</v>
      </c>
      <c r="BG205" s="453" t="s">
        <v>13</v>
      </c>
      <c r="BH205" s="453" t="s">
        <v>13</v>
      </c>
      <c r="BI205" s="453" t="s">
        <v>13</v>
      </c>
      <c r="BJ205" s="133" t="s">
        <v>13</v>
      </c>
      <c r="BK205" s="454" t="s">
        <v>13</v>
      </c>
      <c r="BL205" s="453">
        <v>307713.34150555322</v>
      </c>
      <c r="BM205" s="132">
        <v>307713.34150555322</v>
      </c>
      <c r="BN205" s="132">
        <v>0</v>
      </c>
      <c r="BO205" s="453">
        <v>206424.4</v>
      </c>
      <c r="BP205" s="453">
        <v>86000</v>
      </c>
      <c r="BQ205" s="132">
        <v>187288.94150555323</v>
      </c>
      <c r="BR205" s="132">
        <v>3344.4453840277361</v>
      </c>
      <c r="BS205" s="132">
        <v>3145.5412309859153</v>
      </c>
      <c r="BT205" s="133">
        <v>6.3233681721437091E-2</v>
      </c>
      <c r="BU205" s="133">
        <v>-6.2055827932011882E-3</v>
      </c>
      <c r="BV205" s="133">
        <v>0</v>
      </c>
      <c r="BW205" s="132">
        <v>-1093.1153261454206</v>
      </c>
      <c r="BX205" s="453">
        <v>306620.22617940779</v>
      </c>
      <c r="BY205" s="453">
        <v>5289.2111817751384</v>
      </c>
      <c r="BZ205" s="453" t="s">
        <v>1187</v>
      </c>
      <c r="CA205" s="453">
        <v>5475.3611817751389</v>
      </c>
      <c r="CB205" s="133">
        <v>0.13162392040930948</v>
      </c>
      <c r="CC205" s="132">
        <v>0</v>
      </c>
      <c r="CD205" s="132">
        <v>306620.22617940779</v>
      </c>
      <c r="CE205" s="132">
        <v>0</v>
      </c>
      <c r="CF205" s="132">
        <v>306620.22617940779</v>
      </c>
      <c r="CG205" s="132">
        <f t="shared" si="6"/>
        <v>0</v>
      </c>
      <c r="CH205" s="132">
        <f t="shared" si="7"/>
        <v>0</v>
      </c>
      <c r="CI205" s="132">
        <v>0</v>
      </c>
      <c r="CJ205" s="132">
        <v>0</v>
      </c>
      <c r="CK205" s="132">
        <v>0</v>
      </c>
    </row>
    <row r="206" spans="1:89" ht="15" hidden="1" customHeight="1" x14ac:dyDescent="0.25">
      <c r="A206" s="135">
        <f>VLOOKUP(D206,'DfE No.'!C:E,3,FALSE)</f>
        <v>99</v>
      </c>
      <c r="B206" s="135" t="str">
        <f>VLOOKUP(D206,'Adjusted Factors 19-20'!C:F,4,FALSE)</f>
        <v>Recoupment Academy</v>
      </c>
      <c r="C206" s="135">
        <v>144826</v>
      </c>
      <c r="D206" s="135">
        <v>9352206</v>
      </c>
      <c r="E206" s="134" t="s">
        <v>209</v>
      </c>
      <c r="F206" s="452">
        <v>60</v>
      </c>
      <c r="G206" s="452">
        <v>60</v>
      </c>
      <c r="H206" s="452">
        <v>0</v>
      </c>
      <c r="I206" s="132">
        <v>166428</v>
      </c>
      <c r="J206" s="132">
        <v>0</v>
      </c>
      <c r="K206" s="132">
        <v>0</v>
      </c>
      <c r="L206" s="132">
        <v>5280</v>
      </c>
      <c r="M206" s="132">
        <v>0</v>
      </c>
      <c r="N206" s="132">
        <v>10631.25</v>
      </c>
      <c r="O206" s="132">
        <v>0</v>
      </c>
      <c r="P206" s="132">
        <v>0</v>
      </c>
      <c r="Q206" s="132">
        <v>720</v>
      </c>
      <c r="R206" s="132">
        <v>1080</v>
      </c>
      <c r="S206" s="132">
        <v>0</v>
      </c>
      <c r="T206" s="132">
        <v>0</v>
      </c>
      <c r="U206" s="132">
        <v>0</v>
      </c>
      <c r="V206" s="132">
        <v>0</v>
      </c>
      <c r="W206" s="132">
        <v>0</v>
      </c>
      <c r="X206" s="132">
        <v>0</v>
      </c>
      <c r="Y206" s="132">
        <v>0</v>
      </c>
      <c r="Z206" s="132">
        <v>0</v>
      </c>
      <c r="AA206" s="132">
        <v>0</v>
      </c>
      <c r="AB206" s="132">
        <v>583.01886792452876</v>
      </c>
      <c r="AC206" s="132">
        <v>0</v>
      </c>
      <c r="AD206" s="132">
        <v>0</v>
      </c>
      <c r="AE206" s="132">
        <v>15040.754716981161</v>
      </c>
      <c r="AF206" s="132">
        <v>0</v>
      </c>
      <c r="AG206" s="132">
        <v>0</v>
      </c>
      <c r="AH206" s="132">
        <v>0</v>
      </c>
      <c r="AI206" s="132">
        <v>110000</v>
      </c>
      <c r="AJ206" s="132">
        <v>0</v>
      </c>
      <c r="AK206" s="132">
        <v>0</v>
      </c>
      <c r="AL206" s="132">
        <v>0</v>
      </c>
      <c r="AM206" s="132">
        <v>3226.2189399999997</v>
      </c>
      <c r="AN206" s="132">
        <v>0</v>
      </c>
      <c r="AO206" s="132">
        <v>0</v>
      </c>
      <c r="AP206" s="132">
        <v>0</v>
      </c>
      <c r="AQ206" s="132">
        <v>0</v>
      </c>
      <c r="AR206" s="132">
        <v>0</v>
      </c>
      <c r="AS206" s="132">
        <v>0</v>
      </c>
      <c r="AT206" s="132">
        <v>0</v>
      </c>
      <c r="AU206" s="132">
        <v>0</v>
      </c>
      <c r="AV206" s="132">
        <v>166428</v>
      </c>
      <c r="AW206" s="132">
        <v>33335.023584905692</v>
      </c>
      <c r="AX206" s="132">
        <v>113226.21894000001</v>
      </c>
      <c r="AY206" s="132">
        <v>33895.379716981159</v>
      </c>
      <c r="AZ206" s="453">
        <v>312989.24252490571</v>
      </c>
      <c r="BA206" s="453">
        <v>309763.02358490572</v>
      </c>
      <c r="BB206" s="453">
        <v>3500</v>
      </c>
      <c r="BC206" s="453">
        <v>210000</v>
      </c>
      <c r="BD206" s="453">
        <v>0</v>
      </c>
      <c r="BE206" s="453">
        <v>0</v>
      </c>
      <c r="BF206" s="453">
        <v>312989.24252490571</v>
      </c>
      <c r="BG206" s="453" t="s">
        <v>13</v>
      </c>
      <c r="BH206" s="453" t="s">
        <v>13</v>
      </c>
      <c r="BI206" s="453" t="s">
        <v>13</v>
      </c>
      <c r="BJ206" s="133" t="s">
        <v>13</v>
      </c>
      <c r="BK206" s="454" t="s">
        <v>13</v>
      </c>
      <c r="BL206" s="453">
        <v>312989.24252490571</v>
      </c>
      <c r="BM206" s="132">
        <v>312989.24252490571</v>
      </c>
      <c r="BN206" s="132">
        <v>0</v>
      </c>
      <c r="BO206" s="453">
        <v>213226.21893999999</v>
      </c>
      <c r="BP206" s="453">
        <v>99999.999999999985</v>
      </c>
      <c r="BQ206" s="132">
        <v>199763.02358490572</v>
      </c>
      <c r="BR206" s="132">
        <v>3329.3837264150952</v>
      </c>
      <c r="BS206" s="132">
        <v>3061.1446828124999</v>
      </c>
      <c r="BT206" s="133">
        <v>8.7627038705058613E-2</v>
      </c>
      <c r="BU206" s="133">
        <v>-8.5994809855099476E-3</v>
      </c>
      <c r="BV206" s="133">
        <v>0</v>
      </c>
      <c r="BW206" s="132">
        <v>-1579.4553296244585</v>
      </c>
      <c r="BX206" s="453">
        <v>311409.78719528124</v>
      </c>
      <c r="BY206" s="453">
        <v>5136.3928042546877</v>
      </c>
      <c r="BZ206" s="453" t="s">
        <v>1187</v>
      </c>
      <c r="CA206" s="453">
        <v>5190.1631199213543</v>
      </c>
      <c r="CB206" s="133">
        <v>7.4741669379555065E-2</v>
      </c>
      <c r="CC206" s="132">
        <v>0</v>
      </c>
      <c r="CD206" s="132">
        <v>311409.78719528124</v>
      </c>
      <c r="CE206" s="132">
        <v>0</v>
      </c>
      <c r="CF206" s="132">
        <v>311409.78719528124</v>
      </c>
      <c r="CG206" s="132">
        <f t="shared" si="6"/>
        <v>0</v>
      </c>
      <c r="CH206" s="132">
        <f t="shared" si="7"/>
        <v>0</v>
      </c>
      <c r="CI206" s="132">
        <v>0</v>
      </c>
      <c r="CJ206" s="132">
        <v>0</v>
      </c>
      <c r="CK206" s="132">
        <v>0</v>
      </c>
    </row>
    <row r="207" spans="1:89" ht="15" hidden="1" customHeight="1" x14ac:dyDescent="0.25">
      <c r="A207" s="135">
        <f>VLOOKUP(D207,'DfE No.'!C:E,3,FALSE)</f>
        <v>14</v>
      </c>
      <c r="B207" s="135" t="str">
        <f>VLOOKUP(D207,'Adjusted Factors 19-20'!C:F,4,FALSE)</f>
        <v>Recoupment Academy</v>
      </c>
      <c r="C207" s="135">
        <v>144827</v>
      </c>
      <c r="D207" s="135">
        <v>9352207</v>
      </c>
      <c r="E207" s="134" t="s">
        <v>1280</v>
      </c>
      <c r="F207" s="452">
        <v>87</v>
      </c>
      <c r="G207" s="452">
        <v>87</v>
      </c>
      <c r="H207" s="452">
        <v>0</v>
      </c>
      <c r="I207" s="132">
        <v>241320.6</v>
      </c>
      <c r="J207" s="132">
        <v>0</v>
      </c>
      <c r="K207" s="132">
        <v>0</v>
      </c>
      <c r="L207" s="132">
        <v>9680.0000000000073</v>
      </c>
      <c r="M207" s="132">
        <v>0</v>
      </c>
      <c r="N207" s="132">
        <v>12363.15789473684</v>
      </c>
      <c r="O207" s="132">
        <v>0</v>
      </c>
      <c r="P207" s="132">
        <v>600.0000000000008</v>
      </c>
      <c r="Q207" s="132">
        <v>0</v>
      </c>
      <c r="R207" s="132">
        <v>359.99999999999937</v>
      </c>
      <c r="S207" s="132">
        <v>0</v>
      </c>
      <c r="T207" s="132">
        <v>839.99999999999864</v>
      </c>
      <c r="U207" s="132">
        <v>0</v>
      </c>
      <c r="V207" s="132">
        <v>0</v>
      </c>
      <c r="W207" s="132">
        <v>0</v>
      </c>
      <c r="X207" s="132">
        <v>0</v>
      </c>
      <c r="Y207" s="132">
        <v>0</v>
      </c>
      <c r="Z207" s="132">
        <v>0</v>
      </c>
      <c r="AA207" s="132">
        <v>0</v>
      </c>
      <c r="AB207" s="132">
        <v>0</v>
      </c>
      <c r="AC207" s="132">
        <v>0</v>
      </c>
      <c r="AD207" s="132">
        <v>0</v>
      </c>
      <c r="AE207" s="132">
        <v>25933.250000000033</v>
      </c>
      <c r="AF207" s="132">
        <v>0</v>
      </c>
      <c r="AG207" s="132">
        <v>0</v>
      </c>
      <c r="AH207" s="132">
        <v>0</v>
      </c>
      <c r="AI207" s="132">
        <v>110000</v>
      </c>
      <c r="AJ207" s="132">
        <v>20961.281708945255</v>
      </c>
      <c r="AK207" s="132">
        <v>0</v>
      </c>
      <c r="AL207" s="132">
        <v>0</v>
      </c>
      <c r="AM207" s="132">
        <v>1612.3072</v>
      </c>
      <c r="AN207" s="132">
        <v>0</v>
      </c>
      <c r="AO207" s="132">
        <v>0</v>
      </c>
      <c r="AP207" s="132">
        <v>0</v>
      </c>
      <c r="AQ207" s="132">
        <v>0</v>
      </c>
      <c r="AR207" s="132">
        <v>0</v>
      </c>
      <c r="AS207" s="132">
        <v>0</v>
      </c>
      <c r="AT207" s="132">
        <v>0</v>
      </c>
      <c r="AU207" s="132">
        <v>0</v>
      </c>
      <c r="AV207" s="132">
        <v>241320.6</v>
      </c>
      <c r="AW207" s="132">
        <v>49776.407894736883</v>
      </c>
      <c r="AX207" s="132">
        <v>132573.58890894527</v>
      </c>
      <c r="AY207" s="132">
        <v>47853.828947368456</v>
      </c>
      <c r="AZ207" s="453">
        <v>423670.59680368216</v>
      </c>
      <c r="BA207" s="453">
        <v>422058.28960368218</v>
      </c>
      <c r="BB207" s="453">
        <v>3500</v>
      </c>
      <c r="BC207" s="453">
        <v>304500</v>
      </c>
      <c r="BD207" s="453">
        <v>0</v>
      </c>
      <c r="BE207" s="453">
        <v>0</v>
      </c>
      <c r="BF207" s="453">
        <v>423670.59680368216</v>
      </c>
      <c r="BG207" s="453" t="s">
        <v>13</v>
      </c>
      <c r="BH207" s="453" t="s">
        <v>13</v>
      </c>
      <c r="BI207" s="453" t="s">
        <v>13</v>
      </c>
      <c r="BJ207" s="133" t="s">
        <v>13</v>
      </c>
      <c r="BK207" s="454" t="s">
        <v>13</v>
      </c>
      <c r="BL207" s="453">
        <v>423670.59680368216</v>
      </c>
      <c r="BM207" s="132">
        <v>423670.59680368216</v>
      </c>
      <c r="BN207" s="132">
        <v>0</v>
      </c>
      <c r="BO207" s="453">
        <v>306112.30719999998</v>
      </c>
      <c r="BP207" s="453">
        <v>173538.71829105471</v>
      </c>
      <c r="BQ207" s="132">
        <v>291097.00789473689</v>
      </c>
      <c r="BR207" s="132">
        <v>3345.9426194797343</v>
      </c>
      <c r="BS207" s="132">
        <v>3117.805857411709</v>
      </c>
      <c r="BT207" s="133">
        <v>7.3172215494333656E-2</v>
      </c>
      <c r="BU207" s="133">
        <v>-7.18092366363207E-3</v>
      </c>
      <c r="BV207" s="133">
        <v>0</v>
      </c>
      <c r="BW207" s="132">
        <v>-1947.8191498285621</v>
      </c>
      <c r="BX207" s="453">
        <v>421722.77765385358</v>
      </c>
      <c r="BY207" s="453">
        <v>4828.8559822282023</v>
      </c>
      <c r="BZ207" s="453" t="s">
        <v>1187</v>
      </c>
      <c r="CA207" s="453">
        <v>4847.3882488948684</v>
      </c>
      <c r="CB207" s="133">
        <v>-1.7435968332534246E-2</v>
      </c>
      <c r="CC207" s="132">
        <v>0</v>
      </c>
      <c r="CD207" s="132">
        <v>421722.77765385358</v>
      </c>
      <c r="CE207" s="132">
        <v>0</v>
      </c>
      <c r="CF207" s="132">
        <v>421722.77765385358</v>
      </c>
      <c r="CG207" s="132">
        <f t="shared" si="6"/>
        <v>0</v>
      </c>
      <c r="CH207" s="132">
        <f t="shared" si="7"/>
        <v>0</v>
      </c>
      <c r="CI207" s="132">
        <v>0</v>
      </c>
      <c r="CJ207" s="132">
        <v>0</v>
      </c>
      <c r="CK207" s="132">
        <v>0</v>
      </c>
    </row>
    <row r="208" spans="1:89" ht="15" hidden="1" customHeight="1" x14ac:dyDescent="0.25">
      <c r="A208" s="135">
        <f>VLOOKUP(D208,'DfE No.'!C:E,3,FALSE)</f>
        <v>5</v>
      </c>
      <c r="B208" s="135" t="str">
        <f>VLOOKUP(D208,'Adjusted Factors 19-20'!C:F,4,FALSE)</f>
        <v>Recoupment Academy</v>
      </c>
      <c r="C208" s="135">
        <v>144828</v>
      </c>
      <c r="D208" s="135">
        <v>9352208</v>
      </c>
      <c r="E208" s="134" t="s">
        <v>1281</v>
      </c>
      <c r="F208" s="452">
        <v>96</v>
      </c>
      <c r="G208" s="452">
        <v>96</v>
      </c>
      <c r="H208" s="452">
        <v>0</v>
      </c>
      <c r="I208" s="132">
        <v>266284.80000000005</v>
      </c>
      <c r="J208" s="132">
        <v>0</v>
      </c>
      <c r="K208" s="132">
        <v>0</v>
      </c>
      <c r="L208" s="132">
        <v>5280</v>
      </c>
      <c r="M208" s="132">
        <v>0</v>
      </c>
      <c r="N208" s="132">
        <v>11917.241379310346</v>
      </c>
      <c r="O208" s="132">
        <v>0</v>
      </c>
      <c r="P208" s="132">
        <v>2042.5531914893568</v>
      </c>
      <c r="Q208" s="132">
        <v>245.10638297872279</v>
      </c>
      <c r="R208" s="132">
        <v>1470.6382978723402</v>
      </c>
      <c r="S208" s="132">
        <v>796.59574468085293</v>
      </c>
      <c r="T208" s="132">
        <v>857.87234042553393</v>
      </c>
      <c r="U208" s="132">
        <v>0</v>
      </c>
      <c r="V208" s="132">
        <v>0</v>
      </c>
      <c r="W208" s="132">
        <v>0</v>
      </c>
      <c r="X208" s="132">
        <v>0</v>
      </c>
      <c r="Y208" s="132">
        <v>0</v>
      </c>
      <c r="Z208" s="132">
        <v>0</v>
      </c>
      <c r="AA208" s="132">
        <v>0</v>
      </c>
      <c r="AB208" s="132">
        <v>0</v>
      </c>
      <c r="AC208" s="132">
        <v>0</v>
      </c>
      <c r="AD208" s="132">
        <v>0</v>
      </c>
      <c r="AE208" s="132">
        <v>32703.999999999964</v>
      </c>
      <c r="AF208" s="132">
        <v>0</v>
      </c>
      <c r="AG208" s="132">
        <v>0</v>
      </c>
      <c r="AH208" s="132">
        <v>0</v>
      </c>
      <c r="AI208" s="132">
        <v>110000</v>
      </c>
      <c r="AJ208" s="132">
        <v>0</v>
      </c>
      <c r="AK208" s="132">
        <v>0</v>
      </c>
      <c r="AL208" s="132">
        <v>0</v>
      </c>
      <c r="AM208" s="132">
        <v>3754.1534799999999</v>
      </c>
      <c r="AN208" s="132">
        <v>0</v>
      </c>
      <c r="AO208" s="132">
        <v>0</v>
      </c>
      <c r="AP208" s="132">
        <v>0</v>
      </c>
      <c r="AQ208" s="132">
        <v>0</v>
      </c>
      <c r="AR208" s="132">
        <v>0</v>
      </c>
      <c r="AS208" s="132">
        <v>0</v>
      </c>
      <c r="AT208" s="132">
        <v>0</v>
      </c>
      <c r="AU208" s="132">
        <v>0</v>
      </c>
      <c r="AV208" s="132">
        <v>266284.80000000005</v>
      </c>
      <c r="AW208" s="132">
        <v>55314.007336757117</v>
      </c>
      <c r="AX208" s="132">
        <v>113754.15347999999</v>
      </c>
      <c r="AY208" s="132">
        <v>54008.003668378544</v>
      </c>
      <c r="AZ208" s="453">
        <v>435352.96081675717</v>
      </c>
      <c r="BA208" s="453">
        <v>431598.80733675719</v>
      </c>
      <c r="BB208" s="453">
        <v>3500</v>
      </c>
      <c r="BC208" s="453">
        <v>336000</v>
      </c>
      <c r="BD208" s="453">
        <v>0</v>
      </c>
      <c r="BE208" s="453">
        <v>0</v>
      </c>
      <c r="BF208" s="453">
        <v>435352.96081675717</v>
      </c>
      <c r="BG208" s="453" t="s">
        <v>13</v>
      </c>
      <c r="BH208" s="453" t="s">
        <v>13</v>
      </c>
      <c r="BI208" s="453" t="s">
        <v>13</v>
      </c>
      <c r="BJ208" s="133" t="s">
        <v>13</v>
      </c>
      <c r="BK208" s="454" t="s">
        <v>13</v>
      </c>
      <c r="BL208" s="453">
        <v>435352.96081675717</v>
      </c>
      <c r="BM208" s="132">
        <v>435352.96081675711</v>
      </c>
      <c r="BN208" s="132">
        <v>0</v>
      </c>
      <c r="BO208" s="453">
        <v>339754.15347999998</v>
      </c>
      <c r="BP208" s="453">
        <v>225999.99999999997</v>
      </c>
      <c r="BQ208" s="132">
        <v>321598.80733675719</v>
      </c>
      <c r="BR208" s="132">
        <v>3349.9875764245539</v>
      </c>
      <c r="BS208" s="132">
        <v>3158.1600445783129</v>
      </c>
      <c r="BT208" s="133">
        <v>6.0740282043513241E-2</v>
      </c>
      <c r="BU208" s="133">
        <v>-5.9608872809888717E-3</v>
      </c>
      <c r="BV208" s="133">
        <v>0</v>
      </c>
      <c r="BW208" s="132">
        <v>-1807.2418599411949</v>
      </c>
      <c r="BX208" s="453">
        <v>433545.71895681595</v>
      </c>
      <c r="BY208" s="453">
        <v>4476.9954737168327</v>
      </c>
      <c r="BZ208" s="453" t="s">
        <v>1187</v>
      </c>
      <c r="CA208" s="453">
        <v>4516.1012391334998</v>
      </c>
      <c r="CB208" s="133">
        <v>-2.5657776786693898E-3</v>
      </c>
      <c r="CC208" s="132">
        <v>0</v>
      </c>
      <c r="CD208" s="132">
        <v>433545.71895681595</v>
      </c>
      <c r="CE208" s="132">
        <v>0</v>
      </c>
      <c r="CF208" s="132">
        <v>433545.71895681595</v>
      </c>
      <c r="CG208" s="132">
        <f t="shared" si="6"/>
        <v>0</v>
      </c>
      <c r="CH208" s="132">
        <f t="shared" si="7"/>
        <v>0</v>
      </c>
      <c r="CI208" s="132">
        <v>0</v>
      </c>
      <c r="CJ208" s="132">
        <v>0</v>
      </c>
      <c r="CK208" s="132">
        <v>0</v>
      </c>
    </row>
    <row r="209" spans="1:89" ht="15" hidden="1" customHeight="1" x14ac:dyDescent="0.25">
      <c r="A209" s="135">
        <f>VLOOKUP(D209,'DfE No.'!C:E,3,FALSE)</f>
        <v>442</v>
      </c>
      <c r="B209" s="135" t="str">
        <f>VLOOKUP(D209,'Adjusted Factors 19-20'!C:F,4,FALSE)</f>
        <v>Recoupment Academy</v>
      </c>
      <c r="C209" s="135">
        <v>144218</v>
      </c>
      <c r="D209" s="135">
        <v>9352209</v>
      </c>
      <c r="E209" s="134" t="s">
        <v>1282</v>
      </c>
      <c r="F209" s="452">
        <v>408</v>
      </c>
      <c r="G209" s="452">
        <v>408</v>
      </c>
      <c r="H209" s="452">
        <v>0</v>
      </c>
      <c r="I209" s="132">
        <v>1131710.4000000001</v>
      </c>
      <c r="J209" s="132">
        <v>0</v>
      </c>
      <c r="K209" s="132">
        <v>0</v>
      </c>
      <c r="L209" s="132">
        <v>18039.999999999935</v>
      </c>
      <c r="M209" s="132">
        <v>0</v>
      </c>
      <c r="N209" s="132">
        <v>48501.358313817334</v>
      </c>
      <c r="O209" s="132">
        <v>0</v>
      </c>
      <c r="P209" s="132">
        <v>7399.9999999999982</v>
      </c>
      <c r="Q209" s="132">
        <v>1440.0000000000023</v>
      </c>
      <c r="R209" s="132">
        <v>24840.000000000073</v>
      </c>
      <c r="S209" s="132">
        <v>780.00000000000068</v>
      </c>
      <c r="T209" s="132">
        <v>0</v>
      </c>
      <c r="U209" s="132">
        <v>0</v>
      </c>
      <c r="V209" s="132">
        <v>0</v>
      </c>
      <c r="W209" s="132">
        <v>0</v>
      </c>
      <c r="X209" s="132">
        <v>0</v>
      </c>
      <c r="Y209" s="132">
        <v>0</v>
      </c>
      <c r="Z209" s="132">
        <v>0</v>
      </c>
      <c r="AA209" s="132">
        <v>0</v>
      </c>
      <c r="AB209" s="132">
        <v>5387.6923076922985</v>
      </c>
      <c r="AC209" s="132">
        <v>0</v>
      </c>
      <c r="AD209" s="132">
        <v>0</v>
      </c>
      <c r="AE209" s="132">
        <v>142649.68421052644</v>
      </c>
      <c r="AF209" s="132">
        <v>0</v>
      </c>
      <c r="AG209" s="132">
        <v>0</v>
      </c>
      <c r="AH209" s="132">
        <v>0</v>
      </c>
      <c r="AI209" s="132">
        <v>110000</v>
      </c>
      <c r="AJ209" s="132">
        <v>0</v>
      </c>
      <c r="AK209" s="132">
        <v>0</v>
      </c>
      <c r="AL209" s="132">
        <v>0</v>
      </c>
      <c r="AM209" s="132">
        <v>5387.0744199999999</v>
      </c>
      <c r="AN209" s="132">
        <v>0</v>
      </c>
      <c r="AO209" s="132">
        <v>0</v>
      </c>
      <c r="AP209" s="132">
        <v>0</v>
      </c>
      <c r="AQ209" s="132">
        <v>0</v>
      </c>
      <c r="AR209" s="132">
        <v>0</v>
      </c>
      <c r="AS209" s="132">
        <v>0</v>
      </c>
      <c r="AT209" s="132">
        <v>0</v>
      </c>
      <c r="AU209" s="132">
        <v>0</v>
      </c>
      <c r="AV209" s="132">
        <v>1131710.4000000001</v>
      </c>
      <c r="AW209" s="132">
        <v>249038.73483203608</v>
      </c>
      <c r="AX209" s="132">
        <v>115387.07442</v>
      </c>
      <c r="AY209" s="132">
        <v>203149.36336743511</v>
      </c>
      <c r="AZ209" s="453">
        <v>1496136.2092520362</v>
      </c>
      <c r="BA209" s="453">
        <v>1490749.1348320362</v>
      </c>
      <c r="BB209" s="453">
        <v>3500</v>
      </c>
      <c r="BC209" s="453">
        <v>1428000</v>
      </c>
      <c r="BD209" s="453">
        <v>0</v>
      </c>
      <c r="BE209" s="453">
        <v>0</v>
      </c>
      <c r="BF209" s="453">
        <v>1496136.2092520362</v>
      </c>
      <c r="BG209" s="453" t="s">
        <v>13</v>
      </c>
      <c r="BH209" s="453" t="s">
        <v>13</v>
      </c>
      <c r="BI209" s="453" t="s">
        <v>13</v>
      </c>
      <c r="BJ209" s="133" t="s">
        <v>13</v>
      </c>
      <c r="BK209" s="454" t="s">
        <v>13</v>
      </c>
      <c r="BL209" s="453">
        <v>1496136.2092520362</v>
      </c>
      <c r="BM209" s="132">
        <v>1496136.2092520362</v>
      </c>
      <c r="BN209" s="132">
        <v>0</v>
      </c>
      <c r="BO209" s="453">
        <v>1433387.07442</v>
      </c>
      <c r="BP209" s="453">
        <v>1318000</v>
      </c>
      <c r="BQ209" s="132">
        <v>1380749.1348320362</v>
      </c>
      <c r="BR209" s="132">
        <v>3384.1890559608732</v>
      </c>
      <c r="BS209" s="132">
        <v>3261.9130560283684</v>
      </c>
      <c r="BT209" s="133">
        <v>3.7485977655512794E-2</v>
      </c>
      <c r="BU209" s="133">
        <v>-3.6787726349723554E-3</v>
      </c>
      <c r="BV209" s="133">
        <v>0</v>
      </c>
      <c r="BW209" s="132">
        <v>-4895.9332871758934</v>
      </c>
      <c r="BX209" s="453">
        <v>1491240.2759648603</v>
      </c>
      <c r="BY209" s="453">
        <v>3641.7970626099518</v>
      </c>
      <c r="BZ209" s="453" t="s">
        <v>1187</v>
      </c>
      <c r="CA209" s="453">
        <v>3655.0006763844617</v>
      </c>
      <c r="CB209" s="133">
        <v>3.4115648910646446E-2</v>
      </c>
      <c r="CC209" s="132">
        <v>0</v>
      </c>
      <c r="CD209" s="132">
        <v>1491240.2759648603</v>
      </c>
      <c r="CE209" s="132">
        <v>0</v>
      </c>
      <c r="CF209" s="132">
        <v>1491240.2759648603</v>
      </c>
      <c r="CG209" s="132">
        <f t="shared" si="6"/>
        <v>0</v>
      </c>
      <c r="CH209" s="132">
        <f t="shared" si="7"/>
        <v>0</v>
      </c>
      <c r="CI209" s="132">
        <v>0</v>
      </c>
      <c r="CJ209" s="132">
        <v>0</v>
      </c>
      <c r="CK209" s="132">
        <v>0</v>
      </c>
    </row>
    <row r="210" spans="1:89" ht="15" hidden="1" customHeight="1" x14ac:dyDescent="0.25">
      <c r="A210" s="135">
        <f>VLOOKUP(D210,'DfE No.'!C:E,3,FALSE)</f>
        <v>521</v>
      </c>
      <c r="B210" s="135" t="str">
        <f>VLOOKUP(D210,'Adjusted Factors 19-20'!C:F,4,FALSE)</f>
        <v>Recoupment Academy</v>
      </c>
      <c r="C210" s="135">
        <v>145031</v>
      </c>
      <c r="D210" s="135">
        <v>9352210</v>
      </c>
      <c r="E210" s="134" t="s">
        <v>1413</v>
      </c>
      <c r="F210" s="452">
        <v>49.5</v>
      </c>
      <c r="G210" s="452">
        <v>49.5</v>
      </c>
      <c r="H210" s="452">
        <v>0</v>
      </c>
      <c r="I210" s="132">
        <v>137303.1</v>
      </c>
      <c r="J210" s="132">
        <v>0</v>
      </c>
      <c r="K210" s="132">
        <v>0</v>
      </c>
      <c r="L210" s="132">
        <v>0</v>
      </c>
      <c r="M210" s="132">
        <v>0</v>
      </c>
      <c r="N210" s="132">
        <v>0</v>
      </c>
      <c r="O210" s="132">
        <v>0</v>
      </c>
      <c r="P210" s="132">
        <v>0</v>
      </c>
      <c r="Q210" s="132">
        <v>0</v>
      </c>
      <c r="R210" s="132">
        <v>0</v>
      </c>
      <c r="S210" s="132">
        <v>0</v>
      </c>
      <c r="T210" s="132">
        <v>0</v>
      </c>
      <c r="U210" s="132">
        <v>0</v>
      </c>
      <c r="V210" s="132">
        <v>0</v>
      </c>
      <c r="W210" s="132">
        <v>0</v>
      </c>
      <c r="X210" s="132">
        <v>0</v>
      </c>
      <c r="Y210" s="132">
        <v>0</v>
      </c>
      <c r="Z210" s="132">
        <v>0</v>
      </c>
      <c r="AA210" s="132">
        <v>0</v>
      </c>
      <c r="AB210" s="132">
        <v>2317.4999999999995</v>
      </c>
      <c r="AC210" s="132">
        <v>0</v>
      </c>
      <c r="AD210" s="132">
        <v>0</v>
      </c>
      <c r="AE210" s="132">
        <v>6323.625</v>
      </c>
      <c r="AF210" s="132">
        <v>0</v>
      </c>
      <c r="AG210" s="132">
        <v>0</v>
      </c>
      <c r="AH210" s="132">
        <v>0</v>
      </c>
      <c r="AI210" s="132">
        <v>110000</v>
      </c>
      <c r="AJ210" s="132">
        <v>0</v>
      </c>
      <c r="AK210" s="132">
        <v>0</v>
      </c>
      <c r="AL210" s="132">
        <v>0</v>
      </c>
      <c r="AM210" s="132">
        <v>16830.234679999998</v>
      </c>
      <c r="AN210" s="132">
        <v>0</v>
      </c>
      <c r="AO210" s="132">
        <v>0</v>
      </c>
      <c r="AP210" s="132">
        <v>0</v>
      </c>
      <c r="AQ210" s="132">
        <v>0</v>
      </c>
      <c r="AR210" s="132">
        <v>0</v>
      </c>
      <c r="AS210" s="132">
        <v>0</v>
      </c>
      <c r="AT210" s="132">
        <v>0</v>
      </c>
      <c r="AU210" s="132">
        <v>0</v>
      </c>
      <c r="AV210" s="132">
        <v>137303.1</v>
      </c>
      <c r="AW210" s="132">
        <v>8641.125</v>
      </c>
      <c r="AX210" s="132">
        <v>126830.23467999999</v>
      </c>
      <c r="AY210" s="132">
        <v>16322.625</v>
      </c>
      <c r="AZ210" s="453">
        <v>272774.45967999997</v>
      </c>
      <c r="BA210" s="453">
        <v>255944.22499999998</v>
      </c>
      <c r="BB210" s="453">
        <v>3500</v>
      </c>
      <c r="BC210" s="453">
        <v>173250</v>
      </c>
      <c r="BD210" s="453">
        <v>0</v>
      </c>
      <c r="BE210" s="453">
        <v>0</v>
      </c>
      <c r="BF210" s="453">
        <v>272774.45967999997</v>
      </c>
      <c r="BG210" s="453" t="s">
        <v>13</v>
      </c>
      <c r="BH210" s="453" t="s">
        <v>13</v>
      </c>
      <c r="BI210" s="453" t="s">
        <v>13</v>
      </c>
      <c r="BJ210" s="133" t="s">
        <v>13</v>
      </c>
      <c r="BK210" s="454" t="s">
        <v>13</v>
      </c>
      <c r="BL210" s="453">
        <v>272774.45967999997</v>
      </c>
      <c r="BM210" s="132">
        <v>272774.45967999997</v>
      </c>
      <c r="BN210" s="132">
        <v>0</v>
      </c>
      <c r="BO210" s="453">
        <v>190080.23467999999</v>
      </c>
      <c r="BP210" s="453">
        <v>63250</v>
      </c>
      <c r="BQ210" s="132">
        <v>145944.22499999998</v>
      </c>
      <c r="BR210" s="132">
        <v>2948.3681818181813</v>
      </c>
      <c r="BS210" s="132">
        <v>5232.2332441537865</v>
      </c>
      <c r="BT210" s="133">
        <v>-0.43649909240714224</v>
      </c>
      <c r="BU210" s="133">
        <v>0.42149909240714223</v>
      </c>
      <c r="BV210" s="133">
        <v>0</v>
      </c>
      <c r="BW210" s="132">
        <v>109166.38740182827</v>
      </c>
      <c r="BX210" s="453">
        <v>381940.84708182822</v>
      </c>
      <c r="BY210" s="453">
        <v>7375.9719677137018</v>
      </c>
      <c r="BZ210" s="453" t="s">
        <v>1187</v>
      </c>
      <c r="CA210" s="453">
        <v>7715.9767087238024</v>
      </c>
      <c r="CB210" s="133">
        <v>-0.33218552801625512</v>
      </c>
      <c r="CC210" s="132">
        <v>0</v>
      </c>
      <c r="CD210" s="132">
        <v>381940.84708182822</v>
      </c>
      <c r="CE210" s="132">
        <v>0</v>
      </c>
      <c r="CF210" s="132">
        <v>381940.84708182822</v>
      </c>
      <c r="CG210" s="132">
        <f t="shared" si="6"/>
        <v>0</v>
      </c>
      <c r="CH210" s="132">
        <f t="shared" si="7"/>
        <v>0</v>
      </c>
      <c r="CI210" s="132">
        <v>0</v>
      </c>
      <c r="CJ210" s="132">
        <v>0</v>
      </c>
      <c r="CK210" s="132">
        <v>0</v>
      </c>
    </row>
    <row r="211" spans="1:89" ht="15" hidden="1" customHeight="1" x14ac:dyDescent="0.25">
      <c r="A211" s="135">
        <f>VLOOKUP(D211,'DfE No.'!C:E,3,FALSE)</f>
        <v>274</v>
      </c>
      <c r="B211" s="135" t="str">
        <f>VLOOKUP(D211,'Adjusted Factors 19-20'!C:F,4,FALSE)</f>
        <v>Recoupment Academy</v>
      </c>
      <c r="C211" s="135">
        <v>145118</v>
      </c>
      <c r="D211" s="135">
        <v>9352211</v>
      </c>
      <c r="E211" s="134" t="s">
        <v>1283</v>
      </c>
      <c r="F211" s="452">
        <v>338</v>
      </c>
      <c r="G211" s="452">
        <v>338</v>
      </c>
      <c r="H211" s="452">
        <v>0</v>
      </c>
      <c r="I211" s="132">
        <v>937544.4</v>
      </c>
      <c r="J211" s="132">
        <v>0</v>
      </c>
      <c r="K211" s="132">
        <v>0</v>
      </c>
      <c r="L211" s="132">
        <v>36520.000000000029</v>
      </c>
      <c r="M211" s="132">
        <v>0</v>
      </c>
      <c r="N211" s="132">
        <v>82770.697674418596</v>
      </c>
      <c r="O211" s="132">
        <v>0</v>
      </c>
      <c r="P211" s="132">
        <v>400.00000000000011</v>
      </c>
      <c r="Q211" s="132">
        <v>3120.0000000000032</v>
      </c>
      <c r="R211" s="132">
        <v>28080.000000000029</v>
      </c>
      <c r="S211" s="132">
        <v>79169.999999999956</v>
      </c>
      <c r="T211" s="132">
        <v>6300.0000000000045</v>
      </c>
      <c r="U211" s="132">
        <v>0</v>
      </c>
      <c r="V211" s="132">
        <v>0</v>
      </c>
      <c r="W211" s="132">
        <v>0</v>
      </c>
      <c r="X211" s="132">
        <v>0</v>
      </c>
      <c r="Y211" s="132">
        <v>0</v>
      </c>
      <c r="Z211" s="132">
        <v>0</v>
      </c>
      <c r="AA211" s="132">
        <v>0</v>
      </c>
      <c r="AB211" s="132">
        <v>22828.852459016471</v>
      </c>
      <c r="AC211" s="132">
        <v>0</v>
      </c>
      <c r="AD211" s="132">
        <v>0</v>
      </c>
      <c r="AE211" s="132">
        <v>152226.03389830509</v>
      </c>
      <c r="AF211" s="132">
        <v>0</v>
      </c>
      <c r="AG211" s="132">
        <v>0</v>
      </c>
      <c r="AH211" s="132">
        <v>0</v>
      </c>
      <c r="AI211" s="132">
        <v>110000</v>
      </c>
      <c r="AJ211" s="132">
        <v>0</v>
      </c>
      <c r="AK211" s="132">
        <v>0</v>
      </c>
      <c r="AL211" s="132">
        <v>0</v>
      </c>
      <c r="AM211" s="132">
        <v>9623.4585999999999</v>
      </c>
      <c r="AN211" s="132">
        <v>0</v>
      </c>
      <c r="AO211" s="132">
        <v>0</v>
      </c>
      <c r="AP211" s="132">
        <v>0</v>
      </c>
      <c r="AQ211" s="132">
        <v>0</v>
      </c>
      <c r="AR211" s="132">
        <v>0</v>
      </c>
      <c r="AS211" s="132">
        <v>0</v>
      </c>
      <c r="AT211" s="132">
        <v>0</v>
      </c>
      <c r="AU211" s="132">
        <v>0</v>
      </c>
      <c r="AV211" s="132">
        <v>937544.4</v>
      </c>
      <c r="AW211" s="132">
        <v>411415.5840317402</v>
      </c>
      <c r="AX211" s="132">
        <v>119623.4586</v>
      </c>
      <c r="AY211" s="132">
        <v>280405.38273551443</v>
      </c>
      <c r="AZ211" s="453">
        <v>1468583.4426317401</v>
      </c>
      <c r="BA211" s="453">
        <v>1458959.9840317401</v>
      </c>
      <c r="BB211" s="453">
        <v>3500</v>
      </c>
      <c r="BC211" s="453">
        <v>1183000</v>
      </c>
      <c r="BD211" s="453">
        <v>0</v>
      </c>
      <c r="BE211" s="453">
        <v>0</v>
      </c>
      <c r="BF211" s="453">
        <v>1468583.4426317401</v>
      </c>
      <c r="BG211" s="453" t="s">
        <v>13</v>
      </c>
      <c r="BH211" s="453" t="s">
        <v>13</v>
      </c>
      <c r="BI211" s="453" t="s">
        <v>13</v>
      </c>
      <c r="BJ211" s="133" t="s">
        <v>13</v>
      </c>
      <c r="BK211" s="454" t="s">
        <v>13</v>
      </c>
      <c r="BL211" s="453">
        <v>1468583.4426317401</v>
      </c>
      <c r="BM211" s="132">
        <v>1468583.4426317404</v>
      </c>
      <c r="BN211" s="132">
        <v>0</v>
      </c>
      <c r="BO211" s="453">
        <v>1192623.4586</v>
      </c>
      <c r="BP211" s="453">
        <v>1073000</v>
      </c>
      <c r="BQ211" s="132">
        <v>1348959.9840317401</v>
      </c>
      <c r="BR211" s="132">
        <v>3991.005869916391</v>
      </c>
      <c r="BS211" s="132">
        <v>4209.0706081743874</v>
      </c>
      <c r="BT211" s="133">
        <v>-5.1808287044293196E-2</v>
      </c>
      <c r="BU211" s="133">
        <v>3.6808287044293196E-2</v>
      </c>
      <c r="BV211" s="133">
        <v>0</v>
      </c>
      <c r="BW211" s="132">
        <v>52365.893547758635</v>
      </c>
      <c r="BX211" s="453">
        <v>1520949.3361794988</v>
      </c>
      <c r="BY211" s="453">
        <v>4471.3783360340203</v>
      </c>
      <c r="BZ211" s="453" t="s">
        <v>1187</v>
      </c>
      <c r="CA211" s="453">
        <v>4499.850107039937</v>
      </c>
      <c r="CB211" s="133">
        <v>-7.631680105561145E-3</v>
      </c>
      <c r="CC211" s="132">
        <v>0</v>
      </c>
      <c r="CD211" s="132">
        <v>1520949.3361794988</v>
      </c>
      <c r="CE211" s="132">
        <v>0</v>
      </c>
      <c r="CF211" s="132">
        <v>1520949.3361794988</v>
      </c>
      <c r="CG211" s="132">
        <f t="shared" si="6"/>
        <v>0</v>
      </c>
      <c r="CH211" s="132">
        <f t="shared" si="7"/>
        <v>0</v>
      </c>
      <c r="CI211" s="132">
        <v>0</v>
      </c>
      <c r="CJ211" s="132">
        <v>0</v>
      </c>
      <c r="CK211" s="132">
        <v>0</v>
      </c>
    </row>
    <row r="212" spans="1:89" ht="15" hidden="1" customHeight="1" x14ac:dyDescent="0.25">
      <c r="A212" s="135">
        <f>VLOOKUP(D212,'DfE No.'!C:E,3,FALSE)</f>
        <v>464</v>
      </c>
      <c r="B212" s="135" t="str">
        <f>VLOOKUP(D212,'Adjusted Factors 19-20'!C:F,4,FALSE)</f>
        <v>Recoupment Academy</v>
      </c>
      <c r="C212" s="135">
        <v>145234</v>
      </c>
      <c r="D212" s="135">
        <v>9352212</v>
      </c>
      <c r="E212" s="134" t="s">
        <v>1414</v>
      </c>
      <c r="F212" s="452">
        <v>161</v>
      </c>
      <c r="G212" s="452">
        <v>161</v>
      </c>
      <c r="H212" s="452">
        <v>0</v>
      </c>
      <c r="I212" s="132">
        <v>446581.80000000005</v>
      </c>
      <c r="J212" s="132">
        <v>0</v>
      </c>
      <c r="K212" s="132">
        <v>0</v>
      </c>
      <c r="L212" s="132">
        <v>5279.9999999999982</v>
      </c>
      <c r="M212" s="132">
        <v>0</v>
      </c>
      <c r="N212" s="132">
        <v>12420</v>
      </c>
      <c r="O212" s="132">
        <v>0</v>
      </c>
      <c r="P212" s="132">
        <v>199.99999999999994</v>
      </c>
      <c r="Q212" s="132">
        <v>0</v>
      </c>
      <c r="R212" s="132">
        <v>359.99999999999989</v>
      </c>
      <c r="S212" s="132">
        <v>0</v>
      </c>
      <c r="T212" s="132">
        <v>0</v>
      </c>
      <c r="U212" s="132">
        <v>0</v>
      </c>
      <c r="V212" s="132">
        <v>0</v>
      </c>
      <c r="W212" s="132">
        <v>0</v>
      </c>
      <c r="X212" s="132">
        <v>0</v>
      </c>
      <c r="Y212" s="132">
        <v>0</v>
      </c>
      <c r="Z212" s="132">
        <v>0</v>
      </c>
      <c r="AA212" s="132">
        <v>0</v>
      </c>
      <c r="AB212" s="132">
        <v>596.5107913669068</v>
      </c>
      <c r="AC212" s="132">
        <v>0</v>
      </c>
      <c r="AD212" s="132">
        <v>0</v>
      </c>
      <c r="AE212" s="132">
        <v>50078.000000000073</v>
      </c>
      <c r="AF212" s="132">
        <v>0</v>
      </c>
      <c r="AG212" s="132">
        <v>0</v>
      </c>
      <c r="AH212" s="132">
        <v>0</v>
      </c>
      <c r="AI212" s="132">
        <v>110000</v>
      </c>
      <c r="AJ212" s="132">
        <v>0</v>
      </c>
      <c r="AK212" s="132">
        <v>0</v>
      </c>
      <c r="AL212" s="132">
        <v>0</v>
      </c>
      <c r="AM212" s="132">
        <v>17905.439999999999</v>
      </c>
      <c r="AN212" s="132">
        <v>0</v>
      </c>
      <c r="AO212" s="132">
        <v>0</v>
      </c>
      <c r="AP212" s="132">
        <v>0</v>
      </c>
      <c r="AQ212" s="132">
        <v>0</v>
      </c>
      <c r="AR212" s="132">
        <v>0</v>
      </c>
      <c r="AS212" s="132">
        <v>0</v>
      </c>
      <c r="AT212" s="132">
        <v>0</v>
      </c>
      <c r="AU212" s="132">
        <v>0</v>
      </c>
      <c r="AV212" s="132">
        <v>446581.80000000005</v>
      </c>
      <c r="AW212" s="132">
        <v>68934.510791366978</v>
      </c>
      <c r="AX212" s="132">
        <v>127905.44</v>
      </c>
      <c r="AY212" s="132">
        <v>69207.000000000073</v>
      </c>
      <c r="AZ212" s="453">
        <v>643421.75079136703</v>
      </c>
      <c r="BA212" s="453">
        <v>625516.31079136708</v>
      </c>
      <c r="BB212" s="453">
        <v>3500</v>
      </c>
      <c r="BC212" s="453">
        <v>563500</v>
      </c>
      <c r="BD212" s="453">
        <v>0</v>
      </c>
      <c r="BE212" s="453">
        <v>0</v>
      </c>
      <c r="BF212" s="453">
        <v>643421.75079136703</v>
      </c>
      <c r="BG212" s="453" t="s">
        <v>13</v>
      </c>
      <c r="BH212" s="453" t="s">
        <v>13</v>
      </c>
      <c r="BI212" s="453" t="s">
        <v>13</v>
      </c>
      <c r="BJ212" s="133" t="s">
        <v>13</v>
      </c>
      <c r="BK212" s="454" t="s">
        <v>13</v>
      </c>
      <c r="BL212" s="453">
        <v>643421.75079136703</v>
      </c>
      <c r="BM212" s="132">
        <v>643421.75079136703</v>
      </c>
      <c r="BN212" s="132">
        <v>0</v>
      </c>
      <c r="BO212" s="453">
        <v>581405.43999999994</v>
      </c>
      <c r="BP212" s="453">
        <v>453499.99999999994</v>
      </c>
      <c r="BQ212" s="132">
        <v>515516.31079136702</v>
      </c>
      <c r="BR212" s="132">
        <v>3201.9646633004163</v>
      </c>
      <c r="BS212" s="132">
        <v>3024.7073870786517</v>
      </c>
      <c r="BT212" s="133">
        <v>5.8603115454736517E-2</v>
      </c>
      <c r="BU212" s="133">
        <v>-5.7511515223161135E-3</v>
      </c>
      <c r="BV212" s="133">
        <v>0</v>
      </c>
      <c r="BW212" s="132">
        <v>-2800.6836294950676</v>
      </c>
      <c r="BX212" s="453">
        <v>640621.06716187194</v>
      </c>
      <c r="BY212" s="453">
        <v>3867.7989264712546</v>
      </c>
      <c r="BZ212" s="453" t="s">
        <v>1187</v>
      </c>
      <c r="CA212" s="453">
        <v>3979.0128395147326</v>
      </c>
      <c r="CB212" s="133">
        <v>6.3590976584526171E-2</v>
      </c>
      <c r="CC212" s="132">
        <v>0</v>
      </c>
      <c r="CD212" s="132">
        <v>640621.06716187194</v>
      </c>
      <c r="CE212" s="132">
        <v>0</v>
      </c>
      <c r="CF212" s="132">
        <v>640621.06716187194</v>
      </c>
      <c r="CG212" s="132">
        <f t="shared" si="6"/>
        <v>0</v>
      </c>
      <c r="CH212" s="132">
        <f t="shared" si="7"/>
        <v>0</v>
      </c>
      <c r="CI212" s="132">
        <v>0</v>
      </c>
      <c r="CJ212" s="132">
        <v>0</v>
      </c>
      <c r="CK212" s="132">
        <v>0</v>
      </c>
    </row>
    <row r="213" spans="1:89" ht="15" hidden="1" customHeight="1" x14ac:dyDescent="0.25">
      <c r="A213" s="135">
        <f>VLOOKUP(D213,'DfE No.'!C:E,3,FALSE)</f>
        <v>496</v>
      </c>
      <c r="B213" s="135" t="str">
        <f>VLOOKUP(D213,'Adjusted Factors 19-20'!C:F,4,FALSE)</f>
        <v>Recoupment Academy</v>
      </c>
      <c r="C213" s="135">
        <v>145237</v>
      </c>
      <c r="D213" s="135">
        <v>9352213</v>
      </c>
      <c r="E213" s="134" t="s">
        <v>1415</v>
      </c>
      <c r="F213" s="452">
        <v>182</v>
      </c>
      <c r="G213" s="452">
        <v>182</v>
      </c>
      <c r="H213" s="452">
        <v>0</v>
      </c>
      <c r="I213" s="132">
        <v>504831.60000000003</v>
      </c>
      <c r="J213" s="132">
        <v>0</v>
      </c>
      <c r="K213" s="132">
        <v>0</v>
      </c>
      <c r="L213" s="132">
        <v>3959.9999999999959</v>
      </c>
      <c r="M213" s="132">
        <v>0</v>
      </c>
      <c r="N213" s="132">
        <v>8276.21052631579</v>
      </c>
      <c r="O213" s="132">
        <v>0</v>
      </c>
      <c r="P213" s="132">
        <v>0</v>
      </c>
      <c r="Q213" s="132">
        <v>0</v>
      </c>
      <c r="R213" s="132">
        <v>359.99999999999966</v>
      </c>
      <c r="S213" s="132">
        <v>0</v>
      </c>
      <c r="T213" s="132">
        <v>0</v>
      </c>
      <c r="U213" s="132">
        <v>0</v>
      </c>
      <c r="V213" s="132">
        <v>0</v>
      </c>
      <c r="W213" s="132">
        <v>0</v>
      </c>
      <c r="X213" s="132">
        <v>0</v>
      </c>
      <c r="Y213" s="132">
        <v>0</v>
      </c>
      <c r="Z213" s="132">
        <v>0</v>
      </c>
      <c r="AA213" s="132">
        <v>0</v>
      </c>
      <c r="AB213" s="132">
        <v>0</v>
      </c>
      <c r="AC213" s="132">
        <v>0</v>
      </c>
      <c r="AD213" s="132">
        <v>0</v>
      </c>
      <c r="AE213" s="132">
        <v>56867.464968152846</v>
      </c>
      <c r="AF213" s="132">
        <v>0</v>
      </c>
      <c r="AG213" s="132">
        <v>0</v>
      </c>
      <c r="AH213" s="132">
        <v>0</v>
      </c>
      <c r="AI213" s="132">
        <v>110000</v>
      </c>
      <c r="AJ213" s="132">
        <v>0</v>
      </c>
      <c r="AK213" s="132">
        <v>0</v>
      </c>
      <c r="AL213" s="132">
        <v>1000</v>
      </c>
      <c r="AM213" s="132">
        <v>8930.32798</v>
      </c>
      <c r="AN213" s="132">
        <v>0</v>
      </c>
      <c r="AO213" s="132">
        <v>0</v>
      </c>
      <c r="AP213" s="132">
        <v>0</v>
      </c>
      <c r="AQ213" s="132">
        <v>0</v>
      </c>
      <c r="AR213" s="132">
        <v>0</v>
      </c>
      <c r="AS213" s="132">
        <v>0</v>
      </c>
      <c r="AT213" s="132">
        <v>0</v>
      </c>
      <c r="AU213" s="132">
        <v>0</v>
      </c>
      <c r="AV213" s="132">
        <v>504831.60000000003</v>
      </c>
      <c r="AW213" s="132">
        <v>69463.675494468625</v>
      </c>
      <c r="AX213" s="132">
        <v>119930.32798</v>
      </c>
      <c r="AY213" s="132">
        <v>73164.570231310732</v>
      </c>
      <c r="AZ213" s="453">
        <v>694225.60347446869</v>
      </c>
      <c r="BA213" s="453">
        <v>684295.27549446875</v>
      </c>
      <c r="BB213" s="453">
        <v>3500</v>
      </c>
      <c r="BC213" s="453">
        <v>637000</v>
      </c>
      <c r="BD213" s="453">
        <v>0</v>
      </c>
      <c r="BE213" s="453">
        <v>0</v>
      </c>
      <c r="BF213" s="453">
        <v>694225.60347446869</v>
      </c>
      <c r="BG213" s="453" t="s">
        <v>13</v>
      </c>
      <c r="BH213" s="453" t="s">
        <v>13</v>
      </c>
      <c r="BI213" s="453" t="s">
        <v>13</v>
      </c>
      <c r="BJ213" s="133" t="s">
        <v>13</v>
      </c>
      <c r="BK213" s="454" t="s">
        <v>13</v>
      </c>
      <c r="BL213" s="453">
        <v>694225.60347446869</v>
      </c>
      <c r="BM213" s="132">
        <v>694225.60347446869</v>
      </c>
      <c r="BN213" s="132">
        <v>0</v>
      </c>
      <c r="BO213" s="453">
        <v>646930.32797999994</v>
      </c>
      <c r="BP213" s="453">
        <v>528000</v>
      </c>
      <c r="BQ213" s="132">
        <v>575295.27549446875</v>
      </c>
      <c r="BR213" s="132">
        <v>3160.9630521674108</v>
      </c>
      <c r="BS213" s="132">
        <v>3010.6417137566141</v>
      </c>
      <c r="BT213" s="133">
        <v>4.9929999217086823E-2</v>
      </c>
      <c r="BU213" s="133">
        <v>-4.8999953121670143E-3</v>
      </c>
      <c r="BV213" s="133">
        <v>0</v>
      </c>
      <c r="BW213" s="132">
        <v>-2684.8877116919812</v>
      </c>
      <c r="BX213" s="453">
        <v>691540.71576277667</v>
      </c>
      <c r="BY213" s="453">
        <v>3745.1120207844874</v>
      </c>
      <c r="BZ213" s="453" t="s">
        <v>1187</v>
      </c>
      <c r="CA213" s="453">
        <v>3799.674262432839</v>
      </c>
      <c r="CB213" s="133">
        <v>4.4186244078246562E-2</v>
      </c>
      <c r="CC213" s="132">
        <v>0</v>
      </c>
      <c r="CD213" s="132">
        <v>691540.71576277667</v>
      </c>
      <c r="CE213" s="132">
        <v>0</v>
      </c>
      <c r="CF213" s="132">
        <v>691540.71576277667</v>
      </c>
      <c r="CG213" s="132">
        <f t="shared" si="6"/>
        <v>0</v>
      </c>
      <c r="CH213" s="132">
        <f t="shared" si="7"/>
        <v>0</v>
      </c>
      <c r="CI213" s="132">
        <v>0</v>
      </c>
      <c r="CJ213" s="132">
        <v>0</v>
      </c>
      <c r="CK213" s="132">
        <v>0</v>
      </c>
    </row>
    <row r="214" spans="1:89" ht="15" hidden="1" customHeight="1" x14ac:dyDescent="0.25">
      <c r="A214" s="135">
        <f>VLOOKUP(D214,'DfE No.'!C:E,3,FALSE)</f>
        <v>413</v>
      </c>
      <c r="B214" s="135" t="str">
        <f>VLOOKUP(D214,'Adjusted Factors 19-20'!C:F,4,FALSE)</f>
        <v>Recoupment Academy</v>
      </c>
      <c r="C214" s="135">
        <v>145476</v>
      </c>
      <c r="D214" s="135">
        <v>9352214</v>
      </c>
      <c r="E214" s="134" t="s">
        <v>1416</v>
      </c>
      <c r="F214" s="452">
        <v>280</v>
      </c>
      <c r="G214" s="452">
        <v>280</v>
      </c>
      <c r="H214" s="452">
        <v>0</v>
      </c>
      <c r="I214" s="132">
        <v>776664</v>
      </c>
      <c r="J214" s="132">
        <v>0</v>
      </c>
      <c r="K214" s="132">
        <v>0</v>
      </c>
      <c r="L214" s="132">
        <v>18480</v>
      </c>
      <c r="M214" s="132">
        <v>0</v>
      </c>
      <c r="N214" s="132">
        <v>43200</v>
      </c>
      <c r="O214" s="132">
        <v>0</v>
      </c>
      <c r="P214" s="132">
        <v>6824.3727598566238</v>
      </c>
      <c r="Q214" s="132">
        <v>0</v>
      </c>
      <c r="R214" s="132">
        <v>722.58064516129059</v>
      </c>
      <c r="S214" s="132">
        <v>0</v>
      </c>
      <c r="T214" s="132">
        <v>0</v>
      </c>
      <c r="U214" s="132">
        <v>0</v>
      </c>
      <c r="V214" s="132">
        <v>0</v>
      </c>
      <c r="W214" s="132">
        <v>0</v>
      </c>
      <c r="X214" s="132">
        <v>0</v>
      </c>
      <c r="Y214" s="132">
        <v>0</v>
      </c>
      <c r="Z214" s="132">
        <v>0</v>
      </c>
      <c r="AA214" s="132">
        <v>0</v>
      </c>
      <c r="AB214" s="132">
        <v>15956.557377049176</v>
      </c>
      <c r="AC214" s="132">
        <v>0</v>
      </c>
      <c r="AD214" s="132">
        <v>0</v>
      </c>
      <c r="AE214" s="132">
        <v>126104.40677966105</v>
      </c>
      <c r="AF214" s="132">
        <v>0</v>
      </c>
      <c r="AG214" s="132">
        <v>0</v>
      </c>
      <c r="AH214" s="132">
        <v>0</v>
      </c>
      <c r="AI214" s="132">
        <v>110000</v>
      </c>
      <c r="AJ214" s="132">
        <v>0</v>
      </c>
      <c r="AK214" s="132">
        <v>0</v>
      </c>
      <c r="AL214" s="132">
        <v>0</v>
      </c>
      <c r="AM214" s="132">
        <v>26214.248900000002</v>
      </c>
      <c r="AN214" s="132">
        <v>0</v>
      </c>
      <c r="AO214" s="132">
        <v>0</v>
      </c>
      <c r="AP214" s="132">
        <v>0</v>
      </c>
      <c r="AQ214" s="132">
        <v>0</v>
      </c>
      <c r="AR214" s="132">
        <v>0</v>
      </c>
      <c r="AS214" s="132">
        <v>0</v>
      </c>
      <c r="AT214" s="132">
        <v>0</v>
      </c>
      <c r="AU214" s="132">
        <v>0</v>
      </c>
      <c r="AV214" s="132">
        <v>776664</v>
      </c>
      <c r="AW214" s="132">
        <v>211287.91756172813</v>
      </c>
      <c r="AX214" s="132">
        <v>136214.24890000001</v>
      </c>
      <c r="AY214" s="132">
        <v>170716.88348217</v>
      </c>
      <c r="AZ214" s="453">
        <v>1124166.166461728</v>
      </c>
      <c r="BA214" s="453">
        <v>1097951.917561728</v>
      </c>
      <c r="BB214" s="453">
        <v>3500</v>
      </c>
      <c r="BC214" s="453">
        <v>980000</v>
      </c>
      <c r="BD214" s="453">
        <v>0</v>
      </c>
      <c r="BE214" s="453">
        <v>0</v>
      </c>
      <c r="BF214" s="453">
        <v>1124166.166461728</v>
      </c>
      <c r="BG214" s="453" t="s">
        <v>13</v>
      </c>
      <c r="BH214" s="453" t="s">
        <v>13</v>
      </c>
      <c r="BI214" s="453" t="s">
        <v>13</v>
      </c>
      <c r="BJ214" s="133" t="s">
        <v>13</v>
      </c>
      <c r="BK214" s="454" t="s">
        <v>13</v>
      </c>
      <c r="BL214" s="453">
        <v>1124166.166461728</v>
      </c>
      <c r="BM214" s="132">
        <v>1124166.1664617283</v>
      </c>
      <c r="BN214" s="132">
        <v>0</v>
      </c>
      <c r="BO214" s="453">
        <v>1006214.2489</v>
      </c>
      <c r="BP214" s="453">
        <v>870000</v>
      </c>
      <c r="BQ214" s="132">
        <v>987951.91756172804</v>
      </c>
      <c r="BR214" s="132">
        <v>3528.3997055776003</v>
      </c>
      <c r="BS214" s="132">
        <v>3386.2439562962968</v>
      </c>
      <c r="BT214" s="133">
        <v>4.1980362642503273E-2</v>
      </c>
      <c r="BU214" s="133">
        <v>-4.1198394427561366E-3</v>
      </c>
      <c r="BV214" s="133">
        <v>0</v>
      </c>
      <c r="BW214" s="132">
        <v>-3906.2187959043399</v>
      </c>
      <c r="BX214" s="453">
        <v>1120259.9476658236</v>
      </c>
      <c r="BY214" s="453">
        <v>3907.3060670207988</v>
      </c>
      <c r="BZ214" s="453" t="s">
        <v>1187</v>
      </c>
      <c r="CA214" s="453">
        <v>4000.9283845207988</v>
      </c>
      <c r="CB214" s="133">
        <v>2.8873046423530058E-2</v>
      </c>
      <c r="CC214" s="132">
        <v>0</v>
      </c>
      <c r="CD214" s="132">
        <v>1120259.9476658236</v>
      </c>
      <c r="CE214" s="132">
        <v>0</v>
      </c>
      <c r="CF214" s="132">
        <v>1120259.9476658236</v>
      </c>
      <c r="CG214" s="132">
        <f t="shared" si="6"/>
        <v>0</v>
      </c>
      <c r="CH214" s="132">
        <f t="shared" si="7"/>
        <v>0</v>
      </c>
      <c r="CI214" s="132">
        <v>0</v>
      </c>
      <c r="CJ214" s="132">
        <v>0</v>
      </c>
      <c r="CK214" s="132">
        <v>0</v>
      </c>
    </row>
    <row r="215" spans="1:89" ht="15" hidden="1" customHeight="1" x14ac:dyDescent="0.25">
      <c r="A215" s="135">
        <f>VLOOKUP(D215,'DfE No.'!C:E,3,FALSE)</f>
        <v>68</v>
      </c>
      <c r="B215" s="135" t="str">
        <f>VLOOKUP(D215,'Adjusted Factors 19-20'!C:F,4,FALSE)</f>
        <v>Recoupment Academy</v>
      </c>
      <c r="C215" s="135">
        <v>145559</v>
      </c>
      <c r="D215" s="135">
        <v>9352215</v>
      </c>
      <c r="E215" s="134" t="s">
        <v>176</v>
      </c>
      <c r="F215" s="452">
        <v>506</v>
      </c>
      <c r="G215" s="452">
        <v>506</v>
      </c>
      <c r="H215" s="452">
        <v>0</v>
      </c>
      <c r="I215" s="132">
        <v>1403542.8</v>
      </c>
      <c r="J215" s="132">
        <v>0</v>
      </c>
      <c r="K215" s="132">
        <v>0</v>
      </c>
      <c r="L215" s="132">
        <v>87999.999999999898</v>
      </c>
      <c r="M215" s="132">
        <v>0</v>
      </c>
      <c r="N215" s="132">
        <v>143667.85714285713</v>
      </c>
      <c r="O215" s="132">
        <v>0</v>
      </c>
      <c r="P215" s="132">
        <v>2204.3564356435663</v>
      </c>
      <c r="Q215" s="132">
        <v>6733.3069306930629</v>
      </c>
      <c r="R215" s="132">
        <v>4689.2673267326654</v>
      </c>
      <c r="S215" s="132">
        <v>390.77227722772267</v>
      </c>
      <c r="T215" s="132">
        <v>116991.20792079218</v>
      </c>
      <c r="U215" s="132">
        <v>82963.960396039562</v>
      </c>
      <c r="V215" s="132">
        <v>0</v>
      </c>
      <c r="W215" s="132">
        <v>0</v>
      </c>
      <c r="X215" s="132">
        <v>0</v>
      </c>
      <c r="Y215" s="132">
        <v>0</v>
      </c>
      <c r="Z215" s="132">
        <v>0</v>
      </c>
      <c r="AA215" s="132">
        <v>0</v>
      </c>
      <c r="AB215" s="132">
        <v>7155.7894736842072</v>
      </c>
      <c r="AC215" s="132">
        <v>0</v>
      </c>
      <c r="AD215" s="132">
        <v>0</v>
      </c>
      <c r="AE215" s="132">
        <v>193924.5</v>
      </c>
      <c r="AF215" s="132">
        <v>0</v>
      </c>
      <c r="AG215" s="132">
        <v>0</v>
      </c>
      <c r="AH215" s="132">
        <v>0</v>
      </c>
      <c r="AI215" s="132">
        <v>110000</v>
      </c>
      <c r="AJ215" s="132">
        <v>0</v>
      </c>
      <c r="AK215" s="132">
        <v>0</v>
      </c>
      <c r="AL215" s="132">
        <v>1000</v>
      </c>
      <c r="AM215" s="132">
        <v>31796.18806</v>
      </c>
      <c r="AN215" s="132">
        <v>0</v>
      </c>
      <c r="AO215" s="132">
        <v>0</v>
      </c>
      <c r="AP215" s="132">
        <v>0</v>
      </c>
      <c r="AQ215" s="132">
        <v>0</v>
      </c>
      <c r="AR215" s="132">
        <v>0</v>
      </c>
      <c r="AS215" s="132">
        <v>0</v>
      </c>
      <c r="AT215" s="132">
        <v>0</v>
      </c>
      <c r="AU215" s="132">
        <v>0</v>
      </c>
      <c r="AV215" s="132">
        <v>1403542.8</v>
      </c>
      <c r="AW215" s="132">
        <v>646721.01790366997</v>
      </c>
      <c r="AX215" s="132">
        <v>142796.18806000001</v>
      </c>
      <c r="AY215" s="132">
        <v>426743.86421499291</v>
      </c>
      <c r="AZ215" s="453">
        <v>2193060.0059636701</v>
      </c>
      <c r="BA215" s="453">
        <v>2160263.81790367</v>
      </c>
      <c r="BB215" s="453">
        <v>3500</v>
      </c>
      <c r="BC215" s="453">
        <v>1771000</v>
      </c>
      <c r="BD215" s="453">
        <v>0</v>
      </c>
      <c r="BE215" s="453">
        <v>0</v>
      </c>
      <c r="BF215" s="453">
        <v>2193060.0059636701</v>
      </c>
      <c r="BG215" s="453" t="s">
        <v>13</v>
      </c>
      <c r="BH215" s="453" t="s">
        <v>13</v>
      </c>
      <c r="BI215" s="453" t="s">
        <v>13</v>
      </c>
      <c r="BJ215" s="133" t="s">
        <v>13</v>
      </c>
      <c r="BK215" s="454" t="s">
        <v>13</v>
      </c>
      <c r="BL215" s="453">
        <v>2193060.0059636701</v>
      </c>
      <c r="BM215" s="132">
        <v>2193060.0059636701</v>
      </c>
      <c r="BN215" s="132">
        <v>0</v>
      </c>
      <c r="BO215" s="453">
        <v>1803796.1880600001</v>
      </c>
      <c r="BP215" s="453">
        <v>1662000</v>
      </c>
      <c r="BQ215" s="132">
        <v>2051263.81790367</v>
      </c>
      <c r="BR215" s="132">
        <v>4053.8810630507314</v>
      </c>
      <c r="BS215" s="132">
        <v>4278.6784048192776</v>
      </c>
      <c r="BT215" s="133">
        <v>-5.2538966591961271E-2</v>
      </c>
      <c r="BU215" s="133">
        <v>3.7538966591961272E-2</v>
      </c>
      <c r="BV215" s="133">
        <v>0</v>
      </c>
      <c r="BW215" s="132">
        <v>81272.285842306053</v>
      </c>
      <c r="BX215" s="453">
        <v>2274332.2918059761</v>
      </c>
      <c r="BY215" s="453">
        <v>4429.9132485098344</v>
      </c>
      <c r="BZ215" s="453" t="s">
        <v>1187</v>
      </c>
      <c r="CA215" s="453">
        <v>4494.727849418925</v>
      </c>
      <c r="CB215" s="133">
        <v>-1.4753818994590495E-2</v>
      </c>
      <c r="CC215" s="132">
        <v>0</v>
      </c>
      <c r="CD215" s="132">
        <v>2274332.2918059761</v>
      </c>
      <c r="CE215" s="132">
        <v>0</v>
      </c>
      <c r="CF215" s="132">
        <v>2274332.2918059761</v>
      </c>
      <c r="CG215" s="132">
        <f t="shared" si="6"/>
        <v>0</v>
      </c>
      <c r="CH215" s="132">
        <f t="shared" si="7"/>
        <v>0</v>
      </c>
      <c r="CI215" s="132">
        <v>0</v>
      </c>
      <c r="CJ215" s="132">
        <v>180593.70000000019</v>
      </c>
      <c r="CK215" s="132">
        <v>13772</v>
      </c>
    </row>
    <row r="216" spans="1:89" ht="15" hidden="1" customHeight="1" x14ac:dyDescent="0.25">
      <c r="A216" s="135">
        <f>VLOOKUP(D216,'DfE No.'!C:E,3,FALSE)</f>
        <v>476</v>
      </c>
      <c r="B216" s="135" t="str">
        <f>VLOOKUP(D216,'Adjusted Factors 19-20'!C:F,4,FALSE)</f>
        <v>Recoupment Academy</v>
      </c>
      <c r="C216" s="135">
        <v>145277</v>
      </c>
      <c r="D216" s="135">
        <v>9352216</v>
      </c>
      <c r="E216" s="134" t="s">
        <v>1417</v>
      </c>
      <c r="F216" s="452">
        <v>228</v>
      </c>
      <c r="G216" s="452">
        <v>228</v>
      </c>
      <c r="H216" s="452">
        <v>0</v>
      </c>
      <c r="I216" s="132">
        <v>632426.4</v>
      </c>
      <c r="J216" s="132">
        <v>0</v>
      </c>
      <c r="K216" s="132">
        <v>0</v>
      </c>
      <c r="L216" s="132">
        <v>8359.9999999999964</v>
      </c>
      <c r="M216" s="132">
        <v>0</v>
      </c>
      <c r="N216" s="132">
        <v>15837.012448132777</v>
      </c>
      <c r="O216" s="132">
        <v>0</v>
      </c>
      <c r="P216" s="132">
        <v>199.99999999999991</v>
      </c>
      <c r="Q216" s="132">
        <v>0</v>
      </c>
      <c r="R216" s="132">
        <v>1799.9999999999993</v>
      </c>
      <c r="S216" s="132">
        <v>0</v>
      </c>
      <c r="T216" s="132">
        <v>0</v>
      </c>
      <c r="U216" s="132">
        <v>0</v>
      </c>
      <c r="V216" s="132">
        <v>0</v>
      </c>
      <c r="W216" s="132">
        <v>0</v>
      </c>
      <c r="X216" s="132">
        <v>0</v>
      </c>
      <c r="Y216" s="132">
        <v>0</v>
      </c>
      <c r="Z216" s="132">
        <v>0</v>
      </c>
      <c r="AA216" s="132">
        <v>0</v>
      </c>
      <c r="AB216" s="132">
        <v>4744.242424242424</v>
      </c>
      <c r="AC216" s="132">
        <v>0</v>
      </c>
      <c r="AD216" s="132">
        <v>0</v>
      </c>
      <c r="AE216" s="132">
        <v>90405.114754098424</v>
      </c>
      <c r="AF216" s="132">
        <v>0</v>
      </c>
      <c r="AG216" s="132">
        <v>0</v>
      </c>
      <c r="AH216" s="132">
        <v>0</v>
      </c>
      <c r="AI216" s="132">
        <v>110000</v>
      </c>
      <c r="AJ216" s="132">
        <v>0</v>
      </c>
      <c r="AK216" s="132">
        <v>0</v>
      </c>
      <c r="AL216" s="132">
        <v>0</v>
      </c>
      <c r="AM216" s="132">
        <v>16830.234679999998</v>
      </c>
      <c r="AN216" s="132">
        <v>0</v>
      </c>
      <c r="AO216" s="132">
        <v>0</v>
      </c>
      <c r="AP216" s="132">
        <v>0</v>
      </c>
      <c r="AQ216" s="132">
        <v>0</v>
      </c>
      <c r="AR216" s="132">
        <v>0</v>
      </c>
      <c r="AS216" s="132">
        <v>0</v>
      </c>
      <c r="AT216" s="132">
        <v>0</v>
      </c>
      <c r="AU216" s="132">
        <v>0</v>
      </c>
      <c r="AV216" s="132">
        <v>632426.4</v>
      </c>
      <c r="AW216" s="132">
        <v>121346.36962647362</v>
      </c>
      <c r="AX216" s="132">
        <v>126830.23467999999</v>
      </c>
      <c r="AY216" s="132">
        <v>113502.62097816481</v>
      </c>
      <c r="AZ216" s="453">
        <v>880603.00430647365</v>
      </c>
      <c r="BA216" s="453">
        <v>863772.76962647366</v>
      </c>
      <c r="BB216" s="453">
        <v>3500</v>
      </c>
      <c r="BC216" s="453">
        <v>798000</v>
      </c>
      <c r="BD216" s="453">
        <v>0</v>
      </c>
      <c r="BE216" s="453">
        <v>0</v>
      </c>
      <c r="BF216" s="453">
        <v>880603.00430647365</v>
      </c>
      <c r="BG216" s="453" t="s">
        <v>13</v>
      </c>
      <c r="BH216" s="453" t="s">
        <v>13</v>
      </c>
      <c r="BI216" s="453" t="s">
        <v>13</v>
      </c>
      <c r="BJ216" s="133" t="s">
        <v>13</v>
      </c>
      <c r="BK216" s="454" t="s">
        <v>13</v>
      </c>
      <c r="BL216" s="453">
        <v>880603.00430647365</v>
      </c>
      <c r="BM216" s="132">
        <v>880603.00430647365</v>
      </c>
      <c r="BN216" s="132">
        <v>0</v>
      </c>
      <c r="BO216" s="453">
        <v>814830.23467999999</v>
      </c>
      <c r="BP216" s="453">
        <v>688000</v>
      </c>
      <c r="BQ216" s="132">
        <v>753772.76962647366</v>
      </c>
      <c r="BR216" s="132">
        <v>3306.0209194143581</v>
      </c>
      <c r="BS216" s="132">
        <v>3101.1652531250002</v>
      </c>
      <c r="BT216" s="133">
        <v>6.6057642714437037E-2</v>
      </c>
      <c r="BU216" s="133">
        <v>-6.4827187003595214E-3</v>
      </c>
      <c r="BV216" s="133">
        <v>0</v>
      </c>
      <c r="BW216" s="132">
        <v>-4583.7078912892021</v>
      </c>
      <c r="BX216" s="453">
        <v>876019.29641518451</v>
      </c>
      <c r="BY216" s="453">
        <v>3768.3730777858968</v>
      </c>
      <c r="BZ216" s="453" t="s">
        <v>1187</v>
      </c>
      <c r="CA216" s="453">
        <v>3842.1898965578266</v>
      </c>
      <c r="CB216" s="133">
        <v>6.8705658292090854E-2</v>
      </c>
      <c r="CC216" s="132">
        <v>0</v>
      </c>
      <c r="CD216" s="132">
        <v>876019.29641518451</v>
      </c>
      <c r="CE216" s="132">
        <v>0</v>
      </c>
      <c r="CF216" s="132">
        <v>876019.29641518451</v>
      </c>
      <c r="CG216" s="132">
        <f t="shared" si="6"/>
        <v>0</v>
      </c>
      <c r="CH216" s="132">
        <f t="shared" si="7"/>
        <v>0</v>
      </c>
      <c r="CI216" s="132">
        <v>0</v>
      </c>
      <c r="CJ216" s="132">
        <v>0</v>
      </c>
      <c r="CK216" s="132">
        <v>0</v>
      </c>
    </row>
    <row r="217" spans="1:89" ht="15" hidden="1" customHeight="1" x14ac:dyDescent="0.25">
      <c r="A217" s="135">
        <f>VLOOKUP(D217,'DfE No.'!C:E,3,FALSE)</f>
        <v>269</v>
      </c>
      <c r="B217" s="135" t="str">
        <f>VLOOKUP(D217,'Adjusted Factors 19-20'!C:F,4,FALSE)</f>
        <v>Recoupment Academy</v>
      </c>
      <c r="C217" s="135">
        <v>145851</v>
      </c>
      <c r="D217" s="135">
        <v>9352217</v>
      </c>
      <c r="E217" s="134" t="s">
        <v>1418</v>
      </c>
      <c r="F217" s="452">
        <v>371</v>
      </c>
      <c r="G217" s="452">
        <v>371</v>
      </c>
      <c r="H217" s="452">
        <v>0</v>
      </c>
      <c r="I217" s="132">
        <v>1029079.8</v>
      </c>
      <c r="J217" s="132">
        <v>0</v>
      </c>
      <c r="K217" s="132">
        <v>0</v>
      </c>
      <c r="L217" s="132">
        <v>38719.999999999956</v>
      </c>
      <c r="M217" s="132">
        <v>0</v>
      </c>
      <c r="N217" s="132">
        <v>72079.999999999985</v>
      </c>
      <c r="O217" s="132">
        <v>0</v>
      </c>
      <c r="P217" s="132">
        <v>600.00000000000023</v>
      </c>
      <c r="Q217" s="132">
        <v>8159.9999999999982</v>
      </c>
      <c r="R217" s="132">
        <v>31320.000000000015</v>
      </c>
      <c r="S217" s="132">
        <v>55770</v>
      </c>
      <c r="T217" s="132">
        <v>7139.9999999999982</v>
      </c>
      <c r="U217" s="132">
        <v>0</v>
      </c>
      <c r="V217" s="132">
        <v>0</v>
      </c>
      <c r="W217" s="132">
        <v>0</v>
      </c>
      <c r="X217" s="132">
        <v>0</v>
      </c>
      <c r="Y217" s="132">
        <v>0</v>
      </c>
      <c r="Z217" s="132">
        <v>0</v>
      </c>
      <c r="AA217" s="132">
        <v>0</v>
      </c>
      <c r="AB217" s="132">
        <v>10614.722222222232</v>
      </c>
      <c r="AC217" s="132">
        <v>0</v>
      </c>
      <c r="AD217" s="132">
        <v>0</v>
      </c>
      <c r="AE217" s="132">
        <v>214620.00000000017</v>
      </c>
      <c r="AF217" s="132">
        <v>0</v>
      </c>
      <c r="AG217" s="132">
        <v>0</v>
      </c>
      <c r="AH217" s="132">
        <v>0</v>
      </c>
      <c r="AI217" s="132">
        <v>110000</v>
      </c>
      <c r="AJ217" s="132">
        <v>0</v>
      </c>
      <c r="AK217" s="132">
        <v>0</v>
      </c>
      <c r="AL217" s="132">
        <v>0</v>
      </c>
      <c r="AM217" s="132">
        <v>454.70823999999999</v>
      </c>
      <c r="AN217" s="132">
        <v>0</v>
      </c>
      <c r="AO217" s="132">
        <v>0</v>
      </c>
      <c r="AP217" s="132">
        <v>0</v>
      </c>
      <c r="AQ217" s="132">
        <v>0</v>
      </c>
      <c r="AR217" s="132">
        <v>0</v>
      </c>
      <c r="AS217" s="132">
        <v>0</v>
      </c>
      <c r="AT217" s="132">
        <v>0</v>
      </c>
      <c r="AU217" s="132">
        <v>0</v>
      </c>
      <c r="AV217" s="132">
        <v>1029079.8</v>
      </c>
      <c r="AW217" s="132">
        <v>439024.72222222236</v>
      </c>
      <c r="AX217" s="132">
        <v>110454.70824000001</v>
      </c>
      <c r="AY217" s="132">
        <v>331514.00000000012</v>
      </c>
      <c r="AZ217" s="453">
        <v>1578559.2304622224</v>
      </c>
      <c r="BA217" s="453">
        <v>1578104.5222222223</v>
      </c>
      <c r="BB217" s="453">
        <v>3500</v>
      </c>
      <c r="BC217" s="453">
        <v>1298500</v>
      </c>
      <c r="BD217" s="453">
        <v>0</v>
      </c>
      <c r="BE217" s="453">
        <v>0</v>
      </c>
      <c r="BF217" s="453">
        <v>1578559.2304622224</v>
      </c>
      <c r="BG217" s="453" t="s">
        <v>13</v>
      </c>
      <c r="BH217" s="453" t="s">
        <v>13</v>
      </c>
      <c r="BI217" s="453" t="s">
        <v>13</v>
      </c>
      <c r="BJ217" s="133" t="s">
        <v>13</v>
      </c>
      <c r="BK217" s="454" t="s">
        <v>13</v>
      </c>
      <c r="BL217" s="453">
        <v>1578559.2304622224</v>
      </c>
      <c r="BM217" s="132">
        <v>1578559.2304622226</v>
      </c>
      <c r="BN217" s="132">
        <v>0</v>
      </c>
      <c r="BO217" s="453">
        <v>1298954.7082400001</v>
      </c>
      <c r="BP217" s="453">
        <v>1188500</v>
      </c>
      <c r="BQ217" s="132">
        <v>1468104.5222222223</v>
      </c>
      <c r="BR217" s="132">
        <v>3957.1550464210845</v>
      </c>
      <c r="BS217" s="132">
        <v>4018.0391538461536</v>
      </c>
      <c r="BT217" s="133">
        <v>-1.5152691423325095E-2</v>
      </c>
      <c r="BU217" s="133">
        <v>1.526914233250954E-4</v>
      </c>
      <c r="BV217" s="133">
        <v>0</v>
      </c>
      <c r="BW217" s="132">
        <v>227.61596354676726</v>
      </c>
      <c r="BX217" s="453">
        <v>1578786.8464257692</v>
      </c>
      <c r="BY217" s="453">
        <v>4254.2645234117763</v>
      </c>
      <c r="BZ217" s="453" t="s">
        <v>1187</v>
      </c>
      <c r="CA217" s="453">
        <v>4255.4901520910216</v>
      </c>
      <c r="CB217" s="133">
        <v>-2.8783647328274986E-2</v>
      </c>
      <c r="CC217" s="132">
        <v>0</v>
      </c>
      <c r="CD217" s="132">
        <v>1578786.8464257692</v>
      </c>
      <c r="CE217" s="132">
        <v>0</v>
      </c>
      <c r="CF217" s="132">
        <v>1578786.8464257692</v>
      </c>
      <c r="CG217" s="132">
        <f t="shared" si="6"/>
        <v>0</v>
      </c>
      <c r="CH217" s="132">
        <f t="shared" si="7"/>
        <v>0</v>
      </c>
      <c r="CI217" s="132">
        <v>0</v>
      </c>
      <c r="CJ217" s="132">
        <v>446575.57999999996</v>
      </c>
      <c r="CK217" s="132">
        <v>37478.9</v>
      </c>
    </row>
    <row r="218" spans="1:89" ht="15" hidden="1" customHeight="1" x14ac:dyDescent="0.25">
      <c r="A218" s="135">
        <f>VLOOKUP(D218,'DfE No.'!C:E,3,FALSE)</f>
        <v>425</v>
      </c>
      <c r="B218" s="135" t="str">
        <f>VLOOKUP(D218,'Adjusted Factors 19-20'!C:F,4,FALSE)</f>
        <v>Recoupment Academy</v>
      </c>
      <c r="C218" s="135">
        <v>145698</v>
      </c>
      <c r="D218" s="135">
        <v>9352220</v>
      </c>
      <c r="E218" s="134" t="s">
        <v>1419</v>
      </c>
      <c r="F218" s="452">
        <v>403</v>
      </c>
      <c r="G218" s="452">
        <v>403</v>
      </c>
      <c r="H218" s="452">
        <v>0</v>
      </c>
      <c r="I218" s="132">
        <v>1117841.4000000001</v>
      </c>
      <c r="J218" s="132">
        <v>0</v>
      </c>
      <c r="K218" s="132">
        <v>0</v>
      </c>
      <c r="L218" s="132">
        <v>13639.999999999995</v>
      </c>
      <c r="M218" s="132">
        <v>0</v>
      </c>
      <c r="N218" s="132">
        <v>30785.268292682926</v>
      </c>
      <c r="O218" s="132">
        <v>0</v>
      </c>
      <c r="P218" s="132">
        <v>1600.000000000002</v>
      </c>
      <c r="Q218" s="132">
        <v>0</v>
      </c>
      <c r="R218" s="132">
        <v>0</v>
      </c>
      <c r="S218" s="132">
        <v>0</v>
      </c>
      <c r="T218" s="132">
        <v>0</v>
      </c>
      <c r="U218" s="132">
        <v>0</v>
      </c>
      <c r="V218" s="132">
        <v>0</v>
      </c>
      <c r="W218" s="132">
        <v>0</v>
      </c>
      <c r="X218" s="132">
        <v>0</v>
      </c>
      <c r="Y218" s="132">
        <v>0</v>
      </c>
      <c r="Z218" s="132">
        <v>0</v>
      </c>
      <c r="AA218" s="132">
        <v>0</v>
      </c>
      <c r="AB218" s="132">
        <v>8301.8000000000011</v>
      </c>
      <c r="AC218" s="132">
        <v>0</v>
      </c>
      <c r="AD218" s="132">
        <v>0</v>
      </c>
      <c r="AE218" s="132">
        <v>139762.33633633619</v>
      </c>
      <c r="AF218" s="132">
        <v>0</v>
      </c>
      <c r="AG218" s="132">
        <v>0</v>
      </c>
      <c r="AH218" s="132">
        <v>0</v>
      </c>
      <c r="AI218" s="132">
        <v>110000</v>
      </c>
      <c r="AJ218" s="132">
        <v>0</v>
      </c>
      <c r="AK218" s="132">
        <v>0</v>
      </c>
      <c r="AL218" s="132">
        <v>0</v>
      </c>
      <c r="AM218" s="132">
        <v>3271.5446400000001</v>
      </c>
      <c r="AN218" s="132">
        <v>0</v>
      </c>
      <c r="AO218" s="132">
        <v>0</v>
      </c>
      <c r="AP218" s="132">
        <v>0</v>
      </c>
      <c r="AQ218" s="132">
        <v>0</v>
      </c>
      <c r="AR218" s="132">
        <v>0</v>
      </c>
      <c r="AS218" s="132">
        <v>0</v>
      </c>
      <c r="AT218" s="132">
        <v>0</v>
      </c>
      <c r="AU218" s="132">
        <v>0</v>
      </c>
      <c r="AV218" s="132">
        <v>1117841.4000000001</v>
      </c>
      <c r="AW218" s="132">
        <v>194089.40462901912</v>
      </c>
      <c r="AX218" s="132">
        <v>113271.54464000001</v>
      </c>
      <c r="AY218" s="132">
        <v>172773.97048267766</v>
      </c>
      <c r="AZ218" s="453">
        <v>1425202.3492690192</v>
      </c>
      <c r="BA218" s="453">
        <v>1421930.8046290192</v>
      </c>
      <c r="BB218" s="453">
        <v>3500</v>
      </c>
      <c r="BC218" s="453">
        <v>1410500</v>
      </c>
      <c r="BD218" s="453">
        <v>0</v>
      </c>
      <c r="BE218" s="453">
        <v>0</v>
      </c>
      <c r="BF218" s="453">
        <v>1425202.3492690192</v>
      </c>
      <c r="BG218" s="453" t="s">
        <v>13</v>
      </c>
      <c r="BH218" s="453" t="s">
        <v>13</v>
      </c>
      <c r="BI218" s="453" t="s">
        <v>13</v>
      </c>
      <c r="BJ218" s="133" t="s">
        <v>13</v>
      </c>
      <c r="BK218" s="454" t="s">
        <v>13</v>
      </c>
      <c r="BL218" s="453">
        <v>1425202.3492690192</v>
      </c>
      <c r="BM218" s="132">
        <v>1425202.3492690192</v>
      </c>
      <c r="BN218" s="132">
        <v>0</v>
      </c>
      <c r="BO218" s="453">
        <v>1413771.54464</v>
      </c>
      <c r="BP218" s="453">
        <v>1300500</v>
      </c>
      <c r="BQ218" s="132">
        <v>1311930.8046290192</v>
      </c>
      <c r="BR218" s="132">
        <v>3255.4114258784598</v>
      </c>
      <c r="BS218" s="132">
        <v>3171.5376533007334</v>
      </c>
      <c r="BT218" s="133">
        <v>2.6445775439694359E-2</v>
      </c>
      <c r="BU218" s="133">
        <v>-2.595316998057917E-3</v>
      </c>
      <c r="BV218" s="133">
        <v>0</v>
      </c>
      <c r="BW218" s="132">
        <v>-3317.1516693816202</v>
      </c>
      <c r="BX218" s="453">
        <v>1421885.1975996376</v>
      </c>
      <c r="BY218" s="453">
        <v>3520.1331338948821</v>
      </c>
      <c r="BZ218" s="453" t="s">
        <v>1187</v>
      </c>
      <c r="CA218" s="453">
        <v>3528.2511106690758</v>
      </c>
      <c r="CB218" s="133">
        <v>-2.1099394836339158E-3</v>
      </c>
      <c r="CC218" s="132">
        <v>0</v>
      </c>
      <c r="CD218" s="132">
        <v>1421885.1975996376</v>
      </c>
      <c r="CE218" s="132">
        <v>0</v>
      </c>
      <c r="CF218" s="132">
        <v>1421885.1975996376</v>
      </c>
      <c r="CG218" s="132">
        <f t="shared" si="6"/>
        <v>0</v>
      </c>
      <c r="CH218" s="132">
        <f t="shared" si="7"/>
        <v>0</v>
      </c>
      <c r="CI218" s="132">
        <v>0</v>
      </c>
      <c r="CJ218" s="132">
        <v>-41336.629999999888</v>
      </c>
      <c r="CK218" s="132">
        <v>7374.25</v>
      </c>
    </row>
    <row r="219" spans="1:89" ht="15" hidden="1" customHeight="1" x14ac:dyDescent="0.25">
      <c r="A219" s="135">
        <f>VLOOKUP(D219,'DfE No.'!C:E,3,FALSE)</f>
        <v>328</v>
      </c>
      <c r="B219" s="135" t="str">
        <f>VLOOKUP(D219,'Adjusted Factors 19-20'!C:F,4,FALSE)</f>
        <v>Recoupment Academy</v>
      </c>
      <c r="C219" s="135">
        <v>145979</v>
      </c>
      <c r="D219" s="135">
        <v>9352221</v>
      </c>
      <c r="E219" s="134" t="s">
        <v>1420</v>
      </c>
      <c r="F219" s="452">
        <v>30</v>
      </c>
      <c r="G219" s="452">
        <v>30</v>
      </c>
      <c r="H219" s="452">
        <v>0</v>
      </c>
      <c r="I219" s="132">
        <v>83214</v>
      </c>
      <c r="J219" s="132">
        <v>0</v>
      </c>
      <c r="K219" s="132">
        <v>0</v>
      </c>
      <c r="L219" s="132">
        <v>439.99999999999949</v>
      </c>
      <c r="M219" s="132">
        <v>0</v>
      </c>
      <c r="N219" s="132">
        <v>1542.8571428571427</v>
      </c>
      <c r="O219" s="132">
        <v>0</v>
      </c>
      <c r="P219" s="132">
        <v>199.99999999999977</v>
      </c>
      <c r="Q219" s="132">
        <v>0</v>
      </c>
      <c r="R219" s="132">
        <v>720.00000000000034</v>
      </c>
      <c r="S219" s="132">
        <v>780.00000000000034</v>
      </c>
      <c r="T219" s="132">
        <v>419.99999999999955</v>
      </c>
      <c r="U219" s="132">
        <v>0</v>
      </c>
      <c r="V219" s="132">
        <v>0</v>
      </c>
      <c r="W219" s="132">
        <v>0</v>
      </c>
      <c r="X219" s="132">
        <v>0</v>
      </c>
      <c r="Y219" s="132">
        <v>0</v>
      </c>
      <c r="Z219" s="132">
        <v>0</v>
      </c>
      <c r="AA219" s="132">
        <v>0</v>
      </c>
      <c r="AB219" s="132">
        <v>594.23076923076974</v>
      </c>
      <c r="AC219" s="132">
        <v>0</v>
      </c>
      <c r="AD219" s="132">
        <v>0</v>
      </c>
      <c r="AE219" s="132">
        <v>12775.000000000011</v>
      </c>
      <c r="AF219" s="132">
        <v>0</v>
      </c>
      <c r="AG219" s="132">
        <v>0</v>
      </c>
      <c r="AH219" s="132">
        <v>0</v>
      </c>
      <c r="AI219" s="132">
        <v>110000</v>
      </c>
      <c r="AJ219" s="132">
        <v>0</v>
      </c>
      <c r="AK219" s="132">
        <v>0</v>
      </c>
      <c r="AL219" s="132">
        <v>0</v>
      </c>
      <c r="AM219" s="132">
        <v>872.48140000000001</v>
      </c>
      <c r="AN219" s="132">
        <v>0</v>
      </c>
      <c r="AO219" s="132">
        <v>0</v>
      </c>
      <c r="AP219" s="132">
        <v>0</v>
      </c>
      <c r="AQ219" s="132">
        <v>0</v>
      </c>
      <c r="AR219" s="132">
        <v>0</v>
      </c>
      <c r="AS219" s="132">
        <v>0</v>
      </c>
      <c r="AT219" s="132">
        <v>0</v>
      </c>
      <c r="AU219" s="132">
        <v>0</v>
      </c>
      <c r="AV219" s="132">
        <v>83214</v>
      </c>
      <c r="AW219" s="132">
        <v>17472.087912087925</v>
      </c>
      <c r="AX219" s="132">
        <v>110872.4814</v>
      </c>
      <c r="AY219" s="132">
        <v>24825.428571428583</v>
      </c>
      <c r="AZ219" s="453">
        <v>211558.56931208793</v>
      </c>
      <c r="BA219" s="453">
        <v>210686.08791208794</v>
      </c>
      <c r="BB219" s="453">
        <v>3500</v>
      </c>
      <c r="BC219" s="453">
        <v>105000</v>
      </c>
      <c r="BD219" s="453">
        <v>0</v>
      </c>
      <c r="BE219" s="453">
        <v>0</v>
      </c>
      <c r="BF219" s="453">
        <v>211558.56931208793</v>
      </c>
      <c r="BG219" s="453" t="s">
        <v>13</v>
      </c>
      <c r="BH219" s="453" t="s">
        <v>13</v>
      </c>
      <c r="BI219" s="453" t="s">
        <v>13</v>
      </c>
      <c r="BJ219" s="133" t="s">
        <v>13</v>
      </c>
      <c r="BK219" s="454" t="s">
        <v>13</v>
      </c>
      <c r="BL219" s="453">
        <v>211558.56931208793</v>
      </c>
      <c r="BM219" s="132">
        <v>211558.56931208793</v>
      </c>
      <c r="BN219" s="132">
        <v>0</v>
      </c>
      <c r="BO219" s="453">
        <v>105872.4814</v>
      </c>
      <c r="BP219" s="453">
        <v>-4999.9999999999955</v>
      </c>
      <c r="BQ219" s="132">
        <v>100686.08791208793</v>
      </c>
      <c r="BR219" s="132">
        <v>3356.2029304029306</v>
      </c>
      <c r="BS219" s="132">
        <v>3292.482144999999</v>
      </c>
      <c r="BT219" s="133">
        <v>1.935341866612662E-2</v>
      </c>
      <c r="BU219" s="133">
        <v>-1.8992922536632678E-3</v>
      </c>
      <c r="BV219" s="133">
        <v>0</v>
      </c>
      <c r="BW219" s="132">
        <v>-187.60157499969355</v>
      </c>
      <c r="BX219" s="453">
        <v>211370.96773708824</v>
      </c>
      <c r="BY219" s="453">
        <v>7016.6162112362754</v>
      </c>
      <c r="BZ219" s="453" t="s">
        <v>1187</v>
      </c>
      <c r="CA219" s="453">
        <v>7045.6989245696077</v>
      </c>
      <c r="CB219" s="133">
        <v>-0.2212884897842311</v>
      </c>
      <c r="CC219" s="132">
        <v>0</v>
      </c>
      <c r="CD219" s="132">
        <v>211370.96773708824</v>
      </c>
      <c r="CE219" s="132">
        <v>0</v>
      </c>
      <c r="CF219" s="132">
        <v>211370.96773708824</v>
      </c>
      <c r="CG219" s="132">
        <f t="shared" si="6"/>
        <v>0</v>
      </c>
      <c r="CH219" s="132">
        <f t="shared" si="7"/>
        <v>0</v>
      </c>
      <c r="CI219" s="132">
        <v>0</v>
      </c>
      <c r="CJ219" s="132">
        <v>54601.119999999995</v>
      </c>
      <c r="CK219" s="132">
        <v>26540</v>
      </c>
    </row>
    <row r="220" spans="1:89" ht="15" hidden="1" customHeight="1" x14ac:dyDescent="0.25">
      <c r="A220" s="135">
        <f>VLOOKUP(D220,'DfE No.'!C:E,3,FALSE)</f>
        <v>481</v>
      </c>
      <c r="B220" s="135" t="str">
        <f>VLOOKUP(D220,'Adjusted Factors 19-20'!C:F,4,FALSE)</f>
        <v>Recoupment Academy</v>
      </c>
      <c r="C220" s="135">
        <v>146086</v>
      </c>
      <c r="D220" s="135">
        <v>9352222</v>
      </c>
      <c r="E220" s="134" t="s">
        <v>1421</v>
      </c>
      <c r="F220" s="452">
        <v>198</v>
      </c>
      <c r="G220" s="452">
        <v>198</v>
      </c>
      <c r="H220" s="452">
        <v>0</v>
      </c>
      <c r="I220" s="132">
        <v>549212.4</v>
      </c>
      <c r="J220" s="132">
        <v>0</v>
      </c>
      <c r="K220" s="132">
        <v>0</v>
      </c>
      <c r="L220" s="132">
        <v>9239.9999999999945</v>
      </c>
      <c r="M220" s="132">
        <v>0</v>
      </c>
      <c r="N220" s="132">
        <v>17561.73913043478</v>
      </c>
      <c r="O220" s="132">
        <v>0</v>
      </c>
      <c r="P220" s="132">
        <v>4399.9999999999955</v>
      </c>
      <c r="Q220" s="132">
        <v>0</v>
      </c>
      <c r="R220" s="132">
        <v>0</v>
      </c>
      <c r="S220" s="132">
        <v>0</v>
      </c>
      <c r="T220" s="132">
        <v>0</v>
      </c>
      <c r="U220" s="132">
        <v>0</v>
      </c>
      <c r="V220" s="132">
        <v>0</v>
      </c>
      <c r="W220" s="132">
        <v>0</v>
      </c>
      <c r="X220" s="132">
        <v>0</v>
      </c>
      <c r="Y220" s="132">
        <v>0</v>
      </c>
      <c r="Z220" s="132">
        <v>0</v>
      </c>
      <c r="AA220" s="132">
        <v>0</v>
      </c>
      <c r="AB220" s="132">
        <v>18753.103448275811</v>
      </c>
      <c r="AC220" s="132">
        <v>0</v>
      </c>
      <c r="AD220" s="132">
        <v>0</v>
      </c>
      <c r="AE220" s="132">
        <v>83395.199999999983</v>
      </c>
      <c r="AF220" s="132">
        <v>0</v>
      </c>
      <c r="AG220" s="132">
        <v>0</v>
      </c>
      <c r="AH220" s="132">
        <v>0</v>
      </c>
      <c r="AI220" s="132">
        <v>110000</v>
      </c>
      <c r="AJ220" s="132">
        <v>0</v>
      </c>
      <c r="AK220" s="132">
        <v>0</v>
      </c>
      <c r="AL220" s="132">
        <v>0</v>
      </c>
      <c r="AM220" s="132">
        <v>3386.56052</v>
      </c>
      <c r="AN220" s="132">
        <v>0</v>
      </c>
      <c r="AO220" s="132">
        <v>0</v>
      </c>
      <c r="AP220" s="132">
        <v>0</v>
      </c>
      <c r="AQ220" s="132">
        <v>0</v>
      </c>
      <c r="AR220" s="132">
        <v>0</v>
      </c>
      <c r="AS220" s="132">
        <v>0</v>
      </c>
      <c r="AT220" s="132">
        <v>0</v>
      </c>
      <c r="AU220" s="132">
        <v>0</v>
      </c>
      <c r="AV220" s="132">
        <v>549212.4</v>
      </c>
      <c r="AW220" s="132">
        <v>133350.04257871056</v>
      </c>
      <c r="AX220" s="132">
        <v>113386.56052</v>
      </c>
      <c r="AY220" s="132">
        <v>108995.06956521737</v>
      </c>
      <c r="AZ220" s="453">
        <v>795949.00309871067</v>
      </c>
      <c r="BA220" s="453">
        <v>792562.44257871062</v>
      </c>
      <c r="BB220" s="453">
        <v>3500</v>
      </c>
      <c r="BC220" s="453">
        <v>693000</v>
      </c>
      <c r="BD220" s="453">
        <v>0</v>
      </c>
      <c r="BE220" s="453">
        <v>0</v>
      </c>
      <c r="BF220" s="453">
        <v>795949.00309871067</v>
      </c>
      <c r="BG220" s="453" t="s">
        <v>13</v>
      </c>
      <c r="BH220" s="453" t="s">
        <v>13</v>
      </c>
      <c r="BI220" s="453" t="s">
        <v>13</v>
      </c>
      <c r="BJ220" s="133" t="s">
        <v>13</v>
      </c>
      <c r="BK220" s="454" t="s">
        <v>13</v>
      </c>
      <c r="BL220" s="453">
        <v>795949.00309871067</v>
      </c>
      <c r="BM220" s="132">
        <v>795949.00309871067</v>
      </c>
      <c r="BN220" s="132">
        <v>0</v>
      </c>
      <c r="BO220" s="453">
        <v>696386.56052000006</v>
      </c>
      <c r="BP220" s="453">
        <v>583000</v>
      </c>
      <c r="BQ220" s="132">
        <v>682562.44257871062</v>
      </c>
      <c r="BR220" s="132">
        <v>3447.2850635288414</v>
      </c>
      <c r="BS220" s="132">
        <v>3253.6103305418715</v>
      </c>
      <c r="BT220" s="133">
        <v>5.9526099720341882E-2</v>
      </c>
      <c r="BU220" s="133">
        <v>-5.8417307060851069E-3</v>
      </c>
      <c r="BV220" s="133">
        <v>0</v>
      </c>
      <c r="BW220" s="132">
        <v>-3763.3296439653091</v>
      </c>
      <c r="BX220" s="453">
        <v>792185.67345474532</v>
      </c>
      <c r="BY220" s="453">
        <v>3983.8339037108349</v>
      </c>
      <c r="BZ220" s="453" t="s">
        <v>1187</v>
      </c>
      <c r="CA220" s="453">
        <v>4000.9377447209358</v>
      </c>
      <c r="CB220" s="133">
        <v>4.9617441078105395E-2</v>
      </c>
      <c r="CC220" s="132">
        <v>0</v>
      </c>
      <c r="CD220" s="132">
        <v>792185.67345474532</v>
      </c>
      <c r="CE220" s="132">
        <v>0</v>
      </c>
      <c r="CF220" s="132">
        <v>792185.67345474532</v>
      </c>
      <c r="CG220" s="132">
        <f t="shared" si="6"/>
        <v>0</v>
      </c>
      <c r="CH220" s="132">
        <f t="shared" si="7"/>
        <v>0</v>
      </c>
      <c r="CI220" s="132">
        <v>0</v>
      </c>
      <c r="CJ220" s="132">
        <v>43193.609999999986</v>
      </c>
      <c r="CK220" s="132">
        <v>0</v>
      </c>
    </row>
    <row r="221" spans="1:89" ht="15" hidden="1" customHeight="1" x14ac:dyDescent="0.25">
      <c r="A221" s="135">
        <f>VLOOKUP(D221,'DfE No.'!C:E,3,FALSE)</f>
        <v>322</v>
      </c>
      <c r="B221" s="135" t="str">
        <f>VLOOKUP(D221,'Adjusted Factors 19-20'!C:F,4,FALSE)</f>
        <v>Recoupment Academy</v>
      </c>
      <c r="C221" s="135">
        <v>146271</v>
      </c>
      <c r="D221" s="135">
        <v>9352223</v>
      </c>
      <c r="E221" s="134" t="s">
        <v>1422</v>
      </c>
      <c r="F221" s="452">
        <v>149</v>
      </c>
      <c r="G221" s="452">
        <v>149</v>
      </c>
      <c r="H221" s="452">
        <v>0</v>
      </c>
      <c r="I221" s="132">
        <v>413296.2</v>
      </c>
      <c r="J221" s="132">
        <v>0</v>
      </c>
      <c r="K221" s="132">
        <v>0</v>
      </c>
      <c r="L221" s="132">
        <v>9239.9999999999836</v>
      </c>
      <c r="M221" s="132">
        <v>0</v>
      </c>
      <c r="N221" s="132">
        <v>17879.999999999996</v>
      </c>
      <c r="O221" s="132">
        <v>0</v>
      </c>
      <c r="P221" s="132">
        <v>0</v>
      </c>
      <c r="Q221" s="132">
        <v>0</v>
      </c>
      <c r="R221" s="132">
        <v>0</v>
      </c>
      <c r="S221" s="132">
        <v>0</v>
      </c>
      <c r="T221" s="132">
        <v>0</v>
      </c>
      <c r="U221" s="132">
        <v>0</v>
      </c>
      <c r="V221" s="132">
        <v>0</v>
      </c>
      <c r="W221" s="132">
        <v>0</v>
      </c>
      <c r="X221" s="132">
        <v>0</v>
      </c>
      <c r="Y221" s="132">
        <v>0</v>
      </c>
      <c r="Z221" s="132">
        <v>0</v>
      </c>
      <c r="AA221" s="132">
        <v>0</v>
      </c>
      <c r="AB221" s="132">
        <v>0</v>
      </c>
      <c r="AC221" s="132">
        <v>0</v>
      </c>
      <c r="AD221" s="132">
        <v>0</v>
      </c>
      <c r="AE221" s="132">
        <v>53297.299999999996</v>
      </c>
      <c r="AF221" s="132">
        <v>0</v>
      </c>
      <c r="AG221" s="132">
        <v>0</v>
      </c>
      <c r="AH221" s="132">
        <v>0</v>
      </c>
      <c r="AI221" s="132">
        <v>110000</v>
      </c>
      <c r="AJ221" s="132">
        <v>0</v>
      </c>
      <c r="AK221" s="132">
        <v>0</v>
      </c>
      <c r="AL221" s="132">
        <v>0</v>
      </c>
      <c r="AM221" s="132">
        <v>4228.0344400000004</v>
      </c>
      <c r="AN221" s="132">
        <v>0</v>
      </c>
      <c r="AO221" s="132">
        <v>0</v>
      </c>
      <c r="AP221" s="132">
        <v>0</v>
      </c>
      <c r="AQ221" s="132">
        <v>0</v>
      </c>
      <c r="AR221" s="132">
        <v>0</v>
      </c>
      <c r="AS221" s="132">
        <v>0</v>
      </c>
      <c r="AT221" s="132">
        <v>0</v>
      </c>
      <c r="AU221" s="132">
        <v>0</v>
      </c>
      <c r="AV221" s="132">
        <v>413296.2</v>
      </c>
      <c r="AW221" s="132">
        <v>80417.299999999974</v>
      </c>
      <c r="AX221" s="132">
        <v>114228.03444</v>
      </c>
      <c r="AY221" s="132">
        <v>76856.299999999988</v>
      </c>
      <c r="AZ221" s="453">
        <v>607941.53443999996</v>
      </c>
      <c r="BA221" s="453">
        <v>603713.5</v>
      </c>
      <c r="BB221" s="453">
        <v>3500</v>
      </c>
      <c r="BC221" s="453">
        <v>521500</v>
      </c>
      <c r="BD221" s="453">
        <v>0</v>
      </c>
      <c r="BE221" s="453">
        <v>0</v>
      </c>
      <c r="BF221" s="453">
        <v>607941.53443999996</v>
      </c>
      <c r="BG221" s="453" t="s">
        <v>13</v>
      </c>
      <c r="BH221" s="453" t="s">
        <v>13</v>
      </c>
      <c r="BI221" s="453" t="s">
        <v>13</v>
      </c>
      <c r="BJ221" s="133" t="s">
        <v>13</v>
      </c>
      <c r="BK221" s="454" t="s">
        <v>13</v>
      </c>
      <c r="BL221" s="453">
        <v>607941.53443999996</v>
      </c>
      <c r="BM221" s="132">
        <v>607941.53443999996</v>
      </c>
      <c r="BN221" s="132">
        <v>0</v>
      </c>
      <c r="BO221" s="453">
        <v>525728.03443999996</v>
      </c>
      <c r="BP221" s="453">
        <v>411499.99999999994</v>
      </c>
      <c r="BQ221" s="132">
        <v>493713.49999999994</v>
      </c>
      <c r="BR221" s="132">
        <v>3313.5134228187917</v>
      </c>
      <c r="BS221" s="132">
        <v>3131.518921088435</v>
      </c>
      <c r="BT221" s="133">
        <v>5.8117005298853525E-2</v>
      </c>
      <c r="BU221" s="133">
        <v>-5.7034459841151779E-3</v>
      </c>
      <c r="BV221" s="133">
        <v>0</v>
      </c>
      <c r="BW221" s="132">
        <v>-2661.2069031847168</v>
      </c>
      <c r="BX221" s="453">
        <v>605280.3275368152</v>
      </c>
      <c r="BY221" s="453">
        <v>4033.9080073611763</v>
      </c>
      <c r="BZ221" s="453" t="s">
        <v>1187</v>
      </c>
      <c r="CA221" s="453">
        <v>4062.2840774282899</v>
      </c>
      <c r="CB221" s="133">
        <v>2.6167681632332185E-2</v>
      </c>
      <c r="CC221" s="132">
        <v>0</v>
      </c>
      <c r="CD221" s="132">
        <v>605280.3275368152</v>
      </c>
      <c r="CE221" s="132">
        <v>0</v>
      </c>
      <c r="CF221" s="132">
        <v>605280.3275368152</v>
      </c>
      <c r="CG221" s="132">
        <f t="shared" si="6"/>
        <v>0</v>
      </c>
      <c r="CH221" s="132">
        <f t="shared" si="7"/>
        <v>0</v>
      </c>
      <c r="CI221" s="132">
        <v>0</v>
      </c>
      <c r="CJ221" s="132">
        <v>1056.4100000000099</v>
      </c>
      <c r="CK221" s="132">
        <v>758.84999999999945</v>
      </c>
    </row>
    <row r="222" spans="1:89" ht="15" hidden="1" customHeight="1" x14ac:dyDescent="0.25">
      <c r="A222" s="135">
        <f>VLOOKUP(D222,'DfE No.'!C:E,3,FALSE)</f>
        <v>417</v>
      </c>
      <c r="B222" s="135" t="str">
        <f>VLOOKUP(D222,'Adjusted Factors 19-20'!C:F,4,FALSE)</f>
        <v>Recoupment Academy</v>
      </c>
      <c r="C222" s="135">
        <v>146280</v>
      </c>
      <c r="D222" s="135">
        <v>9352224</v>
      </c>
      <c r="E222" s="134" t="s">
        <v>341</v>
      </c>
      <c r="F222" s="452">
        <v>158</v>
      </c>
      <c r="G222" s="452">
        <v>158</v>
      </c>
      <c r="H222" s="452">
        <v>0</v>
      </c>
      <c r="I222" s="132">
        <v>438260.4</v>
      </c>
      <c r="J222" s="132">
        <v>0</v>
      </c>
      <c r="K222" s="132">
        <v>0</v>
      </c>
      <c r="L222" s="132">
        <v>15399.999999999991</v>
      </c>
      <c r="M222" s="132">
        <v>0</v>
      </c>
      <c r="N222" s="132">
        <v>35179.336492890994</v>
      </c>
      <c r="O222" s="132">
        <v>0</v>
      </c>
      <c r="P222" s="132">
        <v>14474.838709677411</v>
      </c>
      <c r="Q222" s="132">
        <v>0</v>
      </c>
      <c r="R222" s="132">
        <v>13944.774193548406</v>
      </c>
      <c r="S222" s="132">
        <v>0</v>
      </c>
      <c r="T222" s="132">
        <v>0</v>
      </c>
      <c r="U222" s="132">
        <v>0</v>
      </c>
      <c r="V222" s="132">
        <v>0</v>
      </c>
      <c r="W222" s="132">
        <v>0</v>
      </c>
      <c r="X222" s="132">
        <v>0</v>
      </c>
      <c r="Y222" s="132">
        <v>0</v>
      </c>
      <c r="Z222" s="132">
        <v>0</v>
      </c>
      <c r="AA222" s="132">
        <v>0</v>
      </c>
      <c r="AB222" s="132">
        <v>5050.5517241379321</v>
      </c>
      <c r="AC222" s="132">
        <v>0</v>
      </c>
      <c r="AD222" s="132">
        <v>0</v>
      </c>
      <c r="AE222" s="132">
        <v>68403.027777777766</v>
      </c>
      <c r="AF222" s="132">
        <v>0</v>
      </c>
      <c r="AG222" s="132">
        <v>0</v>
      </c>
      <c r="AH222" s="132">
        <v>0</v>
      </c>
      <c r="AI222" s="132">
        <v>110000</v>
      </c>
      <c r="AJ222" s="132">
        <v>0</v>
      </c>
      <c r="AK222" s="132">
        <v>0</v>
      </c>
      <c r="AL222" s="132">
        <v>0</v>
      </c>
      <c r="AM222" s="132">
        <v>8944.9936800000014</v>
      </c>
      <c r="AN222" s="132">
        <v>0</v>
      </c>
      <c r="AO222" s="132">
        <v>0</v>
      </c>
      <c r="AP222" s="132">
        <v>0</v>
      </c>
      <c r="AQ222" s="132">
        <v>0</v>
      </c>
      <c r="AR222" s="132">
        <v>0</v>
      </c>
      <c r="AS222" s="132">
        <v>0</v>
      </c>
      <c r="AT222" s="132">
        <v>0</v>
      </c>
      <c r="AU222" s="132">
        <v>0</v>
      </c>
      <c r="AV222" s="132">
        <v>438260.4</v>
      </c>
      <c r="AW222" s="132">
        <v>152452.5288980325</v>
      </c>
      <c r="AX222" s="132">
        <v>118944.99368</v>
      </c>
      <c r="AY222" s="132">
        <v>117901.50247583617</v>
      </c>
      <c r="AZ222" s="453">
        <v>709657.92257803248</v>
      </c>
      <c r="BA222" s="453">
        <v>700712.92889803252</v>
      </c>
      <c r="BB222" s="453">
        <v>3500</v>
      </c>
      <c r="BC222" s="453">
        <v>553000</v>
      </c>
      <c r="BD222" s="453">
        <v>0</v>
      </c>
      <c r="BE222" s="453">
        <v>0</v>
      </c>
      <c r="BF222" s="453">
        <v>709657.92257803248</v>
      </c>
      <c r="BG222" s="453" t="s">
        <v>13</v>
      </c>
      <c r="BH222" s="453" t="s">
        <v>13</v>
      </c>
      <c r="BI222" s="453" t="s">
        <v>13</v>
      </c>
      <c r="BJ222" s="133" t="s">
        <v>13</v>
      </c>
      <c r="BK222" s="454" t="s">
        <v>13</v>
      </c>
      <c r="BL222" s="453">
        <v>709657.92257803248</v>
      </c>
      <c r="BM222" s="132">
        <v>709657.92257803248</v>
      </c>
      <c r="BN222" s="132">
        <v>0</v>
      </c>
      <c r="BO222" s="453">
        <v>561944.99367999996</v>
      </c>
      <c r="BP222" s="453">
        <v>442999.99999999994</v>
      </c>
      <c r="BQ222" s="132">
        <v>590712.92889803252</v>
      </c>
      <c r="BR222" s="132">
        <v>3738.6894234052693</v>
      </c>
      <c r="BS222" s="132">
        <v>3537.8974652173915</v>
      </c>
      <c r="BT222" s="133">
        <v>5.6754600765553782E-2</v>
      </c>
      <c r="BU222" s="133">
        <v>-5.5697432817093809E-3</v>
      </c>
      <c r="BV222" s="133">
        <v>0</v>
      </c>
      <c r="BW222" s="132">
        <v>-3113.418540846852</v>
      </c>
      <c r="BX222" s="453">
        <v>706544.50403718557</v>
      </c>
      <c r="BY222" s="453">
        <v>4415.1867744125675</v>
      </c>
      <c r="BZ222" s="453" t="s">
        <v>1187</v>
      </c>
      <c r="CA222" s="453">
        <v>4471.8006584631994</v>
      </c>
      <c r="CB222" s="133">
        <v>9.5052268176784471E-2</v>
      </c>
      <c r="CC222" s="132">
        <v>0</v>
      </c>
      <c r="CD222" s="132">
        <v>706544.50403718557</v>
      </c>
      <c r="CE222" s="132">
        <v>0</v>
      </c>
      <c r="CF222" s="132">
        <v>706544.50403718557</v>
      </c>
      <c r="CG222" s="132">
        <f t="shared" si="6"/>
        <v>0</v>
      </c>
      <c r="CH222" s="132">
        <f t="shared" si="7"/>
        <v>0</v>
      </c>
      <c r="CI222" s="132">
        <v>0</v>
      </c>
      <c r="CJ222" s="132">
        <v>-246824.76000000004</v>
      </c>
      <c r="CK222" s="132">
        <v>38484.959999999999</v>
      </c>
    </row>
    <row r="223" spans="1:89" ht="15" hidden="1" customHeight="1" x14ac:dyDescent="0.25">
      <c r="A223" s="135">
        <f>VLOOKUP(D223,'DfE No.'!C:E,3,FALSE)</f>
        <v>250</v>
      </c>
      <c r="B223" s="135" t="str">
        <f>VLOOKUP(D223,'Adjusted Factors 19-20'!C:F,4,FALSE)</f>
        <v>Recoupment Academy</v>
      </c>
      <c r="C223" s="135">
        <v>146323</v>
      </c>
      <c r="D223" s="135">
        <v>9352225</v>
      </c>
      <c r="E223" s="134" t="s">
        <v>259</v>
      </c>
      <c r="F223" s="452">
        <v>625</v>
      </c>
      <c r="G223" s="452">
        <v>625</v>
      </c>
      <c r="H223" s="452">
        <v>0</v>
      </c>
      <c r="I223" s="132">
        <v>1733625</v>
      </c>
      <c r="J223" s="132">
        <v>0</v>
      </c>
      <c r="K223" s="132">
        <v>0</v>
      </c>
      <c r="L223" s="132">
        <v>16280</v>
      </c>
      <c r="M223" s="132">
        <v>0</v>
      </c>
      <c r="N223" s="132">
        <v>42523.923444976077</v>
      </c>
      <c r="O223" s="132">
        <v>0</v>
      </c>
      <c r="P223" s="132">
        <v>2000</v>
      </c>
      <c r="Q223" s="132">
        <v>1680</v>
      </c>
      <c r="R223" s="132">
        <v>2520</v>
      </c>
      <c r="S223" s="132">
        <v>4679.9999999999991</v>
      </c>
      <c r="T223" s="132">
        <v>840</v>
      </c>
      <c r="U223" s="132">
        <v>0</v>
      </c>
      <c r="V223" s="132">
        <v>0</v>
      </c>
      <c r="W223" s="132">
        <v>0</v>
      </c>
      <c r="X223" s="132">
        <v>0</v>
      </c>
      <c r="Y223" s="132">
        <v>0</v>
      </c>
      <c r="Z223" s="132">
        <v>0</v>
      </c>
      <c r="AA223" s="132">
        <v>0</v>
      </c>
      <c r="AB223" s="132">
        <v>30025.652985074616</v>
      </c>
      <c r="AC223" s="132">
        <v>0</v>
      </c>
      <c r="AD223" s="132">
        <v>0</v>
      </c>
      <c r="AE223" s="132">
        <v>189304.49330783909</v>
      </c>
      <c r="AF223" s="132">
        <v>0</v>
      </c>
      <c r="AG223" s="132">
        <v>0</v>
      </c>
      <c r="AH223" s="132">
        <v>0</v>
      </c>
      <c r="AI223" s="132">
        <v>110000</v>
      </c>
      <c r="AJ223" s="132">
        <v>0</v>
      </c>
      <c r="AK223" s="132">
        <v>0</v>
      </c>
      <c r="AL223" s="132">
        <v>0</v>
      </c>
      <c r="AM223" s="132">
        <v>17992.80056</v>
      </c>
      <c r="AN223" s="132">
        <v>0</v>
      </c>
      <c r="AO223" s="132">
        <v>0</v>
      </c>
      <c r="AP223" s="132">
        <v>0</v>
      </c>
      <c r="AQ223" s="132">
        <v>0</v>
      </c>
      <c r="AR223" s="132">
        <v>0</v>
      </c>
      <c r="AS223" s="132">
        <v>0</v>
      </c>
      <c r="AT223" s="132">
        <v>0</v>
      </c>
      <c r="AU223" s="132">
        <v>0</v>
      </c>
      <c r="AV223" s="132">
        <v>1733625</v>
      </c>
      <c r="AW223" s="132">
        <v>289854.0697378898</v>
      </c>
      <c r="AX223" s="132">
        <v>127992.80056</v>
      </c>
      <c r="AY223" s="132">
        <v>234565.45503032714</v>
      </c>
      <c r="AZ223" s="453">
        <v>2151471.8702978897</v>
      </c>
      <c r="BA223" s="453">
        <v>2133479.0697378898</v>
      </c>
      <c r="BB223" s="453">
        <v>3500</v>
      </c>
      <c r="BC223" s="453">
        <v>2187500</v>
      </c>
      <c r="BD223" s="453">
        <v>54020.930262110196</v>
      </c>
      <c r="BE223" s="453">
        <v>0</v>
      </c>
      <c r="BF223" s="453">
        <v>2205492.8005599999</v>
      </c>
      <c r="BG223" s="453" t="s">
        <v>13</v>
      </c>
      <c r="BH223" s="453" t="s">
        <v>13</v>
      </c>
      <c r="BI223" s="453" t="s">
        <v>13</v>
      </c>
      <c r="BJ223" s="133" t="s">
        <v>13</v>
      </c>
      <c r="BK223" s="454" t="s">
        <v>13</v>
      </c>
      <c r="BL223" s="453">
        <v>2205492.8005599999</v>
      </c>
      <c r="BM223" s="132">
        <v>2205492.8005599999</v>
      </c>
      <c r="BN223" s="132">
        <v>0</v>
      </c>
      <c r="BO223" s="453">
        <v>2205492.8005599999</v>
      </c>
      <c r="BP223" s="453">
        <v>2077500</v>
      </c>
      <c r="BQ223" s="132">
        <v>2077500</v>
      </c>
      <c r="BR223" s="132">
        <v>3324</v>
      </c>
      <c r="BS223" s="132">
        <v>3124.5614035087719</v>
      </c>
      <c r="BT223" s="133">
        <v>6.3829309376754628E-2</v>
      </c>
      <c r="BU223" s="133">
        <v>-6.2640360830993821E-3</v>
      </c>
      <c r="BV223" s="133">
        <v>0</v>
      </c>
      <c r="BW223" s="132">
        <v>0</v>
      </c>
      <c r="BX223" s="453">
        <v>2205492.8005599999</v>
      </c>
      <c r="BY223" s="453">
        <v>3500</v>
      </c>
      <c r="BZ223" s="453" t="s">
        <v>1187</v>
      </c>
      <c r="CA223" s="453">
        <v>3528.7884808959998</v>
      </c>
      <c r="CB223" s="133">
        <v>4.7491287093327283E-2</v>
      </c>
      <c r="CC223" s="132">
        <v>0</v>
      </c>
      <c r="CD223" s="132">
        <v>2205492.8005599999</v>
      </c>
      <c r="CE223" s="132">
        <v>0</v>
      </c>
      <c r="CF223" s="132">
        <v>2205492.8005599999</v>
      </c>
      <c r="CG223" s="132">
        <f t="shared" si="6"/>
        <v>0</v>
      </c>
      <c r="CH223" s="132">
        <f t="shared" si="7"/>
        <v>0</v>
      </c>
      <c r="CI223" s="132">
        <v>54020.930262110196</v>
      </c>
      <c r="CJ223" s="132">
        <v>238021.77</v>
      </c>
      <c r="CK223" s="132">
        <v>-4806.0200000000004</v>
      </c>
    </row>
    <row r="224" spans="1:89" ht="15" hidden="1" customHeight="1" x14ac:dyDescent="0.25">
      <c r="A224" s="135">
        <f>VLOOKUP(D224,'DfE No.'!C:E,3,FALSE)</f>
        <v>303</v>
      </c>
      <c r="B224" s="135" t="str">
        <f>VLOOKUP(D224,'Adjusted Factors 19-20'!C:F,4,FALSE)</f>
        <v>Recoupment Academy</v>
      </c>
      <c r="C224" s="135">
        <v>141849</v>
      </c>
      <c r="D224" s="135">
        <v>9352927</v>
      </c>
      <c r="E224" s="134" t="s">
        <v>288</v>
      </c>
      <c r="F224" s="452">
        <v>317</v>
      </c>
      <c r="G224" s="452">
        <v>317</v>
      </c>
      <c r="H224" s="452">
        <v>0</v>
      </c>
      <c r="I224" s="132">
        <v>879294.60000000009</v>
      </c>
      <c r="J224" s="132">
        <v>0</v>
      </c>
      <c r="K224" s="132">
        <v>0</v>
      </c>
      <c r="L224" s="132">
        <v>37400.000000000044</v>
      </c>
      <c r="M224" s="132">
        <v>0</v>
      </c>
      <c r="N224" s="132">
        <v>88486.892307692309</v>
      </c>
      <c r="O224" s="132">
        <v>0</v>
      </c>
      <c r="P224" s="132">
        <v>2199.9999999999968</v>
      </c>
      <c r="Q224" s="132">
        <v>3120.0000000000018</v>
      </c>
      <c r="R224" s="132">
        <v>42119.999999999964</v>
      </c>
      <c r="S224" s="132">
        <v>51480</v>
      </c>
      <c r="T224" s="132">
        <v>419.99999999999955</v>
      </c>
      <c r="U224" s="132">
        <v>0</v>
      </c>
      <c r="V224" s="132">
        <v>0</v>
      </c>
      <c r="W224" s="132">
        <v>0</v>
      </c>
      <c r="X224" s="132">
        <v>0</v>
      </c>
      <c r="Y224" s="132">
        <v>0</v>
      </c>
      <c r="Z224" s="132">
        <v>0</v>
      </c>
      <c r="AA224" s="132">
        <v>0</v>
      </c>
      <c r="AB224" s="132">
        <v>23241.163194444427</v>
      </c>
      <c r="AC224" s="132">
        <v>0</v>
      </c>
      <c r="AD224" s="132">
        <v>0</v>
      </c>
      <c r="AE224" s="132">
        <v>141125.03787878799</v>
      </c>
      <c r="AF224" s="132">
        <v>0</v>
      </c>
      <c r="AG224" s="132">
        <v>0</v>
      </c>
      <c r="AH224" s="132">
        <v>0</v>
      </c>
      <c r="AI224" s="132">
        <v>110000</v>
      </c>
      <c r="AJ224" s="132">
        <v>0</v>
      </c>
      <c r="AK224" s="132">
        <v>0</v>
      </c>
      <c r="AL224" s="132">
        <v>0</v>
      </c>
      <c r="AM224" s="132">
        <v>3701.0094800000002</v>
      </c>
      <c r="AN224" s="132">
        <v>0</v>
      </c>
      <c r="AO224" s="132">
        <v>0</v>
      </c>
      <c r="AP224" s="132">
        <v>0</v>
      </c>
      <c r="AQ224" s="132">
        <v>0</v>
      </c>
      <c r="AR224" s="132">
        <v>0</v>
      </c>
      <c r="AS224" s="132">
        <v>0</v>
      </c>
      <c r="AT224" s="132">
        <v>0</v>
      </c>
      <c r="AU224" s="132">
        <v>0</v>
      </c>
      <c r="AV224" s="132">
        <v>879294.60000000009</v>
      </c>
      <c r="AW224" s="132">
        <v>389593.09338092478</v>
      </c>
      <c r="AX224" s="132">
        <v>113701.00947999999</v>
      </c>
      <c r="AY224" s="132">
        <v>263737.48403263418</v>
      </c>
      <c r="AZ224" s="453">
        <v>1382588.7028609249</v>
      </c>
      <c r="BA224" s="453">
        <v>1378887.6933809249</v>
      </c>
      <c r="BB224" s="453">
        <v>3500</v>
      </c>
      <c r="BC224" s="453">
        <v>1109500</v>
      </c>
      <c r="BD224" s="453">
        <v>0</v>
      </c>
      <c r="BE224" s="453">
        <v>0</v>
      </c>
      <c r="BF224" s="453">
        <v>1382588.7028609249</v>
      </c>
      <c r="BG224" s="453" t="s">
        <v>13</v>
      </c>
      <c r="BH224" s="453" t="s">
        <v>13</v>
      </c>
      <c r="BI224" s="453" t="s">
        <v>13</v>
      </c>
      <c r="BJ224" s="133" t="s">
        <v>13</v>
      </c>
      <c r="BK224" s="454" t="s">
        <v>13</v>
      </c>
      <c r="BL224" s="453">
        <v>1382588.7028609249</v>
      </c>
      <c r="BM224" s="132">
        <v>1382588.7028609249</v>
      </c>
      <c r="BN224" s="132">
        <v>0</v>
      </c>
      <c r="BO224" s="453">
        <v>1113201.00948</v>
      </c>
      <c r="BP224" s="453">
        <v>999500</v>
      </c>
      <c r="BQ224" s="132">
        <v>1268887.6933809249</v>
      </c>
      <c r="BR224" s="132">
        <v>4002.80029457705</v>
      </c>
      <c r="BS224" s="132">
        <v>4094.4568975460124</v>
      </c>
      <c r="BT224" s="133">
        <v>-2.2385533725827304E-2</v>
      </c>
      <c r="BU224" s="133">
        <v>7.3855337258273042E-3</v>
      </c>
      <c r="BV224" s="133">
        <v>0</v>
      </c>
      <c r="BW224" s="132">
        <v>9586.0005933298216</v>
      </c>
      <c r="BX224" s="453">
        <v>1392174.7034542547</v>
      </c>
      <c r="BY224" s="453">
        <v>4380.0431986569547</v>
      </c>
      <c r="BZ224" s="453" t="s">
        <v>1187</v>
      </c>
      <c r="CA224" s="453">
        <v>4391.7183074266704</v>
      </c>
      <c r="CB224" s="133">
        <v>-1.1539599208912121E-2</v>
      </c>
      <c r="CC224" s="132">
        <v>0</v>
      </c>
      <c r="CD224" s="132">
        <v>1392174.7034542547</v>
      </c>
      <c r="CE224" s="132">
        <v>0</v>
      </c>
      <c r="CF224" s="132">
        <v>1392174.7034542547</v>
      </c>
      <c r="CG224" s="132">
        <f t="shared" si="6"/>
        <v>0</v>
      </c>
      <c r="CH224" s="132">
        <f t="shared" si="7"/>
        <v>0</v>
      </c>
      <c r="CI224" s="132">
        <v>0</v>
      </c>
      <c r="CJ224" s="132">
        <v>0</v>
      </c>
      <c r="CK224" s="132">
        <v>0</v>
      </c>
    </row>
    <row r="225" spans="1:89" ht="15" hidden="1" customHeight="1" x14ac:dyDescent="0.25">
      <c r="A225" s="135">
        <f>VLOOKUP(D225,'DfE No.'!C:E,3,FALSE)</f>
        <v>404</v>
      </c>
      <c r="B225" s="135" t="str">
        <f>VLOOKUP(D225,'Adjusted Factors 19-20'!C:F,4,FALSE)</f>
        <v>Recoupment Academy</v>
      </c>
      <c r="C225" s="135">
        <v>143056</v>
      </c>
      <c r="D225" s="135">
        <v>9353002</v>
      </c>
      <c r="E225" s="134" t="s">
        <v>1423</v>
      </c>
      <c r="F225" s="452">
        <v>61</v>
      </c>
      <c r="G225" s="452">
        <v>61</v>
      </c>
      <c r="H225" s="452">
        <v>0</v>
      </c>
      <c r="I225" s="132">
        <v>169201.80000000002</v>
      </c>
      <c r="J225" s="132">
        <v>0</v>
      </c>
      <c r="K225" s="132">
        <v>0</v>
      </c>
      <c r="L225" s="132">
        <v>439.99999999999949</v>
      </c>
      <c r="M225" s="132">
        <v>0</v>
      </c>
      <c r="N225" s="132">
        <v>2319.7183098591549</v>
      </c>
      <c r="O225" s="132">
        <v>0</v>
      </c>
      <c r="P225" s="132">
        <v>0</v>
      </c>
      <c r="Q225" s="132">
        <v>0</v>
      </c>
      <c r="R225" s="132">
        <v>0</v>
      </c>
      <c r="S225" s="132">
        <v>0</v>
      </c>
      <c r="T225" s="132">
        <v>0</v>
      </c>
      <c r="U225" s="132">
        <v>0</v>
      </c>
      <c r="V225" s="132">
        <v>0</v>
      </c>
      <c r="W225" s="132">
        <v>0</v>
      </c>
      <c r="X225" s="132">
        <v>0</v>
      </c>
      <c r="Y225" s="132">
        <v>0</v>
      </c>
      <c r="Z225" s="132">
        <v>0</v>
      </c>
      <c r="AA225" s="132">
        <v>0</v>
      </c>
      <c r="AB225" s="132">
        <v>0</v>
      </c>
      <c r="AC225" s="132">
        <v>0</v>
      </c>
      <c r="AD225" s="132">
        <v>0</v>
      </c>
      <c r="AE225" s="132">
        <v>24447.843137254898</v>
      </c>
      <c r="AF225" s="132">
        <v>0</v>
      </c>
      <c r="AG225" s="132">
        <v>0</v>
      </c>
      <c r="AH225" s="132">
        <v>0</v>
      </c>
      <c r="AI225" s="132">
        <v>110000</v>
      </c>
      <c r="AJ225" s="132">
        <v>0</v>
      </c>
      <c r="AK225" s="132">
        <v>0</v>
      </c>
      <c r="AL225" s="132">
        <v>0</v>
      </c>
      <c r="AM225" s="132">
        <v>774.30808000000002</v>
      </c>
      <c r="AN225" s="132">
        <v>0</v>
      </c>
      <c r="AO225" s="132">
        <v>0</v>
      </c>
      <c r="AP225" s="132">
        <v>0</v>
      </c>
      <c r="AQ225" s="132">
        <v>0</v>
      </c>
      <c r="AR225" s="132">
        <v>0</v>
      </c>
      <c r="AS225" s="132">
        <v>0</v>
      </c>
      <c r="AT225" s="132">
        <v>0</v>
      </c>
      <c r="AU225" s="132">
        <v>0</v>
      </c>
      <c r="AV225" s="132">
        <v>169201.80000000002</v>
      </c>
      <c r="AW225" s="132">
        <v>27207.561447114054</v>
      </c>
      <c r="AX225" s="132">
        <v>110774.30808</v>
      </c>
      <c r="AY225" s="132">
        <v>35826.702292184476</v>
      </c>
      <c r="AZ225" s="453">
        <v>307183.66952711408</v>
      </c>
      <c r="BA225" s="453">
        <v>306409.36144711409</v>
      </c>
      <c r="BB225" s="453">
        <v>3500</v>
      </c>
      <c r="BC225" s="453">
        <v>213500</v>
      </c>
      <c r="BD225" s="453">
        <v>0</v>
      </c>
      <c r="BE225" s="453">
        <v>0</v>
      </c>
      <c r="BF225" s="453">
        <v>307183.66952711408</v>
      </c>
      <c r="BG225" s="453" t="s">
        <v>13</v>
      </c>
      <c r="BH225" s="453" t="s">
        <v>13</v>
      </c>
      <c r="BI225" s="453" t="s">
        <v>13</v>
      </c>
      <c r="BJ225" s="133" t="s">
        <v>13</v>
      </c>
      <c r="BK225" s="454" t="s">
        <v>13</v>
      </c>
      <c r="BL225" s="453">
        <v>307183.66952711408</v>
      </c>
      <c r="BM225" s="132">
        <v>307183.66952711408</v>
      </c>
      <c r="BN225" s="132">
        <v>0</v>
      </c>
      <c r="BO225" s="453">
        <v>214274.30807999999</v>
      </c>
      <c r="BP225" s="453">
        <v>103499.99999999999</v>
      </c>
      <c r="BQ225" s="132">
        <v>196409.36144711409</v>
      </c>
      <c r="BR225" s="132">
        <v>3219.8255974936737</v>
      </c>
      <c r="BS225" s="132">
        <v>3097.3132086956521</v>
      </c>
      <c r="BT225" s="133">
        <v>3.9554407495525579E-2</v>
      </c>
      <c r="BU225" s="133">
        <v>-3.881762754710642E-3</v>
      </c>
      <c r="BV225" s="133">
        <v>0</v>
      </c>
      <c r="BW225" s="132">
        <v>-733.40513824447362</v>
      </c>
      <c r="BX225" s="453">
        <v>306450.26438886963</v>
      </c>
      <c r="BY225" s="453">
        <v>5011.0812509650759</v>
      </c>
      <c r="BZ225" s="453" t="s">
        <v>1187</v>
      </c>
      <c r="CA225" s="453">
        <v>5023.7748260470435</v>
      </c>
      <c r="CB225" s="133">
        <v>6.8320824050737361E-2</v>
      </c>
      <c r="CC225" s="132">
        <v>0</v>
      </c>
      <c r="CD225" s="132">
        <v>306450.26438886963</v>
      </c>
      <c r="CE225" s="132">
        <v>0</v>
      </c>
      <c r="CF225" s="132">
        <v>306450.26438886963</v>
      </c>
      <c r="CG225" s="132">
        <f t="shared" si="6"/>
        <v>0</v>
      </c>
      <c r="CH225" s="132">
        <f t="shared" si="7"/>
        <v>0</v>
      </c>
      <c r="CI225" s="132">
        <v>0</v>
      </c>
      <c r="CJ225" s="132">
        <v>0</v>
      </c>
      <c r="CK225" s="132">
        <v>0</v>
      </c>
    </row>
    <row r="226" spans="1:89" ht="15" hidden="1" customHeight="1" x14ac:dyDescent="0.25">
      <c r="A226" s="135">
        <f>VLOOKUP(D226,'DfE No.'!C:E,3,FALSE)</f>
        <v>441</v>
      </c>
      <c r="B226" s="135" t="str">
        <f>VLOOKUP(D226,'Adjusted Factors 19-20'!C:F,4,FALSE)</f>
        <v>Recoupment Academy</v>
      </c>
      <c r="C226" s="135">
        <v>142547</v>
      </c>
      <c r="D226" s="135">
        <v>9353025</v>
      </c>
      <c r="E226" s="134" t="s">
        <v>516</v>
      </c>
      <c r="F226" s="452">
        <v>212</v>
      </c>
      <c r="G226" s="452">
        <v>212</v>
      </c>
      <c r="H226" s="452">
        <v>0</v>
      </c>
      <c r="I226" s="132">
        <v>588045.60000000009</v>
      </c>
      <c r="J226" s="132">
        <v>0</v>
      </c>
      <c r="K226" s="132">
        <v>0</v>
      </c>
      <c r="L226" s="132">
        <v>1319.9999999999986</v>
      </c>
      <c r="M226" s="132">
        <v>0</v>
      </c>
      <c r="N226" s="132">
        <v>4977.391304347826</v>
      </c>
      <c r="O226" s="132">
        <v>0</v>
      </c>
      <c r="P226" s="132">
        <v>401.89573459715638</v>
      </c>
      <c r="Q226" s="132">
        <v>0</v>
      </c>
      <c r="R226" s="132">
        <v>0</v>
      </c>
      <c r="S226" s="132">
        <v>0</v>
      </c>
      <c r="T226" s="132">
        <v>0</v>
      </c>
      <c r="U226" s="132">
        <v>0</v>
      </c>
      <c r="V226" s="132">
        <v>0</v>
      </c>
      <c r="W226" s="132">
        <v>0</v>
      </c>
      <c r="X226" s="132">
        <v>0</v>
      </c>
      <c r="Y226" s="132">
        <v>0</v>
      </c>
      <c r="Z226" s="132">
        <v>0</v>
      </c>
      <c r="AA226" s="132">
        <v>0</v>
      </c>
      <c r="AB226" s="132">
        <v>603.2044198895029</v>
      </c>
      <c r="AC226" s="132">
        <v>0</v>
      </c>
      <c r="AD226" s="132">
        <v>0</v>
      </c>
      <c r="AE226" s="132">
        <v>69332.48000000001</v>
      </c>
      <c r="AF226" s="132">
        <v>0</v>
      </c>
      <c r="AG226" s="132">
        <v>0</v>
      </c>
      <c r="AH226" s="132">
        <v>0</v>
      </c>
      <c r="AI226" s="132">
        <v>110000</v>
      </c>
      <c r="AJ226" s="132">
        <v>0</v>
      </c>
      <c r="AK226" s="132">
        <v>0</v>
      </c>
      <c r="AL226" s="132">
        <v>0</v>
      </c>
      <c r="AM226" s="132">
        <v>2404.7148999999999</v>
      </c>
      <c r="AN226" s="132">
        <v>0</v>
      </c>
      <c r="AO226" s="132">
        <v>0</v>
      </c>
      <c r="AP226" s="132">
        <v>0</v>
      </c>
      <c r="AQ226" s="132">
        <v>0</v>
      </c>
      <c r="AR226" s="132">
        <v>0</v>
      </c>
      <c r="AS226" s="132">
        <v>0</v>
      </c>
      <c r="AT226" s="132">
        <v>0</v>
      </c>
      <c r="AU226" s="132">
        <v>0</v>
      </c>
      <c r="AV226" s="132">
        <v>588045.60000000009</v>
      </c>
      <c r="AW226" s="132">
        <v>76634.971458834494</v>
      </c>
      <c r="AX226" s="132">
        <v>112404.71490000001</v>
      </c>
      <c r="AY226" s="132">
        <v>82681.123519472501</v>
      </c>
      <c r="AZ226" s="453">
        <v>777085.28635883459</v>
      </c>
      <c r="BA226" s="453">
        <v>774680.57145883457</v>
      </c>
      <c r="BB226" s="453">
        <v>3500</v>
      </c>
      <c r="BC226" s="453">
        <v>742000</v>
      </c>
      <c r="BD226" s="453">
        <v>0</v>
      </c>
      <c r="BE226" s="453">
        <v>0</v>
      </c>
      <c r="BF226" s="453">
        <v>777085.28635883459</v>
      </c>
      <c r="BG226" s="453" t="s">
        <v>13</v>
      </c>
      <c r="BH226" s="453" t="s">
        <v>13</v>
      </c>
      <c r="BI226" s="453" t="s">
        <v>13</v>
      </c>
      <c r="BJ226" s="133" t="s">
        <v>13</v>
      </c>
      <c r="BK226" s="454" t="s">
        <v>13</v>
      </c>
      <c r="BL226" s="453">
        <v>777085.28635883459</v>
      </c>
      <c r="BM226" s="132">
        <v>777085.28635883448</v>
      </c>
      <c r="BN226" s="132">
        <v>0</v>
      </c>
      <c r="BO226" s="453">
        <v>744404.71490000002</v>
      </c>
      <c r="BP226" s="453">
        <v>632000</v>
      </c>
      <c r="BQ226" s="132">
        <v>664680.57145883457</v>
      </c>
      <c r="BR226" s="132">
        <v>3135.2857144284649</v>
      </c>
      <c r="BS226" s="132">
        <v>2971.2208700483093</v>
      </c>
      <c r="BT226" s="133">
        <v>5.5217990030302949E-2</v>
      </c>
      <c r="BU226" s="133">
        <v>-5.4189444530008497E-3</v>
      </c>
      <c r="BV226" s="133">
        <v>0</v>
      </c>
      <c r="BW226" s="132">
        <v>-3413.3867407063926</v>
      </c>
      <c r="BX226" s="453">
        <v>773671.8996181282</v>
      </c>
      <c r="BY226" s="453">
        <v>3638.052758104378</v>
      </c>
      <c r="BZ226" s="453" t="s">
        <v>1187</v>
      </c>
      <c r="CA226" s="453">
        <v>3649.3957529156992</v>
      </c>
      <c r="CB226" s="133">
        <v>3.8533705802368035E-2</v>
      </c>
      <c r="CC226" s="132">
        <v>0</v>
      </c>
      <c r="CD226" s="132">
        <v>773671.8996181282</v>
      </c>
      <c r="CE226" s="132">
        <v>0</v>
      </c>
      <c r="CF226" s="132">
        <v>773671.8996181282</v>
      </c>
      <c r="CG226" s="132">
        <f t="shared" si="6"/>
        <v>0</v>
      </c>
      <c r="CH226" s="132">
        <f t="shared" si="7"/>
        <v>0</v>
      </c>
      <c r="CI226" s="132">
        <v>0</v>
      </c>
      <c r="CJ226" s="132">
        <v>0</v>
      </c>
      <c r="CK226" s="132">
        <v>0</v>
      </c>
    </row>
    <row r="227" spans="1:89" ht="15" hidden="1" customHeight="1" x14ac:dyDescent="0.25">
      <c r="A227" s="135">
        <f>VLOOKUP(D227,'DfE No.'!C:E,3,FALSE)</f>
        <v>492</v>
      </c>
      <c r="B227" s="135" t="str">
        <f>VLOOKUP(D227,'Adjusted Factors 19-20'!C:F,4,FALSE)</f>
        <v>Recoupment Academy</v>
      </c>
      <c r="C227" s="135">
        <v>142554</v>
      </c>
      <c r="D227" s="135">
        <v>9353054</v>
      </c>
      <c r="E227" s="134" t="s">
        <v>1285</v>
      </c>
      <c r="F227" s="452">
        <v>111</v>
      </c>
      <c r="G227" s="452">
        <v>111</v>
      </c>
      <c r="H227" s="452">
        <v>0</v>
      </c>
      <c r="I227" s="132">
        <v>307891.80000000005</v>
      </c>
      <c r="J227" s="132">
        <v>0</v>
      </c>
      <c r="K227" s="132">
        <v>0</v>
      </c>
      <c r="L227" s="132">
        <v>3960.0000000000009</v>
      </c>
      <c r="M227" s="132">
        <v>0</v>
      </c>
      <c r="N227" s="132">
        <v>10402.809917355371</v>
      </c>
      <c r="O227" s="132">
        <v>0</v>
      </c>
      <c r="P227" s="132">
        <v>0</v>
      </c>
      <c r="Q227" s="132">
        <v>0</v>
      </c>
      <c r="R227" s="132">
        <v>0</v>
      </c>
      <c r="S227" s="132">
        <v>0</v>
      </c>
      <c r="T227" s="132">
        <v>0</v>
      </c>
      <c r="U227" s="132">
        <v>0</v>
      </c>
      <c r="V227" s="132">
        <v>0</v>
      </c>
      <c r="W227" s="132">
        <v>0</v>
      </c>
      <c r="X227" s="132">
        <v>0</v>
      </c>
      <c r="Y227" s="132">
        <v>0</v>
      </c>
      <c r="Z227" s="132">
        <v>0</v>
      </c>
      <c r="AA227" s="132">
        <v>0</v>
      </c>
      <c r="AB227" s="132">
        <v>0</v>
      </c>
      <c r="AC227" s="132">
        <v>0</v>
      </c>
      <c r="AD227" s="132">
        <v>0</v>
      </c>
      <c r="AE227" s="132">
        <v>41924.217391304308</v>
      </c>
      <c r="AF227" s="132">
        <v>0</v>
      </c>
      <c r="AG227" s="132">
        <v>0</v>
      </c>
      <c r="AH227" s="132">
        <v>0</v>
      </c>
      <c r="AI227" s="132">
        <v>110000</v>
      </c>
      <c r="AJ227" s="132">
        <v>12950.600801068085</v>
      </c>
      <c r="AK227" s="132">
        <v>0</v>
      </c>
      <c r="AL227" s="132">
        <v>0</v>
      </c>
      <c r="AM227" s="132">
        <v>2695.5761000000002</v>
      </c>
      <c r="AN227" s="132">
        <v>0</v>
      </c>
      <c r="AO227" s="132">
        <v>0</v>
      </c>
      <c r="AP227" s="132">
        <v>0</v>
      </c>
      <c r="AQ227" s="132">
        <v>0</v>
      </c>
      <c r="AR227" s="132">
        <v>0</v>
      </c>
      <c r="AS227" s="132">
        <v>0</v>
      </c>
      <c r="AT227" s="132">
        <v>0</v>
      </c>
      <c r="AU227" s="132">
        <v>0</v>
      </c>
      <c r="AV227" s="132">
        <v>307891.80000000005</v>
      </c>
      <c r="AW227" s="132">
        <v>56287.027308659679</v>
      </c>
      <c r="AX227" s="132">
        <v>125646.17690106809</v>
      </c>
      <c r="AY227" s="132">
        <v>59104.62234998199</v>
      </c>
      <c r="AZ227" s="453">
        <v>489825.00420972781</v>
      </c>
      <c r="BA227" s="453">
        <v>487129.4281097278</v>
      </c>
      <c r="BB227" s="453">
        <v>3500</v>
      </c>
      <c r="BC227" s="453">
        <v>388500</v>
      </c>
      <c r="BD227" s="453">
        <v>0</v>
      </c>
      <c r="BE227" s="453">
        <v>0</v>
      </c>
      <c r="BF227" s="453">
        <v>489825.00420972781</v>
      </c>
      <c r="BG227" s="453" t="s">
        <v>13</v>
      </c>
      <c r="BH227" s="453" t="s">
        <v>13</v>
      </c>
      <c r="BI227" s="453" t="s">
        <v>13</v>
      </c>
      <c r="BJ227" s="133" t="s">
        <v>13</v>
      </c>
      <c r="BK227" s="454" t="s">
        <v>13</v>
      </c>
      <c r="BL227" s="453">
        <v>489825.00420972781</v>
      </c>
      <c r="BM227" s="132">
        <v>489825.00420972781</v>
      </c>
      <c r="BN227" s="132">
        <v>0</v>
      </c>
      <c r="BO227" s="453">
        <v>391195.57610000001</v>
      </c>
      <c r="BP227" s="453">
        <v>265549.39919893193</v>
      </c>
      <c r="BQ227" s="132">
        <v>364178.82730865973</v>
      </c>
      <c r="BR227" s="132">
        <v>3280.8903361140515</v>
      </c>
      <c r="BS227" s="132">
        <v>3078.2023544628614</v>
      </c>
      <c r="BT227" s="133">
        <v>6.5846217470832455E-2</v>
      </c>
      <c r="BU227" s="133">
        <v>-6.4619699978003256E-3</v>
      </c>
      <c r="BV227" s="133">
        <v>0</v>
      </c>
      <c r="BW227" s="132">
        <v>-2207.9288900484044</v>
      </c>
      <c r="BX227" s="453">
        <v>487617.0753196794</v>
      </c>
      <c r="BY227" s="453">
        <v>4368.6621551322469</v>
      </c>
      <c r="BZ227" s="453" t="s">
        <v>1187</v>
      </c>
      <c r="CA227" s="453">
        <v>4392.9466245016165</v>
      </c>
      <c r="CB227" s="133">
        <v>7.1647937293853881E-2</v>
      </c>
      <c r="CC227" s="132">
        <v>0</v>
      </c>
      <c r="CD227" s="132">
        <v>487617.0753196794</v>
      </c>
      <c r="CE227" s="132">
        <v>0</v>
      </c>
      <c r="CF227" s="132">
        <v>487617.0753196794</v>
      </c>
      <c r="CG227" s="132">
        <f t="shared" si="6"/>
        <v>0</v>
      </c>
      <c r="CH227" s="132">
        <f t="shared" si="7"/>
        <v>0</v>
      </c>
      <c r="CI227" s="132">
        <v>0</v>
      </c>
      <c r="CJ227" s="132">
        <v>0</v>
      </c>
      <c r="CK227" s="132">
        <v>0</v>
      </c>
    </row>
    <row r="228" spans="1:89" ht="15" hidden="1" customHeight="1" x14ac:dyDescent="0.25">
      <c r="A228" s="135">
        <f>VLOOKUP(D228,'DfE No.'!C:E,3,FALSE)</f>
        <v>514</v>
      </c>
      <c r="B228" s="135" t="str">
        <f>VLOOKUP(D228,'Adjusted Factors 19-20'!C:F,4,FALSE)</f>
        <v>Recoupment Academy</v>
      </c>
      <c r="C228" s="135">
        <v>142562</v>
      </c>
      <c r="D228" s="135">
        <v>9353062</v>
      </c>
      <c r="E228" s="134" t="s">
        <v>1286</v>
      </c>
      <c r="F228" s="452">
        <v>205</v>
      </c>
      <c r="G228" s="452">
        <v>205</v>
      </c>
      <c r="H228" s="452">
        <v>0</v>
      </c>
      <c r="I228" s="132">
        <v>568629</v>
      </c>
      <c r="J228" s="132">
        <v>0</v>
      </c>
      <c r="K228" s="132">
        <v>0</v>
      </c>
      <c r="L228" s="132">
        <v>10999.999999999989</v>
      </c>
      <c r="M228" s="132">
        <v>0</v>
      </c>
      <c r="N228" s="132">
        <v>13499.999999999987</v>
      </c>
      <c r="O228" s="132">
        <v>0</v>
      </c>
      <c r="P228" s="132">
        <v>0</v>
      </c>
      <c r="Q228" s="132">
        <v>0</v>
      </c>
      <c r="R228" s="132">
        <v>0</v>
      </c>
      <c r="S228" s="132">
        <v>0</v>
      </c>
      <c r="T228" s="132">
        <v>0</v>
      </c>
      <c r="U228" s="132">
        <v>0</v>
      </c>
      <c r="V228" s="132">
        <v>0</v>
      </c>
      <c r="W228" s="132">
        <v>0</v>
      </c>
      <c r="X228" s="132">
        <v>0</v>
      </c>
      <c r="Y228" s="132">
        <v>0</v>
      </c>
      <c r="Z228" s="132">
        <v>0</v>
      </c>
      <c r="AA228" s="132">
        <v>0</v>
      </c>
      <c r="AB228" s="132">
        <v>0</v>
      </c>
      <c r="AC228" s="132">
        <v>0</v>
      </c>
      <c r="AD228" s="132">
        <v>0</v>
      </c>
      <c r="AE228" s="132">
        <v>69836.666666666584</v>
      </c>
      <c r="AF228" s="132">
        <v>0</v>
      </c>
      <c r="AG228" s="132">
        <v>0</v>
      </c>
      <c r="AH228" s="132">
        <v>0</v>
      </c>
      <c r="AI228" s="132">
        <v>110000</v>
      </c>
      <c r="AJ228" s="132">
        <v>0</v>
      </c>
      <c r="AK228" s="132">
        <v>0</v>
      </c>
      <c r="AL228" s="132">
        <v>0</v>
      </c>
      <c r="AM228" s="132">
        <v>3004.5573600000002</v>
      </c>
      <c r="AN228" s="132">
        <v>0</v>
      </c>
      <c r="AO228" s="132">
        <v>0</v>
      </c>
      <c r="AP228" s="132">
        <v>0</v>
      </c>
      <c r="AQ228" s="132">
        <v>0</v>
      </c>
      <c r="AR228" s="132">
        <v>0</v>
      </c>
      <c r="AS228" s="132">
        <v>0</v>
      </c>
      <c r="AT228" s="132">
        <v>0</v>
      </c>
      <c r="AU228" s="132">
        <v>0</v>
      </c>
      <c r="AV228" s="132">
        <v>568629</v>
      </c>
      <c r="AW228" s="132">
        <v>94336.66666666657</v>
      </c>
      <c r="AX228" s="132">
        <v>113004.55736000001</v>
      </c>
      <c r="AY228" s="132">
        <v>92085.66666666657</v>
      </c>
      <c r="AZ228" s="453">
        <v>775970.22402666649</v>
      </c>
      <c r="BA228" s="453">
        <v>772965.66666666651</v>
      </c>
      <c r="BB228" s="453">
        <v>3500</v>
      </c>
      <c r="BC228" s="453">
        <v>717500</v>
      </c>
      <c r="BD228" s="453">
        <v>0</v>
      </c>
      <c r="BE228" s="453">
        <v>0</v>
      </c>
      <c r="BF228" s="453">
        <v>775970.22402666649</v>
      </c>
      <c r="BG228" s="453" t="s">
        <v>13</v>
      </c>
      <c r="BH228" s="453" t="s">
        <v>13</v>
      </c>
      <c r="BI228" s="453" t="s">
        <v>13</v>
      </c>
      <c r="BJ228" s="133" t="s">
        <v>13</v>
      </c>
      <c r="BK228" s="454" t="s">
        <v>13</v>
      </c>
      <c r="BL228" s="453">
        <v>775970.22402666649</v>
      </c>
      <c r="BM228" s="132">
        <v>775970.2240266666</v>
      </c>
      <c r="BN228" s="132">
        <v>0</v>
      </c>
      <c r="BO228" s="453">
        <v>720504.55735999998</v>
      </c>
      <c r="BP228" s="453">
        <v>607500</v>
      </c>
      <c r="BQ228" s="132">
        <v>662965.66666666651</v>
      </c>
      <c r="BR228" s="132">
        <v>3233.978861788617</v>
      </c>
      <c r="BS228" s="132">
        <v>3008.5818049261088</v>
      </c>
      <c r="BT228" s="133">
        <v>7.4918041614641745E-2</v>
      </c>
      <c r="BU228" s="133">
        <v>-7.3522543253485813E-3</v>
      </c>
      <c r="BV228" s="133">
        <v>0</v>
      </c>
      <c r="BW228" s="132">
        <v>-4534.5710106287706</v>
      </c>
      <c r="BX228" s="453">
        <v>771435.65301603777</v>
      </c>
      <c r="BY228" s="453">
        <v>3748.4443690538428</v>
      </c>
      <c r="BZ228" s="453" t="s">
        <v>1187</v>
      </c>
      <c r="CA228" s="453">
        <v>3763.1007464196964</v>
      </c>
      <c r="CB228" s="133">
        <v>5.5587213553998094E-2</v>
      </c>
      <c r="CC228" s="132">
        <v>0</v>
      </c>
      <c r="CD228" s="132">
        <v>771435.65301603777</v>
      </c>
      <c r="CE228" s="132">
        <v>0</v>
      </c>
      <c r="CF228" s="132">
        <v>771435.65301603777</v>
      </c>
      <c r="CG228" s="132">
        <f t="shared" si="6"/>
        <v>0</v>
      </c>
      <c r="CH228" s="132">
        <f t="shared" si="7"/>
        <v>0</v>
      </c>
      <c r="CI228" s="132">
        <v>0</v>
      </c>
      <c r="CJ228" s="132">
        <v>0</v>
      </c>
      <c r="CK228" s="132">
        <v>0</v>
      </c>
    </row>
    <row r="229" spans="1:89" ht="15" hidden="1" customHeight="1" x14ac:dyDescent="0.25">
      <c r="A229" s="135">
        <f>VLOOKUP(D229,'DfE No.'!C:E,3,FALSE)</f>
        <v>20</v>
      </c>
      <c r="B229" s="135" t="str">
        <f>VLOOKUP(D229,'Adjusted Factors 19-20'!C:F,4,FALSE)</f>
        <v>Recoupment Academy</v>
      </c>
      <c r="C229" s="135">
        <v>146148</v>
      </c>
      <c r="D229" s="135">
        <v>9353081</v>
      </c>
      <c r="E229" s="134" t="s">
        <v>1424</v>
      </c>
      <c r="F229" s="452">
        <v>44</v>
      </c>
      <c r="G229" s="452">
        <v>44</v>
      </c>
      <c r="H229" s="452">
        <v>0</v>
      </c>
      <c r="I229" s="132">
        <v>122047.20000000001</v>
      </c>
      <c r="J229" s="132">
        <v>0</v>
      </c>
      <c r="K229" s="132">
        <v>0</v>
      </c>
      <c r="L229" s="132">
        <v>2639.9999999999932</v>
      </c>
      <c r="M229" s="132">
        <v>0</v>
      </c>
      <c r="N229" s="132">
        <v>4224</v>
      </c>
      <c r="O229" s="132">
        <v>0</v>
      </c>
      <c r="P229" s="132">
        <v>0</v>
      </c>
      <c r="Q229" s="132">
        <v>239.99999999999972</v>
      </c>
      <c r="R229" s="132">
        <v>0</v>
      </c>
      <c r="S229" s="132">
        <v>389.99999999999955</v>
      </c>
      <c r="T229" s="132">
        <v>0</v>
      </c>
      <c r="U229" s="132">
        <v>0</v>
      </c>
      <c r="V229" s="132">
        <v>0</v>
      </c>
      <c r="W229" s="132">
        <v>0</v>
      </c>
      <c r="X229" s="132">
        <v>0</v>
      </c>
      <c r="Y229" s="132">
        <v>0</v>
      </c>
      <c r="Z229" s="132">
        <v>0</v>
      </c>
      <c r="AA229" s="132">
        <v>0</v>
      </c>
      <c r="AB229" s="132">
        <v>0</v>
      </c>
      <c r="AC229" s="132">
        <v>0</v>
      </c>
      <c r="AD229" s="132">
        <v>0</v>
      </c>
      <c r="AE229" s="132">
        <v>14989.333333333318</v>
      </c>
      <c r="AF229" s="132">
        <v>0</v>
      </c>
      <c r="AG229" s="132">
        <v>0</v>
      </c>
      <c r="AH229" s="132">
        <v>0</v>
      </c>
      <c r="AI229" s="132">
        <v>110000</v>
      </c>
      <c r="AJ229" s="132">
        <v>25000</v>
      </c>
      <c r="AK229" s="132">
        <v>0</v>
      </c>
      <c r="AL229" s="132">
        <v>0</v>
      </c>
      <c r="AM229" s="132">
        <v>2448.2316600000004</v>
      </c>
      <c r="AN229" s="132">
        <v>0</v>
      </c>
      <c r="AO229" s="132">
        <v>0</v>
      </c>
      <c r="AP229" s="132">
        <v>0</v>
      </c>
      <c r="AQ229" s="132">
        <v>0</v>
      </c>
      <c r="AR229" s="132">
        <v>0</v>
      </c>
      <c r="AS229" s="132">
        <v>0</v>
      </c>
      <c r="AT229" s="132">
        <v>0</v>
      </c>
      <c r="AU229" s="132">
        <v>0</v>
      </c>
      <c r="AV229" s="132">
        <v>122047.20000000001</v>
      </c>
      <c r="AW229" s="132">
        <v>22483.33333333331</v>
      </c>
      <c r="AX229" s="132">
        <v>137448.23165999999</v>
      </c>
      <c r="AY229" s="132">
        <v>28735.333333333314</v>
      </c>
      <c r="AZ229" s="453">
        <v>281978.76499333332</v>
      </c>
      <c r="BA229" s="453">
        <v>279530.53333333333</v>
      </c>
      <c r="BB229" s="453">
        <v>3500</v>
      </c>
      <c r="BC229" s="453">
        <v>154000</v>
      </c>
      <c r="BD229" s="453">
        <v>0</v>
      </c>
      <c r="BE229" s="453">
        <v>0</v>
      </c>
      <c r="BF229" s="453">
        <v>281978.76499333332</v>
      </c>
      <c r="BG229" s="453" t="s">
        <v>13</v>
      </c>
      <c r="BH229" s="453" t="s">
        <v>13</v>
      </c>
      <c r="BI229" s="453" t="s">
        <v>13</v>
      </c>
      <c r="BJ229" s="133" t="s">
        <v>13</v>
      </c>
      <c r="BK229" s="454" t="s">
        <v>13</v>
      </c>
      <c r="BL229" s="453">
        <v>281978.76499333332</v>
      </c>
      <c r="BM229" s="132">
        <v>281978.76499333332</v>
      </c>
      <c r="BN229" s="132">
        <v>0</v>
      </c>
      <c r="BO229" s="453">
        <v>156448.23165999999</v>
      </c>
      <c r="BP229" s="453">
        <v>18999.999999999989</v>
      </c>
      <c r="BQ229" s="132">
        <v>144530.53333333333</v>
      </c>
      <c r="BR229" s="132">
        <v>3284.7848484848482</v>
      </c>
      <c r="BS229" s="132">
        <v>2904.0151795454544</v>
      </c>
      <c r="BT229" s="133">
        <v>0.13111834663308924</v>
      </c>
      <c r="BU229" s="133">
        <v>-1.2867600519035469E-2</v>
      </c>
      <c r="BV229" s="133">
        <v>0</v>
      </c>
      <c r="BW229" s="132">
        <v>-1644.1791181906626</v>
      </c>
      <c r="BX229" s="453">
        <v>280334.58587514266</v>
      </c>
      <c r="BY229" s="453">
        <v>6315.5989594350604</v>
      </c>
      <c r="BZ229" s="453" t="s">
        <v>1187</v>
      </c>
      <c r="CA229" s="453">
        <v>6371.2405880714241</v>
      </c>
      <c r="CB229" s="133">
        <v>4.7867460618947089E-2</v>
      </c>
      <c r="CC229" s="132">
        <v>0</v>
      </c>
      <c r="CD229" s="132">
        <v>280334.58587514266</v>
      </c>
      <c r="CE229" s="132">
        <v>0</v>
      </c>
      <c r="CF229" s="132">
        <v>280334.58587514266</v>
      </c>
      <c r="CG229" s="132">
        <f t="shared" si="6"/>
        <v>0</v>
      </c>
      <c r="CH229" s="132">
        <f t="shared" si="7"/>
        <v>0</v>
      </c>
      <c r="CI229" s="132">
        <v>0</v>
      </c>
      <c r="CJ229" s="132">
        <v>15665.479999999981</v>
      </c>
      <c r="CK229" s="132">
        <v>6574.72</v>
      </c>
    </row>
    <row r="230" spans="1:89" ht="15" hidden="1" customHeight="1" x14ac:dyDescent="0.25">
      <c r="A230" s="135">
        <f>VLOOKUP(D230,'DfE No.'!C:E,3,FALSE)</f>
        <v>26</v>
      </c>
      <c r="B230" s="135" t="str">
        <f>VLOOKUP(D230,'Adjusted Factors 19-20'!C:F,4,FALSE)</f>
        <v>Recoupment Academy</v>
      </c>
      <c r="C230" s="135">
        <v>146234</v>
      </c>
      <c r="D230" s="135">
        <v>9353084</v>
      </c>
      <c r="E230" s="134" t="s">
        <v>1425</v>
      </c>
      <c r="F230" s="452">
        <v>62</v>
      </c>
      <c r="G230" s="452">
        <v>62</v>
      </c>
      <c r="H230" s="452">
        <v>0</v>
      </c>
      <c r="I230" s="132">
        <v>171975.6</v>
      </c>
      <c r="J230" s="132">
        <v>0</v>
      </c>
      <c r="K230" s="132">
        <v>0</v>
      </c>
      <c r="L230" s="132">
        <v>2640</v>
      </c>
      <c r="M230" s="132">
        <v>0</v>
      </c>
      <c r="N230" s="132">
        <v>13051.525423728814</v>
      </c>
      <c r="O230" s="132">
        <v>0</v>
      </c>
      <c r="P230" s="132">
        <v>0</v>
      </c>
      <c r="Q230" s="132">
        <v>0</v>
      </c>
      <c r="R230" s="132">
        <v>0</v>
      </c>
      <c r="S230" s="132">
        <v>0</v>
      </c>
      <c r="T230" s="132">
        <v>0</v>
      </c>
      <c r="U230" s="132">
        <v>0</v>
      </c>
      <c r="V230" s="132">
        <v>0</v>
      </c>
      <c r="W230" s="132">
        <v>0</v>
      </c>
      <c r="X230" s="132">
        <v>0</v>
      </c>
      <c r="Y230" s="132">
        <v>0</v>
      </c>
      <c r="Z230" s="132">
        <v>0</v>
      </c>
      <c r="AA230" s="132">
        <v>0</v>
      </c>
      <c r="AB230" s="132">
        <v>0</v>
      </c>
      <c r="AC230" s="132">
        <v>0</v>
      </c>
      <c r="AD230" s="132">
        <v>0</v>
      </c>
      <c r="AE230" s="132">
        <v>28801.818181818209</v>
      </c>
      <c r="AF230" s="132">
        <v>0</v>
      </c>
      <c r="AG230" s="132">
        <v>0</v>
      </c>
      <c r="AH230" s="132">
        <v>0</v>
      </c>
      <c r="AI230" s="132">
        <v>110000</v>
      </c>
      <c r="AJ230" s="132">
        <v>25000</v>
      </c>
      <c r="AK230" s="132">
        <v>0</v>
      </c>
      <c r="AL230" s="132">
        <v>0</v>
      </c>
      <c r="AM230" s="132">
        <v>1956.1182200000001</v>
      </c>
      <c r="AN230" s="132">
        <v>0</v>
      </c>
      <c r="AO230" s="132">
        <v>0</v>
      </c>
      <c r="AP230" s="132">
        <v>0</v>
      </c>
      <c r="AQ230" s="132">
        <v>0</v>
      </c>
      <c r="AR230" s="132">
        <v>0</v>
      </c>
      <c r="AS230" s="132">
        <v>0</v>
      </c>
      <c r="AT230" s="132">
        <v>0</v>
      </c>
      <c r="AU230" s="132">
        <v>0</v>
      </c>
      <c r="AV230" s="132">
        <v>171975.6</v>
      </c>
      <c r="AW230" s="132">
        <v>44493.343605547023</v>
      </c>
      <c r="AX230" s="132">
        <v>136956.11822</v>
      </c>
      <c r="AY230" s="132">
        <v>46646.580893682614</v>
      </c>
      <c r="AZ230" s="453">
        <v>353425.06182554702</v>
      </c>
      <c r="BA230" s="453">
        <v>351468.94360554701</v>
      </c>
      <c r="BB230" s="453">
        <v>3500</v>
      </c>
      <c r="BC230" s="453">
        <v>217000</v>
      </c>
      <c r="BD230" s="453">
        <v>0</v>
      </c>
      <c r="BE230" s="453">
        <v>0</v>
      </c>
      <c r="BF230" s="453">
        <v>353425.06182554702</v>
      </c>
      <c r="BG230" s="453" t="s">
        <v>13</v>
      </c>
      <c r="BH230" s="453" t="s">
        <v>13</v>
      </c>
      <c r="BI230" s="453" t="s">
        <v>13</v>
      </c>
      <c r="BJ230" s="133" t="s">
        <v>13</v>
      </c>
      <c r="BK230" s="454" t="s">
        <v>13</v>
      </c>
      <c r="BL230" s="453">
        <v>353425.06182554702</v>
      </c>
      <c r="BM230" s="132">
        <v>353425.06182554702</v>
      </c>
      <c r="BN230" s="132">
        <v>0</v>
      </c>
      <c r="BO230" s="453">
        <v>218956.11822</v>
      </c>
      <c r="BP230" s="453">
        <v>82000</v>
      </c>
      <c r="BQ230" s="132">
        <v>216468.94360554701</v>
      </c>
      <c r="BR230" s="132">
        <v>3491.4345742830164</v>
      </c>
      <c r="BS230" s="132">
        <v>2912.4483500000001</v>
      </c>
      <c r="BT230" s="133">
        <v>0.19879707885051981</v>
      </c>
      <c r="BU230" s="133">
        <v>-1.9509408566277118E-2</v>
      </c>
      <c r="BV230" s="133">
        <v>0</v>
      </c>
      <c r="BW230" s="132">
        <v>-3522.8489768764389</v>
      </c>
      <c r="BX230" s="453">
        <v>349902.21284867061</v>
      </c>
      <c r="BY230" s="453">
        <v>5612.0337843333964</v>
      </c>
      <c r="BZ230" s="453" t="s">
        <v>1187</v>
      </c>
      <c r="CA230" s="453">
        <v>5643.5840782043642</v>
      </c>
      <c r="CB230" s="133">
        <v>7.8573807860797595E-2</v>
      </c>
      <c r="CC230" s="132">
        <v>0</v>
      </c>
      <c r="CD230" s="132">
        <v>349902.21284867061</v>
      </c>
      <c r="CE230" s="132">
        <v>0</v>
      </c>
      <c r="CF230" s="132">
        <v>349902.21284867061</v>
      </c>
      <c r="CG230" s="132">
        <f t="shared" si="6"/>
        <v>0</v>
      </c>
      <c r="CH230" s="132">
        <f t="shared" si="7"/>
        <v>0</v>
      </c>
      <c r="CI230" s="132">
        <v>0</v>
      </c>
      <c r="CJ230" s="132">
        <v>4675.0599999999858</v>
      </c>
      <c r="CK230" s="132">
        <v>6828.55</v>
      </c>
    </row>
    <row r="231" spans="1:89" ht="15" hidden="1" customHeight="1" x14ac:dyDescent="0.25">
      <c r="A231" s="135">
        <f>VLOOKUP(D231,'DfE No.'!C:E,3,FALSE)</f>
        <v>36</v>
      </c>
      <c r="B231" s="135" t="str">
        <f>VLOOKUP(D231,'Adjusted Factors 19-20'!C:F,4,FALSE)</f>
        <v>Recoupment Academy</v>
      </c>
      <c r="C231" s="135">
        <v>145696</v>
      </c>
      <c r="D231" s="135">
        <v>9353089</v>
      </c>
      <c r="E231" s="134" t="s">
        <v>1426</v>
      </c>
      <c r="F231" s="452">
        <v>131</v>
      </c>
      <c r="G231" s="452">
        <v>131</v>
      </c>
      <c r="H231" s="452">
        <v>0</v>
      </c>
      <c r="I231" s="132">
        <v>363367.80000000005</v>
      </c>
      <c r="J231" s="132">
        <v>0</v>
      </c>
      <c r="K231" s="132">
        <v>0</v>
      </c>
      <c r="L231" s="132">
        <v>2199.9999999999991</v>
      </c>
      <c r="M231" s="132">
        <v>0</v>
      </c>
      <c r="N231" s="132">
        <v>8051.7073170731701</v>
      </c>
      <c r="O231" s="132">
        <v>0</v>
      </c>
      <c r="P231" s="132">
        <v>0</v>
      </c>
      <c r="Q231" s="132">
        <v>0</v>
      </c>
      <c r="R231" s="132">
        <v>0</v>
      </c>
      <c r="S231" s="132">
        <v>0</v>
      </c>
      <c r="T231" s="132">
        <v>0</v>
      </c>
      <c r="U231" s="132">
        <v>0</v>
      </c>
      <c r="V231" s="132">
        <v>0</v>
      </c>
      <c r="W231" s="132">
        <v>0</v>
      </c>
      <c r="X231" s="132">
        <v>0</v>
      </c>
      <c r="Y231" s="132">
        <v>0</v>
      </c>
      <c r="Z231" s="132">
        <v>0</v>
      </c>
      <c r="AA231" s="132">
        <v>0</v>
      </c>
      <c r="AB231" s="132">
        <v>1194.0707964601779</v>
      </c>
      <c r="AC231" s="132">
        <v>0</v>
      </c>
      <c r="AD231" s="132">
        <v>0</v>
      </c>
      <c r="AE231" s="132">
        <v>45833.477477477434</v>
      </c>
      <c r="AF231" s="132">
        <v>0</v>
      </c>
      <c r="AG231" s="132">
        <v>0</v>
      </c>
      <c r="AH231" s="132">
        <v>0</v>
      </c>
      <c r="AI231" s="132">
        <v>110000</v>
      </c>
      <c r="AJ231" s="132">
        <v>6275.0333778371105</v>
      </c>
      <c r="AK231" s="132">
        <v>0</v>
      </c>
      <c r="AL231" s="132">
        <v>0</v>
      </c>
      <c r="AM231" s="132">
        <v>21584.639999999999</v>
      </c>
      <c r="AN231" s="132">
        <v>0</v>
      </c>
      <c r="AO231" s="132">
        <v>0</v>
      </c>
      <c r="AP231" s="132">
        <v>0</v>
      </c>
      <c r="AQ231" s="132">
        <v>0</v>
      </c>
      <c r="AR231" s="132">
        <v>0</v>
      </c>
      <c r="AS231" s="132">
        <v>0</v>
      </c>
      <c r="AT231" s="132">
        <v>0</v>
      </c>
      <c r="AU231" s="132">
        <v>0</v>
      </c>
      <c r="AV231" s="132">
        <v>363367.80000000005</v>
      </c>
      <c r="AW231" s="132">
        <v>57279.255591010777</v>
      </c>
      <c r="AX231" s="132">
        <v>137859.67337783711</v>
      </c>
      <c r="AY231" s="132">
        <v>60958.331136014021</v>
      </c>
      <c r="AZ231" s="453">
        <v>558506.72896884801</v>
      </c>
      <c r="BA231" s="453">
        <v>536922.08896884799</v>
      </c>
      <c r="BB231" s="453">
        <v>3500</v>
      </c>
      <c r="BC231" s="453">
        <v>458500</v>
      </c>
      <c r="BD231" s="453">
        <v>0</v>
      </c>
      <c r="BE231" s="453">
        <v>0</v>
      </c>
      <c r="BF231" s="453">
        <v>558506.72896884801</v>
      </c>
      <c r="BG231" s="453" t="s">
        <v>13</v>
      </c>
      <c r="BH231" s="453" t="s">
        <v>13</v>
      </c>
      <c r="BI231" s="453" t="s">
        <v>13</v>
      </c>
      <c r="BJ231" s="133" t="s">
        <v>13</v>
      </c>
      <c r="BK231" s="454" t="s">
        <v>13</v>
      </c>
      <c r="BL231" s="453">
        <v>558506.72896884801</v>
      </c>
      <c r="BM231" s="132">
        <v>558506.72896884801</v>
      </c>
      <c r="BN231" s="132">
        <v>0</v>
      </c>
      <c r="BO231" s="453">
        <v>480084.64</v>
      </c>
      <c r="BP231" s="453">
        <v>342224.9666221629</v>
      </c>
      <c r="BQ231" s="132">
        <v>420647.0555910109</v>
      </c>
      <c r="BR231" s="132">
        <v>3211.0462258855791</v>
      </c>
      <c r="BS231" s="132">
        <v>3059.003250173148</v>
      </c>
      <c r="BT231" s="133">
        <v>4.9703437125745153E-2</v>
      </c>
      <c r="BU231" s="133">
        <v>-4.8777611202403901E-3</v>
      </c>
      <c r="BV231" s="133">
        <v>0</v>
      </c>
      <c r="BW231" s="132">
        <v>-1954.6624127702473</v>
      </c>
      <c r="BX231" s="453">
        <v>556552.0665560778</v>
      </c>
      <c r="BY231" s="453">
        <v>4083.7208134051739</v>
      </c>
      <c r="BZ231" s="453" t="s">
        <v>1187</v>
      </c>
      <c r="CA231" s="453">
        <v>4248.4890576799835</v>
      </c>
      <c r="CB231" s="133">
        <v>2.809192104034719E-2</v>
      </c>
      <c r="CC231" s="132">
        <v>0</v>
      </c>
      <c r="CD231" s="132">
        <v>556552.0665560778</v>
      </c>
      <c r="CE231" s="132">
        <v>0</v>
      </c>
      <c r="CF231" s="132">
        <v>556552.0665560778</v>
      </c>
      <c r="CG231" s="132">
        <f t="shared" si="6"/>
        <v>0</v>
      </c>
      <c r="CH231" s="132">
        <f t="shared" si="7"/>
        <v>0</v>
      </c>
      <c r="CI231" s="132">
        <v>0</v>
      </c>
      <c r="CJ231" s="132">
        <v>117887.12000000001</v>
      </c>
      <c r="CK231" s="132">
        <v>11371.14</v>
      </c>
    </row>
    <row r="232" spans="1:89" ht="15" hidden="1" customHeight="1" x14ac:dyDescent="0.25">
      <c r="A232" s="135">
        <f>VLOOKUP(D232,'DfE No.'!C:E,3,FALSE)</f>
        <v>449</v>
      </c>
      <c r="B232" s="135" t="str">
        <f>VLOOKUP(D232,'Adjusted Factors 19-20'!C:F,4,FALSE)</f>
        <v>Recoupment Academy</v>
      </c>
      <c r="C232" s="135">
        <v>146175</v>
      </c>
      <c r="D232" s="135">
        <v>9353091</v>
      </c>
      <c r="E232" s="134" t="s">
        <v>1427</v>
      </c>
      <c r="F232" s="452">
        <v>86</v>
      </c>
      <c r="G232" s="452">
        <v>86</v>
      </c>
      <c r="H232" s="452">
        <v>0</v>
      </c>
      <c r="I232" s="132">
        <v>238546.80000000002</v>
      </c>
      <c r="J232" s="132">
        <v>0</v>
      </c>
      <c r="K232" s="132">
        <v>0</v>
      </c>
      <c r="L232" s="132">
        <v>7040.0000000000018</v>
      </c>
      <c r="M232" s="132">
        <v>0</v>
      </c>
      <c r="N232" s="132">
        <v>10387.894736842105</v>
      </c>
      <c r="O232" s="132">
        <v>0</v>
      </c>
      <c r="P232" s="132">
        <v>200.00000000000023</v>
      </c>
      <c r="Q232" s="132">
        <v>0</v>
      </c>
      <c r="R232" s="132">
        <v>0</v>
      </c>
      <c r="S232" s="132">
        <v>0</v>
      </c>
      <c r="T232" s="132">
        <v>0</v>
      </c>
      <c r="U232" s="132">
        <v>0</v>
      </c>
      <c r="V232" s="132">
        <v>0</v>
      </c>
      <c r="W232" s="132">
        <v>0</v>
      </c>
      <c r="X232" s="132">
        <v>0</v>
      </c>
      <c r="Y232" s="132">
        <v>0</v>
      </c>
      <c r="Z232" s="132">
        <v>0</v>
      </c>
      <c r="AA232" s="132">
        <v>0</v>
      </c>
      <c r="AB232" s="132">
        <v>0</v>
      </c>
      <c r="AC232" s="132">
        <v>0</v>
      </c>
      <c r="AD232" s="132">
        <v>0</v>
      </c>
      <c r="AE232" s="132">
        <v>40851.211267605613</v>
      </c>
      <c r="AF232" s="132">
        <v>0</v>
      </c>
      <c r="AG232" s="132">
        <v>0</v>
      </c>
      <c r="AH232" s="132">
        <v>0</v>
      </c>
      <c r="AI232" s="132">
        <v>110000</v>
      </c>
      <c r="AJ232" s="132">
        <v>0</v>
      </c>
      <c r="AK232" s="132">
        <v>0</v>
      </c>
      <c r="AL232" s="132">
        <v>0</v>
      </c>
      <c r="AM232" s="132">
        <v>3033.0711600000004</v>
      </c>
      <c r="AN232" s="132">
        <v>0</v>
      </c>
      <c r="AO232" s="132">
        <v>0</v>
      </c>
      <c r="AP232" s="132">
        <v>0</v>
      </c>
      <c r="AQ232" s="132">
        <v>0</v>
      </c>
      <c r="AR232" s="132">
        <v>0</v>
      </c>
      <c r="AS232" s="132">
        <v>0</v>
      </c>
      <c r="AT232" s="132">
        <v>0</v>
      </c>
      <c r="AU232" s="132">
        <v>0</v>
      </c>
      <c r="AV232" s="132">
        <v>238546.80000000002</v>
      </c>
      <c r="AW232" s="132">
        <v>58479.10600444772</v>
      </c>
      <c r="AX232" s="132">
        <v>113033.07116000001</v>
      </c>
      <c r="AY232" s="132">
        <v>59664.158636026666</v>
      </c>
      <c r="AZ232" s="453">
        <v>410058.97716444772</v>
      </c>
      <c r="BA232" s="453">
        <v>407025.90600444772</v>
      </c>
      <c r="BB232" s="453">
        <v>3500</v>
      </c>
      <c r="BC232" s="453">
        <v>301000</v>
      </c>
      <c r="BD232" s="453">
        <v>0</v>
      </c>
      <c r="BE232" s="453">
        <v>0</v>
      </c>
      <c r="BF232" s="453">
        <v>410058.97716444772</v>
      </c>
      <c r="BG232" s="453" t="s">
        <v>13</v>
      </c>
      <c r="BH232" s="453" t="s">
        <v>13</v>
      </c>
      <c r="BI232" s="453" t="s">
        <v>13</v>
      </c>
      <c r="BJ232" s="133" t="s">
        <v>13</v>
      </c>
      <c r="BK232" s="454" t="s">
        <v>13</v>
      </c>
      <c r="BL232" s="453">
        <v>410058.97716444772</v>
      </c>
      <c r="BM232" s="132">
        <v>410058.97716444772</v>
      </c>
      <c r="BN232" s="132">
        <v>0</v>
      </c>
      <c r="BO232" s="453">
        <v>304033.07115999999</v>
      </c>
      <c r="BP232" s="453">
        <v>191000</v>
      </c>
      <c r="BQ232" s="132">
        <v>297025.90600444772</v>
      </c>
      <c r="BR232" s="132">
        <v>3453.7896047028803</v>
      </c>
      <c r="BS232" s="132">
        <v>3141.0056893333335</v>
      </c>
      <c r="BT232" s="133">
        <v>9.9580817835428367E-2</v>
      </c>
      <c r="BU232" s="133">
        <v>-9.7725925941607832E-3</v>
      </c>
      <c r="BV232" s="133">
        <v>0</v>
      </c>
      <c r="BW232" s="132">
        <v>-2639.8361286504405</v>
      </c>
      <c r="BX232" s="453">
        <v>407419.14103579725</v>
      </c>
      <c r="BY232" s="453">
        <v>4702.1636032069446</v>
      </c>
      <c r="BZ232" s="453" t="s">
        <v>1187</v>
      </c>
      <c r="CA232" s="453">
        <v>4737.4318725092708</v>
      </c>
      <c r="CB232" s="133">
        <v>7.5199856216909833E-3</v>
      </c>
      <c r="CC232" s="132">
        <v>0</v>
      </c>
      <c r="CD232" s="132">
        <v>407419.14103579725</v>
      </c>
      <c r="CE232" s="132">
        <v>0</v>
      </c>
      <c r="CF232" s="132">
        <v>407419.14103579725</v>
      </c>
      <c r="CG232" s="132">
        <f t="shared" si="6"/>
        <v>0</v>
      </c>
      <c r="CH232" s="132">
        <f t="shared" si="7"/>
        <v>0</v>
      </c>
      <c r="CI232" s="132">
        <v>0</v>
      </c>
      <c r="CJ232" s="132">
        <v>18903.27999999997</v>
      </c>
      <c r="CK232" s="132">
        <v>4956</v>
      </c>
    </row>
    <row r="233" spans="1:89" ht="15" hidden="1" customHeight="1" x14ac:dyDescent="0.25">
      <c r="A233" s="135">
        <f>VLOOKUP(D233,'DfE No.'!C:E,3,FALSE)</f>
        <v>243</v>
      </c>
      <c r="B233" s="135" t="str">
        <f>VLOOKUP(D233,'Adjusted Factors 19-20'!C:F,4,FALSE)</f>
        <v>Recoupment Academy</v>
      </c>
      <c r="C233" s="135">
        <v>145539</v>
      </c>
      <c r="D233" s="135">
        <v>9353092</v>
      </c>
      <c r="E233" s="134" t="s">
        <v>1428</v>
      </c>
      <c r="F233" s="452">
        <v>95</v>
      </c>
      <c r="G233" s="452">
        <v>95</v>
      </c>
      <c r="H233" s="452">
        <v>0</v>
      </c>
      <c r="I233" s="132">
        <v>263511</v>
      </c>
      <c r="J233" s="132">
        <v>0</v>
      </c>
      <c r="K233" s="132">
        <v>0</v>
      </c>
      <c r="L233" s="132">
        <v>880.00000000000136</v>
      </c>
      <c r="M233" s="132">
        <v>0</v>
      </c>
      <c r="N233" s="132">
        <v>1127.4725274725276</v>
      </c>
      <c r="O233" s="132">
        <v>0</v>
      </c>
      <c r="P233" s="132">
        <v>400.00000000000063</v>
      </c>
      <c r="Q233" s="132">
        <v>959.99999999999909</v>
      </c>
      <c r="R233" s="132">
        <v>720.00000000000114</v>
      </c>
      <c r="S233" s="132">
        <v>0</v>
      </c>
      <c r="T233" s="132">
        <v>420.00000000000063</v>
      </c>
      <c r="U233" s="132">
        <v>0</v>
      </c>
      <c r="V233" s="132">
        <v>0</v>
      </c>
      <c r="W233" s="132">
        <v>0</v>
      </c>
      <c r="X233" s="132">
        <v>0</v>
      </c>
      <c r="Y233" s="132">
        <v>0</v>
      </c>
      <c r="Z233" s="132">
        <v>0</v>
      </c>
      <c r="AA233" s="132">
        <v>0</v>
      </c>
      <c r="AB233" s="132">
        <v>589.45783132529937</v>
      </c>
      <c r="AC233" s="132">
        <v>0</v>
      </c>
      <c r="AD233" s="132">
        <v>0</v>
      </c>
      <c r="AE233" s="132">
        <v>18944.390243902424</v>
      </c>
      <c r="AF233" s="132">
        <v>0</v>
      </c>
      <c r="AG233" s="132">
        <v>0</v>
      </c>
      <c r="AH233" s="132">
        <v>0</v>
      </c>
      <c r="AI233" s="132">
        <v>110000</v>
      </c>
      <c r="AJ233" s="132">
        <v>18291.054739652867</v>
      </c>
      <c r="AK233" s="132">
        <v>0</v>
      </c>
      <c r="AL233" s="132">
        <v>0</v>
      </c>
      <c r="AM233" s="132">
        <v>6745.7314400000005</v>
      </c>
      <c r="AN233" s="132">
        <v>0</v>
      </c>
      <c r="AO233" s="132">
        <v>0</v>
      </c>
      <c r="AP233" s="132">
        <v>0</v>
      </c>
      <c r="AQ233" s="132">
        <v>0</v>
      </c>
      <c r="AR233" s="132">
        <v>0</v>
      </c>
      <c r="AS233" s="132">
        <v>0</v>
      </c>
      <c r="AT233" s="132">
        <v>0</v>
      </c>
      <c r="AU233" s="132">
        <v>0</v>
      </c>
      <c r="AV233" s="132">
        <v>263511</v>
      </c>
      <c r="AW233" s="132">
        <v>24041.320602700252</v>
      </c>
      <c r="AX233" s="132">
        <v>135036.78617965287</v>
      </c>
      <c r="AY233" s="132">
        <v>31197.126507638688</v>
      </c>
      <c r="AZ233" s="453">
        <v>422589.10678235313</v>
      </c>
      <c r="BA233" s="453">
        <v>415843.37534235313</v>
      </c>
      <c r="BB233" s="453">
        <v>3500</v>
      </c>
      <c r="BC233" s="453">
        <v>332500</v>
      </c>
      <c r="BD233" s="453">
        <v>0</v>
      </c>
      <c r="BE233" s="453">
        <v>0</v>
      </c>
      <c r="BF233" s="453">
        <v>422589.10678235313</v>
      </c>
      <c r="BG233" s="453" t="s">
        <v>13</v>
      </c>
      <c r="BH233" s="453" t="s">
        <v>13</v>
      </c>
      <c r="BI233" s="453" t="s">
        <v>13</v>
      </c>
      <c r="BJ233" s="133" t="s">
        <v>13</v>
      </c>
      <c r="BK233" s="454" t="s">
        <v>13</v>
      </c>
      <c r="BL233" s="453">
        <v>422589.10678235313</v>
      </c>
      <c r="BM233" s="132">
        <v>422589.10678235313</v>
      </c>
      <c r="BN233" s="132">
        <v>0</v>
      </c>
      <c r="BO233" s="453">
        <v>339245.73144</v>
      </c>
      <c r="BP233" s="453">
        <v>204208.94526034713</v>
      </c>
      <c r="BQ233" s="132">
        <v>287552.32060270023</v>
      </c>
      <c r="BR233" s="132">
        <v>3026.8665326600026</v>
      </c>
      <c r="BS233" s="132">
        <v>2905.9668234820342</v>
      </c>
      <c r="BT233" s="133">
        <v>4.1603953700029506E-2</v>
      </c>
      <c r="BU233" s="133">
        <v>-4.0828996854459058E-3</v>
      </c>
      <c r="BV233" s="133">
        <v>0</v>
      </c>
      <c r="BW233" s="132">
        <v>-1127.1532478035485</v>
      </c>
      <c r="BX233" s="453">
        <v>421461.95353454957</v>
      </c>
      <c r="BY233" s="453">
        <v>4365.433916784732</v>
      </c>
      <c r="BZ233" s="453" t="s">
        <v>1187</v>
      </c>
      <c r="CA233" s="453">
        <v>4436.4416161531535</v>
      </c>
      <c r="CB233" s="133">
        <v>1.469793781428419E-2</v>
      </c>
      <c r="CC233" s="132">
        <v>0</v>
      </c>
      <c r="CD233" s="132">
        <v>421461.95353454957</v>
      </c>
      <c r="CE233" s="132">
        <v>0</v>
      </c>
      <c r="CF233" s="132">
        <v>421461.95353454957</v>
      </c>
      <c r="CG233" s="132">
        <f t="shared" si="6"/>
        <v>0</v>
      </c>
      <c r="CH233" s="132">
        <f t="shared" si="7"/>
        <v>0</v>
      </c>
      <c r="CI233" s="132">
        <v>0</v>
      </c>
      <c r="CJ233" s="132">
        <v>26566.929999999982</v>
      </c>
      <c r="CK233" s="132">
        <v>6829.55</v>
      </c>
    </row>
    <row r="234" spans="1:89" ht="15" hidden="1" customHeight="1" x14ac:dyDescent="0.25">
      <c r="A234" s="135">
        <f>VLOOKUP(D234,'DfE No.'!C:E,3,FALSE)</f>
        <v>80</v>
      </c>
      <c r="B234" s="135" t="str">
        <f>VLOOKUP(D234,'Adjusted Factors 19-20'!C:F,4,FALSE)</f>
        <v>Recoupment Academy</v>
      </c>
      <c r="C234" s="135">
        <v>143807</v>
      </c>
      <c r="D234" s="135">
        <v>9353096</v>
      </c>
      <c r="E234" s="134" t="s">
        <v>1429</v>
      </c>
      <c r="F234" s="452">
        <v>178</v>
      </c>
      <c r="G234" s="452">
        <v>178</v>
      </c>
      <c r="H234" s="452">
        <v>0</v>
      </c>
      <c r="I234" s="132">
        <v>493736.4</v>
      </c>
      <c r="J234" s="132">
        <v>0</v>
      </c>
      <c r="K234" s="132">
        <v>0</v>
      </c>
      <c r="L234" s="132">
        <v>3079.9999999999986</v>
      </c>
      <c r="M234" s="132">
        <v>0</v>
      </c>
      <c r="N234" s="132">
        <v>5310.4972375690604</v>
      </c>
      <c r="O234" s="132">
        <v>0</v>
      </c>
      <c r="P234" s="132">
        <v>400.00000000000091</v>
      </c>
      <c r="Q234" s="132">
        <v>0</v>
      </c>
      <c r="R234" s="132">
        <v>1080.0000000000025</v>
      </c>
      <c r="S234" s="132">
        <v>0</v>
      </c>
      <c r="T234" s="132">
        <v>0</v>
      </c>
      <c r="U234" s="132">
        <v>0</v>
      </c>
      <c r="V234" s="132">
        <v>0</v>
      </c>
      <c r="W234" s="132">
        <v>0</v>
      </c>
      <c r="X234" s="132">
        <v>0</v>
      </c>
      <c r="Y234" s="132">
        <v>0</v>
      </c>
      <c r="Z234" s="132">
        <v>0</v>
      </c>
      <c r="AA234" s="132">
        <v>0</v>
      </c>
      <c r="AB234" s="132">
        <v>0</v>
      </c>
      <c r="AC234" s="132">
        <v>0</v>
      </c>
      <c r="AD234" s="132">
        <v>0</v>
      </c>
      <c r="AE234" s="132">
        <v>44872.6133333334</v>
      </c>
      <c r="AF234" s="132">
        <v>0</v>
      </c>
      <c r="AG234" s="132">
        <v>0</v>
      </c>
      <c r="AH234" s="132">
        <v>0</v>
      </c>
      <c r="AI234" s="132">
        <v>110000</v>
      </c>
      <c r="AJ234" s="132">
        <v>0</v>
      </c>
      <c r="AK234" s="132">
        <v>0</v>
      </c>
      <c r="AL234" s="132">
        <v>0</v>
      </c>
      <c r="AM234" s="132">
        <v>15452.64</v>
      </c>
      <c r="AN234" s="132">
        <v>0</v>
      </c>
      <c r="AO234" s="132">
        <v>0</v>
      </c>
      <c r="AP234" s="132">
        <v>0</v>
      </c>
      <c r="AQ234" s="132">
        <v>0</v>
      </c>
      <c r="AR234" s="132">
        <v>0</v>
      </c>
      <c r="AS234" s="132">
        <v>0</v>
      </c>
      <c r="AT234" s="132">
        <v>0</v>
      </c>
      <c r="AU234" s="132">
        <v>0</v>
      </c>
      <c r="AV234" s="132">
        <v>493736.4</v>
      </c>
      <c r="AW234" s="132">
        <v>54743.110570902463</v>
      </c>
      <c r="AX234" s="132">
        <v>125452.64</v>
      </c>
      <c r="AY234" s="132">
        <v>59806.861952117928</v>
      </c>
      <c r="AZ234" s="453">
        <v>673932.15057090251</v>
      </c>
      <c r="BA234" s="453">
        <v>658479.51057090249</v>
      </c>
      <c r="BB234" s="453">
        <v>3500</v>
      </c>
      <c r="BC234" s="453">
        <v>623000</v>
      </c>
      <c r="BD234" s="453">
        <v>0</v>
      </c>
      <c r="BE234" s="453">
        <v>0</v>
      </c>
      <c r="BF234" s="453">
        <v>673932.15057090251</v>
      </c>
      <c r="BG234" s="453" t="s">
        <v>13</v>
      </c>
      <c r="BH234" s="453" t="s">
        <v>13</v>
      </c>
      <c r="BI234" s="453" t="s">
        <v>13</v>
      </c>
      <c r="BJ234" s="133" t="s">
        <v>13</v>
      </c>
      <c r="BK234" s="454" t="s">
        <v>13</v>
      </c>
      <c r="BL234" s="453">
        <v>673932.15057090251</v>
      </c>
      <c r="BM234" s="132">
        <v>673932.15057090251</v>
      </c>
      <c r="BN234" s="132">
        <v>0</v>
      </c>
      <c r="BO234" s="453">
        <v>638452.64</v>
      </c>
      <c r="BP234" s="453">
        <v>513000</v>
      </c>
      <c r="BQ234" s="132">
        <v>548479.51057090249</v>
      </c>
      <c r="BR234" s="132">
        <v>3081.3455650050701</v>
      </c>
      <c r="BS234" s="132">
        <v>2941.5256089385475</v>
      </c>
      <c r="BT234" s="133">
        <v>4.7533142544006854E-2</v>
      </c>
      <c r="BU234" s="133">
        <v>-4.6647742697839634E-3</v>
      </c>
      <c r="BV234" s="133">
        <v>0</v>
      </c>
      <c r="BW234" s="132">
        <v>-2442.4364294587112</v>
      </c>
      <c r="BX234" s="453">
        <v>671489.71414144384</v>
      </c>
      <c r="BY234" s="453">
        <v>3685.6015401204709</v>
      </c>
      <c r="BZ234" s="453" t="s">
        <v>1187</v>
      </c>
      <c r="CA234" s="453">
        <v>3772.414124390134</v>
      </c>
      <c r="CB234" s="133">
        <v>3.6229467557977513E-2</v>
      </c>
      <c r="CC234" s="132">
        <v>0</v>
      </c>
      <c r="CD234" s="132">
        <v>671489.71414144384</v>
      </c>
      <c r="CE234" s="132">
        <v>0</v>
      </c>
      <c r="CF234" s="132">
        <v>671489.71414144384</v>
      </c>
      <c r="CG234" s="132">
        <f t="shared" si="6"/>
        <v>0</v>
      </c>
      <c r="CH234" s="132">
        <f t="shared" si="7"/>
        <v>0</v>
      </c>
      <c r="CI234" s="132">
        <v>0</v>
      </c>
      <c r="CJ234" s="132">
        <v>0</v>
      </c>
      <c r="CK234" s="132">
        <v>0</v>
      </c>
    </row>
    <row r="235" spans="1:89" ht="15" hidden="1" customHeight="1" x14ac:dyDescent="0.25">
      <c r="A235" s="135">
        <f>VLOOKUP(D235,'DfE No.'!C:E,3,FALSE)</f>
        <v>316</v>
      </c>
      <c r="B235" s="135" t="str">
        <f>VLOOKUP(D235,'Adjusted Factors 19-20'!C:F,4,FALSE)</f>
        <v>Recoupment Academy</v>
      </c>
      <c r="C235" s="135">
        <v>142994</v>
      </c>
      <c r="D235" s="135">
        <v>9353097</v>
      </c>
      <c r="E235" s="134" t="s">
        <v>513</v>
      </c>
      <c r="F235" s="452">
        <v>99</v>
      </c>
      <c r="G235" s="452">
        <v>99</v>
      </c>
      <c r="H235" s="452">
        <v>0</v>
      </c>
      <c r="I235" s="132">
        <v>274606.2</v>
      </c>
      <c r="J235" s="132">
        <v>0</v>
      </c>
      <c r="K235" s="132">
        <v>0</v>
      </c>
      <c r="L235" s="132">
        <v>1319.9999999999998</v>
      </c>
      <c r="M235" s="132">
        <v>0</v>
      </c>
      <c r="N235" s="132">
        <v>3857.9381443298967</v>
      </c>
      <c r="O235" s="132">
        <v>0</v>
      </c>
      <c r="P235" s="132">
        <v>1799.9999999999995</v>
      </c>
      <c r="Q235" s="132">
        <v>2399.9999999999995</v>
      </c>
      <c r="R235" s="132">
        <v>1079.9999999999998</v>
      </c>
      <c r="S235" s="132">
        <v>389.99999999999994</v>
      </c>
      <c r="T235" s="132">
        <v>0</v>
      </c>
      <c r="U235" s="132">
        <v>0</v>
      </c>
      <c r="V235" s="132">
        <v>0</v>
      </c>
      <c r="W235" s="132">
        <v>0</v>
      </c>
      <c r="X235" s="132">
        <v>0</v>
      </c>
      <c r="Y235" s="132">
        <v>0</v>
      </c>
      <c r="Z235" s="132">
        <v>0</v>
      </c>
      <c r="AA235" s="132">
        <v>0</v>
      </c>
      <c r="AB235" s="132">
        <v>599.82352941176259</v>
      </c>
      <c r="AC235" s="132">
        <v>0</v>
      </c>
      <c r="AD235" s="132">
        <v>0</v>
      </c>
      <c r="AE235" s="132">
        <v>14806.53658536584</v>
      </c>
      <c r="AF235" s="132">
        <v>0</v>
      </c>
      <c r="AG235" s="132">
        <v>0</v>
      </c>
      <c r="AH235" s="132">
        <v>0</v>
      </c>
      <c r="AI235" s="132">
        <v>110000</v>
      </c>
      <c r="AJ235" s="132">
        <v>0</v>
      </c>
      <c r="AK235" s="132">
        <v>0</v>
      </c>
      <c r="AL235" s="132">
        <v>0</v>
      </c>
      <c r="AM235" s="132">
        <v>1596.9669799999999</v>
      </c>
      <c r="AN235" s="132">
        <v>0</v>
      </c>
      <c r="AO235" s="132">
        <v>0</v>
      </c>
      <c r="AP235" s="132">
        <v>0</v>
      </c>
      <c r="AQ235" s="132">
        <v>0</v>
      </c>
      <c r="AR235" s="132">
        <v>0</v>
      </c>
      <c r="AS235" s="132">
        <v>0</v>
      </c>
      <c r="AT235" s="132">
        <v>0</v>
      </c>
      <c r="AU235" s="132">
        <v>0</v>
      </c>
      <c r="AV235" s="132">
        <v>274606.2</v>
      </c>
      <c r="AW235" s="132">
        <v>26254.298259107498</v>
      </c>
      <c r="AX235" s="132">
        <v>111596.96698</v>
      </c>
      <c r="AY235" s="132">
        <v>30229.50565753079</v>
      </c>
      <c r="AZ235" s="453">
        <v>412457.46523910749</v>
      </c>
      <c r="BA235" s="453">
        <v>410860.49825910747</v>
      </c>
      <c r="BB235" s="453">
        <v>3500</v>
      </c>
      <c r="BC235" s="453">
        <v>346500</v>
      </c>
      <c r="BD235" s="453">
        <v>0</v>
      </c>
      <c r="BE235" s="453">
        <v>0</v>
      </c>
      <c r="BF235" s="453">
        <v>412457.46523910749</v>
      </c>
      <c r="BG235" s="453" t="s">
        <v>13</v>
      </c>
      <c r="BH235" s="453" t="s">
        <v>13</v>
      </c>
      <c r="BI235" s="453" t="s">
        <v>13</v>
      </c>
      <c r="BJ235" s="133" t="s">
        <v>13</v>
      </c>
      <c r="BK235" s="454" t="s">
        <v>13</v>
      </c>
      <c r="BL235" s="453">
        <v>412457.46523910749</v>
      </c>
      <c r="BM235" s="132">
        <v>412457.46523910749</v>
      </c>
      <c r="BN235" s="132">
        <v>0</v>
      </c>
      <c r="BO235" s="453">
        <v>348096.96698000003</v>
      </c>
      <c r="BP235" s="453">
        <v>236500.00000000003</v>
      </c>
      <c r="BQ235" s="132">
        <v>300860.49825910747</v>
      </c>
      <c r="BR235" s="132">
        <v>3038.9949319101765</v>
      </c>
      <c r="BS235" s="132">
        <v>3112.9022294736842</v>
      </c>
      <c r="BT235" s="133">
        <v>-2.3742248267143159E-2</v>
      </c>
      <c r="BU235" s="133">
        <v>8.7422482671431594E-3</v>
      </c>
      <c r="BV235" s="133">
        <v>0</v>
      </c>
      <c r="BW235" s="132">
        <v>2694.162648018837</v>
      </c>
      <c r="BX235" s="453">
        <v>415151.62788712635</v>
      </c>
      <c r="BY235" s="453">
        <v>4177.3198071426905</v>
      </c>
      <c r="BZ235" s="453" t="s">
        <v>1187</v>
      </c>
      <c r="CA235" s="453">
        <v>4193.4507867386501</v>
      </c>
      <c r="CB235" s="133">
        <v>-2.1877566874493048E-2</v>
      </c>
      <c r="CC235" s="132">
        <v>0</v>
      </c>
      <c r="CD235" s="132">
        <v>415151.62788712635</v>
      </c>
      <c r="CE235" s="132">
        <v>0</v>
      </c>
      <c r="CF235" s="132">
        <v>415151.62788712635</v>
      </c>
      <c r="CG235" s="132">
        <f t="shared" si="6"/>
        <v>0</v>
      </c>
      <c r="CH235" s="132">
        <f t="shared" si="7"/>
        <v>0</v>
      </c>
      <c r="CI235" s="132">
        <v>0</v>
      </c>
      <c r="CJ235" s="132">
        <v>0</v>
      </c>
      <c r="CK235" s="132">
        <v>0</v>
      </c>
    </row>
    <row r="236" spans="1:89" ht="15" hidden="1" customHeight="1" x14ac:dyDescent="0.25">
      <c r="A236" s="135">
        <f>VLOOKUP(D236,'DfE No.'!C:E,3,FALSE)</f>
        <v>489</v>
      </c>
      <c r="B236" s="135" t="str">
        <f>VLOOKUP(D236,'Adjusted Factors 19-20'!C:F,4,FALSE)</f>
        <v>Recoupment Academy</v>
      </c>
      <c r="C236" s="135">
        <v>143070</v>
      </c>
      <c r="D236" s="135">
        <v>9353098</v>
      </c>
      <c r="E236" s="134" t="s">
        <v>1430</v>
      </c>
      <c r="F236" s="452">
        <v>89</v>
      </c>
      <c r="G236" s="452">
        <v>89</v>
      </c>
      <c r="H236" s="452">
        <v>0</v>
      </c>
      <c r="I236" s="132">
        <v>246868.2</v>
      </c>
      <c r="J236" s="132">
        <v>0</v>
      </c>
      <c r="K236" s="132">
        <v>0</v>
      </c>
      <c r="L236" s="132">
        <v>3520</v>
      </c>
      <c r="M236" s="132">
        <v>0</v>
      </c>
      <c r="N236" s="132">
        <v>4632.2891566265062</v>
      </c>
      <c r="O236" s="132">
        <v>0</v>
      </c>
      <c r="P236" s="132">
        <v>400.00000000000091</v>
      </c>
      <c r="Q236" s="132">
        <v>240.00000000000054</v>
      </c>
      <c r="R236" s="132">
        <v>720.00000000000159</v>
      </c>
      <c r="S236" s="132">
        <v>0</v>
      </c>
      <c r="T236" s="132">
        <v>0</v>
      </c>
      <c r="U236" s="132">
        <v>0</v>
      </c>
      <c r="V236" s="132">
        <v>0</v>
      </c>
      <c r="W236" s="132">
        <v>0</v>
      </c>
      <c r="X236" s="132">
        <v>0</v>
      </c>
      <c r="Y236" s="132">
        <v>0</v>
      </c>
      <c r="Z236" s="132">
        <v>0</v>
      </c>
      <c r="AA236" s="132">
        <v>0</v>
      </c>
      <c r="AB236" s="132">
        <v>0</v>
      </c>
      <c r="AC236" s="132">
        <v>0</v>
      </c>
      <c r="AD236" s="132">
        <v>0</v>
      </c>
      <c r="AE236" s="132">
        <v>35170.426666666695</v>
      </c>
      <c r="AF236" s="132">
        <v>0</v>
      </c>
      <c r="AG236" s="132">
        <v>0</v>
      </c>
      <c r="AH236" s="132">
        <v>0</v>
      </c>
      <c r="AI236" s="132">
        <v>110000</v>
      </c>
      <c r="AJ236" s="132">
        <v>0</v>
      </c>
      <c r="AK236" s="132">
        <v>0</v>
      </c>
      <c r="AL236" s="132">
        <v>0</v>
      </c>
      <c r="AM236" s="132">
        <v>1813.85582</v>
      </c>
      <c r="AN236" s="132">
        <v>0</v>
      </c>
      <c r="AO236" s="132">
        <v>0</v>
      </c>
      <c r="AP236" s="132">
        <v>0</v>
      </c>
      <c r="AQ236" s="132">
        <v>0</v>
      </c>
      <c r="AR236" s="132">
        <v>0</v>
      </c>
      <c r="AS236" s="132">
        <v>0</v>
      </c>
      <c r="AT236" s="132">
        <v>0</v>
      </c>
      <c r="AU236" s="132">
        <v>0</v>
      </c>
      <c r="AV236" s="132">
        <v>246868.2</v>
      </c>
      <c r="AW236" s="132">
        <v>44682.715823293205</v>
      </c>
      <c r="AX236" s="132">
        <v>111813.85582</v>
      </c>
      <c r="AY236" s="132">
        <v>49925.571244979947</v>
      </c>
      <c r="AZ236" s="453">
        <v>403364.77164329321</v>
      </c>
      <c r="BA236" s="453">
        <v>401550.91582329321</v>
      </c>
      <c r="BB236" s="453">
        <v>3500</v>
      </c>
      <c r="BC236" s="453">
        <v>311500</v>
      </c>
      <c r="BD236" s="453">
        <v>0</v>
      </c>
      <c r="BE236" s="453">
        <v>0</v>
      </c>
      <c r="BF236" s="453">
        <v>403364.77164329321</v>
      </c>
      <c r="BG236" s="453" t="s">
        <v>13</v>
      </c>
      <c r="BH236" s="453" t="s">
        <v>13</v>
      </c>
      <c r="BI236" s="453" t="s">
        <v>13</v>
      </c>
      <c r="BJ236" s="133" t="s">
        <v>13</v>
      </c>
      <c r="BK236" s="454" t="s">
        <v>13</v>
      </c>
      <c r="BL236" s="453">
        <v>403364.77164329321</v>
      </c>
      <c r="BM236" s="132">
        <v>403364.77164329321</v>
      </c>
      <c r="BN236" s="132">
        <v>0</v>
      </c>
      <c r="BO236" s="453">
        <v>313313.85582</v>
      </c>
      <c r="BP236" s="453">
        <v>201500</v>
      </c>
      <c r="BQ236" s="132">
        <v>291550.91582329321</v>
      </c>
      <c r="BR236" s="132">
        <v>3275.8529867785755</v>
      </c>
      <c r="BS236" s="132">
        <v>3079.3404148148147</v>
      </c>
      <c r="BT236" s="133">
        <v>6.3816449463765662E-2</v>
      </c>
      <c r="BU236" s="133">
        <v>-6.2627740459604096E-3</v>
      </c>
      <c r="BV236" s="133">
        <v>0</v>
      </c>
      <c r="BW236" s="132">
        <v>-1716.3839773435475</v>
      </c>
      <c r="BX236" s="453">
        <v>401648.38766594965</v>
      </c>
      <c r="BY236" s="453">
        <v>4492.5228297297717</v>
      </c>
      <c r="BZ236" s="453" t="s">
        <v>1187</v>
      </c>
      <c r="CA236" s="453">
        <v>4512.903232201681</v>
      </c>
      <c r="CB236" s="133">
        <v>1.2025917965880595E-2</v>
      </c>
      <c r="CC236" s="132">
        <v>0</v>
      </c>
      <c r="CD236" s="132">
        <v>401648.38766594965</v>
      </c>
      <c r="CE236" s="132">
        <v>0</v>
      </c>
      <c r="CF236" s="132">
        <v>401648.38766594965</v>
      </c>
      <c r="CG236" s="132">
        <f t="shared" si="6"/>
        <v>0</v>
      </c>
      <c r="CH236" s="132">
        <f t="shared" si="7"/>
        <v>0</v>
      </c>
      <c r="CI236" s="132">
        <v>0</v>
      </c>
      <c r="CJ236" s="132">
        <v>0</v>
      </c>
      <c r="CK236" s="132">
        <v>0</v>
      </c>
    </row>
    <row r="237" spans="1:89" ht="15" hidden="1" customHeight="1" x14ac:dyDescent="0.25">
      <c r="A237" s="135">
        <f>VLOOKUP(D237,'DfE No.'!C:E,3,FALSE)</f>
        <v>86</v>
      </c>
      <c r="B237" s="135" t="str">
        <f>VLOOKUP(D237,'Adjusted Factors 19-20'!C:F,4,FALSE)</f>
        <v>Recoupment Academy</v>
      </c>
      <c r="C237" s="135">
        <v>143071</v>
      </c>
      <c r="D237" s="135">
        <v>9353099</v>
      </c>
      <c r="E237" s="134" t="s">
        <v>1431</v>
      </c>
      <c r="F237" s="452">
        <v>83</v>
      </c>
      <c r="G237" s="452">
        <v>83</v>
      </c>
      <c r="H237" s="452">
        <v>0</v>
      </c>
      <c r="I237" s="132">
        <v>230225.40000000002</v>
      </c>
      <c r="J237" s="132">
        <v>0</v>
      </c>
      <c r="K237" s="132">
        <v>0</v>
      </c>
      <c r="L237" s="132">
        <v>0</v>
      </c>
      <c r="M237" s="132">
        <v>0</v>
      </c>
      <c r="N237" s="132">
        <v>2186.3414634146343</v>
      </c>
      <c r="O237" s="132">
        <v>0</v>
      </c>
      <c r="P237" s="132">
        <v>599.99999999999977</v>
      </c>
      <c r="Q237" s="132">
        <v>0</v>
      </c>
      <c r="R237" s="132">
        <v>0</v>
      </c>
      <c r="S237" s="132">
        <v>0</v>
      </c>
      <c r="T237" s="132">
        <v>0</v>
      </c>
      <c r="U237" s="132">
        <v>0</v>
      </c>
      <c r="V237" s="132">
        <v>0</v>
      </c>
      <c r="W237" s="132">
        <v>0</v>
      </c>
      <c r="X237" s="132">
        <v>0</v>
      </c>
      <c r="Y237" s="132">
        <v>0</v>
      </c>
      <c r="Z237" s="132">
        <v>0</v>
      </c>
      <c r="AA237" s="132">
        <v>0</v>
      </c>
      <c r="AB237" s="132">
        <v>0</v>
      </c>
      <c r="AC237" s="132">
        <v>0</v>
      </c>
      <c r="AD237" s="132">
        <v>0</v>
      </c>
      <c r="AE237" s="132">
        <v>24072.243243243262</v>
      </c>
      <c r="AF237" s="132">
        <v>0</v>
      </c>
      <c r="AG237" s="132">
        <v>0</v>
      </c>
      <c r="AH237" s="132">
        <v>0</v>
      </c>
      <c r="AI237" s="132">
        <v>110000</v>
      </c>
      <c r="AJ237" s="132">
        <v>0</v>
      </c>
      <c r="AK237" s="132">
        <v>0</v>
      </c>
      <c r="AL237" s="132">
        <v>0</v>
      </c>
      <c r="AM237" s="132">
        <v>870.45784000000003</v>
      </c>
      <c r="AN237" s="132">
        <v>0</v>
      </c>
      <c r="AO237" s="132">
        <v>0</v>
      </c>
      <c r="AP237" s="132">
        <v>0</v>
      </c>
      <c r="AQ237" s="132">
        <v>0</v>
      </c>
      <c r="AR237" s="132">
        <v>0</v>
      </c>
      <c r="AS237" s="132">
        <v>0</v>
      </c>
      <c r="AT237" s="132">
        <v>0</v>
      </c>
      <c r="AU237" s="132">
        <v>0</v>
      </c>
      <c r="AV237" s="132">
        <v>230225.40000000002</v>
      </c>
      <c r="AW237" s="132">
        <v>26858.584706657894</v>
      </c>
      <c r="AX237" s="132">
        <v>110870.45784</v>
      </c>
      <c r="AY237" s="132">
        <v>35464.413974950578</v>
      </c>
      <c r="AZ237" s="453">
        <v>367954.44254665793</v>
      </c>
      <c r="BA237" s="453">
        <v>367083.98470665794</v>
      </c>
      <c r="BB237" s="453">
        <v>3500</v>
      </c>
      <c r="BC237" s="453">
        <v>290500</v>
      </c>
      <c r="BD237" s="453">
        <v>0</v>
      </c>
      <c r="BE237" s="453">
        <v>0</v>
      </c>
      <c r="BF237" s="453">
        <v>367954.44254665793</v>
      </c>
      <c r="BG237" s="453" t="s">
        <v>13</v>
      </c>
      <c r="BH237" s="453" t="s">
        <v>13</v>
      </c>
      <c r="BI237" s="453" t="s">
        <v>13</v>
      </c>
      <c r="BJ237" s="133" t="s">
        <v>13</v>
      </c>
      <c r="BK237" s="454" t="s">
        <v>13</v>
      </c>
      <c r="BL237" s="453">
        <v>367954.44254665793</v>
      </c>
      <c r="BM237" s="132">
        <v>367954.44254665793</v>
      </c>
      <c r="BN237" s="132">
        <v>0</v>
      </c>
      <c r="BO237" s="453">
        <v>291370.45783999999</v>
      </c>
      <c r="BP237" s="453">
        <v>180500</v>
      </c>
      <c r="BQ237" s="132">
        <v>257083.98470665794</v>
      </c>
      <c r="BR237" s="132">
        <v>3097.3974061043127</v>
      </c>
      <c r="BS237" s="132">
        <v>3000.5423421686751</v>
      </c>
      <c r="BT237" s="133">
        <v>3.2279185857325574E-2</v>
      </c>
      <c r="BU237" s="133">
        <v>-3.167792146236117E-3</v>
      </c>
      <c r="BV237" s="133">
        <v>0</v>
      </c>
      <c r="BW237" s="132">
        <v>-788.9228406755808</v>
      </c>
      <c r="BX237" s="453">
        <v>367165.51970598235</v>
      </c>
      <c r="BY237" s="453">
        <v>4413.1935164576189</v>
      </c>
      <c r="BZ237" s="453" t="s">
        <v>1187</v>
      </c>
      <c r="CA237" s="453">
        <v>4423.6809603130405</v>
      </c>
      <c r="CB237" s="133">
        <v>2.0196863742318882E-2</v>
      </c>
      <c r="CC237" s="132">
        <v>0</v>
      </c>
      <c r="CD237" s="132">
        <v>367165.51970598235</v>
      </c>
      <c r="CE237" s="132">
        <v>0</v>
      </c>
      <c r="CF237" s="132">
        <v>367165.51970598235</v>
      </c>
      <c r="CG237" s="132">
        <f t="shared" si="6"/>
        <v>0</v>
      </c>
      <c r="CH237" s="132">
        <f t="shared" si="7"/>
        <v>0</v>
      </c>
      <c r="CI237" s="132">
        <v>0</v>
      </c>
      <c r="CJ237" s="132">
        <v>0</v>
      </c>
      <c r="CK237" s="132">
        <v>0</v>
      </c>
    </row>
    <row r="238" spans="1:89" ht="15" hidden="1" customHeight="1" x14ac:dyDescent="0.25">
      <c r="A238" s="135">
        <f>VLOOKUP(D238,'DfE No.'!C:E,3,FALSE)</f>
        <v>93</v>
      </c>
      <c r="B238" s="135" t="str">
        <f>VLOOKUP(D238,'Adjusted Factors 19-20'!C:F,4,FALSE)</f>
        <v>Recoupment Academy</v>
      </c>
      <c r="C238" s="135">
        <v>144849</v>
      </c>
      <c r="D238" s="135">
        <v>9353101</v>
      </c>
      <c r="E238" s="134" t="s">
        <v>1290</v>
      </c>
      <c r="F238" s="452">
        <v>94</v>
      </c>
      <c r="G238" s="452">
        <v>94</v>
      </c>
      <c r="H238" s="452">
        <v>0</v>
      </c>
      <c r="I238" s="132">
        <v>260737.2</v>
      </c>
      <c r="J238" s="132">
        <v>0</v>
      </c>
      <c r="K238" s="132">
        <v>0</v>
      </c>
      <c r="L238" s="132">
        <v>5720.0000000000191</v>
      </c>
      <c r="M238" s="132">
        <v>0</v>
      </c>
      <c r="N238" s="132">
        <v>8360.4705882352937</v>
      </c>
      <c r="O238" s="132">
        <v>0</v>
      </c>
      <c r="P238" s="132">
        <v>999.99999999999943</v>
      </c>
      <c r="Q238" s="132">
        <v>0</v>
      </c>
      <c r="R238" s="132">
        <v>0</v>
      </c>
      <c r="S238" s="132">
        <v>0</v>
      </c>
      <c r="T238" s="132">
        <v>1260.0000000000009</v>
      </c>
      <c r="U238" s="132">
        <v>0</v>
      </c>
      <c r="V238" s="132">
        <v>0</v>
      </c>
      <c r="W238" s="132">
        <v>0</v>
      </c>
      <c r="X238" s="132">
        <v>0</v>
      </c>
      <c r="Y238" s="132">
        <v>0</v>
      </c>
      <c r="Z238" s="132">
        <v>0</v>
      </c>
      <c r="AA238" s="132">
        <v>0</v>
      </c>
      <c r="AB238" s="132">
        <v>0</v>
      </c>
      <c r="AC238" s="132">
        <v>0</v>
      </c>
      <c r="AD238" s="132">
        <v>0</v>
      </c>
      <c r="AE238" s="132">
        <v>33753.621621621583</v>
      </c>
      <c r="AF238" s="132">
        <v>0</v>
      </c>
      <c r="AG238" s="132">
        <v>0</v>
      </c>
      <c r="AH238" s="132">
        <v>0</v>
      </c>
      <c r="AI238" s="132">
        <v>110000</v>
      </c>
      <c r="AJ238" s="132">
        <v>0</v>
      </c>
      <c r="AK238" s="132">
        <v>0</v>
      </c>
      <c r="AL238" s="132">
        <v>1000</v>
      </c>
      <c r="AM238" s="132">
        <v>726.27408000000003</v>
      </c>
      <c r="AN238" s="132">
        <v>0</v>
      </c>
      <c r="AO238" s="132">
        <v>0</v>
      </c>
      <c r="AP238" s="132">
        <v>0</v>
      </c>
      <c r="AQ238" s="132">
        <v>0</v>
      </c>
      <c r="AR238" s="132">
        <v>0</v>
      </c>
      <c r="AS238" s="132">
        <v>0</v>
      </c>
      <c r="AT238" s="132">
        <v>0</v>
      </c>
      <c r="AU238" s="132">
        <v>0</v>
      </c>
      <c r="AV238" s="132">
        <v>260737.2</v>
      </c>
      <c r="AW238" s="132">
        <v>50094.092209856899</v>
      </c>
      <c r="AX238" s="132">
        <v>111726.27408</v>
      </c>
      <c r="AY238" s="132">
        <v>51922.856915739241</v>
      </c>
      <c r="AZ238" s="453">
        <v>422557.56628985691</v>
      </c>
      <c r="BA238" s="453">
        <v>420831.29220985691</v>
      </c>
      <c r="BB238" s="453">
        <v>3500</v>
      </c>
      <c r="BC238" s="453">
        <v>329000</v>
      </c>
      <c r="BD238" s="453">
        <v>0</v>
      </c>
      <c r="BE238" s="453">
        <v>0</v>
      </c>
      <c r="BF238" s="453">
        <v>422557.56628985691</v>
      </c>
      <c r="BG238" s="453" t="s">
        <v>13</v>
      </c>
      <c r="BH238" s="453" t="s">
        <v>13</v>
      </c>
      <c r="BI238" s="453" t="s">
        <v>13</v>
      </c>
      <c r="BJ238" s="133" t="s">
        <v>13</v>
      </c>
      <c r="BK238" s="454" t="s">
        <v>13</v>
      </c>
      <c r="BL238" s="453">
        <v>422557.56628985691</v>
      </c>
      <c r="BM238" s="132">
        <v>422557.56628985691</v>
      </c>
      <c r="BN238" s="132">
        <v>0</v>
      </c>
      <c r="BO238" s="453">
        <v>330726.27408</v>
      </c>
      <c r="BP238" s="453">
        <v>220000</v>
      </c>
      <c r="BQ238" s="132">
        <v>311831.29220985691</v>
      </c>
      <c r="BR238" s="132">
        <v>3317.3541724452862</v>
      </c>
      <c r="BS238" s="132">
        <v>3140.1017781609194</v>
      </c>
      <c r="BT238" s="133">
        <v>5.644797742453405E-2</v>
      </c>
      <c r="BU238" s="133">
        <v>-5.5396520949047255E-3</v>
      </c>
      <c r="BV238" s="133">
        <v>0</v>
      </c>
      <c r="BW238" s="132">
        <v>-1635.1367109986998</v>
      </c>
      <c r="BX238" s="453">
        <v>420922.42957885819</v>
      </c>
      <c r="BY238" s="453">
        <v>4459.5335691367891</v>
      </c>
      <c r="BZ238" s="453" t="s">
        <v>1187</v>
      </c>
      <c r="CA238" s="453">
        <v>4477.8981870091293</v>
      </c>
      <c r="CB238" s="133">
        <v>1.4789411416733067E-2</v>
      </c>
      <c r="CC238" s="132">
        <v>0</v>
      </c>
      <c r="CD238" s="132">
        <v>420922.42957885819</v>
      </c>
      <c r="CE238" s="132">
        <v>0</v>
      </c>
      <c r="CF238" s="132">
        <v>420922.42957885819</v>
      </c>
      <c r="CG238" s="132">
        <f t="shared" si="6"/>
        <v>0</v>
      </c>
      <c r="CH238" s="132">
        <f t="shared" si="7"/>
        <v>0</v>
      </c>
      <c r="CI238" s="132">
        <v>0</v>
      </c>
      <c r="CJ238" s="132">
        <v>0</v>
      </c>
      <c r="CK238" s="132">
        <v>0</v>
      </c>
    </row>
    <row r="239" spans="1:89" ht="15" hidden="1" customHeight="1" x14ac:dyDescent="0.25">
      <c r="A239" s="135">
        <f>VLOOKUP(D239,'DfE No.'!C:E,3,FALSE)</f>
        <v>102</v>
      </c>
      <c r="B239" s="135" t="str">
        <f>VLOOKUP(D239,'Adjusted Factors 19-20'!C:F,4,FALSE)</f>
        <v>Recoupment Academy</v>
      </c>
      <c r="C239" s="135">
        <v>145697</v>
      </c>
      <c r="D239" s="135">
        <v>9353102</v>
      </c>
      <c r="E239" s="134" t="s">
        <v>1432</v>
      </c>
      <c r="F239" s="452">
        <v>93</v>
      </c>
      <c r="G239" s="452">
        <v>93</v>
      </c>
      <c r="H239" s="452">
        <v>0</v>
      </c>
      <c r="I239" s="132">
        <v>257963.40000000002</v>
      </c>
      <c r="J239" s="132">
        <v>0</v>
      </c>
      <c r="K239" s="132">
        <v>0</v>
      </c>
      <c r="L239" s="132">
        <v>4839.9999999999955</v>
      </c>
      <c r="M239" s="132">
        <v>0</v>
      </c>
      <c r="N239" s="132">
        <v>7642.173913043478</v>
      </c>
      <c r="O239" s="132">
        <v>0</v>
      </c>
      <c r="P239" s="132">
        <v>0</v>
      </c>
      <c r="Q239" s="132">
        <v>0</v>
      </c>
      <c r="R239" s="132">
        <v>0</v>
      </c>
      <c r="S239" s="132">
        <v>0</v>
      </c>
      <c r="T239" s="132">
        <v>0</v>
      </c>
      <c r="U239" s="132">
        <v>0</v>
      </c>
      <c r="V239" s="132">
        <v>0</v>
      </c>
      <c r="W239" s="132">
        <v>0</v>
      </c>
      <c r="X239" s="132">
        <v>0</v>
      </c>
      <c r="Y239" s="132">
        <v>0</v>
      </c>
      <c r="Z239" s="132">
        <v>0</v>
      </c>
      <c r="AA239" s="132">
        <v>0</v>
      </c>
      <c r="AB239" s="132">
        <v>614.03846153846052</v>
      </c>
      <c r="AC239" s="132">
        <v>0</v>
      </c>
      <c r="AD239" s="132">
        <v>0</v>
      </c>
      <c r="AE239" s="132">
        <v>35016.947368421053</v>
      </c>
      <c r="AF239" s="132">
        <v>0</v>
      </c>
      <c r="AG239" s="132">
        <v>0</v>
      </c>
      <c r="AH239" s="132">
        <v>0</v>
      </c>
      <c r="AI239" s="132">
        <v>110000</v>
      </c>
      <c r="AJ239" s="132">
        <v>0</v>
      </c>
      <c r="AK239" s="132">
        <v>0</v>
      </c>
      <c r="AL239" s="132">
        <v>0</v>
      </c>
      <c r="AM239" s="132">
        <v>1028.16266</v>
      </c>
      <c r="AN239" s="132">
        <v>0</v>
      </c>
      <c r="AO239" s="132">
        <v>0</v>
      </c>
      <c r="AP239" s="132">
        <v>0</v>
      </c>
      <c r="AQ239" s="132">
        <v>4801</v>
      </c>
      <c r="AR239" s="132">
        <v>0</v>
      </c>
      <c r="AS239" s="132">
        <v>0</v>
      </c>
      <c r="AT239" s="132">
        <v>0</v>
      </c>
      <c r="AU239" s="132">
        <v>0</v>
      </c>
      <c r="AV239" s="132">
        <v>257963.40000000002</v>
      </c>
      <c r="AW239" s="132">
        <v>48113.159743002987</v>
      </c>
      <c r="AX239" s="132">
        <v>115829.16266</v>
      </c>
      <c r="AY239" s="132">
        <v>51257.03432494279</v>
      </c>
      <c r="AZ239" s="453">
        <v>421905.72240300302</v>
      </c>
      <c r="BA239" s="453">
        <v>420877.55974300305</v>
      </c>
      <c r="BB239" s="453">
        <v>3500</v>
      </c>
      <c r="BC239" s="453">
        <v>325500</v>
      </c>
      <c r="BD239" s="453">
        <v>0</v>
      </c>
      <c r="BE239" s="453">
        <v>0</v>
      </c>
      <c r="BF239" s="453">
        <v>421905.72240300302</v>
      </c>
      <c r="BG239" s="453" t="s">
        <v>13</v>
      </c>
      <c r="BH239" s="453" t="s">
        <v>13</v>
      </c>
      <c r="BI239" s="453" t="s">
        <v>13</v>
      </c>
      <c r="BJ239" s="133" t="s">
        <v>13</v>
      </c>
      <c r="BK239" s="454" t="s">
        <v>13</v>
      </c>
      <c r="BL239" s="453">
        <v>421905.72240300302</v>
      </c>
      <c r="BM239" s="132">
        <v>421905.72240300302</v>
      </c>
      <c r="BN239" s="132">
        <v>0</v>
      </c>
      <c r="BO239" s="453">
        <v>326528.16265999997</v>
      </c>
      <c r="BP239" s="453">
        <v>215499.99999999997</v>
      </c>
      <c r="BQ239" s="132">
        <v>310877.55974300305</v>
      </c>
      <c r="BR239" s="132">
        <v>3342.7694596021834</v>
      </c>
      <c r="BS239" s="132">
        <v>3129.4000202247194</v>
      </c>
      <c r="BT239" s="133">
        <v>6.8182219594330462E-2</v>
      </c>
      <c r="BU239" s="133">
        <v>-6.6912189389946863E-3</v>
      </c>
      <c r="BV239" s="133">
        <v>0</v>
      </c>
      <c r="BW239" s="132">
        <v>-1947.3735635206738</v>
      </c>
      <c r="BX239" s="453">
        <v>419958.34883948235</v>
      </c>
      <c r="BY239" s="453">
        <v>4504.625657843897</v>
      </c>
      <c r="BZ239" s="453" t="s">
        <v>1187</v>
      </c>
      <c r="CA239" s="453">
        <v>4515.6811703170142</v>
      </c>
      <c r="CB239" s="133">
        <v>2.8421798994660019E-3</v>
      </c>
      <c r="CC239" s="132">
        <v>0</v>
      </c>
      <c r="CD239" s="132">
        <v>419958.34883948235</v>
      </c>
      <c r="CE239" s="132">
        <v>0</v>
      </c>
      <c r="CF239" s="132">
        <v>419958.34883948235</v>
      </c>
      <c r="CG239" s="132">
        <f t="shared" si="6"/>
        <v>0</v>
      </c>
      <c r="CH239" s="132">
        <f t="shared" si="7"/>
        <v>0</v>
      </c>
      <c r="CI239" s="132">
        <v>0</v>
      </c>
      <c r="CJ239" s="132">
        <v>145866.95999999996</v>
      </c>
      <c r="CK239" s="132">
        <v>22667.19</v>
      </c>
    </row>
    <row r="240" spans="1:89" ht="15" hidden="1" customHeight="1" x14ac:dyDescent="0.25">
      <c r="A240" s="135">
        <f>VLOOKUP(D240,'DfE No.'!C:E,3,FALSE)</f>
        <v>325</v>
      </c>
      <c r="B240" s="135" t="str">
        <f>VLOOKUP(D240,'Adjusted Factors 19-20'!C:F,4,FALSE)</f>
        <v>Recoupment Academy</v>
      </c>
      <c r="C240" s="135">
        <v>142595</v>
      </c>
      <c r="D240" s="135">
        <v>9353115</v>
      </c>
      <c r="E240" s="134" t="s">
        <v>512</v>
      </c>
      <c r="F240" s="452">
        <v>101</v>
      </c>
      <c r="G240" s="452">
        <v>101</v>
      </c>
      <c r="H240" s="452">
        <v>0</v>
      </c>
      <c r="I240" s="132">
        <v>280153.80000000005</v>
      </c>
      <c r="J240" s="132">
        <v>0</v>
      </c>
      <c r="K240" s="132">
        <v>0</v>
      </c>
      <c r="L240" s="132">
        <v>2199.9999999999995</v>
      </c>
      <c r="M240" s="132">
        <v>0</v>
      </c>
      <c r="N240" s="132">
        <v>5454.0000000000009</v>
      </c>
      <c r="O240" s="132">
        <v>0</v>
      </c>
      <c r="P240" s="132">
        <v>1599.9999999999998</v>
      </c>
      <c r="Q240" s="132">
        <v>1679.9999999999998</v>
      </c>
      <c r="R240" s="132">
        <v>1080</v>
      </c>
      <c r="S240" s="132">
        <v>779.99999999999989</v>
      </c>
      <c r="T240" s="132">
        <v>0</v>
      </c>
      <c r="U240" s="132">
        <v>0</v>
      </c>
      <c r="V240" s="132">
        <v>0</v>
      </c>
      <c r="W240" s="132">
        <v>0</v>
      </c>
      <c r="X240" s="132">
        <v>0</v>
      </c>
      <c r="Y240" s="132">
        <v>0</v>
      </c>
      <c r="Z240" s="132">
        <v>0</v>
      </c>
      <c r="AA240" s="132">
        <v>0</v>
      </c>
      <c r="AB240" s="132">
        <v>604.82558139534956</v>
      </c>
      <c r="AC240" s="132">
        <v>0</v>
      </c>
      <c r="AD240" s="132">
        <v>0</v>
      </c>
      <c r="AE240" s="132">
        <v>27930.658823529451</v>
      </c>
      <c r="AF240" s="132">
        <v>0</v>
      </c>
      <c r="AG240" s="132">
        <v>0</v>
      </c>
      <c r="AH240" s="132">
        <v>0</v>
      </c>
      <c r="AI240" s="132">
        <v>110000</v>
      </c>
      <c r="AJ240" s="132">
        <v>0</v>
      </c>
      <c r="AK240" s="132">
        <v>0</v>
      </c>
      <c r="AL240" s="132">
        <v>0</v>
      </c>
      <c r="AM240" s="132">
        <v>1426.3031999999998</v>
      </c>
      <c r="AN240" s="132">
        <v>0</v>
      </c>
      <c r="AO240" s="132">
        <v>0</v>
      </c>
      <c r="AP240" s="132">
        <v>0</v>
      </c>
      <c r="AQ240" s="132">
        <v>0</v>
      </c>
      <c r="AR240" s="132">
        <v>0</v>
      </c>
      <c r="AS240" s="132">
        <v>0</v>
      </c>
      <c r="AT240" s="132">
        <v>0</v>
      </c>
      <c r="AU240" s="132">
        <v>0</v>
      </c>
      <c r="AV240" s="132">
        <v>280153.80000000005</v>
      </c>
      <c r="AW240" s="132">
        <v>41329.484404924799</v>
      </c>
      <c r="AX240" s="132">
        <v>111426.30319999999</v>
      </c>
      <c r="AY240" s="132">
        <v>44326.658823529448</v>
      </c>
      <c r="AZ240" s="453">
        <v>432909.5876049248</v>
      </c>
      <c r="BA240" s="453">
        <v>431483.28440492478</v>
      </c>
      <c r="BB240" s="453">
        <v>3500</v>
      </c>
      <c r="BC240" s="453">
        <v>353500</v>
      </c>
      <c r="BD240" s="453">
        <v>0</v>
      </c>
      <c r="BE240" s="453">
        <v>0</v>
      </c>
      <c r="BF240" s="453">
        <v>432909.5876049248</v>
      </c>
      <c r="BG240" s="453" t="s">
        <v>13</v>
      </c>
      <c r="BH240" s="453" t="s">
        <v>13</v>
      </c>
      <c r="BI240" s="453" t="s">
        <v>13</v>
      </c>
      <c r="BJ240" s="133" t="s">
        <v>13</v>
      </c>
      <c r="BK240" s="454" t="s">
        <v>13</v>
      </c>
      <c r="BL240" s="453">
        <v>432909.5876049248</v>
      </c>
      <c r="BM240" s="132">
        <v>432909.5876049248</v>
      </c>
      <c r="BN240" s="132">
        <v>0</v>
      </c>
      <c r="BO240" s="453">
        <v>354926.30320000002</v>
      </c>
      <c r="BP240" s="453">
        <v>243500.00000000003</v>
      </c>
      <c r="BQ240" s="132">
        <v>321483.28440492478</v>
      </c>
      <c r="BR240" s="132">
        <v>3183.0028158903442</v>
      </c>
      <c r="BS240" s="132">
        <v>3024.495880808081</v>
      </c>
      <c r="BT240" s="133">
        <v>5.240772060166058E-2</v>
      </c>
      <c r="BU240" s="133">
        <v>-5.1431521990013447E-3</v>
      </c>
      <c r="BV240" s="133">
        <v>0</v>
      </c>
      <c r="BW240" s="132">
        <v>-1571.0997066651078</v>
      </c>
      <c r="BX240" s="453">
        <v>431338.48789825971</v>
      </c>
      <c r="BY240" s="453">
        <v>4256.5562841411847</v>
      </c>
      <c r="BZ240" s="453" t="s">
        <v>1187</v>
      </c>
      <c r="CA240" s="453">
        <v>4270.6780980025715</v>
      </c>
      <c r="CB240" s="133">
        <v>2.9152473888593766E-2</v>
      </c>
      <c r="CC240" s="132">
        <v>0</v>
      </c>
      <c r="CD240" s="132">
        <v>431338.48789825971</v>
      </c>
      <c r="CE240" s="132">
        <v>0</v>
      </c>
      <c r="CF240" s="132">
        <v>431338.48789825971</v>
      </c>
      <c r="CG240" s="132">
        <f t="shared" si="6"/>
        <v>0</v>
      </c>
      <c r="CH240" s="132">
        <f t="shared" si="7"/>
        <v>0</v>
      </c>
      <c r="CI240" s="132">
        <v>0</v>
      </c>
      <c r="CJ240" s="132">
        <v>0</v>
      </c>
      <c r="CK240" s="132">
        <v>0</v>
      </c>
    </row>
    <row r="241" spans="1:89" ht="15" hidden="1" customHeight="1" x14ac:dyDescent="0.25">
      <c r="A241" s="135">
        <f>VLOOKUP(D241,'DfE No.'!C:E,3,FALSE)</f>
        <v>38</v>
      </c>
      <c r="B241" s="135" t="str">
        <f>VLOOKUP(D241,'Adjusted Factors 19-20'!C:F,4,FALSE)</f>
        <v>Recoupment Academy</v>
      </c>
      <c r="C241" s="135">
        <v>143065</v>
      </c>
      <c r="D241" s="135">
        <v>9353116</v>
      </c>
      <c r="E241" s="134" t="s">
        <v>1433</v>
      </c>
      <c r="F241" s="452">
        <v>133</v>
      </c>
      <c r="G241" s="452">
        <v>133</v>
      </c>
      <c r="H241" s="452">
        <v>0</v>
      </c>
      <c r="I241" s="132">
        <v>368915.4</v>
      </c>
      <c r="J241" s="132">
        <v>0</v>
      </c>
      <c r="K241" s="132">
        <v>0</v>
      </c>
      <c r="L241" s="132">
        <v>3519.9999999999986</v>
      </c>
      <c r="M241" s="132">
        <v>0</v>
      </c>
      <c r="N241" s="132">
        <v>8618.4</v>
      </c>
      <c r="O241" s="132">
        <v>0</v>
      </c>
      <c r="P241" s="132">
        <v>0</v>
      </c>
      <c r="Q241" s="132">
        <v>0</v>
      </c>
      <c r="R241" s="132">
        <v>0</v>
      </c>
      <c r="S241" s="132">
        <v>0</v>
      </c>
      <c r="T241" s="132">
        <v>0</v>
      </c>
      <c r="U241" s="132">
        <v>0</v>
      </c>
      <c r="V241" s="132">
        <v>0</v>
      </c>
      <c r="W241" s="132">
        <v>0</v>
      </c>
      <c r="X241" s="132">
        <v>0</v>
      </c>
      <c r="Y241" s="132">
        <v>0</v>
      </c>
      <c r="Z241" s="132">
        <v>0</v>
      </c>
      <c r="AA241" s="132">
        <v>0</v>
      </c>
      <c r="AB241" s="132">
        <v>575.58823529411734</v>
      </c>
      <c r="AC241" s="132">
        <v>0</v>
      </c>
      <c r="AD241" s="132">
        <v>0</v>
      </c>
      <c r="AE241" s="132">
        <v>44527.482758620725</v>
      </c>
      <c r="AF241" s="132">
        <v>0</v>
      </c>
      <c r="AG241" s="132">
        <v>0</v>
      </c>
      <c r="AH241" s="132">
        <v>0</v>
      </c>
      <c r="AI241" s="132">
        <v>110000</v>
      </c>
      <c r="AJ241" s="132">
        <v>5607.4766355140164</v>
      </c>
      <c r="AK241" s="132">
        <v>0</v>
      </c>
      <c r="AL241" s="132">
        <v>0</v>
      </c>
      <c r="AM241" s="132">
        <v>3501.7296999999999</v>
      </c>
      <c r="AN241" s="132">
        <v>0</v>
      </c>
      <c r="AO241" s="132">
        <v>0</v>
      </c>
      <c r="AP241" s="132">
        <v>0</v>
      </c>
      <c r="AQ241" s="132">
        <v>0</v>
      </c>
      <c r="AR241" s="132">
        <v>0</v>
      </c>
      <c r="AS241" s="132">
        <v>0</v>
      </c>
      <c r="AT241" s="132">
        <v>0</v>
      </c>
      <c r="AU241" s="132">
        <v>0</v>
      </c>
      <c r="AV241" s="132">
        <v>368915.4</v>
      </c>
      <c r="AW241" s="132">
        <v>57241.470993914838</v>
      </c>
      <c r="AX241" s="132">
        <v>119109.20633551401</v>
      </c>
      <c r="AY241" s="132">
        <v>60595.682758620722</v>
      </c>
      <c r="AZ241" s="453">
        <v>545266.07732942887</v>
      </c>
      <c r="BA241" s="453">
        <v>541764.34762942884</v>
      </c>
      <c r="BB241" s="453">
        <v>3500</v>
      </c>
      <c r="BC241" s="453">
        <v>465500</v>
      </c>
      <c r="BD241" s="453">
        <v>0</v>
      </c>
      <c r="BE241" s="453">
        <v>0</v>
      </c>
      <c r="BF241" s="453">
        <v>545266.07732942887</v>
      </c>
      <c r="BG241" s="453" t="s">
        <v>13</v>
      </c>
      <c r="BH241" s="453" t="s">
        <v>13</v>
      </c>
      <c r="BI241" s="453" t="s">
        <v>13</v>
      </c>
      <c r="BJ241" s="133" t="s">
        <v>13</v>
      </c>
      <c r="BK241" s="454" t="s">
        <v>13</v>
      </c>
      <c r="BL241" s="453">
        <v>545266.07732942887</v>
      </c>
      <c r="BM241" s="132">
        <v>545266.07732942887</v>
      </c>
      <c r="BN241" s="132">
        <v>0</v>
      </c>
      <c r="BO241" s="453">
        <v>469001.72970000003</v>
      </c>
      <c r="BP241" s="453">
        <v>349892.523364486</v>
      </c>
      <c r="BQ241" s="132">
        <v>426156.87099391484</v>
      </c>
      <c r="BR241" s="132">
        <v>3204.1869999542469</v>
      </c>
      <c r="BS241" s="132">
        <v>3048.2189101158883</v>
      </c>
      <c r="BT241" s="133">
        <v>5.1166958291859979E-2</v>
      </c>
      <c r="BU241" s="133">
        <v>-5.0213871359757502E-3</v>
      </c>
      <c r="BV241" s="133">
        <v>0</v>
      </c>
      <c r="BW241" s="132">
        <v>-2035.7362006448943</v>
      </c>
      <c r="BX241" s="453">
        <v>543230.341128784</v>
      </c>
      <c r="BY241" s="453">
        <v>4058.109860366797</v>
      </c>
      <c r="BZ241" s="453" t="s">
        <v>1187</v>
      </c>
      <c r="CA241" s="453">
        <v>4084.4386551036391</v>
      </c>
      <c r="CB241" s="133">
        <v>2.0984714849718644E-2</v>
      </c>
      <c r="CC241" s="132">
        <v>0</v>
      </c>
      <c r="CD241" s="132">
        <v>543230.341128784</v>
      </c>
      <c r="CE241" s="132">
        <v>0</v>
      </c>
      <c r="CF241" s="132">
        <v>543230.341128784</v>
      </c>
      <c r="CG241" s="132">
        <f t="shared" si="6"/>
        <v>0</v>
      </c>
      <c r="CH241" s="132">
        <f t="shared" si="7"/>
        <v>0</v>
      </c>
      <c r="CI241" s="132">
        <v>0</v>
      </c>
      <c r="CJ241" s="132">
        <v>0</v>
      </c>
      <c r="CK241" s="132">
        <v>0</v>
      </c>
    </row>
    <row r="242" spans="1:89" ht="15" hidden="1" customHeight="1" x14ac:dyDescent="0.25">
      <c r="A242" s="135">
        <f>VLOOKUP(D242,'DfE No.'!C:E,3,FALSE)</f>
        <v>240</v>
      </c>
      <c r="B242" s="135" t="str">
        <f>VLOOKUP(D242,'Adjusted Factors 19-20'!C:F,4,FALSE)</f>
        <v>Recoupment Academy</v>
      </c>
      <c r="C242" s="135">
        <v>142597</v>
      </c>
      <c r="D242" s="135">
        <v>9353302</v>
      </c>
      <c r="E242" s="134" t="s">
        <v>1292</v>
      </c>
      <c r="F242" s="452">
        <v>201</v>
      </c>
      <c r="G242" s="452">
        <v>201</v>
      </c>
      <c r="H242" s="452">
        <v>0</v>
      </c>
      <c r="I242" s="132">
        <v>557533.80000000005</v>
      </c>
      <c r="J242" s="132">
        <v>0</v>
      </c>
      <c r="K242" s="132">
        <v>0</v>
      </c>
      <c r="L242" s="132">
        <v>9240.0000000000437</v>
      </c>
      <c r="M242" s="132">
        <v>0</v>
      </c>
      <c r="N242" s="132">
        <v>21825.978260869564</v>
      </c>
      <c r="O242" s="132">
        <v>0</v>
      </c>
      <c r="P242" s="132">
        <v>12800.000000000004</v>
      </c>
      <c r="Q242" s="132">
        <v>0</v>
      </c>
      <c r="R242" s="132">
        <v>0</v>
      </c>
      <c r="S242" s="132">
        <v>0</v>
      </c>
      <c r="T242" s="132">
        <v>840.00000000000034</v>
      </c>
      <c r="U242" s="132">
        <v>0</v>
      </c>
      <c r="V242" s="132">
        <v>0</v>
      </c>
      <c r="W242" s="132">
        <v>0</v>
      </c>
      <c r="X242" s="132">
        <v>0</v>
      </c>
      <c r="Y242" s="132">
        <v>0</v>
      </c>
      <c r="Z242" s="132">
        <v>0</v>
      </c>
      <c r="AA242" s="132">
        <v>0</v>
      </c>
      <c r="AB242" s="132">
        <v>2435.6470588235311</v>
      </c>
      <c r="AC242" s="132">
        <v>0</v>
      </c>
      <c r="AD242" s="132">
        <v>0</v>
      </c>
      <c r="AE242" s="132">
        <v>71057.92452830197</v>
      </c>
      <c r="AF242" s="132">
        <v>0</v>
      </c>
      <c r="AG242" s="132">
        <v>0</v>
      </c>
      <c r="AH242" s="132">
        <v>0</v>
      </c>
      <c r="AI242" s="132">
        <v>110000</v>
      </c>
      <c r="AJ242" s="132">
        <v>0</v>
      </c>
      <c r="AK242" s="132">
        <v>0</v>
      </c>
      <c r="AL242" s="132">
        <v>0</v>
      </c>
      <c r="AM242" s="132">
        <v>0</v>
      </c>
      <c r="AN242" s="132">
        <v>0</v>
      </c>
      <c r="AO242" s="132">
        <v>0</v>
      </c>
      <c r="AP242" s="132">
        <v>0</v>
      </c>
      <c r="AQ242" s="132">
        <v>0</v>
      </c>
      <c r="AR242" s="132">
        <v>0</v>
      </c>
      <c r="AS242" s="132">
        <v>0</v>
      </c>
      <c r="AT242" s="132">
        <v>0</v>
      </c>
      <c r="AU242" s="132">
        <v>0</v>
      </c>
      <c r="AV242" s="132">
        <v>557533.80000000005</v>
      </c>
      <c r="AW242" s="132">
        <v>118199.54984799511</v>
      </c>
      <c r="AX242" s="132">
        <v>110000</v>
      </c>
      <c r="AY242" s="132">
        <v>103409.91365873677</v>
      </c>
      <c r="AZ242" s="453">
        <v>785733.34984799521</v>
      </c>
      <c r="BA242" s="453">
        <v>785733.34984799521</v>
      </c>
      <c r="BB242" s="453">
        <v>3500</v>
      </c>
      <c r="BC242" s="453">
        <v>703500</v>
      </c>
      <c r="BD242" s="453">
        <v>0</v>
      </c>
      <c r="BE242" s="453">
        <v>0</v>
      </c>
      <c r="BF242" s="453">
        <v>785733.34984799521</v>
      </c>
      <c r="BG242" s="453" t="s">
        <v>13</v>
      </c>
      <c r="BH242" s="453" t="s">
        <v>13</v>
      </c>
      <c r="BI242" s="453" t="s">
        <v>13</v>
      </c>
      <c r="BJ242" s="133" t="s">
        <v>13</v>
      </c>
      <c r="BK242" s="454" t="s">
        <v>13</v>
      </c>
      <c r="BL242" s="453">
        <v>785733.34984799521</v>
      </c>
      <c r="BM242" s="132">
        <v>785733.34984799498</v>
      </c>
      <c r="BN242" s="132">
        <v>0</v>
      </c>
      <c r="BO242" s="453">
        <v>703500</v>
      </c>
      <c r="BP242" s="453">
        <v>593500</v>
      </c>
      <c r="BQ242" s="132">
        <v>675733.34984799521</v>
      </c>
      <c r="BR242" s="132">
        <v>3361.8574619303245</v>
      </c>
      <c r="BS242" s="132">
        <v>3213.3490122222224</v>
      </c>
      <c r="BT242" s="133">
        <v>4.6216097020036921E-2</v>
      </c>
      <c r="BU242" s="133">
        <v>-4.5355229780844695E-3</v>
      </c>
      <c r="BV242" s="133">
        <v>0</v>
      </c>
      <c r="BW242" s="132">
        <v>-2929.4178745893232</v>
      </c>
      <c r="BX242" s="453">
        <v>782803.93197340588</v>
      </c>
      <c r="BY242" s="453">
        <v>3894.5469252408252</v>
      </c>
      <c r="BZ242" s="453" t="s">
        <v>1187</v>
      </c>
      <c r="CA242" s="453">
        <v>3894.5469252408252</v>
      </c>
      <c r="CB242" s="133">
        <v>1.8325933503630099E-2</v>
      </c>
      <c r="CC242" s="132">
        <v>0</v>
      </c>
      <c r="CD242" s="132">
        <v>782803.93197340588</v>
      </c>
      <c r="CE242" s="132">
        <v>0</v>
      </c>
      <c r="CF242" s="132">
        <v>782803.93197340588</v>
      </c>
      <c r="CG242" s="132">
        <f t="shared" si="6"/>
        <v>0</v>
      </c>
      <c r="CH242" s="132">
        <f t="shared" si="7"/>
        <v>0</v>
      </c>
      <c r="CI242" s="132">
        <v>0</v>
      </c>
      <c r="CJ242" s="132">
        <v>0</v>
      </c>
      <c r="CK242" s="132">
        <v>0</v>
      </c>
    </row>
    <row r="243" spans="1:89" ht="15" hidden="1" customHeight="1" x14ac:dyDescent="0.25">
      <c r="A243" s="135">
        <f>VLOOKUP(D243,'DfE No.'!C:E,3,FALSE)</f>
        <v>437</v>
      </c>
      <c r="B243" s="135" t="str">
        <f>VLOOKUP(D243,'Adjusted Factors 19-20'!C:F,4,FALSE)</f>
        <v>Recoupment Academy</v>
      </c>
      <c r="C243" s="135">
        <v>139149</v>
      </c>
      <c r="D243" s="135">
        <v>9353312</v>
      </c>
      <c r="E243" s="134" t="s">
        <v>1293</v>
      </c>
      <c r="F243" s="452">
        <v>84</v>
      </c>
      <c r="G243" s="452">
        <v>84</v>
      </c>
      <c r="H243" s="452">
        <v>0</v>
      </c>
      <c r="I243" s="132">
        <v>232999.2</v>
      </c>
      <c r="J243" s="132">
        <v>0</v>
      </c>
      <c r="K243" s="132">
        <v>0</v>
      </c>
      <c r="L243" s="132">
        <v>3079.9999999999986</v>
      </c>
      <c r="M243" s="132">
        <v>0</v>
      </c>
      <c r="N243" s="132">
        <v>6558.0722891566265</v>
      </c>
      <c r="O243" s="132">
        <v>0</v>
      </c>
      <c r="P243" s="132">
        <v>199.99999999999994</v>
      </c>
      <c r="Q243" s="132">
        <v>1919.9999999999993</v>
      </c>
      <c r="R243" s="132">
        <v>2879.9999999999991</v>
      </c>
      <c r="S243" s="132">
        <v>0</v>
      </c>
      <c r="T243" s="132">
        <v>839.99999999999977</v>
      </c>
      <c r="U243" s="132">
        <v>0</v>
      </c>
      <c r="V243" s="132">
        <v>0</v>
      </c>
      <c r="W243" s="132">
        <v>0</v>
      </c>
      <c r="X243" s="132">
        <v>0</v>
      </c>
      <c r="Y243" s="132">
        <v>0</v>
      </c>
      <c r="Z243" s="132">
        <v>0</v>
      </c>
      <c r="AA243" s="132">
        <v>0</v>
      </c>
      <c r="AB243" s="132">
        <v>0</v>
      </c>
      <c r="AC243" s="132">
        <v>0</v>
      </c>
      <c r="AD243" s="132">
        <v>0</v>
      </c>
      <c r="AE243" s="132">
        <v>22075.199999999986</v>
      </c>
      <c r="AF243" s="132">
        <v>0</v>
      </c>
      <c r="AG243" s="132">
        <v>0</v>
      </c>
      <c r="AH243" s="132">
        <v>0</v>
      </c>
      <c r="AI243" s="132">
        <v>110000</v>
      </c>
      <c r="AJ243" s="132">
        <v>21962.616822429904</v>
      </c>
      <c r="AK243" s="132">
        <v>0</v>
      </c>
      <c r="AL243" s="132">
        <v>0</v>
      </c>
      <c r="AM243" s="132">
        <v>1093.0596599999999</v>
      </c>
      <c r="AN243" s="132">
        <v>0</v>
      </c>
      <c r="AO243" s="132">
        <v>0</v>
      </c>
      <c r="AP243" s="132">
        <v>0</v>
      </c>
      <c r="AQ243" s="132">
        <v>0</v>
      </c>
      <c r="AR243" s="132">
        <v>0</v>
      </c>
      <c r="AS243" s="132">
        <v>0</v>
      </c>
      <c r="AT243" s="132">
        <v>0</v>
      </c>
      <c r="AU243" s="132">
        <v>0</v>
      </c>
      <c r="AV243" s="132">
        <v>232999.2</v>
      </c>
      <c r="AW243" s="132">
        <v>37553.272289156608</v>
      </c>
      <c r="AX243" s="132">
        <v>133055.6764824299</v>
      </c>
      <c r="AY243" s="132">
        <v>39813.236144578303</v>
      </c>
      <c r="AZ243" s="453">
        <v>403608.14877158654</v>
      </c>
      <c r="BA243" s="453">
        <v>402515.08911158651</v>
      </c>
      <c r="BB243" s="453">
        <v>3500</v>
      </c>
      <c r="BC243" s="453">
        <v>294000</v>
      </c>
      <c r="BD243" s="453">
        <v>0</v>
      </c>
      <c r="BE243" s="453">
        <v>0</v>
      </c>
      <c r="BF243" s="453">
        <v>403608.14877158654</v>
      </c>
      <c r="BG243" s="453" t="s">
        <v>13</v>
      </c>
      <c r="BH243" s="453" t="s">
        <v>13</v>
      </c>
      <c r="BI243" s="453" t="s">
        <v>13</v>
      </c>
      <c r="BJ243" s="133" t="s">
        <v>13</v>
      </c>
      <c r="BK243" s="454" t="s">
        <v>13</v>
      </c>
      <c r="BL243" s="453">
        <v>403608.14877158654</v>
      </c>
      <c r="BM243" s="132">
        <v>403608.14877158654</v>
      </c>
      <c r="BN243" s="132">
        <v>0</v>
      </c>
      <c r="BO243" s="453">
        <v>295093.05966000003</v>
      </c>
      <c r="BP243" s="453">
        <v>162037.38317757013</v>
      </c>
      <c r="BQ243" s="132">
        <v>270552.47228915663</v>
      </c>
      <c r="BR243" s="132">
        <v>3220.8627653471026</v>
      </c>
      <c r="BS243" s="132">
        <v>3060.5519985425008</v>
      </c>
      <c r="BT243" s="133">
        <v>5.2379690618210434E-2</v>
      </c>
      <c r="BU243" s="133">
        <v>-5.1404014121065027E-3</v>
      </c>
      <c r="BV243" s="133">
        <v>0</v>
      </c>
      <c r="BW243" s="132">
        <v>-1321.527128471193</v>
      </c>
      <c r="BX243" s="453">
        <v>402286.62164311536</v>
      </c>
      <c r="BY243" s="453">
        <v>4776.1138331323255</v>
      </c>
      <c r="BZ243" s="453" t="s">
        <v>1187</v>
      </c>
      <c r="CA243" s="453">
        <v>4789.126448132326</v>
      </c>
      <c r="CB243" s="133">
        <v>3.1190795834113771E-2</v>
      </c>
      <c r="CC243" s="132">
        <v>0</v>
      </c>
      <c r="CD243" s="132">
        <v>402286.62164311536</v>
      </c>
      <c r="CE243" s="132">
        <v>0</v>
      </c>
      <c r="CF243" s="132">
        <v>402286.62164311536</v>
      </c>
      <c r="CG243" s="132">
        <f t="shared" si="6"/>
        <v>0</v>
      </c>
      <c r="CH243" s="132">
        <f t="shared" si="7"/>
        <v>0</v>
      </c>
      <c r="CI243" s="132">
        <v>0</v>
      </c>
      <c r="CJ243" s="132">
        <v>0</v>
      </c>
      <c r="CK243" s="132">
        <v>0</v>
      </c>
    </row>
    <row r="244" spans="1:89" ht="15" hidden="1" customHeight="1" x14ac:dyDescent="0.25">
      <c r="A244" s="135">
        <f>VLOOKUP(D244,'DfE No.'!C:E,3,FALSE)</f>
        <v>472</v>
      </c>
      <c r="B244" s="135" t="str">
        <f>VLOOKUP(D244,'Adjusted Factors 19-20'!C:F,4,FALSE)</f>
        <v>Recoupment Academy</v>
      </c>
      <c r="C244" s="135">
        <v>137419</v>
      </c>
      <c r="D244" s="135">
        <v>9353314</v>
      </c>
      <c r="E244" s="134" t="s">
        <v>1294</v>
      </c>
      <c r="F244" s="452">
        <v>416</v>
      </c>
      <c r="G244" s="452">
        <v>416</v>
      </c>
      <c r="H244" s="452">
        <v>0</v>
      </c>
      <c r="I244" s="132">
        <v>1153900.8</v>
      </c>
      <c r="J244" s="132">
        <v>0</v>
      </c>
      <c r="K244" s="132">
        <v>0</v>
      </c>
      <c r="L244" s="132">
        <v>17600.000000000011</v>
      </c>
      <c r="M244" s="132">
        <v>0</v>
      </c>
      <c r="N244" s="132">
        <v>42762.795180722889</v>
      </c>
      <c r="O244" s="132">
        <v>0</v>
      </c>
      <c r="P244" s="132">
        <v>0</v>
      </c>
      <c r="Q244" s="132">
        <v>0</v>
      </c>
      <c r="R244" s="132">
        <v>15554.782608695665</v>
      </c>
      <c r="S244" s="132">
        <v>0</v>
      </c>
      <c r="T244" s="132">
        <v>0</v>
      </c>
      <c r="U244" s="132">
        <v>0</v>
      </c>
      <c r="V244" s="132">
        <v>0</v>
      </c>
      <c r="W244" s="132">
        <v>0</v>
      </c>
      <c r="X244" s="132">
        <v>0</v>
      </c>
      <c r="Y244" s="132">
        <v>0</v>
      </c>
      <c r="Z244" s="132">
        <v>0</v>
      </c>
      <c r="AA244" s="132">
        <v>0</v>
      </c>
      <c r="AB244" s="132">
        <v>7221.5730337078594</v>
      </c>
      <c r="AC244" s="132">
        <v>0</v>
      </c>
      <c r="AD244" s="132">
        <v>0</v>
      </c>
      <c r="AE244" s="132">
        <v>167855.40057636896</v>
      </c>
      <c r="AF244" s="132">
        <v>0</v>
      </c>
      <c r="AG244" s="132">
        <v>0</v>
      </c>
      <c r="AH244" s="132">
        <v>0</v>
      </c>
      <c r="AI244" s="132">
        <v>110000</v>
      </c>
      <c r="AJ244" s="132">
        <v>0</v>
      </c>
      <c r="AK244" s="132">
        <v>0</v>
      </c>
      <c r="AL244" s="132">
        <v>0</v>
      </c>
      <c r="AM244" s="132">
        <v>3147.9337399999999</v>
      </c>
      <c r="AN244" s="132">
        <v>0</v>
      </c>
      <c r="AO244" s="132">
        <v>0</v>
      </c>
      <c r="AP244" s="132">
        <v>0</v>
      </c>
      <c r="AQ244" s="132">
        <v>0</v>
      </c>
      <c r="AR244" s="132">
        <v>0</v>
      </c>
      <c r="AS244" s="132">
        <v>0</v>
      </c>
      <c r="AT244" s="132">
        <v>0</v>
      </c>
      <c r="AU244" s="132">
        <v>0</v>
      </c>
      <c r="AV244" s="132">
        <v>1153900.8</v>
      </c>
      <c r="AW244" s="132">
        <v>250994.55139949539</v>
      </c>
      <c r="AX244" s="132">
        <v>113147.93373999999</v>
      </c>
      <c r="AY244" s="132">
        <v>215813.18947107825</v>
      </c>
      <c r="AZ244" s="453">
        <v>1518043.2851394955</v>
      </c>
      <c r="BA244" s="453">
        <v>1514895.3513994955</v>
      </c>
      <c r="BB244" s="453">
        <v>3500</v>
      </c>
      <c r="BC244" s="453">
        <v>1456000</v>
      </c>
      <c r="BD244" s="453">
        <v>0</v>
      </c>
      <c r="BE244" s="453">
        <v>0</v>
      </c>
      <c r="BF244" s="453">
        <v>1518043.2851394955</v>
      </c>
      <c r="BG244" s="453" t="s">
        <v>13</v>
      </c>
      <c r="BH244" s="453" t="s">
        <v>13</v>
      </c>
      <c r="BI244" s="453" t="s">
        <v>13</v>
      </c>
      <c r="BJ244" s="133" t="s">
        <v>13</v>
      </c>
      <c r="BK244" s="454" t="s">
        <v>13</v>
      </c>
      <c r="BL244" s="453">
        <v>1518043.2851394955</v>
      </c>
      <c r="BM244" s="132">
        <v>1518043.2851394953</v>
      </c>
      <c r="BN244" s="132">
        <v>0</v>
      </c>
      <c r="BO244" s="453">
        <v>1459147.93374</v>
      </c>
      <c r="BP244" s="453">
        <v>1346000</v>
      </c>
      <c r="BQ244" s="132">
        <v>1404895.3513994955</v>
      </c>
      <c r="BR244" s="132">
        <v>3377.1522870180179</v>
      </c>
      <c r="BS244" s="132">
        <v>3153.5381844660196</v>
      </c>
      <c r="BT244" s="133">
        <v>7.0908956692992214E-2</v>
      </c>
      <c r="BU244" s="133">
        <v>-6.9588135556671845E-3</v>
      </c>
      <c r="BV244" s="133">
        <v>0</v>
      </c>
      <c r="BW244" s="132">
        <v>-9129.0718548125078</v>
      </c>
      <c r="BX244" s="453">
        <v>1508914.2132846829</v>
      </c>
      <c r="BY244" s="453">
        <v>3619.6304796747186</v>
      </c>
      <c r="BZ244" s="453" t="s">
        <v>1187</v>
      </c>
      <c r="CA244" s="453">
        <v>3627.19762808818</v>
      </c>
      <c r="CB244" s="133">
        <v>5.8107568065768778E-2</v>
      </c>
      <c r="CC244" s="132">
        <v>0</v>
      </c>
      <c r="CD244" s="132">
        <v>1508914.2132846829</v>
      </c>
      <c r="CE244" s="132">
        <v>0</v>
      </c>
      <c r="CF244" s="132">
        <v>1508914.2132846829</v>
      </c>
      <c r="CG244" s="132">
        <f t="shared" si="6"/>
        <v>0</v>
      </c>
      <c r="CH244" s="132">
        <f t="shared" si="7"/>
        <v>0</v>
      </c>
      <c r="CI244" s="132">
        <v>0</v>
      </c>
      <c r="CJ244" s="132">
        <v>0</v>
      </c>
      <c r="CK244" s="132">
        <v>0</v>
      </c>
    </row>
    <row r="245" spans="1:89" ht="15" hidden="1" customHeight="1" x14ac:dyDescent="0.25">
      <c r="A245" s="135">
        <f>VLOOKUP(D245,'DfE No.'!C:E,3,FALSE)</f>
        <v>487</v>
      </c>
      <c r="B245" s="135" t="str">
        <f>VLOOKUP(D245,'Adjusted Factors 19-20'!C:F,4,FALSE)</f>
        <v>Recoupment Academy</v>
      </c>
      <c r="C245" s="135">
        <v>139448</v>
      </c>
      <c r="D245" s="135">
        <v>9353318</v>
      </c>
      <c r="E245" s="134" t="s">
        <v>1434</v>
      </c>
      <c r="F245" s="452">
        <v>309</v>
      </c>
      <c r="G245" s="452">
        <v>309</v>
      </c>
      <c r="H245" s="452">
        <v>0</v>
      </c>
      <c r="I245" s="132">
        <v>857104.20000000007</v>
      </c>
      <c r="J245" s="132">
        <v>0</v>
      </c>
      <c r="K245" s="132">
        <v>0</v>
      </c>
      <c r="L245" s="132">
        <v>8799.9999999999945</v>
      </c>
      <c r="M245" s="132">
        <v>0</v>
      </c>
      <c r="N245" s="132">
        <v>18067.643312101911</v>
      </c>
      <c r="O245" s="132">
        <v>0</v>
      </c>
      <c r="P245" s="132">
        <v>11400.000000000016</v>
      </c>
      <c r="Q245" s="132">
        <v>240.00000000000023</v>
      </c>
      <c r="R245" s="132">
        <v>0</v>
      </c>
      <c r="S245" s="132">
        <v>0</v>
      </c>
      <c r="T245" s="132">
        <v>0</v>
      </c>
      <c r="U245" s="132">
        <v>0</v>
      </c>
      <c r="V245" s="132">
        <v>0</v>
      </c>
      <c r="W245" s="132">
        <v>0</v>
      </c>
      <c r="X245" s="132">
        <v>0</v>
      </c>
      <c r="Y245" s="132">
        <v>0</v>
      </c>
      <c r="Z245" s="132">
        <v>0</v>
      </c>
      <c r="AA245" s="132">
        <v>0</v>
      </c>
      <c r="AB245" s="132">
        <v>22303.011363636342</v>
      </c>
      <c r="AC245" s="132">
        <v>0</v>
      </c>
      <c r="AD245" s="132">
        <v>0</v>
      </c>
      <c r="AE245" s="132">
        <v>94490.740157480352</v>
      </c>
      <c r="AF245" s="132">
        <v>0</v>
      </c>
      <c r="AG245" s="132">
        <v>0</v>
      </c>
      <c r="AH245" s="132">
        <v>0</v>
      </c>
      <c r="AI245" s="132">
        <v>110000</v>
      </c>
      <c r="AJ245" s="132">
        <v>0</v>
      </c>
      <c r="AK245" s="132">
        <v>0</v>
      </c>
      <c r="AL245" s="132">
        <v>0</v>
      </c>
      <c r="AM245" s="132">
        <v>6185.9207200000001</v>
      </c>
      <c r="AN245" s="132">
        <v>0</v>
      </c>
      <c r="AO245" s="132">
        <v>0</v>
      </c>
      <c r="AP245" s="132">
        <v>0</v>
      </c>
      <c r="AQ245" s="132">
        <v>0</v>
      </c>
      <c r="AR245" s="132">
        <v>0</v>
      </c>
      <c r="AS245" s="132">
        <v>0</v>
      </c>
      <c r="AT245" s="132">
        <v>0</v>
      </c>
      <c r="AU245" s="132">
        <v>0</v>
      </c>
      <c r="AV245" s="132">
        <v>857104.20000000007</v>
      </c>
      <c r="AW245" s="132">
        <v>155301.3948332186</v>
      </c>
      <c r="AX245" s="132">
        <v>116185.92071999999</v>
      </c>
      <c r="AY245" s="132">
        <v>123743.56181353131</v>
      </c>
      <c r="AZ245" s="453">
        <v>1128591.5155532188</v>
      </c>
      <c r="BA245" s="453">
        <v>1122405.5948332187</v>
      </c>
      <c r="BB245" s="453">
        <v>3500</v>
      </c>
      <c r="BC245" s="453">
        <v>1081500</v>
      </c>
      <c r="BD245" s="453">
        <v>0</v>
      </c>
      <c r="BE245" s="453">
        <v>0</v>
      </c>
      <c r="BF245" s="453">
        <v>1128591.5155532188</v>
      </c>
      <c r="BG245" s="453" t="s">
        <v>13</v>
      </c>
      <c r="BH245" s="453" t="s">
        <v>13</v>
      </c>
      <c r="BI245" s="453" t="s">
        <v>13</v>
      </c>
      <c r="BJ245" s="133" t="s">
        <v>13</v>
      </c>
      <c r="BK245" s="454" t="s">
        <v>13</v>
      </c>
      <c r="BL245" s="453">
        <v>1128591.5155532188</v>
      </c>
      <c r="BM245" s="132">
        <v>1128591.5155532188</v>
      </c>
      <c r="BN245" s="132">
        <v>0</v>
      </c>
      <c r="BO245" s="453">
        <v>1087685.9207200001</v>
      </c>
      <c r="BP245" s="453">
        <v>971500</v>
      </c>
      <c r="BQ245" s="132">
        <v>1012405.5948332187</v>
      </c>
      <c r="BR245" s="132">
        <v>3276.3935107871157</v>
      </c>
      <c r="BS245" s="132">
        <v>3116.1594767515921</v>
      </c>
      <c r="BT245" s="133">
        <v>5.1420357408202312E-2</v>
      </c>
      <c r="BU245" s="133">
        <v>-5.0462550410759728E-3</v>
      </c>
      <c r="BV245" s="133">
        <v>0</v>
      </c>
      <c r="BW245" s="132">
        <v>-4859.0050597215059</v>
      </c>
      <c r="BX245" s="453">
        <v>1123732.5104934974</v>
      </c>
      <c r="BY245" s="453">
        <v>3616.6556303349425</v>
      </c>
      <c r="BZ245" s="453" t="s">
        <v>1187</v>
      </c>
      <c r="CA245" s="453">
        <v>3636.674791241092</v>
      </c>
      <c r="CB245" s="133">
        <v>4.3296379041629862E-2</v>
      </c>
      <c r="CC245" s="132">
        <v>0</v>
      </c>
      <c r="CD245" s="132">
        <v>1123732.5104934974</v>
      </c>
      <c r="CE245" s="132">
        <v>0</v>
      </c>
      <c r="CF245" s="132">
        <v>1123732.5104934974</v>
      </c>
      <c r="CG245" s="132">
        <f t="shared" si="6"/>
        <v>0</v>
      </c>
      <c r="CH245" s="132">
        <f t="shared" si="7"/>
        <v>0</v>
      </c>
      <c r="CI245" s="132">
        <v>0</v>
      </c>
      <c r="CJ245" s="132">
        <v>0</v>
      </c>
      <c r="CK245" s="132">
        <v>0</v>
      </c>
    </row>
    <row r="246" spans="1:89" ht="15" hidden="1" customHeight="1" x14ac:dyDescent="0.25">
      <c r="A246" s="135">
        <f>VLOOKUP(D246,'DfE No.'!C:E,3,FALSE)</f>
        <v>455</v>
      </c>
      <c r="B246" s="135" t="str">
        <f>VLOOKUP(D246,'Adjusted Factors 19-20'!C:F,4,FALSE)</f>
        <v>Recoupment Academy</v>
      </c>
      <c r="C246" s="135">
        <v>143624</v>
      </c>
      <c r="D246" s="135">
        <v>9353320</v>
      </c>
      <c r="E246" s="134" t="s">
        <v>1296</v>
      </c>
      <c r="F246" s="452">
        <v>278</v>
      </c>
      <c r="G246" s="452">
        <v>278</v>
      </c>
      <c r="H246" s="452">
        <v>0</v>
      </c>
      <c r="I246" s="132">
        <v>771116.4</v>
      </c>
      <c r="J246" s="132">
        <v>0</v>
      </c>
      <c r="K246" s="132">
        <v>0</v>
      </c>
      <c r="L246" s="132">
        <v>5720.0000000000064</v>
      </c>
      <c r="M246" s="132">
        <v>0</v>
      </c>
      <c r="N246" s="132">
        <v>12009.6</v>
      </c>
      <c r="O246" s="132">
        <v>0</v>
      </c>
      <c r="P246" s="132">
        <v>7655.0724637681242</v>
      </c>
      <c r="Q246" s="132">
        <v>7735.6521739130267</v>
      </c>
      <c r="R246" s="132">
        <v>0</v>
      </c>
      <c r="S246" s="132">
        <v>0</v>
      </c>
      <c r="T246" s="132">
        <v>0</v>
      </c>
      <c r="U246" s="132">
        <v>0</v>
      </c>
      <c r="V246" s="132">
        <v>0</v>
      </c>
      <c r="W246" s="132">
        <v>0</v>
      </c>
      <c r="X246" s="132">
        <v>0</v>
      </c>
      <c r="Y246" s="132">
        <v>0</v>
      </c>
      <c r="Z246" s="132">
        <v>0</v>
      </c>
      <c r="AA246" s="132">
        <v>0</v>
      </c>
      <c r="AB246" s="132">
        <v>31753.657587548569</v>
      </c>
      <c r="AC246" s="132">
        <v>0</v>
      </c>
      <c r="AD246" s="132">
        <v>0</v>
      </c>
      <c r="AE246" s="132">
        <v>98478.454183266906</v>
      </c>
      <c r="AF246" s="132">
        <v>0</v>
      </c>
      <c r="AG246" s="132">
        <v>0</v>
      </c>
      <c r="AH246" s="132">
        <v>0</v>
      </c>
      <c r="AI246" s="132">
        <v>110000</v>
      </c>
      <c r="AJ246" s="132">
        <v>0</v>
      </c>
      <c r="AK246" s="132">
        <v>0</v>
      </c>
      <c r="AL246" s="132">
        <v>0</v>
      </c>
      <c r="AM246" s="132">
        <v>6385.68084</v>
      </c>
      <c r="AN246" s="132">
        <v>0</v>
      </c>
      <c r="AO246" s="132">
        <v>0</v>
      </c>
      <c r="AP246" s="132">
        <v>0</v>
      </c>
      <c r="AQ246" s="132">
        <v>0</v>
      </c>
      <c r="AR246" s="132">
        <v>0</v>
      </c>
      <c r="AS246" s="132">
        <v>0</v>
      </c>
      <c r="AT246" s="132">
        <v>0</v>
      </c>
      <c r="AU246" s="132">
        <v>0</v>
      </c>
      <c r="AV246" s="132">
        <v>771116.4</v>
      </c>
      <c r="AW246" s="132">
        <v>163352.43640849664</v>
      </c>
      <c r="AX246" s="132">
        <v>116385.68084</v>
      </c>
      <c r="AY246" s="132">
        <v>125037.61650210748</v>
      </c>
      <c r="AZ246" s="453">
        <v>1050854.5172484966</v>
      </c>
      <c r="BA246" s="453">
        <v>1044468.8364084966</v>
      </c>
      <c r="BB246" s="453">
        <v>3500</v>
      </c>
      <c r="BC246" s="453">
        <v>973000</v>
      </c>
      <c r="BD246" s="453">
        <v>0</v>
      </c>
      <c r="BE246" s="453">
        <v>0</v>
      </c>
      <c r="BF246" s="453">
        <v>1050854.5172484966</v>
      </c>
      <c r="BG246" s="453" t="s">
        <v>13</v>
      </c>
      <c r="BH246" s="453" t="s">
        <v>13</v>
      </c>
      <c r="BI246" s="453" t="s">
        <v>13</v>
      </c>
      <c r="BJ246" s="133" t="s">
        <v>13</v>
      </c>
      <c r="BK246" s="454" t="s">
        <v>13</v>
      </c>
      <c r="BL246" s="453">
        <v>1050854.5172484966</v>
      </c>
      <c r="BM246" s="132">
        <v>1050854.5172484966</v>
      </c>
      <c r="BN246" s="132">
        <v>0</v>
      </c>
      <c r="BO246" s="453">
        <v>979385.68084000004</v>
      </c>
      <c r="BP246" s="453">
        <v>863000</v>
      </c>
      <c r="BQ246" s="132">
        <v>934468.8364084966</v>
      </c>
      <c r="BR246" s="132">
        <v>3361.3986921168944</v>
      </c>
      <c r="BS246" s="132">
        <v>3204.3748150000001</v>
      </c>
      <c r="BT246" s="133">
        <v>4.9002968186446144E-2</v>
      </c>
      <c r="BU246" s="133">
        <v>-4.8090189898037207E-3</v>
      </c>
      <c r="BV246" s="133">
        <v>0</v>
      </c>
      <c r="BW246" s="132">
        <v>-4283.9520153478925</v>
      </c>
      <c r="BX246" s="453">
        <v>1046570.5652331488</v>
      </c>
      <c r="BY246" s="453">
        <v>3741.6722460185206</v>
      </c>
      <c r="BZ246" s="453" t="s">
        <v>1187</v>
      </c>
      <c r="CA246" s="453">
        <v>3764.6423209825493</v>
      </c>
      <c r="CB246" s="133">
        <v>4.8101265666388837E-2</v>
      </c>
      <c r="CC246" s="132">
        <v>0</v>
      </c>
      <c r="CD246" s="132">
        <v>1046570.5652331488</v>
      </c>
      <c r="CE246" s="132">
        <v>0</v>
      </c>
      <c r="CF246" s="132">
        <v>1046570.5652331488</v>
      </c>
      <c r="CG246" s="132">
        <f t="shared" si="6"/>
        <v>0</v>
      </c>
      <c r="CH246" s="132">
        <f t="shared" si="7"/>
        <v>0</v>
      </c>
      <c r="CI246" s="132">
        <v>0</v>
      </c>
      <c r="CJ246" s="132">
        <v>0</v>
      </c>
      <c r="CK246" s="132">
        <v>0</v>
      </c>
    </row>
    <row r="247" spans="1:89" ht="15" hidden="1" customHeight="1" x14ac:dyDescent="0.25">
      <c r="A247" s="135">
        <f>VLOOKUP(D247,'DfE No.'!C:E,3,FALSE)</f>
        <v>31</v>
      </c>
      <c r="B247" s="135" t="str">
        <f>VLOOKUP(D247,'Adjusted Factors 19-20'!C:F,4,FALSE)</f>
        <v>Recoupment Academy</v>
      </c>
      <c r="C247" s="135">
        <v>145692</v>
      </c>
      <c r="D247" s="135">
        <v>9353323</v>
      </c>
      <c r="E247" s="134" t="s">
        <v>1435</v>
      </c>
      <c r="F247" s="452">
        <v>193</v>
      </c>
      <c r="G247" s="452">
        <v>193</v>
      </c>
      <c r="H247" s="452">
        <v>0</v>
      </c>
      <c r="I247" s="132">
        <v>535343.4</v>
      </c>
      <c r="J247" s="132">
        <v>0</v>
      </c>
      <c r="K247" s="132">
        <v>0</v>
      </c>
      <c r="L247" s="132">
        <v>7919.9999999999982</v>
      </c>
      <c r="M247" s="132">
        <v>0</v>
      </c>
      <c r="N247" s="132">
        <v>17370</v>
      </c>
      <c r="O247" s="132">
        <v>0</v>
      </c>
      <c r="P247" s="132">
        <v>1199.9999999999998</v>
      </c>
      <c r="Q247" s="132">
        <v>0</v>
      </c>
      <c r="R247" s="132">
        <v>360.00000000000017</v>
      </c>
      <c r="S247" s="132">
        <v>0</v>
      </c>
      <c r="T247" s="132">
        <v>0</v>
      </c>
      <c r="U247" s="132">
        <v>0</v>
      </c>
      <c r="V247" s="132">
        <v>0</v>
      </c>
      <c r="W247" s="132">
        <v>0</v>
      </c>
      <c r="X247" s="132">
        <v>0</v>
      </c>
      <c r="Y247" s="132">
        <v>0</v>
      </c>
      <c r="Z247" s="132">
        <v>0</v>
      </c>
      <c r="AA247" s="132">
        <v>0</v>
      </c>
      <c r="AB247" s="132">
        <v>0</v>
      </c>
      <c r="AC247" s="132">
        <v>0</v>
      </c>
      <c r="AD247" s="132">
        <v>0</v>
      </c>
      <c r="AE247" s="132">
        <v>46963.333333333314</v>
      </c>
      <c r="AF247" s="132">
        <v>0</v>
      </c>
      <c r="AG247" s="132">
        <v>0</v>
      </c>
      <c r="AH247" s="132">
        <v>0</v>
      </c>
      <c r="AI247" s="132">
        <v>110000</v>
      </c>
      <c r="AJ247" s="132">
        <v>0</v>
      </c>
      <c r="AK247" s="132">
        <v>0</v>
      </c>
      <c r="AL247" s="132">
        <v>0</v>
      </c>
      <c r="AM247" s="132">
        <v>1708.24234</v>
      </c>
      <c r="AN247" s="132">
        <v>0</v>
      </c>
      <c r="AO247" s="132">
        <v>0</v>
      </c>
      <c r="AP247" s="132">
        <v>0</v>
      </c>
      <c r="AQ247" s="132">
        <v>0</v>
      </c>
      <c r="AR247" s="132">
        <v>0</v>
      </c>
      <c r="AS247" s="132">
        <v>0</v>
      </c>
      <c r="AT247" s="132">
        <v>0</v>
      </c>
      <c r="AU247" s="132">
        <v>0</v>
      </c>
      <c r="AV247" s="132">
        <v>535343.4</v>
      </c>
      <c r="AW247" s="132">
        <v>73813.333333333314</v>
      </c>
      <c r="AX247" s="132">
        <v>111708.24234</v>
      </c>
      <c r="AY247" s="132">
        <v>70387.333333333314</v>
      </c>
      <c r="AZ247" s="453">
        <v>720864.97567333339</v>
      </c>
      <c r="BA247" s="453">
        <v>719156.7333333334</v>
      </c>
      <c r="BB247" s="453">
        <v>3500</v>
      </c>
      <c r="BC247" s="453">
        <v>675500</v>
      </c>
      <c r="BD247" s="453">
        <v>0</v>
      </c>
      <c r="BE247" s="453">
        <v>0</v>
      </c>
      <c r="BF247" s="453">
        <v>720864.97567333339</v>
      </c>
      <c r="BG247" s="453" t="s">
        <v>13</v>
      </c>
      <c r="BH247" s="453" t="s">
        <v>13</v>
      </c>
      <c r="BI247" s="453" t="s">
        <v>13</v>
      </c>
      <c r="BJ247" s="133" t="s">
        <v>13</v>
      </c>
      <c r="BK247" s="454" t="s">
        <v>13</v>
      </c>
      <c r="BL247" s="453">
        <v>720864.97567333339</v>
      </c>
      <c r="BM247" s="132">
        <v>720864.97567333339</v>
      </c>
      <c r="BN247" s="132">
        <v>0</v>
      </c>
      <c r="BO247" s="453">
        <v>677208.24234</v>
      </c>
      <c r="BP247" s="453">
        <v>565500</v>
      </c>
      <c r="BQ247" s="132">
        <v>609156.7333333334</v>
      </c>
      <c r="BR247" s="132">
        <v>3156.2525043177898</v>
      </c>
      <c r="BS247" s="132">
        <v>3041.2376862433862</v>
      </c>
      <c r="BT247" s="133">
        <v>3.7818424582418221E-2</v>
      </c>
      <c r="BU247" s="133">
        <v>-3.7113980787721514E-3</v>
      </c>
      <c r="BV247" s="133">
        <v>0</v>
      </c>
      <c r="BW247" s="132">
        <v>-2178.4380352219409</v>
      </c>
      <c r="BX247" s="453">
        <v>718686.53763811151</v>
      </c>
      <c r="BY247" s="453">
        <v>3714.9134471404741</v>
      </c>
      <c r="BZ247" s="453" t="s">
        <v>1187</v>
      </c>
      <c r="CA247" s="453">
        <v>3723.764443720785</v>
      </c>
      <c r="CB247" s="133">
        <v>2.3655926400134586E-2</v>
      </c>
      <c r="CC247" s="132">
        <v>0</v>
      </c>
      <c r="CD247" s="132">
        <v>718686.53763811151</v>
      </c>
      <c r="CE247" s="132">
        <v>0</v>
      </c>
      <c r="CF247" s="132">
        <v>718686.53763811151</v>
      </c>
      <c r="CG247" s="132">
        <f t="shared" si="6"/>
        <v>0</v>
      </c>
      <c r="CH247" s="132">
        <f t="shared" si="7"/>
        <v>0</v>
      </c>
      <c r="CI247" s="132">
        <v>0</v>
      </c>
      <c r="CJ247" s="132">
        <v>39876.790000000037</v>
      </c>
      <c r="CK247" s="132">
        <v>0</v>
      </c>
    </row>
    <row r="248" spans="1:89" ht="15" hidden="1" customHeight="1" x14ac:dyDescent="0.25">
      <c r="A248" s="135">
        <f>VLOOKUP(D248,'DfE No.'!C:E,3,FALSE)</f>
        <v>344</v>
      </c>
      <c r="B248" s="135" t="str">
        <f>VLOOKUP(D248,'Adjusted Factors 19-20'!C:F,4,FALSE)</f>
        <v>Recoupment Academy</v>
      </c>
      <c r="C248" s="135">
        <v>142598</v>
      </c>
      <c r="D248" s="135">
        <v>9353328</v>
      </c>
      <c r="E248" s="134" t="s">
        <v>1297</v>
      </c>
      <c r="F248" s="452">
        <v>193</v>
      </c>
      <c r="G248" s="452">
        <v>193</v>
      </c>
      <c r="H248" s="452">
        <v>0</v>
      </c>
      <c r="I248" s="132">
        <v>535343.4</v>
      </c>
      <c r="J248" s="132">
        <v>0</v>
      </c>
      <c r="K248" s="132">
        <v>0</v>
      </c>
      <c r="L248" s="132">
        <v>3080.0000000000027</v>
      </c>
      <c r="M248" s="132">
        <v>0</v>
      </c>
      <c r="N248" s="132">
        <v>8094.7572815533977</v>
      </c>
      <c r="O248" s="132">
        <v>0</v>
      </c>
      <c r="P248" s="132">
        <v>5400.0000000000073</v>
      </c>
      <c r="Q248" s="132">
        <v>0</v>
      </c>
      <c r="R248" s="132">
        <v>360.00000000000017</v>
      </c>
      <c r="S248" s="132">
        <v>0</v>
      </c>
      <c r="T248" s="132">
        <v>0</v>
      </c>
      <c r="U248" s="132">
        <v>0</v>
      </c>
      <c r="V248" s="132">
        <v>0</v>
      </c>
      <c r="W248" s="132">
        <v>0</v>
      </c>
      <c r="X248" s="132">
        <v>0</v>
      </c>
      <c r="Y248" s="132">
        <v>0</v>
      </c>
      <c r="Z248" s="132">
        <v>0</v>
      </c>
      <c r="AA248" s="132">
        <v>0</v>
      </c>
      <c r="AB248" s="132">
        <v>2208.7777777777756</v>
      </c>
      <c r="AC248" s="132">
        <v>0</v>
      </c>
      <c r="AD248" s="132">
        <v>0</v>
      </c>
      <c r="AE248" s="132">
        <v>47918.519774011373</v>
      </c>
      <c r="AF248" s="132">
        <v>0</v>
      </c>
      <c r="AG248" s="132">
        <v>0</v>
      </c>
      <c r="AH248" s="132">
        <v>0</v>
      </c>
      <c r="AI248" s="132">
        <v>110000</v>
      </c>
      <c r="AJ248" s="132">
        <v>0</v>
      </c>
      <c r="AK248" s="132">
        <v>0</v>
      </c>
      <c r="AL248" s="132">
        <v>0</v>
      </c>
      <c r="AM248" s="132">
        <v>2915.68424</v>
      </c>
      <c r="AN248" s="132">
        <v>0</v>
      </c>
      <c r="AO248" s="132">
        <v>0</v>
      </c>
      <c r="AP248" s="132">
        <v>0</v>
      </c>
      <c r="AQ248" s="132">
        <v>0</v>
      </c>
      <c r="AR248" s="132">
        <v>0</v>
      </c>
      <c r="AS248" s="132">
        <v>0</v>
      </c>
      <c r="AT248" s="132">
        <v>0</v>
      </c>
      <c r="AU248" s="132">
        <v>0</v>
      </c>
      <c r="AV248" s="132">
        <v>535343.4</v>
      </c>
      <c r="AW248" s="132">
        <v>67062.054833342554</v>
      </c>
      <c r="AX248" s="132">
        <v>112915.68424</v>
      </c>
      <c r="AY248" s="132">
        <v>66384.898414788069</v>
      </c>
      <c r="AZ248" s="453">
        <v>715321.13907334255</v>
      </c>
      <c r="BA248" s="453">
        <v>712405.45483334258</v>
      </c>
      <c r="BB248" s="453">
        <v>3500</v>
      </c>
      <c r="BC248" s="453">
        <v>675500</v>
      </c>
      <c r="BD248" s="453">
        <v>0</v>
      </c>
      <c r="BE248" s="453">
        <v>0</v>
      </c>
      <c r="BF248" s="453">
        <v>715321.13907334255</v>
      </c>
      <c r="BG248" s="453" t="s">
        <v>13</v>
      </c>
      <c r="BH248" s="453" t="s">
        <v>13</v>
      </c>
      <c r="BI248" s="453" t="s">
        <v>13</v>
      </c>
      <c r="BJ248" s="133" t="s">
        <v>13</v>
      </c>
      <c r="BK248" s="454" t="s">
        <v>13</v>
      </c>
      <c r="BL248" s="453">
        <v>715321.13907334255</v>
      </c>
      <c r="BM248" s="132">
        <v>715321.13907334243</v>
      </c>
      <c r="BN248" s="132">
        <v>0</v>
      </c>
      <c r="BO248" s="453">
        <v>678415.68423999997</v>
      </c>
      <c r="BP248" s="453">
        <v>565500</v>
      </c>
      <c r="BQ248" s="132">
        <v>602405.45483334258</v>
      </c>
      <c r="BR248" s="132">
        <v>3121.271786701257</v>
      </c>
      <c r="BS248" s="132">
        <v>2968.8804325242718</v>
      </c>
      <c r="BT248" s="133">
        <v>5.1329569391723694E-2</v>
      </c>
      <c r="BU248" s="133">
        <v>-5.0373453502664057E-3</v>
      </c>
      <c r="BV248" s="133">
        <v>0</v>
      </c>
      <c r="BW248" s="132">
        <v>-2886.3682761586997</v>
      </c>
      <c r="BX248" s="453">
        <v>712434.77079718385</v>
      </c>
      <c r="BY248" s="453">
        <v>3676.264697187481</v>
      </c>
      <c r="BZ248" s="453" t="s">
        <v>1187</v>
      </c>
      <c r="CA248" s="453">
        <v>3691.3718694154604</v>
      </c>
      <c r="CB248" s="133">
        <v>4.9666228132932977E-2</v>
      </c>
      <c r="CC248" s="132">
        <v>0</v>
      </c>
      <c r="CD248" s="132">
        <v>712434.77079718385</v>
      </c>
      <c r="CE248" s="132">
        <v>0</v>
      </c>
      <c r="CF248" s="132">
        <v>712434.77079718385</v>
      </c>
      <c r="CG248" s="132">
        <f t="shared" si="6"/>
        <v>0</v>
      </c>
      <c r="CH248" s="132">
        <f t="shared" si="7"/>
        <v>0</v>
      </c>
      <c r="CI248" s="132">
        <v>0</v>
      </c>
      <c r="CJ248" s="132">
        <v>0</v>
      </c>
      <c r="CK248" s="132">
        <v>0</v>
      </c>
    </row>
    <row r="249" spans="1:89" ht="15" hidden="1" customHeight="1" x14ac:dyDescent="0.25">
      <c r="A249" s="135">
        <f>VLOOKUP(D249,'DfE No.'!C:E,3,FALSE)</f>
        <v>56</v>
      </c>
      <c r="B249" s="135" t="str">
        <f>VLOOKUP(D249,'Adjusted Factors 19-20'!C:F,4,FALSE)</f>
        <v>Recoupment Academy</v>
      </c>
      <c r="C249" s="135">
        <v>145693</v>
      </c>
      <c r="D249" s="135">
        <v>9353331</v>
      </c>
      <c r="E249" s="134" t="s">
        <v>1436</v>
      </c>
      <c r="F249" s="452">
        <v>118</v>
      </c>
      <c r="G249" s="452">
        <v>118</v>
      </c>
      <c r="H249" s="452">
        <v>0</v>
      </c>
      <c r="I249" s="132">
        <v>327308.40000000002</v>
      </c>
      <c r="J249" s="132">
        <v>0</v>
      </c>
      <c r="K249" s="132">
        <v>0</v>
      </c>
      <c r="L249" s="132">
        <v>2639.9999999999977</v>
      </c>
      <c r="M249" s="132">
        <v>0</v>
      </c>
      <c r="N249" s="132">
        <v>6939.8019801980199</v>
      </c>
      <c r="O249" s="132">
        <v>0</v>
      </c>
      <c r="P249" s="132">
        <v>200</v>
      </c>
      <c r="Q249" s="132">
        <v>0</v>
      </c>
      <c r="R249" s="132">
        <v>0</v>
      </c>
      <c r="S249" s="132">
        <v>390</v>
      </c>
      <c r="T249" s="132">
        <v>0</v>
      </c>
      <c r="U249" s="132">
        <v>0</v>
      </c>
      <c r="V249" s="132">
        <v>0</v>
      </c>
      <c r="W249" s="132">
        <v>0</v>
      </c>
      <c r="X249" s="132">
        <v>0</v>
      </c>
      <c r="Y249" s="132">
        <v>0</v>
      </c>
      <c r="Z249" s="132">
        <v>0</v>
      </c>
      <c r="AA249" s="132">
        <v>0</v>
      </c>
      <c r="AB249" s="132">
        <v>0</v>
      </c>
      <c r="AC249" s="132">
        <v>0</v>
      </c>
      <c r="AD249" s="132">
        <v>0</v>
      </c>
      <c r="AE249" s="132">
        <v>38901.935483870926</v>
      </c>
      <c r="AF249" s="132">
        <v>0</v>
      </c>
      <c r="AG249" s="132">
        <v>0</v>
      </c>
      <c r="AH249" s="132">
        <v>0</v>
      </c>
      <c r="AI249" s="132">
        <v>110000</v>
      </c>
      <c r="AJ249" s="132">
        <v>10614.152202937246</v>
      </c>
      <c r="AK249" s="132">
        <v>0</v>
      </c>
      <c r="AL249" s="132">
        <v>0</v>
      </c>
      <c r="AM249" s="132">
        <v>2015.384</v>
      </c>
      <c r="AN249" s="132">
        <v>0</v>
      </c>
      <c r="AO249" s="132">
        <v>0</v>
      </c>
      <c r="AP249" s="132">
        <v>0</v>
      </c>
      <c r="AQ249" s="132">
        <v>0</v>
      </c>
      <c r="AR249" s="132">
        <v>0</v>
      </c>
      <c r="AS249" s="132">
        <v>0</v>
      </c>
      <c r="AT249" s="132">
        <v>0</v>
      </c>
      <c r="AU249" s="132">
        <v>0</v>
      </c>
      <c r="AV249" s="132">
        <v>327308.40000000002</v>
      </c>
      <c r="AW249" s="132">
        <v>49071.737464068945</v>
      </c>
      <c r="AX249" s="132">
        <v>122629.53620293725</v>
      </c>
      <c r="AY249" s="132">
        <v>53985.836473969932</v>
      </c>
      <c r="AZ249" s="453">
        <v>499009.67366700619</v>
      </c>
      <c r="BA249" s="453">
        <v>496994.28966700617</v>
      </c>
      <c r="BB249" s="453">
        <v>3500</v>
      </c>
      <c r="BC249" s="453">
        <v>413000</v>
      </c>
      <c r="BD249" s="453">
        <v>0</v>
      </c>
      <c r="BE249" s="453">
        <v>0</v>
      </c>
      <c r="BF249" s="453">
        <v>499009.67366700619</v>
      </c>
      <c r="BG249" s="453" t="s">
        <v>13</v>
      </c>
      <c r="BH249" s="453" t="s">
        <v>13</v>
      </c>
      <c r="BI249" s="453" t="s">
        <v>13</v>
      </c>
      <c r="BJ249" s="133" t="s">
        <v>13</v>
      </c>
      <c r="BK249" s="454" t="s">
        <v>13</v>
      </c>
      <c r="BL249" s="453">
        <v>499009.67366700619</v>
      </c>
      <c r="BM249" s="132">
        <v>499009.67366700619</v>
      </c>
      <c r="BN249" s="132">
        <v>0</v>
      </c>
      <c r="BO249" s="453">
        <v>415015.38400000002</v>
      </c>
      <c r="BP249" s="453">
        <v>292385.84779706277</v>
      </c>
      <c r="BQ249" s="132">
        <v>376380.13746406895</v>
      </c>
      <c r="BR249" s="132">
        <v>3189.6621818988892</v>
      </c>
      <c r="BS249" s="132">
        <v>3055.5775884332957</v>
      </c>
      <c r="BT249" s="133">
        <v>4.3881914166788855E-2</v>
      </c>
      <c r="BU249" s="133">
        <v>-4.3064525751604077E-3</v>
      </c>
      <c r="BV249" s="133">
        <v>0</v>
      </c>
      <c r="BW249" s="132">
        <v>-1552.7265969686973</v>
      </c>
      <c r="BX249" s="453">
        <v>497456.94707003748</v>
      </c>
      <c r="BY249" s="453">
        <v>4198.6573141528597</v>
      </c>
      <c r="BZ249" s="453" t="s">
        <v>1187</v>
      </c>
      <c r="CA249" s="453">
        <v>4215.7368395765889</v>
      </c>
      <c r="CB249" s="133">
        <v>-4.3817849559401045E-3</v>
      </c>
      <c r="CC249" s="132">
        <v>0</v>
      </c>
      <c r="CD249" s="132">
        <v>497456.94707003748</v>
      </c>
      <c r="CE249" s="132">
        <v>0</v>
      </c>
      <c r="CF249" s="132">
        <v>497456.94707003748</v>
      </c>
      <c r="CG249" s="132">
        <f t="shared" si="6"/>
        <v>0</v>
      </c>
      <c r="CH249" s="132">
        <f t="shared" si="7"/>
        <v>0</v>
      </c>
      <c r="CI249" s="132">
        <v>0</v>
      </c>
      <c r="CJ249" s="132">
        <v>111187.33000000002</v>
      </c>
      <c r="CK249" s="132">
        <v>0</v>
      </c>
    </row>
    <row r="250" spans="1:89" ht="15" hidden="1" customHeight="1" x14ac:dyDescent="0.25">
      <c r="A250" s="135">
        <f>VLOOKUP(D250,'DfE No.'!C:E,3,FALSE)</f>
        <v>72</v>
      </c>
      <c r="B250" s="135" t="str">
        <f>VLOOKUP(D250,'Adjusted Factors 19-20'!C:F,4,FALSE)</f>
        <v>Recoupment Academy</v>
      </c>
      <c r="C250" s="135">
        <v>142806</v>
      </c>
      <c r="D250" s="135">
        <v>9353335</v>
      </c>
      <c r="E250" s="134" t="s">
        <v>1298</v>
      </c>
      <c r="F250" s="452">
        <v>207</v>
      </c>
      <c r="G250" s="452">
        <v>207</v>
      </c>
      <c r="H250" s="452">
        <v>0</v>
      </c>
      <c r="I250" s="132">
        <v>574176.60000000009</v>
      </c>
      <c r="J250" s="132">
        <v>0</v>
      </c>
      <c r="K250" s="132">
        <v>0</v>
      </c>
      <c r="L250" s="132">
        <v>12320.000000000018</v>
      </c>
      <c r="M250" s="132">
        <v>0</v>
      </c>
      <c r="N250" s="132">
        <v>19071.469194312798</v>
      </c>
      <c r="O250" s="132">
        <v>0</v>
      </c>
      <c r="P250" s="132">
        <v>12399.999999999984</v>
      </c>
      <c r="Q250" s="132">
        <v>5999.9999999999809</v>
      </c>
      <c r="R250" s="132">
        <v>5399.9999999999982</v>
      </c>
      <c r="S250" s="132">
        <v>3509.9999999999986</v>
      </c>
      <c r="T250" s="132">
        <v>5880.0000000000009</v>
      </c>
      <c r="U250" s="132">
        <v>6899.9999999999982</v>
      </c>
      <c r="V250" s="132">
        <v>0</v>
      </c>
      <c r="W250" s="132">
        <v>0</v>
      </c>
      <c r="X250" s="132">
        <v>0</v>
      </c>
      <c r="Y250" s="132">
        <v>0</v>
      </c>
      <c r="Z250" s="132">
        <v>0</v>
      </c>
      <c r="AA250" s="132">
        <v>0</v>
      </c>
      <c r="AB250" s="132">
        <v>8626.9942196531811</v>
      </c>
      <c r="AC250" s="132">
        <v>0</v>
      </c>
      <c r="AD250" s="132">
        <v>0</v>
      </c>
      <c r="AE250" s="132">
        <v>70918.670454545514</v>
      </c>
      <c r="AF250" s="132">
        <v>0</v>
      </c>
      <c r="AG250" s="132">
        <v>0</v>
      </c>
      <c r="AH250" s="132">
        <v>0</v>
      </c>
      <c r="AI250" s="132">
        <v>110000</v>
      </c>
      <c r="AJ250" s="132">
        <v>0</v>
      </c>
      <c r="AK250" s="132">
        <v>0</v>
      </c>
      <c r="AL250" s="132">
        <v>0</v>
      </c>
      <c r="AM250" s="132">
        <v>3194.6698000000001</v>
      </c>
      <c r="AN250" s="132">
        <v>0</v>
      </c>
      <c r="AO250" s="132">
        <v>0</v>
      </c>
      <c r="AP250" s="132">
        <v>0</v>
      </c>
      <c r="AQ250" s="132">
        <v>0</v>
      </c>
      <c r="AR250" s="132">
        <v>0</v>
      </c>
      <c r="AS250" s="132">
        <v>0</v>
      </c>
      <c r="AT250" s="132">
        <v>0</v>
      </c>
      <c r="AU250" s="132">
        <v>0</v>
      </c>
      <c r="AV250" s="132">
        <v>574176.60000000009</v>
      </c>
      <c r="AW250" s="132">
        <v>151027.13386851148</v>
      </c>
      <c r="AX250" s="132">
        <v>113194.6698</v>
      </c>
      <c r="AY250" s="132">
        <v>116658.40505170191</v>
      </c>
      <c r="AZ250" s="453">
        <v>838398.40366851166</v>
      </c>
      <c r="BA250" s="453">
        <v>835203.73386851163</v>
      </c>
      <c r="BB250" s="453">
        <v>3500</v>
      </c>
      <c r="BC250" s="453">
        <v>724500</v>
      </c>
      <c r="BD250" s="453">
        <v>0</v>
      </c>
      <c r="BE250" s="453">
        <v>0</v>
      </c>
      <c r="BF250" s="453">
        <v>838398.40366851166</v>
      </c>
      <c r="BG250" s="453" t="s">
        <v>13</v>
      </c>
      <c r="BH250" s="453" t="s">
        <v>13</v>
      </c>
      <c r="BI250" s="453" t="s">
        <v>13</v>
      </c>
      <c r="BJ250" s="133" t="s">
        <v>13</v>
      </c>
      <c r="BK250" s="454" t="s">
        <v>13</v>
      </c>
      <c r="BL250" s="453">
        <v>838398.40366851166</v>
      </c>
      <c r="BM250" s="132">
        <v>838398.40366851166</v>
      </c>
      <c r="BN250" s="132">
        <v>0</v>
      </c>
      <c r="BO250" s="453">
        <v>727694.66980000003</v>
      </c>
      <c r="BP250" s="453">
        <v>614500</v>
      </c>
      <c r="BQ250" s="132">
        <v>725203.73386851163</v>
      </c>
      <c r="BR250" s="132">
        <v>3503.3996805242109</v>
      </c>
      <c r="BS250" s="132">
        <v>3334.5300971563979</v>
      </c>
      <c r="BT250" s="133">
        <v>5.0642692807547504E-2</v>
      </c>
      <c r="BU250" s="133">
        <v>-4.9699371368621317E-3</v>
      </c>
      <c r="BV250" s="133">
        <v>0</v>
      </c>
      <c r="BW250" s="132">
        <v>-3430.4878275153096</v>
      </c>
      <c r="BX250" s="453">
        <v>834967.91584099631</v>
      </c>
      <c r="BY250" s="453">
        <v>4018.2282417439433</v>
      </c>
      <c r="BZ250" s="453" t="s">
        <v>1187</v>
      </c>
      <c r="CA250" s="453">
        <v>4033.6614291835572</v>
      </c>
      <c r="CB250" s="133">
        <v>4.2108872606126058E-2</v>
      </c>
      <c r="CC250" s="132">
        <v>0</v>
      </c>
      <c r="CD250" s="132">
        <v>834967.91584099631</v>
      </c>
      <c r="CE250" s="132">
        <v>0</v>
      </c>
      <c r="CF250" s="132">
        <v>834967.91584099631</v>
      </c>
      <c r="CG250" s="132">
        <f t="shared" si="6"/>
        <v>0</v>
      </c>
      <c r="CH250" s="132">
        <f t="shared" si="7"/>
        <v>0</v>
      </c>
      <c r="CI250" s="132">
        <v>0</v>
      </c>
      <c r="CJ250" s="132">
        <v>0</v>
      </c>
      <c r="CK250" s="132">
        <v>0</v>
      </c>
    </row>
    <row r="251" spans="1:89" ht="15" hidden="1" customHeight="1" x14ac:dyDescent="0.25">
      <c r="A251" s="135">
        <f>VLOOKUP(D251,'DfE No.'!C:E,3,FALSE)</f>
        <v>289</v>
      </c>
      <c r="B251" s="135" t="str">
        <f>VLOOKUP(D251,'Adjusted Factors 19-20'!C:F,4,FALSE)</f>
        <v>Recoupment Academy</v>
      </c>
      <c r="C251" s="135">
        <v>145382</v>
      </c>
      <c r="D251" s="135">
        <v>9353340</v>
      </c>
      <c r="E251" s="134" t="s">
        <v>281</v>
      </c>
      <c r="F251" s="452">
        <v>213</v>
      </c>
      <c r="G251" s="452">
        <v>213</v>
      </c>
      <c r="H251" s="452">
        <v>0</v>
      </c>
      <c r="I251" s="132">
        <v>590819.4</v>
      </c>
      <c r="J251" s="132">
        <v>0</v>
      </c>
      <c r="K251" s="132">
        <v>0</v>
      </c>
      <c r="L251" s="132">
        <v>4399.9999999999973</v>
      </c>
      <c r="M251" s="132">
        <v>0</v>
      </c>
      <c r="N251" s="132">
        <v>8721.8957345971576</v>
      </c>
      <c r="O251" s="132">
        <v>0</v>
      </c>
      <c r="P251" s="132">
        <v>2799.9999999999986</v>
      </c>
      <c r="Q251" s="132">
        <v>1679.9999999999991</v>
      </c>
      <c r="R251" s="132">
        <v>1800.0000000000023</v>
      </c>
      <c r="S251" s="132">
        <v>3510.0000000000027</v>
      </c>
      <c r="T251" s="132">
        <v>0</v>
      </c>
      <c r="U251" s="132">
        <v>574.99999999999966</v>
      </c>
      <c r="V251" s="132">
        <v>0</v>
      </c>
      <c r="W251" s="132">
        <v>0</v>
      </c>
      <c r="X251" s="132">
        <v>0</v>
      </c>
      <c r="Y251" s="132">
        <v>0</v>
      </c>
      <c r="Z251" s="132">
        <v>0</v>
      </c>
      <c r="AA251" s="132">
        <v>0</v>
      </c>
      <c r="AB251" s="132">
        <v>23377.62295081971</v>
      </c>
      <c r="AC251" s="132">
        <v>0</v>
      </c>
      <c r="AD251" s="132">
        <v>0</v>
      </c>
      <c r="AE251" s="132">
        <v>39134.561797752729</v>
      </c>
      <c r="AF251" s="132">
        <v>0</v>
      </c>
      <c r="AG251" s="132">
        <v>0</v>
      </c>
      <c r="AH251" s="132">
        <v>0</v>
      </c>
      <c r="AI251" s="132">
        <v>110000</v>
      </c>
      <c r="AJ251" s="132">
        <v>0</v>
      </c>
      <c r="AK251" s="132">
        <v>0</v>
      </c>
      <c r="AL251" s="132">
        <v>0</v>
      </c>
      <c r="AM251" s="132">
        <v>0</v>
      </c>
      <c r="AN251" s="132">
        <v>0</v>
      </c>
      <c r="AO251" s="132">
        <v>0</v>
      </c>
      <c r="AP251" s="132">
        <v>0</v>
      </c>
      <c r="AQ251" s="132">
        <v>0</v>
      </c>
      <c r="AR251" s="132">
        <v>0</v>
      </c>
      <c r="AS251" s="132">
        <v>0</v>
      </c>
      <c r="AT251" s="132">
        <v>0</v>
      </c>
      <c r="AU251" s="132">
        <v>0</v>
      </c>
      <c r="AV251" s="132">
        <v>590819.4</v>
      </c>
      <c r="AW251" s="132">
        <v>85999.0804831696</v>
      </c>
      <c r="AX251" s="132">
        <v>110000</v>
      </c>
      <c r="AY251" s="132">
        <v>60877.009665051308</v>
      </c>
      <c r="AZ251" s="453">
        <v>786818.48048316967</v>
      </c>
      <c r="BA251" s="453">
        <v>786818.48048316967</v>
      </c>
      <c r="BB251" s="453">
        <v>3500</v>
      </c>
      <c r="BC251" s="453">
        <v>745500</v>
      </c>
      <c r="BD251" s="453">
        <v>0</v>
      </c>
      <c r="BE251" s="453">
        <v>0</v>
      </c>
      <c r="BF251" s="453">
        <v>786818.48048316967</v>
      </c>
      <c r="BG251" s="453" t="s">
        <v>13</v>
      </c>
      <c r="BH251" s="453" t="s">
        <v>13</v>
      </c>
      <c r="BI251" s="453" t="s">
        <v>13</v>
      </c>
      <c r="BJ251" s="133" t="s">
        <v>13</v>
      </c>
      <c r="BK251" s="454" t="s">
        <v>13</v>
      </c>
      <c r="BL251" s="453">
        <v>786818.48048316967</v>
      </c>
      <c r="BM251" s="132">
        <v>786818.48048316955</v>
      </c>
      <c r="BN251" s="132">
        <v>0</v>
      </c>
      <c r="BO251" s="453">
        <v>745500</v>
      </c>
      <c r="BP251" s="453">
        <v>635500</v>
      </c>
      <c r="BQ251" s="132">
        <v>676818.48048316967</v>
      </c>
      <c r="BR251" s="132">
        <v>3177.5515515641769</v>
      </c>
      <c r="BS251" s="132">
        <v>3084.0725353773582</v>
      </c>
      <c r="BT251" s="133">
        <v>3.0310252146965408E-2</v>
      </c>
      <c r="BU251" s="133">
        <v>-2.9745663080223881E-3</v>
      </c>
      <c r="BV251" s="133">
        <v>0</v>
      </c>
      <c r="BW251" s="132">
        <v>-1954.0147683641337</v>
      </c>
      <c r="BX251" s="453">
        <v>784864.46571480553</v>
      </c>
      <c r="BY251" s="453">
        <v>3684.8096981915751</v>
      </c>
      <c r="BZ251" s="453" t="s">
        <v>1187</v>
      </c>
      <c r="CA251" s="453">
        <v>3684.8096981915751</v>
      </c>
      <c r="CB251" s="133">
        <v>2.2722895145499633E-2</v>
      </c>
      <c r="CC251" s="132">
        <v>0</v>
      </c>
      <c r="CD251" s="132">
        <v>784864.46571480553</v>
      </c>
      <c r="CE251" s="132">
        <v>0</v>
      </c>
      <c r="CF251" s="132">
        <v>784864.46571480553</v>
      </c>
      <c r="CG251" s="132">
        <f t="shared" si="6"/>
        <v>0</v>
      </c>
      <c r="CH251" s="132">
        <f t="shared" si="7"/>
        <v>0</v>
      </c>
      <c r="CI251" s="132">
        <v>0</v>
      </c>
      <c r="CJ251" s="132">
        <v>0</v>
      </c>
      <c r="CK251" s="132">
        <v>0</v>
      </c>
    </row>
    <row r="252" spans="1:89" ht="15" hidden="1" customHeight="1" x14ac:dyDescent="0.25">
      <c r="A252" s="135">
        <f>VLOOKUP(D252,'DfE No.'!C:E,3,FALSE)</f>
        <v>253</v>
      </c>
      <c r="B252" s="135" t="str">
        <f>VLOOKUP(D252,'Adjusted Factors 19-20'!C:F,4,FALSE)</f>
        <v>Recoupment Academy</v>
      </c>
      <c r="C252" s="135">
        <v>141842</v>
      </c>
      <c r="D252" s="135">
        <v>9353344</v>
      </c>
      <c r="E252" s="134" t="s">
        <v>504</v>
      </c>
      <c r="F252" s="452">
        <v>392</v>
      </c>
      <c r="G252" s="452">
        <v>392</v>
      </c>
      <c r="H252" s="452">
        <v>0</v>
      </c>
      <c r="I252" s="132">
        <v>1087329.6000000001</v>
      </c>
      <c r="J252" s="132">
        <v>0</v>
      </c>
      <c r="K252" s="132">
        <v>0</v>
      </c>
      <c r="L252" s="132">
        <v>40479.999999999935</v>
      </c>
      <c r="M252" s="132">
        <v>0</v>
      </c>
      <c r="N252" s="132">
        <v>80665.780051150898</v>
      </c>
      <c r="O252" s="132">
        <v>0</v>
      </c>
      <c r="P252" s="132">
        <v>12294.087403599007</v>
      </c>
      <c r="Q252" s="132">
        <v>14752.90488431881</v>
      </c>
      <c r="R252" s="132">
        <v>6892.7506426735235</v>
      </c>
      <c r="S252" s="132">
        <v>80959.588688945951</v>
      </c>
      <c r="T252" s="132">
        <v>8464.7814910025736</v>
      </c>
      <c r="U252" s="132">
        <v>579.43444730077147</v>
      </c>
      <c r="V252" s="132">
        <v>0</v>
      </c>
      <c r="W252" s="132">
        <v>0</v>
      </c>
      <c r="X252" s="132">
        <v>0</v>
      </c>
      <c r="Y252" s="132">
        <v>0</v>
      </c>
      <c r="Z252" s="132">
        <v>0</v>
      </c>
      <c r="AA252" s="132">
        <v>0</v>
      </c>
      <c r="AB252" s="132">
        <v>22498.674698795156</v>
      </c>
      <c r="AC252" s="132">
        <v>0</v>
      </c>
      <c r="AD252" s="132">
        <v>0</v>
      </c>
      <c r="AE252" s="132">
        <v>179291.60493827169</v>
      </c>
      <c r="AF252" s="132">
        <v>0</v>
      </c>
      <c r="AG252" s="132">
        <v>0</v>
      </c>
      <c r="AH252" s="132">
        <v>0</v>
      </c>
      <c r="AI252" s="132">
        <v>110000</v>
      </c>
      <c r="AJ252" s="132">
        <v>0</v>
      </c>
      <c r="AK252" s="132">
        <v>0</v>
      </c>
      <c r="AL252" s="132">
        <v>0</v>
      </c>
      <c r="AM252" s="132">
        <v>10177.689200000001</v>
      </c>
      <c r="AN252" s="132">
        <v>0</v>
      </c>
      <c r="AO252" s="132">
        <v>0</v>
      </c>
      <c r="AP252" s="132">
        <v>0</v>
      </c>
      <c r="AQ252" s="132">
        <v>0</v>
      </c>
      <c r="AR252" s="132">
        <v>0</v>
      </c>
      <c r="AS252" s="132">
        <v>0</v>
      </c>
      <c r="AT252" s="132">
        <v>0</v>
      </c>
      <c r="AU252" s="132">
        <v>0</v>
      </c>
      <c r="AV252" s="132">
        <v>1087329.6000000001</v>
      </c>
      <c r="AW252" s="132">
        <v>446879.60724605829</v>
      </c>
      <c r="AX252" s="132">
        <v>120177.68919999999</v>
      </c>
      <c r="AY252" s="132">
        <v>311835.2687427674</v>
      </c>
      <c r="AZ252" s="453">
        <v>1654386.8964460583</v>
      </c>
      <c r="BA252" s="453">
        <v>1644209.2072460584</v>
      </c>
      <c r="BB252" s="453">
        <v>3500</v>
      </c>
      <c r="BC252" s="453">
        <v>1372000</v>
      </c>
      <c r="BD252" s="453">
        <v>0</v>
      </c>
      <c r="BE252" s="453">
        <v>0</v>
      </c>
      <c r="BF252" s="453">
        <v>1654386.8964460583</v>
      </c>
      <c r="BG252" s="453" t="s">
        <v>13</v>
      </c>
      <c r="BH252" s="453" t="s">
        <v>13</v>
      </c>
      <c r="BI252" s="453" t="s">
        <v>13</v>
      </c>
      <c r="BJ252" s="133" t="s">
        <v>13</v>
      </c>
      <c r="BK252" s="454" t="s">
        <v>13</v>
      </c>
      <c r="BL252" s="453">
        <v>1654386.8964460583</v>
      </c>
      <c r="BM252" s="132">
        <v>1654386.8964460583</v>
      </c>
      <c r="BN252" s="132">
        <v>0</v>
      </c>
      <c r="BO252" s="453">
        <v>1382177.6891999999</v>
      </c>
      <c r="BP252" s="453">
        <v>1262000</v>
      </c>
      <c r="BQ252" s="132">
        <v>1534209.2072460584</v>
      </c>
      <c r="BR252" s="132">
        <v>3913.7989980766797</v>
      </c>
      <c r="BS252" s="132">
        <v>4064.7590602067185</v>
      </c>
      <c r="BT252" s="133">
        <v>-3.7138747929222032E-2</v>
      </c>
      <c r="BU252" s="133">
        <v>2.2138747929222033E-2</v>
      </c>
      <c r="BV252" s="133">
        <v>0</v>
      </c>
      <c r="BW252" s="132">
        <v>35275.561080959691</v>
      </c>
      <c r="BX252" s="453">
        <v>1689662.4575270179</v>
      </c>
      <c r="BY252" s="453">
        <v>4284.3999192015763</v>
      </c>
      <c r="BZ252" s="453" t="s">
        <v>1187</v>
      </c>
      <c r="CA252" s="453">
        <v>4310.3634120587194</v>
      </c>
      <c r="CB252" s="133">
        <v>-1.4713181528256736E-2</v>
      </c>
      <c r="CC252" s="132">
        <v>0</v>
      </c>
      <c r="CD252" s="132">
        <v>1689662.4575270179</v>
      </c>
      <c r="CE252" s="132">
        <v>0</v>
      </c>
      <c r="CF252" s="132">
        <v>1689662.4575270179</v>
      </c>
      <c r="CG252" s="132">
        <f t="shared" si="6"/>
        <v>0</v>
      </c>
      <c r="CH252" s="132">
        <f t="shared" si="7"/>
        <v>0</v>
      </c>
      <c r="CI252" s="132">
        <v>0</v>
      </c>
      <c r="CJ252" s="132">
        <v>0</v>
      </c>
      <c r="CK252" s="132">
        <v>0</v>
      </c>
    </row>
    <row r="253" spans="1:89" ht="15" hidden="1" customHeight="1" x14ac:dyDescent="0.25">
      <c r="A253" s="135">
        <f>VLOOKUP(D253,'DfE No.'!C:E,3,FALSE)</f>
        <v>505</v>
      </c>
      <c r="B253" s="135" t="str">
        <f>VLOOKUP(D253,'Adjusted Factors 19-20'!C:F,4,FALSE)</f>
        <v>Recoupment Academy</v>
      </c>
      <c r="C253" s="135">
        <v>143360</v>
      </c>
      <c r="D253" s="135">
        <v>9353345</v>
      </c>
      <c r="E253" s="134" t="s">
        <v>1299</v>
      </c>
      <c r="F253" s="452">
        <v>437</v>
      </c>
      <c r="G253" s="452">
        <v>437</v>
      </c>
      <c r="H253" s="452">
        <v>0</v>
      </c>
      <c r="I253" s="132">
        <v>1212150.6000000001</v>
      </c>
      <c r="J253" s="132">
        <v>0</v>
      </c>
      <c r="K253" s="132">
        <v>0</v>
      </c>
      <c r="L253" s="132">
        <v>10999.999999999995</v>
      </c>
      <c r="M253" s="132">
        <v>0</v>
      </c>
      <c r="N253" s="132">
        <v>34098.027522935779</v>
      </c>
      <c r="O253" s="132">
        <v>0</v>
      </c>
      <c r="P253" s="132">
        <v>1603.6697247706413</v>
      </c>
      <c r="Q253" s="132">
        <v>1443.3027522935824</v>
      </c>
      <c r="R253" s="132">
        <v>0</v>
      </c>
      <c r="S253" s="132">
        <v>0</v>
      </c>
      <c r="T253" s="132">
        <v>0</v>
      </c>
      <c r="U253" s="132">
        <v>0</v>
      </c>
      <c r="V253" s="132">
        <v>0</v>
      </c>
      <c r="W253" s="132">
        <v>0</v>
      </c>
      <c r="X253" s="132">
        <v>0</v>
      </c>
      <c r="Y253" s="132">
        <v>0</v>
      </c>
      <c r="Z253" s="132">
        <v>0</v>
      </c>
      <c r="AA253" s="132">
        <v>0</v>
      </c>
      <c r="AB253" s="132">
        <v>4156.6886543535556</v>
      </c>
      <c r="AC253" s="132">
        <v>0</v>
      </c>
      <c r="AD253" s="132">
        <v>0</v>
      </c>
      <c r="AE253" s="132">
        <v>126400.18867924516</v>
      </c>
      <c r="AF253" s="132">
        <v>0</v>
      </c>
      <c r="AG253" s="132">
        <v>0</v>
      </c>
      <c r="AH253" s="132">
        <v>0</v>
      </c>
      <c r="AI253" s="132">
        <v>110000</v>
      </c>
      <c r="AJ253" s="132">
        <v>0</v>
      </c>
      <c r="AK253" s="132">
        <v>0</v>
      </c>
      <c r="AL253" s="132">
        <v>0</v>
      </c>
      <c r="AM253" s="132">
        <v>6600.3825999999999</v>
      </c>
      <c r="AN253" s="132">
        <v>0</v>
      </c>
      <c r="AO253" s="132">
        <v>0</v>
      </c>
      <c r="AP253" s="132">
        <v>0</v>
      </c>
      <c r="AQ253" s="132">
        <v>0</v>
      </c>
      <c r="AR253" s="132">
        <v>0</v>
      </c>
      <c r="AS253" s="132">
        <v>0</v>
      </c>
      <c r="AT253" s="132">
        <v>0</v>
      </c>
      <c r="AU253" s="132">
        <v>0</v>
      </c>
      <c r="AV253" s="132">
        <v>1212150.6000000001</v>
      </c>
      <c r="AW253" s="132">
        <v>178701.87733359871</v>
      </c>
      <c r="AX253" s="132">
        <v>116600.3826</v>
      </c>
      <c r="AY253" s="132">
        <v>160471.68867924516</v>
      </c>
      <c r="AZ253" s="453">
        <v>1507452.8599335987</v>
      </c>
      <c r="BA253" s="453">
        <v>1500852.4773335988</v>
      </c>
      <c r="BB253" s="453">
        <v>3500</v>
      </c>
      <c r="BC253" s="453">
        <v>1529500</v>
      </c>
      <c r="BD253" s="453">
        <v>28647.52266640123</v>
      </c>
      <c r="BE253" s="453">
        <v>0</v>
      </c>
      <c r="BF253" s="453">
        <v>1536100.3825999999</v>
      </c>
      <c r="BG253" s="453" t="s">
        <v>13</v>
      </c>
      <c r="BH253" s="453" t="s">
        <v>13</v>
      </c>
      <c r="BI253" s="453" t="s">
        <v>13</v>
      </c>
      <c r="BJ253" s="133" t="s">
        <v>13</v>
      </c>
      <c r="BK253" s="454" t="s">
        <v>13</v>
      </c>
      <c r="BL253" s="453">
        <v>1536100.3825999999</v>
      </c>
      <c r="BM253" s="132">
        <v>1536100.3825999999</v>
      </c>
      <c r="BN253" s="132">
        <v>0</v>
      </c>
      <c r="BO253" s="453">
        <v>1536100.3825999999</v>
      </c>
      <c r="BP253" s="453">
        <v>1419500</v>
      </c>
      <c r="BQ253" s="132">
        <v>1419500</v>
      </c>
      <c r="BR253" s="132">
        <v>3248.2837528604118</v>
      </c>
      <c r="BS253" s="132">
        <v>3060.0666852193995</v>
      </c>
      <c r="BT253" s="133">
        <v>6.1507505228605056E-2</v>
      </c>
      <c r="BU253" s="133">
        <v>-6.0361804928711826E-3</v>
      </c>
      <c r="BV253" s="133">
        <v>0</v>
      </c>
      <c r="BW253" s="132">
        <v>0</v>
      </c>
      <c r="BX253" s="453">
        <v>1536100.3825999999</v>
      </c>
      <c r="BY253" s="453">
        <v>3500</v>
      </c>
      <c r="BZ253" s="453" t="s">
        <v>1187</v>
      </c>
      <c r="CA253" s="453">
        <v>3515.1038503432492</v>
      </c>
      <c r="CB253" s="133">
        <v>5.5896376908753265E-2</v>
      </c>
      <c r="CC253" s="132">
        <v>0</v>
      </c>
      <c r="CD253" s="132">
        <v>1536100.3825999999</v>
      </c>
      <c r="CE253" s="132">
        <v>0</v>
      </c>
      <c r="CF253" s="132">
        <v>1536100.3825999999</v>
      </c>
      <c r="CG253" s="132">
        <f t="shared" si="6"/>
        <v>0</v>
      </c>
      <c r="CH253" s="132">
        <f t="shared" si="7"/>
        <v>0</v>
      </c>
      <c r="CI253" s="132">
        <v>28647.52266640123</v>
      </c>
      <c r="CJ253" s="132">
        <v>0</v>
      </c>
      <c r="CK253" s="132">
        <v>0</v>
      </c>
    </row>
    <row r="254" spans="1:89" ht="15" hidden="1" customHeight="1" x14ac:dyDescent="0.25">
      <c r="A254" s="135">
        <f>VLOOKUP(D254,'DfE No.'!C:E,3,FALSE)</f>
        <v>320</v>
      </c>
      <c r="B254" s="135" t="str">
        <f>VLOOKUP(D254,'Adjusted Factors 19-20'!C:F,4,FALSE)</f>
        <v>Recoupment Academy</v>
      </c>
      <c r="C254" s="135">
        <v>145795</v>
      </c>
      <c r="D254" s="135">
        <v>9353346</v>
      </c>
      <c r="E254" s="134" t="s">
        <v>1437</v>
      </c>
      <c r="F254" s="452">
        <v>287</v>
      </c>
      <c r="G254" s="452">
        <v>287</v>
      </c>
      <c r="H254" s="452">
        <v>0</v>
      </c>
      <c r="I254" s="132">
        <v>796080.60000000009</v>
      </c>
      <c r="J254" s="132">
        <v>0</v>
      </c>
      <c r="K254" s="132">
        <v>0</v>
      </c>
      <c r="L254" s="132">
        <v>1320.0000000000041</v>
      </c>
      <c r="M254" s="132">
        <v>0</v>
      </c>
      <c r="N254" s="132">
        <v>12054</v>
      </c>
      <c r="O254" s="132">
        <v>0</v>
      </c>
      <c r="P254" s="132">
        <v>200.00000000000006</v>
      </c>
      <c r="Q254" s="132">
        <v>0</v>
      </c>
      <c r="R254" s="132">
        <v>0</v>
      </c>
      <c r="S254" s="132">
        <v>0</v>
      </c>
      <c r="T254" s="132">
        <v>0</v>
      </c>
      <c r="U254" s="132">
        <v>0</v>
      </c>
      <c r="V254" s="132">
        <v>0</v>
      </c>
      <c r="W254" s="132">
        <v>0</v>
      </c>
      <c r="X254" s="132">
        <v>0</v>
      </c>
      <c r="Y254" s="132">
        <v>0</v>
      </c>
      <c r="Z254" s="132">
        <v>0</v>
      </c>
      <c r="AA254" s="132">
        <v>0</v>
      </c>
      <c r="AB254" s="132">
        <v>2443.0578512396678</v>
      </c>
      <c r="AC254" s="132">
        <v>0</v>
      </c>
      <c r="AD254" s="132">
        <v>0</v>
      </c>
      <c r="AE254" s="132">
        <v>105447.59504132233</v>
      </c>
      <c r="AF254" s="132">
        <v>0</v>
      </c>
      <c r="AG254" s="132">
        <v>0</v>
      </c>
      <c r="AH254" s="132">
        <v>0</v>
      </c>
      <c r="AI254" s="132">
        <v>110000</v>
      </c>
      <c r="AJ254" s="132">
        <v>0</v>
      </c>
      <c r="AK254" s="132">
        <v>0</v>
      </c>
      <c r="AL254" s="132">
        <v>0</v>
      </c>
      <c r="AM254" s="132">
        <v>41567.294999999998</v>
      </c>
      <c r="AN254" s="132">
        <v>0</v>
      </c>
      <c r="AO254" s="132">
        <v>0</v>
      </c>
      <c r="AP254" s="132">
        <v>0</v>
      </c>
      <c r="AQ254" s="132">
        <v>0</v>
      </c>
      <c r="AR254" s="132">
        <v>0</v>
      </c>
      <c r="AS254" s="132">
        <v>0</v>
      </c>
      <c r="AT254" s="132">
        <v>0</v>
      </c>
      <c r="AU254" s="132">
        <v>0</v>
      </c>
      <c r="AV254" s="132">
        <v>796080.60000000009</v>
      </c>
      <c r="AW254" s="132">
        <v>121464.65289256201</v>
      </c>
      <c r="AX254" s="132">
        <v>151567.29499999998</v>
      </c>
      <c r="AY254" s="132">
        <v>122233.59504132233</v>
      </c>
      <c r="AZ254" s="453">
        <v>1069112.5478925621</v>
      </c>
      <c r="BA254" s="453">
        <v>1027545.2528925621</v>
      </c>
      <c r="BB254" s="453">
        <v>3500</v>
      </c>
      <c r="BC254" s="453">
        <v>1004500</v>
      </c>
      <c r="BD254" s="453">
        <v>0</v>
      </c>
      <c r="BE254" s="453">
        <v>0</v>
      </c>
      <c r="BF254" s="453">
        <v>1069112.5478925621</v>
      </c>
      <c r="BG254" s="453" t="s">
        <v>13</v>
      </c>
      <c r="BH254" s="453" t="s">
        <v>13</v>
      </c>
      <c r="BI254" s="453" t="s">
        <v>13</v>
      </c>
      <c r="BJ254" s="133" t="s">
        <v>13</v>
      </c>
      <c r="BK254" s="454" t="s">
        <v>13</v>
      </c>
      <c r="BL254" s="453">
        <v>1069112.5478925621</v>
      </c>
      <c r="BM254" s="132">
        <v>1069112.5478925621</v>
      </c>
      <c r="BN254" s="132">
        <v>0</v>
      </c>
      <c r="BO254" s="453">
        <v>1046067.295</v>
      </c>
      <c r="BP254" s="453">
        <v>894500</v>
      </c>
      <c r="BQ254" s="132">
        <v>917545.25289256207</v>
      </c>
      <c r="BR254" s="132">
        <v>3197.0217870820979</v>
      </c>
      <c r="BS254" s="132">
        <v>3022.939405147059</v>
      </c>
      <c r="BT254" s="133">
        <v>5.7587122533331175E-2</v>
      </c>
      <c r="BU254" s="133">
        <v>-5.6514447201902818E-3</v>
      </c>
      <c r="BV254" s="133">
        <v>0</v>
      </c>
      <c r="BW254" s="132">
        <v>-4903.1008079732946</v>
      </c>
      <c r="BX254" s="453">
        <v>1064209.4470845889</v>
      </c>
      <c r="BY254" s="453">
        <v>3563.2130734654666</v>
      </c>
      <c r="BZ254" s="453" t="s">
        <v>1187</v>
      </c>
      <c r="CA254" s="453">
        <v>3708.0468539532717</v>
      </c>
      <c r="CB254" s="133">
        <v>3.6670043547510023E-2</v>
      </c>
      <c r="CC254" s="132">
        <v>0</v>
      </c>
      <c r="CD254" s="132">
        <v>1064209.4470845889</v>
      </c>
      <c r="CE254" s="132">
        <v>0</v>
      </c>
      <c r="CF254" s="132">
        <v>1064209.4470845889</v>
      </c>
      <c r="CG254" s="132">
        <f t="shared" si="6"/>
        <v>0</v>
      </c>
      <c r="CH254" s="132">
        <f t="shared" si="7"/>
        <v>0</v>
      </c>
      <c r="CI254" s="132">
        <v>0</v>
      </c>
      <c r="CJ254" s="132">
        <v>234771.69000000003</v>
      </c>
      <c r="CK254" s="132">
        <v>3767.96</v>
      </c>
    </row>
    <row r="255" spans="1:89" ht="15" hidden="1" customHeight="1" x14ac:dyDescent="0.25">
      <c r="A255" s="135">
        <f>VLOOKUP(D255,'DfE No.'!C:E,3,FALSE)</f>
        <v>527</v>
      </c>
      <c r="B255" s="135" t="str">
        <f>VLOOKUP(D255,'Adjusted Factors 19-20'!C:F,4,FALSE)</f>
        <v>Recoupment Academy</v>
      </c>
      <c r="C255" s="135">
        <v>137179</v>
      </c>
      <c r="D255" s="135">
        <v>9354029</v>
      </c>
      <c r="E255" s="134" t="s">
        <v>419</v>
      </c>
      <c r="F255" s="452">
        <v>353</v>
      </c>
      <c r="G255" s="452">
        <v>170</v>
      </c>
      <c r="H255" s="452">
        <v>183</v>
      </c>
      <c r="I255" s="132">
        <v>471546.00000000006</v>
      </c>
      <c r="J255" s="132">
        <v>711833.4</v>
      </c>
      <c r="K255" s="132">
        <v>0</v>
      </c>
      <c r="L255" s="132">
        <v>11000.000000000016</v>
      </c>
      <c r="M255" s="132">
        <v>5719.9999999999982</v>
      </c>
      <c r="N255" s="132">
        <v>21783.050847457627</v>
      </c>
      <c r="O255" s="132">
        <v>21509.839572192512</v>
      </c>
      <c r="P255" s="132">
        <v>3999.9999999999859</v>
      </c>
      <c r="Q255" s="132">
        <v>0</v>
      </c>
      <c r="R255" s="132">
        <v>2520.0000000000005</v>
      </c>
      <c r="S255" s="132">
        <v>0</v>
      </c>
      <c r="T255" s="132">
        <v>0</v>
      </c>
      <c r="U255" s="132">
        <v>0</v>
      </c>
      <c r="V255" s="132">
        <v>3480.0000000000009</v>
      </c>
      <c r="W255" s="132">
        <v>0</v>
      </c>
      <c r="X255" s="132">
        <v>3089.9999999999964</v>
      </c>
      <c r="Y255" s="132">
        <v>0</v>
      </c>
      <c r="Z255" s="132">
        <v>0</v>
      </c>
      <c r="AA255" s="132">
        <v>0</v>
      </c>
      <c r="AB255" s="132">
        <v>1544.9999999999991</v>
      </c>
      <c r="AC255" s="132">
        <v>1385</v>
      </c>
      <c r="AD255" s="132">
        <v>0</v>
      </c>
      <c r="AE255" s="132">
        <v>63591.111111111139</v>
      </c>
      <c r="AF255" s="132">
        <v>49692.596908603431</v>
      </c>
      <c r="AG255" s="132">
        <v>0</v>
      </c>
      <c r="AH255" s="132">
        <v>0</v>
      </c>
      <c r="AI255" s="132">
        <v>110000</v>
      </c>
      <c r="AJ255" s="132">
        <v>0</v>
      </c>
      <c r="AK255" s="132">
        <v>0</v>
      </c>
      <c r="AL255" s="132">
        <v>0</v>
      </c>
      <c r="AM255" s="132">
        <v>11286.1504</v>
      </c>
      <c r="AN255" s="132">
        <v>0</v>
      </c>
      <c r="AO255" s="132">
        <v>0</v>
      </c>
      <c r="AP255" s="132">
        <v>0</v>
      </c>
      <c r="AQ255" s="132">
        <v>0</v>
      </c>
      <c r="AR255" s="132">
        <v>0</v>
      </c>
      <c r="AS255" s="132">
        <v>0</v>
      </c>
      <c r="AT255" s="132">
        <v>0</v>
      </c>
      <c r="AU255" s="132">
        <v>0</v>
      </c>
      <c r="AV255" s="132">
        <v>1183379.4000000001</v>
      </c>
      <c r="AW255" s="132">
        <v>189316.59843936469</v>
      </c>
      <c r="AX255" s="132">
        <v>121286.1504</v>
      </c>
      <c r="AY255" s="132">
        <v>159834.15322953963</v>
      </c>
      <c r="AZ255" s="453">
        <v>1493982.1488393648</v>
      </c>
      <c r="BA255" s="453">
        <v>1482695.9984393648</v>
      </c>
      <c r="BB255" s="453">
        <v>4050</v>
      </c>
      <c r="BC255" s="453">
        <v>1429650</v>
      </c>
      <c r="BD255" s="453">
        <v>0</v>
      </c>
      <c r="BE255" s="453">
        <v>0</v>
      </c>
      <c r="BF255" s="453">
        <v>1493982.1488393648</v>
      </c>
      <c r="BG255" s="453" t="s">
        <v>13</v>
      </c>
      <c r="BH255" s="453" t="s">
        <v>13</v>
      </c>
      <c r="BI255" s="453" t="s">
        <v>13</v>
      </c>
      <c r="BJ255" s="133" t="s">
        <v>13</v>
      </c>
      <c r="BK255" s="454" t="s">
        <v>13</v>
      </c>
      <c r="BL255" s="453">
        <v>1493982.1488393648</v>
      </c>
      <c r="BM255" s="132">
        <v>634394.92277443293</v>
      </c>
      <c r="BN255" s="132">
        <v>859587.22606493195</v>
      </c>
      <c r="BO255" s="453">
        <v>1440936.1503999999</v>
      </c>
      <c r="BP255" s="453">
        <v>1319650</v>
      </c>
      <c r="BQ255" s="132">
        <v>1372695.9984393648</v>
      </c>
      <c r="BR255" s="132">
        <v>3888.6572193749712</v>
      </c>
      <c r="BS255" s="132">
        <v>3756.5832865013776</v>
      </c>
      <c r="BT255" s="133">
        <v>3.5157994060235009E-2</v>
      </c>
      <c r="BU255" s="133">
        <v>-3.4503106104875011E-3</v>
      </c>
      <c r="BV255" s="133">
        <v>0</v>
      </c>
      <c r="BW255" s="132">
        <v>-4575.366847926286</v>
      </c>
      <c r="BX255" s="453">
        <v>1489406.7819914385</v>
      </c>
      <c r="BY255" s="453">
        <v>4187.3105710805621</v>
      </c>
      <c r="BZ255" s="453" t="s">
        <v>1187</v>
      </c>
      <c r="CA255" s="453">
        <v>4219.2826685309874</v>
      </c>
      <c r="CB255" s="133">
        <v>3.1600468109340252E-2</v>
      </c>
      <c r="CC255" s="132">
        <v>0</v>
      </c>
      <c r="CD255" s="132">
        <v>1489406.7819914385</v>
      </c>
      <c r="CE255" s="132">
        <v>0</v>
      </c>
      <c r="CF255" s="132">
        <v>1489406.7819914385</v>
      </c>
      <c r="CG255" s="132">
        <f t="shared" si="6"/>
        <v>0</v>
      </c>
      <c r="CH255" s="132">
        <f t="shared" si="7"/>
        <v>0</v>
      </c>
      <c r="CI255" s="132">
        <v>0</v>
      </c>
      <c r="CJ255" s="132">
        <v>0</v>
      </c>
      <c r="CK255" s="132">
        <v>0</v>
      </c>
    </row>
    <row r="256" spans="1:89" ht="15" hidden="1" customHeight="1" x14ac:dyDescent="0.25">
      <c r="A256" s="135">
        <f>VLOOKUP(D256,'DfE No.'!C:E,3,FALSE)</f>
        <v>531</v>
      </c>
      <c r="B256" s="135" t="str">
        <f>VLOOKUP(D256,'Adjusted Factors 19-20'!C:F,4,FALSE)</f>
        <v>Recoupment Academy</v>
      </c>
      <c r="C256" s="135">
        <v>137180</v>
      </c>
      <c r="D256" s="135">
        <v>9354030</v>
      </c>
      <c r="E256" s="134" t="s">
        <v>420</v>
      </c>
      <c r="F256" s="452">
        <v>489</v>
      </c>
      <c r="G256" s="452">
        <v>239</v>
      </c>
      <c r="H256" s="452">
        <v>250</v>
      </c>
      <c r="I256" s="132">
        <v>662938.20000000007</v>
      </c>
      <c r="J256" s="132">
        <v>972450</v>
      </c>
      <c r="K256" s="132">
        <v>0</v>
      </c>
      <c r="L256" s="132">
        <v>7479.9999999999982</v>
      </c>
      <c r="M256" s="132">
        <v>13200</v>
      </c>
      <c r="N256" s="132">
        <v>29266.394052044609</v>
      </c>
      <c r="O256" s="132">
        <v>31221.590909090908</v>
      </c>
      <c r="P256" s="132">
        <v>6999.9999999999791</v>
      </c>
      <c r="Q256" s="132">
        <v>239.99999999999986</v>
      </c>
      <c r="R256" s="132">
        <v>3240.0000000000018</v>
      </c>
      <c r="S256" s="132">
        <v>0</v>
      </c>
      <c r="T256" s="132">
        <v>0</v>
      </c>
      <c r="U256" s="132">
        <v>0</v>
      </c>
      <c r="V256" s="132">
        <v>13684.738955823273</v>
      </c>
      <c r="W256" s="132">
        <v>0</v>
      </c>
      <c r="X256" s="132">
        <v>3619.4779116465879</v>
      </c>
      <c r="Y256" s="132">
        <v>0</v>
      </c>
      <c r="Z256" s="132">
        <v>0</v>
      </c>
      <c r="AA256" s="132">
        <v>0</v>
      </c>
      <c r="AB256" s="132">
        <v>1034.3277310924364</v>
      </c>
      <c r="AC256" s="132">
        <v>1390.5622489959831</v>
      </c>
      <c r="AD256" s="132">
        <v>0</v>
      </c>
      <c r="AE256" s="132">
        <v>69029.434782608718</v>
      </c>
      <c r="AF256" s="132">
        <v>78714.390369274784</v>
      </c>
      <c r="AG256" s="132">
        <v>0</v>
      </c>
      <c r="AH256" s="132">
        <v>0</v>
      </c>
      <c r="AI256" s="132">
        <v>110000</v>
      </c>
      <c r="AJ256" s="132">
        <v>0</v>
      </c>
      <c r="AK256" s="132">
        <v>0</v>
      </c>
      <c r="AL256" s="132">
        <v>0</v>
      </c>
      <c r="AM256" s="132">
        <v>10479.996799999999</v>
      </c>
      <c r="AN256" s="132">
        <v>0</v>
      </c>
      <c r="AO256" s="132">
        <v>0</v>
      </c>
      <c r="AP256" s="132">
        <v>0</v>
      </c>
      <c r="AQ256" s="132">
        <v>0</v>
      </c>
      <c r="AR256" s="132">
        <v>0</v>
      </c>
      <c r="AS256" s="132">
        <v>0</v>
      </c>
      <c r="AT256" s="132">
        <v>0</v>
      </c>
      <c r="AU256" s="132">
        <v>0</v>
      </c>
      <c r="AV256" s="132">
        <v>1635388.2000000002</v>
      </c>
      <c r="AW256" s="132">
        <v>259120.91696057725</v>
      </c>
      <c r="AX256" s="132">
        <v>120479.99679999999</v>
      </c>
      <c r="AY256" s="132">
        <v>212218.92606618616</v>
      </c>
      <c r="AZ256" s="453">
        <v>2014989.1137605775</v>
      </c>
      <c r="BA256" s="453">
        <v>2004509.1169605774</v>
      </c>
      <c r="BB256" s="453">
        <v>4050</v>
      </c>
      <c r="BC256" s="453">
        <v>1980450</v>
      </c>
      <c r="BD256" s="453">
        <v>0</v>
      </c>
      <c r="BE256" s="453">
        <v>0</v>
      </c>
      <c r="BF256" s="453">
        <v>2014989.1137605775</v>
      </c>
      <c r="BG256" s="453" t="s">
        <v>13</v>
      </c>
      <c r="BH256" s="453" t="s">
        <v>13</v>
      </c>
      <c r="BI256" s="453" t="s">
        <v>13</v>
      </c>
      <c r="BJ256" s="133" t="s">
        <v>13</v>
      </c>
      <c r="BK256" s="454" t="s">
        <v>13</v>
      </c>
      <c r="BL256" s="453">
        <v>2014989.1137605775</v>
      </c>
      <c r="BM256" s="132">
        <v>839113.26297719788</v>
      </c>
      <c r="BN256" s="132">
        <v>1175875.8507833797</v>
      </c>
      <c r="BO256" s="453">
        <v>1990929.9968000001</v>
      </c>
      <c r="BP256" s="453">
        <v>1870450</v>
      </c>
      <c r="BQ256" s="132">
        <v>1894509.1169605774</v>
      </c>
      <c r="BR256" s="132">
        <v>3874.2517729255164</v>
      </c>
      <c r="BS256" s="132">
        <v>3633.020333470226</v>
      </c>
      <c r="BT256" s="133">
        <v>6.6399694279957011E-2</v>
      </c>
      <c r="BU256" s="133">
        <v>-6.5162867174604249E-3</v>
      </c>
      <c r="BV256" s="133">
        <v>0</v>
      </c>
      <c r="BW256" s="132">
        <v>-11576.489248052027</v>
      </c>
      <c r="BX256" s="453">
        <v>2003412.6245125255</v>
      </c>
      <c r="BY256" s="453">
        <v>4075.5268460378843</v>
      </c>
      <c r="BZ256" s="453" t="s">
        <v>1187</v>
      </c>
      <c r="CA256" s="453">
        <v>4096.9583323364532</v>
      </c>
      <c r="CB256" s="133">
        <v>5.5930897567046722E-2</v>
      </c>
      <c r="CC256" s="132">
        <v>0</v>
      </c>
      <c r="CD256" s="132">
        <v>2003412.6245125255</v>
      </c>
      <c r="CE256" s="132">
        <v>0</v>
      </c>
      <c r="CF256" s="132">
        <v>2003412.6245125255</v>
      </c>
      <c r="CG256" s="132">
        <f t="shared" si="6"/>
        <v>0</v>
      </c>
      <c r="CH256" s="132">
        <f t="shared" si="7"/>
        <v>0</v>
      </c>
      <c r="CI256" s="132">
        <v>0</v>
      </c>
      <c r="CJ256" s="132">
        <v>0</v>
      </c>
      <c r="CK256" s="132">
        <v>0</v>
      </c>
    </row>
    <row r="257" spans="1:89" ht="15" hidden="1" customHeight="1" x14ac:dyDescent="0.25">
      <c r="A257" s="135">
        <f>VLOOKUP(D257,'DfE No.'!C:E,3,FALSE)</f>
        <v>551</v>
      </c>
      <c r="B257" s="135" t="str">
        <f>VLOOKUP(D257,'Adjusted Factors 19-20'!C:F,4,FALSE)</f>
        <v>Recoupment Academy</v>
      </c>
      <c r="C257" s="135">
        <v>136990</v>
      </c>
      <c r="D257" s="135">
        <v>9354000</v>
      </c>
      <c r="E257" s="134" t="s">
        <v>1300</v>
      </c>
      <c r="F257" s="452">
        <v>764</v>
      </c>
      <c r="G257" s="452">
        <v>0</v>
      </c>
      <c r="H257" s="452">
        <v>764</v>
      </c>
      <c r="I257" s="132">
        <v>0</v>
      </c>
      <c r="J257" s="132">
        <v>886874.4</v>
      </c>
      <c r="K257" s="132">
        <v>2365260.8000000003</v>
      </c>
      <c r="L257" s="132">
        <v>0</v>
      </c>
      <c r="M257" s="132">
        <v>17600.000000000007</v>
      </c>
      <c r="N257" s="132">
        <v>0</v>
      </c>
      <c r="O257" s="132">
        <v>103457.09468223088</v>
      </c>
      <c r="P257" s="132">
        <v>0</v>
      </c>
      <c r="Q257" s="132">
        <v>0</v>
      </c>
      <c r="R257" s="132">
        <v>0</v>
      </c>
      <c r="S257" s="132">
        <v>0</v>
      </c>
      <c r="T257" s="132">
        <v>0</v>
      </c>
      <c r="U257" s="132">
        <v>0</v>
      </c>
      <c r="V257" s="132">
        <v>34799.999999999964</v>
      </c>
      <c r="W257" s="132">
        <v>390.00000000000017</v>
      </c>
      <c r="X257" s="132">
        <v>12359.999999999989</v>
      </c>
      <c r="Y257" s="132">
        <v>0</v>
      </c>
      <c r="Z257" s="132">
        <v>0</v>
      </c>
      <c r="AA257" s="132">
        <v>0</v>
      </c>
      <c r="AB257" s="132">
        <v>0</v>
      </c>
      <c r="AC257" s="132">
        <v>5540.0000000000027</v>
      </c>
      <c r="AD257" s="132">
        <v>0</v>
      </c>
      <c r="AE257" s="132">
        <v>0</v>
      </c>
      <c r="AF257" s="132">
        <v>227010.04193283888</v>
      </c>
      <c r="AG257" s="132">
        <v>0</v>
      </c>
      <c r="AH257" s="132">
        <v>0</v>
      </c>
      <c r="AI257" s="132">
        <v>110000</v>
      </c>
      <c r="AJ257" s="132">
        <v>0</v>
      </c>
      <c r="AK257" s="132">
        <v>0</v>
      </c>
      <c r="AL257" s="132">
        <v>0</v>
      </c>
      <c r="AM257" s="132">
        <v>27711.53</v>
      </c>
      <c r="AN257" s="132">
        <v>0</v>
      </c>
      <c r="AO257" s="132">
        <v>0</v>
      </c>
      <c r="AP257" s="132">
        <v>0</v>
      </c>
      <c r="AQ257" s="132">
        <v>0</v>
      </c>
      <c r="AR257" s="132">
        <v>0</v>
      </c>
      <c r="AS257" s="132">
        <v>0</v>
      </c>
      <c r="AT257" s="132">
        <v>0</v>
      </c>
      <c r="AU257" s="132">
        <v>0</v>
      </c>
      <c r="AV257" s="132">
        <v>3252135.2</v>
      </c>
      <c r="AW257" s="132">
        <v>401157.1366150697</v>
      </c>
      <c r="AX257" s="132">
        <v>137711.53</v>
      </c>
      <c r="AY257" s="132">
        <v>321312.58927395428</v>
      </c>
      <c r="AZ257" s="453">
        <v>3791003.8666150696</v>
      </c>
      <c r="BA257" s="453">
        <v>3763292.3366150698</v>
      </c>
      <c r="BB257" s="453">
        <v>4800</v>
      </c>
      <c r="BC257" s="453">
        <v>3667200</v>
      </c>
      <c r="BD257" s="453">
        <v>0</v>
      </c>
      <c r="BE257" s="453">
        <v>0</v>
      </c>
      <c r="BF257" s="453">
        <v>3791003.8666150696</v>
      </c>
      <c r="BG257" s="453" t="s">
        <v>13</v>
      </c>
      <c r="BH257" s="453" t="s">
        <v>13</v>
      </c>
      <c r="BI257" s="453" t="s">
        <v>13</v>
      </c>
      <c r="BJ257" s="133" t="s">
        <v>13</v>
      </c>
      <c r="BK257" s="454" t="s">
        <v>13</v>
      </c>
      <c r="BL257" s="453">
        <v>3791003.8666150696</v>
      </c>
      <c r="BM257" s="132">
        <v>0</v>
      </c>
      <c r="BN257" s="132">
        <v>3791003.86661507</v>
      </c>
      <c r="BO257" s="453">
        <v>3694911.53</v>
      </c>
      <c r="BP257" s="453">
        <v>3557200</v>
      </c>
      <c r="BQ257" s="132">
        <v>3653292.3366150698</v>
      </c>
      <c r="BR257" s="132">
        <v>4781.7962521139652</v>
      </c>
      <c r="BS257" s="132">
        <v>4732.3257860077019</v>
      </c>
      <c r="BT257" s="133">
        <v>1.0453732127347411E-2</v>
      </c>
      <c r="BU257" s="133">
        <v>-1.0259010459011311E-3</v>
      </c>
      <c r="BV257" s="133">
        <v>0</v>
      </c>
      <c r="BW257" s="132">
        <v>-3709.1420516853877</v>
      </c>
      <c r="BX257" s="453">
        <v>3787294.724563384</v>
      </c>
      <c r="BY257" s="453">
        <v>4920.9204117321779</v>
      </c>
      <c r="BZ257" s="453" t="s">
        <v>1187</v>
      </c>
      <c r="CA257" s="453">
        <v>4957.1920478578322</v>
      </c>
      <c r="CB257" s="133">
        <v>9.9528847046981284E-3</v>
      </c>
      <c r="CC257" s="132">
        <v>0</v>
      </c>
      <c r="CD257" s="132">
        <v>3787294.724563384</v>
      </c>
      <c r="CE257" s="132">
        <v>0</v>
      </c>
      <c r="CF257" s="132">
        <v>3787294.724563384</v>
      </c>
      <c r="CG257" s="132">
        <f t="shared" si="6"/>
        <v>0</v>
      </c>
      <c r="CH257" s="132">
        <f t="shared" si="7"/>
        <v>0</v>
      </c>
      <c r="CI257" s="132">
        <v>0</v>
      </c>
      <c r="CJ257" s="132">
        <v>0</v>
      </c>
      <c r="CK257" s="132">
        <v>0</v>
      </c>
    </row>
    <row r="258" spans="1:89" ht="15" hidden="1" customHeight="1" x14ac:dyDescent="0.25">
      <c r="A258" s="135">
        <f>VLOOKUP(D258,'DfE No.'!C:E,3,FALSE)</f>
        <v>990</v>
      </c>
      <c r="B258" s="135" t="str">
        <f>VLOOKUP(D258,'Adjusted Factors 19-20'!C:F,4,FALSE)</f>
        <v>Recoupment Academy</v>
      </c>
      <c r="C258" s="135">
        <v>136757</v>
      </c>
      <c r="D258" s="135">
        <v>9354001</v>
      </c>
      <c r="E258" s="134" t="s">
        <v>432</v>
      </c>
      <c r="F258" s="452">
        <v>577</v>
      </c>
      <c r="G258" s="452">
        <v>0</v>
      </c>
      <c r="H258" s="452">
        <v>577</v>
      </c>
      <c r="I258" s="132">
        <v>0</v>
      </c>
      <c r="J258" s="132">
        <v>1373099.4000000001</v>
      </c>
      <c r="K258" s="132">
        <v>988467.20000000007</v>
      </c>
      <c r="L258" s="132">
        <v>0</v>
      </c>
      <c r="M258" s="132">
        <v>18919.999999999989</v>
      </c>
      <c r="N258" s="132">
        <v>0</v>
      </c>
      <c r="O258" s="132">
        <v>90277.697594501733</v>
      </c>
      <c r="P258" s="132">
        <v>0</v>
      </c>
      <c r="Q258" s="132">
        <v>0</v>
      </c>
      <c r="R258" s="132">
        <v>0</v>
      </c>
      <c r="S258" s="132">
        <v>0</v>
      </c>
      <c r="T258" s="132">
        <v>0</v>
      </c>
      <c r="U258" s="132">
        <v>0</v>
      </c>
      <c r="V258" s="132">
        <v>15369.999999999995</v>
      </c>
      <c r="W258" s="132">
        <v>780.00000000000057</v>
      </c>
      <c r="X258" s="132">
        <v>1545.0000000000009</v>
      </c>
      <c r="Y258" s="132">
        <v>1680.0000000000009</v>
      </c>
      <c r="Z258" s="132">
        <v>0</v>
      </c>
      <c r="AA258" s="132">
        <v>0</v>
      </c>
      <c r="AB258" s="132">
        <v>0</v>
      </c>
      <c r="AC258" s="132">
        <v>0</v>
      </c>
      <c r="AD258" s="132">
        <v>0</v>
      </c>
      <c r="AE258" s="132">
        <v>0</v>
      </c>
      <c r="AF258" s="132">
        <v>186446.18024119656</v>
      </c>
      <c r="AG258" s="132">
        <v>0</v>
      </c>
      <c r="AH258" s="132">
        <v>0</v>
      </c>
      <c r="AI258" s="132">
        <v>110000</v>
      </c>
      <c r="AJ258" s="132">
        <v>4983.3333333333258</v>
      </c>
      <c r="AK258" s="132">
        <v>0</v>
      </c>
      <c r="AL258" s="132">
        <v>0</v>
      </c>
      <c r="AM258" s="132">
        <v>10479.996799999999</v>
      </c>
      <c r="AN258" s="132">
        <v>0</v>
      </c>
      <c r="AO258" s="132">
        <v>0</v>
      </c>
      <c r="AP258" s="132">
        <v>0</v>
      </c>
      <c r="AQ258" s="132">
        <v>0</v>
      </c>
      <c r="AR258" s="132">
        <v>0</v>
      </c>
      <c r="AS258" s="132">
        <v>0</v>
      </c>
      <c r="AT258" s="132">
        <v>0</v>
      </c>
      <c r="AU258" s="132">
        <v>0</v>
      </c>
      <c r="AV258" s="132">
        <v>2361566.6</v>
      </c>
      <c r="AW258" s="132">
        <v>315018.87783569831</v>
      </c>
      <c r="AX258" s="132">
        <v>125463.33013333332</v>
      </c>
      <c r="AY258" s="132">
        <v>260731.52903844742</v>
      </c>
      <c r="AZ258" s="453">
        <v>2802048.8079690319</v>
      </c>
      <c r="BA258" s="453">
        <v>2791568.811169032</v>
      </c>
      <c r="BB258" s="453">
        <v>4800</v>
      </c>
      <c r="BC258" s="453">
        <v>2769600</v>
      </c>
      <c r="BD258" s="453">
        <v>0</v>
      </c>
      <c r="BE258" s="453">
        <v>0</v>
      </c>
      <c r="BF258" s="453">
        <v>2802048.8079690319</v>
      </c>
      <c r="BG258" s="453" t="s">
        <v>13</v>
      </c>
      <c r="BH258" s="453" t="s">
        <v>13</v>
      </c>
      <c r="BI258" s="453" t="s">
        <v>13</v>
      </c>
      <c r="BJ258" s="133" t="s">
        <v>13</v>
      </c>
      <c r="BK258" s="454" t="s">
        <v>13</v>
      </c>
      <c r="BL258" s="453">
        <v>2802048.8079690319</v>
      </c>
      <c r="BM258" s="132">
        <v>0</v>
      </c>
      <c r="BN258" s="132">
        <v>2802048.8079690314</v>
      </c>
      <c r="BO258" s="453">
        <v>2780079.9967999998</v>
      </c>
      <c r="BP258" s="453">
        <v>2654616.6666666665</v>
      </c>
      <c r="BQ258" s="132">
        <v>2676585.4778356985</v>
      </c>
      <c r="BR258" s="132">
        <v>4638.7963220722677</v>
      </c>
      <c r="BS258" s="132">
        <v>4601.5620425765446</v>
      </c>
      <c r="BT258" s="133">
        <v>8.0916608645516669E-3</v>
      </c>
      <c r="BU258" s="133">
        <v>-7.9409374976276625E-4</v>
      </c>
      <c r="BV258" s="133">
        <v>0</v>
      </c>
      <c r="BW258" s="132">
        <v>-2108.3993461787941</v>
      </c>
      <c r="BX258" s="453">
        <v>2799940.408622853</v>
      </c>
      <c r="BY258" s="453">
        <v>4834.420124476349</v>
      </c>
      <c r="BZ258" s="453" t="s">
        <v>1187</v>
      </c>
      <c r="CA258" s="453">
        <v>4852.583030542206</v>
      </c>
      <c r="CB258" s="133">
        <v>7.0499951617259971E-3</v>
      </c>
      <c r="CC258" s="132">
        <v>0</v>
      </c>
      <c r="CD258" s="132">
        <v>2799940.408622853</v>
      </c>
      <c r="CE258" s="132">
        <v>0</v>
      </c>
      <c r="CF258" s="132">
        <v>2799940.408622853</v>
      </c>
      <c r="CG258" s="132">
        <f t="shared" si="6"/>
        <v>0</v>
      </c>
      <c r="CH258" s="132">
        <f t="shared" si="7"/>
        <v>0</v>
      </c>
      <c r="CI258" s="132">
        <v>0</v>
      </c>
      <c r="CJ258" s="132">
        <v>0</v>
      </c>
      <c r="CK258" s="132">
        <v>0</v>
      </c>
    </row>
    <row r="259" spans="1:89" ht="15" hidden="1" customHeight="1" x14ac:dyDescent="0.25">
      <c r="A259" s="135">
        <f>VLOOKUP(D259,'DfE No.'!C:E,3,FALSE)</f>
        <v>170</v>
      </c>
      <c r="B259" s="135" t="str">
        <f>VLOOKUP(D259,'Adjusted Factors 19-20'!C:F,4,FALSE)</f>
        <v>Recoupment Academy</v>
      </c>
      <c r="C259" s="135">
        <v>137134</v>
      </c>
      <c r="D259" s="135">
        <v>9354002</v>
      </c>
      <c r="E259" s="134" t="s">
        <v>228</v>
      </c>
      <c r="F259" s="452">
        <v>638</v>
      </c>
      <c r="G259" s="452">
        <v>0</v>
      </c>
      <c r="H259" s="452">
        <v>638</v>
      </c>
      <c r="I259" s="132">
        <v>0</v>
      </c>
      <c r="J259" s="132">
        <v>1730961</v>
      </c>
      <c r="K259" s="132">
        <v>851670.4</v>
      </c>
      <c r="L259" s="132">
        <v>0</v>
      </c>
      <c r="M259" s="132">
        <v>94159.999999999985</v>
      </c>
      <c r="N259" s="132">
        <v>0</v>
      </c>
      <c r="O259" s="132">
        <v>249527.00354609929</v>
      </c>
      <c r="P259" s="132">
        <v>0</v>
      </c>
      <c r="Q259" s="132">
        <v>0</v>
      </c>
      <c r="R259" s="132">
        <v>0</v>
      </c>
      <c r="S259" s="132">
        <v>0</v>
      </c>
      <c r="T259" s="132">
        <v>0</v>
      </c>
      <c r="U259" s="132">
        <v>0</v>
      </c>
      <c r="V259" s="132">
        <v>37178.2731554161</v>
      </c>
      <c r="W259" s="132">
        <v>4687.3469387755185</v>
      </c>
      <c r="X259" s="132">
        <v>67055.102040816259</v>
      </c>
      <c r="Y259" s="132">
        <v>37578.901098900977</v>
      </c>
      <c r="Z259" s="132">
        <v>77521.507064364065</v>
      </c>
      <c r="AA259" s="132">
        <v>11357.80219780221</v>
      </c>
      <c r="AB259" s="132">
        <v>0</v>
      </c>
      <c r="AC259" s="132">
        <v>11080.000000000036</v>
      </c>
      <c r="AD259" s="132">
        <v>0</v>
      </c>
      <c r="AE259" s="132">
        <v>0</v>
      </c>
      <c r="AF259" s="132">
        <v>325674.30372841877</v>
      </c>
      <c r="AG259" s="132">
        <v>0</v>
      </c>
      <c r="AH259" s="132">
        <v>0</v>
      </c>
      <c r="AI259" s="132">
        <v>110000</v>
      </c>
      <c r="AJ259" s="132">
        <v>0</v>
      </c>
      <c r="AK259" s="132">
        <v>0</v>
      </c>
      <c r="AL259" s="132">
        <v>0</v>
      </c>
      <c r="AM259" s="132">
        <v>29210.855100000001</v>
      </c>
      <c r="AN259" s="132">
        <v>0</v>
      </c>
      <c r="AO259" s="132">
        <v>0</v>
      </c>
      <c r="AP259" s="132">
        <v>0</v>
      </c>
      <c r="AQ259" s="132">
        <v>0</v>
      </c>
      <c r="AR259" s="132">
        <v>0</v>
      </c>
      <c r="AS259" s="132">
        <v>0</v>
      </c>
      <c r="AT259" s="132">
        <v>0</v>
      </c>
      <c r="AU259" s="132">
        <v>0</v>
      </c>
      <c r="AV259" s="132">
        <v>2582631.4</v>
      </c>
      <c r="AW259" s="132">
        <v>915820.23977059324</v>
      </c>
      <c r="AX259" s="132">
        <v>139210.85509999999</v>
      </c>
      <c r="AY259" s="132">
        <v>625206.27174950601</v>
      </c>
      <c r="AZ259" s="453">
        <v>3637662.4948705928</v>
      </c>
      <c r="BA259" s="453">
        <v>3608451.639770593</v>
      </c>
      <c r="BB259" s="453">
        <v>4800</v>
      </c>
      <c r="BC259" s="453">
        <v>3062400</v>
      </c>
      <c r="BD259" s="453">
        <v>0</v>
      </c>
      <c r="BE259" s="453">
        <v>0</v>
      </c>
      <c r="BF259" s="453">
        <v>3637662.4948705928</v>
      </c>
      <c r="BG259" s="453" t="s">
        <v>13</v>
      </c>
      <c r="BH259" s="453" t="s">
        <v>13</v>
      </c>
      <c r="BI259" s="453" t="s">
        <v>13</v>
      </c>
      <c r="BJ259" s="133" t="s">
        <v>13</v>
      </c>
      <c r="BK259" s="454" t="s">
        <v>13</v>
      </c>
      <c r="BL259" s="453">
        <v>3637662.4948705928</v>
      </c>
      <c r="BM259" s="132">
        <v>0</v>
      </c>
      <c r="BN259" s="132">
        <v>3637662.4948705924</v>
      </c>
      <c r="BO259" s="453">
        <v>3091610.8550999998</v>
      </c>
      <c r="BP259" s="453">
        <v>2952400</v>
      </c>
      <c r="BQ259" s="132">
        <v>3498451.639770593</v>
      </c>
      <c r="BR259" s="132">
        <v>5483.4665200166037</v>
      </c>
      <c r="BS259" s="132">
        <v>5537.811290322581</v>
      </c>
      <c r="BT259" s="133">
        <v>-9.813402345606426E-3</v>
      </c>
      <c r="BU259" s="133">
        <v>0</v>
      </c>
      <c r="BV259" s="133">
        <v>0</v>
      </c>
      <c r="BW259" s="132">
        <v>0</v>
      </c>
      <c r="BX259" s="453">
        <v>3637662.4948705928</v>
      </c>
      <c r="BY259" s="453">
        <v>5655.8803131200521</v>
      </c>
      <c r="BZ259" s="453" t="s">
        <v>1187</v>
      </c>
      <c r="CA259" s="453">
        <v>5701.6653524617441</v>
      </c>
      <c r="CB259" s="133">
        <v>-1.2372835595985454E-2</v>
      </c>
      <c r="CC259" s="132">
        <v>0</v>
      </c>
      <c r="CD259" s="132">
        <v>3637662.4948705928</v>
      </c>
      <c r="CE259" s="132">
        <v>0</v>
      </c>
      <c r="CF259" s="132">
        <v>3637662.4948705928</v>
      </c>
      <c r="CG259" s="132">
        <f t="shared" si="6"/>
        <v>0</v>
      </c>
      <c r="CH259" s="132">
        <f t="shared" si="7"/>
        <v>0</v>
      </c>
      <c r="CI259" s="132">
        <v>0</v>
      </c>
      <c r="CJ259" s="132">
        <v>0</v>
      </c>
      <c r="CK259" s="132">
        <v>0</v>
      </c>
    </row>
    <row r="260" spans="1:89" ht="15" hidden="1" customHeight="1" x14ac:dyDescent="0.25">
      <c r="A260" s="135">
        <f>VLOOKUP(D260,'DfE No.'!C:E,3,FALSE)</f>
        <v>350</v>
      </c>
      <c r="B260" s="135" t="str">
        <f>VLOOKUP(D260,'Adjusted Factors 19-20'!C:F,4,FALSE)</f>
        <v>Recoupment Academy</v>
      </c>
      <c r="C260" s="135">
        <v>137321</v>
      </c>
      <c r="D260" s="135">
        <v>9354003</v>
      </c>
      <c r="E260" s="134" t="s">
        <v>315</v>
      </c>
      <c r="F260" s="452">
        <v>1055</v>
      </c>
      <c r="G260" s="452">
        <v>0</v>
      </c>
      <c r="H260" s="452">
        <v>1055</v>
      </c>
      <c r="I260" s="132">
        <v>0</v>
      </c>
      <c r="J260" s="132">
        <v>2427235.2000000002</v>
      </c>
      <c r="K260" s="132">
        <v>1901916.8</v>
      </c>
      <c r="L260" s="132">
        <v>0</v>
      </c>
      <c r="M260" s="132">
        <v>62919.999999999789</v>
      </c>
      <c r="N260" s="132">
        <v>0</v>
      </c>
      <c r="O260" s="132">
        <v>231641.08980355476</v>
      </c>
      <c r="P260" s="132">
        <v>0</v>
      </c>
      <c r="Q260" s="132">
        <v>0</v>
      </c>
      <c r="R260" s="132">
        <v>0</v>
      </c>
      <c r="S260" s="132">
        <v>0</v>
      </c>
      <c r="T260" s="132">
        <v>0</v>
      </c>
      <c r="U260" s="132">
        <v>0</v>
      </c>
      <c r="V260" s="132">
        <v>24092.836812144225</v>
      </c>
      <c r="W260" s="132">
        <v>70266.603415559875</v>
      </c>
      <c r="X260" s="132">
        <v>88148.55313092994</v>
      </c>
      <c r="Y260" s="132">
        <v>2242.1252371916512</v>
      </c>
      <c r="Z260" s="132">
        <v>0</v>
      </c>
      <c r="AA260" s="132">
        <v>0</v>
      </c>
      <c r="AB260" s="132">
        <v>0</v>
      </c>
      <c r="AC260" s="132">
        <v>32221.500479386417</v>
      </c>
      <c r="AD260" s="132">
        <v>0</v>
      </c>
      <c r="AE260" s="132">
        <v>0</v>
      </c>
      <c r="AF260" s="132">
        <v>423661.98842668568</v>
      </c>
      <c r="AG260" s="132">
        <v>0</v>
      </c>
      <c r="AH260" s="132">
        <v>0</v>
      </c>
      <c r="AI260" s="132">
        <v>110000</v>
      </c>
      <c r="AJ260" s="132">
        <v>0</v>
      </c>
      <c r="AK260" s="132">
        <v>0</v>
      </c>
      <c r="AL260" s="132">
        <v>0</v>
      </c>
      <c r="AM260" s="132">
        <v>53654.161959999998</v>
      </c>
      <c r="AN260" s="132">
        <v>0</v>
      </c>
      <c r="AO260" s="132">
        <v>0</v>
      </c>
      <c r="AP260" s="132">
        <v>0</v>
      </c>
      <c r="AQ260" s="132">
        <v>0</v>
      </c>
      <c r="AR260" s="132">
        <v>0</v>
      </c>
      <c r="AS260" s="132">
        <v>0</v>
      </c>
      <c r="AT260" s="132">
        <v>0</v>
      </c>
      <c r="AU260" s="132">
        <v>0</v>
      </c>
      <c r="AV260" s="132">
        <v>4329152</v>
      </c>
      <c r="AW260" s="132">
        <v>935194.69730545231</v>
      </c>
      <c r="AX260" s="132">
        <v>163654.16196</v>
      </c>
      <c r="AY260" s="132">
        <v>673316.59262637584</v>
      </c>
      <c r="AZ260" s="453">
        <v>5428000.8592654523</v>
      </c>
      <c r="BA260" s="453">
        <v>5374346.6973054521</v>
      </c>
      <c r="BB260" s="453">
        <v>4800</v>
      </c>
      <c r="BC260" s="453">
        <v>5064000</v>
      </c>
      <c r="BD260" s="453">
        <v>0</v>
      </c>
      <c r="BE260" s="453">
        <v>0</v>
      </c>
      <c r="BF260" s="453">
        <v>5428000.8592654523</v>
      </c>
      <c r="BG260" s="453" t="s">
        <v>13</v>
      </c>
      <c r="BH260" s="453" t="s">
        <v>13</v>
      </c>
      <c r="BI260" s="453" t="s">
        <v>13</v>
      </c>
      <c r="BJ260" s="133" t="s">
        <v>13</v>
      </c>
      <c r="BK260" s="454" t="s">
        <v>13</v>
      </c>
      <c r="BL260" s="453">
        <v>5428000.8592654523</v>
      </c>
      <c r="BM260" s="132">
        <v>0</v>
      </c>
      <c r="BN260" s="132">
        <v>5428000.8592654532</v>
      </c>
      <c r="BO260" s="453">
        <v>5117654.1619600002</v>
      </c>
      <c r="BP260" s="453">
        <v>4954000</v>
      </c>
      <c r="BQ260" s="132">
        <v>5264346.6973054521</v>
      </c>
      <c r="BR260" s="132">
        <v>4989.9020827539834</v>
      </c>
      <c r="BS260" s="132">
        <v>4888.2695432110095</v>
      </c>
      <c r="BT260" s="133">
        <v>2.079110790527593E-2</v>
      </c>
      <c r="BU260" s="133">
        <v>-2.0403831938324356E-3</v>
      </c>
      <c r="BV260" s="133">
        <v>0</v>
      </c>
      <c r="BW260" s="132">
        <v>-10522.509889149689</v>
      </c>
      <c r="BX260" s="453">
        <v>5417478.3493763022</v>
      </c>
      <c r="BY260" s="453">
        <v>5084.1935425746942</v>
      </c>
      <c r="BZ260" s="453" t="s">
        <v>1187</v>
      </c>
      <c r="CA260" s="453">
        <v>5135.0505681291961</v>
      </c>
      <c r="CB260" s="133">
        <v>1.9394956084572978E-2</v>
      </c>
      <c r="CC260" s="132">
        <v>0</v>
      </c>
      <c r="CD260" s="132">
        <v>5417478.3493763022</v>
      </c>
      <c r="CE260" s="132">
        <v>0</v>
      </c>
      <c r="CF260" s="132">
        <v>5417478.3493763022</v>
      </c>
      <c r="CG260" s="132">
        <f t="shared" ref="CG260:CG301" si="8">IF(B260=0,CJ260,0)</f>
        <v>0</v>
      </c>
      <c r="CH260" s="132">
        <f t="shared" ref="CH260:CH301" si="9">IF(B260=0,CK260,0)</f>
        <v>0</v>
      </c>
      <c r="CI260" s="132">
        <v>0</v>
      </c>
      <c r="CJ260" s="132">
        <v>0</v>
      </c>
      <c r="CK260" s="132">
        <v>0</v>
      </c>
    </row>
    <row r="261" spans="1:89" ht="15" hidden="1" customHeight="1" x14ac:dyDescent="0.25">
      <c r="A261" s="135">
        <f>VLOOKUP(D261,'DfE No.'!C:E,3,FALSE)</f>
        <v>556</v>
      </c>
      <c r="B261" s="135" t="str">
        <f>VLOOKUP(D261,'Adjusted Factors 19-20'!C:F,4,FALSE)</f>
        <v>Recoupment Academy</v>
      </c>
      <c r="C261" s="135">
        <v>138162</v>
      </c>
      <c r="D261" s="135">
        <v>9354004</v>
      </c>
      <c r="E261" s="134" t="s">
        <v>426</v>
      </c>
      <c r="F261" s="452">
        <v>615</v>
      </c>
      <c r="G261" s="452">
        <v>0</v>
      </c>
      <c r="H261" s="452">
        <v>615</v>
      </c>
      <c r="I261" s="132">
        <v>0</v>
      </c>
      <c r="J261" s="132">
        <v>1509242.4000000001</v>
      </c>
      <c r="K261" s="132">
        <v>1001705.6000000001</v>
      </c>
      <c r="L261" s="132">
        <v>0</v>
      </c>
      <c r="M261" s="132">
        <v>49279.999999999898</v>
      </c>
      <c r="N261" s="132">
        <v>0</v>
      </c>
      <c r="O261" s="132">
        <v>166355.86145648311</v>
      </c>
      <c r="P261" s="132">
        <v>0</v>
      </c>
      <c r="Q261" s="132">
        <v>0</v>
      </c>
      <c r="R261" s="132">
        <v>0</v>
      </c>
      <c r="S261" s="132">
        <v>0</v>
      </c>
      <c r="T261" s="132">
        <v>0</v>
      </c>
      <c r="U261" s="132">
        <v>0</v>
      </c>
      <c r="V261" s="132">
        <v>35090.000000000036</v>
      </c>
      <c r="W261" s="132">
        <v>42510.000000000102</v>
      </c>
      <c r="X261" s="132">
        <v>0</v>
      </c>
      <c r="Y261" s="132">
        <v>0</v>
      </c>
      <c r="Z261" s="132">
        <v>1199.9999999999989</v>
      </c>
      <c r="AA261" s="132">
        <v>0</v>
      </c>
      <c r="AB261" s="132">
        <v>0</v>
      </c>
      <c r="AC261" s="132">
        <v>36364.778325123167</v>
      </c>
      <c r="AD261" s="132">
        <v>0</v>
      </c>
      <c r="AE261" s="132">
        <v>0</v>
      </c>
      <c r="AF261" s="132">
        <v>298999.17191753606</v>
      </c>
      <c r="AG261" s="132">
        <v>0</v>
      </c>
      <c r="AH261" s="132">
        <v>0</v>
      </c>
      <c r="AI261" s="132">
        <v>110000</v>
      </c>
      <c r="AJ261" s="132">
        <v>0</v>
      </c>
      <c r="AK261" s="132">
        <v>0</v>
      </c>
      <c r="AL261" s="132">
        <v>0</v>
      </c>
      <c r="AM261" s="132">
        <v>20053.070800000001</v>
      </c>
      <c r="AN261" s="132">
        <v>0</v>
      </c>
      <c r="AO261" s="132">
        <v>0</v>
      </c>
      <c r="AP261" s="132">
        <v>0</v>
      </c>
      <c r="AQ261" s="132">
        <v>0</v>
      </c>
      <c r="AR261" s="132">
        <v>0</v>
      </c>
      <c r="AS261" s="132">
        <v>0</v>
      </c>
      <c r="AT261" s="132">
        <v>0</v>
      </c>
      <c r="AU261" s="132">
        <v>0</v>
      </c>
      <c r="AV261" s="132">
        <v>2510948</v>
      </c>
      <c r="AW261" s="132">
        <v>629799.81169914245</v>
      </c>
      <c r="AX261" s="132">
        <v>130053.0708</v>
      </c>
      <c r="AY261" s="132">
        <v>456216.10264577763</v>
      </c>
      <c r="AZ261" s="453">
        <v>3270800.8824991425</v>
      </c>
      <c r="BA261" s="453">
        <v>3250747.8116991427</v>
      </c>
      <c r="BB261" s="453">
        <v>4800</v>
      </c>
      <c r="BC261" s="453">
        <v>2952000</v>
      </c>
      <c r="BD261" s="453">
        <v>0</v>
      </c>
      <c r="BE261" s="453">
        <v>0</v>
      </c>
      <c r="BF261" s="453">
        <v>3270800.8824991425</v>
      </c>
      <c r="BG261" s="453" t="s">
        <v>13</v>
      </c>
      <c r="BH261" s="453" t="s">
        <v>13</v>
      </c>
      <c r="BI261" s="453" t="s">
        <v>13</v>
      </c>
      <c r="BJ261" s="133" t="s">
        <v>13</v>
      </c>
      <c r="BK261" s="454" t="s">
        <v>13</v>
      </c>
      <c r="BL261" s="453">
        <v>3270800.8824991425</v>
      </c>
      <c r="BM261" s="132">
        <v>0</v>
      </c>
      <c r="BN261" s="132">
        <v>3270800.8824991425</v>
      </c>
      <c r="BO261" s="453">
        <v>2972053.0707999999</v>
      </c>
      <c r="BP261" s="453">
        <v>2842000</v>
      </c>
      <c r="BQ261" s="132">
        <v>3140747.8116991427</v>
      </c>
      <c r="BR261" s="132">
        <v>5106.9070108929145</v>
      </c>
      <c r="BS261" s="132">
        <v>5049.7693932624115</v>
      </c>
      <c r="BT261" s="133">
        <v>1.1314896420168828E-2</v>
      </c>
      <c r="BU261" s="133">
        <v>-1.1104133844550344E-3</v>
      </c>
      <c r="BV261" s="133">
        <v>0</v>
      </c>
      <c r="BW261" s="132">
        <v>-3448.5088864543254</v>
      </c>
      <c r="BX261" s="453">
        <v>3267352.3736126884</v>
      </c>
      <c r="BY261" s="453">
        <v>5280.1614679881113</v>
      </c>
      <c r="BZ261" s="453" t="s">
        <v>1187</v>
      </c>
      <c r="CA261" s="453">
        <v>5312.7680871751027</v>
      </c>
      <c r="CB261" s="133">
        <v>6.2833454660822241E-3</v>
      </c>
      <c r="CC261" s="132">
        <v>0</v>
      </c>
      <c r="CD261" s="132">
        <v>3267352.3736126884</v>
      </c>
      <c r="CE261" s="132">
        <v>0</v>
      </c>
      <c r="CF261" s="132">
        <v>3267352.3736126884</v>
      </c>
      <c r="CG261" s="132">
        <f t="shared" si="8"/>
        <v>0</v>
      </c>
      <c r="CH261" s="132">
        <f t="shared" si="9"/>
        <v>0</v>
      </c>
      <c r="CI261" s="132">
        <v>0</v>
      </c>
      <c r="CJ261" s="132">
        <v>0</v>
      </c>
      <c r="CK261" s="132">
        <v>0</v>
      </c>
    </row>
    <row r="262" spans="1:89" ht="15" hidden="1" customHeight="1" x14ac:dyDescent="0.25">
      <c r="A262" s="135">
        <f>VLOOKUP(D262,'DfE No.'!C:E,3,FALSE)</f>
        <v>373</v>
      </c>
      <c r="B262" s="135" t="str">
        <f>VLOOKUP(D262,'Adjusted Factors 19-20'!C:F,4,FALSE)</f>
        <v>Recoupment Academy</v>
      </c>
      <c r="C262" s="135">
        <v>137674</v>
      </c>
      <c r="D262" s="135">
        <v>9354006</v>
      </c>
      <c r="E262" s="134" t="s">
        <v>325</v>
      </c>
      <c r="F262" s="452">
        <v>434</v>
      </c>
      <c r="G262" s="452">
        <v>0</v>
      </c>
      <c r="H262" s="452">
        <v>434</v>
      </c>
      <c r="I262" s="132">
        <v>0</v>
      </c>
      <c r="J262" s="132">
        <v>1077474.6000000001</v>
      </c>
      <c r="K262" s="132">
        <v>692809.6</v>
      </c>
      <c r="L262" s="132">
        <v>0</v>
      </c>
      <c r="M262" s="132">
        <v>40479.999999999905</v>
      </c>
      <c r="N262" s="132">
        <v>0</v>
      </c>
      <c r="O262" s="132">
        <v>134584.08577878104</v>
      </c>
      <c r="P262" s="132">
        <v>0</v>
      </c>
      <c r="Q262" s="132">
        <v>0</v>
      </c>
      <c r="R262" s="132">
        <v>0</v>
      </c>
      <c r="S262" s="132">
        <v>0</v>
      </c>
      <c r="T262" s="132">
        <v>0</v>
      </c>
      <c r="U262" s="132">
        <v>0</v>
      </c>
      <c r="V262" s="132">
        <v>2319.9999999999995</v>
      </c>
      <c r="W262" s="132">
        <v>4290.0000000000055</v>
      </c>
      <c r="X262" s="132">
        <v>41199.999999999993</v>
      </c>
      <c r="Y262" s="132">
        <v>90160.000000000029</v>
      </c>
      <c r="Z262" s="132">
        <v>1799.9999999999989</v>
      </c>
      <c r="AA262" s="132">
        <v>810.00000000000068</v>
      </c>
      <c r="AB262" s="132">
        <v>0</v>
      </c>
      <c r="AC262" s="132">
        <v>15235.00000000002</v>
      </c>
      <c r="AD262" s="132">
        <v>0</v>
      </c>
      <c r="AE262" s="132">
        <v>0</v>
      </c>
      <c r="AF262" s="132">
        <v>211657.866130935</v>
      </c>
      <c r="AG262" s="132">
        <v>0</v>
      </c>
      <c r="AH262" s="132">
        <v>0</v>
      </c>
      <c r="AI262" s="132">
        <v>110000</v>
      </c>
      <c r="AJ262" s="132">
        <v>0</v>
      </c>
      <c r="AK262" s="132">
        <v>0</v>
      </c>
      <c r="AL262" s="132">
        <v>5000</v>
      </c>
      <c r="AM262" s="132">
        <v>20108.58584</v>
      </c>
      <c r="AN262" s="132">
        <v>0</v>
      </c>
      <c r="AO262" s="132">
        <v>0</v>
      </c>
      <c r="AP262" s="132">
        <v>0</v>
      </c>
      <c r="AQ262" s="132">
        <v>0</v>
      </c>
      <c r="AR262" s="132">
        <v>0</v>
      </c>
      <c r="AS262" s="132">
        <v>0</v>
      </c>
      <c r="AT262" s="132">
        <v>0</v>
      </c>
      <c r="AU262" s="132">
        <v>0</v>
      </c>
      <c r="AV262" s="132">
        <v>1770284.2000000002</v>
      </c>
      <c r="AW262" s="132">
        <v>542536.95190971601</v>
      </c>
      <c r="AX262" s="132">
        <v>135108.58584000001</v>
      </c>
      <c r="AY262" s="132">
        <v>379478.90902032552</v>
      </c>
      <c r="AZ262" s="453">
        <v>2447929.7377497163</v>
      </c>
      <c r="BA262" s="453">
        <v>2422821.1519097164</v>
      </c>
      <c r="BB262" s="453">
        <v>4800</v>
      </c>
      <c r="BC262" s="453">
        <v>2083200</v>
      </c>
      <c r="BD262" s="453">
        <v>0</v>
      </c>
      <c r="BE262" s="453">
        <v>0</v>
      </c>
      <c r="BF262" s="453">
        <v>2447929.7377497163</v>
      </c>
      <c r="BG262" s="453" t="s">
        <v>13</v>
      </c>
      <c r="BH262" s="453" t="s">
        <v>13</v>
      </c>
      <c r="BI262" s="453" t="s">
        <v>13</v>
      </c>
      <c r="BJ262" s="133" t="s">
        <v>13</v>
      </c>
      <c r="BK262" s="454" t="s">
        <v>13</v>
      </c>
      <c r="BL262" s="453">
        <v>2447929.7377497163</v>
      </c>
      <c r="BM262" s="132">
        <v>0</v>
      </c>
      <c r="BN262" s="132">
        <v>2447929.7377497163</v>
      </c>
      <c r="BO262" s="453">
        <v>2108308.5858399998</v>
      </c>
      <c r="BP262" s="453">
        <v>1978199.9999999998</v>
      </c>
      <c r="BQ262" s="132">
        <v>2317821.1519097164</v>
      </c>
      <c r="BR262" s="132">
        <v>5340.6017325108669</v>
      </c>
      <c r="BS262" s="132">
        <v>5236.1596055555547</v>
      </c>
      <c r="BT262" s="133">
        <v>1.9946322271097189E-2</v>
      </c>
      <c r="BU262" s="133">
        <v>-1.9574782126153462E-3</v>
      </c>
      <c r="BV262" s="133">
        <v>0</v>
      </c>
      <c r="BW262" s="132">
        <v>-4448.3560620127791</v>
      </c>
      <c r="BX262" s="453">
        <v>2443481.3816877035</v>
      </c>
      <c r="BY262" s="453">
        <v>5572.2875480361836</v>
      </c>
      <c r="BZ262" s="453" t="s">
        <v>1187</v>
      </c>
      <c r="CA262" s="453">
        <v>5630.1414324601465</v>
      </c>
      <c r="CB262" s="133">
        <v>1.9154105745602612E-2</v>
      </c>
      <c r="CC262" s="132">
        <v>0</v>
      </c>
      <c r="CD262" s="132">
        <v>2443481.3816877035</v>
      </c>
      <c r="CE262" s="132">
        <v>0</v>
      </c>
      <c r="CF262" s="132">
        <v>2443481.3816877035</v>
      </c>
      <c r="CG262" s="132">
        <f t="shared" si="8"/>
        <v>0</v>
      </c>
      <c r="CH262" s="132">
        <f t="shared" si="9"/>
        <v>0</v>
      </c>
      <c r="CI262" s="132">
        <v>0</v>
      </c>
      <c r="CJ262" s="132">
        <v>0</v>
      </c>
      <c r="CK262" s="132">
        <v>0</v>
      </c>
    </row>
    <row r="263" spans="1:89" ht="15" hidden="1" customHeight="1" x14ac:dyDescent="0.25">
      <c r="A263" s="135">
        <f>VLOOKUP(D263,'DfE No.'!C:E,3,FALSE)</f>
        <v>365</v>
      </c>
      <c r="B263" s="135" t="str">
        <f>VLOOKUP(D263,'Adjusted Factors 19-20'!C:F,4,FALSE)</f>
        <v>Recoupment Academy</v>
      </c>
      <c r="C263" s="135">
        <v>138373</v>
      </c>
      <c r="D263" s="135">
        <v>9354007</v>
      </c>
      <c r="E263" s="134" t="s">
        <v>502</v>
      </c>
      <c r="F263" s="452">
        <v>832</v>
      </c>
      <c r="G263" s="452">
        <v>0</v>
      </c>
      <c r="H263" s="452">
        <v>832</v>
      </c>
      <c r="I263" s="132">
        <v>0</v>
      </c>
      <c r="J263" s="132">
        <v>2073263.4000000001</v>
      </c>
      <c r="K263" s="132">
        <v>1319427.2</v>
      </c>
      <c r="L263" s="132">
        <v>0</v>
      </c>
      <c r="M263" s="132">
        <v>77440.000000000175</v>
      </c>
      <c r="N263" s="132">
        <v>0</v>
      </c>
      <c r="O263" s="132">
        <v>283381.97689345316</v>
      </c>
      <c r="P263" s="132">
        <v>0</v>
      </c>
      <c r="Q263" s="132">
        <v>0</v>
      </c>
      <c r="R263" s="132">
        <v>0</v>
      </c>
      <c r="S263" s="132">
        <v>0</v>
      </c>
      <c r="T263" s="132">
        <v>0</v>
      </c>
      <c r="U263" s="132">
        <v>0</v>
      </c>
      <c r="V263" s="132">
        <v>34925.934861278743</v>
      </c>
      <c r="W263" s="132">
        <v>61060.168878166623</v>
      </c>
      <c r="X263" s="132">
        <v>56855.006031363162</v>
      </c>
      <c r="Y263" s="132">
        <v>129828.13027744269</v>
      </c>
      <c r="Z263" s="132">
        <v>43958.504221954187</v>
      </c>
      <c r="AA263" s="132">
        <v>0</v>
      </c>
      <c r="AB263" s="132">
        <v>0</v>
      </c>
      <c r="AC263" s="132">
        <v>26315.000000000044</v>
      </c>
      <c r="AD263" s="132">
        <v>0</v>
      </c>
      <c r="AE263" s="132">
        <v>0</v>
      </c>
      <c r="AF263" s="132">
        <v>438978.38974643801</v>
      </c>
      <c r="AG263" s="132">
        <v>0</v>
      </c>
      <c r="AH263" s="132">
        <v>0</v>
      </c>
      <c r="AI263" s="132">
        <v>110000</v>
      </c>
      <c r="AJ263" s="132">
        <v>0</v>
      </c>
      <c r="AK263" s="132">
        <v>0</v>
      </c>
      <c r="AL263" s="132">
        <v>0</v>
      </c>
      <c r="AM263" s="132">
        <v>34513.451000000001</v>
      </c>
      <c r="AN263" s="132">
        <v>0</v>
      </c>
      <c r="AO263" s="132">
        <v>0</v>
      </c>
      <c r="AP263" s="132">
        <v>0</v>
      </c>
      <c r="AQ263" s="132">
        <v>0</v>
      </c>
      <c r="AR263" s="132">
        <v>0</v>
      </c>
      <c r="AS263" s="132">
        <v>0</v>
      </c>
      <c r="AT263" s="132">
        <v>0</v>
      </c>
      <c r="AU263" s="132">
        <v>0</v>
      </c>
      <c r="AV263" s="132">
        <v>3392690.6</v>
      </c>
      <c r="AW263" s="132">
        <v>1152743.1109100967</v>
      </c>
      <c r="AX263" s="132">
        <v>144513.451</v>
      </c>
      <c r="AY263" s="132">
        <v>792702.25032826734</v>
      </c>
      <c r="AZ263" s="453">
        <v>4689947.1619100971</v>
      </c>
      <c r="BA263" s="453">
        <v>4655433.7109100968</v>
      </c>
      <c r="BB263" s="453">
        <v>4800</v>
      </c>
      <c r="BC263" s="453">
        <v>3993600</v>
      </c>
      <c r="BD263" s="453">
        <v>0</v>
      </c>
      <c r="BE263" s="453">
        <v>0</v>
      </c>
      <c r="BF263" s="453">
        <v>4689947.1619100971</v>
      </c>
      <c r="BG263" s="453" t="s">
        <v>13</v>
      </c>
      <c r="BH263" s="453" t="s">
        <v>13</v>
      </c>
      <c r="BI263" s="453" t="s">
        <v>13</v>
      </c>
      <c r="BJ263" s="133" t="s">
        <v>13</v>
      </c>
      <c r="BK263" s="454" t="s">
        <v>13</v>
      </c>
      <c r="BL263" s="453">
        <v>4689947.1619100971</v>
      </c>
      <c r="BM263" s="132">
        <v>0</v>
      </c>
      <c r="BN263" s="132">
        <v>4689947.1619100971</v>
      </c>
      <c r="BO263" s="453">
        <v>4028113.4509999999</v>
      </c>
      <c r="BP263" s="453">
        <v>3883600</v>
      </c>
      <c r="BQ263" s="132">
        <v>4545433.7109100968</v>
      </c>
      <c r="BR263" s="132">
        <v>5463.2616717669434</v>
      </c>
      <c r="BS263" s="132">
        <v>5402.257644303797</v>
      </c>
      <c r="BT263" s="133">
        <v>1.1292321003510419E-2</v>
      </c>
      <c r="BU263" s="133">
        <v>-1.1081978940178029E-3</v>
      </c>
      <c r="BV263" s="133">
        <v>0</v>
      </c>
      <c r="BW263" s="132">
        <v>-4980.993092906725</v>
      </c>
      <c r="BX263" s="453">
        <v>4684966.1688171905</v>
      </c>
      <c r="BY263" s="453">
        <v>5589.4864396841231</v>
      </c>
      <c r="BZ263" s="453" t="s">
        <v>1187</v>
      </c>
      <c r="CA263" s="453">
        <v>5630.9689529052766</v>
      </c>
      <c r="CB263" s="133">
        <v>8.3669911937733765E-3</v>
      </c>
      <c r="CC263" s="132">
        <v>0</v>
      </c>
      <c r="CD263" s="132">
        <v>4684966.1688171905</v>
      </c>
      <c r="CE263" s="132">
        <v>0</v>
      </c>
      <c r="CF263" s="132">
        <v>4684966.1688171905</v>
      </c>
      <c r="CG263" s="132">
        <f t="shared" si="8"/>
        <v>0</v>
      </c>
      <c r="CH263" s="132">
        <f t="shared" si="9"/>
        <v>0</v>
      </c>
      <c r="CI263" s="132">
        <v>0</v>
      </c>
      <c r="CJ263" s="132">
        <v>0</v>
      </c>
      <c r="CK263" s="132">
        <v>0</v>
      </c>
    </row>
    <row r="264" spans="1:89" ht="15" hidden="1" customHeight="1" x14ac:dyDescent="0.25">
      <c r="A264" s="135">
        <f>VLOOKUP(D264,'DfE No.'!C:E,3,FALSE)</f>
        <v>559</v>
      </c>
      <c r="B264" s="135" t="str">
        <f>VLOOKUP(D264,'Adjusted Factors 19-20'!C:F,4,FALSE)</f>
        <v>Recoupment Academy</v>
      </c>
      <c r="C264" s="135">
        <v>138506</v>
      </c>
      <c r="D264" s="135">
        <v>9354008</v>
      </c>
      <c r="E264" s="134" t="s">
        <v>501</v>
      </c>
      <c r="F264" s="452">
        <v>615</v>
      </c>
      <c r="G264" s="452">
        <v>0</v>
      </c>
      <c r="H264" s="452">
        <v>615</v>
      </c>
      <c r="I264" s="132">
        <v>0</v>
      </c>
      <c r="J264" s="132">
        <v>1474234.2</v>
      </c>
      <c r="K264" s="132">
        <v>1041420.8</v>
      </c>
      <c r="L264" s="132">
        <v>0</v>
      </c>
      <c r="M264" s="132">
        <v>43560.000000000116</v>
      </c>
      <c r="N264" s="132">
        <v>0</v>
      </c>
      <c r="O264" s="132">
        <v>162291.08658743635</v>
      </c>
      <c r="P264" s="132">
        <v>0</v>
      </c>
      <c r="Q264" s="132">
        <v>0</v>
      </c>
      <c r="R264" s="132">
        <v>0</v>
      </c>
      <c r="S264" s="132">
        <v>0</v>
      </c>
      <c r="T264" s="132">
        <v>0</v>
      </c>
      <c r="U264" s="132">
        <v>0</v>
      </c>
      <c r="V264" s="132">
        <v>24980.618892508224</v>
      </c>
      <c r="W264" s="132">
        <v>35547.801302931693</v>
      </c>
      <c r="X264" s="132">
        <v>30434.486970684044</v>
      </c>
      <c r="Y264" s="132">
        <v>33093.811074918573</v>
      </c>
      <c r="Z264" s="132">
        <v>0</v>
      </c>
      <c r="AA264" s="132">
        <v>0</v>
      </c>
      <c r="AB264" s="132">
        <v>0</v>
      </c>
      <c r="AC264" s="132">
        <v>6947.5938009787869</v>
      </c>
      <c r="AD264" s="132">
        <v>0</v>
      </c>
      <c r="AE264" s="132">
        <v>0</v>
      </c>
      <c r="AF264" s="132">
        <v>294254.04443541169</v>
      </c>
      <c r="AG264" s="132">
        <v>0</v>
      </c>
      <c r="AH264" s="132">
        <v>0</v>
      </c>
      <c r="AI264" s="132">
        <v>110000</v>
      </c>
      <c r="AJ264" s="132">
        <v>0</v>
      </c>
      <c r="AK264" s="132">
        <v>0</v>
      </c>
      <c r="AL264" s="132">
        <v>0</v>
      </c>
      <c r="AM264" s="132">
        <v>22975.3776</v>
      </c>
      <c r="AN264" s="132">
        <v>0</v>
      </c>
      <c r="AO264" s="132">
        <v>0</v>
      </c>
      <c r="AP264" s="132">
        <v>0</v>
      </c>
      <c r="AQ264" s="132">
        <v>0</v>
      </c>
      <c r="AR264" s="132">
        <v>0</v>
      </c>
      <c r="AS264" s="132">
        <v>0</v>
      </c>
      <c r="AT264" s="132">
        <v>0</v>
      </c>
      <c r="AU264" s="132">
        <v>0</v>
      </c>
      <c r="AV264" s="132">
        <v>2515655</v>
      </c>
      <c r="AW264" s="132">
        <v>631109.44306486938</v>
      </c>
      <c r="AX264" s="132">
        <v>132975.37760000001</v>
      </c>
      <c r="AY264" s="132">
        <v>469206.94684965117</v>
      </c>
      <c r="AZ264" s="453">
        <v>3279739.8206648696</v>
      </c>
      <c r="BA264" s="453">
        <v>3256764.4430648698</v>
      </c>
      <c r="BB264" s="453">
        <v>4800</v>
      </c>
      <c r="BC264" s="453">
        <v>2952000</v>
      </c>
      <c r="BD264" s="453">
        <v>0</v>
      </c>
      <c r="BE264" s="453">
        <v>0</v>
      </c>
      <c r="BF264" s="453">
        <v>3279739.8206648696</v>
      </c>
      <c r="BG264" s="453" t="s">
        <v>13</v>
      </c>
      <c r="BH264" s="453" t="s">
        <v>13</v>
      </c>
      <c r="BI264" s="453" t="s">
        <v>13</v>
      </c>
      <c r="BJ264" s="133" t="s">
        <v>13</v>
      </c>
      <c r="BK264" s="454" t="s">
        <v>13</v>
      </c>
      <c r="BL264" s="453">
        <v>3279739.8206648696</v>
      </c>
      <c r="BM264" s="132">
        <v>0</v>
      </c>
      <c r="BN264" s="132">
        <v>3279739.8206648696</v>
      </c>
      <c r="BO264" s="453">
        <v>2974975.3775999998</v>
      </c>
      <c r="BP264" s="453">
        <v>2842000</v>
      </c>
      <c r="BQ264" s="132">
        <v>3146764.4430648698</v>
      </c>
      <c r="BR264" s="132">
        <v>5116.6901513249913</v>
      </c>
      <c r="BS264" s="132">
        <v>5111.5700996604419</v>
      </c>
      <c r="BT264" s="133">
        <v>1.0016592876011983E-3</v>
      </c>
      <c r="BU264" s="133">
        <v>-9.8300138005105069E-5</v>
      </c>
      <c r="BV264" s="133">
        <v>0</v>
      </c>
      <c r="BW264" s="132">
        <v>-309.01784842492492</v>
      </c>
      <c r="BX264" s="453">
        <v>3279430.8028164445</v>
      </c>
      <c r="BY264" s="453">
        <v>5295.0494718966584</v>
      </c>
      <c r="BZ264" s="453" t="s">
        <v>1187</v>
      </c>
      <c r="CA264" s="453">
        <v>5332.4078094576334</v>
      </c>
      <c r="CB264" s="133">
        <v>-7.6590490840244829E-4</v>
      </c>
      <c r="CC264" s="132">
        <v>0</v>
      </c>
      <c r="CD264" s="132">
        <v>3279430.8028164445</v>
      </c>
      <c r="CE264" s="132">
        <v>0</v>
      </c>
      <c r="CF264" s="132">
        <v>3279430.8028164445</v>
      </c>
      <c r="CG264" s="132">
        <f t="shared" si="8"/>
        <v>0</v>
      </c>
      <c r="CH264" s="132">
        <f t="shared" si="9"/>
        <v>0</v>
      </c>
      <c r="CI264" s="132">
        <v>0</v>
      </c>
      <c r="CJ264" s="132">
        <v>0</v>
      </c>
      <c r="CK264" s="132">
        <v>0</v>
      </c>
    </row>
    <row r="265" spans="1:89" ht="15" hidden="1" customHeight="1" x14ac:dyDescent="0.25">
      <c r="A265" s="135">
        <f>VLOOKUP(D265,'DfE No.'!C:E,3,FALSE)</f>
        <v>991</v>
      </c>
      <c r="B265" s="135" t="str">
        <f>VLOOKUP(D265,'Adjusted Factors 19-20'!C:F,4,FALSE)</f>
        <v>Recoupment Academy</v>
      </c>
      <c r="C265" s="135">
        <v>138250</v>
      </c>
      <c r="D265" s="135">
        <v>9354009</v>
      </c>
      <c r="E265" s="134" t="s">
        <v>433</v>
      </c>
      <c r="F265" s="452">
        <v>495</v>
      </c>
      <c r="G265" s="452">
        <v>0</v>
      </c>
      <c r="H265" s="452">
        <v>495</v>
      </c>
      <c r="I265" s="132">
        <v>0</v>
      </c>
      <c r="J265" s="132">
        <v>1229176.8</v>
      </c>
      <c r="K265" s="132">
        <v>789891.20000000007</v>
      </c>
      <c r="L265" s="132">
        <v>0</v>
      </c>
      <c r="M265" s="132">
        <v>21120.000000000007</v>
      </c>
      <c r="N265" s="132">
        <v>0</v>
      </c>
      <c r="O265" s="132">
        <v>91237.735849056611</v>
      </c>
      <c r="P265" s="132">
        <v>0</v>
      </c>
      <c r="Q265" s="132">
        <v>0</v>
      </c>
      <c r="R265" s="132">
        <v>0</v>
      </c>
      <c r="S265" s="132">
        <v>0</v>
      </c>
      <c r="T265" s="132">
        <v>0</v>
      </c>
      <c r="U265" s="132">
        <v>0</v>
      </c>
      <c r="V265" s="132">
        <v>15949.999999999984</v>
      </c>
      <c r="W265" s="132">
        <v>1169.9999999999998</v>
      </c>
      <c r="X265" s="132">
        <v>5150</v>
      </c>
      <c r="Y265" s="132">
        <v>0</v>
      </c>
      <c r="Z265" s="132">
        <v>2400</v>
      </c>
      <c r="AA265" s="132">
        <v>0</v>
      </c>
      <c r="AB265" s="132">
        <v>0</v>
      </c>
      <c r="AC265" s="132">
        <v>8326.8218623482117</v>
      </c>
      <c r="AD265" s="132">
        <v>0</v>
      </c>
      <c r="AE265" s="132">
        <v>0</v>
      </c>
      <c r="AF265" s="132">
        <v>197582.9814701344</v>
      </c>
      <c r="AG265" s="132">
        <v>0</v>
      </c>
      <c r="AH265" s="132">
        <v>0</v>
      </c>
      <c r="AI265" s="132">
        <v>110000</v>
      </c>
      <c r="AJ265" s="132">
        <v>22750</v>
      </c>
      <c r="AK265" s="132">
        <v>0</v>
      </c>
      <c r="AL265" s="132">
        <v>0</v>
      </c>
      <c r="AM265" s="132">
        <v>5081.7417000000005</v>
      </c>
      <c r="AN265" s="132">
        <v>0</v>
      </c>
      <c r="AO265" s="132">
        <v>0</v>
      </c>
      <c r="AP265" s="132">
        <v>0</v>
      </c>
      <c r="AQ265" s="132">
        <v>0</v>
      </c>
      <c r="AR265" s="132">
        <v>0</v>
      </c>
      <c r="AS265" s="132">
        <v>0</v>
      </c>
      <c r="AT265" s="132">
        <v>0</v>
      </c>
      <c r="AU265" s="132">
        <v>0</v>
      </c>
      <c r="AV265" s="132">
        <v>2019068</v>
      </c>
      <c r="AW265" s="132">
        <v>342937.53918153921</v>
      </c>
      <c r="AX265" s="132">
        <v>137831.74170000001</v>
      </c>
      <c r="AY265" s="132">
        <v>276095.84939466271</v>
      </c>
      <c r="AZ265" s="453">
        <v>2499837.2808815395</v>
      </c>
      <c r="BA265" s="453">
        <v>2494755.5391815393</v>
      </c>
      <c r="BB265" s="453">
        <v>4800</v>
      </c>
      <c r="BC265" s="453">
        <v>2376000</v>
      </c>
      <c r="BD265" s="453">
        <v>0</v>
      </c>
      <c r="BE265" s="453">
        <v>0</v>
      </c>
      <c r="BF265" s="453">
        <v>2499837.2808815395</v>
      </c>
      <c r="BG265" s="453" t="s">
        <v>13</v>
      </c>
      <c r="BH265" s="453" t="s">
        <v>13</v>
      </c>
      <c r="BI265" s="453" t="s">
        <v>13</v>
      </c>
      <c r="BJ265" s="133" t="s">
        <v>13</v>
      </c>
      <c r="BK265" s="454" t="s">
        <v>13</v>
      </c>
      <c r="BL265" s="453">
        <v>2499837.2808815395</v>
      </c>
      <c r="BM265" s="132">
        <v>0</v>
      </c>
      <c r="BN265" s="132">
        <v>2499837.2808815395</v>
      </c>
      <c r="BO265" s="453">
        <v>2381081.7417000001</v>
      </c>
      <c r="BP265" s="453">
        <v>2243250</v>
      </c>
      <c r="BQ265" s="132">
        <v>2362005.5391815393</v>
      </c>
      <c r="BR265" s="132">
        <v>4771.7283619829077</v>
      </c>
      <c r="BS265" s="132">
        <v>4682.0508355509346</v>
      </c>
      <c r="BT265" s="133">
        <v>1.9153471327361352E-2</v>
      </c>
      <c r="BU265" s="133">
        <v>-1.8796699616946591E-3</v>
      </c>
      <c r="BV265" s="133">
        <v>0</v>
      </c>
      <c r="BW265" s="132">
        <v>-4356.3516057826737</v>
      </c>
      <c r="BX265" s="453">
        <v>2495480.9292757567</v>
      </c>
      <c r="BY265" s="453">
        <v>5031.1094698500128</v>
      </c>
      <c r="BZ265" s="453" t="s">
        <v>1187</v>
      </c>
      <c r="CA265" s="453">
        <v>5041.3756146984988</v>
      </c>
      <c r="CB265" s="133">
        <v>1.4692875262475757E-2</v>
      </c>
      <c r="CC265" s="132">
        <v>0</v>
      </c>
      <c r="CD265" s="132">
        <v>2495480.9292757567</v>
      </c>
      <c r="CE265" s="132">
        <v>0</v>
      </c>
      <c r="CF265" s="132">
        <v>2495480.9292757567</v>
      </c>
      <c r="CG265" s="132">
        <f t="shared" si="8"/>
        <v>0</v>
      </c>
      <c r="CH265" s="132">
        <f t="shared" si="9"/>
        <v>0</v>
      </c>
      <c r="CI265" s="132">
        <v>0</v>
      </c>
      <c r="CJ265" s="132">
        <v>0</v>
      </c>
      <c r="CK265" s="132">
        <v>0</v>
      </c>
    </row>
    <row r="266" spans="1:89" ht="15" hidden="1" customHeight="1" x14ac:dyDescent="0.25">
      <c r="A266" s="135">
        <f>VLOOKUP(D266,'DfE No.'!C:E,3,FALSE)</f>
        <v>992</v>
      </c>
      <c r="B266" s="135" t="str">
        <f>VLOOKUP(D266,'Adjusted Factors 19-20'!C:F,4,FALSE)</f>
        <v>Recoupment Academy</v>
      </c>
      <c r="C266" s="135">
        <v>138273</v>
      </c>
      <c r="D266" s="135">
        <v>9354010</v>
      </c>
      <c r="E266" s="134" t="s">
        <v>434</v>
      </c>
      <c r="F266" s="452">
        <v>491</v>
      </c>
      <c r="G266" s="452">
        <v>0</v>
      </c>
      <c r="H266" s="452">
        <v>491</v>
      </c>
      <c r="I266" s="132">
        <v>0</v>
      </c>
      <c r="J266" s="132">
        <v>1213617.6000000001</v>
      </c>
      <c r="K266" s="132">
        <v>789891.20000000007</v>
      </c>
      <c r="L266" s="132">
        <v>0</v>
      </c>
      <c r="M266" s="132">
        <v>29479.999999999938</v>
      </c>
      <c r="N266" s="132">
        <v>0</v>
      </c>
      <c r="O266" s="132">
        <v>112746.2925170068</v>
      </c>
      <c r="P266" s="132">
        <v>0</v>
      </c>
      <c r="Q266" s="132">
        <v>0</v>
      </c>
      <c r="R266" s="132">
        <v>0</v>
      </c>
      <c r="S266" s="132">
        <v>0</v>
      </c>
      <c r="T266" s="132">
        <v>0</v>
      </c>
      <c r="U266" s="132">
        <v>0</v>
      </c>
      <c r="V266" s="132">
        <v>4649.4693877551017</v>
      </c>
      <c r="W266" s="132">
        <v>5471.1428571428623</v>
      </c>
      <c r="X266" s="132">
        <v>10321.020408163253</v>
      </c>
      <c r="Y266" s="132">
        <v>0</v>
      </c>
      <c r="Z266" s="132">
        <v>0</v>
      </c>
      <c r="AA266" s="132">
        <v>0</v>
      </c>
      <c r="AB266" s="132">
        <v>0</v>
      </c>
      <c r="AC266" s="132">
        <v>8309.9999999999709</v>
      </c>
      <c r="AD266" s="132">
        <v>0</v>
      </c>
      <c r="AE266" s="132">
        <v>0</v>
      </c>
      <c r="AF266" s="132">
        <v>214574.49915424164</v>
      </c>
      <c r="AG266" s="132">
        <v>0</v>
      </c>
      <c r="AH266" s="132">
        <v>0</v>
      </c>
      <c r="AI266" s="132">
        <v>110000</v>
      </c>
      <c r="AJ266" s="132">
        <v>23616.666666666664</v>
      </c>
      <c r="AK266" s="132">
        <v>0</v>
      </c>
      <c r="AL266" s="132">
        <v>0</v>
      </c>
      <c r="AM266" s="132">
        <v>15719.995200000001</v>
      </c>
      <c r="AN266" s="132">
        <v>0</v>
      </c>
      <c r="AO266" s="132">
        <v>0</v>
      </c>
      <c r="AP266" s="132">
        <v>0</v>
      </c>
      <c r="AQ266" s="132">
        <v>0</v>
      </c>
      <c r="AR266" s="132">
        <v>0</v>
      </c>
      <c r="AS266" s="132">
        <v>0</v>
      </c>
      <c r="AT266" s="132">
        <v>0</v>
      </c>
      <c r="AU266" s="132">
        <v>0</v>
      </c>
      <c r="AV266" s="132">
        <v>2003508.8000000003</v>
      </c>
      <c r="AW266" s="132">
        <v>385552.42432430957</v>
      </c>
      <c r="AX266" s="132">
        <v>149336.66186666666</v>
      </c>
      <c r="AY266" s="132">
        <v>305907.4617392756</v>
      </c>
      <c r="AZ266" s="453">
        <v>2538397.8861909765</v>
      </c>
      <c r="BA266" s="453">
        <v>2522677.8909909767</v>
      </c>
      <c r="BB266" s="453">
        <v>4800</v>
      </c>
      <c r="BC266" s="453">
        <v>2356800</v>
      </c>
      <c r="BD266" s="453">
        <v>0</v>
      </c>
      <c r="BE266" s="453">
        <v>0</v>
      </c>
      <c r="BF266" s="453">
        <v>2538397.8861909765</v>
      </c>
      <c r="BG266" s="453" t="s">
        <v>13</v>
      </c>
      <c r="BH266" s="453" t="s">
        <v>13</v>
      </c>
      <c r="BI266" s="453" t="s">
        <v>13</v>
      </c>
      <c r="BJ266" s="133" t="s">
        <v>13</v>
      </c>
      <c r="BK266" s="454" t="s">
        <v>13</v>
      </c>
      <c r="BL266" s="453">
        <v>2538397.8861909765</v>
      </c>
      <c r="BM266" s="132">
        <v>0</v>
      </c>
      <c r="BN266" s="132">
        <v>2538397.8861909769</v>
      </c>
      <c r="BO266" s="453">
        <v>2372519.9951999998</v>
      </c>
      <c r="BP266" s="453">
        <v>2223183.3333333335</v>
      </c>
      <c r="BQ266" s="132">
        <v>2389061.2243243102</v>
      </c>
      <c r="BR266" s="132">
        <v>4865.7051411900411</v>
      </c>
      <c r="BS266" s="132">
        <v>4733.7575327245049</v>
      </c>
      <c r="BT266" s="133">
        <v>2.7873757274930383E-2</v>
      </c>
      <c r="BU266" s="133">
        <v>-2.7354552798170254E-3</v>
      </c>
      <c r="BV266" s="133">
        <v>0</v>
      </c>
      <c r="BW266" s="132">
        <v>-6357.9501798060473</v>
      </c>
      <c r="BX266" s="453">
        <v>2532039.9360111705</v>
      </c>
      <c r="BY266" s="453">
        <v>5124.887863159207</v>
      </c>
      <c r="BZ266" s="453" t="s">
        <v>1187</v>
      </c>
      <c r="CA266" s="453">
        <v>5156.9041466622621</v>
      </c>
      <c r="CB266" s="133">
        <v>1.6351786711411131E-2</v>
      </c>
      <c r="CC266" s="132">
        <v>0</v>
      </c>
      <c r="CD266" s="132">
        <v>2532039.9360111705</v>
      </c>
      <c r="CE266" s="132">
        <v>0</v>
      </c>
      <c r="CF266" s="132">
        <v>2532039.9360111705</v>
      </c>
      <c r="CG266" s="132">
        <f t="shared" si="8"/>
        <v>0</v>
      </c>
      <c r="CH266" s="132">
        <f t="shared" si="9"/>
        <v>0</v>
      </c>
      <c r="CI266" s="132">
        <v>0</v>
      </c>
      <c r="CJ266" s="132">
        <v>0</v>
      </c>
      <c r="CK266" s="132">
        <v>0</v>
      </c>
    </row>
    <row r="267" spans="1:89" ht="15" hidden="1" customHeight="1" x14ac:dyDescent="0.25">
      <c r="A267" s="135">
        <f>VLOOKUP(D267,'DfE No.'!C:E,3,FALSE)</f>
        <v>993</v>
      </c>
      <c r="B267" s="135" t="str">
        <f>VLOOKUP(D267,'Adjusted Factors 19-20'!C:F,4,FALSE)</f>
        <v>Recoupment Academy</v>
      </c>
      <c r="C267" s="135">
        <v>138274</v>
      </c>
      <c r="D267" s="135">
        <v>9354016</v>
      </c>
      <c r="E267" s="134" t="s">
        <v>435</v>
      </c>
      <c r="F267" s="452">
        <v>307</v>
      </c>
      <c r="G267" s="452">
        <v>0</v>
      </c>
      <c r="H267" s="452">
        <v>307</v>
      </c>
      <c r="I267" s="132">
        <v>0</v>
      </c>
      <c r="J267" s="132">
        <v>626257.80000000005</v>
      </c>
      <c r="K267" s="132">
        <v>644268.80000000005</v>
      </c>
      <c r="L267" s="132">
        <v>0</v>
      </c>
      <c r="M267" s="132">
        <v>36519.999999999985</v>
      </c>
      <c r="N267" s="132">
        <v>0</v>
      </c>
      <c r="O267" s="132">
        <v>97214.932203389835</v>
      </c>
      <c r="P267" s="132">
        <v>0</v>
      </c>
      <c r="Q267" s="132">
        <v>0</v>
      </c>
      <c r="R267" s="132">
        <v>0</v>
      </c>
      <c r="S267" s="132">
        <v>0</v>
      </c>
      <c r="T267" s="132">
        <v>0</v>
      </c>
      <c r="U267" s="132">
        <v>0</v>
      </c>
      <c r="V267" s="132">
        <v>9569.9999999999636</v>
      </c>
      <c r="W267" s="132">
        <v>4289.9999999999945</v>
      </c>
      <c r="X267" s="132">
        <v>13389.999999999993</v>
      </c>
      <c r="Y267" s="132">
        <v>2240.0000000000082</v>
      </c>
      <c r="Z267" s="132">
        <v>27600.000000000073</v>
      </c>
      <c r="AA267" s="132">
        <v>809.99999999999932</v>
      </c>
      <c r="AB267" s="132">
        <v>0</v>
      </c>
      <c r="AC267" s="132">
        <v>2770.0000000000018</v>
      </c>
      <c r="AD267" s="132">
        <v>0</v>
      </c>
      <c r="AE267" s="132">
        <v>0</v>
      </c>
      <c r="AF267" s="132">
        <v>176997.62900458142</v>
      </c>
      <c r="AG267" s="132">
        <v>0</v>
      </c>
      <c r="AH267" s="132">
        <v>0</v>
      </c>
      <c r="AI267" s="132">
        <v>110000</v>
      </c>
      <c r="AJ267" s="132">
        <v>0</v>
      </c>
      <c r="AK267" s="132">
        <v>0</v>
      </c>
      <c r="AL267" s="132">
        <v>0</v>
      </c>
      <c r="AM267" s="132">
        <v>24773.279999999999</v>
      </c>
      <c r="AN267" s="132">
        <v>0</v>
      </c>
      <c r="AO267" s="132">
        <v>0</v>
      </c>
      <c r="AP267" s="132">
        <v>0</v>
      </c>
      <c r="AQ267" s="132">
        <v>0</v>
      </c>
      <c r="AR267" s="132">
        <v>0</v>
      </c>
      <c r="AS267" s="132">
        <v>0</v>
      </c>
      <c r="AT267" s="132">
        <v>0</v>
      </c>
      <c r="AU267" s="132">
        <v>0</v>
      </c>
      <c r="AV267" s="132">
        <v>1270526.6000000001</v>
      </c>
      <c r="AW267" s="132">
        <v>371402.5612079713</v>
      </c>
      <c r="AX267" s="132">
        <v>134773.28</v>
      </c>
      <c r="AY267" s="132">
        <v>282814.09510627633</v>
      </c>
      <c r="AZ267" s="453">
        <v>1776702.4412079714</v>
      </c>
      <c r="BA267" s="453">
        <v>1751929.1612079714</v>
      </c>
      <c r="BB267" s="453">
        <v>4800</v>
      </c>
      <c r="BC267" s="453">
        <v>1473600</v>
      </c>
      <c r="BD267" s="453">
        <v>0</v>
      </c>
      <c r="BE267" s="453">
        <v>0</v>
      </c>
      <c r="BF267" s="453">
        <v>1776702.4412079714</v>
      </c>
      <c r="BG267" s="453" t="s">
        <v>13</v>
      </c>
      <c r="BH267" s="453" t="s">
        <v>13</v>
      </c>
      <c r="BI267" s="453" t="s">
        <v>13</v>
      </c>
      <c r="BJ267" s="133" t="s">
        <v>13</v>
      </c>
      <c r="BK267" s="454" t="s">
        <v>13</v>
      </c>
      <c r="BL267" s="453">
        <v>1776702.4412079714</v>
      </c>
      <c r="BM267" s="132">
        <v>0</v>
      </c>
      <c r="BN267" s="132">
        <v>1776702.4412079714</v>
      </c>
      <c r="BO267" s="453">
        <v>1498373.28</v>
      </c>
      <c r="BP267" s="453">
        <v>1363600</v>
      </c>
      <c r="BQ267" s="132">
        <v>1641929.1612079714</v>
      </c>
      <c r="BR267" s="132">
        <v>5348.3034567034902</v>
      </c>
      <c r="BS267" s="132">
        <v>5159.9177483333333</v>
      </c>
      <c r="BT267" s="133">
        <v>3.6509440180709458E-2</v>
      </c>
      <c r="BU267" s="133">
        <v>-3.5829378838463381E-3</v>
      </c>
      <c r="BV267" s="133">
        <v>0</v>
      </c>
      <c r="BW267" s="132">
        <v>-5675.713086856621</v>
      </c>
      <c r="BX267" s="453">
        <v>1771026.7281211149</v>
      </c>
      <c r="BY267" s="453">
        <v>5688.1219808505366</v>
      </c>
      <c r="BZ267" s="453" t="s">
        <v>1187</v>
      </c>
      <c r="CA267" s="453">
        <v>5768.8167039775726</v>
      </c>
      <c r="CB267" s="133">
        <v>2.8789231668464588E-2</v>
      </c>
      <c r="CC267" s="132">
        <v>0</v>
      </c>
      <c r="CD267" s="132">
        <v>1771026.7281211149</v>
      </c>
      <c r="CE267" s="132">
        <v>0</v>
      </c>
      <c r="CF267" s="132">
        <v>1771026.7281211149</v>
      </c>
      <c r="CG267" s="132">
        <f t="shared" si="8"/>
        <v>0</v>
      </c>
      <c r="CH267" s="132">
        <f t="shared" si="9"/>
        <v>0</v>
      </c>
      <c r="CI267" s="132">
        <v>0</v>
      </c>
      <c r="CJ267" s="132">
        <v>0</v>
      </c>
      <c r="CK267" s="132">
        <v>0</v>
      </c>
    </row>
    <row r="268" spans="1:89" ht="15" hidden="1" customHeight="1" x14ac:dyDescent="0.25">
      <c r="A268" s="135">
        <f>VLOOKUP(D268,'DfE No.'!C:E,3,FALSE)</f>
        <v>361</v>
      </c>
      <c r="B268" s="135" t="str">
        <f>VLOOKUP(D268,'Adjusted Factors 19-20'!C:F,4,FALSE)</f>
        <v>Recoupment Academy</v>
      </c>
      <c r="C268" s="135">
        <v>136918</v>
      </c>
      <c r="D268" s="135">
        <v>9354017</v>
      </c>
      <c r="E268" s="134" t="s">
        <v>318</v>
      </c>
      <c r="F268" s="452">
        <v>726</v>
      </c>
      <c r="G268" s="452">
        <v>0</v>
      </c>
      <c r="H268" s="452">
        <v>726</v>
      </c>
      <c r="I268" s="132">
        <v>0</v>
      </c>
      <c r="J268" s="132">
        <v>1676503.8</v>
      </c>
      <c r="K268" s="132">
        <v>1301776</v>
      </c>
      <c r="L268" s="132">
        <v>0</v>
      </c>
      <c r="M268" s="132">
        <v>26400.000000000011</v>
      </c>
      <c r="N268" s="132">
        <v>0</v>
      </c>
      <c r="O268" s="132">
        <v>96289.739010989026</v>
      </c>
      <c r="P268" s="132">
        <v>0</v>
      </c>
      <c r="Q268" s="132">
        <v>0</v>
      </c>
      <c r="R268" s="132">
        <v>0</v>
      </c>
      <c r="S268" s="132">
        <v>0</v>
      </c>
      <c r="T268" s="132">
        <v>0</v>
      </c>
      <c r="U268" s="132">
        <v>0</v>
      </c>
      <c r="V268" s="132">
        <v>27119.418282548479</v>
      </c>
      <c r="W268" s="132">
        <v>392.16066481994534</v>
      </c>
      <c r="X268" s="132">
        <v>2589.2659279778404</v>
      </c>
      <c r="Y268" s="132">
        <v>563.1024930747933</v>
      </c>
      <c r="Z268" s="132">
        <v>603.32409972299286</v>
      </c>
      <c r="AA268" s="132">
        <v>0</v>
      </c>
      <c r="AB268" s="132">
        <v>0</v>
      </c>
      <c r="AC268" s="132">
        <v>5540.0000000000027</v>
      </c>
      <c r="AD268" s="132">
        <v>0</v>
      </c>
      <c r="AE268" s="132">
        <v>0</v>
      </c>
      <c r="AF268" s="132">
        <v>209871.24113864254</v>
      </c>
      <c r="AG268" s="132">
        <v>0</v>
      </c>
      <c r="AH268" s="132">
        <v>0</v>
      </c>
      <c r="AI268" s="132">
        <v>110000</v>
      </c>
      <c r="AJ268" s="132">
        <v>0</v>
      </c>
      <c r="AK268" s="132">
        <v>0</v>
      </c>
      <c r="AL268" s="132">
        <v>0</v>
      </c>
      <c r="AM268" s="132">
        <v>21262.301199999998</v>
      </c>
      <c r="AN268" s="132">
        <v>0</v>
      </c>
      <c r="AO268" s="132">
        <v>0</v>
      </c>
      <c r="AP268" s="132">
        <v>0</v>
      </c>
      <c r="AQ268" s="132">
        <v>0</v>
      </c>
      <c r="AR268" s="132">
        <v>0</v>
      </c>
      <c r="AS268" s="132">
        <v>0</v>
      </c>
      <c r="AT268" s="132">
        <v>0</v>
      </c>
      <c r="AU268" s="132">
        <v>0</v>
      </c>
      <c r="AV268" s="132">
        <v>2978279.8</v>
      </c>
      <c r="AW268" s="132">
        <v>369368.25161777559</v>
      </c>
      <c r="AX268" s="132">
        <v>131262.30119999999</v>
      </c>
      <c r="AY268" s="132">
        <v>296848.74637820909</v>
      </c>
      <c r="AZ268" s="453">
        <v>3478910.3528177757</v>
      </c>
      <c r="BA268" s="453">
        <v>3457648.0516177756</v>
      </c>
      <c r="BB268" s="453">
        <v>4800</v>
      </c>
      <c r="BC268" s="453">
        <v>3484800</v>
      </c>
      <c r="BD268" s="453">
        <v>0</v>
      </c>
      <c r="BE268" s="453">
        <v>27151.948382224422</v>
      </c>
      <c r="BF268" s="453">
        <v>3506062.3012000001</v>
      </c>
      <c r="BG268" s="453" t="s">
        <v>13</v>
      </c>
      <c r="BH268" s="453" t="s">
        <v>13</v>
      </c>
      <c r="BI268" s="453" t="s">
        <v>13</v>
      </c>
      <c r="BJ268" s="133" t="s">
        <v>13</v>
      </c>
      <c r="BK268" s="454" t="s">
        <v>13</v>
      </c>
      <c r="BL268" s="453">
        <v>3506062.3012000001</v>
      </c>
      <c r="BM268" s="132">
        <v>0</v>
      </c>
      <c r="BN268" s="132">
        <v>3506062.3012000001</v>
      </c>
      <c r="BO268" s="453">
        <v>3506062.3012000001</v>
      </c>
      <c r="BP268" s="453">
        <v>3374800</v>
      </c>
      <c r="BQ268" s="132">
        <v>3374800</v>
      </c>
      <c r="BR268" s="132">
        <v>4648.484848484848</v>
      </c>
      <c r="BS268" s="132">
        <v>4529.6718411202182</v>
      </c>
      <c r="BT268" s="133">
        <v>2.6229937075363623E-2</v>
      </c>
      <c r="BU268" s="133">
        <v>-2.5741352037460825E-3</v>
      </c>
      <c r="BV268" s="133">
        <v>0</v>
      </c>
      <c r="BW268" s="132">
        <v>0</v>
      </c>
      <c r="BX268" s="453">
        <v>3506062.3012000001</v>
      </c>
      <c r="BY268" s="453">
        <v>4800</v>
      </c>
      <c r="BZ268" s="453" t="s">
        <v>1187</v>
      </c>
      <c r="CA268" s="453">
        <v>4829.2869162534435</v>
      </c>
      <c r="CB268" s="133">
        <v>2.568199874441901E-2</v>
      </c>
      <c r="CC268" s="132">
        <v>0</v>
      </c>
      <c r="CD268" s="132">
        <v>3506062.3012000001</v>
      </c>
      <c r="CE268" s="132">
        <v>0</v>
      </c>
      <c r="CF268" s="132">
        <v>3506062.3012000001</v>
      </c>
      <c r="CG268" s="132">
        <f t="shared" si="8"/>
        <v>0</v>
      </c>
      <c r="CH268" s="132">
        <f t="shared" si="9"/>
        <v>0</v>
      </c>
      <c r="CI268" s="132">
        <v>27151.948382224422</v>
      </c>
      <c r="CJ268" s="132">
        <v>0</v>
      </c>
      <c r="CK268" s="132">
        <v>0</v>
      </c>
    </row>
    <row r="269" spans="1:89" ht="15" hidden="1" customHeight="1" x14ac:dyDescent="0.25">
      <c r="A269" s="135">
        <f>VLOOKUP(D269,'DfE No.'!C:E,3,FALSE)</f>
        <v>555</v>
      </c>
      <c r="B269" s="135" t="str">
        <f>VLOOKUP(D269,'Adjusted Factors 19-20'!C:F,4,FALSE)</f>
        <v>Recoupment Academy</v>
      </c>
      <c r="C269" s="135">
        <v>141639</v>
      </c>
      <c r="D269" s="135">
        <v>9354019</v>
      </c>
      <c r="E269" s="134" t="s">
        <v>425</v>
      </c>
      <c r="F269" s="452">
        <v>1348</v>
      </c>
      <c r="G269" s="452">
        <v>0</v>
      </c>
      <c r="H269" s="452">
        <v>1348</v>
      </c>
      <c r="I269" s="132">
        <v>0</v>
      </c>
      <c r="J269" s="132">
        <v>3286881</v>
      </c>
      <c r="K269" s="132">
        <v>2219638.4</v>
      </c>
      <c r="L269" s="132">
        <v>0</v>
      </c>
      <c r="M269" s="132">
        <v>59840.000000000276</v>
      </c>
      <c r="N269" s="132">
        <v>0</v>
      </c>
      <c r="O269" s="132">
        <v>221729.66379984363</v>
      </c>
      <c r="P269" s="132">
        <v>0</v>
      </c>
      <c r="Q269" s="132">
        <v>0</v>
      </c>
      <c r="R269" s="132">
        <v>0</v>
      </c>
      <c r="S269" s="132">
        <v>0</v>
      </c>
      <c r="T269" s="132">
        <v>0</v>
      </c>
      <c r="U269" s="132">
        <v>0</v>
      </c>
      <c r="V269" s="132">
        <v>51909.99999999984</v>
      </c>
      <c r="W269" s="132">
        <v>8190.0000000000027</v>
      </c>
      <c r="X269" s="132">
        <v>58710.000000000022</v>
      </c>
      <c r="Y269" s="132">
        <v>13439.999999999982</v>
      </c>
      <c r="Z269" s="132">
        <v>0</v>
      </c>
      <c r="AA269" s="132">
        <v>0</v>
      </c>
      <c r="AB269" s="132">
        <v>0</v>
      </c>
      <c r="AC269" s="132">
        <v>1430.6360153256715</v>
      </c>
      <c r="AD269" s="132">
        <v>0</v>
      </c>
      <c r="AE269" s="132">
        <v>0</v>
      </c>
      <c r="AF269" s="132">
        <v>485323.81438469217</v>
      </c>
      <c r="AG269" s="132">
        <v>0</v>
      </c>
      <c r="AH269" s="132">
        <v>0</v>
      </c>
      <c r="AI269" s="132">
        <v>110000</v>
      </c>
      <c r="AJ269" s="132">
        <v>0</v>
      </c>
      <c r="AK269" s="132">
        <v>0</v>
      </c>
      <c r="AL269" s="132">
        <v>50000</v>
      </c>
      <c r="AM269" s="132">
        <v>60965.366000000002</v>
      </c>
      <c r="AN269" s="132">
        <v>0</v>
      </c>
      <c r="AO269" s="132">
        <v>0</v>
      </c>
      <c r="AP269" s="132">
        <v>0</v>
      </c>
      <c r="AQ269" s="132">
        <v>0</v>
      </c>
      <c r="AR269" s="132">
        <v>0</v>
      </c>
      <c r="AS269" s="132">
        <v>0</v>
      </c>
      <c r="AT269" s="132">
        <v>0</v>
      </c>
      <c r="AU269" s="132">
        <v>0</v>
      </c>
      <c r="AV269" s="132">
        <v>5506519.4000000004</v>
      </c>
      <c r="AW269" s="132">
        <v>900574.11419986165</v>
      </c>
      <c r="AX269" s="132">
        <v>220965.36600000001</v>
      </c>
      <c r="AY269" s="132">
        <v>702232.64628461399</v>
      </c>
      <c r="AZ269" s="453">
        <v>6628058.8801998626</v>
      </c>
      <c r="BA269" s="453">
        <v>6517093.5141998623</v>
      </c>
      <c r="BB269" s="453">
        <v>4800</v>
      </c>
      <c r="BC269" s="453">
        <v>6470400</v>
      </c>
      <c r="BD269" s="453">
        <v>0</v>
      </c>
      <c r="BE269" s="453">
        <v>0</v>
      </c>
      <c r="BF269" s="453">
        <v>6628058.8801998626</v>
      </c>
      <c r="BG269" s="453" t="s">
        <v>13</v>
      </c>
      <c r="BH269" s="453" t="s">
        <v>13</v>
      </c>
      <c r="BI269" s="453" t="s">
        <v>13</v>
      </c>
      <c r="BJ269" s="133" t="s">
        <v>13</v>
      </c>
      <c r="BK269" s="454" t="s">
        <v>13</v>
      </c>
      <c r="BL269" s="453">
        <v>6628058.8801998626</v>
      </c>
      <c r="BM269" s="132">
        <v>0</v>
      </c>
      <c r="BN269" s="132">
        <v>6628058.8801998626</v>
      </c>
      <c r="BO269" s="453">
        <v>6581365.3660000004</v>
      </c>
      <c r="BP269" s="453">
        <v>6410400</v>
      </c>
      <c r="BQ269" s="132">
        <v>6457093.5141998623</v>
      </c>
      <c r="BR269" s="132">
        <v>4790.1287197328356</v>
      </c>
      <c r="BS269" s="132">
        <v>4740.3161743431219</v>
      </c>
      <c r="BT269" s="133">
        <v>1.0508274882448397E-2</v>
      </c>
      <c r="BU269" s="133">
        <v>-1.0312537246213031E-3</v>
      </c>
      <c r="BV269" s="133">
        <v>0</v>
      </c>
      <c r="BW269" s="132">
        <v>-6589.6558219884855</v>
      </c>
      <c r="BX269" s="453">
        <v>6621469.2243778743</v>
      </c>
      <c r="BY269" s="453">
        <v>4829.7506367788383</v>
      </c>
      <c r="BZ269" s="453" t="s">
        <v>1187</v>
      </c>
      <c r="CA269" s="453">
        <v>4912.0691575503515</v>
      </c>
      <c r="CB269" s="133">
        <v>8.3436727628678486E-3</v>
      </c>
      <c r="CC269" s="132">
        <v>0</v>
      </c>
      <c r="CD269" s="132">
        <v>6621469.2243778743</v>
      </c>
      <c r="CE269" s="132">
        <v>0</v>
      </c>
      <c r="CF269" s="132">
        <v>6621469.2243778743</v>
      </c>
      <c r="CG269" s="132">
        <f t="shared" si="8"/>
        <v>0</v>
      </c>
      <c r="CH269" s="132">
        <f t="shared" si="9"/>
        <v>0</v>
      </c>
      <c r="CI269" s="132">
        <v>0</v>
      </c>
      <c r="CJ269" s="132">
        <v>0</v>
      </c>
      <c r="CK269" s="132">
        <v>0</v>
      </c>
    </row>
    <row r="270" spans="1:89" ht="15" hidden="1" customHeight="1" x14ac:dyDescent="0.25">
      <c r="A270" s="135">
        <f>VLOOKUP(D270,'DfE No.'!C:E,3,FALSE)</f>
        <v>169</v>
      </c>
      <c r="B270" s="135" t="str">
        <f>VLOOKUP(D270,'Adjusted Factors 19-20'!C:F,4,FALSE)</f>
        <v>Recoupment Academy</v>
      </c>
      <c r="C270" s="135">
        <v>139403</v>
      </c>
      <c r="D270" s="135">
        <v>9354032</v>
      </c>
      <c r="E270" s="134" t="s">
        <v>475</v>
      </c>
      <c r="F270" s="452">
        <v>896</v>
      </c>
      <c r="G270" s="452">
        <v>0</v>
      </c>
      <c r="H270" s="452">
        <v>896</v>
      </c>
      <c r="I270" s="132">
        <v>0</v>
      </c>
      <c r="J270" s="132">
        <v>2018806.2000000002</v>
      </c>
      <c r="K270" s="132">
        <v>1663625.6</v>
      </c>
      <c r="L270" s="132">
        <v>0</v>
      </c>
      <c r="M270" s="132">
        <v>149600.00000000009</v>
      </c>
      <c r="N270" s="132">
        <v>0</v>
      </c>
      <c r="O270" s="132">
        <v>378446.3424947146</v>
      </c>
      <c r="P270" s="132">
        <v>0</v>
      </c>
      <c r="Q270" s="132">
        <v>0</v>
      </c>
      <c r="R270" s="132">
        <v>0</v>
      </c>
      <c r="S270" s="132">
        <v>0</v>
      </c>
      <c r="T270" s="132">
        <v>0</v>
      </c>
      <c r="U270" s="132">
        <v>0</v>
      </c>
      <c r="V270" s="132">
        <v>9569.9999999999891</v>
      </c>
      <c r="W270" s="132">
        <v>54600</v>
      </c>
      <c r="X270" s="132">
        <v>24204.999999999982</v>
      </c>
      <c r="Y270" s="132">
        <v>2799.9999999999991</v>
      </c>
      <c r="Z270" s="132">
        <v>232200.00000000006</v>
      </c>
      <c r="AA270" s="132">
        <v>104489.9999999998</v>
      </c>
      <c r="AB270" s="132">
        <v>0</v>
      </c>
      <c r="AC270" s="132">
        <v>19390</v>
      </c>
      <c r="AD270" s="132">
        <v>0</v>
      </c>
      <c r="AE270" s="132">
        <v>0</v>
      </c>
      <c r="AF270" s="132">
        <v>446708.68278244615</v>
      </c>
      <c r="AG270" s="132">
        <v>0</v>
      </c>
      <c r="AH270" s="132">
        <v>0</v>
      </c>
      <c r="AI270" s="132">
        <v>110000</v>
      </c>
      <c r="AJ270" s="132">
        <v>0</v>
      </c>
      <c r="AK270" s="132">
        <v>0</v>
      </c>
      <c r="AL270" s="132">
        <v>0</v>
      </c>
      <c r="AM270" s="132">
        <v>26955.760999999999</v>
      </c>
      <c r="AN270" s="132">
        <v>0</v>
      </c>
      <c r="AO270" s="132">
        <v>0</v>
      </c>
      <c r="AP270" s="132">
        <v>0</v>
      </c>
      <c r="AQ270" s="132">
        <v>0</v>
      </c>
      <c r="AR270" s="132">
        <v>0</v>
      </c>
      <c r="AS270" s="132">
        <v>0</v>
      </c>
      <c r="AT270" s="132">
        <v>0</v>
      </c>
      <c r="AU270" s="132">
        <v>0</v>
      </c>
      <c r="AV270" s="132">
        <v>3682431.8000000003</v>
      </c>
      <c r="AW270" s="132">
        <v>1422010.0252771606</v>
      </c>
      <c r="AX270" s="132">
        <v>136955.761</v>
      </c>
      <c r="AY270" s="132">
        <v>934663.35402980342</v>
      </c>
      <c r="AZ270" s="453">
        <v>5241397.5862771608</v>
      </c>
      <c r="BA270" s="453">
        <v>5214441.8252771609</v>
      </c>
      <c r="BB270" s="453">
        <v>4800</v>
      </c>
      <c r="BC270" s="453">
        <v>4300800</v>
      </c>
      <c r="BD270" s="453">
        <v>0</v>
      </c>
      <c r="BE270" s="453">
        <v>0</v>
      </c>
      <c r="BF270" s="453">
        <v>5241397.5862771608</v>
      </c>
      <c r="BG270" s="453" t="s">
        <v>13</v>
      </c>
      <c r="BH270" s="453" t="s">
        <v>13</v>
      </c>
      <c r="BI270" s="453" t="s">
        <v>13</v>
      </c>
      <c r="BJ270" s="133" t="s">
        <v>13</v>
      </c>
      <c r="BK270" s="454" t="s">
        <v>13</v>
      </c>
      <c r="BL270" s="453">
        <v>5241397.5862771608</v>
      </c>
      <c r="BM270" s="132">
        <v>0</v>
      </c>
      <c r="BN270" s="132">
        <v>5241397.5862771608</v>
      </c>
      <c r="BO270" s="453">
        <v>4327755.7609999999</v>
      </c>
      <c r="BP270" s="453">
        <v>4190800</v>
      </c>
      <c r="BQ270" s="132">
        <v>5104441.8252771609</v>
      </c>
      <c r="BR270" s="132">
        <v>5696.9216799968317</v>
      </c>
      <c r="BS270" s="132">
        <v>5624.6179386433714</v>
      </c>
      <c r="BT270" s="133">
        <v>1.2854871591669313E-2</v>
      </c>
      <c r="BU270" s="133">
        <v>-1.2615423898531288E-3</v>
      </c>
      <c r="BV270" s="133">
        <v>0</v>
      </c>
      <c r="BW270" s="132">
        <v>-6357.7417848689356</v>
      </c>
      <c r="BX270" s="453">
        <v>5235039.844492292</v>
      </c>
      <c r="BY270" s="453">
        <v>5812.593843183362</v>
      </c>
      <c r="BZ270" s="453" t="s">
        <v>1187</v>
      </c>
      <c r="CA270" s="453">
        <v>5842.6783978708618</v>
      </c>
      <c r="CB270" s="133">
        <v>1.3513208583461722E-2</v>
      </c>
      <c r="CC270" s="132">
        <v>0</v>
      </c>
      <c r="CD270" s="132">
        <v>5235039.844492292</v>
      </c>
      <c r="CE270" s="132">
        <v>0</v>
      </c>
      <c r="CF270" s="132">
        <v>5235039.844492292</v>
      </c>
      <c r="CG270" s="132">
        <f t="shared" si="8"/>
        <v>0</v>
      </c>
      <c r="CH270" s="132">
        <f t="shared" si="9"/>
        <v>0</v>
      </c>
      <c r="CI270" s="132">
        <v>0</v>
      </c>
      <c r="CJ270" s="132">
        <v>0</v>
      </c>
      <c r="CK270" s="132">
        <v>0</v>
      </c>
    </row>
    <row r="271" spans="1:89" ht="15" hidden="1" customHeight="1" x14ac:dyDescent="0.25">
      <c r="A271" s="135">
        <f>VLOOKUP(D271,'DfE No.'!C:E,3,FALSE)</f>
        <v>561</v>
      </c>
      <c r="B271" s="135" t="str">
        <f>VLOOKUP(D271,'Adjusted Factors 19-20'!C:F,4,FALSE)</f>
        <v>Recoupment Academy</v>
      </c>
      <c r="C271" s="135">
        <v>139867</v>
      </c>
      <c r="D271" s="135">
        <v>9354033</v>
      </c>
      <c r="E271" s="134" t="s">
        <v>469</v>
      </c>
      <c r="F271" s="452">
        <v>985</v>
      </c>
      <c r="G271" s="452">
        <v>0</v>
      </c>
      <c r="H271" s="452">
        <v>985</v>
      </c>
      <c r="I271" s="132">
        <v>0</v>
      </c>
      <c r="J271" s="132">
        <v>2380557.6</v>
      </c>
      <c r="K271" s="132">
        <v>1645974.4000000001</v>
      </c>
      <c r="L271" s="132">
        <v>0</v>
      </c>
      <c r="M271" s="132">
        <v>46640.000000000204</v>
      </c>
      <c r="N271" s="132">
        <v>0</v>
      </c>
      <c r="O271" s="132">
        <v>201955.74921956297</v>
      </c>
      <c r="P271" s="132">
        <v>0</v>
      </c>
      <c r="Q271" s="132">
        <v>0</v>
      </c>
      <c r="R271" s="132">
        <v>0</v>
      </c>
      <c r="S271" s="132">
        <v>0</v>
      </c>
      <c r="T271" s="132">
        <v>0</v>
      </c>
      <c r="U271" s="132">
        <v>0</v>
      </c>
      <c r="V271" s="132">
        <v>4350.0000000000045</v>
      </c>
      <c r="W271" s="132">
        <v>0</v>
      </c>
      <c r="X271" s="132">
        <v>54590.000000000233</v>
      </c>
      <c r="Y271" s="132">
        <v>0</v>
      </c>
      <c r="Z271" s="132">
        <v>0</v>
      </c>
      <c r="AA271" s="132">
        <v>0</v>
      </c>
      <c r="AB271" s="132">
        <v>0</v>
      </c>
      <c r="AC271" s="132">
        <v>9694.9999999999945</v>
      </c>
      <c r="AD271" s="132">
        <v>0</v>
      </c>
      <c r="AE271" s="132">
        <v>0</v>
      </c>
      <c r="AF271" s="132">
        <v>450539.46375518024</v>
      </c>
      <c r="AG271" s="132">
        <v>0</v>
      </c>
      <c r="AH271" s="132">
        <v>0</v>
      </c>
      <c r="AI271" s="132">
        <v>110000</v>
      </c>
      <c r="AJ271" s="132">
        <v>0</v>
      </c>
      <c r="AK271" s="132">
        <v>0</v>
      </c>
      <c r="AL271" s="132">
        <v>50000</v>
      </c>
      <c r="AM271" s="132">
        <v>26955.760999999999</v>
      </c>
      <c r="AN271" s="132">
        <v>0</v>
      </c>
      <c r="AO271" s="132">
        <v>0</v>
      </c>
      <c r="AP271" s="132">
        <v>0</v>
      </c>
      <c r="AQ271" s="132">
        <v>0</v>
      </c>
      <c r="AR271" s="132">
        <v>0</v>
      </c>
      <c r="AS271" s="132">
        <v>0</v>
      </c>
      <c r="AT271" s="132">
        <v>0</v>
      </c>
      <c r="AU271" s="132">
        <v>0</v>
      </c>
      <c r="AV271" s="132">
        <v>4026532</v>
      </c>
      <c r="AW271" s="132">
        <v>767770.21297474368</v>
      </c>
      <c r="AX271" s="132">
        <v>186955.761</v>
      </c>
      <c r="AY271" s="132">
        <v>614306.33836496202</v>
      </c>
      <c r="AZ271" s="453">
        <v>4981257.9739747439</v>
      </c>
      <c r="BA271" s="453">
        <v>4904302.2129747439</v>
      </c>
      <c r="BB271" s="453">
        <v>4800</v>
      </c>
      <c r="BC271" s="453">
        <v>4728000</v>
      </c>
      <c r="BD271" s="453">
        <v>0</v>
      </c>
      <c r="BE271" s="453">
        <v>0</v>
      </c>
      <c r="BF271" s="453">
        <v>4981257.9739747439</v>
      </c>
      <c r="BG271" s="453" t="s">
        <v>13</v>
      </c>
      <c r="BH271" s="453" t="s">
        <v>13</v>
      </c>
      <c r="BI271" s="453" t="s">
        <v>13</v>
      </c>
      <c r="BJ271" s="133" t="s">
        <v>13</v>
      </c>
      <c r="BK271" s="454" t="s">
        <v>13</v>
      </c>
      <c r="BL271" s="453">
        <v>4981257.9739747439</v>
      </c>
      <c r="BM271" s="132">
        <v>0</v>
      </c>
      <c r="BN271" s="132">
        <v>4981257.9739747429</v>
      </c>
      <c r="BO271" s="453">
        <v>4804955.7609999999</v>
      </c>
      <c r="BP271" s="453">
        <v>4668000</v>
      </c>
      <c r="BQ271" s="132">
        <v>4844302.2129747439</v>
      </c>
      <c r="BR271" s="132">
        <v>4918.0733126647146</v>
      </c>
      <c r="BS271" s="132">
        <v>4843.5269004123711</v>
      </c>
      <c r="BT271" s="133">
        <v>1.5390935940914618E-2</v>
      </c>
      <c r="BU271" s="133">
        <v>-1.5104248977143202E-3</v>
      </c>
      <c r="BV271" s="133">
        <v>0</v>
      </c>
      <c r="BW271" s="132">
        <v>-7206.0468687849352</v>
      </c>
      <c r="BX271" s="453">
        <v>4974051.9271059586</v>
      </c>
      <c r="BY271" s="453">
        <v>4971.6712346253389</v>
      </c>
      <c r="BZ271" s="453" t="s">
        <v>1187</v>
      </c>
      <c r="CA271" s="453">
        <v>5049.7989107674703</v>
      </c>
      <c r="CB271" s="133">
        <v>1.31775937896077E-2</v>
      </c>
      <c r="CC271" s="132">
        <v>0</v>
      </c>
      <c r="CD271" s="132">
        <v>4974051.9271059586</v>
      </c>
      <c r="CE271" s="132">
        <v>0</v>
      </c>
      <c r="CF271" s="132">
        <v>4974051.9271059586</v>
      </c>
      <c r="CG271" s="132">
        <f t="shared" si="8"/>
        <v>0</v>
      </c>
      <c r="CH271" s="132">
        <f t="shared" si="9"/>
        <v>0</v>
      </c>
      <c r="CI271" s="132">
        <v>0</v>
      </c>
      <c r="CJ271" s="132">
        <v>0</v>
      </c>
      <c r="CK271" s="132">
        <v>0</v>
      </c>
    </row>
    <row r="272" spans="1:89" ht="15" hidden="1" customHeight="1" x14ac:dyDescent="0.25">
      <c r="A272" s="135">
        <f>VLOOKUP(D272,'DfE No.'!C:E,3,FALSE)</f>
        <v>371</v>
      </c>
      <c r="B272" s="135" t="str">
        <f>VLOOKUP(D272,'Adjusted Factors 19-20'!C:F,4,FALSE)</f>
        <v>Recoupment Academy</v>
      </c>
      <c r="C272" s="135">
        <v>140032</v>
      </c>
      <c r="D272" s="135">
        <v>9354034</v>
      </c>
      <c r="E272" s="134" t="s">
        <v>500</v>
      </c>
      <c r="F272" s="452">
        <v>670</v>
      </c>
      <c r="G272" s="452">
        <v>0</v>
      </c>
      <c r="H272" s="452">
        <v>670</v>
      </c>
      <c r="I272" s="132">
        <v>0</v>
      </c>
      <c r="J272" s="132">
        <v>1583148.6</v>
      </c>
      <c r="K272" s="132">
        <v>1160566.4000000001</v>
      </c>
      <c r="L272" s="132">
        <v>0</v>
      </c>
      <c r="M272" s="132">
        <v>58519.999999999949</v>
      </c>
      <c r="N272" s="132">
        <v>0</v>
      </c>
      <c r="O272" s="132">
        <v>199986.9760479042</v>
      </c>
      <c r="P272" s="132">
        <v>0</v>
      </c>
      <c r="Q272" s="132">
        <v>0</v>
      </c>
      <c r="R272" s="132">
        <v>0</v>
      </c>
      <c r="S272" s="132">
        <v>0</v>
      </c>
      <c r="T272" s="132">
        <v>0</v>
      </c>
      <c r="U272" s="132">
        <v>0</v>
      </c>
      <c r="V272" s="132">
        <v>9030.4347826086941</v>
      </c>
      <c r="W272" s="132">
        <v>72082.758620689594</v>
      </c>
      <c r="X272" s="132">
        <v>66733.808095952161</v>
      </c>
      <c r="Y272" s="132">
        <v>61877.06146926526</v>
      </c>
      <c r="Z272" s="132">
        <v>36764.617691154417</v>
      </c>
      <c r="AA272" s="132">
        <v>2440.9295352323829</v>
      </c>
      <c r="AB272" s="132">
        <v>0</v>
      </c>
      <c r="AC272" s="132">
        <v>126034.99999999994</v>
      </c>
      <c r="AD272" s="132">
        <v>0</v>
      </c>
      <c r="AE272" s="132">
        <v>0</v>
      </c>
      <c r="AF272" s="132">
        <v>324085.31792055583</v>
      </c>
      <c r="AG272" s="132">
        <v>0</v>
      </c>
      <c r="AH272" s="132">
        <v>0</v>
      </c>
      <c r="AI272" s="132">
        <v>110000</v>
      </c>
      <c r="AJ272" s="132">
        <v>0</v>
      </c>
      <c r="AK272" s="132">
        <v>0</v>
      </c>
      <c r="AL272" s="132">
        <v>0</v>
      </c>
      <c r="AM272" s="132">
        <v>21564.608800000002</v>
      </c>
      <c r="AN272" s="132">
        <v>0</v>
      </c>
      <c r="AO272" s="132">
        <v>0</v>
      </c>
      <c r="AP272" s="132">
        <v>0</v>
      </c>
      <c r="AQ272" s="132">
        <v>0</v>
      </c>
      <c r="AR272" s="132">
        <v>0</v>
      </c>
      <c r="AS272" s="132">
        <v>0</v>
      </c>
      <c r="AT272" s="132">
        <v>0</v>
      </c>
      <c r="AU272" s="132">
        <v>0</v>
      </c>
      <c r="AV272" s="132">
        <v>2743715</v>
      </c>
      <c r="AW272" s="132">
        <v>957556.90416336234</v>
      </c>
      <c r="AX272" s="132">
        <v>131564.60879999999</v>
      </c>
      <c r="AY272" s="132">
        <v>587802.61104195914</v>
      </c>
      <c r="AZ272" s="453">
        <v>3832836.5129633625</v>
      </c>
      <c r="BA272" s="453">
        <v>3811271.9041633625</v>
      </c>
      <c r="BB272" s="453">
        <v>4800</v>
      </c>
      <c r="BC272" s="453">
        <v>3216000</v>
      </c>
      <c r="BD272" s="453">
        <v>0</v>
      </c>
      <c r="BE272" s="453">
        <v>0</v>
      </c>
      <c r="BF272" s="453">
        <v>3832836.5129633625</v>
      </c>
      <c r="BG272" s="453" t="s">
        <v>13</v>
      </c>
      <c r="BH272" s="453" t="s">
        <v>13</v>
      </c>
      <c r="BI272" s="453" t="s">
        <v>13</v>
      </c>
      <c r="BJ272" s="133" t="s">
        <v>13</v>
      </c>
      <c r="BK272" s="454" t="s">
        <v>13</v>
      </c>
      <c r="BL272" s="453">
        <v>3832836.5129633625</v>
      </c>
      <c r="BM272" s="132">
        <v>0</v>
      </c>
      <c r="BN272" s="132">
        <v>3832836.512963363</v>
      </c>
      <c r="BO272" s="453">
        <v>3237564.6088</v>
      </c>
      <c r="BP272" s="453">
        <v>3106000</v>
      </c>
      <c r="BQ272" s="132">
        <v>3701271.9041633625</v>
      </c>
      <c r="BR272" s="132">
        <v>5524.2864241244215</v>
      </c>
      <c r="BS272" s="132">
        <v>5433.7068820241693</v>
      </c>
      <c r="BT272" s="133">
        <v>1.6669935288542728E-2</v>
      </c>
      <c r="BU272" s="133">
        <v>-1.6359424403923043E-3</v>
      </c>
      <c r="BV272" s="133">
        <v>0</v>
      </c>
      <c r="BW272" s="132">
        <v>-5955.7852369599022</v>
      </c>
      <c r="BX272" s="453">
        <v>3826880.7277264027</v>
      </c>
      <c r="BY272" s="453">
        <v>5679.5762969050784</v>
      </c>
      <c r="BZ272" s="453" t="s">
        <v>1187</v>
      </c>
      <c r="CA272" s="453">
        <v>5711.762280188661</v>
      </c>
      <c r="CB272" s="133">
        <v>1.4208483882119927E-2</v>
      </c>
      <c r="CC272" s="132">
        <v>0</v>
      </c>
      <c r="CD272" s="132">
        <v>3826880.7277264027</v>
      </c>
      <c r="CE272" s="132">
        <v>0</v>
      </c>
      <c r="CF272" s="132">
        <v>3826880.7277264027</v>
      </c>
      <c r="CG272" s="132">
        <f t="shared" si="8"/>
        <v>0</v>
      </c>
      <c r="CH272" s="132">
        <f t="shared" si="9"/>
        <v>0</v>
      </c>
      <c r="CI272" s="132">
        <v>0</v>
      </c>
      <c r="CJ272" s="132">
        <v>0</v>
      </c>
      <c r="CK272" s="132">
        <v>0</v>
      </c>
    </row>
    <row r="273" spans="1:89" ht="15" hidden="1" customHeight="1" x14ac:dyDescent="0.25">
      <c r="A273" s="135">
        <f>VLOOKUP(D273,'DfE No.'!C:E,3,FALSE)</f>
        <v>994</v>
      </c>
      <c r="B273" s="135" t="str">
        <f>VLOOKUP(D273,'Adjusted Factors 19-20'!C:F,4,FALSE)</f>
        <v>Recoupment Academy</v>
      </c>
      <c r="C273" s="135">
        <v>140047</v>
      </c>
      <c r="D273" s="135">
        <v>9354035</v>
      </c>
      <c r="E273" s="134" t="s">
        <v>436</v>
      </c>
      <c r="F273" s="452">
        <v>262</v>
      </c>
      <c r="G273" s="452">
        <v>0</v>
      </c>
      <c r="H273" s="452">
        <v>262</v>
      </c>
      <c r="I273" s="132">
        <v>0</v>
      </c>
      <c r="J273" s="132">
        <v>684604.8</v>
      </c>
      <c r="K273" s="132">
        <v>379500.79999999999</v>
      </c>
      <c r="L273" s="132">
        <v>0</v>
      </c>
      <c r="M273" s="132">
        <v>16719.999999999967</v>
      </c>
      <c r="N273" s="132">
        <v>0</v>
      </c>
      <c r="O273" s="132">
        <v>54845.333333333328</v>
      </c>
      <c r="P273" s="132">
        <v>0</v>
      </c>
      <c r="Q273" s="132">
        <v>0</v>
      </c>
      <c r="R273" s="132">
        <v>0</v>
      </c>
      <c r="S273" s="132">
        <v>0</v>
      </c>
      <c r="T273" s="132">
        <v>0</v>
      </c>
      <c r="U273" s="132">
        <v>0</v>
      </c>
      <c r="V273" s="132">
        <v>289.99999999999994</v>
      </c>
      <c r="W273" s="132">
        <v>1560.0000000000018</v>
      </c>
      <c r="X273" s="132">
        <v>4120.0000000000045</v>
      </c>
      <c r="Y273" s="132">
        <v>0</v>
      </c>
      <c r="Z273" s="132">
        <v>599.99999999999989</v>
      </c>
      <c r="AA273" s="132">
        <v>0</v>
      </c>
      <c r="AB273" s="132">
        <v>0</v>
      </c>
      <c r="AC273" s="132">
        <v>2769.9999999999995</v>
      </c>
      <c r="AD273" s="132">
        <v>0</v>
      </c>
      <c r="AE273" s="132">
        <v>0</v>
      </c>
      <c r="AF273" s="132">
        <v>134365.95861324534</v>
      </c>
      <c r="AG273" s="132">
        <v>0</v>
      </c>
      <c r="AH273" s="132">
        <v>0</v>
      </c>
      <c r="AI273" s="132">
        <v>110000</v>
      </c>
      <c r="AJ273" s="132">
        <v>65000</v>
      </c>
      <c r="AK273" s="132">
        <v>0</v>
      </c>
      <c r="AL273" s="132">
        <v>0</v>
      </c>
      <c r="AM273" s="132">
        <v>15719.995200000001</v>
      </c>
      <c r="AN273" s="132">
        <v>0</v>
      </c>
      <c r="AO273" s="132">
        <v>0</v>
      </c>
      <c r="AP273" s="132">
        <v>0</v>
      </c>
      <c r="AQ273" s="132">
        <v>0</v>
      </c>
      <c r="AR273" s="132">
        <v>0</v>
      </c>
      <c r="AS273" s="132">
        <v>0</v>
      </c>
      <c r="AT273" s="132">
        <v>0</v>
      </c>
      <c r="AU273" s="132">
        <v>0</v>
      </c>
      <c r="AV273" s="132">
        <v>1064105.6000000001</v>
      </c>
      <c r="AW273" s="132">
        <v>215271.29194657865</v>
      </c>
      <c r="AX273" s="132">
        <v>190719.9952</v>
      </c>
      <c r="AY273" s="132">
        <v>183432.625279912</v>
      </c>
      <c r="AZ273" s="453">
        <v>1470096.8871465789</v>
      </c>
      <c r="BA273" s="453">
        <v>1454376.8919465789</v>
      </c>
      <c r="BB273" s="453">
        <v>4800</v>
      </c>
      <c r="BC273" s="453">
        <v>1257600</v>
      </c>
      <c r="BD273" s="453">
        <v>0</v>
      </c>
      <c r="BE273" s="453">
        <v>0</v>
      </c>
      <c r="BF273" s="453">
        <v>1470096.8871465789</v>
      </c>
      <c r="BG273" s="453" t="s">
        <v>13</v>
      </c>
      <c r="BH273" s="453" t="s">
        <v>13</v>
      </c>
      <c r="BI273" s="453" t="s">
        <v>13</v>
      </c>
      <c r="BJ273" s="133" t="s">
        <v>13</v>
      </c>
      <c r="BK273" s="454" t="s">
        <v>13</v>
      </c>
      <c r="BL273" s="453">
        <v>1470096.8871465789</v>
      </c>
      <c r="BM273" s="132">
        <v>0</v>
      </c>
      <c r="BN273" s="132">
        <v>1470096.8871465786</v>
      </c>
      <c r="BO273" s="453">
        <v>1273319.9952</v>
      </c>
      <c r="BP273" s="453">
        <v>1082600</v>
      </c>
      <c r="BQ273" s="132">
        <v>1279376.8919465789</v>
      </c>
      <c r="BR273" s="132">
        <v>4883.1179081930495</v>
      </c>
      <c r="BS273" s="132">
        <v>4689.9697345132736</v>
      </c>
      <c r="BT273" s="133">
        <v>4.1183245226170083E-2</v>
      </c>
      <c r="BU273" s="133">
        <v>-4.041612491734221E-3</v>
      </c>
      <c r="BV273" s="133">
        <v>0</v>
      </c>
      <c r="BW273" s="132">
        <v>-4966.2205493944393</v>
      </c>
      <c r="BX273" s="453">
        <v>1465130.6665971845</v>
      </c>
      <c r="BY273" s="453">
        <v>5532.1017992258949</v>
      </c>
      <c r="BZ273" s="453" t="s">
        <v>1187</v>
      </c>
      <c r="CA273" s="453">
        <v>5592.1017809052846</v>
      </c>
      <c r="CB273" s="133">
        <v>1.0797475097066078E-2</v>
      </c>
      <c r="CC273" s="132">
        <v>0</v>
      </c>
      <c r="CD273" s="132">
        <v>1465130.6665971845</v>
      </c>
      <c r="CE273" s="132">
        <v>0</v>
      </c>
      <c r="CF273" s="132">
        <v>1465130.6665971845</v>
      </c>
      <c r="CG273" s="132">
        <f t="shared" si="8"/>
        <v>0</v>
      </c>
      <c r="CH273" s="132">
        <f t="shared" si="9"/>
        <v>0</v>
      </c>
      <c r="CI273" s="132">
        <v>0</v>
      </c>
      <c r="CJ273" s="132">
        <v>0</v>
      </c>
      <c r="CK273" s="132">
        <v>0</v>
      </c>
    </row>
    <row r="274" spans="1:89" ht="15" hidden="1" customHeight="1" x14ac:dyDescent="0.25">
      <c r="A274" s="135">
        <f>VLOOKUP(D274,'DfE No.'!C:E,3,FALSE)</f>
        <v>166</v>
      </c>
      <c r="B274" s="135" t="str">
        <f>VLOOKUP(D274,'Adjusted Factors 19-20'!C:F,4,FALSE)</f>
        <v>Recoupment Academy</v>
      </c>
      <c r="C274" s="135">
        <v>136271</v>
      </c>
      <c r="D274" s="135">
        <v>9354036</v>
      </c>
      <c r="E274" s="134" t="s">
        <v>499</v>
      </c>
      <c r="F274" s="452">
        <v>799</v>
      </c>
      <c r="G274" s="452">
        <v>0</v>
      </c>
      <c r="H274" s="452">
        <v>799</v>
      </c>
      <c r="I274" s="132">
        <v>0</v>
      </c>
      <c r="J274" s="132">
        <v>1886553</v>
      </c>
      <c r="K274" s="132">
        <v>1385619.2</v>
      </c>
      <c r="L274" s="132">
        <v>0</v>
      </c>
      <c r="M274" s="132">
        <v>20239.999999999985</v>
      </c>
      <c r="N274" s="132">
        <v>0</v>
      </c>
      <c r="O274" s="132">
        <v>84051.567635903921</v>
      </c>
      <c r="P274" s="132">
        <v>0</v>
      </c>
      <c r="Q274" s="132">
        <v>0</v>
      </c>
      <c r="R274" s="132">
        <v>0</v>
      </c>
      <c r="S274" s="132">
        <v>0</v>
      </c>
      <c r="T274" s="132">
        <v>0</v>
      </c>
      <c r="U274" s="132">
        <v>0</v>
      </c>
      <c r="V274" s="132">
        <v>289.99999999999955</v>
      </c>
      <c r="W274" s="132">
        <v>389.99999999999937</v>
      </c>
      <c r="X274" s="132">
        <v>1545.0000000000018</v>
      </c>
      <c r="Y274" s="132">
        <v>0</v>
      </c>
      <c r="Z274" s="132">
        <v>0</v>
      </c>
      <c r="AA274" s="132">
        <v>0</v>
      </c>
      <c r="AB274" s="132">
        <v>0</v>
      </c>
      <c r="AC274" s="132">
        <v>2769.9999999999959</v>
      </c>
      <c r="AD274" s="132">
        <v>0</v>
      </c>
      <c r="AE274" s="132">
        <v>0</v>
      </c>
      <c r="AF274" s="132">
        <v>231932.71053759204</v>
      </c>
      <c r="AG274" s="132">
        <v>0</v>
      </c>
      <c r="AH274" s="132">
        <v>0</v>
      </c>
      <c r="AI274" s="132">
        <v>110000</v>
      </c>
      <c r="AJ274" s="132">
        <v>0</v>
      </c>
      <c r="AK274" s="132">
        <v>0</v>
      </c>
      <c r="AL274" s="132">
        <v>0</v>
      </c>
      <c r="AM274" s="132">
        <v>24889.992399999999</v>
      </c>
      <c r="AN274" s="132">
        <v>0</v>
      </c>
      <c r="AO274" s="132">
        <v>0</v>
      </c>
      <c r="AP274" s="132">
        <v>0</v>
      </c>
      <c r="AQ274" s="132">
        <v>0</v>
      </c>
      <c r="AR274" s="132">
        <v>0</v>
      </c>
      <c r="AS274" s="132">
        <v>0</v>
      </c>
      <c r="AT274" s="132">
        <v>0</v>
      </c>
      <c r="AU274" s="132">
        <v>0</v>
      </c>
      <c r="AV274" s="132">
        <v>3272172.2</v>
      </c>
      <c r="AW274" s="132">
        <v>341219.27817349596</v>
      </c>
      <c r="AX274" s="132">
        <v>134889.99239999999</v>
      </c>
      <c r="AY274" s="132">
        <v>295189.99435554398</v>
      </c>
      <c r="AZ274" s="453">
        <v>3748281.4705734961</v>
      </c>
      <c r="BA274" s="453">
        <v>3723391.4781734962</v>
      </c>
      <c r="BB274" s="453">
        <v>4800</v>
      </c>
      <c r="BC274" s="453">
        <v>3835200</v>
      </c>
      <c r="BD274" s="453">
        <v>0</v>
      </c>
      <c r="BE274" s="453">
        <v>111808.5218265038</v>
      </c>
      <c r="BF274" s="453">
        <v>3860089.9923999999</v>
      </c>
      <c r="BG274" s="453" t="s">
        <v>13</v>
      </c>
      <c r="BH274" s="453" t="s">
        <v>13</v>
      </c>
      <c r="BI274" s="453" t="s">
        <v>13</v>
      </c>
      <c r="BJ274" s="133" t="s">
        <v>13</v>
      </c>
      <c r="BK274" s="454" t="s">
        <v>13</v>
      </c>
      <c r="BL274" s="453">
        <v>3860089.9923999999</v>
      </c>
      <c r="BM274" s="132">
        <v>0</v>
      </c>
      <c r="BN274" s="132">
        <v>3860089.9923999999</v>
      </c>
      <c r="BO274" s="453">
        <v>3860089.9923999999</v>
      </c>
      <c r="BP274" s="453">
        <v>3725200</v>
      </c>
      <c r="BQ274" s="132">
        <v>3725200</v>
      </c>
      <c r="BR274" s="132">
        <v>4662.3279098873591</v>
      </c>
      <c r="BS274" s="132">
        <v>4460.9355246523392</v>
      </c>
      <c r="BT274" s="133">
        <v>4.5145773598849609E-2</v>
      </c>
      <c r="BU274" s="133">
        <v>-4.430484327402384E-3</v>
      </c>
      <c r="BV274" s="133">
        <v>0</v>
      </c>
      <c r="BW274" s="132">
        <v>0</v>
      </c>
      <c r="BX274" s="453">
        <v>3860089.9923999999</v>
      </c>
      <c r="BY274" s="453">
        <v>4800</v>
      </c>
      <c r="BZ274" s="453" t="s">
        <v>1187</v>
      </c>
      <c r="CA274" s="453">
        <v>4831.1514297872336</v>
      </c>
      <c r="CB274" s="133">
        <v>4.326742085983537E-2</v>
      </c>
      <c r="CC274" s="132">
        <v>0</v>
      </c>
      <c r="CD274" s="132">
        <v>3860089.9923999999</v>
      </c>
      <c r="CE274" s="132">
        <v>0</v>
      </c>
      <c r="CF274" s="132">
        <v>3860089.9923999999</v>
      </c>
      <c r="CG274" s="132">
        <f t="shared" si="8"/>
        <v>0</v>
      </c>
      <c r="CH274" s="132">
        <f t="shared" si="9"/>
        <v>0</v>
      </c>
      <c r="CI274" s="132">
        <v>111808.5218265038</v>
      </c>
      <c r="CJ274" s="132">
        <v>0</v>
      </c>
      <c r="CK274" s="132">
        <v>0</v>
      </c>
    </row>
    <row r="275" spans="1:89" ht="15" hidden="1" customHeight="1" x14ac:dyDescent="0.25">
      <c r="A275" s="135">
        <f>VLOOKUP(D275,'DfE No.'!C:E,3,FALSE)</f>
        <v>165</v>
      </c>
      <c r="B275" s="135" t="str">
        <f>VLOOKUP(D275,'Adjusted Factors 19-20'!C:F,4,FALSE)</f>
        <v>Recoupment Academy</v>
      </c>
      <c r="C275" s="135">
        <v>136782</v>
      </c>
      <c r="D275" s="135">
        <v>9354040</v>
      </c>
      <c r="E275" s="134" t="s">
        <v>225</v>
      </c>
      <c r="F275" s="452">
        <v>859</v>
      </c>
      <c r="G275" s="452">
        <v>0</v>
      </c>
      <c r="H275" s="452">
        <v>859</v>
      </c>
      <c r="I275" s="132">
        <v>0</v>
      </c>
      <c r="J275" s="132">
        <v>2046034.8</v>
      </c>
      <c r="K275" s="132">
        <v>1469462.4000000001</v>
      </c>
      <c r="L275" s="132">
        <v>0</v>
      </c>
      <c r="M275" s="132">
        <v>24200.000000000004</v>
      </c>
      <c r="N275" s="132">
        <v>0</v>
      </c>
      <c r="O275" s="132">
        <v>96330.714285714275</v>
      </c>
      <c r="P275" s="132">
        <v>0</v>
      </c>
      <c r="Q275" s="132">
        <v>0</v>
      </c>
      <c r="R275" s="132">
        <v>0</v>
      </c>
      <c r="S275" s="132">
        <v>0</v>
      </c>
      <c r="T275" s="132">
        <v>0</v>
      </c>
      <c r="U275" s="132">
        <v>0</v>
      </c>
      <c r="V275" s="132">
        <v>2899.9999999999914</v>
      </c>
      <c r="W275" s="132">
        <v>780.00000000000102</v>
      </c>
      <c r="X275" s="132">
        <v>0</v>
      </c>
      <c r="Y275" s="132">
        <v>0</v>
      </c>
      <c r="Z275" s="132">
        <v>0</v>
      </c>
      <c r="AA275" s="132">
        <v>0</v>
      </c>
      <c r="AB275" s="132">
        <v>0</v>
      </c>
      <c r="AC275" s="132">
        <v>9706.2995337995344</v>
      </c>
      <c r="AD275" s="132">
        <v>0</v>
      </c>
      <c r="AE275" s="132">
        <v>0</v>
      </c>
      <c r="AF275" s="132">
        <v>212300.59163715708</v>
      </c>
      <c r="AG275" s="132">
        <v>0</v>
      </c>
      <c r="AH275" s="132">
        <v>0</v>
      </c>
      <c r="AI275" s="132">
        <v>110000</v>
      </c>
      <c r="AJ275" s="132">
        <v>0</v>
      </c>
      <c r="AK275" s="132">
        <v>0</v>
      </c>
      <c r="AL275" s="132">
        <v>0</v>
      </c>
      <c r="AM275" s="132">
        <v>28215.376</v>
      </c>
      <c r="AN275" s="132">
        <v>0</v>
      </c>
      <c r="AO275" s="132">
        <v>0</v>
      </c>
      <c r="AP275" s="132">
        <v>0</v>
      </c>
      <c r="AQ275" s="132">
        <v>0</v>
      </c>
      <c r="AR275" s="132">
        <v>0</v>
      </c>
      <c r="AS275" s="132">
        <v>0</v>
      </c>
      <c r="AT275" s="132">
        <v>0</v>
      </c>
      <c r="AU275" s="132">
        <v>0</v>
      </c>
      <c r="AV275" s="132">
        <v>3515497.2</v>
      </c>
      <c r="AW275" s="132">
        <v>346217.60545667086</v>
      </c>
      <c r="AX275" s="132">
        <v>138215.37599999999</v>
      </c>
      <c r="AY275" s="132">
        <v>284404.94878001418</v>
      </c>
      <c r="AZ275" s="453">
        <v>3999930.1814566711</v>
      </c>
      <c r="BA275" s="453">
        <v>3971714.8054566709</v>
      </c>
      <c r="BB275" s="453">
        <v>4800</v>
      </c>
      <c r="BC275" s="453">
        <v>4123200</v>
      </c>
      <c r="BD275" s="453">
        <v>0</v>
      </c>
      <c r="BE275" s="453">
        <v>151485.19454332907</v>
      </c>
      <c r="BF275" s="453">
        <v>4151415.3760000002</v>
      </c>
      <c r="BG275" s="453" t="s">
        <v>13</v>
      </c>
      <c r="BH275" s="453" t="s">
        <v>13</v>
      </c>
      <c r="BI275" s="453" t="s">
        <v>13</v>
      </c>
      <c r="BJ275" s="133" t="s">
        <v>13</v>
      </c>
      <c r="BK275" s="454" t="s">
        <v>13</v>
      </c>
      <c r="BL275" s="453">
        <v>4151415.3760000002</v>
      </c>
      <c r="BM275" s="132">
        <v>0</v>
      </c>
      <c r="BN275" s="132">
        <v>4151415.3760000002</v>
      </c>
      <c r="BO275" s="453">
        <v>4151415.3760000002</v>
      </c>
      <c r="BP275" s="453">
        <v>4013200</v>
      </c>
      <c r="BQ275" s="132">
        <v>4013200</v>
      </c>
      <c r="BR275" s="132">
        <v>4671.9441210710129</v>
      </c>
      <c r="BS275" s="132">
        <v>4471.3450292397665</v>
      </c>
      <c r="BT275" s="133">
        <v>4.4863254908636054E-2</v>
      </c>
      <c r="BU275" s="133">
        <v>-4.4027587059452889E-3</v>
      </c>
      <c r="BV275" s="133">
        <v>0</v>
      </c>
      <c r="BW275" s="132">
        <v>0</v>
      </c>
      <c r="BX275" s="453">
        <v>4151415.3760000002</v>
      </c>
      <c r="BY275" s="453">
        <v>4800</v>
      </c>
      <c r="BZ275" s="453" t="s">
        <v>1187</v>
      </c>
      <c r="CA275" s="453">
        <v>4832.8467706635629</v>
      </c>
      <c r="CB275" s="133">
        <v>4.3295370033425762E-2</v>
      </c>
      <c r="CC275" s="132">
        <v>0</v>
      </c>
      <c r="CD275" s="132">
        <v>4151415.3760000002</v>
      </c>
      <c r="CE275" s="132">
        <v>0</v>
      </c>
      <c r="CF275" s="132">
        <v>4151415.3760000002</v>
      </c>
      <c r="CG275" s="132">
        <f t="shared" si="8"/>
        <v>0</v>
      </c>
      <c r="CH275" s="132">
        <f t="shared" si="9"/>
        <v>0</v>
      </c>
      <c r="CI275" s="132">
        <v>151485.19454332907</v>
      </c>
      <c r="CJ275" s="132">
        <v>0</v>
      </c>
      <c r="CK275" s="132">
        <v>0</v>
      </c>
    </row>
    <row r="276" spans="1:89" ht="15" hidden="1" customHeight="1" x14ac:dyDescent="0.25">
      <c r="A276" s="135">
        <f>VLOOKUP(D276,'DfE No.'!C:E,3,FALSE)</f>
        <v>557</v>
      </c>
      <c r="B276" s="135" t="str">
        <f>VLOOKUP(D276,'Adjusted Factors 19-20'!C:F,4,FALSE)</f>
        <v>Recoupment Academy</v>
      </c>
      <c r="C276" s="135">
        <v>140669</v>
      </c>
      <c r="D276" s="135">
        <v>9354041</v>
      </c>
      <c r="E276" s="134" t="s">
        <v>498</v>
      </c>
      <c r="F276" s="452">
        <v>701</v>
      </c>
      <c r="G276" s="452">
        <v>0</v>
      </c>
      <c r="H276" s="452">
        <v>701</v>
      </c>
      <c r="I276" s="132">
        <v>0</v>
      </c>
      <c r="J276" s="132">
        <v>1684283.4000000001</v>
      </c>
      <c r="K276" s="132">
        <v>1182630.4000000001</v>
      </c>
      <c r="L276" s="132">
        <v>0</v>
      </c>
      <c r="M276" s="132">
        <v>29480</v>
      </c>
      <c r="N276" s="132">
        <v>0</v>
      </c>
      <c r="O276" s="132">
        <v>128075.96308186195</v>
      </c>
      <c r="P276" s="132">
        <v>0</v>
      </c>
      <c r="Q276" s="132">
        <v>0</v>
      </c>
      <c r="R276" s="132">
        <v>0</v>
      </c>
      <c r="S276" s="132">
        <v>0</v>
      </c>
      <c r="T276" s="132">
        <v>0</v>
      </c>
      <c r="U276" s="132">
        <v>0</v>
      </c>
      <c r="V276" s="132">
        <v>21812.231759656694</v>
      </c>
      <c r="W276" s="132">
        <v>0</v>
      </c>
      <c r="X276" s="132">
        <v>1032.9470672389136</v>
      </c>
      <c r="Y276" s="132">
        <v>0</v>
      </c>
      <c r="Z276" s="132">
        <v>0</v>
      </c>
      <c r="AA276" s="132">
        <v>0</v>
      </c>
      <c r="AB276" s="132">
        <v>0</v>
      </c>
      <c r="AC276" s="132">
        <v>37717.834532374145</v>
      </c>
      <c r="AD276" s="132">
        <v>0</v>
      </c>
      <c r="AE276" s="132">
        <v>0</v>
      </c>
      <c r="AF276" s="132">
        <v>310801.10938996368</v>
      </c>
      <c r="AG276" s="132">
        <v>0</v>
      </c>
      <c r="AH276" s="132">
        <v>0</v>
      </c>
      <c r="AI276" s="132">
        <v>110000</v>
      </c>
      <c r="AJ276" s="132">
        <v>0</v>
      </c>
      <c r="AK276" s="132">
        <v>0</v>
      </c>
      <c r="AL276" s="132">
        <v>0</v>
      </c>
      <c r="AM276" s="132">
        <v>20859.224399999999</v>
      </c>
      <c r="AN276" s="132">
        <v>0</v>
      </c>
      <c r="AO276" s="132">
        <v>0</v>
      </c>
      <c r="AP276" s="132">
        <v>0</v>
      </c>
      <c r="AQ276" s="132">
        <v>0</v>
      </c>
      <c r="AR276" s="132">
        <v>0</v>
      </c>
      <c r="AS276" s="132">
        <v>0</v>
      </c>
      <c r="AT276" s="132">
        <v>0</v>
      </c>
      <c r="AU276" s="132">
        <v>0</v>
      </c>
      <c r="AV276" s="132">
        <v>2866913.8000000003</v>
      </c>
      <c r="AW276" s="132">
        <v>528920.08583109535</v>
      </c>
      <c r="AX276" s="132">
        <v>130859.22440000001</v>
      </c>
      <c r="AY276" s="132">
        <v>411000.68034434249</v>
      </c>
      <c r="AZ276" s="453">
        <v>3526693.1102310959</v>
      </c>
      <c r="BA276" s="453">
        <v>3505833.8858310957</v>
      </c>
      <c r="BB276" s="453">
        <v>4800</v>
      </c>
      <c r="BC276" s="453">
        <v>3364800</v>
      </c>
      <c r="BD276" s="453">
        <v>0</v>
      </c>
      <c r="BE276" s="453">
        <v>0</v>
      </c>
      <c r="BF276" s="453">
        <v>3526693.1102310959</v>
      </c>
      <c r="BG276" s="453" t="s">
        <v>13</v>
      </c>
      <c r="BH276" s="453" t="s">
        <v>13</v>
      </c>
      <c r="BI276" s="453" t="s">
        <v>13</v>
      </c>
      <c r="BJ276" s="133" t="s">
        <v>13</v>
      </c>
      <c r="BK276" s="454" t="s">
        <v>13</v>
      </c>
      <c r="BL276" s="453">
        <v>3526693.1102310959</v>
      </c>
      <c r="BM276" s="132">
        <v>0</v>
      </c>
      <c r="BN276" s="132">
        <v>3526693.1102310955</v>
      </c>
      <c r="BO276" s="453">
        <v>3385659.2244000002</v>
      </c>
      <c r="BP276" s="453">
        <v>3254800</v>
      </c>
      <c r="BQ276" s="132">
        <v>3395833.8858310957</v>
      </c>
      <c r="BR276" s="132">
        <v>4844.270878503703</v>
      </c>
      <c r="BS276" s="132">
        <v>4839.190199839486</v>
      </c>
      <c r="BT276" s="133">
        <v>1.0499026602396203E-3</v>
      </c>
      <c r="BU276" s="133">
        <v>-1.0303461233873368E-4</v>
      </c>
      <c r="BV276" s="133">
        <v>0</v>
      </c>
      <c r="BW276" s="132">
        <v>-349.52146447797628</v>
      </c>
      <c r="BX276" s="453">
        <v>3526343.5887666182</v>
      </c>
      <c r="BY276" s="453">
        <v>5000.6909620065881</v>
      </c>
      <c r="BZ276" s="453" t="s">
        <v>1187</v>
      </c>
      <c r="CA276" s="453">
        <v>5030.4473448881854</v>
      </c>
      <c r="CB276" s="133">
        <v>-3.579074994314646E-3</v>
      </c>
      <c r="CC276" s="132">
        <v>0</v>
      </c>
      <c r="CD276" s="132">
        <v>3526343.5887666182</v>
      </c>
      <c r="CE276" s="132">
        <v>0</v>
      </c>
      <c r="CF276" s="132">
        <v>3526343.5887666182</v>
      </c>
      <c r="CG276" s="132">
        <f t="shared" si="8"/>
        <v>0</v>
      </c>
      <c r="CH276" s="132">
        <f t="shared" si="9"/>
        <v>0</v>
      </c>
      <c r="CI276" s="132">
        <v>0</v>
      </c>
      <c r="CJ276" s="132">
        <v>0</v>
      </c>
      <c r="CK276" s="132">
        <v>0</v>
      </c>
    </row>
    <row r="277" spans="1:89" ht="15" hidden="1" customHeight="1" x14ac:dyDescent="0.25">
      <c r="A277" s="135">
        <f>VLOOKUP(D277,'DfE No.'!C:E,3,FALSE)</f>
        <v>599</v>
      </c>
      <c r="B277" s="135" t="str">
        <f>VLOOKUP(D277,'Adjusted Factors 19-20'!C:F,4,FALSE)</f>
        <v>Recoupment Academy</v>
      </c>
      <c r="C277" s="135">
        <v>140969</v>
      </c>
      <c r="D277" s="135">
        <v>9354042</v>
      </c>
      <c r="E277" s="134" t="s">
        <v>465</v>
      </c>
      <c r="F277" s="452">
        <v>592</v>
      </c>
      <c r="G277" s="452">
        <v>0</v>
      </c>
      <c r="H277" s="452">
        <v>592</v>
      </c>
      <c r="I277" s="132">
        <v>0</v>
      </c>
      <c r="J277" s="132">
        <v>1727071.2000000002</v>
      </c>
      <c r="K277" s="132">
        <v>653094.40000000002</v>
      </c>
      <c r="L277" s="132">
        <v>0</v>
      </c>
      <c r="M277" s="132">
        <v>18919.999999999989</v>
      </c>
      <c r="N277" s="132">
        <v>0</v>
      </c>
      <c r="O277" s="132">
        <v>92944</v>
      </c>
      <c r="P277" s="132">
        <v>0</v>
      </c>
      <c r="Q277" s="132">
        <v>0</v>
      </c>
      <c r="R277" s="132">
        <v>0</v>
      </c>
      <c r="S277" s="132">
        <v>0</v>
      </c>
      <c r="T277" s="132">
        <v>0</v>
      </c>
      <c r="U277" s="132">
        <v>0</v>
      </c>
      <c r="V277" s="132">
        <v>6390.7952622673374</v>
      </c>
      <c r="W277" s="132">
        <v>0</v>
      </c>
      <c r="X277" s="132">
        <v>515.87140439932466</v>
      </c>
      <c r="Y277" s="132">
        <v>0</v>
      </c>
      <c r="Z277" s="132">
        <v>0</v>
      </c>
      <c r="AA277" s="132">
        <v>0</v>
      </c>
      <c r="AB277" s="132">
        <v>0</v>
      </c>
      <c r="AC277" s="132">
        <v>12486.091370558388</v>
      </c>
      <c r="AD277" s="132">
        <v>0</v>
      </c>
      <c r="AE277" s="132">
        <v>0</v>
      </c>
      <c r="AF277" s="132">
        <v>267066.58209463541</v>
      </c>
      <c r="AG277" s="132">
        <v>0</v>
      </c>
      <c r="AH277" s="132">
        <v>0</v>
      </c>
      <c r="AI277" s="132">
        <v>110000</v>
      </c>
      <c r="AJ277" s="132">
        <v>0</v>
      </c>
      <c r="AK277" s="132">
        <v>0</v>
      </c>
      <c r="AL277" s="132">
        <v>0</v>
      </c>
      <c r="AM277" s="132">
        <v>28299.915840000001</v>
      </c>
      <c r="AN277" s="132">
        <v>0</v>
      </c>
      <c r="AO277" s="132">
        <v>0</v>
      </c>
      <c r="AP277" s="132">
        <v>0</v>
      </c>
      <c r="AQ277" s="132">
        <v>0</v>
      </c>
      <c r="AR277" s="132">
        <v>0</v>
      </c>
      <c r="AS277" s="132">
        <v>0</v>
      </c>
      <c r="AT277" s="132">
        <v>0</v>
      </c>
      <c r="AU277" s="132">
        <v>0</v>
      </c>
      <c r="AV277" s="132">
        <v>2380165.6</v>
      </c>
      <c r="AW277" s="132">
        <v>398323.34013186046</v>
      </c>
      <c r="AX277" s="132">
        <v>138299.91584</v>
      </c>
      <c r="AY277" s="132">
        <v>336450.91542796872</v>
      </c>
      <c r="AZ277" s="453">
        <v>2916788.8559718607</v>
      </c>
      <c r="BA277" s="453">
        <v>2888488.9401318608</v>
      </c>
      <c r="BB277" s="453">
        <v>4800</v>
      </c>
      <c r="BC277" s="453">
        <v>2841600</v>
      </c>
      <c r="BD277" s="453">
        <v>0</v>
      </c>
      <c r="BE277" s="453">
        <v>0</v>
      </c>
      <c r="BF277" s="453">
        <v>2916788.8559718607</v>
      </c>
      <c r="BG277" s="453" t="s">
        <v>13</v>
      </c>
      <c r="BH277" s="453" t="s">
        <v>13</v>
      </c>
      <c r="BI277" s="453" t="s">
        <v>13</v>
      </c>
      <c r="BJ277" s="133" t="s">
        <v>13</v>
      </c>
      <c r="BK277" s="454" t="s">
        <v>13</v>
      </c>
      <c r="BL277" s="453">
        <v>2916788.8559718607</v>
      </c>
      <c r="BM277" s="132">
        <v>0</v>
      </c>
      <c r="BN277" s="132">
        <v>2916788.8559718602</v>
      </c>
      <c r="BO277" s="453">
        <v>2869899.9158399999</v>
      </c>
      <c r="BP277" s="453">
        <v>2731600</v>
      </c>
      <c r="BQ277" s="132">
        <v>2778488.9401318608</v>
      </c>
      <c r="BR277" s="132">
        <v>4693.3934799524677</v>
      </c>
      <c r="BS277" s="132">
        <v>4720.994080427392</v>
      </c>
      <c r="BT277" s="133">
        <v>-5.8463535443419928E-3</v>
      </c>
      <c r="BU277" s="133">
        <v>0</v>
      </c>
      <c r="BV277" s="133">
        <v>0</v>
      </c>
      <c r="BW277" s="132">
        <v>0</v>
      </c>
      <c r="BX277" s="453">
        <v>2916788.8559718607</v>
      </c>
      <c r="BY277" s="453">
        <v>4879.2042907632786</v>
      </c>
      <c r="BZ277" s="453" t="s">
        <v>1187</v>
      </c>
      <c r="CA277" s="453">
        <v>4927.00820265517</v>
      </c>
      <c r="CB277" s="133">
        <v>-1.2323652251432948E-2</v>
      </c>
      <c r="CC277" s="132">
        <v>0</v>
      </c>
      <c r="CD277" s="132">
        <v>2916788.8559718607</v>
      </c>
      <c r="CE277" s="132">
        <v>0</v>
      </c>
      <c r="CF277" s="132">
        <v>2916788.8559718607</v>
      </c>
      <c r="CG277" s="132">
        <f t="shared" si="8"/>
        <v>0</v>
      </c>
      <c r="CH277" s="132">
        <f t="shared" si="9"/>
        <v>0</v>
      </c>
      <c r="CI277" s="132">
        <v>0</v>
      </c>
      <c r="CJ277" s="132">
        <v>0</v>
      </c>
      <c r="CK277" s="132">
        <v>0</v>
      </c>
    </row>
    <row r="278" spans="1:89" ht="15" hidden="1" customHeight="1" x14ac:dyDescent="0.25">
      <c r="A278" s="135">
        <f>VLOOKUP(D278,'DfE No.'!C:E,3,FALSE)</f>
        <v>167</v>
      </c>
      <c r="B278" s="135" t="str">
        <f>VLOOKUP(D278,'Adjusted Factors 19-20'!C:F,4,FALSE)</f>
        <v>Recoupment Academy</v>
      </c>
      <c r="C278" s="135">
        <v>141236</v>
      </c>
      <c r="D278" s="135">
        <v>9354043</v>
      </c>
      <c r="E278" s="134" t="s">
        <v>1301</v>
      </c>
      <c r="F278" s="452">
        <v>385</v>
      </c>
      <c r="G278" s="452">
        <v>0</v>
      </c>
      <c r="H278" s="452">
        <v>385</v>
      </c>
      <c r="I278" s="132">
        <v>0</v>
      </c>
      <c r="J278" s="132">
        <v>949111.20000000007</v>
      </c>
      <c r="K278" s="132">
        <v>622204.80000000005</v>
      </c>
      <c r="L278" s="132">
        <v>0</v>
      </c>
      <c r="M278" s="132">
        <v>25520.000000000058</v>
      </c>
      <c r="N278" s="132">
        <v>0</v>
      </c>
      <c r="O278" s="132">
        <v>96712</v>
      </c>
      <c r="P278" s="132">
        <v>0</v>
      </c>
      <c r="Q278" s="132">
        <v>0</v>
      </c>
      <c r="R278" s="132">
        <v>0</v>
      </c>
      <c r="S278" s="132">
        <v>0</v>
      </c>
      <c r="T278" s="132">
        <v>0</v>
      </c>
      <c r="U278" s="132">
        <v>0</v>
      </c>
      <c r="V278" s="132">
        <v>22039.999999999956</v>
      </c>
      <c r="W278" s="132">
        <v>0</v>
      </c>
      <c r="X278" s="132">
        <v>0</v>
      </c>
      <c r="Y278" s="132">
        <v>0</v>
      </c>
      <c r="Z278" s="132">
        <v>0</v>
      </c>
      <c r="AA278" s="132">
        <v>0</v>
      </c>
      <c r="AB278" s="132">
        <v>0</v>
      </c>
      <c r="AC278" s="132">
        <v>5540.0000000000064</v>
      </c>
      <c r="AD278" s="132">
        <v>0</v>
      </c>
      <c r="AE278" s="132">
        <v>0</v>
      </c>
      <c r="AF278" s="132">
        <v>170212.81617280788</v>
      </c>
      <c r="AG278" s="132">
        <v>0</v>
      </c>
      <c r="AH278" s="132">
        <v>0</v>
      </c>
      <c r="AI278" s="132">
        <v>110000</v>
      </c>
      <c r="AJ278" s="132">
        <v>46583.333333333336</v>
      </c>
      <c r="AK278" s="132">
        <v>0</v>
      </c>
      <c r="AL278" s="132">
        <v>0</v>
      </c>
      <c r="AM278" s="132">
        <v>17231.533199999998</v>
      </c>
      <c r="AN278" s="132">
        <v>0</v>
      </c>
      <c r="AO278" s="132">
        <v>0</v>
      </c>
      <c r="AP278" s="132">
        <v>0</v>
      </c>
      <c r="AQ278" s="132">
        <v>0</v>
      </c>
      <c r="AR278" s="132">
        <v>0</v>
      </c>
      <c r="AS278" s="132">
        <v>0</v>
      </c>
      <c r="AT278" s="132">
        <v>0</v>
      </c>
      <c r="AU278" s="132">
        <v>0</v>
      </c>
      <c r="AV278" s="132">
        <v>1571316</v>
      </c>
      <c r="AW278" s="132">
        <v>320024.81617280788</v>
      </c>
      <c r="AX278" s="132">
        <v>173814.86653333335</v>
      </c>
      <c r="AY278" s="132">
        <v>252347.81617280788</v>
      </c>
      <c r="AZ278" s="453">
        <v>2065155.6827061414</v>
      </c>
      <c r="BA278" s="453">
        <v>2047924.1495061414</v>
      </c>
      <c r="BB278" s="453">
        <v>4800</v>
      </c>
      <c r="BC278" s="453">
        <v>1848000</v>
      </c>
      <c r="BD278" s="453">
        <v>0</v>
      </c>
      <c r="BE278" s="453">
        <v>0</v>
      </c>
      <c r="BF278" s="453">
        <v>2065155.6827061414</v>
      </c>
      <c r="BG278" s="453" t="s">
        <v>13</v>
      </c>
      <c r="BH278" s="453" t="s">
        <v>13</v>
      </c>
      <c r="BI278" s="453" t="s">
        <v>13</v>
      </c>
      <c r="BJ278" s="133" t="s">
        <v>13</v>
      </c>
      <c r="BK278" s="454" t="s">
        <v>13</v>
      </c>
      <c r="BL278" s="453">
        <v>2065155.6827061414</v>
      </c>
      <c r="BM278" s="132">
        <v>0</v>
      </c>
      <c r="BN278" s="132">
        <v>2065155.6827061414</v>
      </c>
      <c r="BO278" s="453">
        <v>1865231.5331999999</v>
      </c>
      <c r="BP278" s="453">
        <v>1691416.6666666667</v>
      </c>
      <c r="BQ278" s="132">
        <v>1891340.8161728082</v>
      </c>
      <c r="BR278" s="132">
        <v>4912.5735485008008</v>
      </c>
      <c r="BS278" s="132">
        <v>4867.3595234234235</v>
      </c>
      <c r="BT278" s="133">
        <v>9.2892306105172052E-3</v>
      </c>
      <c r="BU278" s="133">
        <v>-9.1162001119351012E-4</v>
      </c>
      <c r="BV278" s="133">
        <v>0</v>
      </c>
      <c r="BW278" s="132">
        <v>-1708.3152021420481</v>
      </c>
      <c r="BX278" s="453">
        <v>2063447.3675039993</v>
      </c>
      <c r="BY278" s="453">
        <v>5314.8463228675309</v>
      </c>
      <c r="BZ278" s="453" t="s">
        <v>1187</v>
      </c>
      <c r="CA278" s="453">
        <v>5359.6035519584393</v>
      </c>
      <c r="CB278" s="133">
        <v>4.3995657412243538E-3</v>
      </c>
      <c r="CC278" s="132">
        <v>0</v>
      </c>
      <c r="CD278" s="132">
        <v>2063447.3675039993</v>
      </c>
      <c r="CE278" s="132">
        <v>0</v>
      </c>
      <c r="CF278" s="132">
        <v>2063447.3675039993</v>
      </c>
      <c r="CG278" s="132">
        <f t="shared" si="8"/>
        <v>0</v>
      </c>
      <c r="CH278" s="132">
        <f t="shared" si="9"/>
        <v>0</v>
      </c>
      <c r="CI278" s="132">
        <v>0</v>
      </c>
      <c r="CJ278" s="132">
        <v>0</v>
      </c>
      <c r="CK278" s="132">
        <v>0</v>
      </c>
    </row>
    <row r="279" spans="1:89" ht="15" hidden="1" customHeight="1" x14ac:dyDescent="0.25">
      <c r="A279" s="135">
        <f>VLOOKUP(D279,'DfE No.'!C:E,3,FALSE)</f>
        <v>171</v>
      </c>
      <c r="B279" s="135" t="str">
        <f>VLOOKUP(D279,'Adjusted Factors 19-20'!C:F,4,FALSE)</f>
        <v>Recoupment Academy</v>
      </c>
      <c r="C279" s="135">
        <v>142759</v>
      </c>
      <c r="D279" s="135">
        <v>9354045</v>
      </c>
      <c r="E279" s="134" t="s">
        <v>496</v>
      </c>
      <c r="F279" s="452">
        <v>945</v>
      </c>
      <c r="G279" s="452">
        <v>0</v>
      </c>
      <c r="H279" s="452">
        <v>945</v>
      </c>
      <c r="I279" s="132">
        <v>0</v>
      </c>
      <c r="J279" s="132">
        <v>2427235.2000000002</v>
      </c>
      <c r="K279" s="132">
        <v>1416508.8</v>
      </c>
      <c r="L279" s="132">
        <v>0</v>
      </c>
      <c r="M279" s="132">
        <v>82280.000000000044</v>
      </c>
      <c r="N279" s="132">
        <v>0</v>
      </c>
      <c r="O279" s="132">
        <v>226617.36284289276</v>
      </c>
      <c r="P279" s="132">
        <v>0</v>
      </c>
      <c r="Q279" s="132">
        <v>0</v>
      </c>
      <c r="R279" s="132">
        <v>0</v>
      </c>
      <c r="S279" s="132">
        <v>0</v>
      </c>
      <c r="T279" s="132">
        <v>0</v>
      </c>
      <c r="U279" s="132">
        <v>0</v>
      </c>
      <c r="V279" s="132">
        <v>28710.000000000065</v>
      </c>
      <c r="W279" s="132">
        <v>30030.000000000007</v>
      </c>
      <c r="X279" s="132">
        <v>15964.999999999998</v>
      </c>
      <c r="Y279" s="132">
        <v>560.00000000000102</v>
      </c>
      <c r="Z279" s="132">
        <v>111000.00000000013</v>
      </c>
      <c r="AA279" s="132">
        <v>37260.000000000015</v>
      </c>
      <c r="AB279" s="132">
        <v>0</v>
      </c>
      <c r="AC279" s="132">
        <v>5539.9999999999955</v>
      </c>
      <c r="AD279" s="132">
        <v>0</v>
      </c>
      <c r="AE279" s="132">
        <v>0</v>
      </c>
      <c r="AF279" s="132">
        <v>350608.5261502855</v>
      </c>
      <c r="AG279" s="132">
        <v>0</v>
      </c>
      <c r="AH279" s="132">
        <v>0</v>
      </c>
      <c r="AI279" s="132">
        <v>110000</v>
      </c>
      <c r="AJ279" s="132">
        <v>0</v>
      </c>
      <c r="AK279" s="132">
        <v>0</v>
      </c>
      <c r="AL279" s="132">
        <v>50000</v>
      </c>
      <c r="AM279" s="132">
        <v>27459.607</v>
      </c>
      <c r="AN279" s="132">
        <v>0</v>
      </c>
      <c r="AO279" s="132">
        <v>0</v>
      </c>
      <c r="AP279" s="132">
        <v>0</v>
      </c>
      <c r="AQ279" s="132">
        <v>0</v>
      </c>
      <c r="AR279" s="132">
        <v>0</v>
      </c>
      <c r="AS279" s="132">
        <v>0</v>
      </c>
      <c r="AT279" s="132">
        <v>0</v>
      </c>
      <c r="AU279" s="132">
        <v>0</v>
      </c>
      <c r="AV279" s="132">
        <v>3843744</v>
      </c>
      <c r="AW279" s="132">
        <v>888570.88899317849</v>
      </c>
      <c r="AX279" s="132">
        <v>187459.60699999999</v>
      </c>
      <c r="AY279" s="132">
        <v>626818.707571732</v>
      </c>
      <c r="AZ279" s="453">
        <v>4919774.4959931783</v>
      </c>
      <c r="BA279" s="453">
        <v>4842314.8889931785</v>
      </c>
      <c r="BB279" s="453">
        <v>4800</v>
      </c>
      <c r="BC279" s="453">
        <v>4536000</v>
      </c>
      <c r="BD279" s="453">
        <v>0</v>
      </c>
      <c r="BE279" s="453">
        <v>0</v>
      </c>
      <c r="BF279" s="453">
        <v>4919774.4959931783</v>
      </c>
      <c r="BG279" s="453" t="s">
        <v>13</v>
      </c>
      <c r="BH279" s="453" t="s">
        <v>13</v>
      </c>
      <c r="BI279" s="453" t="s">
        <v>13</v>
      </c>
      <c r="BJ279" s="133" t="s">
        <v>13</v>
      </c>
      <c r="BK279" s="454" t="s">
        <v>13</v>
      </c>
      <c r="BL279" s="453">
        <v>4919774.4959931783</v>
      </c>
      <c r="BM279" s="132">
        <v>0</v>
      </c>
      <c r="BN279" s="132">
        <v>4919774.4959931783</v>
      </c>
      <c r="BO279" s="453">
        <v>4613459.6069999998</v>
      </c>
      <c r="BP279" s="453">
        <v>4476000</v>
      </c>
      <c r="BQ279" s="132">
        <v>4782314.8889931785</v>
      </c>
      <c r="BR279" s="132">
        <v>5060.6506761832579</v>
      </c>
      <c r="BS279" s="132">
        <v>4976.419386306532</v>
      </c>
      <c r="BT279" s="133">
        <v>1.6926083462439415E-2</v>
      </c>
      <c r="BU279" s="133">
        <v>-1.6610801305784555E-3</v>
      </c>
      <c r="BV279" s="133">
        <v>0</v>
      </c>
      <c r="BW279" s="132">
        <v>-7811.5886389981561</v>
      </c>
      <c r="BX279" s="453">
        <v>4911962.9073541798</v>
      </c>
      <c r="BY279" s="453">
        <v>5115.8765083113012</v>
      </c>
      <c r="BZ279" s="453" t="s">
        <v>1187</v>
      </c>
      <c r="CA279" s="453">
        <v>5197.8443464065394</v>
      </c>
      <c r="CB279" s="133">
        <v>9.610742606361411E-3</v>
      </c>
      <c r="CC279" s="132">
        <v>0</v>
      </c>
      <c r="CD279" s="132">
        <v>4911962.9073541798</v>
      </c>
      <c r="CE279" s="132">
        <v>0</v>
      </c>
      <c r="CF279" s="132">
        <v>4911962.9073541798</v>
      </c>
      <c r="CG279" s="132">
        <f t="shared" si="8"/>
        <v>0</v>
      </c>
      <c r="CH279" s="132">
        <f t="shared" si="9"/>
        <v>0</v>
      </c>
      <c r="CI279" s="132">
        <v>0</v>
      </c>
      <c r="CJ279" s="132">
        <v>0</v>
      </c>
      <c r="CK279" s="132">
        <v>0</v>
      </c>
    </row>
    <row r="280" spans="1:89" ht="15" hidden="1" customHeight="1" x14ac:dyDescent="0.25">
      <c r="A280" s="135">
        <f>VLOOKUP(D280,'DfE No.'!C:E,3,FALSE)</f>
        <v>558</v>
      </c>
      <c r="B280" s="135" t="str">
        <f>VLOOKUP(D280,'Adjusted Factors 19-20'!C:F,4,FALSE)</f>
        <v>Recoupment Academy</v>
      </c>
      <c r="C280" s="135">
        <v>145055</v>
      </c>
      <c r="D280" s="135">
        <v>9354048</v>
      </c>
      <c r="E280" s="134" t="s">
        <v>428</v>
      </c>
      <c r="F280" s="452">
        <v>737</v>
      </c>
      <c r="G280" s="452">
        <v>0</v>
      </c>
      <c r="H280" s="452">
        <v>737</v>
      </c>
      <c r="I280" s="132">
        <v>0</v>
      </c>
      <c r="J280" s="132">
        <v>1676503.8</v>
      </c>
      <c r="K280" s="132">
        <v>1350316.8</v>
      </c>
      <c r="L280" s="132">
        <v>0</v>
      </c>
      <c r="M280" s="132">
        <v>43119.999999999847</v>
      </c>
      <c r="N280" s="132">
        <v>0</v>
      </c>
      <c r="O280" s="132">
        <v>165298.57142857142</v>
      </c>
      <c r="P280" s="132">
        <v>0</v>
      </c>
      <c r="Q280" s="132">
        <v>0</v>
      </c>
      <c r="R280" s="132">
        <v>0</v>
      </c>
      <c r="S280" s="132">
        <v>0</v>
      </c>
      <c r="T280" s="132">
        <v>0</v>
      </c>
      <c r="U280" s="132">
        <v>0</v>
      </c>
      <c r="V280" s="132">
        <v>25229.999999999975</v>
      </c>
      <c r="W280" s="132">
        <v>14820.000000000009</v>
      </c>
      <c r="X280" s="132">
        <v>32959.999999999985</v>
      </c>
      <c r="Y280" s="132">
        <v>1680.0000000000002</v>
      </c>
      <c r="Z280" s="132">
        <v>0</v>
      </c>
      <c r="AA280" s="132">
        <v>0</v>
      </c>
      <c r="AB280" s="132">
        <v>0</v>
      </c>
      <c r="AC280" s="132">
        <v>9761.2226775956333</v>
      </c>
      <c r="AD280" s="132">
        <v>0</v>
      </c>
      <c r="AE280" s="132">
        <v>0</v>
      </c>
      <c r="AF280" s="132">
        <v>364372.15577657666</v>
      </c>
      <c r="AG280" s="132">
        <v>0</v>
      </c>
      <c r="AH280" s="132">
        <v>0</v>
      </c>
      <c r="AI280" s="132">
        <v>110000</v>
      </c>
      <c r="AJ280" s="132">
        <v>0</v>
      </c>
      <c r="AK280" s="132">
        <v>0</v>
      </c>
      <c r="AL280" s="132">
        <v>0</v>
      </c>
      <c r="AM280" s="132">
        <v>62761.408359999994</v>
      </c>
      <c r="AN280" s="132">
        <v>0</v>
      </c>
      <c r="AO280" s="132">
        <v>0</v>
      </c>
      <c r="AP280" s="132">
        <v>0</v>
      </c>
      <c r="AQ280" s="132">
        <v>0</v>
      </c>
      <c r="AR280" s="132">
        <v>0</v>
      </c>
      <c r="AS280" s="132">
        <v>0</v>
      </c>
      <c r="AT280" s="132">
        <v>0</v>
      </c>
      <c r="AU280" s="132">
        <v>0</v>
      </c>
      <c r="AV280" s="132">
        <v>3026820.6</v>
      </c>
      <c r="AW280" s="132">
        <v>657241.94988274353</v>
      </c>
      <c r="AX280" s="132">
        <v>172761.40836</v>
      </c>
      <c r="AY280" s="132">
        <v>515925.44149086229</v>
      </c>
      <c r="AZ280" s="453">
        <v>3856823.9582427433</v>
      </c>
      <c r="BA280" s="453">
        <v>3794062.5498827435</v>
      </c>
      <c r="BB280" s="453">
        <v>4800</v>
      </c>
      <c r="BC280" s="453">
        <v>3537600</v>
      </c>
      <c r="BD280" s="453">
        <v>0</v>
      </c>
      <c r="BE280" s="453">
        <v>0</v>
      </c>
      <c r="BF280" s="453">
        <v>3856823.9582427433</v>
      </c>
      <c r="BG280" s="453" t="s">
        <v>13</v>
      </c>
      <c r="BH280" s="453" t="s">
        <v>13</v>
      </c>
      <c r="BI280" s="453" t="s">
        <v>13</v>
      </c>
      <c r="BJ280" s="133" t="s">
        <v>13</v>
      </c>
      <c r="BK280" s="454" t="s">
        <v>13</v>
      </c>
      <c r="BL280" s="453">
        <v>3856823.9582427433</v>
      </c>
      <c r="BM280" s="132">
        <v>0</v>
      </c>
      <c r="BN280" s="132">
        <v>3856823.9582427433</v>
      </c>
      <c r="BO280" s="453">
        <v>3600361.4083599998</v>
      </c>
      <c r="BP280" s="453">
        <v>3427600</v>
      </c>
      <c r="BQ280" s="132">
        <v>3684062.5498827435</v>
      </c>
      <c r="BR280" s="132">
        <v>4998.7280188368295</v>
      </c>
      <c r="BS280" s="132">
        <v>4900.0256599999993</v>
      </c>
      <c r="BT280" s="133">
        <v>2.0143233053361232E-2</v>
      </c>
      <c r="BU280" s="133">
        <v>-1.9768025051276274E-3</v>
      </c>
      <c r="BV280" s="133">
        <v>0</v>
      </c>
      <c r="BW280" s="132">
        <v>-7138.8642709098312</v>
      </c>
      <c r="BX280" s="453">
        <v>3849685.0939718336</v>
      </c>
      <c r="BY280" s="453">
        <v>5138.2953671802361</v>
      </c>
      <c r="BZ280" s="453" t="s">
        <v>1187</v>
      </c>
      <c r="CA280" s="453">
        <v>5223.4533161083227</v>
      </c>
      <c r="CB280" s="133">
        <v>-4.2019630269840569E-4</v>
      </c>
      <c r="CC280" s="132">
        <v>0</v>
      </c>
      <c r="CD280" s="132">
        <v>3849685.0939718336</v>
      </c>
      <c r="CE280" s="132">
        <v>0</v>
      </c>
      <c r="CF280" s="132">
        <v>3849685.0939718336</v>
      </c>
      <c r="CG280" s="132">
        <f t="shared" si="8"/>
        <v>0</v>
      </c>
      <c r="CH280" s="132">
        <f t="shared" si="9"/>
        <v>0</v>
      </c>
      <c r="CI280" s="132">
        <v>0</v>
      </c>
      <c r="CJ280" s="132">
        <v>166041.05999999956</v>
      </c>
      <c r="CK280" s="132">
        <v>23266.71</v>
      </c>
    </row>
    <row r="281" spans="1:89" ht="15" hidden="1" customHeight="1" x14ac:dyDescent="0.25">
      <c r="A281" s="135">
        <f>VLOOKUP(D281,'DfE No.'!C:E,3,FALSE)</f>
        <v>175</v>
      </c>
      <c r="B281" s="135" t="str">
        <f>VLOOKUP(D281,'Adjusted Factors 19-20'!C:F,4,FALSE)</f>
        <v>Recoupment Academy</v>
      </c>
      <c r="C281" s="135">
        <v>137901</v>
      </c>
      <c r="D281" s="135">
        <v>9354051</v>
      </c>
      <c r="E281" s="134" t="s">
        <v>495</v>
      </c>
      <c r="F281" s="452">
        <v>305</v>
      </c>
      <c r="G281" s="452">
        <v>0</v>
      </c>
      <c r="H281" s="452">
        <v>305</v>
      </c>
      <c r="I281" s="132">
        <v>0</v>
      </c>
      <c r="J281" s="132">
        <v>750731.4</v>
      </c>
      <c r="K281" s="132">
        <v>494233.60000000003</v>
      </c>
      <c r="L281" s="132">
        <v>0</v>
      </c>
      <c r="M281" s="132">
        <v>11440.000000000005</v>
      </c>
      <c r="N281" s="132">
        <v>0</v>
      </c>
      <c r="O281" s="132">
        <v>55183.457249070627</v>
      </c>
      <c r="P281" s="132">
        <v>0</v>
      </c>
      <c r="Q281" s="132">
        <v>0</v>
      </c>
      <c r="R281" s="132">
        <v>0</v>
      </c>
      <c r="S281" s="132">
        <v>0</v>
      </c>
      <c r="T281" s="132">
        <v>0</v>
      </c>
      <c r="U281" s="132">
        <v>0</v>
      </c>
      <c r="V281" s="132">
        <v>0</v>
      </c>
      <c r="W281" s="132">
        <v>0</v>
      </c>
      <c r="X281" s="132">
        <v>0</v>
      </c>
      <c r="Y281" s="132">
        <v>0</v>
      </c>
      <c r="Z281" s="132">
        <v>0</v>
      </c>
      <c r="AA281" s="132">
        <v>0</v>
      </c>
      <c r="AB281" s="132">
        <v>0</v>
      </c>
      <c r="AC281" s="132">
        <v>0</v>
      </c>
      <c r="AD281" s="132">
        <v>0</v>
      </c>
      <c r="AE281" s="132">
        <v>0</v>
      </c>
      <c r="AF281" s="132">
        <v>114746.74809432846</v>
      </c>
      <c r="AG281" s="132">
        <v>0</v>
      </c>
      <c r="AH281" s="132">
        <v>0</v>
      </c>
      <c r="AI281" s="132">
        <v>110000</v>
      </c>
      <c r="AJ281" s="132">
        <v>63916.666666666664</v>
      </c>
      <c r="AK281" s="132">
        <v>0</v>
      </c>
      <c r="AL281" s="132">
        <v>0</v>
      </c>
      <c r="AM281" s="132">
        <v>9522.6894000000011</v>
      </c>
      <c r="AN281" s="132">
        <v>0</v>
      </c>
      <c r="AO281" s="132">
        <v>0</v>
      </c>
      <c r="AP281" s="132">
        <v>0</v>
      </c>
      <c r="AQ281" s="132">
        <v>0</v>
      </c>
      <c r="AR281" s="132">
        <v>0</v>
      </c>
      <c r="AS281" s="132">
        <v>0</v>
      </c>
      <c r="AT281" s="132">
        <v>0</v>
      </c>
      <c r="AU281" s="132">
        <v>0</v>
      </c>
      <c r="AV281" s="132">
        <v>1244965</v>
      </c>
      <c r="AW281" s="132">
        <v>181370.20534339908</v>
      </c>
      <c r="AX281" s="132">
        <v>183439.35606666666</v>
      </c>
      <c r="AY281" s="132">
        <v>158057.47671886376</v>
      </c>
      <c r="AZ281" s="453">
        <v>1609774.5614100657</v>
      </c>
      <c r="BA281" s="453">
        <v>1600251.8720100657</v>
      </c>
      <c r="BB281" s="453">
        <v>4800</v>
      </c>
      <c r="BC281" s="453">
        <v>1464000</v>
      </c>
      <c r="BD281" s="453">
        <v>0</v>
      </c>
      <c r="BE281" s="453">
        <v>0</v>
      </c>
      <c r="BF281" s="453">
        <v>1609774.5614100657</v>
      </c>
      <c r="BG281" s="453" t="s">
        <v>13</v>
      </c>
      <c r="BH281" s="453" t="s">
        <v>13</v>
      </c>
      <c r="BI281" s="453" t="s">
        <v>13</v>
      </c>
      <c r="BJ281" s="133" t="s">
        <v>13</v>
      </c>
      <c r="BK281" s="454" t="s">
        <v>13</v>
      </c>
      <c r="BL281" s="453">
        <v>1609774.5614100657</v>
      </c>
      <c r="BM281" s="132">
        <v>0</v>
      </c>
      <c r="BN281" s="132">
        <v>1609774.5614100657</v>
      </c>
      <c r="BO281" s="453">
        <v>1473522.6894</v>
      </c>
      <c r="BP281" s="453">
        <v>1290083.3333333333</v>
      </c>
      <c r="BQ281" s="132">
        <v>1426335.205343399</v>
      </c>
      <c r="BR281" s="132">
        <v>4676.5088699783573</v>
      </c>
      <c r="BS281" s="132">
        <v>5170.862462853629</v>
      </c>
      <c r="BT281" s="133">
        <v>-9.560370178603711E-2</v>
      </c>
      <c r="BU281" s="133">
        <v>8.060370178603711E-2</v>
      </c>
      <c r="BV281" s="133">
        <v>0</v>
      </c>
      <c r="BW281" s="132">
        <v>127121.15005940253</v>
      </c>
      <c r="BX281" s="453">
        <v>1736895.7114694682</v>
      </c>
      <c r="BY281" s="453">
        <v>5663.5181051457976</v>
      </c>
      <c r="BZ281" s="453" t="s">
        <v>1187</v>
      </c>
      <c r="CA281" s="453">
        <v>5694.7400376048136</v>
      </c>
      <c r="CB281" s="133">
        <v>-2.6041370707804212E-2</v>
      </c>
      <c r="CC281" s="132">
        <v>0</v>
      </c>
      <c r="CD281" s="132">
        <v>1736895.7114694682</v>
      </c>
      <c r="CE281" s="132">
        <v>0</v>
      </c>
      <c r="CF281" s="132">
        <v>1736895.7114694682</v>
      </c>
      <c r="CG281" s="132">
        <f t="shared" si="8"/>
        <v>0</v>
      </c>
      <c r="CH281" s="132">
        <f t="shared" si="9"/>
        <v>0</v>
      </c>
      <c r="CI281" s="132">
        <v>0</v>
      </c>
      <c r="CJ281" s="132">
        <v>0</v>
      </c>
      <c r="CK281" s="132">
        <v>0</v>
      </c>
    </row>
    <row r="282" spans="1:89" ht="15" hidden="1" customHeight="1" x14ac:dyDescent="0.25">
      <c r="A282" s="135">
        <f>VLOOKUP(D282,'DfE No.'!C:E,3,FALSE)</f>
        <v>155</v>
      </c>
      <c r="B282" s="135" t="str">
        <f>VLOOKUP(D282,'Adjusted Factors 19-20'!C:F,4,FALSE)</f>
        <v>Recoupment Academy</v>
      </c>
      <c r="C282" s="135">
        <v>137055</v>
      </c>
      <c r="D282" s="135">
        <v>9354056</v>
      </c>
      <c r="E282" s="134" t="s">
        <v>221</v>
      </c>
      <c r="F282" s="452">
        <v>1230</v>
      </c>
      <c r="G282" s="452">
        <v>0</v>
      </c>
      <c r="H282" s="452">
        <v>1230</v>
      </c>
      <c r="I282" s="132">
        <v>0</v>
      </c>
      <c r="J282" s="132">
        <v>2890121.4</v>
      </c>
      <c r="K282" s="132">
        <v>2149033.6</v>
      </c>
      <c r="L282" s="132">
        <v>0</v>
      </c>
      <c r="M282" s="132">
        <v>57199.999999999935</v>
      </c>
      <c r="N282" s="132">
        <v>0</v>
      </c>
      <c r="O282" s="132">
        <v>204910.28075970273</v>
      </c>
      <c r="P282" s="132">
        <v>0</v>
      </c>
      <c r="Q282" s="132">
        <v>0</v>
      </c>
      <c r="R282" s="132">
        <v>0</v>
      </c>
      <c r="S282" s="132">
        <v>0</v>
      </c>
      <c r="T282" s="132">
        <v>0</v>
      </c>
      <c r="U282" s="132">
        <v>0</v>
      </c>
      <c r="V282" s="132">
        <v>42050.000000000131</v>
      </c>
      <c r="W282" s="132">
        <v>6629.9999999999927</v>
      </c>
      <c r="X282" s="132">
        <v>21629.999999999978</v>
      </c>
      <c r="Y282" s="132">
        <v>3359.9999999999964</v>
      </c>
      <c r="Z282" s="132">
        <v>50400.000000000029</v>
      </c>
      <c r="AA282" s="132">
        <v>810.00000000000023</v>
      </c>
      <c r="AB282" s="132">
        <v>0</v>
      </c>
      <c r="AC282" s="132">
        <v>2769.9999999999977</v>
      </c>
      <c r="AD282" s="132">
        <v>0</v>
      </c>
      <c r="AE282" s="132">
        <v>0</v>
      </c>
      <c r="AF282" s="132">
        <v>411237.45632674854</v>
      </c>
      <c r="AG282" s="132">
        <v>0</v>
      </c>
      <c r="AH282" s="132">
        <v>0</v>
      </c>
      <c r="AI282" s="132">
        <v>110000</v>
      </c>
      <c r="AJ282" s="132">
        <v>0</v>
      </c>
      <c r="AK282" s="132">
        <v>0</v>
      </c>
      <c r="AL282" s="132">
        <v>5000</v>
      </c>
      <c r="AM282" s="132">
        <v>31994.221000000001</v>
      </c>
      <c r="AN282" s="132">
        <v>0</v>
      </c>
      <c r="AO282" s="132">
        <v>0</v>
      </c>
      <c r="AP282" s="132">
        <v>0</v>
      </c>
      <c r="AQ282" s="132">
        <v>0</v>
      </c>
      <c r="AR282" s="132">
        <v>0</v>
      </c>
      <c r="AS282" s="132">
        <v>0</v>
      </c>
      <c r="AT282" s="132">
        <v>0</v>
      </c>
      <c r="AU282" s="132">
        <v>0</v>
      </c>
      <c r="AV282" s="132">
        <v>5039155</v>
      </c>
      <c r="AW282" s="132">
        <v>800997.73708645138</v>
      </c>
      <c r="AX282" s="132">
        <v>146994.22099999999</v>
      </c>
      <c r="AY282" s="132">
        <v>614731.59670659993</v>
      </c>
      <c r="AZ282" s="453">
        <v>5987146.9580864515</v>
      </c>
      <c r="BA282" s="453">
        <v>5950152.7370864516</v>
      </c>
      <c r="BB282" s="453">
        <v>4800</v>
      </c>
      <c r="BC282" s="453">
        <v>5904000</v>
      </c>
      <c r="BD282" s="453">
        <v>0</v>
      </c>
      <c r="BE282" s="453">
        <v>0</v>
      </c>
      <c r="BF282" s="453">
        <v>5987146.9580864515</v>
      </c>
      <c r="BG282" s="453" t="s">
        <v>13</v>
      </c>
      <c r="BH282" s="453" t="s">
        <v>13</v>
      </c>
      <c r="BI282" s="453" t="s">
        <v>13</v>
      </c>
      <c r="BJ282" s="133" t="s">
        <v>13</v>
      </c>
      <c r="BK282" s="454" t="s">
        <v>13</v>
      </c>
      <c r="BL282" s="453">
        <v>5987146.9580864515</v>
      </c>
      <c r="BM282" s="132">
        <v>0</v>
      </c>
      <c r="BN282" s="132">
        <v>5987146.9580864506</v>
      </c>
      <c r="BO282" s="453">
        <v>5940994.2209999999</v>
      </c>
      <c r="BP282" s="453">
        <v>5799000</v>
      </c>
      <c r="BQ282" s="132">
        <v>5845152.7370864516</v>
      </c>
      <c r="BR282" s="132">
        <v>4752.1566968182533</v>
      </c>
      <c r="BS282" s="132">
        <v>4694.6391077557755</v>
      </c>
      <c r="BT282" s="133">
        <v>1.2251759452064352E-2</v>
      </c>
      <c r="BU282" s="133">
        <v>-1.2023545928750749E-3</v>
      </c>
      <c r="BV282" s="133">
        <v>0</v>
      </c>
      <c r="BW282" s="132">
        <v>-6942.8836985143535</v>
      </c>
      <c r="BX282" s="453">
        <v>5980204.0743879369</v>
      </c>
      <c r="BY282" s="453">
        <v>4831.8779295836885</v>
      </c>
      <c r="BZ282" s="453" t="s">
        <v>1187</v>
      </c>
      <c r="CA282" s="453">
        <v>4861.9545320227126</v>
      </c>
      <c r="CB282" s="133">
        <v>1.0543405958413299E-2</v>
      </c>
      <c r="CC282" s="132">
        <v>0</v>
      </c>
      <c r="CD282" s="132">
        <v>5980204.0743879369</v>
      </c>
      <c r="CE282" s="132">
        <v>0</v>
      </c>
      <c r="CF282" s="132">
        <v>5980204.0743879369</v>
      </c>
      <c r="CG282" s="132">
        <f t="shared" si="8"/>
        <v>0</v>
      </c>
      <c r="CH282" s="132">
        <f t="shared" si="9"/>
        <v>0</v>
      </c>
      <c r="CI282" s="132">
        <v>0</v>
      </c>
      <c r="CJ282" s="132">
        <v>0</v>
      </c>
      <c r="CK282" s="132">
        <v>0</v>
      </c>
    </row>
    <row r="283" spans="1:89" ht="15" hidden="1" customHeight="1" x14ac:dyDescent="0.25">
      <c r="A283" s="135">
        <f>VLOOKUP(D283,'DfE No.'!C:E,3,FALSE)</f>
        <v>156</v>
      </c>
      <c r="B283" s="135" t="str">
        <f>VLOOKUP(D283,'Adjusted Factors 19-20'!C:F,4,FALSE)</f>
        <v>Recoupment Academy</v>
      </c>
      <c r="C283" s="135">
        <v>136998</v>
      </c>
      <c r="D283" s="135">
        <v>9354075</v>
      </c>
      <c r="E283" s="134" t="s">
        <v>222</v>
      </c>
      <c r="F283" s="452">
        <v>748</v>
      </c>
      <c r="G283" s="452">
        <v>0</v>
      </c>
      <c r="H283" s="452">
        <v>748</v>
      </c>
      <c r="I283" s="132">
        <v>0</v>
      </c>
      <c r="J283" s="132">
        <v>1598707.8</v>
      </c>
      <c r="K283" s="132">
        <v>1487113.6</v>
      </c>
      <c r="L283" s="132">
        <v>0</v>
      </c>
      <c r="M283" s="132">
        <v>38719.999999999862</v>
      </c>
      <c r="N283" s="132">
        <v>0</v>
      </c>
      <c r="O283" s="132">
        <v>126957.83783783784</v>
      </c>
      <c r="P283" s="132">
        <v>0</v>
      </c>
      <c r="Q283" s="132">
        <v>0</v>
      </c>
      <c r="R283" s="132">
        <v>0</v>
      </c>
      <c r="S283" s="132">
        <v>0</v>
      </c>
      <c r="T283" s="132">
        <v>0</v>
      </c>
      <c r="U283" s="132">
        <v>0</v>
      </c>
      <c r="V283" s="132">
        <v>34846.586345381416</v>
      </c>
      <c r="W283" s="132">
        <v>781.04417670682597</v>
      </c>
      <c r="X283" s="132">
        <v>1547.0682730923686</v>
      </c>
      <c r="Y283" s="132">
        <v>0</v>
      </c>
      <c r="Z283" s="132">
        <v>5407.2289156626339</v>
      </c>
      <c r="AA283" s="132">
        <v>811.08433734939922</v>
      </c>
      <c r="AB283" s="132">
        <v>0</v>
      </c>
      <c r="AC283" s="132">
        <v>6925.0000000000045</v>
      </c>
      <c r="AD283" s="132">
        <v>0</v>
      </c>
      <c r="AE283" s="132">
        <v>0</v>
      </c>
      <c r="AF283" s="132">
        <v>266384.58980884374</v>
      </c>
      <c r="AG283" s="132">
        <v>0</v>
      </c>
      <c r="AH283" s="132">
        <v>0</v>
      </c>
      <c r="AI283" s="132">
        <v>110000</v>
      </c>
      <c r="AJ283" s="132">
        <v>0</v>
      </c>
      <c r="AK283" s="132">
        <v>0</v>
      </c>
      <c r="AL283" s="132">
        <v>0</v>
      </c>
      <c r="AM283" s="132">
        <v>64089.211199999998</v>
      </c>
      <c r="AN283" s="132">
        <v>0</v>
      </c>
      <c r="AO283" s="132">
        <v>0</v>
      </c>
      <c r="AP283" s="132">
        <v>0</v>
      </c>
      <c r="AQ283" s="132">
        <v>0</v>
      </c>
      <c r="AR283" s="132">
        <v>0</v>
      </c>
      <c r="AS283" s="132">
        <v>0</v>
      </c>
      <c r="AT283" s="132">
        <v>0</v>
      </c>
      <c r="AU283" s="132">
        <v>0</v>
      </c>
      <c r="AV283" s="132">
        <v>3085821.4000000004</v>
      </c>
      <c r="AW283" s="132">
        <v>482380.43969487411</v>
      </c>
      <c r="AX283" s="132">
        <v>174089.21119999999</v>
      </c>
      <c r="AY283" s="132">
        <v>380919.01475185889</v>
      </c>
      <c r="AZ283" s="453">
        <v>3742291.0508948741</v>
      </c>
      <c r="BA283" s="453">
        <v>3678201.8396948744</v>
      </c>
      <c r="BB283" s="453">
        <v>4800</v>
      </c>
      <c r="BC283" s="453">
        <v>3590400</v>
      </c>
      <c r="BD283" s="453">
        <v>0</v>
      </c>
      <c r="BE283" s="453">
        <v>0</v>
      </c>
      <c r="BF283" s="453">
        <v>3742291.0508948741</v>
      </c>
      <c r="BG283" s="453" t="s">
        <v>13</v>
      </c>
      <c r="BH283" s="453" t="s">
        <v>13</v>
      </c>
      <c r="BI283" s="453" t="s">
        <v>13</v>
      </c>
      <c r="BJ283" s="133" t="s">
        <v>13</v>
      </c>
      <c r="BK283" s="454" t="s">
        <v>13</v>
      </c>
      <c r="BL283" s="453">
        <v>3742291.0508948741</v>
      </c>
      <c r="BM283" s="132">
        <v>0</v>
      </c>
      <c r="BN283" s="132">
        <v>3742291.0508948741</v>
      </c>
      <c r="BO283" s="453">
        <v>3654489.2111999998</v>
      </c>
      <c r="BP283" s="453">
        <v>3480400</v>
      </c>
      <c r="BQ283" s="132">
        <v>3568201.8396948744</v>
      </c>
      <c r="BR283" s="132">
        <v>4770.3233151000995</v>
      </c>
      <c r="BS283" s="132">
        <v>4678.1321117797697</v>
      </c>
      <c r="BT283" s="133">
        <v>1.9706840490499995E-2</v>
      </c>
      <c r="BU283" s="133">
        <v>-1.933976117268345E-3</v>
      </c>
      <c r="BV283" s="133">
        <v>0</v>
      </c>
      <c r="BW283" s="132">
        <v>-6767.4520416509349</v>
      </c>
      <c r="BX283" s="453">
        <v>3735523.598853223</v>
      </c>
      <c r="BY283" s="453">
        <v>4908.3347428519028</v>
      </c>
      <c r="BZ283" s="453" t="s">
        <v>1187</v>
      </c>
      <c r="CA283" s="453">
        <v>4994.0155064882665</v>
      </c>
      <c r="CB283" s="133">
        <v>1.9338456483595667E-2</v>
      </c>
      <c r="CC283" s="132">
        <v>0</v>
      </c>
      <c r="CD283" s="132">
        <v>3735523.598853223</v>
      </c>
      <c r="CE283" s="132">
        <v>0</v>
      </c>
      <c r="CF283" s="132">
        <v>3735523.598853223</v>
      </c>
      <c r="CG283" s="132">
        <f t="shared" si="8"/>
        <v>0</v>
      </c>
      <c r="CH283" s="132">
        <f t="shared" si="9"/>
        <v>0</v>
      </c>
      <c r="CI283" s="132">
        <v>0</v>
      </c>
      <c r="CJ283" s="132">
        <v>0</v>
      </c>
      <c r="CK283" s="132">
        <v>0</v>
      </c>
    </row>
    <row r="284" spans="1:89" ht="15" hidden="1" customHeight="1" x14ac:dyDescent="0.25">
      <c r="A284" s="135">
        <f>VLOOKUP(D284,'DfE No.'!C:E,3,FALSE)</f>
        <v>378</v>
      </c>
      <c r="B284" s="135" t="str">
        <f>VLOOKUP(D284,'Adjusted Factors 19-20'!C:F,4,FALSE)</f>
        <v>Recoupment Academy</v>
      </c>
      <c r="C284" s="135">
        <v>136834</v>
      </c>
      <c r="D284" s="135">
        <v>9354076</v>
      </c>
      <c r="E284" s="134" t="s">
        <v>328</v>
      </c>
      <c r="F284" s="452">
        <v>1481</v>
      </c>
      <c r="G284" s="452">
        <v>0</v>
      </c>
      <c r="H284" s="452">
        <v>1481</v>
      </c>
      <c r="I284" s="132">
        <v>0</v>
      </c>
      <c r="J284" s="132">
        <v>3473591.4000000004</v>
      </c>
      <c r="K284" s="132">
        <v>2594726.4</v>
      </c>
      <c r="L284" s="132">
        <v>0</v>
      </c>
      <c r="M284" s="132">
        <v>51040.000000000022</v>
      </c>
      <c r="N284" s="132">
        <v>0</v>
      </c>
      <c r="O284" s="132">
        <v>233618.23071718539</v>
      </c>
      <c r="P284" s="132">
        <v>0</v>
      </c>
      <c r="Q284" s="132">
        <v>0</v>
      </c>
      <c r="R284" s="132">
        <v>0</v>
      </c>
      <c r="S284" s="132">
        <v>0</v>
      </c>
      <c r="T284" s="132">
        <v>0</v>
      </c>
      <c r="U284" s="132">
        <v>0</v>
      </c>
      <c r="V284" s="132">
        <v>36854.885135135126</v>
      </c>
      <c r="W284" s="132">
        <v>4683.1621621621634</v>
      </c>
      <c r="X284" s="132">
        <v>4638.1317567567557</v>
      </c>
      <c r="Y284" s="132">
        <v>0</v>
      </c>
      <c r="Z284" s="132">
        <v>600.40540540540576</v>
      </c>
      <c r="AA284" s="132">
        <v>0</v>
      </c>
      <c r="AB284" s="132">
        <v>0</v>
      </c>
      <c r="AC284" s="132">
        <v>2777.5016926201788</v>
      </c>
      <c r="AD284" s="132">
        <v>0</v>
      </c>
      <c r="AE284" s="132">
        <v>0</v>
      </c>
      <c r="AF284" s="132">
        <v>451740.34891667333</v>
      </c>
      <c r="AG284" s="132">
        <v>0</v>
      </c>
      <c r="AH284" s="132">
        <v>0</v>
      </c>
      <c r="AI284" s="132">
        <v>110000</v>
      </c>
      <c r="AJ284" s="132">
        <v>0</v>
      </c>
      <c r="AK284" s="132">
        <v>0</v>
      </c>
      <c r="AL284" s="132">
        <v>0</v>
      </c>
      <c r="AM284" s="132">
        <v>39803.834000000003</v>
      </c>
      <c r="AN284" s="132">
        <v>0</v>
      </c>
      <c r="AO284" s="132">
        <v>0</v>
      </c>
      <c r="AP284" s="132">
        <v>0</v>
      </c>
      <c r="AQ284" s="132">
        <v>0</v>
      </c>
      <c r="AR284" s="132">
        <v>0</v>
      </c>
      <c r="AS284" s="132">
        <v>0</v>
      </c>
      <c r="AT284" s="132">
        <v>0</v>
      </c>
      <c r="AU284" s="132">
        <v>0</v>
      </c>
      <c r="AV284" s="132">
        <v>6068317.8000000007</v>
      </c>
      <c r="AW284" s="132">
        <v>785952.66578593838</v>
      </c>
      <c r="AX284" s="132">
        <v>149803.834</v>
      </c>
      <c r="AY284" s="132">
        <v>627456.75650499575</v>
      </c>
      <c r="AZ284" s="453">
        <v>7004074.299785939</v>
      </c>
      <c r="BA284" s="453">
        <v>6964270.4657859392</v>
      </c>
      <c r="BB284" s="453">
        <v>4800</v>
      </c>
      <c r="BC284" s="453">
        <v>7108800</v>
      </c>
      <c r="BD284" s="453">
        <v>0</v>
      </c>
      <c r="BE284" s="453">
        <v>144529.53421406075</v>
      </c>
      <c r="BF284" s="453">
        <v>7148603.8339999998</v>
      </c>
      <c r="BG284" s="453" t="s">
        <v>13</v>
      </c>
      <c r="BH284" s="453" t="s">
        <v>13</v>
      </c>
      <c r="BI284" s="453" t="s">
        <v>13</v>
      </c>
      <c r="BJ284" s="133" t="s">
        <v>13</v>
      </c>
      <c r="BK284" s="454" t="s">
        <v>13</v>
      </c>
      <c r="BL284" s="453">
        <v>7148603.8339999998</v>
      </c>
      <c r="BM284" s="132">
        <v>0</v>
      </c>
      <c r="BN284" s="132">
        <v>7148603.8339999979</v>
      </c>
      <c r="BO284" s="453">
        <v>7148603.8339999998</v>
      </c>
      <c r="BP284" s="453">
        <v>6998800</v>
      </c>
      <c r="BQ284" s="132">
        <v>6998800</v>
      </c>
      <c r="BR284" s="132">
        <v>4725.725860904794</v>
      </c>
      <c r="BS284" s="132">
        <v>4554.2235466486118</v>
      </c>
      <c r="BT284" s="133">
        <v>3.7657860335465601E-2</v>
      </c>
      <c r="BU284" s="133">
        <v>-3.6956407370996882E-3</v>
      </c>
      <c r="BV284" s="133">
        <v>0</v>
      </c>
      <c r="BW284" s="132">
        <v>0</v>
      </c>
      <c r="BX284" s="453">
        <v>7148603.8339999998</v>
      </c>
      <c r="BY284" s="453">
        <v>4800</v>
      </c>
      <c r="BZ284" s="453" t="s">
        <v>1187</v>
      </c>
      <c r="CA284" s="453">
        <v>4826.8763227548952</v>
      </c>
      <c r="CB284" s="133">
        <v>3.6907839713509194E-2</v>
      </c>
      <c r="CC284" s="132">
        <v>0</v>
      </c>
      <c r="CD284" s="132">
        <v>7148603.8339999998</v>
      </c>
      <c r="CE284" s="132">
        <v>0</v>
      </c>
      <c r="CF284" s="132">
        <v>7148603.8339999998</v>
      </c>
      <c r="CG284" s="132">
        <f t="shared" si="8"/>
        <v>0</v>
      </c>
      <c r="CH284" s="132">
        <f t="shared" si="9"/>
        <v>0</v>
      </c>
      <c r="CI284" s="132">
        <v>144529.53421406075</v>
      </c>
      <c r="CJ284" s="132">
        <v>0</v>
      </c>
      <c r="CK284" s="132">
        <v>0</v>
      </c>
    </row>
    <row r="285" spans="1:89" ht="15" hidden="1" customHeight="1" x14ac:dyDescent="0.25">
      <c r="A285" s="135">
        <f>VLOOKUP(D285,'DfE No.'!C:E,3,FALSE)</f>
        <v>366</v>
      </c>
      <c r="B285" s="135" t="str">
        <f>VLOOKUP(D285,'Adjusted Factors 19-20'!C:F,4,FALSE)</f>
        <v>Recoupment Academy</v>
      </c>
      <c r="C285" s="135">
        <v>136827</v>
      </c>
      <c r="D285" s="135">
        <v>9354092</v>
      </c>
      <c r="E285" s="134" t="s">
        <v>320</v>
      </c>
      <c r="F285" s="452">
        <v>1494</v>
      </c>
      <c r="G285" s="452">
        <v>0</v>
      </c>
      <c r="H285" s="452">
        <v>1494</v>
      </c>
      <c r="I285" s="132">
        <v>0</v>
      </c>
      <c r="J285" s="132">
        <v>3465811.8000000003</v>
      </c>
      <c r="K285" s="132">
        <v>2660918.4</v>
      </c>
      <c r="L285" s="132">
        <v>0</v>
      </c>
      <c r="M285" s="132">
        <v>53240.000000000022</v>
      </c>
      <c r="N285" s="132">
        <v>0</v>
      </c>
      <c r="O285" s="132">
        <v>240572.30769230769</v>
      </c>
      <c r="P285" s="132">
        <v>0</v>
      </c>
      <c r="Q285" s="132">
        <v>0</v>
      </c>
      <c r="R285" s="132">
        <v>0</v>
      </c>
      <c r="S285" s="132">
        <v>0</v>
      </c>
      <c r="T285" s="132">
        <v>0</v>
      </c>
      <c r="U285" s="132">
        <v>0</v>
      </c>
      <c r="V285" s="132">
        <v>26407.675820495646</v>
      </c>
      <c r="W285" s="132">
        <v>13659.142665773599</v>
      </c>
      <c r="X285" s="132">
        <v>37620.180843938397</v>
      </c>
      <c r="Y285" s="132">
        <v>24656.503683857976</v>
      </c>
      <c r="Z285" s="132">
        <v>18012.056262558621</v>
      </c>
      <c r="AA285" s="132">
        <v>0</v>
      </c>
      <c r="AB285" s="132">
        <v>0</v>
      </c>
      <c r="AC285" s="132">
        <v>30758.229729729803</v>
      </c>
      <c r="AD285" s="132">
        <v>0</v>
      </c>
      <c r="AE285" s="132">
        <v>0</v>
      </c>
      <c r="AF285" s="132">
        <v>512372.85309046</v>
      </c>
      <c r="AG285" s="132">
        <v>0</v>
      </c>
      <c r="AH285" s="132">
        <v>0</v>
      </c>
      <c r="AI285" s="132">
        <v>110000</v>
      </c>
      <c r="AJ285" s="132">
        <v>0</v>
      </c>
      <c r="AK285" s="132">
        <v>0</v>
      </c>
      <c r="AL285" s="132">
        <v>0</v>
      </c>
      <c r="AM285" s="132">
        <v>43330.756000000001</v>
      </c>
      <c r="AN285" s="132">
        <v>0</v>
      </c>
      <c r="AO285" s="132">
        <v>0</v>
      </c>
      <c r="AP285" s="132">
        <v>0</v>
      </c>
      <c r="AQ285" s="132">
        <v>0</v>
      </c>
      <c r="AR285" s="132">
        <v>0</v>
      </c>
      <c r="AS285" s="132">
        <v>0</v>
      </c>
      <c r="AT285" s="132">
        <v>0</v>
      </c>
      <c r="AU285" s="132">
        <v>0</v>
      </c>
      <c r="AV285" s="132">
        <v>6126730.2000000002</v>
      </c>
      <c r="AW285" s="132">
        <v>957298.94978912175</v>
      </c>
      <c r="AX285" s="132">
        <v>153330.75599999999</v>
      </c>
      <c r="AY285" s="132">
        <v>729455.78657492599</v>
      </c>
      <c r="AZ285" s="453">
        <v>7237359.905789122</v>
      </c>
      <c r="BA285" s="453">
        <v>7194029.1497891219</v>
      </c>
      <c r="BB285" s="453">
        <v>4800</v>
      </c>
      <c r="BC285" s="453">
        <v>7171200</v>
      </c>
      <c r="BD285" s="453">
        <v>0</v>
      </c>
      <c r="BE285" s="453">
        <v>0</v>
      </c>
      <c r="BF285" s="453">
        <v>7237359.905789122</v>
      </c>
      <c r="BG285" s="453" t="s">
        <v>13</v>
      </c>
      <c r="BH285" s="453" t="s">
        <v>13</v>
      </c>
      <c r="BI285" s="453" t="s">
        <v>13</v>
      </c>
      <c r="BJ285" s="133" t="s">
        <v>13</v>
      </c>
      <c r="BK285" s="454" t="s">
        <v>13</v>
      </c>
      <c r="BL285" s="453">
        <v>7237359.905789122</v>
      </c>
      <c r="BM285" s="132">
        <v>0</v>
      </c>
      <c r="BN285" s="132">
        <v>7237359.905789122</v>
      </c>
      <c r="BO285" s="453">
        <v>7214530.7560000001</v>
      </c>
      <c r="BP285" s="453">
        <v>7061200</v>
      </c>
      <c r="BQ285" s="132">
        <v>7084029.1497891219</v>
      </c>
      <c r="BR285" s="132">
        <v>4741.6527107022239</v>
      </c>
      <c r="BS285" s="132">
        <v>4705.9884334228191</v>
      </c>
      <c r="BT285" s="133">
        <v>7.5784880868194193E-3</v>
      </c>
      <c r="BU285" s="133">
        <v>-7.4373235892262338E-4</v>
      </c>
      <c r="BV285" s="133">
        <v>0</v>
      </c>
      <c r="BW285" s="132">
        <v>-5228.9938427062889</v>
      </c>
      <c r="BX285" s="453">
        <v>7232130.9119464159</v>
      </c>
      <c r="BY285" s="453">
        <v>4811.7805595357531</v>
      </c>
      <c r="BZ285" s="453" t="s">
        <v>1187</v>
      </c>
      <c r="CA285" s="453">
        <v>4840.7837429360216</v>
      </c>
      <c r="CB285" s="133">
        <v>6.7622615958153887E-3</v>
      </c>
      <c r="CC285" s="132">
        <v>0</v>
      </c>
      <c r="CD285" s="132">
        <v>7232130.9119464159</v>
      </c>
      <c r="CE285" s="132">
        <v>0</v>
      </c>
      <c r="CF285" s="132">
        <v>7232130.9119464159</v>
      </c>
      <c r="CG285" s="132">
        <f t="shared" si="8"/>
        <v>0</v>
      </c>
      <c r="CH285" s="132">
        <f t="shared" si="9"/>
        <v>0</v>
      </c>
      <c r="CI285" s="132">
        <v>0</v>
      </c>
      <c r="CJ285" s="132">
        <v>0</v>
      </c>
      <c r="CK285" s="132">
        <v>0</v>
      </c>
    </row>
    <row r="286" spans="1:89" ht="15" hidden="1" customHeight="1" x14ac:dyDescent="0.25">
      <c r="A286" s="135">
        <f>VLOOKUP(D286,'DfE No.'!C:E,3,FALSE)</f>
        <v>375</v>
      </c>
      <c r="B286" s="135" t="str">
        <f>VLOOKUP(D286,'Adjusted Factors 19-20'!C:F,4,FALSE)</f>
        <v>Recoupment Academy</v>
      </c>
      <c r="C286" s="135">
        <v>139288</v>
      </c>
      <c r="D286" s="135">
        <v>9354095</v>
      </c>
      <c r="E286" s="134" t="s">
        <v>494</v>
      </c>
      <c r="F286" s="452">
        <v>1012</v>
      </c>
      <c r="G286" s="452">
        <v>0</v>
      </c>
      <c r="H286" s="452">
        <v>1012</v>
      </c>
      <c r="I286" s="132">
        <v>0</v>
      </c>
      <c r="J286" s="132">
        <v>2419455.6</v>
      </c>
      <c r="K286" s="132">
        <v>1720992</v>
      </c>
      <c r="L286" s="132">
        <v>0</v>
      </c>
      <c r="M286" s="132">
        <v>86679.999999999854</v>
      </c>
      <c r="N286" s="132">
        <v>0</v>
      </c>
      <c r="O286" s="132">
        <v>255883.54806739342</v>
      </c>
      <c r="P286" s="132">
        <v>0</v>
      </c>
      <c r="Q286" s="132">
        <v>0</v>
      </c>
      <c r="R286" s="132">
        <v>0</v>
      </c>
      <c r="S286" s="132">
        <v>0</v>
      </c>
      <c r="T286" s="132">
        <v>0</v>
      </c>
      <c r="U286" s="132">
        <v>0</v>
      </c>
      <c r="V286" s="132">
        <v>52251.632047477673</v>
      </c>
      <c r="W286" s="132">
        <v>42161.661721068347</v>
      </c>
      <c r="X286" s="132">
        <v>122691.2363996044</v>
      </c>
      <c r="Y286" s="132">
        <v>70069.238377843911</v>
      </c>
      <c r="Z286" s="132">
        <v>3002.9673590504476</v>
      </c>
      <c r="AA286" s="132">
        <v>1621.6023738872382</v>
      </c>
      <c r="AB286" s="132">
        <v>0</v>
      </c>
      <c r="AC286" s="132">
        <v>114020.67460317466</v>
      </c>
      <c r="AD286" s="132">
        <v>0</v>
      </c>
      <c r="AE286" s="132">
        <v>0</v>
      </c>
      <c r="AF286" s="132">
        <v>365856.83220370364</v>
      </c>
      <c r="AG286" s="132">
        <v>0</v>
      </c>
      <c r="AH286" s="132">
        <v>0</v>
      </c>
      <c r="AI286" s="132">
        <v>110000</v>
      </c>
      <c r="AJ286" s="132">
        <v>0</v>
      </c>
      <c r="AK286" s="132">
        <v>0</v>
      </c>
      <c r="AL286" s="132">
        <v>0</v>
      </c>
      <c r="AM286" s="132">
        <v>25091.5308</v>
      </c>
      <c r="AN286" s="132">
        <v>0</v>
      </c>
      <c r="AO286" s="132">
        <v>0</v>
      </c>
      <c r="AP286" s="132">
        <v>0</v>
      </c>
      <c r="AQ286" s="132">
        <v>0</v>
      </c>
      <c r="AR286" s="132">
        <v>0</v>
      </c>
      <c r="AS286" s="132">
        <v>0</v>
      </c>
      <c r="AT286" s="132">
        <v>0</v>
      </c>
      <c r="AU286" s="132">
        <v>0</v>
      </c>
      <c r="AV286" s="132">
        <v>4140447.6</v>
      </c>
      <c r="AW286" s="132">
        <v>1114239.3931532034</v>
      </c>
      <c r="AX286" s="132">
        <v>135091.53080000001</v>
      </c>
      <c r="AY286" s="132">
        <v>693036.77537686611</v>
      </c>
      <c r="AZ286" s="453">
        <v>5389778.5239532031</v>
      </c>
      <c r="BA286" s="453">
        <v>5364686.9931532033</v>
      </c>
      <c r="BB286" s="453">
        <v>4800</v>
      </c>
      <c r="BC286" s="453">
        <v>4857600</v>
      </c>
      <c r="BD286" s="453">
        <v>0</v>
      </c>
      <c r="BE286" s="453">
        <v>0</v>
      </c>
      <c r="BF286" s="453">
        <v>5389778.5239532031</v>
      </c>
      <c r="BG286" s="453" t="s">
        <v>13</v>
      </c>
      <c r="BH286" s="453" t="s">
        <v>13</v>
      </c>
      <c r="BI286" s="453" t="s">
        <v>13</v>
      </c>
      <c r="BJ286" s="133" t="s">
        <v>13</v>
      </c>
      <c r="BK286" s="454" t="s">
        <v>13</v>
      </c>
      <c r="BL286" s="453">
        <v>5389778.5239532031</v>
      </c>
      <c r="BM286" s="132">
        <v>0</v>
      </c>
      <c r="BN286" s="132">
        <v>5389778.5239532031</v>
      </c>
      <c r="BO286" s="453">
        <v>4882691.5307999998</v>
      </c>
      <c r="BP286" s="453">
        <v>4747600</v>
      </c>
      <c r="BQ286" s="132">
        <v>5254686.9931532033</v>
      </c>
      <c r="BR286" s="132">
        <v>5192.3784517324148</v>
      </c>
      <c r="BS286" s="132">
        <v>5119.489531175298</v>
      </c>
      <c r="BT286" s="133">
        <v>1.4237536792146425E-2</v>
      </c>
      <c r="BU286" s="133">
        <v>-1.3972334194319114E-3</v>
      </c>
      <c r="BV286" s="133">
        <v>0</v>
      </c>
      <c r="BW286" s="132">
        <v>-7238.9593257506131</v>
      </c>
      <c r="BX286" s="453">
        <v>5382539.5646274528</v>
      </c>
      <c r="BY286" s="453">
        <v>5293.9209820429378</v>
      </c>
      <c r="BZ286" s="453" t="s">
        <v>1187</v>
      </c>
      <c r="CA286" s="453">
        <v>5318.7149848097361</v>
      </c>
      <c r="CB286" s="133">
        <v>1.2412687644704601E-2</v>
      </c>
      <c r="CC286" s="132">
        <v>0</v>
      </c>
      <c r="CD286" s="132">
        <v>5382539.5646274528</v>
      </c>
      <c r="CE286" s="132">
        <v>0</v>
      </c>
      <c r="CF286" s="132">
        <v>5382539.5646274528</v>
      </c>
      <c r="CG286" s="132">
        <f t="shared" si="8"/>
        <v>0</v>
      </c>
      <c r="CH286" s="132">
        <f t="shared" si="9"/>
        <v>0</v>
      </c>
      <c r="CI286" s="132">
        <v>0</v>
      </c>
      <c r="CJ286" s="132">
        <v>0</v>
      </c>
      <c r="CK286" s="132">
        <v>0</v>
      </c>
    </row>
    <row r="287" spans="1:89" ht="15" hidden="1" customHeight="1" x14ac:dyDescent="0.25">
      <c r="A287" s="135">
        <f>VLOOKUP(D287,'DfE No.'!C:E,3,FALSE)</f>
        <v>356</v>
      </c>
      <c r="B287" s="135" t="str">
        <f>VLOOKUP(D287,'Adjusted Factors 19-20'!C:F,4,FALSE)</f>
        <v>Recoupment Academy</v>
      </c>
      <c r="C287" s="135">
        <v>144214</v>
      </c>
      <c r="D287" s="135">
        <v>9354096</v>
      </c>
      <c r="E287" s="134" t="s">
        <v>316</v>
      </c>
      <c r="F287" s="452">
        <v>717</v>
      </c>
      <c r="G287" s="452">
        <v>0</v>
      </c>
      <c r="H287" s="452">
        <v>717</v>
      </c>
      <c r="I287" s="132">
        <v>0</v>
      </c>
      <c r="J287" s="132">
        <v>1727071.2000000002</v>
      </c>
      <c r="K287" s="132">
        <v>1204694.4000000001</v>
      </c>
      <c r="L287" s="132">
        <v>0</v>
      </c>
      <c r="M287" s="132">
        <v>27280.000000000011</v>
      </c>
      <c r="N287" s="132">
        <v>0</v>
      </c>
      <c r="O287" s="132">
        <v>109066.14568599718</v>
      </c>
      <c r="P287" s="132">
        <v>0</v>
      </c>
      <c r="Q287" s="132">
        <v>0</v>
      </c>
      <c r="R287" s="132">
        <v>0</v>
      </c>
      <c r="S287" s="132">
        <v>0</v>
      </c>
      <c r="T287" s="132">
        <v>0</v>
      </c>
      <c r="U287" s="132">
        <v>0</v>
      </c>
      <c r="V287" s="132">
        <v>5800.0000000000045</v>
      </c>
      <c r="W287" s="132">
        <v>7800.0000000000055</v>
      </c>
      <c r="X287" s="132">
        <v>20084.999999999982</v>
      </c>
      <c r="Y287" s="132">
        <v>20719.999999999993</v>
      </c>
      <c r="Z287" s="132">
        <v>599.99999999999829</v>
      </c>
      <c r="AA287" s="132">
        <v>0</v>
      </c>
      <c r="AB287" s="132">
        <v>0</v>
      </c>
      <c r="AC287" s="132">
        <v>5571.0799438990152</v>
      </c>
      <c r="AD287" s="132">
        <v>0</v>
      </c>
      <c r="AE287" s="132">
        <v>0</v>
      </c>
      <c r="AF287" s="132">
        <v>223728.58405696845</v>
      </c>
      <c r="AG287" s="132">
        <v>0</v>
      </c>
      <c r="AH287" s="132">
        <v>0</v>
      </c>
      <c r="AI287" s="132">
        <v>110000</v>
      </c>
      <c r="AJ287" s="132">
        <v>0</v>
      </c>
      <c r="AK287" s="132">
        <v>0</v>
      </c>
      <c r="AL287" s="132">
        <v>0</v>
      </c>
      <c r="AM287" s="132">
        <v>101273.046</v>
      </c>
      <c r="AN287" s="132">
        <v>0</v>
      </c>
      <c r="AO287" s="132">
        <v>0</v>
      </c>
      <c r="AP287" s="132">
        <v>0</v>
      </c>
      <c r="AQ287" s="132">
        <v>0</v>
      </c>
      <c r="AR287" s="132">
        <v>0</v>
      </c>
      <c r="AS287" s="132">
        <v>0</v>
      </c>
      <c r="AT287" s="132">
        <v>0</v>
      </c>
      <c r="AU287" s="132">
        <v>0</v>
      </c>
      <c r="AV287" s="132">
        <v>2931765.6000000006</v>
      </c>
      <c r="AW287" s="132">
        <v>420650.80968686461</v>
      </c>
      <c r="AX287" s="132">
        <v>211273.046</v>
      </c>
      <c r="AY287" s="132">
        <v>329403.156899967</v>
      </c>
      <c r="AZ287" s="453">
        <v>3563689.4556868654</v>
      </c>
      <c r="BA287" s="453">
        <v>3462416.4096868653</v>
      </c>
      <c r="BB287" s="453">
        <v>4800</v>
      </c>
      <c r="BC287" s="453">
        <v>3441600</v>
      </c>
      <c r="BD287" s="453">
        <v>0</v>
      </c>
      <c r="BE287" s="453">
        <v>0</v>
      </c>
      <c r="BF287" s="453">
        <v>3563689.4556868654</v>
      </c>
      <c r="BG287" s="453" t="s">
        <v>13</v>
      </c>
      <c r="BH287" s="453" t="s">
        <v>13</v>
      </c>
      <c r="BI287" s="453" t="s">
        <v>13</v>
      </c>
      <c r="BJ287" s="133" t="s">
        <v>13</v>
      </c>
      <c r="BK287" s="454" t="s">
        <v>13</v>
      </c>
      <c r="BL287" s="453">
        <v>3563689.4556868654</v>
      </c>
      <c r="BM287" s="132">
        <v>0</v>
      </c>
      <c r="BN287" s="132">
        <v>3563689.4556868654</v>
      </c>
      <c r="BO287" s="453">
        <v>3542873.0460000001</v>
      </c>
      <c r="BP287" s="453">
        <v>3331600</v>
      </c>
      <c r="BQ287" s="132">
        <v>3352416.4096868653</v>
      </c>
      <c r="BR287" s="132">
        <v>4675.6156341518345</v>
      </c>
      <c r="BS287" s="132">
        <v>4629.1818012765962</v>
      </c>
      <c r="BT287" s="133">
        <v>1.003067817782252E-2</v>
      </c>
      <c r="BU287" s="133">
        <v>-9.8438367354042192E-4</v>
      </c>
      <c r="BV287" s="133">
        <v>0</v>
      </c>
      <c r="BW287" s="132">
        <v>-3267.2908376984474</v>
      </c>
      <c r="BX287" s="453">
        <v>3560422.1648491668</v>
      </c>
      <c r="BY287" s="453">
        <v>4824.475758506509</v>
      </c>
      <c r="BZ287" s="453" t="s">
        <v>1187</v>
      </c>
      <c r="CA287" s="453">
        <v>4965.7212898872622</v>
      </c>
      <c r="CB287" s="133">
        <v>8.1111566999056972E-3</v>
      </c>
      <c r="CC287" s="132">
        <v>0</v>
      </c>
      <c r="CD287" s="132">
        <v>3560422.1648491668</v>
      </c>
      <c r="CE287" s="132">
        <v>0</v>
      </c>
      <c r="CF287" s="132">
        <v>3560422.1648491668</v>
      </c>
      <c r="CG287" s="132">
        <f t="shared" si="8"/>
        <v>0</v>
      </c>
      <c r="CH287" s="132">
        <f t="shared" si="9"/>
        <v>0</v>
      </c>
      <c r="CI287" s="132">
        <v>0</v>
      </c>
      <c r="CJ287" s="132">
        <v>0</v>
      </c>
      <c r="CK287" s="132">
        <v>0</v>
      </c>
    </row>
    <row r="288" spans="1:89" ht="15" hidden="1" customHeight="1" x14ac:dyDescent="0.25">
      <c r="A288" s="135">
        <f>VLOOKUP(D288,'DfE No.'!C:E,3,FALSE)</f>
        <v>357</v>
      </c>
      <c r="B288" s="135" t="str">
        <f>VLOOKUP(D288,'Adjusted Factors 19-20'!C:F,4,FALSE)</f>
        <v>Recoupment Academy</v>
      </c>
      <c r="C288" s="135">
        <v>137218</v>
      </c>
      <c r="D288" s="135">
        <v>9354097</v>
      </c>
      <c r="E288" s="134" t="s">
        <v>317</v>
      </c>
      <c r="F288" s="452">
        <v>930</v>
      </c>
      <c r="G288" s="452">
        <v>0</v>
      </c>
      <c r="H288" s="452">
        <v>930</v>
      </c>
      <c r="I288" s="132">
        <v>0</v>
      </c>
      <c r="J288" s="132">
        <v>2151059.4</v>
      </c>
      <c r="K288" s="132">
        <v>1663625.6</v>
      </c>
      <c r="L288" s="132">
        <v>0</v>
      </c>
      <c r="M288" s="132">
        <v>27280.000000000011</v>
      </c>
      <c r="N288" s="132">
        <v>0</v>
      </c>
      <c r="O288" s="132">
        <v>108185.23600439077</v>
      </c>
      <c r="P288" s="132">
        <v>0</v>
      </c>
      <c r="Q288" s="132">
        <v>0</v>
      </c>
      <c r="R288" s="132">
        <v>0</v>
      </c>
      <c r="S288" s="132">
        <v>0</v>
      </c>
      <c r="T288" s="132">
        <v>0</v>
      </c>
      <c r="U288" s="132">
        <v>0</v>
      </c>
      <c r="V288" s="132">
        <v>7829.9999999999918</v>
      </c>
      <c r="W288" s="132">
        <v>8189.9999999999918</v>
      </c>
      <c r="X288" s="132">
        <v>9784.9999999999909</v>
      </c>
      <c r="Y288" s="132">
        <v>6719.9999999999936</v>
      </c>
      <c r="Z288" s="132">
        <v>7199.9999999999936</v>
      </c>
      <c r="AA288" s="132">
        <v>3239.9999999999968</v>
      </c>
      <c r="AB288" s="132">
        <v>0</v>
      </c>
      <c r="AC288" s="132">
        <v>2772.9817007534953</v>
      </c>
      <c r="AD288" s="132">
        <v>0</v>
      </c>
      <c r="AE288" s="132">
        <v>0</v>
      </c>
      <c r="AF288" s="132">
        <v>246217.6362143514</v>
      </c>
      <c r="AG288" s="132">
        <v>0</v>
      </c>
      <c r="AH288" s="132">
        <v>0</v>
      </c>
      <c r="AI288" s="132">
        <v>110000</v>
      </c>
      <c r="AJ288" s="132">
        <v>0</v>
      </c>
      <c r="AK288" s="132">
        <v>0</v>
      </c>
      <c r="AL288" s="132">
        <v>0</v>
      </c>
      <c r="AM288" s="132">
        <v>21766.147199999999</v>
      </c>
      <c r="AN288" s="132">
        <v>0</v>
      </c>
      <c r="AO288" s="132">
        <v>0</v>
      </c>
      <c r="AP288" s="132">
        <v>0</v>
      </c>
      <c r="AQ288" s="132">
        <v>0</v>
      </c>
      <c r="AR288" s="132">
        <v>0</v>
      </c>
      <c r="AS288" s="132">
        <v>0</v>
      </c>
      <c r="AT288" s="132">
        <v>0</v>
      </c>
      <c r="AU288" s="132">
        <v>0</v>
      </c>
      <c r="AV288" s="132">
        <v>3814685</v>
      </c>
      <c r="AW288" s="132">
        <v>427420.85391949571</v>
      </c>
      <c r="AX288" s="132">
        <v>131766.14720000001</v>
      </c>
      <c r="AY288" s="132">
        <v>345431.75421654677</v>
      </c>
      <c r="AZ288" s="453">
        <v>4373872.0011194963</v>
      </c>
      <c r="BA288" s="453">
        <v>4352105.8539194968</v>
      </c>
      <c r="BB288" s="453">
        <v>4800</v>
      </c>
      <c r="BC288" s="453">
        <v>4464000</v>
      </c>
      <c r="BD288" s="453">
        <v>0</v>
      </c>
      <c r="BE288" s="453">
        <v>111894.14608050324</v>
      </c>
      <c r="BF288" s="453">
        <v>4485766.1471999995</v>
      </c>
      <c r="BG288" s="453" t="s">
        <v>13</v>
      </c>
      <c r="BH288" s="453" t="s">
        <v>13</v>
      </c>
      <c r="BI288" s="453" t="s">
        <v>13</v>
      </c>
      <c r="BJ288" s="133" t="s">
        <v>13</v>
      </c>
      <c r="BK288" s="454" t="s">
        <v>13</v>
      </c>
      <c r="BL288" s="453">
        <v>4485766.1471999995</v>
      </c>
      <c r="BM288" s="132">
        <v>0</v>
      </c>
      <c r="BN288" s="132">
        <v>4485766.1471999995</v>
      </c>
      <c r="BO288" s="453">
        <v>4485766.1471999995</v>
      </c>
      <c r="BP288" s="453">
        <v>4354000</v>
      </c>
      <c r="BQ288" s="132">
        <v>4354000</v>
      </c>
      <c r="BR288" s="132">
        <v>4681.7204301075271</v>
      </c>
      <c r="BS288" s="132">
        <v>4478.7210584343993</v>
      </c>
      <c r="BT288" s="133">
        <v>4.5325299125480507E-2</v>
      </c>
      <c r="BU288" s="133">
        <v>-4.4481024778670183E-3</v>
      </c>
      <c r="BV288" s="133">
        <v>0</v>
      </c>
      <c r="BW288" s="132">
        <v>0</v>
      </c>
      <c r="BX288" s="453">
        <v>4485766.1471999995</v>
      </c>
      <c r="BY288" s="453">
        <v>4800</v>
      </c>
      <c r="BZ288" s="453" t="s">
        <v>1187</v>
      </c>
      <c r="CA288" s="453">
        <v>4823.4044593548379</v>
      </c>
      <c r="CB288" s="133">
        <v>4.3240812784735461E-2</v>
      </c>
      <c r="CC288" s="132">
        <v>0</v>
      </c>
      <c r="CD288" s="132">
        <v>4485766.1471999995</v>
      </c>
      <c r="CE288" s="132">
        <v>0</v>
      </c>
      <c r="CF288" s="132">
        <v>4485766.1471999995</v>
      </c>
      <c r="CG288" s="132">
        <f t="shared" si="8"/>
        <v>0</v>
      </c>
      <c r="CH288" s="132">
        <f t="shared" si="9"/>
        <v>0</v>
      </c>
      <c r="CI288" s="132">
        <v>111894.14608050324</v>
      </c>
      <c r="CJ288" s="132">
        <v>0</v>
      </c>
      <c r="CK288" s="132">
        <v>0</v>
      </c>
    </row>
    <row r="289" spans="1:89" ht="15" hidden="1" customHeight="1" x14ac:dyDescent="0.25">
      <c r="A289" s="135">
        <f>VLOOKUP(D289,'DfE No.'!C:E,3,FALSE)</f>
        <v>362</v>
      </c>
      <c r="B289" s="135" t="str">
        <f>VLOOKUP(D289,'Adjusted Factors 19-20'!C:F,4,FALSE)</f>
        <v>Recoupment Academy</v>
      </c>
      <c r="C289" s="135">
        <v>137208</v>
      </c>
      <c r="D289" s="135">
        <v>9354098</v>
      </c>
      <c r="E289" s="134" t="s">
        <v>493</v>
      </c>
      <c r="F289" s="452">
        <v>558</v>
      </c>
      <c r="G289" s="452">
        <v>0</v>
      </c>
      <c r="H289" s="452">
        <v>558</v>
      </c>
      <c r="I289" s="132">
        <v>0</v>
      </c>
      <c r="J289" s="132">
        <v>1380879</v>
      </c>
      <c r="K289" s="132">
        <v>895798.4</v>
      </c>
      <c r="L289" s="132">
        <v>0</v>
      </c>
      <c r="M289" s="132">
        <v>23760</v>
      </c>
      <c r="N289" s="132">
        <v>0</v>
      </c>
      <c r="O289" s="132">
        <v>89393.877551020414</v>
      </c>
      <c r="P289" s="132">
        <v>0</v>
      </c>
      <c r="Q289" s="132">
        <v>0</v>
      </c>
      <c r="R289" s="132">
        <v>0</v>
      </c>
      <c r="S289" s="132">
        <v>0</v>
      </c>
      <c r="T289" s="132">
        <v>0</v>
      </c>
      <c r="U289" s="132">
        <v>0</v>
      </c>
      <c r="V289" s="132">
        <v>2614.6858168761255</v>
      </c>
      <c r="W289" s="132">
        <v>21879.210053860057</v>
      </c>
      <c r="X289" s="132">
        <v>15477.737881508087</v>
      </c>
      <c r="Y289" s="132">
        <v>20757.199281867153</v>
      </c>
      <c r="Z289" s="132">
        <v>8415.0807899461415</v>
      </c>
      <c r="AA289" s="132">
        <v>811.45421903051954</v>
      </c>
      <c r="AB289" s="132">
        <v>0</v>
      </c>
      <c r="AC289" s="132">
        <v>5540.0000000000027</v>
      </c>
      <c r="AD289" s="132">
        <v>0</v>
      </c>
      <c r="AE289" s="132">
        <v>0</v>
      </c>
      <c r="AF289" s="132">
        <v>197251.97196106365</v>
      </c>
      <c r="AG289" s="132">
        <v>0</v>
      </c>
      <c r="AH289" s="132">
        <v>0</v>
      </c>
      <c r="AI289" s="132">
        <v>110000</v>
      </c>
      <c r="AJ289" s="132">
        <v>9100.0000000000073</v>
      </c>
      <c r="AK289" s="132">
        <v>0</v>
      </c>
      <c r="AL289" s="132">
        <v>0</v>
      </c>
      <c r="AM289" s="132">
        <v>12596.15</v>
      </c>
      <c r="AN289" s="132">
        <v>0</v>
      </c>
      <c r="AO289" s="132">
        <v>0</v>
      </c>
      <c r="AP289" s="132">
        <v>0</v>
      </c>
      <c r="AQ289" s="132">
        <v>0</v>
      </c>
      <c r="AR289" s="132">
        <v>0</v>
      </c>
      <c r="AS289" s="132">
        <v>0</v>
      </c>
      <c r="AT289" s="132">
        <v>0</v>
      </c>
      <c r="AU289" s="132">
        <v>0</v>
      </c>
      <c r="AV289" s="132">
        <v>2276677.4</v>
      </c>
      <c r="AW289" s="132">
        <v>385901.21755517216</v>
      </c>
      <c r="AX289" s="132">
        <v>131696.15</v>
      </c>
      <c r="AY289" s="132">
        <v>298805.59475811792</v>
      </c>
      <c r="AZ289" s="453">
        <v>2794274.7675551721</v>
      </c>
      <c r="BA289" s="453">
        <v>2781678.6175551722</v>
      </c>
      <c r="BB289" s="453">
        <v>4800</v>
      </c>
      <c r="BC289" s="453">
        <v>2678400</v>
      </c>
      <c r="BD289" s="453">
        <v>0</v>
      </c>
      <c r="BE289" s="453">
        <v>0</v>
      </c>
      <c r="BF289" s="453">
        <v>2794274.7675551721</v>
      </c>
      <c r="BG289" s="453" t="s">
        <v>13</v>
      </c>
      <c r="BH289" s="453" t="s">
        <v>13</v>
      </c>
      <c r="BI289" s="453" t="s">
        <v>13</v>
      </c>
      <c r="BJ289" s="133" t="s">
        <v>13</v>
      </c>
      <c r="BK289" s="454" t="s">
        <v>13</v>
      </c>
      <c r="BL289" s="453">
        <v>2794274.7675551721</v>
      </c>
      <c r="BM289" s="132">
        <v>0</v>
      </c>
      <c r="BN289" s="132">
        <v>2794274.7675551726</v>
      </c>
      <c r="BO289" s="453">
        <v>2690996.15</v>
      </c>
      <c r="BP289" s="453">
        <v>2559300</v>
      </c>
      <c r="BQ289" s="132">
        <v>2662578.6175551722</v>
      </c>
      <c r="BR289" s="132">
        <v>4771.646268020022</v>
      </c>
      <c r="BS289" s="132">
        <v>4636.2683473251027</v>
      </c>
      <c r="BT289" s="133">
        <v>2.9199759494729353E-2</v>
      </c>
      <c r="BU289" s="133">
        <v>-2.8655855574621029E-3</v>
      </c>
      <c r="BV289" s="133">
        <v>0</v>
      </c>
      <c r="BW289" s="132">
        <v>-7413.3779780703362</v>
      </c>
      <c r="BX289" s="453">
        <v>2786861.3895771019</v>
      </c>
      <c r="BY289" s="453">
        <v>4971.8015046184628</v>
      </c>
      <c r="BZ289" s="453" t="s">
        <v>1187</v>
      </c>
      <c r="CA289" s="453">
        <v>4994.375250138175</v>
      </c>
      <c r="CB289" s="133">
        <v>1.7870517454638524E-2</v>
      </c>
      <c r="CC289" s="132">
        <v>0</v>
      </c>
      <c r="CD289" s="132">
        <v>2786861.3895771019</v>
      </c>
      <c r="CE289" s="132">
        <v>0</v>
      </c>
      <c r="CF289" s="132">
        <v>2786861.3895771019</v>
      </c>
      <c r="CG289" s="132">
        <f t="shared" si="8"/>
        <v>0</v>
      </c>
      <c r="CH289" s="132">
        <f t="shared" si="9"/>
        <v>0</v>
      </c>
      <c r="CI289" s="132">
        <v>0</v>
      </c>
      <c r="CJ289" s="132">
        <v>0</v>
      </c>
      <c r="CK289" s="132">
        <v>0</v>
      </c>
    </row>
    <row r="290" spans="1:89" ht="15" hidden="1" customHeight="1" x14ac:dyDescent="0.25">
      <c r="A290" s="135">
        <f>VLOOKUP(D290,'DfE No.'!C:E,3,FALSE)</f>
        <v>376</v>
      </c>
      <c r="B290" s="135" t="str">
        <f>VLOOKUP(D290,'Adjusted Factors 19-20'!C:F,4,FALSE)</f>
        <v>Recoupment Academy</v>
      </c>
      <c r="C290" s="135">
        <v>136969</v>
      </c>
      <c r="D290" s="135">
        <v>9354099</v>
      </c>
      <c r="E290" s="134" t="s">
        <v>327</v>
      </c>
      <c r="F290" s="452">
        <v>1516</v>
      </c>
      <c r="G290" s="452">
        <v>0</v>
      </c>
      <c r="H290" s="452">
        <v>1516</v>
      </c>
      <c r="I290" s="132">
        <v>0</v>
      </c>
      <c r="J290" s="132">
        <v>3598065</v>
      </c>
      <c r="K290" s="132">
        <v>2607964.8000000003</v>
      </c>
      <c r="L290" s="132">
        <v>0</v>
      </c>
      <c r="M290" s="132">
        <v>38719.999999999978</v>
      </c>
      <c r="N290" s="132">
        <v>0</v>
      </c>
      <c r="O290" s="132">
        <v>130993.92928619079</v>
      </c>
      <c r="P290" s="132">
        <v>0</v>
      </c>
      <c r="Q290" s="132">
        <v>0</v>
      </c>
      <c r="R290" s="132">
        <v>0</v>
      </c>
      <c r="S290" s="132">
        <v>0</v>
      </c>
      <c r="T290" s="132">
        <v>0</v>
      </c>
      <c r="U290" s="132">
        <v>0</v>
      </c>
      <c r="V290" s="132">
        <v>6089.9999999999891</v>
      </c>
      <c r="W290" s="132">
        <v>11700.000000000029</v>
      </c>
      <c r="X290" s="132">
        <v>6180</v>
      </c>
      <c r="Y290" s="132">
        <v>12879.999999999964</v>
      </c>
      <c r="Z290" s="132">
        <v>3600</v>
      </c>
      <c r="AA290" s="132">
        <v>0</v>
      </c>
      <c r="AB290" s="132">
        <v>0</v>
      </c>
      <c r="AC290" s="132">
        <v>24929.999999999898</v>
      </c>
      <c r="AD290" s="132">
        <v>0</v>
      </c>
      <c r="AE290" s="132">
        <v>0</v>
      </c>
      <c r="AF290" s="132">
        <v>460928.8289078949</v>
      </c>
      <c r="AG290" s="132">
        <v>0</v>
      </c>
      <c r="AH290" s="132">
        <v>0</v>
      </c>
      <c r="AI290" s="132">
        <v>110000</v>
      </c>
      <c r="AJ290" s="132">
        <v>0</v>
      </c>
      <c r="AK290" s="132">
        <v>0</v>
      </c>
      <c r="AL290" s="132">
        <v>0</v>
      </c>
      <c r="AM290" s="132">
        <v>41567.294999999998</v>
      </c>
      <c r="AN290" s="132">
        <v>0</v>
      </c>
      <c r="AO290" s="132">
        <v>0</v>
      </c>
      <c r="AP290" s="132">
        <v>0</v>
      </c>
      <c r="AQ290" s="132">
        <v>0</v>
      </c>
      <c r="AR290" s="132">
        <v>0</v>
      </c>
      <c r="AS290" s="132">
        <v>0</v>
      </c>
      <c r="AT290" s="132">
        <v>0</v>
      </c>
      <c r="AU290" s="132">
        <v>0</v>
      </c>
      <c r="AV290" s="132">
        <v>6206029.8000000007</v>
      </c>
      <c r="AW290" s="132">
        <v>696022.75819408556</v>
      </c>
      <c r="AX290" s="132">
        <v>151567.29499999998</v>
      </c>
      <c r="AY290" s="132">
        <v>576009.79355099029</v>
      </c>
      <c r="AZ290" s="453">
        <v>7053619.8531940859</v>
      </c>
      <c r="BA290" s="453">
        <v>7012052.558194086</v>
      </c>
      <c r="BB290" s="453">
        <v>4800</v>
      </c>
      <c r="BC290" s="453">
        <v>7276800</v>
      </c>
      <c r="BD290" s="453">
        <v>0</v>
      </c>
      <c r="BE290" s="453">
        <v>264747.44180591404</v>
      </c>
      <c r="BF290" s="453">
        <v>7318367.2949999999</v>
      </c>
      <c r="BG290" s="453" t="s">
        <v>13</v>
      </c>
      <c r="BH290" s="453" t="s">
        <v>13</v>
      </c>
      <c r="BI290" s="453" t="s">
        <v>13</v>
      </c>
      <c r="BJ290" s="133" t="s">
        <v>13</v>
      </c>
      <c r="BK290" s="454" t="s">
        <v>13</v>
      </c>
      <c r="BL290" s="453">
        <v>7318367.2949999999</v>
      </c>
      <c r="BM290" s="132">
        <v>0</v>
      </c>
      <c r="BN290" s="132">
        <v>7318367.2950000009</v>
      </c>
      <c r="BO290" s="453">
        <v>7318367.2949999999</v>
      </c>
      <c r="BP290" s="453">
        <v>7166800</v>
      </c>
      <c r="BQ290" s="132">
        <v>7166800</v>
      </c>
      <c r="BR290" s="132">
        <v>4727.4406332453827</v>
      </c>
      <c r="BS290" s="132">
        <v>4526.4705882352937</v>
      </c>
      <c r="BT290" s="133">
        <v>4.4398840353106095E-2</v>
      </c>
      <c r="BU290" s="133">
        <v>-4.357182315384879E-3</v>
      </c>
      <c r="BV290" s="133">
        <v>0</v>
      </c>
      <c r="BW290" s="132">
        <v>0</v>
      </c>
      <c r="BX290" s="453">
        <v>7318367.2949999999</v>
      </c>
      <c r="BY290" s="453">
        <v>4800</v>
      </c>
      <c r="BZ290" s="453" t="s">
        <v>1187</v>
      </c>
      <c r="CA290" s="453">
        <v>4827.4190600263855</v>
      </c>
      <c r="CB290" s="133">
        <v>4.327284339058779E-2</v>
      </c>
      <c r="CC290" s="132">
        <v>0</v>
      </c>
      <c r="CD290" s="132">
        <v>7318367.2949999999</v>
      </c>
      <c r="CE290" s="132">
        <v>0</v>
      </c>
      <c r="CF290" s="132">
        <v>7318367.2949999999</v>
      </c>
      <c r="CG290" s="132">
        <f t="shared" si="8"/>
        <v>0</v>
      </c>
      <c r="CH290" s="132">
        <f t="shared" si="9"/>
        <v>0</v>
      </c>
      <c r="CI290" s="132">
        <v>264747.44180591404</v>
      </c>
      <c r="CJ290" s="132">
        <v>0</v>
      </c>
      <c r="CK290" s="132">
        <v>0</v>
      </c>
    </row>
    <row r="291" spans="1:89" ht="15" hidden="1" customHeight="1" x14ac:dyDescent="0.25">
      <c r="A291" s="135">
        <f>VLOOKUP(D291,'DfE No.'!C:E,3,FALSE)</f>
        <v>554</v>
      </c>
      <c r="B291" s="135" t="str">
        <f>VLOOKUP(D291,'Adjusted Factors 19-20'!C:F,4,FALSE)</f>
        <v>Recoupment Academy</v>
      </c>
      <c r="C291" s="135">
        <v>136322</v>
      </c>
      <c r="D291" s="135">
        <v>9354102</v>
      </c>
      <c r="E291" s="134" t="s">
        <v>424</v>
      </c>
      <c r="F291" s="452">
        <v>1162</v>
      </c>
      <c r="G291" s="452">
        <v>0</v>
      </c>
      <c r="H291" s="452">
        <v>1162</v>
      </c>
      <c r="I291" s="132">
        <v>0</v>
      </c>
      <c r="J291" s="132">
        <v>2769537.6</v>
      </c>
      <c r="K291" s="132">
        <v>1985760</v>
      </c>
      <c r="L291" s="132">
        <v>0</v>
      </c>
      <c r="M291" s="132">
        <v>35639.999999999978</v>
      </c>
      <c r="N291" s="132">
        <v>0</v>
      </c>
      <c r="O291" s="132">
        <v>154379.28694158077</v>
      </c>
      <c r="P291" s="132">
        <v>0</v>
      </c>
      <c r="Q291" s="132">
        <v>0</v>
      </c>
      <c r="R291" s="132">
        <v>0</v>
      </c>
      <c r="S291" s="132">
        <v>0</v>
      </c>
      <c r="T291" s="132">
        <v>0</v>
      </c>
      <c r="U291" s="132">
        <v>0</v>
      </c>
      <c r="V291" s="132">
        <v>22330.000000000018</v>
      </c>
      <c r="W291" s="132">
        <v>16379.999999999991</v>
      </c>
      <c r="X291" s="132">
        <v>0</v>
      </c>
      <c r="Y291" s="132">
        <v>560.00000000000023</v>
      </c>
      <c r="Z291" s="132">
        <v>0</v>
      </c>
      <c r="AA291" s="132">
        <v>0</v>
      </c>
      <c r="AB291" s="132">
        <v>0</v>
      </c>
      <c r="AC291" s="132">
        <v>12497.264883520269</v>
      </c>
      <c r="AD291" s="132">
        <v>0</v>
      </c>
      <c r="AE291" s="132">
        <v>0</v>
      </c>
      <c r="AF291" s="132">
        <v>362126.79566490091</v>
      </c>
      <c r="AG291" s="132">
        <v>0</v>
      </c>
      <c r="AH291" s="132">
        <v>0</v>
      </c>
      <c r="AI291" s="132">
        <v>110000</v>
      </c>
      <c r="AJ291" s="132">
        <v>0</v>
      </c>
      <c r="AK291" s="132">
        <v>0</v>
      </c>
      <c r="AL291" s="132">
        <v>0</v>
      </c>
      <c r="AM291" s="132">
        <v>25696.146000000001</v>
      </c>
      <c r="AN291" s="132">
        <v>0</v>
      </c>
      <c r="AO291" s="132">
        <v>0</v>
      </c>
      <c r="AP291" s="132">
        <v>0</v>
      </c>
      <c r="AQ291" s="132">
        <v>0</v>
      </c>
      <c r="AR291" s="132">
        <v>0</v>
      </c>
      <c r="AS291" s="132">
        <v>0</v>
      </c>
      <c r="AT291" s="132">
        <v>0</v>
      </c>
      <c r="AU291" s="132">
        <v>0</v>
      </c>
      <c r="AV291" s="132">
        <v>4755297.5999999996</v>
      </c>
      <c r="AW291" s="132">
        <v>603913.34749000194</v>
      </c>
      <c r="AX291" s="132">
        <v>135696.14600000001</v>
      </c>
      <c r="AY291" s="132">
        <v>486770.43913569127</v>
      </c>
      <c r="AZ291" s="453">
        <v>5494907.0934900008</v>
      </c>
      <c r="BA291" s="453">
        <v>5469210.9474900011</v>
      </c>
      <c r="BB291" s="453">
        <v>4800</v>
      </c>
      <c r="BC291" s="453">
        <v>5577600</v>
      </c>
      <c r="BD291" s="453">
        <v>0</v>
      </c>
      <c r="BE291" s="453">
        <v>108389.0525099989</v>
      </c>
      <c r="BF291" s="453">
        <v>5603296.1459999997</v>
      </c>
      <c r="BG291" s="453" t="s">
        <v>13</v>
      </c>
      <c r="BH291" s="453" t="s">
        <v>13</v>
      </c>
      <c r="BI291" s="453" t="s">
        <v>13</v>
      </c>
      <c r="BJ291" s="133" t="s">
        <v>13</v>
      </c>
      <c r="BK291" s="454" t="s">
        <v>13</v>
      </c>
      <c r="BL291" s="453">
        <v>5603296.1459999997</v>
      </c>
      <c r="BM291" s="132">
        <v>0</v>
      </c>
      <c r="BN291" s="132">
        <v>5603296.1459999997</v>
      </c>
      <c r="BO291" s="453">
        <v>5603296.1459999997</v>
      </c>
      <c r="BP291" s="453">
        <v>5467600</v>
      </c>
      <c r="BQ291" s="132">
        <v>5467600</v>
      </c>
      <c r="BR291" s="132">
        <v>4705.3356282271943</v>
      </c>
      <c r="BS291" s="132">
        <v>4525.7735806837609</v>
      </c>
      <c r="BT291" s="133">
        <v>3.9675437655523393E-2</v>
      </c>
      <c r="BU291" s="133">
        <v>-3.8936403278313956E-3</v>
      </c>
      <c r="BV291" s="133">
        <v>0</v>
      </c>
      <c r="BW291" s="132">
        <v>0</v>
      </c>
      <c r="BX291" s="453">
        <v>5603296.1459999997</v>
      </c>
      <c r="BY291" s="453">
        <v>4800</v>
      </c>
      <c r="BZ291" s="453" t="s">
        <v>1187</v>
      </c>
      <c r="CA291" s="453">
        <v>4822.1137228915659</v>
      </c>
      <c r="CB291" s="133">
        <v>3.89619433224353E-2</v>
      </c>
      <c r="CC291" s="132">
        <v>0</v>
      </c>
      <c r="CD291" s="132">
        <v>5603296.1459999997</v>
      </c>
      <c r="CE291" s="132">
        <v>0</v>
      </c>
      <c r="CF291" s="132">
        <v>5603296.1459999997</v>
      </c>
      <c r="CG291" s="132">
        <f t="shared" si="8"/>
        <v>0</v>
      </c>
      <c r="CH291" s="132">
        <f t="shared" si="9"/>
        <v>0</v>
      </c>
      <c r="CI291" s="132">
        <v>108389.0525099989</v>
      </c>
      <c r="CJ291" s="132">
        <v>0</v>
      </c>
      <c r="CK291" s="132">
        <v>0</v>
      </c>
    </row>
    <row r="292" spans="1:89" ht="15" hidden="1" customHeight="1" x14ac:dyDescent="0.25">
      <c r="A292" s="135">
        <f>VLOOKUP(D292,'DfE No.'!C:E,3,FALSE)</f>
        <v>562</v>
      </c>
      <c r="B292" s="135" t="str">
        <f>VLOOKUP(D292,'Adjusted Factors 19-20'!C:F,4,FALSE)</f>
        <v>Recoupment Academy</v>
      </c>
      <c r="C292" s="135">
        <v>143362</v>
      </c>
      <c r="D292" s="135">
        <v>9354103</v>
      </c>
      <c r="E292" s="134" t="s">
        <v>431</v>
      </c>
      <c r="F292" s="452">
        <v>925</v>
      </c>
      <c r="G292" s="452">
        <v>0</v>
      </c>
      <c r="H292" s="452">
        <v>925</v>
      </c>
      <c r="I292" s="132">
        <v>0</v>
      </c>
      <c r="J292" s="132">
        <v>2240524.8000000003</v>
      </c>
      <c r="K292" s="132">
        <v>1540067.2</v>
      </c>
      <c r="L292" s="132">
        <v>0</v>
      </c>
      <c r="M292" s="132">
        <v>40920.000000000189</v>
      </c>
      <c r="N292" s="132">
        <v>0</v>
      </c>
      <c r="O292" s="132">
        <v>159873.50867678958</v>
      </c>
      <c r="P292" s="132">
        <v>0</v>
      </c>
      <c r="Q292" s="132">
        <v>0</v>
      </c>
      <c r="R292" s="132">
        <v>0</v>
      </c>
      <c r="S292" s="132">
        <v>0</v>
      </c>
      <c r="T292" s="132">
        <v>0</v>
      </c>
      <c r="U292" s="132">
        <v>0</v>
      </c>
      <c r="V292" s="132">
        <v>8709.4155844155921</v>
      </c>
      <c r="W292" s="132">
        <v>7418.0194805194942</v>
      </c>
      <c r="X292" s="132">
        <v>21653.40909090911</v>
      </c>
      <c r="Y292" s="132">
        <v>0</v>
      </c>
      <c r="Z292" s="132">
        <v>0</v>
      </c>
      <c r="AA292" s="132">
        <v>0</v>
      </c>
      <c r="AB292" s="132">
        <v>0</v>
      </c>
      <c r="AC292" s="132">
        <v>2769.9999999999973</v>
      </c>
      <c r="AD292" s="132">
        <v>0</v>
      </c>
      <c r="AE292" s="132">
        <v>0</v>
      </c>
      <c r="AF292" s="132">
        <v>377377.87694976089</v>
      </c>
      <c r="AG292" s="132">
        <v>0</v>
      </c>
      <c r="AH292" s="132">
        <v>0</v>
      </c>
      <c r="AI292" s="132">
        <v>110000</v>
      </c>
      <c r="AJ292" s="132">
        <v>0</v>
      </c>
      <c r="AK292" s="132">
        <v>0</v>
      </c>
      <c r="AL292" s="132">
        <v>0</v>
      </c>
      <c r="AM292" s="132">
        <v>26955.25</v>
      </c>
      <c r="AN292" s="132">
        <v>0</v>
      </c>
      <c r="AO292" s="132">
        <v>0</v>
      </c>
      <c r="AP292" s="132">
        <v>0</v>
      </c>
      <c r="AQ292" s="132">
        <v>0</v>
      </c>
      <c r="AR292" s="132">
        <v>0</v>
      </c>
      <c r="AS292" s="132">
        <v>0</v>
      </c>
      <c r="AT292" s="132">
        <v>0</v>
      </c>
      <c r="AU292" s="132">
        <v>0</v>
      </c>
      <c r="AV292" s="132">
        <v>3780592</v>
      </c>
      <c r="AW292" s="132">
        <v>618722.22978239483</v>
      </c>
      <c r="AX292" s="132">
        <v>136955.25</v>
      </c>
      <c r="AY292" s="132">
        <v>506664.05336607789</v>
      </c>
      <c r="AZ292" s="453">
        <v>4536269.4797823951</v>
      </c>
      <c r="BA292" s="453">
        <v>4509314.2297823951</v>
      </c>
      <c r="BB292" s="453">
        <v>4800</v>
      </c>
      <c r="BC292" s="453">
        <v>4440000</v>
      </c>
      <c r="BD292" s="453">
        <v>0</v>
      </c>
      <c r="BE292" s="453">
        <v>0</v>
      </c>
      <c r="BF292" s="453">
        <v>4536269.4797823951</v>
      </c>
      <c r="BG292" s="453" t="s">
        <v>13</v>
      </c>
      <c r="BH292" s="453" t="s">
        <v>13</v>
      </c>
      <c r="BI292" s="453" t="s">
        <v>13</v>
      </c>
      <c r="BJ292" s="133" t="s">
        <v>13</v>
      </c>
      <c r="BK292" s="454" t="s">
        <v>13</v>
      </c>
      <c r="BL292" s="453">
        <v>4536269.4797823951</v>
      </c>
      <c r="BM292" s="132">
        <v>0</v>
      </c>
      <c r="BN292" s="132">
        <v>4536269.4797823951</v>
      </c>
      <c r="BO292" s="453">
        <v>4466955.25</v>
      </c>
      <c r="BP292" s="453">
        <v>4330000</v>
      </c>
      <c r="BQ292" s="132">
        <v>4399314.2297823951</v>
      </c>
      <c r="BR292" s="132">
        <v>4756.0153835485353</v>
      </c>
      <c r="BS292" s="132">
        <v>4688.4820437971957</v>
      </c>
      <c r="BT292" s="133">
        <v>1.4404094783872605E-2</v>
      </c>
      <c r="BU292" s="133">
        <v>-1.4135789710333409E-3</v>
      </c>
      <c r="BV292" s="133">
        <v>0</v>
      </c>
      <c r="BW292" s="132">
        <v>-6130.4741514407006</v>
      </c>
      <c r="BX292" s="453">
        <v>4530139.0056309542</v>
      </c>
      <c r="BY292" s="453">
        <v>4868.306762844275</v>
      </c>
      <c r="BZ292" s="453" t="s">
        <v>1187</v>
      </c>
      <c r="CA292" s="453">
        <v>4897.4475736550858</v>
      </c>
      <c r="CB292" s="133">
        <v>1.2790807482189415E-2</v>
      </c>
      <c r="CC292" s="132">
        <v>0</v>
      </c>
      <c r="CD292" s="132">
        <v>4530139.0056309542</v>
      </c>
      <c r="CE292" s="132">
        <v>0</v>
      </c>
      <c r="CF292" s="132">
        <v>4530139.0056309542</v>
      </c>
      <c r="CG292" s="132">
        <f t="shared" si="8"/>
        <v>0</v>
      </c>
      <c r="CH292" s="132">
        <f t="shared" si="9"/>
        <v>0</v>
      </c>
      <c r="CI292" s="132">
        <v>0</v>
      </c>
      <c r="CJ292" s="132">
        <v>0</v>
      </c>
      <c r="CK292" s="132">
        <v>0</v>
      </c>
    </row>
    <row r="293" spans="1:89" ht="15" hidden="1" customHeight="1" x14ac:dyDescent="0.25">
      <c r="A293" s="135">
        <f>VLOOKUP(D293,'DfE No.'!C:E,3,FALSE)</f>
        <v>159</v>
      </c>
      <c r="B293" s="135" t="str">
        <f>VLOOKUP(D293,'Adjusted Factors 19-20'!C:F,4,FALSE)</f>
        <v>Recoupment Academy</v>
      </c>
      <c r="C293" s="135">
        <v>136416</v>
      </c>
      <c r="D293" s="135">
        <v>9354504</v>
      </c>
      <c r="E293" s="134" t="s">
        <v>224</v>
      </c>
      <c r="F293" s="452">
        <v>676</v>
      </c>
      <c r="G293" s="452">
        <v>0</v>
      </c>
      <c r="H293" s="452">
        <v>676</v>
      </c>
      <c r="I293" s="132">
        <v>0</v>
      </c>
      <c r="J293" s="132">
        <v>1567589.4000000001</v>
      </c>
      <c r="K293" s="132">
        <v>1204694.4000000001</v>
      </c>
      <c r="L293" s="132">
        <v>0</v>
      </c>
      <c r="M293" s="132">
        <v>15840.000000000004</v>
      </c>
      <c r="N293" s="132">
        <v>0</v>
      </c>
      <c r="O293" s="132">
        <v>57220.354505169867</v>
      </c>
      <c r="P293" s="132">
        <v>0</v>
      </c>
      <c r="Q293" s="132">
        <v>0</v>
      </c>
      <c r="R293" s="132">
        <v>0</v>
      </c>
      <c r="S293" s="132">
        <v>0</v>
      </c>
      <c r="T293" s="132">
        <v>0</v>
      </c>
      <c r="U293" s="132">
        <v>0</v>
      </c>
      <c r="V293" s="132">
        <v>289.99999999999955</v>
      </c>
      <c r="W293" s="132">
        <v>389.99999999999937</v>
      </c>
      <c r="X293" s="132">
        <v>514.99999999999909</v>
      </c>
      <c r="Y293" s="132">
        <v>1680.0000000000009</v>
      </c>
      <c r="Z293" s="132">
        <v>0</v>
      </c>
      <c r="AA293" s="132">
        <v>0</v>
      </c>
      <c r="AB293" s="132">
        <v>0</v>
      </c>
      <c r="AC293" s="132">
        <v>0</v>
      </c>
      <c r="AD293" s="132">
        <v>0</v>
      </c>
      <c r="AE293" s="132">
        <v>0</v>
      </c>
      <c r="AF293" s="132">
        <v>193350.46757666831</v>
      </c>
      <c r="AG293" s="132">
        <v>0</v>
      </c>
      <c r="AH293" s="132">
        <v>0</v>
      </c>
      <c r="AI293" s="132">
        <v>110000</v>
      </c>
      <c r="AJ293" s="132">
        <v>0</v>
      </c>
      <c r="AK293" s="132">
        <v>0</v>
      </c>
      <c r="AL293" s="132">
        <v>0</v>
      </c>
      <c r="AM293" s="132">
        <v>13402.303599999999</v>
      </c>
      <c r="AN293" s="132">
        <v>0</v>
      </c>
      <c r="AO293" s="132">
        <v>0</v>
      </c>
      <c r="AP293" s="132">
        <v>0</v>
      </c>
      <c r="AQ293" s="132">
        <v>35594</v>
      </c>
      <c r="AR293" s="132">
        <v>0</v>
      </c>
      <c r="AS293" s="132">
        <v>0</v>
      </c>
      <c r="AT293" s="132">
        <v>0</v>
      </c>
      <c r="AU293" s="132">
        <v>0</v>
      </c>
      <c r="AV293" s="132">
        <v>2772283.8000000003</v>
      </c>
      <c r="AW293" s="132">
        <v>269285.82208183815</v>
      </c>
      <c r="AX293" s="132">
        <v>158996.30359999998</v>
      </c>
      <c r="AY293" s="132">
        <v>241317.14482925326</v>
      </c>
      <c r="AZ293" s="453">
        <v>3200565.9256818388</v>
      </c>
      <c r="BA293" s="453">
        <v>3187163.6220818385</v>
      </c>
      <c r="BB293" s="453">
        <v>4800</v>
      </c>
      <c r="BC293" s="453">
        <v>3244800</v>
      </c>
      <c r="BD293" s="453">
        <v>0</v>
      </c>
      <c r="BE293" s="453">
        <v>57636.377918161452</v>
      </c>
      <c r="BF293" s="453">
        <v>3258202.3036000002</v>
      </c>
      <c r="BG293" s="453" t="s">
        <v>13</v>
      </c>
      <c r="BH293" s="453" t="s">
        <v>13</v>
      </c>
      <c r="BI293" s="453" t="s">
        <v>13</v>
      </c>
      <c r="BJ293" s="133" t="s">
        <v>13</v>
      </c>
      <c r="BK293" s="454" t="s">
        <v>13</v>
      </c>
      <c r="BL293" s="453">
        <v>3258202.3036000002</v>
      </c>
      <c r="BM293" s="132">
        <v>0</v>
      </c>
      <c r="BN293" s="132">
        <v>3258202.3035999993</v>
      </c>
      <c r="BO293" s="453">
        <v>3258202.3036000002</v>
      </c>
      <c r="BP293" s="453">
        <v>3134800</v>
      </c>
      <c r="BQ293" s="132">
        <v>3134800</v>
      </c>
      <c r="BR293" s="132">
        <v>4637.2781065088757</v>
      </c>
      <c r="BS293" s="132">
        <v>4464.68599394387</v>
      </c>
      <c r="BT293" s="133">
        <v>3.8657167110770725E-2</v>
      </c>
      <c r="BU293" s="133">
        <v>-3.7937100058998397E-3</v>
      </c>
      <c r="BV293" s="133">
        <v>0</v>
      </c>
      <c r="BW293" s="132">
        <v>0</v>
      </c>
      <c r="BX293" s="453">
        <v>3258202.3036000002</v>
      </c>
      <c r="BY293" s="453">
        <v>4800</v>
      </c>
      <c r="BZ293" s="453" t="s">
        <v>1187</v>
      </c>
      <c r="CA293" s="453">
        <v>4819.8258928994082</v>
      </c>
      <c r="CB293" s="133">
        <v>3.7293982166973327E-2</v>
      </c>
      <c r="CC293" s="132">
        <v>0</v>
      </c>
      <c r="CD293" s="132">
        <v>3258202.3036000002</v>
      </c>
      <c r="CE293" s="132">
        <v>0</v>
      </c>
      <c r="CF293" s="132">
        <v>3258202.3036000002</v>
      </c>
      <c r="CG293" s="132">
        <f t="shared" si="8"/>
        <v>0</v>
      </c>
      <c r="CH293" s="132">
        <f t="shared" si="9"/>
        <v>0</v>
      </c>
      <c r="CI293" s="132">
        <v>57636.377918161452</v>
      </c>
      <c r="CJ293" s="132">
        <v>0</v>
      </c>
      <c r="CK293" s="132">
        <v>0</v>
      </c>
    </row>
    <row r="294" spans="1:89" ht="15" hidden="1" customHeight="1" x14ac:dyDescent="0.25">
      <c r="A294" s="135">
        <f>VLOOKUP(D294,'DfE No.'!C:E,3,FALSE)</f>
        <v>372</v>
      </c>
      <c r="B294" s="135" t="str">
        <f>VLOOKUP(D294,'Adjusted Factors 19-20'!C:F,4,FALSE)</f>
        <v>Recoupment Academy</v>
      </c>
      <c r="C294" s="135">
        <v>137849</v>
      </c>
      <c r="D294" s="135">
        <v>9354603</v>
      </c>
      <c r="E294" s="134" t="s">
        <v>324</v>
      </c>
      <c r="F294" s="452">
        <v>830</v>
      </c>
      <c r="G294" s="452">
        <v>0</v>
      </c>
      <c r="H294" s="452">
        <v>830</v>
      </c>
      <c r="I294" s="132">
        <v>0</v>
      </c>
      <c r="J294" s="132">
        <v>1929340.8</v>
      </c>
      <c r="K294" s="132">
        <v>1473875.2</v>
      </c>
      <c r="L294" s="132">
        <v>0</v>
      </c>
      <c r="M294" s="132">
        <v>30800.000000000011</v>
      </c>
      <c r="N294" s="132">
        <v>0</v>
      </c>
      <c r="O294" s="132">
        <v>118250.06009615384</v>
      </c>
      <c r="P294" s="132">
        <v>0</v>
      </c>
      <c r="Q294" s="132">
        <v>0</v>
      </c>
      <c r="R294" s="132">
        <v>0</v>
      </c>
      <c r="S294" s="132">
        <v>0</v>
      </c>
      <c r="T294" s="132">
        <v>0</v>
      </c>
      <c r="U294" s="132">
        <v>0</v>
      </c>
      <c r="V294" s="132">
        <v>20300.000000000007</v>
      </c>
      <c r="W294" s="132">
        <v>33930.00000000008</v>
      </c>
      <c r="X294" s="132">
        <v>46864.999999999796</v>
      </c>
      <c r="Y294" s="132">
        <v>35840.000000000015</v>
      </c>
      <c r="Z294" s="132">
        <v>13199.999999999978</v>
      </c>
      <c r="AA294" s="132">
        <v>2429.9999999999991</v>
      </c>
      <c r="AB294" s="132">
        <v>0</v>
      </c>
      <c r="AC294" s="132">
        <v>20774.999999999989</v>
      </c>
      <c r="AD294" s="132">
        <v>0</v>
      </c>
      <c r="AE294" s="132">
        <v>0</v>
      </c>
      <c r="AF294" s="132">
        <v>204088.5630303784</v>
      </c>
      <c r="AG294" s="132">
        <v>0</v>
      </c>
      <c r="AH294" s="132">
        <v>0</v>
      </c>
      <c r="AI294" s="132">
        <v>110000</v>
      </c>
      <c r="AJ294" s="132">
        <v>0</v>
      </c>
      <c r="AK294" s="132">
        <v>0</v>
      </c>
      <c r="AL294" s="132">
        <v>0</v>
      </c>
      <c r="AM294" s="132">
        <v>27207.684000000001</v>
      </c>
      <c r="AN294" s="132">
        <v>0</v>
      </c>
      <c r="AO294" s="132">
        <v>0</v>
      </c>
      <c r="AP294" s="132">
        <v>0</v>
      </c>
      <c r="AQ294" s="132">
        <v>0</v>
      </c>
      <c r="AR294" s="132">
        <v>0</v>
      </c>
      <c r="AS294" s="132">
        <v>0</v>
      </c>
      <c r="AT294" s="132">
        <v>0</v>
      </c>
      <c r="AU294" s="132">
        <v>0</v>
      </c>
      <c r="AV294" s="132">
        <v>3403216</v>
      </c>
      <c r="AW294" s="132">
        <v>526478.62312653218</v>
      </c>
      <c r="AX294" s="132">
        <v>137207.68400000001</v>
      </c>
      <c r="AY294" s="132">
        <v>364895.09307845531</v>
      </c>
      <c r="AZ294" s="453">
        <v>4066902.3071265318</v>
      </c>
      <c r="BA294" s="453">
        <v>4039694.623126532</v>
      </c>
      <c r="BB294" s="453">
        <v>4800</v>
      </c>
      <c r="BC294" s="453">
        <v>3984000</v>
      </c>
      <c r="BD294" s="453">
        <v>0</v>
      </c>
      <c r="BE294" s="453">
        <v>0</v>
      </c>
      <c r="BF294" s="453">
        <v>4066902.3071265318</v>
      </c>
      <c r="BG294" s="453" t="s">
        <v>13</v>
      </c>
      <c r="BH294" s="453" t="s">
        <v>13</v>
      </c>
      <c r="BI294" s="453" t="s">
        <v>13</v>
      </c>
      <c r="BJ294" s="133" t="s">
        <v>13</v>
      </c>
      <c r="BK294" s="454" t="s">
        <v>13</v>
      </c>
      <c r="BL294" s="453">
        <v>4066902.3071265318</v>
      </c>
      <c r="BM294" s="132">
        <v>0</v>
      </c>
      <c r="BN294" s="132">
        <v>4066902.3071265323</v>
      </c>
      <c r="BO294" s="453">
        <v>4011207.6839999999</v>
      </c>
      <c r="BP294" s="453">
        <v>3874000</v>
      </c>
      <c r="BQ294" s="132">
        <v>3929694.623126532</v>
      </c>
      <c r="BR294" s="132">
        <v>4734.571835092207</v>
      </c>
      <c r="BS294" s="132">
        <v>4671.92499028777</v>
      </c>
      <c r="BT294" s="133">
        <v>1.3409214603117644E-2</v>
      </c>
      <c r="BU294" s="133">
        <v>-1.3159441162705371E-3</v>
      </c>
      <c r="BV294" s="133">
        <v>0</v>
      </c>
      <c r="BW294" s="132">
        <v>-5102.8335281799764</v>
      </c>
      <c r="BX294" s="453">
        <v>4061799.4735983517</v>
      </c>
      <c r="BY294" s="453">
        <v>4860.9539633715085</v>
      </c>
      <c r="BZ294" s="453" t="s">
        <v>1187</v>
      </c>
      <c r="CA294" s="453">
        <v>4893.7343055401825</v>
      </c>
      <c r="CB294" s="133">
        <v>1.1992779487093097E-2</v>
      </c>
      <c r="CC294" s="132">
        <v>0</v>
      </c>
      <c r="CD294" s="132">
        <v>4061799.4735983517</v>
      </c>
      <c r="CE294" s="132">
        <v>0</v>
      </c>
      <c r="CF294" s="132">
        <v>4061799.4735983517</v>
      </c>
      <c r="CG294" s="132">
        <f t="shared" si="8"/>
        <v>0</v>
      </c>
      <c r="CH294" s="132">
        <f t="shared" si="9"/>
        <v>0</v>
      </c>
      <c r="CI294" s="132">
        <v>0</v>
      </c>
      <c r="CJ294" s="132">
        <v>0</v>
      </c>
      <c r="CK294" s="132">
        <v>0</v>
      </c>
    </row>
    <row r="295" spans="1:89" ht="15" hidden="1" customHeight="1" x14ac:dyDescent="0.25">
      <c r="A295" s="135">
        <f>VLOOKUP(D295,'DfE No.'!C:E,3,FALSE)</f>
        <v>368</v>
      </c>
      <c r="B295" s="135" t="str">
        <f>VLOOKUP(D295,'Adjusted Factors 19-20'!C:F,4,FALSE)</f>
        <v>Recoupment Academy</v>
      </c>
      <c r="C295" s="135">
        <v>136453</v>
      </c>
      <c r="D295" s="135">
        <v>9354606</v>
      </c>
      <c r="E295" s="134" t="s">
        <v>321</v>
      </c>
      <c r="F295" s="452">
        <v>802</v>
      </c>
      <c r="G295" s="452">
        <v>0</v>
      </c>
      <c r="H295" s="452">
        <v>802</v>
      </c>
      <c r="I295" s="132">
        <v>0</v>
      </c>
      <c r="J295" s="132">
        <v>1851544.8</v>
      </c>
      <c r="K295" s="132">
        <v>1438572.8</v>
      </c>
      <c r="L295" s="132">
        <v>0</v>
      </c>
      <c r="M295" s="132">
        <v>83600.000000000102</v>
      </c>
      <c r="N295" s="132">
        <v>0</v>
      </c>
      <c r="O295" s="132">
        <v>293630.09408602148</v>
      </c>
      <c r="P295" s="132">
        <v>0</v>
      </c>
      <c r="Q295" s="132">
        <v>0</v>
      </c>
      <c r="R295" s="132">
        <v>0</v>
      </c>
      <c r="S295" s="132">
        <v>0</v>
      </c>
      <c r="T295" s="132">
        <v>0</v>
      </c>
      <c r="U295" s="132">
        <v>0</v>
      </c>
      <c r="V295" s="132">
        <v>10453.033707865168</v>
      </c>
      <c r="W295" s="132">
        <v>34362.846441947418</v>
      </c>
      <c r="X295" s="132">
        <v>80440.29962546812</v>
      </c>
      <c r="Y295" s="132">
        <v>123353.80774032451</v>
      </c>
      <c r="Z295" s="132">
        <v>54067.415730337198</v>
      </c>
      <c r="AA295" s="132">
        <v>0</v>
      </c>
      <c r="AB295" s="132">
        <v>0</v>
      </c>
      <c r="AC295" s="132">
        <v>74976.975000000006</v>
      </c>
      <c r="AD295" s="132">
        <v>0</v>
      </c>
      <c r="AE295" s="132">
        <v>0</v>
      </c>
      <c r="AF295" s="132">
        <v>381943.83360613487</v>
      </c>
      <c r="AG295" s="132">
        <v>0</v>
      </c>
      <c r="AH295" s="132">
        <v>0</v>
      </c>
      <c r="AI295" s="132">
        <v>110000</v>
      </c>
      <c r="AJ295" s="132">
        <v>0</v>
      </c>
      <c r="AK295" s="132">
        <v>0</v>
      </c>
      <c r="AL295" s="132">
        <v>0</v>
      </c>
      <c r="AM295" s="132">
        <v>47835.885300000002</v>
      </c>
      <c r="AN295" s="132">
        <v>0</v>
      </c>
      <c r="AO295" s="132">
        <v>0</v>
      </c>
      <c r="AP295" s="132">
        <v>0</v>
      </c>
      <c r="AQ295" s="132">
        <v>0</v>
      </c>
      <c r="AR295" s="132">
        <v>0</v>
      </c>
      <c r="AS295" s="132">
        <v>0</v>
      </c>
      <c r="AT295" s="132">
        <v>0</v>
      </c>
      <c r="AU295" s="132">
        <v>0</v>
      </c>
      <c r="AV295" s="132">
        <v>3290117.6</v>
      </c>
      <c r="AW295" s="132">
        <v>1136828.3059380988</v>
      </c>
      <c r="AX295" s="132">
        <v>157835.88529999999</v>
      </c>
      <c r="AY295" s="132">
        <v>731896.58227211679</v>
      </c>
      <c r="AZ295" s="453">
        <v>4584781.7912380993</v>
      </c>
      <c r="BA295" s="453">
        <v>4536945.9059380991</v>
      </c>
      <c r="BB295" s="453">
        <v>4800</v>
      </c>
      <c r="BC295" s="453">
        <v>3849600</v>
      </c>
      <c r="BD295" s="453">
        <v>0</v>
      </c>
      <c r="BE295" s="453">
        <v>0</v>
      </c>
      <c r="BF295" s="453">
        <v>4584781.7912380993</v>
      </c>
      <c r="BG295" s="453" t="s">
        <v>13</v>
      </c>
      <c r="BH295" s="453" t="s">
        <v>13</v>
      </c>
      <c r="BI295" s="453" t="s">
        <v>13</v>
      </c>
      <c r="BJ295" s="133" t="s">
        <v>13</v>
      </c>
      <c r="BK295" s="454" t="s">
        <v>13</v>
      </c>
      <c r="BL295" s="453">
        <v>4584781.7912380993</v>
      </c>
      <c r="BM295" s="132">
        <v>0</v>
      </c>
      <c r="BN295" s="132">
        <v>4584781.7912380993</v>
      </c>
      <c r="BO295" s="453">
        <v>3897435.8853000002</v>
      </c>
      <c r="BP295" s="453">
        <v>3739600</v>
      </c>
      <c r="BQ295" s="132">
        <v>4426945.9059380991</v>
      </c>
      <c r="BR295" s="132">
        <v>5519.8826757332909</v>
      </c>
      <c r="BS295" s="132">
        <v>5456.832270728476</v>
      </c>
      <c r="BT295" s="133">
        <v>1.1554396740949803E-2</v>
      </c>
      <c r="BU295" s="133">
        <v>-1.1339172992856131E-3</v>
      </c>
      <c r="BV295" s="133">
        <v>0</v>
      </c>
      <c r="BW295" s="132">
        <v>-4962.4524018853681</v>
      </c>
      <c r="BX295" s="453">
        <v>4579819.3388362136</v>
      </c>
      <c r="BY295" s="453">
        <v>5650.8521864541317</v>
      </c>
      <c r="BZ295" s="453" t="s">
        <v>1187</v>
      </c>
      <c r="CA295" s="453">
        <v>5710.4979287234582</v>
      </c>
      <c r="CB295" s="133">
        <v>8.1163757060087605E-3</v>
      </c>
      <c r="CC295" s="132">
        <v>0</v>
      </c>
      <c r="CD295" s="132">
        <v>4579819.3388362136</v>
      </c>
      <c r="CE295" s="132">
        <v>0</v>
      </c>
      <c r="CF295" s="132">
        <v>4579819.3388362136</v>
      </c>
      <c r="CG295" s="132">
        <f t="shared" si="8"/>
        <v>0</v>
      </c>
      <c r="CH295" s="132">
        <f t="shared" si="9"/>
        <v>0</v>
      </c>
      <c r="CI295" s="132">
        <v>0</v>
      </c>
      <c r="CJ295" s="132">
        <v>0</v>
      </c>
      <c r="CK295" s="132">
        <v>0</v>
      </c>
    </row>
    <row r="296" spans="1:89" ht="15" hidden="1" customHeight="1" x14ac:dyDescent="0.25">
      <c r="A296" s="135">
        <f>VLOOKUP(D296,'DfE No.'!C:E,3,FALSE)</f>
        <v>60</v>
      </c>
      <c r="B296" s="135" t="str">
        <f>VLOOKUP(D296,'Adjusted Factors 19-20'!C:F,4,FALSE)</f>
        <v>Recoupment Academy</v>
      </c>
      <c r="C296" s="135">
        <v>142580</v>
      </c>
      <c r="D296" s="135">
        <v>9352113</v>
      </c>
      <c r="E296" s="134" t="s">
        <v>1269</v>
      </c>
      <c r="F296" s="452">
        <v>361</v>
      </c>
      <c r="G296" s="452">
        <v>361</v>
      </c>
      <c r="H296" s="452">
        <v>0</v>
      </c>
      <c r="I296" s="132">
        <v>1001341.8</v>
      </c>
      <c r="J296" s="132">
        <v>0</v>
      </c>
      <c r="K296" s="132">
        <v>0</v>
      </c>
      <c r="L296" s="132">
        <v>36519.999999999971</v>
      </c>
      <c r="M296" s="132">
        <v>0</v>
      </c>
      <c r="N296" s="132">
        <v>58043.932584269663</v>
      </c>
      <c r="O296" s="132">
        <v>0</v>
      </c>
      <c r="P296" s="132">
        <v>11632.222222222215</v>
      </c>
      <c r="Q296" s="132">
        <v>1684.6666666666626</v>
      </c>
      <c r="R296" s="132">
        <v>26714.000000000058</v>
      </c>
      <c r="S296" s="132">
        <v>5475.1666666666688</v>
      </c>
      <c r="T296" s="132">
        <v>16425.499999999949</v>
      </c>
      <c r="U296" s="132">
        <v>2882.9861111111136</v>
      </c>
      <c r="V296" s="132">
        <v>0</v>
      </c>
      <c r="W296" s="132">
        <v>0</v>
      </c>
      <c r="X296" s="132">
        <v>0</v>
      </c>
      <c r="Y296" s="132">
        <v>0</v>
      </c>
      <c r="Z296" s="132">
        <v>0</v>
      </c>
      <c r="AA296" s="132">
        <v>0</v>
      </c>
      <c r="AB296" s="132">
        <v>2414.4805194805217</v>
      </c>
      <c r="AC296" s="132">
        <v>0</v>
      </c>
      <c r="AD296" s="132">
        <v>0</v>
      </c>
      <c r="AE296" s="132">
        <v>142934.48344370848</v>
      </c>
      <c r="AF296" s="132">
        <v>0</v>
      </c>
      <c r="AG296" s="132">
        <v>0</v>
      </c>
      <c r="AH296" s="132">
        <v>0</v>
      </c>
      <c r="AI296" s="132">
        <v>110000</v>
      </c>
      <c r="AJ296" s="132">
        <v>0</v>
      </c>
      <c r="AK296" s="132">
        <v>0</v>
      </c>
      <c r="AL296" s="132">
        <v>0</v>
      </c>
      <c r="AM296" s="132">
        <v>6907.66734</v>
      </c>
      <c r="AN296" s="132">
        <v>0</v>
      </c>
      <c r="AO296" s="132">
        <v>0</v>
      </c>
      <c r="AP296" s="132">
        <v>0</v>
      </c>
      <c r="AQ296" s="132">
        <v>0</v>
      </c>
      <c r="AR296" s="132">
        <v>0</v>
      </c>
      <c r="AS296" s="132">
        <v>0</v>
      </c>
      <c r="AT296" s="132">
        <v>0</v>
      </c>
      <c r="AU296" s="132">
        <v>0</v>
      </c>
      <c r="AV296" s="132">
        <v>1001341.8</v>
      </c>
      <c r="AW296" s="132">
        <v>304727.43821412529</v>
      </c>
      <c r="AX296" s="132">
        <v>116907.66734</v>
      </c>
      <c r="AY296" s="132">
        <v>232622.72056917663</v>
      </c>
      <c r="AZ296" s="453">
        <v>1422976.9055541253</v>
      </c>
      <c r="BA296" s="453">
        <v>1416069.2382141254</v>
      </c>
      <c r="BB296" s="453">
        <v>4041.6666666666665</v>
      </c>
      <c r="BC296" s="453">
        <v>1459041.6666666665</v>
      </c>
      <c r="BD296" s="453">
        <v>25067.249930648984</v>
      </c>
      <c r="BE296" s="453">
        <v>17905.178521892132</v>
      </c>
      <c r="BF296" s="453">
        <v>1465949.3340066664</v>
      </c>
      <c r="BG296" s="453" t="s">
        <v>13</v>
      </c>
      <c r="BH296" s="453" t="s">
        <v>13</v>
      </c>
      <c r="BI296" s="453" t="s">
        <v>13</v>
      </c>
      <c r="BJ296" s="133" t="s">
        <v>13</v>
      </c>
      <c r="BK296" s="454" t="s">
        <v>13</v>
      </c>
      <c r="BL296" s="453">
        <v>1465949.3340066664</v>
      </c>
      <c r="BM296" s="132">
        <v>1448044.1554847744</v>
      </c>
      <c r="BN296" s="132">
        <v>17905.178521892132</v>
      </c>
      <c r="BO296" s="453">
        <v>1465949.3340066664</v>
      </c>
      <c r="BP296" s="453">
        <v>1349041.6666666665</v>
      </c>
      <c r="BQ296" s="132">
        <v>1349041.6666666665</v>
      </c>
      <c r="BR296" s="132">
        <v>3736.9575253924281</v>
      </c>
      <c r="BS296" s="132">
        <v>3451.7188407624635</v>
      </c>
      <c r="BT296" s="133">
        <v>8.2636708778678264E-2</v>
      </c>
      <c r="BU296" s="133">
        <v>-8.1097434804257816E-3</v>
      </c>
      <c r="BV296" s="133">
        <v>0</v>
      </c>
      <c r="BW296" s="132">
        <v>0</v>
      </c>
      <c r="BX296" s="453">
        <v>1465949.3340066664</v>
      </c>
      <c r="BY296" s="453">
        <v>4041.6666666666661</v>
      </c>
      <c r="BZ296" s="453" t="s">
        <v>1438</v>
      </c>
      <c r="CA296" s="453">
        <v>4060.8014792428435</v>
      </c>
      <c r="CB296" s="133">
        <v>7.0287953706375639E-2</v>
      </c>
      <c r="CC296" s="132">
        <v>0</v>
      </c>
      <c r="CD296" s="132">
        <v>1465949.3340066664</v>
      </c>
      <c r="CE296" s="132">
        <v>0</v>
      </c>
      <c r="CF296" s="132">
        <v>1465949.3340066664</v>
      </c>
      <c r="CG296" s="132">
        <f t="shared" si="8"/>
        <v>0</v>
      </c>
      <c r="CH296" s="132">
        <f t="shared" si="9"/>
        <v>0</v>
      </c>
      <c r="CI296" s="132">
        <v>42972.42845254112</v>
      </c>
      <c r="CJ296" s="132">
        <v>0</v>
      </c>
      <c r="CK296" s="132">
        <v>0</v>
      </c>
    </row>
    <row r="297" spans="1:89" ht="15" hidden="1" customHeight="1" x14ac:dyDescent="0.25">
      <c r="A297" s="135">
        <f>VLOOKUP(D297,'DfE No.'!C:E,3,FALSE)</f>
        <v>249</v>
      </c>
      <c r="B297" s="135" t="str">
        <f>VLOOKUP(D297,'Adjusted Factors 19-20'!C:F,4,FALSE)</f>
        <v>Recoupment Academy</v>
      </c>
      <c r="C297" s="135">
        <v>124671</v>
      </c>
      <c r="D297" s="135">
        <v>9352194</v>
      </c>
      <c r="E297" s="134" t="s">
        <v>258</v>
      </c>
      <c r="F297" s="452">
        <v>624</v>
      </c>
      <c r="G297" s="452">
        <v>624</v>
      </c>
      <c r="H297" s="452">
        <v>0</v>
      </c>
      <c r="I297" s="132">
        <v>1730851.2000000002</v>
      </c>
      <c r="J297" s="132">
        <v>0</v>
      </c>
      <c r="K297" s="132">
        <v>0</v>
      </c>
      <c r="L297" s="132">
        <v>9240.0000000000127</v>
      </c>
      <c r="M297" s="132">
        <v>0</v>
      </c>
      <c r="N297" s="132">
        <v>20356.883942766297</v>
      </c>
      <c r="O297" s="132">
        <v>0</v>
      </c>
      <c r="P297" s="132">
        <v>600.96308186195802</v>
      </c>
      <c r="Q297" s="132">
        <v>2403.8523274478316</v>
      </c>
      <c r="R297" s="132">
        <v>4687.5120385232649</v>
      </c>
      <c r="S297" s="132">
        <v>8984.3980738362898</v>
      </c>
      <c r="T297" s="132">
        <v>3786.0674157303379</v>
      </c>
      <c r="U297" s="132">
        <v>0</v>
      </c>
      <c r="V297" s="132">
        <v>0</v>
      </c>
      <c r="W297" s="132">
        <v>0</v>
      </c>
      <c r="X297" s="132">
        <v>0</v>
      </c>
      <c r="Y297" s="132">
        <v>0</v>
      </c>
      <c r="Z297" s="132">
        <v>0</v>
      </c>
      <c r="AA297" s="132">
        <v>0</v>
      </c>
      <c r="AB297" s="132">
        <v>15016.822429906535</v>
      </c>
      <c r="AC297" s="132">
        <v>0</v>
      </c>
      <c r="AD297" s="132">
        <v>0</v>
      </c>
      <c r="AE297" s="132">
        <v>162154.74762808348</v>
      </c>
      <c r="AF297" s="132">
        <v>0</v>
      </c>
      <c r="AG297" s="132">
        <v>0</v>
      </c>
      <c r="AH297" s="132">
        <v>0</v>
      </c>
      <c r="AI297" s="132">
        <v>110000</v>
      </c>
      <c r="AJ297" s="132">
        <v>0</v>
      </c>
      <c r="AK297" s="132">
        <v>0</v>
      </c>
      <c r="AL297" s="132">
        <v>0</v>
      </c>
      <c r="AM297" s="132">
        <v>50384.6</v>
      </c>
      <c r="AN297" s="132">
        <v>0</v>
      </c>
      <c r="AO297" s="132">
        <v>0</v>
      </c>
      <c r="AP297" s="132">
        <v>0</v>
      </c>
      <c r="AQ297" s="132">
        <v>0</v>
      </c>
      <c r="AR297" s="132">
        <v>0</v>
      </c>
      <c r="AS297" s="132">
        <v>0</v>
      </c>
      <c r="AT297" s="132">
        <v>0</v>
      </c>
      <c r="AU297" s="132">
        <v>0</v>
      </c>
      <c r="AV297" s="132">
        <v>1730851.2000000002</v>
      </c>
      <c r="AW297" s="132">
        <v>227231.24693815602</v>
      </c>
      <c r="AX297" s="132">
        <v>160384.6</v>
      </c>
      <c r="AY297" s="132">
        <v>197183.58606816648</v>
      </c>
      <c r="AZ297" s="453">
        <v>2118467.0469381562</v>
      </c>
      <c r="BA297" s="453">
        <v>2068082.4469381562</v>
      </c>
      <c r="BB297" s="453">
        <v>3500</v>
      </c>
      <c r="BC297" s="453">
        <v>2184000</v>
      </c>
      <c r="BD297" s="453">
        <v>115917.55306184385</v>
      </c>
      <c r="BE297" s="453">
        <v>0</v>
      </c>
      <c r="BF297" s="453">
        <v>2234384.6</v>
      </c>
      <c r="BG297" s="453" t="s">
        <v>13</v>
      </c>
      <c r="BH297" s="453" t="s">
        <v>13</v>
      </c>
      <c r="BI297" s="453" t="s">
        <v>13</v>
      </c>
      <c r="BJ297" s="133" t="s">
        <v>13</v>
      </c>
      <c r="BK297" s="454" t="s">
        <v>13</v>
      </c>
      <c r="BL297" s="453">
        <v>2234384.6</v>
      </c>
      <c r="BM297" s="132">
        <v>2234384.6</v>
      </c>
      <c r="BN297" s="132">
        <v>0</v>
      </c>
      <c r="BO297" s="453">
        <v>2234384.6</v>
      </c>
      <c r="BP297" s="453">
        <v>2074000</v>
      </c>
      <c r="BQ297" s="132">
        <v>2074000</v>
      </c>
      <c r="BR297" s="132">
        <v>3323.7179487179487</v>
      </c>
      <c r="BS297" s="132">
        <v>3125.1192368839429</v>
      </c>
      <c r="BT297" s="133">
        <v>6.3549163017545734E-2</v>
      </c>
      <c r="BU297" s="133">
        <v>-6.2365432758017909E-3</v>
      </c>
      <c r="BV297" s="133">
        <v>0</v>
      </c>
      <c r="BW297" s="132">
        <v>0</v>
      </c>
      <c r="BX297" s="453">
        <v>2234384.6</v>
      </c>
      <c r="BY297" s="453">
        <v>3500</v>
      </c>
      <c r="BZ297" s="453" t="s">
        <v>1187</v>
      </c>
      <c r="CA297" s="453">
        <v>3580.7445512820514</v>
      </c>
      <c r="CB297" s="133">
        <v>5.9900387179487202E-2</v>
      </c>
      <c r="CC297" s="132">
        <v>0</v>
      </c>
      <c r="CD297" s="132">
        <v>2234384.6</v>
      </c>
      <c r="CE297" s="132">
        <v>0</v>
      </c>
      <c r="CF297" s="132">
        <v>2234384.6</v>
      </c>
      <c r="CG297" s="132">
        <f t="shared" si="8"/>
        <v>0</v>
      </c>
      <c r="CH297" s="132">
        <f t="shared" si="9"/>
        <v>0</v>
      </c>
      <c r="CI297" s="132">
        <v>115917.55306184385</v>
      </c>
      <c r="CJ297" s="132">
        <v>255512.99999999994</v>
      </c>
      <c r="CK297" s="132">
        <v>22628.2</v>
      </c>
    </row>
    <row r="298" spans="1:89" ht="15" hidden="1" customHeight="1" x14ac:dyDescent="0.25">
      <c r="A298" s="135">
        <f>VLOOKUP(D298,'DfE No.'!C:E,3,FALSE)</f>
        <v>98</v>
      </c>
      <c r="B298" s="135" t="str">
        <f>VLOOKUP(D298,'Adjusted Factors 19-20'!C:F,4,FALSE)</f>
        <v>Recoupment Academy</v>
      </c>
      <c r="C298" s="135">
        <v>124608</v>
      </c>
      <c r="D298" s="135">
        <v>9352109</v>
      </c>
      <c r="E298" s="134" t="s">
        <v>207</v>
      </c>
      <c r="F298" s="452">
        <v>59</v>
      </c>
      <c r="G298" s="452">
        <v>59</v>
      </c>
      <c r="H298" s="452">
        <v>0</v>
      </c>
      <c r="I298" s="132">
        <v>163654.20000000001</v>
      </c>
      <c r="J298" s="132">
        <v>0</v>
      </c>
      <c r="K298" s="132">
        <v>0</v>
      </c>
      <c r="L298" s="132">
        <v>1319.9999999999989</v>
      </c>
      <c r="M298" s="132">
        <v>0</v>
      </c>
      <c r="N298" s="132">
        <v>4551.4285714285716</v>
      </c>
      <c r="O298" s="132">
        <v>0</v>
      </c>
      <c r="P298" s="132">
        <v>200.00000000000023</v>
      </c>
      <c r="Q298" s="132">
        <v>0</v>
      </c>
      <c r="R298" s="132">
        <v>360.0000000000004</v>
      </c>
      <c r="S298" s="132">
        <v>390.00000000000045</v>
      </c>
      <c r="T298" s="132">
        <v>420.00000000000045</v>
      </c>
      <c r="U298" s="132">
        <v>0</v>
      </c>
      <c r="V298" s="132">
        <v>0</v>
      </c>
      <c r="W298" s="132">
        <v>0</v>
      </c>
      <c r="X298" s="132">
        <v>0</v>
      </c>
      <c r="Y298" s="132">
        <v>0</v>
      </c>
      <c r="Z298" s="132">
        <v>0</v>
      </c>
      <c r="AA298" s="132">
        <v>0</v>
      </c>
      <c r="AB298" s="132">
        <v>0</v>
      </c>
      <c r="AC298" s="132">
        <v>0</v>
      </c>
      <c r="AD298" s="132">
        <v>0</v>
      </c>
      <c r="AE298" s="132">
        <v>20478.566037735851</v>
      </c>
      <c r="AF298" s="132">
        <v>0</v>
      </c>
      <c r="AG298" s="132">
        <v>0</v>
      </c>
      <c r="AH298" s="132">
        <v>0</v>
      </c>
      <c r="AI298" s="132">
        <v>110000</v>
      </c>
      <c r="AJ298" s="132">
        <v>25000</v>
      </c>
      <c r="AK298" s="132">
        <v>0</v>
      </c>
      <c r="AL298" s="132">
        <v>1000</v>
      </c>
      <c r="AM298" s="132">
        <v>2434.3324599999996</v>
      </c>
      <c r="AN298" s="132">
        <v>0</v>
      </c>
      <c r="AO298" s="132">
        <v>0</v>
      </c>
      <c r="AP298" s="132">
        <v>0</v>
      </c>
      <c r="AQ298" s="132">
        <v>0</v>
      </c>
      <c r="AR298" s="132">
        <v>0</v>
      </c>
      <c r="AS298" s="132">
        <v>0</v>
      </c>
      <c r="AT298" s="132">
        <v>0</v>
      </c>
      <c r="AU298" s="132">
        <v>0</v>
      </c>
      <c r="AV298" s="132">
        <v>163654.20000000001</v>
      </c>
      <c r="AW298" s="132">
        <v>27719.994609164423</v>
      </c>
      <c r="AX298" s="132">
        <v>138434.33246000001</v>
      </c>
      <c r="AY298" s="132">
        <v>34098.280323450133</v>
      </c>
      <c r="AZ298" s="453">
        <v>329808.52706916444</v>
      </c>
      <c r="BA298" s="453">
        <v>326374.19460916443</v>
      </c>
      <c r="BB298" s="453">
        <v>3500</v>
      </c>
      <c r="BC298" s="453">
        <v>206500</v>
      </c>
      <c r="BD298" s="453">
        <v>0</v>
      </c>
      <c r="BE298" s="453">
        <v>0</v>
      </c>
      <c r="BF298" s="453">
        <v>329808.52706916444</v>
      </c>
      <c r="BG298" s="453" t="s">
        <v>13</v>
      </c>
      <c r="BH298" s="453" t="s">
        <v>13</v>
      </c>
      <c r="BI298" s="453" t="s">
        <v>13</v>
      </c>
      <c r="BJ298" s="133" t="s">
        <v>13</v>
      </c>
      <c r="BK298" s="454" t="s">
        <v>13</v>
      </c>
      <c r="BL298" s="453">
        <v>329808.52706916444</v>
      </c>
      <c r="BM298" s="132">
        <v>329808.52706916444</v>
      </c>
      <c r="BN298" s="132">
        <v>0</v>
      </c>
      <c r="BO298" s="453">
        <v>209934.33246000001</v>
      </c>
      <c r="BP298" s="453">
        <v>72500</v>
      </c>
      <c r="BQ298" s="132">
        <v>192374.19460916443</v>
      </c>
      <c r="BR298" s="132">
        <v>3260.5795696468549</v>
      </c>
      <c r="BS298" s="132">
        <v>2813.0794123076921</v>
      </c>
      <c r="BT298" s="133">
        <v>0.15907839479442881</v>
      </c>
      <c r="BU298" s="133">
        <v>-1.5611524153459299E-2</v>
      </c>
      <c r="BV298" s="133">
        <v>0</v>
      </c>
      <c r="BW298" s="132">
        <v>-2591.0709742595968</v>
      </c>
      <c r="BX298" s="453">
        <v>327217.45609490486</v>
      </c>
      <c r="BY298" s="453">
        <v>5487.8495531339804</v>
      </c>
      <c r="BZ298" s="453" t="s">
        <v>1187</v>
      </c>
      <c r="CA298" s="453">
        <v>5546.0585778797431</v>
      </c>
      <c r="CB298" s="133">
        <v>0.12572667385044167</v>
      </c>
      <c r="CC298" s="132">
        <v>0</v>
      </c>
      <c r="CD298" s="132">
        <v>327217.45609490486</v>
      </c>
      <c r="CE298" s="132">
        <v>0</v>
      </c>
      <c r="CF298" s="132">
        <v>327217.45609490486</v>
      </c>
      <c r="CG298" s="132">
        <f t="shared" si="8"/>
        <v>0</v>
      </c>
      <c r="CH298" s="132">
        <f t="shared" si="9"/>
        <v>0</v>
      </c>
      <c r="CI298" s="132">
        <v>0</v>
      </c>
      <c r="CJ298" s="132">
        <v>-26168.340000000026</v>
      </c>
      <c r="CK298" s="132">
        <v>726.75</v>
      </c>
    </row>
    <row r="299" spans="1:89" ht="15" hidden="1" customHeight="1" x14ac:dyDescent="0.25">
      <c r="A299" s="135">
        <f>VLOOKUP(D299,'DfE No.'!C:E,3,FALSE)</f>
        <v>294</v>
      </c>
      <c r="B299" s="135" t="str">
        <f>VLOOKUP(D299,'Adjusted Factors 19-20'!C:F,4,FALSE)</f>
        <v>Recoupment Academy</v>
      </c>
      <c r="C299" s="135">
        <v>124657</v>
      </c>
      <c r="D299" s="135">
        <v>9352171</v>
      </c>
      <c r="E299" s="134" t="s">
        <v>285</v>
      </c>
      <c r="F299" s="452">
        <v>347</v>
      </c>
      <c r="G299" s="452">
        <v>347</v>
      </c>
      <c r="H299" s="452">
        <v>0</v>
      </c>
      <c r="I299" s="132">
        <v>962508.60000000009</v>
      </c>
      <c r="J299" s="132">
        <v>0</v>
      </c>
      <c r="K299" s="132">
        <v>0</v>
      </c>
      <c r="L299" s="132">
        <v>29480.000000000044</v>
      </c>
      <c r="M299" s="132">
        <v>0</v>
      </c>
      <c r="N299" s="132">
        <v>59346.158357771266</v>
      </c>
      <c r="O299" s="132">
        <v>0</v>
      </c>
      <c r="P299" s="132">
        <v>6638.2608695652179</v>
      </c>
      <c r="Q299" s="132">
        <v>22208.000000000025</v>
      </c>
      <c r="R299" s="132">
        <v>13397.217391304323</v>
      </c>
      <c r="S299" s="132">
        <v>2745.8260869565265</v>
      </c>
      <c r="T299" s="132">
        <v>422.43478260869551</v>
      </c>
      <c r="U299" s="132">
        <v>0</v>
      </c>
      <c r="V299" s="132">
        <v>0</v>
      </c>
      <c r="W299" s="132">
        <v>0</v>
      </c>
      <c r="X299" s="132">
        <v>0</v>
      </c>
      <c r="Y299" s="132">
        <v>0</v>
      </c>
      <c r="Z299" s="132">
        <v>0</v>
      </c>
      <c r="AA299" s="132">
        <v>0</v>
      </c>
      <c r="AB299" s="132">
        <v>14419.999999999995</v>
      </c>
      <c r="AC299" s="132">
        <v>0</v>
      </c>
      <c r="AD299" s="132">
        <v>0</v>
      </c>
      <c r="AE299" s="132">
        <v>127756.34782608699</v>
      </c>
      <c r="AF299" s="132">
        <v>0</v>
      </c>
      <c r="AG299" s="132">
        <v>0</v>
      </c>
      <c r="AH299" s="132">
        <v>0</v>
      </c>
      <c r="AI299" s="132">
        <v>110000</v>
      </c>
      <c r="AJ299" s="132">
        <v>0</v>
      </c>
      <c r="AK299" s="132">
        <v>0</v>
      </c>
      <c r="AL299" s="132">
        <v>1000</v>
      </c>
      <c r="AM299" s="132">
        <v>22841.02548</v>
      </c>
      <c r="AN299" s="132">
        <v>0</v>
      </c>
      <c r="AO299" s="132">
        <v>0</v>
      </c>
      <c r="AP299" s="132">
        <v>0</v>
      </c>
      <c r="AQ299" s="132">
        <v>0</v>
      </c>
      <c r="AR299" s="132">
        <v>0</v>
      </c>
      <c r="AS299" s="132">
        <v>0</v>
      </c>
      <c r="AT299" s="132">
        <v>0</v>
      </c>
      <c r="AU299" s="132">
        <v>0</v>
      </c>
      <c r="AV299" s="132">
        <v>962508.60000000009</v>
      </c>
      <c r="AW299" s="132">
        <v>276414.24531429308</v>
      </c>
      <c r="AX299" s="132">
        <v>133841.02548000001</v>
      </c>
      <c r="AY299" s="132">
        <v>204874.29657019005</v>
      </c>
      <c r="AZ299" s="453">
        <v>1372763.8707942932</v>
      </c>
      <c r="BA299" s="453">
        <v>1348922.8453142932</v>
      </c>
      <c r="BB299" s="453">
        <v>3500</v>
      </c>
      <c r="BC299" s="453">
        <v>1214500</v>
      </c>
      <c r="BD299" s="453">
        <v>0</v>
      </c>
      <c r="BE299" s="453">
        <v>0</v>
      </c>
      <c r="BF299" s="453">
        <v>1372763.8707942932</v>
      </c>
      <c r="BG299" s="453" t="s">
        <v>13</v>
      </c>
      <c r="BH299" s="453" t="s">
        <v>13</v>
      </c>
      <c r="BI299" s="453" t="s">
        <v>13</v>
      </c>
      <c r="BJ299" s="133" t="s">
        <v>13</v>
      </c>
      <c r="BK299" s="454" t="s">
        <v>13</v>
      </c>
      <c r="BL299" s="453">
        <v>1372763.8707942932</v>
      </c>
      <c r="BM299" s="132">
        <v>1372763.870794293</v>
      </c>
      <c r="BN299" s="132">
        <v>0</v>
      </c>
      <c r="BO299" s="453">
        <v>1238341.0254800001</v>
      </c>
      <c r="BP299" s="453">
        <v>1105500</v>
      </c>
      <c r="BQ299" s="132">
        <v>1239922.8453142932</v>
      </c>
      <c r="BR299" s="132">
        <v>3573.2646839028621</v>
      </c>
      <c r="BS299" s="132">
        <v>3397.8383666666664</v>
      </c>
      <c r="BT299" s="133">
        <v>5.162879993267358E-2</v>
      </c>
      <c r="BU299" s="133">
        <v>-5.0667110276327665E-3</v>
      </c>
      <c r="BV299" s="133">
        <v>0</v>
      </c>
      <c r="BW299" s="132">
        <v>-5973.9051975087868</v>
      </c>
      <c r="BX299" s="453">
        <v>1366789.9655967844</v>
      </c>
      <c r="BY299" s="453">
        <v>3870.1698562443353</v>
      </c>
      <c r="BZ299" s="453" t="s">
        <v>1187</v>
      </c>
      <c r="CA299" s="453">
        <v>3938.8759815469289</v>
      </c>
      <c r="CB299" s="133">
        <v>4.0702344535290758E-2</v>
      </c>
      <c r="CC299" s="132">
        <v>0</v>
      </c>
      <c r="CD299" s="132">
        <v>1366789.9655967844</v>
      </c>
      <c r="CE299" s="132">
        <v>0</v>
      </c>
      <c r="CF299" s="132">
        <v>1366789.9655967844</v>
      </c>
      <c r="CG299" s="132">
        <f t="shared" si="8"/>
        <v>0</v>
      </c>
      <c r="CH299" s="132">
        <f t="shared" si="9"/>
        <v>0</v>
      </c>
      <c r="CI299" s="132">
        <v>0</v>
      </c>
      <c r="CJ299" s="132">
        <v>42952.649999999914</v>
      </c>
      <c r="CK299" s="132">
        <v>312.76</v>
      </c>
    </row>
    <row r="300" spans="1:89" ht="15" hidden="1" customHeight="1" x14ac:dyDescent="0.25">
      <c r="A300" s="135">
        <f>VLOOKUP(D300,'DfE No.'!C:E,3,FALSE)</f>
        <v>231</v>
      </c>
      <c r="B300" s="135" t="str">
        <f>VLOOKUP(D300,'Adjusted Factors 19-20'!C:F,4,FALSE)</f>
        <v>Recoupment Academy</v>
      </c>
      <c r="C300" s="135">
        <v>124630</v>
      </c>
      <c r="D300" s="135">
        <v>9352137</v>
      </c>
      <c r="E300" s="134" t="s">
        <v>246</v>
      </c>
      <c r="F300" s="452">
        <v>184</v>
      </c>
      <c r="G300" s="452">
        <v>184</v>
      </c>
      <c r="H300" s="452">
        <v>0</v>
      </c>
      <c r="I300" s="132">
        <v>510379.2</v>
      </c>
      <c r="J300" s="132">
        <v>0</v>
      </c>
      <c r="K300" s="132">
        <v>0</v>
      </c>
      <c r="L300" s="132">
        <v>19799.999999999971</v>
      </c>
      <c r="M300" s="132">
        <v>0</v>
      </c>
      <c r="N300" s="132">
        <v>36934.869109947642</v>
      </c>
      <c r="O300" s="132">
        <v>0</v>
      </c>
      <c r="P300" s="132">
        <v>7199.9999999999818</v>
      </c>
      <c r="Q300" s="132">
        <v>6719.9999999999882</v>
      </c>
      <c r="R300" s="132">
        <v>18000.000000000025</v>
      </c>
      <c r="S300" s="132">
        <v>0</v>
      </c>
      <c r="T300" s="132">
        <v>0</v>
      </c>
      <c r="U300" s="132">
        <v>0</v>
      </c>
      <c r="V300" s="132">
        <v>0</v>
      </c>
      <c r="W300" s="132">
        <v>0</v>
      </c>
      <c r="X300" s="132">
        <v>0</v>
      </c>
      <c r="Y300" s="132">
        <v>0</v>
      </c>
      <c r="Z300" s="132">
        <v>0</v>
      </c>
      <c r="AA300" s="132">
        <v>0</v>
      </c>
      <c r="AB300" s="132">
        <v>4859.4871794871815</v>
      </c>
      <c r="AC300" s="132">
        <v>0</v>
      </c>
      <c r="AD300" s="132">
        <v>0</v>
      </c>
      <c r="AE300" s="132">
        <v>81118.745098039246</v>
      </c>
      <c r="AF300" s="132">
        <v>0</v>
      </c>
      <c r="AG300" s="132">
        <v>0</v>
      </c>
      <c r="AH300" s="132">
        <v>0</v>
      </c>
      <c r="AI300" s="132">
        <v>110000</v>
      </c>
      <c r="AJ300" s="132">
        <v>0</v>
      </c>
      <c r="AK300" s="132">
        <v>0</v>
      </c>
      <c r="AL300" s="132">
        <v>0</v>
      </c>
      <c r="AM300" s="132">
        <v>20436.709159999999</v>
      </c>
      <c r="AN300" s="132">
        <v>0</v>
      </c>
      <c r="AO300" s="132">
        <v>0</v>
      </c>
      <c r="AP300" s="132">
        <v>0</v>
      </c>
      <c r="AQ300" s="132">
        <v>0</v>
      </c>
      <c r="AR300" s="132">
        <v>0</v>
      </c>
      <c r="AS300" s="132">
        <v>0</v>
      </c>
      <c r="AT300" s="132">
        <v>0</v>
      </c>
      <c r="AU300" s="132">
        <v>0</v>
      </c>
      <c r="AV300" s="132">
        <v>510379.2</v>
      </c>
      <c r="AW300" s="132">
        <v>174633.10138747405</v>
      </c>
      <c r="AX300" s="132">
        <v>130436.70916</v>
      </c>
      <c r="AY300" s="132">
        <v>135445.17965301307</v>
      </c>
      <c r="AZ300" s="453">
        <v>815449.01054747403</v>
      </c>
      <c r="BA300" s="453">
        <v>795012.30138747406</v>
      </c>
      <c r="BB300" s="453">
        <v>3500</v>
      </c>
      <c r="BC300" s="453">
        <v>644000</v>
      </c>
      <c r="BD300" s="453">
        <v>0</v>
      </c>
      <c r="BE300" s="453">
        <v>0</v>
      </c>
      <c r="BF300" s="453">
        <v>815449.01054747403</v>
      </c>
      <c r="BG300" s="453" t="s">
        <v>13</v>
      </c>
      <c r="BH300" s="453" t="s">
        <v>13</v>
      </c>
      <c r="BI300" s="453" t="s">
        <v>13</v>
      </c>
      <c r="BJ300" s="133" t="s">
        <v>13</v>
      </c>
      <c r="BK300" s="454" t="s">
        <v>13</v>
      </c>
      <c r="BL300" s="453">
        <v>815449.01054747403</v>
      </c>
      <c r="BM300" s="132">
        <v>815449.01054747403</v>
      </c>
      <c r="BN300" s="132">
        <v>0</v>
      </c>
      <c r="BO300" s="453">
        <v>664436.70915999997</v>
      </c>
      <c r="BP300" s="453">
        <v>534000</v>
      </c>
      <c r="BQ300" s="132">
        <v>685012.30138747406</v>
      </c>
      <c r="BR300" s="132">
        <v>3722.8929423232285</v>
      </c>
      <c r="BS300" s="132">
        <v>3555.6838911917093</v>
      </c>
      <c r="BT300" s="133">
        <v>4.702584826107193E-2</v>
      </c>
      <c r="BU300" s="133">
        <v>-4.6149897785512945E-3</v>
      </c>
      <c r="BV300" s="133">
        <v>0</v>
      </c>
      <c r="BW300" s="132">
        <v>-3019.3378457040985</v>
      </c>
      <c r="BX300" s="453">
        <v>812429.67270176997</v>
      </c>
      <c r="BY300" s="453">
        <v>4304.3095844661411</v>
      </c>
      <c r="BZ300" s="453" t="s">
        <v>1187</v>
      </c>
      <c r="CA300" s="453">
        <v>4415.3786559878799</v>
      </c>
      <c r="CB300" s="133">
        <v>4.4011741200363552E-2</v>
      </c>
      <c r="CC300" s="132">
        <v>0</v>
      </c>
      <c r="CD300" s="132">
        <v>812429.67270176997</v>
      </c>
      <c r="CE300" s="132">
        <v>0</v>
      </c>
      <c r="CF300" s="132">
        <v>812429.67270176997</v>
      </c>
      <c r="CG300" s="132">
        <f t="shared" si="8"/>
        <v>0</v>
      </c>
      <c r="CH300" s="132">
        <f t="shared" si="9"/>
        <v>0</v>
      </c>
      <c r="CI300" s="132">
        <v>0</v>
      </c>
      <c r="CJ300" s="132">
        <v>53400.059999999947</v>
      </c>
      <c r="CK300" s="132">
        <v>4080.38</v>
      </c>
    </row>
    <row r="301" spans="1:89" ht="15" hidden="1" customHeight="1" x14ac:dyDescent="0.25">
      <c r="A301" s="135">
        <f>VLOOKUP(D301,'DfE No.'!C:E,3,FALSE)</f>
        <v>96</v>
      </c>
      <c r="B301" s="135" t="str">
        <f>VLOOKUP(D301,'Adjusted Factors 19-20'!C:F,4,FALSE)</f>
        <v>Recoupment Academy</v>
      </c>
      <c r="C301" s="135">
        <v>124605</v>
      </c>
      <c r="D301" s="135">
        <v>9352106</v>
      </c>
      <c r="E301" s="134" t="s">
        <v>203</v>
      </c>
      <c r="F301" s="452">
        <v>273</v>
      </c>
      <c r="G301" s="452">
        <v>273</v>
      </c>
      <c r="H301" s="452">
        <v>0</v>
      </c>
      <c r="I301" s="132">
        <v>757247.4</v>
      </c>
      <c r="J301" s="132">
        <v>0</v>
      </c>
      <c r="K301" s="132">
        <v>0</v>
      </c>
      <c r="L301" s="132">
        <v>17600.000000000055</v>
      </c>
      <c r="M301" s="132">
        <v>0</v>
      </c>
      <c r="N301" s="132">
        <v>35943.392226148411</v>
      </c>
      <c r="O301" s="132">
        <v>0</v>
      </c>
      <c r="P301" s="132">
        <v>999.99999999999909</v>
      </c>
      <c r="Q301" s="132">
        <v>0</v>
      </c>
      <c r="R301" s="132">
        <v>359.99999999999972</v>
      </c>
      <c r="S301" s="132">
        <v>0</v>
      </c>
      <c r="T301" s="132">
        <v>0</v>
      </c>
      <c r="U301" s="132">
        <v>0</v>
      </c>
      <c r="V301" s="132">
        <v>0</v>
      </c>
      <c r="W301" s="132">
        <v>0</v>
      </c>
      <c r="X301" s="132">
        <v>0</v>
      </c>
      <c r="Y301" s="132">
        <v>0</v>
      </c>
      <c r="Z301" s="132">
        <v>0</v>
      </c>
      <c r="AA301" s="132">
        <v>0</v>
      </c>
      <c r="AB301" s="132">
        <v>2892.9012345679012</v>
      </c>
      <c r="AC301" s="132">
        <v>0</v>
      </c>
      <c r="AD301" s="132">
        <v>0</v>
      </c>
      <c r="AE301" s="132">
        <v>117415.02499999991</v>
      </c>
      <c r="AF301" s="132">
        <v>0</v>
      </c>
      <c r="AG301" s="132">
        <v>0</v>
      </c>
      <c r="AH301" s="132">
        <v>0</v>
      </c>
      <c r="AI301" s="132">
        <v>110000</v>
      </c>
      <c r="AJ301" s="132">
        <v>0</v>
      </c>
      <c r="AK301" s="132">
        <v>0</v>
      </c>
      <c r="AL301" s="132">
        <v>0</v>
      </c>
      <c r="AM301" s="132">
        <v>37032.680999999997</v>
      </c>
      <c r="AN301" s="132">
        <v>0</v>
      </c>
      <c r="AO301" s="132">
        <v>0</v>
      </c>
      <c r="AP301" s="132">
        <v>0</v>
      </c>
      <c r="AQ301" s="132">
        <v>0</v>
      </c>
      <c r="AR301" s="132">
        <v>0</v>
      </c>
      <c r="AS301" s="132">
        <v>0</v>
      </c>
      <c r="AT301" s="132">
        <v>0</v>
      </c>
      <c r="AU301" s="132">
        <v>0</v>
      </c>
      <c r="AV301" s="132">
        <v>757247.4</v>
      </c>
      <c r="AW301" s="132">
        <v>175211.31846071628</v>
      </c>
      <c r="AX301" s="132">
        <v>147032.68099999998</v>
      </c>
      <c r="AY301" s="132">
        <v>154865.72111307413</v>
      </c>
      <c r="AZ301" s="453">
        <v>1079491.3994607162</v>
      </c>
      <c r="BA301" s="453">
        <v>1042458.7184607162</v>
      </c>
      <c r="BB301" s="453">
        <v>3500</v>
      </c>
      <c r="BC301" s="453">
        <v>955500</v>
      </c>
      <c r="BD301" s="453">
        <v>0</v>
      </c>
      <c r="BE301" s="453">
        <v>0</v>
      </c>
      <c r="BF301" s="453">
        <v>1079491.3994607162</v>
      </c>
      <c r="BG301" s="453" t="s">
        <v>13</v>
      </c>
      <c r="BH301" s="453" t="s">
        <v>13</v>
      </c>
      <c r="BI301" s="453" t="s">
        <v>13</v>
      </c>
      <c r="BJ301" s="133" t="s">
        <v>13</v>
      </c>
      <c r="BK301" s="454" t="s">
        <v>13</v>
      </c>
      <c r="BL301" s="453">
        <v>1079491.3994607162</v>
      </c>
      <c r="BM301" s="132">
        <v>1079491.3994607162</v>
      </c>
      <c r="BN301" s="132">
        <v>0</v>
      </c>
      <c r="BO301" s="453">
        <v>992532.68099999998</v>
      </c>
      <c r="BP301" s="453">
        <v>845500</v>
      </c>
      <c r="BQ301" s="132">
        <v>932458.71846071619</v>
      </c>
      <c r="BR301" s="132">
        <v>3415.5997013213046</v>
      </c>
      <c r="BS301" s="132">
        <v>3214.6363897526498</v>
      </c>
      <c r="BT301" s="133">
        <v>6.2515098817791284E-2</v>
      </c>
      <c r="BU301" s="133">
        <v>-6.1350630072112286E-3</v>
      </c>
      <c r="BV301" s="133">
        <v>0</v>
      </c>
      <c r="BW301" s="132">
        <v>-5384.1051254189852</v>
      </c>
      <c r="BX301" s="453">
        <v>1074107.2943352971</v>
      </c>
      <c r="BY301" s="453">
        <v>3798.8081074553006</v>
      </c>
      <c r="BZ301" s="453" t="s">
        <v>1187</v>
      </c>
      <c r="CA301" s="453">
        <v>3934.4589536091466</v>
      </c>
      <c r="CB301" s="133">
        <v>5.4428060669039269E-2</v>
      </c>
      <c r="CC301" s="132">
        <v>0</v>
      </c>
      <c r="CD301" s="132">
        <v>1074107.2943352971</v>
      </c>
      <c r="CE301" s="132">
        <v>0</v>
      </c>
      <c r="CF301" s="132">
        <v>1074107.2943352971</v>
      </c>
      <c r="CG301" s="132">
        <f t="shared" si="8"/>
        <v>0</v>
      </c>
      <c r="CH301" s="132">
        <f t="shared" si="9"/>
        <v>0</v>
      </c>
      <c r="CI301" s="132">
        <v>0</v>
      </c>
      <c r="CJ301" s="132">
        <v>73409.279999999999</v>
      </c>
      <c r="CK301" s="132">
        <v>5499.72</v>
      </c>
    </row>
    <row r="302" spans="1:89" ht="15" hidden="1" x14ac:dyDescent="0.25">
      <c r="A302" s="295">
        <v>1001</v>
      </c>
      <c r="B302" s="322" t="s">
        <v>13</v>
      </c>
      <c r="C302" s="322" t="s">
        <v>13</v>
      </c>
      <c r="D302" s="323" t="s">
        <v>468</v>
      </c>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s="132">
        <v>0</v>
      </c>
      <c r="CJ302" s="132">
        <v>0</v>
      </c>
      <c r="CK302" s="132">
        <v>0</v>
      </c>
    </row>
    <row r="303" spans="1:89" ht="15" hidden="1" x14ac:dyDescent="0.25">
      <c r="A303" s="295">
        <v>195</v>
      </c>
      <c r="B303" s="322" t="s">
        <v>13</v>
      </c>
      <c r="C303" s="322" t="s">
        <v>13</v>
      </c>
      <c r="D303" s="323" t="s">
        <v>437</v>
      </c>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s="132">
        <v>0</v>
      </c>
      <c r="CJ303" s="132">
        <v>0</v>
      </c>
      <c r="CK303" s="132">
        <v>0</v>
      </c>
    </row>
    <row r="304" spans="1:89" ht="15" hidden="1" x14ac:dyDescent="0.25">
      <c r="A304">
        <v>196</v>
      </c>
      <c r="B304" s="322" t="s">
        <v>13</v>
      </c>
      <c r="C304" s="322" t="s">
        <v>13</v>
      </c>
      <c r="D304" s="323" t="s">
        <v>438</v>
      </c>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s="132">
        <v>0</v>
      </c>
      <c r="CJ304" s="132">
        <v>-9922.8000000000502</v>
      </c>
      <c r="CK304" s="132">
        <v>7077.37</v>
      </c>
    </row>
    <row r="305" spans="1:89" ht="15" hidden="1" x14ac:dyDescent="0.25">
      <c r="A305">
        <v>393</v>
      </c>
      <c r="B305" s="322" t="s">
        <v>13</v>
      </c>
      <c r="C305" s="322" t="s">
        <v>13</v>
      </c>
      <c r="D305" s="323" t="s">
        <v>467</v>
      </c>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s="132">
        <v>0</v>
      </c>
      <c r="CJ305" s="132">
        <v>0</v>
      </c>
      <c r="CK305" s="132">
        <v>0</v>
      </c>
    </row>
    <row r="306" spans="1:89" ht="15" hidden="1" x14ac:dyDescent="0.25">
      <c r="A306">
        <v>395</v>
      </c>
      <c r="B306" s="322" t="s">
        <v>13</v>
      </c>
      <c r="C306" s="322" t="s">
        <v>13</v>
      </c>
      <c r="D306" s="323" t="s">
        <v>439</v>
      </c>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s="132">
        <v>0</v>
      </c>
      <c r="CJ306" s="132">
        <v>0</v>
      </c>
      <c r="CK306" s="132">
        <v>0</v>
      </c>
    </row>
    <row r="307" spans="1:89" ht="15" hidden="1" x14ac:dyDescent="0.25">
      <c r="A307">
        <v>396</v>
      </c>
      <c r="B307" s="322" t="s">
        <v>13</v>
      </c>
      <c r="C307" s="322" t="s">
        <v>13</v>
      </c>
      <c r="D307" s="323" t="s">
        <v>440</v>
      </c>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s="132">
        <v>0</v>
      </c>
      <c r="CJ307" s="132">
        <v>94195.04999999993</v>
      </c>
      <c r="CK307" s="132">
        <v>73040.87</v>
      </c>
    </row>
    <row r="308" spans="1:89" ht="15" hidden="1" x14ac:dyDescent="0.25">
      <c r="A308">
        <v>575</v>
      </c>
      <c r="B308" s="322" t="s">
        <v>13</v>
      </c>
      <c r="C308" s="322" t="s">
        <v>13</v>
      </c>
      <c r="D308" s="323" t="s">
        <v>441</v>
      </c>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s="132">
        <v>0</v>
      </c>
      <c r="CJ308" s="132">
        <v>0</v>
      </c>
      <c r="CK308" s="132">
        <v>0</v>
      </c>
    </row>
    <row r="309" spans="1:89" ht="15" hidden="1" x14ac:dyDescent="0.25">
      <c r="A309">
        <v>576</v>
      </c>
      <c r="B309" s="322" t="s">
        <v>13</v>
      </c>
      <c r="C309" s="322" t="s">
        <v>13</v>
      </c>
      <c r="D309" s="323" t="s">
        <v>442</v>
      </c>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s="132">
        <v>0</v>
      </c>
      <c r="CJ309" s="132">
        <v>176438.18</v>
      </c>
      <c r="CK309" s="132">
        <v>16817.3</v>
      </c>
    </row>
    <row r="310" spans="1:89" ht="15" hidden="1" x14ac:dyDescent="0.25">
      <c r="A310">
        <v>579</v>
      </c>
      <c r="B310" s="322" t="s">
        <v>13</v>
      </c>
      <c r="C310" s="322" t="s">
        <v>13</v>
      </c>
      <c r="D310" s="323" t="s">
        <v>443</v>
      </c>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s="132">
        <v>0</v>
      </c>
      <c r="CJ310" s="132">
        <v>208041.19999999995</v>
      </c>
      <c r="CK310" s="132">
        <v>11533.5</v>
      </c>
    </row>
    <row r="311" spans="1:89" ht="15" hidden="1" x14ac:dyDescent="0.25">
      <c r="A311">
        <v>176</v>
      </c>
      <c r="B311" s="322" t="s">
        <v>13</v>
      </c>
      <c r="C311" s="322" t="s">
        <v>13</v>
      </c>
      <c r="D311" s="323" t="s">
        <v>444</v>
      </c>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s="132">
        <v>0</v>
      </c>
      <c r="CJ311" s="132">
        <v>113328.60999999999</v>
      </c>
      <c r="CK311" s="132">
        <v>6858.1299999999992</v>
      </c>
    </row>
    <row r="312" spans="1:89" ht="15" hidden="1" x14ac:dyDescent="0.25">
      <c r="A312">
        <v>187</v>
      </c>
      <c r="B312" s="322" t="s">
        <v>13</v>
      </c>
      <c r="C312" s="322" t="s">
        <v>13</v>
      </c>
      <c r="D312" s="323" t="s">
        <v>466</v>
      </c>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s="132">
        <v>0</v>
      </c>
      <c r="CJ312" s="132">
        <v>699937.59</v>
      </c>
      <c r="CK312" s="132">
        <v>5313.5</v>
      </c>
    </row>
    <row r="313" spans="1:89" ht="15" hidden="1" x14ac:dyDescent="0.25">
      <c r="A313">
        <v>189</v>
      </c>
      <c r="B313" s="322" t="s">
        <v>13</v>
      </c>
      <c r="C313" s="322" t="s">
        <v>13</v>
      </c>
      <c r="D313" s="323" t="s">
        <v>446</v>
      </c>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s="132">
        <v>0</v>
      </c>
      <c r="CJ313" s="132">
        <v>113101.18000000001</v>
      </c>
      <c r="CK313" s="132">
        <v>7513.37</v>
      </c>
    </row>
    <row r="314" spans="1:89" ht="15" hidden="1" x14ac:dyDescent="0.25">
      <c r="A314">
        <v>190</v>
      </c>
      <c r="B314" s="322" t="s">
        <v>13</v>
      </c>
      <c r="C314" s="322" t="s">
        <v>13</v>
      </c>
      <c r="D314" s="323" t="s">
        <v>447</v>
      </c>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s="132">
        <v>0</v>
      </c>
      <c r="CJ314" s="132">
        <v>77259.899999999994</v>
      </c>
      <c r="CK314" s="132">
        <v>15138.75</v>
      </c>
    </row>
    <row r="315" spans="1:89" ht="15" hidden="1" x14ac:dyDescent="0.25">
      <c r="A315">
        <v>351</v>
      </c>
      <c r="B315" s="322" t="s">
        <v>13</v>
      </c>
      <c r="C315" s="322" t="s">
        <v>13</v>
      </c>
      <c r="D315" s="323" t="s">
        <v>448</v>
      </c>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s="132">
        <v>0</v>
      </c>
      <c r="CJ315" s="132">
        <v>0</v>
      </c>
      <c r="CK315" s="132">
        <v>0</v>
      </c>
    </row>
    <row r="316" spans="1:89" ht="15" hidden="1" x14ac:dyDescent="0.25">
      <c r="A316">
        <v>352</v>
      </c>
      <c r="B316" s="322" t="s">
        <v>13</v>
      </c>
      <c r="C316" s="322" t="s">
        <v>13</v>
      </c>
      <c r="D316" s="323" t="s">
        <v>449</v>
      </c>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s="132">
        <v>0</v>
      </c>
      <c r="CJ316" s="132">
        <v>0</v>
      </c>
      <c r="CK316" s="132">
        <v>0</v>
      </c>
    </row>
    <row r="317" spans="1:89" ht="15" hidden="1" x14ac:dyDescent="0.25">
      <c r="A317">
        <v>353</v>
      </c>
      <c r="B317" s="322" t="s">
        <v>13</v>
      </c>
      <c r="C317" s="322" t="s">
        <v>13</v>
      </c>
      <c r="D317" s="323" t="s">
        <v>450</v>
      </c>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s="132">
        <v>0</v>
      </c>
      <c r="CJ317" s="132">
        <v>0</v>
      </c>
      <c r="CK317" s="132">
        <v>0</v>
      </c>
    </row>
    <row r="318" spans="1:89" ht="15" hidden="1" x14ac:dyDescent="0.25">
      <c r="A318">
        <v>367</v>
      </c>
      <c r="B318" s="322" t="s">
        <v>13</v>
      </c>
      <c r="C318" s="322" t="s">
        <v>13</v>
      </c>
      <c r="D318" s="323" t="s">
        <v>451</v>
      </c>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s="132">
        <v>0</v>
      </c>
      <c r="CJ318" s="132">
        <v>0</v>
      </c>
      <c r="CK318" s="132">
        <v>0</v>
      </c>
    </row>
    <row r="319" spans="1:89" ht="15" hidden="1" x14ac:dyDescent="0.25">
      <c r="A319">
        <v>389</v>
      </c>
      <c r="B319" s="322" t="s">
        <v>13</v>
      </c>
      <c r="C319" s="322" t="s">
        <v>13</v>
      </c>
      <c r="D319" s="323" t="s">
        <v>452</v>
      </c>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s="132">
        <v>0</v>
      </c>
      <c r="CJ319" s="132">
        <v>0</v>
      </c>
      <c r="CK319" s="132">
        <v>0</v>
      </c>
    </row>
    <row r="320" spans="1:89" ht="15" hidden="1" x14ac:dyDescent="0.25">
      <c r="A320">
        <v>577</v>
      </c>
      <c r="B320" s="322" t="s">
        <v>13</v>
      </c>
      <c r="C320" s="322" t="s">
        <v>13</v>
      </c>
      <c r="D320" s="323" t="s">
        <v>453</v>
      </c>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s="132">
        <v>0</v>
      </c>
      <c r="CJ320" s="132">
        <v>-36462.229999999996</v>
      </c>
      <c r="CK320" s="132">
        <v>-1292.45</v>
      </c>
    </row>
    <row r="321" spans="1:89" ht="15" hidden="1" x14ac:dyDescent="0.25">
      <c r="A321">
        <v>580</v>
      </c>
      <c r="B321" s="322" t="s">
        <v>13</v>
      </c>
      <c r="C321" s="322" t="s">
        <v>13</v>
      </c>
      <c r="D321" s="323" t="s">
        <v>454</v>
      </c>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s="132">
        <v>0</v>
      </c>
      <c r="CJ321" s="132">
        <v>168538</v>
      </c>
      <c r="CK321" s="132">
        <v>-0.25</v>
      </c>
    </row>
    <row r="322" spans="1:89" ht="15" hidden="1" x14ac:dyDescent="0.25">
      <c r="A322">
        <v>584</v>
      </c>
      <c r="B322" s="322" t="s">
        <v>13</v>
      </c>
      <c r="C322" s="322" t="s">
        <v>13</v>
      </c>
      <c r="D322" s="323" t="s">
        <v>455</v>
      </c>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s="132">
        <v>0</v>
      </c>
      <c r="CJ322" s="132">
        <v>0</v>
      </c>
      <c r="CK322" s="132">
        <v>0</v>
      </c>
    </row>
    <row r="323" spans="1:89" ht="15" hidden="1" x14ac:dyDescent="0.25">
      <c r="A323">
        <v>597</v>
      </c>
      <c r="B323" s="322" t="s">
        <v>13</v>
      </c>
      <c r="C323" s="322" t="s">
        <v>13</v>
      </c>
      <c r="D323" s="323" t="s">
        <v>456</v>
      </c>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s="132">
        <v>0</v>
      </c>
      <c r="CJ323" s="132">
        <v>74078.22</v>
      </c>
      <c r="CK323" s="132">
        <v>6562</v>
      </c>
    </row>
    <row r="324" spans="1:89" ht="15" hidden="1" x14ac:dyDescent="0.25">
      <c r="A324">
        <v>598</v>
      </c>
      <c r="B324" s="322" t="s">
        <v>13</v>
      </c>
      <c r="C324" s="322" t="s">
        <v>13</v>
      </c>
      <c r="D324" s="323" t="s">
        <v>457</v>
      </c>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s="132">
        <v>0</v>
      </c>
      <c r="CJ324" s="132">
        <v>0</v>
      </c>
      <c r="CK324" s="132">
        <v>0</v>
      </c>
    </row>
    <row r="325" spans="1:89" ht="15" hidden="1" x14ac:dyDescent="0.25">
      <c r="A325">
        <v>266</v>
      </c>
      <c r="B325" s="322" t="s">
        <v>13</v>
      </c>
      <c r="C325" s="322" t="s">
        <v>13</v>
      </c>
      <c r="D325" s="323" t="s">
        <v>458</v>
      </c>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s="132">
        <v>0</v>
      </c>
      <c r="CJ325" s="132">
        <v>29396.549999999974</v>
      </c>
      <c r="CK325" s="132">
        <v>-2054.08</v>
      </c>
    </row>
  </sheetData>
  <autoFilter ref="A1:CI325" xr:uid="{00000000-0009-0000-0000-000006000000}">
    <filterColumn colId="0">
      <filters>
        <filter val="202"/>
      </filters>
    </filterColumn>
  </autoFilter>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0A645E2F-89C5-4CE2-AEE1-871DD4C4E1A2}">
            <xm:f>'\\euser\scc\Finance\Accounting Services\Schools Accountancy Team\Funding\2019-20\APT December 18\[201920_P3_APT_935_Suffolk Final 30.01.19.xlsx]Proforma'!#REF!="No"</xm:f>
            <x14:dxf>
              <fill>
                <patternFill patternType="darkGray">
                  <fgColor theme="1" tint="0.34998626667073579"/>
                </patternFill>
              </fill>
            </x14:dxf>
          </x14:cfRule>
          <xm:sqref>BG4:BK301</xm:sqref>
        </x14:conditionalFormatting>
        <x14:conditionalFormatting xmlns:xm="http://schemas.microsoft.com/office/excel/2006/main">
          <x14:cfRule type="expression" priority="7" id="{B7FCE20E-61F8-444F-BB93-95BFB2602634}">
            <xm:f>'\\euser\scc\Finance\Accounting Services\Schools Accountancy Team\Funding\2019-20\APT December 18\[201920_P3_APT_935_Suffolk Final 30.01.19.xlsx]Proforma'!#REF!=""</xm:f>
            <x14:dxf>
              <fill>
                <patternFill patternType="darkGray">
                  <fgColor theme="1" tint="0.34998626667073579"/>
                  <bgColor rgb="FFCCCCFF"/>
                </patternFill>
              </fill>
            </x14:dxf>
          </x14:cfRule>
          <xm:sqref>BA3:BE3</xm:sqref>
        </x14:conditionalFormatting>
        <x14:conditionalFormatting xmlns:xm="http://schemas.microsoft.com/office/excel/2006/main">
          <x14:cfRule type="expression" priority="6" id="{7F655E2F-9A91-4C82-A4A3-94DD99789BA1}">
            <xm:f>'\\euser\scc\Finance\Accounting Services\Schools Accountancy Team\Funding\2019-20\APT December 18\[201920_P3_APT_935_Suffolk Final 30.01.19.xlsx]Proforma'!#REF!=""</xm:f>
            <x14:dxf>
              <fill>
                <patternFill patternType="darkGray">
                  <fgColor theme="1" tint="0.34998626667073579"/>
                  <bgColor rgb="FFCCCCFF"/>
                </patternFill>
              </fill>
            </x14:dxf>
          </x14:cfRule>
          <xm:sqref>BY3:BZ3</xm:sqref>
        </x14:conditionalFormatting>
        <x14:conditionalFormatting xmlns:xm="http://schemas.microsoft.com/office/excel/2006/main">
          <x14:cfRule type="expression" priority="5" id="{C900A97F-B7AC-4E33-92A4-3E4BD47ADB44}">
            <xm:f>'\\euser\scc\Finance\Accounting Services\Schools Accountancy Team\Funding\2019-20\APT December 18\[201920_P3_APT_935_Suffolk Final 30.01.19.xlsx]Proforma'!#REF!="No"</xm:f>
            <x14:dxf>
              <fill>
                <patternFill patternType="darkGray">
                  <fgColor theme="1" tint="0.34998626667073579"/>
                </patternFill>
              </fill>
            </x14:dxf>
          </x14:cfRule>
          <xm:sqref>BG3:BK3</xm:sqref>
        </x14:conditionalFormatting>
        <x14:conditionalFormatting xmlns:xm="http://schemas.microsoft.com/office/excel/2006/main">
          <x14:cfRule type="expression" priority="8" id="{907ECADA-C54A-4C0B-8F09-4AF54E8674F4}">
            <xm:f>AND('\\euser\scc\Finance\Accounting Services\Schools Accountancy Team\Funding\2019-20\APT December 18\[201920_P3_APT_935_Suffolk Final 30.01.19.xlsx]Proforma'!#REF!="",'\\euser\scc\Finance\Accounting Services\Schools Accountancy Team\Funding\2019-20\APT December 18\[201920_P3_APT_935_Suffolk Final 30.01.19.xlsx]Proforma'!#REF!="No")</xm:f>
            <x14:dxf>
              <fill>
                <patternFill patternType="darkGray">
                  <fgColor theme="1" tint="0.34998626667073579"/>
                  <bgColor rgb="FFCCCCFF"/>
                </patternFill>
              </fill>
            </x14:dxf>
          </x14:cfRule>
          <xm:sqref>BO3:BP3</xm:sqref>
        </x14:conditionalFormatting>
        <x14:conditionalFormatting xmlns:xm="http://schemas.microsoft.com/office/excel/2006/main">
          <x14:cfRule type="expression" priority="3" id="{283D8C16-BF4B-4EE2-8D30-92504D337C34}">
            <xm:f>'\\euser\scc\Finance\Accounting Services\Schools Accountancy Team\Funding\2019-20\APT December 18\[201920_P3_APT_935_Suffolk Final 30.01.19.xlsx]Proforma'!#REF!=""</xm:f>
            <x14:dxf>
              <fill>
                <patternFill patternType="darkGray">
                  <fgColor theme="1" tint="0.34998626667073579"/>
                  <bgColor rgb="FFCCCCFF"/>
                </patternFill>
              </fill>
            </x14:dxf>
          </x14:cfRule>
          <xm:sqref>BA4:BE301</xm:sqref>
        </x14:conditionalFormatting>
        <x14:conditionalFormatting xmlns:xm="http://schemas.microsoft.com/office/excel/2006/main">
          <x14:cfRule type="expression" priority="2" id="{DF2D8A6B-741B-4296-89A1-223EFEF34C5D}">
            <xm:f>'\\euser\scc\Finance\Accounting Services\Schools Accountancy Team\Funding\2019-20\APT December 18\[201920_P3_APT_935_Suffolk Final 30.01.19.xlsx]Proforma'!#REF!=""</xm:f>
            <x14:dxf>
              <fill>
                <patternFill patternType="darkGray">
                  <fgColor theme="1" tint="0.34998626667073579"/>
                  <bgColor rgb="FFCCCCFF"/>
                </patternFill>
              </fill>
            </x14:dxf>
          </x14:cfRule>
          <xm:sqref>BY4:BZ301</xm:sqref>
        </x14:conditionalFormatting>
        <x14:conditionalFormatting xmlns:xm="http://schemas.microsoft.com/office/excel/2006/main">
          <x14:cfRule type="expression" priority="4" id="{C3A1A52E-DA40-44BA-AFC8-E503A3D842F3}">
            <xm:f>AND('\\euser\scc\Finance\Accounting Services\Schools Accountancy Team\Funding\2019-20\APT December 18\[201920_P3_APT_935_Suffolk Final 30.01.19.xlsx]Proforma'!#REF!="",'\\euser\scc\Finance\Accounting Services\Schools Accountancy Team\Funding\2019-20\APT December 18\[201920_P3_APT_935_Suffolk Final 30.01.19.xlsx]Proforma'!#REF!="No")</xm:f>
            <x14:dxf>
              <fill>
                <patternFill patternType="darkGray">
                  <fgColor theme="1" tint="0.34998626667073579"/>
                  <bgColor rgb="FFCCCCFF"/>
                </patternFill>
              </fill>
            </x14:dxf>
          </x14:cfRule>
          <xm:sqref>BO4:BP301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FBC1-E998-42F2-9F4A-2431A197D107}">
  <sheetPr filterMode="1">
    <tabColor rgb="FFFFC000"/>
  </sheetPr>
  <dimension ref="A1:CD303"/>
  <sheetViews>
    <sheetView workbookViewId="0">
      <pane ySplit="2" topLeftCell="A3" activePane="bottomLeft" state="frozen"/>
      <selection activeCell="BC1" sqref="BC1"/>
      <selection pane="bottomLeft" sqref="A1:CD303"/>
    </sheetView>
  </sheetViews>
  <sheetFormatPr defaultColWidth="9.1640625" defaultRowHeight="12.75" x14ac:dyDescent="0.2"/>
  <cols>
    <col min="1" max="1" width="11" style="460" bestFit="1" customWidth="1"/>
    <col min="2" max="2" width="14.1640625" style="460" customWidth="1"/>
    <col min="3" max="3" width="9" style="460" bestFit="1" customWidth="1"/>
    <col min="4" max="4" width="11" style="460" bestFit="1" customWidth="1"/>
    <col min="5" max="5" width="99.83203125" style="460" bestFit="1" customWidth="1"/>
    <col min="6" max="6" width="11.5" style="460" bestFit="1" customWidth="1"/>
    <col min="7" max="7" width="12.6640625" style="460" bestFit="1" customWidth="1"/>
    <col min="8" max="8" width="13" style="460" bestFit="1" customWidth="1"/>
    <col min="9" max="11" width="16.33203125" style="460" bestFit="1" customWidth="1"/>
    <col min="12" max="12" width="13" style="460" bestFit="1" customWidth="1"/>
    <col min="13" max="15" width="14.33203125" style="460" bestFit="1" customWidth="1"/>
    <col min="16" max="19" width="13" style="460" bestFit="1" customWidth="1"/>
    <col min="20" max="20" width="14.33203125" style="460" bestFit="1" customWidth="1"/>
    <col min="21" max="23" width="13" style="460" bestFit="1" customWidth="1"/>
    <col min="24" max="29" width="14.33203125" style="460" bestFit="1" customWidth="1"/>
    <col min="30" max="30" width="7.1640625" style="460" bestFit="1" customWidth="1"/>
    <col min="31" max="32" width="14.33203125" style="460" bestFit="1" customWidth="1"/>
    <col min="33" max="34" width="13" style="460" bestFit="1" customWidth="1"/>
    <col min="35" max="35" width="14.33203125" style="460" bestFit="1" customWidth="1"/>
    <col min="36" max="36" width="13" style="460" bestFit="1" customWidth="1"/>
    <col min="37" max="37" width="9.6640625" style="460" bestFit="1" customWidth="1"/>
    <col min="38" max="38" width="13" style="460" bestFit="1" customWidth="1"/>
    <col min="39" max="39" width="14.33203125" style="460" bestFit="1" customWidth="1"/>
    <col min="40" max="40" width="7.1640625" style="460" bestFit="1" customWidth="1"/>
    <col min="41" max="41" width="33.5" style="460" bestFit="1" customWidth="1"/>
    <col min="42" max="42" width="22.33203125" style="460" bestFit="1" customWidth="1"/>
    <col min="43" max="43" width="13" style="460" bestFit="1" customWidth="1"/>
    <col min="44" max="47" width="12.5" style="460" bestFit="1" customWidth="1"/>
    <col min="48" max="49" width="16.33203125" style="460" bestFit="1" customWidth="1"/>
    <col min="50" max="51" width="14.33203125" style="460" bestFit="1" customWidth="1"/>
    <col min="52" max="52" width="16.33203125" style="460" bestFit="1" customWidth="1"/>
    <col min="53" max="53" width="19.1640625" style="460" bestFit="1" customWidth="1"/>
    <col min="54" max="54" width="12.33203125" style="460" bestFit="1" customWidth="1"/>
    <col min="55" max="55" width="16.33203125" style="460" bestFit="1" customWidth="1"/>
    <col min="56" max="56" width="22.5" style="460" bestFit="1" customWidth="1"/>
    <col min="57" max="57" width="23.5" style="460" bestFit="1" customWidth="1"/>
    <col min="58" max="61" width="16.33203125" style="460" bestFit="1" customWidth="1"/>
    <col min="62" max="62" width="19.6640625" style="460" customWidth="1"/>
    <col min="63" max="63" width="16.33203125" style="460" bestFit="1" customWidth="1"/>
    <col min="64" max="65" width="13" style="460" bestFit="1" customWidth="1"/>
    <col min="66" max="66" width="10.1640625" style="460" bestFit="1" customWidth="1"/>
    <col min="67" max="67" width="10.5" style="460" bestFit="1" customWidth="1"/>
    <col min="68" max="68" width="14.33203125" style="460" bestFit="1" customWidth="1"/>
    <col min="69" max="69" width="16.33203125" style="460" bestFit="1" customWidth="1"/>
    <col min="70" max="70" width="17.5" style="460" bestFit="1" customWidth="1"/>
    <col min="71" max="71" width="25.83203125" style="460" bestFit="1" customWidth="1"/>
    <col min="72" max="72" width="21.5" style="460" customWidth="1"/>
    <col min="73" max="73" width="10.1640625" style="460" bestFit="1" customWidth="1"/>
    <col min="74" max="74" width="14" style="460" bestFit="1" customWidth="1"/>
    <col min="75" max="75" width="16.33203125" style="460" bestFit="1" customWidth="1"/>
    <col min="76" max="76" width="12.5" style="460" bestFit="1" customWidth="1"/>
    <col min="77" max="77" width="16.33203125" style="460" bestFit="1" customWidth="1"/>
    <col min="78" max="78" width="17.83203125" style="460" bestFit="1" customWidth="1"/>
    <col min="79" max="79" width="16.1640625" style="460" customWidth="1"/>
    <col min="80" max="80" width="16.33203125" style="460" bestFit="1" customWidth="1"/>
    <col min="81" max="81" width="15.33203125" style="460" bestFit="1" customWidth="1"/>
    <col min="82" max="82" width="14.33203125" style="460" bestFit="1" customWidth="1"/>
    <col min="83" max="16384" width="9.1640625" style="460"/>
  </cols>
  <sheetData>
    <row r="1" spans="1:82" ht="99.75" customHeight="1" x14ac:dyDescent="0.2">
      <c r="A1" s="616" t="s">
        <v>49</v>
      </c>
      <c r="B1" s="616" t="s">
        <v>765</v>
      </c>
      <c r="C1" s="616" t="s">
        <v>706</v>
      </c>
      <c r="D1" s="616" t="s">
        <v>705</v>
      </c>
      <c r="E1" s="616" t="s">
        <v>704</v>
      </c>
      <c r="F1" s="617" t="s">
        <v>1391</v>
      </c>
      <c r="G1" s="617" t="s">
        <v>1392</v>
      </c>
      <c r="H1" s="617" t="s">
        <v>1393</v>
      </c>
      <c r="I1" s="618" t="s">
        <v>703</v>
      </c>
      <c r="J1" s="618" t="s">
        <v>702</v>
      </c>
      <c r="K1" s="618" t="s">
        <v>701</v>
      </c>
      <c r="L1" s="618" t="s">
        <v>700</v>
      </c>
      <c r="M1" s="618" t="s">
        <v>699</v>
      </c>
      <c r="N1" s="618" t="s">
        <v>1177</v>
      </c>
      <c r="O1" s="618" t="s">
        <v>1178</v>
      </c>
      <c r="P1" s="618" t="s">
        <v>698</v>
      </c>
      <c r="Q1" s="618" t="s">
        <v>697</v>
      </c>
      <c r="R1" s="618" t="s">
        <v>696</v>
      </c>
      <c r="S1" s="618" t="s">
        <v>695</v>
      </c>
      <c r="T1" s="618" t="s">
        <v>694</v>
      </c>
      <c r="U1" s="618" t="s">
        <v>693</v>
      </c>
      <c r="V1" s="618" t="s">
        <v>692</v>
      </c>
      <c r="W1" s="618" t="s">
        <v>691</v>
      </c>
      <c r="X1" s="618" t="s">
        <v>690</v>
      </c>
      <c r="Y1" s="618" t="s">
        <v>689</v>
      </c>
      <c r="Z1" s="618" t="s">
        <v>688</v>
      </c>
      <c r="AA1" s="618" t="s">
        <v>687</v>
      </c>
      <c r="AB1" s="618" t="s">
        <v>686</v>
      </c>
      <c r="AC1" s="618" t="s">
        <v>685</v>
      </c>
      <c r="AD1" s="618" t="s">
        <v>2</v>
      </c>
      <c r="AE1" s="618" t="s">
        <v>684</v>
      </c>
      <c r="AF1" s="618" t="s">
        <v>683</v>
      </c>
      <c r="AG1" s="618" t="s">
        <v>682</v>
      </c>
      <c r="AH1" s="618" t="s">
        <v>681</v>
      </c>
      <c r="AI1" s="618" t="s">
        <v>5</v>
      </c>
      <c r="AJ1" s="618" t="s">
        <v>680</v>
      </c>
      <c r="AK1" s="618" t="s">
        <v>60</v>
      </c>
      <c r="AL1" s="618" t="s">
        <v>679</v>
      </c>
      <c r="AM1" s="618" t="s">
        <v>6</v>
      </c>
      <c r="AN1" s="618" t="s">
        <v>7</v>
      </c>
      <c r="AO1" s="618" t="s">
        <v>1820</v>
      </c>
      <c r="AP1" s="618" t="s">
        <v>1821</v>
      </c>
      <c r="AQ1" s="618" t="s">
        <v>1822</v>
      </c>
      <c r="AR1" s="618" t="s">
        <v>1823</v>
      </c>
      <c r="AS1" s="618" t="s">
        <v>1824</v>
      </c>
      <c r="AT1" s="618" t="s">
        <v>1825</v>
      </c>
      <c r="AU1" s="618" t="s">
        <v>1826</v>
      </c>
      <c r="AV1" s="618" t="s">
        <v>678</v>
      </c>
      <c r="AW1" s="618" t="s">
        <v>677</v>
      </c>
      <c r="AX1" s="619" t="s">
        <v>676</v>
      </c>
      <c r="AY1" s="618" t="s">
        <v>80</v>
      </c>
      <c r="AZ1" s="618" t="s">
        <v>675</v>
      </c>
      <c r="BA1" s="620" t="s">
        <v>1827</v>
      </c>
      <c r="BB1" s="620" t="s">
        <v>1180</v>
      </c>
      <c r="BC1" s="620" t="s">
        <v>1181</v>
      </c>
      <c r="BD1" s="620" t="s">
        <v>1394</v>
      </c>
      <c r="BE1" s="620" t="s">
        <v>1182</v>
      </c>
      <c r="BF1" s="620" t="s">
        <v>1183</v>
      </c>
      <c r="BG1" s="621" t="s">
        <v>674</v>
      </c>
      <c r="BH1" s="621" t="s">
        <v>673</v>
      </c>
      <c r="BI1" s="620" t="s">
        <v>1828</v>
      </c>
      <c r="BJ1" s="620" t="s">
        <v>1400</v>
      </c>
      <c r="BK1" s="620" t="s">
        <v>1829</v>
      </c>
      <c r="BL1" s="620" t="s">
        <v>1830</v>
      </c>
      <c r="BM1" s="620" t="s">
        <v>1758</v>
      </c>
      <c r="BN1" s="622" t="s">
        <v>671</v>
      </c>
      <c r="BO1" s="622" t="s">
        <v>670</v>
      </c>
      <c r="BP1" s="620" t="s">
        <v>1831</v>
      </c>
      <c r="BQ1" s="620" t="s">
        <v>1832</v>
      </c>
      <c r="BR1" s="620" t="s">
        <v>1185</v>
      </c>
      <c r="BS1" s="620" t="s">
        <v>1186</v>
      </c>
      <c r="BT1" s="621" t="s">
        <v>1833</v>
      </c>
      <c r="BU1" s="623" t="s">
        <v>669</v>
      </c>
      <c r="BV1" s="621" t="s">
        <v>668</v>
      </c>
      <c r="BW1" s="621" t="s">
        <v>667</v>
      </c>
      <c r="BX1" s="621" t="s">
        <v>666</v>
      </c>
      <c r="BY1" s="621" t="s">
        <v>665</v>
      </c>
      <c r="BZ1" s="624" t="s">
        <v>1402</v>
      </c>
      <c r="CA1" s="624" t="s">
        <v>1403</v>
      </c>
      <c r="CB1" s="624" t="s">
        <v>1404</v>
      </c>
      <c r="CC1" s="624" t="s">
        <v>1405</v>
      </c>
      <c r="CD1" s="624" t="s">
        <v>1406</v>
      </c>
    </row>
    <row r="2" spans="1:82" ht="15" x14ac:dyDescent="0.25">
      <c r="C2" s="921" t="s">
        <v>44</v>
      </c>
      <c r="D2" s="922"/>
      <c r="E2" s="923"/>
      <c r="F2" s="625">
        <v>93409</v>
      </c>
      <c r="G2" s="625">
        <v>55804</v>
      </c>
      <c r="H2" s="625">
        <v>37605</v>
      </c>
      <c r="I2" s="626">
        <v>160149109.39999995</v>
      </c>
      <c r="J2" s="626">
        <v>92379020.300000012</v>
      </c>
      <c r="K2" s="626">
        <v>67176134.950000018</v>
      </c>
      <c r="L2" s="626">
        <v>3884491.8360641883</v>
      </c>
      <c r="M2" s="626">
        <v>2359349.9999999995</v>
      </c>
      <c r="N2" s="626">
        <v>6218320.6003464349</v>
      </c>
      <c r="O2" s="626">
        <v>7372485.9579298114</v>
      </c>
      <c r="P2" s="626">
        <v>1084404.9614746</v>
      </c>
      <c r="Q2" s="626">
        <v>789005.97935420147</v>
      </c>
      <c r="R2" s="626">
        <v>1316640.8631732268</v>
      </c>
      <c r="S2" s="626">
        <v>934736.62764780037</v>
      </c>
      <c r="T2" s="626">
        <v>804368.22075180861</v>
      </c>
      <c r="U2" s="626">
        <v>232862.47633816605</v>
      </c>
      <c r="V2" s="626">
        <v>935054.61344084609</v>
      </c>
      <c r="W2" s="626">
        <v>789220.94997468893</v>
      </c>
      <c r="X2" s="626">
        <v>1152897.6381941487</v>
      </c>
      <c r="Y2" s="626">
        <v>819940.73700107308</v>
      </c>
      <c r="Z2" s="626">
        <v>782199.23358741333</v>
      </c>
      <c r="AA2" s="626">
        <v>178919.99999999991</v>
      </c>
      <c r="AB2" s="626">
        <v>1730026.0925954832</v>
      </c>
      <c r="AC2" s="626">
        <v>727563.59413514682</v>
      </c>
      <c r="AD2" s="626">
        <v>0</v>
      </c>
      <c r="AE2" s="626">
        <v>18156480.191348031</v>
      </c>
      <c r="AF2" s="626">
        <v>14501846.090059642</v>
      </c>
      <c r="AG2" s="626">
        <v>645378.20115948829</v>
      </c>
      <c r="AH2" s="626">
        <v>114585.76718670285</v>
      </c>
      <c r="AI2" s="626">
        <v>34205600</v>
      </c>
      <c r="AJ2" s="626">
        <v>1012047.5816644415</v>
      </c>
      <c r="AK2" s="626">
        <v>0</v>
      </c>
      <c r="AL2" s="626">
        <v>222000</v>
      </c>
      <c r="AM2" s="626">
        <v>4562654.6800000016</v>
      </c>
      <c r="AN2" s="626">
        <v>0</v>
      </c>
      <c r="AO2" s="626">
        <v>0</v>
      </c>
      <c r="AP2" s="626">
        <v>0</v>
      </c>
      <c r="AQ2" s="626">
        <v>146108.9</v>
      </c>
      <c r="AR2" s="626">
        <v>0</v>
      </c>
      <c r="AS2" s="626">
        <v>0</v>
      </c>
      <c r="AT2" s="626">
        <v>0</v>
      </c>
      <c r="AU2" s="626">
        <v>0</v>
      </c>
      <c r="AV2" s="626">
        <v>319704264.64999992</v>
      </c>
      <c r="AW2" s="626">
        <v>65530780.631762937</v>
      </c>
      <c r="AX2" s="626">
        <v>40148411.161664464</v>
      </c>
      <c r="AY2" s="626">
        <v>50461663.829046905</v>
      </c>
      <c r="AZ2" s="626">
        <v>425383456.44342732</v>
      </c>
      <c r="BA2" s="626">
        <v>420452692.8634271</v>
      </c>
      <c r="BB2" s="627"/>
      <c r="BC2" s="627">
        <v>397295183.33333337</v>
      </c>
      <c r="BD2" s="626">
        <v>1702695.7430233471</v>
      </c>
      <c r="BE2" s="626">
        <v>1361989.9827028096</v>
      </c>
      <c r="BF2" s="626">
        <v>428448142.16915351</v>
      </c>
      <c r="BG2" s="626">
        <v>230374812.96198204</v>
      </c>
      <c r="BH2" s="626">
        <v>198073329.20717135</v>
      </c>
      <c r="BI2" s="626">
        <v>402225946.91333354</v>
      </c>
      <c r="BJ2" s="627"/>
      <c r="BK2" s="626">
        <v>388667839.90748912</v>
      </c>
      <c r="BL2" s="626">
        <v>1114727.0220411953</v>
      </c>
      <c r="BM2" s="626">
        <v>1069067.8331924733</v>
      </c>
      <c r="BN2" s="627"/>
      <c r="BO2" s="627"/>
      <c r="BP2" s="626">
        <v>752322.87552540551</v>
      </c>
      <c r="BQ2" s="626">
        <v>429200465.04467893</v>
      </c>
      <c r="BR2" s="627"/>
      <c r="BS2" s="627"/>
      <c r="BT2" s="627"/>
      <c r="BU2" s="627"/>
      <c r="BV2" s="626">
        <v>-727315.83999999973</v>
      </c>
      <c r="BW2" s="626">
        <v>428473149.20467889</v>
      </c>
      <c r="BX2" s="626">
        <v>0</v>
      </c>
      <c r="BY2" s="626">
        <v>428473149.20467889</v>
      </c>
      <c r="BZ2" s="626"/>
      <c r="CA2" s="626"/>
      <c r="CB2" s="626"/>
      <c r="CC2" s="626"/>
      <c r="CD2" s="626"/>
    </row>
    <row r="3" spans="1:82" ht="15" hidden="1" x14ac:dyDescent="0.25">
      <c r="A3" s="628">
        <f>VLOOKUP(D3,'[11]DfE No.'!C:E,3,FALSE)</f>
        <v>205</v>
      </c>
      <c r="B3" s="628">
        <f>VLOOKUP(D3,'[11]Adjusted Factors 20-21'!C:F,4,FALSE)</f>
        <v>0</v>
      </c>
      <c r="C3" s="712">
        <v>124531</v>
      </c>
      <c r="D3" s="712">
        <v>9352002</v>
      </c>
      <c r="E3" s="713" t="s">
        <v>232</v>
      </c>
      <c r="F3" s="630">
        <v>99</v>
      </c>
      <c r="G3" s="630">
        <v>99</v>
      </c>
      <c r="H3" s="630">
        <v>0</v>
      </c>
      <c r="I3" s="631">
        <v>283968.7389</v>
      </c>
      <c r="J3" s="631">
        <v>0</v>
      </c>
      <c r="K3" s="631">
        <v>0</v>
      </c>
      <c r="L3" s="631">
        <v>9449.9999999999927</v>
      </c>
      <c r="M3" s="631">
        <v>0</v>
      </c>
      <c r="N3" s="631">
        <v>14860.206185567009</v>
      </c>
      <c r="O3" s="631">
        <v>0</v>
      </c>
      <c r="P3" s="631">
        <v>419.99999999999994</v>
      </c>
      <c r="Q3" s="631">
        <v>0</v>
      </c>
      <c r="R3" s="631">
        <v>0</v>
      </c>
      <c r="S3" s="631">
        <v>0</v>
      </c>
      <c r="T3" s="631">
        <v>0</v>
      </c>
      <c r="U3" s="631">
        <v>0</v>
      </c>
      <c r="V3" s="631">
        <v>0</v>
      </c>
      <c r="W3" s="631">
        <v>0</v>
      </c>
      <c r="X3" s="631">
        <v>0</v>
      </c>
      <c r="Y3" s="631">
        <v>0</v>
      </c>
      <c r="Z3" s="631">
        <v>0</v>
      </c>
      <c r="AA3" s="631">
        <v>0</v>
      </c>
      <c r="AB3" s="631">
        <v>645.91463414634086</v>
      </c>
      <c r="AC3" s="631">
        <v>0</v>
      </c>
      <c r="AD3" s="631">
        <v>0</v>
      </c>
      <c r="AE3" s="631">
        <v>38340.000000000036</v>
      </c>
      <c r="AF3" s="631">
        <v>0</v>
      </c>
      <c r="AG3" s="631">
        <v>52.499999999999737</v>
      </c>
      <c r="AH3" s="631">
        <v>0</v>
      </c>
      <c r="AI3" s="631">
        <v>114400</v>
      </c>
      <c r="AJ3" s="631">
        <v>17634.17890520694</v>
      </c>
      <c r="AK3" s="631">
        <v>0</v>
      </c>
      <c r="AL3" s="631">
        <v>0</v>
      </c>
      <c r="AM3" s="631">
        <v>13732.04</v>
      </c>
      <c r="AN3" s="631">
        <v>0</v>
      </c>
      <c r="AO3" s="631">
        <v>0</v>
      </c>
      <c r="AP3" s="631">
        <v>0</v>
      </c>
      <c r="AQ3" s="631">
        <v>0</v>
      </c>
      <c r="AR3" s="631">
        <v>0</v>
      </c>
      <c r="AS3" s="631">
        <v>0</v>
      </c>
      <c r="AT3" s="631">
        <v>0</v>
      </c>
      <c r="AU3" s="631">
        <v>0</v>
      </c>
      <c r="AV3" s="631">
        <v>283968.7389</v>
      </c>
      <c r="AW3" s="631">
        <v>63768.620819713382</v>
      </c>
      <c r="AX3" s="631">
        <v>145766.21890520694</v>
      </c>
      <c r="AY3" s="631">
        <v>60657.903092783541</v>
      </c>
      <c r="AZ3" s="714">
        <v>493503.57862492034</v>
      </c>
      <c r="BA3" s="714">
        <v>479771.53862492036</v>
      </c>
      <c r="BB3" s="714">
        <v>3750</v>
      </c>
      <c r="BC3" s="714">
        <v>371250</v>
      </c>
      <c r="BD3" s="714">
        <v>0</v>
      </c>
      <c r="BE3" s="714">
        <v>0</v>
      </c>
      <c r="BF3" s="714">
        <v>493503.57862492034</v>
      </c>
      <c r="BG3" s="631">
        <v>493503.57862492034</v>
      </c>
      <c r="BH3" s="631">
        <v>0</v>
      </c>
      <c r="BI3" s="714">
        <v>384982.04</v>
      </c>
      <c r="BJ3" s="714">
        <v>239215.82109479303</v>
      </c>
      <c r="BK3" s="631">
        <v>347737.35971971339</v>
      </c>
      <c r="BL3" s="631">
        <v>3512.4985830274081</v>
      </c>
      <c r="BM3" s="631">
        <v>3391.8446787352841</v>
      </c>
      <c r="BN3" s="632">
        <v>3.557176572634576E-2</v>
      </c>
      <c r="BO3" s="632">
        <v>0</v>
      </c>
      <c r="BP3" s="631">
        <v>0</v>
      </c>
      <c r="BQ3" s="714">
        <v>493503.57862492034</v>
      </c>
      <c r="BR3" s="714">
        <v>4846.1771578274784</v>
      </c>
      <c r="BS3" s="714" t="s">
        <v>1187</v>
      </c>
      <c r="BT3" s="714">
        <v>4984.8846325749528</v>
      </c>
      <c r="BU3" s="632">
        <v>2.6253523810712442E-2</v>
      </c>
      <c r="BV3" s="631">
        <v>-2632.41</v>
      </c>
      <c r="BW3" s="631">
        <v>490871.16862492036</v>
      </c>
      <c r="BX3" s="631">
        <v>0</v>
      </c>
      <c r="BY3" s="631">
        <v>490871.16862492036</v>
      </c>
      <c r="BZ3" s="132">
        <f>IF(B3=0,CC3,0)</f>
        <v>328712.10999999987</v>
      </c>
      <c r="CA3" s="132">
        <f>IF(B3=0,CD3,0)</f>
        <v>34714.370000000003</v>
      </c>
      <c r="CB3" s="631">
        <f>BD3+BE3</f>
        <v>0</v>
      </c>
      <c r="CC3" s="631">
        <f>IF(ISERROR(VLOOKUP(A3,'[12]18-19 Cfwds'!B:E,4,FALSE)),0,(VLOOKUP(A3,'[12]18-19 Cfwds'!B:E,4,FALSE)))</f>
        <v>328712.10999999987</v>
      </c>
      <c r="CD3" s="631">
        <f>IF(ISERROR(VLOOKUP(A3,'[12]18-19 Cfwds'!B:E,3,FALSE)),0,(VLOOKUP(A3,'[12]18-19 Cfwds'!B:E,3,FALSE)))</f>
        <v>34714.370000000003</v>
      </c>
    </row>
    <row r="4" spans="1:82" ht="15" hidden="1" x14ac:dyDescent="0.25">
      <c r="A4" s="628">
        <f>VLOOKUP(D4,'[11]DfE No.'!C:E,3,FALSE)</f>
        <v>436</v>
      </c>
      <c r="B4" s="628">
        <f>VLOOKUP(D4,'[11]Adjusted Factors 20-21'!C:F,4,FALSE)</f>
        <v>0</v>
      </c>
      <c r="C4" s="712">
        <v>124534</v>
      </c>
      <c r="D4" s="712">
        <v>9352007</v>
      </c>
      <c r="E4" s="713" t="s">
        <v>354</v>
      </c>
      <c r="F4" s="630">
        <v>288</v>
      </c>
      <c r="G4" s="630">
        <v>288</v>
      </c>
      <c r="H4" s="630">
        <v>0</v>
      </c>
      <c r="I4" s="631">
        <v>826090.87679999997</v>
      </c>
      <c r="J4" s="631">
        <v>0</v>
      </c>
      <c r="K4" s="631">
        <v>0</v>
      </c>
      <c r="L4" s="631">
        <v>12599.999999999996</v>
      </c>
      <c r="M4" s="631">
        <v>0</v>
      </c>
      <c r="N4" s="631">
        <v>18172.394366197183</v>
      </c>
      <c r="O4" s="631">
        <v>0</v>
      </c>
      <c r="P4" s="631">
        <v>422.93706293706282</v>
      </c>
      <c r="Q4" s="631">
        <v>0</v>
      </c>
      <c r="R4" s="631">
        <v>0</v>
      </c>
      <c r="S4" s="631">
        <v>0</v>
      </c>
      <c r="T4" s="631">
        <v>0</v>
      </c>
      <c r="U4" s="631">
        <v>0</v>
      </c>
      <c r="V4" s="631">
        <v>0</v>
      </c>
      <c r="W4" s="631">
        <v>0</v>
      </c>
      <c r="X4" s="631">
        <v>0</v>
      </c>
      <c r="Y4" s="631">
        <v>0</v>
      </c>
      <c r="Z4" s="631">
        <v>0</v>
      </c>
      <c r="AA4" s="631">
        <v>0</v>
      </c>
      <c r="AB4" s="631">
        <v>3093.9759036144637</v>
      </c>
      <c r="AC4" s="631">
        <v>0</v>
      </c>
      <c r="AD4" s="631">
        <v>0</v>
      </c>
      <c r="AE4" s="631">
        <v>77618.938775510222</v>
      </c>
      <c r="AF4" s="631">
        <v>0</v>
      </c>
      <c r="AG4" s="631">
        <v>0</v>
      </c>
      <c r="AH4" s="631">
        <v>0</v>
      </c>
      <c r="AI4" s="631">
        <v>114400</v>
      </c>
      <c r="AJ4" s="631">
        <v>0</v>
      </c>
      <c r="AK4" s="631">
        <v>0</v>
      </c>
      <c r="AL4" s="631">
        <v>0</v>
      </c>
      <c r="AM4" s="631">
        <v>29216.38</v>
      </c>
      <c r="AN4" s="631">
        <v>0</v>
      </c>
      <c r="AO4" s="631">
        <v>0</v>
      </c>
      <c r="AP4" s="631">
        <v>0</v>
      </c>
      <c r="AQ4" s="631">
        <v>0</v>
      </c>
      <c r="AR4" s="631">
        <v>0</v>
      </c>
      <c r="AS4" s="631">
        <v>0</v>
      </c>
      <c r="AT4" s="631">
        <v>0</v>
      </c>
      <c r="AU4" s="631">
        <v>0</v>
      </c>
      <c r="AV4" s="631">
        <v>826090.87679999997</v>
      </c>
      <c r="AW4" s="631">
        <v>111908.24610825893</v>
      </c>
      <c r="AX4" s="631">
        <v>143616.38</v>
      </c>
      <c r="AY4" s="631">
        <v>103169.40449007734</v>
      </c>
      <c r="AZ4" s="714">
        <v>1081615.5029082589</v>
      </c>
      <c r="BA4" s="714">
        <v>1052399.122908259</v>
      </c>
      <c r="BB4" s="714">
        <v>3750</v>
      </c>
      <c r="BC4" s="714">
        <v>1080000</v>
      </c>
      <c r="BD4" s="714">
        <v>27600.877091740957</v>
      </c>
      <c r="BE4" s="714">
        <v>0</v>
      </c>
      <c r="BF4" s="714">
        <v>1109216.3799999999</v>
      </c>
      <c r="BG4" s="631">
        <v>1109216.3799999999</v>
      </c>
      <c r="BH4" s="631">
        <v>0</v>
      </c>
      <c r="BI4" s="714">
        <v>1109216.3799999999</v>
      </c>
      <c r="BJ4" s="714">
        <v>965599.99999999988</v>
      </c>
      <c r="BK4" s="631">
        <v>965599.99999999988</v>
      </c>
      <c r="BL4" s="631">
        <v>3352.7777777777774</v>
      </c>
      <c r="BM4" s="631">
        <v>3164.2818595070421</v>
      </c>
      <c r="BN4" s="632">
        <v>5.9569888726695393E-2</v>
      </c>
      <c r="BO4" s="632">
        <v>0</v>
      </c>
      <c r="BP4" s="631">
        <v>0</v>
      </c>
      <c r="BQ4" s="714">
        <v>1109216.3799999999</v>
      </c>
      <c r="BR4" s="714">
        <v>3750</v>
      </c>
      <c r="BS4" s="714" t="s">
        <v>1187</v>
      </c>
      <c r="BT4" s="714">
        <v>3851.4457638888885</v>
      </c>
      <c r="BU4" s="632">
        <v>4.9948706153726929E-2</v>
      </c>
      <c r="BV4" s="631">
        <v>-7657.92</v>
      </c>
      <c r="BW4" s="631">
        <v>1101558.46</v>
      </c>
      <c r="BX4" s="631">
        <v>0</v>
      </c>
      <c r="BY4" s="631">
        <v>1101558.46</v>
      </c>
      <c r="BZ4" s="132">
        <f t="shared" ref="BZ4:BZ67" si="0">IF(B4=0,CC4,0)</f>
        <v>51431.380000000005</v>
      </c>
      <c r="CA4" s="132">
        <f t="shared" ref="CA4:CA67" si="1">IF(B4=0,CD4,0)</f>
        <v>21496.15</v>
      </c>
      <c r="CB4" s="631">
        <f t="shared" ref="CB4:CB67" si="2">BD4+BE4</f>
        <v>27600.877091740957</v>
      </c>
      <c r="CC4" s="631">
        <f>IF(ISERROR(VLOOKUP(A4,'[12]18-19 Cfwds'!B:E,4,FALSE)),0,(VLOOKUP(A4,'[12]18-19 Cfwds'!B:E,4,FALSE)))</f>
        <v>51431.380000000005</v>
      </c>
      <c r="CD4" s="631">
        <f>IF(ISERROR(VLOOKUP(A4,'[12]18-19 Cfwds'!B:E,3,FALSE)),0,(VLOOKUP(A4,'[12]18-19 Cfwds'!B:E,3,FALSE)))</f>
        <v>21496.15</v>
      </c>
    </row>
    <row r="5" spans="1:82" ht="15" hidden="1" x14ac:dyDescent="0.25">
      <c r="A5" s="628">
        <f>VLOOKUP(D5,'[11]DfE No.'!C:E,3,FALSE)</f>
        <v>443</v>
      </c>
      <c r="B5" s="628">
        <f>VLOOKUP(D5,'[11]Adjusted Factors 20-21'!C:F,4,FALSE)</f>
        <v>0</v>
      </c>
      <c r="C5" s="712">
        <v>124536</v>
      </c>
      <c r="D5" s="712">
        <v>9352009</v>
      </c>
      <c r="E5" s="713" t="s">
        <v>359</v>
      </c>
      <c r="F5" s="630">
        <v>293</v>
      </c>
      <c r="G5" s="630">
        <v>293</v>
      </c>
      <c r="H5" s="630">
        <v>0</v>
      </c>
      <c r="I5" s="631">
        <v>840432.73229999992</v>
      </c>
      <c r="J5" s="631">
        <v>0</v>
      </c>
      <c r="K5" s="631">
        <v>0</v>
      </c>
      <c r="L5" s="631">
        <v>33750.000000000029</v>
      </c>
      <c r="M5" s="631">
        <v>0</v>
      </c>
      <c r="N5" s="631">
        <v>55592.894736842107</v>
      </c>
      <c r="O5" s="631">
        <v>0</v>
      </c>
      <c r="P5" s="631">
        <v>30029.999999999975</v>
      </c>
      <c r="Q5" s="631">
        <v>750.00000000000352</v>
      </c>
      <c r="R5" s="631">
        <v>20999.999999999975</v>
      </c>
      <c r="S5" s="631">
        <v>809.99999999999989</v>
      </c>
      <c r="T5" s="631">
        <v>0</v>
      </c>
      <c r="U5" s="631">
        <v>0</v>
      </c>
      <c r="V5" s="631">
        <v>0</v>
      </c>
      <c r="W5" s="631">
        <v>0</v>
      </c>
      <c r="X5" s="631">
        <v>0</v>
      </c>
      <c r="Y5" s="631">
        <v>0</v>
      </c>
      <c r="Z5" s="631">
        <v>0</v>
      </c>
      <c r="AA5" s="631">
        <v>0</v>
      </c>
      <c r="AB5" s="631">
        <v>6005.9386973180026</v>
      </c>
      <c r="AC5" s="631">
        <v>0</v>
      </c>
      <c r="AD5" s="631">
        <v>0</v>
      </c>
      <c r="AE5" s="631">
        <v>99562.996108949359</v>
      </c>
      <c r="AF5" s="631">
        <v>0</v>
      </c>
      <c r="AG5" s="631">
        <v>12617.499999999894</v>
      </c>
      <c r="AH5" s="631">
        <v>0</v>
      </c>
      <c r="AI5" s="631">
        <v>114400</v>
      </c>
      <c r="AJ5" s="631">
        <v>0</v>
      </c>
      <c r="AK5" s="631">
        <v>0</v>
      </c>
      <c r="AL5" s="631">
        <v>0</v>
      </c>
      <c r="AM5" s="631">
        <v>19091.16</v>
      </c>
      <c r="AN5" s="631">
        <v>0</v>
      </c>
      <c r="AO5" s="631">
        <v>0</v>
      </c>
      <c r="AP5" s="631">
        <v>0</v>
      </c>
      <c r="AQ5" s="631">
        <v>0</v>
      </c>
      <c r="AR5" s="631">
        <v>0</v>
      </c>
      <c r="AS5" s="631">
        <v>0</v>
      </c>
      <c r="AT5" s="631">
        <v>0</v>
      </c>
      <c r="AU5" s="631">
        <v>0</v>
      </c>
      <c r="AV5" s="631">
        <v>840432.73229999992</v>
      </c>
      <c r="AW5" s="631">
        <v>260119.32954310931</v>
      </c>
      <c r="AX5" s="631">
        <v>133491.16</v>
      </c>
      <c r="AY5" s="631">
        <v>180482.24347737039</v>
      </c>
      <c r="AZ5" s="714">
        <v>1234043.2218431092</v>
      </c>
      <c r="BA5" s="714">
        <v>1214952.0618431093</v>
      </c>
      <c r="BB5" s="714">
        <v>3750</v>
      </c>
      <c r="BC5" s="714">
        <v>1098750</v>
      </c>
      <c r="BD5" s="714">
        <v>0</v>
      </c>
      <c r="BE5" s="714">
        <v>0</v>
      </c>
      <c r="BF5" s="714">
        <v>1234043.2218431092</v>
      </c>
      <c r="BG5" s="631">
        <v>1234043.2218431092</v>
      </c>
      <c r="BH5" s="631">
        <v>0</v>
      </c>
      <c r="BI5" s="714">
        <v>1117841.1599999999</v>
      </c>
      <c r="BJ5" s="714">
        <v>984349.99999999988</v>
      </c>
      <c r="BK5" s="631">
        <v>1100552.0618431093</v>
      </c>
      <c r="BL5" s="631">
        <v>3756.1503817170965</v>
      </c>
      <c r="BM5" s="631">
        <v>3592.0365519607844</v>
      </c>
      <c r="BN5" s="632">
        <v>4.5688240468134224E-2</v>
      </c>
      <c r="BO5" s="632">
        <v>0</v>
      </c>
      <c r="BP5" s="631">
        <v>0</v>
      </c>
      <c r="BQ5" s="714">
        <v>1234043.2218431092</v>
      </c>
      <c r="BR5" s="714">
        <v>4146.5940677239223</v>
      </c>
      <c r="BS5" s="714" t="s">
        <v>1187</v>
      </c>
      <c r="BT5" s="714">
        <v>4211.751610386038</v>
      </c>
      <c r="BU5" s="632">
        <v>4.8491014579976843E-2</v>
      </c>
      <c r="BV5" s="631">
        <v>-7790.87</v>
      </c>
      <c r="BW5" s="631">
        <v>1226252.3518431091</v>
      </c>
      <c r="BX5" s="631">
        <v>0</v>
      </c>
      <c r="BY5" s="631">
        <v>1226252.3518431091</v>
      </c>
      <c r="BZ5" s="132">
        <f t="shared" si="0"/>
        <v>125016.1399999999</v>
      </c>
      <c r="CA5" s="132">
        <f t="shared" si="1"/>
        <v>15914.27</v>
      </c>
      <c r="CB5" s="631">
        <f t="shared" si="2"/>
        <v>0</v>
      </c>
      <c r="CC5" s="631">
        <f>IF(ISERROR(VLOOKUP(A5,'[12]18-19 Cfwds'!B:E,4,FALSE)),0,(VLOOKUP(A5,'[12]18-19 Cfwds'!B:E,4,FALSE)))</f>
        <v>125016.1399999999</v>
      </c>
      <c r="CD5" s="631">
        <f>IF(ISERROR(VLOOKUP(A5,'[12]18-19 Cfwds'!B:E,3,FALSE)),0,(VLOOKUP(A5,'[12]18-19 Cfwds'!B:E,3,FALSE)))</f>
        <v>15914.27</v>
      </c>
    </row>
    <row r="6" spans="1:82" ht="15" hidden="1" x14ac:dyDescent="0.25">
      <c r="A6" s="628">
        <f>VLOOKUP(D6,'[11]DfE No.'!C:E,3,FALSE)</f>
        <v>451</v>
      </c>
      <c r="B6" s="628">
        <f>VLOOKUP(D6,'[11]Adjusted Factors 20-21'!C:F,4,FALSE)</f>
        <v>0</v>
      </c>
      <c r="C6" s="712">
        <v>124537</v>
      </c>
      <c r="D6" s="712">
        <v>9352011</v>
      </c>
      <c r="E6" s="713" t="s">
        <v>367</v>
      </c>
      <c r="F6" s="630">
        <v>207</v>
      </c>
      <c r="G6" s="630">
        <v>207</v>
      </c>
      <c r="H6" s="630">
        <v>0</v>
      </c>
      <c r="I6" s="631">
        <v>593752.81770000001</v>
      </c>
      <c r="J6" s="631">
        <v>0</v>
      </c>
      <c r="K6" s="631">
        <v>0</v>
      </c>
      <c r="L6" s="631">
        <v>12600.00000000002</v>
      </c>
      <c r="M6" s="631">
        <v>0</v>
      </c>
      <c r="N6" s="631">
        <v>19415.172413793105</v>
      </c>
      <c r="O6" s="631">
        <v>0</v>
      </c>
      <c r="P6" s="631">
        <v>2940.0000000000005</v>
      </c>
      <c r="Q6" s="631">
        <v>250.00000000000028</v>
      </c>
      <c r="R6" s="631">
        <v>0</v>
      </c>
      <c r="S6" s="631">
        <v>0</v>
      </c>
      <c r="T6" s="631">
        <v>0</v>
      </c>
      <c r="U6" s="631">
        <v>0</v>
      </c>
      <c r="V6" s="631">
        <v>0</v>
      </c>
      <c r="W6" s="631">
        <v>0</v>
      </c>
      <c r="X6" s="631">
        <v>0</v>
      </c>
      <c r="Y6" s="631">
        <v>0</v>
      </c>
      <c r="Z6" s="631">
        <v>0</v>
      </c>
      <c r="AA6" s="631">
        <v>0</v>
      </c>
      <c r="AB6" s="631">
        <v>5631.101694915249</v>
      </c>
      <c r="AC6" s="631">
        <v>0</v>
      </c>
      <c r="AD6" s="631">
        <v>0</v>
      </c>
      <c r="AE6" s="631">
        <v>62987.142857142913</v>
      </c>
      <c r="AF6" s="631">
        <v>0</v>
      </c>
      <c r="AG6" s="631">
        <v>0</v>
      </c>
      <c r="AH6" s="631">
        <v>0</v>
      </c>
      <c r="AI6" s="631">
        <v>114400</v>
      </c>
      <c r="AJ6" s="631">
        <v>0</v>
      </c>
      <c r="AK6" s="631">
        <v>0</v>
      </c>
      <c r="AL6" s="631">
        <v>0</v>
      </c>
      <c r="AM6" s="631">
        <v>23718.98</v>
      </c>
      <c r="AN6" s="631">
        <v>0</v>
      </c>
      <c r="AO6" s="631">
        <v>0</v>
      </c>
      <c r="AP6" s="631">
        <v>0</v>
      </c>
      <c r="AQ6" s="631">
        <v>0</v>
      </c>
      <c r="AR6" s="631">
        <v>0</v>
      </c>
      <c r="AS6" s="631">
        <v>0</v>
      </c>
      <c r="AT6" s="631">
        <v>0</v>
      </c>
      <c r="AU6" s="631">
        <v>0</v>
      </c>
      <c r="AV6" s="631">
        <v>593752.81770000001</v>
      </c>
      <c r="AW6" s="631">
        <v>103823.41696585128</v>
      </c>
      <c r="AX6" s="631">
        <v>138118.98000000001</v>
      </c>
      <c r="AY6" s="631">
        <v>90542.529064039481</v>
      </c>
      <c r="AZ6" s="714">
        <v>835695.21466585132</v>
      </c>
      <c r="BA6" s="714">
        <v>811976.23466585134</v>
      </c>
      <c r="BB6" s="714">
        <v>3750</v>
      </c>
      <c r="BC6" s="714">
        <v>776250</v>
      </c>
      <c r="BD6" s="714">
        <v>0</v>
      </c>
      <c r="BE6" s="714">
        <v>0</v>
      </c>
      <c r="BF6" s="714">
        <v>835695.21466585132</v>
      </c>
      <c r="BG6" s="631">
        <v>835695.21466585132</v>
      </c>
      <c r="BH6" s="631">
        <v>0</v>
      </c>
      <c r="BI6" s="714">
        <v>799968.98</v>
      </c>
      <c r="BJ6" s="714">
        <v>661850</v>
      </c>
      <c r="BK6" s="631">
        <v>697576.23466585134</v>
      </c>
      <c r="BL6" s="631">
        <v>3369.933500801214</v>
      </c>
      <c r="BM6" s="631">
        <v>3280.1429009852218</v>
      </c>
      <c r="BN6" s="632">
        <v>2.7373990257870399E-2</v>
      </c>
      <c r="BO6" s="632">
        <v>0</v>
      </c>
      <c r="BP6" s="631">
        <v>0</v>
      </c>
      <c r="BQ6" s="714">
        <v>835695.21466585132</v>
      </c>
      <c r="BR6" s="714">
        <v>3922.5905056321321</v>
      </c>
      <c r="BS6" s="714" t="s">
        <v>1187</v>
      </c>
      <c r="BT6" s="714">
        <v>4037.1749500765764</v>
      </c>
      <c r="BU6" s="632">
        <v>1.9881147703266988E-2</v>
      </c>
      <c r="BV6" s="631">
        <v>-5504.13</v>
      </c>
      <c r="BW6" s="631">
        <v>830191.08466585132</v>
      </c>
      <c r="BX6" s="631">
        <v>0</v>
      </c>
      <c r="BY6" s="631">
        <v>830191.08466585132</v>
      </c>
      <c r="BZ6" s="132">
        <f t="shared" si="0"/>
        <v>143072.91000000003</v>
      </c>
      <c r="CA6" s="132">
        <f t="shared" si="1"/>
        <v>23632.760000000002</v>
      </c>
      <c r="CB6" s="631">
        <f t="shared" si="2"/>
        <v>0</v>
      </c>
      <c r="CC6" s="631">
        <f>IF(ISERROR(VLOOKUP(A6,'[12]18-19 Cfwds'!B:E,4,FALSE)),0,(VLOOKUP(A6,'[12]18-19 Cfwds'!B:E,4,FALSE)))</f>
        <v>143072.91000000003</v>
      </c>
      <c r="CD6" s="631">
        <f>IF(ISERROR(VLOOKUP(A6,'[12]18-19 Cfwds'!B:E,3,FALSE)),0,(VLOOKUP(A6,'[12]18-19 Cfwds'!B:E,3,FALSE)))</f>
        <v>23632.760000000002</v>
      </c>
    </row>
    <row r="7" spans="1:82" ht="15" hidden="1" x14ac:dyDescent="0.25">
      <c r="A7" s="628">
        <f>VLOOKUP(D7,'[11]DfE No.'!C:E,3,FALSE)</f>
        <v>460</v>
      </c>
      <c r="B7" s="628">
        <f>VLOOKUP(D7,'[11]Adjusted Factors 20-21'!C:F,4,FALSE)</f>
        <v>0</v>
      </c>
      <c r="C7" s="712">
        <v>124538</v>
      </c>
      <c r="D7" s="712">
        <v>9352012</v>
      </c>
      <c r="E7" s="713" t="s">
        <v>373</v>
      </c>
      <c r="F7" s="630">
        <v>76</v>
      </c>
      <c r="G7" s="630">
        <v>76</v>
      </c>
      <c r="H7" s="630">
        <v>0</v>
      </c>
      <c r="I7" s="631">
        <v>217996.20359999998</v>
      </c>
      <c r="J7" s="631">
        <v>0</v>
      </c>
      <c r="K7" s="631">
        <v>0</v>
      </c>
      <c r="L7" s="631">
        <v>4499.9999999999973</v>
      </c>
      <c r="M7" s="631">
        <v>0</v>
      </c>
      <c r="N7" s="631">
        <v>6079.9999999999991</v>
      </c>
      <c r="O7" s="631">
        <v>0</v>
      </c>
      <c r="P7" s="631">
        <v>839.99999999999966</v>
      </c>
      <c r="Q7" s="631">
        <v>0</v>
      </c>
      <c r="R7" s="631">
        <v>0</v>
      </c>
      <c r="S7" s="631">
        <v>0</v>
      </c>
      <c r="T7" s="631">
        <v>0</v>
      </c>
      <c r="U7" s="631">
        <v>0</v>
      </c>
      <c r="V7" s="631">
        <v>0</v>
      </c>
      <c r="W7" s="631">
        <v>0</v>
      </c>
      <c r="X7" s="631">
        <v>0</v>
      </c>
      <c r="Y7" s="631">
        <v>0</v>
      </c>
      <c r="Z7" s="631">
        <v>0</v>
      </c>
      <c r="AA7" s="631">
        <v>0</v>
      </c>
      <c r="AB7" s="631">
        <v>0</v>
      </c>
      <c r="AC7" s="631">
        <v>0</v>
      </c>
      <c r="AD7" s="631">
        <v>0</v>
      </c>
      <c r="AE7" s="631">
        <v>23125.714285714304</v>
      </c>
      <c r="AF7" s="631">
        <v>0</v>
      </c>
      <c r="AG7" s="631">
        <v>384.99999999999807</v>
      </c>
      <c r="AH7" s="631">
        <v>0</v>
      </c>
      <c r="AI7" s="631">
        <v>114400</v>
      </c>
      <c r="AJ7" s="631">
        <v>25618.157543391186</v>
      </c>
      <c r="AK7" s="631">
        <v>0</v>
      </c>
      <c r="AL7" s="631">
        <v>1000</v>
      </c>
      <c r="AM7" s="631">
        <v>7739.88</v>
      </c>
      <c r="AN7" s="631">
        <v>0</v>
      </c>
      <c r="AO7" s="631">
        <v>0</v>
      </c>
      <c r="AP7" s="631">
        <v>0</v>
      </c>
      <c r="AQ7" s="631">
        <v>0</v>
      </c>
      <c r="AR7" s="631">
        <v>0</v>
      </c>
      <c r="AS7" s="631">
        <v>0</v>
      </c>
      <c r="AT7" s="631">
        <v>0</v>
      </c>
      <c r="AU7" s="631">
        <v>0</v>
      </c>
      <c r="AV7" s="631">
        <v>217996.20359999998</v>
      </c>
      <c r="AW7" s="631">
        <v>34930.714285714304</v>
      </c>
      <c r="AX7" s="631">
        <v>148758.0375433912</v>
      </c>
      <c r="AY7" s="631">
        <v>38788.514285714307</v>
      </c>
      <c r="AZ7" s="714">
        <v>401684.95542910544</v>
      </c>
      <c r="BA7" s="714">
        <v>392945.07542910543</v>
      </c>
      <c r="BB7" s="714">
        <v>3750</v>
      </c>
      <c r="BC7" s="714">
        <v>285000</v>
      </c>
      <c r="BD7" s="714">
        <v>0</v>
      </c>
      <c r="BE7" s="714">
        <v>0</v>
      </c>
      <c r="BF7" s="714">
        <v>401684.95542910544</v>
      </c>
      <c r="BG7" s="631">
        <v>401684.95542910544</v>
      </c>
      <c r="BH7" s="631">
        <v>0</v>
      </c>
      <c r="BI7" s="714">
        <v>293739.88</v>
      </c>
      <c r="BJ7" s="714">
        <v>145981.84245660881</v>
      </c>
      <c r="BK7" s="631">
        <v>253926.91788571424</v>
      </c>
      <c r="BL7" s="631">
        <v>3341.143656390977</v>
      </c>
      <c r="BM7" s="631">
        <v>3103.7881328167718</v>
      </c>
      <c r="BN7" s="632">
        <v>7.6472849762073983E-2</v>
      </c>
      <c r="BO7" s="632">
        <v>0</v>
      </c>
      <c r="BP7" s="631">
        <v>0</v>
      </c>
      <c r="BQ7" s="714">
        <v>401684.95542910544</v>
      </c>
      <c r="BR7" s="714">
        <v>5170.3299398566505</v>
      </c>
      <c r="BS7" s="714" t="s">
        <v>1187</v>
      </c>
      <c r="BT7" s="714">
        <v>5285.3283609092823</v>
      </c>
      <c r="BU7" s="632">
        <v>8.724968914462794E-2</v>
      </c>
      <c r="BV7" s="631">
        <v>-2020.84</v>
      </c>
      <c r="BW7" s="631">
        <v>399664.11542910541</v>
      </c>
      <c r="BX7" s="631">
        <v>0</v>
      </c>
      <c r="BY7" s="631">
        <v>399664.11542910541</v>
      </c>
      <c r="BZ7" s="132">
        <f t="shared" si="0"/>
        <v>230511.72999999998</v>
      </c>
      <c r="CA7" s="132">
        <f t="shared" si="1"/>
        <v>24128.850000000002</v>
      </c>
      <c r="CB7" s="631">
        <f t="shared" si="2"/>
        <v>0</v>
      </c>
      <c r="CC7" s="631">
        <f>IF(ISERROR(VLOOKUP(A7,'[12]18-19 Cfwds'!B:E,4,FALSE)),0,(VLOOKUP(A7,'[12]18-19 Cfwds'!B:E,4,FALSE)))</f>
        <v>230511.72999999998</v>
      </c>
      <c r="CD7" s="631">
        <f>IF(ISERROR(VLOOKUP(A7,'[12]18-19 Cfwds'!B:E,3,FALSE)),0,(VLOOKUP(A7,'[12]18-19 Cfwds'!B:E,3,FALSE)))</f>
        <v>24128.850000000002</v>
      </c>
    </row>
    <row r="8" spans="1:82" ht="15" hidden="1" x14ac:dyDescent="0.25">
      <c r="A8" s="628">
        <f>VLOOKUP(D8,'[11]DfE No.'!C:E,3,FALSE)</f>
        <v>466</v>
      </c>
      <c r="B8" s="628">
        <f>VLOOKUP(D8,'[11]Adjusted Factors 20-21'!C:F,4,FALSE)</f>
        <v>0</v>
      </c>
      <c r="C8" s="712">
        <v>124539</v>
      </c>
      <c r="D8" s="712">
        <v>9352013</v>
      </c>
      <c r="E8" s="713" t="s">
        <v>377</v>
      </c>
      <c r="F8" s="630">
        <v>287</v>
      </c>
      <c r="G8" s="630">
        <v>287</v>
      </c>
      <c r="H8" s="630">
        <v>0</v>
      </c>
      <c r="I8" s="631">
        <v>823222.50569999998</v>
      </c>
      <c r="J8" s="631">
        <v>0</v>
      </c>
      <c r="K8" s="631">
        <v>0</v>
      </c>
      <c r="L8" s="631">
        <v>13950.000000000004</v>
      </c>
      <c r="M8" s="631">
        <v>0</v>
      </c>
      <c r="N8" s="631">
        <v>33040</v>
      </c>
      <c r="O8" s="631">
        <v>0</v>
      </c>
      <c r="P8" s="631">
        <v>210.73426573426593</v>
      </c>
      <c r="Q8" s="631">
        <v>0</v>
      </c>
      <c r="R8" s="631">
        <v>376.31118881118914</v>
      </c>
      <c r="S8" s="631">
        <v>0</v>
      </c>
      <c r="T8" s="631">
        <v>0</v>
      </c>
      <c r="U8" s="631">
        <v>0</v>
      </c>
      <c r="V8" s="631">
        <v>0</v>
      </c>
      <c r="W8" s="631">
        <v>0</v>
      </c>
      <c r="X8" s="631">
        <v>0</v>
      </c>
      <c r="Y8" s="631">
        <v>0</v>
      </c>
      <c r="Z8" s="631">
        <v>0</v>
      </c>
      <c r="AA8" s="631">
        <v>0</v>
      </c>
      <c r="AB8" s="631">
        <v>3133.5714285714253</v>
      </c>
      <c r="AC8" s="631">
        <v>0</v>
      </c>
      <c r="AD8" s="631">
        <v>0</v>
      </c>
      <c r="AE8" s="631">
        <v>102741.17647058837</v>
      </c>
      <c r="AF8" s="631">
        <v>0</v>
      </c>
      <c r="AG8" s="631">
        <v>0</v>
      </c>
      <c r="AH8" s="631">
        <v>0</v>
      </c>
      <c r="AI8" s="631">
        <v>114400</v>
      </c>
      <c r="AJ8" s="631">
        <v>0</v>
      </c>
      <c r="AK8" s="631">
        <v>0</v>
      </c>
      <c r="AL8" s="631">
        <v>0</v>
      </c>
      <c r="AM8" s="631">
        <v>19510.75</v>
      </c>
      <c r="AN8" s="631">
        <v>0</v>
      </c>
      <c r="AO8" s="631">
        <v>0</v>
      </c>
      <c r="AP8" s="631">
        <v>0</v>
      </c>
      <c r="AQ8" s="631">
        <v>0</v>
      </c>
      <c r="AR8" s="631">
        <v>0</v>
      </c>
      <c r="AS8" s="631">
        <v>0</v>
      </c>
      <c r="AT8" s="631">
        <v>0</v>
      </c>
      <c r="AU8" s="631">
        <v>0</v>
      </c>
      <c r="AV8" s="631">
        <v>823222.50569999998</v>
      </c>
      <c r="AW8" s="631">
        <v>153451.79335370526</v>
      </c>
      <c r="AX8" s="631">
        <v>133910.75</v>
      </c>
      <c r="AY8" s="631">
        <v>136482.49919786109</v>
      </c>
      <c r="AZ8" s="714">
        <v>1110585.0490537053</v>
      </c>
      <c r="BA8" s="714">
        <v>1091074.2990537053</v>
      </c>
      <c r="BB8" s="714">
        <v>3750</v>
      </c>
      <c r="BC8" s="714">
        <v>1076250</v>
      </c>
      <c r="BD8" s="714">
        <v>0</v>
      </c>
      <c r="BE8" s="714">
        <v>0</v>
      </c>
      <c r="BF8" s="714">
        <v>1110585.0490537053</v>
      </c>
      <c r="BG8" s="631">
        <v>1110585.0490537053</v>
      </c>
      <c r="BH8" s="631">
        <v>0</v>
      </c>
      <c r="BI8" s="714">
        <v>1095760.75</v>
      </c>
      <c r="BJ8" s="714">
        <v>961850</v>
      </c>
      <c r="BK8" s="631">
        <v>976674.2990537053</v>
      </c>
      <c r="BL8" s="631">
        <v>3403.0463381662207</v>
      </c>
      <c r="BM8" s="631">
        <v>3269.5310767361111</v>
      </c>
      <c r="BN8" s="632">
        <v>4.0836211155819466E-2</v>
      </c>
      <c r="BO8" s="632">
        <v>0</v>
      </c>
      <c r="BP8" s="631">
        <v>0</v>
      </c>
      <c r="BQ8" s="714">
        <v>1110585.0490537053</v>
      </c>
      <c r="BR8" s="714">
        <v>3801.652609943224</v>
      </c>
      <c r="BS8" s="714" t="s">
        <v>1187</v>
      </c>
      <c r="BT8" s="714">
        <v>3869.6343172602974</v>
      </c>
      <c r="BU8" s="632">
        <v>3.9606643263409014E-2</v>
      </c>
      <c r="BV8" s="631">
        <v>-7631.33</v>
      </c>
      <c r="BW8" s="631">
        <v>1102953.7190537052</v>
      </c>
      <c r="BX8" s="631">
        <v>0</v>
      </c>
      <c r="BY8" s="631">
        <v>1102953.7190537052</v>
      </c>
      <c r="BZ8" s="132">
        <f t="shared" si="0"/>
        <v>118798.57000000007</v>
      </c>
      <c r="CA8" s="132">
        <f t="shared" si="1"/>
        <v>35447.300000000003</v>
      </c>
      <c r="CB8" s="631">
        <f t="shared" si="2"/>
        <v>0</v>
      </c>
      <c r="CC8" s="631">
        <f>IF(ISERROR(VLOOKUP(A8,'[12]18-19 Cfwds'!B:E,4,FALSE)),0,(VLOOKUP(A8,'[12]18-19 Cfwds'!B:E,4,FALSE)))</f>
        <v>118798.57000000007</v>
      </c>
      <c r="CD8" s="631">
        <f>IF(ISERROR(VLOOKUP(A8,'[12]18-19 Cfwds'!B:E,3,FALSE)),0,(VLOOKUP(A8,'[12]18-19 Cfwds'!B:E,3,FALSE)))</f>
        <v>35447.300000000003</v>
      </c>
    </row>
    <row r="9" spans="1:82" ht="15" hidden="1" x14ac:dyDescent="0.25">
      <c r="A9" s="628">
        <f>VLOOKUP(D9,'[11]DfE No.'!C:E,3,FALSE)</f>
        <v>467</v>
      </c>
      <c r="B9" s="628">
        <f>VLOOKUP(D9,'[11]Adjusted Factors 20-21'!C:F,4,FALSE)</f>
        <v>0</v>
      </c>
      <c r="C9" s="712">
        <v>124540</v>
      </c>
      <c r="D9" s="712">
        <v>9352015</v>
      </c>
      <c r="E9" s="713" t="s">
        <v>378</v>
      </c>
      <c r="F9" s="630">
        <v>109</v>
      </c>
      <c r="G9" s="630">
        <v>109</v>
      </c>
      <c r="H9" s="630">
        <v>0</v>
      </c>
      <c r="I9" s="631">
        <v>312652.44990000001</v>
      </c>
      <c r="J9" s="631">
        <v>0</v>
      </c>
      <c r="K9" s="631">
        <v>0</v>
      </c>
      <c r="L9" s="631">
        <v>4950.0000000000227</v>
      </c>
      <c r="M9" s="631">
        <v>0</v>
      </c>
      <c r="N9" s="631">
        <v>6160.0000000000282</v>
      </c>
      <c r="O9" s="631">
        <v>0</v>
      </c>
      <c r="P9" s="631">
        <v>0</v>
      </c>
      <c r="Q9" s="631">
        <v>0</v>
      </c>
      <c r="R9" s="631">
        <v>749.99999999999955</v>
      </c>
      <c r="S9" s="631">
        <v>0</v>
      </c>
      <c r="T9" s="631">
        <v>0</v>
      </c>
      <c r="U9" s="631">
        <v>0</v>
      </c>
      <c r="V9" s="631">
        <v>0</v>
      </c>
      <c r="W9" s="631">
        <v>0</v>
      </c>
      <c r="X9" s="631">
        <v>0</v>
      </c>
      <c r="Y9" s="631">
        <v>0</v>
      </c>
      <c r="Z9" s="631">
        <v>0</v>
      </c>
      <c r="AA9" s="631">
        <v>0</v>
      </c>
      <c r="AB9" s="631">
        <v>1861.1170212765974</v>
      </c>
      <c r="AC9" s="631">
        <v>0</v>
      </c>
      <c r="AD9" s="631">
        <v>0</v>
      </c>
      <c r="AE9" s="631">
        <v>24237.527472527498</v>
      </c>
      <c r="AF9" s="631">
        <v>0</v>
      </c>
      <c r="AG9" s="631">
        <v>402.49999999999659</v>
      </c>
      <c r="AH9" s="631">
        <v>0</v>
      </c>
      <c r="AI9" s="631">
        <v>114400</v>
      </c>
      <c r="AJ9" s="631">
        <v>14162.883845126833</v>
      </c>
      <c r="AK9" s="631">
        <v>0</v>
      </c>
      <c r="AL9" s="631">
        <v>0</v>
      </c>
      <c r="AM9" s="631">
        <v>10489.65</v>
      </c>
      <c r="AN9" s="631">
        <v>0</v>
      </c>
      <c r="AO9" s="631">
        <v>0</v>
      </c>
      <c r="AP9" s="631">
        <v>0</v>
      </c>
      <c r="AQ9" s="631">
        <v>0</v>
      </c>
      <c r="AR9" s="631">
        <v>0</v>
      </c>
      <c r="AS9" s="631">
        <v>0</v>
      </c>
      <c r="AT9" s="631">
        <v>0</v>
      </c>
      <c r="AU9" s="631">
        <v>0</v>
      </c>
      <c r="AV9" s="631">
        <v>312652.44990000001</v>
      </c>
      <c r="AW9" s="631">
        <v>38361.144493804146</v>
      </c>
      <c r="AX9" s="631">
        <v>139052.53384512683</v>
      </c>
      <c r="AY9" s="631">
        <v>40120.327472527526</v>
      </c>
      <c r="AZ9" s="714">
        <v>490066.12823893095</v>
      </c>
      <c r="BA9" s="714">
        <v>479576.47823893093</v>
      </c>
      <c r="BB9" s="714">
        <v>3750</v>
      </c>
      <c r="BC9" s="714">
        <v>408750</v>
      </c>
      <c r="BD9" s="714">
        <v>0</v>
      </c>
      <c r="BE9" s="714">
        <v>0</v>
      </c>
      <c r="BF9" s="714">
        <v>490066.12823893095</v>
      </c>
      <c r="BG9" s="631">
        <v>490066.12823893095</v>
      </c>
      <c r="BH9" s="631">
        <v>0</v>
      </c>
      <c r="BI9" s="714">
        <v>419239.65</v>
      </c>
      <c r="BJ9" s="714">
        <v>280187.11615487316</v>
      </c>
      <c r="BK9" s="631">
        <v>351013.59439380409</v>
      </c>
      <c r="BL9" s="631">
        <v>3220.3082054477441</v>
      </c>
      <c r="BM9" s="631">
        <v>3030.5322381181022</v>
      </c>
      <c r="BN9" s="632">
        <v>6.2621332630168225E-2</v>
      </c>
      <c r="BO9" s="632">
        <v>0</v>
      </c>
      <c r="BP9" s="631">
        <v>0</v>
      </c>
      <c r="BQ9" s="714">
        <v>490066.12823893095</v>
      </c>
      <c r="BR9" s="714">
        <v>4399.7842040268888</v>
      </c>
      <c r="BS9" s="714" t="s">
        <v>1187</v>
      </c>
      <c r="BT9" s="714">
        <v>4496.0195251278064</v>
      </c>
      <c r="BU9" s="632">
        <v>3.3603705720060661E-2</v>
      </c>
      <c r="BV9" s="631">
        <v>-2898.31</v>
      </c>
      <c r="BW9" s="631">
        <v>487167.81823893095</v>
      </c>
      <c r="BX9" s="631">
        <v>0</v>
      </c>
      <c r="BY9" s="631">
        <v>487167.81823893095</v>
      </c>
      <c r="BZ9" s="132">
        <f t="shared" si="0"/>
        <v>90221.37</v>
      </c>
      <c r="CA9" s="132">
        <f t="shared" si="1"/>
        <v>33574.400000000001</v>
      </c>
      <c r="CB9" s="631">
        <f t="shared" si="2"/>
        <v>0</v>
      </c>
      <c r="CC9" s="631">
        <f>IF(ISERROR(VLOOKUP(A9,'[12]18-19 Cfwds'!B:E,4,FALSE)),0,(VLOOKUP(A9,'[12]18-19 Cfwds'!B:E,4,FALSE)))</f>
        <v>90221.37</v>
      </c>
      <c r="CD9" s="631">
        <f>IF(ISERROR(VLOOKUP(A9,'[12]18-19 Cfwds'!B:E,3,FALSE)),0,(VLOOKUP(A9,'[12]18-19 Cfwds'!B:E,3,FALSE)))</f>
        <v>33574.400000000001</v>
      </c>
    </row>
    <row r="10" spans="1:82" ht="15" hidden="1" x14ac:dyDescent="0.25">
      <c r="A10" s="628">
        <f>VLOOKUP(D10,'[11]DfE No.'!C:E,3,FALSE)</f>
        <v>508</v>
      </c>
      <c r="B10" s="628">
        <f>VLOOKUP(D10,'[11]Adjusted Factors 20-21'!C:F,4,FALSE)</f>
        <v>0</v>
      </c>
      <c r="C10" s="712">
        <v>140623</v>
      </c>
      <c r="D10" s="712">
        <v>9352016</v>
      </c>
      <c r="E10" s="713" t="s">
        <v>658</v>
      </c>
      <c r="F10" s="630">
        <v>160.25</v>
      </c>
      <c r="G10" s="630">
        <v>160.25</v>
      </c>
      <c r="H10" s="630">
        <v>0</v>
      </c>
      <c r="I10" s="631">
        <v>459656.46877499996</v>
      </c>
      <c r="J10" s="631">
        <v>0</v>
      </c>
      <c r="K10" s="631">
        <v>0</v>
      </c>
      <c r="L10" s="631">
        <v>6457.8358208955187</v>
      </c>
      <c r="M10" s="631">
        <v>0</v>
      </c>
      <c r="N10" s="631">
        <v>10802.037037037036</v>
      </c>
      <c r="O10" s="631">
        <v>0</v>
      </c>
      <c r="P10" s="631">
        <v>502.27611940298647</v>
      </c>
      <c r="Q10" s="631">
        <v>896.92164179104338</v>
      </c>
      <c r="R10" s="631">
        <v>11211.520522388029</v>
      </c>
      <c r="S10" s="631">
        <v>0</v>
      </c>
      <c r="T10" s="631">
        <v>0</v>
      </c>
      <c r="U10" s="631">
        <v>0</v>
      </c>
      <c r="V10" s="631">
        <v>0</v>
      </c>
      <c r="W10" s="631">
        <v>0</v>
      </c>
      <c r="X10" s="631">
        <v>0</v>
      </c>
      <c r="Y10" s="631">
        <v>0</v>
      </c>
      <c r="Z10" s="631">
        <v>0</v>
      </c>
      <c r="AA10" s="631">
        <v>0</v>
      </c>
      <c r="AB10" s="631">
        <v>2931.0683760683769</v>
      </c>
      <c r="AC10" s="631">
        <v>0</v>
      </c>
      <c r="AD10" s="631">
        <v>0</v>
      </c>
      <c r="AE10" s="631">
        <v>30476.116071428642</v>
      </c>
      <c r="AF10" s="631">
        <v>0</v>
      </c>
      <c r="AG10" s="631">
        <v>2050.9608208955237</v>
      </c>
      <c r="AH10" s="631">
        <v>0</v>
      </c>
      <c r="AI10" s="631">
        <v>114400</v>
      </c>
      <c r="AJ10" s="631">
        <v>0</v>
      </c>
      <c r="AK10" s="631">
        <v>0</v>
      </c>
      <c r="AL10" s="631">
        <v>0</v>
      </c>
      <c r="AM10" s="631">
        <v>8098.57</v>
      </c>
      <c r="AN10" s="631">
        <v>0</v>
      </c>
      <c r="AO10" s="631">
        <v>0</v>
      </c>
      <c r="AP10" s="631">
        <v>0</v>
      </c>
      <c r="AQ10" s="631">
        <v>0</v>
      </c>
      <c r="AR10" s="631">
        <v>0</v>
      </c>
      <c r="AS10" s="631">
        <v>0</v>
      </c>
      <c r="AT10" s="631">
        <v>0</v>
      </c>
      <c r="AU10" s="631">
        <v>0</v>
      </c>
      <c r="AV10" s="631">
        <v>459656.46877499996</v>
      </c>
      <c r="AW10" s="631">
        <v>65328.736409907164</v>
      </c>
      <c r="AX10" s="631">
        <v>122498.57</v>
      </c>
      <c r="AY10" s="631">
        <v>55364.211642185954</v>
      </c>
      <c r="AZ10" s="714">
        <v>647483.77518490702</v>
      </c>
      <c r="BA10" s="714">
        <v>639385.20518490707</v>
      </c>
      <c r="BB10" s="714">
        <v>3750</v>
      </c>
      <c r="BC10" s="714">
        <v>600937.5</v>
      </c>
      <c r="BD10" s="714">
        <v>0</v>
      </c>
      <c r="BE10" s="714">
        <v>0</v>
      </c>
      <c r="BF10" s="714">
        <v>647483.77518490702</v>
      </c>
      <c r="BG10" s="631">
        <v>647483.77518490702</v>
      </c>
      <c r="BH10" s="631">
        <v>0</v>
      </c>
      <c r="BI10" s="714">
        <v>609036.06999999995</v>
      </c>
      <c r="BJ10" s="714">
        <v>486537.49999999994</v>
      </c>
      <c r="BK10" s="631">
        <v>524985.20518490707</v>
      </c>
      <c r="BL10" s="631">
        <v>3276.0387219026961</v>
      </c>
      <c r="BM10" s="631">
        <v>3111.9045556797023</v>
      </c>
      <c r="BN10" s="632">
        <v>5.2743958976320095E-2</v>
      </c>
      <c r="BO10" s="632">
        <v>0</v>
      </c>
      <c r="BP10" s="631">
        <v>0</v>
      </c>
      <c r="BQ10" s="714">
        <v>647483.77518490702</v>
      </c>
      <c r="BR10" s="714">
        <v>3989.9232772849114</v>
      </c>
      <c r="BS10" s="714" t="s">
        <v>1187</v>
      </c>
      <c r="BT10" s="714">
        <v>4040.4603755688427</v>
      </c>
      <c r="BU10" s="632">
        <v>4.2542262075042636E-3</v>
      </c>
      <c r="BV10" s="631">
        <v>-4261.0474999999997</v>
      </c>
      <c r="BW10" s="631">
        <v>643222.72768490703</v>
      </c>
      <c r="BX10" s="631">
        <v>0</v>
      </c>
      <c r="BY10" s="631">
        <v>643222.72768490703</v>
      </c>
      <c r="BZ10" s="132">
        <f t="shared" si="0"/>
        <v>96141.62</v>
      </c>
      <c r="CA10" s="132">
        <f t="shared" si="1"/>
        <v>0</v>
      </c>
      <c r="CB10" s="631">
        <f t="shared" si="2"/>
        <v>0</v>
      </c>
      <c r="CC10" s="631">
        <f>IF(ISERROR(VLOOKUP(A10,'[12]18-19 Cfwds'!B:E,4,FALSE)),0,(VLOOKUP(A10,'[12]18-19 Cfwds'!B:E,4,FALSE)))</f>
        <v>96141.62</v>
      </c>
      <c r="CD10" s="631">
        <f>IF(ISERROR(VLOOKUP(A10,'[12]18-19 Cfwds'!B:E,3,FALSE)),0,(VLOOKUP(A10,'[12]18-19 Cfwds'!B:E,3,FALSE)))</f>
        <v>0</v>
      </c>
    </row>
    <row r="11" spans="1:82" ht="15" hidden="1" x14ac:dyDescent="0.25">
      <c r="A11" s="628">
        <f>VLOOKUP(D11,'[11]DfE No.'!C:E,3,FALSE)</f>
        <v>479</v>
      </c>
      <c r="B11" s="628">
        <f>VLOOKUP(D11,'[11]Adjusted Factors 20-21'!C:F,4,FALSE)</f>
        <v>0</v>
      </c>
      <c r="C11" s="712">
        <v>124543</v>
      </c>
      <c r="D11" s="712">
        <v>9352020</v>
      </c>
      <c r="E11" s="713" t="s">
        <v>387</v>
      </c>
      <c r="F11" s="630">
        <v>206</v>
      </c>
      <c r="G11" s="630">
        <v>206</v>
      </c>
      <c r="H11" s="630">
        <v>0</v>
      </c>
      <c r="I11" s="631">
        <v>590884.44660000002</v>
      </c>
      <c r="J11" s="631">
        <v>0</v>
      </c>
      <c r="K11" s="631">
        <v>0</v>
      </c>
      <c r="L11" s="631">
        <v>3149.9999999999959</v>
      </c>
      <c r="M11" s="631">
        <v>0</v>
      </c>
      <c r="N11" s="631">
        <v>4568.712871287129</v>
      </c>
      <c r="O11" s="631">
        <v>0</v>
      </c>
      <c r="P11" s="631">
        <v>420</v>
      </c>
      <c r="Q11" s="631">
        <v>249.99999999999974</v>
      </c>
      <c r="R11" s="631">
        <v>0</v>
      </c>
      <c r="S11" s="631">
        <v>0</v>
      </c>
      <c r="T11" s="631">
        <v>870</v>
      </c>
      <c r="U11" s="631">
        <v>0</v>
      </c>
      <c r="V11" s="631">
        <v>0</v>
      </c>
      <c r="W11" s="631">
        <v>0</v>
      </c>
      <c r="X11" s="631">
        <v>0</v>
      </c>
      <c r="Y11" s="631">
        <v>0</v>
      </c>
      <c r="Z11" s="631">
        <v>0</v>
      </c>
      <c r="AA11" s="631">
        <v>0</v>
      </c>
      <c r="AB11" s="631">
        <v>1197.9347826086953</v>
      </c>
      <c r="AC11" s="631">
        <v>0</v>
      </c>
      <c r="AD11" s="631">
        <v>0</v>
      </c>
      <c r="AE11" s="631">
        <v>59161.348314606825</v>
      </c>
      <c r="AF11" s="631">
        <v>0</v>
      </c>
      <c r="AG11" s="631">
        <v>0</v>
      </c>
      <c r="AH11" s="631">
        <v>0</v>
      </c>
      <c r="AI11" s="631">
        <v>114400</v>
      </c>
      <c r="AJ11" s="631">
        <v>0</v>
      </c>
      <c r="AK11" s="631">
        <v>0</v>
      </c>
      <c r="AL11" s="631">
        <v>0</v>
      </c>
      <c r="AM11" s="631">
        <v>19849.04</v>
      </c>
      <c r="AN11" s="631">
        <v>0</v>
      </c>
      <c r="AO11" s="631">
        <v>0</v>
      </c>
      <c r="AP11" s="631">
        <v>0</v>
      </c>
      <c r="AQ11" s="631">
        <v>0</v>
      </c>
      <c r="AR11" s="631">
        <v>0</v>
      </c>
      <c r="AS11" s="631">
        <v>0</v>
      </c>
      <c r="AT11" s="631">
        <v>0</v>
      </c>
      <c r="AU11" s="631">
        <v>0</v>
      </c>
      <c r="AV11" s="631">
        <v>590884.44660000002</v>
      </c>
      <c r="AW11" s="631">
        <v>69617.995968502641</v>
      </c>
      <c r="AX11" s="631">
        <v>134249.04</v>
      </c>
      <c r="AY11" s="631">
        <v>73743.504750250388</v>
      </c>
      <c r="AZ11" s="714">
        <v>794751.48256850266</v>
      </c>
      <c r="BA11" s="714">
        <v>774902.44256850262</v>
      </c>
      <c r="BB11" s="714">
        <v>3750</v>
      </c>
      <c r="BC11" s="714">
        <v>772500</v>
      </c>
      <c r="BD11" s="714">
        <v>0</v>
      </c>
      <c r="BE11" s="714">
        <v>0</v>
      </c>
      <c r="BF11" s="714">
        <v>794751.48256850266</v>
      </c>
      <c r="BG11" s="631">
        <v>794751.48256850266</v>
      </c>
      <c r="BH11" s="631">
        <v>0</v>
      </c>
      <c r="BI11" s="714">
        <v>792349.04</v>
      </c>
      <c r="BJ11" s="714">
        <v>658100</v>
      </c>
      <c r="BK11" s="631">
        <v>660502.44256850262</v>
      </c>
      <c r="BL11" s="631">
        <v>3206.3225367403038</v>
      </c>
      <c r="BM11" s="631">
        <v>3128.2798183168316</v>
      </c>
      <c r="BN11" s="632">
        <v>2.4947486464130652E-2</v>
      </c>
      <c r="BO11" s="632">
        <v>0</v>
      </c>
      <c r="BP11" s="631">
        <v>0</v>
      </c>
      <c r="BQ11" s="714">
        <v>794751.48256850266</v>
      </c>
      <c r="BR11" s="714">
        <v>3761.6623425655466</v>
      </c>
      <c r="BS11" s="714" t="s">
        <v>1187</v>
      </c>
      <c r="BT11" s="714">
        <v>3858.016905672343</v>
      </c>
      <c r="BU11" s="632">
        <v>1.9057659557724982E-2</v>
      </c>
      <c r="BV11" s="631">
        <v>-5477.54</v>
      </c>
      <c r="BW11" s="631">
        <v>789273.94256850262</v>
      </c>
      <c r="BX11" s="631">
        <v>0</v>
      </c>
      <c r="BY11" s="631">
        <v>789273.94256850262</v>
      </c>
      <c r="BZ11" s="132">
        <f t="shared" si="0"/>
        <v>32321.099999999977</v>
      </c>
      <c r="CA11" s="132">
        <f t="shared" si="1"/>
        <v>16926.739999999998</v>
      </c>
      <c r="CB11" s="631">
        <f t="shared" si="2"/>
        <v>0</v>
      </c>
      <c r="CC11" s="631">
        <f>IF(ISERROR(VLOOKUP(A11,'[12]18-19 Cfwds'!B:E,4,FALSE)),0,(VLOOKUP(A11,'[12]18-19 Cfwds'!B:E,4,FALSE)))</f>
        <v>32321.099999999977</v>
      </c>
      <c r="CD11" s="631">
        <f>IF(ISERROR(VLOOKUP(A11,'[12]18-19 Cfwds'!B:E,3,FALSE)),0,(VLOOKUP(A11,'[12]18-19 Cfwds'!B:E,3,FALSE)))</f>
        <v>16926.739999999998</v>
      </c>
    </row>
    <row r="12" spans="1:82" ht="15" hidden="1" x14ac:dyDescent="0.25">
      <c r="A12" s="628">
        <f>VLOOKUP(D12,'[11]DfE No.'!C:E,3,FALSE)</f>
        <v>482</v>
      </c>
      <c r="B12" s="628">
        <f>VLOOKUP(D12,'[11]Adjusted Factors 20-21'!C:F,4,FALSE)</f>
        <v>0</v>
      </c>
      <c r="C12" s="712">
        <v>124544</v>
      </c>
      <c r="D12" s="712">
        <v>9352021</v>
      </c>
      <c r="E12" s="713" t="s">
        <v>390</v>
      </c>
      <c r="F12" s="630">
        <v>210</v>
      </c>
      <c r="G12" s="630">
        <v>210</v>
      </c>
      <c r="H12" s="630">
        <v>0</v>
      </c>
      <c r="I12" s="631">
        <v>602357.93099999998</v>
      </c>
      <c r="J12" s="631">
        <v>0</v>
      </c>
      <c r="K12" s="631">
        <v>0</v>
      </c>
      <c r="L12" s="631">
        <v>7200</v>
      </c>
      <c r="M12" s="631">
        <v>0</v>
      </c>
      <c r="N12" s="631">
        <v>12498.55072463768</v>
      </c>
      <c r="O12" s="631">
        <v>0</v>
      </c>
      <c r="P12" s="631">
        <v>839.99999999999795</v>
      </c>
      <c r="Q12" s="631">
        <v>0</v>
      </c>
      <c r="R12" s="631">
        <v>0</v>
      </c>
      <c r="S12" s="631">
        <v>0</v>
      </c>
      <c r="T12" s="631">
        <v>0</v>
      </c>
      <c r="U12" s="631">
        <v>0</v>
      </c>
      <c r="V12" s="631">
        <v>0</v>
      </c>
      <c r="W12" s="631">
        <v>0</v>
      </c>
      <c r="X12" s="631">
        <v>0</v>
      </c>
      <c r="Y12" s="631">
        <v>0</v>
      </c>
      <c r="Z12" s="631">
        <v>0</v>
      </c>
      <c r="AA12" s="631">
        <v>0</v>
      </c>
      <c r="AB12" s="631">
        <v>3120.8333333333362</v>
      </c>
      <c r="AC12" s="631">
        <v>0</v>
      </c>
      <c r="AD12" s="631">
        <v>0</v>
      </c>
      <c r="AE12" s="631">
        <v>53069.491525423662</v>
      </c>
      <c r="AF12" s="631">
        <v>0</v>
      </c>
      <c r="AG12" s="631">
        <v>0</v>
      </c>
      <c r="AH12" s="631">
        <v>0</v>
      </c>
      <c r="AI12" s="631">
        <v>114400</v>
      </c>
      <c r="AJ12" s="631">
        <v>0</v>
      </c>
      <c r="AK12" s="631">
        <v>0</v>
      </c>
      <c r="AL12" s="631">
        <v>0</v>
      </c>
      <c r="AM12" s="631">
        <v>20343.05</v>
      </c>
      <c r="AN12" s="631">
        <v>0</v>
      </c>
      <c r="AO12" s="631">
        <v>0</v>
      </c>
      <c r="AP12" s="631">
        <v>0</v>
      </c>
      <c r="AQ12" s="631">
        <v>0</v>
      </c>
      <c r="AR12" s="631">
        <v>0</v>
      </c>
      <c r="AS12" s="631">
        <v>0</v>
      </c>
      <c r="AT12" s="631">
        <v>0</v>
      </c>
      <c r="AU12" s="631">
        <v>0</v>
      </c>
      <c r="AV12" s="631">
        <v>602357.93099999998</v>
      </c>
      <c r="AW12" s="631">
        <v>76728.875583394678</v>
      </c>
      <c r="AX12" s="631">
        <v>134743.04999999999</v>
      </c>
      <c r="AY12" s="631">
        <v>73291.566887742505</v>
      </c>
      <c r="AZ12" s="714">
        <v>813829.85658339458</v>
      </c>
      <c r="BA12" s="714">
        <v>793486.80658339453</v>
      </c>
      <c r="BB12" s="714">
        <v>3750</v>
      </c>
      <c r="BC12" s="714">
        <v>787500</v>
      </c>
      <c r="BD12" s="714">
        <v>0</v>
      </c>
      <c r="BE12" s="714">
        <v>0</v>
      </c>
      <c r="BF12" s="714">
        <v>813829.85658339458</v>
      </c>
      <c r="BG12" s="631">
        <v>813829.85658339481</v>
      </c>
      <c r="BH12" s="631">
        <v>0</v>
      </c>
      <c r="BI12" s="714">
        <v>807843.05</v>
      </c>
      <c r="BJ12" s="714">
        <v>673100</v>
      </c>
      <c r="BK12" s="631">
        <v>679086.80658339453</v>
      </c>
      <c r="BL12" s="631">
        <v>3233.7466980161644</v>
      </c>
      <c r="BM12" s="631">
        <v>3076.3871730769233</v>
      </c>
      <c r="BN12" s="632">
        <v>5.1150754468220629E-2</v>
      </c>
      <c r="BO12" s="632">
        <v>0</v>
      </c>
      <c r="BP12" s="631">
        <v>0</v>
      </c>
      <c r="BQ12" s="714">
        <v>813829.85658339458</v>
      </c>
      <c r="BR12" s="714">
        <v>3778.508602778069</v>
      </c>
      <c r="BS12" s="714" t="s">
        <v>1187</v>
      </c>
      <c r="BT12" s="714">
        <v>3875.3802694447359</v>
      </c>
      <c r="BU12" s="632">
        <v>5.236839742209165E-2</v>
      </c>
      <c r="BV12" s="631">
        <v>-5583.9</v>
      </c>
      <c r="BW12" s="631">
        <v>808245.95658339455</v>
      </c>
      <c r="BX12" s="631">
        <v>0</v>
      </c>
      <c r="BY12" s="631">
        <v>808245.95658339455</v>
      </c>
      <c r="BZ12" s="132">
        <f t="shared" si="0"/>
        <v>192442.53000000003</v>
      </c>
      <c r="CA12" s="132">
        <f t="shared" si="1"/>
        <v>63653.75</v>
      </c>
      <c r="CB12" s="631">
        <f t="shared" si="2"/>
        <v>0</v>
      </c>
      <c r="CC12" s="631">
        <f>IF(ISERROR(VLOOKUP(A12,'[12]18-19 Cfwds'!B:E,4,FALSE)),0,(VLOOKUP(A12,'[12]18-19 Cfwds'!B:E,4,FALSE)))</f>
        <v>192442.53000000003</v>
      </c>
      <c r="CD12" s="631">
        <f>IF(ISERROR(VLOOKUP(A12,'[12]18-19 Cfwds'!B:E,3,FALSE)),0,(VLOOKUP(A12,'[12]18-19 Cfwds'!B:E,3,FALSE)))</f>
        <v>63653.75</v>
      </c>
    </row>
    <row r="13" spans="1:82" ht="15" hidden="1" x14ac:dyDescent="0.25">
      <c r="A13" s="628">
        <f>VLOOKUP(D13,'[11]DfE No.'!C:E,3,FALSE)</f>
        <v>499</v>
      </c>
      <c r="B13" s="628">
        <f>VLOOKUP(D13,'[11]Adjusted Factors 20-21'!C:F,4,FALSE)</f>
        <v>0</v>
      </c>
      <c r="C13" s="712">
        <v>124547</v>
      </c>
      <c r="D13" s="712">
        <v>9352026</v>
      </c>
      <c r="E13" s="713" t="s">
        <v>401</v>
      </c>
      <c r="F13" s="630">
        <v>199</v>
      </c>
      <c r="G13" s="630">
        <v>199</v>
      </c>
      <c r="H13" s="630">
        <v>0</v>
      </c>
      <c r="I13" s="631">
        <v>570805.84889999998</v>
      </c>
      <c r="J13" s="631">
        <v>0</v>
      </c>
      <c r="K13" s="631">
        <v>0</v>
      </c>
      <c r="L13" s="631">
        <v>4949.9999999999964</v>
      </c>
      <c r="M13" s="631">
        <v>0</v>
      </c>
      <c r="N13" s="631">
        <v>13077.142857142859</v>
      </c>
      <c r="O13" s="631">
        <v>0</v>
      </c>
      <c r="P13" s="631">
        <v>0</v>
      </c>
      <c r="Q13" s="631">
        <v>0</v>
      </c>
      <c r="R13" s="631">
        <v>0</v>
      </c>
      <c r="S13" s="631">
        <v>0</v>
      </c>
      <c r="T13" s="631">
        <v>0</v>
      </c>
      <c r="U13" s="631">
        <v>0</v>
      </c>
      <c r="V13" s="631">
        <v>0</v>
      </c>
      <c r="W13" s="631">
        <v>0</v>
      </c>
      <c r="X13" s="631">
        <v>0</v>
      </c>
      <c r="Y13" s="631">
        <v>0</v>
      </c>
      <c r="Z13" s="631">
        <v>0</v>
      </c>
      <c r="AA13" s="631">
        <v>0</v>
      </c>
      <c r="AB13" s="631">
        <v>0</v>
      </c>
      <c r="AC13" s="631">
        <v>0</v>
      </c>
      <c r="AD13" s="631">
        <v>0</v>
      </c>
      <c r="AE13" s="631">
        <v>61282.409638554192</v>
      </c>
      <c r="AF13" s="631">
        <v>0</v>
      </c>
      <c r="AG13" s="631">
        <v>52.499999999992689</v>
      </c>
      <c r="AH13" s="631">
        <v>0</v>
      </c>
      <c r="AI13" s="631">
        <v>114400</v>
      </c>
      <c r="AJ13" s="631">
        <v>0</v>
      </c>
      <c r="AK13" s="631">
        <v>0</v>
      </c>
      <c r="AL13" s="631">
        <v>0</v>
      </c>
      <c r="AM13" s="631">
        <v>23916.41</v>
      </c>
      <c r="AN13" s="631">
        <v>0</v>
      </c>
      <c r="AO13" s="631">
        <v>0</v>
      </c>
      <c r="AP13" s="631">
        <v>0</v>
      </c>
      <c r="AQ13" s="631">
        <v>0</v>
      </c>
      <c r="AR13" s="631">
        <v>0</v>
      </c>
      <c r="AS13" s="631">
        <v>0</v>
      </c>
      <c r="AT13" s="631">
        <v>0</v>
      </c>
      <c r="AU13" s="631">
        <v>0</v>
      </c>
      <c r="AV13" s="631">
        <v>570805.84889999998</v>
      </c>
      <c r="AW13" s="631">
        <v>79362.052495697033</v>
      </c>
      <c r="AX13" s="631">
        <v>138316.41</v>
      </c>
      <c r="AY13" s="631">
        <v>80248.78106712563</v>
      </c>
      <c r="AZ13" s="714">
        <v>788484.31139569706</v>
      </c>
      <c r="BA13" s="714">
        <v>764567.90139569703</v>
      </c>
      <c r="BB13" s="714">
        <v>3750</v>
      </c>
      <c r="BC13" s="714">
        <v>746250</v>
      </c>
      <c r="BD13" s="714">
        <v>0</v>
      </c>
      <c r="BE13" s="714">
        <v>0</v>
      </c>
      <c r="BF13" s="714">
        <v>788484.31139569706</v>
      </c>
      <c r="BG13" s="631">
        <v>788484.31139569706</v>
      </c>
      <c r="BH13" s="631">
        <v>0</v>
      </c>
      <c r="BI13" s="714">
        <v>770166.41</v>
      </c>
      <c r="BJ13" s="714">
        <v>631850</v>
      </c>
      <c r="BK13" s="631">
        <v>650167.90139569703</v>
      </c>
      <c r="BL13" s="631">
        <v>3267.1753838979748</v>
      </c>
      <c r="BM13" s="631">
        <v>3205.7890678391955</v>
      </c>
      <c r="BN13" s="632">
        <v>1.9148582380111398E-2</v>
      </c>
      <c r="BO13" s="632">
        <v>0</v>
      </c>
      <c r="BP13" s="631">
        <v>0</v>
      </c>
      <c r="BQ13" s="714">
        <v>788484.31139569706</v>
      </c>
      <c r="BR13" s="714">
        <v>3842.0497557572717</v>
      </c>
      <c r="BS13" s="714" t="s">
        <v>1187</v>
      </c>
      <c r="BT13" s="714">
        <v>3962.2327205813922</v>
      </c>
      <c r="BU13" s="632">
        <v>2.1445274337962283E-2</v>
      </c>
      <c r="BV13" s="631">
        <v>-5291.41</v>
      </c>
      <c r="BW13" s="631">
        <v>783192.90139569703</v>
      </c>
      <c r="BX13" s="631">
        <v>0</v>
      </c>
      <c r="BY13" s="631">
        <v>783192.90139569703</v>
      </c>
      <c r="BZ13" s="132">
        <f t="shared" si="0"/>
        <v>24791.699999999953</v>
      </c>
      <c r="CA13" s="132">
        <f t="shared" si="1"/>
        <v>15688.150000000001</v>
      </c>
      <c r="CB13" s="631">
        <f t="shared" si="2"/>
        <v>0</v>
      </c>
      <c r="CC13" s="631">
        <f>IF(ISERROR(VLOOKUP(A13,'[12]18-19 Cfwds'!B:E,4,FALSE)),0,(VLOOKUP(A13,'[12]18-19 Cfwds'!B:E,4,FALSE)))</f>
        <v>24791.699999999953</v>
      </c>
      <c r="CD13" s="631">
        <f>IF(ISERROR(VLOOKUP(A13,'[12]18-19 Cfwds'!B:E,3,FALSE)),0,(VLOOKUP(A13,'[12]18-19 Cfwds'!B:E,3,FALSE)))</f>
        <v>15688.150000000001</v>
      </c>
    </row>
    <row r="14" spans="1:82" ht="15" hidden="1" x14ac:dyDescent="0.25">
      <c r="A14" s="628">
        <f>VLOOKUP(D14,'[11]DfE No.'!C:E,3,FALSE)</f>
        <v>415</v>
      </c>
      <c r="B14" s="628">
        <f>VLOOKUP(D14,'[11]Adjusted Factors 20-21'!C:F,4,FALSE)</f>
        <v>0</v>
      </c>
      <c r="C14" s="712">
        <v>124550</v>
      </c>
      <c r="D14" s="712">
        <v>9352032</v>
      </c>
      <c r="E14" s="713" t="s">
        <v>339</v>
      </c>
      <c r="F14" s="630">
        <v>368</v>
      </c>
      <c r="G14" s="630">
        <v>368</v>
      </c>
      <c r="H14" s="630">
        <v>0</v>
      </c>
      <c r="I14" s="631">
        <v>1055560.5648000001</v>
      </c>
      <c r="J14" s="631">
        <v>0</v>
      </c>
      <c r="K14" s="631">
        <v>0</v>
      </c>
      <c r="L14" s="631">
        <v>19350.00000000008</v>
      </c>
      <c r="M14" s="631">
        <v>0</v>
      </c>
      <c r="N14" s="631">
        <v>33130.027247956401</v>
      </c>
      <c r="O14" s="631">
        <v>0</v>
      </c>
      <c r="P14" s="631">
        <v>9870.0000000000127</v>
      </c>
      <c r="Q14" s="631">
        <v>0</v>
      </c>
      <c r="R14" s="631">
        <v>4874.9999999999945</v>
      </c>
      <c r="S14" s="631">
        <v>0</v>
      </c>
      <c r="T14" s="631">
        <v>0</v>
      </c>
      <c r="U14" s="631">
        <v>0</v>
      </c>
      <c r="V14" s="631">
        <v>0</v>
      </c>
      <c r="W14" s="631">
        <v>0</v>
      </c>
      <c r="X14" s="631">
        <v>0</v>
      </c>
      <c r="Y14" s="631">
        <v>0</v>
      </c>
      <c r="Z14" s="631">
        <v>0</v>
      </c>
      <c r="AA14" s="631">
        <v>0</v>
      </c>
      <c r="AB14" s="631">
        <v>11689.749999999998</v>
      </c>
      <c r="AC14" s="631">
        <v>0</v>
      </c>
      <c r="AD14" s="631">
        <v>0</v>
      </c>
      <c r="AE14" s="631">
        <v>108403.40425531914</v>
      </c>
      <c r="AF14" s="631">
        <v>0</v>
      </c>
      <c r="AG14" s="631">
        <v>4304.9999999999982</v>
      </c>
      <c r="AH14" s="631">
        <v>0</v>
      </c>
      <c r="AI14" s="631">
        <v>114400</v>
      </c>
      <c r="AJ14" s="631">
        <v>0</v>
      </c>
      <c r="AK14" s="631">
        <v>0</v>
      </c>
      <c r="AL14" s="631">
        <v>0</v>
      </c>
      <c r="AM14" s="631">
        <v>22220.94</v>
      </c>
      <c r="AN14" s="631">
        <v>0</v>
      </c>
      <c r="AO14" s="631">
        <v>0</v>
      </c>
      <c r="AP14" s="631">
        <v>0</v>
      </c>
      <c r="AQ14" s="631">
        <v>0</v>
      </c>
      <c r="AR14" s="631">
        <v>0</v>
      </c>
      <c r="AS14" s="631">
        <v>0</v>
      </c>
      <c r="AT14" s="631">
        <v>0</v>
      </c>
      <c r="AU14" s="631">
        <v>0</v>
      </c>
      <c r="AV14" s="631">
        <v>1055560.5648000001</v>
      </c>
      <c r="AW14" s="631">
        <v>191623.18150327564</v>
      </c>
      <c r="AX14" s="631">
        <v>136620.94</v>
      </c>
      <c r="AY14" s="631">
        <v>151968.71787929739</v>
      </c>
      <c r="AZ14" s="714">
        <v>1383804.6863032756</v>
      </c>
      <c r="BA14" s="714">
        <v>1361583.7463032757</v>
      </c>
      <c r="BB14" s="714">
        <v>3750</v>
      </c>
      <c r="BC14" s="714">
        <v>1380000</v>
      </c>
      <c r="BD14" s="714">
        <v>18416.253696724307</v>
      </c>
      <c r="BE14" s="714">
        <v>0</v>
      </c>
      <c r="BF14" s="714">
        <v>1402220.94</v>
      </c>
      <c r="BG14" s="631">
        <v>1402220.94</v>
      </c>
      <c r="BH14" s="631">
        <v>0</v>
      </c>
      <c r="BI14" s="714">
        <v>1402220.94</v>
      </c>
      <c r="BJ14" s="714">
        <v>1265600</v>
      </c>
      <c r="BK14" s="631">
        <v>1265600</v>
      </c>
      <c r="BL14" s="631">
        <v>3439.1304347826085</v>
      </c>
      <c r="BM14" s="631">
        <v>3282.7246121546964</v>
      </c>
      <c r="BN14" s="632">
        <v>4.764512443377069E-2</v>
      </c>
      <c r="BO14" s="632">
        <v>0</v>
      </c>
      <c r="BP14" s="631">
        <v>0</v>
      </c>
      <c r="BQ14" s="714">
        <v>1402220.94</v>
      </c>
      <c r="BR14" s="714">
        <v>3750</v>
      </c>
      <c r="BS14" s="714" t="s">
        <v>1187</v>
      </c>
      <c r="BT14" s="714">
        <v>3810.3829891304345</v>
      </c>
      <c r="BU14" s="632">
        <v>4.1358444490401824E-2</v>
      </c>
      <c r="BV14" s="631">
        <v>-9785.1200000000008</v>
      </c>
      <c r="BW14" s="631">
        <v>1392435.8199999998</v>
      </c>
      <c r="BX14" s="631">
        <v>0</v>
      </c>
      <c r="BY14" s="631">
        <v>1392435.8199999998</v>
      </c>
      <c r="BZ14" s="132">
        <f t="shared" si="0"/>
        <v>147306.77000000002</v>
      </c>
      <c r="CA14" s="132">
        <f t="shared" si="1"/>
        <v>24493.74</v>
      </c>
      <c r="CB14" s="631">
        <f t="shared" si="2"/>
        <v>18416.253696724307</v>
      </c>
      <c r="CC14" s="631">
        <f>IF(ISERROR(VLOOKUP(A14,'[12]18-19 Cfwds'!B:E,4,FALSE)),0,(VLOOKUP(A14,'[12]18-19 Cfwds'!B:E,4,FALSE)))</f>
        <v>147306.77000000002</v>
      </c>
      <c r="CD14" s="631">
        <f>IF(ISERROR(VLOOKUP(A14,'[12]18-19 Cfwds'!B:E,3,FALSE)),0,(VLOOKUP(A14,'[12]18-19 Cfwds'!B:E,3,FALSE)))</f>
        <v>24493.74</v>
      </c>
    </row>
    <row r="15" spans="1:82" ht="15" hidden="1" x14ac:dyDescent="0.25">
      <c r="A15" s="628">
        <f>VLOOKUP(D15,'[11]DfE No.'!C:E,3,FALSE)</f>
        <v>424</v>
      </c>
      <c r="B15" s="628">
        <f>VLOOKUP(D15,'[11]Adjusted Factors 20-21'!C:F,4,FALSE)</f>
        <v>0</v>
      </c>
      <c r="C15" s="712">
        <v>124552</v>
      </c>
      <c r="D15" s="712">
        <v>9352034</v>
      </c>
      <c r="E15" s="713" t="s">
        <v>1834</v>
      </c>
      <c r="F15" s="630">
        <v>328</v>
      </c>
      <c r="G15" s="630">
        <v>328</v>
      </c>
      <c r="H15" s="630">
        <v>0</v>
      </c>
      <c r="I15" s="631">
        <v>940825.72079999989</v>
      </c>
      <c r="J15" s="631">
        <v>0</v>
      </c>
      <c r="K15" s="631">
        <v>0</v>
      </c>
      <c r="L15" s="631">
        <v>33750.000000000022</v>
      </c>
      <c r="M15" s="631">
        <v>0</v>
      </c>
      <c r="N15" s="631">
        <v>51363.404255319147</v>
      </c>
      <c r="O15" s="631">
        <v>0</v>
      </c>
      <c r="P15" s="631">
        <v>24780.000000000025</v>
      </c>
      <c r="Q15" s="631">
        <v>0</v>
      </c>
      <c r="R15" s="631">
        <v>2999.9999999999968</v>
      </c>
      <c r="S15" s="631">
        <v>0</v>
      </c>
      <c r="T15" s="631">
        <v>0</v>
      </c>
      <c r="U15" s="631">
        <v>0</v>
      </c>
      <c r="V15" s="631">
        <v>0</v>
      </c>
      <c r="W15" s="631">
        <v>0</v>
      </c>
      <c r="X15" s="631">
        <v>0</v>
      </c>
      <c r="Y15" s="631">
        <v>0</v>
      </c>
      <c r="Z15" s="631">
        <v>0</v>
      </c>
      <c r="AA15" s="631">
        <v>0</v>
      </c>
      <c r="AB15" s="631">
        <v>7574.6762589928094</v>
      </c>
      <c r="AC15" s="631">
        <v>0</v>
      </c>
      <c r="AD15" s="631">
        <v>0</v>
      </c>
      <c r="AE15" s="631">
        <v>112977.10037174707</v>
      </c>
      <c r="AF15" s="631">
        <v>0</v>
      </c>
      <c r="AG15" s="631">
        <v>9904.9999999999964</v>
      </c>
      <c r="AH15" s="631">
        <v>0</v>
      </c>
      <c r="AI15" s="631">
        <v>114400</v>
      </c>
      <c r="AJ15" s="631">
        <v>0</v>
      </c>
      <c r="AK15" s="631">
        <v>0</v>
      </c>
      <c r="AL15" s="631">
        <v>0</v>
      </c>
      <c r="AM15" s="631">
        <v>32804.35</v>
      </c>
      <c r="AN15" s="631">
        <v>0</v>
      </c>
      <c r="AO15" s="631">
        <v>0</v>
      </c>
      <c r="AP15" s="631">
        <v>0</v>
      </c>
      <c r="AQ15" s="631">
        <v>0</v>
      </c>
      <c r="AR15" s="631">
        <v>0</v>
      </c>
      <c r="AS15" s="631">
        <v>0</v>
      </c>
      <c r="AT15" s="631">
        <v>0</v>
      </c>
      <c r="AU15" s="631">
        <v>0</v>
      </c>
      <c r="AV15" s="631">
        <v>940825.72079999989</v>
      </c>
      <c r="AW15" s="631">
        <v>243350.18088605907</v>
      </c>
      <c r="AX15" s="631">
        <v>147204.35</v>
      </c>
      <c r="AY15" s="631">
        <v>179376.60249940667</v>
      </c>
      <c r="AZ15" s="714">
        <v>1331380.2516860589</v>
      </c>
      <c r="BA15" s="714">
        <v>1298575.9016860588</v>
      </c>
      <c r="BB15" s="714">
        <v>3750</v>
      </c>
      <c r="BC15" s="714">
        <v>1230000</v>
      </c>
      <c r="BD15" s="714">
        <v>0</v>
      </c>
      <c r="BE15" s="714">
        <v>0</v>
      </c>
      <c r="BF15" s="714">
        <v>1331380.2516860589</v>
      </c>
      <c r="BG15" s="631">
        <v>1331380.2516860592</v>
      </c>
      <c r="BH15" s="631">
        <v>0</v>
      </c>
      <c r="BI15" s="714">
        <v>1262804.3500000001</v>
      </c>
      <c r="BJ15" s="714">
        <v>1115600</v>
      </c>
      <c r="BK15" s="631">
        <v>1184175.9016860588</v>
      </c>
      <c r="BL15" s="631">
        <v>3610.292383189204</v>
      </c>
      <c r="BM15" s="631">
        <v>3445.0187924012157</v>
      </c>
      <c r="BN15" s="632">
        <v>4.797465579942186E-2</v>
      </c>
      <c r="BO15" s="632">
        <v>0</v>
      </c>
      <c r="BP15" s="631">
        <v>0</v>
      </c>
      <c r="BQ15" s="714">
        <v>1331380.2516860589</v>
      </c>
      <c r="BR15" s="714">
        <v>3959.0728709940818</v>
      </c>
      <c r="BS15" s="714" t="s">
        <v>1187</v>
      </c>
      <c r="BT15" s="714">
        <v>4059.0861331892042</v>
      </c>
      <c r="BU15" s="632">
        <v>4.3265258488089264E-2</v>
      </c>
      <c r="BV15" s="631">
        <v>-8721.52</v>
      </c>
      <c r="BW15" s="631">
        <v>1322658.7316860589</v>
      </c>
      <c r="BX15" s="631">
        <v>0</v>
      </c>
      <c r="BY15" s="631">
        <v>1322658.7316860589</v>
      </c>
      <c r="BZ15" s="132">
        <f t="shared" si="0"/>
        <v>17371.210000000196</v>
      </c>
      <c r="CA15" s="132">
        <f t="shared" si="1"/>
        <v>32127.18</v>
      </c>
      <c r="CB15" s="631">
        <f t="shared" si="2"/>
        <v>0</v>
      </c>
      <c r="CC15" s="631">
        <f>IF(ISERROR(VLOOKUP(A15,'[12]18-19 Cfwds'!B:E,4,FALSE)),0,(VLOOKUP(A15,'[12]18-19 Cfwds'!B:E,4,FALSE)))</f>
        <v>17371.210000000196</v>
      </c>
      <c r="CD15" s="631">
        <f>IF(ISERROR(VLOOKUP(A15,'[12]18-19 Cfwds'!B:E,3,FALSE)),0,(VLOOKUP(A15,'[12]18-19 Cfwds'!B:E,3,FALSE)))</f>
        <v>32127.18</v>
      </c>
    </row>
    <row r="16" spans="1:82" ht="15" hidden="1" x14ac:dyDescent="0.25">
      <c r="A16" s="628">
        <f>VLOOKUP(D16,'[11]DfE No.'!C:E,3,FALSE)</f>
        <v>422</v>
      </c>
      <c r="B16" s="628">
        <f>VLOOKUP(D16,'[11]Adjusted Factors 20-21'!C:F,4,FALSE)</f>
        <v>0</v>
      </c>
      <c r="C16" s="712">
        <v>124553</v>
      </c>
      <c r="D16" s="712">
        <v>9352035</v>
      </c>
      <c r="E16" s="713" t="s">
        <v>1188</v>
      </c>
      <c r="F16" s="630">
        <v>175</v>
      </c>
      <c r="G16" s="630">
        <v>175</v>
      </c>
      <c r="H16" s="630">
        <v>0</v>
      </c>
      <c r="I16" s="631">
        <v>501964.94249999995</v>
      </c>
      <c r="J16" s="631">
        <v>0</v>
      </c>
      <c r="K16" s="631">
        <v>0</v>
      </c>
      <c r="L16" s="631">
        <v>8999.9999999999782</v>
      </c>
      <c r="M16" s="631">
        <v>0</v>
      </c>
      <c r="N16" s="631">
        <v>13028.901734104045</v>
      </c>
      <c r="O16" s="631">
        <v>0</v>
      </c>
      <c r="P16" s="631">
        <v>7603.4482758620716</v>
      </c>
      <c r="Q16" s="631">
        <v>0</v>
      </c>
      <c r="R16" s="631">
        <v>3394.396551724139</v>
      </c>
      <c r="S16" s="631">
        <v>0</v>
      </c>
      <c r="T16" s="631">
        <v>0</v>
      </c>
      <c r="U16" s="631">
        <v>0</v>
      </c>
      <c r="V16" s="631">
        <v>0</v>
      </c>
      <c r="W16" s="631">
        <v>0</v>
      </c>
      <c r="X16" s="631">
        <v>0</v>
      </c>
      <c r="Y16" s="631">
        <v>0</v>
      </c>
      <c r="Z16" s="631">
        <v>0</v>
      </c>
      <c r="AA16" s="631">
        <v>0</v>
      </c>
      <c r="AB16" s="631">
        <v>5811.2068965517265</v>
      </c>
      <c r="AC16" s="631">
        <v>0</v>
      </c>
      <c r="AD16" s="631">
        <v>0</v>
      </c>
      <c r="AE16" s="631">
        <v>53436.188811188862</v>
      </c>
      <c r="AF16" s="631">
        <v>0</v>
      </c>
      <c r="AG16" s="631">
        <v>0</v>
      </c>
      <c r="AH16" s="631">
        <v>0</v>
      </c>
      <c r="AI16" s="631">
        <v>114400</v>
      </c>
      <c r="AJ16" s="631">
        <v>0</v>
      </c>
      <c r="AK16" s="631">
        <v>0</v>
      </c>
      <c r="AL16" s="631">
        <v>0</v>
      </c>
      <c r="AM16" s="631">
        <v>23219.64</v>
      </c>
      <c r="AN16" s="631">
        <v>0</v>
      </c>
      <c r="AO16" s="631">
        <v>0</v>
      </c>
      <c r="AP16" s="631">
        <v>0</v>
      </c>
      <c r="AQ16" s="631">
        <v>0</v>
      </c>
      <c r="AR16" s="631">
        <v>0</v>
      </c>
      <c r="AS16" s="631">
        <v>0</v>
      </c>
      <c r="AT16" s="631">
        <v>0</v>
      </c>
      <c r="AU16" s="631">
        <v>0</v>
      </c>
      <c r="AV16" s="631">
        <v>501964.94249999995</v>
      </c>
      <c r="AW16" s="631">
        <v>92274.142269430828</v>
      </c>
      <c r="AX16" s="631">
        <v>137619.64000000001</v>
      </c>
      <c r="AY16" s="631">
        <v>79902.362092033974</v>
      </c>
      <c r="AZ16" s="714">
        <v>731858.72476943082</v>
      </c>
      <c r="BA16" s="714">
        <v>708639.0847694308</v>
      </c>
      <c r="BB16" s="714">
        <v>3750</v>
      </c>
      <c r="BC16" s="714">
        <v>656250</v>
      </c>
      <c r="BD16" s="714">
        <v>0</v>
      </c>
      <c r="BE16" s="714">
        <v>0</v>
      </c>
      <c r="BF16" s="714">
        <v>731858.72476943082</v>
      </c>
      <c r="BG16" s="631">
        <v>731858.72476943093</v>
      </c>
      <c r="BH16" s="631">
        <v>0</v>
      </c>
      <c r="BI16" s="714">
        <v>679469.64</v>
      </c>
      <c r="BJ16" s="714">
        <v>541850</v>
      </c>
      <c r="BK16" s="631">
        <v>594239.0847694308</v>
      </c>
      <c r="BL16" s="631">
        <v>3395.651912968176</v>
      </c>
      <c r="BM16" s="631">
        <v>3231.2463914772725</v>
      </c>
      <c r="BN16" s="632">
        <v>5.0879908732599018E-2</v>
      </c>
      <c r="BO16" s="632">
        <v>0</v>
      </c>
      <c r="BP16" s="631">
        <v>0</v>
      </c>
      <c r="BQ16" s="714">
        <v>731858.72476943082</v>
      </c>
      <c r="BR16" s="714">
        <v>4049.3661986824618</v>
      </c>
      <c r="BS16" s="714" t="s">
        <v>1187</v>
      </c>
      <c r="BT16" s="714">
        <v>4182.0498558253194</v>
      </c>
      <c r="BU16" s="632">
        <v>2.8852807400364E-2</v>
      </c>
      <c r="BV16" s="631">
        <v>-4653.25</v>
      </c>
      <c r="BW16" s="631">
        <v>727205.47476943082</v>
      </c>
      <c r="BX16" s="631">
        <v>0</v>
      </c>
      <c r="BY16" s="631">
        <v>727205.47476943082</v>
      </c>
      <c r="BZ16" s="132">
        <f t="shared" si="0"/>
        <v>20880.890000000014</v>
      </c>
      <c r="CA16" s="132">
        <f t="shared" si="1"/>
        <v>7296.6</v>
      </c>
      <c r="CB16" s="631">
        <f t="shared" si="2"/>
        <v>0</v>
      </c>
      <c r="CC16" s="631">
        <f>IF(ISERROR(VLOOKUP(A16,'[12]18-19 Cfwds'!B:E,4,FALSE)),0,(VLOOKUP(A16,'[12]18-19 Cfwds'!B:E,4,FALSE)))</f>
        <v>20880.890000000014</v>
      </c>
      <c r="CD16" s="631">
        <f>IF(ISERROR(VLOOKUP(A16,'[12]18-19 Cfwds'!B:E,3,FALSE)),0,(VLOOKUP(A16,'[12]18-19 Cfwds'!B:E,3,FALSE)))</f>
        <v>7296.6</v>
      </c>
    </row>
    <row r="17" spans="1:82" ht="15" hidden="1" x14ac:dyDescent="0.25">
      <c r="A17" s="628">
        <f>VLOOKUP(D17,'[11]DfE No.'!C:E,3,FALSE)</f>
        <v>239</v>
      </c>
      <c r="B17" s="628">
        <f>VLOOKUP(D17,'[11]Adjusted Factors 20-21'!C:F,4,FALSE)</f>
        <v>0</v>
      </c>
      <c r="C17" s="712">
        <v>124559</v>
      </c>
      <c r="D17" s="712">
        <v>9352042</v>
      </c>
      <c r="E17" s="713" t="s">
        <v>252</v>
      </c>
      <c r="F17" s="630">
        <v>497</v>
      </c>
      <c r="G17" s="630">
        <v>497</v>
      </c>
      <c r="H17" s="630">
        <v>0</v>
      </c>
      <c r="I17" s="631">
        <v>1425580.4367</v>
      </c>
      <c r="J17" s="631">
        <v>0</v>
      </c>
      <c r="K17" s="631">
        <v>0</v>
      </c>
      <c r="L17" s="631">
        <v>28350.000000000065</v>
      </c>
      <c r="M17" s="631">
        <v>0</v>
      </c>
      <c r="N17" s="631">
        <v>44855.456310679612</v>
      </c>
      <c r="O17" s="631">
        <v>0</v>
      </c>
      <c r="P17" s="631">
        <v>23146.572580645152</v>
      </c>
      <c r="Q17" s="631">
        <v>250.50403225806394</v>
      </c>
      <c r="R17" s="631">
        <v>375.75604838709592</v>
      </c>
      <c r="S17" s="631">
        <v>0</v>
      </c>
      <c r="T17" s="631">
        <v>0</v>
      </c>
      <c r="U17" s="631">
        <v>0</v>
      </c>
      <c r="V17" s="631">
        <v>0</v>
      </c>
      <c r="W17" s="631">
        <v>0</v>
      </c>
      <c r="X17" s="631">
        <v>0</v>
      </c>
      <c r="Y17" s="631">
        <v>0</v>
      </c>
      <c r="Z17" s="631">
        <v>0</v>
      </c>
      <c r="AA17" s="631">
        <v>0</v>
      </c>
      <c r="AB17" s="631">
        <v>6754.8383371824466</v>
      </c>
      <c r="AC17" s="631">
        <v>0</v>
      </c>
      <c r="AD17" s="631">
        <v>0</v>
      </c>
      <c r="AE17" s="631">
        <v>117485.9228971963</v>
      </c>
      <c r="AF17" s="631">
        <v>0</v>
      </c>
      <c r="AG17" s="631">
        <v>0</v>
      </c>
      <c r="AH17" s="631">
        <v>0</v>
      </c>
      <c r="AI17" s="631">
        <v>114400</v>
      </c>
      <c r="AJ17" s="631">
        <v>0</v>
      </c>
      <c r="AK17" s="631">
        <v>0</v>
      </c>
      <c r="AL17" s="631">
        <v>0</v>
      </c>
      <c r="AM17" s="631">
        <v>40749.160000000003</v>
      </c>
      <c r="AN17" s="631">
        <v>0</v>
      </c>
      <c r="AO17" s="631">
        <v>0</v>
      </c>
      <c r="AP17" s="631">
        <v>0</v>
      </c>
      <c r="AQ17" s="631">
        <v>0</v>
      </c>
      <c r="AR17" s="631">
        <v>0</v>
      </c>
      <c r="AS17" s="631">
        <v>0</v>
      </c>
      <c r="AT17" s="631">
        <v>0</v>
      </c>
      <c r="AU17" s="631">
        <v>0</v>
      </c>
      <c r="AV17" s="631">
        <v>1425580.4367</v>
      </c>
      <c r="AW17" s="631">
        <v>221219.05020634871</v>
      </c>
      <c r="AX17" s="631">
        <v>155149.16</v>
      </c>
      <c r="AY17" s="631">
        <v>175927.86738318129</v>
      </c>
      <c r="AZ17" s="714">
        <v>1801948.6469063486</v>
      </c>
      <c r="BA17" s="714">
        <v>1761199.4869063487</v>
      </c>
      <c r="BB17" s="714">
        <v>3750</v>
      </c>
      <c r="BC17" s="714">
        <v>1863750</v>
      </c>
      <c r="BD17" s="714">
        <v>102550.51309365127</v>
      </c>
      <c r="BE17" s="714">
        <v>0</v>
      </c>
      <c r="BF17" s="714">
        <v>1904499.16</v>
      </c>
      <c r="BG17" s="631">
        <v>1904499.1600000001</v>
      </c>
      <c r="BH17" s="631">
        <v>0</v>
      </c>
      <c r="BI17" s="714">
        <v>1904499.16</v>
      </c>
      <c r="BJ17" s="714">
        <v>1749350</v>
      </c>
      <c r="BK17" s="631">
        <v>1749350</v>
      </c>
      <c r="BL17" s="631">
        <v>3519.8189134808854</v>
      </c>
      <c r="BM17" s="631">
        <v>3275.2455795677802</v>
      </c>
      <c r="BN17" s="632">
        <v>7.4673281123970092E-2</v>
      </c>
      <c r="BO17" s="632">
        <v>0</v>
      </c>
      <c r="BP17" s="631">
        <v>0</v>
      </c>
      <c r="BQ17" s="714">
        <v>1904499.16</v>
      </c>
      <c r="BR17" s="714">
        <v>3750</v>
      </c>
      <c r="BS17" s="714" t="s">
        <v>1187</v>
      </c>
      <c r="BT17" s="714">
        <v>3831.9902615694164</v>
      </c>
      <c r="BU17" s="632">
        <v>7.1074927275279087E-2</v>
      </c>
      <c r="BV17" s="631">
        <v>-13215.23</v>
      </c>
      <c r="BW17" s="631">
        <v>1891283.93</v>
      </c>
      <c r="BX17" s="631">
        <v>0</v>
      </c>
      <c r="BY17" s="631">
        <v>1891283.93</v>
      </c>
      <c r="BZ17" s="132">
        <f t="shared" si="0"/>
        <v>62193.220000000205</v>
      </c>
      <c r="CA17" s="132">
        <f t="shared" si="1"/>
        <v>26620.63</v>
      </c>
      <c r="CB17" s="631">
        <f t="shared" si="2"/>
        <v>102550.51309365127</v>
      </c>
      <c r="CC17" s="631">
        <f>IF(ISERROR(VLOOKUP(A17,'[12]18-19 Cfwds'!B:E,4,FALSE)),0,(VLOOKUP(A17,'[12]18-19 Cfwds'!B:E,4,FALSE)))</f>
        <v>62193.220000000205</v>
      </c>
      <c r="CD17" s="631">
        <f>IF(ISERROR(VLOOKUP(A17,'[12]18-19 Cfwds'!B:E,3,FALSE)),0,(VLOOKUP(A17,'[12]18-19 Cfwds'!B:E,3,FALSE)))</f>
        <v>26620.63</v>
      </c>
    </row>
    <row r="18" spans="1:82" ht="15" hidden="1" x14ac:dyDescent="0.25">
      <c r="A18" s="628">
        <f>VLOOKUP(D18,'[11]DfE No.'!C:E,3,FALSE)</f>
        <v>416</v>
      </c>
      <c r="B18" s="628">
        <f>VLOOKUP(D18,'[11]Adjusted Factors 20-21'!C:F,4,FALSE)</f>
        <v>0</v>
      </c>
      <c r="C18" s="712">
        <v>124561</v>
      </c>
      <c r="D18" s="712">
        <v>9352045</v>
      </c>
      <c r="E18" s="713" t="s">
        <v>340</v>
      </c>
      <c r="F18" s="630">
        <v>281</v>
      </c>
      <c r="G18" s="630">
        <v>281</v>
      </c>
      <c r="H18" s="630">
        <v>0</v>
      </c>
      <c r="I18" s="631">
        <v>806012.27909999993</v>
      </c>
      <c r="J18" s="631">
        <v>0</v>
      </c>
      <c r="K18" s="631">
        <v>0</v>
      </c>
      <c r="L18" s="631">
        <v>13500.000000000009</v>
      </c>
      <c r="M18" s="631">
        <v>0</v>
      </c>
      <c r="N18" s="631">
        <v>20076.96551724138</v>
      </c>
      <c r="O18" s="631">
        <v>0</v>
      </c>
      <c r="P18" s="631">
        <v>2940</v>
      </c>
      <c r="Q18" s="631">
        <v>249.99999999999969</v>
      </c>
      <c r="R18" s="631">
        <v>1500.0000000000043</v>
      </c>
      <c r="S18" s="631">
        <v>404.99999999999949</v>
      </c>
      <c r="T18" s="631">
        <v>0</v>
      </c>
      <c r="U18" s="631">
        <v>0</v>
      </c>
      <c r="V18" s="631">
        <v>0</v>
      </c>
      <c r="W18" s="631">
        <v>0</v>
      </c>
      <c r="X18" s="631">
        <v>0</v>
      </c>
      <c r="Y18" s="631">
        <v>0</v>
      </c>
      <c r="Z18" s="631">
        <v>0</v>
      </c>
      <c r="AA18" s="631">
        <v>0</v>
      </c>
      <c r="AB18" s="631">
        <v>5872.4609375</v>
      </c>
      <c r="AC18" s="631">
        <v>0</v>
      </c>
      <c r="AD18" s="631">
        <v>0</v>
      </c>
      <c r="AE18" s="631">
        <v>86023.542510121566</v>
      </c>
      <c r="AF18" s="631">
        <v>0</v>
      </c>
      <c r="AG18" s="631">
        <v>7122.4999999999991</v>
      </c>
      <c r="AH18" s="631">
        <v>0</v>
      </c>
      <c r="AI18" s="631">
        <v>114400</v>
      </c>
      <c r="AJ18" s="631">
        <v>0</v>
      </c>
      <c r="AK18" s="631">
        <v>0</v>
      </c>
      <c r="AL18" s="631">
        <v>0</v>
      </c>
      <c r="AM18" s="631">
        <v>29216.38</v>
      </c>
      <c r="AN18" s="631">
        <v>0</v>
      </c>
      <c r="AO18" s="631">
        <v>0</v>
      </c>
      <c r="AP18" s="631">
        <v>0</v>
      </c>
      <c r="AQ18" s="631">
        <v>0</v>
      </c>
      <c r="AR18" s="631">
        <v>0</v>
      </c>
      <c r="AS18" s="631">
        <v>0</v>
      </c>
      <c r="AT18" s="631">
        <v>0</v>
      </c>
      <c r="AU18" s="631">
        <v>0</v>
      </c>
      <c r="AV18" s="631">
        <v>806012.27909999993</v>
      </c>
      <c r="AW18" s="631">
        <v>137690.46896486296</v>
      </c>
      <c r="AX18" s="631">
        <v>143616.38</v>
      </c>
      <c r="AY18" s="631">
        <v>115312.32526874226</v>
      </c>
      <c r="AZ18" s="714">
        <v>1087319.1280648629</v>
      </c>
      <c r="BA18" s="714">
        <v>1058102.748064863</v>
      </c>
      <c r="BB18" s="714">
        <v>3750</v>
      </c>
      <c r="BC18" s="714">
        <v>1053750</v>
      </c>
      <c r="BD18" s="714">
        <v>0</v>
      </c>
      <c r="BE18" s="714">
        <v>0</v>
      </c>
      <c r="BF18" s="714">
        <v>1087319.1280648629</v>
      </c>
      <c r="BG18" s="631">
        <v>1087319.1280648629</v>
      </c>
      <c r="BH18" s="631">
        <v>0</v>
      </c>
      <c r="BI18" s="714">
        <v>1082966.3799999999</v>
      </c>
      <c r="BJ18" s="714">
        <v>939349.99999999988</v>
      </c>
      <c r="BK18" s="631">
        <v>943702.74806486291</v>
      </c>
      <c r="BL18" s="631">
        <v>3358.3727689141028</v>
      </c>
      <c r="BM18" s="631">
        <v>3201.0269841924396</v>
      </c>
      <c r="BN18" s="632">
        <v>4.9154782355375452E-2</v>
      </c>
      <c r="BO18" s="632">
        <v>0</v>
      </c>
      <c r="BP18" s="631">
        <v>0</v>
      </c>
      <c r="BQ18" s="714">
        <v>1087319.1280648629</v>
      </c>
      <c r="BR18" s="714">
        <v>3765.4902066365235</v>
      </c>
      <c r="BS18" s="714" t="s">
        <v>1187</v>
      </c>
      <c r="BT18" s="714">
        <v>3869.4630891988004</v>
      </c>
      <c r="BU18" s="632">
        <v>4.856437673117231E-2</v>
      </c>
      <c r="BV18" s="631">
        <v>-7471.79</v>
      </c>
      <c r="BW18" s="631">
        <v>1079847.3380648629</v>
      </c>
      <c r="BX18" s="631">
        <v>0</v>
      </c>
      <c r="BY18" s="631">
        <v>1079847.3380648629</v>
      </c>
      <c r="BZ18" s="132">
        <f t="shared" si="0"/>
        <v>77461.119999999995</v>
      </c>
      <c r="CA18" s="132">
        <f t="shared" si="1"/>
        <v>56814.55</v>
      </c>
      <c r="CB18" s="631">
        <f t="shared" si="2"/>
        <v>0</v>
      </c>
      <c r="CC18" s="631">
        <f>IF(ISERROR(VLOOKUP(A18,'[12]18-19 Cfwds'!B:E,4,FALSE)),0,(VLOOKUP(A18,'[12]18-19 Cfwds'!B:E,4,FALSE)))</f>
        <v>77461.119999999995</v>
      </c>
      <c r="CD18" s="631">
        <f>IF(ISERROR(VLOOKUP(A18,'[12]18-19 Cfwds'!B:E,3,FALSE)),0,(VLOOKUP(A18,'[12]18-19 Cfwds'!B:E,3,FALSE)))</f>
        <v>56814.55</v>
      </c>
    </row>
    <row r="19" spans="1:82" ht="15" hidden="1" x14ac:dyDescent="0.25">
      <c r="A19" s="628">
        <f>VLOOKUP(D19,'[11]DfE No.'!C:E,3,FALSE)</f>
        <v>486</v>
      </c>
      <c r="B19" s="628">
        <f>VLOOKUP(D19,'[11]Adjusted Factors 20-21'!C:F,4,FALSE)</f>
        <v>0</v>
      </c>
      <c r="C19" s="712">
        <v>124565</v>
      </c>
      <c r="D19" s="712">
        <v>9352055</v>
      </c>
      <c r="E19" s="713" t="s">
        <v>393</v>
      </c>
      <c r="F19" s="630">
        <v>196</v>
      </c>
      <c r="G19" s="630">
        <v>196</v>
      </c>
      <c r="H19" s="630">
        <v>0</v>
      </c>
      <c r="I19" s="631">
        <v>562200.73560000001</v>
      </c>
      <c r="J19" s="631">
        <v>0</v>
      </c>
      <c r="K19" s="631">
        <v>0</v>
      </c>
      <c r="L19" s="631">
        <v>8550.0000000000018</v>
      </c>
      <c r="M19" s="631">
        <v>0</v>
      </c>
      <c r="N19" s="631">
        <v>16240</v>
      </c>
      <c r="O19" s="631">
        <v>0</v>
      </c>
      <c r="P19" s="631">
        <v>4200.0000000000164</v>
      </c>
      <c r="Q19" s="631">
        <v>0</v>
      </c>
      <c r="R19" s="631">
        <v>0</v>
      </c>
      <c r="S19" s="631">
        <v>0</v>
      </c>
      <c r="T19" s="631">
        <v>0</v>
      </c>
      <c r="U19" s="631">
        <v>0</v>
      </c>
      <c r="V19" s="631">
        <v>0</v>
      </c>
      <c r="W19" s="631">
        <v>0</v>
      </c>
      <c r="X19" s="631">
        <v>0</v>
      </c>
      <c r="Y19" s="631">
        <v>0</v>
      </c>
      <c r="Z19" s="631">
        <v>0</v>
      </c>
      <c r="AA19" s="631">
        <v>0</v>
      </c>
      <c r="AB19" s="631">
        <v>6865.8333333333358</v>
      </c>
      <c r="AC19" s="631">
        <v>0</v>
      </c>
      <c r="AD19" s="631">
        <v>0</v>
      </c>
      <c r="AE19" s="631">
        <v>54511.71974522301</v>
      </c>
      <c r="AF19" s="631">
        <v>0</v>
      </c>
      <c r="AG19" s="631">
        <v>0</v>
      </c>
      <c r="AH19" s="631">
        <v>0</v>
      </c>
      <c r="AI19" s="631">
        <v>114400</v>
      </c>
      <c r="AJ19" s="631">
        <v>0</v>
      </c>
      <c r="AK19" s="631">
        <v>0</v>
      </c>
      <c r="AL19" s="631">
        <v>0</v>
      </c>
      <c r="AM19" s="631">
        <v>17412.810000000001</v>
      </c>
      <c r="AN19" s="631">
        <v>0</v>
      </c>
      <c r="AO19" s="631">
        <v>0</v>
      </c>
      <c r="AP19" s="631">
        <v>0</v>
      </c>
      <c r="AQ19" s="631">
        <v>0</v>
      </c>
      <c r="AR19" s="631">
        <v>0</v>
      </c>
      <c r="AS19" s="631">
        <v>0</v>
      </c>
      <c r="AT19" s="631">
        <v>0</v>
      </c>
      <c r="AU19" s="631">
        <v>0</v>
      </c>
      <c r="AV19" s="631">
        <v>562200.73560000001</v>
      </c>
      <c r="AW19" s="631">
        <v>90367.553078556361</v>
      </c>
      <c r="AX19" s="631">
        <v>131812.81</v>
      </c>
      <c r="AY19" s="631">
        <v>78959.51974522302</v>
      </c>
      <c r="AZ19" s="714">
        <v>784381.09867855627</v>
      </c>
      <c r="BA19" s="714">
        <v>766968.28867855622</v>
      </c>
      <c r="BB19" s="714">
        <v>3750</v>
      </c>
      <c r="BC19" s="714">
        <v>735000</v>
      </c>
      <c r="BD19" s="714">
        <v>0</v>
      </c>
      <c r="BE19" s="714">
        <v>0</v>
      </c>
      <c r="BF19" s="714">
        <v>784381.09867855627</v>
      </c>
      <c r="BG19" s="631">
        <v>784381.0986785565</v>
      </c>
      <c r="BH19" s="631">
        <v>0</v>
      </c>
      <c r="BI19" s="714">
        <v>752412.81</v>
      </c>
      <c r="BJ19" s="714">
        <v>620600</v>
      </c>
      <c r="BK19" s="631">
        <v>652568.28867855622</v>
      </c>
      <c r="BL19" s="631">
        <v>3329.4300442783479</v>
      </c>
      <c r="BM19" s="631">
        <v>3200.8560605000002</v>
      </c>
      <c r="BN19" s="632">
        <v>4.0168624064358359E-2</v>
      </c>
      <c r="BO19" s="632">
        <v>0</v>
      </c>
      <c r="BP19" s="631">
        <v>0</v>
      </c>
      <c r="BQ19" s="714">
        <v>784381.09867855627</v>
      </c>
      <c r="BR19" s="714">
        <v>3913.103513666103</v>
      </c>
      <c r="BS19" s="714" t="s">
        <v>1187</v>
      </c>
      <c r="BT19" s="714">
        <v>4001.9443810130424</v>
      </c>
      <c r="BU19" s="632">
        <v>4.1054176259145203E-2</v>
      </c>
      <c r="BV19" s="631">
        <v>-5211.6400000000003</v>
      </c>
      <c r="BW19" s="631">
        <v>779169.45867855626</v>
      </c>
      <c r="BX19" s="631">
        <v>0</v>
      </c>
      <c r="BY19" s="631">
        <v>779169.45867855626</v>
      </c>
      <c r="BZ19" s="132">
        <f t="shared" si="0"/>
        <v>255220.34999999998</v>
      </c>
      <c r="CA19" s="132">
        <f t="shared" si="1"/>
        <v>40127.800000000003</v>
      </c>
      <c r="CB19" s="631">
        <f t="shared" si="2"/>
        <v>0</v>
      </c>
      <c r="CC19" s="631">
        <f>IF(ISERROR(VLOOKUP(A19,'[12]18-19 Cfwds'!B:E,4,FALSE)),0,(VLOOKUP(A19,'[12]18-19 Cfwds'!B:E,4,FALSE)))</f>
        <v>255220.34999999998</v>
      </c>
      <c r="CD19" s="631">
        <f>IF(ISERROR(VLOOKUP(A19,'[12]18-19 Cfwds'!B:E,3,FALSE)),0,(VLOOKUP(A19,'[12]18-19 Cfwds'!B:E,3,FALSE)))</f>
        <v>40127.800000000003</v>
      </c>
    </row>
    <row r="20" spans="1:82" ht="15" hidden="1" x14ac:dyDescent="0.25">
      <c r="A20" s="628">
        <f>VLOOKUP(D20,'[11]DfE No.'!C:E,3,FALSE)</f>
        <v>211</v>
      </c>
      <c r="B20" s="628">
        <f>VLOOKUP(D20,'[11]Adjusted Factors 20-21'!C:F,4,FALSE)</f>
        <v>0</v>
      </c>
      <c r="C20" s="712">
        <v>124572</v>
      </c>
      <c r="D20" s="712">
        <v>9352066</v>
      </c>
      <c r="E20" s="713" t="s">
        <v>235</v>
      </c>
      <c r="F20" s="630">
        <v>97</v>
      </c>
      <c r="G20" s="630">
        <v>97</v>
      </c>
      <c r="H20" s="630">
        <v>0</v>
      </c>
      <c r="I20" s="631">
        <v>278231.99669999996</v>
      </c>
      <c r="J20" s="631">
        <v>0</v>
      </c>
      <c r="K20" s="631">
        <v>0</v>
      </c>
      <c r="L20" s="631">
        <v>4949.9999999999964</v>
      </c>
      <c r="M20" s="631">
        <v>0</v>
      </c>
      <c r="N20" s="631">
        <v>6159.9999999999955</v>
      </c>
      <c r="O20" s="631">
        <v>0</v>
      </c>
      <c r="P20" s="631">
        <v>210.00000000000074</v>
      </c>
      <c r="Q20" s="631">
        <v>1749.9999999999989</v>
      </c>
      <c r="R20" s="631">
        <v>749.99999999999898</v>
      </c>
      <c r="S20" s="631">
        <v>1620.0000000000018</v>
      </c>
      <c r="T20" s="631">
        <v>0</v>
      </c>
      <c r="U20" s="631">
        <v>0</v>
      </c>
      <c r="V20" s="631">
        <v>0</v>
      </c>
      <c r="W20" s="631">
        <v>0</v>
      </c>
      <c r="X20" s="631">
        <v>0</v>
      </c>
      <c r="Y20" s="631">
        <v>0</v>
      </c>
      <c r="Z20" s="631">
        <v>0</v>
      </c>
      <c r="AA20" s="631">
        <v>0</v>
      </c>
      <c r="AB20" s="631">
        <v>0</v>
      </c>
      <c r="AC20" s="631">
        <v>0</v>
      </c>
      <c r="AD20" s="631">
        <v>0</v>
      </c>
      <c r="AE20" s="631">
        <v>20922.531645569594</v>
      </c>
      <c r="AF20" s="631">
        <v>0</v>
      </c>
      <c r="AG20" s="631">
        <v>1032.4999999999961</v>
      </c>
      <c r="AH20" s="631">
        <v>0</v>
      </c>
      <c r="AI20" s="631">
        <v>114400</v>
      </c>
      <c r="AJ20" s="631">
        <v>0</v>
      </c>
      <c r="AK20" s="631">
        <v>0</v>
      </c>
      <c r="AL20" s="631">
        <v>0</v>
      </c>
      <c r="AM20" s="631">
        <v>10486.29</v>
      </c>
      <c r="AN20" s="631">
        <v>0</v>
      </c>
      <c r="AO20" s="631">
        <v>0</v>
      </c>
      <c r="AP20" s="631">
        <v>0</v>
      </c>
      <c r="AQ20" s="631">
        <v>0</v>
      </c>
      <c r="AR20" s="631">
        <v>0</v>
      </c>
      <c r="AS20" s="631">
        <v>0</v>
      </c>
      <c r="AT20" s="631">
        <v>0</v>
      </c>
      <c r="AU20" s="631">
        <v>0</v>
      </c>
      <c r="AV20" s="631">
        <v>278231.99669999996</v>
      </c>
      <c r="AW20" s="631">
        <v>37395.031645569579</v>
      </c>
      <c r="AX20" s="631">
        <v>124886.29000000001</v>
      </c>
      <c r="AY20" s="631">
        <v>38595.331645569589</v>
      </c>
      <c r="AZ20" s="714">
        <v>440513.31834556954</v>
      </c>
      <c r="BA20" s="714">
        <v>430027.02834556956</v>
      </c>
      <c r="BB20" s="714">
        <v>3750</v>
      </c>
      <c r="BC20" s="714">
        <v>363750</v>
      </c>
      <c r="BD20" s="714">
        <v>0</v>
      </c>
      <c r="BE20" s="714">
        <v>0</v>
      </c>
      <c r="BF20" s="714">
        <v>440513.31834556954</v>
      </c>
      <c r="BG20" s="631">
        <v>440513.31834556954</v>
      </c>
      <c r="BH20" s="631">
        <v>0</v>
      </c>
      <c r="BI20" s="714">
        <v>374236.29</v>
      </c>
      <c r="BJ20" s="714">
        <v>249349.99999999997</v>
      </c>
      <c r="BK20" s="631">
        <v>315627.02834556956</v>
      </c>
      <c r="BL20" s="631">
        <v>3253.886890160511</v>
      </c>
      <c r="BM20" s="631">
        <v>3054.0909989795919</v>
      </c>
      <c r="BN20" s="632">
        <v>6.5419102196913367E-2</v>
      </c>
      <c r="BO20" s="632">
        <v>0</v>
      </c>
      <c r="BP20" s="631">
        <v>0</v>
      </c>
      <c r="BQ20" s="714">
        <v>440513.31834556954</v>
      </c>
      <c r="BR20" s="714">
        <v>4433.2683334594803</v>
      </c>
      <c r="BS20" s="714" t="s">
        <v>1187</v>
      </c>
      <c r="BT20" s="714">
        <v>4541.3744159337066</v>
      </c>
      <c r="BU20" s="632">
        <v>5.0069882555795919E-2</v>
      </c>
      <c r="BV20" s="631">
        <v>-2579.23</v>
      </c>
      <c r="BW20" s="631">
        <v>437934.08834556956</v>
      </c>
      <c r="BX20" s="631">
        <v>0</v>
      </c>
      <c r="BY20" s="631">
        <v>437934.08834556956</v>
      </c>
      <c r="BZ20" s="132">
        <f t="shared" si="0"/>
        <v>65168.209999999963</v>
      </c>
      <c r="CA20" s="132">
        <f t="shared" si="1"/>
        <v>6762</v>
      </c>
      <c r="CB20" s="631">
        <f t="shared" si="2"/>
        <v>0</v>
      </c>
      <c r="CC20" s="631">
        <f>IF(ISERROR(VLOOKUP(A20,'[12]18-19 Cfwds'!B:E,4,FALSE)),0,(VLOOKUP(A20,'[12]18-19 Cfwds'!B:E,4,FALSE)))</f>
        <v>65168.209999999963</v>
      </c>
      <c r="CD20" s="631">
        <f>IF(ISERROR(VLOOKUP(A20,'[12]18-19 Cfwds'!B:E,3,FALSE)),0,(VLOOKUP(A20,'[12]18-19 Cfwds'!B:E,3,FALSE)))</f>
        <v>6762</v>
      </c>
    </row>
    <row r="21" spans="1:82" ht="15" hidden="1" x14ac:dyDescent="0.25">
      <c r="A21" s="628">
        <f>VLOOKUP(D21,'[11]DfE No.'!C:E,3,FALSE)</f>
        <v>19</v>
      </c>
      <c r="B21" s="628">
        <f>VLOOKUP(D21,'[11]Adjusted Factors 20-21'!C:F,4,FALSE)</f>
        <v>0</v>
      </c>
      <c r="C21" s="712">
        <v>124574</v>
      </c>
      <c r="D21" s="712">
        <v>9352068</v>
      </c>
      <c r="E21" s="713" t="s">
        <v>120</v>
      </c>
      <c r="F21" s="630">
        <v>418</v>
      </c>
      <c r="G21" s="630">
        <v>418</v>
      </c>
      <c r="H21" s="630">
        <v>0</v>
      </c>
      <c r="I21" s="631">
        <v>1198979.1198</v>
      </c>
      <c r="J21" s="631">
        <v>0</v>
      </c>
      <c r="K21" s="631">
        <v>0</v>
      </c>
      <c r="L21" s="631">
        <v>23850.000000000044</v>
      </c>
      <c r="M21" s="631">
        <v>0</v>
      </c>
      <c r="N21" s="631">
        <v>40907.184466019426</v>
      </c>
      <c r="O21" s="631">
        <v>0</v>
      </c>
      <c r="P21" s="631">
        <v>20790.000000000007</v>
      </c>
      <c r="Q21" s="631">
        <v>2250</v>
      </c>
      <c r="R21" s="631">
        <v>16124.999999999971</v>
      </c>
      <c r="S21" s="631">
        <v>809.99999999999977</v>
      </c>
      <c r="T21" s="631">
        <v>869.99999999999977</v>
      </c>
      <c r="U21" s="631">
        <v>600.00000000000125</v>
      </c>
      <c r="V21" s="631">
        <v>0</v>
      </c>
      <c r="W21" s="631">
        <v>0</v>
      </c>
      <c r="X21" s="631">
        <v>0</v>
      </c>
      <c r="Y21" s="631">
        <v>0</v>
      </c>
      <c r="Z21" s="631">
        <v>0</v>
      </c>
      <c r="AA21" s="631">
        <v>0</v>
      </c>
      <c r="AB21" s="631">
        <v>2498.6592178770948</v>
      </c>
      <c r="AC21" s="631">
        <v>0</v>
      </c>
      <c r="AD21" s="631">
        <v>0</v>
      </c>
      <c r="AE21" s="631">
        <v>115968.65546218476</v>
      </c>
      <c r="AF21" s="631">
        <v>0</v>
      </c>
      <c r="AG21" s="631">
        <v>0</v>
      </c>
      <c r="AH21" s="631">
        <v>0</v>
      </c>
      <c r="AI21" s="631">
        <v>114400</v>
      </c>
      <c r="AJ21" s="631">
        <v>0</v>
      </c>
      <c r="AK21" s="631">
        <v>0</v>
      </c>
      <c r="AL21" s="631">
        <v>0</v>
      </c>
      <c r="AM21" s="631">
        <v>42286.86</v>
      </c>
      <c r="AN21" s="631">
        <v>0</v>
      </c>
      <c r="AO21" s="631">
        <v>0</v>
      </c>
      <c r="AP21" s="631">
        <v>0</v>
      </c>
      <c r="AQ21" s="631">
        <v>0</v>
      </c>
      <c r="AR21" s="631">
        <v>0</v>
      </c>
      <c r="AS21" s="631">
        <v>0</v>
      </c>
      <c r="AT21" s="631">
        <v>0</v>
      </c>
      <c r="AU21" s="631">
        <v>0</v>
      </c>
      <c r="AV21" s="631">
        <v>1198979.1198</v>
      </c>
      <c r="AW21" s="631">
        <v>224669.4991460813</v>
      </c>
      <c r="AX21" s="631">
        <v>156686.85999999999</v>
      </c>
      <c r="AY21" s="631">
        <v>179022.54769519449</v>
      </c>
      <c r="AZ21" s="714">
        <v>1580335.4789460814</v>
      </c>
      <c r="BA21" s="714">
        <v>1538048.6189460813</v>
      </c>
      <c r="BB21" s="714">
        <v>3750</v>
      </c>
      <c r="BC21" s="714">
        <v>1567500</v>
      </c>
      <c r="BD21" s="714">
        <v>29451.38105391874</v>
      </c>
      <c r="BE21" s="714">
        <v>0</v>
      </c>
      <c r="BF21" s="714">
        <v>1609786.86</v>
      </c>
      <c r="BG21" s="631">
        <v>1609786.8599999999</v>
      </c>
      <c r="BH21" s="631">
        <v>0</v>
      </c>
      <c r="BI21" s="714">
        <v>1609786.86</v>
      </c>
      <c r="BJ21" s="714">
        <v>1453100</v>
      </c>
      <c r="BK21" s="631">
        <v>1453100</v>
      </c>
      <c r="BL21" s="631">
        <v>3476.3157894736842</v>
      </c>
      <c r="BM21" s="631">
        <v>3309.8417841726618</v>
      </c>
      <c r="BN21" s="632">
        <v>5.0296665567848182E-2</v>
      </c>
      <c r="BO21" s="632">
        <v>0</v>
      </c>
      <c r="BP21" s="631">
        <v>0</v>
      </c>
      <c r="BQ21" s="714">
        <v>1609786.86</v>
      </c>
      <c r="BR21" s="714">
        <v>3750</v>
      </c>
      <c r="BS21" s="714" t="s">
        <v>1187</v>
      </c>
      <c r="BT21" s="714">
        <v>3851.1647368421054</v>
      </c>
      <c r="BU21" s="632">
        <v>4.5414450458932221E-2</v>
      </c>
      <c r="BV21" s="631">
        <v>-11114.62</v>
      </c>
      <c r="BW21" s="631">
        <v>1598672.24</v>
      </c>
      <c r="BX21" s="631">
        <v>0</v>
      </c>
      <c r="BY21" s="631">
        <v>1598672.24</v>
      </c>
      <c r="BZ21" s="132">
        <f t="shared" si="0"/>
        <v>87118.530000000028</v>
      </c>
      <c r="CA21" s="132">
        <f t="shared" si="1"/>
        <v>36725.82</v>
      </c>
      <c r="CB21" s="631">
        <f t="shared" si="2"/>
        <v>29451.38105391874</v>
      </c>
      <c r="CC21" s="631">
        <f>IF(ISERROR(VLOOKUP(A21,'[12]18-19 Cfwds'!B:E,4,FALSE)),0,(VLOOKUP(A21,'[12]18-19 Cfwds'!B:E,4,FALSE)))</f>
        <v>87118.530000000028</v>
      </c>
      <c r="CD21" s="631">
        <f>IF(ISERROR(VLOOKUP(A21,'[12]18-19 Cfwds'!B:E,3,FALSE)),0,(VLOOKUP(A21,'[12]18-19 Cfwds'!B:E,3,FALSE)))</f>
        <v>36725.82</v>
      </c>
    </row>
    <row r="22" spans="1:82" ht="15" hidden="1" x14ac:dyDescent="0.25">
      <c r="A22" s="628">
        <f>VLOOKUP(D22,'[11]DfE No.'!C:E,3,FALSE)</f>
        <v>431</v>
      </c>
      <c r="B22" s="628">
        <f>VLOOKUP(D22,'[11]Adjusted Factors 20-21'!C:F,4,FALSE)</f>
        <v>0</v>
      </c>
      <c r="C22" s="712">
        <v>124576</v>
      </c>
      <c r="D22" s="712">
        <v>9352070</v>
      </c>
      <c r="E22" s="713" t="s">
        <v>352</v>
      </c>
      <c r="F22" s="630">
        <v>370</v>
      </c>
      <c r="G22" s="630">
        <v>370</v>
      </c>
      <c r="H22" s="630">
        <v>0</v>
      </c>
      <c r="I22" s="631">
        <v>1061297.307</v>
      </c>
      <c r="J22" s="631">
        <v>0</v>
      </c>
      <c r="K22" s="631">
        <v>0</v>
      </c>
      <c r="L22" s="631">
        <v>37800</v>
      </c>
      <c r="M22" s="631">
        <v>0</v>
      </c>
      <c r="N22" s="631">
        <v>52613.61256544503</v>
      </c>
      <c r="O22" s="631">
        <v>0</v>
      </c>
      <c r="P22" s="631">
        <v>2105.6910569105671</v>
      </c>
      <c r="Q22" s="631">
        <v>1253.3875338753376</v>
      </c>
      <c r="R22" s="631">
        <v>40233.739837398331</v>
      </c>
      <c r="S22" s="631">
        <v>0</v>
      </c>
      <c r="T22" s="631">
        <v>0</v>
      </c>
      <c r="U22" s="631">
        <v>0</v>
      </c>
      <c r="V22" s="631">
        <v>0</v>
      </c>
      <c r="W22" s="631">
        <v>0</v>
      </c>
      <c r="X22" s="631">
        <v>0</v>
      </c>
      <c r="Y22" s="631">
        <v>0</v>
      </c>
      <c r="Z22" s="631">
        <v>0</v>
      </c>
      <c r="AA22" s="631">
        <v>0</v>
      </c>
      <c r="AB22" s="631">
        <v>2489.9371069182475</v>
      </c>
      <c r="AC22" s="631">
        <v>0</v>
      </c>
      <c r="AD22" s="631">
        <v>0</v>
      </c>
      <c r="AE22" s="631">
        <v>137169.30379746846</v>
      </c>
      <c r="AF22" s="631">
        <v>0</v>
      </c>
      <c r="AG22" s="631">
        <v>0</v>
      </c>
      <c r="AH22" s="631">
        <v>0</v>
      </c>
      <c r="AI22" s="631">
        <v>114400</v>
      </c>
      <c r="AJ22" s="631">
        <v>0</v>
      </c>
      <c r="AK22" s="631">
        <v>0</v>
      </c>
      <c r="AL22" s="631">
        <v>0</v>
      </c>
      <c r="AM22" s="631">
        <v>34342.06</v>
      </c>
      <c r="AN22" s="631">
        <v>0</v>
      </c>
      <c r="AO22" s="631">
        <v>0</v>
      </c>
      <c r="AP22" s="631">
        <v>0</v>
      </c>
      <c r="AQ22" s="631">
        <v>0</v>
      </c>
      <c r="AR22" s="631">
        <v>0</v>
      </c>
      <c r="AS22" s="631">
        <v>0</v>
      </c>
      <c r="AT22" s="631">
        <v>0</v>
      </c>
      <c r="AU22" s="631">
        <v>0</v>
      </c>
      <c r="AV22" s="631">
        <v>1061297.307</v>
      </c>
      <c r="AW22" s="631">
        <v>273665.67189801601</v>
      </c>
      <c r="AX22" s="631">
        <v>148742.06</v>
      </c>
      <c r="AY22" s="631">
        <v>214125.31929428308</v>
      </c>
      <c r="AZ22" s="714">
        <v>1483705.0388980161</v>
      </c>
      <c r="BA22" s="714">
        <v>1449362.978898016</v>
      </c>
      <c r="BB22" s="714">
        <v>3750</v>
      </c>
      <c r="BC22" s="714">
        <v>1387500</v>
      </c>
      <c r="BD22" s="714">
        <v>0</v>
      </c>
      <c r="BE22" s="714">
        <v>0</v>
      </c>
      <c r="BF22" s="714">
        <v>1483705.0388980161</v>
      </c>
      <c r="BG22" s="631">
        <v>1483705.0388980163</v>
      </c>
      <c r="BH22" s="631">
        <v>0</v>
      </c>
      <c r="BI22" s="714">
        <v>1421842.06</v>
      </c>
      <c r="BJ22" s="714">
        <v>1273100</v>
      </c>
      <c r="BK22" s="631">
        <v>1334962.978898016</v>
      </c>
      <c r="BL22" s="631">
        <v>3608.0080510757189</v>
      </c>
      <c r="BM22" s="631">
        <v>3502.9273910025699</v>
      </c>
      <c r="BN22" s="632">
        <v>2.9997955522301993E-2</v>
      </c>
      <c r="BO22" s="632">
        <v>0</v>
      </c>
      <c r="BP22" s="631">
        <v>0</v>
      </c>
      <c r="BQ22" s="714">
        <v>1483705.0388980161</v>
      </c>
      <c r="BR22" s="714">
        <v>3917.197240264908</v>
      </c>
      <c r="BS22" s="714" t="s">
        <v>1187</v>
      </c>
      <c r="BT22" s="714">
        <v>4010.0136186432869</v>
      </c>
      <c r="BU22" s="632">
        <v>3.2498660538599511E-2</v>
      </c>
      <c r="BV22" s="631">
        <v>-9838.2999999999993</v>
      </c>
      <c r="BW22" s="631">
        <v>1473866.738898016</v>
      </c>
      <c r="BX22" s="631">
        <v>0</v>
      </c>
      <c r="BY22" s="631">
        <v>1473866.738898016</v>
      </c>
      <c r="BZ22" s="132">
        <f t="shared" si="0"/>
        <v>311353.31000000006</v>
      </c>
      <c r="CA22" s="132">
        <f t="shared" si="1"/>
        <v>29771.88</v>
      </c>
      <c r="CB22" s="631">
        <f t="shared" si="2"/>
        <v>0</v>
      </c>
      <c r="CC22" s="631">
        <f>IF(ISERROR(VLOOKUP(A22,'[12]18-19 Cfwds'!B:E,4,FALSE)),0,(VLOOKUP(A22,'[12]18-19 Cfwds'!B:E,4,FALSE)))</f>
        <v>311353.31000000006</v>
      </c>
      <c r="CD22" s="631">
        <f>IF(ISERROR(VLOOKUP(A22,'[12]18-19 Cfwds'!B:E,3,FALSE)),0,(VLOOKUP(A22,'[12]18-19 Cfwds'!B:E,3,FALSE)))</f>
        <v>29771.88</v>
      </c>
    </row>
    <row r="23" spans="1:82" ht="15" hidden="1" x14ac:dyDescent="0.25">
      <c r="A23" s="628">
        <f>VLOOKUP(D23,'[11]DfE No.'!C:E,3,FALSE)</f>
        <v>220</v>
      </c>
      <c r="B23" s="628">
        <f>VLOOKUP(D23,'[11]Adjusted Factors 20-21'!C:F,4,FALSE)</f>
        <v>0</v>
      </c>
      <c r="C23" s="712">
        <v>124577</v>
      </c>
      <c r="D23" s="712">
        <v>9352071</v>
      </c>
      <c r="E23" s="713" t="s">
        <v>239</v>
      </c>
      <c r="F23" s="630">
        <v>81</v>
      </c>
      <c r="G23" s="630">
        <v>81</v>
      </c>
      <c r="H23" s="630">
        <v>0</v>
      </c>
      <c r="I23" s="631">
        <v>232338.05909999998</v>
      </c>
      <c r="J23" s="631">
        <v>0</v>
      </c>
      <c r="K23" s="631">
        <v>0</v>
      </c>
      <c r="L23" s="631">
        <v>2250</v>
      </c>
      <c r="M23" s="631">
        <v>0</v>
      </c>
      <c r="N23" s="631">
        <v>5531.7073170731701</v>
      </c>
      <c r="O23" s="631">
        <v>0</v>
      </c>
      <c r="P23" s="631">
        <v>0</v>
      </c>
      <c r="Q23" s="631">
        <v>749.9999999999992</v>
      </c>
      <c r="R23" s="631">
        <v>1875</v>
      </c>
      <c r="S23" s="631">
        <v>405.00000000000063</v>
      </c>
      <c r="T23" s="631">
        <v>0</v>
      </c>
      <c r="U23" s="631">
        <v>0</v>
      </c>
      <c r="V23" s="631">
        <v>0</v>
      </c>
      <c r="W23" s="631">
        <v>0</v>
      </c>
      <c r="X23" s="631">
        <v>0</v>
      </c>
      <c r="Y23" s="631">
        <v>0</v>
      </c>
      <c r="Z23" s="631">
        <v>0</v>
      </c>
      <c r="AA23" s="631">
        <v>0</v>
      </c>
      <c r="AB23" s="631">
        <v>0</v>
      </c>
      <c r="AC23" s="631">
        <v>0</v>
      </c>
      <c r="AD23" s="631">
        <v>0</v>
      </c>
      <c r="AE23" s="631">
        <v>29613.358208955204</v>
      </c>
      <c r="AF23" s="631">
        <v>0</v>
      </c>
      <c r="AG23" s="631">
        <v>122.5000000000004</v>
      </c>
      <c r="AH23" s="631">
        <v>0</v>
      </c>
      <c r="AI23" s="631">
        <v>114400</v>
      </c>
      <c r="AJ23" s="631">
        <v>0</v>
      </c>
      <c r="AK23" s="631">
        <v>0</v>
      </c>
      <c r="AL23" s="631">
        <v>1000</v>
      </c>
      <c r="AM23" s="631">
        <v>7989.55</v>
      </c>
      <c r="AN23" s="631">
        <v>0</v>
      </c>
      <c r="AO23" s="631">
        <v>0</v>
      </c>
      <c r="AP23" s="631">
        <v>0</v>
      </c>
      <c r="AQ23" s="631">
        <v>0</v>
      </c>
      <c r="AR23" s="631">
        <v>0</v>
      </c>
      <c r="AS23" s="631">
        <v>0</v>
      </c>
      <c r="AT23" s="631">
        <v>0</v>
      </c>
      <c r="AU23" s="631">
        <v>0</v>
      </c>
      <c r="AV23" s="631">
        <v>232338.05909999998</v>
      </c>
      <c r="AW23" s="631">
        <v>40547.565526028375</v>
      </c>
      <c r="AX23" s="631">
        <v>123389.55</v>
      </c>
      <c r="AY23" s="631">
        <v>44972.01186749179</v>
      </c>
      <c r="AZ23" s="714">
        <v>396275.17462602834</v>
      </c>
      <c r="BA23" s="714">
        <v>387285.62462602835</v>
      </c>
      <c r="BB23" s="714">
        <v>3750</v>
      </c>
      <c r="BC23" s="714">
        <v>303750</v>
      </c>
      <c r="BD23" s="714">
        <v>0</v>
      </c>
      <c r="BE23" s="714">
        <v>0</v>
      </c>
      <c r="BF23" s="714">
        <v>396275.17462602834</v>
      </c>
      <c r="BG23" s="631">
        <v>396275.17462602834</v>
      </c>
      <c r="BH23" s="631">
        <v>0</v>
      </c>
      <c r="BI23" s="714">
        <v>312739.55</v>
      </c>
      <c r="BJ23" s="714">
        <v>190350</v>
      </c>
      <c r="BK23" s="631">
        <v>273885.62462602835</v>
      </c>
      <c r="BL23" s="631">
        <v>3381.3040077287451</v>
      </c>
      <c r="BM23" s="631">
        <v>3229.1655444444441</v>
      </c>
      <c r="BN23" s="632">
        <v>4.7113863067827132E-2</v>
      </c>
      <c r="BO23" s="632">
        <v>0</v>
      </c>
      <c r="BP23" s="631">
        <v>0</v>
      </c>
      <c r="BQ23" s="714">
        <v>396275.17462602834</v>
      </c>
      <c r="BR23" s="714">
        <v>4781.3040077287451</v>
      </c>
      <c r="BS23" s="714" t="s">
        <v>1187</v>
      </c>
      <c r="BT23" s="714">
        <v>4892.2861064941771</v>
      </c>
      <c r="BU23" s="632">
        <v>3.2473778865005354E-2</v>
      </c>
      <c r="BV23" s="631">
        <v>-2153.79</v>
      </c>
      <c r="BW23" s="631">
        <v>394121.38462602836</v>
      </c>
      <c r="BX23" s="631">
        <v>0</v>
      </c>
      <c r="BY23" s="631">
        <v>394121.38462602836</v>
      </c>
      <c r="BZ23" s="132">
        <f t="shared" si="0"/>
        <v>116440.19999999995</v>
      </c>
      <c r="CA23" s="132">
        <f t="shared" si="1"/>
        <v>10333.64</v>
      </c>
      <c r="CB23" s="631">
        <f t="shared" si="2"/>
        <v>0</v>
      </c>
      <c r="CC23" s="631">
        <f>IF(ISERROR(VLOOKUP(A23,'[12]18-19 Cfwds'!B:E,4,FALSE)),0,(VLOOKUP(A23,'[12]18-19 Cfwds'!B:E,4,FALSE)))</f>
        <v>116440.19999999995</v>
      </c>
      <c r="CD23" s="631">
        <f>IF(ISERROR(VLOOKUP(A23,'[12]18-19 Cfwds'!B:E,3,FALSE)),0,(VLOOKUP(A23,'[12]18-19 Cfwds'!B:E,3,FALSE)))</f>
        <v>10333.64</v>
      </c>
    </row>
    <row r="24" spans="1:82" ht="15" hidden="1" x14ac:dyDescent="0.25">
      <c r="A24" s="628">
        <f>VLOOKUP(D24,'[11]DfE No.'!C:E,3,FALSE)</f>
        <v>29</v>
      </c>
      <c r="B24" s="628">
        <f>VLOOKUP(D24,'[11]Adjusted Factors 20-21'!C:F,4,FALSE)</f>
        <v>0</v>
      </c>
      <c r="C24" s="712">
        <v>124578</v>
      </c>
      <c r="D24" s="712">
        <v>9352072</v>
      </c>
      <c r="E24" s="713" t="s">
        <v>131</v>
      </c>
      <c r="F24" s="630">
        <v>58</v>
      </c>
      <c r="G24" s="630">
        <v>58</v>
      </c>
      <c r="H24" s="630">
        <v>0</v>
      </c>
      <c r="I24" s="631">
        <v>166365.5238</v>
      </c>
      <c r="J24" s="631">
        <v>0</v>
      </c>
      <c r="K24" s="631">
        <v>0</v>
      </c>
      <c r="L24" s="631">
        <v>3150.0000000000055</v>
      </c>
      <c r="M24" s="631">
        <v>0</v>
      </c>
      <c r="N24" s="631">
        <v>5128.4210526315783</v>
      </c>
      <c r="O24" s="631">
        <v>0</v>
      </c>
      <c r="P24" s="631">
        <v>0</v>
      </c>
      <c r="Q24" s="631">
        <v>0</v>
      </c>
      <c r="R24" s="631">
        <v>0</v>
      </c>
      <c r="S24" s="631">
        <v>0</v>
      </c>
      <c r="T24" s="631">
        <v>0</v>
      </c>
      <c r="U24" s="631">
        <v>0</v>
      </c>
      <c r="V24" s="631">
        <v>0</v>
      </c>
      <c r="W24" s="631">
        <v>0</v>
      </c>
      <c r="X24" s="631">
        <v>0</v>
      </c>
      <c r="Y24" s="631">
        <v>0</v>
      </c>
      <c r="Z24" s="631">
        <v>0</v>
      </c>
      <c r="AA24" s="631">
        <v>0</v>
      </c>
      <c r="AB24" s="631">
        <v>0</v>
      </c>
      <c r="AC24" s="631">
        <v>0</v>
      </c>
      <c r="AD24" s="631">
        <v>0</v>
      </c>
      <c r="AE24" s="631">
        <v>18167.647058823557</v>
      </c>
      <c r="AF24" s="631">
        <v>0</v>
      </c>
      <c r="AG24" s="631">
        <v>1329.9999999999982</v>
      </c>
      <c r="AH24" s="631">
        <v>0</v>
      </c>
      <c r="AI24" s="631">
        <v>114400</v>
      </c>
      <c r="AJ24" s="631">
        <v>26000</v>
      </c>
      <c r="AK24" s="631">
        <v>0</v>
      </c>
      <c r="AL24" s="631">
        <v>0</v>
      </c>
      <c r="AM24" s="631">
        <v>8364.06</v>
      </c>
      <c r="AN24" s="631">
        <v>0</v>
      </c>
      <c r="AO24" s="631">
        <v>0</v>
      </c>
      <c r="AP24" s="631">
        <v>0</v>
      </c>
      <c r="AQ24" s="631">
        <v>2970</v>
      </c>
      <c r="AR24" s="631">
        <v>0</v>
      </c>
      <c r="AS24" s="631">
        <v>0</v>
      </c>
      <c r="AT24" s="631">
        <v>0</v>
      </c>
      <c r="AU24" s="631">
        <v>0</v>
      </c>
      <c r="AV24" s="631">
        <v>166365.5238</v>
      </c>
      <c r="AW24" s="631">
        <v>27776.068111455141</v>
      </c>
      <c r="AX24" s="631">
        <v>151734.06</v>
      </c>
      <c r="AY24" s="631">
        <v>32259.657585139346</v>
      </c>
      <c r="AZ24" s="714">
        <v>345875.65191145515</v>
      </c>
      <c r="BA24" s="714">
        <v>334541.59191145515</v>
      </c>
      <c r="BB24" s="714">
        <v>3750</v>
      </c>
      <c r="BC24" s="714">
        <v>217500</v>
      </c>
      <c r="BD24" s="714">
        <v>0</v>
      </c>
      <c r="BE24" s="714">
        <v>0</v>
      </c>
      <c r="BF24" s="714">
        <v>345875.65191145515</v>
      </c>
      <c r="BG24" s="631">
        <v>345875.65191145509</v>
      </c>
      <c r="BH24" s="631">
        <v>0</v>
      </c>
      <c r="BI24" s="714">
        <v>228834.06</v>
      </c>
      <c r="BJ24" s="714">
        <v>80070</v>
      </c>
      <c r="BK24" s="631">
        <v>197111.59191145515</v>
      </c>
      <c r="BL24" s="631">
        <v>3398.4757226112956</v>
      </c>
      <c r="BM24" s="631">
        <v>3205.0798701754397</v>
      </c>
      <c r="BN24" s="632">
        <v>6.0340415923946934E-2</v>
      </c>
      <c r="BO24" s="632">
        <v>0</v>
      </c>
      <c r="BP24" s="631">
        <v>0</v>
      </c>
      <c r="BQ24" s="714">
        <v>345875.65191145515</v>
      </c>
      <c r="BR24" s="714">
        <v>5767.9584812319854</v>
      </c>
      <c r="BS24" s="714" t="s">
        <v>1187</v>
      </c>
      <c r="BT24" s="714">
        <v>5963.3733088181925</v>
      </c>
      <c r="BU24" s="632">
        <v>2.5989982714715421E-2</v>
      </c>
      <c r="BV24" s="631">
        <v>-1542.22</v>
      </c>
      <c r="BW24" s="631">
        <v>344333.43191145518</v>
      </c>
      <c r="BX24" s="631">
        <v>0</v>
      </c>
      <c r="BY24" s="631">
        <v>344333.43191145518</v>
      </c>
      <c r="BZ24" s="132">
        <f t="shared" si="0"/>
        <v>51602.460000000021</v>
      </c>
      <c r="CA24" s="132">
        <f t="shared" si="1"/>
        <v>18236.37</v>
      </c>
      <c r="CB24" s="631">
        <f t="shared" si="2"/>
        <v>0</v>
      </c>
      <c r="CC24" s="631">
        <f>IF(ISERROR(VLOOKUP(A24,'[12]18-19 Cfwds'!B:E,4,FALSE)),0,(VLOOKUP(A24,'[12]18-19 Cfwds'!B:E,4,FALSE)))</f>
        <v>51602.460000000021</v>
      </c>
      <c r="CD24" s="631">
        <f>IF(ISERROR(VLOOKUP(A24,'[12]18-19 Cfwds'!B:E,3,FALSE)),0,(VLOOKUP(A24,'[12]18-19 Cfwds'!B:E,3,FALSE)))</f>
        <v>18236.37</v>
      </c>
    </row>
    <row r="25" spans="1:82" ht="15" hidden="1" x14ac:dyDescent="0.25">
      <c r="A25" s="628">
        <f>VLOOKUP(D25,'[11]DfE No.'!C:E,3,FALSE)</f>
        <v>230</v>
      </c>
      <c r="B25" s="628">
        <f>VLOOKUP(D25,'[11]Adjusted Factors 20-21'!C:F,4,FALSE)</f>
        <v>0</v>
      </c>
      <c r="C25" s="712">
        <v>124582</v>
      </c>
      <c r="D25" s="712">
        <v>9352076</v>
      </c>
      <c r="E25" s="713" t="s">
        <v>245</v>
      </c>
      <c r="F25" s="630">
        <v>255</v>
      </c>
      <c r="G25" s="630">
        <v>255</v>
      </c>
      <c r="H25" s="630">
        <v>0</v>
      </c>
      <c r="I25" s="631">
        <v>731434.63049999997</v>
      </c>
      <c r="J25" s="631">
        <v>0</v>
      </c>
      <c r="K25" s="631">
        <v>0</v>
      </c>
      <c r="L25" s="631">
        <v>9900.0000000000036</v>
      </c>
      <c r="M25" s="631">
        <v>0</v>
      </c>
      <c r="N25" s="631">
        <v>12320.000000000004</v>
      </c>
      <c r="O25" s="631">
        <v>0</v>
      </c>
      <c r="P25" s="631">
        <v>2520.0000000000018</v>
      </c>
      <c r="Q25" s="631">
        <v>10749.999999999989</v>
      </c>
      <c r="R25" s="631">
        <v>9374.9999999999982</v>
      </c>
      <c r="S25" s="631">
        <v>0</v>
      </c>
      <c r="T25" s="631">
        <v>0</v>
      </c>
      <c r="U25" s="631">
        <v>0</v>
      </c>
      <c r="V25" s="631">
        <v>0</v>
      </c>
      <c r="W25" s="631">
        <v>0</v>
      </c>
      <c r="X25" s="631">
        <v>0</v>
      </c>
      <c r="Y25" s="631">
        <v>0</v>
      </c>
      <c r="Z25" s="631">
        <v>0</v>
      </c>
      <c r="AA25" s="631">
        <v>0</v>
      </c>
      <c r="AB25" s="631">
        <v>9197.1910112359619</v>
      </c>
      <c r="AC25" s="631">
        <v>0</v>
      </c>
      <c r="AD25" s="631">
        <v>0</v>
      </c>
      <c r="AE25" s="631">
        <v>116822.76536312845</v>
      </c>
      <c r="AF25" s="631">
        <v>0</v>
      </c>
      <c r="AG25" s="631">
        <v>0</v>
      </c>
      <c r="AH25" s="631">
        <v>0</v>
      </c>
      <c r="AI25" s="631">
        <v>114400</v>
      </c>
      <c r="AJ25" s="631">
        <v>0</v>
      </c>
      <c r="AK25" s="631">
        <v>0</v>
      </c>
      <c r="AL25" s="631">
        <v>0</v>
      </c>
      <c r="AM25" s="631">
        <v>22028.26</v>
      </c>
      <c r="AN25" s="631">
        <v>0</v>
      </c>
      <c r="AO25" s="631">
        <v>0</v>
      </c>
      <c r="AP25" s="631">
        <v>0</v>
      </c>
      <c r="AQ25" s="631">
        <v>0</v>
      </c>
      <c r="AR25" s="631">
        <v>0</v>
      </c>
      <c r="AS25" s="631">
        <v>0</v>
      </c>
      <c r="AT25" s="631">
        <v>0</v>
      </c>
      <c r="AU25" s="631">
        <v>0</v>
      </c>
      <c r="AV25" s="631">
        <v>731434.63049999997</v>
      </c>
      <c r="AW25" s="631">
        <v>170884.95637436441</v>
      </c>
      <c r="AX25" s="631">
        <v>136428.26</v>
      </c>
      <c r="AY25" s="631">
        <v>149208.06536312844</v>
      </c>
      <c r="AZ25" s="714">
        <v>1038747.8468743644</v>
      </c>
      <c r="BA25" s="714">
        <v>1016719.5868743644</v>
      </c>
      <c r="BB25" s="714">
        <v>3750</v>
      </c>
      <c r="BC25" s="714">
        <v>956250</v>
      </c>
      <c r="BD25" s="714">
        <v>0</v>
      </c>
      <c r="BE25" s="714">
        <v>0</v>
      </c>
      <c r="BF25" s="714">
        <v>1038747.8468743644</v>
      </c>
      <c r="BG25" s="631">
        <v>1038747.8468743644</v>
      </c>
      <c r="BH25" s="631">
        <v>0</v>
      </c>
      <c r="BI25" s="714">
        <v>978278.26</v>
      </c>
      <c r="BJ25" s="714">
        <v>841850</v>
      </c>
      <c r="BK25" s="631">
        <v>902319.58687436441</v>
      </c>
      <c r="BL25" s="631">
        <v>3538.5081838210367</v>
      </c>
      <c r="BM25" s="631">
        <v>3358.7111665413536</v>
      </c>
      <c r="BN25" s="632">
        <v>5.3531550753984553E-2</v>
      </c>
      <c r="BO25" s="632">
        <v>0</v>
      </c>
      <c r="BP25" s="631">
        <v>0</v>
      </c>
      <c r="BQ25" s="714">
        <v>1038747.8468743644</v>
      </c>
      <c r="BR25" s="714">
        <v>3987.1356348014292</v>
      </c>
      <c r="BS25" s="714" t="s">
        <v>1187</v>
      </c>
      <c r="BT25" s="714">
        <v>4073.5209681347624</v>
      </c>
      <c r="BU25" s="632">
        <v>5.6252901497040764E-2</v>
      </c>
      <c r="BV25" s="631">
        <v>-6780.45</v>
      </c>
      <c r="BW25" s="631">
        <v>1031967.3968743645</v>
      </c>
      <c r="BX25" s="631">
        <v>0</v>
      </c>
      <c r="BY25" s="631">
        <v>1031967.3968743645</v>
      </c>
      <c r="BZ25" s="132">
        <f t="shared" si="0"/>
        <v>152689.55999999994</v>
      </c>
      <c r="CA25" s="132">
        <f t="shared" si="1"/>
        <v>29542.53</v>
      </c>
      <c r="CB25" s="631">
        <f t="shared" si="2"/>
        <v>0</v>
      </c>
      <c r="CC25" s="631">
        <f>IF(ISERROR(VLOOKUP(A25,'[12]18-19 Cfwds'!B:E,4,FALSE)),0,(VLOOKUP(A25,'[12]18-19 Cfwds'!B:E,4,FALSE)))</f>
        <v>152689.55999999994</v>
      </c>
      <c r="CD25" s="631">
        <f>IF(ISERROR(VLOOKUP(A25,'[12]18-19 Cfwds'!B:E,3,FALSE)),0,(VLOOKUP(A25,'[12]18-19 Cfwds'!B:E,3,FALSE)))</f>
        <v>29542.53</v>
      </c>
    </row>
    <row r="26" spans="1:82" ht="15" hidden="1" x14ac:dyDescent="0.25">
      <c r="A26" s="628">
        <f>VLOOKUP(D26,'[11]DfE No.'!C:E,3,FALSE)</f>
        <v>237</v>
      </c>
      <c r="B26" s="628">
        <f>VLOOKUP(D26,'[11]Adjusted Factors 20-21'!C:F,4,FALSE)</f>
        <v>0</v>
      </c>
      <c r="C26" s="712">
        <v>124584</v>
      </c>
      <c r="D26" s="712">
        <v>9352079</v>
      </c>
      <c r="E26" s="713" t="s">
        <v>250</v>
      </c>
      <c r="F26" s="630">
        <v>170</v>
      </c>
      <c r="G26" s="630">
        <v>170</v>
      </c>
      <c r="H26" s="630">
        <v>0</v>
      </c>
      <c r="I26" s="631">
        <v>487623.087</v>
      </c>
      <c r="J26" s="631">
        <v>0</v>
      </c>
      <c r="K26" s="631">
        <v>0</v>
      </c>
      <c r="L26" s="631">
        <v>8999.9999999999673</v>
      </c>
      <c r="M26" s="631">
        <v>0</v>
      </c>
      <c r="N26" s="631">
        <v>13931.707317073169</v>
      </c>
      <c r="O26" s="631">
        <v>0</v>
      </c>
      <c r="P26" s="631">
        <v>637.50000000000159</v>
      </c>
      <c r="Q26" s="631">
        <v>0</v>
      </c>
      <c r="R26" s="631">
        <v>0</v>
      </c>
      <c r="S26" s="631">
        <v>0</v>
      </c>
      <c r="T26" s="631">
        <v>0</v>
      </c>
      <c r="U26" s="631">
        <v>0</v>
      </c>
      <c r="V26" s="631">
        <v>0</v>
      </c>
      <c r="W26" s="631">
        <v>0</v>
      </c>
      <c r="X26" s="631">
        <v>0</v>
      </c>
      <c r="Y26" s="631">
        <v>0</v>
      </c>
      <c r="Z26" s="631">
        <v>0</v>
      </c>
      <c r="AA26" s="631">
        <v>0</v>
      </c>
      <c r="AB26" s="631">
        <v>0</v>
      </c>
      <c r="AC26" s="631">
        <v>0</v>
      </c>
      <c r="AD26" s="631">
        <v>0</v>
      </c>
      <c r="AE26" s="631">
        <v>42199.624060150323</v>
      </c>
      <c r="AF26" s="631">
        <v>0</v>
      </c>
      <c r="AG26" s="631">
        <v>0</v>
      </c>
      <c r="AH26" s="631">
        <v>0</v>
      </c>
      <c r="AI26" s="631">
        <v>114400</v>
      </c>
      <c r="AJ26" s="631">
        <v>0</v>
      </c>
      <c r="AK26" s="631">
        <v>0</v>
      </c>
      <c r="AL26" s="631">
        <v>0</v>
      </c>
      <c r="AM26" s="631">
        <v>20847.740000000002</v>
      </c>
      <c r="AN26" s="631">
        <v>0</v>
      </c>
      <c r="AO26" s="631">
        <v>0</v>
      </c>
      <c r="AP26" s="631">
        <v>0</v>
      </c>
      <c r="AQ26" s="631">
        <v>0</v>
      </c>
      <c r="AR26" s="631">
        <v>0</v>
      </c>
      <c r="AS26" s="631">
        <v>0</v>
      </c>
      <c r="AT26" s="631">
        <v>0</v>
      </c>
      <c r="AU26" s="631">
        <v>0</v>
      </c>
      <c r="AV26" s="631">
        <v>487623.087</v>
      </c>
      <c r="AW26" s="631">
        <v>65768.831377223454</v>
      </c>
      <c r="AX26" s="631">
        <v>135247.74</v>
      </c>
      <c r="AY26" s="631">
        <v>63937.027718686892</v>
      </c>
      <c r="AZ26" s="714">
        <v>688639.65837722342</v>
      </c>
      <c r="BA26" s="714">
        <v>667791.91837722342</v>
      </c>
      <c r="BB26" s="714">
        <v>3750</v>
      </c>
      <c r="BC26" s="714">
        <v>637500</v>
      </c>
      <c r="BD26" s="714">
        <v>0</v>
      </c>
      <c r="BE26" s="714">
        <v>0</v>
      </c>
      <c r="BF26" s="714">
        <v>688639.65837722342</v>
      </c>
      <c r="BG26" s="631">
        <v>688639.65837722342</v>
      </c>
      <c r="BH26" s="631">
        <v>0</v>
      </c>
      <c r="BI26" s="714">
        <v>658347.74</v>
      </c>
      <c r="BJ26" s="714">
        <v>523100</v>
      </c>
      <c r="BK26" s="631">
        <v>553391.91837722342</v>
      </c>
      <c r="BL26" s="631">
        <v>3255.2465786895496</v>
      </c>
      <c r="BM26" s="631">
        <v>3104.7372245398774</v>
      </c>
      <c r="BN26" s="632">
        <v>4.8477324573572463E-2</v>
      </c>
      <c r="BO26" s="632">
        <v>0</v>
      </c>
      <c r="BP26" s="631">
        <v>0</v>
      </c>
      <c r="BQ26" s="714">
        <v>688639.65837722342</v>
      </c>
      <c r="BR26" s="714">
        <v>3928.1877551601378</v>
      </c>
      <c r="BS26" s="714" t="s">
        <v>1187</v>
      </c>
      <c r="BT26" s="714">
        <v>4050.82151986602</v>
      </c>
      <c r="BU26" s="632">
        <v>3.0159557257031899E-2</v>
      </c>
      <c r="BV26" s="631">
        <v>-4520.3</v>
      </c>
      <c r="BW26" s="631">
        <v>684119.35837722337</v>
      </c>
      <c r="BX26" s="631">
        <v>0</v>
      </c>
      <c r="BY26" s="631">
        <v>684119.35837722337</v>
      </c>
      <c r="BZ26" s="132">
        <f t="shared" si="0"/>
        <v>94017.780000000028</v>
      </c>
      <c r="CA26" s="132">
        <f t="shared" si="1"/>
        <v>4610.25</v>
      </c>
      <c r="CB26" s="631">
        <f t="shared" si="2"/>
        <v>0</v>
      </c>
      <c r="CC26" s="631">
        <f>IF(ISERROR(VLOOKUP(A26,'[12]18-19 Cfwds'!B:E,4,FALSE)),0,(VLOOKUP(A26,'[12]18-19 Cfwds'!B:E,4,FALSE)))</f>
        <v>94017.780000000028</v>
      </c>
      <c r="CD26" s="631">
        <f>IF(ISERROR(VLOOKUP(A26,'[12]18-19 Cfwds'!B:E,3,FALSE)),0,(VLOOKUP(A26,'[12]18-19 Cfwds'!B:E,3,FALSE)))</f>
        <v>4610.25</v>
      </c>
    </row>
    <row r="27" spans="1:82" ht="15" hidden="1" x14ac:dyDescent="0.25">
      <c r="A27" s="628">
        <f>VLOOKUP(D27,'[11]DfE No.'!C:E,3,FALSE)</f>
        <v>245</v>
      </c>
      <c r="B27" s="628">
        <f>VLOOKUP(D27,'[11]Adjusted Factors 20-21'!C:F,4,FALSE)</f>
        <v>0</v>
      </c>
      <c r="C27" s="712">
        <v>124588</v>
      </c>
      <c r="D27" s="712">
        <v>9352084</v>
      </c>
      <c r="E27" s="713" t="s">
        <v>256</v>
      </c>
      <c r="F27" s="630">
        <v>168</v>
      </c>
      <c r="G27" s="630">
        <v>168</v>
      </c>
      <c r="H27" s="630">
        <v>0</v>
      </c>
      <c r="I27" s="631">
        <v>481886.34479999996</v>
      </c>
      <c r="J27" s="631">
        <v>0</v>
      </c>
      <c r="K27" s="631">
        <v>0</v>
      </c>
      <c r="L27" s="631">
        <v>5399.9999999999973</v>
      </c>
      <c r="M27" s="631">
        <v>0</v>
      </c>
      <c r="N27" s="631">
        <v>7613.4104046242774</v>
      </c>
      <c r="O27" s="631">
        <v>0</v>
      </c>
      <c r="P27" s="631">
        <v>0</v>
      </c>
      <c r="Q27" s="631">
        <v>3250.0000000000009</v>
      </c>
      <c r="R27" s="631">
        <v>2999.9999999999991</v>
      </c>
      <c r="S27" s="631">
        <v>1619.9999999999995</v>
      </c>
      <c r="T27" s="631">
        <v>0</v>
      </c>
      <c r="U27" s="631">
        <v>0</v>
      </c>
      <c r="V27" s="631">
        <v>0</v>
      </c>
      <c r="W27" s="631">
        <v>0</v>
      </c>
      <c r="X27" s="631">
        <v>0</v>
      </c>
      <c r="Y27" s="631">
        <v>0</v>
      </c>
      <c r="Z27" s="631">
        <v>0</v>
      </c>
      <c r="AA27" s="631">
        <v>0</v>
      </c>
      <c r="AB27" s="631">
        <v>0</v>
      </c>
      <c r="AC27" s="631">
        <v>0</v>
      </c>
      <c r="AD27" s="631">
        <v>0</v>
      </c>
      <c r="AE27" s="631">
        <v>46338.992805755457</v>
      </c>
      <c r="AF27" s="631">
        <v>0</v>
      </c>
      <c r="AG27" s="631">
        <v>0</v>
      </c>
      <c r="AH27" s="631">
        <v>0</v>
      </c>
      <c r="AI27" s="631">
        <v>114400</v>
      </c>
      <c r="AJ27" s="631">
        <v>0</v>
      </c>
      <c r="AK27" s="631">
        <v>0</v>
      </c>
      <c r="AL27" s="631">
        <v>0</v>
      </c>
      <c r="AM27" s="631">
        <v>14356.23</v>
      </c>
      <c r="AN27" s="631">
        <v>0</v>
      </c>
      <c r="AO27" s="631">
        <v>0</v>
      </c>
      <c r="AP27" s="631">
        <v>0</v>
      </c>
      <c r="AQ27" s="631">
        <v>0</v>
      </c>
      <c r="AR27" s="631">
        <v>0</v>
      </c>
      <c r="AS27" s="631">
        <v>0</v>
      </c>
      <c r="AT27" s="631">
        <v>0</v>
      </c>
      <c r="AU27" s="631">
        <v>0</v>
      </c>
      <c r="AV27" s="631">
        <v>481886.34479999996</v>
      </c>
      <c r="AW27" s="631">
        <v>67222.403210379736</v>
      </c>
      <c r="AX27" s="631">
        <v>128756.23</v>
      </c>
      <c r="AY27" s="631">
        <v>66733.498008067589</v>
      </c>
      <c r="AZ27" s="714">
        <v>677864.97801037971</v>
      </c>
      <c r="BA27" s="714">
        <v>663508.74801037973</v>
      </c>
      <c r="BB27" s="714">
        <v>3750</v>
      </c>
      <c r="BC27" s="714">
        <v>630000</v>
      </c>
      <c r="BD27" s="714">
        <v>0</v>
      </c>
      <c r="BE27" s="714">
        <v>0</v>
      </c>
      <c r="BF27" s="714">
        <v>677864.97801037971</v>
      </c>
      <c r="BG27" s="631">
        <v>677864.97801037971</v>
      </c>
      <c r="BH27" s="631">
        <v>0</v>
      </c>
      <c r="BI27" s="714">
        <v>644356.23</v>
      </c>
      <c r="BJ27" s="714">
        <v>515600</v>
      </c>
      <c r="BK27" s="631">
        <v>549108.74801037973</v>
      </c>
      <c r="BL27" s="631">
        <v>3268.5044524427367</v>
      </c>
      <c r="BM27" s="631">
        <v>3134.4916494318181</v>
      </c>
      <c r="BN27" s="632">
        <v>4.2754238326080961E-2</v>
      </c>
      <c r="BO27" s="632">
        <v>0</v>
      </c>
      <c r="BP27" s="631">
        <v>0</v>
      </c>
      <c r="BQ27" s="714">
        <v>677864.97801037971</v>
      </c>
      <c r="BR27" s="714">
        <v>3949.4568333951174</v>
      </c>
      <c r="BS27" s="714" t="s">
        <v>1187</v>
      </c>
      <c r="BT27" s="714">
        <v>4034.9105833951171</v>
      </c>
      <c r="BU27" s="632">
        <v>4.4094915238663823E-2</v>
      </c>
      <c r="BV27" s="631">
        <v>-4467.12</v>
      </c>
      <c r="BW27" s="631">
        <v>673397.85801037971</v>
      </c>
      <c r="BX27" s="631">
        <v>0</v>
      </c>
      <c r="BY27" s="631">
        <v>673397.85801037971</v>
      </c>
      <c r="BZ27" s="132">
        <f t="shared" si="0"/>
        <v>89574.999999999884</v>
      </c>
      <c r="CA27" s="132">
        <f t="shared" si="1"/>
        <v>18269.809999999998</v>
      </c>
      <c r="CB27" s="631">
        <f t="shared" si="2"/>
        <v>0</v>
      </c>
      <c r="CC27" s="631">
        <f>IF(ISERROR(VLOOKUP(A27,'[12]18-19 Cfwds'!B:E,4,FALSE)),0,(VLOOKUP(A27,'[12]18-19 Cfwds'!B:E,4,FALSE)))</f>
        <v>89574.999999999884</v>
      </c>
      <c r="CD27" s="631">
        <f>IF(ISERROR(VLOOKUP(A27,'[12]18-19 Cfwds'!B:E,3,FALSE)),0,(VLOOKUP(A27,'[12]18-19 Cfwds'!B:E,3,FALSE)))</f>
        <v>18269.809999999998</v>
      </c>
    </row>
    <row r="28" spans="1:82" ht="15" hidden="1" x14ac:dyDescent="0.25">
      <c r="A28" s="628">
        <f>VLOOKUP(D28,'[11]DfE No.'!C:E,3,FALSE)</f>
        <v>246</v>
      </c>
      <c r="B28" s="628">
        <f>VLOOKUP(D28,'[11]Adjusted Factors 20-21'!C:F,4,FALSE)</f>
        <v>0</v>
      </c>
      <c r="C28" s="712">
        <v>124589</v>
      </c>
      <c r="D28" s="712">
        <v>9352085</v>
      </c>
      <c r="E28" s="713" t="s">
        <v>257</v>
      </c>
      <c r="F28" s="630">
        <v>96</v>
      </c>
      <c r="G28" s="630">
        <v>96</v>
      </c>
      <c r="H28" s="630">
        <v>0</v>
      </c>
      <c r="I28" s="631">
        <v>275363.62559999997</v>
      </c>
      <c r="J28" s="631">
        <v>0</v>
      </c>
      <c r="K28" s="631">
        <v>0</v>
      </c>
      <c r="L28" s="631">
        <v>2700</v>
      </c>
      <c r="M28" s="631">
        <v>0</v>
      </c>
      <c r="N28" s="631">
        <v>3360</v>
      </c>
      <c r="O28" s="631">
        <v>0</v>
      </c>
      <c r="P28" s="631">
        <v>0</v>
      </c>
      <c r="Q28" s="631">
        <v>0</v>
      </c>
      <c r="R28" s="631">
        <v>0</v>
      </c>
      <c r="S28" s="631">
        <v>0</v>
      </c>
      <c r="T28" s="631">
        <v>0</v>
      </c>
      <c r="U28" s="631">
        <v>0</v>
      </c>
      <c r="V28" s="631">
        <v>0</v>
      </c>
      <c r="W28" s="631">
        <v>0</v>
      </c>
      <c r="X28" s="631">
        <v>0</v>
      </c>
      <c r="Y28" s="631">
        <v>0</v>
      </c>
      <c r="Z28" s="631">
        <v>0</v>
      </c>
      <c r="AA28" s="631">
        <v>0</v>
      </c>
      <c r="AB28" s="631">
        <v>2536.2962962962952</v>
      </c>
      <c r="AC28" s="631">
        <v>0</v>
      </c>
      <c r="AD28" s="631">
        <v>0</v>
      </c>
      <c r="AE28" s="631">
        <v>26838.000000000004</v>
      </c>
      <c r="AF28" s="631">
        <v>0</v>
      </c>
      <c r="AG28" s="631">
        <v>1085.000000000003</v>
      </c>
      <c r="AH28" s="631">
        <v>0</v>
      </c>
      <c r="AI28" s="631">
        <v>114400</v>
      </c>
      <c r="AJ28" s="631">
        <v>18675.567423230972</v>
      </c>
      <c r="AK28" s="631">
        <v>0</v>
      </c>
      <c r="AL28" s="631">
        <v>0</v>
      </c>
      <c r="AM28" s="631">
        <v>7720.38</v>
      </c>
      <c r="AN28" s="631">
        <v>0</v>
      </c>
      <c r="AO28" s="631">
        <v>0</v>
      </c>
      <c r="AP28" s="631">
        <v>0</v>
      </c>
      <c r="AQ28" s="631">
        <v>0</v>
      </c>
      <c r="AR28" s="631">
        <v>0</v>
      </c>
      <c r="AS28" s="631">
        <v>0</v>
      </c>
      <c r="AT28" s="631">
        <v>0</v>
      </c>
      <c r="AU28" s="631">
        <v>0</v>
      </c>
      <c r="AV28" s="631">
        <v>275363.62559999997</v>
      </c>
      <c r="AW28" s="631">
        <v>36519.296296296299</v>
      </c>
      <c r="AX28" s="631">
        <v>140795.94742323097</v>
      </c>
      <c r="AY28" s="631">
        <v>39820.800000000003</v>
      </c>
      <c r="AZ28" s="714">
        <v>452678.86931952724</v>
      </c>
      <c r="BA28" s="714">
        <v>444958.48931952723</v>
      </c>
      <c r="BB28" s="714">
        <v>3750</v>
      </c>
      <c r="BC28" s="714">
        <v>360000</v>
      </c>
      <c r="BD28" s="714">
        <v>0</v>
      </c>
      <c r="BE28" s="714">
        <v>0</v>
      </c>
      <c r="BF28" s="714">
        <v>452678.86931952724</v>
      </c>
      <c r="BG28" s="631">
        <v>452678.86931952724</v>
      </c>
      <c r="BH28" s="631">
        <v>0</v>
      </c>
      <c r="BI28" s="714">
        <v>367720.38</v>
      </c>
      <c r="BJ28" s="714">
        <v>226924.43257676903</v>
      </c>
      <c r="BK28" s="631">
        <v>311882.92189629626</v>
      </c>
      <c r="BL28" s="631">
        <v>3248.7804364197527</v>
      </c>
      <c r="BM28" s="631">
        <v>3127.5969058860373</v>
      </c>
      <c r="BN28" s="632">
        <v>3.8746531020558264E-2</v>
      </c>
      <c r="BO28" s="632">
        <v>0</v>
      </c>
      <c r="BP28" s="631">
        <v>0</v>
      </c>
      <c r="BQ28" s="714">
        <v>452678.86931952724</v>
      </c>
      <c r="BR28" s="714">
        <v>4634.9842637450756</v>
      </c>
      <c r="BS28" s="714" t="s">
        <v>1187</v>
      </c>
      <c r="BT28" s="714">
        <v>4715.4048887450754</v>
      </c>
      <c r="BU28" s="632">
        <v>-2.7456581080427589E-2</v>
      </c>
      <c r="BV28" s="631">
        <v>-2552.64</v>
      </c>
      <c r="BW28" s="631">
        <v>450126.22931952722</v>
      </c>
      <c r="BX28" s="631">
        <v>0</v>
      </c>
      <c r="BY28" s="631">
        <v>450126.22931952722</v>
      </c>
      <c r="BZ28" s="132">
        <f t="shared" si="0"/>
        <v>114099.09999999998</v>
      </c>
      <c r="CA28" s="132">
        <f t="shared" si="1"/>
        <v>11096.44</v>
      </c>
      <c r="CB28" s="631">
        <f t="shared" si="2"/>
        <v>0</v>
      </c>
      <c r="CC28" s="631">
        <f>IF(ISERROR(VLOOKUP(A28,'[12]18-19 Cfwds'!B:E,4,FALSE)),0,(VLOOKUP(A28,'[12]18-19 Cfwds'!B:E,4,FALSE)))</f>
        <v>114099.09999999998</v>
      </c>
      <c r="CD28" s="631">
        <f>IF(ISERROR(VLOOKUP(A28,'[12]18-19 Cfwds'!B:E,3,FALSE)),0,(VLOOKUP(A28,'[12]18-19 Cfwds'!B:E,3,FALSE)))</f>
        <v>11096.44</v>
      </c>
    </row>
    <row r="29" spans="1:82" ht="15" hidden="1" x14ac:dyDescent="0.25">
      <c r="A29" s="628">
        <f>VLOOKUP(D29,'[11]DfE No.'!C:E,3,FALSE)</f>
        <v>309</v>
      </c>
      <c r="B29" s="628">
        <f>VLOOKUP(D29,'[11]Adjusted Factors 20-21'!C:F,4,FALSE)</f>
        <v>0</v>
      </c>
      <c r="C29" s="712">
        <v>124593</v>
      </c>
      <c r="D29" s="712">
        <v>9352089</v>
      </c>
      <c r="E29" s="713" t="s">
        <v>1190</v>
      </c>
      <c r="F29" s="630">
        <v>603</v>
      </c>
      <c r="G29" s="630">
        <v>603</v>
      </c>
      <c r="H29" s="630">
        <v>0</v>
      </c>
      <c r="I29" s="631">
        <v>1729627.7733</v>
      </c>
      <c r="J29" s="631">
        <v>0</v>
      </c>
      <c r="K29" s="631">
        <v>0</v>
      </c>
      <c r="L29" s="631">
        <v>19350.000000000004</v>
      </c>
      <c r="M29" s="631">
        <v>0</v>
      </c>
      <c r="N29" s="631">
        <v>33149.950083194672</v>
      </c>
      <c r="O29" s="631">
        <v>0</v>
      </c>
      <c r="P29" s="631">
        <v>839.99999999999966</v>
      </c>
      <c r="Q29" s="631">
        <v>1250.0000000000009</v>
      </c>
      <c r="R29" s="631">
        <v>1124.9999999999993</v>
      </c>
      <c r="S29" s="631">
        <v>809.99999999999966</v>
      </c>
      <c r="T29" s="631">
        <v>0</v>
      </c>
      <c r="U29" s="631">
        <v>0</v>
      </c>
      <c r="V29" s="631">
        <v>0</v>
      </c>
      <c r="W29" s="631">
        <v>0</v>
      </c>
      <c r="X29" s="631">
        <v>0</v>
      </c>
      <c r="Y29" s="631">
        <v>0</v>
      </c>
      <c r="Z29" s="631">
        <v>0</v>
      </c>
      <c r="AA29" s="631">
        <v>0</v>
      </c>
      <c r="AB29" s="631">
        <v>19418.94174757283</v>
      </c>
      <c r="AC29" s="631">
        <v>0</v>
      </c>
      <c r="AD29" s="631">
        <v>0</v>
      </c>
      <c r="AE29" s="631">
        <v>172453.16633266557</v>
      </c>
      <c r="AF29" s="631">
        <v>0</v>
      </c>
      <c r="AG29" s="631">
        <v>0</v>
      </c>
      <c r="AH29" s="631">
        <v>0</v>
      </c>
      <c r="AI29" s="631">
        <v>114400</v>
      </c>
      <c r="AJ29" s="631">
        <v>0</v>
      </c>
      <c r="AK29" s="631">
        <v>0</v>
      </c>
      <c r="AL29" s="631">
        <v>0</v>
      </c>
      <c r="AM29" s="631">
        <v>42286.86</v>
      </c>
      <c r="AN29" s="631">
        <v>0</v>
      </c>
      <c r="AO29" s="631">
        <v>0</v>
      </c>
      <c r="AP29" s="631">
        <v>0</v>
      </c>
      <c r="AQ29" s="631">
        <v>0</v>
      </c>
      <c r="AR29" s="631">
        <v>0</v>
      </c>
      <c r="AS29" s="631">
        <v>0</v>
      </c>
      <c r="AT29" s="631">
        <v>0</v>
      </c>
      <c r="AU29" s="631">
        <v>0</v>
      </c>
      <c r="AV29" s="631">
        <v>1729627.7733</v>
      </c>
      <c r="AW29" s="631">
        <v>248397.05816343307</v>
      </c>
      <c r="AX29" s="631">
        <v>156686.85999999999</v>
      </c>
      <c r="AY29" s="631">
        <v>210668.44137426291</v>
      </c>
      <c r="AZ29" s="714">
        <v>2134711.6914634332</v>
      </c>
      <c r="BA29" s="714">
        <v>2092424.8314634331</v>
      </c>
      <c r="BB29" s="714">
        <v>3750</v>
      </c>
      <c r="BC29" s="714">
        <v>2261250</v>
      </c>
      <c r="BD29" s="714">
        <v>168825.1685365669</v>
      </c>
      <c r="BE29" s="714">
        <v>0</v>
      </c>
      <c r="BF29" s="714">
        <v>2303536.8600000003</v>
      </c>
      <c r="BG29" s="631">
        <v>2303536.86</v>
      </c>
      <c r="BH29" s="631">
        <v>0</v>
      </c>
      <c r="BI29" s="714">
        <v>2303536.86</v>
      </c>
      <c r="BJ29" s="714">
        <v>2146850</v>
      </c>
      <c r="BK29" s="631">
        <v>2146850.0000000005</v>
      </c>
      <c r="BL29" s="631">
        <v>3560.2819237147605</v>
      </c>
      <c r="BM29" s="631">
        <v>3309.0150250417364</v>
      </c>
      <c r="BN29" s="632">
        <v>7.5934045863044974E-2</v>
      </c>
      <c r="BO29" s="632">
        <v>0</v>
      </c>
      <c r="BP29" s="631">
        <v>0</v>
      </c>
      <c r="BQ29" s="714">
        <v>2303536.8600000003</v>
      </c>
      <c r="BR29" s="714">
        <v>3750.0000000000009</v>
      </c>
      <c r="BS29" s="714" t="s">
        <v>1187</v>
      </c>
      <c r="BT29" s="714">
        <v>3820.1274626865679</v>
      </c>
      <c r="BU29" s="632">
        <v>7.024524228048401E-2</v>
      </c>
      <c r="BV29" s="631">
        <v>-16033.77</v>
      </c>
      <c r="BW29" s="631">
        <v>2287503.0900000003</v>
      </c>
      <c r="BX29" s="631">
        <v>0</v>
      </c>
      <c r="BY29" s="631">
        <v>2287503.0900000003</v>
      </c>
      <c r="BZ29" s="132">
        <f t="shared" si="0"/>
        <v>146185.74</v>
      </c>
      <c r="CA29" s="132">
        <f t="shared" si="1"/>
        <v>18942.93</v>
      </c>
      <c r="CB29" s="631">
        <f t="shared" si="2"/>
        <v>168825.1685365669</v>
      </c>
      <c r="CC29" s="631">
        <f>IF(ISERROR(VLOOKUP(A29,'[12]18-19 Cfwds'!B:E,4,FALSE)),0,(VLOOKUP(A29,'[12]18-19 Cfwds'!B:E,4,FALSE)))</f>
        <v>146185.74</v>
      </c>
      <c r="CD29" s="631">
        <f>IF(ISERROR(VLOOKUP(A29,'[12]18-19 Cfwds'!B:E,3,FALSE)),0,(VLOOKUP(A29,'[12]18-19 Cfwds'!B:E,3,FALSE)))</f>
        <v>18942.93</v>
      </c>
    </row>
    <row r="30" spans="1:82" ht="15" hidden="1" x14ac:dyDescent="0.25">
      <c r="A30" s="628">
        <f>VLOOKUP(D30,'[11]DfE No.'!C:E,3,FALSE)</f>
        <v>310</v>
      </c>
      <c r="B30" s="628">
        <f>VLOOKUP(D30,'[11]Adjusted Factors 20-21'!C:F,4,FALSE)</f>
        <v>0</v>
      </c>
      <c r="C30" s="712">
        <v>124595</v>
      </c>
      <c r="D30" s="712">
        <v>9352092</v>
      </c>
      <c r="E30" s="713" t="s">
        <v>292</v>
      </c>
      <c r="F30" s="630">
        <v>110</v>
      </c>
      <c r="G30" s="630">
        <v>110</v>
      </c>
      <c r="H30" s="630">
        <v>0</v>
      </c>
      <c r="I30" s="631">
        <v>315520.821</v>
      </c>
      <c r="J30" s="631">
        <v>0</v>
      </c>
      <c r="K30" s="631">
        <v>0</v>
      </c>
      <c r="L30" s="631">
        <v>1800.0000000000016</v>
      </c>
      <c r="M30" s="631">
        <v>0</v>
      </c>
      <c r="N30" s="631">
        <v>4067.9245283018863</v>
      </c>
      <c r="O30" s="631">
        <v>0</v>
      </c>
      <c r="P30" s="631">
        <v>840.0000000000008</v>
      </c>
      <c r="Q30" s="631">
        <v>250</v>
      </c>
      <c r="R30" s="631">
        <v>0</v>
      </c>
      <c r="S30" s="631">
        <v>0</v>
      </c>
      <c r="T30" s="631">
        <v>0</v>
      </c>
      <c r="U30" s="631">
        <v>0</v>
      </c>
      <c r="V30" s="631">
        <v>0</v>
      </c>
      <c r="W30" s="631">
        <v>0</v>
      </c>
      <c r="X30" s="631">
        <v>0</v>
      </c>
      <c r="Y30" s="631">
        <v>0</v>
      </c>
      <c r="Z30" s="631">
        <v>0</v>
      </c>
      <c r="AA30" s="631">
        <v>0</v>
      </c>
      <c r="AB30" s="631">
        <v>1293.4065934065948</v>
      </c>
      <c r="AC30" s="631">
        <v>0</v>
      </c>
      <c r="AD30" s="631">
        <v>0</v>
      </c>
      <c r="AE30" s="631">
        <v>29624.137931034504</v>
      </c>
      <c r="AF30" s="631">
        <v>0</v>
      </c>
      <c r="AG30" s="631">
        <v>1224.9999999999973</v>
      </c>
      <c r="AH30" s="631">
        <v>0</v>
      </c>
      <c r="AI30" s="631">
        <v>114400</v>
      </c>
      <c r="AJ30" s="631">
        <v>0</v>
      </c>
      <c r="AK30" s="631">
        <v>0</v>
      </c>
      <c r="AL30" s="631">
        <v>0</v>
      </c>
      <c r="AM30" s="631">
        <v>7882.26</v>
      </c>
      <c r="AN30" s="631">
        <v>0</v>
      </c>
      <c r="AO30" s="631">
        <v>0</v>
      </c>
      <c r="AP30" s="631">
        <v>0</v>
      </c>
      <c r="AQ30" s="631">
        <v>0</v>
      </c>
      <c r="AR30" s="631">
        <v>0</v>
      </c>
      <c r="AS30" s="631">
        <v>0</v>
      </c>
      <c r="AT30" s="631">
        <v>0</v>
      </c>
      <c r="AU30" s="631">
        <v>0</v>
      </c>
      <c r="AV30" s="631">
        <v>315520.821</v>
      </c>
      <c r="AW30" s="631">
        <v>39100.469052742992</v>
      </c>
      <c r="AX30" s="631">
        <v>122282.26</v>
      </c>
      <c r="AY30" s="631">
        <v>43055.900195185444</v>
      </c>
      <c r="AZ30" s="714">
        <v>476903.550052743</v>
      </c>
      <c r="BA30" s="714">
        <v>469021.29005274299</v>
      </c>
      <c r="BB30" s="714">
        <v>3750</v>
      </c>
      <c r="BC30" s="714">
        <v>412500</v>
      </c>
      <c r="BD30" s="714">
        <v>0</v>
      </c>
      <c r="BE30" s="714">
        <v>0</v>
      </c>
      <c r="BF30" s="714">
        <v>476903.550052743</v>
      </c>
      <c r="BG30" s="631">
        <v>476903.55005274294</v>
      </c>
      <c r="BH30" s="631">
        <v>0</v>
      </c>
      <c r="BI30" s="714">
        <v>420382.26</v>
      </c>
      <c r="BJ30" s="714">
        <v>298100</v>
      </c>
      <c r="BK30" s="631">
        <v>354621.29005274299</v>
      </c>
      <c r="BL30" s="631">
        <v>3223.829909570391</v>
      </c>
      <c r="BM30" s="631">
        <v>3086.9420953271024</v>
      </c>
      <c r="BN30" s="632">
        <v>4.4344147060777168E-2</v>
      </c>
      <c r="BO30" s="632">
        <v>0</v>
      </c>
      <c r="BP30" s="631">
        <v>0</v>
      </c>
      <c r="BQ30" s="714">
        <v>476903.550052743</v>
      </c>
      <c r="BR30" s="714">
        <v>4263.8299095703906</v>
      </c>
      <c r="BS30" s="714" t="s">
        <v>1187</v>
      </c>
      <c r="BT30" s="714">
        <v>4335.4868186613003</v>
      </c>
      <c r="BU30" s="632">
        <v>2.6907537914487856E-2</v>
      </c>
      <c r="BV30" s="631">
        <v>-2924.9</v>
      </c>
      <c r="BW30" s="631">
        <v>473978.65005274297</v>
      </c>
      <c r="BX30" s="631">
        <v>0</v>
      </c>
      <c r="BY30" s="631">
        <v>473978.65005274297</v>
      </c>
      <c r="BZ30" s="132">
        <f t="shared" si="0"/>
        <v>18608.299999999988</v>
      </c>
      <c r="CA30" s="132">
        <f t="shared" si="1"/>
        <v>15155.41</v>
      </c>
      <c r="CB30" s="631">
        <f t="shared" si="2"/>
        <v>0</v>
      </c>
      <c r="CC30" s="631">
        <f>IF(ISERROR(VLOOKUP(A30,'[12]18-19 Cfwds'!B:E,4,FALSE)),0,(VLOOKUP(A30,'[12]18-19 Cfwds'!B:E,4,FALSE)))</f>
        <v>18608.299999999988</v>
      </c>
      <c r="CD30" s="631">
        <f>IF(ISERROR(VLOOKUP(A30,'[12]18-19 Cfwds'!B:E,3,FALSE)),0,(VLOOKUP(A30,'[12]18-19 Cfwds'!B:E,3,FALSE)))</f>
        <v>15155.41</v>
      </c>
    </row>
    <row r="31" spans="1:82" ht="15" hidden="1" x14ac:dyDescent="0.25">
      <c r="A31" s="628">
        <f>VLOOKUP(D31,'[11]DfE No.'!C:E,3,FALSE)</f>
        <v>314</v>
      </c>
      <c r="B31" s="628">
        <f>VLOOKUP(D31,'[11]Adjusted Factors 20-21'!C:F,4,FALSE)</f>
        <v>0</v>
      </c>
      <c r="C31" s="712">
        <v>124597</v>
      </c>
      <c r="D31" s="712">
        <v>9352095</v>
      </c>
      <c r="E31" s="713" t="s">
        <v>295</v>
      </c>
      <c r="F31" s="630">
        <v>172</v>
      </c>
      <c r="G31" s="630">
        <v>172</v>
      </c>
      <c r="H31" s="630">
        <v>0</v>
      </c>
      <c r="I31" s="631">
        <v>493359.82919999998</v>
      </c>
      <c r="J31" s="631">
        <v>0</v>
      </c>
      <c r="K31" s="631">
        <v>0</v>
      </c>
      <c r="L31" s="631">
        <v>11699.999999999967</v>
      </c>
      <c r="M31" s="631">
        <v>0</v>
      </c>
      <c r="N31" s="631">
        <v>21035.402298850575</v>
      </c>
      <c r="O31" s="631">
        <v>0</v>
      </c>
      <c r="P31" s="631">
        <v>630.0000000000008</v>
      </c>
      <c r="Q31" s="631">
        <v>0</v>
      </c>
      <c r="R31" s="631">
        <v>0</v>
      </c>
      <c r="S31" s="631">
        <v>0</v>
      </c>
      <c r="T31" s="631">
        <v>0</v>
      </c>
      <c r="U31" s="631">
        <v>0</v>
      </c>
      <c r="V31" s="631">
        <v>0</v>
      </c>
      <c r="W31" s="631">
        <v>0</v>
      </c>
      <c r="X31" s="631">
        <v>0</v>
      </c>
      <c r="Y31" s="631">
        <v>0</v>
      </c>
      <c r="Z31" s="631">
        <v>0</v>
      </c>
      <c r="AA31" s="631">
        <v>0</v>
      </c>
      <c r="AB31" s="631">
        <v>2453.8666666666695</v>
      </c>
      <c r="AC31" s="631">
        <v>0</v>
      </c>
      <c r="AD31" s="631">
        <v>0</v>
      </c>
      <c r="AE31" s="631">
        <v>68854.893617021269</v>
      </c>
      <c r="AF31" s="631">
        <v>0</v>
      </c>
      <c r="AG31" s="631">
        <v>10219.999999999993</v>
      </c>
      <c r="AH31" s="631">
        <v>0</v>
      </c>
      <c r="AI31" s="631">
        <v>114400</v>
      </c>
      <c r="AJ31" s="631">
        <v>0</v>
      </c>
      <c r="AK31" s="631">
        <v>0</v>
      </c>
      <c r="AL31" s="631">
        <v>0</v>
      </c>
      <c r="AM31" s="631">
        <v>18101.330000000002</v>
      </c>
      <c r="AN31" s="631">
        <v>0</v>
      </c>
      <c r="AO31" s="631">
        <v>0</v>
      </c>
      <c r="AP31" s="631">
        <v>0</v>
      </c>
      <c r="AQ31" s="631">
        <v>0</v>
      </c>
      <c r="AR31" s="631">
        <v>0</v>
      </c>
      <c r="AS31" s="631">
        <v>0</v>
      </c>
      <c r="AT31" s="631">
        <v>0</v>
      </c>
      <c r="AU31" s="631">
        <v>0</v>
      </c>
      <c r="AV31" s="631">
        <v>493359.82919999998</v>
      </c>
      <c r="AW31" s="631">
        <v>114894.16258253847</v>
      </c>
      <c r="AX31" s="631">
        <v>132501.33000000002</v>
      </c>
      <c r="AY31" s="631">
        <v>95490.394766446538</v>
      </c>
      <c r="AZ31" s="714">
        <v>740755.32178253843</v>
      </c>
      <c r="BA31" s="714">
        <v>722653.99178253848</v>
      </c>
      <c r="BB31" s="714">
        <v>3750</v>
      </c>
      <c r="BC31" s="714">
        <v>645000</v>
      </c>
      <c r="BD31" s="714">
        <v>0</v>
      </c>
      <c r="BE31" s="714">
        <v>0</v>
      </c>
      <c r="BF31" s="714">
        <v>740755.32178253843</v>
      </c>
      <c r="BG31" s="631">
        <v>740755.32178253843</v>
      </c>
      <c r="BH31" s="631">
        <v>0</v>
      </c>
      <c r="BI31" s="714">
        <v>663101.32999999996</v>
      </c>
      <c r="BJ31" s="714">
        <v>530600</v>
      </c>
      <c r="BK31" s="631">
        <v>608253.99178253848</v>
      </c>
      <c r="BL31" s="631">
        <v>3536.3604173403401</v>
      </c>
      <c r="BM31" s="631">
        <v>3453.6539101190479</v>
      </c>
      <c r="BN31" s="632">
        <v>2.3947537701726838E-2</v>
      </c>
      <c r="BO31" s="632">
        <v>0</v>
      </c>
      <c r="BP31" s="631">
        <v>0</v>
      </c>
      <c r="BQ31" s="714">
        <v>740755.32178253843</v>
      </c>
      <c r="BR31" s="714">
        <v>4201.4766964101073</v>
      </c>
      <c r="BS31" s="714" t="s">
        <v>1187</v>
      </c>
      <c r="BT31" s="714">
        <v>4306.7169871077813</v>
      </c>
      <c r="BU31" s="632">
        <v>1.9446542719508964E-2</v>
      </c>
      <c r="BV31" s="631">
        <v>-4573.4799999999996</v>
      </c>
      <c r="BW31" s="631">
        <v>736181.84178253845</v>
      </c>
      <c r="BX31" s="631">
        <v>0</v>
      </c>
      <c r="BY31" s="631">
        <v>736181.84178253845</v>
      </c>
      <c r="BZ31" s="132">
        <f t="shared" si="0"/>
        <v>44459.469999999972</v>
      </c>
      <c r="CA31" s="132">
        <f t="shared" si="1"/>
        <v>11200.650000000001</v>
      </c>
      <c r="CB31" s="631">
        <f t="shared" si="2"/>
        <v>0</v>
      </c>
      <c r="CC31" s="631">
        <f>IF(ISERROR(VLOOKUP(A31,'[12]18-19 Cfwds'!B:E,4,FALSE)),0,(VLOOKUP(A31,'[12]18-19 Cfwds'!B:E,4,FALSE)))</f>
        <v>44459.469999999972</v>
      </c>
      <c r="CD31" s="631">
        <f>IF(ISERROR(VLOOKUP(A31,'[12]18-19 Cfwds'!B:E,3,FALSE)),0,(VLOOKUP(A31,'[12]18-19 Cfwds'!B:E,3,FALSE)))</f>
        <v>11200.650000000001</v>
      </c>
    </row>
    <row r="32" spans="1:82" ht="15" hidden="1" x14ac:dyDescent="0.25">
      <c r="A32" s="628">
        <f>VLOOKUP(D32,'[11]DfE No.'!C:E,3,FALSE)</f>
        <v>318</v>
      </c>
      <c r="B32" s="628">
        <f>VLOOKUP(D32,'[11]Adjusted Factors 20-21'!C:F,4,FALSE)</f>
        <v>0</v>
      </c>
      <c r="C32" s="712">
        <v>124602</v>
      </c>
      <c r="D32" s="712">
        <v>9352101</v>
      </c>
      <c r="E32" s="713" t="s">
        <v>298</v>
      </c>
      <c r="F32" s="630">
        <v>56</v>
      </c>
      <c r="G32" s="630">
        <v>56</v>
      </c>
      <c r="H32" s="630">
        <v>0</v>
      </c>
      <c r="I32" s="631">
        <v>160628.78159999999</v>
      </c>
      <c r="J32" s="631">
        <v>0</v>
      </c>
      <c r="K32" s="631">
        <v>0</v>
      </c>
      <c r="L32" s="631">
        <v>1350.0000000000009</v>
      </c>
      <c r="M32" s="631">
        <v>0</v>
      </c>
      <c r="N32" s="631">
        <v>3784.8275862068967</v>
      </c>
      <c r="O32" s="631">
        <v>0</v>
      </c>
      <c r="P32" s="631">
        <v>0</v>
      </c>
      <c r="Q32" s="631">
        <v>0</v>
      </c>
      <c r="R32" s="631">
        <v>0</v>
      </c>
      <c r="S32" s="631">
        <v>0</v>
      </c>
      <c r="T32" s="631">
        <v>0</v>
      </c>
      <c r="U32" s="631">
        <v>0</v>
      </c>
      <c r="V32" s="631">
        <v>0</v>
      </c>
      <c r="W32" s="631">
        <v>0</v>
      </c>
      <c r="X32" s="631">
        <v>0</v>
      </c>
      <c r="Y32" s="631">
        <v>0</v>
      </c>
      <c r="Z32" s="631">
        <v>0</v>
      </c>
      <c r="AA32" s="631">
        <v>0</v>
      </c>
      <c r="AB32" s="631">
        <v>0</v>
      </c>
      <c r="AC32" s="631">
        <v>0</v>
      </c>
      <c r="AD32" s="631">
        <v>0</v>
      </c>
      <c r="AE32" s="631">
        <v>23274.146341463394</v>
      </c>
      <c r="AF32" s="631">
        <v>0</v>
      </c>
      <c r="AG32" s="631">
        <v>0</v>
      </c>
      <c r="AH32" s="631">
        <v>0</v>
      </c>
      <c r="AI32" s="631">
        <v>114400</v>
      </c>
      <c r="AJ32" s="631">
        <v>26000</v>
      </c>
      <c r="AK32" s="631">
        <v>0</v>
      </c>
      <c r="AL32" s="631">
        <v>0</v>
      </c>
      <c r="AM32" s="631">
        <v>6866.02</v>
      </c>
      <c r="AN32" s="631">
        <v>0</v>
      </c>
      <c r="AO32" s="631">
        <v>0</v>
      </c>
      <c r="AP32" s="631">
        <v>0</v>
      </c>
      <c r="AQ32" s="631">
        <v>0</v>
      </c>
      <c r="AR32" s="631">
        <v>0</v>
      </c>
      <c r="AS32" s="631">
        <v>0</v>
      </c>
      <c r="AT32" s="631">
        <v>0</v>
      </c>
      <c r="AU32" s="631">
        <v>0</v>
      </c>
      <c r="AV32" s="631">
        <v>160628.78159999999</v>
      </c>
      <c r="AW32" s="631">
        <v>28408.973927670293</v>
      </c>
      <c r="AX32" s="631">
        <v>147266.01999999999</v>
      </c>
      <c r="AY32" s="631">
        <v>35794.360134566843</v>
      </c>
      <c r="AZ32" s="714">
        <v>336303.77552767028</v>
      </c>
      <c r="BA32" s="714">
        <v>329437.75552767026</v>
      </c>
      <c r="BB32" s="714">
        <v>3750</v>
      </c>
      <c r="BC32" s="714">
        <v>210000</v>
      </c>
      <c r="BD32" s="714">
        <v>0</v>
      </c>
      <c r="BE32" s="714">
        <v>0</v>
      </c>
      <c r="BF32" s="714">
        <v>336303.77552767028</v>
      </c>
      <c r="BG32" s="631">
        <v>336303.77552767028</v>
      </c>
      <c r="BH32" s="631">
        <v>0</v>
      </c>
      <c r="BI32" s="714">
        <v>216866.02</v>
      </c>
      <c r="BJ32" s="714">
        <v>69599.999999999985</v>
      </c>
      <c r="BK32" s="631">
        <v>189037.75552767029</v>
      </c>
      <c r="BL32" s="631">
        <v>3375.674205851255</v>
      </c>
      <c r="BM32" s="631">
        <v>2790.2412000000008</v>
      </c>
      <c r="BN32" s="632">
        <v>0.20981447978449103</v>
      </c>
      <c r="BO32" s="632">
        <v>0</v>
      </c>
      <c r="BP32" s="631">
        <v>0</v>
      </c>
      <c r="BQ32" s="714">
        <v>336303.77552767028</v>
      </c>
      <c r="BR32" s="714">
        <v>5882.8170629941114</v>
      </c>
      <c r="BS32" s="714" t="s">
        <v>1187</v>
      </c>
      <c r="BT32" s="714">
        <v>6005.4245629941124</v>
      </c>
      <c r="BU32" s="632">
        <v>0.11006256422818717</v>
      </c>
      <c r="BV32" s="631">
        <v>-1489.04</v>
      </c>
      <c r="BW32" s="631">
        <v>334814.7355276703</v>
      </c>
      <c r="BX32" s="631">
        <v>0</v>
      </c>
      <c r="BY32" s="631">
        <v>334814.7355276703</v>
      </c>
      <c r="BZ32" s="132">
        <f t="shared" si="0"/>
        <v>98351.849999999977</v>
      </c>
      <c r="CA32" s="132">
        <f t="shared" si="1"/>
        <v>32515.010000000002</v>
      </c>
      <c r="CB32" s="631">
        <f t="shared" si="2"/>
        <v>0</v>
      </c>
      <c r="CC32" s="631">
        <f>IF(ISERROR(VLOOKUP(A32,'[12]18-19 Cfwds'!B:E,4,FALSE)),0,(VLOOKUP(A32,'[12]18-19 Cfwds'!B:E,4,FALSE)))</f>
        <v>98351.849999999977</v>
      </c>
      <c r="CD32" s="631">
        <f>IF(ISERROR(VLOOKUP(A32,'[12]18-19 Cfwds'!B:E,3,FALSE)),0,(VLOOKUP(A32,'[12]18-19 Cfwds'!B:E,3,FALSE)))</f>
        <v>32515.010000000002</v>
      </c>
    </row>
    <row r="33" spans="1:82" ht="15" hidden="1" x14ac:dyDescent="0.25">
      <c r="A33" s="628">
        <f>VLOOKUP(D33,'[11]DfE No.'!C:E,3,FALSE)</f>
        <v>97</v>
      </c>
      <c r="B33" s="628">
        <f>VLOOKUP(D33,'[11]Adjusted Factors 20-21'!C:F,4,FALSE)</f>
        <v>0</v>
      </c>
      <c r="C33" s="712">
        <v>124607</v>
      </c>
      <c r="D33" s="712">
        <v>9352108</v>
      </c>
      <c r="E33" s="713" t="s">
        <v>205</v>
      </c>
      <c r="F33" s="630">
        <v>55</v>
      </c>
      <c r="G33" s="630">
        <v>55</v>
      </c>
      <c r="H33" s="630">
        <v>0</v>
      </c>
      <c r="I33" s="631">
        <v>157760.4105</v>
      </c>
      <c r="J33" s="631">
        <v>0</v>
      </c>
      <c r="K33" s="631">
        <v>0</v>
      </c>
      <c r="L33" s="631">
        <v>2249.9999999999995</v>
      </c>
      <c r="M33" s="631">
        <v>0</v>
      </c>
      <c r="N33" s="631">
        <v>6160</v>
      </c>
      <c r="O33" s="631">
        <v>0</v>
      </c>
      <c r="P33" s="631">
        <v>629.99999999999955</v>
      </c>
      <c r="Q33" s="631">
        <v>0</v>
      </c>
      <c r="R33" s="631">
        <v>0</v>
      </c>
      <c r="S33" s="631">
        <v>0</v>
      </c>
      <c r="T33" s="631">
        <v>0</v>
      </c>
      <c r="U33" s="631">
        <v>0</v>
      </c>
      <c r="V33" s="631">
        <v>0</v>
      </c>
      <c r="W33" s="631">
        <v>0</v>
      </c>
      <c r="X33" s="631">
        <v>0</v>
      </c>
      <c r="Y33" s="631">
        <v>0</v>
      </c>
      <c r="Z33" s="631">
        <v>0</v>
      </c>
      <c r="AA33" s="631">
        <v>0</v>
      </c>
      <c r="AB33" s="631">
        <v>0</v>
      </c>
      <c r="AC33" s="631">
        <v>0</v>
      </c>
      <c r="AD33" s="631">
        <v>0</v>
      </c>
      <c r="AE33" s="631">
        <v>27892.85714285713</v>
      </c>
      <c r="AF33" s="631">
        <v>0</v>
      </c>
      <c r="AG33" s="631">
        <v>4987.5000000000173</v>
      </c>
      <c r="AH33" s="631">
        <v>0</v>
      </c>
      <c r="AI33" s="631">
        <v>114400</v>
      </c>
      <c r="AJ33" s="631">
        <v>26000</v>
      </c>
      <c r="AK33" s="631">
        <v>0</v>
      </c>
      <c r="AL33" s="631">
        <v>0</v>
      </c>
      <c r="AM33" s="631">
        <v>3395.56</v>
      </c>
      <c r="AN33" s="631">
        <v>0</v>
      </c>
      <c r="AO33" s="631">
        <v>0</v>
      </c>
      <c r="AP33" s="631">
        <v>0</v>
      </c>
      <c r="AQ33" s="631">
        <v>5000</v>
      </c>
      <c r="AR33" s="631">
        <v>0</v>
      </c>
      <c r="AS33" s="631">
        <v>0</v>
      </c>
      <c r="AT33" s="631">
        <v>0</v>
      </c>
      <c r="AU33" s="631">
        <v>0</v>
      </c>
      <c r="AV33" s="631">
        <v>157760.4105</v>
      </c>
      <c r="AW33" s="631">
        <v>41920.357142857145</v>
      </c>
      <c r="AX33" s="631">
        <v>148795.56</v>
      </c>
      <c r="AY33" s="631">
        <v>42365.657142857133</v>
      </c>
      <c r="AZ33" s="714">
        <v>348476.32764285716</v>
      </c>
      <c r="BA33" s="714">
        <v>340080.76764285716</v>
      </c>
      <c r="BB33" s="714">
        <v>3750</v>
      </c>
      <c r="BC33" s="714">
        <v>206250</v>
      </c>
      <c r="BD33" s="714">
        <v>0</v>
      </c>
      <c r="BE33" s="714">
        <v>0</v>
      </c>
      <c r="BF33" s="714">
        <v>348476.32764285716</v>
      </c>
      <c r="BG33" s="631">
        <v>348476.32764285716</v>
      </c>
      <c r="BH33" s="631">
        <v>0</v>
      </c>
      <c r="BI33" s="714">
        <v>214645.56</v>
      </c>
      <c r="BJ33" s="714">
        <v>70850</v>
      </c>
      <c r="BK33" s="631">
        <v>204680.76764285716</v>
      </c>
      <c r="BL33" s="631">
        <v>3721.4685025974027</v>
      </c>
      <c r="BM33" s="631">
        <v>3458.0598309523803</v>
      </c>
      <c r="BN33" s="632">
        <v>7.6172386980498635E-2</v>
      </c>
      <c r="BO33" s="632">
        <v>0</v>
      </c>
      <c r="BP33" s="631">
        <v>0</v>
      </c>
      <c r="BQ33" s="714">
        <v>348476.32764285716</v>
      </c>
      <c r="BR33" s="714">
        <v>6183.2866844155851</v>
      </c>
      <c r="BS33" s="714" t="s">
        <v>1187</v>
      </c>
      <c r="BT33" s="714">
        <v>6335.9332298701302</v>
      </c>
      <c r="BU33" s="632">
        <v>-7.9125111097214207E-2</v>
      </c>
      <c r="BV33" s="631">
        <v>-1462.45</v>
      </c>
      <c r="BW33" s="631">
        <v>347013.87764285714</v>
      </c>
      <c r="BX33" s="631">
        <v>0</v>
      </c>
      <c r="BY33" s="631">
        <v>347013.87764285714</v>
      </c>
      <c r="BZ33" s="132">
        <f t="shared" si="0"/>
        <v>-45943.25</v>
      </c>
      <c r="CA33" s="132">
        <f t="shared" si="1"/>
        <v>12498.1</v>
      </c>
      <c r="CB33" s="631">
        <f t="shared" si="2"/>
        <v>0</v>
      </c>
      <c r="CC33" s="631">
        <f>IF(ISERROR(VLOOKUP(A33,'[12]18-19 Cfwds'!B:E,4,FALSE)),0,(VLOOKUP(A33,'[12]18-19 Cfwds'!B:E,4,FALSE)))</f>
        <v>-45943.25</v>
      </c>
      <c r="CD33" s="631">
        <f>IF(ISERROR(VLOOKUP(A33,'[12]18-19 Cfwds'!B:E,3,FALSE)),0,(VLOOKUP(A33,'[12]18-19 Cfwds'!B:E,3,FALSE)))</f>
        <v>12498.1</v>
      </c>
    </row>
    <row r="34" spans="1:82" ht="15" hidden="1" x14ac:dyDescent="0.25">
      <c r="A34" s="628">
        <f>VLOOKUP(D34,'[11]DfE No.'!C:E,3,FALSE)</f>
        <v>324</v>
      </c>
      <c r="B34" s="628">
        <f>VLOOKUP(D34,'[11]Adjusted Factors 20-21'!C:F,4,FALSE)</f>
        <v>0</v>
      </c>
      <c r="C34" s="712">
        <v>124609</v>
      </c>
      <c r="D34" s="712">
        <v>9352110</v>
      </c>
      <c r="E34" s="713" t="s">
        <v>301</v>
      </c>
      <c r="F34" s="630">
        <v>95</v>
      </c>
      <c r="G34" s="630">
        <v>95</v>
      </c>
      <c r="H34" s="630">
        <v>0</v>
      </c>
      <c r="I34" s="631">
        <v>272495.25449999998</v>
      </c>
      <c r="J34" s="631">
        <v>0</v>
      </c>
      <c r="K34" s="631">
        <v>0</v>
      </c>
      <c r="L34" s="631">
        <v>5850.0000000000036</v>
      </c>
      <c r="M34" s="631">
        <v>0</v>
      </c>
      <c r="N34" s="631">
        <v>13162.886597938144</v>
      </c>
      <c r="O34" s="631">
        <v>0</v>
      </c>
      <c r="P34" s="631">
        <v>0</v>
      </c>
      <c r="Q34" s="631">
        <v>0</v>
      </c>
      <c r="R34" s="631">
        <v>0</v>
      </c>
      <c r="S34" s="631">
        <v>405.00000000000063</v>
      </c>
      <c r="T34" s="631">
        <v>0</v>
      </c>
      <c r="U34" s="631">
        <v>0</v>
      </c>
      <c r="V34" s="631">
        <v>0</v>
      </c>
      <c r="W34" s="631">
        <v>0</v>
      </c>
      <c r="X34" s="631">
        <v>0</v>
      </c>
      <c r="Y34" s="631">
        <v>0</v>
      </c>
      <c r="Z34" s="631">
        <v>0</v>
      </c>
      <c r="AA34" s="631">
        <v>0</v>
      </c>
      <c r="AB34" s="631">
        <v>0</v>
      </c>
      <c r="AC34" s="631">
        <v>0</v>
      </c>
      <c r="AD34" s="631">
        <v>0</v>
      </c>
      <c r="AE34" s="631">
        <v>28907.142857142884</v>
      </c>
      <c r="AF34" s="631">
        <v>0</v>
      </c>
      <c r="AG34" s="631">
        <v>0</v>
      </c>
      <c r="AH34" s="631">
        <v>0</v>
      </c>
      <c r="AI34" s="631">
        <v>114400</v>
      </c>
      <c r="AJ34" s="631">
        <v>19022.696929238984</v>
      </c>
      <c r="AK34" s="631">
        <v>0</v>
      </c>
      <c r="AL34" s="631">
        <v>0</v>
      </c>
      <c r="AM34" s="631">
        <v>6371.49</v>
      </c>
      <c r="AN34" s="631">
        <v>0</v>
      </c>
      <c r="AO34" s="631">
        <v>0</v>
      </c>
      <c r="AP34" s="631">
        <v>0</v>
      </c>
      <c r="AQ34" s="631">
        <v>0</v>
      </c>
      <c r="AR34" s="631">
        <v>0</v>
      </c>
      <c r="AS34" s="631">
        <v>0</v>
      </c>
      <c r="AT34" s="631">
        <v>0</v>
      </c>
      <c r="AU34" s="631">
        <v>0</v>
      </c>
      <c r="AV34" s="631">
        <v>272495.25449999998</v>
      </c>
      <c r="AW34" s="631">
        <v>48325.029455081036</v>
      </c>
      <c r="AX34" s="631">
        <v>139794.18692923896</v>
      </c>
      <c r="AY34" s="631">
        <v>48568.886156111956</v>
      </c>
      <c r="AZ34" s="714">
        <v>460614.47088431998</v>
      </c>
      <c r="BA34" s="714">
        <v>454242.98088431999</v>
      </c>
      <c r="BB34" s="714">
        <v>3750</v>
      </c>
      <c r="BC34" s="714">
        <v>356250</v>
      </c>
      <c r="BD34" s="714">
        <v>0</v>
      </c>
      <c r="BE34" s="714">
        <v>0</v>
      </c>
      <c r="BF34" s="714">
        <v>460614.47088431998</v>
      </c>
      <c r="BG34" s="631">
        <v>460614.47088431998</v>
      </c>
      <c r="BH34" s="631">
        <v>0</v>
      </c>
      <c r="BI34" s="714">
        <v>362621.49</v>
      </c>
      <c r="BJ34" s="714">
        <v>222827.30307076103</v>
      </c>
      <c r="BK34" s="631">
        <v>320820.28395508102</v>
      </c>
      <c r="BL34" s="631">
        <v>3377.0556205798002</v>
      </c>
      <c r="BM34" s="631">
        <v>3234.2867421288993</v>
      </c>
      <c r="BN34" s="632">
        <v>4.4142307047558324E-2</v>
      </c>
      <c r="BO34" s="632">
        <v>0</v>
      </c>
      <c r="BP34" s="631">
        <v>0</v>
      </c>
      <c r="BQ34" s="714">
        <v>460614.47088431998</v>
      </c>
      <c r="BR34" s="714">
        <v>4781.50506194021</v>
      </c>
      <c r="BS34" s="714" t="s">
        <v>1187</v>
      </c>
      <c r="BT34" s="714">
        <v>4848.5733777296837</v>
      </c>
      <c r="BU34" s="632">
        <v>4.5071811824322516E-2</v>
      </c>
      <c r="BV34" s="631">
        <v>-2526.0500000000002</v>
      </c>
      <c r="BW34" s="631">
        <v>458088.42088431999</v>
      </c>
      <c r="BX34" s="631">
        <v>0</v>
      </c>
      <c r="BY34" s="631">
        <v>458088.42088431999</v>
      </c>
      <c r="BZ34" s="132">
        <f t="shared" si="0"/>
        <v>73438.299999999988</v>
      </c>
      <c r="CA34" s="132">
        <f t="shared" si="1"/>
        <v>23084.39</v>
      </c>
      <c r="CB34" s="631">
        <f t="shared" si="2"/>
        <v>0</v>
      </c>
      <c r="CC34" s="631">
        <f>IF(ISERROR(VLOOKUP(A34,'[12]18-19 Cfwds'!B:E,4,FALSE)),0,(VLOOKUP(A34,'[12]18-19 Cfwds'!B:E,4,FALSE)))</f>
        <v>73438.299999999988</v>
      </c>
      <c r="CD34" s="631">
        <f>IF(ISERROR(VLOOKUP(A34,'[12]18-19 Cfwds'!B:E,3,FALSE)),0,(VLOOKUP(A34,'[12]18-19 Cfwds'!B:E,3,FALSE)))</f>
        <v>23084.39</v>
      </c>
    </row>
    <row r="35" spans="1:82" ht="15" hidden="1" x14ac:dyDescent="0.25">
      <c r="A35" s="628">
        <f>VLOOKUP(D35,'[11]DfE No.'!C:E,3,FALSE)</f>
        <v>506</v>
      </c>
      <c r="B35" s="628">
        <f>VLOOKUP(D35,'[11]Adjusted Factors 20-21'!C:F,4,FALSE)</f>
        <v>0</v>
      </c>
      <c r="C35" s="712">
        <v>124612</v>
      </c>
      <c r="D35" s="712">
        <v>9352114</v>
      </c>
      <c r="E35" s="713" t="s">
        <v>1191</v>
      </c>
      <c r="F35" s="630">
        <v>207</v>
      </c>
      <c r="G35" s="630">
        <v>207</v>
      </c>
      <c r="H35" s="630">
        <v>0</v>
      </c>
      <c r="I35" s="631">
        <v>593752.81770000001</v>
      </c>
      <c r="J35" s="631">
        <v>0</v>
      </c>
      <c r="K35" s="631">
        <v>0</v>
      </c>
      <c r="L35" s="631">
        <v>13050.000000000007</v>
      </c>
      <c r="M35" s="631">
        <v>0</v>
      </c>
      <c r="N35" s="631">
        <v>16478.823529411766</v>
      </c>
      <c r="O35" s="631">
        <v>0</v>
      </c>
      <c r="P35" s="631">
        <v>839.99999999999818</v>
      </c>
      <c r="Q35" s="631">
        <v>0</v>
      </c>
      <c r="R35" s="631">
        <v>1124.9999999999998</v>
      </c>
      <c r="S35" s="631">
        <v>0</v>
      </c>
      <c r="T35" s="631">
        <v>0</v>
      </c>
      <c r="U35" s="631">
        <v>0</v>
      </c>
      <c r="V35" s="631">
        <v>0</v>
      </c>
      <c r="W35" s="631">
        <v>0</v>
      </c>
      <c r="X35" s="631">
        <v>0</v>
      </c>
      <c r="Y35" s="631">
        <v>0</v>
      </c>
      <c r="Z35" s="631">
        <v>0</v>
      </c>
      <c r="AA35" s="631">
        <v>0</v>
      </c>
      <c r="AB35" s="631">
        <v>625.67796610169455</v>
      </c>
      <c r="AC35" s="631">
        <v>0</v>
      </c>
      <c r="AD35" s="631">
        <v>0</v>
      </c>
      <c r="AE35" s="631">
        <v>45093.068181818293</v>
      </c>
      <c r="AF35" s="631">
        <v>0</v>
      </c>
      <c r="AG35" s="631">
        <v>0</v>
      </c>
      <c r="AH35" s="631">
        <v>0</v>
      </c>
      <c r="AI35" s="631">
        <v>114400</v>
      </c>
      <c r="AJ35" s="631">
        <v>0</v>
      </c>
      <c r="AK35" s="631">
        <v>0</v>
      </c>
      <c r="AL35" s="631">
        <v>0</v>
      </c>
      <c r="AM35" s="631">
        <v>17976.490000000002</v>
      </c>
      <c r="AN35" s="631">
        <v>0</v>
      </c>
      <c r="AO35" s="631">
        <v>0</v>
      </c>
      <c r="AP35" s="631">
        <v>0</v>
      </c>
      <c r="AQ35" s="631">
        <v>0</v>
      </c>
      <c r="AR35" s="631">
        <v>0</v>
      </c>
      <c r="AS35" s="631">
        <v>0</v>
      </c>
      <c r="AT35" s="631">
        <v>0</v>
      </c>
      <c r="AU35" s="631">
        <v>0</v>
      </c>
      <c r="AV35" s="631">
        <v>593752.81770000001</v>
      </c>
      <c r="AW35" s="631">
        <v>77212.569677331761</v>
      </c>
      <c r="AX35" s="631">
        <v>132376.49</v>
      </c>
      <c r="AY35" s="631">
        <v>70792.779946524184</v>
      </c>
      <c r="AZ35" s="714">
        <v>803341.87737733172</v>
      </c>
      <c r="BA35" s="714">
        <v>785365.38737733173</v>
      </c>
      <c r="BB35" s="714">
        <v>3750</v>
      </c>
      <c r="BC35" s="714">
        <v>776250</v>
      </c>
      <c r="BD35" s="714">
        <v>0</v>
      </c>
      <c r="BE35" s="714">
        <v>0</v>
      </c>
      <c r="BF35" s="714">
        <v>803341.87737733172</v>
      </c>
      <c r="BG35" s="631">
        <v>803341.87737733172</v>
      </c>
      <c r="BH35" s="631">
        <v>0</v>
      </c>
      <c r="BI35" s="714">
        <v>794226.49</v>
      </c>
      <c r="BJ35" s="714">
        <v>661850</v>
      </c>
      <c r="BK35" s="631">
        <v>670965.38737733173</v>
      </c>
      <c r="BL35" s="631">
        <v>3241.3786829822789</v>
      </c>
      <c r="BM35" s="631">
        <v>3136.2268458128078</v>
      </c>
      <c r="BN35" s="632">
        <v>3.3528135029473327E-2</v>
      </c>
      <c r="BO35" s="632">
        <v>0</v>
      </c>
      <c r="BP35" s="631">
        <v>0</v>
      </c>
      <c r="BQ35" s="714">
        <v>803341.87737733172</v>
      </c>
      <c r="BR35" s="714">
        <v>3794.0356878131965</v>
      </c>
      <c r="BS35" s="714" t="s">
        <v>1187</v>
      </c>
      <c r="BT35" s="714">
        <v>3880.8786346730999</v>
      </c>
      <c r="BU35" s="632">
        <v>2.5042741830263449E-2</v>
      </c>
      <c r="BV35" s="631">
        <v>-5504.13</v>
      </c>
      <c r="BW35" s="631">
        <v>797837.74737733172</v>
      </c>
      <c r="BX35" s="631">
        <v>0</v>
      </c>
      <c r="BY35" s="631">
        <v>797837.74737733172</v>
      </c>
      <c r="BZ35" s="132">
        <f t="shared" si="0"/>
        <v>86556.060000000056</v>
      </c>
      <c r="CA35" s="132">
        <f t="shared" si="1"/>
        <v>19048.850000000002</v>
      </c>
      <c r="CB35" s="631">
        <f t="shared" si="2"/>
        <v>0</v>
      </c>
      <c r="CC35" s="631">
        <f>IF(ISERROR(VLOOKUP(A35,'[12]18-19 Cfwds'!B:E,4,FALSE)),0,(VLOOKUP(A35,'[12]18-19 Cfwds'!B:E,4,FALSE)))</f>
        <v>86556.060000000056</v>
      </c>
      <c r="CD35" s="631">
        <f>IF(ISERROR(VLOOKUP(A35,'[12]18-19 Cfwds'!B:E,3,FALSE)),0,(VLOOKUP(A35,'[12]18-19 Cfwds'!B:E,3,FALSE)))</f>
        <v>19048.850000000002</v>
      </c>
    </row>
    <row r="36" spans="1:82" ht="15" hidden="1" x14ac:dyDescent="0.25">
      <c r="A36" s="628">
        <f>VLOOKUP(D36,'[11]DfE No.'!C:E,3,FALSE)</f>
        <v>333</v>
      </c>
      <c r="B36" s="628">
        <f>VLOOKUP(D36,'[11]Adjusted Factors 20-21'!C:F,4,FALSE)</f>
        <v>0</v>
      </c>
      <c r="C36" s="712">
        <v>124613</v>
      </c>
      <c r="D36" s="712">
        <v>9352117</v>
      </c>
      <c r="E36" s="713" t="s">
        <v>307</v>
      </c>
      <c r="F36" s="630">
        <v>393</v>
      </c>
      <c r="G36" s="630">
        <v>393</v>
      </c>
      <c r="H36" s="630">
        <v>0</v>
      </c>
      <c r="I36" s="631">
        <v>1127269.8422999999</v>
      </c>
      <c r="J36" s="631">
        <v>0</v>
      </c>
      <c r="K36" s="631">
        <v>0</v>
      </c>
      <c r="L36" s="631">
        <v>15750</v>
      </c>
      <c r="M36" s="631">
        <v>0</v>
      </c>
      <c r="N36" s="631">
        <v>33685.714285714283</v>
      </c>
      <c r="O36" s="631">
        <v>0</v>
      </c>
      <c r="P36" s="631">
        <v>1889.9999999999982</v>
      </c>
      <c r="Q36" s="631">
        <v>10749.999999999989</v>
      </c>
      <c r="R36" s="631">
        <v>5624.9999999999982</v>
      </c>
      <c r="S36" s="631">
        <v>0</v>
      </c>
      <c r="T36" s="631">
        <v>0</v>
      </c>
      <c r="U36" s="631">
        <v>0</v>
      </c>
      <c r="V36" s="631">
        <v>0</v>
      </c>
      <c r="W36" s="631">
        <v>0</v>
      </c>
      <c r="X36" s="631">
        <v>0</v>
      </c>
      <c r="Y36" s="631">
        <v>0</v>
      </c>
      <c r="Z36" s="631">
        <v>0</v>
      </c>
      <c r="AA36" s="631">
        <v>0</v>
      </c>
      <c r="AB36" s="631">
        <v>5051.171171171166</v>
      </c>
      <c r="AC36" s="631">
        <v>0</v>
      </c>
      <c r="AD36" s="631">
        <v>0</v>
      </c>
      <c r="AE36" s="631">
        <v>158230.42682926834</v>
      </c>
      <c r="AF36" s="631">
        <v>0</v>
      </c>
      <c r="AG36" s="631">
        <v>0</v>
      </c>
      <c r="AH36" s="631">
        <v>0</v>
      </c>
      <c r="AI36" s="631">
        <v>114400</v>
      </c>
      <c r="AJ36" s="631">
        <v>0</v>
      </c>
      <c r="AK36" s="631">
        <v>0</v>
      </c>
      <c r="AL36" s="631">
        <v>0</v>
      </c>
      <c r="AM36" s="631">
        <v>34598.339999999997</v>
      </c>
      <c r="AN36" s="631">
        <v>0</v>
      </c>
      <c r="AO36" s="631">
        <v>0</v>
      </c>
      <c r="AP36" s="631">
        <v>0</v>
      </c>
      <c r="AQ36" s="631">
        <v>0</v>
      </c>
      <c r="AR36" s="631">
        <v>0</v>
      </c>
      <c r="AS36" s="631">
        <v>0</v>
      </c>
      <c r="AT36" s="631">
        <v>0</v>
      </c>
      <c r="AU36" s="631">
        <v>0</v>
      </c>
      <c r="AV36" s="631">
        <v>1127269.8422999999</v>
      </c>
      <c r="AW36" s="631">
        <v>230982.31228615378</v>
      </c>
      <c r="AX36" s="631">
        <v>148998.34</v>
      </c>
      <c r="AY36" s="631">
        <v>202033.58397212546</v>
      </c>
      <c r="AZ36" s="714">
        <v>1507250.4945861537</v>
      </c>
      <c r="BA36" s="714">
        <v>1472652.1545861536</v>
      </c>
      <c r="BB36" s="714">
        <v>3750</v>
      </c>
      <c r="BC36" s="714">
        <v>1473750</v>
      </c>
      <c r="BD36" s="714">
        <v>1097.8454138464294</v>
      </c>
      <c r="BE36" s="714">
        <v>0</v>
      </c>
      <c r="BF36" s="714">
        <v>1508348.34</v>
      </c>
      <c r="BG36" s="631">
        <v>1508348.34</v>
      </c>
      <c r="BH36" s="631">
        <v>0</v>
      </c>
      <c r="BI36" s="714">
        <v>1508348.34</v>
      </c>
      <c r="BJ36" s="714">
        <v>1359350</v>
      </c>
      <c r="BK36" s="631">
        <v>1359350</v>
      </c>
      <c r="BL36" s="631">
        <v>3458.9058524173029</v>
      </c>
      <c r="BM36" s="631">
        <v>3307.1951162371138</v>
      </c>
      <c r="BN36" s="632">
        <v>4.5872931849513528E-2</v>
      </c>
      <c r="BO36" s="632">
        <v>0</v>
      </c>
      <c r="BP36" s="631">
        <v>0</v>
      </c>
      <c r="BQ36" s="714">
        <v>1508348.34</v>
      </c>
      <c r="BR36" s="714">
        <v>3750</v>
      </c>
      <c r="BS36" s="714" t="s">
        <v>1187</v>
      </c>
      <c r="BT36" s="714">
        <v>3838.0364885496188</v>
      </c>
      <c r="BU36" s="632">
        <v>4.3309797510876269E-2</v>
      </c>
      <c r="BV36" s="631">
        <v>-10449.870000000001</v>
      </c>
      <c r="BW36" s="631">
        <v>1497898.47</v>
      </c>
      <c r="BX36" s="631">
        <v>0</v>
      </c>
      <c r="BY36" s="631">
        <v>1497898.47</v>
      </c>
      <c r="BZ36" s="132">
        <f t="shared" si="0"/>
        <v>312261.70999999996</v>
      </c>
      <c r="CA36" s="132">
        <f t="shared" si="1"/>
        <v>30476.98</v>
      </c>
      <c r="CB36" s="631">
        <f t="shared" si="2"/>
        <v>1097.8454138464294</v>
      </c>
      <c r="CC36" s="631">
        <f>IF(ISERROR(VLOOKUP(A36,'[12]18-19 Cfwds'!B:E,4,FALSE)),0,(VLOOKUP(A36,'[12]18-19 Cfwds'!B:E,4,FALSE)))</f>
        <v>312261.70999999996</v>
      </c>
      <c r="CD36" s="631">
        <f>IF(ISERROR(VLOOKUP(A36,'[12]18-19 Cfwds'!B:E,3,FALSE)),0,(VLOOKUP(A36,'[12]18-19 Cfwds'!B:E,3,FALSE)))</f>
        <v>30476.98</v>
      </c>
    </row>
    <row r="37" spans="1:82" ht="15" hidden="1" x14ac:dyDescent="0.25">
      <c r="A37" s="628">
        <f>VLOOKUP(D37,'[11]DfE No.'!C:E,3,FALSE)</f>
        <v>332</v>
      </c>
      <c r="B37" s="628">
        <f>VLOOKUP(D37,'[11]Adjusted Factors 20-21'!C:F,4,FALSE)</f>
        <v>0</v>
      </c>
      <c r="C37" s="712">
        <v>124614</v>
      </c>
      <c r="D37" s="712">
        <v>9352118</v>
      </c>
      <c r="E37" s="713" t="s">
        <v>306</v>
      </c>
      <c r="F37" s="630">
        <v>205</v>
      </c>
      <c r="G37" s="630">
        <v>205</v>
      </c>
      <c r="H37" s="630">
        <v>0</v>
      </c>
      <c r="I37" s="631">
        <v>588016.07549999992</v>
      </c>
      <c r="J37" s="631">
        <v>0</v>
      </c>
      <c r="K37" s="631">
        <v>0</v>
      </c>
      <c r="L37" s="631">
        <v>5850.0000000000036</v>
      </c>
      <c r="M37" s="631">
        <v>0</v>
      </c>
      <c r="N37" s="631">
        <v>15046.601941747573</v>
      </c>
      <c r="O37" s="631">
        <v>0</v>
      </c>
      <c r="P37" s="631">
        <v>633.0882352941187</v>
      </c>
      <c r="Q37" s="631">
        <v>4270.8333333333312</v>
      </c>
      <c r="R37" s="631">
        <v>1130.5147058823547</v>
      </c>
      <c r="S37" s="631">
        <v>0</v>
      </c>
      <c r="T37" s="631">
        <v>0</v>
      </c>
      <c r="U37" s="631">
        <v>0</v>
      </c>
      <c r="V37" s="631">
        <v>0</v>
      </c>
      <c r="W37" s="631">
        <v>0</v>
      </c>
      <c r="X37" s="631">
        <v>0</v>
      </c>
      <c r="Y37" s="631">
        <v>0</v>
      </c>
      <c r="Z37" s="631">
        <v>0</v>
      </c>
      <c r="AA37" s="631">
        <v>0</v>
      </c>
      <c r="AB37" s="631">
        <v>0</v>
      </c>
      <c r="AC37" s="631">
        <v>0</v>
      </c>
      <c r="AD37" s="631">
        <v>0</v>
      </c>
      <c r="AE37" s="631">
        <v>72774.999999999913</v>
      </c>
      <c r="AF37" s="631">
        <v>0</v>
      </c>
      <c r="AG37" s="631">
        <v>0</v>
      </c>
      <c r="AH37" s="631">
        <v>0</v>
      </c>
      <c r="AI37" s="631">
        <v>114400</v>
      </c>
      <c r="AJ37" s="631">
        <v>0</v>
      </c>
      <c r="AK37" s="631">
        <v>0</v>
      </c>
      <c r="AL37" s="631">
        <v>0</v>
      </c>
      <c r="AM37" s="631">
        <v>21222.25</v>
      </c>
      <c r="AN37" s="631">
        <v>0</v>
      </c>
      <c r="AO37" s="631">
        <v>0</v>
      </c>
      <c r="AP37" s="631">
        <v>0</v>
      </c>
      <c r="AQ37" s="631">
        <v>0</v>
      </c>
      <c r="AR37" s="631">
        <v>0</v>
      </c>
      <c r="AS37" s="631">
        <v>0</v>
      </c>
      <c r="AT37" s="631">
        <v>0</v>
      </c>
      <c r="AU37" s="631">
        <v>0</v>
      </c>
      <c r="AV37" s="631">
        <v>588016.07549999992</v>
      </c>
      <c r="AW37" s="631">
        <v>99706.038216257293</v>
      </c>
      <c r="AX37" s="631">
        <v>135622.25</v>
      </c>
      <c r="AY37" s="631">
        <v>96193.319108128606</v>
      </c>
      <c r="AZ37" s="714">
        <v>823344.36371625727</v>
      </c>
      <c r="BA37" s="714">
        <v>802122.11371625727</v>
      </c>
      <c r="BB37" s="714">
        <v>3750</v>
      </c>
      <c r="BC37" s="714">
        <v>768750</v>
      </c>
      <c r="BD37" s="714">
        <v>0</v>
      </c>
      <c r="BE37" s="714">
        <v>0</v>
      </c>
      <c r="BF37" s="714">
        <v>823344.36371625727</v>
      </c>
      <c r="BG37" s="631">
        <v>823344.36371625727</v>
      </c>
      <c r="BH37" s="631">
        <v>0</v>
      </c>
      <c r="BI37" s="714">
        <v>789972.25</v>
      </c>
      <c r="BJ37" s="714">
        <v>654350</v>
      </c>
      <c r="BK37" s="631">
        <v>687722.11371625727</v>
      </c>
      <c r="BL37" s="631">
        <v>3354.7420181280841</v>
      </c>
      <c r="BM37" s="631">
        <v>3224.201116585366</v>
      </c>
      <c r="BN37" s="632">
        <v>4.0487828402270762E-2</v>
      </c>
      <c r="BO37" s="632">
        <v>0</v>
      </c>
      <c r="BP37" s="631">
        <v>0</v>
      </c>
      <c r="BQ37" s="714">
        <v>823344.36371625727</v>
      </c>
      <c r="BR37" s="714">
        <v>3912.7907986158893</v>
      </c>
      <c r="BS37" s="714" t="s">
        <v>1187</v>
      </c>
      <c r="BT37" s="714">
        <v>4016.3139693475964</v>
      </c>
      <c r="BU37" s="632">
        <v>3.6404135764880552E-2</v>
      </c>
      <c r="BV37" s="631">
        <v>-5450.95</v>
      </c>
      <c r="BW37" s="631">
        <v>817893.41371625732</v>
      </c>
      <c r="BX37" s="631">
        <v>0</v>
      </c>
      <c r="BY37" s="631">
        <v>817893.41371625732</v>
      </c>
      <c r="BZ37" s="132">
        <f t="shared" si="0"/>
        <v>73440.349999999977</v>
      </c>
      <c r="CA37" s="132">
        <f t="shared" si="1"/>
        <v>13528.97</v>
      </c>
      <c r="CB37" s="631">
        <f t="shared" si="2"/>
        <v>0</v>
      </c>
      <c r="CC37" s="631">
        <f>IF(ISERROR(VLOOKUP(A37,'[12]18-19 Cfwds'!B:E,4,FALSE)),0,(VLOOKUP(A37,'[12]18-19 Cfwds'!B:E,4,FALSE)))</f>
        <v>73440.349999999977</v>
      </c>
      <c r="CD37" s="631">
        <f>IF(ISERROR(VLOOKUP(A37,'[12]18-19 Cfwds'!B:E,3,FALSE)),0,(VLOOKUP(A37,'[12]18-19 Cfwds'!B:E,3,FALSE)))</f>
        <v>13528.97</v>
      </c>
    </row>
    <row r="38" spans="1:82" ht="15" hidden="1" x14ac:dyDescent="0.25">
      <c r="A38" s="628">
        <f>VLOOKUP(D38,'[11]DfE No.'!C:E,3,FALSE)</f>
        <v>337</v>
      </c>
      <c r="B38" s="628">
        <f>VLOOKUP(D38,'[11]Adjusted Factors 20-21'!C:F,4,FALSE)</f>
        <v>0</v>
      </c>
      <c r="C38" s="712">
        <v>124615</v>
      </c>
      <c r="D38" s="712">
        <v>9352121</v>
      </c>
      <c r="E38" s="713" t="s">
        <v>308</v>
      </c>
      <c r="F38" s="630">
        <v>95</v>
      </c>
      <c r="G38" s="630">
        <v>95</v>
      </c>
      <c r="H38" s="630">
        <v>0</v>
      </c>
      <c r="I38" s="631">
        <v>272495.25449999998</v>
      </c>
      <c r="J38" s="631">
        <v>0</v>
      </c>
      <c r="K38" s="631">
        <v>0</v>
      </c>
      <c r="L38" s="631">
        <v>3150.0000000000005</v>
      </c>
      <c r="M38" s="631">
        <v>0</v>
      </c>
      <c r="N38" s="631">
        <v>5520.7547169811323</v>
      </c>
      <c r="O38" s="631">
        <v>0</v>
      </c>
      <c r="P38" s="631">
        <v>210.00000000000031</v>
      </c>
      <c r="Q38" s="631">
        <v>2999.9999999999945</v>
      </c>
      <c r="R38" s="631">
        <v>375.00000000000057</v>
      </c>
      <c r="S38" s="631">
        <v>2024.9999999999989</v>
      </c>
      <c r="T38" s="631">
        <v>0</v>
      </c>
      <c r="U38" s="631">
        <v>0</v>
      </c>
      <c r="V38" s="631">
        <v>0</v>
      </c>
      <c r="W38" s="631">
        <v>0</v>
      </c>
      <c r="X38" s="631">
        <v>0</v>
      </c>
      <c r="Y38" s="631">
        <v>0</v>
      </c>
      <c r="Z38" s="631">
        <v>0</v>
      </c>
      <c r="AA38" s="631">
        <v>0</v>
      </c>
      <c r="AB38" s="631">
        <v>0</v>
      </c>
      <c r="AC38" s="631">
        <v>0</v>
      </c>
      <c r="AD38" s="631">
        <v>0</v>
      </c>
      <c r="AE38" s="631">
        <v>26558.4375</v>
      </c>
      <c r="AF38" s="631">
        <v>0</v>
      </c>
      <c r="AG38" s="631">
        <v>2012.5000000000023</v>
      </c>
      <c r="AH38" s="631">
        <v>0</v>
      </c>
      <c r="AI38" s="631">
        <v>114400</v>
      </c>
      <c r="AJ38" s="631">
        <v>19022.696929238984</v>
      </c>
      <c r="AK38" s="631">
        <v>0</v>
      </c>
      <c r="AL38" s="631">
        <v>0</v>
      </c>
      <c r="AM38" s="631">
        <v>9031.77</v>
      </c>
      <c r="AN38" s="631">
        <v>0</v>
      </c>
      <c r="AO38" s="631">
        <v>0</v>
      </c>
      <c r="AP38" s="631">
        <v>0</v>
      </c>
      <c r="AQ38" s="631">
        <v>0</v>
      </c>
      <c r="AR38" s="631">
        <v>0</v>
      </c>
      <c r="AS38" s="631">
        <v>0</v>
      </c>
      <c r="AT38" s="631">
        <v>0</v>
      </c>
      <c r="AU38" s="631">
        <v>0</v>
      </c>
      <c r="AV38" s="631">
        <v>272495.25449999998</v>
      </c>
      <c r="AW38" s="631">
        <v>42851.69221698113</v>
      </c>
      <c r="AX38" s="631">
        <v>142454.46692923896</v>
      </c>
      <c r="AY38" s="631">
        <v>43651.61485849056</v>
      </c>
      <c r="AZ38" s="714">
        <v>457801.41364622011</v>
      </c>
      <c r="BA38" s="714">
        <v>448769.64364622009</v>
      </c>
      <c r="BB38" s="714">
        <v>3750</v>
      </c>
      <c r="BC38" s="714">
        <v>356250</v>
      </c>
      <c r="BD38" s="714">
        <v>0</v>
      </c>
      <c r="BE38" s="714">
        <v>0</v>
      </c>
      <c r="BF38" s="714">
        <v>457801.41364622011</v>
      </c>
      <c r="BG38" s="631">
        <v>457801.41364622011</v>
      </c>
      <c r="BH38" s="631">
        <v>0</v>
      </c>
      <c r="BI38" s="714">
        <v>365281.77</v>
      </c>
      <c r="BJ38" s="714">
        <v>222827.30307076106</v>
      </c>
      <c r="BK38" s="631">
        <v>315346.94671698113</v>
      </c>
      <c r="BL38" s="631">
        <v>3319.4415443892749</v>
      </c>
      <c r="BM38" s="631">
        <v>3157.7731847076102</v>
      </c>
      <c r="BN38" s="632">
        <v>5.1196951213782052E-2</v>
      </c>
      <c r="BO38" s="632">
        <v>0</v>
      </c>
      <c r="BP38" s="631">
        <v>0</v>
      </c>
      <c r="BQ38" s="714">
        <v>457801.41364622011</v>
      </c>
      <c r="BR38" s="714">
        <v>4723.8909857496856</v>
      </c>
      <c r="BS38" s="714" t="s">
        <v>1187</v>
      </c>
      <c r="BT38" s="714">
        <v>4818.96224890758</v>
      </c>
      <c r="BU38" s="632">
        <v>5.386507966136822E-2</v>
      </c>
      <c r="BV38" s="631">
        <v>-2526.0500000000002</v>
      </c>
      <c r="BW38" s="631">
        <v>455275.36364622012</v>
      </c>
      <c r="BX38" s="631">
        <v>0</v>
      </c>
      <c r="BY38" s="631">
        <v>455275.36364622012</v>
      </c>
      <c r="BZ38" s="132">
        <f t="shared" si="0"/>
        <v>87393.650000000023</v>
      </c>
      <c r="CA38" s="132">
        <f t="shared" si="1"/>
        <v>16245.869999999999</v>
      </c>
      <c r="CB38" s="631">
        <f t="shared" si="2"/>
        <v>0</v>
      </c>
      <c r="CC38" s="631">
        <f>IF(ISERROR(VLOOKUP(A38,'[12]18-19 Cfwds'!B:E,4,FALSE)),0,(VLOOKUP(A38,'[12]18-19 Cfwds'!B:E,4,FALSE)))</f>
        <v>87393.650000000023</v>
      </c>
      <c r="CD38" s="631">
        <f>IF(ISERROR(VLOOKUP(A38,'[12]18-19 Cfwds'!B:E,3,FALSE)),0,(VLOOKUP(A38,'[12]18-19 Cfwds'!B:E,3,FALSE)))</f>
        <v>16245.869999999999</v>
      </c>
    </row>
    <row r="39" spans="1:82" ht="15" hidden="1" x14ac:dyDescent="0.25">
      <c r="A39" s="628">
        <f>VLOOKUP(D39,'[11]DfE No.'!C:E,3,FALSE)</f>
        <v>339</v>
      </c>
      <c r="B39" s="628">
        <f>VLOOKUP(D39,'[11]Adjusted Factors 20-21'!C:F,4,FALSE)</f>
        <v>0</v>
      </c>
      <c r="C39" s="712">
        <v>124618</v>
      </c>
      <c r="D39" s="712">
        <v>9352124</v>
      </c>
      <c r="E39" s="713" t="s">
        <v>310</v>
      </c>
      <c r="F39" s="630">
        <v>99</v>
      </c>
      <c r="G39" s="630">
        <v>99</v>
      </c>
      <c r="H39" s="630">
        <v>0</v>
      </c>
      <c r="I39" s="631">
        <v>283968.7389</v>
      </c>
      <c r="J39" s="631">
        <v>0</v>
      </c>
      <c r="K39" s="631">
        <v>0</v>
      </c>
      <c r="L39" s="631">
        <v>1799.9999999999998</v>
      </c>
      <c r="M39" s="631">
        <v>0</v>
      </c>
      <c r="N39" s="631">
        <v>3920</v>
      </c>
      <c r="O39" s="631">
        <v>0</v>
      </c>
      <c r="P39" s="631">
        <v>209.99999999999997</v>
      </c>
      <c r="Q39" s="631">
        <v>0</v>
      </c>
      <c r="R39" s="631">
        <v>0</v>
      </c>
      <c r="S39" s="631">
        <v>404.99999999999994</v>
      </c>
      <c r="T39" s="631">
        <v>869.99999999999989</v>
      </c>
      <c r="U39" s="631">
        <v>0</v>
      </c>
      <c r="V39" s="631">
        <v>0</v>
      </c>
      <c r="W39" s="631">
        <v>0</v>
      </c>
      <c r="X39" s="631">
        <v>0</v>
      </c>
      <c r="Y39" s="631">
        <v>0</v>
      </c>
      <c r="Z39" s="631">
        <v>0</v>
      </c>
      <c r="AA39" s="631">
        <v>0</v>
      </c>
      <c r="AB39" s="631">
        <v>0</v>
      </c>
      <c r="AC39" s="631">
        <v>0</v>
      </c>
      <c r="AD39" s="631">
        <v>0</v>
      </c>
      <c r="AE39" s="631">
        <v>26048.647058823553</v>
      </c>
      <c r="AF39" s="631">
        <v>0</v>
      </c>
      <c r="AG39" s="631">
        <v>927.5</v>
      </c>
      <c r="AH39" s="631">
        <v>0</v>
      </c>
      <c r="AI39" s="631">
        <v>114400</v>
      </c>
      <c r="AJ39" s="631">
        <v>0</v>
      </c>
      <c r="AK39" s="631">
        <v>0</v>
      </c>
      <c r="AL39" s="631">
        <v>0</v>
      </c>
      <c r="AM39" s="631">
        <v>13070.41</v>
      </c>
      <c r="AN39" s="631">
        <v>0</v>
      </c>
      <c r="AO39" s="631">
        <v>0</v>
      </c>
      <c r="AP39" s="631">
        <v>0</v>
      </c>
      <c r="AQ39" s="631">
        <v>0</v>
      </c>
      <c r="AR39" s="631">
        <v>0</v>
      </c>
      <c r="AS39" s="631">
        <v>0</v>
      </c>
      <c r="AT39" s="631">
        <v>0</v>
      </c>
      <c r="AU39" s="631">
        <v>0</v>
      </c>
      <c r="AV39" s="631">
        <v>283968.7389</v>
      </c>
      <c r="AW39" s="631">
        <v>34181.147058823553</v>
      </c>
      <c r="AX39" s="631">
        <v>127470.41</v>
      </c>
      <c r="AY39" s="631">
        <v>39603.947058823556</v>
      </c>
      <c r="AZ39" s="714">
        <v>445620.29595882352</v>
      </c>
      <c r="BA39" s="714">
        <v>432549.88595882355</v>
      </c>
      <c r="BB39" s="714">
        <v>3750</v>
      </c>
      <c r="BC39" s="714">
        <v>371250</v>
      </c>
      <c r="BD39" s="714">
        <v>0</v>
      </c>
      <c r="BE39" s="714">
        <v>0</v>
      </c>
      <c r="BF39" s="714">
        <v>445620.29595882352</v>
      </c>
      <c r="BG39" s="631">
        <v>445620.29595882352</v>
      </c>
      <c r="BH39" s="631">
        <v>0</v>
      </c>
      <c r="BI39" s="714">
        <v>384320.41</v>
      </c>
      <c r="BJ39" s="714">
        <v>256849.99999999997</v>
      </c>
      <c r="BK39" s="631">
        <v>318149.88595882355</v>
      </c>
      <c r="BL39" s="631">
        <v>3213.6352117052884</v>
      </c>
      <c r="BM39" s="631">
        <v>3049.9488635416669</v>
      </c>
      <c r="BN39" s="632">
        <v>5.3668554945391876E-2</v>
      </c>
      <c r="BO39" s="632">
        <v>0</v>
      </c>
      <c r="BP39" s="631">
        <v>0</v>
      </c>
      <c r="BQ39" s="714">
        <v>445620.29595882352</v>
      </c>
      <c r="BR39" s="714">
        <v>4369.190767260844</v>
      </c>
      <c r="BS39" s="714" t="s">
        <v>1187</v>
      </c>
      <c r="BT39" s="714">
        <v>4501.2151106951869</v>
      </c>
      <c r="BU39" s="632">
        <v>3.0778660891532139E-2</v>
      </c>
      <c r="BV39" s="631">
        <v>-2632.41</v>
      </c>
      <c r="BW39" s="631">
        <v>442987.88595882355</v>
      </c>
      <c r="BX39" s="631">
        <v>0</v>
      </c>
      <c r="BY39" s="631">
        <v>442987.88595882355</v>
      </c>
      <c r="BZ39" s="132">
        <f t="shared" si="0"/>
        <v>58988.899999999965</v>
      </c>
      <c r="CA39" s="132">
        <f t="shared" si="1"/>
        <v>25640.9</v>
      </c>
      <c r="CB39" s="631">
        <f t="shared" si="2"/>
        <v>0</v>
      </c>
      <c r="CC39" s="631">
        <f>IF(ISERROR(VLOOKUP(A39,'[12]18-19 Cfwds'!B:E,4,FALSE)),0,(VLOOKUP(A39,'[12]18-19 Cfwds'!B:E,4,FALSE)))</f>
        <v>58988.899999999965</v>
      </c>
      <c r="CD39" s="631">
        <f>IF(ISERROR(VLOOKUP(A39,'[12]18-19 Cfwds'!B:E,3,FALSE)),0,(VLOOKUP(A39,'[12]18-19 Cfwds'!B:E,3,FALSE)))</f>
        <v>25640.9</v>
      </c>
    </row>
    <row r="40" spans="1:82" ht="15" hidden="1" x14ac:dyDescent="0.25">
      <c r="A40" s="628">
        <f>VLOOKUP(D40,'[11]DfE No.'!C:E,3,FALSE)</f>
        <v>342</v>
      </c>
      <c r="B40" s="628">
        <f>VLOOKUP(D40,'[11]Adjusted Factors 20-21'!C:F,4,FALSE)</f>
        <v>0</v>
      </c>
      <c r="C40" s="712">
        <v>124619</v>
      </c>
      <c r="D40" s="712">
        <v>9352125</v>
      </c>
      <c r="E40" s="713" t="s">
        <v>312</v>
      </c>
      <c r="F40" s="630">
        <v>210</v>
      </c>
      <c r="G40" s="630">
        <v>210</v>
      </c>
      <c r="H40" s="630">
        <v>0</v>
      </c>
      <c r="I40" s="631">
        <v>602357.93099999998</v>
      </c>
      <c r="J40" s="631">
        <v>0</v>
      </c>
      <c r="K40" s="631">
        <v>0</v>
      </c>
      <c r="L40" s="631">
        <v>8999.9999999999964</v>
      </c>
      <c r="M40" s="631">
        <v>0</v>
      </c>
      <c r="N40" s="631">
        <v>18092.307692307691</v>
      </c>
      <c r="O40" s="631">
        <v>0</v>
      </c>
      <c r="P40" s="631">
        <v>2099.9999999999991</v>
      </c>
      <c r="Q40" s="631">
        <v>0</v>
      </c>
      <c r="R40" s="631">
        <v>0</v>
      </c>
      <c r="S40" s="631">
        <v>0</v>
      </c>
      <c r="T40" s="631">
        <v>0</v>
      </c>
      <c r="U40" s="631">
        <v>0</v>
      </c>
      <c r="V40" s="631">
        <v>0</v>
      </c>
      <c r="W40" s="631">
        <v>0</v>
      </c>
      <c r="X40" s="631">
        <v>0</v>
      </c>
      <c r="Y40" s="631">
        <v>0</v>
      </c>
      <c r="Z40" s="631">
        <v>0</v>
      </c>
      <c r="AA40" s="631">
        <v>0</v>
      </c>
      <c r="AB40" s="631">
        <v>0</v>
      </c>
      <c r="AC40" s="631">
        <v>0</v>
      </c>
      <c r="AD40" s="631">
        <v>0</v>
      </c>
      <c r="AE40" s="631">
        <v>55912.5</v>
      </c>
      <c r="AF40" s="631">
        <v>0</v>
      </c>
      <c r="AG40" s="631">
        <v>0</v>
      </c>
      <c r="AH40" s="631">
        <v>0</v>
      </c>
      <c r="AI40" s="631">
        <v>114400</v>
      </c>
      <c r="AJ40" s="631">
        <v>0</v>
      </c>
      <c r="AK40" s="631">
        <v>0</v>
      </c>
      <c r="AL40" s="631">
        <v>0</v>
      </c>
      <c r="AM40" s="631">
        <v>36136.04</v>
      </c>
      <c r="AN40" s="631">
        <v>0</v>
      </c>
      <c r="AO40" s="631">
        <v>0</v>
      </c>
      <c r="AP40" s="631">
        <v>0</v>
      </c>
      <c r="AQ40" s="631">
        <v>0</v>
      </c>
      <c r="AR40" s="631">
        <v>0</v>
      </c>
      <c r="AS40" s="631">
        <v>0</v>
      </c>
      <c r="AT40" s="631">
        <v>0</v>
      </c>
      <c r="AU40" s="631">
        <v>0</v>
      </c>
      <c r="AV40" s="631">
        <v>602357.93099999998</v>
      </c>
      <c r="AW40" s="631">
        <v>85104.807692307688</v>
      </c>
      <c r="AX40" s="631">
        <v>150536.04</v>
      </c>
      <c r="AY40" s="631">
        <v>80461.453846153847</v>
      </c>
      <c r="AZ40" s="714">
        <v>837998.77869230765</v>
      </c>
      <c r="BA40" s="714">
        <v>801862.73869230761</v>
      </c>
      <c r="BB40" s="714">
        <v>3750</v>
      </c>
      <c r="BC40" s="714">
        <v>787500</v>
      </c>
      <c r="BD40" s="714">
        <v>0</v>
      </c>
      <c r="BE40" s="714">
        <v>0</v>
      </c>
      <c r="BF40" s="714">
        <v>837998.77869230765</v>
      </c>
      <c r="BG40" s="631">
        <v>837998.77869230777</v>
      </c>
      <c r="BH40" s="631">
        <v>0</v>
      </c>
      <c r="BI40" s="714">
        <v>823636.04</v>
      </c>
      <c r="BJ40" s="714">
        <v>673100</v>
      </c>
      <c r="BK40" s="631">
        <v>687462.73869230761</v>
      </c>
      <c r="BL40" s="631">
        <v>3273.6320890109887</v>
      </c>
      <c r="BM40" s="631">
        <v>3217.7505849514559</v>
      </c>
      <c r="BN40" s="632">
        <v>1.7366636283394785E-2</v>
      </c>
      <c r="BO40" s="632">
        <v>1.0333637166052151E-3</v>
      </c>
      <c r="BP40" s="631">
        <v>698.27240775054872</v>
      </c>
      <c r="BQ40" s="714">
        <v>838697.05110005825</v>
      </c>
      <c r="BR40" s="714">
        <v>3821.7191004764677</v>
      </c>
      <c r="BS40" s="714" t="s">
        <v>1187</v>
      </c>
      <c r="BT40" s="714">
        <v>3993.7954814288487</v>
      </c>
      <c r="BU40" s="632">
        <v>1.2234716697367976E-2</v>
      </c>
      <c r="BV40" s="631">
        <v>-5583.9</v>
      </c>
      <c r="BW40" s="631">
        <v>833113.15110005822</v>
      </c>
      <c r="BX40" s="631">
        <v>0</v>
      </c>
      <c r="BY40" s="631">
        <v>833113.15110005822</v>
      </c>
      <c r="BZ40" s="132">
        <f t="shared" si="0"/>
        <v>44067.180000000051</v>
      </c>
      <c r="CA40" s="132">
        <f t="shared" si="1"/>
        <v>19921.22</v>
      </c>
      <c r="CB40" s="631">
        <f t="shared" si="2"/>
        <v>0</v>
      </c>
      <c r="CC40" s="631">
        <f>IF(ISERROR(VLOOKUP(A40,'[12]18-19 Cfwds'!B:E,4,FALSE)),0,(VLOOKUP(A40,'[12]18-19 Cfwds'!B:E,4,FALSE)))</f>
        <v>44067.180000000051</v>
      </c>
      <c r="CD40" s="631">
        <f>IF(ISERROR(VLOOKUP(A40,'[12]18-19 Cfwds'!B:E,3,FALSE)),0,(VLOOKUP(A40,'[12]18-19 Cfwds'!B:E,3,FALSE)))</f>
        <v>19921.22</v>
      </c>
    </row>
    <row r="41" spans="1:82" ht="15" hidden="1" x14ac:dyDescent="0.25">
      <c r="A41" s="628">
        <f>VLOOKUP(D41,'[11]DfE No.'!C:E,3,FALSE)</f>
        <v>502</v>
      </c>
      <c r="B41" s="628">
        <f>VLOOKUP(D41,'[11]Adjusted Factors 20-21'!C:F,4,FALSE)</f>
        <v>0</v>
      </c>
      <c r="C41" s="712">
        <v>124622</v>
      </c>
      <c r="D41" s="712">
        <v>9352129</v>
      </c>
      <c r="E41" s="713" t="s">
        <v>403</v>
      </c>
      <c r="F41" s="630">
        <v>150</v>
      </c>
      <c r="G41" s="630">
        <v>150</v>
      </c>
      <c r="H41" s="630">
        <v>0</v>
      </c>
      <c r="I41" s="631">
        <v>430255.66499999998</v>
      </c>
      <c r="J41" s="631">
        <v>0</v>
      </c>
      <c r="K41" s="631">
        <v>0</v>
      </c>
      <c r="L41" s="631">
        <v>22950.000000000004</v>
      </c>
      <c r="M41" s="631">
        <v>0</v>
      </c>
      <c r="N41" s="631">
        <v>29961.783439490446</v>
      </c>
      <c r="O41" s="631">
        <v>0</v>
      </c>
      <c r="P41" s="631">
        <v>12810.000000000011</v>
      </c>
      <c r="Q41" s="631">
        <v>7750.0000000000127</v>
      </c>
      <c r="R41" s="631">
        <v>749.99999999999807</v>
      </c>
      <c r="S41" s="631">
        <v>0</v>
      </c>
      <c r="T41" s="631">
        <v>0</v>
      </c>
      <c r="U41" s="631">
        <v>0</v>
      </c>
      <c r="V41" s="631">
        <v>0</v>
      </c>
      <c r="W41" s="631">
        <v>0</v>
      </c>
      <c r="X41" s="631">
        <v>0</v>
      </c>
      <c r="Y41" s="631">
        <v>0</v>
      </c>
      <c r="Z41" s="631">
        <v>0</v>
      </c>
      <c r="AA41" s="631">
        <v>0</v>
      </c>
      <c r="AB41" s="631">
        <v>5471.5909090909108</v>
      </c>
      <c r="AC41" s="631">
        <v>0</v>
      </c>
      <c r="AD41" s="631">
        <v>0</v>
      </c>
      <c r="AE41" s="631">
        <v>47383.474576271125</v>
      </c>
      <c r="AF41" s="631">
        <v>0</v>
      </c>
      <c r="AG41" s="631">
        <v>11375.000000000044</v>
      </c>
      <c r="AH41" s="631">
        <v>0</v>
      </c>
      <c r="AI41" s="631">
        <v>114400</v>
      </c>
      <c r="AJ41" s="631">
        <v>0</v>
      </c>
      <c r="AK41" s="631">
        <v>0</v>
      </c>
      <c r="AL41" s="631">
        <v>0</v>
      </c>
      <c r="AM41" s="631">
        <v>13794.47</v>
      </c>
      <c r="AN41" s="631">
        <v>0</v>
      </c>
      <c r="AO41" s="631">
        <v>0</v>
      </c>
      <c r="AP41" s="631">
        <v>0</v>
      </c>
      <c r="AQ41" s="631">
        <v>0</v>
      </c>
      <c r="AR41" s="631">
        <v>0</v>
      </c>
      <c r="AS41" s="631">
        <v>0</v>
      </c>
      <c r="AT41" s="631">
        <v>0</v>
      </c>
      <c r="AU41" s="631">
        <v>0</v>
      </c>
      <c r="AV41" s="631">
        <v>430255.66499999998</v>
      </c>
      <c r="AW41" s="631">
        <v>138451.84892485256</v>
      </c>
      <c r="AX41" s="631">
        <v>128194.47</v>
      </c>
      <c r="AY41" s="631">
        <v>94447.166296016367</v>
      </c>
      <c r="AZ41" s="714">
        <v>696901.98392485245</v>
      </c>
      <c r="BA41" s="714">
        <v>683107.51392485248</v>
      </c>
      <c r="BB41" s="714">
        <v>3750</v>
      </c>
      <c r="BC41" s="714">
        <v>562500</v>
      </c>
      <c r="BD41" s="714">
        <v>0</v>
      </c>
      <c r="BE41" s="714">
        <v>0</v>
      </c>
      <c r="BF41" s="714">
        <v>696901.98392485245</v>
      </c>
      <c r="BG41" s="631">
        <v>696901.98392485233</v>
      </c>
      <c r="BH41" s="631">
        <v>0</v>
      </c>
      <c r="BI41" s="714">
        <v>576294.47</v>
      </c>
      <c r="BJ41" s="714">
        <v>448100</v>
      </c>
      <c r="BK41" s="631">
        <v>568707.51392485248</v>
      </c>
      <c r="BL41" s="631">
        <v>3791.383426165683</v>
      </c>
      <c r="BM41" s="631">
        <v>3607.6780448275858</v>
      </c>
      <c r="BN41" s="632">
        <v>5.0920669487533661E-2</v>
      </c>
      <c r="BO41" s="632">
        <v>0</v>
      </c>
      <c r="BP41" s="631">
        <v>0</v>
      </c>
      <c r="BQ41" s="714">
        <v>696901.98392485245</v>
      </c>
      <c r="BR41" s="714">
        <v>4554.0500928323499</v>
      </c>
      <c r="BS41" s="714" t="s">
        <v>1187</v>
      </c>
      <c r="BT41" s="714">
        <v>4646.0132261656827</v>
      </c>
      <c r="BU41" s="632">
        <v>3.1710629149812375E-2</v>
      </c>
      <c r="BV41" s="631">
        <v>-3988.5</v>
      </c>
      <c r="BW41" s="631">
        <v>692913.48392485245</v>
      </c>
      <c r="BX41" s="631">
        <v>0</v>
      </c>
      <c r="BY41" s="631">
        <v>692913.48392485245</v>
      </c>
      <c r="BZ41" s="132">
        <f t="shared" si="0"/>
        <v>222396.94999999995</v>
      </c>
      <c r="CA41" s="132">
        <f t="shared" si="1"/>
        <v>15590.66</v>
      </c>
      <c r="CB41" s="631">
        <f t="shared" si="2"/>
        <v>0</v>
      </c>
      <c r="CC41" s="631">
        <f>IF(ISERROR(VLOOKUP(A41,'[12]18-19 Cfwds'!B:E,4,FALSE)),0,(VLOOKUP(A41,'[12]18-19 Cfwds'!B:E,4,FALSE)))</f>
        <v>222396.94999999995</v>
      </c>
      <c r="CD41" s="631">
        <f>IF(ISERROR(VLOOKUP(A41,'[12]18-19 Cfwds'!B:E,3,FALSE)),0,(VLOOKUP(A41,'[12]18-19 Cfwds'!B:E,3,FALSE)))</f>
        <v>15590.66</v>
      </c>
    </row>
    <row r="42" spans="1:82" ht="15" hidden="1" x14ac:dyDescent="0.25">
      <c r="A42" s="628">
        <f>VLOOKUP(D42,'[11]DfE No.'!C:E,3,FALSE)</f>
        <v>229</v>
      </c>
      <c r="B42" s="628">
        <f>VLOOKUP(D42,'[11]Adjusted Factors 20-21'!C:F,4,FALSE)</f>
        <v>0</v>
      </c>
      <c r="C42" s="712">
        <v>124624</v>
      </c>
      <c r="D42" s="712">
        <v>9352131</v>
      </c>
      <c r="E42" s="713" t="s">
        <v>244</v>
      </c>
      <c r="F42" s="630">
        <v>353</v>
      </c>
      <c r="G42" s="630">
        <v>353</v>
      </c>
      <c r="H42" s="630">
        <v>0</v>
      </c>
      <c r="I42" s="631">
        <v>1012534.9983</v>
      </c>
      <c r="J42" s="631">
        <v>0</v>
      </c>
      <c r="K42" s="631">
        <v>0</v>
      </c>
      <c r="L42" s="631">
        <v>15300</v>
      </c>
      <c r="M42" s="631">
        <v>0</v>
      </c>
      <c r="N42" s="631">
        <v>27266.206896551725</v>
      </c>
      <c r="O42" s="631">
        <v>0</v>
      </c>
      <c r="P42" s="631">
        <v>2948.3522727272748</v>
      </c>
      <c r="Q42" s="631">
        <v>10028.409090909121</v>
      </c>
      <c r="R42" s="631">
        <v>10529.82954545454</v>
      </c>
      <c r="S42" s="631">
        <v>0</v>
      </c>
      <c r="T42" s="631">
        <v>0</v>
      </c>
      <c r="U42" s="631">
        <v>0</v>
      </c>
      <c r="V42" s="631">
        <v>0</v>
      </c>
      <c r="W42" s="631">
        <v>0</v>
      </c>
      <c r="X42" s="631">
        <v>0</v>
      </c>
      <c r="Y42" s="631">
        <v>0</v>
      </c>
      <c r="Z42" s="631">
        <v>0</v>
      </c>
      <c r="AA42" s="631">
        <v>0</v>
      </c>
      <c r="AB42" s="631">
        <v>8560</v>
      </c>
      <c r="AC42" s="631">
        <v>0</v>
      </c>
      <c r="AD42" s="631">
        <v>0</v>
      </c>
      <c r="AE42" s="631">
        <v>144678.54227405263</v>
      </c>
      <c r="AF42" s="631">
        <v>0</v>
      </c>
      <c r="AG42" s="631">
        <v>0</v>
      </c>
      <c r="AH42" s="631">
        <v>0</v>
      </c>
      <c r="AI42" s="631">
        <v>114400</v>
      </c>
      <c r="AJ42" s="631">
        <v>0</v>
      </c>
      <c r="AK42" s="631">
        <v>0</v>
      </c>
      <c r="AL42" s="631">
        <v>0</v>
      </c>
      <c r="AM42" s="631">
        <v>24967.35</v>
      </c>
      <c r="AN42" s="631">
        <v>0</v>
      </c>
      <c r="AO42" s="631">
        <v>0</v>
      </c>
      <c r="AP42" s="631">
        <v>0</v>
      </c>
      <c r="AQ42" s="631">
        <v>0</v>
      </c>
      <c r="AR42" s="631">
        <v>0</v>
      </c>
      <c r="AS42" s="631">
        <v>0</v>
      </c>
      <c r="AT42" s="631">
        <v>0</v>
      </c>
      <c r="AU42" s="631">
        <v>0</v>
      </c>
      <c r="AV42" s="631">
        <v>1012534.9983</v>
      </c>
      <c r="AW42" s="631">
        <v>219311.34007969528</v>
      </c>
      <c r="AX42" s="631">
        <v>139367.35</v>
      </c>
      <c r="AY42" s="631">
        <v>187667.74117687394</v>
      </c>
      <c r="AZ42" s="714">
        <v>1371213.6883796954</v>
      </c>
      <c r="BA42" s="714">
        <v>1346246.3383796953</v>
      </c>
      <c r="BB42" s="714">
        <v>3750</v>
      </c>
      <c r="BC42" s="714">
        <v>1323750</v>
      </c>
      <c r="BD42" s="714">
        <v>0</v>
      </c>
      <c r="BE42" s="714">
        <v>0</v>
      </c>
      <c r="BF42" s="714">
        <v>1371213.6883796954</v>
      </c>
      <c r="BG42" s="631">
        <v>1371213.6883796956</v>
      </c>
      <c r="BH42" s="631">
        <v>0</v>
      </c>
      <c r="BI42" s="714">
        <v>1348717.35</v>
      </c>
      <c r="BJ42" s="714">
        <v>1209350</v>
      </c>
      <c r="BK42" s="631">
        <v>1231846.3383796953</v>
      </c>
      <c r="BL42" s="631">
        <v>3489.6496837951709</v>
      </c>
      <c r="BM42" s="631">
        <v>3418.5458342028983</v>
      </c>
      <c r="BN42" s="632">
        <v>2.0799443108491144E-2</v>
      </c>
      <c r="BO42" s="632">
        <v>0</v>
      </c>
      <c r="BP42" s="631">
        <v>0</v>
      </c>
      <c r="BQ42" s="714">
        <v>1371213.6883796954</v>
      </c>
      <c r="BR42" s="714">
        <v>3813.7290039084851</v>
      </c>
      <c r="BS42" s="714" t="s">
        <v>1187</v>
      </c>
      <c r="BT42" s="714">
        <v>3884.4580407356812</v>
      </c>
      <c r="BU42" s="632">
        <v>1.8378797770672417E-2</v>
      </c>
      <c r="BV42" s="631">
        <v>-9386.27</v>
      </c>
      <c r="BW42" s="631">
        <v>1361827.4183796954</v>
      </c>
      <c r="BX42" s="631">
        <v>0</v>
      </c>
      <c r="BY42" s="631">
        <v>1361827.4183796954</v>
      </c>
      <c r="BZ42" s="132">
        <f t="shared" si="0"/>
        <v>254332.57999999984</v>
      </c>
      <c r="CA42" s="132">
        <f t="shared" si="1"/>
        <v>42707.850000000006</v>
      </c>
      <c r="CB42" s="631">
        <f t="shared" si="2"/>
        <v>0</v>
      </c>
      <c r="CC42" s="631">
        <f>IF(ISERROR(VLOOKUP(A42,'[12]18-19 Cfwds'!B:E,4,FALSE)),0,(VLOOKUP(A42,'[12]18-19 Cfwds'!B:E,4,FALSE)))</f>
        <v>254332.57999999984</v>
      </c>
      <c r="CD42" s="631">
        <f>IF(ISERROR(VLOOKUP(A42,'[12]18-19 Cfwds'!B:E,3,FALSE)),0,(VLOOKUP(A42,'[12]18-19 Cfwds'!B:E,3,FALSE)))</f>
        <v>42707.850000000006</v>
      </c>
    </row>
    <row r="43" spans="1:82" ht="15" hidden="1" x14ac:dyDescent="0.25">
      <c r="A43" s="628">
        <f>VLOOKUP(D43,'[11]DfE No.'!C:E,3,FALSE)</f>
        <v>313</v>
      </c>
      <c r="B43" s="628">
        <f>VLOOKUP(D43,'[11]Adjusted Factors 20-21'!C:F,4,FALSE)</f>
        <v>0</v>
      </c>
      <c r="C43" s="712">
        <v>124625</v>
      </c>
      <c r="D43" s="712">
        <v>9352132</v>
      </c>
      <c r="E43" s="713" t="s">
        <v>294</v>
      </c>
      <c r="F43" s="630">
        <v>457</v>
      </c>
      <c r="G43" s="630">
        <v>457</v>
      </c>
      <c r="H43" s="630">
        <v>0</v>
      </c>
      <c r="I43" s="631">
        <v>1310845.5926999999</v>
      </c>
      <c r="J43" s="631">
        <v>0</v>
      </c>
      <c r="K43" s="631">
        <v>0</v>
      </c>
      <c r="L43" s="631">
        <v>16174.71910112359</v>
      </c>
      <c r="M43" s="631">
        <v>0</v>
      </c>
      <c r="N43" s="631">
        <v>24694.035087719294</v>
      </c>
      <c r="O43" s="631">
        <v>0</v>
      </c>
      <c r="P43" s="631">
        <v>646.98876404494422</v>
      </c>
      <c r="Q43" s="631">
        <v>770.22471910112415</v>
      </c>
      <c r="R43" s="631">
        <v>0</v>
      </c>
      <c r="S43" s="631">
        <v>1247.7640449438211</v>
      </c>
      <c r="T43" s="631">
        <v>0</v>
      </c>
      <c r="U43" s="631">
        <v>0</v>
      </c>
      <c r="V43" s="631">
        <v>0</v>
      </c>
      <c r="W43" s="631">
        <v>0</v>
      </c>
      <c r="X43" s="631">
        <v>0</v>
      </c>
      <c r="Y43" s="631">
        <v>0</v>
      </c>
      <c r="Z43" s="631">
        <v>0</v>
      </c>
      <c r="AA43" s="631">
        <v>0</v>
      </c>
      <c r="AB43" s="631">
        <v>4456.9401041666752</v>
      </c>
      <c r="AC43" s="631">
        <v>0</v>
      </c>
      <c r="AD43" s="631">
        <v>0</v>
      </c>
      <c r="AE43" s="631">
        <v>142169.09210526329</v>
      </c>
      <c r="AF43" s="631">
        <v>0</v>
      </c>
      <c r="AG43" s="631">
        <v>0</v>
      </c>
      <c r="AH43" s="631">
        <v>0</v>
      </c>
      <c r="AI43" s="631">
        <v>114400</v>
      </c>
      <c r="AJ43" s="631">
        <v>0</v>
      </c>
      <c r="AK43" s="631">
        <v>0</v>
      </c>
      <c r="AL43" s="631">
        <v>0</v>
      </c>
      <c r="AM43" s="631">
        <v>47156.26</v>
      </c>
      <c r="AN43" s="631">
        <v>0</v>
      </c>
      <c r="AO43" s="631">
        <v>0</v>
      </c>
      <c r="AP43" s="631">
        <v>0</v>
      </c>
      <c r="AQ43" s="631">
        <v>0</v>
      </c>
      <c r="AR43" s="631">
        <v>0</v>
      </c>
      <c r="AS43" s="631">
        <v>0</v>
      </c>
      <c r="AT43" s="631">
        <v>0</v>
      </c>
      <c r="AU43" s="631">
        <v>0</v>
      </c>
      <c r="AV43" s="631">
        <v>1310845.5926999999</v>
      </c>
      <c r="AW43" s="631">
        <v>190159.76392636274</v>
      </c>
      <c r="AX43" s="631">
        <v>161556.26</v>
      </c>
      <c r="AY43" s="631">
        <v>173888.75796372967</v>
      </c>
      <c r="AZ43" s="714">
        <v>1662561.6166263625</v>
      </c>
      <c r="BA43" s="714">
        <v>1615405.3566263625</v>
      </c>
      <c r="BB43" s="714">
        <v>3750</v>
      </c>
      <c r="BC43" s="714">
        <v>1713750</v>
      </c>
      <c r="BD43" s="714">
        <v>98344.64337363746</v>
      </c>
      <c r="BE43" s="714">
        <v>0</v>
      </c>
      <c r="BF43" s="714">
        <v>1760906.26</v>
      </c>
      <c r="BG43" s="631">
        <v>1760906.26</v>
      </c>
      <c r="BH43" s="631">
        <v>0</v>
      </c>
      <c r="BI43" s="714">
        <v>1760906.26</v>
      </c>
      <c r="BJ43" s="714">
        <v>1599350</v>
      </c>
      <c r="BK43" s="631">
        <v>1599350</v>
      </c>
      <c r="BL43" s="631">
        <v>3499.6717724288842</v>
      </c>
      <c r="BM43" s="631">
        <v>3247.4613686534217</v>
      </c>
      <c r="BN43" s="632">
        <v>7.7663865753711175E-2</v>
      </c>
      <c r="BO43" s="632">
        <v>0</v>
      </c>
      <c r="BP43" s="631">
        <v>0</v>
      </c>
      <c r="BQ43" s="714">
        <v>1760906.26</v>
      </c>
      <c r="BR43" s="714">
        <v>3750</v>
      </c>
      <c r="BS43" s="714" t="s">
        <v>1187</v>
      </c>
      <c r="BT43" s="714">
        <v>3853.1865645514222</v>
      </c>
      <c r="BU43" s="632">
        <v>6.9638395004114839E-2</v>
      </c>
      <c r="BV43" s="631">
        <v>-12151.63</v>
      </c>
      <c r="BW43" s="631">
        <v>1748754.6300000001</v>
      </c>
      <c r="BX43" s="631">
        <v>0</v>
      </c>
      <c r="BY43" s="631">
        <v>1748754.6300000001</v>
      </c>
      <c r="BZ43" s="132">
        <f t="shared" si="0"/>
        <v>148479.2100000002</v>
      </c>
      <c r="CA43" s="132">
        <f t="shared" si="1"/>
        <v>-280.31999999999971</v>
      </c>
      <c r="CB43" s="631">
        <f t="shared" si="2"/>
        <v>98344.64337363746</v>
      </c>
      <c r="CC43" s="631">
        <f>IF(ISERROR(VLOOKUP(A43,'[12]18-19 Cfwds'!B:E,4,FALSE)),0,(VLOOKUP(A43,'[12]18-19 Cfwds'!B:E,4,FALSE)))</f>
        <v>148479.2100000002</v>
      </c>
      <c r="CD43" s="631">
        <f>IF(ISERROR(VLOOKUP(A43,'[12]18-19 Cfwds'!B:E,3,FALSE)),0,(VLOOKUP(A43,'[12]18-19 Cfwds'!B:E,3,FALSE)))</f>
        <v>-280.31999999999971</v>
      </c>
    </row>
    <row r="44" spans="1:82" ht="15" hidden="1" x14ac:dyDescent="0.25">
      <c r="A44" s="628">
        <f>VLOOKUP(D44,'[11]DfE No.'!C:E,3,FALSE)</f>
        <v>232</v>
      </c>
      <c r="B44" s="628">
        <f>VLOOKUP(D44,'[11]Adjusted Factors 20-21'!C:F,4,FALSE)</f>
        <v>0</v>
      </c>
      <c r="C44" s="712">
        <v>124627</v>
      </c>
      <c r="D44" s="712">
        <v>9352134</v>
      </c>
      <c r="E44" s="713" t="s">
        <v>247</v>
      </c>
      <c r="F44" s="630">
        <v>202</v>
      </c>
      <c r="G44" s="630">
        <v>202</v>
      </c>
      <c r="H44" s="630">
        <v>0</v>
      </c>
      <c r="I44" s="631">
        <v>579410.96219999995</v>
      </c>
      <c r="J44" s="631">
        <v>0</v>
      </c>
      <c r="K44" s="631">
        <v>0</v>
      </c>
      <c r="L44" s="631">
        <v>8999.9999999999982</v>
      </c>
      <c r="M44" s="631">
        <v>0</v>
      </c>
      <c r="N44" s="631">
        <v>14211.055276381907</v>
      </c>
      <c r="O44" s="631">
        <v>0</v>
      </c>
      <c r="P44" s="631">
        <v>1679.9999999999998</v>
      </c>
      <c r="Q44" s="631">
        <v>6500.0000000000146</v>
      </c>
      <c r="R44" s="631">
        <v>8250.0000000000073</v>
      </c>
      <c r="S44" s="631">
        <v>0</v>
      </c>
      <c r="T44" s="631">
        <v>869.99999999999989</v>
      </c>
      <c r="U44" s="631">
        <v>0</v>
      </c>
      <c r="V44" s="631">
        <v>0</v>
      </c>
      <c r="W44" s="631">
        <v>0</v>
      </c>
      <c r="X44" s="631">
        <v>0</v>
      </c>
      <c r="Y44" s="631">
        <v>0</v>
      </c>
      <c r="Z44" s="631">
        <v>0</v>
      </c>
      <c r="AA44" s="631">
        <v>0</v>
      </c>
      <c r="AB44" s="631">
        <v>4372.7745664739841</v>
      </c>
      <c r="AC44" s="631">
        <v>0</v>
      </c>
      <c r="AD44" s="631">
        <v>0</v>
      </c>
      <c r="AE44" s="631">
        <v>73831.597633136014</v>
      </c>
      <c r="AF44" s="631">
        <v>0</v>
      </c>
      <c r="AG44" s="631">
        <v>0</v>
      </c>
      <c r="AH44" s="631">
        <v>0</v>
      </c>
      <c r="AI44" s="631">
        <v>114400</v>
      </c>
      <c r="AJ44" s="631">
        <v>0</v>
      </c>
      <c r="AK44" s="631">
        <v>0</v>
      </c>
      <c r="AL44" s="631">
        <v>0</v>
      </c>
      <c r="AM44" s="631">
        <v>18671.580000000002</v>
      </c>
      <c r="AN44" s="631">
        <v>0</v>
      </c>
      <c r="AO44" s="631">
        <v>0</v>
      </c>
      <c r="AP44" s="631">
        <v>0</v>
      </c>
      <c r="AQ44" s="631">
        <v>0</v>
      </c>
      <c r="AR44" s="631">
        <v>0</v>
      </c>
      <c r="AS44" s="631">
        <v>0</v>
      </c>
      <c r="AT44" s="631">
        <v>0</v>
      </c>
      <c r="AU44" s="631">
        <v>0</v>
      </c>
      <c r="AV44" s="631">
        <v>579410.96219999995</v>
      </c>
      <c r="AW44" s="631">
        <v>118715.42747599192</v>
      </c>
      <c r="AX44" s="631">
        <v>133071.58000000002</v>
      </c>
      <c r="AY44" s="631">
        <v>104039.92527132698</v>
      </c>
      <c r="AZ44" s="714">
        <v>831197.96967599192</v>
      </c>
      <c r="BA44" s="714">
        <v>812526.38967599196</v>
      </c>
      <c r="BB44" s="714">
        <v>3750</v>
      </c>
      <c r="BC44" s="714">
        <v>757500</v>
      </c>
      <c r="BD44" s="714">
        <v>0</v>
      </c>
      <c r="BE44" s="714">
        <v>0</v>
      </c>
      <c r="BF44" s="714">
        <v>831197.96967599192</v>
      </c>
      <c r="BG44" s="631">
        <v>831197.96967599192</v>
      </c>
      <c r="BH44" s="631">
        <v>0</v>
      </c>
      <c r="BI44" s="714">
        <v>776171.58</v>
      </c>
      <c r="BJ44" s="714">
        <v>643100</v>
      </c>
      <c r="BK44" s="631">
        <v>698126.38967599196</v>
      </c>
      <c r="BL44" s="631">
        <v>3456.0712360197622</v>
      </c>
      <c r="BM44" s="631">
        <v>3318.7749185929652</v>
      </c>
      <c r="BN44" s="632">
        <v>4.1369577869717504E-2</v>
      </c>
      <c r="BO44" s="632">
        <v>0</v>
      </c>
      <c r="BP44" s="631">
        <v>0</v>
      </c>
      <c r="BQ44" s="714">
        <v>831197.96967599192</v>
      </c>
      <c r="BR44" s="714">
        <v>4022.4078696831284</v>
      </c>
      <c r="BS44" s="714" t="s">
        <v>1187</v>
      </c>
      <c r="BT44" s="714">
        <v>4114.8414340395639</v>
      </c>
      <c r="BU44" s="632">
        <v>3.6364861363022971E-2</v>
      </c>
      <c r="BV44" s="631">
        <v>-5371.18</v>
      </c>
      <c r="BW44" s="631">
        <v>825826.78967599187</v>
      </c>
      <c r="BX44" s="631">
        <v>0</v>
      </c>
      <c r="BY44" s="631">
        <v>825826.78967599187</v>
      </c>
      <c r="BZ44" s="132">
        <f t="shared" si="0"/>
        <v>191195.66000000003</v>
      </c>
      <c r="CA44" s="132">
        <f t="shared" si="1"/>
        <v>28542</v>
      </c>
      <c r="CB44" s="631">
        <f t="shared" si="2"/>
        <v>0</v>
      </c>
      <c r="CC44" s="631">
        <f>IF(ISERROR(VLOOKUP(A44,'[12]18-19 Cfwds'!B:E,4,FALSE)),0,(VLOOKUP(A44,'[12]18-19 Cfwds'!B:E,4,FALSE)))</f>
        <v>191195.66000000003</v>
      </c>
      <c r="CD44" s="631">
        <f>IF(ISERROR(VLOOKUP(A44,'[12]18-19 Cfwds'!B:E,3,FALSE)),0,(VLOOKUP(A44,'[12]18-19 Cfwds'!B:E,3,FALSE)))</f>
        <v>28542</v>
      </c>
    </row>
    <row r="45" spans="1:82" ht="15" hidden="1" x14ac:dyDescent="0.25">
      <c r="A45" s="628">
        <f>VLOOKUP(D45,'[11]DfE No.'!C:E,3,FALSE)</f>
        <v>343</v>
      </c>
      <c r="B45" s="628">
        <f>VLOOKUP(D45,'[11]Adjusted Factors 20-21'!C:F,4,FALSE)</f>
        <v>0</v>
      </c>
      <c r="C45" s="712">
        <v>124628</v>
      </c>
      <c r="D45" s="712">
        <v>9352135</v>
      </c>
      <c r="E45" s="713" t="s">
        <v>313</v>
      </c>
      <c r="F45" s="630">
        <v>404</v>
      </c>
      <c r="G45" s="630">
        <v>404</v>
      </c>
      <c r="H45" s="630">
        <v>0</v>
      </c>
      <c r="I45" s="631">
        <v>1158821.9243999999</v>
      </c>
      <c r="J45" s="631">
        <v>0</v>
      </c>
      <c r="K45" s="631">
        <v>0</v>
      </c>
      <c r="L45" s="631">
        <v>24300.000000000062</v>
      </c>
      <c r="M45" s="631">
        <v>0</v>
      </c>
      <c r="N45" s="631">
        <v>52035.200000000004</v>
      </c>
      <c r="O45" s="631">
        <v>0</v>
      </c>
      <c r="P45" s="631">
        <v>28769.999999999993</v>
      </c>
      <c r="Q45" s="631">
        <v>0</v>
      </c>
      <c r="R45" s="631">
        <v>749.99999999999989</v>
      </c>
      <c r="S45" s="631">
        <v>405.0000000000008</v>
      </c>
      <c r="T45" s="631">
        <v>0</v>
      </c>
      <c r="U45" s="631">
        <v>0</v>
      </c>
      <c r="V45" s="631">
        <v>0</v>
      </c>
      <c r="W45" s="631">
        <v>0</v>
      </c>
      <c r="X45" s="631">
        <v>0</v>
      </c>
      <c r="Y45" s="631">
        <v>0</v>
      </c>
      <c r="Z45" s="631">
        <v>0</v>
      </c>
      <c r="AA45" s="631">
        <v>0</v>
      </c>
      <c r="AB45" s="631">
        <v>3769.8837209302369</v>
      </c>
      <c r="AC45" s="631">
        <v>0</v>
      </c>
      <c r="AD45" s="631">
        <v>0</v>
      </c>
      <c r="AE45" s="631">
        <v>122550.83591331265</v>
      </c>
      <c r="AF45" s="631">
        <v>0</v>
      </c>
      <c r="AG45" s="631">
        <v>2414.9999999999873</v>
      </c>
      <c r="AH45" s="631">
        <v>0</v>
      </c>
      <c r="AI45" s="631">
        <v>114400</v>
      </c>
      <c r="AJ45" s="631">
        <v>0</v>
      </c>
      <c r="AK45" s="631">
        <v>0</v>
      </c>
      <c r="AL45" s="631">
        <v>0</v>
      </c>
      <c r="AM45" s="631">
        <v>37417.46</v>
      </c>
      <c r="AN45" s="631">
        <v>0</v>
      </c>
      <c r="AO45" s="631">
        <v>0</v>
      </c>
      <c r="AP45" s="631">
        <v>0</v>
      </c>
      <c r="AQ45" s="631">
        <v>0</v>
      </c>
      <c r="AR45" s="631">
        <v>0</v>
      </c>
      <c r="AS45" s="631">
        <v>0</v>
      </c>
      <c r="AT45" s="631">
        <v>0</v>
      </c>
      <c r="AU45" s="631">
        <v>0</v>
      </c>
      <c r="AV45" s="631">
        <v>1158821.9243999999</v>
      </c>
      <c r="AW45" s="631">
        <v>234995.91963424295</v>
      </c>
      <c r="AX45" s="631">
        <v>151817.46</v>
      </c>
      <c r="AY45" s="631">
        <v>185633.73591331267</v>
      </c>
      <c r="AZ45" s="714">
        <v>1545635.3040342429</v>
      </c>
      <c r="BA45" s="714">
        <v>1508217.8440342429</v>
      </c>
      <c r="BB45" s="714">
        <v>3750</v>
      </c>
      <c r="BC45" s="714">
        <v>1515000</v>
      </c>
      <c r="BD45" s="714">
        <v>6782.1559657570906</v>
      </c>
      <c r="BE45" s="714">
        <v>0</v>
      </c>
      <c r="BF45" s="714">
        <v>1552417.46</v>
      </c>
      <c r="BG45" s="631">
        <v>1552417.4599999997</v>
      </c>
      <c r="BH45" s="631">
        <v>0</v>
      </c>
      <c r="BI45" s="714">
        <v>1552417.46</v>
      </c>
      <c r="BJ45" s="714">
        <v>1400600</v>
      </c>
      <c r="BK45" s="631">
        <v>1400600</v>
      </c>
      <c r="BL45" s="631">
        <v>3466.8316831683169</v>
      </c>
      <c r="BM45" s="631">
        <v>3325.4498937500002</v>
      </c>
      <c r="BN45" s="632">
        <v>4.2515086359904544E-2</v>
      </c>
      <c r="BO45" s="632">
        <v>0</v>
      </c>
      <c r="BP45" s="631">
        <v>0</v>
      </c>
      <c r="BQ45" s="714">
        <v>1552417.46</v>
      </c>
      <c r="BR45" s="714">
        <v>3750</v>
      </c>
      <c r="BS45" s="714" t="s">
        <v>1187</v>
      </c>
      <c r="BT45" s="714">
        <v>3842.6174752475245</v>
      </c>
      <c r="BU45" s="632">
        <v>3.7591299685717727E-2</v>
      </c>
      <c r="BV45" s="631">
        <v>-10742.36</v>
      </c>
      <c r="BW45" s="631">
        <v>1541675.0999999999</v>
      </c>
      <c r="BX45" s="631">
        <v>0</v>
      </c>
      <c r="BY45" s="631">
        <v>1541675.0999999999</v>
      </c>
      <c r="BZ45" s="132">
        <f t="shared" si="0"/>
        <v>47219.669999999925</v>
      </c>
      <c r="CA45" s="132">
        <f t="shared" si="1"/>
        <v>-326.68000000000006</v>
      </c>
      <c r="CB45" s="631">
        <f t="shared" si="2"/>
        <v>6782.1559657570906</v>
      </c>
      <c r="CC45" s="631">
        <f>IF(ISERROR(VLOOKUP(A45,'[12]18-19 Cfwds'!B:E,4,FALSE)),0,(VLOOKUP(A45,'[12]18-19 Cfwds'!B:E,4,FALSE)))</f>
        <v>47219.669999999925</v>
      </c>
      <c r="CD45" s="631">
        <f>IF(ISERROR(VLOOKUP(A45,'[12]18-19 Cfwds'!B:E,3,FALSE)),0,(VLOOKUP(A45,'[12]18-19 Cfwds'!B:E,3,FALSE)))</f>
        <v>-326.68000000000006</v>
      </c>
    </row>
    <row r="46" spans="1:82" ht="15" hidden="1" x14ac:dyDescent="0.25">
      <c r="A46" s="628">
        <f>VLOOKUP(D46,'[11]DfE No.'!C:E,3,FALSE)</f>
        <v>503</v>
      </c>
      <c r="B46" s="628">
        <f>VLOOKUP(D46,'[11]Adjusted Factors 20-21'!C:F,4,FALSE)</f>
        <v>0</v>
      </c>
      <c r="C46" s="712">
        <v>124631</v>
      </c>
      <c r="D46" s="712">
        <v>9352138</v>
      </c>
      <c r="E46" s="713" t="s">
        <v>1193</v>
      </c>
      <c r="F46" s="630">
        <v>404</v>
      </c>
      <c r="G46" s="630">
        <v>404</v>
      </c>
      <c r="H46" s="630">
        <v>0</v>
      </c>
      <c r="I46" s="631">
        <v>1158821.9243999999</v>
      </c>
      <c r="J46" s="631">
        <v>0</v>
      </c>
      <c r="K46" s="631">
        <v>0</v>
      </c>
      <c r="L46" s="631">
        <v>27000.000000000091</v>
      </c>
      <c r="M46" s="631">
        <v>0</v>
      </c>
      <c r="N46" s="631">
        <v>45248.000000000007</v>
      </c>
      <c r="O46" s="631">
        <v>0</v>
      </c>
      <c r="P46" s="631">
        <v>19740.000000000025</v>
      </c>
      <c r="Q46" s="631">
        <v>7749.9999999999973</v>
      </c>
      <c r="R46" s="631">
        <v>6375.0000000000036</v>
      </c>
      <c r="S46" s="631">
        <v>0</v>
      </c>
      <c r="T46" s="631">
        <v>0</v>
      </c>
      <c r="U46" s="631">
        <v>0</v>
      </c>
      <c r="V46" s="631">
        <v>0</v>
      </c>
      <c r="W46" s="631">
        <v>0</v>
      </c>
      <c r="X46" s="631">
        <v>0</v>
      </c>
      <c r="Y46" s="631">
        <v>0</v>
      </c>
      <c r="Z46" s="631">
        <v>0</v>
      </c>
      <c r="AA46" s="631">
        <v>0</v>
      </c>
      <c r="AB46" s="631">
        <v>2513.2558139534913</v>
      </c>
      <c r="AC46" s="631">
        <v>0</v>
      </c>
      <c r="AD46" s="631">
        <v>0</v>
      </c>
      <c r="AE46" s="631">
        <v>127295.85798816547</v>
      </c>
      <c r="AF46" s="631">
        <v>0</v>
      </c>
      <c r="AG46" s="631">
        <v>0</v>
      </c>
      <c r="AH46" s="631">
        <v>0</v>
      </c>
      <c r="AI46" s="631">
        <v>114400</v>
      </c>
      <c r="AJ46" s="631">
        <v>0</v>
      </c>
      <c r="AK46" s="631">
        <v>0</v>
      </c>
      <c r="AL46" s="631">
        <v>0</v>
      </c>
      <c r="AM46" s="631">
        <v>27678.67</v>
      </c>
      <c r="AN46" s="631">
        <v>0</v>
      </c>
      <c r="AO46" s="631">
        <v>0</v>
      </c>
      <c r="AP46" s="631">
        <v>0</v>
      </c>
      <c r="AQ46" s="631">
        <v>0</v>
      </c>
      <c r="AR46" s="631">
        <v>0</v>
      </c>
      <c r="AS46" s="631">
        <v>0</v>
      </c>
      <c r="AT46" s="631">
        <v>0</v>
      </c>
      <c r="AU46" s="631">
        <v>0</v>
      </c>
      <c r="AV46" s="631">
        <v>1158821.9243999999</v>
      </c>
      <c r="AW46" s="631">
        <v>235922.1138021191</v>
      </c>
      <c r="AX46" s="631">
        <v>142078.66999999998</v>
      </c>
      <c r="AY46" s="631">
        <v>190305.15798816553</v>
      </c>
      <c r="AZ46" s="714">
        <v>1536822.708202119</v>
      </c>
      <c r="BA46" s="714">
        <v>1509144.0382021191</v>
      </c>
      <c r="BB46" s="714">
        <v>3750</v>
      </c>
      <c r="BC46" s="714">
        <v>1515000</v>
      </c>
      <c r="BD46" s="714">
        <v>5855.9617978809401</v>
      </c>
      <c r="BE46" s="714">
        <v>0</v>
      </c>
      <c r="BF46" s="714">
        <v>1542678.67</v>
      </c>
      <c r="BG46" s="631">
        <v>1542678.6699999997</v>
      </c>
      <c r="BH46" s="631">
        <v>0</v>
      </c>
      <c r="BI46" s="714">
        <v>1542678.67</v>
      </c>
      <c r="BJ46" s="714">
        <v>1400600</v>
      </c>
      <c r="BK46" s="631">
        <v>1400600</v>
      </c>
      <c r="BL46" s="631">
        <v>3466.8316831683169</v>
      </c>
      <c r="BM46" s="631">
        <v>3305.1585975247526</v>
      </c>
      <c r="BN46" s="632">
        <v>4.8915379057647014E-2</v>
      </c>
      <c r="BO46" s="632">
        <v>0</v>
      </c>
      <c r="BP46" s="631">
        <v>0</v>
      </c>
      <c r="BQ46" s="714">
        <v>1542678.67</v>
      </c>
      <c r="BR46" s="714">
        <v>3750</v>
      </c>
      <c r="BS46" s="714" t="s">
        <v>1187</v>
      </c>
      <c r="BT46" s="714">
        <v>3818.5115594059403</v>
      </c>
      <c r="BU46" s="632">
        <v>4.4544166673267105E-2</v>
      </c>
      <c r="BV46" s="631">
        <v>-10742.36</v>
      </c>
      <c r="BW46" s="631">
        <v>1531936.3099999998</v>
      </c>
      <c r="BX46" s="631">
        <v>0</v>
      </c>
      <c r="BY46" s="631">
        <v>1531936.3099999998</v>
      </c>
      <c r="BZ46" s="132">
        <f t="shared" si="0"/>
        <v>183519.32000000007</v>
      </c>
      <c r="CA46" s="132">
        <f t="shared" si="1"/>
        <v>25499.239999999998</v>
      </c>
      <c r="CB46" s="631">
        <f t="shared" si="2"/>
        <v>5855.9617978809401</v>
      </c>
      <c r="CC46" s="631">
        <f>IF(ISERROR(VLOOKUP(A46,'[12]18-19 Cfwds'!B:E,4,FALSE)),0,(VLOOKUP(A46,'[12]18-19 Cfwds'!B:E,4,FALSE)))</f>
        <v>183519.32000000007</v>
      </c>
      <c r="CD46" s="631">
        <f>IF(ISERROR(VLOOKUP(A46,'[12]18-19 Cfwds'!B:E,3,FALSE)),0,(VLOOKUP(A46,'[12]18-19 Cfwds'!B:E,3,FALSE)))</f>
        <v>25499.239999999998</v>
      </c>
    </row>
    <row r="47" spans="1:82" ht="15" hidden="1" x14ac:dyDescent="0.25">
      <c r="A47" s="628">
        <f>VLOOKUP(D47,'[11]DfE No.'!C:E,3,FALSE)</f>
        <v>275</v>
      </c>
      <c r="B47" s="628">
        <f>VLOOKUP(D47,'[11]Adjusted Factors 20-21'!C:F,4,FALSE)</f>
        <v>0</v>
      </c>
      <c r="C47" s="712">
        <v>124645</v>
      </c>
      <c r="D47" s="712">
        <v>9352157</v>
      </c>
      <c r="E47" s="713" t="s">
        <v>273</v>
      </c>
      <c r="F47" s="630">
        <v>285</v>
      </c>
      <c r="G47" s="630">
        <v>285</v>
      </c>
      <c r="H47" s="630">
        <v>0</v>
      </c>
      <c r="I47" s="631">
        <v>817485.7635</v>
      </c>
      <c r="J47" s="631">
        <v>0</v>
      </c>
      <c r="K47" s="631">
        <v>0</v>
      </c>
      <c r="L47" s="631">
        <v>28800.000000000007</v>
      </c>
      <c r="M47" s="631">
        <v>0</v>
      </c>
      <c r="N47" s="631">
        <v>46354.411764705888</v>
      </c>
      <c r="O47" s="631">
        <v>0</v>
      </c>
      <c r="P47" s="631">
        <v>4214.7887323943651</v>
      </c>
      <c r="Q47" s="631">
        <v>40140.84507042254</v>
      </c>
      <c r="R47" s="631">
        <v>15052.816901408427</v>
      </c>
      <c r="S47" s="631">
        <v>15850.616197183121</v>
      </c>
      <c r="T47" s="631">
        <v>873.06338028169</v>
      </c>
      <c r="U47" s="631">
        <v>602.11267605633793</v>
      </c>
      <c r="V47" s="631">
        <v>0</v>
      </c>
      <c r="W47" s="631">
        <v>0</v>
      </c>
      <c r="X47" s="631">
        <v>0</v>
      </c>
      <c r="Y47" s="631">
        <v>0</v>
      </c>
      <c r="Z47" s="631">
        <v>0</v>
      </c>
      <c r="AA47" s="631">
        <v>0</v>
      </c>
      <c r="AB47" s="631">
        <v>47254.648760330609</v>
      </c>
      <c r="AC47" s="631">
        <v>0</v>
      </c>
      <c r="AD47" s="631">
        <v>0</v>
      </c>
      <c r="AE47" s="631">
        <v>146679.54545454532</v>
      </c>
      <c r="AF47" s="631">
        <v>0</v>
      </c>
      <c r="AG47" s="631">
        <v>6912.4999999999927</v>
      </c>
      <c r="AH47" s="631">
        <v>0</v>
      </c>
      <c r="AI47" s="631">
        <v>114400</v>
      </c>
      <c r="AJ47" s="631">
        <v>0</v>
      </c>
      <c r="AK47" s="631">
        <v>0</v>
      </c>
      <c r="AL47" s="631">
        <v>0</v>
      </c>
      <c r="AM47" s="631">
        <v>19849.04</v>
      </c>
      <c r="AN47" s="631">
        <v>0</v>
      </c>
      <c r="AO47" s="631">
        <v>0</v>
      </c>
      <c r="AP47" s="631">
        <v>0</v>
      </c>
      <c r="AQ47" s="631">
        <v>0</v>
      </c>
      <c r="AR47" s="631">
        <v>0</v>
      </c>
      <c r="AS47" s="631">
        <v>0</v>
      </c>
      <c r="AT47" s="631">
        <v>0</v>
      </c>
      <c r="AU47" s="631">
        <v>0</v>
      </c>
      <c r="AV47" s="631">
        <v>817485.7635</v>
      </c>
      <c r="AW47" s="631">
        <v>352735.34893732832</v>
      </c>
      <c r="AX47" s="631">
        <v>134249.04</v>
      </c>
      <c r="AY47" s="631">
        <v>232576.67281577151</v>
      </c>
      <c r="AZ47" s="714">
        <v>1304470.1524373284</v>
      </c>
      <c r="BA47" s="714">
        <v>1284621.1124373283</v>
      </c>
      <c r="BB47" s="714">
        <v>3750</v>
      </c>
      <c r="BC47" s="714">
        <v>1068750</v>
      </c>
      <c r="BD47" s="714">
        <v>0</v>
      </c>
      <c r="BE47" s="714">
        <v>0</v>
      </c>
      <c r="BF47" s="714">
        <v>1304470.1524373284</v>
      </c>
      <c r="BG47" s="631">
        <v>1304470.1524373284</v>
      </c>
      <c r="BH47" s="631">
        <v>0</v>
      </c>
      <c r="BI47" s="714">
        <v>1088599.04</v>
      </c>
      <c r="BJ47" s="714">
        <v>954350</v>
      </c>
      <c r="BK47" s="631">
        <v>1170221.1124373283</v>
      </c>
      <c r="BL47" s="631">
        <v>4106.0389910081694</v>
      </c>
      <c r="BM47" s="631">
        <v>4054.9366161048688</v>
      </c>
      <c r="BN47" s="632">
        <v>1.2602508927103543E-2</v>
      </c>
      <c r="BO47" s="632">
        <v>5.7974910728964563E-3</v>
      </c>
      <c r="BP47" s="631">
        <v>6699.9107674132483</v>
      </c>
      <c r="BQ47" s="714">
        <v>1311170.0632047416</v>
      </c>
      <c r="BR47" s="714">
        <v>4530.950958613128</v>
      </c>
      <c r="BS47" s="714" t="s">
        <v>1187</v>
      </c>
      <c r="BT47" s="714">
        <v>4600.5967129990931</v>
      </c>
      <c r="BU47" s="632">
        <v>1.1054631857394082E-2</v>
      </c>
      <c r="BV47" s="631">
        <v>-7578.15</v>
      </c>
      <c r="BW47" s="631">
        <v>1303591.9132047417</v>
      </c>
      <c r="BX47" s="631">
        <v>0</v>
      </c>
      <c r="BY47" s="631">
        <v>1303591.9132047417</v>
      </c>
      <c r="BZ47" s="132">
        <f t="shared" si="0"/>
        <v>270182.57000000007</v>
      </c>
      <c r="CA47" s="132">
        <f t="shared" si="1"/>
        <v>13261.74</v>
      </c>
      <c r="CB47" s="631">
        <f t="shared" si="2"/>
        <v>0</v>
      </c>
      <c r="CC47" s="631">
        <f>IF(ISERROR(VLOOKUP(A47,'[12]18-19 Cfwds'!B:E,4,FALSE)),0,(VLOOKUP(A47,'[12]18-19 Cfwds'!B:E,4,FALSE)))</f>
        <v>270182.57000000007</v>
      </c>
      <c r="CD47" s="631">
        <f>IF(ISERROR(VLOOKUP(A47,'[12]18-19 Cfwds'!B:E,3,FALSE)),0,(VLOOKUP(A47,'[12]18-19 Cfwds'!B:E,3,FALSE)))</f>
        <v>13261.74</v>
      </c>
    </row>
    <row r="48" spans="1:82" ht="15" x14ac:dyDescent="0.25">
      <c r="A48" s="628">
        <f>VLOOKUP(D48,'[11]DfE No.'!C:E,3,FALSE)</f>
        <v>273</v>
      </c>
      <c r="B48" s="628">
        <f>VLOOKUP(D48,'[11]Adjusted Factors 20-21'!C:F,4,FALSE)</f>
        <v>0</v>
      </c>
      <c r="C48" s="712">
        <v>124650</v>
      </c>
      <c r="D48" s="712">
        <v>9352162</v>
      </c>
      <c r="E48" s="713" t="s">
        <v>1194</v>
      </c>
      <c r="F48" s="630">
        <v>407</v>
      </c>
      <c r="G48" s="630">
        <v>407</v>
      </c>
      <c r="H48" s="630">
        <v>0</v>
      </c>
      <c r="I48" s="631">
        <v>1167427.0377</v>
      </c>
      <c r="J48" s="631">
        <v>0</v>
      </c>
      <c r="K48" s="631">
        <v>0</v>
      </c>
      <c r="L48" s="631">
        <v>42300.000000000007</v>
      </c>
      <c r="M48" s="631">
        <v>0</v>
      </c>
      <c r="N48" s="631">
        <v>69955.643564356433</v>
      </c>
      <c r="O48" s="631">
        <v>0</v>
      </c>
      <c r="P48" s="631">
        <v>16589.999999999993</v>
      </c>
      <c r="Q48" s="631">
        <v>31999.999999999945</v>
      </c>
      <c r="R48" s="631">
        <v>6375.0000000000055</v>
      </c>
      <c r="S48" s="631">
        <v>46575.000000000073</v>
      </c>
      <c r="T48" s="631">
        <v>9570.0000000000073</v>
      </c>
      <c r="U48" s="631">
        <v>0</v>
      </c>
      <c r="V48" s="631">
        <v>0</v>
      </c>
      <c r="W48" s="631">
        <v>0</v>
      </c>
      <c r="X48" s="631">
        <v>0</v>
      </c>
      <c r="Y48" s="631">
        <v>0</v>
      </c>
      <c r="Z48" s="631">
        <v>0</v>
      </c>
      <c r="AA48" s="631">
        <v>0</v>
      </c>
      <c r="AB48" s="631">
        <v>26982.809798270959</v>
      </c>
      <c r="AC48" s="631">
        <v>0</v>
      </c>
      <c r="AD48" s="631">
        <v>0</v>
      </c>
      <c r="AE48" s="631">
        <v>138553.06451612894</v>
      </c>
      <c r="AF48" s="631">
        <v>0</v>
      </c>
      <c r="AG48" s="631">
        <v>0</v>
      </c>
      <c r="AH48" s="631">
        <v>0</v>
      </c>
      <c r="AI48" s="631">
        <v>114400</v>
      </c>
      <c r="AJ48" s="631">
        <v>0</v>
      </c>
      <c r="AK48" s="631">
        <v>0</v>
      </c>
      <c r="AL48" s="631">
        <v>0</v>
      </c>
      <c r="AM48" s="631">
        <v>61508.160000000003</v>
      </c>
      <c r="AN48" s="631">
        <v>0</v>
      </c>
      <c r="AO48" s="631">
        <v>0</v>
      </c>
      <c r="AP48" s="631">
        <v>0</v>
      </c>
      <c r="AQ48" s="631">
        <v>0</v>
      </c>
      <c r="AR48" s="631">
        <v>0</v>
      </c>
      <c r="AS48" s="631">
        <v>0</v>
      </c>
      <c r="AT48" s="631">
        <v>0</v>
      </c>
      <c r="AU48" s="631">
        <v>0</v>
      </c>
      <c r="AV48" s="631">
        <v>1167427.0377</v>
      </c>
      <c r="AW48" s="631">
        <v>388901.51787875633</v>
      </c>
      <c r="AX48" s="631">
        <v>175908.16</v>
      </c>
      <c r="AY48" s="631">
        <v>260188.68629830715</v>
      </c>
      <c r="AZ48" s="714">
        <v>1732236.7155787563</v>
      </c>
      <c r="BA48" s="714">
        <v>1670728.5555787564</v>
      </c>
      <c r="BB48" s="714">
        <v>3750</v>
      </c>
      <c r="BC48" s="714">
        <v>1526250</v>
      </c>
      <c r="BD48" s="714">
        <v>0</v>
      </c>
      <c r="BE48" s="714">
        <v>0</v>
      </c>
      <c r="BF48" s="714">
        <v>1732236.7155787563</v>
      </c>
      <c r="BG48" s="631">
        <v>1732236.7155787563</v>
      </c>
      <c r="BH48" s="631">
        <v>0</v>
      </c>
      <c r="BI48" s="714">
        <v>1587758.16</v>
      </c>
      <c r="BJ48" s="714">
        <v>1411850</v>
      </c>
      <c r="BK48" s="631">
        <v>1556328.5555787564</v>
      </c>
      <c r="BL48" s="631">
        <v>3823.9030849600895</v>
      </c>
      <c r="BM48" s="631">
        <v>3955.5062036674817</v>
      </c>
      <c r="BN48" s="632">
        <v>-3.3270866465933475E-2</v>
      </c>
      <c r="BO48" s="632">
        <v>5.1670866465933475E-2</v>
      </c>
      <c r="BP48" s="631">
        <v>83184.46417193368</v>
      </c>
      <c r="BQ48" s="714">
        <v>1815421.17975069</v>
      </c>
      <c r="BR48" s="714">
        <v>4309.3685988960442</v>
      </c>
      <c r="BS48" s="714" t="s">
        <v>1187</v>
      </c>
      <c r="BT48" s="714">
        <v>4460.4942991417447</v>
      </c>
      <c r="BU48" s="632">
        <v>1.7671252879534194E-2</v>
      </c>
      <c r="BV48" s="631">
        <v>-10822.13</v>
      </c>
      <c r="BW48" s="631">
        <v>1804599.0497506901</v>
      </c>
      <c r="BX48" s="631">
        <v>0</v>
      </c>
      <c r="BY48" s="631">
        <v>1804599.0497506901</v>
      </c>
      <c r="BZ48" s="132">
        <f t="shared" si="0"/>
        <v>284380.91000000015</v>
      </c>
      <c r="CA48" s="132">
        <f t="shared" si="1"/>
        <v>35612.959999999999</v>
      </c>
      <c r="CB48" s="631">
        <f t="shared" si="2"/>
        <v>0</v>
      </c>
      <c r="CC48" s="631">
        <f>IF(ISERROR(VLOOKUP(A48,'[12]18-19 Cfwds'!B:E,4,FALSE)),0,(VLOOKUP(A48,'[12]18-19 Cfwds'!B:E,4,FALSE)))</f>
        <v>284380.91000000015</v>
      </c>
      <c r="CD48" s="631">
        <f>IF(ISERROR(VLOOKUP(A48,'[12]18-19 Cfwds'!B:E,3,FALSE)),0,(VLOOKUP(A48,'[12]18-19 Cfwds'!B:E,3,FALSE)))</f>
        <v>35612.959999999999</v>
      </c>
    </row>
    <row r="49" spans="1:82" ht="15" hidden="1" x14ac:dyDescent="0.25">
      <c r="A49" s="628">
        <f>VLOOKUP(D49,'[11]DfE No.'!C:E,3,FALSE)</f>
        <v>258</v>
      </c>
      <c r="B49" s="628">
        <f>VLOOKUP(D49,'[11]Adjusted Factors 20-21'!C:F,4,FALSE)</f>
        <v>0</v>
      </c>
      <c r="C49" s="712">
        <v>124654</v>
      </c>
      <c r="D49" s="712">
        <v>9352166</v>
      </c>
      <c r="E49" s="713" t="s">
        <v>264</v>
      </c>
      <c r="F49" s="630">
        <v>409</v>
      </c>
      <c r="G49" s="630">
        <v>409</v>
      </c>
      <c r="H49" s="630">
        <v>0</v>
      </c>
      <c r="I49" s="631">
        <v>1173163.7799</v>
      </c>
      <c r="J49" s="631">
        <v>0</v>
      </c>
      <c r="K49" s="631">
        <v>0</v>
      </c>
      <c r="L49" s="631">
        <v>28800.000000000007</v>
      </c>
      <c r="M49" s="631">
        <v>0</v>
      </c>
      <c r="N49" s="631">
        <v>37066.859903381643</v>
      </c>
      <c r="O49" s="631">
        <v>0</v>
      </c>
      <c r="P49" s="631">
        <v>20579.999999999978</v>
      </c>
      <c r="Q49" s="631">
        <v>2750.0000000000027</v>
      </c>
      <c r="R49" s="631">
        <v>3749.9999999999927</v>
      </c>
      <c r="S49" s="631">
        <v>1620.0000000000005</v>
      </c>
      <c r="T49" s="631">
        <v>434.99999999999915</v>
      </c>
      <c r="U49" s="631">
        <v>599.99999999999875</v>
      </c>
      <c r="V49" s="631">
        <v>0</v>
      </c>
      <c r="W49" s="631">
        <v>0</v>
      </c>
      <c r="X49" s="631">
        <v>0</v>
      </c>
      <c r="Y49" s="631">
        <v>0</v>
      </c>
      <c r="Z49" s="631">
        <v>0</v>
      </c>
      <c r="AA49" s="631">
        <v>0</v>
      </c>
      <c r="AB49" s="631">
        <v>36260.77142857149</v>
      </c>
      <c r="AC49" s="631">
        <v>0</v>
      </c>
      <c r="AD49" s="631">
        <v>0</v>
      </c>
      <c r="AE49" s="631">
        <v>119681.50159744387</v>
      </c>
      <c r="AF49" s="631">
        <v>0</v>
      </c>
      <c r="AG49" s="631">
        <v>3902.4999999999936</v>
      </c>
      <c r="AH49" s="631">
        <v>0</v>
      </c>
      <c r="AI49" s="631">
        <v>114400</v>
      </c>
      <c r="AJ49" s="631">
        <v>0</v>
      </c>
      <c r="AK49" s="631">
        <v>0</v>
      </c>
      <c r="AL49" s="631">
        <v>0</v>
      </c>
      <c r="AM49" s="631">
        <v>24683.22</v>
      </c>
      <c r="AN49" s="631">
        <v>0</v>
      </c>
      <c r="AO49" s="631">
        <v>0</v>
      </c>
      <c r="AP49" s="631">
        <v>0</v>
      </c>
      <c r="AQ49" s="631">
        <v>0</v>
      </c>
      <c r="AR49" s="631">
        <v>0</v>
      </c>
      <c r="AS49" s="631">
        <v>0</v>
      </c>
      <c r="AT49" s="631">
        <v>0</v>
      </c>
      <c r="AU49" s="631">
        <v>0</v>
      </c>
      <c r="AV49" s="631">
        <v>1173163.7799</v>
      </c>
      <c r="AW49" s="631">
        <v>255446.63292939699</v>
      </c>
      <c r="AX49" s="631">
        <v>139083.22</v>
      </c>
      <c r="AY49" s="631">
        <v>177435.23154913465</v>
      </c>
      <c r="AZ49" s="714">
        <v>1567693.632829397</v>
      </c>
      <c r="BA49" s="714">
        <v>1543010.412829397</v>
      </c>
      <c r="BB49" s="714">
        <v>3750</v>
      </c>
      <c r="BC49" s="714">
        <v>1533750</v>
      </c>
      <c r="BD49" s="714">
        <v>0</v>
      </c>
      <c r="BE49" s="714">
        <v>0</v>
      </c>
      <c r="BF49" s="714">
        <v>1567693.632829397</v>
      </c>
      <c r="BG49" s="631">
        <v>1567693.632829397</v>
      </c>
      <c r="BH49" s="631">
        <v>0</v>
      </c>
      <c r="BI49" s="714">
        <v>1558433.22</v>
      </c>
      <c r="BJ49" s="714">
        <v>1419350</v>
      </c>
      <c r="BK49" s="631">
        <v>1428610.412829397</v>
      </c>
      <c r="BL49" s="631">
        <v>3492.9349946929024</v>
      </c>
      <c r="BM49" s="631">
        <v>3331.5621490430622</v>
      </c>
      <c r="BN49" s="632">
        <v>4.8437591265164288E-2</v>
      </c>
      <c r="BO49" s="632">
        <v>0</v>
      </c>
      <c r="BP49" s="631">
        <v>0</v>
      </c>
      <c r="BQ49" s="714">
        <v>1567693.632829397</v>
      </c>
      <c r="BR49" s="714">
        <v>3772.641596159895</v>
      </c>
      <c r="BS49" s="714" t="s">
        <v>1187</v>
      </c>
      <c r="BT49" s="714">
        <v>3832.991767309039</v>
      </c>
      <c r="BU49" s="632">
        <v>4.9006042964672591E-2</v>
      </c>
      <c r="BV49" s="631">
        <v>-10875.31</v>
      </c>
      <c r="BW49" s="631">
        <v>1556818.3228293969</v>
      </c>
      <c r="BX49" s="631">
        <v>0</v>
      </c>
      <c r="BY49" s="631">
        <v>1556818.3228293969</v>
      </c>
      <c r="BZ49" s="132">
        <f t="shared" si="0"/>
        <v>55177</v>
      </c>
      <c r="CA49" s="132">
        <f t="shared" si="1"/>
        <v>23388.010000000002</v>
      </c>
      <c r="CB49" s="631">
        <f t="shared" si="2"/>
        <v>0</v>
      </c>
      <c r="CC49" s="631">
        <f>IF(ISERROR(VLOOKUP(A49,'[12]18-19 Cfwds'!B:E,4,FALSE)),0,(VLOOKUP(A49,'[12]18-19 Cfwds'!B:E,4,FALSE)))</f>
        <v>55177</v>
      </c>
      <c r="CD49" s="631">
        <f>IF(ISERROR(VLOOKUP(A49,'[12]18-19 Cfwds'!B:E,3,FALSE)),0,(VLOOKUP(A49,'[12]18-19 Cfwds'!B:E,3,FALSE)))</f>
        <v>23388.010000000002</v>
      </c>
    </row>
    <row r="50" spans="1:82" ht="15" hidden="1" x14ac:dyDescent="0.25">
      <c r="A50" s="628">
        <f>VLOOKUP(D50,'[11]DfE No.'!C:E,3,FALSE)</f>
        <v>300</v>
      </c>
      <c r="B50" s="628">
        <f>VLOOKUP(D50,'[11]Adjusted Factors 20-21'!C:F,4,FALSE)</f>
        <v>0</v>
      </c>
      <c r="C50" s="712">
        <v>124660</v>
      </c>
      <c r="D50" s="712">
        <v>9352176</v>
      </c>
      <c r="E50" s="713" t="s">
        <v>287</v>
      </c>
      <c r="F50" s="630">
        <v>558</v>
      </c>
      <c r="G50" s="630">
        <v>558</v>
      </c>
      <c r="H50" s="630">
        <v>0</v>
      </c>
      <c r="I50" s="631">
        <v>1600551.0737999999</v>
      </c>
      <c r="J50" s="631">
        <v>0</v>
      </c>
      <c r="K50" s="631">
        <v>0</v>
      </c>
      <c r="L50" s="631">
        <v>76050.000000000058</v>
      </c>
      <c r="M50" s="631">
        <v>0</v>
      </c>
      <c r="N50" s="631">
        <v>106030.01795332135</v>
      </c>
      <c r="O50" s="631">
        <v>0</v>
      </c>
      <c r="P50" s="631">
        <v>19739.999999999982</v>
      </c>
      <c r="Q50" s="631">
        <v>7250.0000000000064</v>
      </c>
      <c r="R50" s="631">
        <v>82875.000000000029</v>
      </c>
      <c r="S50" s="631">
        <v>44955.000000000065</v>
      </c>
      <c r="T50" s="631">
        <v>434.99999999999955</v>
      </c>
      <c r="U50" s="631">
        <v>4199.9999999999964</v>
      </c>
      <c r="V50" s="631">
        <v>0</v>
      </c>
      <c r="W50" s="631">
        <v>0</v>
      </c>
      <c r="X50" s="631">
        <v>0</v>
      </c>
      <c r="Y50" s="631">
        <v>0</v>
      </c>
      <c r="Z50" s="631">
        <v>0</v>
      </c>
      <c r="AA50" s="631">
        <v>0</v>
      </c>
      <c r="AB50" s="631">
        <v>57503.729508196688</v>
      </c>
      <c r="AC50" s="631">
        <v>0</v>
      </c>
      <c r="AD50" s="631">
        <v>0</v>
      </c>
      <c r="AE50" s="631">
        <v>233177.6905829598</v>
      </c>
      <c r="AF50" s="631">
        <v>0</v>
      </c>
      <c r="AG50" s="631">
        <v>14455.000000000009</v>
      </c>
      <c r="AH50" s="631">
        <v>0</v>
      </c>
      <c r="AI50" s="631">
        <v>114400</v>
      </c>
      <c r="AJ50" s="631">
        <v>0</v>
      </c>
      <c r="AK50" s="631">
        <v>0</v>
      </c>
      <c r="AL50" s="631">
        <v>0</v>
      </c>
      <c r="AM50" s="631">
        <v>52794.5</v>
      </c>
      <c r="AN50" s="631">
        <v>0</v>
      </c>
      <c r="AO50" s="631">
        <v>0</v>
      </c>
      <c r="AP50" s="631">
        <v>0</v>
      </c>
      <c r="AQ50" s="631">
        <v>0</v>
      </c>
      <c r="AR50" s="631">
        <v>0</v>
      </c>
      <c r="AS50" s="631">
        <v>0</v>
      </c>
      <c r="AT50" s="631">
        <v>0</v>
      </c>
      <c r="AU50" s="631">
        <v>0</v>
      </c>
      <c r="AV50" s="631">
        <v>1600551.0737999999</v>
      </c>
      <c r="AW50" s="631">
        <v>646671.43804447795</v>
      </c>
      <c r="AX50" s="631">
        <v>167194.5</v>
      </c>
      <c r="AY50" s="631">
        <v>413897.99955962051</v>
      </c>
      <c r="AZ50" s="714">
        <v>2414417.0118444776</v>
      </c>
      <c r="BA50" s="714">
        <v>2361622.5118444776</v>
      </c>
      <c r="BB50" s="714">
        <v>3750</v>
      </c>
      <c r="BC50" s="714">
        <v>2092500</v>
      </c>
      <c r="BD50" s="714">
        <v>0</v>
      </c>
      <c r="BE50" s="714">
        <v>0</v>
      </c>
      <c r="BF50" s="714">
        <v>2414417.0118444776</v>
      </c>
      <c r="BG50" s="631">
        <v>2414417.0118444776</v>
      </c>
      <c r="BH50" s="631">
        <v>0</v>
      </c>
      <c r="BI50" s="714">
        <v>2145294.5</v>
      </c>
      <c r="BJ50" s="714">
        <v>1978100</v>
      </c>
      <c r="BK50" s="631">
        <v>2247222.5118444776</v>
      </c>
      <c r="BL50" s="631">
        <v>4027.2804871764833</v>
      </c>
      <c r="BM50" s="631">
        <v>3915.6880739602161</v>
      </c>
      <c r="BN50" s="632">
        <v>2.8498800493933579E-2</v>
      </c>
      <c r="BO50" s="632">
        <v>0</v>
      </c>
      <c r="BP50" s="631">
        <v>0</v>
      </c>
      <c r="BQ50" s="714">
        <v>2414417.0118444776</v>
      </c>
      <c r="BR50" s="714">
        <v>4232.2984083234369</v>
      </c>
      <c r="BS50" s="714" t="s">
        <v>1187</v>
      </c>
      <c r="BT50" s="714">
        <v>4326.9122076065905</v>
      </c>
      <c r="BU50" s="632">
        <v>2.3463591401069905E-2</v>
      </c>
      <c r="BV50" s="631">
        <v>-14837.22</v>
      </c>
      <c r="BW50" s="631">
        <v>2399579.7918444774</v>
      </c>
      <c r="BX50" s="631">
        <v>0</v>
      </c>
      <c r="BY50" s="631">
        <v>2399579.7918444774</v>
      </c>
      <c r="BZ50" s="132">
        <f t="shared" si="0"/>
        <v>170632.54000000004</v>
      </c>
      <c r="CA50" s="132">
        <f t="shared" si="1"/>
        <v>38932.089999999997</v>
      </c>
      <c r="CB50" s="631">
        <f t="shared" si="2"/>
        <v>0</v>
      </c>
      <c r="CC50" s="631">
        <f>IF(ISERROR(VLOOKUP(A50,'[12]18-19 Cfwds'!B:E,4,FALSE)),0,(VLOOKUP(A50,'[12]18-19 Cfwds'!B:E,4,FALSE)))</f>
        <v>170632.54000000004</v>
      </c>
      <c r="CD50" s="631">
        <f>IF(ISERROR(VLOOKUP(A50,'[12]18-19 Cfwds'!B:E,3,FALSE)),0,(VLOOKUP(A50,'[12]18-19 Cfwds'!B:E,3,FALSE)))</f>
        <v>38932.089999999997</v>
      </c>
    </row>
    <row r="51" spans="1:82" ht="15" hidden="1" x14ac:dyDescent="0.25">
      <c r="A51" s="628">
        <f>VLOOKUP(D51,'[11]DfE No.'!C:E,3,FALSE)</f>
        <v>259</v>
      </c>
      <c r="B51" s="628">
        <f>VLOOKUP(D51,'[11]Adjusted Factors 20-21'!C:F,4,FALSE)</f>
        <v>0</v>
      </c>
      <c r="C51" s="712">
        <v>124668</v>
      </c>
      <c r="D51" s="712">
        <v>9352184</v>
      </c>
      <c r="E51" s="713" t="s">
        <v>265</v>
      </c>
      <c r="F51" s="630">
        <v>412</v>
      </c>
      <c r="G51" s="630">
        <v>412</v>
      </c>
      <c r="H51" s="630">
        <v>0</v>
      </c>
      <c r="I51" s="631">
        <v>1181768.8932</v>
      </c>
      <c r="J51" s="631">
        <v>0</v>
      </c>
      <c r="K51" s="631">
        <v>0</v>
      </c>
      <c r="L51" s="631">
        <v>8099.9999999999982</v>
      </c>
      <c r="M51" s="631">
        <v>0</v>
      </c>
      <c r="N51" s="631">
        <v>13310.76923076923</v>
      </c>
      <c r="O51" s="631">
        <v>0</v>
      </c>
      <c r="P51" s="631">
        <v>2310.0000000000009</v>
      </c>
      <c r="Q51" s="631">
        <v>1749.9999999999977</v>
      </c>
      <c r="R51" s="631">
        <v>4125.0000000000009</v>
      </c>
      <c r="S51" s="631">
        <v>13770</v>
      </c>
      <c r="T51" s="631">
        <v>0</v>
      </c>
      <c r="U51" s="631">
        <v>0</v>
      </c>
      <c r="V51" s="631">
        <v>0</v>
      </c>
      <c r="W51" s="631">
        <v>0</v>
      </c>
      <c r="X51" s="631">
        <v>0</v>
      </c>
      <c r="Y51" s="631">
        <v>0</v>
      </c>
      <c r="Z51" s="631">
        <v>0</v>
      </c>
      <c r="AA51" s="631">
        <v>0</v>
      </c>
      <c r="AB51" s="631">
        <v>3130.9659090909186</v>
      </c>
      <c r="AC51" s="631">
        <v>0</v>
      </c>
      <c r="AD51" s="631">
        <v>0</v>
      </c>
      <c r="AE51" s="631">
        <v>101159.65417867452</v>
      </c>
      <c r="AF51" s="631">
        <v>0</v>
      </c>
      <c r="AG51" s="631">
        <v>0</v>
      </c>
      <c r="AH51" s="631">
        <v>0</v>
      </c>
      <c r="AI51" s="631">
        <v>114400</v>
      </c>
      <c r="AJ51" s="631">
        <v>0</v>
      </c>
      <c r="AK51" s="631">
        <v>0</v>
      </c>
      <c r="AL51" s="631">
        <v>0</v>
      </c>
      <c r="AM51" s="631">
        <v>31779.22</v>
      </c>
      <c r="AN51" s="631">
        <v>0</v>
      </c>
      <c r="AO51" s="631">
        <v>0</v>
      </c>
      <c r="AP51" s="631">
        <v>0</v>
      </c>
      <c r="AQ51" s="631">
        <v>0</v>
      </c>
      <c r="AR51" s="631">
        <v>0</v>
      </c>
      <c r="AS51" s="631">
        <v>0</v>
      </c>
      <c r="AT51" s="631">
        <v>0</v>
      </c>
      <c r="AU51" s="631">
        <v>0</v>
      </c>
      <c r="AV51" s="631">
        <v>1181768.8932</v>
      </c>
      <c r="AW51" s="631">
        <v>147656.38931853467</v>
      </c>
      <c r="AX51" s="631">
        <v>146179.22</v>
      </c>
      <c r="AY51" s="631">
        <v>132795.33879405912</v>
      </c>
      <c r="AZ51" s="714">
        <v>1475604.5025185347</v>
      </c>
      <c r="BA51" s="714">
        <v>1443825.2825185347</v>
      </c>
      <c r="BB51" s="714">
        <v>3750</v>
      </c>
      <c r="BC51" s="714">
        <v>1545000</v>
      </c>
      <c r="BD51" s="714">
        <v>101174.71748146531</v>
      </c>
      <c r="BE51" s="714">
        <v>0</v>
      </c>
      <c r="BF51" s="714">
        <v>1576779.22</v>
      </c>
      <c r="BG51" s="631">
        <v>1576779.22</v>
      </c>
      <c r="BH51" s="631">
        <v>0</v>
      </c>
      <c r="BI51" s="714">
        <v>1576779.22</v>
      </c>
      <c r="BJ51" s="714">
        <v>1430600</v>
      </c>
      <c r="BK51" s="631">
        <v>1430600</v>
      </c>
      <c r="BL51" s="631">
        <v>3472.3300970873788</v>
      </c>
      <c r="BM51" s="631">
        <v>3225</v>
      </c>
      <c r="BN51" s="632">
        <v>7.6691502972830644E-2</v>
      </c>
      <c r="BO51" s="632">
        <v>0</v>
      </c>
      <c r="BP51" s="631">
        <v>0</v>
      </c>
      <c r="BQ51" s="714">
        <v>1576779.22</v>
      </c>
      <c r="BR51" s="714">
        <v>3750</v>
      </c>
      <c r="BS51" s="714" t="s">
        <v>1187</v>
      </c>
      <c r="BT51" s="714">
        <v>3827.1340291262136</v>
      </c>
      <c r="BU51" s="632">
        <v>7.361112930961089E-2</v>
      </c>
      <c r="BV51" s="631">
        <v>-10955.08</v>
      </c>
      <c r="BW51" s="631">
        <v>1565824.14</v>
      </c>
      <c r="BX51" s="631">
        <v>0</v>
      </c>
      <c r="BY51" s="631">
        <v>1565824.14</v>
      </c>
      <c r="BZ51" s="132">
        <f t="shared" si="0"/>
        <v>61193.950000000186</v>
      </c>
      <c r="CA51" s="132">
        <f t="shared" si="1"/>
        <v>27329.38</v>
      </c>
      <c r="CB51" s="631">
        <f t="shared" si="2"/>
        <v>101174.71748146531</v>
      </c>
      <c r="CC51" s="631">
        <f>IF(ISERROR(VLOOKUP(A51,'[12]18-19 Cfwds'!B:E,4,FALSE)),0,(VLOOKUP(A51,'[12]18-19 Cfwds'!B:E,4,FALSE)))</f>
        <v>61193.950000000186</v>
      </c>
      <c r="CD51" s="631">
        <f>IF(ISERROR(VLOOKUP(A51,'[12]18-19 Cfwds'!B:E,3,FALSE)),0,(VLOOKUP(A51,'[12]18-19 Cfwds'!B:E,3,FALSE)))</f>
        <v>27329.38</v>
      </c>
    </row>
    <row r="52" spans="1:82" ht="15" hidden="1" x14ac:dyDescent="0.25">
      <c r="A52" s="628">
        <f>VLOOKUP(D52,'[11]DfE No.'!C:E,3,FALSE)</f>
        <v>480</v>
      </c>
      <c r="B52" s="628">
        <f>VLOOKUP(D52,'[11]Adjusted Factors 20-21'!C:F,4,FALSE)</f>
        <v>0</v>
      </c>
      <c r="C52" s="712">
        <v>124674</v>
      </c>
      <c r="D52" s="712">
        <v>9352916</v>
      </c>
      <c r="E52" s="713" t="s">
        <v>388</v>
      </c>
      <c r="F52" s="630">
        <v>270</v>
      </c>
      <c r="G52" s="630">
        <v>270</v>
      </c>
      <c r="H52" s="630">
        <v>0</v>
      </c>
      <c r="I52" s="631">
        <v>774460.19699999993</v>
      </c>
      <c r="J52" s="631">
        <v>0</v>
      </c>
      <c r="K52" s="631">
        <v>0</v>
      </c>
      <c r="L52" s="631">
        <v>16199.999999999958</v>
      </c>
      <c r="M52" s="631">
        <v>0</v>
      </c>
      <c r="N52" s="631">
        <v>21948.387096774193</v>
      </c>
      <c r="O52" s="631">
        <v>0</v>
      </c>
      <c r="P52" s="631">
        <v>420.00000000000017</v>
      </c>
      <c r="Q52" s="631">
        <v>500.00000000000023</v>
      </c>
      <c r="R52" s="631">
        <v>750.00000000000034</v>
      </c>
      <c r="S52" s="631">
        <v>0</v>
      </c>
      <c r="T52" s="631">
        <v>0</v>
      </c>
      <c r="U52" s="631">
        <v>0</v>
      </c>
      <c r="V52" s="631">
        <v>0</v>
      </c>
      <c r="W52" s="631">
        <v>0</v>
      </c>
      <c r="X52" s="631">
        <v>0</v>
      </c>
      <c r="Y52" s="631">
        <v>0</v>
      </c>
      <c r="Z52" s="631">
        <v>0</v>
      </c>
      <c r="AA52" s="631">
        <v>0</v>
      </c>
      <c r="AB52" s="631">
        <v>0</v>
      </c>
      <c r="AC52" s="631">
        <v>0</v>
      </c>
      <c r="AD52" s="631">
        <v>0</v>
      </c>
      <c r="AE52" s="631">
        <v>90372.857142857058</v>
      </c>
      <c r="AF52" s="631">
        <v>0</v>
      </c>
      <c r="AG52" s="631">
        <v>0</v>
      </c>
      <c r="AH52" s="631">
        <v>0</v>
      </c>
      <c r="AI52" s="631">
        <v>114400</v>
      </c>
      <c r="AJ52" s="631">
        <v>0</v>
      </c>
      <c r="AK52" s="631">
        <v>0</v>
      </c>
      <c r="AL52" s="631">
        <v>0</v>
      </c>
      <c r="AM52" s="631">
        <v>28960.09</v>
      </c>
      <c r="AN52" s="631">
        <v>0</v>
      </c>
      <c r="AO52" s="631">
        <v>0</v>
      </c>
      <c r="AP52" s="631">
        <v>0</v>
      </c>
      <c r="AQ52" s="631">
        <v>0</v>
      </c>
      <c r="AR52" s="631">
        <v>0</v>
      </c>
      <c r="AS52" s="631">
        <v>0</v>
      </c>
      <c r="AT52" s="631">
        <v>0</v>
      </c>
      <c r="AU52" s="631">
        <v>0</v>
      </c>
      <c r="AV52" s="631">
        <v>774460.19699999993</v>
      </c>
      <c r="AW52" s="631">
        <v>130191.24423963121</v>
      </c>
      <c r="AX52" s="631">
        <v>143360.09</v>
      </c>
      <c r="AY52" s="631">
        <v>120234.85069124414</v>
      </c>
      <c r="AZ52" s="714">
        <v>1048011.5312396311</v>
      </c>
      <c r="BA52" s="714">
        <v>1019051.4412396312</v>
      </c>
      <c r="BB52" s="714">
        <v>3750</v>
      </c>
      <c r="BC52" s="714">
        <v>1012500</v>
      </c>
      <c r="BD52" s="714">
        <v>0</v>
      </c>
      <c r="BE52" s="714">
        <v>0</v>
      </c>
      <c r="BF52" s="714">
        <v>1048011.5312396311</v>
      </c>
      <c r="BG52" s="631">
        <v>1048011.5312396311</v>
      </c>
      <c r="BH52" s="631">
        <v>0</v>
      </c>
      <c r="BI52" s="714">
        <v>1041460.09</v>
      </c>
      <c r="BJ52" s="714">
        <v>898100</v>
      </c>
      <c r="BK52" s="631">
        <v>904651.44123963115</v>
      </c>
      <c r="BL52" s="631">
        <v>3350.5608934801153</v>
      </c>
      <c r="BM52" s="631">
        <v>3235.6479150159744</v>
      </c>
      <c r="BN52" s="632">
        <v>3.5514673253184775E-2</v>
      </c>
      <c r="BO52" s="632">
        <v>0</v>
      </c>
      <c r="BP52" s="631">
        <v>0</v>
      </c>
      <c r="BQ52" s="714">
        <v>1048011.5312396311</v>
      </c>
      <c r="BR52" s="714">
        <v>3774.2645971838192</v>
      </c>
      <c r="BS52" s="714" t="s">
        <v>1187</v>
      </c>
      <c r="BT52" s="714">
        <v>3881.5241897764117</v>
      </c>
      <c r="BU52" s="632">
        <v>4.3149261597956512E-2</v>
      </c>
      <c r="BV52" s="631">
        <v>-7179.3</v>
      </c>
      <c r="BW52" s="631">
        <v>1040832.2312396311</v>
      </c>
      <c r="BX52" s="631">
        <v>0</v>
      </c>
      <c r="BY52" s="631">
        <v>1040832.2312396311</v>
      </c>
      <c r="BZ52" s="132">
        <f t="shared" si="0"/>
        <v>60534.40000000014</v>
      </c>
      <c r="CA52" s="132">
        <f t="shared" si="1"/>
        <v>33806.160000000003</v>
      </c>
      <c r="CB52" s="631">
        <f t="shared" si="2"/>
        <v>0</v>
      </c>
      <c r="CC52" s="631">
        <f>IF(ISERROR(VLOOKUP(A52,'[12]18-19 Cfwds'!B:E,4,FALSE)),0,(VLOOKUP(A52,'[12]18-19 Cfwds'!B:E,4,FALSE)))</f>
        <v>60534.40000000014</v>
      </c>
      <c r="CD52" s="631">
        <f>IF(ISERROR(VLOOKUP(A52,'[12]18-19 Cfwds'!B:E,3,FALSE)),0,(VLOOKUP(A52,'[12]18-19 Cfwds'!B:E,3,FALSE)))</f>
        <v>33806.160000000003</v>
      </c>
    </row>
    <row r="53" spans="1:82" ht="15" hidden="1" x14ac:dyDescent="0.25">
      <c r="A53" s="628">
        <f>VLOOKUP(D53,'[11]DfE No.'!C:E,3,FALSE)</f>
        <v>327</v>
      </c>
      <c r="B53" s="628">
        <f>VLOOKUP(D53,'[11]Adjusted Factors 20-21'!C:F,4,FALSE)</f>
        <v>0</v>
      </c>
      <c r="C53" s="712">
        <v>124675</v>
      </c>
      <c r="D53" s="712">
        <v>9352918</v>
      </c>
      <c r="E53" s="713" t="s">
        <v>303</v>
      </c>
      <c r="F53" s="630">
        <v>97</v>
      </c>
      <c r="G53" s="630">
        <v>97</v>
      </c>
      <c r="H53" s="630">
        <v>0</v>
      </c>
      <c r="I53" s="631">
        <v>278231.99669999996</v>
      </c>
      <c r="J53" s="631">
        <v>0</v>
      </c>
      <c r="K53" s="631">
        <v>0</v>
      </c>
      <c r="L53" s="631">
        <v>1800.000000000002</v>
      </c>
      <c r="M53" s="631">
        <v>0</v>
      </c>
      <c r="N53" s="631">
        <v>3960.8333333333335</v>
      </c>
      <c r="O53" s="631">
        <v>0</v>
      </c>
      <c r="P53" s="631">
        <v>0</v>
      </c>
      <c r="Q53" s="631">
        <v>0</v>
      </c>
      <c r="R53" s="631">
        <v>0</v>
      </c>
      <c r="S53" s="631">
        <v>0</v>
      </c>
      <c r="T53" s="631">
        <v>444.15789473684271</v>
      </c>
      <c r="U53" s="631">
        <v>612.63157894736923</v>
      </c>
      <c r="V53" s="631">
        <v>0</v>
      </c>
      <c r="W53" s="631">
        <v>0</v>
      </c>
      <c r="X53" s="631">
        <v>0</v>
      </c>
      <c r="Y53" s="631">
        <v>0</v>
      </c>
      <c r="Z53" s="631">
        <v>0</v>
      </c>
      <c r="AA53" s="631">
        <v>0</v>
      </c>
      <c r="AB53" s="631">
        <v>0</v>
      </c>
      <c r="AC53" s="631">
        <v>0</v>
      </c>
      <c r="AD53" s="631">
        <v>0</v>
      </c>
      <c r="AE53" s="631">
        <v>9838.5714285714257</v>
      </c>
      <c r="AF53" s="631">
        <v>0</v>
      </c>
      <c r="AG53" s="631">
        <v>0</v>
      </c>
      <c r="AH53" s="631">
        <v>0</v>
      </c>
      <c r="AI53" s="631">
        <v>114400</v>
      </c>
      <c r="AJ53" s="631">
        <v>0</v>
      </c>
      <c r="AK53" s="631">
        <v>0</v>
      </c>
      <c r="AL53" s="631">
        <v>0</v>
      </c>
      <c r="AM53" s="631">
        <v>10236.61</v>
      </c>
      <c r="AN53" s="631">
        <v>0</v>
      </c>
      <c r="AO53" s="631">
        <v>0</v>
      </c>
      <c r="AP53" s="631">
        <v>0</v>
      </c>
      <c r="AQ53" s="631">
        <v>0</v>
      </c>
      <c r="AR53" s="631">
        <v>0</v>
      </c>
      <c r="AS53" s="631">
        <v>0</v>
      </c>
      <c r="AT53" s="631">
        <v>0</v>
      </c>
      <c r="AU53" s="631">
        <v>0</v>
      </c>
      <c r="AV53" s="631">
        <v>278231.99669999996</v>
      </c>
      <c r="AW53" s="631">
        <v>16656.194235588973</v>
      </c>
      <c r="AX53" s="631">
        <v>124636.61</v>
      </c>
      <c r="AY53" s="631">
        <v>23200.182832080198</v>
      </c>
      <c r="AZ53" s="714">
        <v>419524.80093558889</v>
      </c>
      <c r="BA53" s="714">
        <v>409288.19093558891</v>
      </c>
      <c r="BB53" s="714">
        <v>3750</v>
      </c>
      <c r="BC53" s="714">
        <v>363750</v>
      </c>
      <c r="BD53" s="714">
        <v>0</v>
      </c>
      <c r="BE53" s="714">
        <v>0</v>
      </c>
      <c r="BF53" s="714">
        <v>419524.80093558889</v>
      </c>
      <c r="BG53" s="631">
        <v>419524.80093558889</v>
      </c>
      <c r="BH53" s="631">
        <v>0</v>
      </c>
      <c r="BI53" s="714">
        <v>373986.61</v>
      </c>
      <c r="BJ53" s="714">
        <v>249350</v>
      </c>
      <c r="BK53" s="631">
        <v>294888.19093558891</v>
      </c>
      <c r="BL53" s="631">
        <v>3040.0844426349372</v>
      </c>
      <c r="BM53" s="631">
        <v>2945.9273385416668</v>
      </c>
      <c r="BN53" s="632">
        <v>3.1961787672564024E-2</v>
      </c>
      <c r="BO53" s="632">
        <v>0</v>
      </c>
      <c r="BP53" s="631">
        <v>0</v>
      </c>
      <c r="BQ53" s="714">
        <v>419524.80093558889</v>
      </c>
      <c r="BR53" s="714">
        <v>4219.4658859339061</v>
      </c>
      <c r="BS53" s="714" t="s">
        <v>1187</v>
      </c>
      <c r="BT53" s="714">
        <v>4324.9979477895758</v>
      </c>
      <c r="BU53" s="632">
        <v>2.015185662876906E-2</v>
      </c>
      <c r="BV53" s="631">
        <v>-2579.23</v>
      </c>
      <c r="BW53" s="631">
        <v>416945.57093558891</v>
      </c>
      <c r="BX53" s="631">
        <v>0</v>
      </c>
      <c r="BY53" s="631">
        <v>416945.57093558891</v>
      </c>
      <c r="BZ53" s="132">
        <f t="shared" si="0"/>
        <v>84472.900000000023</v>
      </c>
      <c r="CA53" s="132">
        <f t="shared" si="1"/>
        <v>17503.739999999998</v>
      </c>
      <c r="CB53" s="631">
        <f t="shared" si="2"/>
        <v>0</v>
      </c>
      <c r="CC53" s="631">
        <f>IF(ISERROR(VLOOKUP(A53,'[12]18-19 Cfwds'!B:E,4,FALSE)),0,(VLOOKUP(A53,'[12]18-19 Cfwds'!B:E,4,FALSE)))</f>
        <v>84472.900000000023</v>
      </c>
      <c r="CD53" s="631">
        <f>IF(ISERROR(VLOOKUP(A53,'[12]18-19 Cfwds'!B:E,3,FALSE)),0,(VLOOKUP(A53,'[12]18-19 Cfwds'!B:E,3,FALSE)))</f>
        <v>17503.739999999998</v>
      </c>
    </row>
    <row r="54" spans="1:82" ht="15" hidden="1" x14ac:dyDescent="0.25">
      <c r="A54" s="628">
        <f>VLOOKUP(D54,'[11]DfE No.'!C:E,3,FALSE)</f>
        <v>75</v>
      </c>
      <c r="B54" s="628">
        <f>VLOOKUP(D54,'[11]Adjusted Factors 20-21'!C:F,4,FALSE)</f>
        <v>0</v>
      </c>
      <c r="C54" s="712">
        <v>124676</v>
      </c>
      <c r="D54" s="712">
        <v>9352919</v>
      </c>
      <c r="E54" s="713" t="s">
        <v>185</v>
      </c>
      <c r="F54" s="630">
        <v>286</v>
      </c>
      <c r="G54" s="630">
        <v>286</v>
      </c>
      <c r="H54" s="630">
        <v>0</v>
      </c>
      <c r="I54" s="631">
        <v>820354.13459999999</v>
      </c>
      <c r="J54" s="631">
        <v>0</v>
      </c>
      <c r="K54" s="631">
        <v>0</v>
      </c>
      <c r="L54" s="631">
        <v>24300.000000000022</v>
      </c>
      <c r="M54" s="631">
        <v>0</v>
      </c>
      <c r="N54" s="631">
        <v>39893.333333333336</v>
      </c>
      <c r="O54" s="631">
        <v>0</v>
      </c>
      <c r="P54" s="631">
        <v>24360.000000000025</v>
      </c>
      <c r="Q54" s="631">
        <v>1750.0000000000018</v>
      </c>
      <c r="R54" s="631">
        <v>749.99999999999977</v>
      </c>
      <c r="S54" s="631">
        <v>0</v>
      </c>
      <c r="T54" s="631">
        <v>3915.0000000000036</v>
      </c>
      <c r="U54" s="631">
        <v>0</v>
      </c>
      <c r="V54" s="631">
        <v>0</v>
      </c>
      <c r="W54" s="631">
        <v>0</v>
      </c>
      <c r="X54" s="631">
        <v>0</v>
      </c>
      <c r="Y54" s="631">
        <v>0</v>
      </c>
      <c r="Z54" s="631">
        <v>0</v>
      </c>
      <c r="AA54" s="631">
        <v>0</v>
      </c>
      <c r="AB54" s="631">
        <v>1269.7925311203317</v>
      </c>
      <c r="AC54" s="631">
        <v>0</v>
      </c>
      <c r="AD54" s="631">
        <v>0</v>
      </c>
      <c r="AE54" s="631">
        <v>35684.184100418366</v>
      </c>
      <c r="AF54" s="631">
        <v>0</v>
      </c>
      <c r="AG54" s="631">
        <v>0</v>
      </c>
      <c r="AH54" s="631">
        <v>0</v>
      </c>
      <c r="AI54" s="631">
        <v>114400</v>
      </c>
      <c r="AJ54" s="631">
        <v>0</v>
      </c>
      <c r="AK54" s="631">
        <v>0</v>
      </c>
      <c r="AL54" s="631">
        <v>0</v>
      </c>
      <c r="AM54" s="631">
        <v>23594.15</v>
      </c>
      <c r="AN54" s="631">
        <v>0</v>
      </c>
      <c r="AO54" s="631">
        <v>0</v>
      </c>
      <c r="AP54" s="631">
        <v>0</v>
      </c>
      <c r="AQ54" s="631">
        <v>0</v>
      </c>
      <c r="AR54" s="631">
        <v>0</v>
      </c>
      <c r="AS54" s="631">
        <v>0</v>
      </c>
      <c r="AT54" s="631">
        <v>0</v>
      </c>
      <c r="AU54" s="631">
        <v>0</v>
      </c>
      <c r="AV54" s="631">
        <v>820354.13459999999</v>
      </c>
      <c r="AW54" s="631">
        <v>131922.30996487208</v>
      </c>
      <c r="AX54" s="631">
        <v>137994.15</v>
      </c>
      <c r="AY54" s="631">
        <v>93121.15076708507</v>
      </c>
      <c r="AZ54" s="714">
        <v>1090270.5945648721</v>
      </c>
      <c r="BA54" s="714">
        <v>1066676.4445648722</v>
      </c>
      <c r="BB54" s="714">
        <v>3750</v>
      </c>
      <c r="BC54" s="714">
        <v>1072500</v>
      </c>
      <c r="BD54" s="714">
        <v>5823.5554351278115</v>
      </c>
      <c r="BE54" s="714">
        <v>0</v>
      </c>
      <c r="BF54" s="714">
        <v>1096094.1499999999</v>
      </c>
      <c r="BG54" s="631">
        <v>1096094.1499999999</v>
      </c>
      <c r="BH54" s="631">
        <v>0</v>
      </c>
      <c r="BI54" s="714">
        <v>1096094.1499999999</v>
      </c>
      <c r="BJ54" s="714">
        <v>958099.99999999988</v>
      </c>
      <c r="BK54" s="631">
        <v>958099.99999999988</v>
      </c>
      <c r="BL54" s="631">
        <v>3349.9999999999995</v>
      </c>
      <c r="BM54" s="631">
        <v>3253.9456501831505</v>
      </c>
      <c r="BN54" s="632">
        <v>2.9519346708031999E-2</v>
      </c>
      <c r="BO54" s="632">
        <v>0</v>
      </c>
      <c r="BP54" s="631">
        <v>0</v>
      </c>
      <c r="BQ54" s="714">
        <v>1096094.1499999999</v>
      </c>
      <c r="BR54" s="714">
        <v>3750</v>
      </c>
      <c r="BS54" s="714" t="s">
        <v>1187</v>
      </c>
      <c r="BT54" s="714">
        <v>3832.4970279720278</v>
      </c>
      <c r="BU54" s="632">
        <v>1.9851296029635979E-2</v>
      </c>
      <c r="BV54" s="631">
        <v>-7604.74</v>
      </c>
      <c r="BW54" s="631">
        <v>1088489.4099999999</v>
      </c>
      <c r="BX54" s="631">
        <v>0</v>
      </c>
      <c r="BY54" s="631">
        <v>1088489.4099999999</v>
      </c>
      <c r="BZ54" s="132">
        <f t="shared" si="0"/>
        <v>97789.829999999958</v>
      </c>
      <c r="CA54" s="132">
        <f t="shared" si="1"/>
        <v>25443.119999999999</v>
      </c>
      <c r="CB54" s="631">
        <f t="shared" si="2"/>
        <v>5823.5554351278115</v>
      </c>
      <c r="CC54" s="631">
        <f>IF(ISERROR(VLOOKUP(A54,'[12]18-19 Cfwds'!B:E,4,FALSE)),0,(VLOOKUP(A54,'[12]18-19 Cfwds'!B:E,4,FALSE)))</f>
        <v>97789.829999999958</v>
      </c>
      <c r="CD54" s="631">
        <f>IF(ISERROR(VLOOKUP(A54,'[12]18-19 Cfwds'!B:E,3,FALSE)),0,(VLOOKUP(A54,'[12]18-19 Cfwds'!B:E,3,FALSE)))</f>
        <v>25443.119999999999</v>
      </c>
    </row>
    <row r="55" spans="1:82" ht="15" hidden="1" x14ac:dyDescent="0.25">
      <c r="A55" s="628">
        <f>VLOOKUP(D55,'[11]DfE No.'!C:E,3,FALSE)</f>
        <v>461</v>
      </c>
      <c r="B55" s="628">
        <f>VLOOKUP(D55,'[11]Adjusted Factors 20-21'!C:F,4,FALSE)</f>
        <v>0</v>
      </c>
      <c r="C55" s="712">
        <v>124678</v>
      </c>
      <c r="D55" s="712">
        <v>9352921</v>
      </c>
      <c r="E55" s="713" t="s">
        <v>374</v>
      </c>
      <c r="F55" s="630">
        <v>210</v>
      </c>
      <c r="G55" s="630">
        <v>210</v>
      </c>
      <c r="H55" s="630">
        <v>0</v>
      </c>
      <c r="I55" s="631">
        <v>602357.93099999998</v>
      </c>
      <c r="J55" s="631">
        <v>0</v>
      </c>
      <c r="K55" s="631">
        <v>0</v>
      </c>
      <c r="L55" s="631">
        <v>2700.0000000000023</v>
      </c>
      <c r="M55" s="631">
        <v>0</v>
      </c>
      <c r="N55" s="631">
        <v>8475.6756756756749</v>
      </c>
      <c r="O55" s="631">
        <v>0</v>
      </c>
      <c r="P55" s="631">
        <v>209.99999999999991</v>
      </c>
      <c r="Q55" s="631">
        <v>0</v>
      </c>
      <c r="R55" s="631">
        <v>749.99999999999966</v>
      </c>
      <c r="S55" s="631">
        <v>0</v>
      </c>
      <c r="T55" s="631">
        <v>0</v>
      </c>
      <c r="U55" s="631">
        <v>0</v>
      </c>
      <c r="V55" s="631">
        <v>0</v>
      </c>
      <c r="W55" s="631">
        <v>0</v>
      </c>
      <c r="X55" s="631">
        <v>0</v>
      </c>
      <c r="Y55" s="631">
        <v>0</v>
      </c>
      <c r="Z55" s="631">
        <v>0</v>
      </c>
      <c r="AA55" s="631">
        <v>0</v>
      </c>
      <c r="AB55" s="631">
        <v>1872.5000000000039</v>
      </c>
      <c r="AC55" s="631">
        <v>0</v>
      </c>
      <c r="AD55" s="631">
        <v>0</v>
      </c>
      <c r="AE55" s="631">
        <v>46751.694915254266</v>
      </c>
      <c r="AF55" s="631">
        <v>0</v>
      </c>
      <c r="AG55" s="631">
        <v>0</v>
      </c>
      <c r="AH55" s="631">
        <v>0</v>
      </c>
      <c r="AI55" s="631">
        <v>114400</v>
      </c>
      <c r="AJ55" s="631">
        <v>0</v>
      </c>
      <c r="AK55" s="631">
        <v>0</v>
      </c>
      <c r="AL55" s="631">
        <v>0</v>
      </c>
      <c r="AM55" s="631">
        <v>19100.02</v>
      </c>
      <c r="AN55" s="631">
        <v>0</v>
      </c>
      <c r="AO55" s="631">
        <v>0</v>
      </c>
      <c r="AP55" s="631">
        <v>0</v>
      </c>
      <c r="AQ55" s="631">
        <v>0</v>
      </c>
      <c r="AR55" s="631">
        <v>0</v>
      </c>
      <c r="AS55" s="631">
        <v>0</v>
      </c>
      <c r="AT55" s="631">
        <v>0</v>
      </c>
      <c r="AU55" s="631">
        <v>0</v>
      </c>
      <c r="AV55" s="631">
        <v>602357.93099999998</v>
      </c>
      <c r="AW55" s="631">
        <v>60759.870590929946</v>
      </c>
      <c r="AX55" s="631">
        <v>133500.01999999999</v>
      </c>
      <c r="AY55" s="631">
        <v>62772.332753092109</v>
      </c>
      <c r="AZ55" s="714">
        <v>796617.82159092999</v>
      </c>
      <c r="BA55" s="714">
        <v>777517.80159092997</v>
      </c>
      <c r="BB55" s="714">
        <v>3750</v>
      </c>
      <c r="BC55" s="714">
        <v>787500</v>
      </c>
      <c r="BD55" s="714">
        <v>9982.198409070028</v>
      </c>
      <c r="BE55" s="714">
        <v>0</v>
      </c>
      <c r="BF55" s="714">
        <v>806600.02</v>
      </c>
      <c r="BG55" s="631">
        <v>806600.0199999999</v>
      </c>
      <c r="BH55" s="631">
        <v>0</v>
      </c>
      <c r="BI55" s="714">
        <v>806600.02</v>
      </c>
      <c r="BJ55" s="714">
        <v>673100</v>
      </c>
      <c r="BK55" s="631">
        <v>673100</v>
      </c>
      <c r="BL55" s="631">
        <v>3205.2380952380954</v>
      </c>
      <c r="BM55" s="631">
        <v>3055.4119180995476</v>
      </c>
      <c r="BN55" s="632">
        <v>4.9036326739125571E-2</v>
      </c>
      <c r="BO55" s="632">
        <v>0</v>
      </c>
      <c r="BP55" s="631">
        <v>0</v>
      </c>
      <c r="BQ55" s="714">
        <v>806600.02</v>
      </c>
      <c r="BR55" s="714">
        <v>3750</v>
      </c>
      <c r="BS55" s="714" t="s">
        <v>1187</v>
      </c>
      <c r="BT55" s="714">
        <v>3840.9524761904763</v>
      </c>
      <c r="BU55" s="632">
        <v>5.114104137367903E-2</v>
      </c>
      <c r="BV55" s="631">
        <v>-5583.9</v>
      </c>
      <c r="BW55" s="631">
        <v>801016.12</v>
      </c>
      <c r="BX55" s="631">
        <v>0</v>
      </c>
      <c r="BY55" s="631">
        <v>801016.12</v>
      </c>
      <c r="BZ55" s="132">
        <f t="shared" si="0"/>
        <v>65636.339999999967</v>
      </c>
      <c r="CA55" s="132">
        <f t="shared" si="1"/>
        <v>21754.89</v>
      </c>
      <c r="CB55" s="631">
        <f t="shared" si="2"/>
        <v>9982.198409070028</v>
      </c>
      <c r="CC55" s="631">
        <f>IF(ISERROR(VLOOKUP(A55,'[12]18-19 Cfwds'!B:E,4,FALSE)),0,(VLOOKUP(A55,'[12]18-19 Cfwds'!B:E,4,FALSE)))</f>
        <v>65636.339999999967</v>
      </c>
      <c r="CD55" s="631">
        <f>IF(ISERROR(VLOOKUP(A55,'[12]18-19 Cfwds'!B:E,3,FALSE)),0,(VLOOKUP(A55,'[12]18-19 Cfwds'!B:E,3,FALSE)))</f>
        <v>21754.89</v>
      </c>
    </row>
    <row r="56" spans="1:82" ht="15" hidden="1" x14ac:dyDescent="0.25">
      <c r="A56" s="628">
        <f>VLOOKUP(D56,'[11]DfE No.'!C:E,3,FALSE)</f>
        <v>281</v>
      </c>
      <c r="B56" s="628">
        <f>VLOOKUP(D56,'[11]Adjusted Factors 20-21'!C:F,4,FALSE)</f>
        <v>0</v>
      </c>
      <c r="C56" s="712">
        <v>124679</v>
      </c>
      <c r="D56" s="712">
        <v>9352922</v>
      </c>
      <c r="E56" s="713" t="s">
        <v>275</v>
      </c>
      <c r="F56" s="630">
        <v>597</v>
      </c>
      <c r="G56" s="630">
        <v>597</v>
      </c>
      <c r="H56" s="630">
        <v>0</v>
      </c>
      <c r="I56" s="631">
        <v>1712417.5466999998</v>
      </c>
      <c r="J56" s="631">
        <v>0</v>
      </c>
      <c r="K56" s="631">
        <v>0</v>
      </c>
      <c r="L56" s="631">
        <v>39149.999999999891</v>
      </c>
      <c r="M56" s="631">
        <v>0</v>
      </c>
      <c r="N56" s="631">
        <v>69169.655172413797</v>
      </c>
      <c r="O56" s="631">
        <v>0</v>
      </c>
      <c r="P56" s="631">
        <v>3989.9999999999977</v>
      </c>
      <c r="Q56" s="631">
        <v>41500.000000000065</v>
      </c>
      <c r="R56" s="631">
        <v>4124.9999999999973</v>
      </c>
      <c r="S56" s="631">
        <v>6074.9999999999964</v>
      </c>
      <c r="T56" s="631">
        <v>0</v>
      </c>
      <c r="U56" s="631">
        <v>599.99999999999955</v>
      </c>
      <c r="V56" s="631">
        <v>0</v>
      </c>
      <c r="W56" s="631">
        <v>0</v>
      </c>
      <c r="X56" s="631">
        <v>0</v>
      </c>
      <c r="Y56" s="631">
        <v>0</v>
      </c>
      <c r="Z56" s="631">
        <v>0</v>
      </c>
      <c r="AA56" s="631">
        <v>0</v>
      </c>
      <c r="AB56" s="631">
        <v>39461.930501930648</v>
      </c>
      <c r="AC56" s="631">
        <v>0</v>
      </c>
      <c r="AD56" s="631">
        <v>0</v>
      </c>
      <c r="AE56" s="631">
        <v>189165.12396694228</v>
      </c>
      <c r="AF56" s="631">
        <v>0</v>
      </c>
      <c r="AG56" s="631">
        <v>8032.4999999999764</v>
      </c>
      <c r="AH56" s="631">
        <v>0</v>
      </c>
      <c r="AI56" s="631">
        <v>114400</v>
      </c>
      <c r="AJ56" s="631">
        <v>0</v>
      </c>
      <c r="AK56" s="631">
        <v>0</v>
      </c>
      <c r="AL56" s="631">
        <v>0</v>
      </c>
      <c r="AM56" s="631">
        <v>37161.18</v>
      </c>
      <c r="AN56" s="631">
        <v>0</v>
      </c>
      <c r="AO56" s="631">
        <v>0</v>
      </c>
      <c r="AP56" s="631">
        <v>0</v>
      </c>
      <c r="AQ56" s="631">
        <v>0</v>
      </c>
      <c r="AR56" s="631">
        <v>0</v>
      </c>
      <c r="AS56" s="631">
        <v>0</v>
      </c>
      <c r="AT56" s="631">
        <v>0</v>
      </c>
      <c r="AU56" s="631">
        <v>0</v>
      </c>
      <c r="AV56" s="631">
        <v>1712417.5466999998</v>
      </c>
      <c r="AW56" s="631">
        <v>401269.20964128664</v>
      </c>
      <c r="AX56" s="631">
        <v>151561.18</v>
      </c>
      <c r="AY56" s="631">
        <v>281422.75155314914</v>
      </c>
      <c r="AZ56" s="714">
        <v>2265247.9363412866</v>
      </c>
      <c r="BA56" s="714">
        <v>2228086.7563412865</v>
      </c>
      <c r="BB56" s="714">
        <v>3750</v>
      </c>
      <c r="BC56" s="714">
        <v>2238750</v>
      </c>
      <c r="BD56" s="714">
        <v>10663.243658713531</v>
      </c>
      <c r="BE56" s="714">
        <v>0</v>
      </c>
      <c r="BF56" s="714">
        <v>2275911.1800000002</v>
      </c>
      <c r="BG56" s="631">
        <v>2275911.1800000002</v>
      </c>
      <c r="BH56" s="631">
        <v>0</v>
      </c>
      <c r="BI56" s="714">
        <v>2275911.1800000002</v>
      </c>
      <c r="BJ56" s="714">
        <v>2124350</v>
      </c>
      <c r="BK56" s="631">
        <v>2124350</v>
      </c>
      <c r="BL56" s="631">
        <v>3558.3752093802345</v>
      </c>
      <c r="BM56" s="631">
        <v>3421.4539260869569</v>
      </c>
      <c r="BN56" s="632">
        <v>4.0018450124176166E-2</v>
      </c>
      <c r="BO56" s="632">
        <v>0</v>
      </c>
      <c r="BP56" s="631">
        <v>0</v>
      </c>
      <c r="BQ56" s="714">
        <v>2275911.1800000002</v>
      </c>
      <c r="BR56" s="714">
        <v>3750</v>
      </c>
      <c r="BS56" s="714" t="s">
        <v>1187</v>
      </c>
      <c r="BT56" s="714">
        <v>3812.2465326633169</v>
      </c>
      <c r="BU56" s="632">
        <v>3.7672605975558104E-2</v>
      </c>
      <c r="BV56" s="631">
        <v>-15874.23</v>
      </c>
      <c r="BW56" s="631">
        <v>2260036.9500000002</v>
      </c>
      <c r="BX56" s="631">
        <v>0</v>
      </c>
      <c r="BY56" s="631">
        <v>2260036.9500000002</v>
      </c>
      <c r="BZ56" s="132">
        <f t="shared" si="0"/>
        <v>233756.22999999998</v>
      </c>
      <c r="CA56" s="132">
        <f t="shared" si="1"/>
        <v>43554.270000000004</v>
      </c>
      <c r="CB56" s="631">
        <f t="shared" si="2"/>
        <v>10663.243658713531</v>
      </c>
      <c r="CC56" s="631">
        <f>IF(ISERROR(VLOOKUP(A56,'[12]18-19 Cfwds'!B:E,4,FALSE)),0,(VLOOKUP(A56,'[12]18-19 Cfwds'!B:E,4,FALSE)))</f>
        <v>233756.22999999998</v>
      </c>
      <c r="CD56" s="631">
        <f>IF(ISERROR(VLOOKUP(A56,'[12]18-19 Cfwds'!B:E,3,FALSE)),0,(VLOOKUP(A56,'[12]18-19 Cfwds'!B:E,3,FALSE)))</f>
        <v>43554.270000000004</v>
      </c>
    </row>
    <row r="57" spans="1:82" ht="15" hidden="1" x14ac:dyDescent="0.25">
      <c r="A57" s="628">
        <f>VLOOKUP(D57,'[11]DfE No.'!C:E,3,FALSE)</f>
        <v>504</v>
      </c>
      <c r="B57" s="628">
        <f>VLOOKUP(D57,'[11]Adjusted Factors 20-21'!C:F,4,FALSE)</f>
        <v>0</v>
      </c>
      <c r="C57" s="712">
        <v>124680</v>
      </c>
      <c r="D57" s="712">
        <v>9352923</v>
      </c>
      <c r="E57" s="713" t="s">
        <v>405</v>
      </c>
      <c r="F57" s="630">
        <v>308</v>
      </c>
      <c r="G57" s="630">
        <v>308</v>
      </c>
      <c r="H57" s="630">
        <v>0</v>
      </c>
      <c r="I57" s="631">
        <v>883458.29879999999</v>
      </c>
      <c r="J57" s="631">
        <v>0</v>
      </c>
      <c r="K57" s="631">
        <v>0</v>
      </c>
      <c r="L57" s="631">
        <v>11699.999999999998</v>
      </c>
      <c r="M57" s="631">
        <v>0</v>
      </c>
      <c r="N57" s="631">
        <v>19547.733333333334</v>
      </c>
      <c r="O57" s="631">
        <v>0</v>
      </c>
      <c r="P57" s="631">
        <v>8819.9999999999764</v>
      </c>
      <c r="Q57" s="631">
        <v>9000.0000000000091</v>
      </c>
      <c r="R57" s="631">
        <v>1874.9999999999964</v>
      </c>
      <c r="S57" s="631">
        <v>0</v>
      </c>
      <c r="T57" s="631">
        <v>0</v>
      </c>
      <c r="U57" s="631">
        <v>0</v>
      </c>
      <c r="V57" s="631">
        <v>0</v>
      </c>
      <c r="W57" s="631">
        <v>0</v>
      </c>
      <c r="X57" s="631">
        <v>0</v>
      </c>
      <c r="Y57" s="631">
        <v>0</v>
      </c>
      <c r="Z57" s="631">
        <v>0</v>
      </c>
      <c r="AA57" s="631">
        <v>0</v>
      </c>
      <c r="AB57" s="631">
        <v>1253.0798479087459</v>
      </c>
      <c r="AC57" s="631">
        <v>0</v>
      </c>
      <c r="AD57" s="631">
        <v>0</v>
      </c>
      <c r="AE57" s="631">
        <v>88997.674418604525</v>
      </c>
      <c r="AF57" s="631">
        <v>0</v>
      </c>
      <c r="AG57" s="631">
        <v>0</v>
      </c>
      <c r="AH57" s="631">
        <v>0</v>
      </c>
      <c r="AI57" s="631">
        <v>114400</v>
      </c>
      <c r="AJ57" s="631">
        <v>0</v>
      </c>
      <c r="AK57" s="631">
        <v>0</v>
      </c>
      <c r="AL57" s="631">
        <v>0</v>
      </c>
      <c r="AM57" s="631">
        <v>48463.31</v>
      </c>
      <c r="AN57" s="631">
        <v>0</v>
      </c>
      <c r="AO57" s="631">
        <v>0</v>
      </c>
      <c r="AP57" s="631">
        <v>0</v>
      </c>
      <c r="AQ57" s="631">
        <v>0</v>
      </c>
      <c r="AR57" s="631">
        <v>0</v>
      </c>
      <c r="AS57" s="631">
        <v>0</v>
      </c>
      <c r="AT57" s="631">
        <v>0</v>
      </c>
      <c r="AU57" s="631">
        <v>0</v>
      </c>
      <c r="AV57" s="631">
        <v>883458.29879999999</v>
      </c>
      <c r="AW57" s="631">
        <v>141193.48759984659</v>
      </c>
      <c r="AX57" s="631">
        <v>162863.31</v>
      </c>
      <c r="AY57" s="631">
        <v>124421.84108527118</v>
      </c>
      <c r="AZ57" s="714">
        <v>1187515.0963998465</v>
      </c>
      <c r="BA57" s="714">
        <v>1139051.7863998464</v>
      </c>
      <c r="BB57" s="714">
        <v>3750</v>
      </c>
      <c r="BC57" s="714">
        <v>1155000</v>
      </c>
      <c r="BD57" s="714">
        <v>15948.213600153569</v>
      </c>
      <c r="BE57" s="714">
        <v>0</v>
      </c>
      <c r="BF57" s="714">
        <v>1203463.31</v>
      </c>
      <c r="BG57" s="631">
        <v>1203463.31</v>
      </c>
      <c r="BH57" s="631">
        <v>0</v>
      </c>
      <c r="BI57" s="714">
        <v>1203463.31</v>
      </c>
      <c r="BJ57" s="714">
        <v>1040600</v>
      </c>
      <c r="BK57" s="631">
        <v>1040600</v>
      </c>
      <c r="BL57" s="631">
        <v>3378.5714285714284</v>
      </c>
      <c r="BM57" s="631">
        <v>3181.338697342193</v>
      </c>
      <c r="BN57" s="632">
        <v>6.1996772426026477E-2</v>
      </c>
      <c r="BO57" s="632">
        <v>0</v>
      </c>
      <c r="BP57" s="631">
        <v>0</v>
      </c>
      <c r="BQ57" s="714">
        <v>1203463.31</v>
      </c>
      <c r="BR57" s="714">
        <v>3750</v>
      </c>
      <c r="BS57" s="714" t="s">
        <v>1187</v>
      </c>
      <c r="BT57" s="714">
        <v>3907.3484090909092</v>
      </c>
      <c r="BU57" s="632">
        <v>5.0441136972091183E-2</v>
      </c>
      <c r="BV57" s="631">
        <v>-8189.72</v>
      </c>
      <c r="BW57" s="631">
        <v>1195273.5900000001</v>
      </c>
      <c r="BX57" s="631">
        <v>0</v>
      </c>
      <c r="BY57" s="631">
        <v>1195273.5900000001</v>
      </c>
      <c r="BZ57" s="132">
        <f t="shared" si="0"/>
        <v>188059.37</v>
      </c>
      <c r="CA57" s="132">
        <f t="shared" si="1"/>
        <v>45311.199999999997</v>
      </c>
      <c r="CB57" s="631">
        <f t="shared" si="2"/>
        <v>15948.213600153569</v>
      </c>
      <c r="CC57" s="631">
        <f>IF(ISERROR(VLOOKUP(A57,'[12]18-19 Cfwds'!B:E,4,FALSE)),0,(VLOOKUP(A57,'[12]18-19 Cfwds'!B:E,4,FALSE)))</f>
        <v>188059.37</v>
      </c>
      <c r="CD57" s="631">
        <f>IF(ISERROR(VLOOKUP(A57,'[12]18-19 Cfwds'!B:E,3,FALSE)),0,(VLOOKUP(A57,'[12]18-19 Cfwds'!B:E,3,FALSE)))</f>
        <v>45311.199999999997</v>
      </c>
    </row>
    <row r="58" spans="1:82" ht="15" hidden="1" x14ac:dyDescent="0.25">
      <c r="A58" s="628">
        <f>VLOOKUP(D58,'[11]DfE No.'!C:E,3,FALSE)</f>
        <v>311</v>
      </c>
      <c r="B58" s="628">
        <f>VLOOKUP(D58,'[11]Adjusted Factors 20-21'!C:F,4,FALSE)</f>
        <v>0</v>
      </c>
      <c r="C58" s="712">
        <v>124681</v>
      </c>
      <c r="D58" s="712">
        <v>9352924</v>
      </c>
      <c r="E58" s="713" t="s">
        <v>293</v>
      </c>
      <c r="F58" s="630">
        <v>211</v>
      </c>
      <c r="G58" s="630">
        <v>211</v>
      </c>
      <c r="H58" s="630">
        <v>0</v>
      </c>
      <c r="I58" s="631">
        <v>605226.30209999997</v>
      </c>
      <c r="J58" s="631">
        <v>0</v>
      </c>
      <c r="K58" s="631">
        <v>0</v>
      </c>
      <c r="L58" s="631">
        <v>2250.0000000000018</v>
      </c>
      <c r="M58" s="631">
        <v>0</v>
      </c>
      <c r="N58" s="631">
        <v>3901.5094339622642</v>
      </c>
      <c r="O58" s="631">
        <v>0</v>
      </c>
      <c r="P58" s="631">
        <v>419.99999999999994</v>
      </c>
      <c r="Q58" s="631">
        <v>0</v>
      </c>
      <c r="R58" s="631">
        <v>0</v>
      </c>
      <c r="S58" s="631">
        <v>0</v>
      </c>
      <c r="T58" s="631">
        <v>0</v>
      </c>
      <c r="U58" s="631">
        <v>0</v>
      </c>
      <c r="V58" s="631">
        <v>0</v>
      </c>
      <c r="W58" s="631">
        <v>0</v>
      </c>
      <c r="X58" s="631">
        <v>0</v>
      </c>
      <c r="Y58" s="631">
        <v>0</v>
      </c>
      <c r="Z58" s="631">
        <v>0</v>
      </c>
      <c r="AA58" s="631">
        <v>0</v>
      </c>
      <c r="AB58" s="631">
        <v>4989.392265193369</v>
      </c>
      <c r="AC58" s="631">
        <v>0</v>
      </c>
      <c r="AD58" s="631">
        <v>0</v>
      </c>
      <c r="AE58" s="631">
        <v>48688.250000000073</v>
      </c>
      <c r="AF58" s="631">
        <v>0</v>
      </c>
      <c r="AG58" s="631">
        <v>0</v>
      </c>
      <c r="AH58" s="631">
        <v>0</v>
      </c>
      <c r="AI58" s="631">
        <v>114400</v>
      </c>
      <c r="AJ58" s="631">
        <v>0</v>
      </c>
      <c r="AK58" s="631">
        <v>0</v>
      </c>
      <c r="AL58" s="631">
        <v>0</v>
      </c>
      <c r="AM58" s="631">
        <v>22949.38</v>
      </c>
      <c r="AN58" s="631">
        <v>0</v>
      </c>
      <c r="AO58" s="631">
        <v>0</v>
      </c>
      <c r="AP58" s="631">
        <v>0</v>
      </c>
      <c r="AQ58" s="631">
        <v>0</v>
      </c>
      <c r="AR58" s="631">
        <v>0</v>
      </c>
      <c r="AS58" s="631">
        <v>0</v>
      </c>
      <c r="AT58" s="631">
        <v>0</v>
      </c>
      <c r="AU58" s="631">
        <v>0</v>
      </c>
      <c r="AV58" s="631">
        <v>605226.30209999997</v>
      </c>
      <c r="AW58" s="631">
        <v>60249.151699155707</v>
      </c>
      <c r="AX58" s="631">
        <v>137349.38</v>
      </c>
      <c r="AY58" s="631">
        <v>61926.804716981205</v>
      </c>
      <c r="AZ58" s="714">
        <v>802824.83379915566</v>
      </c>
      <c r="BA58" s="714">
        <v>779875.45379915566</v>
      </c>
      <c r="BB58" s="714">
        <v>3750</v>
      </c>
      <c r="BC58" s="714">
        <v>791250</v>
      </c>
      <c r="BD58" s="714">
        <v>11374.546200844343</v>
      </c>
      <c r="BE58" s="714">
        <v>0</v>
      </c>
      <c r="BF58" s="714">
        <v>814199.38</v>
      </c>
      <c r="BG58" s="631">
        <v>814199.38000000012</v>
      </c>
      <c r="BH58" s="631">
        <v>0</v>
      </c>
      <c r="BI58" s="714">
        <v>814199.38</v>
      </c>
      <c r="BJ58" s="714">
        <v>676850</v>
      </c>
      <c r="BK58" s="631">
        <v>676850</v>
      </c>
      <c r="BL58" s="631">
        <v>3207.81990521327</v>
      </c>
      <c r="BM58" s="631">
        <v>3056.2592023696679</v>
      </c>
      <c r="BN58" s="632">
        <v>4.9590264702054583E-2</v>
      </c>
      <c r="BO58" s="632">
        <v>0</v>
      </c>
      <c r="BP58" s="631">
        <v>0</v>
      </c>
      <c r="BQ58" s="714">
        <v>814199.38</v>
      </c>
      <c r="BR58" s="714">
        <v>3750</v>
      </c>
      <c r="BS58" s="714" t="s">
        <v>1187</v>
      </c>
      <c r="BT58" s="714">
        <v>3858.764834123223</v>
      </c>
      <c r="BU58" s="632">
        <v>4.1393475872903096E-2</v>
      </c>
      <c r="BV58" s="631">
        <v>-5610.49</v>
      </c>
      <c r="BW58" s="631">
        <v>808588.89</v>
      </c>
      <c r="BX58" s="631">
        <v>0</v>
      </c>
      <c r="BY58" s="631">
        <v>808588.89</v>
      </c>
      <c r="BZ58" s="132">
        <f t="shared" si="0"/>
        <v>118444.44999999995</v>
      </c>
      <c r="CA58" s="132">
        <f t="shared" si="1"/>
        <v>11695.54</v>
      </c>
      <c r="CB58" s="631">
        <f t="shared" si="2"/>
        <v>11374.546200844343</v>
      </c>
      <c r="CC58" s="631">
        <f>IF(ISERROR(VLOOKUP(A58,'[12]18-19 Cfwds'!B:E,4,FALSE)),0,(VLOOKUP(A58,'[12]18-19 Cfwds'!B:E,4,FALSE)))</f>
        <v>118444.44999999995</v>
      </c>
      <c r="CD58" s="631">
        <f>IF(ISERROR(VLOOKUP(A58,'[12]18-19 Cfwds'!B:E,3,FALSE)),0,(VLOOKUP(A58,'[12]18-19 Cfwds'!B:E,3,FALSE)))</f>
        <v>11695.54</v>
      </c>
    </row>
    <row r="59" spans="1:82" ht="15" hidden="1" x14ac:dyDescent="0.25">
      <c r="A59" s="628">
        <f>VLOOKUP(D59,'[11]DfE No.'!C:E,3,FALSE)</f>
        <v>418</v>
      </c>
      <c r="B59" s="628">
        <f>VLOOKUP(D59,'[11]Adjusted Factors 20-21'!C:F,4,FALSE)</f>
        <v>0</v>
      </c>
      <c r="C59" s="712">
        <v>124682</v>
      </c>
      <c r="D59" s="712">
        <v>9352925</v>
      </c>
      <c r="E59" s="713" t="s">
        <v>342</v>
      </c>
      <c r="F59" s="630">
        <v>403</v>
      </c>
      <c r="G59" s="630">
        <v>403</v>
      </c>
      <c r="H59" s="630">
        <v>0</v>
      </c>
      <c r="I59" s="631">
        <v>1155953.5533</v>
      </c>
      <c r="J59" s="631">
        <v>0</v>
      </c>
      <c r="K59" s="631">
        <v>0</v>
      </c>
      <c r="L59" s="631">
        <v>7649.9999999999964</v>
      </c>
      <c r="M59" s="631">
        <v>0</v>
      </c>
      <c r="N59" s="631">
        <v>12021.694915254237</v>
      </c>
      <c r="O59" s="631">
        <v>0</v>
      </c>
      <c r="P59" s="631">
        <v>2099.9999999999986</v>
      </c>
      <c r="Q59" s="631">
        <v>0</v>
      </c>
      <c r="R59" s="631">
        <v>749.99999999999955</v>
      </c>
      <c r="S59" s="631">
        <v>0</v>
      </c>
      <c r="T59" s="631">
        <v>0</v>
      </c>
      <c r="U59" s="631">
        <v>0</v>
      </c>
      <c r="V59" s="631">
        <v>0</v>
      </c>
      <c r="W59" s="631">
        <v>0</v>
      </c>
      <c r="X59" s="631">
        <v>0</v>
      </c>
      <c r="Y59" s="631">
        <v>0</v>
      </c>
      <c r="Z59" s="631">
        <v>0</v>
      </c>
      <c r="AA59" s="631">
        <v>0</v>
      </c>
      <c r="AB59" s="631">
        <v>10412.741477272719</v>
      </c>
      <c r="AC59" s="631">
        <v>0</v>
      </c>
      <c r="AD59" s="631">
        <v>0</v>
      </c>
      <c r="AE59" s="631">
        <v>143480.88662790685</v>
      </c>
      <c r="AF59" s="631">
        <v>0</v>
      </c>
      <c r="AG59" s="631">
        <v>0</v>
      </c>
      <c r="AH59" s="631">
        <v>0</v>
      </c>
      <c r="AI59" s="631">
        <v>114400</v>
      </c>
      <c r="AJ59" s="631">
        <v>0</v>
      </c>
      <c r="AK59" s="631">
        <v>0</v>
      </c>
      <c r="AL59" s="631">
        <v>0</v>
      </c>
      <c r="AM59" s="631">
        <v>33829.49</v>
      </c>
      <c r="AN59" s="631">
        <v>0</v>
      </c>
      <c r="AO59" s="631">
        <v>0</v>
      </c>
      <c r="AP59" s="631">
        <v>0</v>
      </c>
      <c r="AQ59" s="631">
        <v>0</v>
      </c>
      <c r="AR59" s="631">
        <v>0</v>
      </c>
      <c r="AS59" s="631">
        <v>0</v>
      </c>
      <c r="AT59" s="631">
        <v>0</v>
      </c>
      <c r="AU59" s="631">
        <v>0</v>
      </c>
      <c r="AV59" s="631">
        <v>1155953.5533</v>
      </c>
      <c r="AW59" s="631">
        <v>176415.3230204338</v>
      </c>
      <c r="AX59" s="631">
        <v>148229.49</v>
      </c>
      <c r="AY59" s="631">
        <v>164694.53408553396</v>
      </c>
      <c r="AZ59" s="714">
        <v>1480598.3663204338</v>
      </c>
      <c r="BA59" s="714">
        <v>1446768.8763204338</v>
      </c>
      <c r="BB59" s="714">
        <v>3750</v>
      </c>
      <c r="BC59" s="714">
        <v>1511250</v>
      </c>
      <c r="BD59" s="714">
        <v>64481.123679566197</v>
      </c>
      <c r="BE59" s="714">
        <v>0</v>
      </c>
      <c r="BF59" s="714">
        <v>1545079.49</v>
      </c>
      <c r="BG59" s="631">
        <v>1545079.49</v>
      </c>
      <c r="BH59" s="631">
        <v>0</v>
      </c>
      <c r="BI59" s="714">
        <v>1545079.49</v>
      </c>
      <c r="BJ59" s="714">
        <v>1396850</v>
      </c>
      <c r="BK59" s="631">
        <v>1396850</v>
      </c>
      <c r="BL59" s="631">
        <v>3466.1290322580644</v>
      </c>
      <c r="BM59" s="631">
        <v>3223.0024213075062</v>
      </c>
      <c r="BN59" s="632">
        <v>7.543482106722299E-2</v>
      </c>
      <c r="BO59" s="632">
        <v>0</v>
      </c>
      <c r="BP59" s="631">
        <v>0</v>
      </c>
      <c r="BQ59" s="714">
        <v>1545079.49</v>
      </c>
      <c r="BR59" s="714">
        <v>3750</v>
      </c>
      <c r="BS59" s="714" t="s">
        <v>1187</v>
      </c>
      <c r="BT59" s="714">
        <v>3833.9441439205957</v>
      </c>
      <c r="BU59" s="632">
        <v>7.0779255404890939E-2</v>
      </c>
      <c r="BV59" s="631">
        <v>-10715.77</v>
      </c>
      <c r="BW59" s="631">
        <v>1534363.72</v>
      </c>
      <c r="BX59" s="631">
        <v>0</v>
      </c>
      <c r="BY59" s="631">
        <v>1534363.72</v>
      </c>
      <c r="BZ59" s="132">
        <f t="shared" si="0"/>
        <v>241861.32000000007</v>
      </c>
      <c r="CA59" s="132">
        <f t="shared" si="1"/>
        <v>27025.88</v>
      </c>
      <c r="CB59" s="631">
        <f t="shared" si="2"/>
        <v>64481.123679566197</v>
      </c>
      <c r="CC59" s="631">
        <f>IF(ISERROR(VLOOKUP(A59,'[12]18-19 Cfwds'!B:E,4,FALSE)),0,(VLOOKUP(A59,'[12]18-19 Cfwds'!B:E,4,FALSE)))</f>
        <v>241861.32000000007</v>
      </c>
      <c r="CD59" s="631">
        <f>IF(ISERROR(VLOOKUP(A59,'[12]18-19 Cfwds'!B:E,3,FALSE)),0,(VLOOKUP(A59,'[12]18-19 Cfwds'!B:E,3,FALSE)))</f>
        <v>27025.88</v>
      </c>
    </row>
    <row r="60" spans="1:82" ht="15" hidden="1" x14ac:dyDescent="0.25">
      <c r="A60" s="628">
        <f>VLOOKUP(D60,'[11]DfE No.'!C:E,3,FALSE)</f>
        <v>341</v>
      </c>
      <c r="B60" s="628">
        <f>VLOOKUP(D60,'[11]Adjusted Factors 20-21'!C:F,4,FALSE)</f>
        <v>0</v>
      </c>
      <c r="C60" s="712">
        <v>124685</v>
      </c>
      <c r="D60" s="712">
        <v>9352928</v>
      </c>
      <c r="E60" s="713" t="s">
        <v>311</v>
      </c>
      <c r="F60" s="630">
        <v>90</v>
      </c>
      <c r="G60" s="630">
        <v>90</v>
      </c>
      <c r="H60" s="630">
        <v>0</v>
      </c>
      <c r="I60" s="631">
        <v>258153.39899999998</v>
      </c>
      <c r="J60" s="631">
        <v>0</v>
      </c>
      <c r="K60" s="631">
        <v>0</v>
      </c>
      <c r="L60" s="631">
        <v>899.99999999999898</v>
      </c>
      <c r="M60" s="631">
        <v>0</v>
      </c>
      <c r="N60" s="631">
        <v>1591.578947368421</v>
      </c>
      <c r="O60" s="631">
        <v>0</v>
      </c>
      <c r="P60" s="631">
        <v>0</v>
      </c>
      <c r="Q60" s="631">
        <v>0</v>
      </c>
      <c r="R60" s="631">
        <v>0</v>
      </c>
      <c r="S60" s="631">
        <v>0</v>
      </c>
      <c r="T60" s="631">
        <v>0</v>
      </c>
      <c r="U60" s="631">
        <v>0</v>
      </c>
      <c r="V60" s="631">
        <v>0</v>
      </c>
      <c r="W60" s="631">
        <v>0</v>
      </c>
      <c r="X60" s="631">
        <v>0</v>
      </c>
      <c r="Y60" s="631">
        <v>0</v>
      </c>
      <c r="Z60" s="631">
        <v>0</v>
      </c>
      <c r="AA60" s="631">
        <v>0</v>
      </c>
      <c r="AB60" s="631">
        <v>8025.0000000000155</v>
      </c>
      <c r="AC60" s="631">
        <v>0</v>
      </c>
      <c r="AD60" s="631">
        <v>0</v>
      </c>
      <c r="AE60" s="631">
        <v>23189.516129032283</v>
      </c>
      <c r="AF60" s="631">
        <v>0</v>
      </c>
      <c r="AG60" s="631">
        <v>7525.0000000000355</v>
      </c>
      <c r="AH60" s="631">
        <v>0</v>
      </c>
      <c r="AI60" s="631">
        <v>114400</v>
      </c>
      <c r="AJ60" s="631">
        <v>20758.344459279037</v>
      </c>
      <c r="AK60" s="631">
        <v>0</v>
      </c>
      <c r="AL60" s="631">
        <v>0</v>
      </c>
      <c r="AM60" s="631">
        <v>12109.16</v>
      </c>
      <c r="AN60" s="631">
        <v>0</v>
      </c>
      <c r="AO60" s="631">
        <v>0</v>
      </c>
      <c r="AP60" s="631">
        <v>0</v>
      </c>
      <c r="AQ60" s="631">
        <v>46400</v>
      </c>
      <c r="AR60" s="631">
        <v>0</v>
      </c>
      <c r="AS60" s="631">
        <v>0</v>
      </c>
      <c r="AT60" s="631">
        <v>0</v>
      </c>
      <c r="AU60" s="631">
        <v>0</v>
      </c>
      <c r="AV60" s="631">
        <v>258153.39899999998</v>
      </c>
      <c r="AW60" s="631">
        <v>41231.09507640075</v>
      </c>
      <c r="AX60" s="631">
        <v>193667.50445927904</v>
      </c>
      <c r="AY60" s="631">
        <v>34388.105602716489</v>
      </c>
      <c r="AZ60" s="714">
        <v>493051.99853567977</v>
      </c>
      <c r="BA60" s="714">
        <v>434542.8385356798</v>
      </c>
      <c r="BB60" s="714">
        <v>3750</v>
      </c>
      <c r="BC60" s="714">
        <v>337500</v>
      </c>
      <c r="BD60" s="714">
        <v>0</v>
      </c>
      <c r="BE60" s="714">
        <v>0</v>
      </c>
      <c r="BF60" s="714">
        <v>493051.99853567977</v>
      </c>
      <c r="BG60" s="631">
        <v>493051.99853567977</v>
      </c>
      <c r="BH60" s="631">
        <v>0</v>
      </c>
      <c r="BI60" s="714">
        <v>396009.16</v>
      </c>
      <c r="BJ60" s="714">
        <v>248741.65554072094</v>
      </c>
      <c r="BK60" s="631">
        <v>345784.49407640076</v>
      </c>
      <c r="BL60" s="631">
        <v>3842.0499341822306</v>
      </c>
      <c r="BM60" s="631">
        <v>3483.2908087575101</v>
      </c>
      <c r="BN60" s="632">
        <v>0.10299430771692869</v>
      </c>
      <c r="BO60" s="632">
        <v>0</v>
      </c>
      <c r="BP60" s="631">
        <v>0</v>
      </c>
      <c r="BQ60" s="714">
        <v>493051.99853567977</v>
      </c>
      <c r="BR60" s="714">
        <v>4828.2537615075535</v>
      </c>
      <c r="BS60" s="714" t="s">
        <v>1187</v>
      </c>
      <c r="BT60" s="714">
        <v>5478.3555392853305</v>
      </c>
      <c r="BU60" s="632">
        <v>9.2370460216963934E-2</v>
      </c>
      <c r="BV60" s="631">
        <v>-2393.1</v>
      </c>
      <c r="BW60" s="631">
        <v>490658.89853567979</v>
      </c>
      <c r="BX60" s="631">
        <v>0</v>
      </c>
      <c r="BY60" s="631">
        <v>490658.89853567979</v>
      </c>
      <c r="BZ60" s="132">
        <f t="shared" si="0"/>
        <v>91114.87</v>
      </c>
      <c r="CA60" s="132">
        <f t="shared" si="1"/>
        <v>14318.97</v>
      </c>
      <c r="CB60" s="631">
        <f t="shared" si="2"/>
        <v>0</v>
      </c>
      <c r="CC60" s="631">
        <f>IF(ISERROR(VLOOKUP(A60,'[12]18-19 Cfwds'!B:E,4,FALSE)),0,(VLOOKUP(A60,'[12]18-19 Cfwds'!B:E,4,FALSE)))</f>
        <v>91114.87</v>
      </c>
      <c r="CD60" s="631">
        <f>IF(ISERROR(VLOOKUP(A60,'[12]18-19 Cfwds'!B:E,3,FALSE)),0,(VLOOKUP(A60,'[12]18-19 Cfwds'!B:E,3,FALSE)))</f>
        <v>14318.97</v>
      </c>
    </row>
    <row r="61" spans="1:82" ht="15" hidden="1" x14ac:dyDescent="0.25">
      <c r="A61" s="628">
        <f>VLOOKUP(D61,'[11]DfE No.'!C:E,3,FALSE)</f>
        <v>307</v>
      </c>
      <c r="B61" s="628">
        <f>VLOOKUP(D61,'[11]Adjusted Factors 20-21'!C:F,4,FALSE)</f>
        <v>0</v>
      </c>
      <c r="C61" s="712">
        <v>131962</v>
      </c>
      <c r="D61" s="712">
        <v>9352929</v>
      </c>
      <c r="E61" s="713" t="s">
        <v>1195</v>
      </c>
      <c r="F61" s="630">
        <v>415</v>
      </c>
      <c r="G61" s="630">
        <v>415</v>
      </c>
      <c r="H61" s="630">
        <v>0</v>
      </c>
      <c r="I61" s="631">
        <v>1190374.0064999999</v>
      </c>
      <c r="J61" s="631">
        <v>0</v>
      </c>
      <c r="K61" s="631">
        <v>0</v>
      </c>
      <c r="L61" s="631">
        <v>13950</v>
      </c>
      <c r="M61" s="631">
        <v>0</v>
      </c>
      <c r="N61" s="631">
        <v>17360</v>
      </c>
      <c r="O61" s="631">
        <v>0</v>
      </c>
      <c r="P61" s="631">
        <v>0</v>
      </c>
      <c r="Q61" s="631">
        <v>0</v>
      </c>
      <c r="R61" s="631">
        <v>375.00000000000034</v>
      </c>
      <c r="S61" s="631">
        <v>0</v>
      </c>
      <c r="T61" s="631">
        <v>0</v>
      </c>
      <c r="U61" s="631">
        <v>0</v>
      </c>
      <c r="V61" s="631">
        <v>0</v>
      </c>
      <c r="W61" s="631">
        <v>0</v>
      </c>
      <c r="X61" s="631">
        <v>0</v>
      </c>
      <c r="Y61" s="631">
        <v>0</v>
      </c>
      <c r="Z61" s="631">
        <v>0</v>
      </c>
      <c r="AA61" s="631">
        <v>0</v>
      </c>
      <c r="AB61" s="631">
        <v>5628.8028169013996</v>
      </c>
      <c r="AC61" s="631">
        <v>0</v>
      </c>
      <c r="AD61" s="631">
        <v>0</v>
      </c>
      <c r="AE61" s="631">
        <v>113004.97159090902</v>
      </c>
      <c r="AF61" s="631">
        <v>0</v>
      </c>
      <c r="AG61" s="631">
        <v>0</v>
      </c>
      <c r="AH61" s="631">
        <v>0</v>
      </c>
      <c r="AI61" s="631">
        <v>114400</v>
      </c>
      <c r="AJ61" s="631">
        <v>0</v>
      </c>
      <c r="AK61" s="631">
        <v>0</v>
      </c>
      <c r="AL61" s="631">
        <v>0</v>
      </c>
      <c r="AM61" s="631">
        <v>51769.37</v>
      </c>
      <c r="AN61" s="631">
        <v>0</v>
      </c>
      <c r="AO61" s="631">
        <v>0</v>
      </c>
      <c r="AP61" s="631">
        <v>0</v>
      </c>
      <c r="AQ61" s="631">
        <v>0</v>
      </c>
      <c r="AR61" s="631">
        <v>0</v>
      </c>
      <c r="AS61" s="631">
        <v>0</v>
      </c>
      <c r="AT61" s="631">
        <v>0</v>
      </c>
      <c r="AU61" s="631">
        <v>0</v>
      </c>
      <c r="AV61" s="631">
        <v>1190374.0064999999</v>
      </c>
      <c r="AW61" s="631">
        <v>150318.77440781042</v>
      </c>
      <c r="AX61" s="631">
        <v>166169.37</v>
      </c>
      <c r="AY61" s="631">
        <v>138800.27159090902</v>
      </c>
      <c r="AZ61" s="714">
        <v>1506862.1509078103</v>
      </c>
      <c r="BA61" s="714">
        <v>1455092.7809078102</v>
      </c>
      <c r="BB61" s="714">
        <v>3750</v>
      </c>
      <c r="BC61" s="714">
        <v>1556250</v>
      </c>
      <c r="BD61" s="714">
        <v>101157.2190921898</v>
      </c>
      <c r="BE61" s="714">
        <v>0</v>
      </c>
      <c r="BF61" s="714">
        <v>1608019.37</v>
      </c>
      <c r="BG61" s="631">
        <v>1608019.37</v>
      </c>
      <c r="BH61" s="631">
        <v>0</v>
      </c>
      <c r="BI61" s="714">
        <v>1608019.37</v>
      </c>
      <c r="BJ61" s="714">
        <v>1441850</v>
      </c>
      <c r="BK61" s="631">
        <v>1441850</v>
      </c>
      <c r="BL61" s="631">
        <v>3474.3373493975905</v>
      </c>
      <c r="BM61" s="631">
        <v>3226.9689737470167</v>
      </c>
      <c r="BN61" s="632">
        <v>7.6656570813985983E-2</v>
      </c>
      <c r="BO61" s="632">
        <v>0</v>
      </c>
      <c r="BP61" s="631">
        <v>0</v>
      </c>
      <c r="BQ61" s="714">
        <v>1608019.37</v>
      </c>
      <c r="BR61" s="714">
        <v>3750</v>
      </c>
      <c r="BS61" s="714" t="s">
        <v>1187</v>
      </c>
      <c r="BT61" s="714">
        <v>3874.7454698795182</v>
      </c>
      <c r="BU61" s="632">
        <v>6.9942476601352777E-2</v>
      </c>
      <c r="BV61" s="631">
        <v>-11034.85</v>
      </c>
      <c r="BW61" s="631">
        <v>1596984.52</v>
      </c>
      <c r="BX61" s="631">
        <v>0</v>
      </c>
      <c r="BY61" s="631">
        <v>1596984.52</v>
      </c>
      <c r="BZ61" s="132">
        <f t="shared" si="0"/>
        <v>106614.52000000002</v>
      </c>
      <c r="CA61" s="132">
        <f t="shared" si="1"/>
        <v>15323.7</v>
      </c>
      <c r="CB61" s="631">
        <f t="shared" si="2"/>
        <v>101157.2190921898</v>
      </c>
      <c r="CC61" s="631">
        <f>IF(ISERROR(VLOOKUP(A61,'[12]18-19 Cfwds'!B:E,4,FALSE)),0,(VLOOKUP(A61,'[12]18-19 Cfwds'!B:E,4,FALSE)))</f>
        <v>106614.52000000002</v>
      </c>
      <c r="CD61" s="631">
        <f>IF(ISERROR(VLOOKUP(A61,'[12]18-19 Cfwds'!B:E,3,FALSE)),0,(VLOOKUP(A61,'[12]18-19 Cfwds'!B:E,3,FALSE)))</f>
        <v>15323.7</v>
      </c>
    </row>
    <row r="62" spans="1:82" ht="15" hidden="1" x14ac:dyDescent="0.25">
      <c r="A62" s="628">
        <f>VLOOKUP(D62,'[11]DfE No.'!C:E,3,FALSE)</f>
        <v>238</v>
      </c>
      <c r="B62" s="628">
        <f>VLOOKUP(D62,'[11]Adjusted Factors 20-21'!C:F,4,FALSE)</f>
        <v>0</v>
      </c>
      <c r="C62" s="712">
        <v>133605</v>
      </c>
      <c r="D62" s="712">
        <v>9352931</v>
      </c>
      <c r="E62" s="713" t="s">
        <v>251</v>
      </c>
      <c r="F62" s="630">
        <v>89</v>
      </c>
      <c r="G62" s="630">
        <v>89</v>
      </c>
      <c r="H62" s="630">
        <v>0</v>
      </c>
      <c r="I62" s="631">
        <v>255285.02789999999</v>
      </c>
      <c r="J62" s="631">
        <v>0</v>
      </c>
      <c r="K62" s="631">
        <v>0</v>
      </c>
      <c r="L62" s="631">
        <v>4050.0000000000009</v>
      </c>
      <c r="M62" s="631">
        <v>0</v>
      </c>
      <c r="N62" s="631">
        <v>5980.8</v>
      </c>
      <c r="O62" s="631">
        <v>0</v>
      </c>
      <c r="P62" s="631">
        <v>1061.931818181818</v>
      </c>
      <c r="Q62" s="631">
        <v>0</v>
      </c>
      <c r="R62" s="631">
        <v>379.26136363636482</v>
      </c>
      <c r="S62" s="631">
        <v>0</v>
      </c>
      <c r="T62" s="631">
        <v>0</v>
      </c>
      <c r="U62" s="631">
        <v>0</v>
      </c>
      <c r="V62" s="631">
        <v>0</v>
      </c>
      <c r="W62" s="631">
        <v>0</v>
      </c>
      <c r="X62" s="631">
        <v>0</v>
      </c>
      <c r="Y62" s="631">
        <v>0</v>
      </c>
      <c r="Z62" s="631">
        <v>0</v>
      </c>
      <c r="AA62" s="631">
        <v>0</v>
      </c>
      <c r="AB62" s="631">
        <v>3217.2297297297314</v>
      </c>
      <c r="AC62" s="631">
        <v>0</v>
      </c>
      <c r="AD62" s="631">
        <v>0</v>
      </c>
      <c r="AE62" s="631">
        <v>31101.328125</v>
      </c>
      <c r="AF62" s="631">
        <v>0</v>
      </c>
      <c r="AG62" s="631">
        <v>2327.5</v>
      </c>
      <c r="AH62" s="631">
        <v>0</v>
      </c>
      <c r="AI62" s="631">
        <v>114400</v>
      </c>
      <c r="AJ62" s="631">
        <v>0</v>
      </c>
      <c r="AK62" s="631">
        <v>0</v>
      </c>
      <c r="AL62" s="631">
        <v>0</v>
      </c>
      <c r="AM62" s="631">
        <v>23718.98</v>
      </c>
      <c r="AN62" s="631">
        <v>0</v>
      </c>
      <c r="AO62" s="631">
        <v>0</v>
      </c>
      <c r="AP62" s="631">
        <v>0</v>
      </c>
      <c r="AQ62" s="631">
        <v>0</v>
      </c>
      <c r="AR62" s="631">
        <v>0</v>
      </c>
      <c r="AS62" s="631">
        <v>0</v>
      </c>
      <c r="AT62" s="631">
        <v>0</v>
      </c>
      <c r="AU62" s="631">
        <v>0</v>
      </c>
      <c r="AV62" s="631">
        <v>255285.02789999999</v>
      </c>
      <c r="AW62" s="631">
        <v>48118.051036547913</v>
      </c>
      <c r="AX62" s="631">
        <v>138118.98000000001</v>
      </c>
      <c r="AY62" s="631">
        <v>46790.124715909085</v>
      </c>
      <c r="AZ62" s="714">
        <v>441522.05893654795</v>
      </c>
      <c r="BA62" s="714">
        <v>417803.07893654797</v>
      </c>
      <c r="BB62" s="714">
        <v>3750</v>
      </c>
      <c r="BC62" s="714">
        <v>333750</v>
      </c>
      <c r="BD62" s="714">
        <v>0</v>
      </c>
      <c r="BE62" s="714">
        <v>0</v>
      </c>
      <c r="BF62" s="714">
        <v>441522.05893654795</v>
      </c>
      <c r="BG62" s="631">
        <v>441522.05893654784</v>
      </c>
      <c r="BH62" s="631">
        <v>0</v>
      </c>
      <c r="BI62" s="714">
        <v>357468.98</v>
      </c>
      <c r="BJ62" s="714">
        <v>219349.99999999997</v>
      </c>
      <c r="BK62" s="631">
        <v>303403.07893654797</v>
      </c>
      <c r="BL62" s="631">
        <v>3409.0233588376177</v>
      </c>
      <c r="BM62" s="631">
        <v>3351.5105000000003</v>
      </c>
      <c r="BN62" s="632">
        <v>1.7160280070021378E-2</v>
      </c>
      <c r="BO62" s="632">
        <v>1.2397199299786221E-3</v>
      </c>
      <c r="BP62" s="631">
        <v>369.78915825205291</v>
      </c>
      <c r="BQ62" s="714">
        <v>441891.84809480002</v>
      </c>
      <c r="BR62" s="714">
        <v>4698.5715516269665</v>
      </c>
      <c r="BS62" s="714" t="s">
        <v>1187</v>
      </c>
      <c r="BT62" s="714">
        <v>4965.0769448853935</v>
      </c>
      <c r="BU62" s="632">
        <v>-4.0476095155727032E-2</v>
      </c>
      <c r="BV62" s="631">
        <v>-2366.5099999999998</v>
      </c>
      <c r="BW62" s="631">
        <v>439525.33809480001</v>
      </c>
      <c r="BX62" s="631">
        <v>0</v>
      </c>
      <c r="BY62" s="631">
        <v>439525.33809480001</v>
      </c>
      <c r="BZ62" s="132">
        <f t="shared" si="0"/>
        <v>34111.01999999996</v>
      </c>
      <c r="CA62" s="132">
        <f t="shared" si="1"/>
        <v>6973.38</v>
      </c>
      <c r="CB62" s="631">
        <f t="shared" si="2"/>
        <v>0</v>
      </c>
      <c r="CC62" s="631">
        <f>IF(ISERROR(VLOOKUP(A62,'[12]18-19 Cfwds'!B:E,4,FALSE)),0,(VLOOKUP(A62,'[12]18-19 Cfwds'!B:E,4,FALSE)))</f>
        <v>34111.01999999996</v>
      </c>
      <c r="CD62" s="631">
        <f>IF(ISERROR(VLOOKUP(A62,'[12]18-19 Cfwds'!B:E,3,FALSE)),0,(VLOOKUP(A62,'[12]18-19 Cfwds'!B:E,3,FALSE)))</f>
        <v>6973.38</v>
      </c>
    </row>
    <row r="63" spans="1:82" ht="15" hidden="1" x14ac:dyDescent="0.25">
      <c r="A63" s="628">
        <f>VLOOKUP(D63,'[11]DfE No.'!C:E,3,FALSE)</f>
        <v>400</v>
      </c>
      <c r="B63" s="628">
        <f>VLOOKUP(D63,'[11]Adjusted Factors 20-21'!C:F,4,FALSE)</f>
        <v>0</v>
      </c>
      <c r="C63" s="712">
        <v>124686</v>
      </c>
      <c r="D63" s="712">
        <v>9353000</v>
      </c>
      <c r="E63" s="713" t="s">
        <v>1196</v>
      </c>
      <c r="F63" s="630">
        <v>177</v>
      </c>
      <c r="G63" s="630">
        <v>177</v>
      </c>
      <c r="H63" s="630">
        <v>0</v>
      </c>
      <c r="I63" s="631">
        <v>507701.68469999998</v>
      </c>
      <c r="J63" s="631">
        <v>0</v>
      </c>
      <c r="K63" s="631">
        <v>0</v>
      </c>
      <c r="L63" s="631">
        <v>7200</v>
      </c>
      <c r="M63" s="631">
        <v>0</v>
      </c>
      <c r="N63" s="631">
        <v>13410.35294117647</v>
      </c>
      <c r="O63" s="631">
        <v>0</v>
      </c>
      <c r="P63" s="631">
        <v>3801.477272727263</v>
      </c>
      <c r="Q63" s="631">
        <v>3268.4659090909104</v>
      </c>
      <c r="R63" s="631">
        <v>10182.528409090915</v>
      </c>
      <c r="S63" s="631">
        <v>814.60227272727536</v>
      </c>
      <c r="T63" s="631">
        <v>0</v>
      </c>
      <c r="U63" s="631">
        <v>0</v>
      </c>
      <c r="V63" s="631">
        <v>0</v>
      </c>
      <c r="W63" s="631">
        <v>0</v>
      </c>
      <c r="X63" s="631">
        <v>0</v>
      </c>
      <c r="Y63" s="631">
        <v>0</v>
      </c>
      <c r="Z63" s="631">
        <v>0</v>
      </c>
      <c r="AA63" s="631">
        <v>0</v>
      </c>
      <c r="AB63" s="631">
        <v>0</v>
      </c>
      <c r="AC63" s="631">
        <v>0</v>
      </c>
      <c r="AD63" s="631">
        <v>0</v>
      </c>
      <c r="AE63" s="631">
        <v>64915.629139072786</v>
      </c>
      <c r="AF63" s="631">
        <v>0</v>
      </c>
      <c r="AG63" s="631">
        <v>0</v>
      </c>
      <c r="AH63" s="631">
        <v>0</v>
      </c>
      <c r="AI63" s="631">
        <v>114400</v>
      </c>
      <c r="AJ63" s="631">
        <v>0</v>
      </c>
      <c r="AK63" s="631">
        <v>0</v>
      </c>
      <c r="AL63" s="631">
        <v>0</v>
      </c>
      <c r="AM63" s="631">
        <v>20598.060000000001</v>
      </c>
      <c r="AN63" s="631">
        <v>0</v>
      </c>
      <c r="AO63" s="631">
        <v>0</v>
      </c>
      <c r="AP63" s="631">
        <v>0</v>
      </c>
      <c r="AQ63" s="631">
        <v>0</v>
      </c>
      <c r="AR63" s="631">
        <v>0</v>
      </c>
      <c r="AS63" s="631">
        <v>0</v>
      </c>
      <c r="AT63" s="631">
        <v>0</v>
      </c>
      <c r="AU63" s="631">
        <v>0</v>
      </c>
      <c r="AV63" s="631">
        <v>507701.68469999998</v>
      </c>
      <c r="AW63" s="631">
        <v>103593.05594388561</v>
      </c>
      <c r="AX63" s="631">
        <v>134998.06</v>
      </c>
      <c r="AY63" s="631">
        <v>94207.142541479203</v>
      </c>
      <c r="AZ63" s="714">
        <v>746292.80064388551</v>
      </c>
      <c r="BA63" s="714">
        <v>725694.74064388545</v>
      </c>
      <c r="BB63" s="714">
        <v>3750</v>
      </c>
      <c r="BC63" s="714">
        <v>663750</v>
      </c>
      <c r="BD63" s="714">
        <v>0</v>
      </c>
      <c r="BE63" s="714">
        <v>0</v>
      </c>
      <c r="BF63" s="714">
        <v>746292.80064388551</v>
      </c>
      <c r="BG63" s="631">
        <v>746292.80064388574</v>
      </c>
      <c r="BH63" s="631">
        <v>0</v>
      </c>
      <c r="BI63" s="714">
        <v>684348.06</v>
      </c>
      <c r="BJ63" s="714">
        <v>549350</v>
      </c>
      <c r="BK63" s="631">
        <v>611294.74064388545</v>
      </c>
      <c r="BL63" s="631">
        <v>3453.6426025078276</v>
      </c>
      <c r="BM63" s="631">
        <v>3345.1109901734108</v>
      </c>
      <c r="BN63" s="632">
        <v>3.2444846420115525E-2</v>
      </c>
      <c r="BO63" s="632">
        <v>0</v>
      </c>
      <c r="BP63" s="631">
        <v>0</v>
      </c>
      <c r="BQ63" s="714">
        <v>746292.80064388551</v>
      </c>
      <c r="BR63" s="714">
        <v>4099.9702861236465</v>
      </c>
      <c r="BS63" s="714" t="s">
        <v>1187</v>
      </c>
      <c r="BT63" s="714">
        <v>4216.3435064626301</v>
      </c>
      <c r="BU63" s="632">
        <v>2.2552541283574312E-2</v>
      </c>
      <c r="BV63" s="631">
        <v>-4706.43</v>
      </c>
      <c r="BW63" s="631">
        <v>741586.37064388546</v>
      </c>
      <c r="BX63" s="631">
        <v>0</v>
      </c>
      <c r="BY63" s="631">
        <v>741586.37064388546</v>
      </c>
      <c r="BZ63" s="132">
        <f t="shared" si="0"/>
        <v>4131.0200000000186</v>
      </c>
      <c r="CA63" s="132">
        <f t="shared" si="1"/>
        <v>7502.7</v>
      </c>
      <c r="CB63" s="631">
        <f t="shared" si="2"/>
        <v>0</v>
      </c>
      <c r="CC63" s="631">
        <f>IF(ISERROR(VLOOKUP(A63,'[12]18-19 Cfwds'!B:E,4,FALSE)),0,(VLOOKUP(A63,'[12]18-19 Cfwds'!B:E,4,FALSE)))</f>
        <v>4131.0200000000186</v>
      </c>
      <c r="CD63" s="631">
        <f>IF(ISERROR(VLOOKUP(A63,'[12]18-19 Cfwds'!B:E,3,FALSE)),0,(VLOOKUP(A63,'[12]18-19 Cfwds'!B:E,3,FALSE)))</f>
        <v>7502.7</v>
      </c>
    </row>
    <row r="64" spans="1:82" ht="15" hidden="1" x14ac:dyDescent="0.25">
      <c r="A64" s="628">
        <f>VLOOKUP(D64,'[11]DfE No.'!C:E,3,FALSE)</f>
        <v>405</v>
      </c>
      <c r="B64" s="628">
        <f>VLOOKUP(D64,'[11]Adjusted Factors 20-21'!C:F,4,FALSE)</f>
        <v>0</v>
      </c>
      <c r="C64" s="712">
        <v>124688</v>
      </c>
      <c r="D64" s="712">
        <v>9353003</v>
      </c>
      <c r="E64" s="713" t="s">
        <v>1197</v>
      </c>
      <c r="F64" s="630">
        <v>165</v>
      </c>
      <c r="G64" s="630">
        <v>165</v>
      </c>
      <c r="H64" s="630">
        <v>0</v>
      </c>
      <c r="I64" s="631">
        <v>473281.23149999999</v>
      </c>
      <c r="J64" s="631">
        <v>0</v>
      </c>
      <c r="K64" s="631">
        <v>0</v>
      </c>
      <c r="L64" s="631">
        <v>8999.9999999999836</v>
      </c>
      <c r="M64" s="631">
        <v>0</v>
      </c>
      <c r="N64" s="631">
        <v>20268.387096774193</v>
      </c>
      <c r="O64" s="631">
        <v>0</v>
      </c>
      <c r="P64" s="631">
        <v>1680.0000000000005</v>
      </c>
      <c r="Q64" s="631">
        <v>2000.0000000000005</v>
      </c>
      <c r="R64" s="631">
        <v>5250.0000000000027</v>
      </c>
      <c r="S64" s="631">
        <v>0</v>
      </c>
      <c r="T64" s="631">
        <v>434.99999999999994</v>
      </c>
      <c r="U64" s="631">
        <v>0</v>
      </c>
      <c r="V64" s="631">
        <v>0</v>
      </c>
      <c r="W64" s="631">
        <v>0</v>
      </c>
      <c r="X64" s="631">
        <v>0</v>
      </c>
      <c r="Y64" s="631">
        <v>0</v>
      </c>
      <c r="Z64" s="631">
        <v>0</v>
      </c>
      <c r="AA64" s="631">
        <v>0</v>
      </c>
      <c r="AB64" s="631">
        <v>613.02083333333292</v>
      </c>
      <c r="AC64" s="631">
        <v>0</v>
      </c>
      <c r="AD64" s="631">
        <v>0</v>
      </c>
      <c r="AE64" s="631">
        <v>42373.404255319205</v>
      </c>
      <c r="AF64" s="631">
        <v>0</v>
      </c>
      <c r="AG64" s="631">
        <v>0</v>
      </c>
      <c r="AH64" s="631">
        <v>0</v>
      </c>
      <c r="AI64" s="631">
        <v>114400</v>
      </c>
      <c r="AJ64" s="631">
        <v>0</v>
      </c>
      <c r="AK64" s="631">
        <v>0</v>
      </c>
      <c r="AL64" s="631">
        <v>0</v>
      </c>
      <c r="AM64" s="631">
        <v>10130.09</v>
      </c>
      <c r="AN64" s="631">
        <v>0</v>
      </c>
      <c r="AO64" s="631">
        <v>0</v>
      </c>
      <c r="AP64" s="631">
        <v>0</v>
      </c>
      <c r="AQ64" s="631">
        <v>0</v>
      </c>
      <c r="AR64" s="631">
        <v>0</v>
      </c>
      <c r="AS64" s="631">
        <v>0</v>
      </c>
      <c r="AT64" s="631">
        <v>0</v>
      </c>
      <c r="AU64" s="631">
        <v>0</v>
      </c>
      <c r="AV64" s="631">
        <v>473281.23149999999</v>
      </c>
      <c r="AW64" s="631">
        <v>81619.812185426708</v>
      </c>
      <c r="AX64" s="631">
        <v>124530.09</v>
      </c>
      <c r="AY64" s="631">
        <v>71642.897803706292</v>
      </c>
      <c r="AZ64" s="714">
        <v>679431.13368542667</v>
      </c>
      <c r="BA64" s="714">
        <v>669301.0436854267</v>
      </c>
      <c r="BB64" s="714">
        <v>3750</v>
      </c>
      <c r="BC64" s="714">
        <v>618750</v>
      </c>
      <c r="BD64" s="714">
        <v>0</v>
      </c>
      <c r="BE64" s="714">
        <v>0</v>
      </c>
      <c r="BF64" s="714">
        <v>679431.13368542667</v>
      </c>
      <c r="BG64" s="631">
        <v>679431.13368542667</v>
      </c>
      <c r="BH64" s="631">
        <v>0</v>
      </c>
      <c r="BI64" s="714">
        <v>628880.09</v>
      </c>
      <c r="BJ64" s="714">
        <v>504349.99999999994</v>
      </c>
      <c r="BK64" s="631">
        <v>554901.0436854267</v>
      </c>
      <c r="BL64" s="631">
        <v>3363.0366283965254</v>
      </c>
      <c r="BM64" s="631">
        <v>3219.3652424050629</v>
      </c>
      <c r="BN64" s="632">
        <v>4.4627240208424207E-2</v>
      </c>
      <c r="BO64" s="632">
        <v>0</v>
      </c>
      <c r="BP64" s="631">
        <v>0</v>
      </c>
      <c r="BQ64" s="714">
        <v>679431.13368542667</v>
      </c>
      <c r="BR64" s="714">
        <v>4056.3699617298589</v>
      </c>
      <c r="BS64" s="714" t="s">
        <v>1187</v>
      </c>
      <c r="BT64" s="714">
        <v>4117.7644465783433</v>
      </c>
      <c r="BU64" s="632">
        <v>2.7781589465025958E-2</v>
      </c>
      <c r="BV64" s="631">
        <v>-4387.3500000000004</v>
      </c>
      <c r="BW64" s="631">
        <v>675043.78368542669</v>
      </c>
      <c r="BX64" s="631">
        <v>0</v>
      </c>
      <c r="BY64" s="631">
        <v>675043.78368542669</v>
      </c>
      <c r="BZ64" s="132">
        <f t="shared" si="0"/>
        <v>62723.670000000042</v>
      </c>
      <c r="CA64" s="132">
        <f t="shared" si="1"/>
        <v>13255.25</v>
      </c>
      <c r="CB64" s="631">
        <f t="shared" si="2"/>
        <v>0</v>
      </c>
      <c r="CC64" s="631">
        <f>IF(ISERROR(VLOOKUP(A64,'[12]18-19 Cfwds'!B:E,4,FALSE)),0,(VLOOKUP(A64,'[12]18-19 Cfwds'!B:E,4,FALSE)))</f>
        <v>62723.670000000042</v>
      </c>
      <c r="CD64" s="631">
        <f>IF(ISERROR(VLOOKUP(A64,'[12]18-19 Cfwds'!B:E,3,FALSE)),0,(VLOOKUP(A64,'[12]18-19 Cfwds'!B:E,3,FALSE)))</f>
        <v>13255.25</v>
      </c>
    </row>
    <row r="65" spans="1:82" ht="15" hidden="1" x14ac:dyDescent="0.25">
      <c r="A65" s="628">
        <f>VLOOKUP(D65,'[11]DfE No.'!C:E,3,FALSE)</f>
        <v>406</v>
      </c>
      <c r="B65" s="628">
        <f>VLOOKUP(D65,'[11]Adjusted Factors 20-21'!C:F,4,FALSE)</f>
        <v>0</v>
      </c>
      <c r="C65" s="712">
        <v>124689</v>
      </c>
      <c r="D65" s="712">
        <v>9353004</v>
      </c>
      <c r="E65" s="713" t="s">
        <v>1198</v>
      </c>
      <c r="F65" s="630">
        <v>96</v>
      </c>
      <c r="G65" s="630">
        <v>96</v>
      </c>
      <c r="H65" s="630">
        <v>0</v>
      </c>
      <c r="I65" s="631">
        <v>275363.62559999997</v>
      </c>
      <c r="J65" s="631">
        <v>0</v>
      </c>
      <c r="K65" s="631">
        <v>0</v>
      </c>
      <c r="L65" s="631">
        <v>3599.9999999999982</v>
      </c>
      <c r="M65" s="631">
        <v>0</v>
      </c>
      <c r="N65" s="631">
        <v>9827.0967741935474</v>
      </c>
      <c r="O65" s="631">
        <v>0</v>
      </c>
      <c r="P65" s="631">
        <v>0</v>
      </c>
      <c r="Q65" s="631">
        <v>0</v>
      </c>
      <c r="R65" s="631">
        <v>0</v>
      </c>
      <c r="S65" s="631">
        <v>0</v>
      </c>
      <c r="T65" s="631">
        <v>0</v>
      </c>
      <c r="U65" s="631">
        <v>0</v>
      </c>
      <c r="V65" s="631">
        <v>0</v>
      </c>
      <c r="W65" s="631">
        <v>0</v>
      </c>
      <c r="X65" s="631">
        <v>0</v>
      </c>
      <c r="Y65" s="631">
        <v>0</v>
      </c>
      <c r="Z65" s="631">
        <v>0</v>
      </c>
      <c r="AA65" s="631">
        <v>0</v>
      </c>
      <c r="AB65" s="631">
        <v>0</v>
      </c>
      <c r="AC65" s="631">
        <v>0</v>
      </c>
      <c r="AD65" s="631">
        <v>0</v>
      </c>
      <c r="AE65" s="631">
        <v>28627.200000000004</v>
      </c>
      <c r="AF65" s="631">
        <v>0</v>
      </c>
      <c r="AG65" s="631">
        <v>4584.9999999999718</v>
      </c>
      <c r="AH65" s="631">
        <v>0</v>
      </c>
      <c r="AI65" s="631">
        <v>114400</v>
      </c>
      <c r="AJ65" s="631">
        <v>0</v>
      </c>
      <c r="AK65" s="631">
        <v>0</v>
      </c>
      <c r="AL65" s="631">
        <v>0</v>
      </c>
      <c r="AM65" s="631">
        <v>8988.25</v>
      </c>
      <c r="AN65" s="631">
        <v>0</v>
      </c>
      <c r="AO65" s="631">
        <v>0</v>
      </c>
      <c r="AP65" s="631">
        <v>0</v>
      </c>
      <c r="AQ65" s="631">
        <v>0</v>
      </c>
      <c r="AR65" s="631">
        <v>0</v>
      </c>
      <c r="AS65" s="631">
        <v>0</v>
      </c>
      <c r="AT65" s="631">
        <v>0</v>
      </c>
      <c r="AU65" s="631">
        <v>0</v>
      </c>
      <c r="AV65" s="631">
        <v>275363.62559999997</v>
      </c>
      <c r="AW65" s="631">
        <v>46639.296774193521</v>
      </c>
      <c r="AX65" s="631">
        <v>123388.25</v>
      </c>
      <c r="AY65" s="631">
        <v>45293.548387096773</v>
      </c>
      <c r="AZ65" s="714">
        <v>445391.1723741935</v>
      </c>
      <c r="BA65" s="714">
        <v>436402.9223741935</v>
      </c>
      <c r="BB65" s="714">
        <v>3750</v>
      </c>
      <c r="BC65" s="714">
        <v>360000</v>
      </c>
      <c r="BD65" s="714">
        <v>0</v>
      </c>
      <c r="BE65" s="714">
        <v>0</v>
      </c>
      <c r="BF65" s="714">
        <v>445391.1723741935</v>
      </c>
      <c r="BG65" s="631">
        <v>445391.17237419356</v>
      </c>
      <c r="BH65" s="631">
        <v>0</v>
      </c>
      <c r="BI65" s="714">
        <v>368988.25</v>
      </c>
      <c r="BJ65" s="714">
        <v>245600</v>
      </c>
      <c r="BK65" s="631">
        <v>322002.9223741935</v>
      </c>
      <c r="BL65" s="631">
        <v>3354.1971080645158</v>
      </c>
      <c r="BM65" s="631">
        <v>3238.1884244444445</v>
      </c>
      <c r="BN65" s="632">
        <v>3.5825180136012033E-2</v>
      </c>
      <c r="BO65" s="632">
        <v>0</v>
      </c>
      <c r="BP65" s="631">
        <v>0</v>
      </c>
      <c r="BQ65" s="714">
        <v>445391.1723741935</v>
      </c>
      <c r="BR65" s="714">
        <v>4545.8637747311823</v>
      </c>
      <c r="BS65" s="714" t="s">
        <v>1187</v>
      </c>
      <c r="BT65" s="714">
        <v>4639.4913788978492</v>
      </c>
      <c r="BU65" s="632">
        <v>7.7514941880922894E-3</v>
      </c>
      <c r="BV65" s="631">
        <v>-2552.64</v>
      </c>
      <c r="BW65" s="631">
        <v>442838.53237419348</v>
      </c>
      <c r="BX65" s="631">
        <v>0</v>
      </c>
      <c r="BY65" s="631">
        <v>442838.53237419348</v>
      </c>
      <c r="BZ65" s="132">
        <f t="shared" si="0"/>
        <v>9264.359999999986</v>
      </c>
      <c r="CA65" s="132">
        <f t="shared" si="1"/>
        <v>10289.049999999999</v>
      </c>
      <c r="CB65" s="631">
        <f t="shared" si="2"/>
        <v>0</v>
      </c>
      <c r="CC65" s="631">
        <f>IF(ISERROR(VLOOKUP(A65,'[12]18-19 Cfwds'!B:E,4,FALSE)),0,(VLOOKUP(A65,'[12]18-19 Cfwds'!B:E,4,FALSE)))</f>
        <v>9264.359999999986</v>
      </c>
      <c r="CD65" s="631">
        <f>IF(ISERROR(VLOOKUP(A65,'[12]18-19 Cfwds'!B:E,3,FALSE)),0,(VLOOKUP(A65,'[12]18-19 Cfwds'!B:E,3,FALSE)))</f>
        <v>10289.049999999999</v>
      </c>
    </row>
    <row r="66" spans="1:82" ht="15" hidden="1" x14ac:dyDescent="0.25">
      <c r="A66" s="628">
        <f>VLOOKUP(D66,'[11]DfE No.'!C:E,3,FALSE)</f>
        <v>407</v>
      </c>
      <c r="B66" s="628">
        <f>VLOOKUP(D66,'[11]Adjusted Factors 20-21'!C:F,4,FALSE)</f>
        <v>0</v>
      </c>
      <c r="C66" s="712">
        <v>124690</v>
      </c>
      <c r="D66" s="712">
        <v>9353005</v>
      </c>
      <c r="E66" s="713" t="s">
        <v>1199</v>
      </c>
      <c r="F66" s="630">
        <v>144</v>
      </c>
      <c r="G66" s="630">
        <v>144</v>
      </c>
      <c r="H66" s="630">
        <v>0</v>
      </c>
      <c r="I66" s="631">
        <v>413045.43839999998</v>
      </c>
      <c r="J66" s="631">
        <v>0</v>
      </c>
      <c r="K66" s="631">
        <v>0</v>
      </c>
      <c r="L66" s="631">
        <v>8100</v>
      </c>
      <c r="M66" s="631">
        <v>0</v>
      </c>
      <c r="N66" s="631">
        <v>10080</v>
      </c>
      <c r="O66" s="631">
        <v>0</v>
      </c>
      <c r="P66" s="631">
        <v>0</v>
      </c>
      <c r="Q66" s="631">
        <v>0</v>
      </c>
      <c r="R66" s="631">
        <v>0</v>
      </c>
      <c r="S66" s="631">
        <v>0</v>
      </c>
      <c r="T66" s="631">
        <v>0</v>
      </c>
      <c r="U66" s="631">
        <v>0</v>
      </c>
      <c r="V66" s="631">
        <v>0</v>
      </c>
      <c r="W66" s="631">
        <v>0</v>
      </c>
      <c r="X66" s="631">
        <v>0</v>
      </c>
      <c r="Y66" s="631">
        <v>0</v>
      </c>
      <c r="Z66" s="631">
        <v>0</v>
      </c>
      <c r="AA66" s="631">
        <v>0</v>
      </c>
      <c r="AB66" s="631">
        <v>675.78947368421029</v>
      </c>
      <c r="AC66" s="631">
        <v>0</v>
      </c>
      <c r="AD66" s="631">
        <v>0</v>
      </c>
      <c r="AE66" s="631">
        <v>40431.272727272786</v>
      </c>
      <c r="AF66" s="631">
        <v>0</v>
      </c>
      <c r="AG66" s="631">
        <v>0</v>
      </c>
      <c r="AH66" s="631">
        <v>0</v>
      </c>
      <c r="AI66" s="631">
        <v>114400</v>
      </c>
      <c r="AJ66" s="631">
        <v>0</v>
      </c>
      <c r="AK66" s="631">
        <v>0</v>
      </c>
      <c r="AL66" s="631">
        <v>0</v>
      </c>
      <c r="AM66" s="631">
        <v>14481.06</v>
      </c>
      <c r="AN66" s="631">
        <v>0</v>
      </c>
      <c r="AO66" s="631">
        <v>0</v>
      </c>
      <c r="AP66" s="631">
        <v>0</v>
      </c>
      <c r="AQ66" s="631">
        <v>0</v>
      </c>
      <c r="AR66" s="631">
        <v>0</v>
      </c>
      <c r="AS66" s="631">
        <v>0</v>
      </c>
      <c r="AT66" s="631">
        <v>0</v>
      </c>
      <c r="AU66" s="631">
        <v>0</v>
      </c>
      <c r="AV66" s="631">
        <v>413045.43839999998</v>
      </c>
      <c r="AW66" s="631">
        <v>59287.062200956992</v>
      </c>
      <c r="AX66" s="631">
        <v>128881.06</v>
      </c>
      <c r="AY66" s="631">
        <v>59474.072727272782</v>
      </c>
      <c r="AZ66" s="714">
        <v>601213.5606009569</v>
      </c>
      <c r="BA66" s="714">
        <v>586732.50060095685</v>
      </c>
      <c r="BB66" s="714">
        <v>3750</v>
      </c>
      <c r="BC66" s="714">
        <v>540000</v>
      </c>
      <c r="BD66" s="714">
        <v>0</v>
      </c>
      <c r="BE66" s="714">
        <v>0</v>
      </c>
      <c r="BF66" s="714">
        <v>601213.5606009569</v>
      </c>
      <c r="BG66" s="631">
        <v>601213.5606009569</v>
      </c>
      <c r="BH66" s="631">
        <v>0</v>
      </c>
      <c r="BI66" s="714">
        <v>554481.06000000006</v>
      </c>
      <c r="BJ66" s="714">
        <v>425600.00000000006</v>
      </c>
      <c r="BK66" s="631">
        <v>472332.5006009569</v>
      </c>
      <c r="BL66" s="631">
        <v>3280.0868097288676</v>
      </c>
      <c r="BM66" s="631">
        <v>3111.560159731544</v>
      </c>
      <c r="BN66" s="632">
        <v>5.4161462850155391E-2</v>
      </c>
      <c r="BO66" s="632">
        <v>0</v>
      </c>
      <c r="BP66" s="631">
        <v>0</v>
      </c>
      <c r="BQ66" s="714">
        <v>601213.5606009569</v>
      </c>
      <c r="BR66" s="714">
        <v>4074.5312541733115</v>
      </c>
      <c r="BS66" s="714" t="s">
        <v>1187</v>
      </c>
      <c r="BT66" s="714">
        <v>4175.0941708399787</v>
      </c>
      <c r="BU66" s="632">
        <v>5.0384791834400922E-2</v>
      </c>
      <c r="BV66" s="631">
        <v>-3828.96</v>
      </c>
      <c r="BW66" s="631">
        <v>597384.60060095694</v>
      </c>
      <c r="BX66" s="631">
        <v>0</v>
      </c>
      <c r="BY66" s="631">
        <v>597384.60060095694</v>
      </c>
      <c r="BZ66" s="132">
        <f t="shared" si="0"/>
        <v>121090.15999999992</v>
      </c>
      <c r="CA66" s="132">
        <f t="shared" si="1"/>
        <v>11610.17</v>
      </c>
      <c r="CB66" s="631">
        <f t="shared" si="2"/>
        <v>0</v>
      </c>
      <c r="CC66" s="631">
        <f>IF(ISERROR(VLOOKUP(A66,'[12]18-19 Cfwds'!B:E,4,FALSE)),0,(VLOOKUP(A66,'[12]18-19 Cfwds'!B:E,4,FALSE)))</f>
        <v>121090.15999999992</v>
      </c>
      <c r="CD66" s="631">
        <f>IF(ISERROR(VLOOKUP(A66,'[12]18-19 Cfwds'!B:E,3,FALSE)),0,(VLOOKUP(A66,'[12]18-19 Cfwds'!B:E,3,FALSE)))</f>
        <v>11610.17</v>
      </c>
    </row>
    <row r="67" spans="1:82" ht="15" hidden="1" x14ac:dyDescent="0.25">
      <c r="A67" s="628">
        <f>VLOOKUP(D67,'[11]DfE No.'!C:E,3,FALSE)</f>
        <v>409</v>
      </c>
      <c r="B67" s="628">
        <f>VLOOKUP(D67,'[11]Adjusted Factors 20-21'!C:F,4,FALSE)</f>
        <v>0</v>
      </c>
      <c r="C67" s="712">
        <v>124691</v>
      </c>
      <c r="D67" s="712">
        <v>9353006</v>
      </c>
      <c r="E67" s="713" t="s">
        <v>1200</v>
      </c>
      <c r="F67" s="630">
        <v>190</v>
      </c>
      <c r="G67" s="630">
        <v>190</v>
      </c>
      <c r="H67" s="630">
        <v>0</v>
      </c>
      <c r="I67" s="631">
        <v>544990.50899999996</v>
      </c>
      <c r="J67" s="631">
        <v>0</v>
      </c>
      <c r="K67" s="631">
        <v>0</v>
      </c>
      <c r="L67" s="631">
        <v>7200.0000000000018</v>
      </c>
      <c r="M67" s="631">
        <v>0</v>
      </c>
      <c r="N67" s="631">
        <v>11025.906735751294</v>
      </c>
      <c r="O67" s="631">
        <v>0</v>
      </c>
      <c r="P67" s="631">
        <v>629.99999999999886</v>
      </c>
      <c r="Q67" s="631">
        <v>0</v>
      </c>
      <c r="R67" s="631">
        <v>1874.9999999999991</v>
      </c>
      <c r="S67" s="631">
        <v>0</v>
      </c>
      <c r="T67" s="631">
        <v>0</v>
      </c>
      <c r="U67" s="631">
        <v>0</v>
      </c>
      <c r="V67" s="631">
        <v>0</v>
      </c>
      <c r="W67" s="631">
        <v>0</v>
      </c>
      <c r="X67" s="631">
        <v>0</v>
      </c>
      <c r="Y67" s="631">
        <v>0</v>
      </c>
      <c r="Z67" s="631">
        <v>0</v>
      </c>
      <c r="AA67" s="631">
        <v>0</v>
      </c>
      <c r="AB67" s="631">
        <v>1254.9382716049404</v>
      </c>
      <c r="AC67" s="631">
        <v>0</v>
      </c>
      <c r="AD67" s="631">
        <v>0</v>
      </c>
      <c r="AE67" s="631">
        <v>45815.094339622716</v>
      </c>
      <c r="AF67" s="631">
        <v>0</v>
      </c>
      <c r="AG67" s="631">
        <v>0</v>
      </c>
      <c r="AH67" s="631">
        <v>0</v>
      </c>
      <c r="AI67" s="631">
        <v>114400</v>
      </c>
      <c r="AJ67" s="631">
        <v>0</v>
      </c>
      <c r="AK67" s="631">
        <v>0</v>
      </c>
      <c r="AL67" s="631">
        <v>0</v>
      </c>
      <c r="AM67" s="631">
        <v>18850.349999999999</v>
      </c>
      <c r="AN67" s="631">
        <v>0</v>
      </c>
      <c r="AO67" s="631">
        <v>0</v>
      </c>
      <c r="AP67" s="631">
        <v>0</v>
      </c>
      <c r="AQ67" s="631">
        <v>0</v>
      </c>
      <c r="AR67" s="631">
        <v>0</v>
      </c>
      <c r="AS67" s="631">
        <v>0</v>
      </c>
      <c r="AT67" s="631">
        <v>0</v>
      </c>
      <c r="AU67" s="631">
        <v>0</v>
      </c>
      <c r="AV67" s="631">
        <v>544990.50899999996</v>
      </c>
      <c r="AW67" s="631">
        <v>67800.93934697895</v>
      </c>
      <c r="AX67" s="631">
        <v>133250.35</v>
      </c>
      <c r="AY67" s="631">
        <v>66133.347707498368</v>
      </c>
      <c r="AZ67" s="714">
        <v>746041.79834697885</v>
      </c>
      <c r="BA67" s="714">
        <v>727191.44834697887</v>
      </c>
      <c r="BB67" s="714">
        <v>3750</v>
      </c>
      <c r="BC67" s="714">
        <v>712500</v>
      </c>
      <c r="BD67" s="714">
        <v>0</v>
      </c>
      <c r="BE67" s="714">
        <v>0</v>
      </c>
      <c r="BF67" s="714">
        <v>746041.79834697885</v>
      </c>
      <c r="BG67" s="631">
        <v>746041.79834697896</v>
      </c>
      <c r="BH67" s="631">
        <v>0</v>
      </c>
      <c r="BI67" s="714">
        <v>731350.35</v>
      </c>
      <c r="BJ67" s="714">
        <v>598100</v>
      </c>
      <c r="BK67" s="631">
        <v>612791.44834697887</v>
      </c>
      <c r="BL67" s="631">
        <v>3225.2181491946258</v>
      </c>
      <c r="BM67" s="631">
        <v>3173.3949178947369</v>
      </c>
      <c r="BN67" s="632">
        <v>1.6330533274525116E-2</v>
      </c>
      <c r="BO67" s="632">
        <v>2.069466725474884E-3</v>
      </c>
      <c r="BP67" s="631">
        <v>1247.7746859811093</v>
      </c>
      <c r="BQ67" s="714">
        <v>747289.57303295995</v>
      </c>
      <c r="BR67" s="714">
        <v>3833.8906475418944</v>
      </c>
      <c r="BS67" s="714" t="s">
        <v>1187</v>
      </c>
      <c r="BT67" s="714">
        <v>3933.1030159629472</v>
      </c>
      <c r="BU67" s="632">
        <v>1.5527194819442869E-2</v>
      </c>
      <c r="BV67" s="631">
        <v>-5052.1000000000004</v>
      </c>
      <c r="BW67" s="631">
        <v>742237.47303295997</v>
      </c>
      <c r="BX67" s="631">
        <v>0</v>
      </c>
      <c r="BY67" s="631">
        <v>742237.47303295997</v>
      </c>
      <c r="BZ67" s="132">
        <f t="shared" si="0"/>
        <v>55361.059999999939</v>
      </c>
      <c r="CA67" s="132">
        <f t="shared" si="1"/>
        <v>38834.49</v>
      </c>
      <c r="CB67" s="631">
        <f t="shared" si="2"/>
        <v>0</v>
      </c>
      <c r="CC67" s="631">
        <f>IF(ISERROR(VLOOKUP(A67,'[12]18-19 Cfwds'!B:E,4,FALSE)),0,(VLOOKUP(A67,'[12]18-19 Cfwds'!B:E,4,FALSE)))</f>
        <v>55361.059999999939</v>
      </c>
      <c r="CD67" s="631">
        <f>IF(ISERROR(VLOOKUP(A67,'[12]18-19 Cfwds'!B:E,3,FALSE)),0,(VLOOKUP(A67,'[12]18-19 Cfwds'!B:E,3,FALSE)))</f>
        <v>38834.49</v>
      </c>
    </row>
    <row r="68" spans="1:82" ht="15" hidden="1" x14ac:dyDescent="0.25">
      <c r="A68" s="628">
        <f>VLOOKUP(D68,'[11]DfE No.'!C:E,3,FALSE)</f>
        <v>412</v>
      </c>
      <c r="B68" s="628">
        <f>VLOOKUP(D68,'[11]Adjusted Factors 20-21'!C:F,4,FALSE)</f>
        <v>0</v>
      </c>
      <c r="C68" s="712">
        <v>124692</v>
      </c>
      <c r="D68" s="712">
        <v>9353009</v>
      </c>
      <c r="E68" s="713" t="s">
        <v>1201</v>
      </c>
      <c r="F68" s="630">
        <v>202</v>
      </c>
      <c r="G68" s="630">
        <v>202</v>
      </c>
      <c r="H68" s="630">
        <v>0</v>
      </c>
      <c r="I68" s="631">
        <v>579410.96219999995</v>
      </c>
      <c r="J68" s="631">
        <v>0</v>
      </c>
      <c r="K68" s="631">
        <v>0</v>
      </c>
      <c r="L68" s="631">
        <v>4950.0000000000036</v>
      </c>
      <c r="M68" s="631">
        <v>0</v>
      </c>
      <c r="N68" s="631">
        <v>9963.937823834196</v>
      </c>
      <c r="O68" s="631">
        <v>0</v>
      </c>
      <c r="P68" s="631">
        <v>1050.000000000002</v>
      </c>
      <c r="Q68" s="631">
        <v>499.99999999999994</v>
      </c>
      <c r="R68" s="631">
        <v>374.99999999999994</v>
      </c>
      <c r="S68" s="631">
        <v>0</v>
      </c>
      <c r="T68" s="631">
        <v>0</v>
      </c>
      <c r="U68" s="631">
        <v>0</v>
      </c>
      <c r="V68" s="631">
        <v>0</v>
      </c>
      <c r="W68" s="631">
        <v>0</v>
      </c>
      <c r="X68" s="631">
        <v>0</v>
      </c>
      <c r="Y68" s="631">
        <v>0</v>
      </c>
      <c r="Z68" s="631">
        <v>0</v>
      </c>
      <c r="AA68" s="631">
        <v>0</v>
      </c>
      <c r="AB68" s="631">
        <v>628.31395348837179</v>
      </c>
      <c r="AC68" s="631">
        <v>0</v>
      </c>
      <c r="AD68" s="631">
        <v>0</v>
      </c>
      <c r="AE68" s="631">
        <v>60341.341463414676</v>
      </c>
      <c r="AF68" s="631">
        <v>0</v>
      </c>
      <c r="AG68" s="631">
        <v>12145.000000000051</v>
      </c>
      <c r="AH68" s="631">
        <v>0</v>
      </c>
      <c r="AI68" s="631">
        <v>114400</v>
      </c>
      <c r="AJ68" s="631">
        <v>0</v>
      </c>
      <c r="AK68" s="631">
        <v>0</v>
      </c>
      <c r="AL68" s="631">
        <v>0</v>
      </c>
      <c r="AM68" s="631">
        <v>16939.599999999999</v>
      </c>
      <c r="AN68" s="631">
        <v>0</v>
      </c>
      <c r="AO68" s="631">
        <v>0</v>
      </c>
      <c r="AP68" s="631">
        <v>0</v>
      </c>
      <c r="AQ68" s="631">
        <v>0</v>
      </c>
      <c r="AR68" s="631">
        <v>0</v>
      </c>
      <c r="AS68" s="631">
        <v>0</v>
      </c>
      <c r="AT68" s="631">
        <v>0</v>
      </c>
      <c r="AU68" s="631">
        <v>0</v>
      </c>
      <c r="AV68" s="631">
        <v>579410.96219999995</v>
      </c>
      <c r="AW68" s="631">
        <v>89953.593240737304</v>
      </c>
      <c r="AX68" s="631">
        <v>131339.6</v>
      </c>
      <c r="AY68" s="631">
        <v>78713.610375331773</v>
      </c>
      <c r="AZ68" s="714">
        <v>800704.15544073726</v>
      </c>
      <c r="BA68" s="714">
        <v>783764.55544073728</v>
      </c>
      <c r="BB68" s="714">
        <v>3750</v>
      </c>
      <c r="BC68" s="714">
        <v>757500</v>
      </c>
      <c r="BD68" s="714">
        <v>0</v>
      </c>
      <c r="BE68" s="714">
        <v>0</v>
      </c>
      <c r="BF68" s="714">
        <v>800704.15544073726</v>
      </c>
      <c r="BG68" s="631">
        <v>800704.15544073726</v>
      </c>
      <c r="BH68" s="631">
        <v>0</v>
      </c>
      <c r="BI68" s="714">
        <v>774439.6</v>
      </c>
      <c r="BJ68" s="714">
        <v>643100</v>
      </c>
      <c r="BK68" s="631">
        <v>669364.55544073728</v>
      </c>
      <c r="BL68" s="631">
        <v>3313.6859180234519</v>
      </c>
      <c r="BM68" s="631">
        <v>3093.4550089005238</v>
      </c>
      <c r="BN68" s="632">
        <v>7.1192536658615441E-2</v>
      </c>
      <c r="BO68" s="632">
        <v>0</v>
      </c>
      <c r="BP68" s="631">
        <v>0</v>
      </c>
      <c r="BQ68" s="714">
        <v>800704.15544073726</v>
      </c>
      <c r="BR68" s="714">
        <v>3880.0225516868181</v>
      </c>
      <c r="BS68" s="714" t="s">
        <v>1187</v>
      </c>
      <c r="BT68" s="714">
        <v>3963.8819576274122</v>
      </c>
      <c r="BU68" s="632">
        <v>5.3732351334639716E-2</v>
      </c>
      <c r="BV68" s="631">
        <v>-5371.18</v>
      </c>
      <c r="BW68" s="631">
        <v>795332.97544073721</v>
      </c>
      <c r="BX68" s="631">
        <v>0</v>
      </c>
      <c r="BY68" s="631">
        <v>795332.97544073721</v>
      </c>
      <c r="BZ68" s="132">
        <f t="shared" ref="BZ68:BZ131" si="3">IF(B68=0,CC68,0)</f>
        <v>48421.679999999935</v>
      </c>
      <c r="CA68" s="132">
        <f t="shared" ref="CA68:CA131" si="4">IF(B68=0,CD68,0)</f>
        <v>11653.869999999999</v>
      </c>
      <c r="CB68" s="631">
        <f t="shared" ref="CB68:CB131" si="5">BD68+BE68</f>
        <v>0</v>
      </c>
      <c r="CC68" s="631">
        <f>IF(ISERROR(VLOOKUP(A68,'[12]18-19 Cfwds'!B:E,4,FALSE)),0,(VLOOKUP(A68,'[12]18-19 Cfwds'!B:E,4,FALSE)))</f>
        <v>48421.679999999935</v>
      </c>
      <c r="CD68" s="631">
        <f>IF(ISERROR(VLOOKUP(A68,'[12]18-19 Cfwds'!B:E,3,FALSE)),0,(VLOOKUP(A68,'[12]18-19 Cfwds'!B:E,3,FALSE)))</f>
        <v>11653.869999999999</v>
      </c>
    </row>
    <row r="69" spans="1:82" ht="15" hidden="1" x14ac:dyDescent="0.25">
      <c r="A69" s="628">
        <f>VLOOKUP(D69,'[11]DfE No.'!C:E,3,FALSE)</f>
        <v>426</v>
      </c>
      <c r="B69" s="628">
        <f>VLOOKUP(D69,'[11]Adjusted Factors 20-21'!C:F,4,FALSE)</f>
        <v>0</v>
      </c>
      <c r="C69" s="712">
        <v>124693</v>
      </c>
      <c r="D69" s="712">
        <v>9353010</v>
      </c>
      <c r="E69" s="713" t="s">
        <v>1202</v>
      </c>
      <c r="F69" s="630">
        <v>85</v>
      </c>
      <c r="G69" s="630">
        <v>85</v>
      </c>
      <c r="H69" s="630">
        <v>0</v>
      </c>
      <c r="I69" s="631">
        <v>243811.5435</v>
      </c>
      <c r="J69" s="631">
        <v>0</v>
      </c>
      <c r="K69" s="631">
        <v>0</v>
      </c>
      <c r="L69" s="631">
        <v>4499.9999999999836</v>
      </c>
      <c r="M69" s="631">
        <v>0</v>
      </c>
      <c r="N69" s="631">
        <v>6800</v>
      </c>
      <c r="O69" s="631">
        <v>0</v>
      </c>
      <c r="P69" s="631">
        <v>3149.9999999999977</v>
      </c>
      <c r="Q69" s="631">
        <v>0</v>
      </c>
      <c r="R69" s="631">
        <v>0</v>
      </c>
      <c r="S69" s="631">
        <v>404.99999999999858</v>
      </c>
      <c r="T69" s="631">
        <v>0</v>
      </c>
      <c r="U69" s="631">
        <v>0</v>
      </c>
      <c r="V69" s="631">
        <v>0</v>
      </c>
      <c r="W69" s="631">
        <v>0</v>
      </c>
      <c r="X69" s="631">
        <v>0</v>
      </c>
      <c r="Y69" s="631">
        <v>0</v>
      </c>
      <c r="Z69" s="631">
        <v>0</v>
      </c>
      <c r="AA69" s="631">
        <v>0</v>
      </c>
      <c r="AB69" s="631">
        <v>0</v>
      </c>
      <c r="AC69" s="631">
        <v>0</v>
      </c>
      <c r="AD69" s="631">
        <v>0</v>
      </c>
      <c r="AE69" s="631">
        <v>15319.615384615363</v>
      </c>
      <c r="AF69" s="631">
        <v>0</v>
      </c>
      <c r="AG69" s="631">
        <v>0</v>
      </c>
      <c r="AH69" s="631">
        <v>0</v>
      </c>
      <c r="AI69" s="631">
        <v>114400</v>
      </c>
      <c r="AJ69" s="631">
        <v>0</v>
      </c>
      <c r="AK69" s="631">
        <v>0</v>
      </c>
      <c r="AL69" s="631">
        <v>0</v>
      </c>
      <c r="AM69" s="631">
        <v>8867.5499999999993</v>
      </c>
      <c r="AN69" s="631">
        <v>0</v>
      </c>
      <c r="AO69" s="631">
        <v>0</v>
      </c>
      <c r="AP69" s="631">
        <v>0</v>
      </c>
      <c r="AQ69" s="631">
        <v>0</v>
      </c>
      <c r="AR69" s="631">
        <v>0</v>
      </c>
      <c r="AS69" s="631">
        <v>0</v>
      </c>
      <c r="AT69" s="631">
        <v>0</v>
      </c>
      <c r="AU69" s="631">
        <v>0</v>
      </c>
      <c r="AV69" s="631">
        <v>243811.5435</v>
      </c>
      <c r="AW69" s="631">
        <v>30174.615384615343</v>
      </c>
      <c r="AX69" s="631">
        <v>123267.55</v>
      </c>
      <c r="AY69" s="631">
        <v>32699.915384615353</v>
      </c>
      <c r="AZ69" s="714">
        <v>397253.70888461533</v>
      </c>
      <c r="BA69" s="714">
        <v>388386.15888461535</v>
      </c>
      <c r="BB69" s="714">
        <v>3750</v>
      </c>
      <c r="BC69" s="714">
        <v>318750</v>
      </c>
      <c r="BD69" s="714">
        <v>0</v>
      </c>
      <c r="BE69" s="714">
        <v>0</v>
      </c>
      <c r="BF69" s="714">
        <v>397253.70888461533</v>
      </c>
      <c r="BG69" s="631">
        <v>397253.70888461533</v>
      </c>
      <c r="BH69" s="631">
        <v>0</v>
      </c>
      <c r="BI69" s="714">
        <v>327617.55</v>
      </c>
      <c r="BJ69" s="714">
        <v>204350</v>
      </c>
      <c r="BK69" s="631">
        <v>273986.15888461535</v>
      </c>
      <c r="BL69" s="631">
        <v>3223.3665751131216</v>
      </c>
      <c r="BM69" s="631">
        <v>3098.5302829268294</v>
      </c>
      <c r="BN69" s="632">
        <v>4.0288872719479625E-2</v>
      </c>
      <c r="BO69" s="632">
        <v>0</v>
      </c>
      <c r="BP69" s="631">
        <v>0</v>
      </c>
      <c r="BQ69" s="714">
        <v>397253.70888461533</v>
      </c>
      <c r="BR69" s="714">
        <v>4569.2489280542986</v>
      </c>
      <c r="BS69" s="714" t="s">
        <v>1187</v>
      </c>
      <c r="BT69" s="714">
        <v>4673.5730457013569</v>
      </c>
      <c r="BU69" s="632">
        <v>1.8157890812139144E-2</v>
      </c>
      <c r="BV69" s="631">
        <v>-2260.15</v>
      </c>
      <c r="BW69" s="631">
        <v>394993.55888461531</v>
      </c>
      <c r="BX69" s="631">
        <v>0</v>
      </c>
      <c r="BY69" s="631">
        <v>394993.55888461531</v>
      </c>
      <c r="BZ69" s="132">
        <f t="shared" si="3"/>
        <v>16886.090000000026</v>
      </c>
      <c r="CA69" s="132">
        <f t="shared" si="4"/>
        <v>13902.91</v>
      </c>
      <c r="CB69" s="631">
        <f t="shared" si="5"/>
        <v>0</v>
      </c>
      <c r="CC69" s="631">
        <f>IF(ISERROR(VLOOKUP(A69,'[12]18-19 Cfwds'!B:E,4,FALSE)),0,(VLOOKUP(A69,'[12]18-19 Cfwds'!B:E,4,FALSE)))</f>
        <v>16886.090000000026</v>
      </c>
      <c r="CD69" s="631">
        <f>IF(ISERROR(VLOOKUP(A69,'[12]18-19 Cfwds'!B:E,3,FALSE)),0,(VLOOKUP(A69,'[12]18-19 Cfwds'!B:E,3,FALSE)))</f>
        <v>13902.91</v>
      </c>
    </row>
    <row r="70" spans="1:82" ht="15" hidden="1" x14ac:dyDescent="0.25">
      <c r="A70" s="628">
        <f>VLOOKUP(D70,'[11]DfE No.'!C:E,3,FALSE)</f>
        <v>430</v>
      </c>
      <c r="B70" s="628">
        <f>VLOOKUP(D70,'[11]Adjusted Factors 20-21'!C:F,4,FALSE)</f>
        <v>0</v>
      </c>
      <c r="C70" s="712">
        <v>124694</v>
      </c>
      <c r="D70" s="712">
        <v>9353013</v>
      </c>
      <c r="E70" s="713" t="s">
        <v>1203</v>
      </c>
      <c r="F70" s="630">
        <v>74</v>
      </c>
      <c r="G70" s="630">
        <v>74</v>
      </c>
      <c r="H70" s="630">
        <v>0</v>
      </c>
      <c r="I70" s="631">
        <v>212259.4614</v>
      </c>
      <c r="J70" s="631">
        <v>0</v>
      </c>
      <c r="K70" s="631">
        <v>0</v>
      </c>
      <c r="L70" s="631">
        <v>5850.00000000001</v>
      </c>
      <c r="M70" s="631">
        <v>0</v>
      </c>
      <c r="N70" s="631">
        <v>10360</v>
      </c>
      <c r="O70" s="631">
        <v>0</v>
      </c>
      <c r="P70" s="631">
        <v>0</v>
      </c>
      <c r="Q70" s="631">
        <v>0</v>
      </c>
      <c r="R70" s="631">
        <v>0</v>
      </c>
      <c r="S70" s="631">
        <v>0</v>
      </c>
      <c r="T70" s="631">
        <v>0</v>
      </c>
      <c r="U70" s="631">
        <v>0</v>
      </c>
      <c r="V70" s="631">
        <v>0</v>
      </c>
      <c r="W70" s="631">
        <v>0</v>
      </c>
      <c r="X70" s="631">
        <v>0</v>
      </c>
      <c r="Y70" s="631">
        <v>0</v>
      </c>
      <c r="Z70" s="631">
        <v>0</v>
      </c>
      <c r="AA70" s="631">
        <v>0</v>
      </c>
      <c r="AB70" s="631">
        <v>0</v>
      </c>
      <c r="AC70" s="631">
        <v>0</v>
      </c>
      <c r="AD70" s="631">
        <v>0</v>
      </c>
      <c r="AE70" s="631">
        <v>28423.278688524584</v>
      </c>
      <c r="AF70" s="631">
        <v>0</v>
      </c>
      <c r="AG70" s="631">
        <v>0</v>
      </c>
      <c r="AH70" s="631">
        <v>0</v>
      </c>
      <c r="AI70" s="631">
        <v>114400</v>
      </c>
      <c r="AJ70" s="631">
        <v>26000</v>
      </c>
      <c r="AK70" s="631">
        <v>0</v>
      </c>
      <c r="AL70" s="631">
        <v>0</v>
      </c>
      <c r="AM70" s="631">
        <v>4992.1000000000004</v>
      </c>
      <c r="AN70" s="631">
        <v>0</v>
      </c>
      <c r="AO70" s="631">
        <v>0</v>
      </c>
      <c r="AP70" s="631">
        <v>0</v>
      </c>
      <c r="AQ70" s="631">
        <v>0</v>
      </c>
      <c r="AR70" s="631">
        <v>0</v>
      </c>
      <c r="AS70" s="631">
        <v>0</v>
      </c>
      <c r="AT70" s="631">
        <v>0</v>
      </c>
      <c r="AU70" s="631">
        <v>0</v>
      </c>
      <c r="AV70" s="631">
        <v>212259.4614</v>
      </c>
      <c r="AW70" s="631">
        <v>44633.278688524595</v>
      </c>
      <c r="AX70" s="631">
        <v>145392.1</v>
      </c>
      <c r="AY70" s="631">
        <v>46481.078688524591</v>
      </c>
      <c r="AZ70" s="714">
        <v>402284.84008852462</v>
      </c>
      <c r="BA70" s="714">
        <v>397292.74008852465</v>
      </c>
      <c r="BB70" s="714">
        <v>3750</v>
      </c>
      <c r="BC70" s="714">
        <v>277500</v>
      </c>
      <c r="BD70" s="714">
        <v>0</v>
      </c>
      <c r="BE70" s="714">
        <v>0</v>
      </c>
      <c r="BF70" s="714">
        <v>402284.84008852462</v>
      </c>
      <c r="BG70" s="631">
        <v>402284.84008852462</v>
      </c>
      <c r="BH70" s="631">
        <v>0</v>
      </c>
      <c r="BI70" s="714">
        <v>282492.09999999998</v>
      </c>
      <c r="BJ70" s="714">
        <v>137099.99999999997</v>
      </c>
      <c r="BK70" s="631">
        <v>256892.74008852462</v>
      </c>
      <c r="BL70" s="631">
        <v>3471.5235147097919</v>
      </c>
      <c r="BM70" s="631">
        <v>3297.3727962499993</v>
      </c>
      <c r="BN70" s="632">
        <v>5.2814992183428243E-2</v>
      </c>
      <c r="BO70" s="632">
        <v>0</v>
      </c>
      <c r="BP70" s="631">
        <v>0</v>
      </c>
      <c r="BQ70" s="714">
        <v>402284.84008852462</v>
      </c>
      <c r="BR70" s="714">
        <v>5368.8208120070894</v>
      </c>
      <c r="BS70" s="714" t="s">
        <v>1187</v>
      </c>
      <c r="BT70" s="714">
        <v>5436.2816228178999</v>
      </c>
      <c r="BU70" s="632">
        <v>6.4247637844180749E-2</v>
      </c>
      <c r="BV70" s="631">
        <v>-1967.66</v>
      </c>
      <c r="BW70" s="631">
        <v>400317.18008852465</v>
      </c>
      <c r="BX70" s="631">
        <v>0</v>
      </c>
      <c r="BY70" s="631">
        <v>400317.18008852465</v>
      </c>
      <c r="BZ70" s="132">
        <f t="shared" si="3"/>
        <v>3283.2000000000116</v>
      </c>
      <c r="CA70" s="132">
        <f t="shared" si="4"/>
        <v>21411.25</v>
      </c>
      <c r="CB70" s="631">
        <f t="shared" si="5"/>
        <v>0</v>
      </c>
      <c r="CC70" s="631">
        <f>IF(ISERROR(VLOOKUP(A70,'[12]18-19 Cfwds'!B:E,4,FALSE)),0,(VLOOKUP(A70,'[12]18-19 Cfwds'!B:E,4,FALSE)))</f>
        <v>3283.2000000000116</v>
      </c>
      <c r="CD70" s="631">
        <f>IF(ISERROR(VLOOKUP(A70,'[12]18-19 Cfwds'!B:E,3,FALSE)),0,(VLOOKUP(A70,'[12]18-19 Cfwds'!B:E,3,FALSE)))</f>
        <v>21411.25</v>
      </c>
    </row>
    <row r="71" spans="1:82" ht="15" hidden="1" x14ac:dyDescent="0.25">
      <c r="A71" s="628">
        <f>VLOOKUP(D71,'[11]DfE No.'!C:E,3,FALSE)</f>
        <v>224</v>
      </c>
      <c r="B71" s="628">
        <f>VLOOKUP(D71,'[11]Adjusted Factors 20-21'!C:F,4,FALSE)</f>
        <v>0</v>
      </c>
      <c r="C71" s="712">
        <v>124695</v>
      </c>
      <c r="D71" s="712">
        <v>9353020</v>
      </c>
      <c r="E71" s="713" t="s">
        <v>1204</v>
      </c>
      <c r="F71" s="630">
        <v>64</v>
      </c>
      <c r="G71" s="630">
        <v>64</v>
      </c>
      <c r="H71" s="630">
        <v>0</v>
      </c>
      <c r="I71" s="631">
        <v>183575.75039999999</v>
      </c>
      <c r="J71" s="631">
        <v>0</v>
      </c>
      <c r="K71" s="631">
        <v>0</v>
      </c>
      <c r="L71" s="631">
        <v>900</v>
      </c>
      <c r="M71" s="631">
        <v>0</v>
      </c>
      <c r="N71" s="631">
        <v>3028.7323943661972</v>
      </c>
      <c r="O71" s="631">
        <v>0</v>
      </c>
      <c r="P71" s="631">
        <v>0</v>
      </c>
      <c r="Q71" s="631">
        <v>0</v>
      </c>
      <c r="R71" s="631">
        <v>0</v>
      </c>
      <c r="S71" s="631">
        <v>0</v>
      </c>
      <c r="T71" s="631">
        <v>0</v>
      </c>
      <c r="U71" s="631">
        <v>0</v>
      </c>
      <c r="V71" s="631">
        <v>0</v>
      </c>
      <c r="W71" s="631">
        <v>0</v>
      </c>
      <c r="X71" s="631">
        <v>0</v>
      </c>
      <c r="Y71" s="631">
        <v>0</v>
      </c>
      <c r="Z71" s="631">
        <v>0</v>
      </c>
      <c r="AA71" s="631">
        <v>0</v>
      </c>
      <c r="AB71" s="631">
        <v>0</v>
      </c>
      <c r="AC71" s="631">
        <v>0</v>
      </c>
      <c r="AD71" s="631">
        <v>0</v>
      </c>
      <c r="AE71" s="631">
        <v>10288.301886792447</v>
      </c>
      <c r="AF71" s="631">
        <v>0</v>
      </c>
      <c r="AG71" s="631">
        <v>0</v>
      </c>
      <c r="AH71" s="631">
        <v>0</v>
      </c>
      <c r="AI71" s="631">
        <v>114400</v>
      </c>
      <c r="AJ71" s="631">
        <v>0</v>
      </c>
      <c r="AK71" s="631">
        <v>0</v>
      </c>
      <c r="AL71" s="631">
        <v>0</v>
      </c>
      <c r="AM71" s="631">
        <v>7615.04</v>
      </c>
      <c r="AN71" s="631">
        <v>0</v>
      </c>
      <c r="AO71" s="631">
        <v>0</v>
      </c>
      <c r="AP71" s="631">
        <v>0</v>
      </c>
      <c r="AQ71" s="631">
        <v>7836.9</v>
      </c>
      <c r="AR71" s="631">
        <v>0</v>
      </c>
      <c r="AS71" s="631">
        <v>0</v>
      </c>
      <c r="AT71" s="631">
        <v>0</v>
      </c>
      <c r="AU71" s="631">
        <v>0</v>
      </c>
      <c r="AV71" s="631">
        <v>183575.75039999999</v>
      </c>
      <c r="AW71" s="631">
        <v>14217.034281158645</v>
      </c>
      <c r="AX71" s="631">
        <v>129851.93999999999</v>
      </c>
      <c r="AY71" s="631">
        <v>22205.468083975546</v>
      </c>
      <c r="AZ71" s="714">
        <v>327644.72468115861</v>
      </c>
      <c r="BA71" s="714">
        <v>312192.78468115861</v>
      </c>
      <c r="BB71" s="714">
        <v>3750</v>
      </c>
      <c r="BC71" s="714">
        <v>240000</v>
      </c>
      <c r="BD71" s="714">
        <v>0</v>
      </c>
      <c r="BE71" s="714">
        <v>0</v>
      </c>
      <c r="BF71" s="714">
        <v>327644.72468115861</v>
      </c>
      <c r="BG71" s="631">
        <v>327644.72468115861</v>
      </c>
      <c r="BH71" s="631">
        <v>0</v>
      </c>
      <c r="BI71" s="714">
        <v>255451.94</v>
      </c>
      <c r="BJ71" s="714">
        <v>133436.9</v>
      </c>
      <c r="BK71" s="631">
        <v>205629.6846811586</v>
      </c>
      <c r="BL71" s="631">
        <v>3212.9638231431031</v>
      </c>
      <c r="BM71" s="631">
        <v>3125.0568985714285</v>
      </c>
      <c r="BN71" s="632">
        <v>2.8129703690150377E-2</v>
      </c>
      <c r="BO71" s="632">
        <v>0</v>
      </c>
      <c r="BP71" s="631">
        <v>0</v>
      </c>
      <c r="BQ71" s="714">
        <v>327644.72468115861</v>
      </c>
      <c r="BR71" s="714">
        <v>4878.0122606431032</v>
      </c>
      <c r="BS71" s="714" t="s">
        <v>1187</v>
      </c>
      <c r="BT71" s="714">
        <v>5119.4488231431033</v>
      </c>
      <c r="BU71" s="632">
        <v>5.2952286550043359E-2</v>
      </c>
      <c r="BV71" s="631">
        <v>-1701.76</v>
      </c>
      <c r="BW71" s="631">
        <v>325942.9646811586</v>
      </c>
      <c r="BX71" s="631">
        <v>0</v>
      </c>
      <c r="BY71" s="631">
        <v>325942.9646811586</v>
      </c>
      <c r="BZ71" s="132">
        <f t="shared" si="3"/>
        <v>-663.57000000000698</v>
      </c>
      <c r="CA71" s="132">
        <f t="shared" si="4"/>
        <v>16233.33</v>
      </c>
      <c r="CB71" s="631">
        <f t="shared" si="5"/>
        <v>0</v>
      </c>
      <c r="CC71" s="631">
        <f>IF(ISERROR(VLOOKUP(A71,'[12]18-19 Cfwds'!B:E,4,FALSE)),0,(VLOOKUP(A71,'[12]18-19 Cfwds'!B:E,4,FALSE)))</f>
        <v>-663.57000000000698</v>
      </c>
      <c r="CD71" s="631">
        <f>IF(ISERROR(VLOOKUP(A71,'[12]18-19 Cfwds'!B:E,3,FALSE)),0,(VLOOKUP(A71,'[12]18-19 Cfwds'!B:E,3,FALSE)))</f>
        <v>16233.33</v>
      </c>
    </row>
    <row r="72" spans="1:82" ht="15" hidden="1" x14ac:dyDescent="0.25">
      <c r="A72" s="628">
        <f>VLOOKUP(D72,'[11]DfE No.'!C:E,3,FALSE)</f>
        <v>513</v>
      </c>
      <c r="B72" s="628">
        <f>VLOOKUP(D72,'[11]Adjusted Factors 20-21'!C:F,4,FALSE)</f>
        <v>0</v>
      </c>
      <c r="C72" s="712">
        <v>124698</v>
      </c>
      <c r="D72" s="712">
        <v>9353026</v>
      </c>
      <c r="E72" s="713" t="s">
        <v>1205</v>
      </c>
      <c r="F72" s="630">
        <v>89</v>
      </c>
      <c r="G72" s="630">
        <v>89</v>
      </c>
      <c r="H72" s="630">
        <v>0</v>
      </c>
      <c r="I72" s="631">
        <v>255285.02789999999</v>
      </c>
      <c r="J72" s="631">
        <v>0</v>
      </c>
      <c r="K72" s="631">
        <v>0</v>
      </c>
      <c r="L72" s="631">
        <v>1800</v>
      </c>
      <c r="M72" s="631">
        <v>0</v>
      </c>
      <c r="N72" s="631">
        <v>2373.3333333333335</v>
      </c>
      <c r="O72" s="631">
        <v>0</v>
      </c>
      <c r="P72" s="631">
        <v>840</v>
      </c>
      <c r="Q72" s="631">
        <v>749.99999999999932</v>
      </c>
      <c r="R72" s="631">
        <v>0</v>
      </c>
      <c r="S72" s="631">
        <v>0</v>
      </c>
      <c r="T72" s="631">
        <v>0</v>
      </c>
      <c r="U72" s="631">
        <v>0</v>
      </c>
      <c r="V72" s="631">
        <v>0</v>
      </c>
      <c r="W72" s="631">
        <v>0</v>
      </c>
      <c r="X72" s="631">
        <v>0</v>
      </c>
      <c r="Y72" s="631">
        <v>0</v>
      </c>
      <c r="Z72" s="631">
        <v>0</v>
      </c>
      <c r="AA72" s="631">
        <v>0</v>
      </c>
      <c r="AB72" s="631">
        <v>587.8395061728404</v>
      </c>
      <c r="AC72" s="631">
        <v>0</v>
      </c>
      <c r="AD72" s="631">
        <v>0</v>
      </c>
      <c r="AE72" s="631">
        <v>31594.999999999967</v>
      </c>
      <c r="AF72" s="631">
        <v>0</v>
      </c>
      <c r="AG72" s="631">
        <v>0</v>
      </c>
      <c r="AH72" s="631">
        <v>0</v>
      </c>
      <c r="AI72" s="631">
        <v>114400</v>
      </c>
      <c r="AJ72" s="631">
        <v>21105.473965287048</v>
      </c>
      <c r="AK72" s="631">
        <v>0</v>
      </c>
      <c r="AL72" s="631">
        <v>1000</v>
      </c>
      <c r="AM72" s="631">
        <v>12983.02</v>
      </c>
      <c r="AN72" s="631">
        <v>0</v>
      </c>
      <c r="AO72" s="631">
        <v>0</v>
      </c>
      <c r="AP72" s="631">
        <v>0</v>
      </c>
      <c r="AQ72" s="631">
        <v>0</v>
      </c>
      <c r="AR72" s="631">
        <v>0</v>
      </c>
      <c r="AS72" s="631">
        <v>0</v>
      </c>
      <c r="AT72" s="631">
        <v>0</v>
      </c>
      <c r="AU72" s="631">
        <v>0</v>
      </c>
      <c r="AV72" s="631">
        <v>255285.02789999999</v>
      </c>
      <c r="AW72" s="631">
        <v>37946.172839506144</v>
      </c>
      <c r="AX72" s="631">
        <v>149488.49396528702</v>
      </c>
      <c r="AY72" s="631">
        <v>44429.466666666631</v>
      </c>
      <c r="AZ72" s="714">
        <v>442719.69470479316</v>
      </c>
      <c r="BA72" s="714">
        <v>428736.67470479314</v>
      </c>
      <c r="BB72" s="714">
        <v>3750</v>
      </c>
      <c r="BC72" s="714">
        <v>333750</v>
      </c>
      <c r="BD72" s="714">
        <v>0</v>
      </c>
      <c r="BE72" s="714">
        <v>0</v>
      </c>
      <c r="BF72" s="714">
        <v>442719.69470479316</v>
      </c>
      <c r="BG72" s="631">
        <v>442719.69470479316</v>
      </c>
      <c r="BH72" s="631">
        <v>0</v>
      </c>
      <c r="BI72" s="714">
        <v>347733.02</v>
      </c>
      <c r="BJ72" s="714">
        <v>199244.526034713</v>
      </c>
      <c r="BK72" s="631">
        <v>294231.20073950611</v>
      </c>
      <c r="BL72" s="631">
        <v>3305.9685476349</v>
      </c>
      <c r="BM72" s="631">
        <v>3123.5796152776911</v>
      </c>
      <c r="BN72" s="632">
        <v>5.8390998412567827E-2</v>
      </c>
      <c r="BO72" s="632">
        <v>0</v>
      </c>
      <c r="BP72" s="631">
        <v>0</v>
      </c>
      <c r="BQ72" s="714">
        <v>442719.69470479316</v>
      </c>
      <c r="BR72" s="714">
        <v>4817.2660079190237</v>
      </c>
      <c r="BS72" s="714" t="s">
        <v>1187</v>
      </c>
      <c r="BT72" s="714">
        <v>4974.3785921886874</v>
      </c>
      <c r="BU72" s="632">
        <v>0.10316519155507531</v>
      </c>
      <c r="BV72" s="631">
        <v>-2366.5099999999998</v>
      </c>
      <c r="BW72" s="631">
        <v>440353.18470479315</v>
      </c>
      <c r="BX72" s="631">
        <v>0</v>
      </c>
      <c r="BY72" s="631">
        <v>440353.18470479315</v>
      </c>
      <c r="BZ72" s="132">
        <f t="shared" si="3"/>
        <v>230511.72999999998</v>
      </c>
      <c r="CA72" s="132">
        <f t="shared" si="4"/>
        <v>24128.850000000002</v>
      </c>
      <c r="CB72" s="631">
        <f t="shared" si="5"/>
        <v>0</v>
      </c>
      <c r="CC72" s="631">
        <f>IF(ISERROR(VLOOKUP(A72,'[12]18-19 Cfwds'!B:E,4,FALSE)),0,(VLOOKUP(A72,'[12]18-19 Cfwds'!B:E,4,FALSE)))</f>
        <v>230511.72999999998</v>
      </c>
      <c r="CD72" s="631">
        <f>IF(ISERROR(VLOOKUP(A72,'[12]18-19 Cfwds'!B:E,3,FALSE)),0,(VLOOKUP(A72,'[12]18-19 Cfwds'!B:E,3,FALSE)))</f>
        <v>24128.850000000002</v>
      </c>
    </row>
    <row r="73" spans="1:82" ht="15" hidden="1" x14ac:dyDescent="0.25">
      <c r="A73" s="628">
        <f>VLOOKUP(D73,'[11]DfE No.'!C:E,3,FALSE)</f>
        <v>445</v>
      </c>
      <c r="B73" s="628">
        <f>VLOOKUP(D73,'[11]Adjusted Factors 20-21'!C:F,4,FALSE)</f>
        <v>0</v>
      </c>
      <c r="C73" s="712">
        <v>124699</v>
      </c>
      <c r="D73" s="712">
        <v>9353027</v>
      </c>
      <c r="E73" s="713" t="s">
        <v>1206</v>
      </c>
      <c r="F73" s="630">
        <v>183</v>
      </c>
      <c r="G73" s="630">
        <v>183</v>
      </c>
      <c r="H73" s="630">
        <v>0</v>
      </c>
      <c r="I73" s="631">
        <v>524911.91129999992</v>
      </c>
      <c r="J73" s="631">
        <v>0</v>
      </c>
      <c r="K73" s="631">
        <v>0</v>
      </c>
      <c r="L73" s="631">
        <v>9900.0000000000273</v>
      </c>
      <c r="M73" s="631">
        <v>0</v>
      </c>
      <c r="N73" s="631">
        <v>13864.941176470587</v>
      </c>
      <c r="O73" s="631">
        <v>0</v>
      </c>
      <c r="P73" s="631">
        <v>3150.0000000000005</v>
      </c>
      <c r="Q73" s="631">
        <v>1250</v>
      </c>
      <c r="R73" s="631">
        <v>23249.999999999982</v>
      </c>
      <c r="S73" s="631">
        <v>405</v>
      </c>
      <c r="T73" s="631">
        <v>0</v>
      </c>
      <c r="U73" s="631">
        <v>0</v>
      </c>
      <c r="V73" s="631">
        <v>0</v>
      </c>
      <c r="W73" s="631">
        <v>0</v>
      </c>
      <c r="X73" s="631">
        <v>0</v>
      </c>
      <c r="Y73" s="631">
        <v>0</v>
      </c>
      <c r="Z73" s="631">
        <v>0</v>
      </c>
      <c r="AA73" s="631">
        <v>0</v>
      </c>
      <c r="AB73" s="631">
        <v>639.9019607843137</v>
      </c>
      <c r="AC73" s="631">
        <v>0</v>
      </c>
      <c r="AD73" s="631">
        <v>0</v>
      </c>
      <c r="AE73" s="631">
        <v>58081.291390728562</v>
      </c>
      <c r="AF73" s="631">
        <v>0</v>
      </c>
      <c r="AG73" s="631">
        <v>7017.5000000000227</v>
      </c>
      <c r="AH73" s="631">
        <v>0</v>
      </c>
      <c r="AI73" s="631">
        <v>114400</v>
      </c>
      <c r="AJ73" s="631">
        <v>0</v>
      </c>
      <c r="AK73" s="631">
        <v>0</v>
      </c>
      <c r="AL73" s="631">
        <v>0</v>
      </c>
      <c r="AM73" s="631">
        <v>8757.92</v>
      </c>
      <c r="AN73" s="631">
        <v>0</v>
      </c>
      <c r="AO73" s="631">
        <v>0</v>
      </c>
      <c r="AP73" s="631">
        <v>0</v>
      </c>
      <c r="AQ73" s="631">
        <v>0</v>
      </c>
      <c r="AR73" s="631">
        <v>0</v>
      </c>
      <c r="AS73" s="631">
        <v>0</v>
      </c>
      <c r="AT73" s="631">
        <v>0</v>
      </c>
      <c r="AU73" s="631">
        <v>0</v>
      </c>
      <c r="AV73" s="631">
        <v>524911.91129999992</v>
      </c>
      <c r="AW73" s="631">
        <v>117558.63452798351</v>
      </c>
      <c r="AX73" s="631">
        <v>123157.92</v>
      </c>
      <c r="AY73" s="631">
        <v>93944.061978963859</v>
      </c>
      <c r="AZ73" s="714">
        <v>765628.46582798345</v>
      </c>
      <c r="BA73" s="714">
        <v>756870.54582798341</v>
      </c>
      <c r="BB73" s="714">
        <v>3750</v>
      </c>
      <c r="BC73" s="714">
        <v>686250</v>
      </c>
      <c r="BD73" s="714">
        <v>0</v>
      </c>
      <c r="BE73" s="714">
        <v>0</v>
      </c>
      <c r="BF73" s="714">
        <v>765628.46582798345</v>
      </c>
      <c r="BG73" s="631">
        <v>765628.46582798345</v>
      </c>
      <c r="BH73" s="631">
        <v>0</v>
      </c>
      <c r="BI73" s="714">
        <v>695007.92</v>
      </c>
      <c r="BJ73" s="714">
        <v>571850</v>
      </c>
      <c r="BK73" s="631">
        <v>642470.54582798341</v>
      </c>
      <c r="BL73" s="631">
        <v>3510.7680099889803</v>
      </c>
      <c r="BM73" s="631">
        <v>3342.8600829411771</v>
      </c>
      <c r="BN73" s="632">
        <v>5.022882288871372E-2</v>
      </c>
      <c r="BO73" s="632">
        <v>0</v>
      </c>
      <c r="BP73" s="631">
        <v>0</v>
      </c>
      <c r="BQ73" s="714">
        <v>765628.46582798345</v>
      </c>
      <c r="BR73" s="714">
        <v>4135.9046220108385</v>
      </c>
      <c r="BS73" s="714" t="s">
        <v>1187</v>
      </c>
      <c r="BT73" s="714">
        <v>4183.762108349636</v>
      </c>
      <c r="BU73" s="632">
        <v>3.0661882722956335E-2</v>
      </c>
      <c r="BV73" s="631">
        <v>-4865.97</v>
      </c>
      <c r="BW73" s="631">
        <v>760762.49582798348</v>
      </c>
      <c r="BX73" s="631">
        <v>0</v>
      </c>
      <c r="BY73" s="631">
        <v>760762.49582798348</v>
      </c>
      <c r="BZ73" s="132">
        <f t="shared" si="3"/>
        <v>93713.899999999907</v>
      </c>
      <c r="CA73" s="132">
        <f t="shared" si="4"/>
        <v>18829.41</v>
      </c>
      <c r="CB73" s="631">
        <f t="shared" si="5"/>
        <v>0</v>
      </c>
      <c r="CC73" s="631">
        <f>IF(ISERROR(VLOOKUP(A73,'[12]18-19 Cfwds'!B:E,4,FALSE)),0,(VLOOKUP(A73,'[12]18-19 Cfwds'!B:E,4,FALSE)))</f>
        <v>93713.899999999907</v>
      </c>
      <c r="CD73" s="631">
        <f>IF(ISERROR(VLOOKUP(A73,'[12]18-19 Cfwds'!B:E,3,FALSE)),0,(VLOOKUP(A73,'[12]18-19 Cfwds'!B:E,3,FALSE)))</f>
        <v>18829.41</v>
      </c>
    </row>
    <row r="74" spans="1:82" ht="15" hidden="1" x14ac:dyDescent="0.25">
      <c r="A74" s="628">
        <f>VLOOKUP(D74,'[11]DfE No.'!C:E,3,FALSE)</f>
        <v>457</v>
      </c>
      <c r="B74" s="628">
        <f>VLOOKUP(D74,'[11]Adjusted Factors 20-21'!C:F,4,FALSE)</f>
        <v>0</v>
      </c>
      <c r="C74" s="712">
        <v>124702</v>
      </c>
      <c r="D74" s="712">
        <v>9353036</v>
      </c>
      <c r="E74" s="713" t="s">
        <v>1208</v>
      </c>
      <c r="F74" s="630">
        <v>182</v>
      </c>
      <c r="G74" s="630">
        <v>182</v>
      </c>
      <c r="H74" s="630">
        <v>0</v>
      </c>
      <c r="I74" s="631">
        <v>522043.54019999999</v>
      </c>
      <c r="J74" s="631">
        <v>0</v>
      </c>
      <c r="K74" s="631">
        <v>0</v>
      </c>
      <c r="L74" s="631">
        <v>7649.9999999999982</v>
      </c>
      <c r="M74" s="631">
        <v>0</v>
      </c>
      <c r="N74" s="631">
        <v>12061.538461538461</v>
      </c>
      <c r="O74" s="631">
        <v>0</v>
      </c>
      <c r="P74" s="631">
        <v>630.00000000000068</v>
      </c>
      <c r="Q74" s="631">
        <v>0</v>
      </c>
      <c r="R74" s="631">
        <v>1125.0000000000011</v>
      </c>
      <c r="S74" s="631">
        <v>0</v>
      </c>
      <c r="T74" s="631">
        <v>0</v>
      </c>
      <c r="U74" s="631">
        <v>0</v>
      </c>
      <c r="V74" s="631">
        <v>0</v>
      </c>
      <c r="W74" s="631">
        <v>0</v>
      </c>
      <c r="X74" s="631">
        <v>0</v>
      </c>
      <c r="Y74" s="631">
        <v>0</v>
      </c>
      <c r="Z74" s="631">
        <v>0</v>
      </c>
      <c r="AA74" s="631">
        <v>0</v>
      </c>
      <c r="AB74" s="631">
        <v>3140.9677419354807</v>
      </c>
      <c r="AC74" s="631">
        <v>0</v>
      </c>
      <c r="AD74" s="631">
        <v>0</v>
      </c>
      <c r="AE74" s="631">
        <v>55380.000000000051</v>
      </c>
      <c r="AF74" s="631">
        <v>0</v>
      </c>
      <c r="AG74" s="631">
        <v>7945.0000000000173</v>
      </c>
      <c r="AH74" s="631">
        <v>0</v>
      </c>
      <c r="AI74" s="631">
        <v>114400</v>
      </c>
      <c r="AJ74" s="631">
        <v>0</v>
      </c>
      <c r="AK74" s="631">
        <v>0</v>
      </c>
      <c r="AL74" s="631">
        <v>0</v>
      </c>
      <c r="AM74" s="631">
        <v>16977.8</v>
      </c>
      <c r="AN74" s="631">
        <v>0</v>
      </c>
      <c r="AO74" s="631">
        <v>0</v>
      </c>
      <c r="AP74" s="631">
        <v>0</v>
      </c>
      <c r="AQ74" s="631">
        <v>0</v>
      </c>
      <c r="AR74" s="631">
        <v>0</v>
      </c>
      <c r="AS74" s="631">
        <v>0</v>
      </c>
      <c r="AT74" s="631">
        <v>0</v>
      </c>
      <c r="AU74" s="631">
        <v>0</v>
      </c>
      <c r="AV74" s="631">
        <v>522043.54019999999</v>
      </c>
      <c r="AW74" s="631">
        <v>87932.506203474011</v>
      </c>
      <c r="AX74" s="631">
        <v>131377.79999999999</v>
      </c>
      <c r="AY74" s="631">
        <v>76066.069230769281</v>
      </c>
      <c r="AZ74" s="714">
        <v>741353.84640347399</v>
      </c>
      <c r="BA74" s="714">
        <v>724376.04640347394</v>
      </c>
      <c r="BB74" s="714">
        <v>3750</v>
      </c>
      <c r="BC74" s="714">
        <v>682500</v>
      </c>
      <c r="BD74" s="714">
        <v>0</v>
      </c>
      <c r="BE74" s="714">
        <v>0</v>
      </c>
      <c r="BF74" s="714">
        <v>741353.84640347399</v>
      </c>
      <c r="BG74" s="631">
        <v>741353.84640347399</v>
      </c>
      <c r="BH74" s="631">
        <v>0</v>
      </c>
      <c r="BI74" s="714">
        <v>699477.8</v>
      </c>
      <c r="BJ74" s="714">
        <v>568100</v>
      </c>
      <c r="BK74" s="631">
        <v>609976.04640347394</v>
      </c>
      <c r="BL74" s="631">
        <v>3351.5167384806259</v>
      </c>
      <c r="BM74" s="631">
        <v>3126.3906550295856</v>
      </c>
      <c r="BN74" s="632">
        <v>7.2008302317840042E-2</v>
      </c>
      <c r="BO74" s="632">
        <v>0</v>
      </c>
      <c r="BP74" s="631">
        <v>0</v>
      </c>
      <c r="BQ74" s="714">
        <v>741353.84640347399</v>
      </c>
      <c r="BR74" s="714">
        <v>3980.0881670520548</v>
      </c>
      <c r="BS74" s="714" t="s">
        <v>1187</v>
      </c>
      <c r="BT74" s="714">
        <v>4073.3727824366701</v>
      </c>
      <c r="BU74" s="632">
        <v>4.4889160089093716E-2</v>
      </c>
      <c r="BV74" s="631">
        <v>-4839.38</v>
      </c>
      <c r="BW74" s="631">
        <v>736514.46640347398</v>
      </c>
      <c r="BX74" s="631">
        <v>0</v>
      </c>
      <c r="BY74" s="631">
        <v>736514.46640347398</v>
      </c>
      <c r="BZ74" s="132">
        <f t="shared" si="3"/>
        <v>75639.949999999953</v>
      </c>
      <c r="CA74" s="132">
        <f t="shared" si="4"/>
        <v>15955.16</v>
      </c>
      <c r="CB74" s="631">
        <f t="shared" si="5"/>
        <v>0</v>
      </c>
      <c r="CC74" s="631">
        <f>IF(ISERROR(VLOOKUP(A74,'[12]18-19 Cfwds'!B:E,4,FALSE)),0,(VLOOKUP(A74,'[12]18-19 Cfwds'!B:E,4,FALSE)))</f>
        <v>75639.949999999953</v>
      </c>
      <c r="CD74" s="631">
        <f>IF(ISERROR(VLOOKUP(A74,'[12]18-19 Cfwds'!B:E,3,FALSE)),0,(VLOOKUP(A74,'[12]18-19 Cfwds'!B:E,3,FALSE)))</f>
        <v>15955.16</v>
      </c>
    </row>
    <row r="75" spans="1:82" ht="15" hidden="1" x14ac:dyDescent="0.25">
      <c r="A75" s="628">
        <f>VLOOKUP(D75,'[11]DfE No.'!C:E,3,FALSE)</f>
        <v>458</v>
      </c>
      <c r="B75" s="628">
        <f>VLOOKUP(D75,'[11]Adjusted Factors 20-21'!C:F,4,FALSE)</f>
        <v>0</v>
      </c>
      <c r="C75" s="712">
        <v>124703</v>
      </c>
      <c r="D75" s="712">
        <v>9353037</v>
      </c>
      <c r="E75" s="713" t="s">
        <v>1209</v>
      </c>
      <c r="F75" s="630">
        <v>91</v>
      </c>
      <c r="G75" s="630">
        <v>91</v>
      </c>
      <c r="H75" s="630">
        <v>0</v>
      </c>
      <c r="I75" s="631">
        <v>261021.77009999999</v>
      </c>
      <c r="J75" s="631">
        <v>0</v>
      </c>
      <c r="K75" s="631">
        <v>0</v>
      </c>
      <c r="L75" s="631">
        <v>4950.0000000000045</v>
      </c>
      <c r="M75" s="631">
        <v>0</v>
      </c>
      <c r="N75" s="631">
        <v>6160.0000000000064</v>
      </c>
      <c r="O75" s="631">
        <v>0</v>
      </c>
      <c r="P75" s="631">
        <v>0</v>
      </c>
      <c r="Q75" s="631">
        <v>0</v>
      </c>
      <c r="R75" s="631">
        <v>0</v>
      </c>
      <c r="S75" s="631">
        <v>0</v>
      </c>
      <c r="T75" s="631">
        <v>0</v>
      </c>
      <c r="U75" s="631">
        <v>0</v>
      </c>
      <c r="V75" s="631">
        <v>0</v>
      </c>
      <c r="W75" s="631">
        <v>0</v>
      </c>
      <c r="X75" s="631">
        <v>0</v>
      </c>
      <c r="Y75" s="631">
        <v>0</v>
      </c>
      <c r="Z75" s="631">
        <v>0</v>
      </c>
      <c r="AA75" s="631">
        <v>0</v>
      </c>
      <c r="AB75" s="631">
        <v>593.71951219512141</v>
      </c>
      <c r="AC75" s="631">
        <v>0</v>
      </c>
      <c r="AD75" s="631">
        <v>0</v>
      </c>
      <c r="AE75" s="631">
        <v>30669.303797468387</v>
      </c>
      <c r="AF75" s="631">
        <v>0</v>
      </c>
      <c r="AG75" s="631">
        <v>0</v>
      </c>
      <c r="AH75" s="631">
        <v>0</v>
      </c>
      <c r="AI75" s="631">
        <v>114400</v>
      </c>
      <c r="AJ75" s="631">
        <v>0</v>
      </c>
      <c r="AK75" s="631">
        <v>0</v>
      </c>
      <c r="AL75" s="631">
        <v>0</v>
      </c>
      <c r="AM75" s="631">
        <v>10070.07</v>
      </c>
      <c r="AN75" s="631">
        <v>0</v>
      </c>
      <c r="AO75" s="631">
        <v>0</v>
      </c>
      <c r="AP75" s="631">
        <v>0</v>
      </c>
      <c r="AQ75" s="631">
        <v>0</v>
      </c>
      <c r="AR75" s="631">
        <v>0</v>
      </c>
      <c r="AS75" s="631">
        <v>0</v>
      </c>
      <c r="AT75" s="631">
        <v>0</v>
      </c>
      <c r="AU75" s="631">
        <v>0</v>
      </c>
      <c r="AV75" s="631">
        <v>261021.77009999999</v>
      </c>
      <c r="AW75" s="631">
        <v>42373.02330966352</v>
      </c>
      <c r="AX75" s="631">
        <v>124470.07</v>
      </c>
      <c r="AY75" s="631">
        <v>46177.103797468386</v>
      </c>
      <c r="AZ75" s="714">
        <v>427864.86340966349</v>
      </c>
      <c r="BA75" s="714">
        <v>417794.79340966349</v>
      </c>
      <c r="BB75" s="714">
        <v>3750</v>
      </c>
      <c r="BC75" s="714">
        <v>341250</v>
      </c>
      <c r="BD75" s="714">
        <v>0</v>
      </c>
      <c r="BE75" s="714">
        <v>0</v>
      </c>
      <c r="BF75" s="714">
        <v>427864.86340966349</v>
      </c>
      <c r="BG75" s="631">
        <v>427864.86340966349</v>
      </c>
      <c r="BH75" s="631">
        <v>0</v>
      </c>
      <c r="BI75" s="714">
        <v>351320.07</v>
      </c>
      <c r="BJ75" s="714">
        <v>226850</v>
      </c>
      <c r="BK75" s="631">
        <v>303394.79340966349</v>
      </c>
      <c r="BL75" s="631">
        <v>3334.008718787511</v>
      </c>
      <c r="BM75" s="631">
        <v>3118.5506413793096</v>
      </c>
      <c r="BN75" s="632">
        <v>6.9089170638866423E-2</v>
      </c>
      <c r="BO75" s="632">
        <v>0</v>
      </c>
      <c r="BP75" s="631">
        <v>0</v>
      </c>
      <c r="BQ75" s="714">
        <v>427864.86340966349</v>
      </c>
      <c r="BR75" s="714">
        <v>4591.1515759303684</v>
      </c>
      <c r="BS75" s="714" t="s">
        <v>1187</v>
      </c>
      <c r="BT75" s="714">
        <v>4701.8116858204776</v>
      </c>
      <c r="BU75" s="632">
        <v>3.8329866946242186E-2</v>
      </c>
      <c r="BV75" s="631">
        <v>-2419.69</v>
      </c>
      <c r="BW75" s="631">
        <v>425445.17340966349</v>
      </c>
      <c r="BX75" s="631">
        <v>0</v>
      </c>
      <c r="BY75" s="631">
        <v>425445.17340966349</v>
      </c>
      <c r="BZ75" s="132">
        <f t="shared" si="3"/>
        <v>72933.270000000019</v>
      </c>
      <c r="CA75" s="132">
        <f t="shared" si="4"/>
        <v>25636.31</v>
      </c>
      <c r="CB75" s="631">
        <f t="shared" si="5"/>
        <v>0</v>
      </c>
      <c r="CC75" s="631">
        <f>IF(ISERROR(VLOOKUP(A75,'[12]18-19 Cfwds'!B:E,4,FALSE)),0,(VLOOKUP(A75,'[12]18-19 Cfwds'!B:E,4,FALSE)))</f>
        <v>72933.270000000019</v>
      </c>
      <c r="CD75" s="631">
        <f>IF(ISERROR(VLOOKUP(A75,'[12]18-19 Cfwds'!B:E,3,FALSE)),0,(VLOOKUP(A75,'[12]18-19 Cfwds'!B:E,3,FALSE)))</f>
        <v>25636.31</v>
      </c>
    </row>
    <row r="76" spans="1:82" ht="15" hidden="1" x14ac:dyDescent="0.25">
      <c r="A76" s="628">
        <f>VLOOKUP(D76,'[11]DfE No.'!C:E,3,FALSE)</f>
        <v>308</v>
      </c>
      <c r="B76" s="628">
        <f>VLOOKUP(D76,'[11]Adjusted Factors 20-21'!C:F,4,FALSE)</f>
        <v>0</v>
      </c>
      <c r="C76" s="712">
        <v>124705</v>
      </c>
      <c r="D76" s="712">
        <v>9353042</v>
      </c>
      <c r="E76" s="713" t="s">
        <v>1210</v>
      </c>
      <c r="F76" s="630">
        <v>47</v>
      </c>
      <c r="G76" s="630">
        <v>47</v>
      </c>
      <c r="H76" s="630">
        <v>0</v>
      </c>
      <c r="I76" s="631">
        <v>134813.4417</v>
      </c>
      <c r="J76" s="631">
        <v>0</v>
      </c>
      <c r="K76" s="631">
        <v>0</v>
      </c>
      <c r="L76" s="631">
        <v>1349.9999999999991</v>
      </c>
      <c r="M76" s="631">
        <v>0</v>
      </c>
      <c r="N76" s="631">
        <v>2791.515151515152</v>
      </c>
      <c r="O76" s="631">
        <v>0</v>
      </c>
      <c r="P76" s="631">
        <v>214.56521739130429</v>
      </c>
      <c r="Q76" s="631">
        <v>0</v>
      </c>
      <c r="R76" s="631">
        <v>0</v>
      </c>
      <c r="S76" s="631">
        <v>0</v>
      </c>
      <c r="T76" s="631">
        <v>0</v>
      </c>
      <c r="U76" s="631">
        <v>0</v>
      </c>
      <c r="V76" s="631">
        <v>0</v>
      </c>
      <c r="W76" s="631">
        <v>0</v>
      </c>
      <c r="X76" s="631">
        <v>0</v>
      </c>
      <c r="Y76" s="631">
        <v>0</v>
      </c>
      <c r="Z76" s="631">
        <v>0</v>
      </c>
      <c r="AA76" s="631">
        <v>0</v>
      </c>
      <c r="AB76" s="631">
        <v>0</v>
      </c>
      <c r="AC76" s="631">
        <v>0</v>
      </c>
      <c r="AD76" s="631">
        <v>0</v>
      </c>
      <c r="AE76" s="631">
        <v>4767.1428571428551</v>
      </c>
      <c r="AF76" s="631">
        <v>0</v>
      </c>
      <c r="AG76" s="631">
        <v>157.49999999999818</v>
      </c>
      <c r="AH76" s="631">
        <v>0</v>
      </c>
      <c r="AI76" s="631">
        <v>114400</v>
      </c>
      <c r="AJ76" s="631">
        <v>26000</v>
      </c>
      <c r="AK76" s="631">
        <v>0</v>
      </c>
      <c r="AL76" s="631">
        <v>1000</v>
      </c>
      <c r="AM76" s="631">
        <v>3481.33</v>
      </c>
      <c r="AN76" s="631">
        <v>0</v>
      </c>
      <c r="AO76" s="631">
        <v>0</v>
      </c>
      <c r="AP76" s="631">
        <v>0</v>
      </c>
      <c r="AQ76" s="631">
        <v>5022</v>
      </c>
      <c r="AR76" s="631">
        <v>0</v>
      </c>
      <c r="AS76" s="631">
        <v>0</v>
      </c>
      <c r="AT76" s="631">
        <v>0</v>
      </c>
      <c r="AU76" s="631">
        <v>0</v>
      </c>
      <c r="AV76" s="631">
        <v>134813.4417</v>
      </c>
      <c r="AW76" s="631">
        <v>9280.7232260493092</v>
      </c>
      <c r="AX76" s="631">
        <v>149903.32999999999</v>
      </c>
      <c r="AY76" s="631">
        <v>16897.983041596082</v>
      </c>
      <c r="AZ76" s="714">
        <v>293997.49492604926</v>
      </c>
      <c r="BA76" s="714">
        <v>284494.16492604924</v>
      </c>
      <c r="BB76" s="714">
        <v>3750</v>
      </c>
      <c r="BC76" s="714">
        <v>176250</v>
      </c>
      <c r="BD76" s="714">
        <v>0</v>
      </c>
      <c r="BE76" s="714">
        <v>0</v>
      </c>
      <c r="BF76" s="714">
        <v>293997.49492604926</v>
      </c>
      <c r="BG76" s="631">
        <v>293997.49492604926</v>
      </c>
      <c r="BH76" s="631">
        <v>0</v>
      </c>
      <c r="BI76" s="714">
        <v>185753.33</v>
      </c>
      <c r="BJ76" s="714">
        <v>41871.999999999985</v>
      </c>
      <c r="BK76" s="631">
        <v>150116.16492604927</v>
      </c>
      <c r="BL76" s="631">
        <v>3193.9609558733887</v>
      </c>
      <c r="BM76" s="631">
        <v>2920.9104275362315</v>
      </c>
      <c r="BN76" s="632">
        <v>9.348130834928528E-2</v>
      </c>
      <c r="BO76" s="632">
        <v>0</v>
      </c>
      <c r="BP76" s="631">
        <v>0</v>
      </c>
      <c r="BQ76" s="714">
        <v>293997.49492604926</v>
      </c>
      <c r="BR76" s="714">
        <v>6053.0673388521118</v>
      </c>
      <c r="BS76" s="714" t="s">
        <v>1187</v>
      </c>
      <c r="BT76" s="714">
        <v>6255.2658494904099</v>
      </c>
      <c r="BU76" s="632">
        <v>0.25086563758370706</v>
      </c>
      <c r="BV76" s="631">
        <v>-1249.73</v>
      </c>
      <c r="BW76" s="631">
        <v>292747.76492604928</v>
      </c>
      <c r="BX76" s="631">
        <v>0</v>
      </c>
      <c r="BY76" s="631">
        <v>292747.76492604928</v>
      </c>
      <c r="BZ76" s="132">
        <f t="shared" si="3"/>
        <v>75949.97000000003</v>
      </c>
      <c r="CA76" s="132">
        <f t="shared" si="4"/>
        <v>19473.55</v>
      </c>
      <c r="CB76" s="631">
        <f t="shared" si="5"/>
        <v>0</v>
      </c>
      <c r="CC76" s="631">
        <f>IF(ISERROR(VLOOKUP(A76,'[12]18-19 Cfwds'!B:E,4,FALSE)),0,(VLOOKUP(A76,'[12]18-19 Cfwds'!B:E,4,FALSE)))</f>
        <v>75949.97000000003</v>
      </c>
      <c r="CD76" s="631">
        <f>IF(ISERROR(VLOOKUP(A76,'[12]18-19 Cfwds'!B:E,3,FALSE)),0,(VLOOKUP(A76,'[12]18-19 Cfwds'!B:E,3,FALSE)))</f>
        <v>19473.55</v>
      </c>
    </row>
    <row r="77" spans="1:82" ht="15" hidden="1" x14ac:dyDescent="0.25">
      <c r="A77" s="628">
        <f>VLOOKUP(D77,'[11]DfE No.'!C:E,3,FALSE)</f>
        <v>468</v>
      </c>
      <c r="B77" s="628">
        <f>VLOOKUP(D77,'[11]Adjusted Factors 20-21'!C:F,4,FALSE)</f>
        <v>0</v>
      </c>
      <c r="C77" s="712">
        <v>124706</v>
      </c>
      <c r="D77" s="712">
        <v>9353043</v>
      </c>
      <c r="E77" s="713" t="s">
        <v>1211</v>
      </c>
      <c r="F77" s="630">
        <v>174</v>
      </c>
      <c r="G77" s="630">
        <v>174</v>
      </c>
      <c r="H77" s="630">
        <v>0</v>
      </c>
      <c r="I77" s="631">
        <v>499096.57139999996</v>
      </c>
      <c r="J77" s="631">
        <v>0</v>
      </c>
      <c r="K77" s="631">
        <v>0</v>
      </c>
      <c r="L77" s="631">
        <v>3600.0000000000023</v>
      </c>
      <c r="M77" s="631">
        <v>0</v>
      </c>
      <c r="N77" s="631">
        <v>10256.842105263157</v>
      </c>
      <c r="O77" s="631">
        <v>0</v>
      </c>
      <c r="P77" s="631">
        <v>210.00000000000006</v>
      </c>
      <c r="Q77" s="631">
        <v>0</v>
      </c>
      <c r="R77" s="631">
        <v>375.00000000000006</v>
      </c>
      <c r="S77" s="631">
        <v>0</v>
      </c>
      <c r="T77" s="631">
        <v>0</v>
      </c>
      <c r="U77" s="631">
        <v>0</v>
      </c>
      <c r="V77" s="631">
        <v>0</v>
      </c>
      <c r="W77" s="631">
        <v>0</v>
      </c>
      <c r="X77" s="631">
        <v>0</v>
      </c>
      <c r="Y77" s="631">
        <v>0</v>
      </c>
      <c r="Z77" s="631">
        <v>0</v>
      </c>
      <c r="AA77" s="631">
        <v>0</v>
      </c>
      <c r="AB77" s="631">
        <v>1266.5306122448935</v>
      </c>
      <c r="AC77" s="631">
        <v>0</v>
      </c>
      <c r="AD77" s="631">
        <v>0</v>
      </c>
      <c r="AE77" s="631">
        <v>41759.999999999935</v>
      </c>
      <c r="AF77" s="631">
        <v>0</v>
      </c>
      <c r="AG77" s="631">
        <v>3989.999999999995</v>
      </c>
      <c r="AH77" s="631">
        <v>0</v>
      </c>
      <c r="AI77" s="631">
        <v>114400</v>
      </c>
      <c r="AJ77" s="631">
        <v>0</v>
      </c>
      <c r="AK77" s="631">
        <v>0</v>
      </c>
      <c r="AL77" s="631">
        <v>0</v>
      </c>
      <c r="AM77" s="631">
        <v>15479.76</v>
      </c>
      <c r="AN77" s="631">
        <v>0</v>
      </c>
      <c r="AO77" s="631">
        <v>0</v>
      </c>
      <c r="AP77" s="631">
        <v>0</v>
      </c>
      <c r="AQ77" s="631">
        <v>0</v>
      </c>
      <c r="AR77" s="631">
        <v>0</v>
      </c>
      <c r="AS77" s="631">
        <v>0</v>
      </c>
      <c r="AT77" s="631">
        <v>0</v>
      </c>
      <c r="AU77" s="631">
        <v>0</v>
      </c>
      <c r="AV77" s="631">
        <v>499096.57139999996</v>
      </c>
      <c r="AW77" s="631">
        <v>61458.372717507977</v>
      </c>
      <c r="AX77" s="631">
        <v>129879.76</v>
      </c>
      <c r="AY77" s="631">
        <v>58933.721052631518</v>
      </c>
      <c r="AZ77" s="714">
        <v>690434.70411750791</v>
      </c>
      <c r="BA77" s="714">
        <v>674954.9441175079</v>
      </c>
      <c r="BB77" s="714">
        <v>3750</v>
      </c>
      <c r="BC77" s="714">
        <v>652500</v>
      </c>
      <c r="BD77" s="714">
        <v>0</v>
      </c>
      <c r="BE77" s="714">
        <v>0</v>
      </c>
      <c r="BF77" s="714">
        <v>690434.70411750791</v>
      </c>
      <c r="BG77" s="631">
        <v>690434.70411750791</v>
      </c>
      <c r="BH77" s="631">
        <v>0</v>
      </c>
      <c r="BI77" s="714">
        <v>667979.76</v>
      </c>
      <c r="BJ77" s="714">
        <v>538100</v>
      </c>
      <c r="BK77" s="631">
        <v>560554.9441175079</v>
      </c>
      <c r="BL77" s="631">
        <v>3221.5801386063672</v>
      </c>
      <c r="BM77" s="631">
        <v>3107.9255722543348</v>
      </c>
      <c r="BN77" s="632">
        <v>3.6569269021971135E-2</v>
      </c>
      <c r="BO77" s="632">
        <v>0</v>
      </c>
      <c r="BP77" s="631">
        <v>0</v>
      </c>
      <c r="BQ77" s="714">
        <v>690434.70411750791</v>
      </c>
      <c r="BR77" s="714">
        <v>3879.0514029741835</v>
      </c>
      <c r="BS77" s="714" t="s">
        <v>1187</v>
      </c>
      <c r="BT77" s="714">
        <v>3968.0155409052177</v>
      </c>
      <c r="BU77" s="632">
        <v>8.2097370834719463E-3</v>
      </c>
      <c r="BV77" s="631">
        <v>-4626.66</v>
      </c>
      <c r="BW77" s="631">
        <v>685808.04411750787</v>
      </c>
      <c r="BX77" s="631">
        <v>0</v>
      </c>
      <c r="BY77" s="631">
        <v>685808.04411750787</v>
      </c>
      <c r="BZ77" s="132">
        <f t="shared" si="3"/>
        <v>121175.76000000001</v>
      </c>
      <c r="CA77" s="132">
        <f t="shared" si="4"/>
        <v>9521.1</v>
      </c>
      <c r="CB77" s="631">
        <f t="shared" si="5"/>
        <v>0</v>
      </c>
      <c r="CC77" s="631">
        <f>IF(ISERROR(VLOOKUP(A77,'[12]18-19 Cfwds'!B:E,4,FALSE)),0,(VLOOKUP(A77,'[12]18-19 Cfwds'!B:E,4,FALSE)))</f>
        <v>121175.76000000001</v>
      </c>
      <c r="CD77" s="631">
        <f>IF(ISERROR(VLOOKUP(A77,'[12]18-19 Cfwds'!B:E,3,FALSE)),0,(VLOOKUP(A77,'[12]18-19 Cfwds'!B:E,3,FALSE)))</f>
        <v>9521.1</v>
      </c>
    </row>
    <row r="78" spans="1:82" ht="15" hidden="1" x14ac:dyDescent="0.25">
      <c r="A78" s="628">
        <f>VLOOKUP(D78,'[11]DfE No.'!C:E,3,FALSE)</f>
        <v>478</v>
      </c>
      <c r="B78" s="628">
        <f>VLOOKUP(D78,'[11]Adjusted Factors 20-21'!C:F,4,FALSE)</f>
        <v>0</v>
      </c>
      <c r="C78" s="712">
        <v>124709</v>
      </c>
      <c r="D78" s="712">
        <v>9353048</v>
      </c>
      <c r="E78" s="713" t="s">
        <v>1212</v>
      </c>
      <c r="F78" s="630">
        <v>190</v>
      </c>
      <c r="G78" s="630">
        <v>190</v>
      </c>
      <c r="H78" s="630">
        <v>0</v>
      </c>
      <c r="I78" s="631">
        <v>544990.50899999996</v>
      </c>
      <c r="J78" s="631">
        <v>0</v>
      </c>
      <c r="K78" s="631">
        <v>0</v>
      </c>
      <c r="L78" s="631">
        <v>5850.0000000000036</v>
      </c>
      <c r="M78" s="631">
        <v>0</v>
      </c>
      <c r="N78" s="631">
        <v>12320</v>
      </c>
      <c r="O78" s="631">
        <v>0</v>
      </c>
      <c r="P78" s="631">
        <v>420.00000000000063</v>
      </c>
      <c r="Q78" s="631">
        <v>0</v>
      </c>
      <c r="R78" s="631">
        <v>374.99999999999989</v>
      </c>
      <c r="S78" s="631">
        <v>0</v>
      </c>
      <c r="T78" s="631">
        <v>0</v>
      </c>
      <c r="U78" s="631">
        <v>0</v>
      </c>
      <c r="V78" s="631">
        <v>0</v>
      </c>
      <c r="W78" s="631">
        <v>0</v>
      </c>
      <c r="X78" s="631">
        <v>0</v>
      </c>
      <c r="Y78" s="631">
        <v>0</v>
      </c>
      <c r="Z78" s="631">
        <v>0</v>
      </c>
      <c r="AA78" s="631">
        <v>0</v>
      </c>
      <c r="AB78" s="631">
        <v>1894.0993788819869</v>
      </c>
      <c r="AC78" s="631">
        <v>0</v>
      </c>
      <c r="AD78" s="631">
        <v>0</v>
      </c>
      <c r="AE78" s="631">
        <v>60052.258064516114</v>
      </c>
      <c r="AF78" s="631">
        <v>0</v>
      </c>
      <c r="AG78" s="631">
        <v>1400.000000000008</v>
      </c>
      <c r="AH78" s="631">
        <v>0</v>
      </c>
      <c r="AI78" s="631">
        <v>114400</v>
      </c>
      <c r="AJ78" s="631">
        <v>0</v>
      </c>
      <c r="AK78" s="631">
        <v>0</v>
      </c>
      <c r="AL78" s="631">
        <v>0</v>
      </c>
      <c r="AM78" s="631">
        <v>20473.23</v>
      </c>
      <c r="AN78" s="631">
        <v>0</v>
      </c>
      <c r="AO78" s="631">
        <v>0</v>
      </c>
      <c r="AP78" s="631">
        <v>0</v>
      </c>
      <c r="AQ78" s="631">
        <v>0</v>
      </c>
      <c r="AR78" s="631">
        <v>0</v>
      </c>
      <c r="AS78" s="631">
        <v>0</v>
      </c>
      <c r="AT78" s="631">
        <v>0</v>
      </c>
      <c r="AU78" s="631">
        <v>0</v>
      </c>
      <c r="AV78" s="631">
        <v>544990.50899999996</v>
      </c>
      <c r="AW78" s="631">
        <v>82311.357443398112</v>
      </c>
      <c r="AX78" s="631">
        <v>134873.23000000001</v>
      </c>
      <c r="AY78" s="631">
        <v>79487.558064516124</v>
      </c>
      <c r="AZ78" s="714">
        <v>762175.09644339804</v>
      </c>
      <c r="BA78" s="714">
        <v>741701.86644339806</v>
      </c>
      <c r="BB78" s="714">
        <v>3750</v>
      </c>
      <c r="BC78" s="714">
        <v>712500</v>
      </c>
      <c r="BD78" s="714">
        <v>0</v>
      </c>
      <c r="BE78" s="714">
        <v>0</v>
      </c>
      <c r="BF78" s="714">
        <v>762175.09644339804</v>
      </c>
      <c r="BG78" s="631">
        <v>762175.09644339804</v>
      </c>
      <c r="BH78" s="631">
        <v>0</v>
      </c>
      <c r="BI78" s="714">
        <v>732973.23</v>
      </c>
      <c r="BJ78" s="714">
        <v>598100</v>
      </c>
      <c r="BK78" s="631">
        <v>627301.86644339806</v>
      </c>
      <c r="BL78" s="631">
        <v>3301.5887707547267</v>
      </c>
      <c r="BM78" s="631">
        <v>3147.9084315789478</v>
      </c>
      <c r="BN78" s="632">
        <v>4.8819825136620955E-2</v>
      </c>
      <c r="BO78" s="632">
        <v>0</v>
      </c>
      <c r="BP78" s="631">
        <v>0</v>
      </c>
      <c r="BQ78" s="714">
        <v>762175.09644339804</v>
      </c>
      <c r="BR78" s="714">
        <v>3903.6940339126213</v>
      </c>
      <c r="BS78" s="714" t="s">
        <v>1187</v>
      </c>
      <c r="BT78" s="714">
        <v>4011.4478760178845</v>
      </c>
      <c r="BU78" s="632">
        <v>4.0347947786834037E-2</v>
      </c>
      <c r="BV78" s="631">
        <v>-5052.1000000000004</v>
      </c>
      <c r="BW78" s="631">
        <v>757122.99644339806</v>
      </c>
      <c r="BX78" s="631">
        <v>0</v>
      </c>
      <c r="BY78" s="631">
        <v>757122.99644339806</v>
      </c>
      <c r="BZ78" s="132">
        <f t="shared" si="3"/>
        <v>87316.579999999958</v>
      </c>
      <c r="CA78" s="132">
        <f t="shared" si="4"/>
        <v>11373.15</v>
      </c>
      <c r="CB78" s="631">
        <f t="shared" si="5"/>
        <v>0</v>
      </c>
      <c r="CC78" s="631">
        <f>IF(ISERROR(VLOOKUP(A78,'[12]18-19 Cfwds'!B:E,4,FALSE)),0,(VLOOKUP(A78,'[12]18-19 Cfwds'!B:E,4,FALSE)))</f>
        <v>87316.579999999958</v>
      </c>
      <c r="CD78" s="631">
        <f>IF(ISERROR(VLOOKUP(A78,'[12]18-19 Cfwds'!B:E,3,FALSE)),0,(VLOOKUP(A78,'[12]18-19 Cfwds'!B:E,3,FALSE)))</f>
        <v>11373.15</v>
      </c>
    </row>
    <row r="79" spans="1:82" ht="15" hidden="1" x14ac:dyDescent="0.25">
      <c r="A79" s="628">
        <f>VLOOKUP(D79,'[11]DfE No.'!C:E,3,FALSE)</f>
        <v>488</v>
      </c>
      <c r="B79" s="628">
        <f>VLOOKUP(D79,'[11]Adjusted Factors 20-21'!C:F,4,FALSE)</f>
        <v>0</v>
      </c>
      <c r="C79" s="712">
        <v>124710</v>
      </c>
      <c r="D79" s="712">
        <v>9353049</v>
      </c>
      <c r="E79" s="713" t="s">
        <v>1213</v>
      </c>
      <c r="F79" s="630">
        <v>204</v>
      </c>
      <c r="G79" s="630">
        <v>204</v>
      </c>
      <c r="H79" s="630">
        <v>0</v>
      </c>
      <c r="I79" s="631">
        <v>585147.70439999993</v>
      </c>
      <c r="J79" s="631">
        <v>0</v>
      </c>
      <c r="K79" s="631">
        <v>0</v>
      </c>
      <c r="L79" s="631">
        <v>8550.0000000000018</v>
      </c>
      <c r="M79" s="631">
        <v>0</v>
      </c>
      <c r="N79" s="631">
        <v>15499.899497487439</v>
      </c>
      <c r="O79" s="631">
        <v>0</v>
      </c>
      <c r="P79" s="631">
        <v>210.0000000000002</v>
      </c>
      <c r="Q79" s="631">
        <v>0</v>
      </c>
      <c r="R79" s="631">
        <v>0</v>
      </c>
      <c r="S79" s="631">
        <v>0</v>
      </c>
      <c r="T79" s="631">
        <v>0</v>
      </c>
      <c r="U79" s="631">
        <v>0</v>
      </c>
      <c r="V79" s="631">
        <v>0</v>
      </c>
      <c r="W79" s="631">
        <v>0</v>
      </c>
      <c r="X79" s="631">
        <v>0</v>
      </c>
      <c r="Y79" s="631">
        <v>0</v>
      </c>
      <c r="Z79" s="631">
        <v>0</v>
      </c>
      <c r="AA79" s="631">
        <v>0</v>
      </c>
      <c r="AB79" s="631">
        <v>623.65714285714239</v>
      </c>
      <c r="AC79" s="631">
        <v>0</v>
      </c>
      <c r="AD79" s="631">
        <v>0</v>
      </c>
      <c r="AE79" s="631">
        <v>63679.655172413775</v>
      </c>
      <c r="AF79" s="631">
        <v>0</v>
      </c>
      <c r="AG79" s="631">
        <v>0</v>
      </c>
      <c r="AH79" s="631">
        <v>0</v>
      </c>
      <c r="AI79" s="631">
        <v>114400</v>
      </c>
      <c r="AJ79" s="631">
        <v>0</v>
      </c>
      <c r="AK79" s="631">
        <v>0</v>
      </c>
      <c r="AL79" s="631">
        <v>0</v>
      </c>
      <c r="AM79" s="631">
        <v>12483.68</v>
      </c>
      <c r="AN79" s="631">
        <v>0</v>
      </c>
      <c r="AO79" s="631">
        <v>0</v>
      </c>
      <c r="AP79" s="631">
        <v>0</v>
      </c>
      <c r="AQ79" s="631">
        <v>0</v>
      </c>
      <c r="AR79" s="631">
        <v>0</v>
      </c>
      <c r="AS79" s="631">
        <v>0</v>
      </c>
      <c r="AT79" s="631">
        <v>0</v>
      </c>
      <c r="AU79" s="631">
        <v>0</v>
      </c>
      <c r="AV79" s="631">
        <v>585147.70439999993</v>
      </c>
      <c r="AW79" s="631">
        <v>88563.211812758353</v>
      </c>
      <c r="AX79" s="631">
        <v>126883.68</v>
      </c>
      <c r="AY79" s="631">
        <v>85762.404921157504</v>
      </c>
      <c r="AZ79" s="714">
        <v>800594.59621275822</v>
      </c>
      <c r="BA79" s="714">
        <v>788110.91621275817</v>
      </c>
      <c r="BB79" s="714">
        <v>3750</v>
      </c>
      <c r="BC79" s="714">
        <v>765000</v>
      </c>
      <c r="BD79" s="714">
        <v>0</v>
      </c>
      <c r="BE79" s="714">
        <v>0</v>
      </c>
      <c r="BF79" s="714">
        <v>800594.59621275822</v>
      </c>
      <c r="BG79" s="631">
        <v>800594.59621275822</v>
      </c>
      <c r="BH79" s="631">
        <v>0</v>
      </c>
      <c r="BI79" s="714">
        <v>777483.68</v>
      </c>
      <c r="BJ79" s="714">
        <v>650600</v>
      </c>
      <c r="BK79" s="631">
        <v>673710.91621275817</v>
      </c>
      <c r="BL79" s="631">
        <v>3302.5044912390108</v>
      </c>
      <c r="BM79" s="631">
        <v>3197.6817707920795</v>
      </c>
      <c r="BN79" s="632">
        <v>3.2780848114528367E-2</v>
      </c>
      <c r="BO79" s="632">
        <v>0</v>
      </c>
      <c r="BP79" s="631">
        <v>0</v>
      </c>
      <c r="BQ79" s="714">
        <v>800594.59621275822</v>
      </c>
      <c r="BR79" s="714">
        <v>3863.2888049645007</v>
      </c>
      <c r="BS79" s="714" t="s">
        <v>1187</v>
      </c>
      <c r="BT79" s="714">
        <v>3924.4833147684226</v>
      </c>
      <c r="BU79" s="632">
        <v>2.6080796749957669E-2</v>
      </c>
      <c r="BV79" s="631">
        <v>-5424.36</v>
      </c>
      <c r="BW79" s="631">
        <v>795170.23621275823</v>
      </c>
      <c r="BX79" s="631">
        <v>0</v>
      </c>
      <c r="BY79" s="631">
        <v>795170.23621275823</v>
      </c>
      <c r="BZ79" s="132">
        <f t="shared" si="3"/>
        <v>108162.33000000007</v>
      </c>
      <c r="CA79" s="132">
        <f t="shared" si="4"/>
        <v>7858.83</v>
      </c>
      <c r="CB79" s="631">
        <f t="shared" si="5"/>
        <v>0</v>
      </c>
      <c r="CC79" s="631">
        <f>IF(ISERROR(VLOOKUP(A79,'[12]18-19 Cfwds'!B:E,4,FALSE)),0,(VLOOKUP(A79,'[12]18-19 Cfwds'!B:E,4,FALSE)))</f>
        <v>108162.33000000007</v>
      </c>
      <c r="CD79" s="631">
        <f>IF(ISERROR(VLOOKUP(A79,'[12]18-19 Cfwds'!B:E,3,FALSE)),0,(VLOOKUP(A79,'[12]18-19 Cfwds'!B:E,3,FALSE)))</f>
        <v>7858.83</v>
      </c>
    </row>
    <row r="80" spans="1:82" ht="15" hidden="1" x14ac:dyDescent="0.25">
      <c r="A80" s="628">
        <f>VLOOKUP(D80,'[11]DfE No.'!C:E,3,FALSE)</f>
        <v>495</v>
      </c>
      <c r="B80" s="628">
        <f>VLOOKUP(D80,'[11]Adjusted Factors 20-21'!C:F,4,FALSE)</f>
        <v>0</v>
      </c>
      <c r="C80" s="712">
        <v>124712</v>
      </c>
      <c r="D80" s="712">
        <v>9353056</v>
      </c>
      <c r="E80" s="713" t="s">
        <v>1214</v>
      </c>
      <c r="F80" s="630">
        <v>174</v>
      </c>
      <c r="G80" s="630">
        <v>174</v>
      </c>
      <c r="H80" s="630">
        <v>0</v>
      </c>
      <c r="I80" s="631">
        <v>499096.57139999996</v>
      </c>
      <c r="J80" s="631">
        <v>0</v>
      </c>
      <c r="K80" s="631">
        <v>0</v>
      </c>
      <c r="L80" s="631">
        <v>6749.9999999999964</v>
      </c>
      <c r="M80" s="631">
        <v>0</v>
      </c>
      <c r="N80" s="631">
        <v>12536.140350877193</v>
      </c>
      <c r="O80" s="631">
        <v>0</v>
      </c>
      <c r="P80" s="631">
        <v>2745.7803468208081</v>
      </c>
      <c r="Q80" s="631">
        <v>0</v>
      </c>
      <c r="R80" s="631">
        <v>1508.6705202312144</v>
      </c>
      <c r="S80" s="631">
        <v>0</v>
      </c>
      <c r="T80" s="631">
        <v>0</v>
      </c>
      <c r="U80" s="631">
        <v>0</v>
      </c>
      <c r="V80" s="631">
        <v>0</v>
      </c>
      <c r="W80" s="631">
        <v>0</v>
      </c>
      <c r="X80" s="631">
        <v>0</v>
      </c>
      <c r="Y80" s="631">
        <v>0</v>
      </c>
      <c r="Z80" s="631">
        <v>0</v>
      </c>
      <c r="AA80" s="631">
        <v>0</v>
      </c>
      <c r="AB80" s="631">
        <v>628.98648648648668</v>
      </c>
      <c r="AC80" s="631">
        <v>0</v>
      </c>
      <c r="AD80" s="631">
        <v>0</v>
      </c>
      <c r="AE80" s="631">
        <v>37844.999999999993</v>
      </c>
      <c r="AF80" s="631">
        <v>0</v>
      </c>
      <c r="AG80" s="631">
        <v>0</v>
      </c>
      <c r="AH80" s="631">
        <v>0</v>
      </c>
      <c r="AI80" s="631">
        <v>114400</v>
      </c>
      <c r="AJ80" s="631">
        <v>0</v>
      </c>
      <c r="AK80" s="631">
        <v>0</v>
      </c>
      <c r="AL80" s="631">
        <v>0</v>
      </c>
      <c r="AM80" s="631">
        <v>14855.57</v>
      </c>
      <c r="AN80" s="631">
        <v>0</v>
      </c>
      <c r="AO80" s="631">
        <v>0</v>
      </c>
      <c r="AP80" s="631">
        <v>0</v>
      </c>
      <c r="AQ80" s="631">
        <v>0</v>
      </c>
      <c r="AR80" s="631">
        <v>0</v>
      </c>
      <c r="AS80" s="631">
        <v>0</v>
      </c>
      <c r="AT80" s="631">
        <v>0</v>
      </c>
      <c r="AU80" s="631">
        <v>0</v>
      </c>
      <c r="AV80" s="631">
        <v>499096.57139999996</v>
      </c>
      <c r="AW80" s="631">
        <v>62014.577704415693</v>
      </c>
      <c r="AX80" s="631">
        <v>129255.57</v>
      </c>
      <c r="AY80" s="631">
        <v>59568.095608964606</v>
      </c>
      <c r="AZ80" s="714">
        <v>690366.71910441574</v>
      </c>
      <c r="BA80" s="714">
        <v>675511.14910441579</v>
      </c>
      <c r="BB80" s="714">
        <v>3750</v>
      </c>
      <c r="BC80" s="714">
        <v>652500</v>
      </c>
      <c r="BD80" s="714">
        <v>0</v>
      </c>
      <c r="BE80" s="714">
        <v>0</v>
      </c>
      <c r="BF80" s="714">
        <v>690366.71910441574</v>
      </c>
      <c r="BG80" s="631">
        <v>690366.71910441574</v>
      </c>
      <c r="BH80" s="631">
        <v>0</v>
      </c>
      <c r="BI80" s="714">
        <v>667355.56999999995</v>
      </c>
      <c r="BJ80" s="714">
        <v>538100</v>
      </c>
      <c r="BK80" s="631">
        <v>561111.14910441579</v>
      </c>
      <c r="BL80" s="631">
        <v>3224.7767189908955</v>
      </c>
      <c r="BM80" s="631">
        <v>3088.7914892857143</v>
      </c>
      <c r="BN80" s="632">
        <v>4.4025383447500968E-2</v>
      </c>
      <c r="BO80" s="632">
        <v>0</v>
      </c>
      <c r="BP80" s="631">
        <v>0</v>
      </c>
      <c r="BQ80" s="714">
        <v>690366.71910441574</v>
      </c>
      <c r="BR80" s="714">
        <v>3882.2479833587113</v>
      </c>
      <c r="BS80" s="714" t="s">
        <v>1187</v>
      </c>
      <c r="BT80" s="714">
        <v>3967.6248224391711</v>
      </c>
      <c r="BU80" s="632">
        <v>2.878456488936032E-2</v>
      </c>
      <c r="BV80" s="631">
        <v>-4626.66</v>
      </c>
      <c r="BW80" s="631">
        <v>685740.0591044157</v>
      </c>
      <c r="BX80" s="631">
        <v>0</v>
      </c>
      <c r="BY80" s="631">
        <v>685740.0591044157</v>
      </c>
      <c r="BZ80" s="132">
        <f t="shared" si="3"/>
        <v>54800.059999999939</v>
      </c>
      <c r="CA80" s="132">
        <f t="shared" si="4"/>
        <v>14601.050000000001</v>
      </c>
      <c r="CB80" s="631">
        <f t="shared" si="5"/>
        <v>0</v>
      </c>
      <c r="CC80" s="631">
        <f>IF(ISERROR(VLOOKUP(A80,'[12]18-19 Cfwds'!B:E,4,FALSE)),0,(VLOOKUP(A80,'[12]18-19 Cfwds'!B:E,4,FALSE)))</f>
        <v>54800.059999999939</v>
      </c>
      <c r="CD80" s="631">
        <f>IF(ISERROR(VLOOKUP(A80,'[12]18-19 Cfwds'!B:E,3,FALSE)),0,(VLOOKUP(A80,'[12]18-19 Cfwds'!B:E,3,FALSE)))</f>
        <v>14601.050000000001</v>
      </c>
    </row>
    <row r="81" spans="1:82" ht="15" hidden="1" x14ac:dyDescent="0.25">
      <c r="A81" s="628">
        <f>VLOOKUP(D81,'[11]DfE No.'!C:E,3,FALSE)</f>
        <v>517</v>
      </c>
      <c r="B81" s="628">
        <f>VLOOKUP(D81,'[11]Adjusted Factors 20-21'!C:F,4,FALSE)</f>
        <v>0</v>
      </c>
      <c r="C81" s="712">
        <v>124717</v>
      </c>
      <c r="D81" s="712">
        <v>9353064</v>
      </c>
      <c r="E81" s="713" t="s">
        <v>1215</v>
      </c>
      <c r="F81" s="630">
        <v>130</v>
      </c>
      <c r="G81" s="630">
        <v>130</v>
      </c>
      <c r="H81" s="630">
        <v>0</v>
      </c>
      <c r="I81" s="631">
        <v>372888.24299999996</v>
      </c>
      <c r="J81" s="631">
        <v>0</v>
      </c>
      <c r="K81" s="631">
        <v>0</v>
      </c>
      <c r="L81" s="631">
        <v>8099.9999999999727</v>
      </c>
      <c r="M81" s="631">
        <v>0</v>
      </c>
      <c r="N81" s="631">
        <v>10079.999999999965</v>
      </c>
      <c r="O81" s="631">
        <v>0</v>
      </c>
      <c r="P81" s="631">
        <v>0</v>
      </c>
      <c r="Q81" s="631">
        <v>0</v>
      </c>
      <c r="R81" s="631">
        <v>374.99999999999989</v>
      </c>
      <c r="S81" s="631">
        <v>0</v>
      </c>
      <c r="T81" s="631">
        <v>0</v>
      </c>
      <c r="U81" s="631">
        <v>0</v>
      </c>
      <c r="V81" s="631">
        <v>0</v>
      </c>
      <c r="W81" s="631">
        <v>0</v>
      </c>
      <c r="X81" s="631">
        <v>0</v>
      </c>
      <c r="Y81" s="631">
        <v>0</v>
      </c>
      <c r="Z81" s="631">
        <v>0</v>
      </c>
      <c r="AA81" s="631">
        <v>0</v>
      </c>
      <c r="AB81" s="631">
        <v>0</v>
      </c>
      <c r="AC81" s="631">
        <v>0</v>
      </c>
      <c r="AD81" s="631">
        <v>0</v>
      </c>
      <c r="AE81" s="631">
        <v>42882.743362831818</v>
      </c>
      <c r="AF81" s="631">
        <v>0</v>
      </c>
      <c r="AG81" s="631">
        <v>1049.9999999999975</v>
      </c>
      <c r="AH81" s="631">
        <v>0</v>
      </c>
      <c r="AI81" s="631">
        <v>114400</v>
      </c>
      <c r="AJ81" s="631">
        <v>6873.1642189586046</v>
      </c>
      <c r="AK81" s="631">
        <v>0</v>
      </c>
      <c r="AL81" s="631">
        <v>0</v>
      </c>
      <c r="AM81" s="631">
        <v>11360.14</v>
      </c>
      <c r="AN81" s="631">
        <v>0</v>
      </c>
      <c r="AO81" s="631">
        <v>0</v>
      </c>
      <c r="AP81" s="631">
        <v>0</v>
      </c>
      <c r="AQ81" s="631">
        <v>0</v>
      </c>
      <c r="AR81" s="631">
        <v>0</v>
      </c>
      <c r="AS81" s="631">
        <v>0</v>
      </c>
      <c r="AT81" s="631">
        <v>0</v>
      </c>
      <c r="AU81" s="631">
        <v>0</v>
      </c>
      <c r="AV81" s="631">
        <v>372888.24299999996</v>
      </c>
      <c r="AW81" s="631">
        <v>62487.743362831752</v>
      </c>
      <c r="AX81" s="631">
        <v>132633.3042189586</v>
      </c>
      <c r="AY81" s="631">
        <v>62113.043362831784</v>
      </c>
      <c r="AZ81" s="714">
        <v>568009.29058179026</v>
      </c>
      <c r="BA81" s="714">
        <v>556649.15058179025</v>
      </c>
      <c r="BB81" s="714">
        <v>3750</v>
      </c>
      <c r="BC81" s="714">
        <v>487500</v>
      </c>
      <c r="BD81" s="714">
        <v>0</v>
      </c>
      <c r="BE81" s="714">
        <v>0</v>
      </c>
      <c r="BF81" s="714">
        <v>568009.29058179026</v>
      </c>
      <c r="BG81" s="631">
        <v>568009.29058179026</v>
      </c>
      <c r="BH81" s="631">
        <v>0</v>
      </c>
      <c r="BI81" s="714">
        <v>498860.14</v>
      </c>
      <c r="BJ81" s="714">
        <v>366226.83578104142</v>
      </c>
      <c r="BK81" s="631">
        <v>435375.98636283167</v>
      </c>
      <c r="BL81" s="631">
        <v>3349.0460489448592</v>
      </c>
      <c r="BM81" s="631">
        <v>3191.4080648251197</v>
      </c>
      <c r="BN81" s="632">
        <v>4.9394493251171755E-2</v>
      </c>
      <c r="BO81" s="632">
        <v>0</v>
      </c>
      <c r="BP81" s="631">
        <v>0</v>
      </c>
      <c r="BQ81" s="714">
        <v>568009.29058179026</v>
      </c>
      <c r="BR81" s="714">
        <v>4281.9165429368477</v>
      </c>
      <c r="BS81" s="714" t="s">
        <v>1187</v>
      </c>
      <c r="BT81" s="714">
        <v>4369.3022352445405</v>
      </c>
      <c r="BU81" s="632">
        <v>5.1111183191648868E-2</v>
      </c>
      <c r="BV81" s="631">
        <v>-3456.7</v>
      </c>
      <c r="BW81" s="631">
        <v>564552.59058179031</v>
      </c>
      <c r="BX81" s="631">
        <v>0</v>
      </c>
      <c r="BY81" s="631">
        <v>564552.59058179031</v>
      </c>
      <c r="BZ81" s="132">
        <f t="shared" si="3"/>
        <v>55361.160000000033</v>
      </c>
      <c r="CA81" s="132">
        <f t="shared" si="4"/>
        <v>22480.99</v>
      </c>
      <c r="CB81" s="631">
        <f t="shared" si="5"/>
        <v>0</v>
      </c>
      <c r="CC81" s="631">
        <f>IF(ISERROR(VLOOKUP(A81,'[12]18-19 Cfwds'!B:E,4,FALSE)),0,(VLOOKUP(A81,'[12]18-19 Cfwds'!B:E,4,FALSE)))</f>
        <v>55361.160000000033</v>
      </c>
      <c r="CD81" s="631">
        <f>IF(ISERROR(VLOOKUP(A81,'[12]18-19 Cfwds'!B:E,3,FALSE)),0,(VLOOKUP(A81,'[12]18-19 Cfwds'!B:E,3,FALSE)))</f>
        <v>22480.99</v>
      </c>
    </row>
    <row r="82" spans="1:82" ht="15" hidden="1" x14ac:dyDescent="0.25">
      <c r="A82" s="628">
        <f>VLOOKUP(D82,'[11]DfE No.'!C:E,3,FALSE)</f>
        <v>338</v>
      </c>
      <c r="B82" s="628">
        <f>VLOOKUP(D82,'[11]Adjusted Factors 20-21'!C:F,4,FALSE)</f>
        <v>0</v>
      </c>
      <c r="C82" s="712">
        <v>124718</v>
      </c>
      <c r="D82" s="712">
        <v>9353066</v>
      </c>
      <c r="E82" s="713" t="s">
        <v>1216</v>
      </c>
      <c r="F82" s="630">
        <v>45</v>
      </c>
      <c r="G82" s="630">
        <v>45</v>
      </c>
      <c r="H82" s="630">
        <v>0</v>
      </c>
      <c r="I82" s="631">
        <v>129076.69949999999</v>
      </c>
      <c r="J82" s="631">
        <v>0</v>
      </c>
      <c r="K82" s="631">
        <v>0</v>
      </c>
      <c r="L82" s="631">
        <v>2699.9999999999932</v>
      </c>
      <c r="M82" s="631">
        <v>0</v>
      </c>
      <c r="N82" s="631">
        <v>3803.7735849056598</v>
      </c>
      <c r="O82" s="631">
        <v>0</v>
      </c>
      <c r="P82" s="631">
        <v>0</v>
      </c>
      <c r="Q82" s="631">
        <v>0</v>
      </c>
      <c r="R82" s="631">
        <v>0</v>
      </c>
      <c r="S82" s="631">
        <v>0</v>
      </c>
      <c r="T82" s="631">
        <v>0</v>
      </c>
      <c r="U82" s="631">
        <v>0</v>
      </c>
      <c r="V82" s="631">
        <v>0</v>
      </c>
      <c r="W82" s="631">
        <v>0</v>
      </c>
      <c r="X82" s="631">
        <v>0</v>
      </c>
      <c r="Y82" s="631">
        <v>0</v>
      </c>
      <c r="Z82" s="631">
        <v>0</v>
      </c>
      <c r="AA82" s="631">
        <v>0</v>
      </c>
      <c r="AB82" s="631">
        <v>0</v>
      </c>
      <c r="AC82" s="631">
        <v>0</v>
      </c>
      <c r="AD82" s="631">
        <v>0</v>
      </c>
      <c r="AE82" s="631">
        <v>17427.272727272742</v>
      </c>
      <c r="AF82" s="631">
        <v>0</v>
      </c>
      <c r="AG82" s="631">
        <v>2012.4999999999957</v>
      </c>
      <c r="AH82" s="631">
        <v>0</v>
      </c>
      <c r="AI82" s="631">
        <v>114400</v>
      </c>
      <c r="AJ82" s="631">
        <v>0</v>
      </c>
      <c r="AK82" s="631">
        <v>0</v>
      </c>
      <c r="AL82" s="631">
        <v>0</v>
      </c>
      <c r="AM82" s="631">
        <v>3284.28</v>
      </c>
      <c r="AN82" s="631">
        <v>0</v>
      </c>
      <c r="AO82" s="631">
        <v>0</v>
      </c>
      <c r="AP82" s="631">
        <v>0</v>
      </c>
      <c r="AQ82" s="631">
        <v>3300</v>
      </c>
      <c r="AR82" s="631">
        <v>0</v>
      </c>
      <c r="AS82" s="631">
        <v>0</v>
      </c>
      <c r="AT82" s="631">
        <v>0</v>
      </c>
      <c r="AU82" s="631">
        <v>0</v>
      </c>
      <c r="AV82" s="631">
        <v>129076.69949999999</v>
      </c>
      <c r="AW82" s="631">
        <v>25943.546312178394</v>
      </c>
      <c r="AX82" s="631">
        <v>120984.28</v>
      </c>
      <c r="AY82" s="631">
        <v>30631.959519725569</v>
      </c>
      <c r="AZ82" s="714">
        <v>276004.52581217838</v>
      </c>
      <c r="BA82" s="714">
        <v>269420.24581217836</v>
      </c>
      <c r="BB82" s="714">
        <v>3750</v>
      </c>
      <c r="BC82" s="714">
        <v>168750</v>
      </c>
      <c r="BD82" s="714">
        <v>0</v>
      </c>
      <c r="BE82" s="714">
        <v>0</v>
      </c>
      <c r="BF82" s="714">
        <v>276004.52581217838</v>
      </c>
      <c r="BG82" s="631">
        <v>276004.52581217838</v>
      </c>
      <c r="BH82" s="631">
        <v>0</v>
      </c>
      <c r="BI82" s="714">
        <v>175334.28</v>
      </c>
      <c r="BJ82" s="714">
        <v>57650</v>
      </c>
      <c r="BK82" s="631">
        <v>158320.24581217839</v>
      </c>
      <c r="BL82" s="631">
        <v>3518.2276847150752</v>
      </c>
      <c r="BM82" s="631">
        <v>3496.4128196078432</v>
      </c>
      <c r="BN82" s="632">
        <v>6.2392132258795264E-3</v>
      </c>
      <c r="BO82" s="632">
        <v>1.2160786774120472E-2</v>
      </c>
      <c r="BP82" s="631">
        <v>1913.3608848098547</v>
      </c>
      <c r="BQ82" s="714">
        <v>277917.88669698825</v>
      </c>
      <c r="BR82" s="714">
        <v>6029.635704377516</v>
      </c>
      <c r="BS82" s="714" t="s">
        <v>1187</v>
      </c>
      <c r="BT82" s="714">
        <v>6175.9530377108504</v>
      </c>
      <c r="BU82" s="632">
        <v>6.5359807484313803E-2</v>
      </c>
      <c r="BV82" s="631">
        <v>-1196.55</v>
      </c>
      <c r="BW82" s="631">
        <v>276721.33669698826</v>
      </c>
      <c r="BX82" s="631">
        <v>0</v>
      </c>
      <c r="BY82" s="631">
        <v>276721.33669698826</v>
      </c>
      <c r="BZ82" s="132">
        <f t="shared" si="3"/>
        <v>0</v>
      </c>
      <c r="CA82" s="132">
        <f t="shared" si="4"/>
        <v>0</v>
      </c>
      <c r="CB82" s="631">
        <f t="shared" si="5"/>
        <v>0</v>
      </c>
      <c r="CC82" s="631">
        <f>IF(ISERROR(VLOOKUP(A82,'[12]18-19 Cfwds'!B:E,4,FALSE)),0,(VLOOKUP(A82,'[12]18-19 Cfwds'!B:E,4,FALSE)))</f>
        <v>0</v>
      </c>
      <c r="CD82" s="631">
        <f>IF(ISERROR(VLOOKUP(A82,'[12]18-19 Cfwds'!B:E,3,FALSE)),0,(VLOOKUP(A82,'[12]18-19 Cfwds'!B:E,3,FALSE)))</f>
        <v>0</v>
      </c>
    </row>
    <row r="83" spans="1:82" ht="15" hidden="1" x14ac:dyDescent="0.25">
      <c r="A83" s="628">
        <f>VLOOKUP(D83,'[11]DfE No.'!C:E,3,FALSE)</f>
        <v>202</v>
      </c>
      <c r="B83" s="628">
        <f>VLOOKUP(D83,'[11]Adjusted Factors 20-21'!C:F,4,FALSE)</f>
        <v>0</v>
      </c>
      <c r="C83" s="712">
        <v>124719</v>
      </c>
      <c r="D83" s="712">
        <v>9353074</v>
      </c>
      <c r="E83" s="713" t="s">
        <v>1217</v>
      </c>
      <c r="F83" s="630">
        <v>45</v>
      </c>
      <c r="G83" s="630">
        <v>45</v>
      </c>
      <c r="H83" s="630">
        <v>0</v>
      </c>
      <c r="I83" s="631">
        <v>129076.69949999999</v>
      </c>
      <c r="J83" s="631">
        <v>0</v>
      </c>
      <c r="K83" s="631">
        <v>0</v>
      </c>
      <c r="L83" s="631">
        <v>5400.0000000000064</v>
      </c>
      <c r="M83" s="631">
        <v>0</v>
      </c>
      <c r="N83" s="631">
        <v>6720.0000000000082</v>
      </c>
      <c r="O83" s="631">
        <v>0</v>
      </c>
      <c r="P83" s="631">
        <v>0</v>
      </c>
      <c r="Q83" s="631">
        <v>0</v>
      </c>
      <c r="R83" s="631">
        <v>0</v>
      </c>
      <c r="S83" s="631">
        <v>1620.0000000000005</v>
      </c>
      <c r="T83" s="631">
        <v>0</v>
      </c>
      <c r="U83" s="631">
        <v>0</v>
      </c>
      <c r="V83" s="631">
        <v>0</v>
      </c>
      <c r="W83" s="631">
        <v>0</v>
      </c>
      <c r="X83" s="631">
        <v>0</v>
      </c>
      <c r="Y83" s="631">
        <v>0</v>
      </c>
      <c r="Z83" s="631">
        <v>0</v>
      </c>
      <c r="AA83" s="631">
        <v>0</v>
      </c>
      <c r="AB83" s="631">
        <v>668.75000000000057</v>
      </c>
      <c r="AC83" s="631">
        <v>0</v>
      </c>
      <c r="AD83" s="631">
        <v>0</v>
      </c>
      <c r="AE83" s="631">
        <v>14643.750000000022</v>
      </c>
      <c r="AF83" s="631">
        <v>0</v>
      </c>
      <c r="AG83" s="631">
        <v>0</v>
      </c>
      <c r="AH83" s="631">
        <v>0</v>
      </c>
      <c r="AI83" s="631">
        <v>114400</v>
      </c>
      <c r="AJ83" s="631">
        <v>0</v>
      </c>
      <c r="AK83" s="631">
        <v>0</v>
      </c>
      <c r="AL83" s="631">
        <v>0</v>
      </c>
      <c r="AM83" s="631">
        <v>8863.41</v>
      </c>
      <c r="AN83" s="631">
        <v>0</v>
      </c>
      <c r="AO83" s="631">
        <v>0</v>
      </c>
      <c r="AP83" s="631">
        <v>0</v>
      </c>
      <c r="AQ83" s="631">
        <v>0</v>
      </c>
      <c r="AR83" s="631">
        <v>0</v>
      </c>
      <c r="AS83" s="631">
        <v>0</v>
      </c>
      <c r="AT83" s="631">
        <v>0</v>
      </c>
      <c r="AU83" s="631">
        <v>0</v>
      </c>
      <c r="AV83" s="631">
        <v>129076.69949999999</v>
      </c>
      <c r="AW83" s="631">
        <v>29052.500000000036</v>
      </c>
      <c r="AX83" s="631">
        <v>123263.41</v>
      </c>
      <c r="AY83" s="631">
        <v>31466.550000000028</v>
      </c>
      <c r="AZ83" s="714">
        <v>281392.60950000002</v>
      </c>
      <c r="BA83" s="714">
        <v>272529.19950000005</v>
      </c>
      <c r="BB83" s="714">
        <v>3750</v>
      </c>
      <c r="BC83" s="714">
        <v>168750</v>
      </c>
      <c r="BD83" s="714">
        <v>0</v>
      </c>
      <c r="BE83" s="714">
        <v>0</v>
      </c>
      <c r="BF83" s="714">
        <v>281392.60950000002</v>
      </c>
      <c r="BG83" s="631">
        <v>281392.60950000002</v>
      </c>
      <c r="BH83" s="631">
        <v>0</v>
      </c>
      <c r="BI83" s="714">
        <v>177613.41</v>
      </c>
      <c r="BJ83" s="714">
        <v>54350</v>
      </c>
      <c r="BK83" s="631">
        <v>158129.19950000002</v>
      </c>
      <c r="BL83" s="631">
        <v>3513.9822111111116</v>
      </c>
      <c r="BM83" s="631">
        <v>3838.2454183673467</v>
      </c>
      <c r="BN83" s="632">
        <v>-8.4482145332479844E-2</v>
      </c>
      <c r="BO83" s="632">
        <v>0.10288214533247984</v>
      </c>
      <c r="BP83" s="631">
        <v>17769.911532938742</v>
      </c>
      <c r="BQ83" s="714">
        <v>299162.52103293873</v>
      </c>
      <c r="BR83" s="714">
        <v>6451.0913562875276</v>
      </c>
      <c r="BS83" s="714" t="s">
        <v>1187</v>
      </c>
      <c r="BT83" s="714">
        <v>6648.0560229541943</v>
      </c>
      <c r="BU83" s="632">
        <v>4.8995868813210386E-2</v>
      </c>
      <c r="BV83" s="631">
        <v>-1196.55</v>
      </c>
      <c r="BW83" s="631">
        <v>297965.97103293875</v>
      </c>
      <c r="BX83" s="631">
        <v>0</v>
      </c>
      <c r="BY83" s="631">
        <v>297965.97103293875</v>
      </c>
      <c r="BZ83" s="132">
        <f t="shared" si="3"/>
        <v>61282.609999999986</v>
      </c>
      <c r="CA83" s="132">
        <f t="shared" si="4"/>
        <v>13961.5</v>
      </c>
      <c r="CB83" s="631">
        <f t="shared" si="5"/>
        <v>0</v>
      </c>
      <c r="CC83" s="631">
        <f>IF(ISERROR(VLOOKUP(A83,'[12]18-19 Cfwds'!B:E,4,FALSE)),0,(VLOOKUP(A83,'[12]18-19 Cfwds'!B:E,4,FALSE)))</f>
        <v>61282.609999999986</v>
      </c>
      <c r="CD83" s="631">
        <f>IF(ISERROR(VLOOKUP(A83,'[12]18-19 Cfwds'!B:E,3,FALSE)),0,(VLOOKUP(A83,'[12]18-19 Cfwds'!B:E,3,FALSE)))</f>
        <v>13961.5</v>
      </c>
    </row>
    <row r="84" spans="1:82" ht="15" hidden="1" x14ac:dyDescent="0.25">
      <c r="A84" s="628">
        <f>VLOOKUP(D84,'[11]DfE No.'!C:E,3,FALSE)</f>
        <v>10</v>
      </c>
      <c r="B84" s="628">
        <f>VLOOKUP(D84,'[11]Adjusted Factors 20-21'!C:F,4,FALSE)</f>
        <v>0</v>
      </c>
      <c r="C84" s="712">
        <v>124720</v>
      </c>
      <c r="D84" s="712">
        <v>9353075</v>
      </c>
      <c r="E84" s="713" t="s">
        <v>1218</v>
      </c>
      <c r="F84" s="630">
        <v>45</v>
      </c>
      <c r="G84" s="630">
        <v>45</v>
      </c>
      <c r="H84" s="630">
        <v>0</v>
      </c>
      <c r="I84" s="631">
        <v>129076.69949999999</v>
      </c>
      <c r="J84" s="631">
        <v>0</v>
      </c>
      <c r="K84" s="631">
        <v>0</v>
      </c>
      <c r="L84" s="631">
        <v>449.99999999999949</v>
      </c>
      <c r="M84" s="631">
        <v>0</v>
      </c>
      <c r="N84" s="631">
        <v>3753.1914893617022</v>
      </c>
      <c r="O84" s="631">
        <v>0</v>
      </c>
      <c r="P84" s="631">
        <v>0</v>
      </c>
      <c r="Q84" s="631">
        <v>0</v>
      </c>
      <c r="R84" s="631">
        <v>0</v>
      </c>
      <c r="S84" s="631">
        <v>0</v>
      </c>
      <c r="T84" s="631">
        <v>0</v>
      </c>
      <c r="U84" s="631">
        <v>0</v>
      </c>
      <c r="V84" s="631">
        <v>0</v>
      </c>
      <c r="W84" s="631">
        <v>0</v>
      </c>
      <c r="X84" s="631">
        <v>0</v>
      </c>
      <c r="Y84" s="631">
        <v>0</v>
      </c>
      <c r="Z84" s="631">
        <v>0</v>
      </c>
      <c r="AA84" s="631">
        <v>0</v>
      </c>
      <c r="AB84" s="631">
        <v>0</v>
      </c>
      <c r="AC84" s="631">
        <v>0</v>
      </c>
      <c r="AD84" s="631">
        <v>0</v>
      </c>
      <c r="AE84" s="631">
        <v>17203.846153846152</v>
      </c>
      <c r="AF84" s="631">
        <v>0</v>
      </c>
      <c r="AG84" s="631">
        <v>2012.4999999999957</v>
      </c>
      <c r="AH84" s="631">
        <v>0</v>
      </c>
      <c r="AI84" s="631">
        <v>114400</v>
      </c>
      <c r="AJ84" s="631">
        <v>0</v>
      </c>
      <c r="AK84" s="631">
        <v>0</v>
      </c>
      <c r="AL84" s="631">
        <v>0</v>
      </c>
      <c r="AM84" s="631">
        <v>6866.02</v>
      </c>
      <c r="AN84" s="631">
        <v>0</v>
      </c>
      <c r="AO84" s="631">
        <v>0</v>
      </c>
      <c r="AP84" s="631">
        <v>0</v>
      </c>
      <c r="AQ84" s="631">
        <v>0</v>
      </c>
      <c r="AR84" s="631">
        <v>0</v>
      </c>
      <c r="AS84" s="631">
        <v>0</v>
      </c>
      <c r="AT84" s="631">
        <v>0</v>
      </c>
      <c r="AU84" s="631">
        <v>0</v>
      </c>
      <c r="AV84" s="631">
        <v>129076.69949999999</v>
      </c>
      <c r="AW84" s="631">
        <v>23419.537643207852</v>
      </c>
      <c r="AX84" s="631">
        <v>121266.02</v>
      </c>
      <c r="AY84" s="631">
        <v>29258.241898527001</v>
      </c>
      <c r="AZ84" s="714">
        <v>273762.25714320783</v>
      </c>
      <c r="BA84" s="714">
        <v>266896.23714320781</v>
      </c>
      <c r="BB84" s="714">
        <v>3750</v>
      </c>
      <c r="BC84" s="714">
        <v>168750</v>
      </c>
      <c r="BD84" s="714">
        <v>0</v>
      </c>
      <c r="BE84" s="714">
        <v>0</v>
      </c>
      <c r="BF84" s="714">
        <v>273762.25714320783</v>
      </c>
      <c r="BG84" s="631">
        <v>273762.25714320783</v>
      </c>
      <c r="BH84" s="631">
        <v>0</v>
      </c>
      <c r="BI84" s="714">
        <v>175616.02</v>
      </c>
      <c r="BJ84" s="714">
        <v>54349.999999999985</v>
      </c>
      <c r="BK84" s="631">
        <v>152496.23714320784</v>
      </c>
      <c r="BL84" s="631">
        <v>3388.8052698490628</v>
      </c>
      <c r="BM84" s="631">
        <v>3153.8733022222223</v>
      </c>
      <c r="BN84" s="632">
        <v>7.4489982670295371E-2</v>
      </c>
      <c r="BO84" s="632">
        <v>0</v>
      </c>
      <c r="BP84" s="631">
        <v>0</v>
      </c>
      <c r="BQ84" s="714">
        <v>273762.25714320783</v>
      </c>
      <c r="BR84" s="714">
        <v>5931.0274920712845</v>
      </c>
      <c r="BS84" s="714" t="s">
        <v>1187</v>
      </c>
      <c r="BT84" s="714">
        <v>6083.6057142935069</v>
      </c>
      <c r="BU84" s="632">
        <v>2.6961208774123557E-2</v>
      </c>
      <c r="BV84" s="631">
        <v>-1196.55</v>
      </c>
      <c r="BW84" s="631">
        <v>272565.70714320784</v>
      </c>
      <c r="BX84" s="631">
        <v>0</v>
      </c>
      <c r="BY84" s="631">
        <v>272565.70714320784</v>
      </c>
      <c r="BZ84" s="132">
        <f t="shared" si="3"/>
        <v>31920.809999999998</v>
      </c>
      <c r="CA84" s="132">
        <f t="shared" si="4"/>
        <v>12468.45</v>
      </c>
      <c r="CB84" s="631">
        <f t="shared" si="5"/>
        <v>0</v>
      </c>
      <c r="CC84" s="631">
        <f>IF(ISERROR(VLOOKUP(A84,'[12]18-19 Cfwds'!B:E,4,FALSE)),0,(VLOOKUP(A84,'[12]18-19 Cfwds'!B:E,4,FALSE)))</f>
        <v>31920.809999999998</v>
      </c>
      <c r="CD84" s="631">
        <f>IF(ISERROR(VLOOKUP(A84,'[12]18-19 Cfwds'!B:E,3,FALSE)),0,(VLOOKUP(A84,'[12]18-19 Cfwds'!B:E,3,FALSE)))</f>
        <v>12468.45</v>
      </c>
    </row>
    <row r="85" spans="1:82" ht="15" hidden="1" x14ac:dyDescent="0.25">
      <c r="A85" s="628">
        <f>VLOOKUP(D85,'[11]DfE No.'!C:E,3,FALSE)</f>
        <v>11</v>
      </c>
      <c r="B85" s="628">
        <f>VLOOKUP(D85,'[11]Adjusted Factors 20-21'!C:F,4,FALSE)</f>
        <v>0</v>
      </c>
      <c r="C85" s="712">
        <v>124721</v>
      </c>
      <c r="D85" s="712">
        <v>9353076</v>
      </c>
      <c r="E85" s="713" t="s">
        <v>1219</v>
      </c>
      <c r="F85" s="630">
        <v>97</v>
      </c>
      <c r="G85" s="630">
        <v>97</v>
      </c>
      <c r="H85" s="630">
        <v>0</v>
      </c>
      <c r="I85" s="631">
        <v>278231.99669999996</v>
      </c>
      <c r="J85" s="631">
        <v>0</v>
      </c>
      <c r="K85" s="631">
        <v>0</v>
      </c>
      <c r="L85" s="631">
        <v>7199.9999999999818</v>
      </c>
      <c r="M85" s="631">
        <v>0</v>
      </c>
      <c r="N85" s="631">
        <v>11407.2</v>
      </c>
      <c r="O85" s="631">
        <v>0</v>
      </c>
      <c r="P85" s="631">
        <v>419.99999999999943</v>
      </c>
      <c r="Q85" s="631">
        <v>0</v>
      </c>
      <c r="R85" s="631">
        <v>0</v>
      </c>
      <c r="S85" s="631">
        <v>0</v>
      </c>
      <c r="T85" s="631">
        <v>0</v>
      </c>
      <c r="U85" s="631">
        <v>0</v>
      </c>
      <c r="V85" s="631">
        <v>0</v>
      </c>
      <c r="W85" s="631">
        <v>0</v>
      </c>
      <c r="X85" s="631">
        <v>0</v>
      </c>
      <c r="Y85" s="631">
        <v>0</v>
      </c>
      <c r="Z85" s="631">
        <v>0</v>
      </c>
      <c r="AA85" s="631">
        <v>0</v>
      </c>
      <c r="AB85" s="631">
        <v>0</v>
      </c>
      <c r="AC85" s="631">
        <v>0</v>
      </c>
      <c r="AD85" s="631">
        <v>0</v>
      </c>
      <c r="AE85" s="631">
        <v>37448.0625</v>
      </c>
      <c r="AF85" s="631">
        <v>0</v>
      </c>
      <c r="AG85" s="631">
        <v>3657.50000000003</v>
      </c>
      <c r="AH85" s="631">
        <v>0</v>
      </c>
      <c r="AI85" s="631">
        <v>114400</v>
      </c>
      <c r="AJ85" s="631">
        <v>0</v>
      </c>
      <c r="AK85" s="631">
        <v>0</v>
      </c>
      <c r="AL85" s="631">
        <v>0</v>
      </c>
      <c r="AM85" s="631">
        <v>6896.98</v>
      </c>
      <c r="AN85" s="631">
        <v>0</v>
      </c>
      <c r="AO85" s="631">
        <v>0</v>
      </c>
      <c r="AP85" s="631">
        <v>0</v>
      </c>
      <c r="AQ85" s="631">
        <v>0</v>
      </c>
      <c r="AR85" s="631">
        <v>0</v>
      </c>
      <c r="AS85" s="631">
        <v>0</v>
      </c>
      <c r="AT85" s="631">
        <v>0</v>
      </c>
      <c r="AU85" s="631">
        <v>0</v>
      </c>
      <c r="AV85" s="631">
        <v>278231.99669999996</v>
      </c>
      <c r="AW85" s="631">
        <v>60132.762500000012</v>
      </c>
      <c r="AX85" s="631">
        <v>121296.98</v>
      </c>
      <c r="AY85" s="631">
        <v>56914.462499999994</v>
      </c>
      <c r="AZ85" s="714">
        <v>459661.73919999995</v>
      </c>
      <c r="BA85" s="714">
        <v>452764.75919999997</v>
      </c>
      <c r="BB85" s="714">
        <v>3750</v>
      </c>
      <c r="BC85" s="714">
        <v>363750</v>
      </c>
      <c r="BD85" s="714">
        <v>0</v>
      </c>
      <c r="BE85" s="714">
        <v>0</v>
      </c>
      <c r="BF85" s="714">
        <v>459661.73919999995</v>
      </c>
      <c r="BG85" s="631">
        <v>459661.73920000001</v>
      </c>
      <c r="BH85" s="631">
        <v>0</v>
      </c>
      <c r="BI85" s="714">
        <v>370646.98</v>
      </c>
      <c r="BJ85" s="714">
        <v>249349.99999999997</v>
      </c>
      <c r="BK85" s="631">
        <v>338364.75919999997</v>
      </c>
      <c r="BL85" s="631">
        <v>3488.2964865979379</v>
      </c>
      <c r="BM85" s="631">
        <v>3229.5770217821782</v>
      </c>
      <c r="BN85" s="632">
        <v>8.0109396082150244E-2</v>
      </c>
      <c r="BO85" s="632">
        <v>0</v>
      </c>
      <c r="BP85" s="631">
        <v>0</v>
      </c>
      <c r="BQ85" s="714">
        <v>459661.73919999995</v>
      </c>
      <c r="BR85" s="714">
        <v>4667.6779298969068</v>
      </c>
      <c r="BS85" s="714" t="s">
        <v>1187</v>
      </c>
      <c r="BT85" s="714">
        <v>4738.7808164948447</v>
      </c>
      <c r="BU85" s="632">
        <v>7.1338990732802809E-2</v>
      </c>
      <c r="BV85" s="631">
        <v>-2579.23</v>
      </c>
      <c r="BW85" s="631">
        <v>457082.50919999997</v>
      </c>
      <c r="BX85" s="631">
        <v>0</v>
      </c>
      <c r="BY85" s="631">
        <v>457082.50919999997</v>
      </c>
      <c r="BZ85" s="132">
        <f t="shared" si="3"/>
        <v>117912.46999999997</v>
      </c>
      <c r="CA85" s="132">
        <f t="shared" si="4"/>
        <v>20408.060000000001</v>
      </c>
      <c r="CB85" s="631">
        <f t="shared" si="5"/>
        <v>0</v>
      </c>
      <c r="CC85" s="631">
        <f>IF(ISERROR(VLOOKUP(A85,'[12]18-19 Cfwds'!B:E,4,FALSE)),0,(VLOOKUP(A85,'[12]18-19 Cfwds'!B:E,4,FALSE)))</f>
        <v>117912.46999999997</v>
      </c>
      <c r="CD85" s="631">
        <f>IF(ISERROR(VLOOKUP(A85,'[12]18-19 Cfwds'!B:E,3,FALSE)),0,(VLOOKUP(A85,'[12]18-19 Cfwds'!B:E,3,FALSE)))</f>
        <v>20408.060000000001</v>
      </c>
    </row>
    <row r="86" spans="1:82" ht="15" hidden="1" x14ac:dyDescent="0.25">
      <c r="A86" s="628">
        <f>VLOOKUP(D86,'[11]DfE No.'!C:E,3,FALSE)</f>
        <v>206</v>
      </c>
      <c r="B86" s="628">
        <f>VLOOKUP(D86,'[11]Adjusted Factors 20-21'!C:F,4,FALSE)</f>
        <v>0</v>
      </c>
      <c r="C86" s="712">
        <v>124723</v>
      </c>
      <c r="D86" s="712">
        <v>9353078</v>
      </c>
      <c r="E86" s="713" t="s">
        <v>1220</v>
      </c>
      <c r="F86" s="630">
        <v>205</v>
      </c>
      <c r="G86" s="630">
        <v>205</v>
      </c>
      <c r="H86" s="630">
        <v>0</v>
      </c>
      <c r="I86" s="631">
        <v>588016.07549999992</v>
      </c>
      <c r="J86" s="631">
        <v>0</v>
      </c>
      <c r="K86" s="631">
        <v>0</v>
      </c>
      <c r="L86" s="631">
        <v>16650.000000000018</v>
      </c>
      <c r="M86" s="631">
        <v>0</v>
      </c>
      <c r="N86" s="631">
        <v>21733.980582524273</v>
      </c>
      <c r="O86" s="631">
        <v>0</v>
      </c>
      <c r="P86" s="631">
        <v>3780</v>
      </c>
      <c r="Q86" s="631">
        <v>0</v>
      </c>
      <c r="R86" s="631">
        <v>8625.0000000000382</v>
      </c>
      <c r="S86" s="631">
        <v>5670.0000000000027</v>
      </c>
      <c r="T86" s="631">
        <v>0</v>
      </c>
      <c r="U86" s="631">
        <v>0</v>
      </c>
      <c r="V86" s="631">
        <v>0</v>
      </c>
      <c r="W86" s="631">
        <v>0</v>
      </c>
      <c r="X86" s="631">
        <v>0</v>
      </c>
      <c r="Y86" s="631">
        <v>0</v>
      </c>
      <c r="Z86" s="631">
        <v>0</v>
      </c>
      <c r="AA86" s="631">
        <v>0</v>
      </c>
      <c r="AB86" s="631">
        <v>630.31609195402314</v>
      </c>
      <c r="AC86" s="631">
        <v>0</v>
      </c>
      <c r="AD86" s="631">
        <v>0</v>
      </c>
      <c r="AE86" s="631">
        <v>64735.901162790753</v>
      </c>
      <c r="AF86" s="631">
        <v>0</v>
      </c>
      <c r="AG86" s="631">
        <v>0</v>
      </c>
      <c r="AH86" s="631">
        <v>0</v>
      </c>
      <c r="AI86" s="631">
        <v>114400</v>
      </c>
      <c r="AJ86" s="631">
        <v>0</v>
      </c>
      <c r="AK86" s="631">
        <v>0</v>
      </c>
      <c r="AL86" s="631">
        <v>0</v>
      </c>
      <c r="AM86" s="631">
        <v>23843.82</v>
      </c>
      <c r="AN86" s="631">
        <v>0</v>
      </c>
      <c r="AO86" s="631">
        <v>0</v>
      </c>
      <c r="AP86" s="631">
        <v>0</v>
      </c>
      <c r="AQ86" s="631">
        <v>0</v>
      </c>
      <c r="AR86" s="631">
        <v>0</v>
      </c>
      <c r="AS86" s="631">
        <v>0</v>
      </c>
      <c r="AT86" s="631">
        <v>0</v>
      </c>
      <c r="AU86" s="631">
        <v>0</v>
      </c>
      <c r="AV86" s="631">
        <v>588016.07549999992</v>
      </c>
      <c r="AW86" s="631">
        <v>121825.19783726911</v>
      </c>
      <c r="AX86" s="631">
        <v>138243.82</v>
      </c>
      <c r="AY86" s="631">
        <v>102918.19145405293</v>
      </c>
      <c r="AZ86" s="714">
        <v>848085.09333726903</v>
      </c>
      <c r="BA86" s="714">
        <v>824241.27333726909</v>
      </c>
      <c r="BB86" s="714">
        <v>3750</v>
      </c>
      <c r="BC86" s="714">
        <v>768750</v>
      </c>
      <c r="BD86" s="714">
        <v>0</v>
      </c>
      <c r="BE86" s="714">
        <v>0</v>
      </c>
      <c r="BF86" s="714">
        <v>848085.09333726903</v>
      </c>
      <c r="BG86" s="631">
        <v>848085.09333726903</v>
      </c>
      <c r="BH86" s="631">
        <v>0</v>
      </c>
      <c r="BI86" s="714">
        <v>792593.82</v>
      </c>
      <c r="BJ86" s="714">
        <v>654350</v>
      </c>
      <c r="BK86" s="631">
        <v>709841.27333726909</v>
      </c>
      <c r="BL86" s="631">
        <v>3462.6403577427759</v>
      </c>
      <c r="BM86" s="631">
        <v>3368.4898323809521</v>
      </c>
      <c r="BN86" s="632">
        <v>2.7950366498590663E-2</v>
      </c>
      <c r="BO86" s="632">
        <v>0</v>
      </c>
      <c r="BP86" s="631">
        <v>0</v>
      </c>
      <c r="BQ86" s="714">
        <v>848085.09333726903</v>
      </c>
      <c r="BR86" s="714">
        <v>4020.6891382305807</v>
      </c>
      <c r="BS86" s="714" t="s">
        <v>1187</v>
      </c>
      <c r="BT86" s="714">
        <v>4137.0004553037516</v>
      </c>
      <c r="BU86" s="632">
        <v>2.7878363397529027E-2</v>
      </c>
      <c r="BV86" s="631">
        <v>-5450.95</v>
      </c>
      <c r="BW86" s="631">
        <v>842634.14333726908</v>
      </c>
      <c r="BX86" s="631">
        <v>0</v>
      </c>
      <c r="BY86" s="631">
        <v>842634.14333726908</v>
      </c>
      <c r="BZ86" s="132">
        <f t="shared" si="3"/>
        <v>80986.63</v>
      </c>
      <c r="CA86" s="132">
        <f t="shared" si="4"/>
        <v>34960.5</v>
      </c>
      <c r="CB86" s="631">
        <f t="shared" si="5"/>
        <v>0</v>
      </c>
      <c r="CC86" s="631">
        <f>IF(ISERROR(VLOOKUP(A86,'[12]18-19 Cfwds'!B:E,4,FALSE)),0,(VLOOKUP(A86,'[12]18-19 Cfwds'!B:E,4,FALSE)))</f>
        <v>80986.63</v>
      </c>
      <c r="CD86" s="631">
        <f>IF(ISERROR(VLOOKUP(A86,'[12]18-19 Cfwds'!B:E,3,FALSE)),0,(VLOOKUP(A86,'[12]18-19 Cfwds'!B:E,3,FALSE)))</f>
        <v>34960.5</v>
      </c>
    </row>
    <row r="87" spans="1:82" ht="15" hidden="1" x14ac:dyDescent="0.25">
      <c r="A87" s="628">
        <f>VLOOKUP(D87,'[11]DfE No.'!C:E,3,FALSE)</f>
        <v>22</v>
      </c>
      <c r="B87" s="628">
        <f>VLOOKUP(D87,'[11]Adjusted Factors 20-21'!C:F,4,FALSE)</f>
        <v>0</v>
      </c>
      <c r="C87" s="712">
        <v>124727</v>
      </c>
      <c r="D87" s="712">
        <v>9353083</v>
      </c>
      <c r="E87" s="713" t="s">
        <v>1222</v>
      </c>
      <c r="F87" s="630">
        <v>111</v>
      </c>
      <c r="G87" s="630">
        <v>111</v>
      </c>
      <c r="H87" s="630">
        <v>0</v>
      </c>
      <c r="I87" s="631">
        <v>318389.19209999999</v>
      </c>
      <c r="J87" s="631">
        <v>0</v>
      </c>
      <c r="K87" s="631">
        <v>0</v>
      </c>
      <c r="L87" s="631">
        <v>8549.9999999999927</v>
      </c>
      <c r="M87" s="631">
        <v>0</v>
      </c>
      <c r="N87" s="631">
        <v>14852.389380530974</v>
      </c>
      <c r="O87" s="631">
        <v>0</v>
      </c>
      <c r="P87" s="631">
        <v>1079.1666666666667</v>
      </c>
      <c r="Q87" s="631">
        <v>1541.6666666666679</v>
      </c>
      <c r="R87" s="631">
        <v>0</v>
      </c>
      <c r="S87" s="631">
        <v>832.4999999999992</v>
      </c>
      <c r="T87" s="631">
        <v>2682.5000000000023</v>
      </c>
      <c r="U87" s="631">
        <v>1233.3333333333321</v>
      </c>
      <c r="V87" s="631">
        <v>0</v>
      </c>
      <c r="W87" s="631">
        <v>0</v>
      </c>
      <c r="X87" s="631">
        <v>0</v>
      </c>
      <c r="Y87" s="631">
        <v>0</v>
      </c>
      <c r="Z87" s="631">
        <v>0</v>
      </c>
      <c r="AA87" s="631">
        <v>0</v>
      </c>
      <c r="AB87" s="631">
        <v>1211.9387755102027</v>
      </c>
      <c r="AC87" s="631">
        <v>0</v>
      </c>
      <c r="AD87" s="631">
        <v>0</v>
      </c>
      <c r="AE87" s="631">
        <v>26131.73684210522</v>
      </c>
      <c r="AF87" s="631">
        <v>0</v>
      </c>
      <c r="AG87" s="631">
        <v>0</v>
      </c>
      <c r="AH87" s="631">
        <v>0</v>
      </c>
      <c r="AI87" s="631">
        <v>114400</v>
      </c>
      <c r="AJ87" s="631">
        <v>0</v>
      </c>
      <c r="AK87" s="631">
        <v>0</v>
      </c>
      <c r="AL87" s="631">
        <v>1000</v>
      </c>
      <c r="AM87" s="631">
        <v>1989.28</v>
      </c>
      <c r="AN87" s="631">
        <v>0</v>
      </c>
      <c r="AO87" s="631">
        <v>0</v>
      </c>
      <c r="AP87" s="631">
        <v>0</v>
      </c>
      <c r="AQ87" s="631">
        <v>0</v>
      </c>
      <c r="AR87" s="631">
        <v>0</v>
      </c>
      <c r="AS87" s="631">
        <v>0</v>
      </c>
      <c r="AT87" s="631">
        <v>0</v>
      </c>
      <c r="AU87" s="631">
        <v>0</v>
      </c>
      <c r="AV87" s="631">
        <v>318389.19209999999</v>
      </c>
      <c r="AW87" s="631">
        <v>58115.231664813065</v>
      </c>
      <c r="AX87" s="631">
        <v>117389.28</v>
      </c>
      <c r="AY87" s="631">
        <v>51470.314865704044</v>
      </c>
      <c r="AZ87" s="714">
        <v>493893.70376481302</v>
      </c>
      <c r="BA87" s="714">
        <v>490904.42376481299</v>
      </c>
      <c r="BB87" s="714">
        <v>3750</v>
      </c>
      <c r="BC87" s="714">
        <v>416250</v>
      </c>
      <c r="BD87" s="714">
        <v>0</v>
      </c>
      <c r="BE87" s="714">
        <v>0</v>
      </c>
      <c r="BF87" s="714">
        <v>493893.70376481302</v>
      </c>
      <c r="BG87" s="631">
        <v>493893.70376481302</v>
      </c>
      <c r="BH87" s="631">
        <v>0</v>
      </c>
      <c r="BI87" s="714">
        <v>419239.28</v>
      </c>
      <c r="BJ87" s="714">
        <v>302850</v>
      </c>
      <c r="BK87" s="631">
        <v>377504.42376481299</v>
      </c>
      <c r="BL87" s="631">
        <v>3400.9407546379548</v>
      </c>
      <c r="BM87" s="631">
        <v>3304.7872495652173</v>
      </c>
      <c r="BN87" s="632">
        <v>2.9095217879876418E-2</v>
      </c>
      <c r="BO87" s="632">
        <v>0</v>
      </c>
      <c r="BP87" s="631">
        <v>0</v>
      </c>
      <c r="BQ87" s="714">
        <v>493893.70376481302</v>
      </c>
      <c r="BR87" s="714">
        <v>4422.5623762595769</v>
      </c>
      <c r="BS87" s="714" t="s">
        <v>1187</v>
      </c>
      <c r="BT87" s="714">
        <v>4449.4928267100277</v>
      </c>
      <c r="BU87" s="632">
        <v>3.1152508707083859E-2</v>
      </c>
      <c r="BV87" s="631">
        <v>-2951.49</v>
      </c>
      <c r="BW87" s="631">
        <v>490942.21376481303</v>
      </c>
      <c r="BX87" s="631">
        <v>0</v>
      </c>
      <c r="BY87" s="631">
        <v>490942.21376481303</v>
      </c>
      <c r="BZ87" s="132">
        <f t="shared" si="3"/>
        <v>73268.399999999965</v>
      </c>
      <c r="CA87" s="132">
        <f t="shared" si="4"/>
        <v>6218</v>
      </c>
      <c r="CB87" s="631">
        <f t="shared" si="5"/>
        <v>0</v>
      </c>
      <c r="CC87" s="631">
        <f>IF(ISERROR(VLOOKUP(A87,'[12]18-19 Cfwds'!B:E,4,FALSE)),0,(VLOOKUP(A87,'[12]18-19 Cfwds'!B:E,4,FALSE)))</f>
        <v>73268.399999999965</v>
      </c>
      <c r="CD87" s="631">
        <f>IF(ISERROR(VLOOKUP(A87,'[12]18-19 Cfwds'!B:E,3,FALSE)),0,(VLOOKUP(A87,'[12]18-19 Cfwds'!B:E,3,FALSE)))</f>
        <v>6218</v>
      </c>
    </row>
    <row r="88" spans="1:82" ht="15" hidden="1" x14ac:dyDescent="0.25">
      <c r="A88" s="628">
        <f>VLOOKUP(D88,'[11]DfE No.'!C:E,3,FALSE)</f>
        <v>223</v>
      </c>
      <c r="B88" s="628">
        <f>VLOOKUP(D88,'[11]Adjusted Factors 20-21'!C:F,4,FALSE)</f>
        <v>0</v>
      </c>
      <c r="C88" s="712">
        <v>124729</v>
      </c>
      <c r="D88" s="712">
        <v>9353085</v>
      </c>
      <c r="E88" s="713" t="s">
        <v>1224</v>
      </c>
      <c r="F88" s="630">
        <v>202</v>
      </c>
      <c r="G88" s="630">
        <v>202</v>
      </c>
      <c r="H88" s="630">
        <v>0</v>
      </c>
      <c r="I88" s="631">
        <v>579410.96219999995</v>
      </c>
      <c r="J88" s="631">
        <v>0</v>
      </c>
      <c r="K88" s="631">
        <v>0</v>
      </c>
      <c r="L88" s="631">
        <v>3599.9999999999995</v>
      </c>
      <c r="M88" s="631">
        <v>0</v>
      </c>
      <c r="N88" s="631">
        <v>10283.636363636364</v>
      </c>
      <c r="O88" s="631">
        <v>0</v>
      </c>
      <c r="P88" s="631">
        <v>1055.2238805970164</v>
      </c>
      <c r="Q88" s="631">
        <v>0</v>
      </c>
      <c r="R88" s="631">
        <v>1884.328358208958</v>
      </c>
      <c r="S88" s="631">
        <v>814.02985074626906</v>
      </c>
      <c r="T88" s="631">
        <v>0</v>
      </c>
      <c r="U88" s="631">
        <v>0</v>
      </c>
      <c r="V88" s="631">
        <v>0</v>
      </c>
      <c r="W88" s="631">
        <v>0</v>
      </c>
      <c r="X88" s="631">
        <v>0</v>
      </c>
      <c r="Y88" s="631">
        <v>0</v>
      </c>
      <c r="Z88" s="631">
        <v>0</v>
      </c>
      <c r="AA88" s="631">
        <v>0</v>
      </c>
      <c r="AB88" s="631">
        <v>1249.3641618497111</v>
      </c>
      <c r="AC88" s="631">
        <v>0</v>
      </c>
      <c r="AD88" s="631">
        <v>0</v>
      </c>
      <c r="AE88" s="631">
        <v>44291.470588235192</v>
      </c>
      <c r="AF88" s="631">
        <v>0</v>
      </c>
      <c r="AG88" s="631">
        <v>0</v>
      </c>
      <c r="AH88" s="631">
        <v>0</v>
      </c>
      <c r="AI88" s="631">
        <v>114400</v>
      </c>
      <c r="AJ88" s="631">
        <v>0</v>
      </c>
      <c r="AK88" s="631">
        <v>0</v>
      </c>
      <c r="AL88" s="631">
        <v>0</v>
      </c>
      <c r="AM88" s="631">
        <v>17851.66</v>
      </c>
      <c r="AN88" s="631">
        <v>0</v>
      </c>
      <c r="AO88" s="631">
        <v>0</v>
      </c>
      <c r="AP88" s="631">
        <v>0</v>
      </c>
      <c r="AQ88" s="631">
        <v>0</v>
      </c>
      <c r="AR88" s="631">
        <v>0</v>
      </c>
      <c r="AS88" s="631">
        <v>0</v>
      </c>
      <c r="AT88" s="631">
        <v>0</v>
      </c>
      <c r="AU88" s="631">
        <v>0</v>
      </c>
      <c r="AV88" s="631">
        <v>579410.96219999995</v>
      </c>
      <c r="AW88" s="631">
        <v>63178.053203273506</v>
      </c>
      <c r="AX88" s="631">
        <v>132251.66</v>
      </c>
      <c r="AY88" s="631">
        <v>63062.879814829488</v>
      </c>
      <c r="AZ88" s="714">
        <v>774840.67540327355</v>
      </c>
      <c r="BA88" s="714">
        <v>756989.01540327352</v>
      </c>
      <c r="BB88" s="714">
        <v>3750</v>
      </c>
      <c r="BC88" s="714">
        <v>757500</v>
      </c>
      <c r="BD88" s="714">
        <v>510.9845967264846</v>
      </c>
      <c r="BE88" s="714">
        <v>0</v>
      </c>
      <c r="BF88" s="714">
        <v>775351.66</v>
      </c>
      <c r="BG88" s="631">
        <v>775351.66</v>
      </c>
      <c r="BH88" s="631">
        <v>0</v>
      </c>
      <c r="BI88" s="714">
        <v>775351.66</v>
      </c>
      <c r="BJ88" s="714">
        <v>643100</v>
      </c>
      <c r="BK88" s="631">
        <v>643100</v>
      </c>
      <c r="BL88" s="631">
        <v>3183.6633663366338</v>
      </c>
      <c r="BM88" s="631">
        <v>3044.8920535714287</v>
      </c>
      <c r="BN88" s="632">
        <v>4.5575117384682569E-2</v>
      </c>
      <c r="BO88" s="632">
        <v>0</v>
      </c>
      <c r="BP88" s="631">
        <v>0</v>
      </c>
      <c r="BQ88" s="714">
        <v>775351.66</v>
      </c>
      <c r="BR88" s="714">
        <v>3750</v>
      </c>
      <c r="BS88" s="714" t="s">
        <v>1187</v>
      </c>
      <c r="BT88" s="714">
        <v>3838.3745544554458</v>
      </c>
      <c r="BU88" s="632">
        <v>3.532105901879512E-2</v>
      </c>
      <c r="BV88" s="631">
        <v>-5371.18</v>
      </c>
      <c r="BW88" s="631">
        <v>769980.48</v>
      </c>
      <c r="BX88" s="631">
        <v>0</v>
      </c>
      <c r="BY88" s="631">
        <v>769980.48</v>
      </c>
      <c r="BZ88" s="132">
        <f t="shared" si="3"/>
        <v>56508.359999999986</v>
      </c>
      <c r="CA88" s="132">
        <f t="shared" si="4"/>
        <v>14389.800000000001</v>
      </c>
      <c r="CB88" s="631">
        <f t="shared" si="5"/>
        <v>510.9845967264846</v>
      </c>
      <c r="CC88" s="631">
        <f>IF(ISERROR(VLOOKUP(A88,'[12]18-19 Cfwds'!B:E,4,FALSE)),0,(VLOOKUP(A88,'[12]18-19 Cfwds'!B:E,4,FALSE)))</f>
        <v>56508.359999999986</v>
      </c>
      <c r="CD88" s="631">
        <f>IF(ISERROR(VLOOKUP(A88,'[12]18-19 Cfwds'!B:E,3,FALSE)),0,(VLOOKUP(A88,'[12]18-19 Cfwds'!B:E,3,FALSE)))</f>
        <v>14389.800000000001</v>
      </c>
    </row>
    <row r="89" spans="1:82" ht="15" hidden="1" x14ac:dyDescent="0.25">
      <c r="A89" s="628">
        <f>VLOOKUP(D89,'[11]DfE No.'!C:E,3,FALSE)</f>
        <v>444</v>
      </c>
      <c r="B89" s="628">
        <f>VLOOKUP(D89,'[11]Adjusted Factors 20-21'!C:F,4,FALSE)</f>
        <v>0</v>
      </c>
      <c r="C89" s="712">
        <v>124732</v>
      </c>
      <c r="D89" s="712">
        <v>9353090</v>
      </c>
      <c r="E89" s="713" t="s">
        <v>1226</v>
      </c>
      <c r="F89" s="630">
        <v>134</v>
      </c>
      <c r="G89" s="630">
        <v>134</v>
      </c>
      <c r="H89" s="630">
        <v>0</v>
      </c>
      <c r="I89" s="631">
        <v>384361.72739999997</v>
      </c>
      <c r="J89" s="631">
        <v>0</v>
      </c>
      <c r="K89" s="631">
        <v>0</v>
      </c>
      <c r="L89" s="631">
        <v>4049.9999999999991</v>
      </c>
      <c r="M89" s="631">
        <v>0</v>
      </c>
      <c r="N89" s="631">
        <v>8019.5419847328249</v>
      </c>
      <c r="O89" s="631">
        <v>0</v>
      </c>
      <c r="P89" s="631">
        <v>1260.0000000000007</v>
      </c>
      <c r="Q89" s="631">
        <v>250</v>
      </c>
      <c r="R89" s="631">
        <v>1124.9999999999982</v>
      </c>
      <c r="S89" s="631">
        <v>0</v>
      </c>
      <c r="T89" s="631">
        <v>0</v>
      </c>
      <c r="U89" s="631">
        <v>0</v>
      </c>
      <c r="V89" s="631">
        <v>0</v>
      </c>
      <c r="W89" s="631">
        <v>0</v>
      </c>
      <c r="X89" s="631">
        <v>0</v>
      </c>
      <c r="Y89" s="631">
        <v>0</v>
      </c>
      <c r="Z89" s="631">
        <v>0</v>
      </c>
      <c r="AA89" s="631">
        <v>0</v>
      </c>
      <c r="AB89" s="631">
        <v>0</v>
      </c>
      <c r="AC89" s="631">
        <v>0</v>
      </c>
      <c r="AD89" s="631">
        <v>0</v>
      </c>
      <c r="AE89" s="631">
        <v>35361.769911504423</v>
      </c>
      <c r="AF89" s="631">
        <v>0</v>
      </c>
      <c r="AG89" s="631">
        <v>839.99999999999864</v>
      </c>
      <c r="AH89" s="631">
        <v>0</v>
      </c>
      <c r="AI89" s="631">
        <v>114400</v>
      </c>
      <c r="AJ89" s="631">
        <v>0</v>
      </c>
      <c r="AK89" s="631">
        <v>0</v>
      </c>
      <c r="AL89" s="631">
        <v>0</v>
      </c>
      <c r="AM89" s="631">
        <v>10860.8</v>
      </c>
      <c r="AN89" s="631">
        <v>0</v>
      </c>
      <c r="AO89" s="631">
        <v>0</v>
      </c>
      <c r="AP89" s="631">
        <v>0</v>
      </c>
      <c r="AQ89" s="631">
        <v>0</v>
      </c>
      <c r="AR89" s="631">
        <v>0</v>
      </c>
      <c r="AS89" s="631">
        <v>0</v>
      </c>
      <c r="AT89" s="631">
        <v>0</v>
      </c>
      <c r="AU89" s="631">
        <v>0</v>
      </c>
      <c r="AV89" s="631">
        <v>384361.72739999997</v>
      </c>
      <c r="AW89" s="631">
        <v>50906.311896237246</v>
      </c>
      <c r="AX89" s="631">
        <v>125260.8</v>
      </c>
      <c r="AY89" s="631">
        <v>52666.840903870834</v>
      </c>
      <c r="AZ89" s="714">
        <v>560528.83929623722</v>
      </c>
      <c r="BA89" s="714">
        <v>549668.03929623717</v>
      </c>
      <c r="BB89" s="714">
        <v>3750</v>
      </c>
      <c r="BC89" s="714">
        <v>502500</v>
      </c>
      <c r="BD89" s="714">
        <v>0</v>
      </c>
      <c r="BE89" s="714">
        <v>0</v>
      </c>
      <c r="BF89" s="714">
        <v>560528.83929623722</v>
      </c>
      <c r="BG89" s="631">
        <v>560528.83929623722</v>
      </c>
      <c r="BH89" s="631">
        <v>0</v>
      </c>
      <c r="BI89" s="714">
        <v>513360.8</v>
      </c>
      <c r="BJ89" s="714">
        <v>388100</v>
      </c>
      <c r="BK89" s="631">
        <v>435268.03929623723</v>
      </c>
      <c r="BL89" s="631">
        <v>3248.2689499719195</v>
      </c>
      <c r="BM89" s="631">
        <v>3097.8480152671759</v>
      </c>
      <c r="BN89" s="632">
        <v>4.8556589594912845E-2</v>
      </c>
      <c r="BO89" s="632">
        <v>0</v>
      </c>
      <c r="BP89" s="631">
        <v>0</v>
      </c>
      <c r="BQ89" s="714">
        <v>560528.83929623722</v>
      </c>
      <c r="BR89" s="714">
        <v>4102.0002932555017</v>
      </c>
      <c r="BS89" s="714" t="s">
        <v>1187</v>
      </c>
      <c r="BT89" s="714">
        <v>4183.0510395241581</v>
      </c>
      <c r="BU89" s="632">
        <v>3.2194970657667854E-2</v>
      </c>
      <c r="BV89" s="631">
        <v>-3563.06</v>
      </c>
      <c r="BW89" s="631">
        <v>556965.77929623716</v>
      </c>
      <c r="BX89" s="631">
        <v>0</v>
      </c>
      <c r="BY89" s="631">
        <v>556965.77929623716</v>
      </c>
      <c r="BZ89" s="132">
        <f t="shared" si="3"/>
        <v>49399.890000000014</v>
      </c>
      <c r="CA89" s="132">
        <f t="shared" si="4"/>
        <v>10604.62</v>
      </c>
      <c r="CB89" s="631">
        <f t="shared" si="5"/>
        <v>0</v>
      </c>
      <c r="CC89" s="631">
        <f>IF(ISERROR(VLOOKUP(A89,'[12]18-19 Cfwds'!B:E,4,FALSE)),0,(VLOOKUP(A89,'[12]18-19 Cfwds'!B:E,4,FALSE)))</f>
        <v>49399.890000000014</v>
      </c>
      <c r="CD89" s="631">
        <f>IF(ISERROR(VLOOKUP(A89,'[12]18-19 Cfwds'!B:E,3,FALSE)),0,(VLOOKUP(A89,'[12]18-19 Cfwds'!B:E,3,FALSE)))</f>
        <v>10604.62</v>
      </c>
    </row>
    <row r="90" spans="1:82" ht="15" hidden="1" x14ac:dyDescent="0.25">
      <c r="A90" s="628">
        <f>VLOOKUP(D90,'[11]DfE No.'!C:E,3,FALSE)</f>
        <v>50</v>
      </c>
      <c r="B90" s="628">
        <f>VLOOKUP(D90,'[11]Adjusted Factors 20-21'!C:F,4,FALSE)</f>
        <v>0</v>
      </c>
      <c r="C90" s="712">
        <v>124735</v>
      </c>
      <c r="D90" s="712">
        <v>9353093</v>
      </c>
      <c r="E90" s="713" t="s">
        <v>1229</v>
      </c>
      <c r="F90" s="630">
        <v>165</v>
      </c>
      <c r="G90" s="630">
        <v>165</v>
      </c>
      <c r="H90" s="630">
        <v>0</v>
      </c>
      <c r="I90" s="631">
        <v>473281.23149999999</v>
      </c>
      <c r="J90" s="631">
        <v>0</v>
      </c>
      <c r="K90" s="631">
        <v>0</v>
      </c>
      <c r="L90" s="631">
        <v>13050.000000000018</v>
      </c>
      <c r="M90" s="631">
        <v>0</v>
      </c>
      <c r="N90" s="631">
        <v>18706.748466257668</v>
      </c>
      <c r="O90" s="631">
        <v>0</v>
      </c>
      <c r="P90" s="631">
        <v>1925.0000000000018</v>
      </c>
      <c r="Q90" s="631">
        <v>0</v>
      </c>
      <c r="R90" s="631">
        <v>0</v>
      </c>
      <c r="S90" s="631">
        <v>0</v>
      </c>
      <c r="T90" s="631">
        <v>0</v>
      </c>
      <c r="U90" s="631">
        <v>0</v>
      </c>
      <c r="V90" s="631">
        <v>0</v>
      </c>
      <c r="W90" s="631">
        <v>0</v>
      </c>
      <c r="X90" s="631">
        <v>0</v>
      </c>
      <c r="Y90" s="631">
        <v>0</v>
      </c>
      <c r="Z90" s="631">
        <v>0</v>
      </c>
      <c r="AA90" s="631">
        <v>0</v>
      </c>
      <c r="AB90" s="631">
        <v>0</v>
      </c>
      <c r="AC90" s="631">
        <v>0</v>
      </c>
      <c r="AD90" s="631">
        <v>0</v>
      </c>
      <c r="AE90" s="631">
        <v>54069.230769230817</v>
      </c>
      <c r="AF90" s="631">
        <v>0</v>
      </c>
      <c r="AG90" s="631">
        <v>0</v>
      </c>
      <c r="AH90" s="631">
        <v>0</v>
      </c>
      <c r="AI90" s="631">
        <v>114400</v>
      </c>
      <c r="AJ90" s="631">
        <v>0</v>
      </c>
      <c r="AK90" s="631">
        <v>0</v>
      </c>
      <c r="AL90" s="631">
        <v>0</v>
      </c>
      <c r="AM90" s="631">
        <v>13856.88</v>
      </c>
      <c r="AN90" s="631">
        <v>0</v>
      </c>
      <c r="AO90" s="631">
        <v>0</v>
      </c>
      <c r="AP90" s="631">
        <v>0</v>
      </c>
      <c r="AQ90" s="631">
        <v>0</v>
      </c>
      <c r="AR90" s="631">
        <v>0</v>
      </c>
      <c r="AS90" s="631">
        <v>0</v>
      </c>
      <c r="AT90" s="631">
        <v>0</v>
      </c>
      <c r="AU90" s="631">
        <v>0</v>
      </c>
      <c r="AV90" s="631">
        <v>473281.23149999999</v>
      </c>
      <c r="AW90" s="631">
        <v>87750.979235488514</v>
      </c>
      <c r="AX90" s="631">
        <v>128256.88</v>
      </c>
      <c r="AY90" s="631">
        <v>80862.905002359665</v>
      </c>
      <c r="AZ90" s="714">
        <v>689289.09073548845</v>
      </c>
      <c r="BA90" s="714">
        <v>675432.21073548845</v>
      </c>
      <c r="BB90" s="714">
        <v>3750</v>
      </c>
      <c r="BC90" s="714">
        <v>618750</v>
      </c>
      <c r="BD90" s="714">
        <v>0</v>
      </c>
      <c r="BE90" s="714">
        <v>0</v>
      </c>
      <c r="BF90" s="714">
        <v>689289.09073548845</v>
      </c>
      <c r="BG90" s="631">
        <v>689289.09073548845</v>
      </c>
      <c r="BH90" s="631">
        <v>0</v>
      </c>
      <c r="BI90" s="714">
        <v>632606.88</v>
      </c>
      <c r="BJ90" s="714">
        <v>504350</v>
      </c>
      <c r="BK90" s="631">
        <v>561032.21073548845</v>
      </c>
      <c r="BL90" s="631">
        <v>3400.1952165787179</v>
      </c>
      <c r="BM90" s="631">
        <v>3240.2114944444438</v>
      </c>
      <c r="BN90" s="632">
        <v>4.937446904579431E-2</v>
      </c>
      <c r="BO90" s="632">
        <v>0</v>
      </c>
      <c r="BP90" s="631">
        <v>0</v>
      </c>
      <c r="BQ90" s="714">
        <v>689289.09073548845</v>
      </c>
      <c r="BR90" s="714">
        <v>4093.5285499120514</v>
      </c>
      <c r="BS90" s="714" t="s">
        <v>1187</v>
      </c>
      <c r="BT90" s="714">
        <v>4177.5096408211421</v>
      </c>
      <c r="BU90" s="632">
        <v>3.649603812918123E-2</v>
      </c>
      <c r="BV90" s="631">
        <v>-4387.3500000000004</v>
      </c>
      <c r="BW90" s="631">
        <v>684901.74073548848</v>
      </c>
      <c r="BX90" s="631">
        <v>0</v>
      </c>
      <c r="BY90" s="631">
        <v>684901.74073548848</v>
      </c>
      <c r="BZ90" s="132">
        <f t="shared" si="3"/>
        <v>77493.459999999963</v>
      </c>
      <c r="CA90" s="132">
        <f t="shared" si="4"/>
        <v>26657.17</v>
      </c>
      <c r="CB90" s="631">
        <f t="shared" si="5"/>
        <v>0</v>
      </c>
      <c r="CC90" s="631">
        <f>IF(ISERROR(VLOOKUP(A90,'[12]18-19 Cfwds'!B:E,4,FALSE)),0,(VLOOKUP(A90,'[12]18-19 Cfwds'!B:E,4,FALSE)))</f>
        <v>77493.459999999963</v>
      </c>
      <c r="CD90" s="631">
        <f>IF(ISERROR(VLOOKUP(A90,'[12]18-19 Cfwds'!B:E,3,FALSE)),0,(VLOOKUP(A90,'[12]18-19 Cfwds'!B:E,3,FALSE)))</f>
        <v>26657.17</v>
      </c>
    </row>
    <row r="91" spans="1:82" ht="15" hidden="1" x14ac:dyDescent="0.25">
      <c r="A91" s="628">
        <f>VLOOKUP(D91,'[11]DfE No.'!C:E,3,FALSE)</f>
        <v>331</v>
      </c>
      <c r="B91" s="628">
        <f>VLOOKUP(D91,'[11]Adjusted Factors 20-21'!C:F,4,FALSE)</f>
        <v>0</v>
      </c>
      <c r="C91" s="712">
        <v>124744</v>
      </c>
      <c r="D91" s="712">
        <v>9353104</v>
      </c>
      <c r="E91" s="713" t="s">
        <v>1232</v>
      </c>
      <c r="F91" s="630">
        <v>93</v>
      </c>
      <c r="G91" s="630">
        <v>93</v>
      </c>
      <c r="H91" s="630">
        <v>0</v>
      </c>
      <c r="I91" s="631">
        <v>266758.5123</v>
      </c>
      <c r="J91" s="631">
        <v>0</v>
      </c>
      <c r="K91" s="631">
        <v>0</v>
      </c>
      <c r="L91" s="631">
        <v>4949.9999999999955</v>
      </c>
      <c r="M91" s="631">
        <v>0</v>
      </c>
      <c r="N91" s="631">
        <v>6274.6987951807232</v>
      </c>
      <c r="O91" s="631">
        <v>0</v>
      </c>
      <c r="P91" s="631">
        <v>419.9999999999996</v>
      </c>
      <c r="Q91" s="631">
        <v>999.99999999999898</v>
      </c>
      <c r="R91" s="631">
        <v>5249.9999999999945</v>
      </c>
      <c r="S91" s="631">
        <v>2025.0000000000018</v>
      </c>
      <c r="T91" s="631">
        <v>0</v>
      </c>
      <c r="U91" s="631">
        <v>0</v>
      </c>
      <c r="V91" s="631">
        <v>0</v>
      </c>
      <c r="W91" s="631">
        <v>0</v>
      </c>
      <c r="X91" s="631">
        <v>0</v>
      </c>
      <c r="Y91" s="631">
        <v>0</v>
      </c>
      <c r="Z91" s="631">
        <v>0</v>
      </c>
      <c r="AA91" s="631">
        <v>0</v>
      </c>
      <c r="AB91" s="631">
        <v>629.81012658228019</v>
      </c>
      <c r="AC91" s="631">
        <v>0</v>
      </c>
      <c r="AD91" s="631">
        <v>0</v>
      </c>
      <c r="AE91" s="631">
        <v>23820.949367088604</v>
      </c>
      <c r="AF91" s="631">
        <v>0</v>
      </c>
      <c r="AG91" s="631">
        <v>0</v>
      </c>
      <c r="AH91" s="631">
        <v>0</v>
      </c>
      <c r="AI91" s="631">
        <v>114400</v>
      </c>
      <c r="AJ91" s="631">
        <v>0</v>
      </c>
      <c r="AK91" s="631">
        <v>0</v>
      </c>
      <c r="AL91" s="631">
        <v>1000</v>
      </c>
      <c r="AM91" s="631">
        <v>5867.33</v>
      </c>
      <c r="AN91" s="631">
        <v>0</v>
      </c>
      <c r="AO91" s="631">
        <v>0</v>
      </c>
      <c r="AP91" s="631">
        <v>0</v>
      </c>
      <c r="AQ91" s="631">
        <v>0</v>
      </c>
      <c r="AR91" s="631">
        <v>0</v>
      </c>
      <c r="AS91" s="631">
        <v>0</v>
      </c>
      <c r="AT91" s="631">
        <v>0</v>
      </c>
      <c r="AU91" s="631">
        <v>0</v>
      </c>
      <c r="AV91" s="631">
        <v>266758.5123</v>
      </c>
      <c r="AW91" s="631">
        <v>44370.458288851594</v>
      </c>
      <c r="AX91" s="631">
        <v>121267.33</v>
      </c>
      <c r="AY91" s="631">
        <v>43733.598764678958</v>
      </c>
      <c r="AZ91" s="714">
        <v>432396.30058885162</v>
      </c>
      <c r="BA91" s="714">
        <v>425528.9705888516</v>
      </c>
      <c r="BB91" s="714">
        <v>3750</v>
      </c>
      <c r="BC91" s="714">
        <v>348750</v>
      </c>
      <c r="BD91" s="714">
        <v>0</v>
      </c>
      <c r="BE91" s="714">
        <v>0</v>
      </c>
      <c r="BF91" s="714">
        <v>432396.30058885162</v>
      </c>
      <c r="BG91" s="631">
        <v>432396.30058885162</v>
      </c>
      <c r="BH91" s="631">
        <v>0</v>
      </c>
      <c r="BI91" s="714">
        <v>355617.33</v>
      </c>
      <c r="BJ91" s="714">
        <v>235350.00000000003</v>
      </c>
      <c r="BK91" s="631">
        <v>312128.9705888516</v>
      </c>
      <c r="BL91" s="631">
        <v>3356.2254902027053</v>
      </c>
      <c r="BM91" s="631">
        <v>3272.647546987952</v>
      </c>
      <c r="BN91" s="632">
        <v>2.553832700123054E-2</v>
      </c>
      <c r="BO91" s="632">
        <v>0</v>
      </c>
      <c r="BP91" s="631">
        <v>0</v>
      </c>
      <c r="BQ91" s="714">
        <v>432396.30058885162</v>
      </c>
      <c r="BR91" s="714">
        <v>4575.5803289123833</v>
      </c>
      <c r="BS91" s="714" t="s">
        <v>1187</v>
      </c>
      <c r="BT91" s="714">
        <v>4649.4225869768989</v>
      </c>
      <c r="BU91" s="632">
        <v>-1.3965379515927689E-2</v>
      </c>
      <c r="BV91" s="631">
        <v>-2472.87</v>
      </c>
      <c r="BW91" s="631">
        <v>429923.43058885162</v>
      </c>
      <c r="BX91" s="631">
        <v>0</v>
      </c>
      <c r="BY91" s="631">
        <v>429923.43058885162</v>
      </c>
      <c r="BZ91" s="132">
        <f t="shared" si="3"/>
        <v>57610.339999999967</v>
      </c>
      <c r="CA91" s="132">
        <f t="shared" si="4"/>
        <v>15735.75</v>
      </c>
      <c r="CB91" s="631">
        <f t="shared" si="5"/>
        <v>0</v>
      </c>
      <c r="CC91" s="631">
        <f>IF(ISERROR(VLOOKUP(A91,'[12]18-19 Cfwds'!B:E,4,FALSE)),0,(VLOOKUP(A91,'[12]18-19 Cfwds'!B:E,4,FALSE)))</f>
        <v>57610.339999999967</v>
      </c>
      <c r="CD91" s="631">
        <f>IF(ISERROR(VLOOKUP(A91,'[12]18-19 Cfwds'!B:E,3,FALSE)),0,(VLOOKUP(A91,'[12]18-19 Cfwds'!B:E,3,FALSE)))</f>
        <v>15735.75</v>
      </c>
    </row>
    <row r="92" spans="1:82" ht="15" hidden="1" x14ac:dyDescent="0.25">
      <c r="A92" s="628">
        <f>VLOOKUP(D92,'[11]DfE No.'!C:E,3,FALSE)</f>
        <v>106</v>
      </c>
      <c r="B92" s="628">
        <f>VLOOKUP(D92,'[11]Adjusted Factors 20-21'!C:F,4,FALSE)</f>
        <v>0</v>
      </c>
      <c r="C92" s="712">
        <v>124745</v>
      </c>
      <c r="D92" s="712">
        <v>9353105</v>
      </c>
      <c r="E92" s="713" t="s">
        <v>1233</v>
      </c>
      <c r="F92" s="630">
        <v>65</v>
      </c>
      <c r="G92" s="630">
        <v>65</v>
      </c>
      <c r="H92" s="630">
        <v>0</v>
      </c>
      <c r="I92" s="631">
        <v>186444.12149999998</v>
      </c>
      <c r="J92" s="631">
        <v>0</v>
      </c>
      <c r="K92" s="631">
        <v>0</v>
      </c>
      <c r="L92" s="631">
        <v>2249.9999999999991</v>
      </c>
      <c r="M92" s="631">
        <v>0</v>
      </c>
      <c r="N92" s="631">
        <v>2873.6842105263154</v>
      </c>
      <c r="O92" s="631">
        <v>0</v>
      </c>
      <c r="P92" s="631">
        <v>0</v>
      </c>
      <c r="Q92" s="631">
        <v>0</v>
      </c>
      <c r="R92" s="631">
        <v>0</v>
      </c>
      <c r="S92" s="631">
        <v>0</v>
      </c>
      <c r="T92" s="631">
        <v>0</v>
      </c>
      <c r="U92" s="631">
        <v>0</v>
      </c>
      <c r="V92" s="631">
        <v>0</v>
      </c>
      <c r="W92" s="631">
        <v>0</v>
      </c>
      <c r="X92" s="631">
        <v>0</v>
      </c>
      <c r="Y92" s="631">
        <v>0</v>
      </c>
      <c r="Z92" s="631">
        <v>0</v>
      </c>
      <c r="AA92" s="631">
        <v>0</v>
      </c>
      <c r="AB92" s="631">
        <v>0</v>
      </c>
      <c r="AC92" s="631">
        <v>0</v>
      </c>
      <c r="AD92" s="631">
        <v>0</v>
      </c>
      <c r="AE92" s="631">
        <v>15383.333333333316</v>
      </c>
      <c r="AF92" s="631">
        <v>0</v>
      </c>
      <c r="AG92" s="631">
        <v>1837.4999999999998</v>
      </c>
      <c r="AH92" s="631">
        <v>0</v>
      </c>
      <c r="AI92" s="631">
        <v>114400</v>
      </c>
      <c r="AJ92" s="631">
        <v>0</v>
      </c>
      <c r="AK92" s="631">
        <v>0</v>
      </c>
      <c r="AL92" s="631">
        <v>1000</v>
      </c>
      <c r="AM92" s="631">
        <v>5254.84</v>
      </c>
      <c r="AN92" s="631">
        <v>0</v>
      </c>
      <c r="AO92" s="631">
        <v>0</v>
      </c>
      <c r="AP92" s="631">
        <v>0</v>
      </c>
      <c r="AQ92" s="631">
        <v>0</v>
      </c>
      <c r="AR92" s="631">
        <v>0</v>
      </c>
      <c r="AS92" s="631">
        <v>0</v>
      </c>
      <c r="AT92" s="631">
        <v>0</v>
      </c>
      <c r="AU92" s="631">
        <v>0</v>
      </c>
      <c r="AV92" s="631">
        <v>186444.12149999998</v>
      </c>
      <c r="AW92" s="631">
        <v>22344.517543859631</v>
      </c>
      <c r="AX92" s="631">
        <v>120654.84</v>
      </c>
      <c r="AY92" s="631">
        <v>27897.975438596473</v>
      </c>
      <c r="AZ92" s="714">
        <v>329443.47904385964</v>
      </c>
      <c r="BA92" s="714">
        <v>323188.63904385961</v>
      </c>
      <c r="BB92" s="714">
        <v>3750</v>
      </c>
      <c r="BC92" s="714">
        <v>243750</v>
      </c>
      <c r="BD92" s="714">
        <v>0</v>
      </c>
      <c r="BE92" s="714">
        <v>0</v>
      </c>
      <c r="BF92" s="714">
        <v>329443.47904385964</v>
      </c>
      <c r="BG92" s="631">
        <v>329443.47904385964</v>
      </c>
      <c r="BH92" s="631">
        <v>0</v>
      </c>
      <c r="BI92" s="714">
        <v>250004.84</v>
      </c>
      <c r="BJ92" s="714">
        <v>130350</v>
      </c>
      <c r="BK92" s="631">
        <v>209788.63904385964</v>
      </c>
      <c r="BL92" s="631">
        <v>3227.5175237516869</v>
      </c>
      <c r="BM92" s="631">
        <v>3109.4586454545451</v>
      </c>
      <c r="BN92" s="632">
        <v>3.7967663107442207E-2</v>
      </c>
      <c r="BO92" s="632">
        <v>0</v>
      </c>
      <c r="BP92" s="631">
        <v>0</v>
      </c>
      <c r="BQ92" s="714">
        <v>329443.47904385964</v>
      </c>
      <c r="BR92" s="714">
        <v>4972.1329083670707</v>
      </c>
      <c r="BS92" s="714" t="s">
        <v>1187</v>
      </c>
      <c r="BT92" s="714">
        <v>5068.3612160593793</v>
      </c>
      <c r="BU92" s="632">
        <v>8.8538219585688083E-2</v>
      </c>
      <c r="BV92" s="631">
        <v>-1728.35</v>
      </c>
      <c r="BW92" s="631">
        <v>327715.12904385966</v>
      </c>
      <c r="BX92" s="631">
        <v>0</v>
      </c>
      <c r="BY92" s="631">
        <v>327715.12904385966</v>
      </c>
      <c r="BZ92" s="132">
        <f t="shared" si="3"/>
        <v>34886.81</v>
      </c>
      <c r="CA92" s="132">
        <f t="shared" si="4"/>
        <v>12651.95</v>
      </c>
      <c r="CB92" s="631">
        <f t="shared" si="5"/>
        <v>0</v>
      </c>
      <c r="CC92" s="631">
        <f>IF(ISERROR(VLOOKUP(A92,'[12]18-19 Cfwds'!B:E,4,FALSE)),0,(VLOOKUP(A92,'[12]18-19 Cfwds'!B:E,4,FALSE)))</f>
        <v>34886.81</v>
      </c>
      <c r="CD92" s="631">
        <f>IF(ISERROR(VLOOKUP(A92,'[12]18-19 Cfwds'!B:E,3,FALSE)),0,(VLOOKUP(A92,'[12]18-19 Cfwds'!B:E,3,FALSE)))</f>
        <v>12651.95</v>
      </c>
    </row>
    <row r="93" spans="1:82" ht="15" hidden="1" x14ac:dyDescent="0.25">
      <c r="A93" s="628">
        <f>VLOOKUP(D93,'[11]DfE No.'!C:E,3,FALSE)</f>
        <v>112</v>
      </c>
      <c r="B93" s="628">
        <f>VLOOKUP(D93,'[11]Adjusted Factors 20-21'!C:F,4,FALSE)</f>
        <v>0</v>
      </c>
      <c r="C93" s="712">
        <v>124747</v>
      </c>
      <c r="D93" s="712">
        <v>9353109</v>
      </c>
      <c r="E93" s="713" t="s">
        <v>1235</v>
      </c>
      <c r="F93" s="630">
        <v>70</v>
      </c>
      <c r="G93" s="630">
        <v>70</v>
      </c>
      <c r="H93" s="630">
        <v>0</v>
      </c>
      <c r="I93" s="631">
        <v>200785.97699999998</v>
      </c>
      <c r="J93" s="631">
        <v>0</v>
      </c>
      <c r="K93" s="631">
        <v>0</v>
      </c>
      <c r="L93" s="631">
        <v>2699.9999999999995</v>
      </c>
      <c r="M93" s="631">
        <v>0</v>
      </c>
      <c r="N93" s="631">
        <v>3359.9999999999995</v>
      </c>
      <c r="O93" s="631">
        <v>0</v>
      </c>
      <c r="P93" s="631">
        <v>0</v>
      </c>
      <c r="Q93" s="631">
        <v>0</v>
      </c>
      <c r="R93" s="631">
        <v>0</v>
      </c>
      <c r="S93" s="631">
        <v>0</v>
      </c>
      <c r="T93" s="631">
        <v>0</v>
      </c>
      <c r="U93" s="631">
        <v>0</v>
      </c>
      <c r="V93" s="631">
        <v>0</v>
      </c>
      <c r="W93" s="631">
        <v>0</v>
      </c>
      <c r="X93" s="631">
        <v>0</v>
      </c>
      <c r="Y93" s="631">
        <v>0</v>
      </c>
      <c r="Z93" s="631">
        <v>0</v>
      </c>
      <c r="AA93" s="631">
        <v>0</v>
      </c>
      <c r="AB93" s="631">
        <v>0</v>
      </c>
      <c r="AC93" s="631">
        <v>0</v>
      </c>
      <c r="AD93" s="631">
        <v>0</v>
      </c>
      <c r="AE93" s="631">
        <v>16426.271186440645</v>
      </c>
      <c r="AF93" s="631">
        <v>0</v>
      </c>
      <c r="AG93" s="631">
        <v>4200.0000000000264</v>
      </c>
      <c r="AH93" s="631">
        <v>0</v>
      </c>
      <c r="AI93" s="631">
        <v>114400</v>
      </c>
      <c r="AJ93" s="631">
        <v>0</v>
      </c>
      <c r="AK93" s="631">
        <v>0</v>
      </c>
      <c r="AL93" s="631">
        <v>0</v>
      </c>
      <c r="AM93" s="631">
        <v>11360.14</v>
      </c>
      <c r="AN93" s="631">
        <v>0</v>
      </c>
      <c r="AO93" s="631">
        <v>0</v>
      </c>
      <c r="AP93" s="631">
        <v>0</v>
      </c>
      <c r="AQ93" s="631">
        <v>0</v>
      </c>
      <c r="AR93" s="631">
        <v>0</v>
      </c>
      <c r="AS93" s="631">
        <v>0</v>
      </c>
      <c r="AT93" s="631">
        <v>0</v>
      </c>
      <c r="AU93" s="631">
        <v>0</v>
      </c>
      <c r="AV93" s="631">
        <v>200785.97699999998</v>
      </c>
      <c r="AW93" s="631">
        <v>26686.27118644067</v>
      </c>
      <c r="AX93" s="631">
        <v>125760.14</v>
      </c>
      <c r="AY93" s="631">
        <v>29409.071186440644</v>
      </c>
      <c r="AZ93" s="714">
        <v>353232.38818644063</v>
      </c>
      <c r="BA93" s="714">
        <v>341872.24818644061</v>
      </c>
      <c r="BB93" s="714">
        <v>3750</v>
      </c>
      <c r="BC93" s="714">
        <v>262500</v>
      </c>
      <c r="BD93" s="714">
        <v>0</v>
      </c>
      <c r="BE93" s="714">
        <v>0</v>
      </c>
      <c r="BF93" s="714">
        <v>353232.38818644063</v>
      </c>
      <c r="BG93" s="631">
        <v>353232.38818644063</v>
      </c>
      <c r="BH93" s="631">
        <v>0</v>
      </c>
      <c r="BI93" s="714">
        <v>273860.14</v>
      </c>
      <c r="BJ93" s="714">
        <v>148100</v>
      </c>
      <c r="BK93" s="631">
        <v>227472.24818644061</v>
      </c>
      <c r="BL93" s="631">
        <v>3249.6035455205802</v>
      </c>
      <c r="BM93" s="631">
        <v>3022.4498718750001</v>
      </c>
      <c r="BN93" s="632">
        <v>7.5155480909486025E-2</v>
      </c>
      <c r="BO93" s="632">
        <v>0</v>
      </c>
      <c r="BP93" s="631">
        <v>0</v>
      </c>
      <c r="BQ93" s="714">
        <v>353232.38818644063</v>
      </c>
      <c r="BR93" s="714">
        <v>4883.8892598062948</v>
      </c>
      <c r="BS93" s="714" t="s">
        <v>1187</v>
      </c>
      <c r="BT93" s="714">
        <v>5046.176974092009</v>
      </c>
      <c r="BU93" s="632">
        <v>1.2408562297753001E-2</v>
      </c>
      <c r="BV93" s="631">
        <v>-1861.3</v>
      </c>
      <c r="BW93" s="631">
        <v>351371.08818644064</v>
      </c>
      <c r="BX93" s="631">
        <v>0</v>
      </c>
      <c r="BY93" s="631">
        <v>351371.08818644064</v>
      </c>
      <c r="BZ93" s="132">
        <f t="shared" si="3"/>
        <v>88801.859999999986</v>
      </c>
      <c r="CA93" s="132">
        <f t="shared" si="4"/>
        <v>17993.75</v>
      </c>
      <c r="CB93" s="631">
        <f t="shared" si="5"/>
        <v>0</v>
      </c>
      <c r="CC93" s="631">
        <f>IF(ISERROR(VLOOKUP(A93,'[12]18-19 Cfwds'!B:E,4,FALSE)),0,(VLOOKUP(A93,'[12]18-19 Cfwds'!B:E,4,FALSE)))</f>
        <v>88801.859999999986</v>
      </c>
      <c r="CD93" s="631">
        <f>IF(ISERROR(VLOOKUP(A93,'[12]18-19 Cfwds'!B:E,3,FALSE)),0,(VLOOKUP(A93,'[12]18-19 Cfwds'!B:E,3,FALSE)))</f>
        <v>17993.75</v>
      </c>
    </row>
    <row r="94" spans="1:82" ht="15" hidden="1" x14ac:dyDescent="0.25">
      <c r="A94" s="628">
        <f>VLOOKUP(D94,'[11]DfE No.'!C:E,3,FALSE)</f>
        <v>113</v>
      </c>
      <c r="B94" s="628">
        <f>VLOOKUP(D94,'[11]Adjusted Factors 20-21'!C:F,4,FALSE)</f>
        <v>0</v>
      </c>
      <c r="C94" s="712">
        <v>124748</v>
      </c>
      <c r="D94" s="712">
        <v>9353111</v>
      </c>
      <c r="E94" s="713" t="s">
        <v>1236</v>
      </c>
      <c r="F94" s="630">
        <v>350</v>
      </c>
      <c r="G94" s="630">
        <v>350</v>
      </c>
      <c r="H94" s="630">
        <v>0</v>
      </c>
      <c r="I94" s="631">
        <v>1003929.8849999999</v>
      </c>
      <c r="J94" s="631">
        <v>0</v>
      </c>
      <c r="K94" s="631">
        <v>0</v>
      </c>
      <c r="L94" s="631">
        <v>15299.999999999993</v>
      </c>
      <c r="M94" s="631">
        <v>0</v>
      </c>
      <c r="N94" s="631">
        <v>20117.302052785926</v>
      </c>
      <c r="O94" s="631">
        <v>0</v>
      </c>
      <c r="P94" s="631">
        <v>4199.9999999999973</v>
      </c>
      <c r="Q94" s="631">
        <v>250.00000000000028</v>
      </c>
      <c r="R94" s="631">
        <v>749.99999999999943</v>
      </c>
      <c r="S94" s="631">
        <v>0</v>
      </c>
      <c r="T94" s="631">
        <v>9135</v>
      </c>
      <c r="U94" s="631">
        <v>0</v>
      </c>
      <c r="V94" s="631">
        <v>0</v>
      </c>
      <c r="W94" s="631">
        <v>0</v>
      </c>
      <c r="X94" s="631">
        <v>0</v>
      </c>
      <c r="Y94" s="631">
        <v>0</v>
      </c>
      <c r="Z94" s="631">
        <v>0</v>
      </c>
      <c r="AA94" s="631">
        <v>0</v>
      </c>
      <c r="AB94" s="631">
        <v>0</v>
      </c>
      <c r="AC94" s="631">
        <v>0</v>
      </c>
      <c r="AD94" s="631">
        <v>0</v>
      </c>
      <c r="AE94" s="631">
        <v>107968.96551724135</v>
      </c>
      <c r="AF94" s="631">
        <v>0</v>
      </c>
      <c r="AG94" s="631">
        <v>0</v>
      </c>
      <c r="AH94" s="631">
        <v>0</v>
      </c>
      <c r="AI94" s="631">
        <v>114400</v>
      </c>
      <c r="AJ94" s="631">
        <v>0</v>
      </c>
      <c r="AK94" s="631">
        <v>0</v>
      </c>
      <c r="AL94" s="631">
        <v>0</v>
      </c>
      <c r="AM94" s="631">
        <v>36839.74</v>
      </c>
      <c r="AN94" s="631">
        <v>0</v>
      </c>
      <c r="AO94" s="631">
        <v>0</v>
      </c>
      <c r="AP94" s="631">
        <v>0</v>
      </c>
      <c r="AQ94" s="631">
        <v>0</v>
      </c>
      <c r="AR94" s="631">
        <v>0</v>
      </c>
      <c r="AS94" s="631">
        <v>0</v>
      </c>
      <c r="AT94" s="631">
        <v>0</v>
      </c>
      <c r="AU94" s="631">
        <v>0</v>
      </c>
      <c r="AV94" s="631">
        <v>1003929.8849999999</v>
      </c>
      <c r="AW94" s="631">
        <v>157721.26757002727</v>
      </c>
      <c r="AX94" s="631">
        <v>151239.74</v>
      </c>
      <c r="AY94" s="631">
        <v>142797.91654363429</v>
      </c>
      <c r="AZ94" s="714">
        <v>1312890.8925700272</v>
      </c>
      <c r="BA94" s="714">
        <v>1276051.1525700272</v>
      </c>
      <c r="BB94" s="714">
        <v>3750</v>
      </c>
      <c r="BC94" s="714">
        <v>1312500</v>
      </c>
      <c r="BD94" s="714">
        <v>36448.84742997284</v>
      </c>
      <c r="BE94" s="714">
        <v>0</v>
      </c>
      <c r="BF94" s="714">
        <v>1349339.74</v>
      </c>
      <c r="BG94" s="631">
        <v>1349339.74</v>
      </c>
      <c r="BH94" s="631">
        <v>0</v>
      </c>
      <c r="BI94" s="714">
        <v>1349339.74</v>
      </c>
      <c r="BJ94" s="714">
        <v>1198100</v>
      </c>
      <c r="BK94" s="631">
        <v>1198100</v>
      </c>
      <c r="BL94" s="631">
        <v>3423.1428571428573</v>
      </c>
      <c r="BM94" s="631">
        <v>3211.5813516320472</v>
      </c>
      <c r="BN94" s="632">
        <v>6.5874559087005444E-2</v>
      </c>
      <c r="BO94" s="632">
        <v>0</v>
      </c>
      <c r="BP94" s="631">
        <v>0</v>
      </c>
      <c r="BQ94" s="714">
        <v>1349339.74</v>
      </c>
      <c r="BR94" s="714">
        <v>3750</v>
      </c>
      <c r="BS94" s="714" t="s">
        <v>1187</v>
      </c>
      <c r="BT94" s="714">
        <v>3855.2563999999998</v>
      </c>
      <c r="BU94" s="632">
        <v>5.8825780875185307E-2</v>
      </c>
      <c r="BV94" s="631">
        <v>-9306.5</v>
      </c>
      <c r="BW94" s="631">
        <v>1340033.24</v>
      </c>
      <c r="BX94" s="631">
        <v>0</v>
      </c>
      <c r="BY94" s="631">
        <v>1340033.24</v>
      </c>
      <c r="BZ94" s="132">
        <f t="shared" si="3"/>
        <v>34752.179999999935</v>
      </c>
      <c r="CA94" s="132">
        <f t="shared" si="4"/>
        <v>24237.850000000002</v>
      </c>
      <c r="CB94" s="631">
        <f t="shared" si="5"/>
        <v>36448.84742997284</v>
      </c>
      <c r="CC94" s="631">
        <f>IF(ISERROR(VLOOKUP(A94,'[12]18-19 Cfwds'!B:E,4,FALSE)),0,(VLOOKUP(A94,'[12]18-19 Cfwds'!B:E,4,FALSE)))</f>
        <v>34752.179999999935</v>
      </c>
      <c r="CD94" s="631">
        <f>IF(ISERROR(VLOOKUP(A94,'[12]18-19 Cfwds'!B:E,3,FALSE)),0,(VLOOKUP(A94,'[12]18-19 Cfwds'!B:E,3,FALSE)))</f>
        <v>24237.850000000002</v>
      </c>
    </row>
    <row r="95" spans="1:82" ht="15" hidden="1" x14ac:dyDescent="0.25">
      <c r="A95" s="628">
        <f>VLOOKUP(D95,'[11]DfE No.'!C:E,3,FALSE)</f>
        <v>216</v>
      </c>
      <c r="B95" s="628">
        <f>VLOOKUP(D95,'[11]Adjusted Factors 20-21'!C:F,4,FALSE)</f>
        <v>0</v>
      </c>
      <c r="C95" s="712">
        <v>124749</v>
      </c>
      <c r="D95" s="712">
        <v>9353112</v>
      </c>
      <c r="E95" s="713" t="s">
        <v>1237</v>
      </c>
      <c r="F95" s="630">
        <v>272</v>
      </c>
      <c r="G95" s="630">
        <v>272</v>
      </c>
      <c r="H95" s="630">
        <v>0</v>
      </c>
      <c r="I95" s="631">
        <v>780196.93919999991</v>
      </c>
      <c r="J95" s="631">
        <v>0</v>
      </c>
      <c r="K95" s="631">
        <v>0</v>
      </c>
      <c r="L95" s="631">
        <v>5399.9999999999964</v>
      </c>
      <c r="M95" s="631">
        <v>0</v>
      </c>
      <c r="N95" s="631">
        <v>8462.2222222222226</v>
      </c>
      <c r="O95" s="631">
        <v>0</v>
      </c>
      <c r="P95" s="631">
        <v>420.00000000000011</v>
      </c>
      <c r="Q95" s="631">
        <v>249.99999999999972</v>
      </c>
      <c r="R95" s="631">
        <v>2250.0000000000036</v>
      </c>
      <c r="S95" s="631">
        <v>0</v>
      </c>
      <c r="T95" s="631">
        <v>870.00000000000023</v>
      </c>
      <c r="U95" s="631">
        <v>0</v>
      </c>
      <c r="V95" s="631">
        <v>0</v>
      </c>
      <c r="W95" s="631">
        <v>0</v>
      </c>
      <c r="X95" s="631">
        <v>0</v>
      </c>
      <c r="Y95" s="631">
        <v>0</v>
      </c>
      <c r="Z95" s="631">
        <v>0</v>
      </c>
      <c r="AA95" s="631">
        <v>0</v>
      </c>
      <c r="AB95" s="631">
        <v>2530.7826086956543</v>
      </c>
      <c r="AC95" s="631">
        <v>0</v>
      </c>
      <c r="AD95" s="631">
        <v>0</v>
      </c>
      <c r="AE95" s="631">
        <v>58444.210526315699</v>
      </c>
      <c r="AF95" s="631">
        <v>0</v>
      </c>
      <c r="AG95" s="631">
        <v>0</v>
      </c>
      <c r="AH95" s="631">
        <v>0</v>
      </c>
      <c r="AI95" s="631">
        <v>114400</v>
      </c>
      <c r="AJ95" s="631">
        <v>0</v>
      </c>
      <c r="AK95" s="631">
        <v>0</v>
      </c>
      <c r="AL95" s="631">
        <v>0</v>
      </c>
      <c r="AM95" s="631">
        <v>28191.24</v>
      </c>
      <c r="AN95" s="631">
        <v>0</v>
      </c>
      <c r="AO95" s="631">
        <v>0</v>
      </c>
      <c r="AP95" s="631">
        <v>0</v>
      </c>
      <c r="AQ95" s="631">
        <v>0</v>
      </c>
      <c r="AR95" s="631">
        <v>0</v>
      </c>
      <c r="AS95" s="631">
        <v>0</v>
      </c>
      <c r="AT95" s="631">
        <v>0</v>
      </c>
      <c r="AU95" s="631">
        <v>0</v>
      </c>
      <c r="AV95" s="631">
        <v>780196.93919999991</v>
      </c>
      <c r="AW95" s="631">
        <v>78627.215357233581</v>
      </c>
      <c r="AX95" s="631">
        <v>142591.24</v>
      </c>
      <c r="AY95" s="631">
        <v>77223.121637426812</v>
      </c>
      <c r="AZ95" s="714">
        <v>1001415.3945572334</v>
      </c>
      <c r="BA95" s="714">
        <v>973224.15455723344</v>
      </c>
      <c r="BB95" s="714">
        <v>3750</v>
      </c>
      <c r="BC95" s="714">
        <v>1020000</v>
      </c>
      <c r="BD95" s="714">
        <v>46775.845442766557</v>
      </c>
      <c r="BE95" s="714">
        <v>0</v>
      </c>
      <c r="BF95" s="714">
        <v>1048191.24</v>
      </c>
      <c r="BG95" s="631">
        <v>1048191.2400000001</v>
      </c>
      <c r="BH95" s="631">
        <v>0</v>
      </c>
      <c r="BI95" s="714">
        <v>1048191.24</v>
      </c>
      <c r="BJ95" s="714">
        <v>905600</v>
      </c>
      <c r="BK95" s="631">
        <v>905600</v>
      </c>
      <c r="BL95" s="631">
        <v>3329.4117647058824</v>
      </c>
      <c r="BM95" s="631">
        <v>3077.8597785977859</v>
      </c>
      <c r="BN95" s="632">
        <v>8.1729514728802508E-2</v>
      </c>
      <c r="BO95" s="632">
        <v>0</v>
      </c>
      <c r="BP95" s="631">
        <v>0</v>
      </c>
      <c r="BQ95" s="714">
        <v>1048191.24</v>
      </c>
      <c r="BR95" s="714">
        <v>3750</v>
      </c>
      <c r="BS95" s="714" t="s">
        <v>1187</v>
      </c>
      <c r="BT95" s="714">
        <v>3853.6442647058825</v>
      </c>
      <c r="BU95" s="632">
        <v>7.1313751885335508E-2</v>
      </c>
      <c r="BV95" s="631">
        <v>-7232.48</v>
      </c>
      <c r="BW95" s="631">
        <v>1040958.76</v>
      </c>
      <c r="BX95" s="631">
        <v>0</v>
      </c>
      <c r="BY95" s="631">
        <v>1040958.76</v>
      </c>
      <c r="BZ95" s="132">
        <f t="shared" si="3"/>
        <v>76562.020000000019</v>
      </c>
      <c r="CA95" s="132">
        <f t="shared" si="4"/>
        <v>26515.760000000002</v>
      </c>
      <c r="CB95" s="631">
        <f t="shared" si="5"/>
        <v>46775.845442766557</v>
      </c>
      <c r="CC95" s="631">
        <f>IF(ISERROR(VLOOKUP(A95,'[12]18-19 Cfwds'!B:E,4,FALSE)),0,(VLOOKUP(A95,'[12]18-19 Cfwds'!B:E,4,FALSE)))</f>
        <v>76562.020000000019</v>
      </c>
      <c r="CD95" s="631">
        <f>IF(ISERROR(VLOOKUP(A95,'[12]18-19 Cfwds'!B:E,3,FALSE)),0,(VLOOKUP(A95,'[12]18-19 Cfwds'!B:E,3,FALSE)))</f>
        <v>26515.760000000002</v>
      </c>
    </row>
    <row r="96" spans="1:82" ht="15" hidden="1" x14ac:dyDescent="0.25">
      <c r="A96" s="628">
        <f>VLOOKUP(D96,'[11]DfE No.'!C:E,3,FALSE)</f>
        <v>114</v>
      </c>
      <c r="B96" s="628">
        <f>VLOOKUP(D96,'[11]Adjusted Factors 20-21'!C:F,4,FALSE)</f>
        <v>0</v>
      </c>
      <c r="C96" s="712">
        <v>124750</v>
      </c>
      <c r="D96" s="712">
        <v>9353113</v>
      </c>
      <c r="E96" s="713" t="s">
        <v>1238</v>
      </c>
      <c r="F96" s="630">
        <v>60</v>
      </c>
      <c r="G96" s="630">
        <v>60</v>
      </c>
      <c r="H96" s="630">
        <v>0</v>
      </c>
      <c r="I96" s="631">
        <v>172102.266</v>
      </c>
      <c r="J96" s="631">
        <v>0</v>
      </c>
      <c r="K96" s="631">
        <v>0</v>
      </c>
      <c r="L96" s="631">
        <v>7200.00000000001</v>
      </c>
      <c r="M96" s="631">
        <v>0</v>
      </c>
      <c r="N96" s="631">
        <v>8960.0000000000127</v>
      </c>
      <c r="O96" s="631">
        <v>0</v>
      </c>
      <c r="P96" s="631">
        <v>0</v>
      </c>
      <c r="Q96" s="631">
        <v>0</v>
      </c>
      <c r="R96" s="631">
        <v>0</v>
      </c>
      <c r="S96" s="631">
        <v>0</v>
      </c>
      <c r="T96" s="631">
        <v>0</v>
      </c>
      <c r="U96" s="631">
        <v>0</v>
      </c>
      <c r="V96" s="631">
        <v>0</v>
      </c>
      <c r="W96" s="631">
        <v>0</v>
      </c>
      <c r="X96" s="631">
        <v>0</v>
      </c>
      <c r="Y96" s="631">
        <v>0</v>
      </c>
      <c r="Z96" s="631">
        <v>0</v>
      </c>
      <c r="AA96" s="631">
        <v>0</v>
      </c>
      <c r="AB96" s="631">
        <v>1167.2727272727284</v>
      </c>
      <c r="AC96" s="631">
        <v>0</v>
      </c>
      <c r="AD96" s="631">
        <v>0</v>
      </c>
      <c r="AE96" s="631">
        <v>16566.66666666665</v>
      </c>
      <c r="AF96" s="631">
        <v>0</v>
      </c>
      <c r="AG96" s="631">
        <v>3849.9999999999823</v>
      </c>
      <c r="AH96" s="631">
        <v>0</v>
      </c>
      <c r="AI96" s="631">
        <v>114400</v>
      </c>
      <c r="AJ96" s="631">
        <v>0</v>
      </c>
      <c r="AK96" s="631">
        <v>0</v>
      </c>
      <c r="AL96" s="631">
        <v>1000</v>
      </c>
      <c r="AM96" s="631">
        <v>4006.82</v>
      </c>
      <c r="AN96" s="631">
        <v>0</v>
      </c>
      <c r="AO96" s="631">
        <v>0</v>
      </c>
      <c r="AP96" s="631">
        <v>0</v>
      </c>
      <c r="AQ96" s="631">
        <v>0</v>
      </c>
      <c r="AR96" s="631">
        <v>0</v>
      </c>
      <c r="AS96" s="631">
        <v>0</v>
      </c>
      <c r="AT96" s="631">
        <v>0</v>
      </c>
      <c r="AU96" s="631">
        <v>0</v>
      </c>
      <c r="AV96" s="631">
        <v>172102.266</v>
      </c>
      <c r="AW96" s="631">
        <v>37743.939393939385</v>
      </c>
      <c r="AX96" s="631">
        <v>119406.82</v>
      </c>
      <c r="AY96" s="631">
        <v>34599.46666666666</v>
      </c>
      <c r="AZ96" s="714">
        <v>329253.0253939394</v>
      </c>
      <c r="BA96" s="714">
        <v>324246.2053939394</v>
      </c>
      <c r="BB96" s="714">
        <v>3750</v>
      </c>
      <c r="BC96" s="714">
        <v>225000</v>
      </c>
      <c r="BD96" s="714">
        <v>0</v>
      </c>
      <c r="BE96" s="714">
        <v>0</v>
      </c>
      <c r="BF96" s="714">
        <v>329253.0253939394</v>
      </c>
      <c r="BG96" s="631">
        <v>329253.02539393934</v>
      </c>
      <c r="BH96" s="631">
        <v>0</v>
      </c>
      <c r="BI96" s="714">
        <v>230006.82</v>
      </c>
      <c r="BJ96" s="714">
        <v>111600</v>
      </c>
      <c r="BK96" s="631">
        <v>210846.2053939394</v>
      </c>
      <c r="BL96" s="631">
        <v>3514.1034232323232</v>
      </c>
      <c r="BM96" s="631">
        <v>3329.7779192307689</v>
      </c>
      <c r="BN96" s="632">
        <v>5.5356695993748532E-2</v>
      </c>
      <c r="BO96" s="632">
        <v>0</v>
      </c>
      <c r="BP96" s="631">
        <v>0</v>
      </c>
      <c r="BQ96" s="714">
        <v>329253.0253939394</v>
      </c>
      <c r="BR96" s="714">
        <v>5404.1034232323236</v>
      </c>
      <c r="BS96" s="714" t="s">
        <v>1187</v>
      </c>
      <c r="BT96" s="714">
        <v>5487.5504232323237</v>
      </c>
      <c r="BU96" s="632">
        <v>-1.9833311536755494E-2</v>
      </c>
      <c r="BV96" s="631">
        <v>-1595.4</v>
      </c>
      <c r="BW96" s="631">
        <v>327657.62539393938</v>
      </c>
      <c r="BX96" s="631">
        <v>0</v>
      </c>
      <c r="BY96" s="631">
        <v>327657.62539393938</v>
      </c>
      <c r="BZ96" s="132">
        <f t="shared" si="3"/>
        <v>71916.62</v>
      </c>
      <c r="CA96" s="132">
        <f t="shared" si="4"/>
        <v>20477.739999999998</v>
      </c>
      <c r="CB96" s="631">
        <f t="shared" si="5"/>
        <v>0</v>
      </c>
      <c r="CC96" s="631">
        <f>IF(ISERROR(VLOOKUP(A96,'[12]18-19 Cfwds'!B:E,4,FALSE)),0,(VLOOKUP(A96,'[12]18-19 Cfwds'!B:E,4,FALSE)))</f>
        <v>71916.62</v>
      </c>
      <c r="CD96" s="631">
        <f>IF(ISERROR(VLOOKUP(A96,'[12]18-19 Cfwds'!B:E,3,FALSE)),0,(VLOOKUP(A96,'[12]18-19 Cfwds'!B:E,3,FALSE)))</f>
        <v>20477.739999999998</v>
      </c>
    </row>
    <row r="97" spans="1:82" ht="15" hidden="1" x14ac:dyDescent="0.25">
      <c r="A97" s="628">
        <f>VLOOKUP(D97,'[11]DfE No.'!C:E,3,FALSE)</f>
        <v>12</v>
      </c>
      <c r="B97" s="628">
        <f>VLOOKUP(D97,'[11]Adjusted Factors 20-21'!C:F,4,FALSE)</f>
        <v>0</v>
      </c>
      <c r="C97" s="712">
        <v>124751</v>
      </c>
      <c r="D97" s="712">
        <v>9353114</v>
      </c>
      <c r="E97" s="713" t="s">
        <v>1239</v>
      </c>
      <c r="F97" s="630">
        <v>195</v>
      </c>
      <c r="G97" s="630">
        <v>195</v>
      </c>
      <c r="H97" s="630">
        <v>0</v>
      </c>
      <c r="I97" s="631">
        <v>559332.36450000003</v>
      </c>
      <c r="J97" s="631">
        <v>0</v>
      </c>
      <c r="K97" s="631">
        <v>0</v>
      </c>
      <c r="L97" s="631">
        <v>12600.000000000035</v>
      </c>
      <c r="M97" s="631">
        <v>0</v>
      </c>
      <c r="N97" s="631">
        <v>16758.415841584159</v>
      </c>
      <c r="O97" s="631">
        <v>0</v>
      </c>
      <c r="P97" s="631">
        <v>4200.0000000000182</v>
      </c>
      <c r="Q97" s="631">
        <v>1500.0000000000014</v>
      </c>
      <c r="R97" s="631">
        <v>1499.9999999999991</v>
      </c>
      <c r="S97" s="631">
        <v>0</v>
      </c>
      <c r="T97" s="631">
        <v>435.00000000000017</v>
      </c>
      <c r="U97" s="631">
        <v>1800.0000000000016</v>
      </c>
      <c r="V97" s="631">
        <v>0</v>
      </c>
      <c r="W97" s="631">
        <v>0</v>
      </c>
      <c r="X97" s="631">
        <v>0</v>
      </c>
      <c r="Y97" s="631">
        <v>0</v>
      </c>
      <c r="Z97" s="631">
        <v>0</v>
      </c>
      <c r="AA97" s="631">
        <v>0</v>
      </c>
      <c r="AB97" s="631">
        <v>592.75568181818164</v>
      </c>
      <c r="AC97" s="631">
        <v>0</v>
      </c>
      <c r="AD97" s="631">
        <v>0</v>
      </c>
      <c r="AE97" s="631">
        <v>64823.410404624185</v>
      </c>
      <c r="AF97" s="631">
        <v>0</v>
      </c>
      <c r="AG97" s="631">
        <v>1137.500000000005</v>
      </c>
      <c r="AH97" s="631">
        <v>0</v>
      </c>
      <c r="AI97" s="631">
        <v>114400</v>
      </c>
      <c r="AJ97" s="631">
        <v>0</v>
      </c>
      <c r="AK97" s="631">
        <v>0</v>
      </c>
      <c r="AL97" s="631">
        <v>0</v>
      </c>
      <c r="AM97" s="631">
        <v>20598.060000000001</v>
      </c>
      <c r="AN97" s="631">
        <v>0</v>
      </c>
      <c r="AO97" s="631">
        <v>0</v>
      </c>
      <c r="AP97" s="631">
        <v>0</v>
      </c>
      <c r="AQ97" s="631">
        <v>0</v>
      </c>
      <c r="AR97" s="631">
        <v>0</v>
      </c>
      <c r="AS97" s="631">
        <v>0</v>
      </c>
      <c r="AT97" s="631">
        <v>0</v>
      </c>
      <c r="AU97" s="631">
        <v>0</v>
      </c>
      <c r="AV97" s="631">
        <v>559332.36450000003</v>
      </c>
      <c r="AW97" s="631">
        <v>105347.08192802657</v>
      </c>
      <c r="AX97" s="631">
        <v>134998.06</v>
      </c>
      <c r="AY97" s="631">
        <v>94172.918325416293</v>
      </c>
      <c r="AZ97" s="714">
        <v>799677.50642802659</v>
      </c>
      <c r="BA97" s="714">
        <v>779079.44642802654</v>
      </c>
      <c r="BB97" s="714">
        <v>3750</v>
      </c>
      <c r="BC97" s="714">
        <v>731250</v>
      </c>
      <c r="BD97" s="714">
        <v>0</v>
      </c>
      <c r="BE97" s="714">
        <v>0</v>
      </c>
      <c r="BF97" s="714">
        <v>799677.50642802659</v>
      </c>
      <c r="BG97" s="631">
        <v>799677.50642802659</v>
      </c>
      <c r="BH97" s="631">
        <v>0</v>
      </c>
      <c r="BI97" s="714">
        <v>751848.06</v>
      </c>
      <c r="BJ97" s="714">
        <v>616850</v>
      </c>
      <c r="BK97" s="631">
        <v>664679.44642802654</v>
      </c>
      <c r="BL97" s="631">
        <v>3408.6125457847515</v>
      </c>
      <c r="BM97" s="631">
        <v>3310.2643119999998</v>
      </c>
      <c r="BN97" s="632">
        <v>2.971008491020815E-2</v>
      </c>
      <c r="BO97" s="632">
        <v>0</v>
      </c>
      <c r="BP97" s="631">
        <v>0</v>
      </c>
      <c r="BQ97" s="714">
        <v>799677.50642802659</v>
      </c>
      <c r="BR97" s="714">
        <v>3995.2792124514181</v>
      </c>
      <c r="BS97" s="714" t="s">
        <v>1187</v>
      </c>
      <c r="BT97" s="714">
        <v>4100.9102893744957</v>
      </c>
      <c r="BU97" s="632">
        <v>2.9489062015691125E-2</v>
      </c>
      <c r="BV97" s="631">
        <v>-5185.05</v>
      </c>
      <c r="BW97" s="631">
        <v>794492.45642802655</v>
      </c>
      <c r="BX97" s="631">
        <v>0</v>
      </c>
      <c r="BY97" s="631">
        <v>794492.45642802655</v>
      </c>
      <c r="BZ97" s="132">
        <f t="shared" si="3"/>
        <v>116579.81999999995</v>
      </c>
      <c r="CA97" s="132">
        <f t="shared" si="4"/>
        <v>23271</v>
      </c>
      <c r="CB97" s="631">
        <f t="shared" si="5"/>
        <v>0</v>
      </c>
      <c r="CC97" s="631">
        <f>IF(ISERROR(VLOOKUP(A97,'[12]18-19 Cfwds'!B:E,4,FALSE)),0,(VLOOKUP(A97,'[12]18-19 Cfwds'!B:E,4,FALSE)))</f>
        <v>116579.81999999995</v>
      </c>
      <c r="CD97" s="631">
        <f>IF(ISERROR(VLOOKUP(A97,'[12]18-19 Cfwds'!B:E,3,FALSE)),0,(VLOOKUP(A97,'[12]18-19 Cfwds'!B:E,3,FALSE)))</f>
        <v>23271</v>
      </c>
    </row>
    <row r="98" spans="1:82" ht="15" hidden="1" x14ac:dyDescent="0.25">
      <c r="A98" s="628">
        <f>VLOOKUP(D98,'[11]DfE No.'!C:E,3,FALSE)</f>
        <v>203</v>
      </c>
      <c r="B98" s="628">
        <f>VLOOKUP(D98,'[11]Adjusted Factors 20-21'!C:F,4,FALSE)</f>
        <v>0</v>
      </c>
      <c r="C98" s="712">
        <v>124754</v>
      </c>
      <c r="D98" s="712">
        <v>9353117</v>
      </c>
      <c r="E98" s="713" t="s">
        <v>1240</v>
      </c>
      <c r="F98" s="630">
        <v>63</v>
      </c>
      <c r="G98" s="630">
        <v>63</v>
      </c>
      <c r="H98" s="630">
        <v>0</v>
      </c>
      <c r="I98" s="631">
        <v>180707.3793</v>
      </c>
      <c r="J98" s="631">
        <v>0</v>
      </c>
      <c r="K98" s="631">
        <v>0</v>
      </c>
      <c r="L98" s="631">
        <v>5849.99999999999</v>
      </c>
      <c r="M98" s="631">
        <v>0</v>
      </c>
      <c r="N98" s="631">
        <v>7279.9999999999882</v>
      </c>
      <c r="O98" s="631">
        <v>0</v>
      </c>
      <c r="P98" s="631">
        <v>0</v>
      </c>
      <c r="Q98" s="631">
        <v>1499.9999999999995</v>
      </c>
      <c r="R98" s="631">
        <v>375.00000000000068</v>
      </c>
      <c r="S98" s="631">
        <v>1620.0000000000005</v>
      </c>
      <c r="T98" s="631">
        <v>0</v>
      </c>
      <c r="U98" s="631">
        <v>0</v>
      </c>
      <c r="V98" s="631">
        <v>0</v>
      </c>
      <c r="W98" s="631">
        <v>0</v>
      </c>
      <c r="X98" s="631">
        <v>0</v>
      </c>
      <c r="Y98" s="631">
        <v>0</v>
      </c>
      <c r="Z98" s="631">
        <v>0</v>
      </c>
      <c r="AA98" s="631">
        <v>0</v>
      </c>
      <c r="AB98" s="631">
        <v>0</v>
      </c>
      <c r="AC98" s="631">
        <v>0</v>
      </c>
      <c r="AD98" s="631">
        <v>0</v>
      </c>
      <c r="AE98" s="631">
        <v>20255.094339622628</v>
      </c>
      <c r="AF98" s="631">
        <v>0</v>
      </c>
      <c r="AG98" s="631">
        <v>0</v>
      </c>
      <c r="AH98" s="631">
        <v>0</v>
      </c>
      <c r="AI98" s="631">
        <v>114400</v>
      </c>
      <c r="AJ98" s="631">
        <v>0</v>
      </c>
      <c r="AK98" s="631">
        <v>0</v>
      </c>
      <c r="AL98" s="631">
        <v>1000</v>
      </c>
      <c r="AM98" s="631">
        <v>3645.23</v>
      </c>
      <c r="AN98" s="631">
        <v>0</v>
      </c>
      <c r="AO98" s="631">
        <v>0</v>
      </c>
      <c r="AP98" s="631">
        <v>0</v>
      </c>
      <c r="AQ98" s="631">
        <v>0</v>
      </c>
      <c r="AR98" s="631">
        <v>0</v>
      </c>
      <c r="AS98" s="631">
        <v>0</v>
      </c>
      <c r="AT98" s="631">
        <v>0</v>
      </c>
      <c r="AU98" s="631">
        <v>0</v>
      </c>
      <c r="AV98" s="631">
        <v>180707.3793</v>
      </c>
      <c r="AW98" s="631">
        <v>36880.094339622607</v>
      </c>
      <c r="AX98" s="631">
        <v>119045.23</v>
      </c>
      <c r="AY98" s="631">
        <v>38520.394339622617</v>
      </c>
      <c r="AZ98" s="714">
        <v>336632.7036396226</v>
      </c>
      <c r="BA98" s="714">
        <v>331987.47363962262</v>
      </c>
      <c r="BB98" s="714">
        <v>3750</v>
      </c>
      <c r="BC98" s="714">
        <v>236250</v>
      </c>
      <c r="BD98" s="714">
        <v>0</v>
      </c>
      <c r="BE98" s="714">
        <v>0</v>
      </c>
      <c r="BF98" s="714">
        <v>336632.7036396226</v>
      </c>
      <c r="BG98" s="631">
        <v>336632.7036396226</v>
      </c>
      <c r="BH98" s="631">
        <v>0</v>
      </c>
      <c r="BI98" s="714">
        <v>240895.23</v>
      </c>
      <c r="BJ98" s="714">
        <v>122850.00000000001</v>
      </c>
      <c r="BK98" s="631">
        <v>218587.47363962259</v>
      </c>
      <c r="BL98" s="631">
        <v>3469.6424387241682</v>
      </c>
      <c r="BM98" s="631">
        <v>3220.1590677966105</v>
      </c>
      <c r="BN98" s="632">
        <v>7.7475480457636622E-2</v>
      </c>
      <c r="BO98" s="632">
        <v>0</v>
      </c>
      <c r="BP98" s="631">
        <v>0</v>
      </c>
      <c r="BQ98" s="714">
        <v>336632.7036396226</v>
      </c>
      <c r="BR98" s="714">
        <v>5269.6424387241686</v>
      </c>
      <c r="BS98" s="714" t="s">
        <v>1187</v>
      </c>
      <c r="BT98" s="714">
        <v>5343.3762482479779</v>
      </c>
      <c r="BU98" s="632">
        <v>2.3666962535823011E-2</v>
      </c>
      <c r="BV98" s="631">
        <v>-1675.17</v>
      </c>
      <c r="BW98" s="631">
        <v>334957.53363962262</v>
      </c>
      <c r="BX98" s="631">
        <v>0</v>
      </c>
      <c r="BY98" s="631">
        <v>334957.53363962262</v>
      </c>
      <c r="BZ98" s="132">
        <f t="shared" si="3"/>
        <v>92249.569999999949</v>
      </c>
      <c r="CA98" s="132">
        <f t="shared" si="4"/>
        <v>11830.77</v>
      </c>
      <c r="CB98" s="631">
        <f t="shared" si="5"/>
        <v>0</v>
      </c>
      <c r="CC98" s="631">
        <f>IF(ISERROR(VLOOKUP(A98,'[12]18-19 Cfwds'!B:E,4,FALSE)),0,(VLOOKUP(A98,'[12]18-19 Cfwds'!B:E,4,FALSE)))</f>
        <v>92249.569999999949</v>
      </c>
      <c r="CD98" s="631">
        <f>IF(ISERROR(VLOOKUP(A98,'[12]18-19 Cfwds'!B:E,3,FALSE)),0,(VLOOKUP(A98,'[12]18-19 Cfwds'!B:E,3,FALSE)))</f>
        <v>11830.77</v>
      </c>
    </row>
    <row r="99" spans="1:82" ht="15" hidden="1" x14ac:dyDescent="0.25">
      <c r="A99" s="628">
        <f>VLOOKUP(D99,'[11]DfE No.'!C:E,3,FALSE)</f>
        <v>507</v>
      </c>
      <c r="B99" s="628">
        <f>VLOOKUP(D99,'[11]Adjusted Factors 20-21'!C:F,4,FALSE)</f>
        <v>0</v>
      </c>
      <c r="C99" s="712">
        <v>124757</v>
      </c>
      <c r="D99" s="712">
        <v>9353124</v>
      </c>
      <c r="E99" s="713" t="s">
        <v>1241</v>
      </c>
      <c r="F99" s="630">
        <v>212</v>
      </c>
      <c r="G99" s="630">
        <v>212</v>
      </c>
      <c r="H99" s="630">
        <v>0</v>
      </c>
      <c r="I99" s="631">
        <v>608094.67319999996</v>
      </c>
      <c r="J99" s="631">
        <v>0</v>
      </c>
      <c r="K99" s="631">
        <v>0</v>
      </c>
      <c r="L99" s="631">
        <v>18900.000000000015</v>
      </c>
      <c r="M99" s="631">
        <v>0</v>
      </c>
      <c r="N99" s="631">
        <v>27437.511111111111</v>
      </c>
      <c r="O99" s="631">
        <v>0</v>
      </c>
      <c r="P99" s="631">
        <v>6299.9999999999936</v>
      </c>
      <c r="Q99" s="631">
        <v>2000.0000000000014</v>
      </c>
      <c r="R99" s="631">
        <v>2249.9999999999977</v>
      </c>
      <c r="S99" s="631">
        <v>5670</v>
      </c>
      <c r="T99" s="631">
        <v>0</v>
      </c>
      <c r="U99" s="631">
        <v>0</v>
      </c>
      <c r="V99" s="631">
        <v>0</v>
      </c>
      <c r="W99" s="631">
        <v>0</v>
      </c>
      <c r="X99" s="631">
        <v>0</v>
      </c>
      <c r="Y99" s="631">
        <v>0</v>
      </c>
      <c r="Z99" s="631">
        <v>0</v>
      </c>
      <c r="AA99" s="631">
        <v>0</v>
      </c>
      <c r="AB99" s="631">
        <v>3544.375</v>
      </c>
      <c r="AC99" s="631">
        <v>0</v>
      </c>
      <c r="AD99" s="631">
        <v>0</v>
      </c>
      <c r="AE99" s="631">
        <v>61792.421052631624</v>
      </c>
      <c r="AF99" s="631">
        <v>0</v>
      </c>
      <c r="AG99" s="631">
        <v>0</v>
      </c>
      <c r="AH99" s="631">
        <v>0</v>
      </c>
      <c r="AI99" s="631">
        <v>114400</v>
      </c>
      <c r="AJ99" s="631">
        <v>0</v>
      </c>
      <c r="AK99" s="631">
        <v>0</v>
      </c>
      <c r="AL99" s="631">
        <v>0</v>
      </c>
      <c r="AM99" s="631">
        <v>31010.36</v>
      </c>
      <c r="AN99" s="631">
        <v>0</v>
      </c>
      <c r="AO99" s="631">
        <v>0</v>
      </c>
      <c r="AP99" s="631">
        <v>0</v>
      </c>
      <c r="AQ99" s="631">
        <v>0</v>
      </c>
      <c r="AR99" s="631">
        <v>0</v>
      </c>
      <c r="AS99" s="631">
        <v>0</v>
      </c>
      <c r="AT99" s="631">
        <v>0</v>
      </c>
      <c r="AU99" s="631">
        <v>0</v>
      </c>
      <c r="AV99" s="631">
        <v>608094.67319999996</v>
      </c>
      <c r="AW99" s="631">
        <v>127894.30716374275</v>
      </c>
      <c r="AX99" s="631">
        <v>145410.35999999999</v>
      </c>
      <c r="AY99" s="631">
        <v>103023.97660818718</v>
      </c>
      <c r="AZ99" s="714">
        <v>881399.34036374267</v>
      </c>
      <c r="BA99" s="714">
        <v>850388.98036374268</v>
      </c>
      <c r="BB99" s="714">
        <v>3750</v>
      </c>
      <c r="BC99" s="714">
        <v>795000</v>
      </c>
      <c r="BD99" s="714">
        <v>0</v>
      </c>
      <c r="BE99" s="714">
        <v>0</v>
      </c>
      <c r="BF99" s="714">
        <v>881399.34036374267</v>
      </c>
      <c r="BG99" s="631">
        <v>881399.34036374267</v>
      </c>
      <c r="BH99" s="631">
        <v>0</v>
      </c>
      <c r="BI99" s="714">
        <v>826010.36</v>
      </c>
      <c r="BJ99" s="714">
        <v>680600</v>
      </c>
      <c r="BK99" s="631">
        <v>735988.98036374268</v>
      </c>
      <c r="BL99" s="631">
        <v>3471.6461337912392</v>
      </c>
      <c r="BM99" s="631">
        <v>3318.1510341013823</v>
      </c>
      <c r="BN99" s="632">
        <v>4.625922633187983E-2</v>
      </c>
      <c r="BO99" s="632">
        <v>0</v>
      </c>
      <c r="BP99" s="631">
        <v>0</v>
      </c>
      <c r="BQ99" s="714">
        <v>881399.34036374267</v>
      </c>
      <c r="BR99" s="714">
        <v>4011.268775300673</v>
      </c>
      <c r="BS99" s="714" t="s">
        <v>1187</v>
      </c>
      <c r="BT99" s="714">
        <v>4157.5440583195405</v>
      </c>
      <c r="BU99" s="632">
        <v>4.3085534456923646E-2</v>
      </c>
      <c r="BV99" s="631">
        <v>-5637.08</v>
      </c>
      <c r="BW99" s="631">
        <v>875762.26036374271</v>
      </c>
      <c r="BX99" s="631">
        <v>0</v>
      </c>
      <c r="BY99" s="631">
        <v>875762.26036374271</v>
      </c>
      <c r="BZ99" s="132">
        <f t="shared" si="3"/>
        <v>-133800.34999999986</v>
      </c>
      <c r="CA99" s="132">
        <f t="shared" si="4"/>
        <v>53371.45</v>
      </c>
      <c r="CB99" s="631">
        <f t="shared" si="5"/>
        <v>0</v>
      </c>
      <c r="CC99" s="631">
        <f>IF(ISERROR(VLOOKUP(A99,'[12]18-19 Cfwds'!B:E,4,FALSE)),0,(VLOOKUP(A99,'[12]18-19 Cfwds'!B:E,4,FALSE)))</f>
        <v>-133800.34999999986</v>
      </c>
      <c r="CD99" s="631">
        <f>IF(ISERROR(VLOOKUP(A99,'[12]18-19 Cfwds'!B:E,3,FALSE)),0,(VLOOKUP(A99,'[12]18-19 Cfwds'!B:E,3,FALSE)))</f>
        <v>53371.45</v>
      </c>
    </row>
    <row r="100" spans="1:82" ht="15" hidden="1" x14ac:dyDescent="0.25">
      <c r="A100" s="628">
        <f>VLOOKUP(D100,'[11]DfE No.'!C:E,3,FALSE)</f>
        <v>17</v>
      </c>
      <c r="B100" s="628">
        <f>VLOOKUP(D100,'[11]Adjusted Factors 20-21'!C:F,4,FALSE)</f>
        <v>0</v>
      </c>
      <c r="C100" s="712">
        <v>124758</v>
      </c>
      <c r="D100" s="712">
        <v>9353125</v>
      </c>
      <c r="E100" s="713" t="s">
        <v>1242</v>
      </c>
      <c r="F100" s="630">
        <v>171</v>
      </c>
      <c r="G100" s="630">
        <v>171</v>
      </c>
      <c r="H100" s="630">
        <v>0</v>
      </c>
      <c r="I100" s="631">
        <v>490491.45809999999</v>
      </c>
      <c r="J100" s="631">
        <v>0</v>
      </c>
      <c r="K100" s="631">
        <v>0</v>
      </c>
      <c r="L100" s="631">
        <v>8549.9999999999909</v>
      </c>
      <c r="M100" s="631">
        <v>0</v>
      </c>
      <c r="N100" s="631">
        <v>18189.050279329611</v>
      </c>
      <c r="O100" s="631">
        <v>0</v>
      </c>
      <c r="P100" s="631">
        <v>1470.0000000000007</v>
      </c>
      <c r="Q100" s="631">
        <v>0</v>
      </c>
      <c r="R100" s="631">
        <v>0</v>
      </c>
      <c r="S100" s="631">
        <v>0</v>
      </c>
      <c r="T100" s="631">
        <v>0</v>
      </c>
      <c r="U100" s="631">
        <v>0</v>
      </c>
      <c r="V100" s="631">
        <v>0</v>
      </c>
      <c r="W100" s="631">
        <v>0</v>
      </c>
      <c r="X100" s="631">
        <v>0</v>
      </c>
      <c r="Y100" s="631">
        <v>0</v>
      </c>
      <c r="Z100" s="631">
        <v>0</v>
      </c>
      <c r="AA100" s="631">
        <v>0</v>
      </c>
      <c r="AB100" s="631">
        <v>2472.5675675675652</v>
      </c>
      <c r="AC100" s="631">
        <v>0</v>
      </c>
      <c r="AD100" s="631">
        <v>0</v>
      </c>
      <c r="AE100" s="631">
        <v>60277.500000000051</v>
      </c>
      <c r="AF100" s="631">
        <v>0</v>
      </c>
      <c r="AG100" s="631">
        <v>0</v>
      </c>
      <c r="AH100" s="631">
        <v>0</v>
      </c>
      <c r="AI100" s="631">
        <v>114400</v>
      </c>
      <c r="AJ100" s="631">
        <v>0</v>
      </c>
      <c r="AK100" s="631">
        <v>0</v>
      </c>
      <c r="AL100" s="631">
        <v>0</v>
      </c>
      <c r="AM100" s="631">
        <v>26397.25</v>
      </c>
      <c r="AN100" s="631">
        <v>0</v>
      </c>
      <c r="AO100" s="631">
        <v>0</v>
      </c>
      <c r="AP100" s="631">
        <v>0</v>
      </c>
      <c r="AQ100" s="631">
        <v>0</v>
      </c>
      <c r="AR100" s="631">
        <v>0</v>
      </c>
      <c r="AS100" s="631">
        <v>0</v>
      </c>
      <c r="AT100" s="631">
        <v>0</v>
      </c>
      <c r="AU100" s="631">
        <v>0</v>
      </c>
      <c r="AV100" s="631">
        <v>490491.45809999999</v>
      </c>
      <c r="AW100" s="631">
        <v>90959.117846897221</v>
      </c>
      <c r="AX100" s="631">
        <v>140797.25</v>
      </c>
      <c r="AY100" s="631">
        <v>84334.825139664856</v>
      </c>
      <c r="AZ100" s="714">
        <v>722247.82594689727</v>
      </c>
      <c r="BA100" s="714">
        <v>695850.57594689727</v>
      </c>
      <c r="BB100" s="714">
        <v>3750</v>
      </c>
      <c r="BC100" s="714">
        <v>641250</v>
      </c>
      <c r="BD100" s="714">
        <v>0</v>
      </c>
      <c r="BE100" s="714">
        <v>0</v>
      </c>
      <c r="BF100" s="714">
        <v>722247.82594689727</v>
      </c>
      <c r="BG100" s="631">
        <v>722247.82594689715</v>
      </c>
      <c r="BH100" s="631">
        <v>0</v>
      </c>
      <c r="BI100" s="714">
        <v>667647.25</v>
      </c>
      <c r="BJ100" s="714">
        <v>526850</v>
      </c>
      <c r="BK100" s="631">
        <v>581450.57594689727</v>
      </c>
      <c r="BL100" s="631">
        <v>3400.2957657713291</v>
      </c>
      <c r="BM100" s="631">
        <v>3285.8273457627115</v>
      </c>
      <c r="BN100" s="632">
        <v>3.4837016058141976E-2</v>
      </c>
      <c r="BO100" s="632">
        <v>0</v>
      </c>
      <c r="BP100" s="631">
        <v>0</v>
      </c>
      <c r="BQ100" s="714">
        <v>722247.82594689727</v>
      </c>
      <c r="BR100" s="714">
        <v>4069.3016137245454</v>
      </c>
      <c r="BS100" s="714" t="s">
        <v>1187</v>
      </c>
      <c r="BT100" s="714">
        <v>4223.6714967654807</v>
      </c>
      <c r="BU100" s="632">
        <v>3.5529771401365595E-2</v>
      </c>
      <c r="BV100" s="631">
        <v>-4546.8900000000003</v>
      </c>
      <c r="BW100" s="631">
        <v>717700.93594689725</v>
      </c>
      <c r="BX100" s="631">
        <v>0</v>
      </c>
      <c r="BY100" s="631">
        <v>717700.93594689725</v>
      </c>
      <c r="BZ100" s="132">
        <f t="shared" si="3"/>
        <v>113875.83999999997</v>
      </c>
      <c r="CA100" s="132">
        <f t="shared" si="4"/>
        <v>9340.61</v>
      </c>
      <c r="CB100" s="631">
        <f t="shared" si="5"/>
        <v>0</v>
      </c>
      <c r="CC100" s="631">
        <f>IF(ISERROR(VLOOKUP(A100,'[12]18-19 Cfwds'!B:E,4,FALSE)),0,(VLOOKUP(A100,'[12]18-19 Cfwds'!B:E,4,FALSE)))</f>
        <v>113875.83999999997</v>
      </c>
      <c r="CD100" s="631">
        <f>IF(ISERROR(VLOOKUP(A100,'[12]18-19 Cfwds'!B:E,3,FALSE)),0,(VLOOKUP(A100,'[12]18-19 Cfwds'!B:E,3,FALSE)))</f>
        <v>9340.61</v>
      </c>
    </row>
    <row r="101" spans="1:82" ht="15" hidden="1" x14ac:dyDescent="0.25">
      <c r="A101" s="628">
        <f>VLOOKUP(D101,'[11]DfE No.'!C:E,3,FALSE)</f>
        <v>421</v>
      </c>
      <c r="B101" s="628">
        <f>VLOOKUP(D101,'[11]Adjusted Factors 20-21'!C:F,4,FALSE)</f>
        <v>0</v>
      </c>
      <c r="C101" s="712">
        <v>124762</v>
      </c>
      <c r="D101" s="712">
        <v>9353308</v>
      </c>
      <c r="E101" s="713" t="s">
        <v>1244</v>
      </c>
      <c r="F101" s="630">
        <v>272</v>
      </c>
      <c r="G101" s="630">
        <v>272</v>
      </c>
      <c r="H101" s="630">
        <v>0</v>
      </c>
      <c r="I101" s="631">
        <v>780196.93919999991</v>
      </c>
      <c r="J101" s="631">
        <v>0</v>
      </c>
      <c r="K101" s="631">
        <v>0</v>
      </c>
      <c r="L101" s="631">
        <v>21599.999999999985</v>
      </c>
      <c r="M101" s="631">
        <v>0</v>
      </c>
      <c r="N101" s="631">
        <v>36669.629629629628</v>
      </c>
      <c r="O101" s="631">
        <v>0</v>
      </c>
      <c r="P101" s="631">
        <v>10289.999999999976</v>
      </c>
      <c r="Q101" s="631">
        <v>249.99999999999972</v>
      </c>
      <c r="R101" s="631">
        <v>3749.9999999999959</v>
      </c>
      <c r="S101" s="631">
        <v>0</v>
      </c>
      <c r="T101" s="631">
        <v>0</v>
      </c>
      <c r="U101" s="631">
        <v>0</v>
      </c>
      <c r="V101" s="631">
        <v>0</v>
      </c>
      <c r="W101" s="631">
        <v>0</v>
      </c>
      <c r="X101" s="631">
        <v>0</v>
      </c>
      <c r="Y101" s="631">
        <v>0</v>
      </c>
      <c r="Z101" s="631">
        <v>0</v>
      </c>
      <c r="AA101" s="631">
        <v>0</v>
      </c>
      <c r="AB101" s="631">
        <v>9573.6842105263113</v>
      </c>
      <c r="AC101" s="631">
        <v>0</v>
      </c>
      <c r="AD101" s="631">
        <v>0</v>
      </c>
      <c r="AE101" s="631">
        <v>87865.023696682561</v>
      </c>
      <c r="AF101" s="631">
        <v>0</v>
      </c>
      <c r="AG101" s="631">
        <v>15470</v>
      </c>
      <c r="AH101" s="631">
        <v>0</v>
      </c>
      <c r="AI101" s="631">
        <v>114400</v>
      </c>
      <c r="AJ101" s="631">
        <v>0</v>
      </c>
      <c r="AK101" s="631">
        <v>0</v>
      </c>
      <c r="AL101" s="631">
        <v>0</v>
      </c>
      <c r="AM101" s="631">
        <v>3382.95</v>
      </c>
      <c r="AN101" s="631">
        <v>0</v>
      </c>
      <c r="AO101" s="631">
        <v>0</v>
      </c>
      <c r="AP101" s="631">
        <v>0</v>
      </c>
      <c r="AQ101" s="631">
        <v>0</v>
      </c>
      <c r="AR101" s="631">
        <v>0</v>
      </c>
      <c r="AS101" s="631">
        <v>0</v>
      </c>
      <c r="AT101" s="631">
        <v>0</v>
      </c>
      <c r="AU101" s="631">
        <v>0</v>
      </c>
      <c r="AV101" s="631">
        <v>780196.93919999991</v>
      </c>
      <c r="AW101" s="631">
        <v>185468.33753683846</v>
      </c>
      <c r="AX101" s="631">
        <v>117782.95</v>
      </c>
      <c r="AY101" s="631">
        <v>134097.63851149735</v>
      </c>
      <c r="AZ101" s="714">
        <v>1083448.2267368385</v>
      </c>
      <c r="BA101" s="714">
        <v>1080065.2767368385</v>
      </c>
      <c r="BB101" s="714">
        <v>3750</v>
      </c>
      <c r="BC101" s="714">
        <v>1020000</v>
      </c>
      <c r="BD101" s="714">
        <v>0</v>
      </c>
      <c r="BE101" s="714">
        <v>0</v>
      </c>
      <c r="BF101" s="714">
        <v>1083448.2267368385</v>
      </c>
      <c r="BG101" s="631">
        <v>1083448.2267368385</v>
      </c>
      <c r="BH101" s="631">
        <v>0</v>
      </c>
      <c r="BI101" s="714">
        <v>1023382.95</v>
      </c>
      <c r="BJ101" s="714">
        <v>905600</v>
      </c>
      <c r="BK101" s="631">
        <v>965665.27673683851</v>
      </c>
      <c r="BL101" s="631">
        <v>3550.2399880030825</v>
      </c>
      <c r="BM101" s="631">
        <v>3344.5532795539034</v>
      </c>
      <c r="BN101" s="632">
        <v>6.1499007866489618E-2</v>
      </c>
      <c r="BO101" s="632">
        <v>0</v>
      </c>
      <c r="BP101" s="631">
        <v>0</v>
      </c>
      <c r="BQ101" s="714">
        <v>1083448.2267368385</v>
      </c>
      <c r="BR101" s="714">
        <v>3970.8282232972006</v>
      </c>
      <c r="BS101" s="714" t="s">
        <v>1187</v>
      </c>
      <c r="BT101" s="714">
        <v>3983.2655394736707</v>
      </c>
      <c r="BU101" s="632">
        <v>5.3420941334464178E-2</v>
      </c>
      <c r="BV101" s="631">
        <v>-7232.48</v>
      </c>
      <c r="BW101" s="631">
        <v>1076215.7467368385</v>
      </c>
      <c r="BX101" s="631">
        <v>0</v>
      </c>
      <c r="BY101" s="631">
        <v>1076215.7467368385</v>
      </c>
      <c r="BZ101" s="132">
        <f t="shared" si="3"/>
        <v>25317.479999999981</v>
      </c>
      <c r="CA101" s="132">
        <f t="shared" si="4"/>
        <v>0</v>
      </c>
      <c r="CB101" s="631">
        <f t="shared" si="5"/>
        <v>0</v>
      </c>
      <c r="CC101" s="631">
        <f>IF(ISERROR(VLOOKUP(A101,'[12]18-19 Cfwds'!B:E,4,FALSE)),0,(VLOOKUP(A101,'[12]18-19 Cfwds'!B:E,4,FALSE)))</f>
        <v>25317.479999999981</v>
      </c>
      <c r="CD101" s="631">
        <f>IF(ISERROR(VLOOKUP(A101,'[12]18-19 Cfwds'!B:E,3,FALSE)),0,(VLOOKUP(A101,'[12]18-19 Cfwds'!B:E,3,FALSE)))</f>
        <v>0</v>
      </c>
    </row>
    <row r="102" spans="1:82" ht="15" hidden="1" x14ac:dyDescent="0.25">
      <c r="A102" s="628">
        <f>VLOOKUP(D102,'[11]DfE No.'!C:E,3,FALSE)</f>
        <v>509</v>
      </c>
      <c r="B102" s="628">
        <f>VLOOKUP(D102,'[11]Adjusted Factors 20-21'!C:F,4,FALSE)</f>
        <v>0</v>
      </c>
      <c r="C102" s="712">
        <v>124763</v>
      </c>
      <c r="D102" s="712">
        <v>9353310</v>
      </c>
      <c r="E102" s="713" t="s">
        <v>410</v>
      </c>
      <c r="F102" s="630">
        <v>156</v>
      </c>
      <c r="G102" s="630">
        <v>156</v>
      </c>
      <c r="H102" s="630">
        <v>0</v>
      </c>
      <c r="I102" s="631">
        <v>447465.89159999997</v>
      </c>
      <c r="J102" s="631">
        <v>0</v>
      </c>
      <c r="K102" s="631">
        <v>0</v>
      </c>
      <c r="L102" s="631">
        <v>5399.9999999999982</v>
      </c>
      <c r="M102" s="631">
        <v>0</v>
      </c>
      <c r="N102" s="631">
        <v>14000.000000000002</v>
      </c>
      <c r="O102" s="631">
        <v>0</v>
      </c>
      <c r="P102" s="631">
        <v>3779.9999999999873</v>
      </c>
      <c r="Q102" s="631">
        <v>250</v>
      </c>
      <c r="R102" s="631">
        <v>3375.0000000000005</v>
      </c>
      <c r="S102" s="631">
        <v>2024.9999999999968</v>
      </c>
      <c r="T102" s="631">
        <v>0</v>
      </c>
      <c r="U102" s="631">
        <v>0</v>
      </c>
      <c r="V102" s="631">
        <v>0</v>
      </c>
      <c r="W102" s="631">
        <v>0</v>
      </c>
      <c r="X102" s="631">
        <v>0</v>
      </c>
      <c r="Y102" s="631">
        <v>0</v>
      </c>
      <c r="Z102" s="631">
        <v>0</v>
      </c>
      <c r="AA102" s="631">
        <v>0</v>
      </c>
      <c r="AB102" s="631">
        <v>8096.8656716417881</v>
      </c>
      <c r="AC102" s="631">
        <v>0</v>
      </c>
      <c r="AD102" s="631">
        <v>0</v>
      </c>
      <c r="AE102" s="631">
        <v>45190.080000000002</v>
      </c>
      <c r="AF102" s="631">
        <v>0</v>
      </c>
      <c r="AG102" s="631">
        <v>559.99999999999955</v>
      </c>
      <c r="AH102" s="631">
        <v>0</v>
      </c>
      <c r="AI102" s="631">
        <v>114400</v>
      </c>
      <c r="AJ102" s="631">
        <v>0</v>
      </c>
      <c r="AK102" s="631">
        <v>0</v>
      </c>
      <c r="AL102" s="631">
        <v>0</v>
      </c>
      <c r="AM102" s="631">
        <v>3049.78</v>
      </c>
      <c r="AN102" s="631">
        <v>0</v>
      </c>
      <c r="AO102" s="631">
        <v>0</v>
      </c>
      <c r="AP102" s="631">
        <v>0</v>
      </c>
      <c r="AQ102" s="631">
        <v>0</v>
      </c>
      <c r="AR102" s="631">
        <v>0</v>
      </c>
      <c r="AS102" s="631">
        <v>0</v>
      </c>
      <c r="AT102" s="631">
        <v>0</v>
      </c>
      <c r="AU102" s="631">
        <v>0</v>
      </c>
      <c r="AV102" s="631">
        <v>447465.89159999997</v>
      </c>
      <c r="AW102" s="631">
        <v>82676.945671641763</v>
      </c>
      <c r="AX102" s="631">
        <v>117449.78</v>
      </c>
      <c r="AY102" s="631">
        <v>69557.87999999999</v>
      </c>
      <c r="AZ102" s="714">
        <v>647592.61727164173</v>
      </c>
      <c r="BA102" s="714">
        <v>644542.83727164171</v>
      </c>
      <c r="BB102" s="714">
        <v>3750</v>
      </c>
      <c r="BC102" s="714">
        <v>585000</v>
      </c>
      <c r="BD102" s="714">
        <v>0</v>
      </c>
      <c r="BE102" s="714">
        <v>0</v>
      </c>
      <c r="BF102" s="714">
        <v>647592.61727164173</v>
      </c>
      <c r="BG102" s="631">
        <v>647592.61727164173</v>
      </c>
      <c r="BH102" s="631">
        <v>0</v>
      </c>
      <c r="BI102" s="714">
        <v>588049.78</v>
      </c>
      <c r="BJ102" s="714">
        <v>470600</v>
      </c>
      <c r="BK102" s="631">
        <v>530142.83727164171</v>
      </c>
      <c r="BL102" s="631">
        <v>3398.3515209720622</v>
      </c>
      <c r="BM102" s="631">
        <v>3300.7719987012988</v>
      </c>
      <c r="BN102" s="632">
        <v>2.9562636349664995E-2</v>
      </c>
      <c r="BO102" s="632">
        <v>0</v>
      </c>
      <c r="BP102" s="631">
        <v>0</v>
      </c>
      <c r="BQ102" s="714">
        <v>647592.61727164173</v>
      </c>
      <c r="BR102" s="714">
        <v>4131.6848543053957</v>
      </c>
      <c r="BS102" s="714" t="s">
        <v>1187</v>
      </c>
      <c r="BT102" s="714">
        <v>4151.2347261002678</v>
      </c>
      <c r="BU102" s="632">
        <v>2.1692524377926459E-2</v>
      </c>
      <c r="BV102" s="631">
        <v>-4148.04</v>
      </c>
      <c r="BW102" s="631">
        <v>643444.5772716417</v>
      </c>
      <c r="BX102" s="631">
        <v>0</v>
      </c>
      <c r="BY102" s="631">
        <v>643444.5772716417</v>
      </c>
      <c r="BZ102" s="132">
        <f t="shared" si="3"/>
        <v>25317.479999999981</v>
      </c>
      <c r="CA102" s="132">
        <f t="shared" si="4"/>
        <v>0</v>
      </c>
      <c r="CB102" s="631">
        <f t="shared" si="5"/>
        <v>0</v>
      </c>
      <c r="CC102" s="631">
        <f>IF(ISERROR(VLOOKUP(A102,'[12]18-19 Cfwds'!B:E,4,FALSE)),0,(VLOOKUP(A102,'[12]18-19 Cfwds'!B:E,4,FALSE)))</f>
        <v>25317.479999999981</v>
      </c>
      <c r="CD102" s="631">
        <f>IF(ISERROR(VLOOKUP(A102,'[12]18-19 Cfwds'!B:E,3,FALSE)),0,(VLOOKUP(A102,'[12]18-19 Cfwds'!B:E,3,FALSE)))</f>
        <v>0</v>
      </c>
    </row>
    <row r="103" spans="1:82" ht="15" hidden="1" x14ac:dyDescent="0.25">
      <c r="A103" s="628">
        <f>VLOOKUP(D103,'[11]DfE No.'!C:E,3,FALSE)</f>
        <v>420</v>
      </c>
      <c r="B103" s="628">
        <f>VLOOKUP(D103,'[11]Adjusted Factors 20-21'!C:F,4,FALSE)</f>
        <v>0</v>
      </c>
      <c r="C103" s="712">
        <v>124764</v>
      </c>
      <c r="D103" s="712">
        <v>9353311</v>
      </c>
      <c r="E103" s="713" t="s">
        <v>522</v>
      </c>
      <c r="F103" s="630">
        <v>386</v>
      </c>
      <c r="G103" s="630">
        <v>386</v>
      </c>
      <c r="H103" s="630">
        <v>0</v>
      </c>
      <c r="I103" s="631">
        <v>1107191.2445999999</v>
      </c>
      <c r="J103" s="631">
        <v>0</v>
      </c>
      <c r="K103" s="631">
        <v>0</v>
      </c>
      <c r="L103" s="631">
        <v>10799.999999999998</v>
      </c>
      <c r="M103" s="631">
        <v>0</v>
      </c>
      <c r="N103" s="631">
        <v>21225.012919896642</v>
      </c>
      <c r="O103" s="631">
        <v>0</v>
      </c>
      <c r="P103" s="631">
        <v>10370.600522193177</v>
      </c>
      <c r="Q103" s="631">
        <v>1511.7493472584838</v>
      </c>
      <c r="R103" s="631">
        <v>6424.9347258485623</v>
      </c>
      <c r="S103" s="631">
        <v>0</v>
      </c>
      <c r="T103" s="631">
        <v>0</v>
      </c>
      <c r="U103" s="631">
        <v>0</v>
      </c>
      <c r="V103" s="631">
        <v>0</v>
      </c>
      <c r="W103" s="631">
        <v>0</v>
      </c>
      <c r="X103" s="631">
        <v>0</v>
      </c>
      <c r="Y103" s="631">
        <v>0</v>
      </c>
      <c r="Z103" s="631">
        <v>0</v>
      </c>
      <c r="AA103" s="631">
        <v>0</v>
      </c>
      <c r="AB103" s="631">
        <v>20651</v>
      </c>
      <c r="AC103" s="631">
        <v>0</v>
      </c>
      <c r="AD103" s="631">
        <v>0</v>
      </c>
      <c r="AE103" s="631">
        <v>102772.5</v>
      </c>
      <c r="AF103" s="631">
        <v>0</v>
      </c>
      <c r="AG103" s="631">
        <v>3359.9999999999955</v>
      </c>
      <c r="AH103" s="631">
        <v>0</v>
      </c>
      <c r="AI103" s="631">
        <v>114400</v>
      </c>
      <c r="AJ103" s="631">
        <v>0</v>
      </c>
      <c r="AK103" s="631">
        <v>0</v>
      </c>
      <c r="AL103" s="631">
        <v>0</v>
      </c>
      <c r="AM103" s="631">
        <v>11172.05</v>
      </c>
      <c r="AN103" s="631">
        <v>0</v>
      </c>
      <c r="AO103" s="631">
        <v>0</v>
      </c>
      <c r="AP103" s="631">
        <v>0</v>
      </c>
      <c r="AQ103" s="631">
        <v>0</v>
      </c>
      <c r="AR103" s="631">
        <v>0</v>
      </c>
      <c r="AS103" s="631">
        <v>0</v>
      </c>
      <c r="AT103" s="631">
        <v>0</v>
      </c>
      <c r="AU103" s="631">
        <v>0</v>
      </c>
      <c r="AV103" s="631">
        <v>1107191.2445999999</v>
      </c>
      <c r="AW103" s="631">
        <v>177115.79751519687</v>
      </c>
      <c r="AX103" s="631">
        <v>125572.05</v>
      </c>
      <c r="AY103" s="631">
        <v>137891.44875759844</v>
      </c>
      <c r="AZ103" s="714">
        <v>1409879.0921151969</v>
      </c>
      <c r="BA103" s="714">
        <v>1398707.0421151968</v>
      </c>
      <c r="BB103" s="714">
        <v>3750</v>
      </c>
      <c r="BC103" s="714">
        <v>1447500</v>
      </c>
      <c r="BD103" s="714">
        <v>48792.957884803182</v>
      </c>
      <c r="BE103" s="714">
        <v>0</v>
      </c>
      <c r="BF103" s="714">
        <v>1458672.05</v>
      </c>
      <c r="BG103" s="631">
        <v>1458672.05</v>
      </c>
      <c r="BH103" s="631">
        <v>0</v>
      </c>
      <c r="BI103" s="714">
        <v>1458672.05</v>
      </c>
      <c r="BJ103" s="714">
        <v>1333100</v>
      </c>
      <c r="BK103" s="631">
        <v>1333100</v>
      </c>
      <c r="BL103" s="631">
        <v>3453.6269430051811</v>
      </c>
      <c r="BM103" s="631">
        <v>3207.7594830729163</v>
      </c>
      <c r="BN103" s="632">
        <v>7.6647722882493927E-2</v>
      </c>
      <c r="BO103" s="632">
        <v>0</v>
      </c>
      <c r="BP103" s="631">
        <v>0</v>
      </c>
      <c r="BQ103" s="714">
        <v>1458672.05</v>
      </c>
      <c r="BR103" s="714">
        <v>3750</v>
      </c>
      <c r="BS103" s="714" t="s">
        <v>1187</v>
      </c>
      <c r="BT103" s="714">
        <v>3778.9431347150262</v>
      </c>
      <c r="BU103" s="632">
        <v>7.4431172087864983E-2</v>
      </c>
      <c r="BV103" s="631">
        <v>-10263.74</v>
      </c>
      <c r="BW103" s="631">
        <v>1448408.31</v>
      </c>
      <c r="BX103" s="631">
        <v>0</v>
      </c>
      <c r="BY103" s="631">
        <v>1448408.31</v>
      </c>
      <c r="BZ103" s="132">
        <f t="shared" si="3"/>
        <v>161815.54999999981</v>
      </c>
      <c r="CA103" s="132">
        <f t="shared" si="4"/>
        <v>0</v>
      </c>
      <c r="CB103" s="631">
        <f t="shared" si="5"/>
        <v>48792.957884803182</v>
      </c>
      <c r="CC103" s="631">
        <f>IF(ISERROR(VLOOKUP(A103,'[12]18-19 Cfwds'!B:E,4,FALSE)),0,(VLOOKUP(A103,'[12]18-19 Cfwds'!B:E,4,FALSE)))</f>
        <v>161815.54999999981</v>
      </c>
      <c r="CD103" s="631">
        <f>IF(ISERROR(VLOOKUP(A103,'[12]18-19 Cfwds'!B:E,3,FALSE)),0,(VLOOKUP(A103,'[12]18-19 Cfwds'!B:E,3,FALSE)))</f>
        <v>0</v>
      </c>
    </row>
    <row r="104" spans="1:82" ht="15" hidden="1" x14ac:dyDescent="0.25">
      <c r="A104" s="628">
        <f>VLOOKUP(D104,'[11]DfE No.'!C:E,3,FALSE)</f>
        <v>432</v>
      </c>
      <c r="B104" s="628">
        <f>VLOOKUP(D104,'[11]Adjusted Factors 20-21'!C:F,4,FALSE)</f>
        <v>0</v>
      </c>
      <c r="C104" s="712">
        <v>124770</v>
      </c>
      <c r="D104" s="712">
        <v>9353322</v>
      </c>
      <c r="E104" s="713" t="s">
        <v>1245</v>
      </c>
      <c r="F104" s="630">
        <v>103</v>
      </c>
      <c r="G104" s="630">
        <v>103</v>
      </c>
      <c r="H104" s="630">
        <v>0</v>
      </c>
      <c r="I104" s="631">
        <v>295442.22330000001</v>
      </c>
      <c r="J104" s="631">
        <v>0</v>
      </c>
      <c r="K104" s="631">
        <v>0</v>
      </c>
      <c r="L104" s="631">
        <v>2249.9999999999977</v>
      </c>
      <c r="M104" s="631">
        <v>0</v>
      </c>
      <c r="N104" s="631">
        <v>3360</v>
      </c>
      <c r="O104" s="631">
        <v>0</v>
      </c>
      <c r="P104" s="631">
        <v>0</v>
      </c>
      <c r="Q104" s="631">
        <v>0</v>
      </c>
      <c r="R104" s="631">
        <v>0</v>
      </c>
      <c r="S104" s="631">
        <v>0</v>
      </c>
      <c r="T104" s="631">
        <v>0</v>
      </c>
      <c r="U104" s="631">
        <v>0</v>
      </c>
      <c r="V104" s="631">
        <v>0</v>
      </c>
      <c r="W104" s="631">
        <v>0</v>
      </c>
      <c r="X104" s="631">
        <v>0</v>
      </c>
      <c r="Y104" s="631">
        <v>0</v>
      </c>
      <c r="Z104" s="631">
        <v>0</v>
      </c>
      <c r="AA104" s="631">
        <v>0</v>
      </c>
      <c r="AB104" s="631">
        <v>0</v>
      </c>
      <c r="AC104" s="631">
        <v>0</v>
      </c>
      <c r="AD104" s="631">
        <v>0</v>
      </c>
      <c r="AE104" s="631">
        <v>31888.081395348872</v>
      </c>
      <c r="AF104" s="631">
        <v>0</v>
      </c>
      <c r="AG104" s="631">
        <v>4217.4999999999673</v>
      </c>
      <c r="AH104" s="631">
        <v>0</v>
      </c>
      <c r="AI104" s="631">
        <v>114400</v>
      </c>
      <c r="AJ104" s="631">
        <v>0</v>
      </c>
      <c r="AK104" s="631">
        <v>0</v>
      </c>
      <c r="AL104" s="631">
        <v>0</v>
      </c>
      <c r="AM104" s="631">
        <v>1742.73</v>
      </c>
      <c r="AN104" s="631">
        <v>0</v>
      </c>
      <c r="AO104" s="631">
        <v>0</v>
      </c>
      <c r="AP104" s="631">
        <v>0</v>
      </c>
      <c r="AQ104" s="631">
        <v>0</v>
      </c>
      <c r="AR104" s="631">
        <v>0</v>
      </c>
      <c r="AS104" s="631">
        <v>0</v>
      </c>
      <c r="AT104" s="631">
        <v>0</v>
      </c>
      <c r="AU104" s="631">
        <v>0</v>
      </c>
      <c r="AV104" s="631">
        <v>295442.22330000001</v>
      </c>
      <c r="AW104" s="631">
        <v>41715.58139534884</v>
      </c>
      <c r="AX104" s="631">
        <v>116142.73</v>
      </c>
      <c r="AY104" s="631">
        <v>44645.881395348872</v>
      </c>
      <c r="AZ104" s="714">
        <v>453300.53469534882</v>
      </c>
      <c r="BA104" s="714">
        <v>451557.80469534884</v>
      </c>
      <c r="BB104" s="714">
        <v>3750</v>
      </c>
      <c r="BC104" s="714">
        <v>386250</v>
      </c>
      <c r="BD104" s="714">
        <v>0</v>
      </c>
      <c r="BE104" s="714">
        <v>0</v>
      </c>
      <c r="BF104" s="714">
        <v>453300.53469534882</v>
      </c>
      <c r="BG104" s="631">
        <v>453300.53469534882</v>
      </c>
      <c r="BH104" s="631">
        <v>0</v>
      </c>
      <c r="BI104" s="714">
        <v>387992.73</v>
      </c>
      <c r="BJ104" s="714">
        <v>271850</v>
      </c>
      <c r="BK104" s="631">
        <v>337157.80469534884</v>
      </c>
      <c r="BL104" s="631">
        <v>3273.3767446150373</v>
      </c>
      <c r="BM104" s="631">
        <v>3163.5067166666668</v>
      </c>
      <c r="BN104" s="632">
        <v>3.4730455089451717E-2</v>
      </c>
      <c r="BO104" s="632">
        <v>0</v>
      </c>
      <c r="BP104" s="631">
        <v>0</v>
      </c>
      <c r="BQ104" s="714">
        <v>453300.53469534882</v>
      </c>
      <c r="BR104" s="714">
        <v>4384.0563562655225</v>
      </c>
      <c r="BS104" s="714" t="s">
        <v>1187</v>
      </c>
      <c r="BT104" s="714">
        <v>4400.9760650033868</v>
      </c>
      <c r="BU104" s="632">
        <v>1.826366429366133E-2</v>
      </c>
      <c r="BV104" s="631">
        <v>-2738.77</v>
      </c>
      <c r="BW104" s="631">
        <v>450561.7646953488</v>
      </c>
      <c r="BX104" s="631">
        <v>0</v>
      </c>
      <c r="BY104" s="631">
        <v>450561.7646953488</v>
      </c>
      <c r="BZ104" s="132">
        <f t="shared" si="3"/>
        <v>31178.700000000012</v>
      </c>
      <c r="CA104" s="132">
        <f t="shared" si="4"/>
        <v>167</v>
      </c>
      <c r="CB104" s="631">
        <f t="shared" si="5"/>
        <v>0</v>
      </c>
      <c r="CC104" s="631">
        <f>IF(ISERROR(VLOOKUP(A104,'[12]18-19 Cfwds'!B:E,4,FALSE)),0,(VLOOKUP(A104,'[12]18-19 Cfwds'!B:E,4,FALSE)))</f>
        <v>31178.700000000012</v>
      </c>
      <c r="CD104" s="631">
        <f>IF(ISERROR(VLOOKUP(A104,'[12]18-19 Cfwds'!B:E,3,FALSE)),0,(VLOOKUP(A104,'[12]18-19 Cfwds'!B:E,3,FALSE)))</f>
        <v>167</v>
      </c>
    </row>
    <row r="105" spans="1:82" ht="15" hidden="1" x14ac:dyDescent="0.25">
      <c r="A105" s="628">
        <f>VLOOKUP(D105,'[11]DfE No.'!C:E,3,FALSE)</f>
        <v>101</v>
      </c>
      <c r="B105" s="628">
        <f>VLOOKUP(D105,'[11]Adjusted Factors 20-21'!C:F,4,FALSE)</f>
        <v>0</v>
      </c>
      <c r="C105" s="712">
        <v>124772</v>
      </c>
      <c r="D105" s="712">
        <v>9353327</v>
      </c>
      <c r="E105" s="713" t="s">
        <v>1247</v>
      </c>
      <c r="F105" s="630">
        <v>197</v>
      </c>
      <c r="G105" s="630">
        <v>197</v>
      </c>
      <c r="H105" s="630">
        <v>0</v>
      </c>
      <c r="I105" s="631">
        <v>565069.1067</v>
      </c>
      <c r="J105" s="631">
        <v>0</v>
      </c>
      <c r="K105" s="631">
        <v>0</v>
      </c>
      <c r="L105" s="631">
        <v>1800.0000000000016</v>
      </c>
      <c r="M105" s="631">
        <v>0</v>
      </c>
      <c r="N105" s="631">
        <v>4669.6296296296296</v>
      </c>
      <c r="O105" s="631">
        <v>0</v>
      </c>
      <c r="P105" s="631">
        <v>210.0000000000002</v>
      </c>
      <c r="Q105" s="631">
        <v>0</v>
      </c>
      <c r="R105" s="631">
        <v>0</v>
      </c>
      <c r="S105" s="631">
        <v>0</v>
      </c>
      <c r="T105" s="631">
        <v>0</v>
      </c>
      <c r="U105" s="631">
        <v>0</v>
      </c>
      <c r="V105" s="631">
        <v>0</v>
      </c>
      <c r="W105" s="631">
        <v>0</v>
      </c>
      <c r="X105" s="631">
        <v>0</v>
      </c>
      <c r="Y105" s="631">
        <v>0</v>
      </c>
      <c r="Z105" s="631">
        <v>0</v>
      </c>
      <c r="AA105" s="631">
        <v>0</v>
      </c>
      <c r="AB105" s="631">
        <v>0</v>
      </c>
      <c r="AC105" s="631">
        <v>0</v>
      </c>
      <c r="AD105" s="631">
        <v>0</v>
      </c>
      <c r="AE105" s="631">
        <v>66120.363636363603</v>
      </c>
      <c r="AF105" s="631">
        <v>0</v>
      </c>
      <c r="AG105" s="631">
        <v>4532.4999999999973</v>
      </c>
      <c r="AH105" s="631">
        <v>0</v>
      </c>
      <c r="AI105" s="631">
        <v>114400</v>
      </c>
      <c r="AJ105" s="631">
        <v>0</v>
      </c>
      <c r="AK105" s="631">
        <v>0</v>
      </c>
      <c r="AL105" s="631">
        <v>0</v>
      </c>
      <c r="AM105" s="631">
        <v>3767.37</v>
      </c>
      <c r="AN105" s="631">
        <v>0</v>
      </c>
      <c r="AO105" s="631">
        <v>0</v>
      </c>
      <c r="AP105" s="631">
        <v>0</v>
      </c>
      <c r="AQ105" s="631">
        <v>0</v>
      </c>
      <c r="AR105" s="631">
        <v>0</v>
      </c>
      <c r="AS105" s="631">
        <v>0</v>
      </c>
      <c r="AT105" s="631">
        <v>0</v>
      </c>
      <c r="AU105" s="631">
        <v>0</v>
      </c>
      <c r="AV105" s="631">
        <v>565069.1067</v>
      </c>
      <c r="AW105" s="631">
        <v>77332.493265993238</v>
      </c>
      <c r="AX105" s="631">
        <v>118167.37</v>
      </c>
      <c r="AY105" s="631">
        <v>79412.978451178424</v>
      </c>
      <c r="AZ105" s="714">
        <v>760568.96996599319</v>
      </c>
      <c r="BA105" s="714">
        <v>756801.5999659932</v>
      </c>
      <c r="BB105" s="714">
        <v>3750</v>
      </c>
      <c r="BC105" s="714">
        <v>738750</v>
      </c>
      <c r="BD105" s="714">
        <v>0</v>
      </c>
      <c r="BE105" s="714">
        <v>0</v>
      </c>
      <c r="BF105" s="714">
        <v>760568.96996599319</v>
      </c>
      <c r="BG105" s="631">
        <v>760568.96996599331</v>
      </c>
      <c r="BH105" s="631">
        <v>0</v>
      </c>
      <c r="BI105" s="714">
        <v>742517.37</v>
      </c>
      <c r="BJ105" s="714">
        <v>624350</v>
      </c>
      <c r="BK105" s="631">
        <v>642401.5999659932</v>
      </c>
      <c r="BL105" s="631">
        <v>3260.9218272385442</v>
      </c>
      <c r="BM105" s="631">
        <v>3103.3146077720207</v>
      </c>
      <c r="BN105" s="632">
        <v>5.0786735921587813E-2</v>
      </c>
      <c r="BO105" s="632">
        <v>0</v>
      </c>
      <c r="BP105" s="631">
        <v>0</v>
      </c>
      <c r="BQ105" s="714">
        <v>760568.96996599319</v>
      </c>
      <c r="BR105" s="714">
        <v>3841.6324871370211</v>
      </c>
      <c r="BS105" s="714" t="s">
        <v>1187</v>
      </c>
      <c r="BT105" s="714">
        <v>3860.7561927207776</v>
      </c>
      <c r="BU105" s="632">
        <v>3.9164957036870174E-2</v>
      </c>
      <c r="BV105" s="631">
        <v>-5238.2299999999996</v>
      </c>
      <c r="BW105" s="631">
        <v>755330.73996599321</v>
      </c>
      <c r="BX105" s="631">
        <v>0</v>
      </c>
      <c r="BY105" s="631">
        <v>755330.73996599321</v>
      </c>
      <c r="BZ105" s="132">
        <f t="shared" si="3"/>
        <v>40800.300000000047</v>
      </c>
      <c r="CA105" s="132">
        <f t="shared" si="4"/>
        <v>11651.6</v>
      </c>
      <c r="CB105" s="631">
        <f t="shared" si="5"/>
        <v>0</v>
      </c>
      <c r="CC105" s="631">
        <f>IF(ISERROR(VLOOKUP(A105,'[12]18-19 Cfwds'!B:E,4,FALSE)),0,(VLOOKUP(A105,'[12]18-19 Cfwds'!B:E,4,FALSE)))</f>
        <v>40800.300000000047</v>
      </c>
      <c r="CD105" s="631">
        <f>IF(ISERROR(VLOOKUP(A105,'[12]18-19 Cfwds'!B:E,3,FALSE)),0,(VLOOKUP(A105,'[12]18-19 Cfwds'!B:E,3,FALSE)))</f>
        <v>11651.6</v>
      </c>
    </row>
    <row r="106" spans="1:82" ht="15" hidden="1" x14ac:dyDescent="0.25">
      <c r="A106" s="628">
        <f>VLOOKUP(D106,'[11]DfE No.'!C:E,3,FALSE)</f>
        <v>25</v>
      </c>
      <c r="B106" s="628">
        <f>VLOOKUP(D106,'[11]Adjusted Factors 20-21'!C:F,4,FALSE)</f>
        <v>0</v>
      </c>
      <c r="C106" s="712">
        <v>124774</v>
      </c>
      <c r="D106" s="712">
        <v>9353329</v>
      </c>
      <c r="E106" s="713" t="s">
        <v>1248</v>
      </c>
      <c r="F106" s="630">
        <v>174</v>
      </c>
      <c r="G106" s="630">
        <v>174</v>
      </c>
      <c r="H106" s="630">
        <v>0</v>
      </c>
      <c r="I106" s="631">
        <v>499096.57139999996</v>
      </c>
      <c r="J106" s="631">
        <v>0</v>
      </c>
      <c r="K106" s="631">
        <v>0</v>
      </c>
      <c r="L106" s="631">
        <v>7650.0000000000036</v>
      </c>
      <c r="M106" s="631">
        <v>0</v>
      </c>
      <c r="N106" s="631">
        <v>12439.148936170212</v>
      </c>
      <c r="O106" s="631">
        <v>0</v>
      </c>
      <c r="P106" s="631">
        <v>0</v>
      </c>
      <c r="Q106" s="631">
        <v>0</v>
      </c>
      <c r="R106" s="631">
        <v>0</v>
      </c>
      <c r="S106" s="631">
        <v>0</v>
      </c>
      <c r="T106" s="631">
        <v>0</v>
      </c>
      <c r="U106" s="631">
        <v>0</v>
      </c>
      <c r="V106" s="631">
        <v>0</v>
      </c>
      <c r="W106" s="631">
        <v>0</v>
      </c>
      <c r="X106" s="631">
        <v>0</v>
      </c>
      <c r="Y106" s="631">
        <v>0</v>
      </c>
      <c r="Z106" s="631">
        <v>0</v>
      </c>
      <c r="AA106" s="631">
        <v>0</v>
      </c>
      <c r="AB106" s="631">
        <v>612.4342105263155</v>
      </c>
      <c r="AC106" s="631">
        <v>0</v>
      </c>
      <c r="AD106" s="631">
        <v>0</v>
      </c>
      <c r="AE106" s="631">
        <v>47861.523178807904</v>
      </c>
      <c r="AF106" s="631">
        <v>0</v>
      </c>
      <c r="AG106" s="631">
        <v>0</v>
      </c>
      <c r="AH106" s="631">
        <v>0</v>
      </c>
      <c r="AI106" s="631">
        <v>114400</v>
      </c>
      <c r="AJ106" s="631">
        <v>0</v>
      </c>
      <c r="AK106" s="631">
        <v>0</v>
      </c>
      <c r="AL106" s="631">
        <v>0</v>
      </c>
      <c r="AM106" s="631">
        <v>4536.2299999999996</v>
      </c>
      <c r="AN106" s="631">
        <v>0</v>
      </c>
      <c r="AO106" s="631">
        <v>0</v>
      </c>
      <c r="AP106" s="631">
        <v>0</v>
      </c>
      <c r="AQ106" s="631">
        <v>0</v>
      </c>
      <c r="AR106" s="631">
        <v>0</v>
      </c>
      <c r="AS106" s="631">
        <v>0</v>
      </c>
      <c r="AT106" s="631">
        <v>0</v>
      </c>
      <c r="AU106" s="631">
        <v>0</v>
      </c>
      <c r="AV106" s="631">
        <v>499096.57139999996</v>
      </c>
      <c r="AW106" s="631">
        <v>68563.106325504428</v>
      </c>
      <c r="AX106" s="631">
        <v>118936.23</v>
      </c>
      <c r="AY106" s="631">
        <v>67858.897646893005</v>
      </c>
      <c r="AZ106" s="714">
        <v>686595.90772550437</v>
      </c>
      <c r="BA106" s="714">
        <v>682059.67772550439</v>
      </c>
      <c r="BB106" s="714">
        <v>3750</v>
      </c>
      <c r="BC106" s="714">
        <v>652500</v>
      </c>
      <c r="BD106" s="714">
        <v>0</v>
      </c>
      <c r="BE106" s="714">
        <v>0</v>
      </c>
      <c r="BF106" s="714">
        <v>686595.90772550437</v>
      </c>
      <c r="BG106" s="631">
        <v>686595.90772550437</v>
      </c>
      <c r="BH106" s="631">
        <v>0</v>
      </c>
      <c r="BI106" s="714">
        <v>657036.23</v>
      </c>
      <c r="BJ106" s="714">
        <v>538100</v>
      </c>
      <c r="BK106" s="631">
        <v>567659.67772550439</v>
      </c>
      <c r="BL106" s="631">
        <v>3262.4119409511745</v>
      </c>
      <c r="BM106" s="631">
        <v>3112.6662855614973</v>
      </c>
      <c r="BN106" s="632">
        <v>4.810848374086607E-2</v>
      </c>
      <c r="BO106" s="632">
        <v>0</v>
      </c>
      <c r="BP106" s="631">
        <v>0</v>
      </c>
      <c r="BQ106" s="714">
        <v>686595.90772550437</v>
      </c>
      <c r="BR106" s="714">
        <v>3919.8832053189908</v>
      </c>
      <c r="BS106" s="714" t="s">
        <v>1187</v>
      </c>
      <c r="BT106" s="714">
        <v>3945.9534926753126</v>
      </c>
      <c r="BU106" s="632">
        <v>5.2738212785873539E-2</v>
      </c>
      <c r="BV106" s="631">
        <v>-4626.66</v>
      </c>
      <c r="BW106" s="631">
        <v>681969.24772550433</v>
      </c>
      <c r="BX106" s="631">
        <v>0</v>
      </c>
      <c r="BY106" s="631">
        <v>681969.24772550433</v>
      </c>
      <c r="BZ106" s="132">
        <f t="shared" si="3"/>
        <v>89303.140000000014</v>
      </c>
      <c r="CA106" s="132">
        <f t="shared" si="4"/>
        <v>0</v>
      </c>
      <c r="CB106" s="631">
        <f t="shared" si="5"/>
        <v>0</v>
      </c>
      <c r="CC106" s="631">
        <f>IF(ISERROR(VLOOKUP(A106,'[12]18-19 Cfwds'!B:E,4,FALSE)),0,(VLOOKUP(A106,'[12]18-19 Cfwds'!B:E,4,FALSE)))</f>
        <v>89303.140000000014</v>
      </c>
      <c r="CD106" s="631">
        <f>IF(ISERROR(VLOOKUP(A106,'[12]18-19 Cfwds'!B:E,3,FALSE)),0,(VLOOKUP(A106,'[12]18-19 Cfwds'!B:E,3,FALSE)))</f>
        <v>0</v>
      </c>
    </row>
    <row r="107" spans="1:82" ht="15" hidden="1" x14ac:dyDescent="0.25">
      <c r="A107" s="628">
        <f>VLOOKUP(D107,'[11]DfE No.'!C:E,3,FALSE)</f>
        <v>35</v>
      </c>
      <c r="B107" s="628">
        <f>VLOOKUP(D107,'[11]Adjusted Factors 20-21'!C:F,4,FALSE)</f>
        <v>0</v>
      </c>
      <c r="C107" s="712">
        <v>124775</v>
      </c>
      <c r="D107" s="712">
        <v>9353330</v>
      </c>
      <c r="E107" s="713" t="s">
        <v>1835</v>
      </c>
      <c r="F107" s="630">
        <v>314</v>
      </c>
      <c r="G107" s="630">
        <v>314</v>
      </c>
      <c r="H107" s="630">
        <v>0</v>
      </c>
      <c r="I107" s="631">
        <v>900668.52539999993</v>
      </c>
      <c r="J107" s="631">
        <v>0</v>
      </c>
      <c r="K107" s="631">
        <v>0</v>
      </c>
      <c r="L107" s="631">
        <v>14850.000000000016</v>
      </c>
      <c r="M107" s="631">
        <v>0</v>
      </c>
      <c r="N107" s="631">
        <v>22410.98039215686</v>
      </c>
      <c r="O107" s="631">
        <v>0</v>
      </c>
      <c r="P107" s="631">
        <v>0</v>
      </c>
      <c r="Q107" s="631">
        <v>0</v>
      </c>
      <c r="R107" s="631">
        <v>0</v>
      </c>
      <c r="S107" s="631">
        <v>0</v>
      </c>
      <c r="T107" s="631">
        <v>0</v>
      </c>
      <c r="U107" s="631">
        <v>0</v>
      </c>
      <c r="V107" s="631">
        <v>0</v>
      </c>
      <c r="W107" s="631">
        <v>0</v>
      </c>
      <c r="X107" s="631">
        <v>0</v>
      </c>
      <c r="Y107" s="631">
        <v>0</v>
      </c>
      <c r="Z107" s="631">
        <v>0</v>
      </c>
      <c r="AA107" s="631">
        <v>0</v>
      </c>
      <c r="AB107" s="631">
        <v>1894.6240601503753</v>
      </c>
      <c r="AC107" s="631">
        <v>0</v>
      </c>
      <c r="AD107" s="631">
        <v>0</v>
      </c>
      <c r="AE107" s="631">
        <v>70816.235294117665</v>
      </c>
      <c r="AF107" s="631">
        <v>0</v>
      </c>
      <c r="AG107" s="631">
        <v>5390.0000000000109</v>
      </c>
      <c r="AH107" s="631">
        <v>0</v>
      </c>
      <c r="AI107" s="631">
        <v>114400</v>
      </c>
      <c r="AJ107" s="631">
        <v>0</v>
      </c>
      <c r="AK107" s="631">
        <v>0</v>
      </c>
      <c r="AL107" s="631">
        <v>1000</v>
      </c>
      <c r="AM107" s="631">
        <v>6661.35</v>
      </c>
      <c r="AN107" s="631">
        <v>0</v>
      </c>
      <c r="AO107" s="631">
        <v>0</v>
      </c>
      <c r="AP107" s="631">
        <v>0</v>
      </c>
      <c r="AQ107" s="631">
        <v>0</v>
      </c>
      <c r="AR107" s="631">
        <v>0</v>
      </c>
      <c r="AS107" s="631">
        <v>0</v>
      </c>
      <c r="AT107" s="631">
        <v>0</v>
      </c>
      <c r="AU107" s="631">
        <v>0</v>
      </c>
      <c r="AV107" s="631">
        <v>900668.52539999993</v>
      </c>
      <c r="AW107" s="631">
        <v>115361.83974642493</v>
      </c>
      <c r="AX107" s="631">
        <v>122061.35</v>
      </c>
      <c r="AY107" s="631">
        <v>99399.525490196102</v>
      </c>
      <c r="AZ107" s="714">
        <v>1138091.7151464249</v>
      </c>
      <c r="BA107" s="714">
        <v>1130430.3651464249</v>
      </c>
      <c r="BB107" s="714">
        <v>3750</v>
      </c>
      <c r="BC107" s="714">
        <v>1177500</v>
      </c>
      <c r="BD107" s="714">
        <v>47069.634853575146</v>
      </c>
      <c r="BE107" s="714">
        <v>0</v>
      </c>
      <c r="BF107" s="714">
        <v>1185161.3500000001</v>
      </c>
      <c r="BG107" s="631">
        <v>1185161.3500000001</v>
      </c>
      <c r="BH107" s="631">
        <v>0</v>
      </c>
      <c r="BI107" s="714">
        <v>1185161.3500000001</v>
      </c>
      <c r="BJ107" s="714">
        <v>1064100</v>
      </c>
      <c r="BK107" s="631">
        <v>1064100</v>
      </c>
      <c r="BL107" s="631">
        <v>3388.8535031847132</v>
      </c>
      <c r="BM107" s="631">
        <v>3134.3091026402644</v>
      </c>
      <c r="BN107" s="632">
        <v>8.1212283858674586E-2</v>
      </c>
      <c r="BO107" s="632">
        <v>0</v>
      </c>
      <c r="BP107" s="631">
        <v>0</v>
      </c>
      <c r="BQ107" s="714">
        <v>1185161.3500000001</v>
      </c>
      <c r="BR107" s="714">
        <v>3750</v>
      </c>
      <c r="BS107" s="714" t="s">
        <v>1187</v>
      </c>
      <c r="BT107" s="714">
        <v>3774.3992038216566</v>
      </c>
      <c r="BU107" s="632">
        <v>6.8180636835408537E-2</v>
      </c>
      <c r="BV107" s="631">
        <v>-8349.26</v>
      </c>
      <c r="BW107" s="631">
        <v>1176812.0900000001</v>
      </c>
      <c r="BX107" s="631">
        <v>0</v>
      </c>
      <c r="BY107" s="631">
        <v>1176812.0900000001</v>
      </c>
      <c r="BZ107" s="132">
        <f t="shared" si="3"/>
        <v>142809.3600000001</v>
      </c>
      <c r="CA107" s="132">
        <f t="shared" si="4"/>
        <v>0</v>
      </c>
      <c r="CB107" s="631">
        <f t="shared" si="5"/>
        <v>47069.634853575146</v>
      </c>
      <c r="CC107" s="631">
        <f>IF(ISERROR(VLOOKUP(A107,'[12]18-19 Cfwds'!B:E,4,FALSE)),0,(VLOOKUP(A107,'[12]18-19 Cfwds'!B:E,4,FALSE)))</f>
        <v>142809.3600000001</v>
      </c>
      <c r="CD107" s="631">
        <f>IF(ISERROR(VLOOKUP(A107,'[12]18-19 Cfwds'!B:E,3,FALSE)),0,(VLOOKUP(A107,'[12]18-19 Cfwds'!B:E,3,FALSE)))</f>
        <v>0</v>
      </c>
    </row>
    <row r="108" spans="1:82" ht="15" hidden="1" x14ac:dyDescent="0.25">
      <c r="A108" s="628">
        <f>VLOOKUP(D108,'[11]DfE No.'!C:E,3,FALSE)</f>
        <v>317</v>
      </c>
      <c r="B108" s="628">
        <f>VLOOKUP(D108,'[11]Adjusted Factors 20-21'!C:F,4,FALSE)</f>
        <v>0</v>
      </c>
      <c r="C108" s="712">
        <v>124777</v>
      </c>
      <c r="D108" s="712">
        <v>9353332</v>
      </c>
      <c r="E108" s="713" t="s">
        <v>1251</v>
      </c>
      <c r="F108" s="630">
        <v>67</v>
      </c>
      <c r="G108" s="630">
        <v>67</v>
      </c>
      <c r="H108" s="630">
        <v>0</v>
      </c>
      <c r="I108" s="631">
        <v>192180.86369999999</v>
      </c>
      <c r="J108" s="631">
        <v>0</v>
      </c>
      <c r="K108" s="631">
        <v>0</v>
      </c>
      <c r="L108" s="631">
        <v>5850.00000000001</v>
      </c>
      <c r="M108" s="631">
        <v>0</v>
      </c>
      <c r="N108" s="631">
        <v>7280.0000000000127</v>
      </c>
      <c r="O108" s="631">
        <v>0</v>
      </c>
      <c r="P108" s="631">
        <v>0</v>
      </c>
      <c r="Q108" s="631">
        <v>0</v>
      </c>
      <c r="R108" s="631">
        <v>0</v>
      </c>
      <c r="S108" s="631">
        <v>0</v>
      </c>
      <c r="T108" s="631">
        <v>0</v>
      </c>
      <c r="U108" s="631">
        <v>0</v>
      </c>
      <c r="V108" s="631">
        <v>0</v>
      </c>
      <c r="W108" s="631">
        <v>0</v>
      </c>
      <c r="X108" s="631">
        <v>0</v>
      </c>
      <c r="Y108" s="631">
        <v>0</v>
      </c>
      <c r="Z108" s="631">
        <v>0</v>
      </c>
      <c r="AA108" s="631">
        <v>0</v>
      </c>
      <c r="AB108" s="631">
        <v>689.32692307692207</v>
      </c>
      <c r="AC108" s="631">
        <v>0</v>
      </c>
      <c r="AD108" s="631">
        <v>0</v>
      </c>
      <c r="AE108" s="631">
        <v>26758.125</v>
      </c>
      <c r="AF108" s="631">
        <v>0</v>
      </c>
      <c r="AG108" s="631">
        <v>857.50000000000057</v>
      </c>
      <c r="AH108" s="631">
        <v>0</v>
      </c>
      <c r="AI108" s="631">
        <v>114400</v>
      </c>
      <c r="AJ108" s="631">
        <v>26000</v>
      </c>
      <c r="AK108" s="631">
        <v>0</v>
      </c>
      <c r="AL108" s="631">
        <v>0</v>
      </c>
      <c r="AM108" s="631">
        <v>1281.42</v>
      </c>
      <c r="AN108" s="631">
        <v>0</v>
      </c>
      <c r="AO108" s="631">
        <v>0</v>
      </c>
      <c r="AP108" s="631">
        <v>0</v>
      </c>
      <c r="AQ108" s="631">
        <v>0</v>
      </c>
      <c r="AR108" s="631">
        <v>0</v>
      </c>
      <c r="AS108" s="631">
        <v>0</v>
      </c>
      <c r="AT108" s="631">
        <v>0</v>
      </c>
      <c r="AU108" s="631">
        <v>0</v>
      </c>
      <c r="AV108" s="631">
        <v>192180.86369999999</v>
      </c>
      <c r="AW108" s="631">
        <v>41434.951923076944</v>
      </c>
      <c r="AX108" s="631">
        <v>141681.42000000001</v>
      </c>
      <c r="AY108" s="631">
        <v>43275.925000000017</v>
      </c>
      <c r="AZ108" s="714">
        <v>375297.23562307691</v>
      </c>
      <c r="BA108" s="714">
        <v>374015.81562307692</v>
      </c>
      <c r="BB108" s="714">
        <v>3750</v>
      </c>
      <c r="BC108" s="714">
        <v>251250</v>
      </c>
      <c r="BD108" s="714">
        <v>0</v>
      </c>
      <c r="BE108" s="714">
        <v>0</v>
      </c>
      <c r="BF108" s="714">
        <v>375297.23562307691</v>
      </c>
      <c r="BG108" s="631">
        <v>375297.23562307691</v>
      </c>
      <c r="BH108" s="631">
        <v>0</v>
      </c>
      <c r="BI108" s="714">
        <v>252531.42</v>
      </c>
      <c r="BJ108" s="714">
        <v>110850.00000000001</v>
      </c>
      <c r="BK108" s="631">
        <v>233615.81562307689</v>
      </c>
      <c r="BL108" s="631">
        <v>3486.8032182548791</v>
      </c>
      <c r="BM108" s="631">
        <v>3152.980181355932</v>
      </c>
      <c r="BN108" s="632">
        <v>0.1058753996846841</v>
      </c>
      <c r="BO108" s="632">
        <v>0</v>
      </c>
      <c r="BP108" s="631">
        <v>0</v>
      </c>
      <c r="BQ108" s="714">
        <v>375297.23562307691</v>
      </c>
      <c r="BR108" s="714">
        <v>5582.3256063145809</v>
      </c>
      <c r="BS108" s="714" t="s">
        <v>1187</v>
      </c>
      <c r="BT108" s="714">
        <v>5601.451277956372</v>
      </c>
      <c r="BU108" s="632">
        <v>8.5453282596796853E-3</v>
      </c>
      <c r="BV108" s="631">
        <v>-1781.53</v>
      </c>
      <c r="BW108" s="631">
        <v>373515.70562307688</v>
      </c>
      <c r="BX108" s="631">
        <v>0</v>
      </c>
      <c r="BY108" s="631">
        <v>373515.70562307688</v>
      </c>
      <c r="BZ108" s="132">
        <f t="shared" si="3"/>
        <v>21717.369999999995</v>
      </c>
      <c r="CA108" s="132">
        <f t="shared" si="4"/>
        <v>0</v>
      </c>
      <c r="CB108" s="631">
        <f t="shared" si="5"/>
        <v>0</v>
      </c>
      <c r="CC108" s="631">
        <f>IF(ISERROR(VLOOKUP(A108,'[12]18-19 Cfwds'!B:E,4,FALSE)),0,(VLOOKUP(A108,'[12]18-19 Cfwds'!B:E,4,FALSE)))</f>
        <v>21717.369999999995</v>
      </c>
      <c r="CD108" s="631">
        <f>IF(ISERROR(VLOOKUP(A108,'[12]18-19 Cfwds'!B:E,3,FALSE)),0,(VLOOKUP(A108,'[12]18-19 Cfwds'!B:E,3,FALSE)))</f>
        <v>0</v>
      </c>
    </row>
    <row r="109" spans="1:82" ht="15" hidden="1" x14ac:dyDescent="0.25">
      <c r="A109" s="628">
        <f>VLOOKUP(D109,'[11]DfE No.'!C:E,3,FALSE)</f>
        <v>284</v>
      </c>
      <c r="B109" s="628">
        <f>VLOOKUP(D109,'[11]Adjusted Factors 20-21'!C:F,4,FALSE)</f>
        <v>0</v>
      </c>
      <c r="C109" s="712">
        <v>124781</v>
      </c>
      <c r="D109" s="712">
        <v>9353337</v>
      </c>
      <c r="E109" s="713" t="s">
        <v>1252</v>
      </c>
      <c r="F109" s="630">
        <v>209</v>
      </c>
      <c r="G109" s="630">
        <v>209</v>
      </c>
      <c r="H109" s="630">
        <v>0</v>
      </c>
      <c r="I109" s="631">
        <v>599489.55989999999</v>
      </c>
      <c r="J109" s="631">
        <v>0</v>
      </c>
      <c r="K109" s="631">
        <v>0</v>
      </c>
      <c r="L109" s="631">
        <v>3150.0000000000018</v>
      </c>
      <c r="M109" s="631">
        <v>0</v>
      </c>
      <c r="N109" s="631">
        <v>5573.333333333333</v>
      </c>
      <c r="O109" s="631">
        <v>0</v>
      </c>
      <c r="P109" s="631">
        <v>839.99999999999818</v>
      </c>
      <c r="Q109" s="631">
        <v>1250.0000000000025</v>
      </c>
      <c r="R109" s="631">
        <v>374.99999999999994</v>
      </c>
      <c r="S109" s="631">
        <v>809.99999999999977</v>
      </c>
      <c r="T109" s="631">
        <v>0</v>
      </c>
      <c r="U109" s="631">
        <v>0</v>
      </c>
      <c r="V109" s="631">
        <v>0</v>
      </c>
      <c r="W109" s="631">
        <v>0</v>
      </c>
      <c r="X109" s="631">
        <v>0</v>
      </c>
      <c r="Y109" s="631">
        <v>0</v>
      </c>
      <c r="Z109" s="631">
        <v>0</v>
      </c>
      <c r="AA109" s="631">
        <v>0</v>
      </c>
      <c r="AB109" s="631">
        <v>5653.5674157303392</v>
      </c>
      <c r="AC109" s="631">
        <v>0</v>
      </c>
      <c r="AD109" s="631">
        <v>0</v>
      </c>
      <c r="AE109" s="631">
        <v>49604.657142857177</v>
      </c>
      <c r="AF109" s="631">
        <v>0</v>
      </c>
      <c r="AG109" s="631">
        <v>0</v>
      </c>
      <c r="AH109" s="631">
        <v>0</v>
      </c>
      <c r="AI109" s="631">
        <v>114400</v>
      </c>
      <c r="AJ109" s="631">
        <v>0</v>
      </c>
      <c r="AK109" s="631">
        <v>0</v>
      </c>
      <c r="AL109" s="631">
        <v>0</v>
      </c>
      <c r="AM109" s="631">
        <v>0</v>
      </c>
      <c r="AN109" s="631">
        <v>0</v>
      </c>
      <c r="AO109" s="631">
        <v>0</v>
      </c>
      <c r="AP109" s="631">
        <v>0</v>
      </c>
      <c r="AQ109" s="631">
        <v>0</v>
      </c>
      <c r="AR109" s="631">
        <v>0</v>
      </c>
      <c r="AS109" s="631">
        <v>0</v>
      </c>
      <c r="AT109" s="631">
        <v>0</v>
      </c>
      <c r="AU109" s="631">
        <v>0</v>
      </c>
      <c r="AV109" s="631">
        <v>599489.55989999999</v>
      </c>
      <c r="AW109" s="631">
        <v>67256.557891920849</v>
      </c>
      <c r="AX109" s="631">
        <v>114400</v>
      </c>
      <c r="AY109" s="631">
        <v>65556.623809523851</v>
      </c>
      <c r="AZ109" s="714">
        <v>781146.1177919209</v>
      </c>
      <c r="BA109" s="714">
        <v>781146.1177919209</v>
      </c>
      <c r="BB109" s="714">
        <v>3750</v>
      </c>
      <c r="BC109" s="714">
        <v>783750</v>
      </c>
      <c r="BD109" s="714">
        <v>2603.8822080790997</v>
      </c>
      <c r="BE109" s="714">
        <v>0</v>
      </c>
      <c r="BF109" s="714">
        <v>783750</v>
      </c>
      <c r="BG109" s="631">
        <v>783750</v>
      </c>
      <c r="BH109" s="631">
        <v>0</v>
      </c>
      <c r="BI109" s="714">
        <v>783750</v>
      </c>
      <c r="BJ109" s="714">
        <v>669350</v>
      </c>
      <c r="BK109" s="631">
        <v>669350</v>
      </c>
      <c r="BL109" s="631">
        <v>3202.6315789473683</v>
      </c>
      <c r="BM109" s="631">
        <v>3032.2647061904759</v>
      </c>
      <c r="BN109" s="632">
        <v>5.6184696675419678E-2</v>
      </c>
      <c r="BO109" s="632">
        <v>0</v>
      </c>
      <c r="BP109" s="631">
        <v>0</v>
      </c>
      <c r="BQ109" s="714">
        <v>783750</v>
      </c>
      <c r="BR109" s="714">
        <v>3750</v>
      </c>
      <c r="BS109" s="714" t="s">
        <v>1187</v>
      </c>
      <c r="BT109" s="714">
        <v>3750</v>
      </c>
      <c r="BU109" s="632">
        <v>4.8356752090688238E-2</v>
      </c>
      <c r="BV109" s="631">
        <v>-5557.31</v>
      </c>
      <c r="BW109" s="631">
        <v>778192.69</v>
      </c>
      <c r="BX109" s="631">
        <v>0</v>
      </c>
      <c r="BY109" s="631">
        <v>778192.69</v>
      </c>
      <c r="BZ109" s="132">
        <f t="shared" si="3"/>
        <v>183786.32999999996</v>
      </c>
      <c r="CA109" s="132">
        <f t="shared" si="4"/>
        <v>0</v>
      </c>
      <c r="CB109" s="631">
        <f t="shared" si="5"/>
        <v>2603.8822080790997</v>
      </c>
      <c r="CC109" s="631">
        <f>IF(ISERROR(VLOOKUP(A109,'[12]18-19 Cfwds'!B:E,4,FALSE)),0,(VLOOKUP(A109,'[12]18-19 Cfwds'!B:E,4,FALSE)))</f>
        <v>183786.32999999996</v>
      </c>
      <c r="CD109" s="631">
        <f>IF(ISERROR(VLOOKUP(A109,'[12]18-19 Cfwds'!B:E,3,FALSE)),0,(VLOOKUP(A109,'[12]18-19 Cfwds'!B:E,3,FALSE)))</f>
        <v>0</v>
      </c>
    </row>
    <row r="110" spans="1:82" ht="15" hidden="1" x14ac:dyDescent="0.25">
      <c r="A110" s="628">
        <f>VLOOKUP(D110,'[11]DfE No.'!C:E,3,FALSE)</f>
        <v>285</v>
      </c>
      <c r="B110" s="628">
        <f>VLOOKUP(D110,'[11]Adjusted Factors 20-21'!C:F,4,FALSE)</f>
        <v>0</v>
      </c>
      <c r="C110" s="712">
        <v>124782</v>
      </c>
      <c r="D110" s="712">
        <v>9353338</v>
      </c>
      <c r="E110" s="713" t="s">
        <v>1253</v>
      </c>
      <c r="F110" s="630">
        <v>420</v>
      </c>
      <c r="G110" s="630">
        <v>420</v>
      </c>
      <c r="H110" s="630">
        <v>0</v>
      </c>
      <c r="I110" s="631">
        <v>1204715.862</v>
      </c>
      <c r="J110" s="631">
        <v>0</v>
      </c>
      <c r="K110" s="631">
        <v>0</v>
      </c>
      <c r="L110" s="631">
        <v>20249.999999999971</v>
      </c>
      <c r="M110" s="631">
        <v>0</v>
      </c>
      <c r="N110" s="631">
        <v>30625.000000000004</v>
      </c>
      <c r="O110" s="631">
        <v>0</v>
      </c>
      <c r="P110" s="631">
        <v>23520.000000000029</v>
      </c>
      <c r="Q110" s="631">
        <v>8250.0000000000036</v>
      </c>
      <c r="R110" s="631">
        <v>10125.000000000002</v>
      </c>
      <c r="S110" s="631">
        <v>2430.0000000000023</v>
      </c>
      <c r="T110" s="631">
        <v>2174.9999999999991</v>
      </c>
      <c r="U110" s="631">
        <v>2999.9999999999991</v>
      </c>
      <c r="V110" s="631">
        <v>0</v>
      </c>
      <c r="W110" s="631">
        <v>0</v>
      </c>
      <c r="X110" s="631">
        <v>0</v>
      </c>
      <c r="Y110" s="631">
        <v>0</v>
      </c>
      <c r="Z110" s="631">
        <v>0</v>
      </c>
      <c r="AA110" s="631">
        <v>0</v>
      </c>
      <c r="AB110" s="631">
        <v>41026.685393258347</v>
      </c>
      <c r="AC110" s="631">
        <v>0</v>
      </c>
      <c r="AD110" s="631">
        <v>0</v>
      </c>
      <c r="AE110" s="631">
        <v>120967.92452830185</v>
      </c>
      <c r="AF110" s="631">
        <v>0</v>
      </c>
      <c r="AG110" s="631">
        <v>0</v>
      </c>
      <c r="AH110" s="631">
        <v>0</v>
      </c>
      <c r="AI110" s="631">
        <v>114400</v>
      </c>
      <c r="AJ110" s="631">
        <v>0</v>
      </c>
      <c r="AK110" s="631">
        <v>0</v>
      </c>
      <c r="AL110" s="631">
        <v>0</v>
      </c>
      <c r="AM110" s="631">
        <v>0</v>
      </c>
      <c r="AN110" s="631">
        <v>0</v>
      </c>
      <c r="AO110" s="631">
        <v>0</v>
      </c>
      <c r="AP110" s="631">
        <v>0</v>
      </c>
      <c r="AQ110" s="631">
        <v>0</v>
      </c>
      <c r="AR110" s="631">
        <v>0</v>
      </c>
      <c r="AS110" s="631">
        <v>0</v>
      </c>
      <c r="AT110" s="631">
        <v>0</v>
      </c>
      <c r="AU110" s="631">
        <v>0</v>
      </c>
      <c r="AV110" s="631">
        <v>1204715.862</v>
      </c>
      <c r="AW110" s="631">
        <v>262369.60992156022</v>
      </c>
      <c r="AX110" s="631">
        <v>114400</v>
      </c>
      <c r="AY110" s="631">
        <v>181108.22452830186</v>
      </c>
      <c r="AZ110" s="714">
        <v>1581485.4719215601</v>
      </c>
      <c r="BA110" s="714">
        <v>1581485.4719215601</v>
      </c>
      <c r="BB110" s="714">
        <v>3750</v>
      </c>
      <c r="BC110" s="714">
        <v>1575000</v>
      </c>
      <c r="BD110" s="714">
        <v>0</v>
      </c>
      <c r="BE110" s="714">
        <v>0</v>
      </c>
      <c r="BF110" s="714">
        <v>1581485.4719215601</v>
      </c>
      <c r="BG110" s="631">
        <v>1581485.4719215601</v>
      </c>
      <c r="BH110" s="631">
        <v>0</v>
      </c>
      <c r="BI110" s="714">
        <v>1575000</v>
      </c>
      <c r="BJ110" s="714">
        <v>1460600</v>
      </c>
      <c r="BK110" s="631">
        <v>1467085.4719215601</v>
      </c>
      <c r="BL110" s="631">
        <v>3493.0606474322858</v>
      </c>
      <c r="BM110" s="631">
        <v>3364.2217196428569</v>
      </c>
      <c r="BN110" s="632">
        <v>3.8296800427026059E-2</v>
      </c>
      <c r="BO110" s="632">
        <v>0</v>
      </c>
      <c r="BP110" s="631">
        <v>0</v>
      </c>
      <c r="BQ110" s="714">
        <v>1581485.4719215601</v>
      </c>
      <c r="BR110" s="714">
        <v>3765.4415998132386</v>
      </c>
      <c r="BS110" s="714" t="s">
        <v>1187</v>
      </c>
      <c r="BT110" s="714">
        <v>3765.4415998132386</v>
      </c>
      <c r="BU110" s="632">
        <v>2.991832511505832E-2</v>
      </c>
      <c r="BV110" s="631">
        <v>-11167.8</v>
      </c>
      <c r="BW110" s="631">
        <v>1570317.6719215601</v>
      </c>
      <c r="BX110" s="631">
        <v>0</v>
      </c>
      <c r="BY110" s="631">
        <v>1570317.6719215601</v>
      </c>
      <c r="BZ110" s="132">
        <f t="shared" si="3"/>
        <v>142057.35999999987</v>
      </c>
      <c r="CA110" s="132">
        <f t="shared" si="4"/>
        <v>0</v>
      </c>
      <c r="CB110" s="631">
        <f t="shared" si="5"/>
        <v>0</v>
      </c>
      <c r="CC110" s="631">
        <f>IF(ISERROR(VLOOKUP(A110,'[12]18-19 Cfwds'!B:E,4,FALSE)),0,(VLOOKUP(A110,'[12]18-19 Cfwds'!B:E,4,FALSE)))</f>
        <v>142057.35999999987</v>
      </c>
      <c r="CD110" s="631">
        <f>IF(ISERROR(VLOOKUP(A110,'[12]18-19 Cfwds'!B:E,3,FALSE)),0,(VLOOKUP(A110,'[12]18-19 Cfwds'!B:E,3,FALSE)))</f>
        <v>0</v>
      </c>
    </row>
    <row r="111" spans="1:82" ht="15" hidden="1" x14ac:dyDescent="0.25">
      <c r="A111" s="628">
        <f>VLOOKUP(D111,'[11]DfE No.'!C:E,3,FALSE)</f>
        <v>287</v>
      </c>
      <c r="B111" s="628">
        <f>VLOOKUP(D111,'[11]Adjusted Factors 20-21'!C:F,4,FALSE)</f>
        <v>0</v>
      </c>
      <c r="C111" s="712">
        <v>124786</v>
      </c>
      <c r="D111" s="712">
        <v>9353342</v>
      </c>
      <c r="E111" s="713" t="s">
        <v>1256</v>
      </c>
      <c r="F111" s="630">
        <v>212</v>
      </c>
      <c r="G111" s="630">
        <v>212</v>
      </c>
      <c r="H111" s="630">
        <v>0</v>
      </c>
      <c r="I111" s="631">
        <v>608094.67319999996</v>
      </c>
      <c r="J111" s="631">
        <v>0</v>
      </c>
      <c r="K111" s="631">
        <v>0</v>
      </c>
      <c r="L111" s="631">
        <v>5849.9999999999964</v>
      </c>
      <c r="M111" s="631">
        <v>0</v>
      </c>
      <c r="N111" s="631">
        <v>9475.3051643192503</v>
      </c>
      <c r="O111" s="631">
        <v>0</v>
      </c>
      <c r="P111" s="631">
        <v>4410</v>
      </c>
      <c r="Q111" s="631">
        <v>10000.000000000007</v>
      </c>
      <c r="R111" s="631">
        <v>7499.9999999999973</v>
      </c>
      <c r="S111" s="631">
        <v>12149.999999999989</v>
      </c>
      <c r="T111" s="631">
        <v>3914.9999999999964</v>
      </c>
      <c r="U111" s="631">
        <v>0</v>
      </c>
      <c r="V111" s="631">
        <v>0</v>
      </c>
      <c r="W111" s="631">
        <v>0</v>
      </c>
      <c r="X111" s="631">
        <v>0</v>
      </c>
      <c r="Y111" s="631">
        <v>0</v>
      </c>
      <c r="Z111" s="631">
        <v>0</v>
      </c>
      <c r="AA111" s="631">
        <v>0</v>
      </c>
      <c r="AB111" s="631">
        <v>17449.230769230788</v>
      </c>
      <c r="AC111" s="631">
        <v>0</v>
      </c>
      <c r="AD111" s="631">
        <v>0</v>
      </c>
      <c r="AE111" s="631">
        <v>59616.067415730395</v>
      </c>
      <c r="AF111" s="631">
        <v>0</v>
      </c>
      <c r="AG111" s="631">
        <v>0</v>
      </c>
      <c r="AH111" s="631">
        <v>0</v>
      </c>
      <c r="AI111" s="631">
        <v>114400</v>
      </c>
      <c r="AJ111" s="631">
        <v>0</v>
      </c>
      <c r="AK111" s="631">
        <v>0</v>
      </c>
      <c r="AL111" s="631">
        <v>0</v>
      </c>
      <c r="AM111" s="631">
        <v>0</v>
      </c>
      <c r="AN111" s="631">
        <v>0</v>
      </c>
      <c r="AO111" s="631">
        <v>0</v>
      </c>
      <c r="AP111" s="631">
        <v>0</v>
      </c>
      <c r="AQ111" s="631">
        <v>0</v>
      </c>
      <c r="AR111" s="631">
        <v>0</v>
      </c>
      <c r="AS111" s="631">
        <v>0</v>
      </c>
      <c r="AT111" s="631">
        <v>0</v>
      </c>
      <c r="AU111" s="631">
        <v>0</v>
      </c>
      <c r="AV111" s="631">
        <v>608094.67319999996</v>
      </c>
      <c r="AW111" s="631">
        <v>130365.60334928043</v>
      </c>
      <c r="AX111" s="631">
        <v>114400</v>
      </c>
      <c r="AY111" s="631">
        <v>96219.01999789002</v>
      </c>
      <c r="AZ111" s="714">
        <v>852860.27654928039</v>
      </c>
      <c r="BA111" s="714">
        <v>852860.27654928039</v>
      </c>
      <c r="BB111" s="714">
        <v>3750</v>
      </c>
      <c r="BC111" s="714">
        <v>795000</v>
      </c>
      <c r="BD111" s="714">
        <v>0</v>
      </c>
      <c r="BE111" s="714">
        <v>0</v>
      </c>
      <c r="BF111" s="714">
        <v>852860.27654928039</v>
      </c>
      <c r="BG111" s="631">
        <v>852860.27654928039</v>
      </c>
      <c r="BH111" s="631">
        <v>0</v>
      </c>
      <c r="BI111" s="714">
        <v>795000</v>
      </c>
      <c r="BJ111" s="714">
        <v>680600</v>
      </c>
      <c r="BK111" s="631">
        <v>738460.27654928039</v>
      </c>
      <c r="BL111" s="631">
        <v>3483.3031912701904</v>
      </c>
      <c r="BM111" s="631">
        <v>3436.5928233644859</v>
      </c>
      <c r="BN111" s="632">
        <v>1.3592057688106975E-2</v>
      </c>
      <c r="BO111" s="632">
        <v>4.8079423118930244E-3</v>
      </c>
      <c r="BP111" s="631">
        <v>3502.8632893708291</v>
      </c>
      <c r="BQ111" s="714">
        <v>856363.13983865117</v>
      </c>
      <c r="BR111" s="714">
        <v>4039.4487728238264</v>
      </c>
      <c r="BS111" s="714" t="s">
        <v>1187</v>
      </c>
      <c r="BT111" s="714">
        <v>4039.4487728238264</v>
      </c>
      <c r="BU111" s="632">
        <v>1.7193036638005976E-2</v>
      </c>
      <c r="BV111" s="631">
        <v>-5637.08</v>
      </c>
      <c r="BW111" s="631">
        <v>850726.05983865121</v>
      </c>
      <c r="BX111" s="631">
        <v>0</v>
      </c>
      <c r="BY111" s="631">
        <v>850726.05983865121</v>
      </c>
      <c r="BZ111" s="132">
        <f t="shared" si="3"/>
        <v>117549.45999999996</v>
      </c>
      <c r="CA111" s="132">
        <f t="shared" si="4"/>
        <v>0</v>
      </c>
      <c r="CB111" s="631">
        <f t="shared" si="5"/>
        <v>0</v>
      </c>
      <c r="CC111" s="631">
        <f>IF(ISERROR(VLOOKUP(A111,'[12]18-19 Cfwds'!B:E,4,FALSE)),0,(VLOOKUP(A111,'[12]18-19 Cfwds'!B:E,4,FALSE)))</f>
        <v>117549.45999999996</v>
      </c>
      <c r="CD111" s="631">
        <f>IF(ISERROR(VLOOKUP(A111,'[12]18-19 Cfwds'!B:E,3,FALSE)),0,(VLOOKUP(A111,'[12]18-19 Cfwds'!B:E,3,FALSE)))</f>
        <v>0</v>
      </c>
    </row>
    <row r="112" spans="1:82" ht="15" hidden="1" x14ac:dyDescent="0.25">
      <c r="A112" s="628">
        <f>VLOOKUP(D112,'[11]DfE No.'!C:E,3,FALSE)</f>
        <v>560</v>
      </c>
      <c r="B112" s="628">
        <f>VLOOKUP(D112,'[11]Adjusted Factors 20-21'!C:F,4,FALSE)</f>
        <v>0</v>
      </c>
      <c r="C112" s="712">
        <v>124802</v>
      </c>
      <c r="D112" s="712">
        <v>9354024</v>
      </c>
      <c r="E112" s="713" t="s">
        <v>430</v>
      </c>
      <c r="F112" s="630">
        <v>1380</v>
      </c>
      <c r="G112" s="630">
        <v>0</v>
      </c>
      <c r="H112" s="630">
        <v>1380</v>
      </c>
      <c r="I112" s="631">
        <v>0</v>
      </c>
      <c r="J112" s="631">
        <v>3231555.6222000001</v>
      </c>
      <c r="K112" s="631">
        <v>2642830.4958000001</v>
      </c>
      <c r="L112" s="631">
        <v>0</v>
      </c>
      <c r="M112" s="631">
        <v>49049.999999999993</v>
      </c>
      <c r="N112" s="631">
        <v>0</v>
      </c>
      <c r="O112" s="631">
        <v>169930.07730147574</v>
      </c>
      <c r="P112" s="631">
        <v>0</v>
      </c>
      <c r="Q112" s="631">
        <v>0</v>
      </c>
      <c r="R112" s="631">
        <v>0</v>
      </c>
      <c r="S112" s="631">
        <v>0</v>
      </c>
      <c r="T112" s="631">
        <v>0</v>
      </c>
      <c r="U112" s="631">
        <v>0</v>
      </c>
      <c r="V112" s="631">
        <v>5103.6983321247089</v>
      </c>
      <c r="W112" s="631">
        <v>2431.7621464829585</v>
      </c>
      <c r="X112" s="631">
        <v>2676.9398114575815</v>
      </c>
      <c r="Y112" s="631">
        <v>0</v>
      </c>
      <c r="Z112" s="631">
        <v>1876.359680928213</v>
      </c>
      <c r="AA112" s="631">
        <v>0</v>
      </c>
      <c r="AB112" s="631">
        <v>0</v>
      </c>
      <c r="AC112" s="631">
        <v>2879.9999999999986</v>
      </c>
      <c r="AD112" s="631">
        <v>0</v>
      </c>
      <c r="AE112" s="631">
        <v>0</v>
      </c>
      <c r="AF112" s="631">
        <v>516012.70538851694</v>
      </c>
      <c r="AG112" s="631">
        <v>0</v>
      </c>
      <c r="AH112" s="631">
        <v>0</v>
      </c>
      <c r="AI112" s="631">
        <v>114400</v>
      </c>
      <c r="AJ112" s="631">
        <v>0</v>
      </c>
      <c r="AK112" s="631">
        <v>0</v>
      </c>
      <c r="AL112" s="631">
        <v>50000</v>
      </c>
      <c r="AM112" s="631">
        <v>207590.04</v>
      </c>
      <c r="AN112" s="631">
        <v>0</v>
      </c>
      <c r="AO112" s="631">
        <v>0</v>
      </c>
      <c r="AP112" s="631">
        <v>0</v>
      </c>
      <c r="AQ112" s="631">
        <v>0</v>
      </c>
      <c r="AR112" s="631">
        <v>0</v>
      </c>
      <c r="AS112" s="631">
        <v>0</v>
      </c>
      <c r="AT112" s="631">
        <v>0</v>
      </c>
      <c r="AU112" s="631">
        <v>0</v>
      </c>
      <c r="AV112" s="631">
        <v>5874386.1180000007</v>
      </c>
      <c r="AW112" s="631">
        <v>749961.54266098619</v>
      </c>
      <c r="AX112" s="631">
        <v>371990.04000000004</v>
      </c>
      <c r="AY112" s="631">
        <v>641499.92402475164</v>
      </c>
      <c r="AZ112" s="714">
        <v>6996337.7006609868</v>
      </c>
      <c r="BA112" s="714">
        <v>6738747.6606609868</v>
      </c>
      <c r="BB112" s="714">
        <v>5000</v>
      </c>
      <c r="BC112" s="714">
        <v>6900000</v>
      </c>
      <c r="BD112" s="714">
        <v>0</v>
      </c>
      <c r="BE112" s="714">
        <v>161252.33933901321</v>
      </c>
      <c r="BF112" s="714">
        <v>7157590.04</v>
      </c>
      <c r="BG112" s="631">
        <v>0</v>
      </c>
      <c r="BH112" s="631">
        <v>7157590.040000001</v>
      </c>
      <c r="BI112" s="714">
        <v>7157590.04</v>
      </c>
      <c r="BJ112" s="714">
        <v>6835600</v>
      </c>
      <c r="BK112" s="631">
        <v>6835600</v>
      </c>
      <c r="BL112" s="631">
        <v>4953.333333333333</v>
      </c>
      <c r="BM112" s="631">
        <v>4754.9965059399019</v>
      </c>
      <c r="BN112" s="632">
        <v>4.1711245664569976E-2</v>
      </c>
      <c r="BO112" s="632">
        <v>0</v>
      </c>
      <c r="BP112" s="631">
        <v>0</v>
      </c>
      <c r="BQ112" s="714">
        <v>7157590.04</v>
      </c>
      <c r="BR112" s="714">
        <v>5000</v>
      </c>
      <c r="BS112" s="714" t="s">
        <v>1187</v>
      </c>
      <c r="BT112" s="714">
        <v>5186.659449275362</v>
      </c>
      <c r="BU112" s="632">
        <v>4.2012919176238395E-2</v>
      </c>
      <c r="BV112" s="631">
        <v>-34872.6</v>
      </c>
      <c r="BW112" s="631">
        <v>7122717.4400000004</v>
      </c>
      <c r="BX112" s="631">
        <v>0</v>
      </c>
      <c r="BY112" s="631">
        <v>7122717.4400000004</v>
      </c>
      <c r="BZ112" s="132">
        <f t="shared" si="3"/>
        <v>298699.58999999985</v>
      </c>
      <c r="CA112" s="132">
        <f t="shared" si="4"/>
        <v>96355.23</v>
      </c>
      <c r="CB112" s="631">
        <f t="shared" si="5"/>
        <v>161252.33933901321</v>
      </c>
      <c r="CC112" s="631">
        <f>IF(ISERROR(VLOOKUP(A112,'[12]18-19 Cfwds'!B:E,4,FALSE)),0,(VLOOKUP(A112,'[12]18-19 Cfwds'!B:E,4,FALSE)))</f>
        <v>298699.58999999985</v>
      </c>
      <c r="CD112" s="631">
        <f>IF(ISERROR(VLOOKUP(A112,'[12]18-19 Cfwds'!B:E,3,FALSE)),0,(VLOOKUP(A112,'[12]18-19 Cfwds'!B:E,3,FALSE)))</f>
        <v>96355.23</v>
      </c>
    </row>
    <row r="113" spans="1:82" ht="15" hidden="1" x14ac:dyDescent="0.25">
      <c r="A113" s="628">
        <f>VLOOKUP(D113,'[11]DfE No.'!C:E,3,FALSE)</f>
        <v>370</v>
      </c>
      <c r="B113" s="628">
        <f>VLOOKUP(D113,'[11]Adjusted Factors 20-21'!C:F,4,FALSE)</f>
        <v>0</v>
      </c>
      <c r="C113" s="712">
        <v>124840</v>
      </c>
      <c r="D113" s="712">
        <v>9354090</v>
      </c>
      <c r="E113" s="713" t="s">
        <v>322</v>
      </c>
      <c r="F113" s="630">
        <v>1278</v>
      </c>
      <c r="G113" s="630">
        <v>0</v>
      </c>
      <c r="H113" s="630">
        <v>1278</v>
      </c>
      <c r="I113" s="631">
        <v>0</v>
      </c>
      <c r="J113" s="631">
        <v>3134850.7157999999</v>
      </c>
      <c r="K113" s="631">
        <v>2286185.5500000003</v>
      </c>
      <c r="L113" s="631">
        <v>0</v>
      </c>
      <c r="M113" s="631">
        <v>45900.000000000029</v>
      </c>
      <c r="N113" s="631">
        <v>0</v>
      </c>
      <c r="O113" s="631">
        <v>178721.10933758976</v>
      </c>
      <c r="P113" s="631">
        <v>0</v>
      </c>
      <c r="Q113" s="631">
        <v>0</v>
      </c>
      <c r="R113" s="631">
        <v>0</v>
      </c>
      <c r="S113" s="631">
        <v>0</v>
      </c>
      <c r="T113" s="631">
        <v>0</v>
      </c>
      <c r="U113" s="631">
        <v>0</v>
      </c>
      <c r="V113" s="631">
        <v>49200.000000000095</v>
      </c>
      <c r="W113" s="631">
        <v>66824.999999999869</v>
      </c>
      <c r="X113" s="631">
        <v>13910.000000000033</v>
      </c>
      <c r="Y113" s="631">
        <v>12179.999999999995</v>
      </c>
      <c r="Z113" s="631">
        <v>0</v>
      </c>
      <c r="AA113" s="631">
        <v>0</v>
      </c>
      <c r="AB113" s="631">
        <v>0</v>
      </c>
      <c r="AC113" s="631">
        <v>27402.884012539107</v>
      </c>
      <c r="AD113" s="631">
        <v>0</v>
      </c>
      <c r="AE113" s="631">
        <v>0</v>
      </c>
      <c r="AF113" s="631">
        <v>407732.4836370165</v>
      </c>
      <c r="AG113" s="631">
        <v>0</v>
      </c>
      <c r="AH113" s="631">
        <v>0</v>
      </c>
      <c r="AI113" s="631">
        <v>114400</v>
      </c>
      <c r="AJ113" s="631">
        <v>0</v>
      </c>
      <c r="AK113" s="631">
        <v>0</v>
      </c>
      <c r="AL113" s="631">
        <v>0</v>
      </c>
      <c r="AM113" s="631">
        <v>222967.08</v>
      </c>
      <c r="AN113" s="631">
        <v>0</v>
      </c>
      <c r="AO113" s="631">
        <v>0</v>
      </c>
      <c r="AP113" s="631">
        <v>0</v>
      </c>
      <c r="AQ113" s="631">
        <v>0</v>
      </c>
      <c r="AR113" s="631">
        <v>0</v>
      </c>
      <c r="AS113" s="631">
        <v>0</v>
      </c>
      <c r="AT113" s="631">
        <v>0</v>
      </c>
      <c r="AU113" s="631">
        <v>0</v>
      </c>
      <c r="AV113" s="631">
        <v>5421036.2658000002</v>
      </c>
      <c r="AW113" s="631">
        <v>801871.47698714538</v>
      </c>
      <c r="AX113" s="631">
        <v>337367.07999999996</v>
      </c>
      <c r="AY113" s="631">
        <v>601053.3383058114</v>
      </c>
      <c r="AZ113" s="714">
        <v>6560274.8227871452</v>
      </c>
      <c r="BA113" s="714">
        <v>6337307.7427871451</v>
      </c>
      <c r="BB113" s="714">
        <v>5000</v>
      </c>
      <c r="BC113" s="714">
        <v>6390000</v>
      </c>
      <c r="BD113" s="714">
        <v>0</v>
      </c>
      <c r="BE113" s="714">
        <v>52692.257212854922</v>
      </c>
      <c r="BF113" s="714">
        <v>6612967.0800000001</v>
      </c>
      <c r="BG113" s="631">
        <v>0</v>
      </c>
      <c r="BH113" s="631">
        <v>6612967.0800000001</v>
      </c>
      <c r="BI113" s="714">
        <v>6612967.0800000001</v>
      </c>
      <c r="BJ113" s="714">
        <v>6275600</v>
      </c>
      <c r="BK113" s="631">
        <v>6275600</v>
      </c>
      <c r="BL113" s="631">
        <v>4910.4851330203446</v>
      </c>
      <c r="BM113" s="631">
        <v>4708.8446215139438</v>
      </c>
      <c r="BN113" s="632">
        <v>4.2821653232119436E-2</v>
      </c>
      <c r="BO113" s="632">
        <v>0</v>
      </c>
      <c r="BP113" s="631">
        <v>0</v>
      </c>
      <c r="BQ113" s="714">
        <v>6612967.0800000001</v>
      </c>
      <c r="BR113" s="714">
        <v>5000</v>
      </c>
      <c r="BS113" s="714" t="s">
        <v>1187</v>
      </c>
      <c r="BT113" s="714">
        <v>5174.4656338028171</v>
      </c>
      <c r="BU113" s="632">
        <v>3.9960396505046347E-2</v>
      </c>
      <c r="BV113" s="631">
        <v>-32295.059999999998</v>
      </c>
      <c r="BW113" s="631">
        <v>6580672.0200000005</v>
      </c>
      <c r="BX113" s="631">
        <v>0</v>
      </c>
      <c r="BY113" s="631">
        <v>6580672.0200000005</v>
      </c>
      <c r="BZ113" s="132">
        <f t="shared" si="3"/>
        <v>263845.27999999933</v>
      </c>
      <c r="CA113" s="132">
        <f t="shared" si="4"/>
        <v>110306.99</v>
      </c>
      <c r="CB113" s="631">
        <f t="shared" si="5"/>
        <v>52692.257212854922</v>
      </c>
      <c r="CC113" s="631">
        <f>IF(ISERROR(VLOOKUP(A113,'[12]18-19 Cfwds'!B:E,4,FALSE)),0,(VLOOKUP(A113,'[12]18-19 Cfwds'!B:E,4,FALSE)))</f>
        <v>263845.27999999933</v>
      </c>
      <c r="CD113" s="631">
        <f>IF(ISERROR(VLOOKUP(A113,'[12]18-19 Cfwds'!B:E,3,FALSE)),0,(VLOOKUP(A113,'[12]18-19 Cfwds'!B:E,3,FALSE)))</f>
        <v>110306.99</v>
      </c>
    </row>
    <row r="114" spans="1:82" ht="15" hidden="1" x14ac:dyDescent="0.25">
      <c r="A114" s="628">
        <f>VLOOKUP(D114,'[11]DfE No.'!C:E,3,FALSE)</f>
        <v>552</v>
      </c>
      <c r="B114" s="628">
        <f>VLOOKUP(D114,'[11]Adjusted Factors 20-21'!C:F,4,FALSE)</f>
        <v>0</v>
      </c>
      <c r="C114" s="712">
        <v>124856</v>
      </c>
      <c r="D114" s="712">
        <v>9354500</v>
      </c>
      <c r="E114" s="713" t="s">
        <v>1257</v>
      </c>
      <c r="F114" s="630">
        <v>1143</v>
      </c>
      <c r="G114" s="630">
        <v>0</v>
      </c>
      <c r="H114" s="630">
        <v>1143</v>
      </c>
      <c r="I114" s="631">
        <v>0</v>
      </c>
      <c r="J114" s="631">
        <v>2852794.7387999999</v>
      </c>
      <c r="K114" s="631">
        <v>1988981.4285000002</v>
      </c>
      <c r="L114" s="631">
        <v>0</v>
      </c>
      <c r="M114" s="631">
        <v>64800.000000000029</v>
      </c>
      <c r="N114" s="631">
        <v>0</v>
      </c>
      <c r="O114" s="631">
        <v>224230.30088495574</v>
      </c>
      <c r="P114" s="631">
        <v>0</v>
      </c>
      <c r="Q114" s="631">
        <v>0</v>
      </c>
      <c r="R114" s="631">
        <v>0</v>
      </c>
      <c r="S114" s="631">
        <v>0</v>
      </c>
      <c r="T114" s="631">
        <v>0</v>
      </c>
      <c r="U114" s="631">
        <v>0</v>
      </c>
      <c r="V114" s="631">
        <v>56099.999999999964</v>
      </c>
      <c r="W114" s="631">
        <v>2024.9999999999993</v>
      </c>
      <c r="X114" s="631">
        <v>21934.999999999989</v>
      </c>
      <c r="Y114" s="631">
        <v>0</v>
      </c>
      <c r="Z114" s="631">
        <v>0</v>
      </c>
      <c r="AA114" s="631">
        <v>0</v>
      </c>
      <c r="AB114" s="631">
        <v>0</v>
      </c>
      <c r="AC114" s="631">
        <v>15840.000000000002</v>
      </c>
      <c r="AD114" s="631">
        <v>0</v>
      </c>
      <c r="AE114" s="631">
        <v>0</v>
      </c>
      <c r="AF114" s="631">
        <v>493651.9441278794</v>
      </c>
      <c r="AG114" s="631">
        <v>0</v>
      </c>
      <c r="AH114" s="631">
        <v>0</v>
      </c>
      <c r="AI114" s="631">
        <v>114400</v>
      </c>
      <c r="AJ114" s="631">
        <v>0</v>
      </c>
      <c r="AK114" s="631">
        <v>0</v>
      </c>
      <c r="AL114" s="631">
        <v>0</v>
      </c>
      <c r="AM114" s="631">
        <v>190931.58</v>
      </c>
      <c r="AN114" s="631">
        <v>0</v>
      </c>
      <c r="AO114" s="631">
        <v>0</v>
      </c>
      <c r="AP114" s="631">
        <v>0</v>
      </c>
      <c r="AQ114" s="631">
        <v>0</v>
      </c>
      <c r="AR114" s="631">
        <v>0</v>
      </c>
      <c r="AS114" s="631">
        <v>0</v>
      </c>
      <c r="AT114" s="631">
        <v>0</v>
      </c>
      <c r="AU114" s="631">
        <v>0</v>
      </c>
      <c r="AV114" s="631">
        <v>4841776.1672999999</v>
      </c>
      <c r="AW114" s="631">
        <v>878582.24501283513</v>
      </c>
      <c r="AX114" s="631">
        <v>305331.57999999996</v>
      </c>
      <c r="AY114" s="631">
        <v>688149.89457035728</v>
      </c>
      <c r="AZ114" s="714">
        <v>6025689.9923128355</v>
      </c>
      <c r="BA114" s="714">
        <v>5834758.4123128355</v>
      </c>
      <c r="BB114" s="714">
        <v>5000</v>
      </c>
      <c r="BC114" s="714">
        <v>5715000</v>
      </c>
      <c r="BD114" s="714">
        <v>0</v>
      </c>
      <c r="BE114" s="714">
        <v>0</v>
      </c>
      <c r="BF114" s="714">
        <v>6025689.9923128355</v>
      </c>
      <c r="BG114" s="631">
        <v>0</v>
      </c>
      <c r="BH114" s="631">
        <v>6025689.9923128346</v>
      </c>
      <c r="BI114" s="714">
        <v>5905931.5800000001</v>
      </c>
      <c r="BJ114" s="714">
        <v>5600600</v>
      </c>
      <c r="BK114" s="631">
        <v>5720358.4123128355</v>
      </c>
      <c r="BL114" s="631">
        <v>5004.6880247706349</v>
      </c>
      <c r="BM114" s="631">
        <v>4795.9765205648728</v>
      </c>
      <c r="BN114" s="632">
        <v>4.3518041281232121E-2</v>
      </c>
      <c r="BO114" s="632">
        <v>0</v>
      </c>
      <c r="BP114" s="631">
        <v>0</v>
      </c>
      <c r="BQ114" s="714">
        <v>6025689.9923128355</v>
      </c>
      <c r="BR114" s="714">
        <v>5104.7755138345019</v>
      </c>
      <c r="BS114" s="714" t="s">
        <v>1187</v>
      </c>
      <c r="BT114" s="714">
        <v>5271.8197658030058</v>
      </c>
      <c r="BU114" s="632">
        <v>4.1326865645235911E-2</v>
      </c>
      <c r="BV114" s="631">
        <v>-28883.61</v>
      </c>
      <c r="BW114" s="631">
        <v>5996806.3823128352</v>
      </c>
      <c r="BX114" s="631">
        <v>0</v>
      </c>
      <c r="BY114" s="631">
        <v>5996806.3823128352</v>
      </c>
      <c r="BZ114" s="132">
        <f t="shared" si="3"/>
        <v>484057.81999999937</v>
      </c>
      <c r="CA114" s="132">
        <f t="shared" si="4"/>
        <v>87480.66</v>
      </c>
      <c r="CB114" s="631">
        <f t="shared" si="5"/>
        <v>0</v>
      </c>
      <c r="CC114" s="631">
        <f>IF(ISERROR(VLOOKUP(A114,'[12]18-19 Cfwds'!B:E,4,FALSE)),0,(VLOOKUP(A114,'[12]18-19 Cfwds'!B:E,4,FALSE)))</f>
        <v>484057.81999999937</v>
      </c>
      <c r="CD114" s="631">
        <f>IF(ISERROR(VLOOKUP(A114,'[12]18-19 Cfwds'!B:E,3,FALSE)),0,(VLOOKUP(A114,'[12]18-19 Cfwds'!B:E,3,FALSE)))</f>
        <v>87480.66</v>
      </c>
    </row>
    <row r="115" spans="1:82" ht="15" hidden="1" x14ac:dyDescent="0.25">
      <c r="A115" s="628">
        <f>VLOOKUP(D115,'[11]DfE No.'!C:E,3,FALSE)</f>
        <v>553</v>
      </c>
      <c r="B115" s="628">
        <f>VLOOKUP(D115,'[11]Adjusted Factors 20-21'!C:F,4,FALSE)</f>
        <v>0</v>
      </c>
      <c r="C115" s="712">
        <v>124861</v>
      </c>
      <c r="D115" s="712">
        <v>9354600</v>
      </c>
      <c r="E115" s="713" t="s">
        <v>423</v>
      </c>
      <c r="F115" s="630">
        <v>772</v>
      </c>
      <c r="G115" s="630">
        <v>0</v>
      </c>
      <c r="H115" s="630">
        <v>772</v>
      </c>
      <c r="I115" s="631">
        <v>0</v>
      </c>
      <c r="J115" s="631">
        <v>1885745.6747999999</v>
      </c>
      <c r="K115" s="631">
        <v>1390000.8144</v>
      </c>
      <c r="L115" s="631">
        <v>0</v>
      </c>
      <c r="M115" s="631">
        <v>27450.000000000007</v>
      </c>
      <c r="N115" s="631">
        <v>0</v>
      </c>
      <c r="O115" s="631">
        <v>83016.805555555562</v>
      </c>
      <c r="P115" s="631">
        <v>0</v>
      </c>
      <c r="Q115" s="631">
        <v>0</v>
      </c>
      <c r="R115" s="631">
        <v>0</v>
      </c>
      <c r="S115" s="631">
        <v>0</v>
      </c>
      <c r="T115" s="631">
        <v>0</v>
      </c>
      <c r="U115" s="631">
        <v>0</v>
      </c>
      <c r="V115" s="631">
        <v>27070.129870129898</v>
      </c>
      <c r="W115" s="631">
        <v>3248.4155844155875</v>
      </c>
      <c r="X115" s="631">
        <v>19310.02597402599</v>
      </c>
      <c r="Y115" s="631">
        <v>2326.0259740259717</v>
      </c>
      <c r="Z115" s="631">
        <v>7519.4805194805267</v>
      </c>
      <c r="AA115" s="631">
        <v>0</v>
      </c>
      <c r="AB115" s="631">
        <v>0</v>
      </c>
      <c r="AC115" s="631">
        <v>20159.99999999996</v>
      </c>
      <c r="AD115" s="631">
        <v>0</v>
      </c>
      <c r="AE115" s="631">
        <v>0</v>
      </c>
      <c r="AF115" s="631">
        <v>254289.06808988433</v>
      </c>
      <c r="AG115" s="631">
        <v>0</v>
      </c>
      <c r="AH115" s="631">
        <v>926.19974059662854</v>
      </c>
      <c r="AI115" s="631">
        <v>114400</v>
      </c>
      <c r="AJ115" s="631">
        <v>0</v>
      </c>
      <c r="AK115" s="631">
        <v>0</v>
      </c>
      <c r="AL115" s="631">
        <v>0</v>
      </c>
      <c r="AM115" s="631">
        <v>21953.03</v>
      </c>
      <c r="AN115" s="631">
        <v>0</v>
      </c>
      <c r="AO115" s="631">
        <v>0</v>
      </c>
      <c r="AP115" s="631">
        <v>0</v>
      </c>
      <c r="AQ115" s="631">
        <v>0</v>
      </c>
      <c r="AR115" s="631">
        <v>0</v>
      </c>
      <c r="AS115" s="631">
        <v>0</v>
      </c>
      <c r="AT115" s="631">
        <v>0</v>
      </c>
      <c r="AU115" s="631">
        <v>0</v>
      </c>
      <c r="AV115" s="631">
        <v>3275746.4891999997</v>
      </c>
      <c r="AW115" s="631">
        <v>445316.15130811447</v>
      </c>
      <c r="AX115" s="631">
        <v>136353.03</v>
      </c>
      <c r="AY115" s="631">
        <v>349212.30982870108</v>
      </c>
      <c r="AZ115" s="714">
        <v>3857415.6705081142</v>
      </c>
      <c r="BA115" s="714">
        <v>3835462.6405081144</v>
      </c>
      <c r="BB115" s="714">
        <v>5000</v>
      </c>
      <c r="BC115" s="714">
        <v>3860000</v>
      </c>
      <c r="BD115" s="714">
        <v>0</v>
      </c>
      <c r="BE115" s="714">
        <v>24537.35949188564</v>
      </c>
      <c r="BF115" s="714">
        <v>3881953.03</v>
      </c>
      <c r="BG115" s="631">
        <v>0</v>
      </c>
      <c r="BH115" s="631">
        <v>3881953.0299999993</v>
      </c>
      <c r="BI115" s="714">
        <v>3881953.03</v>
      </c>
      <c r="BJ115" s="714">
        <v>3745600</v>
      </c>
      <c r="BK115" s="631">
        <v>3745600</v>
      </c>
      <c r="BL115" s="631">
        <v>4851.8134715025908</v>
      </c>
      <c r="BM115" s="631">
        <v>4709.2957746478869</v>
      </c>
      <c r="BN115" s="632">
        <v>3.026305920769224E-2</v>
      </c>
      <c r="BO115" s="632">
        <v>0</v>
      </c>
      <c r="BP115" s="631">
        <v>0</v>
      </c>
      <c r="BQ115" s="714">
        <v>3881953.03</v>
      </c>
      <c r="BR115" s="714">
        <v>5000</v>
      </c>
      <c r="BS115" s="714" t="s">
        <v>1187</v>
      </c>
      <c r="BT115" s="714">
        <v>5028.436567357513</v>
      </c>
      <c r="BU115" s="632">
        <v>2.7383927093069804E-2</v>
      </c>
      <c r="BV115" s="631">
        <v>-19508.439999999999</v>
      </c>
      <c r="BW115" s="631">
        <v>3862444.59</v>
      </c>
      <c r="BX115" s="631">
        <v>0</v>
      </c>
      <c r="BY115" s="631">
        <v>3862444.59</v>
      </c>
      <c r="BZ115" s="132">
        <f t="shared" si="3"/>
        <v>-252673.01999999955</v>
      </c>
      <c r="CA115" s="132">
        <f t="shared" si="4"/>
        <v>0</v>
      </c>
      <c r="CB115" s="631">
        <f t="shared" si="5"/>
        <v>24537.35949188564</v>
      </c>
      <c r="CC115" s="631">
        <f>IF(ISERROR(VLOOKUP(A115,'[12]18-19 Cfwds'!B:E,4,FALSE)),0,(VLOOKUP(A115,'[12]18-19 Cfwds'!B:E,4,FALSE)))</f>
        <v>-252673.01999999955</v>
      </c>
      <c r="CD115" s="631">
        <f>IF(ISERROR(VLOOKUP(A115,'[12]18-19 Cfwds'!B:E,3,FALSE)),0,(VLOOKUP(A115,'[12]18-19 Cfwds'!B:E,3,FALSE)))</f>
        <v>0</v>
      </c>
    </row>
    <row r="116" spans="1:82" ht="15" hidden="1" x14ac:dyDescent="0.25">
      <c r="A116" s="628">
        <f>VLOOKUP(D116,'[11]DfE No.'!C:E,3,FALSE)</f>
        <v>233</v>
      </c>
      <c r="B116" s="628" t="str">
        <f>VLOOKUP(D116,'[11]Adjusted Factors 20-21'!C:F,4,FALSE)</f>
        <v>Recoupment Academy</v>
      </c>
      <c r="C116" s="712">
        <v>138117</v>
      </c>
      <c r="D116" s="712">
        <v>9352000</v>
      </c>
      <c r="E116" s="713" t="s">
        <v>553</v>
      </c>
      <c r="F116" s="630">
        <v>150</v>
      </c>
      <c r="G116" s="630">
        <v>150</v>
      </c>
      <c r="H116" s="630">
        <v>0</v>
      </c>
      <c r="I116" s="631">
        <v>430255.66499999998</v>
      </c>
      <c r="J116" s="631">
        <v>0</v>
      </c>
      <c r="K116" s="631">
        <v>0</v>
      </c>
      <c r="L116" s="631">
        <v>19350.000000000022</v>
      </c>
      <c r="M116" s="631">
        <v>0</v>
      </c>
      <c r="N116" s="631">
        <v>30782.608695652176</v>
      </c>
      <c r="O116" s="631">
        <v>0</v>
      </c>
      <c r="P116" s="631">
        <v>3831.0810810810926</v>
      </c>
      <c r="Q116" s="631">
        <v>1520.2702702702688</v>
      </c>
      <c r="R116" s="631">
        <v>36106.418918918927</v>
      </c>
      <c r="S116" s="631">
        <v>0</v>
      </c>
      <c r="T116" s="631">
        <v>0</v>
      </c>
      <c r="U116" s="631">
        <v>0</v>
      </c>
      <c r="V116" s="631">
        <v>0</v>
      </c>
      <c r="W116" s="631">
        <v>0</v>
      </c>
      <c r="X116" s="631">
        <v>0</v>
      </c>
      <c r="Y116" s="631">
        <v>0</v>
      </c>
      <c r="Z116" s="631">
        <v>0</v>
      </c>
      <c r="AA116" s="631">
        <v>0</v>
      </c>
      <c r="AB116" s="631">
        <v>3852</v>
      </c>
      <c r="AC116" s="631">
        <v>0</v>
      </c>
      <c r="AD116" s="631">
        <v>0</v>
      </c>
      <c r="AE116" s="631">
        <v>76402.173913043414</v>
      </c>
      <c r="AF116" s="631">
        <v>0</v>
      </c>
      <c r="AG116" s="631">
        <v>9624.9999999999563</v>
      </c>
      <c r="AH116" s="631">
        <v>0</v>
      </c>
      <c r="AI116" s="631">
        <v>114400</v>
      </c>
      <c r="AJ116" s="631">
        <v>0</v>
      </c>
      <c r="AK116" s="631">
        <v>0</v>
      </c>
      <c r="AL116" s="631">
        <v>0</v>
      </c>
      <c r="AM116" s="631">
        <v>4460.3999999999996</v>
      </c>
      <c r="AN116" s="631">
        <v>0</v>
      </c>
      <c r="AO116" s="631">
        <v>0</v>
      </c>
      <c r="AP116" s="631">
        <v>0</v>
      </c>
      <c r="AQ116" s="631">
        <v>0</v>
      </c>
      <c r="AR116" s="631">
        <v>0</v>
      </c>
      <c r="AS116" s="631">
        <v>0</v>
      </c>
      <c r="AT116" s="631">
        <v>0</v>
      </c>
      <c r="AU116" s="631">
        <v>0</v>
      </c>
      <c r="AV116" s="631">
        <v>430255.66499999998</v>
      </c>
      <c r="AW116" s="631">
        <v>181469.55287896586</v>
      </c>
      <c r="AX116" s="631">
        <v>118860.4</v>
      </c>
      <c r="AY116" s="631">
        <v>132150.16339600465</v>
      </c>
      <c r="AZ116" s="714">
        <v>730585.61787896592</v>
      </c>
      <c r="BA116" s="714">
        <v>726125.21787896589</v>
      </c>
      <c r="BB116" s="714">
        <v>3750</v>
      </c>
      <c r="BC116" s="714">
        <v>562500</v>
      </c>
      <c r="BD116" s="714">
        <v>0</v>
      </c>
      <c r="BE116" s="714">
        <v>0</v>
      </c>
      <c r="BF116" s="714">
        <v>730585.61787896592</v>
      </c>
      <c r="BG116" s="631">
        <v>730585.61787896592</v>
      </c>
      <c r="BH116" s="631">
        <v>0</v>
      </c>
      <c r="BI116" s="714">
        <v>566960.4</v>
      </c>
      <c r="BJ116" s="714">
        <v>448100</v>
      </c>
      <c r="BK116" s="631">
        <v>611725.21787896589</v>
      </c>
      <c r="BL116" s="631">
        <v>4078.1681191931061</v>
      </c>
      <c r="BM116" s="631">
        <v>3761.8299451807229</v>
      </c>
      <c r="BN116" s="632">
        <v>8.4091566769955606E-2</v>
      </c>
      <c r="BO116" s="632">
        <v>0</v>
      </c>
      <c r="BP116" s="631">
        <v>0</v>
      </c>
      <c r="BQ116" s="714">
        <v>730585.61787896592</v>
      </c>
      <c r="BR116" s="714">
        <v>4840.8347858597726</v>
      </c>
      <c r="BS116" s="714" t="s">
        <v>1187</v>
      </c>
      <c r="BT116" s="714">
        <v>4870.5707858597725</v>
      </c>
      <c r="BU116" s="632">
        <v>8.7703406583377941E-2</v>
      </c>
      <c r="BV116" s="631">
        <v>0</v>
      </c>
      <c r="BW116" s="631">
        <v>730585.61787896592</v>
      </c>
      <c r="BX116" s="631">
        <v>0</v>
      </c>
      <c r="BY116" s="631">
        <v>730585.61787896592</v>
      </c>
      <c r="BZ116" s="132">
        <f t="shared" si="3"/>
        <v>0</v>
      </c>
      <c r="CA116" s="132">
        <f t="shared" si="4"/>
        <v>0</v>
      </c>
      <c r="CB116" s="631">
        <f t="shared" si="5"/>
        <v>0</v>
      </c>
      <c r="CC116" s="631">
        <f>IF(ISERROR(VLOOKUP(A116,'[12]18-19 Cfwds'!B:E,4,FALSE)),0,(VLOOKUP(A116,'[12]18-19 Cfwds'!B:E,4,FALSE)))</f>
        <v>0</v>
      </c>
      <c r="CD116" s="631">
        <f>IF(ISERROR(VLOOKUP(A116,'[12]18-19 Cfwds'!B:E,3,FALSE)),0,(VLOOKUP(A116,'[12]18-19 Cfwds'!B:E,3,FALSE)))</f>
        <v>0</v>
      </c>
    </row>
    <row r="117" spans="1:82" ht="15" hidden="1" x14ac:dyDescent="0.25">
      <c r="A117" s="628">
        <f>VLOOKUP(D117,'[11]DfE No.'!C:E,3,FALSE)</f>
        <v>262</v>
      </c>
      <c r="B117" s="628" t="str">
        <f>VLOOKUP(D117,'[11]Adjusted Factors 20-21'!C:F,4,FALSE)</f>
        <v>Recoupment Academy</v>
      </c>
      <c r="C117" s="712">
        <v>139803</v>
      </c>
      <c r="D117" s="712">
        <v>9352001</v>
      </c>
      <c r="E117" s="713" t="s">
        <v>1258</v>
      </c>
      <c r="F117" s="630">
        <v>578</v>
      </c>
      <c r="G117" s="630">
        <v>578</v>
      </c>
      <c r="H117" s="630">
        <v>0</v>
      </c>
      <c r="I117" s="631">
        <v>1657918.4957999999</v>
      </c>
      <c r="J117" s="631">
        <v>0</v>
      </c>
      <c r="K117" s="631">
        <v>0</v>
      </c>
      <c r="L117" s="631">
        <v>48150</v>
      </c>
      <c r="M117" s="631">
        <v>0</v>
      </c>
      <c r="N117" s="631">
        <v>73563.636363636353</v>
      </c>
      <c r="O117" s="631">
        <v>0</v>
      </c>
      <c r="P117" s="631">
        <v>17069.0625</v>
      </c>
      <c r="Q117" s="631">
        <v>10536.458333333338</v>
      </c>
      <c r="R117" s="631">
        <v>45156.249999999927</v>
      </c>
      <c r="S117" s="631">
        <v>29667.656249999975</v>
      </c>
      <c r="T117" s="631">
        <v>36230.364583333278</v>
      </c>
      <c r="U117" s="631">
        <v>0</v>
      </c>
      <c r="V117" s="631">
        <v>0</v>
      </c>
      <c r="W117" s="631">
        <v>0</v>
      </c>
      <c r="X117" s="631">
        <v>0</v>
      </c>
      <c r="Y117" s="631">
        <v>0</v>
      </c>
      <c r="Z117" s="631">
        <v>0</v>
      </c>
      <c r="AA117" s="631">
        <v>0</v>
      </c>
      <c r="AB117" s="631">
        <v>10056.260162601617</v>
      </c>
      <c r="AC117" s="631">
        <v>0</v>
      </c>
      <c r="AD117" s="631">
        <v>0</v>
      </c>
      <c r="AE117" s="631">
        <v>223495.33195020739</v>
      </c>
      <c r="AF117" s="631">
        <v>0</v>
      </c>
      <c r="AG117" s="631">
        <v>2029.9999999999848</v>
      </c>
      <c r="AH117" s="631">
        <v>0</v>
      </c>
      <c r="AI117" s="631">
        <v>114400</v>
      </c>
      <c r="AJ117" s="631">
        <v>0</v>
      </c>
      <c r="AK117" s="631">
        <v>0</v>
      </c>
      <c r="AL117" s="631">
        <v>0</v>
      </c>
      <c r="AM117" s="631">
        <v>9072</v>
      </c>
      <c r="AN117" s="631">
        <v>0</v>
      </c>
      <c r="AO117" s="631">
        <v>0</v>
      </c>
      <c r="AP117" s="631">
        <v>0</v>
      </c>
      <c r="AQ117" s="631">
        <v>0</v>
      </c>
      <c r="AR117" s="631">
        <v>0</v>
      </c>
      <c r="AS117" s="631">
        <v>0</v>
      </c>
      <c r="AT117" s="631">
        <v>0</v>
      </c>
      <c r="AU117" s="631">
        <v>0</v>
      </c>
      <c r="AV117" s="631">
        <v>1657918.4957999999</v>
      </c>
      <c r="AW117" s="631">
        <v>495955.02014311182</v>
      </c>
      <c r="AX117" s="631">
        <v>123472</v>
      </c>
      <c r="AY117" s="631">
        <v>363634.84596535884</v>
      </c>
      <c r="AZ117" s="714">
        <v>2277345.5159431119</v>
      </c>
      <c r="BA117" s="714">
        <v>2268273.5159431119</v>
      </c>
      <c r="BB117" s="714">
        <v>3750</v>
      </c>
      <c r="BC117" s="714">
        <v>2167500</v>
      </c>
      <c r="BD117" s="714">
        <v>0</v>
      </c>
      <c r="BE117" s="714">
        <v>0</v>
      </c>
      <c r="BF117" s="714">
        <v>2277345.5159431119</v>
      </c>
      <c r="BG117" s="631">
        <v>2277345.5159431119</v>
      </c>
      <c r="BH117" s="631">
        <v>0</v>
      </c>
      <c r="BI117" s="714">
        <v>2176572</v>
      </c>
      <c r="BJ117" s="714">
        <v>2053100</v>
      </c>
      <c r="BK117" s="631">
        <v>2153873.5159431119</v>
      </c>
      <c r="BL117" s="631">
        <v>3726.4247680676676</v>
      </c>
      <c r="BM117" s="631">
        <v>3604.9608213793099</v>
      </c>
      <c r="BN117" s="632">
        <v>3.3693555271949914E-2</v>
      </c>
      <c r="BO117" s="632">
        <v>0</v>
      </c>
      <c r="BP117" s="631">
        <v>0</v>
      </c>
      <c r="BQ117" s="714">
        <v>2277345.5159431119</v>
      </c>
      <c r="BR117" s="714">
        <v>3924.3486435001937</v>
      </c>
      <c r="BS117" s="714" t="s">
        <v>1187</v>
      </c>
      <c r="BT117" s="714">
        <v>3940.0441452302975</v>
      </c>
      <c r="BU117" s="632">
        <v>3.260296952970676E-2</v>
      </c>
      <c r="BV117" s="631">
        <v>0</v>
      </c>
      <c r="BW117" s="631">
        <v>2277345.5159431119</v>
      </c>
      <c r="BX117" s="631">
        <v>0</v>
      </c>
      <c r="BY117" s="631">
        <v>2277345.5159431119</v>
      </c>
      <c r="BZ117" s="132">
        <f t="shared" si="3"/>
        <v>0</v>
      </c>
      <c r="CA117" s="132">
        <f t="shared" si="4"/>
        <v>0</v>
      </c>
      <c r="CB117" s="631">
        <f t="shared" si="5"/>
        <v>0</v>
      </c>
      <c r="CC117" s="631">
        <f>IF(ISERROR(VLOOKUP(A117,'[12]18-19 Cfwds'!B:E,4,FALSE)),0,(VLOOKUP(A117,'[12]18-19 Cfwds'!B:E,4,FALSE)))</f>
        <v>0</v>
      </c>
      <c r="CD117" s="631">
        <f>IF(ISERROR(VLOOKUP(A117,'[12]18-19 Cfwds'!B:E,3,FALSE)),0,(VLOOKUP(A117,'[12]18-19 Cfwds'!B:E,3,FALSE)))</f>
        <v>0</v>
      </c>
    </row>
    <row r="118" spans="1:82" ht="15" hidden="1" x14ac:dyDescent="0.25">
      <c r="A118" s="628">
        <f>VLOOKUP(D118,'[11]DfE No.'!C:E,3,FALSE)</f>
        <v>411</v>
      </c>
      <c r="B118" s="628" t="str">
        <f>VLOOKUP(D118,'[11]Adjusted Factors 20-21'!C:F,4,FALSE)</f>
        <v>Recoupment Academy</v>
      </c>
      <c r="C118" s="712">
        <v>136316</v>
      </c>
      <c r="D118" s="712">
        <v>9352003</v>
      </c>
      <c r="E118" s="713" t="s">
        <v>336</v>
      </c>
      <c r="F118" s="630">
        <v>367</v>
      </c>
      <c r="G118" s="630">
        <v>367</v>
      </c>
      <c r="H118" s="630">
        <v>0</v>
      </c>
      <c r="I118" s="631">
        <v>1052692.1936999999</v>
      </c>
      <c r="J118" s="631">
        <v>0</v>
      </c>
      <c r="K118" s="631">
        <v>0</v>
      </c>
      <c r="L118" s="631">
        <v>29699.999999999935</v>
      </c>
      <c r="M118" s="631">
        <v>0</v>
      </c>
      <c r="N118" s="631">
        <v>36959.99999999992</v>
      </c>
      <c r="O118" s="631">
        <v>0</v>
      </c>
      <c r="P118" s="631">
        <v>20790.000000000033</v>
      </c>
      <c r="Q118" s="631">
        <v>0</v>
      </c>
      <c r="R118" s="631">
        <v>0</v>
      </c>
      <c r="S118" s="631">
        <v>0</v>
      </c>
      <c r="T118" s="631">
        <v>0</v>
      </c>
      <c r="U118" s="631">
        <v>0</v>
      </c>
      <c r="V118" s="631">
        <v>0</v>
      </c>
      <c r="W118" s="631">
        <v>0</v>
      </c>
      <c r="X118" s="631">
        <v>0</v>
      </c>
      <c r="Y118" s="631">
        <v>0</v>
      </c>
      <c r="Z118" s="631">
        <v>0</v>
      </c>
      <c r="AA118" s="631">
        <v>0</v>
      </c>
      <c r="AB118" s="631">
        <v>12667.419354838717</v>
      </c>
      <c r="AC118" s="631">
        <v>0</v>
      </c>
      <c r="AD118" s="631">
        <v>0</v>
      </c>
      <c r="AE118" s="631">
        <v>114331.73469387753</v>
      </c>
      <c r="AF118" s="631">
        <v>0</v>
      </c>
      <c r="AG118" s="631">
        <v>1732.4999999999989</v>
      </c>
      <c r="AH118" s="631">
        <v>0</v>
      </c>
      <c r="AI118" s="631">
        <v>114400</v>
      </c>
      <c r="AJ118" s="631">
        <v>0</v>
      </c>
      <c r="AK118" s="631">
        <v>0</v>
      </c>
      <c r="AL118" s="631">
        <v>0</v>
      </c>
      <c r="AM118" s="631">
        <v>8013.6</v>
      </c>
      <c r="AN118" s="631">
        <v>0</v>
      </c>
      <c r="AO118" s="631">
        <v>0</v>
      </c>
      <c r="AP118" s="631">
        <v>0</v>
      </c>
      <c r="AQ118" s="631">
        <v>0</v>
      </c>
      <c r="AR118" s="631">
        <v>0</v>
      </c>
      <c r="AS118" s="631">
        <v>0</v>
      </c>
      <c r="AT118" s="631">
        <v>0</v>
      </c>
      <c r="AU118" s="631">
        <v>0</v>
      </c>
      <c r="AV118" s="631">
        <v>1052692.1936999999</v>
      </c>
      <c r="AW118" s="631">
        <v>216181.65404871613</v>
      </c>
      <c r="AX118" s="631">
        <v>122413.6</v>
      </c>
      <c r="AY118" s="631">
        <v>168009.53469387745</v>
      </c>
      <c r="AZ118" s="714">
        <v>1391287.4477487162</v>
      </c>
      <c r="BA118" s="714">
        <v>1383273.8477487161</v>
      </c>
      <c r="BB118" s="714">
        <v>3750</v>
      </c>
      <c r="BC118" s="714">
        <v>1376250</v>
      </c>
      <c r="BD118" s="714">
        <v>0</v>
      </c>
      <c r="BE118" s="714">
        <v>0</v>
      </c>
      <c r="BF118" s="714">
        <v>1391287.4477487162</v>
      </c>
      <c r="BG118" s="631">
        <v>1391287.4477487165</v>
      </c>
      <c r="BH118" s="631">
        <v>0</v>
      </c>
      <c r="BI118" s="714">
        <v>1384263.6</v>
      </c>
      <c r="BJ118" s="714">
        <v>1261850</v>
      </c>
      <c r="BK118" s="631">
        <v>1268873.8477487161</v>
      </c>
      <c r="BL118" s="631">
        <v>3457.421928470616</v>
      </c>
      <c r="BM118" s="631">
        <v>3311.7071898255813</v>
      </c>
      <c r="BN118" s="632">
        <v>4.3999885947860348E-2</v>
      </c>
      <c r="BO118" s="632">
        <v>0</v>
      </c>
      <c r="BP118" s="631">
        <v>0</v>
      </c>
      <c r="BQ118" s="714">
        <v>1391287.4477487162</v>
      </c>
      <c r="BR118" s="714">
        <v>3769.1385497240221</v>
      </c>
      <c r="BS118" s="714" t="s">
        <v>1187</v>
      </c>
      <c r="BT118" s="714">
        <v>3790.9739720673465</v>
      </c>
      <c r="BU118" s="632">
        <v>3.3651972593703006E-2</v>
      </c>
      <c r="BV118" s="631">
        <v>0</v>
      </c>
      <c r="BW118" s="631">
        <v>1391287.4477487162</v>
      </c>
      <c r="BX118" s="631">
        <v>0</v>
      </c>
      <c r="BY118" s="631">
        <v>1391287.4477487162</v>
      </c>
      <c r="BZ118" s="132">
        <f t="shared" si="3"/>
        <v>0</v>
      </c>
      <c r="CA118" s="132">
        <f t="shared" si="4"/>
        <v>0</v>
      </c>
      <c r="CB118" s="631">
        <f t="shared" si="5"/>
        <v>0</v>
      </c>
      <c r="CC118" s="631">
        <f>IF(ISERROR(VLOOKUP(A118,'[12]18-19 Cfwds'!B:E,4,FALSE)),0,(VLOOKUP(A118,'[12]18-19 Cfwds'!B:E,4,FALSE)))</f>
        <v>0</v>
      </c>
      <c r="CD118" s="631">
        <f>IF(ISERROR(VLOOKUP(A118,'[12]18-19 Cfwds'!B:E,3,FALSE)),0,(VLOOKUP(A118,'[12]18-19 Cfwds'!B:E,3,FALSE)))</f>
        <v>0</v>
      </c>
    </row>
    <row r="119" spans="1:82" ht="15" hidden="1" x14ac:dyDescent="0.25">
      <c r="A119" s="628">
        <f>VLOOKUP(D119,'[11]DfE No.'!C:E,3,FALSE)</f>
        <v>73</v>
      </c>
      <c r="B119" s="628" t="str">
        <f>VLOOKUP(D119,'[11]Adjusted Factors 20-21'!C:F,4,FALSE)</f>
        <v>Recoupment Academy</v>
      </c>
      <c r="C119" s="712">
        <v>139804</v>
      </c>
      <c r="D119" s="712">
        <v>9352006</v>
      </c>
      <c r="E119" s="713" t="s">
        <v>476</v>
      </c>
      <c r="F119" s="630">
        <v>202</v>
      </c>
      <c r="G119" s="630">
        <v>202</v>
      </c>
      <c r="H119" s="630">
        <v>0</v>
      </c>
      <c r="I119" s="631">
        <v>579410.96219999995</v>
      </c>
      <c r="J119" s="631">
        <v>0</v>
      </c>
      <c r="K119" s="631">
        <v>0</v>
      </c>
      <c r="L119" s="631">
        <v>35999.999999999993</v>
      </c>
      <c r="M119" s="631">
        <v>0</v>
      </c>
      <c r="N119" s="631">
        <v>53583.15789473684</v>
      </c>
      <c r="O119" s="631">
        <v>0</v>
      </c>
      <c r="P119" s="631">
        <v>11549.999999999989</v>
      </c>
      <c r="Q119" s="631">
        <v>0</v>
      </c>
      <c r="R119" s="631">
        <v>5999.9999999999991</v>
      </c>
      <c r="S119" s="631">
        <v>10125.000000000018</v>
      </c>
      <c r="T119" s="631">
        <v>25229.999999999989</v>
      </c>
      <c r="U119" s="631">
        <v>599.99999999999989</v>
      </c>
      <c r="V119" s="631">
        <v>0</v>
      </c>
      <c r="W119" s="631">
        <v>0</v>
      </c>
      <c r="X119" s="631">
        <v>0</v>
      </c>
      <c r="Y119" s="631">
        <v>0</v>
      </c>
      <c r="Z119" s="631">
        <v>0</v>
      </c>
      <c r="AA119" s="631">
        <v>0</v>
      </c>
      <c r="AB119" s="631">
        <v>1884.9418604651185</v>
      </c>
      <c r="AC119" s="631">
        <v>0</v>
      </c>
      <c r="AD119" s="631">
        <v>0</v>
      </c>
      <c r="AE119" s="631">
        <v>76082.560975609784</v>
      </c>
      <c r="AF119" s="631">
        <v>0</v>
      </c>
      <c r="AG119" s="631">
        <v>2520.0000000000073</v>
      </c>
      <c r="AH119" s="631">
        <v>0</v>
      </c>
      <c r="AI119" s="631">
        <v>114400</v>
      </c>
      <c r="AJ119" s="631">
        <v>0</v>
      </c>
      <c r="AK119" s="631">
        <v>0</v>
      </c>
      <c r="AL119" s="631">
        <v>0</v>
      </c>
      <c r="AM119" s="631">
        <v>4081.59</v>
      </c>
      <c r="AN119" s="631">
        <v>0</v>
      </c>
      <c r="AO119" s="631">
        <v>0</v>
      </c>
      <c r="AP119" s="631">
        <v>0</v>
      </c>
      <c r="AQ119" s="631">
        <v>0</v>
      </c>
      <c r="AR119" s="631">
        <v>0</v>
      </c>
      <c r="AS119" s="631">
        <v>0</v>
      </c>
      <c r="AT119" s="631">
        <v>0</v>
      </c>
      <c r="AU119" s="631">
        <v>0</v>
      </c>
      <c r="AV119" s="631">
        <v>579410.96219999995</v>
      </c>
      <c r="AW119" s="631">
        <v>223575.66073081174</v>
      </c>
      <c r="AX119" s="631">
        <v>118481.59</v>
      </c>
      <c r="AY119" s="631">
        <v>157579.43992297817</v>
      </c>
      <c r="AZ119" s="714">
        <v>921468.21293081169</v>
      </c>
      <c r="BA119" s="714">
        <v>917386.62293081172</v>
      </c>
      <c r="BB119" s="714">
        <v>3750</v>
      </c>
      <c r="BC119" s="714">
        <v>757500</v>
      </c>
      <c r="BD119" s="714">
        <v>0</v>
      </c>
      <c r="BE119" s="714">
        <v>0</v>
      </c>
      <c r="BF119" s="714">
        <v>921468.21293081169</v>
      </c>
      <c r="BG119" s="631">
        <v>921468.21293081169</v>
      </c>
      <c r="BH119" s="631">
        <v>0</v>
      </c>
      <c r="BI119" s="714">
        <v>761581.59</v>
      </c>
      <c r="BJ119" s="714">
        <v>643100</v>
      </c>
      <c r="BK119" s="631">
        <v>802986.62293081172</v>
      </c>
      <c r="BL119" s="631">
        <v>3975.1813016376818</v>
      </c>
      <c r="BM119" s="631">
        <v>3850.624274271845</v>
      </c>
      <c r="BN119" s="632">
        <v>3.23472295643258E-2</v>
      </c>
      <c r="BO119" s="632">
        <v>0</v>
      </c>
      <c r="BP119" s="631">
        <v>0</v>
      </c>
      <c r="BQ119" s="714">
        <v>921468.21293081169</v>
      </c>
      <c r="BR119" s="714">
        <v>4541.5179353010481</v>
      </c>
      <c r="BS119" s="714" t="s">
        <v>1187</v>
      </c>
      <c r="BT119" s="714">
        <v>4561.7238263901572</v>
      </c>
      <c r="BU119" s="632">
        <v>3.1464368850587121E-2</v>
      </c>
      <c r="BV119" s="631">
        <v>0</v>
      </c>
      <c r="BW119" s="631">
        <v>921468.21293081169</v>
      </c>
      <c r="BX119" s="631">
        <v>0</v>
      </c>
      <c r="BY119" s="631">
        <v>921468.21293081169</v>
      </c>
      <c r="BZ119" s="132">
        <f t="shared" si="3"/>
        <v>0</v>
      </c>
      <c r="CA119" s="132">
        <f t="shared" si="4"/>
        <v>0</v>
      </c>
      <c r="CB119" s="631">
        <f t="shared" si="5"/>
        <v>0</v>
      </c>
      <c r="CC119" s="631"/>
      <c r="CD119" s="631"/>
    </row>
    <row r="120" spans="1:82" ht="15" hidden="1" x14ac:dyDescent="0.25">
      <c r="A120" s="628">
        <f>VLOOKUP(D120,'[11]DfE No.'!C:E,3,FALSE)</f>
        <v>453</v>
      </c>
      <c r="B120" s="628" t="str">
        <f>VLOOKUP(D120,'[11]Adjusted Factors 20-21'!C:F,4,FALSE)</f>
        <v>Recoupment Academy</v>
      </c>
      <c r="C120" s="712">
        <v>140044</v>
      </c>
      <c r="D120" s="712">
        <v>9352010</v>
      </c>
      <c r="E120" s="713" t="s">
        <v>1259</v>
      </c>
      <c r="F120" s="630">
        <v>381</v>
      </c>
      <c r="G120" s="630">
        <v>381</v>
      </c>
      <c r="H120" s="630">
        <v>0</v>
      </c>
      <c r="I120" s="631">
        <v>1092849.3891</v>
      </c>
      <c r="J120" s="631">
        <v>0</v>
      </c>
      <c r="K120" s="631">
        <v>0</v>
      </c>
      <c r="L120" s="631">
        <v>33300.000000000022</v>
      </c>
      <c r="M120" s="631">
        <v>0</v>
      </c>
      <c r="N120" s="631">
        <v>46822.144638403988</v>
      </c>
      <c r="O120" s="631">
        <v>0</v>
      </c>
      <c r="P120" s="631">
        <v>7140.0000000000027</v>
      </c>
      <c r="Q120" s="631">
        <v>1250.0000000000007</v>
      </c>
      <c r="R120" s="631">
        <v>0</v>
      </c>
      <c r="S120" s="631">
        <v>0</v>
      </c>
      <c r="T120" s="631">
        <v>0</v>
      </c>
      <c r="U120" s="631">
        <v>0</v>
      </c>
      <c r="V120" s="631">
        <v>0</v>
      </c>
      <c r="W120" s="631">
        <v>0</v>
      </c>
      <c r="X120" s="631">
        <v>0</v>
      </c>
      <c r="Y120" s="631">
        <v>0</v>
      </c>
      <c r="Z120" s="631">
        <v>0</v>
      </c>
      <c r="AA120" s="631">
        <v>0</v>
      </c>
      <c r="AB120" s="631">
        <v>20260.707831325304</v>
      </c>
      <c r="AC120" s="631">
        <v>0</v>
      </c>
      <c r="AD120" s="631">
        <v>0</v>
      </c>
      <c r="AE120" s="631">
        <v>132258.84493670904</v>
      </c>
      <c r="AF120" s="631">
        <v>0</v>
      </c>
      <c r="AG120" s="631">
        <v>0</v>
      </c>
      <c r="AH120" s="631">
        <v>0</v>
      </c>
      <c r="AI120" s="631">
        <v>114400</v>
      </c>
      <c r="AJ120" s="631">
        <v>0</v>
      </c>
      <c r="AK120" s="631">
        <v>0</v>
      </c>
      <c r="AL120" s="631">
        <v>0</v>
      </c>
      <c r="AM120" s="631">
        <v>11894.4</v>
      </c>
      <c r="AN120" s="631">
        <v>0</v>
      </c>
      <c r="AO120" s="631">
        <v>0</v>
      </c>
      <c r="AP120" s="631">
        <v>0</v>
      </c>
      <c r="AQ120" s="631">
        <v>0</v>
      </c>
      <c r="AR120" s="631">
        <v>0</v>
      </c>
      <c r="AS120" s="631">
        <v>0</v>
      </c>
      <c r="AT120" s="631">
        <v>0</v>
      </c>
      <c r="AU120" s="631">
        <v>0</v>
      </c>
      <c r="AV120" s="631">
        <v>1092849.3891</v>
      </c>
      <c r="AW120" s="631">
        <v>241031.69740643835</v>
      </c>
      <c r="AX120" s="631">
        <v>126294.39999999999</v>
      </c>
      <c r="AY120" s="631">
        <v>186467.71725591103</v>
      </c>
      <c r="AZ120" s="714">
        <v>1460175.4865064383</v>
      </c>
      <c r="BA120" s="714">
        <v>1448281.0865064384</v>
      </c>
      <c r="BB120" s="714">
        <v>3750</v>
      </c>
      <c r="BC120" s="714">
        <v>1428750</v>
      </c>
      <c r="BD120" s="714">
        <v>0</v>
      </c>
      <c r="BE120" s="714">
        <v>0</v>
      </c>
      <c r="BF120" s="714">
        <v>1460175.4865064383</v>
      </c>
      <c r="BG120" s="631">
        <v>1460175.4865064383</v>
      </c>
      <c r="BH120" s="631">
        <v>0</v>
      </c>
      <c r="BI120" s="714">
        <v>1440644.4</v>
      </c>
      <c r="BJ120" s="714">
        <v>1314350</v>
      </c>
      <c r="BK120" s="631">
        <v>1333881.0865064384</v>
      </c>
      <c r="BL120" s="631">
        <v>3501.0002270510195</v>
      </c>
      <c r="BM120" s="631">
        <v>3372.6049927318295</v>
      </c>
      <c r="BN120" s="632">
        <v>3.8070048106994318E-2</v>
      </c>
      <c r="BO120" s="632">
        <v>0</v>
      </c>
      <c r="BP120" s="631">
        <v>0</v>
      </c>
      <c r="BQ120" s="714">
        <v>1460175.4865064383</v>
      </c>
      <c r="BR120" s="714">
        <v>3801.2626942426205</v>
      </c>
      <c r="BS120" s="714" t="s">
        <v>1187</v>
      </c>
      <c r="BT120" s="714">
        <v>3832.4815918804156</v>
      </c>
      <c r="BU120" s="632">
        <v>3.2503808244993992E-2</v>
      </c>
      <c r="BV120" s="631">
        <v>0</v>
      </c>
      <c r="BW120" s="631">
        <v>1460175.4865064383</v>
      </c>
      <c r="BX120" s="631">
        <v>0</v>
      </c>
      <c r="BY120" s="631">
        <v>1460175.4865064383</v>
      </c>
      <c r="BZ120" s="132">
        <f t="shared" si="3"/>
        <v>0</v>
      </c>
      <c r="CA120" s="132">
        <f t="shared" si="4"/>
        <v>0</v>
      </c>
      <c r="CB120" s="631">
        <f t="shared" si="5"/>
        <v>0</v>
      </c>
      <c r="CC120" s="631"/>
      <c r="CD120" s="631"/>
    </row>
    <row r="121" spans="1:82" ht="15" hidden="1" x14ac:dyDescent="0.25">
      <c r="A121" s="628">
        <f>VLOOKUP(D121,'[11]DfE No.'!C:E,3,FALSE)</f>
        <v>61</v>
      </c>
      <c r="B121" s="628" t="str">
        <f>VLOOKUP(D121,'[11]Adjusted Factors 20-21'!C:F,4,FALSE)</f>
        <v>Recoupment Academy</v>
      </c>
      <c r="C121" s="712">
        <v>140573</v>
      </c>
      <c r="D121" s="712">
        <v>9352014</v>
      </c>
      <c r="E121" s="713" t="s">
        <v>551</v>
      </c>
      <c r="F121" s="630">
        <v>406</v>
      </c>
      <c r="G121" s="630">
        <v>406</v>
      </c>
      <c r="H121" s="630">
        <v>0</v>
      </c>
      <c r="I121" s="631">
        <v>1164558.6665999999</v>
      </c>
      <c r="J121" s="631">
        <v>0</v>
      </c>
      <c r="K121" s="631">
        <v>0</v>
      </c>
      <c r="L121" s="631">
        <v>76949.999999999956</v>
      </c>
      <c r="M121" s="631">
        <v>0</v>
      </c>
      <c r="N121" s="631">
        <v>109740.59405940594</v>
      </c>
      <c r="O121" s="631">
        <v>0</v>
      </c>
      <c r="P121" s="631">
        <v>18690.00000000004</v>
      </c>
      <c r="Q121" s="631">
        <v>2250.0000000000036</v>
      </c>
      <c r="R121" s="631">
        <v>24750.000000000025</v>
      </c>
      <c r="S121" s="631">
        <v>45359.999999999964</v>
      </c>
      <c r="T121" s="631">
        <v>42194.99999999992</v>
      </c>
      <c r="U121" s="631">
        <v>4199.9999999999927</v>
      </c>
      <c r="V121" s="631">
        <v>0</v>
      </c>
      <c r="W121" s="631">
        <v>0</v>
      </c>
      <c r="X121" s="631">
        <v>0</v>
      </c>
      <c r="Y121" s="631">
        <v>0</v>
      </c>
      <c r="Z121" s="631">
        <v>0</v>
      </c>
      <c r="AA121" s="631">
        <v>0</v>
      </c>
      <c r="AB121" s="631">
        <v>6787.8125</v>
      </c>
      <c r="AC121" s="631">
        <v>0</v>
      </c>
      <c r="AD121" s="631">
        <v>0</v>
      </c>
      <c r="AE121" s="631">
        <v>133437.86350148378</v>
      </c>
      <c r="AF121" s="631">
        <v>0</v>
      </c>
      <c r="AG121" s="631">
        <v>18934.999999999844</v>
      </c>
      <c r="AH121" s="631">
        <v>0</v>
      </c>
      <c r="AI121" s="631">
        <v>114400</v>
      </c>
      <c r="AJ121" s="631">
        <v>0</v>
      </c>
      <c r="AK121" s="631">
        <v>0</v>
      </c>
      <c r="AL121" s="631">
        <v>0</v>
      </c>
      <c r="AM121" s="631">
        <v>7257.6</v>
      </c>
      <c r="AN121" s="631">
        <v>0</v>
      </c>
      <c r="AO121" s="631">
        <v>0</v>
      </c>
      <c r="AP121" s="631">
        <v>0</v>
      </c>
      <c r="AQ121" s="631">
        <v>0</v>
      </c>
      <c r="AR121" s="631">
        <v>0</v>
      </c>
      <c r="AS121" s="631">
        <v>0</v>
      </c>
      <c r="AT121" s="631">
        <v>0</v>
      </c>
      <c r="AU121" s="631">
        <v>0</v>
      </c>
      <c r="AV121" s="631">
        <v>1164558.6665999999</v>
      </c>
      <c r="AW121" s="631">
        <v>483296.27006088948</v>
      </c>
      <c r="AX121" s="631">
        <v>121657.60000000001</v>
      </c>
      <c r="AY121" s="631">
        <v>305458.46053118672</v>
      </c>
      <c r="AZ121" s="714">
        <v>1769512.5366608894</v>
      </c>
      <c r="BA121" s="714">
        <v>1762254.9366608893</v>
      </c>
      <c r="BB121" s="714">
        <v>3750</v>
      </c>
      <c r="BC121" s="714">
        <v>1522500</v>
      </c>
      <c r="BD121" s="714">
        <v>0</v>
      </c>
      <c r="BE121" s="714">
        <v>0</v>
      </c>
      <c r="BF121" s="714">
        <v>1769512.5366608894</v>
      </c>
      <c r="BG121" s="631">
        <v>1769512.5366608894</v>
      </c>
      <c r="BH121" s="631">
        <v>0</v>
      </c>
      <c r="BI121" s="714">
        <v>1529757.6</v>
      </c>
      <c r="BJ121" s="714">
        <v>1408100</v>
      </c>
      <c r="BK121" s="631">
        <v>1647854.9366608893</v>
      </c>
      <c r="BL121" s="631">
        <v>4058.7560016278062</v>
      </c>
      <c r="BM121" s="631">
        <v>3985.6877984848484</v>
      </c>
      <c r="BN121" s="632">
        <v>1.8332645916404832E-2</v>
      </c>
      <c r="BO121" s="632">
        <v>6.7354083595167619E-5</v>
      </c>
      <c r="BP121" s="631">
        <v>108.99165376033555</v>
      </c>
      <c r="BQ121" s="714">
        <v>1769621.5283146498</v>
      </c>
      <c r="BR121" s="714">
        <v>4340.7978529917482</v>
      </c>
      <c r="BS121" s="714" t="s">
        <v>1187</v>
      </c>
      <c r="BT121" s="714">
        <v>4358.6737150607141</v>
      </c>
      <c r="BU121" s="632">
        <v>1.2279273283158698E-2</v>
      </c>
      <c r="BV121" s="631">
        <v>0</v>
      </c>
      <c r="BW121" s="631">
        <v>1769621.5283146498</v>
      </c>
      <c r="BX121" s="631">
        <v>0</v>
      </c>
      <c r="BY121" s="631">
        <v>1769621.5283146498</v>
      </c>
      <c r="BZ121" s="132">
        <f t="shared" si="3"/>
        <v>0</v>
      </c>
      <c r="CA121" s="132">
        <f t="shared" si="4"/>
        <v>0</v>
      </c>
      <c r="CB121" s="631">
        <f t="shared" si="5"/>
        <v>0</v>
      </c>
      <c r="CC121" s="631"/>
      <c r="CD121" s="631"/>
    </row>
    <row r="122" spans="1:82" ht="15" hidden="1" x14ac:dyDescent="0.25">
      <c r="A122" s="628">
        <f>VLOOKUP(D122,'[11]DfE No.'!C:E,3,FALSE)</f>
        <v>292</v>
      </c>
      <c r="B122" s="628" t="str">
        <f>VLOOKUP(D122,'[11]Adjusted Factors 20-21'!C:F,4,FALSE)</f>
        <v>Recoupment Academy</v>
      </c>
      <c r="C122" s="712">
        <v>140822</v>
      </c>
      <c r="D122" s="712">
        <v>9352017</v>
      </c>
      <c r="E122" s="713" t="s">
        <v>283</v>
      </c>
      <c r="F122" s="630">
        <v>652</v>
      </c>
      <c r="G122" s="630">
        <v>652</v>
      </c>
      <c r="H122" s="630">
        <v>0</v>
      </c>
      <c r="I122" s="631">
        <v>1870177.9571999998</v>
      </c>
      <c r="J122" s="631">
        <v>0</v>
      </c>
      <c r="K122" s="631">
        <v>0</v>
      </c>
      <c r="L122" s="631">
        <v>27900.000000000004</v>
      </c>
      <c r="M122" s="631">
        <v>0</v>
      </c>
      <c r="N122" s="631">
        <v>49687.584097859326</v>
      </c>
      <c r="O122" s="631">
        <v>0</v>
      </c>
      <c r="P122" s="631">
        <v>8623.2258064516136</v>
      </c>
      <c r="Q122" s="631">
        <v>3505.376344086018</v>
      </c>
      <c r="R122" s="631">
        <v>3755.760368663598</v>
      </c>
      <c r="S122" s="631">
        <v>3244.9769585253534</v>
      </c>
      <c r="T122" s="631">
        <v>0</v>
      </c>
      <c r="U122" s="631">
        <v>1201.8433179723513</v>
      </c>
      <c r="V122" s="631">
        <v>0</v>
      </c>
      <c r="W122" s="631">
        <v>0</v>
      </c>
      <c r="X122" s="631">
        <v>0</v>
      </c>
      <c r="Y122" s="631">
        <v>0</v>
      </c>
      <c r="Z122" s="631">
        <v>0</v>
      </c>
      <c r="AA122" s="631">
        <v>0</v>
      </c>
      <c r="AB122" s="631">
        <v>33456.980461811712</v>
      </c>
      <c r="AC122" s="631">
        <v>0</v>
      </c>
      <c r="AD122" s="631">
        <v>0</v>
      </c>
      <c r="AE122" s="631">
        <v>233599.18669131256</v>
      </c>
      <c r="AF122" s="631">
        <v>0</v>
      </c>
      <c r="AG122" s="631">
        <v>0</v>
      </c>
      <c r="AH122" s="631">
        <v>0</v>
      </c>
      <c r="AI122" s="631">
        <v>114400</v>
      </c>
      <c r="AJ122" s="631">
        <v>0</v>
      </c>
      <c r="AK122" s="631">
        <v>0</v>
      </c>
      <c r="AL122" s="631">
        <v>0</v>
      </c>
      <c r="AM122" s="631">
        <v>9928.7999999999993</v>
      </c>
      <c r="AN122" s="631">
        <v>0</v>
      </c>
      <c r="AO122" s="631">
        <v>0</v>
      </c>
      <c r="AP122" s="631">
        <v>0</v>
      </c>
      <c r="AQ122" s="631">
        <v>0</v>
      </c>
      <c r="AR122" s="631">
        <v>0</v>
      </c>
      <c r="AS122" s="631">
        <v>0</v>
      </c>
      <c r="AT122" s="631">
        <v>0</v>
      </c>
      <c r="AU122" s="631">
        <v>0</v>
      </c>
      <c r="AV122" s="631">
        <v>1870177.9571999998</v>
      </c>
      <c r="AW122" s="631">
        <v>364974.93404668255</v>
      </c>
      <c r="AX122" s="631">
        <v>124328.8</v>
      </c>
      <c r="AY122" s="631">
        <v>292511.37013809168</v>
      </c>
      <c r="AZ122" s="714">
        <v>2359481.6912466823</v>
      </c>
      <c r="BA122" s="714">
        <v>2349552.8912466825</v>
      </c>
      <c r="BB122" s="714">
        <v>3750</v>
      </c>
      <c r="BC122" s="714">
        <v>2445000</v>
      </c>
      <c r="BD122" s="714">
        <v>95447.108753317501</v>
      </c>
      <c r="BE122" s="714">
        <v>0</v>
      </c>
      <c r="BF122" s="714">
        <v>2454928.7999999998</v>
      </c>
      <c r="BG122" s="631">
        <v>2454928.7999999993</v>
      </c>
      <c r="BH122" s="631">
        <v>0</v>
      </c>
      <c r="BI122" s="714">
        <v>2454928.7999999998</v>
      </c>
      <c r="BJ122" s="714">
        <v>2330600</v>
      </c>
      <c r="BK122" s="631">
        <v>2330600</v>
      </c>
      <c r="BL122" s="631">
        <v>3574.5398773006136</v>
      </c>
      <c r="BM122" s="631">
        <v>3324.8085758039815</v>
      </c>
      <c r="BN122" s="632">
        <v>7.5111482602045407E-2</v>
      </c>
      <c r="BO122" s="632">
        <v>0</v>
      </c>
      <c r="BP122" s="631">
        <v>0</v>
      </c>
      <c r="BQ122" s="714">
        <v>2454928.7999999998</v>
      </c>
      <c r="BR122" s="714">
        <v>3750</v>
      </c>
      <c r="BS122" s="714" t="s">
        <v>1187</v>
      </c>
      <c r="BT122" s="714">
        <v>3765.2282208588954</v>
      </c>
      <c r="BU122" s="632">
        <v>7.1127659375865404E-2</v>
      </c>
      <c r="BV122" s="631">
        <v>0</v>
      </c>
      <c r="BW122" s="631">
        <v>2454928.7999999998</v>
      </c>
      <c r="BX122" s="631">
        <v>0</v>
      </c>
      <c r="BY122" s="631">
        <v>2454928.7999999998</v>
      </c>
      <c r="BZ122" s="132">
        <f t="shared" si="3"/>
        <v>0</v>
      </c>
      <c r="CA122" s="132">
        <f t="shared" si="4"/>
        <v>0</v>
      </c>
      <c r="CB122" s="631">
        <f t="shared" si="5"/>
        <v>95447.108753317501</v>
      </c>
      <c r="CC122" s="631"/>
      <c r="CD122" s="631"/>
    </row>
    <row r="123" spans="1:82" ht="15" hidden="1" x14ac:dyDescent="0.25">
      <c r="A123" s="628">
        <f>VLOOKUP(D123,'[11]DfE No.'!C:E,3,FALSE)</f>
        <v>484</v>
      </c>
      <c r="B123" s="628" t="str">
        <f>VLOOKUP(D123,'[11]Adjusted Factors 20-21'!C:F,4,FALSE)</f>
        <v>Recoupment Academy</v>
      </c>
      <c r="C123" s="712">
        <v>142993</v>
      </c>
      <c r="D123" s="712">
        <v>9352022</v>
      </c>
      <c r="E123" s="713" t="s">
        <v>550</v>
      </c>
      <c r="F123" s="630">
        <v>221</v>
      </c>
      <c r="G123" s="630">
        <v>221</v>
      </c>
      <c r="H123" s="630">
        <v>0</v>
      </c>
      <c r="I123" s="631">
        <v>633910.01309999998</v>
      </c>
      <c r="J123" s="631">
        <v>0</v>
      </c>
      <c r="K123" s="631">
        <v>0</v>
      </c>
      <c r="L123" s="631">
        <v>11699.999999999958</v>
      </c>
      <c r="M123" s="631">
        <v>0</v>
      </c>
      <c r="N123" s="631">
        <v>23598.305084745763</v>
      </c>
      <c r="O123" s="631">
        <v>0</v>
      </c>
      <c r="P123" s="631">
        <v>3360.0000000000014</v>
      </c>
      <c r="Q123" s="631">
        <v>0</v>
      </c>
      <c r="R123" s="631">
        <v>750</v>
      </c>
      <c r="S123" s="631">
        <v>0</v>
      </c>
      <c r="T123" s="631">
        <v>0</v>
      </c>
      <c r="U123" s="631">
        <v>0</v>
      </c>
      <c r="V123" s="631">
        <v>0</v>
      </c>
      <c r="W123" s="631">
        <v>0</v>
      </c>
      <c r="X123" s="631">
        <v>0</v>
      </c>
      <c r="Y123" s="631">
        <v>0</v>
      </c>
      <c r="Z123" s="631">
        <v>0</v>
      </c>
      <c r="AA123" s="631">
        <v>0</v>
      </c>
      <c r="AB123" s="631">
        <v>30790.364583333376</v>
      </c>
      <c r="AC123" s="631">
        <v>0</v>
      </c>
      <c r="AD123" s="631">
        <v>0</v>
      </c>
      <c r="AE123" s="631">
        <v>65683.255813953379</v>
      </c>
      <c r="AF123" s="631">
        <v>0</v>
      </c>
      <c r="AG123" s="631">
        <v>0</v>
      </c>
      <c r="AH123" s="631">
        <v>0</v>
      </c>
      <c r="AI123" s="631">
        <v>114400</v>
      </c>
      <c r="AJ123" s="631">
        <v>0</v>
      </c>
      <c r="AK123" s="631">
        <v>0</v>
      </c>
      <c r="AL123" s="631">
        <v>0</v>
      </c>
      <c r="AM123" s="631">
        <v>5483.12</v>
      </c>
      <c r="AN123" s="631">
        <v>0</v>
      </c>
      <c r="AO123" s="631">
        <v>0</v>
      </c>
      <c r="AP123" s="631">
        <v>0</v>
      </c>
      <c r="AQ123" s="631">
        <v>0</v>
      </c>
      <c r="AR123" s="631">
        <v>0</v>
      </c>
      <c r="AS123" s="631">
        <v>0</v>
      </c>
      <c r="AT123" s="631">
        <v>0</v>
      </c>
      <c r="AU123" s="631">
        <v>0</v>
      </c>
      <c r="AV123" s="631">
        <v>633910.01309999998</v>
      </c>
      <c r="AW123" s="631">
        <v>135881.92548203247</v>
      </c>
      <c r="AX123" s="631">
        <v>119883.12</v>
      </c>
      <c r="AY123" s="631">
        <v>95340.208356326242</v>
      </c>
      <c r="AZ123" s="714">
        <v>889675.05858203245</v>
      </c>
      <c r="BA123" s="714">
        <v>884191.93858203245</v>
      </c>
      <c r="BB123" s="714">
        <v>3750</v>
      </c>
      <c r="BC123" s="714">
        <v>828750</v>
      </c>
      <c r="BD123" s="714">
        <v>0</v>
      </c>
      <c r="BE123" s="714">
        <v>0</v>
      </c>
      <c r="BF123" s="714">
        <v>889675.05858203245</v>
      </c>
      <c r="BG123" s="631">
        <v>889675.05858203245</v>
      </c>
      <c r="BH123" s="631">
        <v>0</v>
      </c>
      <c r="BI123" s="714">
        <v>834233.12</v>
      </c>
      <c r="BJ123" s="714">
        <v>714350</v>
      </c>
      <c r="BK123" s="631">
        <v>769791.93858203245</v>
      </c>
      <c r="BL123" s="631">
        <v>3483.2214415476583</v>
      </c>
      <c r="BM123" s="631">
        <v>3469.6746510460252</v>
      </c>
      <c r="BN123" s="632">
        <v>3.9043402808816678E-3</v>
      </c>
      <c r="BO123" s="632">
        <v>1.4495659719118332E-2</v>
      </c>
      <c r="BP123" s="631">
        <v>11115.244300152654</v>
      </c>
      <c r="BQ123" s="714">
        <v>900790.30288218509</v>
      </c>
      <c r="BR123" s="714">
        <v>4051.1637234488012</v>
      </c>
      <c r="BS123" s="714" t="s">
        <v>1187</v>
      </c>
      <c r="BT123" s="714">
        <v>4075.9742211863577</v>
      </c>
      <c r="BU123" s="632">
        <v>2.7454473289657111E-2</v>
      </c>
      <c r="BV123" s="631">
        <v>0</v>
      </c>
      <c r="BW123" s="631">
        <v>900790.30288218509</v>
      </c>
      <c r="BX123" s="631">
        <v>0</v>
      </c>
      <c r="BY123" s="631">
        <v>900790.30288218509</v>
      </c>
      <c r="BZ123" s="132">
        <f t="shared" si="3"/>
        <v>0</v>
      </c>
      <c r="CA123" s="132">
        <f t="shared" si="4"/>
        <v>0</v>
      </c>
      <c r="CB123" s="631">
        <f t="shared" si="5"/>
        <v>0</v>
      </c>
      <c r="CC123" s="631"/>
      <c r="CD123" s="631"/>
    </row>
    <row r="124" spans="1:82" ht="15" hidden="1" x14ac:dyDescent="0.25">
      <c r="A124" s="628">
        <f>VLOOKUP(D124,'[11]DfE No.'!C:E,3,FALSE)</f>
        <v>77</v>
      </c>
      <c r="B124" s="628" t="str">
        <f>VLOOKUP(D124,'[11]Adjusted Factors 20-21'!C:F,4,FALSE)</f>
        <v>Recoupment Academy</v>
      </c>
      <c r="C124" s="712">
        <v>140823</v>
      </c>
      <c r="D124" s="712">
        <v>9352025</v>
      </c>
      <c r="E124" s="713" t="s">
        <v>187</v>
      </c>
      <c r="F124" s="630">
        <v>296</v>
      </c>
      <c r="G124" s="630">
        <v>296</v>
      </c>
      <c r="H124" s="630">
        <v>0</v>
      </c>
      <c r="I124" s="631">
        <v>849037.8456</v>
      </c>
      <c r="J124" s="631">
        <v>0</v>
      </c>
      <c r="K124" s="631">
        <v>0</v>
      </c>
      <c r="L124" s="631">
        <v>28350.000000000022</v>
      </c>
      <c r="M124" s="631">
        <v>0</v>
      </c>
      <c r="N124" s="631">
        <v>41302.325581395351</v>
      </c>
      <c r="O124" s="631">
        <v>0</v>
      </c>
      <c r="P124" s="631">
        <v>4862.8571428571431</v>
      </c>
      <c r="Q124" s="631">
        <v>251.70068027210905</v>
      </c>
      <c r="R124" s="631">
        <v>35489.795918367396</v>
      </c>
      <c r="S124" s="631">
        <v>1631.0204081632596</v>
      </c>
      <c r="T124" s="631">
        <v>2189.795918367342</v>
      </c>
      <c r="U124" s="631">
        <v>1208.1632653061217</v>
      </c>
      <c r="V124" s="631">
        <v>0</v>
      </c>
      <c r="W124" s="631">
        <v>0</v>
      </c>
      <c r="X124" s="631">
        <v>0</v>
      </c>
      <c r="Y124" s="631">
        <v>0</v>
      </c>
      <c r="Z124" s="631">
        <v>0</v>
      </c>
      <c r="AA124" s="631">
        <v>0</v>
      </c>
      <c r="AB124" s="631">
        <v>1261.8326693227093</v>
      </c>
      <c r="AC124" s="631">
        <v>0</v>
      </c>
      <c r="AD124" s="631">
        <v>0</v>
      </c>
      <c r="AE124" s="631">
        <v>107181.6</v>
      </c>
      <c r="AF124" s="631">
        <v>0</v>
      </c>
      <c r="AG124" s="631">
        <v>0</v>
      </c>
      <c r="AH124" s="631">
        <v>0</v>
      </c>
      <c r="AI124" s="631">
        <v>114400</v>
      </c>
      <c r="AJ124" s="631">
        <v>0</v>
      </c>
      <c r="AK124" s="631">
        <v>0</v>
      </c>
      <c r="AL124" s="631">
        <v>0</v>
      </c>
      <c r="AM124" s="631">
        <v>8064</v>
      </c>
      <c r="AN124" s="631">
        <v>0</v>
      </c>
      <c r="AO124" s="631">
        <v>0</v>
      </c>
      <c r="AP124" s="631">
        <v>0</v>
      </c>
      <c r="AQ124" s="631">
        <v>0</v>
      </c>
      <c r="AR124" s="631">
        <v>0</v>
      </c>
      <c r="AS124" s="631">
        <v>0</v>
      </c>
      <c r="AT124" s="631">
        <v>0</v>
      </c>
      <c r="AU124" s="631">
        <v>0</v>
      </c>
      <c r="AV124" s="631">
        <v>849037.8456</v>
      </c>
      <c r="AW124" s="631">
        <v>223729.09158405146</v>
      </c>
      <c r="AX124" s="631">
        <v>122464</v>
      </c>
      <c r="AY124" s="631">
        <v>174777.22945736436</v>
      </c>
      <c r="AZ124" s="714">
        <v>1195230.9371840514</v>
      </c>
      <c r="BA124" s="714">
        <v>1187166.9371840514</v>
      </c>
      <c r="BB124" s="714">
        <v>3750</v>
      </c>
      <c r="BC124" s="714">
        <v>1110000</v>
      </c>
      <c r="BD124" s="714">
        <v>0</v>
      </c>
      <c r="BE124" s="714">
        <v>0</v>
      </c>
      <c r="BF124" s="714">
        <v>1195230.9371840514</v>
      </c>
      <c r="BG124" s="631">
        <v>1195230.9371840516</v>
      </c>
      <c r="BH124" s="631">
        <v>0</v>
      </c>
      <c r="BI124" s="714">
        <v>1118064</v>
      </c>
      <c r="BJ124" s="714">
        <v>995600</v>
      </c>
      <c r="BK124" s="631">
        <v>1072766.9371840514</v>
      </c>
      <c r="BL124" s="631">
        <v>3624.2126256217953</v>
      </c>
      <c r="BM124" s="631">
        <v>3474.1335363333333</v>
      </c>
      <c r="BN124" s="632">
        <v>4.319899846073802E-2</v>
      </c>
      <c r="BO124" s="632">
        <v>0</v>
      </c>
      <c r="BP124" s="631">
        <v>0</v>
      </c>
      <c r="BQ124" s="714">
        <v>1195230.9371840514</v>
      </c>
      <c r="BR124" s="714">
        <v>4010.6991121082815</v>
      </c>
      <c r="BS124" s="714" t="s">
        <v>1187</v>
      </c>
      <c r="BT124" s="714">
        <v>4037.9423553515248</v>
      </c>
      <c r="BU124" s="632">
        <v>4.0079888127315222E-2</v>
      </c>
      <c r="BV124" s="631">
        <v>0</v>
      </c>
      <c r="BW124" s="631">
        <v>1195230.9371840514</v>
      </c>
      <c r="BX124" s="631">
        <v>0</v>
      </c>
      <c r="BY124" s="631">
        <v>1195230.9371840514</v>
      </c>
      <c r="BZ124" s="132">
        <f t="shared" si="3"/>
        <v>0</v>
      </c>
      <c r="CA124" s="132">
        <f t="shared" si="4"/>
        <v>0</v>
      </c>
      <c r="CB124" s="631">
        <f t="shared" si="5"/>
        <v>0</v>
      </c>
      <c r="CC124" s="631"/>
      <c r="CD124" s="631"/>
    </row>
    <row r="125" spans="1:82" ht="15" hidden="1" x14ac:dyDescent="0.25">
      <c r="A125" s="628">
        <f>VLOOKUP(D125,'[11]DfE No.'!C:E,3,FALSE)</f>
        <v>267</v>
      </c>
      <c r="B125" s="628" t="str">
        <f>VLOOKUP(D125,'[11]Adjusted Factors 20-21'!C:F,4,FALSE)</f>
        <v>Recoupment Academy</v>
      </c>
      <c r="C125" s="712">
        <v>140887</v>
      </c>
      <c r="D125" s="712">
        <v>9352027</v>
      </c>
      <c r="E125" s="713" t="s">
        <v>1260</v>
      </c>
      <c r="F125" s="630">
        <v>534</v>
      </c>
      <c r="G125" s="630">
        <v>534</v>
      </c>
      <c r="H125" s="630">
        <v>0</v>
      </c>
      <c r="I125" s="631">
        <v>1531710.1673999999</v>
      </c>
      <c r="J125" s="631">
        <v>0</v>
      </c>
      <c r="K125" s="631">
        <v>0</v>
      </c>
      <c r="L125" s="631">
        <v>56249.99999999992</v>
      </c>
      <c r="M125" s="631">
        <v>0</v>
      </c>
      <c r="N125" s="631">
        <v>87287.351351351361</v>
      </c>
      <c r="O125" s="631">
        <v>0</v>
      </c>
      <c r="P125" s="631">
        <v>2529.4736842105253</v>
      </c>
      <c r="Q125" s="631">
        <v>37891.917293233026</v>
      </c>
      <c r="R125" s="631">
        <v>43287.124060150454</v>
      </c>
      <c r="S125" s="631">
        <v>66263.176691729313</v>
      </c>
      <c r="T125" s="631">
        <v>8296.0714285714239</v>
      </c>
      <c r="U125" s="631">
        <v>4215.789473684209</v>
      </c>
      <c r="V125" s="631">
        <v>0</v>
      </c>
      <c r="W125" s="631">
        <v>0</v>
      </c>
      <c r="X125" s="631">
        <v>0</v>
      </c>
      <c r="Y125" s="631">
        <v>0</v>
      </c>
      <c r="Z125" s="631">
        <v>0</v>
      </c>
      <c r="AA125" s="631">
        <v>0</v>
      </c>
      <c r="AB125" s="631">
        <v>106433.52941176466</v>
      </c>
      <c r="AC125" s="631">
        <v>0</v>
      </c>
      <c r="AD125" s="631">
        <v>0</v>
      </c>
      <c r="AE125" s="631">
        <v>263204.6280991736</v>
      </c>
      <c r="AF125" s="631">
        <v>0</v>
      </c>
      <c r="AG125" s="631">
        <v>36836.482176360019</v>
      </c>
      <c r="AH125" s="631">
        <v>0</v>
      </c>
      <c r="AI125" s="631">
        <v>114400</v>
      </c>
      <c r="AJ125" s="631">
        <v>0</v>
      </c>
      <c r="AK125" s="631">
        <v>0</v>
      </c>
      <c r="AL125" s="631">
        <v>0</v>
      </c>
      <c r="AM125" s="631">
        <v>10785.6</v>
      </c>
      <c r="AN125" s="631">
        <v>0</v>
      </c>
      <c r="AO125" s="631">
        <v>0</v>
      </c>
      <c r="AP125" s="631">
        <v>0</v>
      </c>
      <c r="AQ125" s="631">
        <v>0</v>
      </c>
      <c r="AR125" s="631">
        <v>0</v>
      </c>
      <c r="AS125" s="631">
        <v>0</v>
      </c>
      <c r="AT125" s="631">
        <v>0</v>
      </c>
      <c r="AU125" s="631">
        <v>0</v>
      </c>
      <c r="AV125" s="631">
        <v>1531710.1673999999</v>
      </c>
      <c r="AW125" s="631">
        <v>712495.54367022845</v>
      </c>
      <c r="AX125" s="631">
        <v>125185.60000000001</v>
      </c>
      <c r="AY125" s="631">
        <v>426167.8800906387</v>
      </c>
      <c r="AZ125" s="714">
        <v>2369391.3110702285</v>
      </c>
      <c r="BA125" s="714">
        <v>2358605.7110702284</v>
      </c>
      <c r="BB125" s="714">
        <v>3750</v>
      </c>
      <c r="BC125" s="714">
        <v>2002500</v>
      </c>
      <c r="BD125" s="714">
        <v>0</v>
      </c>
      <c r="BE125" s="714">
        <v>0</v>
      </c>
      <c r="BF125" s="714">
        <v>2369391.3110702285</v>
      </c>
      <c r="BG125" s="631">
        <v>2369391.3110702289</v>
      </c>
      <c r="BH125" s="631">
        <v>0</v>
      </c>
      <c r="BI125" s="714">
        <v>2013285.6</v>
      </c>
      <c r="BJ125" s="714">
        <v>1888100</v>
      </c>
      <c r="BK125" s="631">
        <v>2244205.7110702284</v>
      </c>
      <c r="BL125" s="631">
        <v>4202.6324177345105</v>
      </c>
      <c r="BM125" s="631">
        <v>4054.8046416666671</v>
      </c>
      <c r="BN125" s="632">
        <v>3.64574348536508E-2</v>
      </c>
      <c r="BO125" s="632">
        <v>0</v>
      </c>
      <c r="BP125" s="631">
        <v>0</v>
      </c>
      <c r="BQ125" s="714">
        <v>2369391.3110702285</v>
      </c>
      <c r="BR125" s="714">
        <v>4416.8646274723378</v>
      </c>
      <c r="BS125" s="714" t="s">
        <v>1187</v>
      </c>
      <c r="BT125" s="714">
        <v>4437.062380281327</v>
      </c>
      <c r="BU125" s="632">
        <v>3.6948928225460032E-2</v>
      </c>
      <c r="BV125" s="631">
        <v>0</v>
      </c>
      <c r="BW125" s="631">
        <v>2369391.3110702285</v>
      </c>
      <c r="BX125" s="631">
        <v>0</v>
      </c>
      <c r="BY125" s="631">
        <v>2369391.3110702285</v>
      </c>
      <c r="BZ125" s="132">
        <f t="shared" si="3"/>
        <v>0</v>
      </c>
      <c r="CA125" s="132">
        <f t="shared" si="4"/>
        <v>0</v>
      </c>
      <c r="CB125" s="631">
        <f t="shared" si="5"/>
        <v>0</v>
      </c>
      <c r="CC125" s="631"/>
      <c r="CD125" s="631"/>
    </row>
    <row r="126" spans="1:82" ht="15" hidden="1" x14ac:dyDescent="0.25">
      <c r="A126" s="628">
        <f>VLOOKUP(D126,'[11]DfE No.'!C:E,3,FALSE)</f>
        <v>423</v>
      </c>
      <c r="B126" s="628" t="str">
        <f>VLOOKUP(D126,'[11]Adjusted Factors 20-21'!C:F,4,FALSE)</f>
        <v>Recoupment Academy</v>
      </c>
      <c r="C126" s="712">
        <v>140998</v>
      </c>
      <c r="D126" s="712">
        <v>9352029</v>
      </c>
      <c r="E126" s="713" t="s">
        <v>346</v>
      </c>
      <c r="F126" s="630">
        <v>277</v>
      </c>
      <c r="G126" s="630">
        <v>277</v>
      </c>
      <c r="H126" s="630">
        <v>0</v>
      </c>
      <c r="I126" s="631">
        <v>794538.79469999997</v>
      </c>
      <c r="J126" s="631">
        <v>0</v>
      </c>
      <c r="K126" s="631">
        <v>0</v>
      </c>
      <c r="L126" s="631">
        <v>28799.999999999971</v>
      </c>
      <c r="M126" s="631">
        <v>0</v>
      </c>
      <c r="N126" s="631">
        <v>36990.153846153844</v>
      </c>
      <c r="O126" s="631">
        <v>0</v>
      </c>
      <c r="P126" s="631">
        <v>24448.260869565234</v>
      </c>
      <c r="Q126" s="631">
        <v>1254.5289855072458</v>
      </c>
      <c r="R126" s="631">
        <v>15430.706521739112</v>
      </c>
      <c r="S126" s="631">
        <v>0</v>
      </c>
      <c r="T126" s="631">
        <v>0</v>
      </c>
      <c r="U126" s="631">
        <v>0</v>
      </c>
      <c r="V126" s="631">
        <v>0</v>
      </c>
      <c r="W126" s="631">
        <v>0</v>
      </c>
      <c r="X126" s="631">
        <v>0</v>
      </c>
      <c r="Y126" s="631">
        <v>0</v>
      </c>
      <c r="Z126" s="631">
        <v>0</v>
      </c>
      <c r="AA126" s="631">
        <v>0</v>
      </c>
      <c r="AB126" s="631">
        <v>11196.955555555562</v>
      </c>
      <c r="AC126" s="631">
        <v>0</v>
      </c>
      <c r="AD126" s="631">
        <v>0</v>
      </c>
      <c r="AE126" s="631">
        <v>93803.433179723579</v>
      </c>
      <c r="AF126" s="631">
        <v>0</v>
      </c>
      <c r="AG126" s="631">
        <v>17832.500000000098</v>
      </c>
      <c r="AH126" s="631">
        <v>0</v>
      </c>
      <c r="AI126" s="631">
        <v>114400</v>
      </c>
      <c r="AJ126" s="631">
        <v>0</v>
      </c>
      <c r="AK126" s="631">
        <v>0</v>
      </c>
      <c r="AL126" s="631">
        <v>0</v>
      </c>
      <c r="AM126" s="631">
        <v>3627.94</v>
      </c>
      <c r="AN126" s="631">
        <v>0</v>
      </c>
      <c r="AO126" s="631">
        <v>0</v>
      </c>
      <c r="AP126" s="631">
        <v>0</v>
      </c>
      <c r="AQ126" s="631">
        <v>0</v>
      </c>
      <c r="AR126" s="631">
        <v>0</v>
      </c>
      <c r="AS126" s="631">
        <v>0</v>
      </c>
      <c r="AT126" s="631">
        <v>0</v>
      </c>
      <c r="AU126" s="631">
        <v>0</v>
      </c>
      <c r="AV126" s="631">
        <v>794538.79469999997</v>
      </c>
      <c r="AW126" s="631">
        <v>229756.53895824464</v>
      </c>
      <c r="AX126" s="631">
        <v>118027.94</v>
      </c>
      <c r="AY126" s="631">
        <v>157218.05829120625</v>
      </c>
      <c r="AZ126" s="714">
        <v>1142323.2736582446</v>
      </c>
      <c r="BA126" s="714">
        <v>1138695.3336582447</v>
      </c>
      <c r="BB126" s="714">
        <v>3750</v>
      </c>
      <c r="BC126" s="714">
        <v>1038750</v>
      </c>
      <c r="BD126" s="714">
        <v>0</v>
      </c>
      <c r="BE126" s="714">
        <v>0</v>
      </c>
      <c r="BF126" s="714">
        <v>1142323.2736582446</v>
      </c>
      <c r="BG126" s="631">
        <v>1142323.2736582446</v>
      </c>
      <c r="BH126" s="631">
        <v>0</v>
      </c>
      <c r="BI126" s="714">
        <v>1042377.94</v>
      </c>
      <c r="BJ126" s="714">
        <v>924350</v>
      </c>
      <c r="BK126" s="631">
        <v>1024295.3336582447</v>
      </c>
      <c r="BL126" s="631">
        <v>3697.817089018934</v>
      </c>
      <c r="BM126" s="631">
        <v>3547.3484803921569</v>
      </c>
      <c r="BN126" s="632">
        <v>4.2417205261475424E-2</v>
      </c>
      <c r="BO126" s="632">
        <v>0</v>
      </c>
      <c r="BP126" s="631">
        <v>0</v>
      </c>
      <c r="BQ126" s="714">
        <v>1142323.2736582446</v>
      </c>
      <c r="BR126" s="714">
        <v>4110.8134789106307</v>
      </c>
      <c r="BS126" s="714" t="s">
        <v>1187</v>
      </c>
      <c r="BT126" s="714">
        <v>4123.9107352283199</v>
      </c>
      <c r="BU126" s="632">
        <v>2.8764151388623871E-2</v>
      </c>
      <c r="BV126" s="631">
        <v>0</v>
      </c>
      <c r="BW126" s="631">
        <v>1142323.2736582446</v>
      </c>
      <c r="BX126" s="631">
        <v>0</v>
      </c>
      <c r="BY126" s="631">
        <v>1142323.2736582446</v>
      </c>
      <c r="BZ126" s="132">
        <f t="shared" si="3"/>
        <v>0</v>
      </c>
      <c r="CA126" s="132">
        <f t="shared" si="4"/>
        <v>0</v>
      </c>
      <c r="CB126" s="631">
        <f t="shared" si="5"/>
        <v>0</v>
      </c>
      <c r="CC126" s="631"/>
      <c r="CD126" s="631"/>
    </row>
    <row r="127" spans="1:82" ht="15" hidden="1" x14ac:dyDescent="0.25">
      <c r="A127" s="628">
        <f>VLOOKUP(D127,'[11]DfE No.'!C:E,3,FALSE)</f>
        <v>521</v>
      </c>
      <c r="B127" s="628" t="str">
        <f>VLOOKUP(D127,'[11]Adjusted Factors 20-21'!C:F,4,FALSE)</f>
        <v>Recoupment Academy</v>
      </c>
      <c r="C127" s="712">
        <v>142995</v>
      </c>
      <c r="D127" s="712">
        <v>9352030</v>
      </c>
      <c r="E127" s="713" t="s">
        <v>1408</v>
      </c>
      <c r="F127" s="630">
        <v>168</v>
      </c>
      <c r="G127" s="630">
        <v>168</v>
      </c>
      <c r="H127" s="630">
        <v>0</v>
      </c>
      <c r="I127" s="631">
        <v>481886.34479999996</v>
      </c>
      <c r="J127" s="631">
        <v>0</v>
      </c>
      <c r="K127" s="631">
        <v>0</v>
      </c>
      <c r="L127" s="631">
        <v>6750.0000000000018</v>
      </c>
      <c r="M127" s="631">
        <v>0</v>
      </c>
      <c r="N127" s="631">
        <v>11901.686746987951</v>
      </c>
      <c r="O127" s="631">
        <v>0</v>
      </c>
      <c r="P127" s="631">
        <v>630.00000000000159</v>
      </c>
      <c r="Q127" s="631">
        <v>249.99999999999991</v>
      </c>
      <c r="R127" s="631">
        <v>0</v>
      </c>
      <c r="S127" s="631">
        <v>0</v>
      </c>
      <c r="T127" s="631">
        <v>0</v>
      </c>
      <c r="U127" s="631">
        <v>0</v>
      </c>
      <c r="V127" s="631">
        <v>0</v>
      </c>
      <c r="W127" s="631">
        <v>0</v>
      </c>
      <c r="X127" s="631">
        <v>0</v>
      </c>
      <c r="Y127" s="631">
        <v>0</v>
      </c>
      <c r="Z127" s="631">
        <v>0</v>
      </c>
      <c r="AA127" s="631">
        <v>0</v>
      </c>
      <c r="AB127" s="631">
        <v>1274.8936170212796</v>
      </c>
      <c r="AC127" s="631">
        <v>0</v>
      </c>
      <c r="AD127" s="631">
        <v>0</v>
      </c>
      <c r="AE127" s="631">
        <v>49992.352941176418</v>
      </c>
      <c r="AF127" s="631">
        <v>0</v>
      </c>
      <c r="AG127" s="631">
        <v>0</v>
      </c>
      <c r="AH127" s="631">
        <v>0</v>
      </c>
      <c r="AI127" s="631">
        <v>114400</v>
      </c>
      <c r="AJ127" s="631">
        <v>0</v>
      </c>
      <c r="AK127" s="631">
        <v>0</v>
      </c>
      <c r="AL127" s="631">
        <v>0</v>
      </c>
      <c r="AM127" s="631">
        <v>2417.4</v>
      </c>
      <c r="AN127" s="631">
        <v>0</v>
      </c>
      <c r="AO127" s="631">
        <v>0</v>
      </c>
      <c r="AP127" s="631">
        <v>0</v>
      </c>
      <c r="AQ127" s="631">
        <v>0</v>
      </c>
      <c r="AR127" s="631">
        <v>0</v>
      </c>
      <c r="AS127" s="631">
        <v>0</v>
      </c>
      <c r="AT127" s="631">
        <v>0</v>
      </c>
      <c r="AU127" s="631">
        <v>0</v>
      </c>
      <c r="AV127" s="631">
        <v>481886.34479999996</v>
      </c>
      <c r="AW127" s="631">
        <v>70798.933305185652</v>
      </c>
      <c r="AX127" s="631">
        <v>116817.4</v>
      </c>
      <c r="AY127" s="631">
        <v>69710.996314670396</v>
      </c>
      <c r="AZ127" s="714">
        <v>669502.67810518562</v>
      </c>
      <c r="BA127" s="714">
        <v>667085.2781051856</v>
      </c>
      <c r="BB127" s="714">
        <v>3750</v>
      </c>
      <c r="BC127" s="714">
        <v>630000</v>
      </c>
      <c r="BD127" s="714">
        <v>0</v>
      </c>
      <c r="BE127" s="714">
        <v>0</v>
      </c>
      <c r="BF127" s="714">
        <v>669502.67810518562</v>
      </c>
      <c r="BG127" s="631">
        <v>669502.67810518562</v>
      </c>
      <c r="BH127" s="631">
        <v>0</v>
      </c>
      <c r="BI127" s="714">
        <v>632417.4</v>
      </c>
      <c r="BJ127" s="714">
        <v>515600</v>
      </c>
      <c r="BK127" s="631">
        <v>552685.2781051856</v>
      </c>
      <c r="BL127" s="631">
        <v>3289.7933220546761</v>
      </c>
      <c r="BM127" s="631">
        <v>3161.2883810975613</v>
      </c>
      <c r="BN127" s="632">
        <v>4.0649547104114357E-2</v>
      </c>
      <c r="BO127" s="632">
        <v>0</v>
      </c>
      <c r="BP127" s="631">
        <v>0</v>
      </c>
      <c r="BQ127" s="714">
        <v>669502.67810518562</v>
      </c>
      <c r="BR127" s="714">
        <v>3970.7457030070573</v>
      </c>
      <c r="BS127" s="714" t="s">
        <v>1187</v>
      </c>
      <c r="BT127" s="714">
        <v>3985.1349887213428</v>
      </c>
      <c r="BU127" s="632">
        <v>2.907576424002345E-2</v>
      </c>
      <c r="BV127" s="631">
        <v>0</v>
      </c>
      <c r="BW127" s="631">
        <v>669502.67810518562</v>
      </c>
      <c r="BX127" s="631">
        <v>0</v>
      </c>
      <c r="BY127" s="631">
        <v>669502.67810518562</v>
      </c>
      <c r="BZ127" s="132">
        <f t="shared" si="3"/>
        <v>0</v>
      </c>
      <c r="CA127" s="132">
        <f t="shared" si="4"/>
        <v>0</v>
      </c>
      <c r="CB127" s="631">
        <f t="shared" si="5"/>
        <v>0</v>
      </c>
      <c r="CC127" s="631"/>
      <c r="CD127" s="631"/>
    </row>
    <row r="128" spans="1:82" ht="15" hidden="1" x14ac:dyDescent="0.25">
      <c r="A128" s="628">
        <f>VLOOKUP(D128,'[11]DfE No.'!C:E,3,FALSE)</f>
        <v>522</v>
      </c>
      <c r="B128" s="628" t="str">
        <f>VLOOKUP(D128,'[11]Adjusted Factors 20-21'!C:F,4,FALSE)</f>
        <v>Recoupment Academy</v>
      </c>
      <c r="C128" s="712">
        <v>142566</v>
      </c>
      <c r="D128" s="712">
        <v>9352031</v>
      </c>
      <c r="E128" s="713" t="s">
        <v>547</v>
      </c>
      <c r="F128" s="630">
        <v>140</v>
      </c>
      <c r="G128" s="630">
        <v>140</v>
      </c>
      <c r="H128" s="630">
        <v>0</v>
      </c>
      <c r="I128" s="631">
        <v>401571.95399999997</v>
      </c>
      <c r="J128" s="631">
        <v>0</v>
      </c>
      <c r="K128" s="631">
        <v>0</v>
      </c>
      <c r="L128" s="631">
        <v>19349.999999999989</v>
      </c>
      <c r="M128" s="631">
        <v>0</v>
      </c>
      <c r="N128" s="631">
        <v>24079.999999999989</v>
      </c>
      <c r="O128" s="631">
        <v>0</v>
      </c>
      <c r="P128" s="631">
        <v>629.9999999999992</v>
      </c>
      <c r="Q128" s="631">
        <v>0</v>
      </c>
      <c r="R128" s="631">
        <v>0</v>
      </c>
      <c r="S128" s="631">
        <v>0</v>
      </c>
      <c r="T128" s="631">
        <v>0</v>
      </c>
      <c r="U128" s="631">
        <v>0</v>
      </c>
      <c r="V128" s="631">
        <v>0</v>
      </c>
      <c r="W128" s="631">
        <v>0</v>
      </c>
      <c r="X128" s="631">
        <v>0</v>
      </c>
      <c r="Y128" s="631">
        <v>0</v>
      </c>
      <c r="Z128" s="631">
        <v>0</v>
      </c>
      <c r="AA128" s="631">
        <v>0</v>
      </c>
      <c r="AB128" s="631">
        <v>1188.8888888888907</v>
      </c>
      <c r="AC128" s="631">
        <v>0</v>
      </c>
      <c r="AD128" s="631">
        <v>0</v>
      </c>
      <c r="AE128" s="631">
        <v>48015.254237288173</v>
      </c>
      <c r="AF128" s="631">
        <v>0</v>
      </c>
      <c r="AG128" s="631">
        <v>7524.9999999999472</v>
      </c>
      <c r="AH128" s="631">
        <v>0</v>
      </c>
      <c r="AI128" s="631">
        <v>114400</v>
      </c>
      <c r="AJ128" s="631">
        <v>0</v>
      </c>
      <c r="AK128" s="631">
        <v>0</v>
      </c>
      <c r="AL128" s="631">
        <v>0</v>
      </c>
      <c r="AM128" s="631">
        <v>3535.64</v>
      </c>
      <c r="AN128" s="631">
        <v>0</v>
      </c>
      <c r="AO128" s="631">
        <v>0</v>
      </c>
      <c r="AP128" s="631">
        <v>0</v>
      </c>
      <c r="AQ128" s="631">
        <v>0</v>
      </c>
      <c r="AR128" s="631">
        <v>0</v>
      </c>
      <c r="AS128" s="631">
        <v>0</v>
      </c>
      <c r="AT128" s="631">
        <v>0</v>
      </c>
      <c r="AU128" s="631">
        <v>0</v>
      </c>
      <c r="AV128" s="631">
        <v>401571.95399999997</v>
      </c>
      <c r="AW128" s="631">
        <v>100789.14312617699</v>
      </c>
      <c r="AX128" s="631">
        <v>117935.64</v>
      </c>
      <c r="AY128" s="631">
        <v>79998.054237288161</v>
      </c>
      <c r="AZ128" s="714">
        <v>620296.73712617694</v>
      </c>
      <c r="BA128" s="714">
        <v>616761.09712617693</v>
      </c>
      <c r="BB128" s="714">
        <v>3750</v>
      </c>
      <c r="BC128" s="714">
        <v>525000</v>
      </c>
      <c r="BD128" s="714">
        <v>0</v>
      </c>
      <c r="BE128" s="714">
        <v>0</v>
      </c>
      <c r="BF128" s="714">
        <v>620296.73712617694</v>
      </c>
      <c r="BG128" s="631">
        <v>620296.73712617694</v>
      </c>
      <c r="BH128" s="631">
        <v>0</v>
      </c>
      <c r="BI128" s="714">
        <v>528535.64</v>
      </c>
      <c r="BJ128" s="714">
        <v>410600</v>
      </c>
      <c r="BK128" s="631">
        <v>502361.09712617693</v>
      </c>
      <c r="BL128" s="631">
        <v>3588.2935509012636</v>
      </c>
      <c r="BM128" s="631">
        <v>3391.7569981132074</v>
      </c>
      <c r="BN128" s="632">
        <v>5.7945351892068661E-2</v>
      </c>
      <c r="BO128" s="632">
        <v>0</v>
      </c>
      <c r="BP128" s="631">
        <v>0</v>
      </c>
      <c r="BQ128" s="714">
        <v>620296.73712617694</v>
      </c>
      <c r="BR128" s="714">
        <v>4405.436408044121</v>
      </c>
      <c r="BS128" s="714" t="s">
        <v>1187</v>
      </c>
      <c r="BT128" s="714">
        <v>4430.6909794726926</v>
      </c>
      <c r="BU128" s="632">
        <v>7.1996988323585365E-2</v>
      </c>
      <c r="BV128" s="631">
        <v>0</v>
      </c>
      <c r="BW128" s="631">
        <v>620296.73712617694</v>
      </c>
      <c r="BX128" s="631">
        <v>0</v>
      </c>
      <c r="BY128" s="631">
        <v>620296.73712617694</v>
      </c>
      <c r="BZ128" s="132">
        <f t="shared" si="3"/>
        <v>0</v>
      </c>
      <c r="CA128" s="132">
        <f t="shared" si="4"/>
        <v>0</v>
      </c>
      <c r="CB128" s="631">
        <f t="shared" si="5"/>
        <v>0</v>
      </c>
      <c r="CC128" s="631"/>
      <c r="CD128" s="631"/>
    </row>
    <row r="129" spans="1:82" ht="15" hidden="1" x14ac:dyDescent="0.25">
      <c r="A129" s="628">
        <f>VLOOKUP(D129,'[11]DfE No.'!C:E,3,FALSE)</f>
        <v>454</v>
      </c>
      <c r="B129" s="628" t="str">
        <f>VLOOKUP(D129,'[11]Adjusted Factors 20-21'!C:F,4,FALSE)</f>
        <v>Recoupment Academy</v>
      </c>
      <c r="C129" s="712">
        <v>138161</v>
      </c>
      <c r="D129" s="712">
        <v>9352036</v>
      </c>
      <c r="E129" s="713" t="s">
        <v>546</v>
      </c>
      <c r="F129" s="630">
        <v>405</v>
      </c>
      <c r="G129" s="630">
        <v>405</v>
      </c>
      <c r="H129" s="630">
        <v>0</v>
      </c>
      <c r="I129" s="631">
        <v>1161690.2955</v>
      </c>
      <c r="J129" s="631">
        <v>0</v>
      </c>
      <c r="K129" s="631">
        <v>0</v>
      </c>
      <c r="L129" s="631">
        <v>34649.99999999992</v>
      </c>
      <c r="M129" s="631">
        <v>0</v>
      </c>
      <c r="N129" s="631">
        <v>54630.656934306571</v>
      </c>
      <c r="O129" s="631">
        <v>0</v>
      </c>
      <c r="P129" s="631">
        <v>26314.975247524719</v>
      </c>
      <c r="Q129" s="631">
        <v>17793.935643564386</v>
      </c>
      <c r="R129" s="631">
        <v>0</v>
      </c>
      <c r="S129" s="631">
        <v>0</v>
      </c>
      <c r="T129" s="631">
        <v>0</v>
      </c>
      <c r="U129" s="631">
        <v>0</v>
      </c>
      <c r="V129" s="631">
        <v>0</v>
      </c>
      <c r="W129" s="631">
        <v>0</v>
      </c>
      <c r="X129" s="631">
        <v>0</v>
      </c>
      <c r="Y129" s="631">
        <v>0</v>
      </c>
      <c r="Z129" s="631">
        <v>0</v>
      </c>
      <c r="AA129" s="631">
        <v>0</v>
      </c>
      <c r="AB129" s="631">
        <v>16714.928571428562</v>
      </c>
      <c r="AC129" s="631">
        <v>0</v>
      </c>
      <c r="AD129" s="631">
        <v>0</v>
      </c>
      <c r="AE129" s="631">
        <v>133386.63294797696</v>
      </c>
      <c r="AF129" s="631">
        <v>0</v>
      </c>
      <c r="AG129" s="631">
        <v>0</v>
      </c>
      <c r="AH129" s="631">
        <v>0</v>
      </c>
      <c r="AI129" s="631">
        <v>114400</v>
      </c>
      <c r="AJ129" s="631">
        <v>0</v>
      </c>
      <c r="AK129" s="631">
        <v>0</v>
      </c>
      <c r="AL129" s="631">
        <v>0</v>
      </c>
      <c r="AM129" s="631">
        <v>8719.2000000000007</v>
      </c>
      <c r="AN129" s="631">
        <v>0</v>
      </c>
      <c r="AO129" s="631">
        <v>0</v>
      </c>
      <c r="AP129" s="631">
        <v>0</v>
      </c>
      <c r="AQ129" s="631">
        <v>0</v>
      </c>
      <c r="AR129" s="631">
        <v>0</v>
      </c>
      <c r="AS129" s="631">
        <v>0</v>
      </c>
      <c r="AT129" s="631">
        <v>0</v>
      </c>
      <c r="AU129" s="631">
        <v>0</v>
      </c>
      <c r="AV129" s="631">
        <v>1161690.2955</v>
      </c>
      <c r="AW129" s="631">
        <v>283491.12934480113</v>
      </c>
      <c r="AX129" s="631">
        <v>123119.2</v>
      </c>
      <c r="AY129" s="631">
        <v>210034.21686067476</v>
      </c>
      <c r="AZ129" s="714">
        <v>1568300.6248448011</v>
      </c>
      <c r="BA129" s="714">
        <v>1559581.4248448012</v>
      </c>
      <c r="BB129" s="714">
        <v>3750</v>
      </c>
      <c r="BC129" s="714">
        <v>1518750</v>
      </c>
      <c r="BD129" s="714">
        <v>0</v>
      </c>
      <c r="BE129" s="714">
        <v>0</v>
      </c>
      <c r="BF129" s="714">
        <v>1568300.6248448011</v>
      </c>
      <c r="BG129" s="631">
        <v>1568300.6248448011</v>
      </c>
      <c r="BH129" s="631">
        <v>0</v>
      </c>
      <c r="BI129" s="714">
        <v>1527469.2</v>
      </c>
      <c r="BJ129" s="714">
        <v>1404350</v>
      </c>
      <c r="BK129" s="631">
        <v>1445181.4248448012</v>
      </c>
      <c r="BL129" s="631">
        <v>3568.3491971476574</v>
      </c>
      <c r="BM129" s="631">
        <v>3437.9207186732192</v>
      </c>
      <c r="BN129" s="632">
        <v>3.7938186813328792E-2</v>
      </c>
      <c r="BO129" s="632">
        <v>0</v>
      </c>
      <c r="BP129" s="631">
        <v>0</v>
      </c>
      <c r="BQ129" s="714">
        <v>1568300.6248448011</v>
      </c>
      <c r="BR129" s="714">
        <v>3850.8183329501262</v>
      </c>
      <c r="BS129" s="714" t="s">
        <v>1187</v>
      </c>
      <c r="BT129" s="714">
        <v>3872.3472218390152</v>
      </c>
      <c r="BU129" s="632">
        <v>3.5271154153268647E-2</v>
      </c>
      <c r="BV129" s="631">
        <v>0</v>
      </c>
      <c r="BW129" s="631">
        <v>1568300.6248448011</v>
      </c>
      <c r="BX129" s="631">
        <v>0</v>
      </c>
      <c r="BY129" s="631">
        <v>1568300.6248448011</v>
      </c>
      <c r="BZ129" s="132">
        <f t="shared" si="3"/>
        <v>0</v>
      </c>
      <c r="CA129" s="132">
        <f t="shared" si="4"/>
        <v>0</v>
      </c>
      <c r="CB129" s="631">
        <f t="shared" si="5"/>
        <v>0</v>
      </c>
      <c r="CC129" s="631"/>
      <c r="CD129" s="631"/>
    </row>
    <row r="130" spans="1:82" ht="15" hidden="1" x14ac:dyDescent="0.25">
      <c r="A130" s="628">
        <f>VLOOKUP(D130,'[11]DfE No.'!C:E,3,FALSE)</f>
        <v>450</v>
      </c>
      <c r="B130" s="628" t="str">
        <f>VLOOKUP(D130,'[11]Adjusted Factors 20-21'!C:F,4,FALSE)</f>
        <v>Recoupment Academy</v>
      </c>
      <c r="C130" s="712">
        <v>141546</v>
      </c>
      <c r="D130" s="712">
        <v>9352040</v>
      </c>
      <c r="E130" s="713" t="s">
        <v>545</v>
      </c>
      <c r="F130" s="630">
        <v>372</v>
      </c>
      <c r="G130" s="630">
        <v>372</v>
      </c>
      <c r="H130" s="630">
        <v>0</v>
      </c>
      <c r="I130" s="631">
        <v>1067034.0492</v>
      </c>
      <c r="J130" s="631">
        <v>0</v>
      </c>
      <c r="K130" s="631">
        <v>0</v>
      </c>
      <c r="L130" s="631">
        <v>25199.999999999975</v>
      </c>
      <c r="M130" s="631">
        <v>0</v>
      </c>
      <c r="N130" s="631">
        <v>33600</v>
      </c>
      <c r="O130" s="631">
        <v>0</v>
      </c>
      <c r="P130" s="631">
        <v>16003.018867924502</v>
      </c>
      <c r="Q130" s="631">
        <v>15541.778975741281</v>
      </c>
      <c r="R130" s="631">
        <v>0</v>
      </c>
      <c r="S130" s="631">
        <v>0</v>
      </c>
      <c r="T130" s="631">
        <v>0</v>
      </c>
      <c r="U130" s="631">
        <v>0</v>
      </c>
      <c r="V130" s="631">
        <v>0</v>
      </c>
      <c r="W130" s="631">
        <v>0</v>
      </c>
      <c r="X130" s="631">
        <v>0</v>
      </c>
      <c r="Y130" s="631">
        <v>0</v>
      </c>
      <c r="Z130" s="631">
        <v>0</v>
      </c>
      <c r="AA130" s="631">
        <v>0</v>
      </c>
      <c r="AB130" s="631">
        <v>10108.952380952383</v>
      </c>
      <c r="AC130" s="631">
        <v>0</v>
      </c>
      <c r="AD130" s="631">
        <v>0</v>
      </c>
      <c r="AE130" s="631">
        <v>117575.99999999997</v>
      </c>
      <c r="AF130" s="631">
        <v>0</v>
      </c>
      <c r="AG130" s="631">
        <v>0</v>
      </c>
      <c r="AH130" s="631">
        <v>0</v>
      </c>
      <c r="AI130" s="631">
        <v>114400</v>
      </c>
      <c r="AJ130" s="631">
        <v>0</v>
      </c>
      <c r="AK130" s="631">
        <v>0</v>
      </c>
      <c r="AL130" s="631">
        <v>0</v>
      </c>
      <c r="AM130" s="631">
        <v>6955.2</v>
      </c>
      <c r="AN130" s="631">
        <v>0</v>
      </c>
      <c r="AO130" s="631">
        <v>0</v>
      </c>
      <c r="AP130" s="631">
        <v>0</v>
      </c>
      <c r="AQ130" s="631">
        <v>0</v>
      </c>
      <c r="AR130" s="631">
        <v>0</v>
      </c>
      <c r="AS130" s="631">
        <v>0</v>
      </c>
      <c r="AT130" s="631">
        <v>0</v>
      </c>
      <c r="AU130" s="631">
        <v>0</v>
      </c>
      <c r="AV130" s="631">
        <v>1067034.0492</v>
      </c>
      <c r="AW130" s="631">
        <v>218029.75022461812</v>
      </c>
      <c r="AX130" s="631">
        <v>121355.2</v>
      </c>
      <c r="AY130" s="631">
        <v>172701.19892183284</v>
      </c>
      <c r="AZ130" s="714">
        <v>1406418.999424618</v>
      </c>
      <c r="BA130" s="714">
        <v>1399463.799424618</v>
      </c>
      <c r="BB130" s="714">
        <v>3750</v>
      </c>
      <c r="BC130" s="714">
        <v>1395000</v>
      </c>
      <c r="BD130" s="714">
        <v>0</v>
      </c>
      <c r="BE130" s="714">
        <v>0</v>
      </c>
      <c r="BF130" s="714">
        <v>1406418.999424618</v>
      </c>
      <c r="BG130" s="631">
        <v>1406418.9994246182</v>
      </c>
      <c r="BH130" s="631">
        <v>0</v>
      </c>
      <c r="BI130" s="714">
        <v>1401955.2</v>
      </c>
      <c r="BJ130" s="714">
        <v>1280600</v>
      </c>
      <c r="BK130" s="631">
        <v>1285063.799424618</v>
      </c>
      <c r="BL130" s="631">
        <v>3454.4725790984357</v>
      </c>
      <c r="BM130" s="631">
        <v>3344.1600938337806</v>
      </c>
      <c r="BN130" s="632">
        <v>3.2986604160505889E-2</v>
      </c>
      <c r="BO130" s="632">
        <v>0</v>
      </c>
      <c r="BP130" s="631">
        <v>0</v>
      </c>
      <c r="BQ130" s="714">
        <v>1406418.999424618</v>
      </c>
      <c r="BR130" s="714">
        <v>3761.9994608188658</v>
      </c>
      <c r="BS130" s="714" t="s">
        <v>1187</v>
      </c>
      <c r="BT130" s="714">
        <v>3780.696235012414</v>
      </c>
      <c r="BU130" s="632">
        <v>2.9884833295464208E-2</v>
      </c>
      <c r="BV130" s="631">
        <v>0</v>
      </c>
      <c r="BW130" s="631">
        <v>1406418.999424618</v>
      </c>
      <c r="BX130" s="631">
        <v>0</v>
      </c>
      <c r="BY130" s="631">
        <v>1406418.999424618</v>
      </c>
      <c r="BZ130" s="132">
        <f t="shared" si="3"/>
        <v>0</v>
      </c>
      <c r="CA130" s="132">
        <f t="shared" si="4"/>
        <v>0</v>
      </c>
      <c r="CB130" s="631">
        <f t="shared" si="5"/>
        <v>0</v>
      </c>
      <c r="CC130" s="631"/>
      <c r="CD130" s="631"/>
    </row>
    <row r="131" spans="1:82" ht="15" hidden="1" x14ac:dyDescent="0.25">
      <c r="A131" s="628">
        <f>VLOOKUP(D131,'[11]DfE No.'!C:E,3,FALSE)</f>
        <v>52</v>
      </c>
      <c r="B131" s="628" t="str">
        <f>VLOOKUP(D131,'[11]Adjusted Factors 20-21'!C:F,4,FALSE)</f>
        <v>Recoupment Academy</v>
      </c>
      <c r="C131" s="712">
        <v>141172</v>
      </c>
      <c r="D131" s="712">
        <v>9352043</v>
      </c>
      <c r="E131" s="713" t="s">
        <v>1261</v>
      </c>
      <c r="F131" s="630">
        <v>231</v>
      </c>
      <c r="G131" s="630">
        <v>231</v>
      </c>
      <c r="H131" s="630">
        <v>0</v>
      </c>
      <c r="I131" s="631">
        <v>662593.72409999999</v>
      </c>
      <c r="J131" s="631">
        <v>0</v>
      </c>
      <c r="K131" s="631">
        <v>0</v>
      </c>
      <c r="L131" s="631">
        <v>42749.999999999971</v>
      </c>
      <c r="M131" s="631">
        <v>0</v>
      </c>
      <c r="N131" s="631">
        <v>59068.493150684932</v>
      </c>
      <c r="O131" s="631">
        <v>0</v>
      </c>
      <c r="P131" s="631">
        <v>210.00000000000006</v>
      </c>
      <c r="Q131" s="631">
        <v>19999.999999999978</v>
      </c>
      <c r="R131" s="631">
        <v>26249.999999999996</v>
      </c>
      <c r="S131" s="631">
        <v>0</v>
      </c>
      <c r="T131" s="631">
        <v>870.00000000000023</v>
      </c>
      <c r="U131" s="631">
        <v>1200.0000000000002</v>
      </c>
      <c r="V131" s="631">
        <v>0</v>
      </c>
      <c r="W131" s="631">
        <v>0</v>
      </c>
      <c r="X131" s="631">
        <v>0</v>
      </c>
      <c r="Y131" s="631">
        <v>0</v>
      </c>
      <c r="Z131" s="631">
        <v>0</v>
      </c>
      <c r="AA131" s="631">
        <v>0</v>
      </c>
      <c r="AB131" s="631">
        <v>3218.3593750000036</v>
      </c>
      <c r="AC131" s="631">
        <v>0</v>
      </c>
      <c r="AD131" s="631">
        <v>0</v>
      </c>
      <c r="AE131" s="631">
        <v>111354.15789473674</v>
      </c>
      <c r="AF131" s="631">
        <v>0</v>
      </c>
      <c r="AG131" s="631">
        <v>175.76086956521695</v>
      </c>
      <c r="AH131" s="631">
        <v>0</v>
      </c>
      <c r="AI131" s="631">
        <v>114400</v>
      </c>
      <c r="AJ131" s="631">
        <v>0</v>
      </c>
      <c r="AK131" s="631">
        <v>0</v>
      </c>
      <c r="AL131" s="631">
        <v>0</v>
      </c>
      <c r="AM131" s="631">
        <v>5947.2</v>
      </c>
      <c r="AN131" s="631">
        <v>0</v>
      </c>
      <c r="AO131" s="631">
        <v>0</v>
      </c>
      <c r="AP131" s="631">
        <v>0</v>
      </c>
      <c r="AQ131" s="631">
        <v>0</v>
      </c>
      <c r="AR131" s="631">
        <v>0</v>
      </c>
      <c r="AS131" s="631">
        <v>0</v>
      </c>
      <c r="AT131" s="631">
        <v>0</v>
      </c>
      <c r="AU131" s="631">
        <v>0</v>
      </c>
      <c r="AV131" s="631">
        <v>662593.72409999999</v>
      </c>
      <c r="AW131" s="631">
        <v>265096.77128998685</v>
      </c>
      <c r="AX131" s="631">
        <v>120347.2</v>
      </c>
      <c r="AY131" s="631">
        <v>196481.20447007916</v>
      </c>
      <c r="AZ131" s="714">
        <v>1048037.6953899867</v>
      </c>
      <c r="BA131" s="714">
        <v>1042090.4953899868</v>
      </c>
      <c r="BB131" s="714">
        <v>3750</v>
      </c>
      <c r="BC131" s="714">
        <v>866250</v>
      </c>
      <c r="BD131" s="714">
        <v>0</v>
      </c>
      <c r="BE131" s="714">
        <v>0</v>
      </c>
      <c r="BF131" s="714">
        <v>1048037.6953899867</v>
      </c>
      <c r="BG131" s="631">
        <v>1048037.6953899869</v>
      </c>
      <c r="BH131" s="631">
        <v>0</v>
      </c>
      <c r="BI131" s="714">
        <v>872197.2</v>
      </c>
      <c r="BJ131" s="714">
        <v>751850</v>
      </c>
      <c r="BK131" s="631">
        <v>927690.49538998678</v>
      </c>
      <c r="BL131" s="631">
        <v>4015.9761705194232</v>
      </c>
      <c r="BM131" s="631">
        <v>3891.2277764444448</v>
      </c>
      <c r="BN131" s="632">
        <v>3.2058877362600859E-2</v>
      </c>
      <c r="BO131" s="632">
        <v>0</v>
      </c>
      <c r="BP131" s="631">
        <v>0</v>
      </c>
      <c r="BQ131" s="714">
        <v>1048037.6953899867</v>
      </c>
      <c r="BR131" s="714">
        <v>4511.2142657575187</v>
      </c>
      <c r="BS131" s="714" t="s">
        <v>1187</v>
      </c>
      <c r="BT131" s="714">
        <v>4536.9597203029725</v>
      </c>
      <c r="BU131" s="632">
        <v>2.5455542374302143E-2</v>
      </c>
      <c r="BV131" s="631">
        <v>0</v>
      </c>
      <c r="BW131" s="631">
        <v>1048037.6953899867</v>
      </c>
      <c r="BX131" s="631">
        <v>0</v>
      </c>
      <c r="BY131" s="631">
        <v>1048037.6953899867</v>
      </c>
      <c r="BZ131" s="132">
        <f t="shared" si="3"/>
        <v>0</v>
      </c>
      <c r="CA131" s="132">
        <f t="shared" si="4"/>
        <v>0</v>
      </c>
      <c r="CB131" s="631">
        <f t="shared" si="5"/>
        <v>0</v>
      </c>
      <c r="CC131" s="631"/>
      <c r="CD131" s="631"/>
    </row>
    <row r="132" spans="1:82" ht="15" hidden="1" x14ac:dyDescent="0.25">
      <c r="A132" s="628">
        <f>VLOOKUP(D132,'[11]DfE No.'!C:E,3,FALSE)</f>
        <v>447</v>
      </c>
      <c r="B132" s="628" t="str">
        <f>VLOOKUP(D132,'[11]Adjusted Factors 20-21'!C:F,4,FALSE)</f>
        <v>Recoupment Academy</v>
      </c>
      <c r="C132" s="712">
        <v>141371</v>
      </c>
      <c r="D132" s="712">
        <v>9352047</v>
      </c>
      <c r="E132" s="713" t="s">
        <v>543</v>
      </c>
      <c r="F132" s="630">
        <v>294</v>
      </c>
      <c r="G132" s="630">
        <v>294</v>
      </c>
      <c r="H132" s="630">
        <v>0</v>
      </c>
      <c r="I132" s="631">
        <v>843301.10339999991</v>
      </c>
      <c r="J132" s="631">
        <v>0</v>
      </c>
      <c r="K132" s="631">
        <v>0</v>
      </c>
      <c r="L132" s="631">
        <v>22499.999999999953</v>
      </c>
      <c r="M132" s="631">
        <v>0</v>
      </c>
      <c r="N132" s="631">
        <v>31475.294117647056</v>
      </c>
      <c r="O132" s="631">
        <v>0</v>
      </c>
      <c r="P132" s="631">
        <v>4879.7938144329892</v>
      </c>
      <c r="Q132" s="631">
        <v>1515.4639175257712</v>
      </c>
      <c r="R132" s="631">
        <v>0</v>
      </c>
      <c r="S132" s="631">
        <v>0</v>
      </c>
      <c r="T132" s="631">
        <v>0</v>
      </c>
      <c r="U132" s="631">
        <v>0</v>
      </c>
      <c r="V132" s="631">
        <v>0</v>
      </c>
      <c r="W132" s="631">
        <v>0</v>
      </c>
      <c r="X132" s="631">
        <v>0</v>
      </c>
      <c r="Y132" s="631">
        <v>0</v>
      </c>
      <c r="Z132" s="631">
        <v>0</v>
      </c>
      <c r="AA132" s="631">
        <v>0</v>
      </c>
      <c r="AB132" s="631">
        <v>10230.24390243903</v>
      </c>
      <c r="AC132" s="631">
        <v>0</v>
      </c>
      <c r="AD132" s="631">
        <v>0</v>
      </c>
      <c r="AE132" s="631">
        <v>103507.43801652886</v>
      </c>
      <c r="AF132" s="631">
        <v>0</v>
      </c>
      <c r="AG132" s="631">
        <v>0</v>
      </c>
      <c r="AH132" s="631">
        <v>0</v>
      </c>
      <c r="AI132" s="631">
        <v>114400</v>
      </c>
      <c r="AJ132" s="631">
        <v>0</v>
      </c>
      <c r="AK132" s="631">
        <v>0</v>
      </c>
      <c r="AL132" s="631">
        <v>0</v>
      </c>
      <c r="AM132" s="631">
        <v>4863.6000000000004</v>
      </c>
      <c r="AN132" s="631">
        <v>0</v>
      </c>
      <c r="AO132" s="631">
        <v>0</v>
      </c>
      <c r="AP132" s="631">
        <v>0</v>
      </c>
      <c r="AQ132" s="631">
        <v>0</v>
      </c>
      <c r="AR132" s="631">
        <v>0</v>
      </c>
      <c r="AS132" s="631">
        <v>0</v>
      </c>
      <c r="AT132" s="631">
        <v>0</v>
      </c>
      <c r="AU132" s="631">
        <v>0</v>
      </c>
      <c r="AV132" s="631">
        <v>843301.10339999991</v>
      </c>
      <c r="AW132" s="631">
        <v>174108.23376857367</v>
      </c>
      <c r="AX132" s="631">
        <v>119263.6</v>
      </c>
      <c r="AY132" s="631">
        <v>143645.51394133174</v>
      </c>
      <c r="AZ132" s="714">
        <v>1136672.9371685737</v>
      </c>
      <c r="BA132" s="714">
        <v>1131809.3371685736</v>
      </c>
      <c r="BB132" s="714">
        <v>3750</v>
      </c>
      <c r="BC132" s="714">
        <v>1102500</v>
      </c>
      <c r="BD132" s="714">
        <v>0</v>
      </c>
      <c r="BE132" s="714">
        <v>0</v>
      </c>
      <c r="BF132" s="714">
        <v>1136672.9371685737</v>
      </c>
      <c r="BG132" s="631">
        <v>1136672.9371685737</v>
      </c>
      <c r="BH132" s="631">
        <v>0</v>
      </c>
      <c r="BI132" s="714">
        <v>1107363.6000000001</v>
      </c>
      <c r="BJ132" s="714">
        <v>988100.00000000012</v>
      </c>
      <c r="BK132" s="631">
        <v>1017409.3371685738</v>
      </c>
      <c r="BL132" s="631">
        <v>3460.5759767638565</v>
      </c>
      <c r="BM132" s="631">
        <v>3276.4539036764709</v>
      </c>
      <c r="BN132" s="632">
        <v>5.6195532884129505E-2</v>
      </c>
      <c r="BO132" s="632">
        <v>0</v>
      </c>
      <c r="BP132" s="631">
        <v>0</v>
      </c>
      <c r="BQ132" s="714">
        <v>1136672.9371685737</v>
      </c>
      <c r="BR132" s="714">
        <v>3849.6916230223592</v>
      </c>
      <c r="BS132" s="714" t="s">
        <v>1187</v>
      </c>
      <c r="BT132" s="714">
        <v>3866.2344801652166</v>
      </c>
      <c r="BU132" s="632">
        <v>4.0732242396645191E-2</v>
      </c>
      <c r="BV132" s="631">
        <v>0</v>
      </c>
      <c r="BW132" s="631">
        <v>1136672.9371685737</v>
      </c>
      <c r="BX132" s="631">
        <v>0</v>
      </c>
      <c r="BY132" s="631">
        <v>1136672.9371685737</v>
      </c>
      <c r="BZ132" s="132">
        <f t="shared" ref="BZ132:BZ195" si="6">IF(B132=0,CC132,0)</f>
        <v>0</v>
      </c>
      <c r="CA132" s="132">
        <f t="shared" ref="CA132:CA195" si="7">IF(B132=0,CD132,0)</f>
        <v>0</v>
      </c>
      <c r="CB132" s="631">
        <f t="shared" ref="CB132:CB195" si="8">BD132+BE132</f>
        <v>0</v>
      </c>
      <c r="CC132" s="631"/>
      <c r="CD132" s="631"/>
    </row>
    <row r="133" spans="1:82" ht="15" hidden="1" x14ac:dyDescent="0.25">
      <c r="A133" s="628">
        <f>VLOOKUP(D133,'[11]DfE No.'!C:E,3,FALSE)</f>
        <v>251</v>
      </c>
      <c r="B133" s="628" t="str">
        <f>VLOOKUP(D133,'[11]Adjusted Factors 20-21'!C:F,4,FALSE)</f>
        <v>Recoupment Academy</v>
      </c>
      <c r="C133" s="712">
        <v>141372</v>
      </c>
      <c r="D133" s="712">
        <v>9352048</v>
      </c>
      <c r="E133" s="713" t="s">
        <v>260</v>
      </c>
      <c r="F133" s="630">
        <v>210</v>
      </c>
      <c r="G133" s="630">
        <v>210</v>
      </c>
      <c r="H133" s="630">
        <v>0</v>
      </c>
      <c r="I133" s="631">
        <v>602357.93099999998</v>
      </c>
      <c r="J133" s="631">
        <v>0</v>
      </c>
      <c r="K133" s="631">
        <v>0</v>
      </c>
      <c r="L133" s="631">
        <v>14849.999999999987</v>
      </c>
      <c r="M133" s="631">
        <v>0</v>
      </c>
      <c r="N133" s="631">
        <v>18479.999999999985</v>
      </c>
      <c r="O133" s="631">
        <v>0</v>
      </c>
      <c r="P133" s="631">
        <v>1680</v>
      </c>
      <c r="Q133" s="631">
        <v>249.99999999999989</v>
      </c>
      <c r="R133" s="631">
        <v>13125.000000000027</v>
      </c>
      <c r="S133" s="631">
        <v>29160.000000000018</v>
      </c>
      <c r="T133" s="631">
        <v>869.99999999999966</v>
      </c>
      <c r="U133" s="631">
        <v>0</v>
      </c>
      <c r="V133" s="631">
        <v>0</v>
      </c>
      <c r="W133" s="631">
        <v>0</v>
      </c>
      <c r="X133" s="631">
        <v>0</v>
      </c>
      <c r="Y133" s="631">
        <v>0</v>
      </c>
      <c r="Z133" s="631">
        <v>0</v>
      </c>
      <c r="AA133" s="631">
        <v>0</v>
      </c>
      <c r="AB133" s="631">
        <v>20223</v>
      </c>
      <c r="AC133" s="631">
        <v>0</v>
      </c>
      <c r="AD133" s="631">
        <v>0</v>
      </c>
      <c r="AE133" s="631">
        <v>64979.391891892003</v>
      </c>
      <c r="AF133" s="631">
        <v>0</v>
      </c>
      <c r="AG133" s="631">
        <v>0</v>
      </c>
      <c r="AH133" s="631">
        <v>0</v>
      </c>
      <c r="AI133" s="631">
        <v>114400</v>
      </c>
      <c r="AJ133" s="631">
        <v>0</v>
      </c>
      <c r="AK133" s="631">
        <v>0</v>
      </c>
      <c r="AL133" s="631">
        <v>0</v>
      </c>
      <c r="AM133" s="631">
        <v>3368.67</v>
      </c>
      <c r="AN133" s="631">
        <v>0</v>
      </c>
      <c r="AO133" s="631">
        <v>0</v>
      </c>
      <c r="AP133" s="631">
        <v>0</v>
      </c>
      <c r="AQ133" s="631">
        <v>0</v>
      </c>
      <c r="AR133" s="631">
        <v>0</v>
      </c>
      <c r="AS133" s="631">
        <v>0</v>
      </c>
      <c r="AT133" s="631">
        <v>0</v>
      </c>
      <c r="AU133" s="631">
        <v>0</v>
      </c>
      <c r="AV133" s="631">
        <v>602357.93099999998</v>
      </c>
      <c r="AW133" s="631">
        <v>163617.39189189201</v>
      </c>
      <c r="AX133" s="631">
        <v>117768.67</v>
      </c>
      <c r="AY133" s="631">
        <v>114139.69189189201</v>
      </c>
      <c r="AZ133" s="714">
        <v>883743.99289189198</v>
      </c>
      <c r="BA133" s="714">
        <v>880375.32289189193</v>
      </c>
      <c r="BB133" s="714">
        <v>3750</v>
      </c>
      <c r="BC133" s="714">
        <v>787500</v>
      </c>
      <c r="BD133" s="714">
        <v>0</v>
      </c>
      <c r="BE133" s="714">
        <v>0</v>
      </c>
      <c r="BF133" s="714">
        <v>883743.99289189198</v>
      </c>
      <c r="BG133" s="631">
        <v>883743.99289189198</v>
      </c>
      <c r="BH133" s="631">
        <v>0</v>
      </c>
      <c r="BI133" s="714">
        <v>790868.67</v>
      </c>
      <c r="BJ133" s="714">
        <v>673100</v>
      </c>
      <c r="BK133" s="631">
        <v>765975.32289189193</v>
      </c>
      <c r="BL133" s="631">
        <v>3647.5015375804378</v>
      </c>
      <c r="BM133" s="631">
        <v>3416.1178532520325</v>
      </c>
      <c r="BN133" s="632">
        <v>6.7732933776899859E-2</v>
      </c>
      <c r="BO133" s="632">
        <v>0</v>
      </c>
      <c r="BP133" s="631">
        <v>0</v>
      </c>
      <c r="BQ133" s="714">
        <v>883743.99289189198</v>
      </c>
      <c r="BR133" s="714">
        <v>4192.2634423423424</v>
      </c>
      <c r="BS133" s="714" t="s">
        <v>1187</v>
      </c>
      <c r="BT133" s="714">
        <v>4208.3047280566288</v>
      </c>
      <c r="BU133" s="632">
        <v>8.101598492388562E-2</v>
      </c>
      <c r="BV133" s="631">
        <v>0</v>
      </c>
      <c r="BW133" s="631">
        <v>883743.99289189198</v>
      </c>
      <c r="BX133" s="631">
        <v>0</v>
      </c>
      <c r="BY133" s="631">
        <v>883743.99289189198</v>
      </c>
      <c r="BZ133" s="132">
        <f t="shared" si="6"/>
        <v>0</v>
      </c>
      <c r="CA133" s="132">
        <f t="shared" si="7"/>
        <v>0</v>
      </c>
      <c r="CB133" s="631">
        <f t="shared" si="8"/>
        <v>0</v>
      </c>
      <c r="CC133" s="631"/>
      <c r="CD133" s="631"/>
    </row>
    <row r="134" spans="1:82" ht="15" hidden="1" x14ac:dyDescent="0.25">
      <c r="A134" s="628">
        <f>VLOOKUP(D134,'[11]DfE No.'!C:E,3,FALSE)</f>
        <v>252</v>
      </c>
      <c r="B134" s="628" t="str">
        <f>VLOOKUP(D134,'[11]Adjusted Factors 20-21'!C:F,4,FALSE)</f>
        <v>Recoupment Academy</v>
      </c>
      <c r="C134" s="712">
        <v>141373</v>
      </c>
      <c r="D134" s="712">
        <v>9352050</v>
      </c>
      <c r="E134" s="713" t="s">
        <v>261</v>
      </c>
      <c r="F134" s="630">
        <v>316</v>
      </c>
      <c r="G134" s="630">
        <v>316</v>
      </c>
      <c r="H134" s="630">
        <v>0</v>
      </c>
      <c r="I134" s="631">
        <v>906405.2675999999</v>
      </c>
      <c r="J134" s="631">
        <v>0</v>
      </c>
      <c r="K134" s="631">
        <v>0</v>
      </c>
      <c r="L134" s="631">
        <v>33299.999999999942</v>
      </c>
      <c r="M134" s="631">
        <v>0</v>
      </c>
      <c r="N134" s="631">
        <v>59791.945392491463</v>
      </c>
      <c r="O134" s="631">
        <v>0</v>
      </c>
      <c r="P134" s="631">
        <v>1050.0000000000014</v>
      </c>
      <c r="Q134" s="631">
        <v>2249.9999999999959</v>
      </c>
      <c r="R134" s="631">
        <v>12374.999999999947</v>
      </c>
      <c r="S134" s="631">
        <v>44145.000000000065</v>
      </c>
      <c r="T134" s="631">
        <v>435.00000000000045</v>
      </c>
      <c r="U134" s="631">
        <v>0</v>
      </c>
      <c r="V134" s="631">
        <v>0</v>
      </c>
      <c r="W134" s="631">
        <v>0</v>
      </c>
      <c r="X134" s="631">
        <v>0</v>
      </c>
      <c r="Y134" s="631">
        <v>0</v>
      </c>
      <c r="Z134" s="631">
        <v>0</v>
      </c>
      <c r="AA134" s="631">
        <v>0</v>
      </c>
      <c r="AB134" s="631">
        <v>6420</v>
      </c>
      <c r="AC134" s="631">
        <v>0</v>
      </c>
      <c r="AD134" s="631">
        <v>0</v>
      </c>
      <c r="AE134" s="631">
        <v>99306.885245901736</v>
      </c>
      <c r="AF134" s="631">
        <v>0</v>
      </c>
      <c r="AG134" s="631">
        <v>0</v>
      </c>
      <c r="AH134" s="631">
        <v>0</v>
      </c>
      <c r="AI134" s="631">
        <v>114400</v>
      </c>
      <c r="AJ134" s="631">
        <v>0</v>
      </c>
      <c r="AK134" s="631">
        <v>0</v>
      </c>
      <c r="AL134" s="631">
        <v>0</v>
      </c>
      <c r="AM134" s="631">
        <v>5342.4</v>
      </c>
      <c r="AN134" s="631">
        <v>0</v>
      </c>
      <c r="AO134" s="631">
        <v>0</v>
      </c>
      <c r="AP134" s="631">
        <v>0</v>
      </c>
      <c r="AQ134" s="631">
        <v>0</v>
      </c>
      <c r="AR134" s="631">
        <v>0</v>
      </c>
      <c r="AS134" s="631">
        <v>0</v>
      </c>
      <c r="AT134" s="631">
        <v>0</v>
      </c>
      <c r="AU134" s="631">
        <v>0</v>
      </c>
      <c r="AV134" s="631">
        <v>906405.2675999999</v>
      </c>
      <c r="AW134" s="631">
        <v>259073.83063839315</v>
      </c>
      <c r="AX134" s="631">
        <v>119742.39999999999</v>
      </c>
      <c r="AY134" s="631">
        <v>185933.15794214743</v>
      </c>
      <c r="AZ134" s="714">
        <v>1285221.4982383929</v>
      </c>
      <c r="BA134" s="714">
        <v>1279879.098238393</v>
      </c>
      <c r="BB134" s="714">
        <v>3750</v>
      </c>
      <c r="BC134" s="714">
        <v>1185000</v>
      </c>
      <c r="BD134" s="714">
        <v>0</v>
      </c>
      <c r="BE134" s="714">
        <v>0</v>
      </c>
      <c r="BF134" s="714">
        <v>1285221.4982383929</v>
      </c>
      <c r="BG134" s="631">
        <v>1285221.4982383931</v>
      </c>
      <c r="BH134" s="631">
        <v>0</v>
      </c>
      <c r="BI134" s="714">
        <v>1190342.3999999999</v>
      </c>
      <c r="BJ134" s="714">
        <v>1070600</v>
      </c>
      <c r="BK134" s="631">
        <v>1165479.098238393</v>
      </c>
      <c r="BL134" s="631">
        <v>3688.224994425294</v>
      </c>
      <c r="BM134" s="631">
        <v>3656.6460202657804</v>
      </c>
      <c r="BN134" s="632">
        <v>8.6360489871038348E-3</v>
      </c>
      <c r="BO134" s="632">
        <v>9.7639510128961649E-3</v>
      </c>
      <c r="BP134" s="631">
        <v>11282.246785827067</v>
      </c>
      <c r="BQ134" s="714">
        <v>1296503.7450242199</v>
      </c>
      <c r="BR134" s="714">
        <v>4085.9536234943671</v>
      </c>
      <c r="BS134" s="714" t="s">
        <v>1187</v>
      </c>
      <c r="BT134" s="714">
        <v>4102.8599526082908</v>
      </c>
      <c r="BU134" s="632">
        <v>1.2696237438511782E-2</v>
      </c>
      <c r="BV134" s="631">
        <v>0</v>
      </c>
      <c r="BW134" s="631">
        <v>1296503.7450242199</v>
      </c>
      <c r="BX134" s="631">
        <v>0</v>
      </c>
      <c r="BY134" s="631">
        <v>1296503.7450242199</v>
      </c>
      <c r="BZ134" s="132">
        <f t="shared" si="6"/>
        <v>0</v>
      </c>
      <c r="CA134" s="132">
        <f t="shared" si="7"/>
        <v>0</v>
      </c>
      <c r="CB134" s="631">
        <f t="shared" si="8"/>
        <v>0</v>
      </c>
      <c r="CC134" s="631"/>
      <c r="CD134" s="631"/>
    </row>
    <row r="135" spans="1:82" ht="15" hidden="1" x14ac:dyDescent="0.25">
      <c r="A135" s="628">
        <f>VLOOKUP(D135,'[11]DfE No.'!C:E,3,FALSE)</f>
        <v>440</v>
      </c>
      <c r="B135" s="628" t="str">
        <f>VLOOKUP(D135,'[11]Adjusted Factors 20-21'!C:F,4,FALSE)</f>
        <v>Recoupment Academy</v>
      </c>
      <c r="C135" s="712">
        <v>141406</v>
      </c>
      <c r="D135" s="712">
        <v>9352051</v>
      </c>
      <c r="E135" s="713" t="s">
        <v>541</v>
      </c>
      <c r="F135" s="630">
        <v>203</v>
      </c>
      <c r="G135" s="630">
        <v>203</v>
      </c>
      <c r="H135" s="630">
        <v>0</v>
      </c>
      <c r="I135" s="631">
        <v>582279.33329999994</v>
      </c>
      <c r="J135" s="631">
        <v>0</v>
      </c>
      <c r="K135" s="631">
        <v>0</v>
      </c>
      <c r="L135" s="631">
        <v>13050.000000000011</v>
      </c>
      <c r="M135" s="631">
        <v>0</v>
      </c>
      <c r="N135" s="631">
        <v>25592.879581151832</v>
      </c>
      <c r="O135" s="631">
        <v>0</v>
      </c>
      <c r="P135" s="631">
        <v>22680.000000000022</v>
      </c>
      <c r="Q135" s="631">
        <v>250.00000000000017</v>
      </c>
      <c r="R135" s="631">
        <v>0</v>
      </c>
      <c r="S135" s="631">
        <v>0</v>
      </c>
      <c r="T135" s="631">
        <v>0</v>
      </c>
      <c r="U135" s="631">
        <v>0</v>
      </c>
      <c r="V135" s="631">
        <v>0</v>
      </c>
      <c r="W135" s="631">
        <v>0</v>
      </c>
      <c r="X135" s="631">
        <v>0</v>
      </c>
      <c r="Y135" s="631">
        <v>0</v>
      </c>
      <c r="Z135" s="631">
        <v>0</v>
      </c>
      <c r="AA135" s="631">
        <v>0</v>
      </c>
      <c r="AB135" s="631">
        <v>1255.5491329479771</v>
      </c>
      <c r="AC135" s="631">
        <v>0</v>
      </c>
      <c r="AD135" s="631">
        <v>0</v>
      </c>
      <c r="AE135" s="631">
        <v>60845.299401197604</v>
      </c>
      <c r="AF135" s="631">
        <v>0</v>
      </c>
      <c r="AG135" s="631">
        <v>0</v>
      </c>
      <c r="AH135" s="631">
        <v>0</v>
      </c>
      <c r="AI135" s="631">
        <v>114400</v>
      </c>
      <c r="AJ135" s="631">
        <v>0</v>
      </c>
      <c r="AK135" s="631">
        <v>0</v>
      </c>
      <c r="AL135" s="631">
        <v>0</v>
      </c>
      <c r="AM135" s="631">
        <v>4218.4799999999996</v>
      </c>
      <c r="AN135" s="631">
        <v>0</v>
      </c>
      <c r="AO135" s="631">
        <v>0</v>
      </c>
      <c r="AP135" s="631">
        <v>0</v>
      </c>
      <c r="AQ135" s="631">
        <v>0</v>
      </c>
      <c r="AR135" s="631">
        <v>0</v>
      </c>
      <c r="AS135" s="631">
        <v>0</v>
      </c>
      <c r="AT135" s="631">
        <v>0</v>
      </c>
      <c r="AU135" s="631">
        <v>0</v>
      </c>
      <c r="AV135" s="631">
        <v>582279.33329999994</v>
      </c>
      <c r="AW135" s="631">
        <v>123673.72811529745</v>
      </c>
      <c r="AX135" s="631">
        <v>118618.48</v>
      </c>
      <c r="AY135" s="631">
        <v>101584.53919177354</v>
      </c>
      <c r="AZ135" s="714">
        <v>824571.54141529743</v>
      </c>
      <c r="BA135" s="714">
        <v>820353.06141529744</v>
      </c>
      <c r="BB135" s="714">
        <v>3750</v>
      </c>
      <c r="BC135" s="714">
        <v>761250</v>
      </c>
      <c r="BD135" s="714">
        <v>0</v>
      </c>
      <c r="BE135" s="714">
        <v>0</v>
      </c>
      <c r="BF135" s="714">
        <v>824571.54141529743</v>
      </c>
      <c r="BG135" s="631">
        <v>824571.54141529731</v>
      </c>
      <c r="BH135" s="631">
        <v>0</v>
      </c>
      <c r="BI135" s="714">
        <v>765468.48</v>
      </c>
      <c r="BJ135" s="714">
        <v>646850</v>
      </c>
      <c r="BK135" s="631">
        <v>705953.06141529744</v>
      </c>
      <c r="BL135" s="631">
        <v>3477.6012877600861</v>
      </c>
      <c r="BM135" s="631">
        <v>3330.1840020618556</v>
      </c>
      <c r="BN135" s="632">
        <v>4.4267009152334606E-2</v>
      </c>
      <c r="BO135" s="632">
        <v>0</v>
      </c>
      <c r="BP135" s="631">
        <v>0</v>
      </c>
      <c r="BQ135" s="714">
        <v>824571.54141529743</v>
      </c>
      <c r="BR135" s="714">
        <v>4041.1480857896427</v>
      </c>
      <c r="BS135" s="714" t="s">
        <v>1187</v>
      </c>
      <c r="BT135" s="714">
        <v>4061.9287754448151</v>
      </c>
      <c r="BU135" s="632">
        <v>3.1541004214772794E-2</v>
      </c>
      <c r="BV135" s="631">
        <v>0</v>
      </c>
      <c r="BW135" s="631">
        <v>824571.54141529743</v>
      </c>
      <c r="BX135" s="631">
        <v>0</v>
      </c>
      <c r="BY135" s="631">
        <v>824571.54141529743</v>
      </c>
      <c r="BZ135" s="132">
        <f t="shared" si="6"/>
        <v>0</v>
      </c>
      <c r="CA135" s="132">
        <f t="shared" si="7"/>
        <v>0</v>
      </c>
      <c r="CB135" s="631">
        <f t="shared" si="8"/>
        <v>0</v>
      </c>
      <c r="CC135" s="631"/>
      <c r="CD135" s="631"/>
    </row>
    <row r="136" spans="1:82" ht="15" hidden="1" x14ac:dyDescent="0.25">
      <c r="A136" s="628">
        <f>VLOOKUP(D136,'[11]DfE No.'!C:E,3,FALSE)</f>
        <v>92</v>
      </c>
      <c r="B136" s="628" t="str">
        <f>VLOOKUP(D136,'[11]Adjusted Factors 20-21'!C:F,4,FALSE)</f>
        <v>Recoupment Academy</v>
      </c>
      <c r="C136" s="712">
        <v>141702</v>
      </c>
      <c r="D136" s="712">
        <v>9352052</v>
      </c>
      <c r="E136" s="713" t="s">
        <v>199</v>
      </c>
      <c r="F136" s="630">
        <v>191</v>
      </c>
      <c r="G136" s="630">
        <v>191</v>
      </c>
      <c r="H136" s="630">
        <v>0</v>
      </c>
      <c r="I136" s="631">
        <v>547858.88009999995</v>
      </c>
      <c r="J136" s="631">
        <v>0</v>
      </c>
      <c r="K136" s="631">
        <v>0</v>
      </c>
      <c r="L136" s="631">
        <v>13950.000000000004</v>
      </c>
      <c r="M136" s="631">
        <v>0</v>
      </c>
      <c r="N136" s="631">
        <v>23895.319148936171</v>
      </c>
      <c r="O136" s="631">
        <v>0</v>
      </c>
      <c r="P136" s="631">
        <v>420.00000000000102</v>
      </c>
      <c r="Q136" s="631">
        <v>250.00000000000011</v>
      </c>
      <c r="R136" s="631">
        <v>375.00000000000017</v>
      </c>
      <c r="S136" s="631">
        <v>0</v>
      </c>
      <c r="T136" s="631">
        <v>0</v>
      </c>
      <c r="U136" s="631">
        <v>0</v>
      </c>
      <c r="V136" s="631">
        <v>0</v>
      </c>
      <c r="W136" s="631">
        <v>0</v>
      </c>
      <c r="X136" s="631">
        <v>0</v>
      </c>
      <c r="Y136" s="631">
        <v>0</v>
      </c>
      <c r="Z136" s="631">
        <v>0</v>
      </c>
      <c r="AA136" s="631">
        <v>0</v>
      </c>
      <c r="AB136" s="631">
        <v>0</v>
      </c>
      <c r="AC136" s="631">
        <v>0</v>
      </c>
      <c r="AD136" s="631">
        <v>0</v>
      </c>
      <c r="AE136" s="631">
        <v>52125.093749999993</v>
      </c>
      <c r="AF136" s="631">
        <v>0</v>
      </c>
      <c r="AG136" s="631">
        <v>0</v>
      </c>
      <c r="AH136" s="631">
        <v>0</v>
      </c>
      <c r="AI136" s="631">
        <v>114400</v>
      </c>
      <c r="AJ136" s="631">
        <v>0</v>
      </c>
      <c r="AK136" s="631">
        <v>0</v>
      </c>
      <c r="AL136" s="631">
        <v>0</v>
      </c>
      <c r="AM136" s="631">
        <v>4359.6000000000004</v>
      </c>
      <c r="AN136" s="631">
        <v>0</v>
      </c>
      <c r="AO136" s="631">
        <v>0</v>
      </c>
      <c r="AP136" s="631">
        <v>0</v>
      </c>
      <c r="AQ136" s="631">
        <v>0</v>
      </c>
      <c r="AR136" s="631">
        <v>0</v>
      </c>
      <c r="AS136" s="631">
        <v>0</v>
      </c>
      <c r="AT136" s="631">
        <v>0</v>
      </c>
      <c r="AU136" s="631">
        <v>0</v>
      </c>
      <c r="AV136" s="631">
        <v>547858.88009999995</v>
      </c>
      <c r="AW136" s="631">
        <v>91015.412898936163</v>
      </c>
      <c r="AX136" s="631">
        <v>118759.6</v>
      </c>
      <c r="AY136" s="631">
        <v>81523.053324468085</v>
      </c>
      <c r="AZ136" s="714">
        <v>757633.89299893612</v>
      </c>
      <c r="BA136" s="714">
        <v>753274.29299893614</v>
      </c>
      <c r="BB136" s="714">
        <v>3750</v>
      </c>
      <c r="BC136" s="714">
        <v>716250</v>
      </c>
      <c r="BD136" s="714">
        <v>0</v>
      </c>
      <c r="BE136" s="714">
        <v>0</v>
      </c>
      <c r="BF136" s="714">
        <v>757633.89299893612</v>
      </c>
      <c r="BG136" s="631">
        <v>757633.89299893612</v>
      </c>
      <c r="BH136" s="631">
        <v>0</v>
      </c>
      <c r="BI136" s="714">
        <v>720609.6</v>
      </c>
      <c r="BJ136" s="714">
        <v>601850</v>
      </c>
      <c r="BK136" s="631">
        <v>638874.29299893614</v>
      </c>
      <c r="BL136" s="631">
        <v>3344.8915863818647</v>
      </c>
      <c r="BM136" s="631">
        <v>3194.0142232432431</v>
      </c>
      <c r="BN136" s="632">
        <v>4.7237536401894535E-2</v>
      </c>
      <c r="BO136" s="632">
        <v>0</v>
      </c>
      <c r="BP136" s="631">
        <v>0</v>
      </c>
      <c r="BQ136" s="714">
        <v>757633.89299893612</v>
      </c>
      <c r="BR136" s="714">
        <v>3943.8444659630163</v>
      </c>
      <c r="BS136" s="714" t="s">
        <v>1187</v>
      </c>
      <c r="BT136" s="714">
        <v>3966.6695968530685</v>
      </c>
      <c r="BU136" s="632">
        <v>3.4077285387899225E-2</v>
      </c>
      <c r="BV136" s="631">
        <v>0</v>
      </c>
      <c r="BW136" s="631">
        <v>757633.89299893612</v>
      </c>
      <c r="BX136" s="631">
        <v>0</v>
      </c>
      <c r="BY136" s="631">
        <v>757633.89299893612</v>
      </c>
      <c r="BZ136" s="132">
        <f t="shared" si="6"/>
        <v>0</v>
      </c>
      <c r="CA136" s="132">
        <f t="shared" si="7"/>
        <v>0</v>
      </c>
      <c r="CB136" s="631">
        <f t="shared" si="8"/>
        <v>0</v>
      </c>
      <c r="CC136" s="631"/>
      <c r="CD136" s="631"/>
    </row>
    <row r="137" spans="1:82" ht="15" hidden="1" x14ac:dyDescent="0.25">
      <c r="A137" s="628">
        <f>VLOOKUP(D137,'[11]DfE No.'!C:E,3,FALSE)</f>
        <v>59</v>
      </c>
      <c r="B137" s="628" t="str">
        <f>VLOOKUP(D137,'[11]Adjusted Factors 20-21'!C:F,4,FALSE)</f>
        <v>Recoupment Academy</v>
      </c>
      <c r="C137" s="712">
        <v>141736</v>
      </c>
      <c r="D137" s="712">
        <v>9352053</v>
      </c>
      <c r="E137" s="713" t="s">
        <v>161</v>
      </c>
      <c r="F137" s="630">
        <v>372</v>
      </c>
      <c r="G137" s="630">
        <v>372</v>
      </c>
      <c r="H137" s="630">
        <v>0</v>
      </c>
      <c r="I137" s="631">
        <v>1067034.0492</v>
      </c>
      <c r="J137" s="631">
        <v>0</v>
      </c>
      <c r="K137" s="631">
        <v>0</v>
      </c>
      <c r="L137" s="631">
        <v>44550.00000000008</v>
      </c>
      <c r="M137" s="631">
        <v>0</v>
      </c>
      <c r="N137" s="631">
        <v>61270.588235294126</v>
      </c>
      <c r="O137" s="631">
        <v>0</v>
      </c>
      <c r="P137" s="631">
        <v>6774.6341463414647</v>
      </c>
      <c r="Q137" s="631">
        <v>2016.2601626016242</v>
      </c>
      <c r="R137" s="631">
        <v>46499.999999999949</v>
      </c>
      <c r="S137" s="631">
        <v>1633.1707317073156</v>
      </c>
      <c r="T137" s="631">
        <v>13156.097560975611</v>
      </c>
      <c r="U137" s="631">
        <v>1814.634146341464</v>
      </c>
      <c r="V137" s="631">
        <v>0</v>
      </c>
      <c r="W137" s="631">
        <v>0</v>
      </c>
      <c r="X137" s="631">
        <v>0</v>
      </c>
      <c r="Y137" s="631">
        <v>0</v>
      </c>
      <c r="Z137" s="631">
        <v>0</v>
      </c>
      <c r="AA137" s="631">
        <v>0</v>
      </c>
      <c r="AB137" s="631">
        <v>3618.5454545454577</v>
      </c>
      <c r="AC137" s="631">
        <v>0</v>
      </c>
      <c r="AD137" s="631">
        <v>0</v>
      </c>
      <c r="AE137" s="631">
        <v>129658.90909090897</v>
      </c>
      <c r="AF137" s="631">
        <v>0</v>
      </c>
      <c r="AG137" s="631">
        <v>0</v>
      </c>
      <c r="AH137" s="631">
        <v>0</v>
      </c>
      <c r="AI137" s="631">
        <v>114400</v>
      </c>
      <c r="AJ137" s="631">
        <v>0</v>
      </c>
      <c r="AK137" s="631">
        <v>0</v>
      </c>
      <c r="AL137" s="631">
        <v>0</v>
      </c>
      <c r="AM137" s="631">
        <v>5314.45</v>
      </c>
      <c r="AN137" s="631">
        <v>0</v>
      </c>
      <c r="AO137" s="631">
        <v>0</v>
      </c>
      <c r="AP137" s="631">
        <v>0</v>
      </c>
      <c r="AQ137" s="631">
        <v>0</v>
      </c>
      <c r="AR137" s="631">
        <v>0</v>
      </c>
      <c r="AS137" s="631">
        <v>0</v>
      </c>
      <c r="AT137" s="631">
        <v>0</v>
      </c>
      <c r="AU137" s="631">
        <v>0</v>
      </c>
      <c r="AV137" s="631">
        <v>1067034.0492</v>
      </c>
      <c r="AW137" s="631">
        <v>310992.83952871605</v>
      </c>
      <c r="AX137" s="631">
        <v>119714.45</v>
      </c>
      <c r="AY137" s="631">
        <v>228469.40158253978</v>
      </c>
      <c r="AZ137" s="714">
        <v>1497741.3387287159</v>
      </c>
      <c r="BA137" s="714">
        <v>1492426.8887287159</v>
      </c>
      <c r="BB137" s="714">
        <v>3750</v>
      </c>
      <c r="BC137" s="714">
        <v>1395000</v>
      </c>
      <c r="BD137" s="714">
        <v>0</v>
      </c>
      <c r="BE137" s="714">
        <v>0</v>
      </c>
      <c r="BF137" s="714">
        <v>1497741.3387287159</v>
      </c>
      <c r="BG137" s="631">
        <v>1497741.3387287159</v>
      </c>
      <c r="BH137" s="631">
        <v>0</v>
      </c>
      <c r="BI137" s="714">
        <v>1400314.45</v>
      </c>
      <c r="BJ137" s="714">
        <v>1280600</v>
      </c>
      <c r="BK137" s="631">
        <v>1378026.8887287159</v>
      </c>
      <c r="BL137" s="631">
        <v>3704.3733567976237</v>
      </c>
      <c r="BM137" s="631">
        <v>3561.6115653061224</v>
      </c>
      <c r="BN137" s="632">
        <v>4.0083481557099794E-2</v>
      </c>
      <c r="BO137" s="632">
        <v>0</v>
      </c>
      <c r="BP137" s="631">
        <v>0</v>
      </c>
      <c r="BQ137" s="714">
        <v>1497741.3387287159</v>
      </c>
      <c r="BR137" s="714">
        <v>4011.9002385180538</v>
      </c>
      <c r="BS137" s="714" t="s">
        <v>1187</v>
      </c>
      <c r="BT137" s="714">
        <v>4026.1863944320321</v>
      </c>
      <c r="BU137" s="632">
        <v>4.1755044726243806E-2</v>
      </c>
      <c r="BV137" s="631">
        <v>0</v>
      </c>
      <c r="BW137" s="631">
        <v>1497741.3387287159</v>
      </c>
      <c r="BX137" s="631">
        <v>0</v>
      </c>
      <c r="BY137" s="631">
        <v>1497741.3387287159</v>
      </c>
      <c r="BZ137" s="132">
        <f t="shared" si="6"/>
        <v>0</v>
      </c>
      <c r="CA137" s="132">
        <f t="shared" si="7"/>
        <v>0</v>
      </c>
      <c r="CB137" s="631">
        <f t="shared" si="8"/>
        <v>0</v>
      </c>
      <c r="CC137" s="631"/>
      <c r="CD137" s="631"/>
    </row>
    <row r="138" spans="1:82" ht="15" hidden="1" x14ac:dyDescent="0.25">
      <c r="A138" s="628">
        <f>VLOOKUP(D138,'[11]DfE No.'!C:E,3,FALSE)</f>
        <v>465</v>
      </c>
      <c r="B138" s="628" t="str">
        <f>VLOOKUP(D138,'[11]Adjusted Factors 20-21'!C:F,4,FALSE)</f>
        <v>Recoupment Academy</v>
      </c>
      <c r="C138" s="712">
        <v>139485</v>
      </c>
      <c r="D138" s="712">
        <v>9352054</v>
      </c>
      <c r="E138" s="713" t="s">
        <v>1262</v>
      </c>
      <c r="F138" s="630">
        <v>199</v>
      </c>
      <c r="G138" s="630">
        <v>199</v>
      </c>
      <c r="H138" s="630">
        <v>0</v>
      </c>
      <c r="I138" s="631">
        <v>570805.84889999998</v>
      </c>
      <c r="J138" s="631">
        <v>0</v>
      </c>
      <c r="K138" s="631">
        <v>0</v>
      </c>
      <c r="L138" s="631">
        <v>4499.9999999999964</v>
      </c>
      <c r="M138" s="631">
        <v>0</v>
      </c>
      <c r="N138" s="631">
        <v>9108.0769230769238</v>
      </c>
      <c r="O138" s="631">
        <v>0</v>
      </c>
      <c r="P138" s="631">
        <v>209.99999999999986</v>
      </c>
      <c r="Q138" s="631">
        <v>749.99999999999943</v>
      </c>
      <c r="R138" s="631">
        <v>0</v>
      </c>
      <c r="S138" s="631">
        <v>0</v>
      </c>
      <c r="T138" s="631">
        <v>0</v>
      </c>
      <c r="U138" s="631">
        <v>0</v>
      </c>
      <c r="V138" s="631">
        <v>0</v>
      </c>
      <c r="W138" s="631">
        <v>0</v>
      </c>
      <c r="X138" s="631">
        <v>0</v>
      </c>
      <c r="Y138" s="631">
        <v>0</v>
      </c>
      <c r="Z138" s="631">
        <v>0</v>
      </c>
      <c r="AA138" s="631">
        <v>0</v>
      </c>
      <c r="AB138" s="631">
        <v>1230.8092485549137</v>
      </c>
      <c r="AC138" s="631">
        <v>0</v>
      </c>
      <c r="AD138" s="631">
        <v>0</v>
      </c>
      <c r="AE138" s="631">
        <v>48442.285714285805</v>
      </c>
      <c r="AF138" s="631">
        <v>0</v>
      </c>
      <c r="AG138" s="631">
        <v>0</v>
      </c>
      <c r="AH138" s="631">
        <v>0</v>
      </c>
      <c r="AI138" s="631">
        <v>114400</v>
      </c>
      <c r="AJ138" s="631">
        <v>0</v>
      </c>
      <c r="AK138" s="631">
        <v>0</v>
      </c>
      <c r="AL138" s="631">
        <v>0</v>
      </c>
      <c r="AM138" s="631">
        <v>4384.8</v>
      </c>
      <c r="AN138" s="631">
        <v>0</v>
      </c>
      <c r="AO138" s="631">
        <v>0</v>
      </c>
      <c r="AP138" s="631">
        <v>0</v>
      </c>
      <c r="AQ138" s="631">
        <v>0</v>
      </c>
      <c r="AR138" s="631">
        <v>0</v>
      </c>
      <c r="AS138" s="631">
        <v>0</v>
      </c>
      <c r="AT138" s="631">
        <v>0</v>
      </c>
      <c r="AU138" s="631">
        <v>0</v>
      </c>
      <c r="AV138" s="631">
        <v>570805.84889999998</v>
      </c>
      <c r="AW138" s="631">
        <v>64241.17188591764</v>
      </c>
      <c r="AX138" s="631">
        <v>118784.8</v>
      </c>
      <c r="AY138" s="631">
        <v>65679.124175824269</v>
      </c>
      <c r="AZ138" s="714">
        <v>753831.82078591769</v>
      </c>
      <c r="BA138" s="714">
        <v>749447.02078591764</v>
      </c>
      <c r="BB138" s="714">
        <v>3750</v>
      </c>
      <c r="BC138" s="714">
        <v>746250</v>
      </c>
      <c r="BD138" s="714">
        <v>0</v>
      </c>
      <c r="BE138" s="714">
        <v>0</v>
      </c>
      <c r="BF138" s="714">
        <v>753831.82078591769</v>
      </c>
      <c r="BG138" s="631">
        <v>753831.82078591757</v>
      </c>
      <c r="BH138" s="631">
        <v>0</v>
      </c>
      <c r="BI138" s="714">
        <v>750634.8</v>
      </c>
      <c r="BJ138" s="714">
        <v>631850</v>
      </c>
      <c r="BK138" s="631">
        <v>635047.02078591764</v>
      </c>
      <c r="BL138" s="631">
        <v>3191.1910592257168</v>
      </c>
      <c r="BM138" s="631">
        <v>3064.6690433497538</v>
      </c>
      <c r="BN138" s="632">
        <v>4.1284071489060867E-2</v>
      </c>
      <c r="BO138" s="632">
        <v>0</v>
      </c>
      <c r="BP138" s="631">
        <v>0</v>
      </c>
      <c r="BQ138" s="714">
        <v>753831.82078591769</v>
      </c>
      <c r="BR138" s="714">
        <v>3766.0654310850132</v>
      </c>
      <c r="BS138" s="714" t="s">
        <v>1187</v>
      </c>
      <c r="BT138" s="714">
        <v>3788.0996019392851</v>
      </c>
      <c r="BU138" s="632">
        <v>3.8283760102398867E-2</v>
      </c>
      <c r="BV138" s="631">
        <v>0</v>
      </c>
      <c r="BW138" s="631">
        <v>753831.82078591769</v>
      </c>
      <c r="BX138" s="631">
        <v>0</v>
      </c>
      <c r="BY138" s="631">
        <v>753831.82078591769</v>
      </c>
      <c r="BZ138" s="132">
        <f t="shared" si="6"/>
        <v>0</v>
      </c>
      <c r="CA138" s="132">
        <f t="shared" si="7"/>
        <v>0</v>
      </c>
      <c r="CB138" s="631">
        <f t="shared" si="8"/>
        <v>0</v>
      </c>
      <c r="CC138" s="631"/>
      <c r="CD138" s="631"/>
    </row>
    <row r="139" spans="1:82" ht="15" hidden="1" x14ac:dyDescent="0.25">
      <c r="A139" s="628">
        <f>VLOOKUP(D139,'[11]DfE No.'!C:E,3,FALSE)</f>
        <v>63</v>
      </c>
      <c r="B139" s="628" t="str">
        <f>VLOOKUP(D139,'[11]Adjusted Factors 20-21'!C:F,4,FALSE)</f>
        <v>Recoupment Academy</v>
      </c>
      <c r="C139" s="712">
        <v>141983</v>
      </c>
      <c r="D139" s="712">
        <v>9352056</v>
      </c>
      <c r="E139" s="713" t="s">
        <v>1263</v>
      </c>
      <c r="F139" s="630">
        <v>179</v>
      </c>
      <c r="G139" s="630">
        <v>179</v>
      </c>
      <c r="H139" s="630">
        <v>0</v>
      </c>
      <c r="I139" s="631">
        <v>513438.42689999996</v>
      </c>
      <c r="J139" s="631">
        <v>0</v>
      </c>
      <c r="K139" s="631">
        <v>0</v>
      </c>
      <c r="L139" s="631">
        <v>28350.000000000015</v>
      </c>
      <c r="M139" s="631">
        <v>0</v>
      </c>
      <c r="N139" s="631">
        <v>38343.169398907106</v>
      </c>
      <c r="O139" s="631">
        <v>0</v>
      </c>
      <c r="P139" s="631">
        <v>11549.999999999993</v>
      </c>
      <c r="Q139" s="631">
        <v>1500</v>
      </c>
      <c r="R139" s="631">
        <v>11624.999999999971</v>
      </c>
      <c r="S139" s="631">
        <v>9315.0000000000127</v>
      </c>
      <c r="T139" s="631">
        <v>15224.999999999982</v>
      </c>
      <c r="U139" s="631">
        <v>3600</v>
      </c>
      <c r="V139" s="631">
        <v>0</v>
      </c>
      <c r="W139" s="631">
        <v>0</v>
      </c>
      <c r="X139" s="631">
        <v>0</v>
      </c>
      <c r="Y139" s="631">
        <v>0</v>
      </c>
      <c r="Z139" s="631">
        <v>0</v>
      </c>
      <c r="AA139" s="631">
        <v>0</v>
      </c>
      <c r="AB139" s="631">
        <v>5353.3229813664575</v>
      </c>
      <c r="AC139" s="631">
        <v>0</v>
      </c>
      <c r="AD139" s="631">
        <v>0</v>
      </c>
      <c r="AE139" s="631">
        <v>72564.290322580724</v>
      </c>
      <c r="AF139" s="631">
        <v>0</v>
      </c>
      <c r="AG139" s="631">
        <v>8200.8146067416128</v>
      </c>
      <c r="AH139" s="631">
        <v>0</v>
      </c>
      <c r="AI139" s="631">
        <v>114400</v>
      </c>
      <c r="AJ139" s="631">
        <v>0</v>
      </c>
      <c r="AK139" s="631">
        <v>0</v>
      </c>
      <c r="AL139" s="631">
        <v>0</v>
      </c>
      <c r="AM139" s="631">
        <v>4517.2299999999996</v>
      </c>
      <c r="AN139" s="631">
        <v>0</v>
      </c>
      <c r="AO139" s="631">
        <v>0</v>
      </c>
      <c r="AP139" s="631">
        <v>0</v>
      </c>
      <c r="AQ139" s="631">
        <v>0</v>
      </c>
      <c r="AR139" s="631">
        <v>0</v>
      </c>
      <c r="AS139" s="631">
        <v>0</v>
      </c>
      <c r="AT139" s="631">
        <v>0</v>
      </c>
      <c r="AU139" s="631">
        <v>0</v>
      </c>
      <c r="AV139" s="631">
        <v>513438.42689999996</v>
      </c>
      <c r="AW139" s="631">
        <v>205626.59730959588</v>
      </c>
      <c r="AX139" s="631">
        <v>118917.23</v>
      </c>
      <c r="AY139" s="631">
        <v>142271.17502203427</v>
      </c>
      <c r="AZ139" s="714">
        <v>837982.25420959585</v>
      </c>
      <c r="BA139" s="714">
        <v>833465.02420959587</v>
      </c>
      <c r="BB139" s="714">
        <v>3750</v>
      </c>
      <c r="BC139" s="714">
        <v>671250</v>
      </c>
      <c r="BD139" s="714">
        <v>0</v>
      </c>
      <c r="BE139" s="714">
        <v>0</v>
      </c>
      <c r="BF139" s="714">
        <v>837982.25420959585</v>
      </c>
      <c r="BG139" s="631">
        <v>837982.25420959585</v>
      </c>
      <c r="BH139" s="631">
        <v>0</v>
      </c>
      <c r="BI139" s="714">
        <v>675767.23</v>
      </c>
      <c r="BJ139" s="714">
        <v>556850</v>
      </c>
      <c r="BK139" s="631">
        <v>719065.02420959587</v>
      </c>
      <c r="BL139" s="631">
        <v>4017.1230402770721</v>
      </c>
      <c r="BM139" s="631">
        <v>3852.4979144329905</v>
      </c>
      <c r="BN139" s="632">
        <v>4.2732048011584992E-2</v>
      </c>
      <c r="BO139" s="632">
        <v>0</v>
      </c>
      <c r="BP139" s="631">
        <v>0</v>
      </c>
      <c r="BQ139" s="714">
        <v>837982.25420959585</v>
      </c>
      <c r="BR139" s="714">
        <v>4656.2291855284684</v>
      </c>
      <c r="BS139" s="714" t="s">
        <v>1187</v>
      </c>
      <c r="BT139" s="714">
        <v>4681.4651073161776</v>
      </c>
      <c r="BU139" s="632">
        <v>4.8460673682866773E-2</v>
      </c>
      <c r="BV139" s="631">
        <v>0</v>
      </c>
      <c r="BW139" s="631">
        <v>837982.25420959585</v>
      </c>
      <c r="BX139" s="631">
        <v>0</v>
      </c>
      <c r="BY139" s="631">
        <v>837982.25420959585</v>
      </c>
      <c r="BZ139" s="132">
        <f t="shared" si="6"/>
        <v>0</v>
      </c>
      <c r="CA139" s="132">
        <f t="shared" si="7"/>
        <v>0</v>
      </c>
      <c r="CB139" s="631">
        <f t="shared" si="8"/>
        <v>0</v>
      </c>
      <c r="CC139" s="631"/>
      <c r="CD139" s="631"/>
    </row>
    <row r="140" spans="1:82" ht="15" hidden="1" x14ac:dyDescent="0.25">
      <c r="A140" s="628">
        <f>VLOOKUP(D140,'[11]DfE No.'!C:E,3,FALSE)</f>
        <v>70</v>
      </c>
      <c r="B140" s="628" t="str">
        <f>VLOOKUP(D140,'[11]Adjusted Factors 20-21'!C:F,4,FALSE)</f>
        <v>Recoupment Academy</v>
      </c>
      <c r="C140" s="712">
        <v>141984</v>
      </c>
      <c r="D140" s="712">
        <v>9352057</v>
      </c>
      <c r="E140" s="713" t="s">
        <v>1264</v>
      </c>
      <c r="F140" s="630">
        <v>397</v>
      </c>
      <c r="G140" s="630">
        <v>397</v>
      </c>
      <c r="H140" s="630">
        <v>0</v>
      </c>
      <c r="I140" s="631">
        <v>1138743.3266999999</v>
      </c>
      <c r="J140" s="631">
        <v>0</v>
      </c>
      <c r="K140" s="631">
        <v>0</v>
      </c>
      <c r="L140" s="631">
        <v>71549.999999999913</v>
      </c>
      <c r="M140" s="631">
        <v>0</v>
      </c>
      <c r="N140" s="631">
        <v>110332.50620347394</v>
      </c>
      <c r="O140" s="631">
        <v>0</v>
      </c>
      <c r="P140" s="631">
        <v>3808.7817258883279</v>
      </c>
      <c r="Q140" s="631">
        <v>27457.487309644632</v>
      </c>
      <c r="R140" s="631">
        <v>9068.5279187817196</v>
      </c>
      <c r="S140" s="631">
        <v>0</v>
      </c>
      <c r="T140" s="631">
        <v>61363.705583756411</v>
      </c>
      <c r="U140" s="631">
        <v>40506.091370558424</v>
      </c>
      <c r="V140" s="631">
        <v>0</v>
      </c>
      <c r="W140" s="631">
        <v>0</v>
      </c>
      <c r="X140" s="631">
        <v>0</v>
      </c>
      <c r="Y140" s="631">
        <v>0</v>
      </c>
      <c r="Z140" s="631">
        <v>0</v>
      </c>
      <c r="AA140" s="631">
        <v>0</v>
      </c>
      <c r="AB140" s="631">
        <v>5622.220588235291</v>
      </c>
      <c r="AC140" s="631">
        <v>0</v>
      </c>
      <c r="AD140" s="631">
        <v>0</v>
      </c>
      <c r="AE140" s="631">
        <v>129797.27963525856</v>
      </c>
      <c r="AF140" s="631">
        <v>0</v>
      </c>
      <c r="AG140" s="631">
        <v>3657.5000000000159</v>
      </c>
      <c r="AH140" s="631">
        <v>0</v>
      </c>
      <c r="AI140" s="631">
        <v>114400</v>
      </c>
      <c r="AJ140" s="631">
        <v>0</v>
      </c>
      <c r="AK140" s="631">
        <v>0</v>
      </c>
      <c r="AL140" s="631">
        <v>0</v>
      </c>
      <c r="AM140" s="631">
        <v>4668.3</v>
      </c>
      <c r="AN140" s="631">
        <v>0</v>
      </c>
      <c r="AO140" s="631">
        <v>0</v>
      </c>
      <c r="AP140" s="631">
        <v>0</v>
      </c>
      <c r="AQ140" s="631">
        <v>0</v>
      </c>
      <c r="AR140" s="631">
        <v>0</v>
      </c>
      <c r="AS140" s="631">
        <v>0</v>
      </c>
      <c r="AT140" s="631">
        <v>0</v>
      </c>
      <c r="AU140" s="631">
        <v>0</v>
      </c>
      <c r="AV140" s="631">
        <v>1138743.3266999999</v>
      </c>
      <c r="AW140" s="631">
        <v>463164.10033559718</v>
      </c>
      <c r="AX140" s="631">
        <v>119068.3</v>
      </c>
      <c r="AY140" s="631">
        <v>301793.62969131023</v>
      </c>
      <c r="AZ140" s="714">
        <v>1720975.7270355972</v>
      </c>
      <c r="BA140" s="714">
        <v>1716307.4270355972</v>
      </c>
      <c r="BB140" s="714">
        <v>3750</v>
      </c>
      <c r="BC140" s="714">
        <v>1488750</v>
      </c>
      <c r="BD140" s="714">
        <v>0</v>
      </c>
      <c r="BE140" s="714">
        <v>0</v>
      </c>
      <c r="BF140" s="714">
        <v>1720975.7270355972</v>
      </c>
      <c r="BG140" s="631">
        <v>1720975.727035597</v>
      </c>
      <c r="BH140" s="631">
        <v>0</v>
      </c>
      <c r="BI140" s="714">
        <v>1493418.3</v>
      </c>
      <c r="BJ140" s="714">
        <v>1374350</v>
      </c>
      <c r="BK140" s="631">
        <v>1601907.4270355972</v>
      </c>
      <c r="BL140" s="631">
        <v>4035.0313023566678</v>
      </c>
      <c r="BM140" s="631">
        <v>3959.2227595533504</v>
      </c>
      <c r="BN140" s="632">
        <v>1.9147329515722795E-2</v>
      </c>
      <c r="BO140" s="632">
        <v>0</v>
      </c>
      <c r="BP140" s="631">
        <v>0</v>
      </c>
      <c r="BQ140" s="714">
        <v>1720975.7270355972</v>
      </c>
      <c r="BR140" s="714">
        <v>4323.1925114246778</v>
      </c>
      <c r="BS140" s="714" t="s">
        <v>1187</v>
      </c>
      <c r="BT140" s="714">
        <v>4334.9514534901691</v>
      </c>
      <c r="BU140" s="632">
        <v>1.9317352158477297E-2</v>
      </c>
      <c r="BV140" s="631">
        <v>0</v>
      </c>
      <c r="BW140" s="631">
        <v>1720975.7270355972</v>
      </c>
      <c r="BX140" s="631">
        <v>0</v>
      </c>
      <c r="BY140" s="631">
        <v>1720975.7270355972</v>
      </c>
      <c r="BZ140" s="132">
        <f t="shared" si="6"/>
        <v>0</v>
      </c>
      <c r="CA140" s="132">
        <f t="shared" si="7"/>
        <v>0</v>
      </c>
      <c r="CB140" s="631">
        <f t="shared" si="8"/>
        <v>0</v>
      </c>
      <c r="CC140" s="631"/>
      <c r="CD140" s="631"/>
    </row>
    <row r="141" spans="1:82" ht="15" hidden="1" x14ac:dyDescent="0.25">
      <c r="A141" s="628">
        <f>VLOOKUP(D141,'[11]DfE No.'!C:E,3,FALSE)</f>
        <v>1</v>
      </c>
      <c r="B141" s="628" t="str">
        <f>VLOOKUP(D141,'[11]Adjusted Factors 20-21'!C:F,4,FALSE)</f>
        <v>Recoupment Academy</v>
      </c>
      <c r="C141" s="712">
        <v>144211</v>
      </c>
      <c r="D141" s="712">
        <v>9352058</v>
      </c>
      <c r="E141" s="713" t="s">
        <v>1265</v>
      </c>
      <c r="F141" s="630">
        <v>105</v>
      </c>
      <c r="G141" s="630">
        <v>105</v>
      </c>
      <c r="H141" s="630">
        <v>0</v>
      </c>
      <c r="I141" s="631">
        <v>301178.96549999999</v>
      </c>
      <c r="J141" s="631">
        <v>0</v>
      </c>
      <c r="K141" s="631">
        <v>0</v>
      </c>
      <c r="L141" s="631">
        <v>7199.9999999999827</v>
      </c>
      <c r="M141" s="631">
        <v>0</v>
      </c>
      <c r="N141" s="631">
        <v>8959.9999999999782</v>
      </c>
      <c r="O141" s="631">
        <v>0</v>
      </c>
      <c r="P141" s="631">
        <v>209.99999999999991</v>
      </c>
      <c r="Q141" s="631">
        <v>0</v>
      </c>
      <c r="R141" s="631">
        <v>0</v>
      </c>
      <c r="S141" s="631">
        <v>0</v>
      </c>
      <c r="T141" s="631">
        <v>0</v>
      </c>
      <c r="U141" s="631">
        <v>0</v>
      </c>
      <c r="V141" s="631">
        <v>0</v>
      </c>
      <c r="W141" s="631">
        <v>0</v>
      </c>
      <c r="X141" s="631">
        <v>0</v>
      </c>
      <c r="Y141" s="631">
        <v>0</v>
      </c>
      <c r="Z141" s="631">
        <v>0</v>
      </c>
      <c r="AA141" s="631">
        <v>0</v>
      </c>
      <c r="AB141" s="631">
        <v>624.16666666666595</v>
      </c>
      <c r="AC141" s="631">
        <v>0</v>
      </c>
      <c r="AD141" s="631">
        <v>0</v>
      </c>
      <c r="AE141" s="631">
        <v>36851.4204545455</v>
      </c>
      <c r="AF141" s="631">
        <v>0</v>
      </c>
      <c r="AG141" s="631">
        <v>0</v>
      </c>
      <c r="AH141" s="631">
        <v>0</v>
      </c>
      <c r="AI141" s="631">
        <v>114400</v>
      </c>
      <c r="AJ141" s="631">
        <v>15551.401869158875</v>
      </c>
      <c r="AK141" s="631">
        <v>0</v>
      </c>
      <c r="AL141" s="631">
        <v>0</v>
      </c>
      <c r="AM141" s="631">
        <v>1794.56</v>
      </c>
      <c r="AN141" s="631">
        <v>0</v>
      </c>
      <c r="AO141" s="631">
        <v>0</v>
      </c>
      <c r="AP141" s="631">
        <v>0</v>
      </c>
      <c r="AQ141" s="631">
        <v>10750</v>
      </c>
      <c r="AR141" s="631">
        <v>0</v>
      </c>
      <c r="AS141" s="631">
        <v>0</v>
      </c>
      <c r="AT141" s="631">
        <v>0</v>
      </c>
      <c r="AU141" s="631">
        <v>0</v>
      </c>
      <c r="AV141" s="631">
        <v>301178.96549999999</v>
      </c>
      <c r="AW141" s="631">
        <v>53845.587121212127</v>
      </c>
      <c r="AX141" s="631">
        <v>142495.96186915887</v>
      </c>
      <c r="AY141" s="631">
        <v>54989.220454545473</v>
      </c>
      <c r="AZ141" s="714">
        <v>497520.51449037099</v>
      </c>
      <c r="BA141" s="714">
        <v>484975.95449037099</v>
      </c>
      <c r="BB141" s="714">
        <v>3750</v>
      </c>
      <c r="BC141" s="714">
        <v>393750</v>
      </c>
      <c r="BD141" s="714">
        <v>0</v>
      </c>
      <c r="BE141" s="714">
        <v>0</v>
      </c>
      <c r="BF141" s="714">
        <v>497520.51449037099</v>
      </c>
      <c r="BG141" s="631">
        <v>497520.5144903711</v>
      </c>
      <c r="BH141" s="631">
        <v>0</v>
      </c>
      <c r="BI141" s="714">
        <v>406294.56</v>
      </c>
      <c r="BJ141" s="714">
        <v>274548.5981308411</v>
      </c>
      <c r="BK141" s="631">
        <v>365774.55262121215</v>
      </c>
      <c r="BL141" s="631">
        <v>3483.5671678210679</v>
      </c>
      <c r="BM141" s="631">
        <v>3247.1096707699157</v>
      </c>
      <c r="BN141" s="632">
        <v>7.2820914913873588E-2</v>
      </c>
      <c r="BO141" s="632">
        <v>0</v>
      </c>
      <c r="BP141" s="631">
        <v>0</v>
      </c>
      <c r="BQ141" s="714">
        <v>497520.51449037099</v>
      </c>
      <c r="BR141" s="714">
        <v>4618.8186141940096</v>
      </c>
      <c r="BS141" s="714" t="s">
        <v>1187</v>
      </c>
      <c r="BT141" s="714">
        <v>4738.2906141940093</v>
      </c>
      <c r="BU141" s="632">
        <v>5.2878785841846687E-2</v>
      </c>
      <c r="BV141" s="631">
        <v>0</v>
      </c>
      <c r="BW141" s="631">
        <v>497520.51449037099</v>
      </c>
      <c r="BX141" s="631">
        <v>0</v>
      </c>
      <c r="BY141" s="631">
        <v>497520.51449037099</v>
      </c>
      <c r="BZ141" s="132">
        <f t="shared" si="6"/>
        <v>0</v>
      </c>
      <c r="CA141" s="132">
        <f t="shared" si="7"/>
        <v>0</v>
      </c>
      <c r="CB141" s="631">
        <f t="shared" si="8"/>
        <v>0</v>
      </c>
      <c r="CC141" s="631"/>
      <c r="CD141" s="631"/>
    </row>
    <row r="142" spans="1:82" ht="15" hidden="1" x14ac:dyDescent="0.25">
      <c r="A142" s="628">
        <f>VLOOKUP(D142,'[11]DfE No.'!C:E,3,FALSE)</f>
        <v>295</v>
      </c>
      <c r="B142" s="628" t="str">
        <f>VLOOKUP(D142,'[11]Adjusted Factors 20-21'!C:F,4,FALSE)</f>
        <v>Recoupment Academy</v>
      </c>
      <c r="C142" s="712">
        <v>141985</v>
      </c>
      <c r="D142" s="712">
        <v>9352059</v>
      </c>
      <c r="E142" s="713" t="s">
        <v>536</v>
      </c>
      <c r="F142" s="630">
        <v>360</v>
      </c>
      <c r="G142" s="630">
        <v>360</v>
      </c>
      <c r="H142" s="630">
        <v>0</v>
      </c>
      <c r="I142" s="631">
        <v>1032613.5959999999</v>
      </c>
      <c r="J142" s="631">
        <v>0</v>
      </c>
      <c r="K142" s="631">
        <v>0</v>
      </c>
      <c r="L142" s="631">
        <v>32850.000000000036</v>
      </c>
      <c r="M142" s="631">
        <v>0</v>
      </c>
      <c r="N142" s="631">
        <v>47925.581395348832</v>
      </c>
      <c r="O142" s="631">
        <v>0</v>
      </c>
      <c r="P142" s="631">
        <v>15330.000000000018</v>
      </c>
      <c r="Q142" s="631">
        <v>25499.999999999967</v>
      </c>
      <c r="R142" s="631">
        <v>19499.999999999938</v>
      </c>
      <c r="S142" s="631">
        <v>14174.999999999996</v>
      </c>
      <c r="T142" s="631">
        <v>2610.0000000000055</v>
      </c>
      <c r="U142" s="631">
        <v>0</v>
      </c>
      <c r="V142" s="631">
        <v>0</v>
      </c>
      <c r="W142" s="631">
        <v>0</v>
      </c>
      <c r="X142" s="631">
        <v>0</v>
      </c>
      <c r="Y142" s="631">
        <v>0</v>
      </c>
      <c r="Z142" s="631">
        <v>0</v>
      </c>
      <c r="AA142" s="631">
        <v>0</v>
      </c>
      <c r="AB142" s="631">
        <v>7133.3333333333258</v>
      </c>
      <c r="AC142" s="631">
        <v>0</v>
      </c>
      <c r="AD142" s="631">
        <v>0</v>
      </c>
      <c r="AE142" s="631">
        <v>93423.417721518839</v>
      </c>
      <c r="AF142" s="631">
        <v>0</v>
      </c>
      <c r="AG142" s="631">
        <v>349.9999999999979</v>
      </c>
      <c r="AH142" s="631">
        <v>0</v>
      </c>
      <c r="AI142" s="631">
        <v>114400</v>
      </c>
      <c r="AJ142" s="631">
        <v>0</v>
      </c>
      <c r="AK142" s="631">
        <v>0</v>
      </c>
      <c r="AL142" s="631">
        <v>0</v>
      </c>
      <c r="AM142" s="631">
        <v>6955.2</v>
      </c>
      <c r="AN142" s="631">
        <v>0</v>
      </c>
      <c r="AO142" s="631">
        <v>0</v>
      </c>
      <c r="AP142" s="631">
        <v>0</v>
      </c>
      <c r="AQ142" s="631">
        <v>0</v>
      </c>
      <c r="AR142" s="631">
        <v>0</v>
      </c>
      <c r="AS142" s="631">
        <v>0</v>
      </c>
      <c r="AT142" s="631">
        <v>0</v>
      </c>
      <c r="AU142" s="631">
        <v>0</v>
      </c>
      <c r="AV142" s="631">
        <v>1032613.5959999999</v>
      </c>
      <c r="AW142" s="631">
        <v>258797.33245020095</v>
      </c>
      <c r="AX142" s="631">
        <v>121355.2</v>
      </c>
      <c r="AY142" s="631">
        <v>182321.50841919321</v>
      </c>
      <c r="AZ142" s="714">
        <v>1412766.1284502009</v>
      </c>
      <c r="BA142" s="714">
        <v>1405810.9284502009</v>
      </c>
      <c r="BB142" s="714">
        <v>3750</v>
      </c>
      <c r="BC142" s="714">
        <v>1350000</v>
      </c>
      <c r="BD142" s="714">
        <v>0</v>
      </c>
      <c r="BE142" s="714">
        <v>0</v>
      </c>
      <c r="BF142" s="714">
        <v>1412766.1284502009</v>
      </c>
      <c r="BG142" s="631">
        <v>1412766.1284502007</v>
      </c>
      <c r="BH142" s="631">
        <v>0</v>
      </c>
      <c r="BI142" s="714">
        <v>1356955.2</v>
      </c>
      <c r="BJ142" s="714">
        <v>1235600</v>
      </c>
      <c r="BK142" s="631">
        <v>1291410.9284502009</v>
      </c>
      <c r="BL142" s="631">
        <v>3587.2525790283357</v>
      </c>
      <c r="BM142" s="631">
        <v>3481.3958845758352</v>
      </c>
      <c r="BN142" s="632">
        <v>3.0406393861006655E-2</v>
      </c>
      <c r="BO142" s="632">
        <v>0</v>
      </c>
      <c r="BP142" s="631">
        <v>0</v>
      </c>
      <c r="BQ142" s="714">
        <v>1412766.1284502009</v>
      </c>
      <c r="BR142" s="714">
        <v>3905.0303568061136</v>
      </c>
      <c r="BS142" s="714" t="s">
        <v>1187</v>
      </c>
      <c r="BT142" s="714">
        <v>3924.3503568061137</v>
      </c>
      <c r="BU142" s="632">
        <v>3.5209162075571232E-2</v>
      </c>
      <c r="BV142" s="631">
        <v>0</v>
      </c>
      <c r="BW142" s="631">
        <v>1412766.1284502009</v>
      </c>
      <c r="BX142" s="631">
        <v>0</v>
      </c>
      <c r="BY142" s="631">
        <v>1412766.1284502009</v>
      </c>
      <c r="BZ142" s="132">
        <f t="shared" si="6"/>
        <v>0</v>
      </c>
      <c r="CA142" s="132">
        <f t="shared" si="7"/>
        <v>0</v>
      </c>
      <c r="CB142" s="631">
        <f t="shared" si="8"/>
        <v>0</v>
      </c>
      <c r="CC142" s="631"/>
      <c r="CD142" s="631"/>
    </row>
    <row r="143" spans="1:82" ht="15" hidden="1" x14ac:dyDescent="0.25">
      <c r="A143" s="628">
        <f>VLOOKUP(D143,'[11]DfE No.'!C:E,3,FALSE)</f>
        <v>402</v>
      </c>
      <c r="B143" s="628" t="str">
        <f>VLOOKUP(D143,'[11]Adjusted Factors 20-21'!C:F,4,FALSE)</f>
        <v>Recoupment Academy</v>
      </c>
      <c r="C143" s="712">
        <v>143359</v>
      </c>
      <c r="D143" s="712">
        <v>9352060</v>
      </c>
      <c r="E143" s="713" t="s">
        <v>1266</v>
      </c>
      <c r="F143" s="630">
        <v>162</v>
      </c>
      <c r="G143" s="630">
        <v>162</v>
      </c>
      <c r="H143" s="630">
        <v>0</v>
      </c>
      <c r="I143" s="631">
        <v>464676.11819999997</v>
      </c>
      <c r="J143" s="631">
        <v>0</v>
      </c>
      <c r="K143" s="631">
        <v>0</v>
      </c>
      <c r="L143" s="631">
        <v>9000.0000000000164</v>
      </c>
      <c r="M143" s="631">
        <v>0</v>
      </c>
      <c r="N143" s="631">
        <v>13195.636363636364</v>
      </c>
      <c r="O143" s="631">
        <v>0</v>
      </c>
      <c r="P143" s="631">
        <v>420.00000000000063</v>
      </c>
      <c r="Q143" s="631">
        <v>0</v>
      </c>
      <c r="R143" s="631">
        <v>0</v>
      </c>
      <c r="S143" s="631">
        <v>0</v>
      </c>
      <c r="T143" s="631">
        <v>0</v>
      </c>
      <c r="U143" s="631">
        <v>0</v>
      </c>
      <c r="V143" s="631">
        <v>0</v>
      </c>
      <c r="W143" s="631">
        <v>0</v>
      </c>
      <c r="X143" s="631">
        <v>0</v>
      </c>
      <c r="Y143" s="631">
        <v>0</v>
      </c>
      <c r="Z143" s="631">
        <v>0</v>
      </c>
      <c r="AA143" s="631">
        <v>0</v>
      </c>
      <c r="AB143" s="631">
        <v>0</v>
      </c>
      <c r="AC143" s="631">
        <v>0</v>
      </c>
      <c r="AD143" s="631">
        <v>0</v>
      </c>
      <c r="AE143" s="631">
        <v>48061.928571428653</v>
      </c>
      <c r="AF143" s="631">
        <v>0</v>
      </c>
      <c r="AG143" s="631">
        <v>245.0000000000008</v>
      </c>
      <c r="AH143" s="631">
        <v>0</v>
      </c>
      <c r="AI143" s="631">
        <v>114400</v>
      </c>
      <c r="AJ143" s="631">
        <v>0</v>
      </c>
      <c r="AK143" s="631">
        <v>0</v>
      </c>
      <c r="AL143" s="631">
        <v>0</v>
      </c>
      <c r="AM143" s="631">
        <v>12964.28</v>
      </c>
      <c r="AN143" s="631">
        <v>0</v>
      </c>
      <c r="AO143" s="631">
        <v>0</v>
      </c>
      <c r="AP143" s="631">
        <v>0</v>
      </c>
      <c r="AQ143" s="631">
        <v>0</v>
      </c>
      <c r="AR143" s="631">
        <v>0</v>
      </c>
      <c r="AS143" s="631">
        <v>0</v>
      </c>
      <c r="AT143" s="631">
        <v>0</v>
      </c>
      <c r="AU143" s="631">
        <v>0</v>
      </c>
      <c r="AV143" s="631">
        <v>464676.11819999997</v>
      </c>
      <c r="AW143" s="631">
        <v>70922.564935065035</v>
      </c>
      <c r="AX143" s="631">
        <v>127364.28</v>
      </c>
      <c r="AY143" s="631">
        <v>69322.546753246846</v>
      </c>
      <c r="AZ143" s="714">
        <v>662962.96313506505</v>
      </c>
      <c r="BA143" s="714">
        <v>649998.68313506502</v>
      </c>
      <c r="BB143" s="714">
        <v>3750</v>
      </c>
      <c r="BC143" s="714">
        <v>607500</v>
      </c>
      <c r="BD143" s="714">
        <v>0</v>
      </c>
      <c r="BE143" s="714">
        <v>0</v>
      </c>
      <c r="BF143" s="714">
        <v>662962.96313506505</v>
      </c>
      <c r="BG143" s="631">
        <v>662962.96313506505</v>
      </c>
      <c r="BH143" s="631">
        <v>0</v>
      </c>
      <c r="BI143" s="714">
        <v>620464.28</v>
      </c>
      <c r="BJ143" s="714">
        <v>493100</v>
      </c>
      <c r="BK143" s="631">
        <v>535598.68313506502</v>
      </c>
      <c r="BL143" s="631">
        <v>3306.1647107102781</v>
      </c>
      <c r="BM143" s="631">
        <v>3146.8952932926832</v>
      </c>
      <c r="BN143" s="632">
        <v>5.0611603683498138E-2</v>
      </c>
      <c r="BO143" s="632">
        <v>0</v>
      </c>
      <c r="BP143" s="631">
        <v>0</v>
      </c>
      <c r="BQ143" s="714">
        <v>662962.96313506505</v>
      </c>
      <c r="BR143" s="714">
        <v>4012.3375502164508</v>
      </c>
      <c r="BS143" s="714" t="s">
        <v>1187</v>
      </c>
      <c r="BT143" s="714">
        <v>4092.3639699695373</v>
      </c>
      <c r="BU143" s="632">
        <v>4.3388724272582335E-2</v>
      </c>
      <c r="BV143" s="631">
        <v>0</v>
      </c>
      <c r="BW143" s="631">
        <v>662962.96313506505</v>
      </c>
      <c r="BX143" s="631">
        <v>0</v>
      </c>
      <c r="BY143" s="631">
        <v>662962.96313506505</v>
      </c>
      <c r="BZ143" s="132">
        <f t="shared" si="6"/>
        <v>0</v>
      </c>
      <c r="CA143" s="132">
        <f t="shared" si="7"/>
        <v>0</v>
      </c>
      <c r="CB143" s="631">
        <f t="shared" si="8"/>
        <v>0</v>
      </c>
      <c r="CC143" s="631"/>
      <c r="CD143" s="631"/>
    </row>
    <row r="144" spans="1:82" ht="15" hidden="1" x14ac:dyDescent="0.25">
      <c r="A144" s="628">
        <f>VLOOKUP(D144,'[11]DfE No.'!C:E,3,FALSE)</f>
        <v>6</v>
      </c>
      <c r="B144" s="628" t="str">
        <f>VLOOKUP(D144,'[11]Adjusted Factors 20-21'!C:F,4,FALSE)</f>
        <v>Recoupment Academy</v>
      </c>
      <c r="C144" s="712">
        <v>143492</v>
      </c>
      <c r="D144" s="712">
        <v>9352063</v>
      </c>
      <c r="E144" s="713" t="s">
        <v>97</v>
      </c>
      <c r="F144" s="630">
        <v>358</v>
      </c>
      <c r="G144" s="630">
        <v>358</v>
      </c>
      <c r="H144" s="630">
        <v>0</v>
      </c>
      <c r="I144" s="631">
        <v>1026876.8537999999</v>
      </c>
      <c r="J144" s="631">
        <v>0</v>
      </c>
      <c r="K144" s="631">
        <v>0</v>
      </c>
      <c r="L144" s="631">
        <v>24300.000000000062</v>
      </c>
      <c r="M144" s="631">
        <v>0</v>
      </c>
      <c r="N144" s="631">
        <v>43558.328690807801</v>
      </c>
      <c r="O144" s="631">
        <v>0</v>
      </c>
      <c r="P144" s="631">
        <v>16170.000000000033</v>
      </c>
      <c r="Q144" s="631">
        <v>0</v>
      </c>
      <c r="R144" s="631">
        <v>375.00000000000074</v>
      </c>
      <c r="S144" s="631">
        <v>0</v>
      </c>
      <c r="T144" s="631">
        <v>14355.000000000004</v>
      </c>
      <c r="U144" s="631">
        <v>0</v>
      </c>
      <c r="V144" s="631">
        <v>0</v>
      </c>
      <c r="W144" s="631">
        <v>0</v>
      </c>
      <c r="X144" s="631">
        <v>0</v>
      </c>
      <c r="Y144" s="631">
        <v>0</v>
      </c>
      <c r="Z144" s="631">
        <v>0</v>
      </c>
      <c r="AA144" s="631">
        <v>0</v>
      </c>
      <c r="AB144" s="631">
        <v>1204.5911949685537</v>
      </c>
      <c r="AC144" s="631">
        <v>0</v>
      </c>
      <c r="AD144" s="631">
        <v>0</v>
      </c>
      <c r="AE144" s="631">
        <v>83927.358490566039</v>
      </c>
      <c r="AF144" s="631">
        <v>0</v>
      </c>
      <c r="AG144" s="631">
        <v>0</v>
      </c>
      <c r="AH144" s="631">
        <v>0</v>
      </c>
      <c r="AI144" s="631">
        <v>114400</v>
      </c>
      <c r="AJ144" s="631">
        <v>0</v>
      </c>
      <c r="AK144" s="631">
        <v>0</v>
      </c>
      <c r="AL144" s="631">
        <v>0</v>
      </c>
      <c r="AM144" s="631">
        <v>7005.6</v>
      </c>
      <c r="AN144" s="631">
        <v>0</v>
      </c>
      <c r="AO144" s="631">
        <v>0</v>
      </c>
      <c r="AP144" s="631">
        <v>0</v>
      </c>
      <c r="AQ144" s="631">
        <v>0</v>
      </c>
      <c r="AR144" s="631">
        <v>0</v>
      </c>
      <c r="AS144" s="631">
        <v>0</v>
      </c>
      <c r="AT144" s="631">
        <v>0</v>
      </c>
      <c r="AU144" s="631">
        <v>0</v>
      </c>
      <c r="AV144" s="631">
        <v>1026876.8537999999</v>
      </c>
      <c r="AW144" s="631">
        <v>183890.2783763425</v>
      </c>
      <c r="AX144" s="631">
        <v>121405.6</v>
      </c>
      <c r="AY144" s="631">
        <v>143259.32283596997</v>
      </c>
      <c r="AZ144" s="714">
        <v>1332172.7321763425</v>
      </c>
      <c r="BA144" s="714">
        <v>1325167.1321763424</v>
      </c>
      <c r="BB144" s="714">
        <v>3750</v>
      </c>
      <c r="BC144" s="714">
        <v>1342500</v>
      </c>
      <c r="BD144" s="714">
        <v>17332.86782365758</v>
      </c>
      <c r="BE144" s="714">
        <v>0</v>
      </c>
      <c r="BF144" s="714">
        <v>1349505.6</v>
      </c>
      <c r="BG144" s="631">
        <v>1349505.5999999999</v>
      </c>
      <c r="BH144" s="631">
        <v>0</v>
      </c>
      <c r="BI144" s="714">
        <v>1349505.6</v>
      </c>
      <c r="BJ144" s="714">
        <v>1228100</v>
      </c>
      <c r="BK144" s="631">
        <v>1228100</v>
      </c>
      <c r="BL144" s="631">
        <v>3430.4469273743016</v>
      </c>
      <c r="BM144" s="631">
        <v>3298.3194186629526</v>
      </c>
      <c r="BN144" s="632">
        <v>4.00590397533147E-2</v>
      </c>
      <c r="BO144" s="632">
        <v>0</v>
      </c>
      <c r="BP144" s="631">
        <v>0</v>
      </c>
      <c r="BQ144" s="714">
        <v>1349505.6</v>
      </c>
      <c r="BR144" s="714">
        <v>3750</v>
      </c>
      <c r="BS144" s="714" t="s">
        <v>1187</v>
      </c>
      <c r="BT144" s="714">
        <v>3769.5687150837994</v>
      </c>
      <c r="BU144" s="632">
        <v>3.65951997181857E-2</v>
      </c>
      <c r="BV144" s="631">
        <v>0</v>
      </c>
      <c r="BW144" s="631">
        <v>1349505.6</v>
      </c>
      <c r="BX144" s="631">
        <v>0</v>
      </c>
      <c r="BY144" s="631">
        <v>1349505.6</v>
      </c>
      <c r="BZ144" s="132">
        <f t="shared" si="6"/>
        <v>0</v>
      </c>
      <c r="CA144" s="132">
        <f t="shared" si="7"/>
        <v>0</v>
      </c>
      <c r="CB144" s="631">
        <f t="shared" si="8"/>
        <v>17332.86782365758</v>
      </c>
      <c r="CC144" s="631"/>
      <c r="CD144" s="631"/>
    </row>
    <row r="145" spans="1:82" ht="15" hidden="1" x14ac:dyDescent="0.25">
      <c r="A145" s="628">
        <f>VLOOKUP(D145,'[11]DfE No.'!C:E,3,FALSE)</f>
        <v>7</v>
      </c>
      <c r="B145" s="628" t="str">
        <f>VLOOKUP(D145,'[11]Adjusted Factors 20-21'!C:F,4,FALSE)</f>
        <v>Recoupment Academy</v>
      </c>
      <c r="C145" s="712">
        <v>143491</v>
      </c>
      <c r="D145" s="712">
        <v>9352064</v>
      </c>
      <c r="E145" s="713" t="s">
        <v>99</v>
      </c>
      <c r="F145" s="630">
        <v>59</v>
      </c>
      <c r="G145" s="630">
        <v>59</v>
      </c>
      <c r="H145" s="630">
        <v>0</v>
      </c>
      <c r="I145" s="631">
        <v>169233.89489999998</v>
      </c>
      <c r="J145" s="631">
        <v>0</v>
      </c>
      <c r="K145" s="631">
        <v>0</v>
      </c>
      <c r="L145" s="631">
        <v>5849.9999999999882</v>
      </c>
      <c r="M145" s="631">
        <v>0</v>
      </c>
      <c r="N145" s="631">
        <v>9440</v>
      </c>
      <c r="O145" s="631">
        <v>0</v>
      </c>
      <c r="P145" s="631">
        <v>2100.0000000000023</v>
      </c>
      <c r="Q145" s="631">
        <v>0</v>
      </c>
      <c r="R145" s="631">
        <v>0</v>
      </c>
      <c r="S145" s="631">
        <v>0</v>
      </c>
      <c r="T145" s="631">
        <v>1739.9999999999993</v>
      </c>
      <c r="U145" s="631">
        <v>0</v>
      </c>
      <c r="V145" s="631">
        <v>0</v>
      </c>
      <c r="W145" s="631">
        <v>0</v>
      </c>
      <c r="X145" s="631">
        <v>0</v>
      </c>
      <c r="Y145" s="631">
        <v>0</v>
      </c>
      <c r="Z145" s="631">
        <v>0</v>
      </c>
      <c r="AA145" s="631">
        <v>0</v>
      </c>
      <c r="AB145" s="631">
        <v>0</v>
      </c>
      <c r="AC145" s="631">
        <v>0</v>
      </c>
      <c r="AD145" s="631">
        <v>0</v>
      </c>
      <c r="AE145" s="631">
        <v>12889.23076923076</v>
      </c>
      <c r="AF145" s="631">
        <v>0</v>
      </c>
      <c r="AG145" s="631">
        <v>0</v>
      </c>
      <c r="AH145" s="631">
        <v>0</v>
      </c>
      <c r="AI145" s="631">
        <v>114400</v>
      </c>
      <c r="AJ145" s="631">
        <v>0</v>
      </c>
      <c r="AK145" s="631">
        <v>0</v>
      </c>
      <c r="AL145" s="631">
        <v>0</v>
      </c>
      <c r="AM145" s="631">
        <v>998.06</v>
      </c>
      <c r="AN145" s="631">
        <v>0</v>
      </c>
      <c r="AO145" s="631">
        <v>0</v>
      </c>
      <c r="AP145" s="631">
        <v>0</v>
      </c>
      <c r="AQ145" s="631">
        <v>0</v>
      </c>
      <c r="AR145" s="631">
        <v>0</v>
      </c>
      <c r="AS145" s="631">
        <v>0</v>
      </c>
      <c r="AT145" s="631">
        <v>0</v>
      </c>
      <c r="AU145" s="631">
        <v>0</v>
      </c>
      <c r="AV145" s="631">
        <v>169233.89489999998</v>
      </c>
      <c r="AW145" s="631">
        <v>32019.230769230751</v>
      </c>
      <c r="AX145" s="631">
        <v>115398.06</v>
      </c>
      <c r="AY145" s="631">
        <v>32407.030769230758</v>
      </c>
      <c r="AZ145" s="714">
        <v>316651.18566923076</v>
      </c>
      <c r="BA145" s="714">
        <v>315653.12566923077</v>
      </c>
      <c r="BB145" s="714">
        <v>3750</v>
      </c>
      <c r="BC145" s="714">
        <v>221250</v>
      </c>
      <c r="BD145" s="714">
        <v>0</v>
      </c>
      <c r="BE145" s="714">
        <v>0</v>
      </c>
      <c r="BF145" s="714">
        <v>316651.18566923076</v>
      </c>
      <c r="BG145" s="631">
        <v>316651.18566923076</v>
      </c>
      <c r="BH145" s="631">
        <v>0</v>
      </c>
      <c r="BI145" s="714">
        <v>222248.06</v>
      </c>
      <c r="BJ145" s="714">
        <v>106850</v>
      </c>
      <c r="BK145" s="631">
        <v>201253.12566923077</v>
      </c>
      <c r="BL145" s="631">
        <v>3411.0699265971316</v>
      </c>
      <c r="BM145" s="631">
        <v>3166.3339684210532</v>
      </c>
      <c r="BN145" s="632">
        <v>7.7293160044680995E-2</v>
      </c>
      <c r="BO145" s="632">
        <v>0</v>
      </c>
      <c r="BP145" s="631">
        <v>0</v>
      </c>
      <c r="BQ145" s="714">
        <v>316651.18566923076</v>
      </c>
      <c r="BR145" s="714">
        <v>5350.0529774445895</v>
      </c>
      <c r="BS145" s="714" t="s">
        <v>1187</v>
      </c>
      <c r="BT145" s="714">
        <v>5366.9692486310296</v>
      </c>
      <c r="BU145" s="632">
        <v>3.4235129746845949E-2</v>
      </c>
      <c r="BV145" s="631">
        <v>0</v>
      </c>
      <c r="BW145" s="631">
        <v>316651.18566923076</v>
      </c>
      <c r="BX145" s="631">
        <v>0</v>
      </c>
      <c r="BY145" s="631">
        <v>316651.18566923076</v>
      </c>
      <c r="BZ145" s="132">
        <f t="shared" si="6"/>
        <v>0</v>
      </c>
      <c r="CA145" s="132">
        <f t="shared" si="7"/>
        <v>0</v>
      </c>
      <c r="CB145" s="631">
        <f t="shared" si="8"/>
        <v>0</v>
      </c>
      <c r="CC145" s="631"/>
      <c r="CD145" s="631"/>
    </row>
    <row r="146" spans="1:82" ht="15" hidden="1" x14ac:dyDescent="0.25">
      <c r="A146" s="628">
        <f>VLOOKUP(D146,'[11]DfE No.'!C:E,3,FALSE)</f>
        <v>64</v>
      </c>
      <c r="B146" s="628" t="str">
        <f>VLOOKUP(D146,'[11]Adjusted Factors 20-21'!C:F,4,FALSE)</f>
        <v>Recoupment Academy</v>
      </c>
      <c r="C146" s="712">
        <v>142016</v>
      </c>
      <c r="D146" s="712">
        <v>9352065</v>
      </c>
      <c r="E146" s="713" t="s">
        <v>532</v>
      </c>
      <c r="F146" s="630">
        <v>402</v>
      </c>
      <c r="G146" s="630">
        <v>402</v>
      </c>
      <c r="H146" s="630">
        <v>0</v>
      </c>
      <c r="I146" s="631">
        <v>1153085.1821999999</v>
      </c>
      <c r="J146" s="631">
        <v>0</v>
      </c>
      <c r="K146" s="631">
        <v>0</v>
      </c>
      <c r="L146" s="631">
        <v>70199.999999999942</v>
      </c>
      <c r="M146" s="631">
        <v>0</v>
      </c>
      <c r="N146" s="631">
        <v>99561.670761670757</v>
      </c>
      <c r="O146" s="631">
        <v>0</v>
      </c>
      <c r="P146" s="631">
        <v>2100.0000000000032</v>
      </c>
      <c r="Q146" s="631">
        <v>19749.99999999996</v>
      </c>
      <c r="R146" s="631">
        <v>11250.000000000002</v>
      </c>
      <c r="S146" s="631">
        <v>1215.0000000000002</v>
      </c>
      <c r="T146" s="631">
        <v>73515.000000000044</v>
      </c>
      <c r="U146" s="631">
        <v>31800.000000000124</v>
      </c>
      <c r="V146" s="631">
        <v>0</v>
      </c>
      <c r="W146" s="631">
        <v>0</v>
      </c>
      <c r="X146" s="631">
        <v>0</v>
      </c>
      <c r="Y146" s="631">
        <v>0</v>
      </c>
      <c r="Z146" s="631">
        <v>0</v>
      </c>
      <c r="AA146" s="631">
        <v>0</v>
      </c>
      <c r="AB146" s="631">
        <v>8652.2413793103533</v>
      </c>
      <c r="AC146" s="631">
        <v>0</v>
      </c>
      <c r="AD146" s="631">
        <v>0</v>
      </c>
      <c r="AE146" s="631">
        <v>153265.47337278089</v>
      </c>
      <c r="AF146" s="631">
        <v>0</v>
      </c>
      <c r="AG146" s="631">
        <v>0</v>
      </c>
      <c r="AH146" s="631">
        <v>0</v>
      </c>
      <c r="AI146" s="631">
        <v>114400</v>
      </c>
      <c r="AJ146" s="631">
        <v>0</v>
      </c>
      <c r="AK146" s="631">
        <v>0</v>
      </c>
      <c r="AL146" s="631">
        <v>0</v>
      </c>
      <c r="AM146" s="631">
        <v>7862.4</v>
      </c>
      <c r="AN146" s="631">
        <v>0</v>
      </c>
      <c r="AO146" s="631">
        <v>0</v>
      </c>
      <c r="AP146" s="631">
        <v>0</v>
      </c>
      <c r="AQ146" s="631">
        <v>0</v>
      </c>
      <c r="AR146" s="631">
        <v>0</v>
      </c>
      <c r="AS146" s="631">
        <v>0</v>
      </c>
      <c r="AT146" s="631">
        <v>0</v>
      </c>
      <c r="AU146" s="631">
        <v>0</v>
      </c>
      <c r="AV146" s="631">
        <v>1153085.1821999999</v>
      </c>
      <c r="AW146" s="631">
        <v>471309.38551376207</v>
      </c>
      <c r="AX146" s="631">
        <v>122262.39999999999</v>
      </c>
      <c r="AY146" s="631">
        <v>317914.10875361628</v>
      </c>
      <c r="AZ146" s="714">
        <v>1746656.9677137618</v>
      </c>
      <c r="BA146" s="714">
        <v>1738794.5677137619</v>
      </c>
      <c r="BB146" s="714">
        <v>3750</v>
      </c>
      <c r="BC146" s="714">
        <v>1507500</v>
      </c>
      <c r="BD146" s="714">
        <v>0</v>
      </c>
      <c r="BE146" s="714">
        <v>0</v>
      </c>
      <c r="BF146" s="714">
        <v>1746656.9677137618</v>
      </c>
      <c r="BG146" s="631">
        <v>1746656.9677137621</v>
      </c>
      <c r="BH146" s="631">
        <v>0</v>
      </c>
      <c r="BI146" s="714">
        <v>1515362.4</v>
      </c>
      <c r="BJ146" s="714">
        <v>1393100</v>
      </c>
      <c r="BK146" s="631">
        <v>1624394.5677137619</v>
      </c>
      <c r="BL146" s="631">
        <v>4040.7825067506515</v>
      </c>
      <c r="BM146" s="631">
        <v>4005.6136597014925</v>
      </c>
      <c r="BN146" s="632">
        <v>8.7798899337136454E-3</v>
      </c>
      <c r="BO146" s="632">
        <v>9.6201100662863543E-3</v>
      </c>
      <c r="BP146" s="631">
        <v>15490.846604318076</v>
      </c>
      <c r="BQ146" s="714">
        <v>1762147.81431808</v>
      </c>
      <c r="BR146" s="714">
        <v>4363.8940654678609</v>
      </c>
      <c r="BS146" s="714" t="s">
        <v>1187</v>
      </c>
      <c r="BT146" s="714">
        <v>4383.4522744230844</v>
      </c>
      <c r="BU146" s="632">
        <v>1.7441884887291703E-2</v>
      </c>
      <c r="BV146" s="631">
        <v>0</v>
      </c>
      <c r="BW146" s="631">
        <v>1762147.81431808</v>
      </c>
      <c r="BX146" s="631">
        <v>0</v>
      </c>
      <c r="BY146" s="631">
        <v>1762147.81431808</v>
      </c>
      <c r="BZ146" s="132">
        <f t="shared" si="6"/>
        <v>0</v>
      </c>
      <c r="CA146" s="132">
        <f t="shared" si="7"/>
        <v>0</v>
      </c>
      <c r="CB146" s="631">
        <f t="shared" si="8"/>
        <v>0</v>
      </c>
      <c r="CC146" s="631"/>
      <c r="CD146" s="631"/>
    </row>
    <row r="147" spans="1:82" ht="15" hidden="1" x14ac:dyDescent="0.25">
      <c r="A147" s="628">
        <f>VLOOKUP(D147,'[11]DfE No.'!C:E,3,FALSE)</f>
        <v>15</v>
      </c>
      <c r="B147" s="628" t="str">
        <f>VLOOKUP(D147,'[11]Adjusted Factors 20-21'!C:F,4,FALSE)</f>
        <v>Recoupment Academy</v>
      </c>
      <c r="C147" s="712">
        <v>144443</v>
      </c>
      <c r="D147" s="712">
        <v>9352067</v>
      </c>
      <c r="E147" s="713" t="s">
        <v>114</v>
      </c>
      <c r="F147" s="630">
        <v>204</v>
      </c>
      <c r="G147" s="630">
        <v>204</v>
      </c>
      <c r="H147" s="630">
        <v>0</v>
      </c>
      <c r="I147" s="631">
        <v>585147.70439999993</v>
      </c>
      <c r="J147" s="631">
        <v>0</v>
      </c>
      <c r="K147" s="631">
        <v>0</v>
      </c>
      <c r="L147" s="631">
        <v>21600.000000000015</v>
      </c>
      <c r="M147" s="631">
        <v>0</v>
      </c>
      <c r="N147" s="631">
        <v>36816.682464454978</v>
      </c>
      <c r="O147" s="631">
        <v>0</v>
      </c>
      <c r="P147" s="631">
        <v>17690.149253731361</v>
      </c>
      <c r="Q147" s="631">
        <v>0</v>
      </c>
      <c r="R147" s="631">
        <v>0</v>
      </c>
      <c r="S147" s="631">
        <v>0</v>
      </c>
      <c r="T147" s="631">
        <v>1324.477611940302</v>
      </c>
      <c r="U147" s="631">
        <v>0</v>
      </c>
      <c r="V147" s="631">
        <v>0</v>
      </c>
      <c r="W147" s="631">
        <v>0</v>
      </c>
      <c r="X147" s="631">
        <v>0</v>
      </c>
      <c r="Y147" s="631">
        <v>0</v>
      </c>
      <c r="Z147" s="631">
        <v>0</v>
      </c>
      <c r="AA147" s="631">
        <v>0</v>
      </c>
      <c r="AB147" s="631">
        <v>6029.8342541436477</v>
      </c>
      <c r="AC147" s="631">
        <v>0</v>
      </c>
      <c r="AD147" s="631">
        <v>0</v>
      </c>
      <c r="AE147" s="631">
        <v>81791.999999999985</v>
      </c>
      <c r="AF147" s="631">
        <v>0</v>
      </c>
      <c r="AG147" s="631">
        <v>8634.8275862068604</v>
      </c>
      <c r="AH147" s="631">
        <v>0</v>
      </c>
      <c r="AI147" s="631">
        <v>114400</v>
      </c>
      <c r="AJ147" s="631">
        <v>0</v>
      </c>
      <c r="AK147" s="631">
        <v>0</v>
      </c>
      <c r="AL147" s="631">
        <v>0</v>
      </c>
      <c r="AM147" s="631">
        <v>4384.8</v>
      </c>
      <c r="AN147" s="631">
        <v>0</v>
      </c>
      <c r="AO147" s="631">
        <v>0</v>
      </c>
      <c r="AP147" s="631">
        <v>0</v>
      </c>
      <c r="AQ147" s="631">
        <v>0</v>
      </c>
      <c r="AR147" s="631">
        <v>0</v>
      </c>
      <c r="AS147" s="631">
        <v>0</v>
      </c>
      <c r="AT147" s="631">
        <v>0</v>
      </c>
      <c r="AU147" s="631">
        <v>0</v>
      </c>
      <c r="AV147" s="631">
        <v>585147.70439999993</v>
      </c>
      <c r="AW147" s="631">
        <v>173887.97117047713</v>
      </c>
      <c r="AX147" s="631">
        <v>118784.8</v>
      </c>
      <c r="AY147" s="631">
        <v>130460.45466506331</v>
      </c>
      <c r="AZ147" s="714">
        <v>877820.47557047708</v>
      </c>
      <c r="BA147" s="714">
        <v>873435.67557047703</v>
      </c>
      <c r="BB147" s="714">
        <v>3750</v>
      </c>
      <c r="BC147" s="714">
        <v>765000</v>
      </c>
      <c r="BD147" s="714">
        <v>0</v>
      </c>
      <c r="BE147" s="714">
        <v>0</v>
      </c>
      <c r="BF147" s="714">
        <v>877820.47557047708</v>
      </c>
      <c r="BG147" s="631">
        <v>877820.4755704772</v>
      </c>
      <c r="BH147" s="631">
        <v>0</v>
      </c>
      <c r="BI147" s="714">
        <v>769384.8</v>
      </c>
      <c r="BJ147" s="714">
        <v>650600</v>
      </c>
      <c r="BK147" s="631">
        <v>759035.67557047703</v>
      </c>
      <c r="BL147" s="631">
        <v>3720.7631155415543</v>
      </c>
      <c r="BM147" s="631">
        <v>3522.6984280373831</v>
      </c>
      <c r="BN147" s="632">
        <v>5.6225274899424145E-2</v>
      </c>
      <c r="BO147" s="632">
        <v>0</v>
      </c>
      <c r="BP147" s="631">
        <v>0</v>
      </c>
      <c r="BQ147" s="714">
        <v>877820.47557047708</v>
      </c>
      <c r="BR147" s="714">
        <v>4281.5474292670442</v>
      </c>
      <c r="BS147" s="714" t="s">
        <v>1187</v>
      </c>
      <c r="BT147" s="714">
        <v>4303.0415469141035</v>
      </c>
      <c r="BU147" s="632">
        <v>5.5246053588322575E-2</v>
      </c>
      <c r="BV147" s="631">
        <v>0</v>
      </c>
      <c r="BW147" s="631">
        <v>877820.47557047708</v>
      </c>
      <c r="BX147" s="631">
        <v>0</v>
      </c>
      <c r="BY147" s="631">
        <v>877820.47557047708</v>
      </c>
      <c r="BZ147" s="132">
        <f t="shared" si="6"/>
        <v>0</v>
      </c>
      <c r="CA147" s="132">
        <f t="shared" si="7"/>
        <v>0</v>
      </c>
      <c r="CB147" s="631">
        <f t="shared" si="8"/>
        <v>0</v>
      </c>
      <c r="CC147" s="631"/>
      <c r="CD147" s="631"/>
    </row>
    <row r="148" spans="1:82" ht="15" hidden="1" x14ac:dyDescent="0.25">
      <c r="A148" s="628">
        <f>VLOOKUP(D148,'[11]DfE No.'!C:E,3,FALSE)</f>
        <v>219</v>
      </c>
      <c r="B148" s="628" t="str">
        <f>VLOOKUP(D148,'[11]Adjusted Factors 20-21'!C:F,4,FALSE)</f>
        <v>Recoupment Academy</v>
      </c>
      <c r="C148" s="712">
        <v>146021</v>
      </c>
      <c r="D148" s="712">
        <v>9352069</v>
      </c>
      <c r="E148" s="713" t="s">
        <v>238</v>
      </c>
      <c r="F148" s="630">
        <v>434</v>
      </c>
      <c r="G148" s="630">
        <v>434</v>
      </c>
      <c r="H148" s="630">
        <v>0</v>
      </c>
      <c r="I148" s="631">
        <v>1244873.0573999998</v>
      </c>
      <c r="J148" s="631">
        <v>0</v>
      </c>
      <c r="K148" s="631">
        <v>0</v>
      </c>
      <c r="L148" s="631">
        <v>22949.99999999996</v>
      </c>
      <c r="M148" s="631">
        <v>0</v>
      </c>
      <c r="N148" s="631">
        <v>39458.258823529417</v>
      </c>
      <c r="O148" s="631">
        <v>0</v>
      </c>
      <c r="P148" s="631">
        <v>210.97222222222177</v>
      </c>
      <c r="Q148" s="631">
        <v>251.15740740740688</v>
      </c>
      <c r="R148" s="631">
        <v>2260.4166666666688</v>
      </c>
      <c r="S148" s="631">
        <v>5289.3750000000018</v>
      </c>
      <c r="T148" s="631">
        <v>0</v>
      </c>
      <c r="U148" s="631">
        <v>0</v>
      </c>
      <c r="V148" s="631">
        <v>0</v>
      </c>
      <c r="W148" s="631">
        <v>0</v>
      </c>
      <c r="X148" s="631">
        <v>0</v>
      </c>
      <c r="Y148" s="631">
        <v>0</v>
      </c>
      <c r="Z148" s="631">
        <v>0</v>
      </c>
      <c r="AA148" s="631">
        <v>0</v>
      </c>
      <c r="AB148" s="631">
        <v>1289.9444444444455</v>
      </c>
      <c r="AC148" s="631">
        <v>0</v>
      </c>
      <c r="AD148" s="631">
        <v>0</v>
      </c>
      <c r="AE148" s="631">
        <v>105281.16666666679</v>
      </c>
      <c r="AF148" s="631">
        <v>0</v>
      </c>
      <c r="AG148" s="631">
        <v>0</v>
      </c>
      <c r="AH148" s="631">
        <v>0</v>
      </c>
      <c r="AI148" s="631">
        <v>114400</v>
      </c>
      <c r="AJ148" s="631">
        <v>0</v>
      </c>
      <c r="AK148" s="631">
        <v>0</v>
      </c>
      <c r="AL148" s="631">
        <v>0</v>
      </c>
      <c r="AM148" s="631">
        <v>5796</v>
      </c>
      <c r="AN148" s="631">
        <v>0</v>
      </c>
      <c r="AO148" s="631">
        <v>0</v>
      </c>
      <c r="AP148" s="631">
        <v>0</v>
      </c>
      <c r="AQ148" s="631">
        <v>0</v>
      </c>
      <c r="AR148" s="631">
        <v>0</v>
      </c>
      <c r="AS148" s="631">
        <v>0</v>
      </c>
      <c r="AT148" s="631">
        <v>0</v>
      </c>
      <c r="AU148" s="631">
        <v>0</v>
      </c>
      <c r="AV148" s="631">
        <v>1244873.0573999998</v>
      </c>
      <c r="AW148" s="631">
        <v>176991.29123093694</v>
      </c>
      <c r="AX148" s="631">
        <v>120196</v>
      </c>
      <c r="AY148" s="631">
        <v>150444.05672657961</v>
      </c>
      <c r="AZ148" s="714">
        <v>1542060.3486309368</v>
      </c>
      <c r="BA148" s="714">
        <v>1536264.3486309368</v>
      </c>
      <c r="BB148" s="714">
        <v>3750</v>
      </c>
      <c r="BC148" s="714">
        <v>1627500</v>
      </c>
      <c r="BD148" s="714">
        <v>91235.651369063184</v>
      </c>
      <c r="BE148" s="714">
        <v>0</v>
      </c>
      <c r="BF148" s="714">
        <v>1633296</v>
      </c>
      <c r="BG148" s="631">
        <v>1633296</v>
      </c>
      <c r="BH148" s="631">
        <v>0</v>
      </c>
      <c r="BI148" s="714">
        <v>1633296</v>
      </c>
      <c r="BJ148" s="714">
        <v>1513100</v>
      </c>
      <c r="BK148" s="631">
        <v>1513100</v>
      </c>
      <c r="BL148" s="631">
        <v>3486.4055299539173</v>
      </c>
      <c r="BM148" s="631">
        <v>3232.0843091334896</v>
      </c>
      <c r="BN148" s="632">
        <v>7.8686443946324625E-2</v>
      </c>
      <c r="BO148" s="632">
        <v>0</v>
      </c>
      <c r="BP148" s="631">
        <v>0</v>
      </c>
      <c r="BQ148" s="714">
        <v>1633296</v>
      </c>
      <c r="BR148" s="714">
        <v>3750</v>
      </c>
      <c r="BS148" s="714" t="s">
        <v>1187</v>
      </c>
      <c r="BT148" s="714">
        <v>3763.3548387096776</v>
      </c>
      <c r="BU148" s="632">
        <v>7.0072560616097901E-2</v>
      </c>
      <c r="BV148" s="631">
        <v>0</v>
      </c>
      <c r="BW148" s="631">
        <v>1633296</v>
      </c>
      <c r="BX148" s="631">
        <v>0</v>
      </c>
      <c r="BY148" s="631">
        <v>1633296</v>
      </c>
      <c r="BZ148" s="132">
        <f t="shared" si="6"/>
        <v>0</v>
      </c>
      <c r="CA148" s="132">
        <f t="shared" si="7"/>
        <v>0</v>
      </c>
      <c r="CB148" s="631">
        <f t="shared" si="8"/>
        <v>91235.651369063184</v>
      </c>
      <c r="CC148" s="631"/>
      <c r="CD148" s="631"/>
    </row>
    <row r="149" spans="1:82" ht="15" hidden="1" x14ac:dyDescent="0.25">
      <c r="A149" s="628">
        <f>VLOOKUP(D149,'[11]DfE No.'!C:E,3,FALSE)</f>
        <v>30</v>
      </c>
      <c r="B149" s="628" t="str">
        <f>VLOOKUP(D149,'[11]Adjusted Factors 20-21'!C:F,4,FALSE)</f>
        <v>Recoupment Academy</v>
      </c>
      <c r="C149" s="712">
        <v>141550</v>
      </c>
      <c r="D149" s="712">
        <v>9352073</v>
      </c>
      <c r="E149" s="713" t="s">
        <v>531</v>
      </c>
      <c r="F149" s="630">
        <v>81</v>
      </c>
      <c r="G149" s="630">
        <v>81</v>
      </c>
      <c r="H149" s="630">
        <v>0</v>
      </c>
      <c r="I149" s="631">
        <v>232338.05909999998</v>
      </c>
      <c r="J149" s="631">
        <v>0</v>
      </c>
      <c r="K149" s="631">
        <v>0</v>
      </c>
      <c r="L149" s="631">
        <v>2700.0000000000009</v>
      </c>
      <c r="M149" s="631">
        <v>0</v>
      </c>
      <c r="N149" s="631">
        <v>3360.0000000000009</v>
      </c>
      <c r="O149" s="631">
        <v>0</v>
      </c>
      <c r="P149" s="631">
        <v>0</v>
      </c>
      <c r="Q149" s="631">
        <v>0</v>
      </c>
      <c r="R149" s="631">
        <v>0</v>
      </c>
      <c r="S149" s="631">
        <v>0</v>
      </c>
      <c r="T149" s="631">
        <v>0</v>
      </c>
      <c r="U149" s="631">
        <v>0</v>
      </c>
      <c r="V149" s="631">
        <v>0</v>
      </c>
      <c r="W149" s="631">
        <v>0</v>
      </c>
      <c r="X149" s="631">
        <v>0</v>
      </c>
      <c r="Y149" s="631">
        <v>0</v>
      </c>
      <c r="Z149" s="631">
        <v>0</v>
      </c>
      <c r="AA149" s="631">
        <v>0</v>
      </c>
      <c r="AB149" s="631">
        <v>0</v>
      </c>
      <c r="AC149" s="631">
        <v>0</v>
      </c>
      <c r="AD149" s="631">
        <v>0</v>
      </c>
      <c r="AE149" s="631">
        <v>20003.47826086952</v>
      </c>
      <c r="AF149" s="631">
        <v>0</v>
      </c>
      <c r="AG149" s="631">
        <v>997.50000000000182</v>
      </c>
      <c r="AH149" s="631">
        <v>0</v>
      </c>
      <c r="AI149" s="631">
        <v>114400</v>
      </c>
      <c r="AJ149" s="631">
        <v>23882.510013351133</v>
      </c>
      <c r="AK149" s="631">
        <v>0</v>
      </c>
      <c r="AL149" s="631">
        <v>0</v>
      </c>
      <c r="AM149" s="631">
        <v>1764</v>
      </c>
      <c r="AN149" s="631">
        <v>0</v>
      </c>
      <c r="AO149" s="631">
        <v>0</v>
      </c>
      <c r="AP149" s="631">
        <v>0</v>
      </c>
      <c r="AQ149" s="631">
        <v>0</v>
      </c>
      <c r="AR149" s="631">
        <v>0</v>
      </c>
      <c r="AS149" s="631">
        <v>0</v>
      </c>
      <c r="AT149" s="631">
        <v>0</v>
      </c>
      <c r="AU149" s="631">
        <v>0</v>
      </c>
      <c r="AV149" s="631">
        <v>232338.05909999998</v>
      </c>
      <c r="AW149" s="631">
        <v>27060.978260869524</v>
      </c>
      <c r="AX149" s="631">
        <v>140046.51001335113</v>
      </c>
      <c r="AY149" s="631">
        <v>32986.27826086952</v>
      </c>
      <c r="AZ149" s="714">
        <v>399445.54737422068</v>
      </c>
      <c r="BA149" s="714">
        <v>397681.54737422068</v>
      </c>
      <c r="BB149" s="714">
        <v>3750</v>
      </c>
      <c r="BC149" s="714">
        <v>303750</v>
      </c>
      <c r="BD149" s="714">
        <v>0</v>
      </c>
      <c r="BE149" s="714">
        <v>0</v>
      </c>
      <c r="BF149" s="714">
        <v>399445.54737422068</v>
      </c>
      <c r="BG149" s="631">
        <v>399445.54737422062</v>
      </c>
      <c r="BH149" s="631">
        <v>0</v>
      </c>
      <c r="BI149" s="714">
        <v>305514</v>
      </c>
      <c r="BJ149" s="714">
        <v>165467.48998664887</v>
      </c>
      <c r="BK149" s="631">
        <v>259399.03736086955</v>
      </c>
      <c r="BL149" s="631">
        <v>3202.4572513687599</v>
      </c>
      <c r="BM149" s="631">
        <v>3217.5834623331107</v>
      </c>
      <c r="BN149" s="632">
        <v>-4.7011091216209097E-3</v>
      </c>
      <c r="BO149" s="632">
        <v>2.3101109121620909E-2</v>
      </c>
      <c r="BP149" s="631">
        <v>6020.7094803736809</v>
      </c>
      <c r="BQ149" s="714">
        <v>405466.25685459434</v>
      </c>
      <c r="BR149" s="714">
        <v>4983.9784796863496</v>
      </c>
      <c r="BS149" s="714" t="s">
        <v>1187</v>
      </c>
      <c r="BT149" s="714">
        <v>5005.7562574641279</v>
      </c>
      <c r="BU149" s="632">
        <v>7.8311498028162951E-3</v>
      </c>
      <c r="BV149" s="631">
        <v>0</v>
      </c>
      <c r="BW149" s="631">
        <v>405466.25685459434</v>
      </c>
      <c r="BX149" s="631">
        <v>0</v>
      </c>
      <c r="BY149" s="631">
        <v>405466.25685459434</v>
      </c>
      <c r="BZ149" s="132">
        <f t="shared" si="6"/>
        <v>0</v>
      </c>
      <c r="CA149" s="132">
        <f t="shared" si="7"/>
        <v>0</v>
      </c>
      <c r="CB149" s="631">
        <f t="shared" si="8"/>
        <v>0</v>
      </c>
      <c r="CC149" s="631"/>
      <c r="CD149" s="631"/>
    </row>
    <row r="150" spans="1:82" ht="15" hidden="1" x14ac:dyDescent="0.25">
      <c r="A150" s="628">
        <f>VLOOKUP(D150,'[11]DfE No.'!C:E,3,FALSE)</f>
        <v>228</v>
      </c>
      <c r="B150" s="628" t="str">
        <f>VLOOKUP(D150,'[11]Adjusted Factors 20-21'!C:F,4,FALSE)</f>
        <v>Recoupment Academy</v>
      </c>
      <c r="C150" s="712">
        <v>147261</v>
      </c>
      <c r="D150" s="712">
        <v>9352074</v>
      </c>
      <c r="E150" s="713" t="s">
        <v>1836</v>
      </c>
      <c r="F150" s="630">
        <v>216</v>
      </c>
      <c r="G150" s="630">
        <v>216</v>
      </c>
      <c r="H150" s="630">
        <v>0</v>
      </c>
      <c r="I150" s="631">
        <v>619568.15759999992</v>
      </c>
      <c r="J150" s="631">
        <v>0</v>
      </c>
      <c r="K150" s="631">
        <v>0</v>
      </c>
      <c r="L150" s="631">
        <v>28799.999999999971</v>
      </c>
      <c r="M150" s="631">
        <v>0</v>
      </c>
      <c r="N150" s="631">
        <v>59944.778761061942</v>
      </c>
      <c r="O150" s="631">
        <v>0</v>
      </c>
      <c r="P150" s="631">
        <v>6930.00000000001</v>
      </c>
      <c r="Q150" s="631">
        <v>19750.000000000015</v>
      </c>
      <c r="R150" s="631">
        <v>14250.000000000007</v>
      </c>
      <c r="S150" s="631">
        <v>1619.9999999999984</v>
      </c>
      <c r="T150" s="631">
        <v>0</v>
      </c>
      <c r="U150" s="631">
        <v>0</v>
      </c>
      <c r="V150" s="631">
        <v>0</v>
      </c>
      <c r="W150" s="631">
        <v>0</v>
      </c>
      <c r="X150" s="631">
        <v>0</v>
      </c>
      <c r="Y150" s="631">
        <v>0</v>
      </c>
      <c r="Z150" s="631">
        <v>0</v>
      </c>
      <c r="AA150" s="631">
        <v>0</v>
      </c>
      <c r="AB150" s="631">
        <v>5884.9999999999973</v>
      </c>
      <c r="AC150" s="631">
        <v>0</v>
      </c>
      <c r="AD150" s="631">
        <v>0</v>
      </c>
      <c r="AE150" s="631">
        <v>95188.965517241406</v>
      </c>
      <c r="AF150" s="631">
        <v>0</v>
      </c>
      <c r="AG150" s="631">
        <v>11409.999999999931</v>
      </c>
      <c r="AH150" s="631">
        <v>0</v>
      </c>
      <c r="AI150" s="631">
        <v>114400</v>
      </c>
      <c r="AJ150" s="631">
        <v>0</v>
      </c>
      <c r="AK150" s="631">
        <v>0</v>
      </c>
      <c r="AL150" s="631">
        <v>0</v>
      </c>
      <c r="AM150" s="631">
        <v>18975.189999999999</v>
      </c>
      <c r="AN150" s="631">
        <v>0</v>
      </c>
      <c r="AO150" s="631">
        <v>0</v>
      </c>
      <c r="AP150" s="631">
        <v>0</v>
      </c>
      <c r="AQ150" s="631">
        <v>0</v>
      </c>
      <c r="AR150" s="631">
        <v>0</v>
      </c>
      <c r="AS150" s="631">
        <v>0</v>
      </c>
      <c r="AT150" s="631">
        <v>0</v>
      </c>
      <c r="AU150" s="631">
        <v>0</v>
      </c>
      <c r="AV150" s="631">
        <v>619568.15759999992</v>
      </c>
      <c r="AW150" s="631">
        <v>243778.74427830329</v>
      </c>
      <c r="AX150" s="631">
        <v>133375.19</v>
      </c>
      <c r="AY150" s="631">
        <v>170789.15489777236</v>
      </c>
      <c r="AZ150" s="714">
        <v>996722.09187830309</v>
      </c>
      <c r="BA150" s="714">
        <v>977746.90187830315</v>
      </c>
      <c r="BB150" s="714">
        <v>3750</v>
      </c>
      <c r="BC150" s="714">
        <v>810000</v>
      </c>
      <c r="BD150" s="714">
        <v>0</v>
      </c>
      <c r="BE150" s="714">
        <v>0</v>
      </c>
      <c r="BF150" s="714">
        <v>996722.09187830309</v>
      </c>
      <c r="BG150" s="631">
        <v>996722.09187830309</v>
      </c>
      <c r="BH150" s="631">
        <v>0</v>
      </c>
      <c r="BI150" s="714">
        <v>828975.19</v>
      </c>
      <c r="BJ150" s="714">
        <v>695600</v>
      </c>
      <c r="BK150" s="631">
        <v>863346.90187830315</v>
      </c>
      <c r="BL150" s="631">
        <v>3996.9763975847368</v>
      </c>
      <c r="BM150" s="631">
        <v>3814.3685464788732</v>
      </c>
      <c r="BN150" s="632">
        <v>4.7873677878985464E-2</v>
      </c>
      <c r="BO150" s="632">
        <v>0</v>
      </c>
      <c r="BP150" s="631">
        <v>0</v>
      </c>
      <c r="BQ150" s="714">
        <v>996722.09187830309</v>
      </c>
      <c r="BR150" s="714">
        <v>4526.6060272143668</v>
      </c>
      <c r="BS150" s="714" t="s">
        <v>1187</v>
      </c>
      <c r="BT150" s="714">
        <v>4614.4541290662182</v>
      </c>
      <c r="BU150" s="632">
        <v>3.9531336551573482E-2</v>
      </c>
      <c r="BV150" s="631">
        <v>0</v>
      </c>
      <c r="BW150" s="631">
        <v>996722.09187830309</v>
      </c>
      <c r="BX150" s="631">
        <v>0</v>
      </c>
      <c r="BY150" s="631">
        <v>996722.09187830309</v>
      </c>
      <c r="BZ150" s="132">
        <f t="shared" si="6"/>
        <v>0</v>
      </c>
      <c r="CA150" s="132">
        <f t="shared" si="7"/>
        <v>0</v>
      </c>
      <c r="CB150" s="631">
        <f t="shared" si="8"/>
        <v>0</v>
      </c>
      <c r="CC150" s="631"/>
      <c r="CD150" s="631"/>
    </row>
    <row r="151" spans="1:82" ht="15" hidden="1" x14ac:dyDescent="0.25">
      <c r="A151" s="628">
        <f>VLOOKUP(D151,'[11]DfE No.'!C:E,3,FALSE)</f>
        <v>234</v>
      </c>
      <c r="B151" s="628" t="str">
        <f>VLOOKUP(D151,'[11]Adjusted Factors 20-21'!C:F,4,FALSE)</f>
        <v>Recoupment Academy</v>
      </c>
      <c r="C151" s="712">
        <v>147239</v>
      </c>
      <c r="D151" s="712">
        <v>9352075</v>
      </c>
      <c r="E151" s="713" t="s">
        <v>1837</v>
      </c>
      <c r="F151" s="630">
        <v>128</v>
      </c>
      <c r="G151" s="630">
        <v>128</v>
      </c>
      <c r="H151" s="630">
        <v>0</v>
      </c>
      <c r="I151" s="631">
        <v>367151.50079999998</v>
      </c>
      <c r="J151" s="631">
        <v>0</v>
      </c>
      <c r="K151" s="631">
        <v>0</v>
      </c>
      <c r="L151" s="631">
        <v>17100</v>
      </c>
      <c r="M151" s="631">
        <v>0</v>
      </c>
      <c r="N151" s="631">
        <v>22096.842105263157</v>
      </c>
      <c r="O151" s="631">
        <v>0</v>
      </c>
      <c r="P151" s="631">
        <v>2940</v>
      </c>
      <c r="Q151" s="631">
        <v>16500</v>
      </c>
      <c r="R151" s="631">
        <v>7875</v>
      </c>
      <c r="S151" s="631">
        <v>405</v>
      </c>
      <c r="T151" s="631">
        <v>0</v>
      </c>
      <c r="U151" s="631">
        <v>0</v>
      </c>
      <c r="V151" s="631">
        <v>0</v>
      </c>
      <c r="W151" s="631">
        <v>0</v>
      </c>
      <c r="X151" s="631">
        <v>0</v>
      </c>
      <c r="Y151" s="631">
        <v>0</v>
      </c>
      <c r="Z151" s="631">
        <v>0</v>
      </c>
      <c r="AA151" s="631">
        <v>0</v>
      </c>
      <c r="AB151" s="631">
        <v>11672.727272727241</v>
      </c>
      <c r="AC151" s="631">
        <v>0</v>
      </c>
      <c r="AD151" s="631">
        <v>0</v>
      </c>
      <c r="AE151" s="631">
        <v>52669.090909090861</v>
      </c>
      <c r="AF151" s="631">
        <v>0</v>
      </c>
      <c r="AG151" s="631">
        <v>0</v>
      </c>
      <c r="AH151" s="631">
        <v>0</v>
      </c>
      <c r="AI151" s="631">
        <v>114400</v>
      </c>
      <c r="AJ151" s="631">
        <v>0</v>
      </c>
      <c r="AK151" s="631">
        <v>0</v>
      </c>
      <c r="AL151" s="631">
        <v>0</v>
      </c>
      <c r="AM151" s="631">
        <v>15354.92</v>
      </c>
      <c r="AN151" s="631">
        <v>0</v>
      </c>
      <c r="AO151" s="631">
        <v>0</v>
      </c>
      <c r="AP151" s="631">
        <v>0</v>
      </c>
      <c r="AQ151" s="631">
        <v>0</v>
      </c>
      <c r="AR151" s="631">
        <v>0</v>
      </c>
      <c r="AS151" s="631">
        <v>0</v>
      </c>
      <c r="AT151" s="631">
        <v>0</v>
      </c>
      <c r="AU151" s="631">
        <v>0</v>
      </c>
      <c r="AV151" s="631">
        <v>367151.50079999998</v>
      </c>
      <c r="AW151" s="631">
        <v>131258.66028708126</v>
      </c>
      <c r="AX151" s="631">
        <v>129754.92</v>
      </c>
      <c r="AY151" s="631">
        <v>96080.311961722444</v>
      </c>
      <c r="AZ151" s="714">
        <v>628165.08108708123</v>
      </c>
      <c r="BA151" s="714">
        <v>612810.16108708119</v>
      </c>
      <c r="BB151" s="714">
        <v>3750</v>
      </c>
      <c r="BC151" s="714">
        <v>480000</v>
      </c>
      <c r="BD151" s="714">
        <v>0</v>
      </c>
      <c r="BE151" s="714">
        <v>0</v>
      </c>
      <c r="BF151" s="714">
        <v>628165.08108708123</v>
      </c>
      <c r="BG151" s="631">
        <v>628165.08108708123</v>
      </c>
      <c r="BH151" s="631">
        <v>0</v>
      </c>
      <c r="BI151" s="714">
        <v>495354.92</v>
      </c>
      <c r="BJ151" s="714">
        <v>365600</v>
      </c>
      <c r="BK151" s="631">
        <v>498410.16108708124</v>
      </c>
      <c r="BL151" s="631">
        <v>3893.8293834928222</v>
      </c>
      <c r="BM151" s="631">
        <v>3695.9217744360903</v>
      </c>
      <c r="BN151" s="632">
        <v>5.3547564352042561E-2</v>
      </c>
      <c r="BO151" s="632">
        <v>0</v>
      </c>
      <c r="BP151" s="631">
        <v>0</v>
      </c>
      <c r="BQ151" s="714">
        <v>628165.08108708123</v>
      </c>
      <c r="BR151" s="714">
        <v>4787.5793834928218</v>
      </c>
      <c r="BS151" s="714" t="s">
        <v>1187</v>
      </c>
      <c r="BT151" s="714">
        <v>4907.5396959928221</v>
      </c>
      <c r="BU151" s="632">
        <v>5.3261911197531653E-2</v>
      </c>
      <c r="BV151" s="631">
        <v>0</v>
      </c>
      <c r="BW151" s="631">
        <v>628165.08108708123</v>
      </c>
      <c r="BX151" s="631">
        <v>0</v>
      </c>
      <c r="BY151" s="631">
        <v>628165.08108708123</v>
      </c>
      <c r="BZ151" s="132">
        <f t="shared" si="6"/>
        <v>0</v>
      </c>
      <c r="CA151" s="132">
        <f t="shared" si="7"/>
        <v>0</v>
      </c>
      <c r="CB151" s="631">
        <f t="shared" si="8"/>
        <v>0</v>
      </c>
      <c r="CC151" s="631"/>
      <c r="CD151" s="631"/>
    </row>
    <row r="152" spans="1:82" ht="15" hidden="1" x14ac:dyDescent="0.25">
      <c r="A152" s="628">
        <f>VLOOKUP(D152,'[11]DfE No.'!C:E,3,FALSE)</f>
        <v>8</v>
      </c>
      <c r="B152" s="628" t="str">
        <f>VLOOKUP(D152,'[11]Adjusted Factors 20-21'!C:F,4,FALSE)</f>
        <v>Recoupment Academy</v>
      </c>
      <c r="C152" s="712">
        <v>142017</v>
      </c>
      <c r="D152" s="712">
        <v>9352078</v>
      </c>
      <c r="E152" s="713" t="s">
        <v>478</v>
      </c>
      <c r="F152" s="630">
        <v>213</v>
      </c>
      <c r="G152" s="630">
        <v>213</v>
      </c>
      <c r="H152" s="630">
        <v>0</v>
      </c>
      <c r="I152" s="631">
        <v>610963.04429999995</v>
      </c>
      <c r="J152" s="631">
        <v>0</v>
      </c>
      <c r="K152" s="631">
        <v>0</v>
      </c>
      <c r="L152" s="631">
        <v>36449.999999999993</v>
      </c>
      <c r="M152" s="631">
        <v>0</v>
      </c>
      <c r="N152" s="631">
        <v>50444.405286343608</v>
      </c>
      <c r="O152" s="631">
        <v>0</v>
      </c>
      <c r="P152" s="631">
        <v>4641.7924528301719</v>
      </c>
      <c r="Q152" s="631">
        <v>251.17924528301876</v>
      </c>
      <c r="R152" s="631">
        <v>753.53773584905628</v>
      </c>
      <c r="S152" s="631">
        <v>0</v>
      </c>
      <c r="T152" s="631">
        <v>30593.632075471698</v>
      </c>
      <c r="U152" s="631">
        <v>0</v>
      </c>
      <c r="V152" s="631">
        <v>0</v>
      </c>
      <c r="W152" s="631">
        <v>0</v>
      </c>
      <c r="X152" s="631">
        <v>0</v>
      </c>
      <c r="Y152" s="631">
        <v>0</v>
      </c>
      <c r="Z152" s="631">
        <v>0</v>
      </c>
      <c r="AA152" s="631">
        <v>0</v>
      </c>
      <c r="AB152" s="631">
        <v>1789.8691099476423</v>
      </c>
      <c r="AC152" s="631">
        <v>0</v>
      </c>
      <c r="AD152" s="631">
        <v>0</v>
      </c>
      <c r="AE152" s="631">
        <v>84463.56382978725</v>
      </c>
      <c r="AF152" s="631">
        <v>0</v>
      </c>
      <c r="AG152" s="631">
        <v>10692.499999999935</v>
      </c>
      <c r="AH152" s="631">
        <v>0</v>
      </c>
      <c r="AI152" s="631">
        <v>114400</v>
      </c>
      <c r="AJ152" s="631">
        <v>0</v>
      </c>
      <c r="AK152" s="631">
        <v>0</v>
      </c>
      <c r="AL152" s="631">
        <v>0</v>
      </c>
      <c r="AM152" s="631">
        <v>4632.24</v>
      </c>
      <c r="AN152" s="631">
        <v>0</v>
      </c>
      <c r="AO152" s="631">
        <v>0</v>
      </c>
      <c r="AP152" s="631">
        <v>0</v>
      </c>
      <c r="AQ152" s="631">
        <v>0</v>
      </c>
      <c r="AR152" s="631">
        <v>0</v>
      </c>
      <c r="AS152" s="631">
        <v>0</v>
      </c>
      <c r="AT152" s="631">
        <v>0</v>
      </c>
      <c r="AU152" s="631">
        <v>0</v>
      </c>
      <c r="AV152" s="631">
        <v>610963.04429999995</v>
      </c>
      <c r="AW152" s="631">
        <v>220080.47973551234</v>
      </c>
      <c r="AX152" s="631">
        <v>119032.24</v>
      </c>
      <c r="AY152" s="631">
        <v>155983.63722767599</v>
      </c>
      <c r="AZ152" s="714">
        <v>950075.76403551223</v>
      </c>
      <c r="BA152" s="714">
        <v>945443.52403551224</v>
      </c>
      <c r="BB152" s="714">
        <v>3750</v>
      </c>
      <c r="BC152" s="714">
        <v>798750</v>
      </c>
      <c r="BD152" s="714">
        <v>0</v>
      </c>
      <c r="BE152" s="714">
        <v>0</v>
      </c>
      <c r="BF152" s="714">
        <v>950075.76403551223</v>
      </c>
      <c r="BG152" s="631">
        <v>950075.76403551234</v>
      </c>
      <c r="BH152" s="631">
        <v>0</v>
      </c>
      <c r="BI152" s="714">
        <v>803382.24</v>
      </c>
      <c r="BJ152" s="714">
        <v>684350</v>
      </c>
      <c r="BK152" s="631">
        <v>831043.52403551224</v>
      </c>
      <c r="BL152" s="631">
        <v>3901.6127888991186</v>
      </c>
      <c r="BM152" s="631">
        <v>3744.8946454545453</v>
      </c>
      <c r="BN152" s="632">
        <v>4.1848478604009247E-2</v>
      </c>
      <c r="BO152" s="632">
        <v>0</v>
      </c>
      <c r="BP152" s="631">
        <v>0</v>
      </c>
      <c r="BQ152" s="714">
        <v>950075.76403551223</v>
      </c>
      <c r="BR152" s="714">
        <v>4438.7019907770527</v>
      </c>
      <c r="BS152" s="714" t="s">
        <v>1187</v>
      </c>
      <c r="BT152" s="714">
        <v>4460.4495964108555</v>
      </c>
      <c r="BU152" s="632">
        <v>4.7807004147321308E-2</v>
      </c>
      <c r="BV152" s="631">
        <v>0</v>
      </c>
      <c r="BW152" s="631">
        <v>950075.76403551223</v>
      </c>
      <c r="BX152" s="631">
        <v>0</v>
      </c>
      <c r="BY152" s="631">
        <v>950075.76403551223</v>
      </c>
      <c r="BZ152" s="132">
        <f t="shared" si="6"/>
        <v>0</v>
      </c>
      <c r="CA152" s="132">
        <f t="shared" si="7"/>
        <v>0</v>
      </c>
      <c r="CB152" s="631">
        <f t="shared" si="8"/>
        <v>0</v>
      </c>
      <c r="CC152" s="631"/>
      <c r="CD152" s="631"/>
    </row>
    <row r="153" spans="1:82" ht="15" hidden="1" x14ac:dyDescent="0.25">
      <c r="A153" s="628">
        <f>VLOOKUP(D153,'[11]DfE No.'!C:E,3,FALSE)</f>
        <v>41</v>
      </c>
      <c r="B153" s="628" t="str">
        <f>VLOOKUP(D153,'[11]Adjusted Factors 20-21'!C:F,4,FALSE)</f>
        <v>Recoupment Academy</v>
      </c>
      <c r="C153" s="712">
        <v>144444</v>
      </c>
      <c r="D153" s="712">
        <v>9352080</v>
      </c>
      <c r="E153" s="713" t="s">
        <v>143</v>
      </c>
      <c r="F153" s="630">
        <v>276</v>
      </c>
      <c r="G153" s="630">
        <v>276</v>
      </c>
      <c r="H153" s="630">
        <v>0</v>
      </c>
      <c r="I153" s="631">
        <v>791670.42359999998</v>
      </c>
      <c r="J153" s="631">
        <v>0</v>
      </c>
      <c r="K153" s="631">
        <v>0</v>
      </c>
      <c r="L153" s="631">
        <v>21600.000000000015</v>
      </c>
      <c r="M153" s="631">
        <v>0</v>
      </c>
      <c r="N153" s="631">
        <v>28344.913494809691</v>
      </c>
      <c r="O153" s="631">
        <v>0</v>
      </c>
      <c r="P153" s="631">
        <v>10538.181818181829</v>
      </c>
      <c r="Q153" s="631">
        <v>0</v>
      </c>
      <c r="R153" s="631">
        <v>0</v>
      </c>
      <c r="S153" s="631">
        <v>0</v>
      </c>
      <c r="T153" s="631">
        <v>0</v>
      </c>
      <c r="U153" s="631">
        <v>0</v>
      </c>
      <c r="V153" s="631">
        <v>0</v>
      </c>
      <c r="W153" s="631">
        <v>0</v>
      </c>
      <c r="X153" s="631">
        <v>0</v>
      </c>
      <c r="Y153" s="631">
        <v>0</v>
      </c>
      <c r="Z153" s="631">
        <v>0</v>
      </c>
      <c r="AA153" s="631">
        <v>0</v>
      </c>
      <c r="AB153" s="631">
        <v>2502.7118644067818</v>
      </c>
      <c r="AC153" s="631">
        <v>0</v>
      </c>
      <c r="AD153" s="631">
        <v>0</v>
      </c>
      <c r="AE153" s="631">
        <v>87800.259740259833</v>
      </c>
      <c r="AF153" s="631">
        <v>0</v>
      </c>
      <c r="AG153" s="631">
        <v>0</v>
      </c>
      <c r="AH153" s="631">
        <v>0</v>
      </c>
      <c r="AI153" s="631">
        <v>114400</v>
      </c>
      <c r="AJ153" s="631">
        <v>0</v>
      </c>
      <c r="AK153" s="631">
        <v>0</v>
      </c>
      <c r="AL153" s="631">
        <v>0</v>
      </c>
      <c r="AM153" s="631">
        <v>6048</v>
      </c>
      <c r="AN153" s="631">
        <v>0</v>
      </c>
      <c r="AO153" s="631">
        <v>0</v>
      </c>
      <c r="AP153" s="631">
        <v>0</v>
      </c>
      <c r="AQ153" s="631">
        <v>0</v>
      </c>
      <c r="AR153" s="631">
        <v>0</v>
      </c>
      <c r="AS153" s="631">
        <v>0</v>
      </c>
      <c r="AT153" s="631">
        <v>0</v>
      </c>
      <c r="AU153" s="631">
        <v>0</v>
      </c>
      <c r="AV153" s="631">
        <v>791670.42359999998</v>
      </c>
      <c r="AW153" s="631">
        <v>150786.06691765814</v>
      </c>
      <c r="AX153" s="631">
        <v>120448</v>
      </c>
      <c r="AY153" s="631">
        <v>127994.6073967556</v>
      </c>
      <c r="AZ153" s="714">
        <v>1062904.4905176582</v>
      </c>
      <c r="BA153" s="714">
        <v>1056856.4905176582</v>
      </c>
      <c r="BB153" s="714">
        <v>3750</v>
      </c>
      <c r="BC153" s="714">
        <v>1035000</v>
      </c>
      <c r="BD153" s="714">
        <v>0</v>
      </c>
      <c r="BE153" s="714">
        <v>0</v>
      </c>
      <c r="BF153" s="714">
        <v>1062904.4905176582</v>
      </c>
      <c r="BG153" s="631">
        <v>1062904.4905176582</v>
      </c>
      <c r="BH153" s="631">
        <v>0</v>
      </c>
      <c r="BI153" s="714">
        <v>1041048</v>
      </c>
      <c r="BJ153" s="714">
        <v>920600</v>
      </c>
      <c r="BK153" s="631">
        <v>942456.49051765818</v>
      </c>
      <c r="BL153" s="631">
        <v>3414.6974294118049</v>
      </c>
      <c r="BM153" s="631">
        <v>3314.7077954861111</v>
      </c>
      <c r="BN153" s="632">
        <v>3.0165444465981985E-2</v>
      </c>
      <c r="BO153" s="632">
        <v>0</v>
      </c>
      <c r="BP153" s="631">
        <v>0</v>
      </c>
      <c r="BQ153" s="714">
        <v>1062904.4905176582</v>
      </c>
      <c r="BR153" s="714">
        <v>3829.1901830349934</v>
      </c>
      <c r="BS153" s="714" t="s">
        <v>1187</v>
      </c>
      <c r="BT153" s="714">
        <v>3851.1032265132544</v>
      </c>
      <c r="BU153" s="632">
        <v>3.1658731359680115E-2</v>
      </c>
      <c r="BV153" s="631">
        <v>0</v>
      </c>
      <c r="BW153" s="631">
        <v>1062904.4905176582</v>
      </c>
      <c r="BX153" s="631">
        <v>0</v>
      </c>
      <c r="BY153" s="631">
        <v>1062904.4905176582</v>
      </c>
      <c r="BZ153" s="132">
        <f t="shared" si="6"/>
        <v>0</v>
      </c>
      <c r="CA153" s="132">
        <f t="shared" si="7"/>
        <v>0</v>
      </c>
      <c r="CB153" s="631">
        <f t="shared" si="8"/>
        <v>0</v>
      </c>
      <c r="CC153" s="631"/>
      <c r="CD153" s="631"/>
    </row>
    <row r="154" spans="1:82" ht="15" hidden="1" x14ac:dyDescent="0.25">
      <c r="A154" s="628">
        <f>VLOOKUP(D154,'[11]DfE No.'!C:E,3,FALSE)</f>
        <v>242</v>
      </c>
      <c r="B154" s="628" t="str">
        <f>VLOOKUP(D154,'[11]Adjusted Factors 20-21'!C:F,4,FALSE)</f>
        <v>Recoupment Academy</v>
      </c>
      <c r="C154" s="712">
        <v>144850</v>
      </c>
      <c r="D154" s="712">
        <v>9352083</v>
      </c>
      <c r="E154" s="713" t="s">
        <v>254</v>
      </c>
      <c r="F154" s="630">
        <v>107</v>
      </c>
      <c r="G154" s="630">
        <v>107</v>
      </c>
      <c r="H154" s="630">
        <v>0</v>
      </c>
      <c r="I154" s="631">
        <v>306915.70769999997</v>
      </c>
      <c r="J154" s="631">
        <v>0</v>
      </c>
      <c r="K154" s="631">
        <v>0</v>
      </c>
      <c r="L154" s="631">
        <v>3149.9999999999977</v>
      </c>
      <c r="M154" s="631">
        <v>0</v>
      </c>
      <c r="N154" s="631">
        <v>3919.9999999999968</v>
      </c>
      <c r="O154" s="631">
        <v>0</v>
      </c>
      <c r="P154" s="631">
        <v>0</v>
      </c>
      <c r="Q154" s="631">
        <v>0</v>
      </c>
      <c r="R154" s="631">
        <v>0</v>
      </c>
      <c r="S154" s="631">
        <v>408.82075471698101</v>
      </c>
      <c r="T154" s="631">
        <v>0</v>
      </c>
      <c r="U154" s="631">
        <v>0</v>
      </c>
      <c r="V154" s="631">
        <v>0</v>
      </c>
      <c r="W154" s="631">
        <v>0</v>
      </c>
      <c r="X154" s="631">
        <v>0</v>
      </c>
      <c r="Y154" s="631">
        <v>0</v>
      </c>
      <c r="Z154" s="631">
        <v>0</v>
      </c>
      <c r="AA154" s="631">
        <v>0</v>
      </c>
      <c r="AB154" s="631">
        <v>0</v>
      </c>
      <c r="AC154" s="631">
        <v>0</v>
      </c>
      <c r="AD154" s="631">
        <v>0</v>
      </c>
      <c r="AE154" s="631">
        <v>28488.75</v>
      </c>
      <c r="AF154" s="631">
        <v>0</v>
      </c>
      <c r="AG154" s="631">
        <v>0</v>
      </c>
      <c r="AH154" s="631">
        <v>0</v>
      </c>
      <c r="AI154" s="631">
        <v>114400</v>
      </c>
      <c r="AJ154" s="631">
        <v>0</v>
      </c>
      <c r="AK154" s="631">
        <v>0</v>
      </c>
      <c r="AL154" s="631">
        <v>0</v>
      </c>
      <c r="AM154" s="631">
        <v>2091.6</v>
      </c>
      <c r="AN154" s="631">
        <v>0</v>
      </c>
      <c r="AO154" s="631">
        <v>0</v>
      </c>
      <c r="AP154" s="631">
        <v>0</v>
      </c>
      <c r="AQ154" s="631">
        <v>0</v>
      </c>
      <c r="AR154" s="631">
        <v>0</v>
      </c>
      <c r="AS154" s="631">
        <v>0</v>
      </c>
      <c r="AT154" s="631">
        <v>0</v>
      </c>
      <c r="AU154" s="631">
        <v>0</v>
      </c>
      <c r="AV154" s="631">
        <v>306915.70769999997</v>
      </c>
      <c r="AW154" s="631">
        <v>35967.570754716973</v>
      </c>
      <c r="AX154" s="631">
        <v>116491.6</v>
      </c>
      <c r="AY154" s="631">
        <v>42180.960377358482</v>
      </c>
      <c r="AZ154" s="714">
        <v>459374.87845471699</v>
      </c>
      <c r="BA154" s="714">
        <v>457283.27845471702</v>
      </c>
      <c r="BB154" s="714">
        <v>3750</v>
      </c>
      <c r="BC154" s="714">
        <v>401250</v>
      </c>
      <c r="BD154" s="714">
        <v>0</v>
      </c>
      <c r="BE154" s="714">
        <v>0</v>
      </c>
      <c r="BF154" s="714">
        <v>459374.87845471699</v>
      </c>
      <c r="BG154" s="631">
        <v>459374.87845471699</v>
      </c>
      <c r="BH154" s="631">
        <v>0</v>
      </c>
      <c r="BI154" s="714">
        <v>403341.6</v>
      </c>
      <c r="BJ154" s="714">
        <v>286850</v>
      </c>
      <c r="BK154" s="631">
        <v>342883.27845471702</v>
      </c>
      <c r="BL154" s="631">
        <v>3204.5166210721218</v>
      </c>
      <c r="BM154" s="631">
        <v>3099.8240000000001</v>
      </c>
      <c r="BN154" s="632">
        <v>3.3773730725396571E-2</v>
      </c>
      <c r="BO154" s="632">
        <v>0</v>
      </c>
      <c r="BP154" s="631">
        <v>0</v>
      </c>
      <c r="BQ154" s="714">
        <v>459374.87845471699</v>
      </c>
      <c r="BR154" s="714">
        <v>4273.6754995767942</v>
      </c>
      <c r="BS154" s="714" t="s">
        <v>1187</v>
      </c>
      <c r="BT154" s="714">
        <v>4293.2231631281966</v>
      </c>
      <c r="BU154" s="632">
        <v>-1.0417177927013466E-3</v>
      </c>
      <c r="BV154" s="631">
        <v>0</v>
      </c>
      <c r="BW154" s="631">
        <v>459374.87845471699</v>
      </c>
      <c r="BX154" s="631">
        <v>0</v>
      </c>
      <c r="BY154" s="631">
        <v>459374.87845471699</v>
      </c>
      <c r="BZ154" s="132">
        <f t="shared" si="6"/>
        <v>0</v>
      </c>
      <c r="CA154" s="132">
        <f t="shared" si="7"/>
        <v>0</v>
      </c>
      <c r="CB154" s="631">
        <f t="shared" si="8"/>
        <v>0</v>
      </c>
      <c r="CC154" s="631"/>
      <c r="CD154" s="631"/>
    </row>
    <row r="155" spans="1:82" ht="15" hidden="1" x14ac:dyDescent="0.25">
      <c r="A155" s="628">
        <f>VLOOKUP(D155,'[11]DfE No.'!C:E,3,FALSE)</f>
        <v>44</v>
      </c>
      <c r="B155" s="628" t="str">
        <f>VLOOKUP(D155,'[11]Adjusted Factors 20-21'!C:F,4,FALSE)</f>
        <v>Recoupment Academy</v>
      </c>
      <c r="C155" s="712">
        <v>144442</v>
      </c>
      <c r="D155" s="712">
        <v>9352086</v>
      </c>
      <c r="E155" s="713" t="s">
        <v>147</v>
      </c>
      <c r="F155" s="630">
        <v>90</v>
      </c>
      <c r="G155" s="630">
        <v>90</v>
      </c>
      <c r="H155" s="630">
        <v>0</v>
      </c>
      <c r="I155" s="631">
        <v>258153.39899999998</v>
      </c>
      <c r="J155" s="631">
        <v>0</v>
      </c>
      <c r="K155" s="631">
        <v>0</v>
      </c>
      <c r="L155" s="631">
        <v>5399.9999999999864</v>
      </c>
      <c r="M155" s="631">
        <v>0</v>
      </c>
      <c r="N155" s="631">
        <v>8400</v>
      </c>
      <c r="O155" s="631">
        <v>0</v>
      </c>
      <c r="P155" s="631">
        <v>3150.0000000000059</v>
      </c>
      <c r="Q155" s="631">
        <v>0</v>
      </c>
      <c r="R155" s="631">
        <v>0</v>
      </c>
      <c r="S155" s="631">
        <v>0</v>
      </c>
      <c r="T155" s="631">
        <v>0</v>
      </c>
      <c r="U155" s="631">
        <v>0</v>
      </c>
      <c r="V155" s="631">
        <v>0</v>
      </c>
      <c r="W155" s="631">
        <v>0</v>
      </c>
      <c r="X155" s="631">
        <v>0</v>
      </c>
      <c r="Y155" s="631">
        <v>0</v>
      </c>
      <c r="Z155" s="631">
        <v>0</v>
      </c>
      <c r="AA155" s="631">
        <v>0</v>
      </c>
      <c r="AB155" s="631">
        <v>0</v>
      </c>
      <c r="AC155" s="631">
        <v>0</v>
      </c>
      <c r="AD155" s="631">
        <v>0</v>
      </c>
      <c r="AE155" s="631">
        <v>27034.615384615379</v>
      </c>
      <c r="AF155" s="631">
        <v>0</v>
      </c>
      <c r="AG155" s="631">
        <v>0</v>
      </c>
      <c r="AH155" s="631">
        <v>0</v>
      </c>
      <c r="AI155" s="631">
        <v>114400</v>
      </c>
      <c r="AJ155" s="631">
        <v>0</v>
      </c>
      <c r="AK155" s="631">
        <v>0</v>
      </c>
      <c r="AL155" s="631">
        <v>0</v>
      </c>
      <c r="AM155" s="631">
        <v>1727.38</v>
      </c>
      <c r="AN155" s="631">
        <v>0</v>
      </c>
      <c r="AO155" s="631">
        <v>0</v>
      </c>
      <c r="AP155" s="631">
        <v>0</v>
      </c>
      <c r="AQ155" s="631">
        <v>0</v>
      </c>
      <c r="AR155" s="631">
        <v>0</v>
      </c>
      <c r="AS155" s="631">
        <v>0</v>
      </c>
      <c r="AT155" s="631">
        <v>0</v>
      </c>
      <c r="AU155" s="631">
        <v>0</v>
      </c>
      <c r="AV155" s="631">
        <v>258153.39899999998</v>
      </c>
      <c r="AW155" s="631">
        <v>43984.615384615376</v>
      </c>
      <c r="AX155" s="631">
        <v>116127.38</v>
      </c>
      <c r="AY155" s="631">
        <v>45462.415384615379</v>
      </c>
      <c r="AZ155" s="714">
        <v>418265.39438461536</v>
      </c>
      <c r="BA155" s="714">
        <v>416538.01438461535</v>
      </c>
      <c r="BB155" s="714">
        <v>3750</v>
      </c>
      <c r="BC155" s="714">
        <v>337500</v>
      </c>
      <c r="BD155" s="714">
        <v>0</v>
      </c>
      <c r="BE155" s="714">
        <v>0</v>
      </c>
      <c r="BF155" s="714">
        <v>418265.39438461536</v>
      </c>
      <c r="BG155" s="631">
        <v>418265.39438461536</v>
      </c>
      <c r="BH155" s="631">
        <v>0</v>
      </c>
      <c r="BI155" s="714">
        <v>339227.38</v>
      </c>
      <c r="BJ155" s="714">
        <v>223100</v>
      </c>
      <c r="BK155" s="631">
        <v>302138.01438461535</v>
      </c>
      <c r="BL155" s="631">
        <v>3357.0890487179486</v>
      </c>
      <c r="BM155" s="631">
        <v>3192.7002326315792</v>
      </c>
      <c r="BN155" s="632">
        <v>5.1488960474962008E-2</v>
      </c>
      <c r="BO155" s="632">
        <v>0</v>
      </c>
      <c r="BP155" s="631">
        <v>0</v>
      </c>
      <c r="BQ155" s="714">
        <v>418265.39438461536</v>
      </c>
      <c r="BR155" s="714">
        <v>4628.2001598290599</v>
      </c>
      <c r="BS155" s="714" t="s">
        <v>1187</v>
      </c>
      <c r="BT155" s="714">
        <v>4647.3932709401706</v>
      </c>
      <c r="BU155" s="632">
        <v>5.2999231069528419E-2</v>
      </c>
      <c r="BV155" s="631">
        <v>0</v>
      </c>
      <c r="BW155" s="631">
        <v>418265.39438461536</v>
      </c>
      <c r="BX155" s="631">
        <v>0</v>
      </c>
      <c r="BY155" s="631">
        <v>418265.39438461536</v>
      </c>
      <c r="BZ155" s="132">
        <f t="shared" si="6"/>
        <v>0</v>
      </c>
      <c r="CA155" s="132">
        <f t="shared" si="7"/>
        <v>0</v>
      </c>
      <c r="CB155" s="631">
        <f t="shared" si="8"/>
        <v>0</v>
      </c>
      <c r="CC155" s="631"/>
      <c r="CD155" s="631"/>
    </row>
    <row r="156" spans="1:82" ht="15" hidden="1" x14ac:dyDescent="0.25">
      <c r="A156" s="628">
        <f>VLOOKUP(D156,'[11]DfE No.'!C:E,3,FALSE)</f>
        <v>45</v>
      </c>
      <c r="B156" s="628" t="str">
        <f>VLOOKUP(D156,'[11]Adjusted Factors 20-21'!C:F,4,FALSE)</f>
        <v>Recoupment Academy</v>
      </c>
      <c r="C156" s="712">
        <v>143074</v>
      </c>
      <c r="D156" s="712">
        <v>9352087</v>
      </c>
      <c r="E156" s="713" t="s">
        <v>530</v>
      </c>
      <c r="F156" s="630">
        <v>74</v>
      </c>
      <c r="G156" s="630">
        <v>74</v>
      </c>
      <c r="H156" s="630">
        <v>0</v>
      </c>
      <c r="I156" s="631">
        <v>212259.4614</v>
      </c>
      <c r="J156" s="631">
        <v>0</v>
      </c>
      <c r="K156" s="631">
        <v>0</v>
      </c>
      <c r="L156" s="631">
        <v>5399.9999999999945</v>
      </c>
      <c r="M156" s="631">
        <v>0</v>
      </c>
      <c r="N156" s="631">
        <v>6719.9999999999927</v>
      </c>
      <c r="O156" s="631">
        <v>0</v>
      </c>
      <c r="P156" s="631">
        <v>209.9999999999998</v>
      </c>
      <c r="Q156" s="631">
        <v>0</v>
      </c>
      <c r="R156" s="631">
        <v>0</v>
      </c>
      <c r="S156" s="631">
        <v>0</v>
      </c>
      <c r="T156" s="631">
        <v>434.99999999999955</v>
      </c>
      <c r="U156" s="631">
        <v>0</v>
      </c>
      <c r="V156" s="631">
        <v>0</v>
      </c>
      <c r="W156" s="631">
        <v>0</v>
      </c>
      <c r="X156" s="631">
        <v>0</v>
      </c>
      <c r="Y156" s="631">
        <v>0</v>
      </c>
      <c r="Z156" s="631">
        <v>0</v>
      </c>
      <c r="AA156" s="631">
        <v>0</v>
      </c>
      <c r="AB156" s="631">
        <v>618.59375</v>
      </c>
      <c r="AC156" s="631">
        <v>0</v>
      </c>
      <c r="AD156" s="631">
        <v>0</v>
      </c>
      <c r="AE156" s="631">
        <v>21609.193548387109</v>
      </c>
      <c r="AF156" s="631">
        <v>0</v>
      </c>
      <c r="AG156" s="631">
        <v>4864.9999999999918</v>
      </c>
      <c r="AH156" s="631">
        <v>0</v>
      </c>
      <c r="AI156" s="631">
        <v>114400</v>
      </c>
      <c r="AJ156" s="631">
        <v>26000</v>
      </c>
      <c r="AK156" s="631">
        <v>0</v>
      </c>
      <c r="AL156" s="631">
        <v>1000</v>
      </c>
      <c r="AM156" s="631">
        <v>1326.2</v>
      </c>
      <c r="AN156" s="631">
        <v>0</v>
      </c>
      <c r="AO156" s="631">
        <v>0</v>
      </c>
      <c r="AP156" s="631">
        <v>0</v>
      </c>
      <c r="AQ156" s="631">
        <v>0</v>
      </c>
      <c r="AR156" s="631">
        <v>0</v>
      </c>
      <c r="AS156" s="631">
        <v>0</v>
      </c>
      <c r="AT156" s="631">
        <v>0</v>
      </c>
      <c r="AU156" s="631">
        <v>0</v>
      </c>
      <c r="AV156" s="631">
        <v>212259.4614</v>
      </c>
      <c r="AW156" s="631">
        <v>39857.787298387091</v>
      </c>
      <c r="AX156" s="631">
        <v>142726.20000000001</v>
      </c>
      <c r="AY156" s="631">
        <v>37944.493548387101</v>
      </c>
      <c r="AZ156" s="714">
        <v>394843.44869838713</v>
      </c>
      <c r="BA156" s="714">
        <v>392517.24869838712</v>
      </c>
      <c r="BB156" s="714">
        <v>3750</v>
      </c>
      <c r="BC156" s="714">
        <v>277500</v>
      </c>
      <c r="BD156" s="714">
        <v>0</v>
      </c>
      <c r="BE156" s="714">
        <v>0</v>
      </c>
      <c r="BF156" s="714">
        <v>394843.44869838713</v>
      </c>
      <c r="BG156" s="631">
        <v>394843.44869838713</v>
      </c>
      <c r="BH156" s="631">
        <v>0</v>
      </c>
      <c r="BI156" s="714">
        <v>279826.2</v>
      </c>
      <c r="BJ156" s="714">
        <v>138100</v>
      </c>
      <c r="BK156" s="631">
        <v>253117.24869838712</v>
      </c>
      <c r="BL156" s="631">
        <v>3420.503360789015</v>
      </c>
      <c r="BM156" s="631">
        <v>2968.6450650000002</v>
      </c>
      <c r="BN156" s="632">
        <v>0.15221027973885279</v>
      </c>
      <c r="BO156" s="632">
        <v>0</v>
      </c>
      <c r="BP156" s="631">
        <v>0</v>
      </c>
      <c r="BQ156" s="714">
        <v>394843.44869838713</v>
      </c>
      <c r="BR156" s="714">
        <v>5304.2871445727988</v>
      </c>
      <c r="BS156" s="714" t="s">
        <v>1187</v>
      </c>
      <c r="BT156" s="714">
        <v>5335.7222797079339</v>
      </c>
      <c r="BU156" s="632">
        <v>1.3018940236926291E-3</v>
      </c>
      <c r="BV156" s="631">
        <v>0</v>
      </c>
      <c r="BW156" s="631">
        <v>394843.44869838713</v>
      </c>
      <c r="BX156" s="631">
        <v>0</v>
      </c>
      <c r="BY156" s="631">
        <v>394843.44869838713</v>
      </c>
      <c r="BZ156" s="132">
        <f t="shared" si="6"/>
        <v>0</v>
      </c>
      <c r="CA156" s="132">
        <f t="shared" si="7"/>
        <v>0</v>
      </c>
      <c r="CB156" s="631">
        <f t="shared" si="8"/>
        <v>0</v>
      </c>
      <c r="CC156" s="631"/>
      <c r="CD156" s="631"/>
    </row>
    <row r="157" spans="1:82" ht="15" hidden="1" x14ac:dyDescent="0.25">
      <c r="A157" s="628">
        <f>VLOOKUP(D157,'[11]DfE No.'!C:E,3,FALSE)</f>
        <v>48</v>
      </c>
      <c r="B157" s="628" t="str">
        <f>VLOOKUP(D157,'[11]Adjusted Factors 20-21'!C:F,4,FALSE)</f>
        <v>Recoupment Academy</v>
      </c>
      <c r="C157" s="712">
        <v>144445</v>
      </c>
      <c r="D157" s="712">
        <v>9352088</v>
      </c>
      <c r="E157" s="713" t="s">
        <v>151</v>
      </c>
      <c r="F157" s="630">
        <v>97</v>
      </c>
      <c r="G157" s="630">
        <v>97</v>
      </c>
      <c r="H157" s="630">
        <v>0</v>
      </c>
      <c r="I157" s="631">
        <v>278231.99669999996</v>
      </c>
      <c r="J157" s="631">
        <v>0</v>
      </c>
      <c r="K157" s="631">
        <v>0</v>
      </c>
      <c r="L157" s="631">
        <v>4050.0000000000018</v>
      </c>
      <c r="M157" s="631">
        <v>0</v>
      </c>
      <c r="N157" s="631">
        <v>5378.2178217821784</v>
      </c>
      <c r="O157" s="631">
        <v>0</v>
      </c>
      <c r="P157" s="631">
        <v>1890.0000000000007</v>
      </c>
      <c r="Q157" s="631">
        <v>0</v>
      </c>
      <c r="R157" s="631">
        <v>0</v>
      </c>
      <c r="S157" s="631">
        <v>0</v>
      </c>
      <c r="T157" s="631">
        <v>869.99999999999886</v>
      </c>
      <c r="U157" s="631">
        <v>0</v>
      </c>
      <c r="V157" s="631">
        <v>0</v>
      </c>
      <c r="W157" s="631">
        <v>0</v>
      </c>
      <c r="X157" s="631">
        <v>0</v>
      </c>
      <c r="Y157" s="631">
        <v>0</v>
      </c>
      <c r="Z157" s="631">
        <v>0</v>
      </c>
      <c r="AA157" s="631">
        <v>0</v>
      </c>
      <c r="AB157" s="631">
        <v>0</v>
      </c>
      <c r="AC157" s="631">
        <v>0</v>
      </c>
      <c r="AD157" s="631">
        <v>0</v>
      </c>
      <c r="AE157" s="631">
        <v>26456.15853658539</v>
      </c>
      <c r="AF157" s="631">
        <v>0</v>
      </c>
      <c r="AG157" s="631">
        <v>0</v>
      </c>
      <c r="AH157" s="631">
        <v>0</v>
      </c>
      <c r="AI157" s="631">
        <v>114400</v>
      </c>
      <c r="AJ157" s="631">
        <v>18328.43791722296</v>
      </c>
      <c r="AK157" s="631">
        <v>0</v>
      </c>
      <c r="AL157" s="631">
        <v>0</v>
      </c>
      <c r="AM157" s="631">
        <v>3175.2</v>
      </c>
      <c r="AN157" s="631">
        <v>0</v>
      </c>
      <c r="AO157" s="631">
        <v>0</v>
      </c>
      <c r="AP157" s="631">
        <v>0</v>
      </c>
      <c r="AQ157" s="631">
        <v>0</v>
      </c>
      <c r="AR157" s="631">
        <v>0</v>
      </c>
      <c r="AS157" s="631">
        <v>0</v>
      </c>
      <c r="AT157" s="631">
        <v>0</v>
      </c>
      <c r="AU157" s="631">
        <v>0</v>
      </c>
      <c r="AV157" s="631">
        <v>278231.99669999996</v>
      </c>
      <c r="AW157" s="631">
        <v>38644.376358367568</v>
      </c>
      <c r="AX157" s="631">
        <v>135903.63791722298</v>
      </c>
      <c r="AY157" s="631">
        <v>42503.067447476482</v>
      </c>
      <c r="AZ157" s="714">
        <v>452780.0109755905</v>
      </c>
      <c r="BA157" s="714">
        <v>449604.81097559049</v>
      </c>
      <c r="BB157" s="714">
        <v>3750</v>
      </c>
      <c r="BC157" s="714">
        <v>363750</v>
      </c>
      <c r="BD157" s="714">
        <v>0</v>
      </c>
      <c r="BE157" s="714">
        <v>0</v>
      </c>
      <c r="BF157" s="714">
        <v>452780.0109755905</v>
      </c>
      <c r="BG157" s="631">
        <v>452780.0109755905</v>
      </c>
      <c r="BH157" s="631">
        <v>0</v>
      </c>
      <c r="BI157" s="714">
        <v>366925.2</v>
      </c>
      <c r="BJ157" s="714">
        <v>231021.56208277703</v>
      </c>
      <c r="BK157" s="631">
        <v>316876.37305836752</v>
      </c>
      <c r="BL157" s="631">
        <v>3266.7667325604898</v>
      </c>
      <c r="BM157" s="631">
        <v>3125.9855361896675</v>
      </c>
      <c r="BN157" s="632">
        <v>4.5035779833589237E-2</v>
      </c>
      <c r="BO157" s="632">
        <v>0</v>
      </c>
      <c r="BP157" s="631">
        <v>0</v>
      </c>
      <c r="BQ157" s="714">
        <v>452780.0109755905</v>
      </c>
      <c r="BR157" s="714">
        <v>4635.1011440782522</v>
      </c>
      <c r="BS157" s="714" t="s">
        <v>1187</v>
      </c>
      <c r="BT157" s="714">
        <v>4667.8351646968094</v>
      </c>
      <c r="BU157" s="632">
        <v>3.7587284068262949E-2</v>
      </c>
      <c r="BV157" s="631">
        <v>0</v>
      </c>
      <c r="BW157" s="631">
        <v>452780.0109755905</v>
      </c>
      <c r="BX157" s="631">
        <v>0</v>
      </c>
      <c r="BY157" s="631">
        <v>452780.0109755905</v>
      </c>
      <c r="BZ157" s="132">
        <f t="shared" si="6"/>
        <v>0</v>
      </c>
      <c r="CA157" s="132">
        <f t="shared" si="7"/>
        <v>0</v>
      </c>
      <c r="CB157" s="631">
        <f t="shared" si="8"/>
        <v>0</v>
      </c>
      <c r="CC157" s="631"/>
      <c r="CD157" s="631"/>
    </row>
    <row r="158" spans="1:82" ht="15" hidden="1" x14ac:dyDescent="0.25">
      <c r="A158" s="628">
        <f>VLOOKUP(D158,'[11]DfE No.'!C:E,3,FALSE)</f>
        <v>312</v>
      </c>
      <c r="B158" s="628" t="str">
        <f>VLOOKUP(D158,'[11]Adjusted Factors 20-21'!C:F,4,FALSE)</f>
        <v>Recoupment Academy</v>
      </c>
      <c r="C158" s="712">
        <v>142018</v>
      </c>
      <c r="D158" s="712">
        <v>9352090</v>
      </c>
      <c r="E158" s="713" t="s">
        <v>529</v>
      </c>
      <c r="F158" s="630">
        <v>98</v>
      </c>
      <c r="G158" s="630">
        <v>98</v>
      </c>
      <c r="H158" s="630">
        <v>0</v>
      </c>
      <c r="I158" s="631">
        <v>281100.36780000001</v>
      </c>
      <c r="J158" s="631">
        <v>0</v>
      </c>
      <c r="K158" s="631">
        <v>0</v>
      </c>
      <c r="L158" s="631">
        <v>4950.0000000000146</v>
      </c>
      <c r="M158" s="631">
        <v>0</v>
      </c>
      <c r="N158" s="631">
        <v>10482.696629213482</v>
      </c>
      <c r="O158" s="631">
        <v>0</v>
      </c>
      <c r="P158" s="631">
        <v>643.125</v>
      </c>
      <c r="Q158" s="631">
        <v>0</v>
      </c>
      <c r="R158" s="631">
        <v>382.81250000000119</v>
      </c>
      <c r="S158" s="631">
        <v>1240.3125</v>
      </c>
      <c r="T158" s="631">
        <v>444.06250000000142</v>
      </c>
      <c r="U158" s="631">
        <v>0</v>
      </c>
      <c r="V158" s="631">
        <v>0</v>
      </c>
      <c r="W158" s="631">
        <v>0</v>
      </c>
      <c r="X158" s="631">
        <v>0</v>
      </c>
      <c r="Y158" s="631">
        <v>0</v>
      </c>
      <c r="Z158" s="631">
        <v>0</v>
      </c>
      <c r="AA158" s="631">
        <v>0</v>
      </c>
      <c r="AB158" s="631">
        <v>1991.0126582278483</v>
      </c>
      <c r="AC158" s="631">
        <v>0</v>
      </c>
      <c r="AD158" s="631">
        <v>0</v>
      </c>
      <c r="AE158" s="631">
        <v>27542.083333333343</v>
      </c>
      <c r="AF158" s="631">
        <v>0</v>
      </c>
      <c r="AG158" s="631">
        <v>8855</v>
      </c>
      <c r="AH158" s="631">
        <v>0</v>
      </c>
      <c r="AI158" s="631">
        <v>114400</v>
      </c>
      <c r="AJ158" s="631">
        <v>0</v>
      </c>
      <c r="AK158" s="631">
        <v>0</v>
      </c>
      <c r="AL158" s="631">
        <v>0</v>
      </c>
      <c r="AM158" s="631">
        <v>2343.6</v>
      </c>
      <c r="AN158" s="631">
        <v>0</v>
      </c>
      <c r="AO158" s="631">
        <v>0</v>
      </c>
      <c r="AP158" s="631">
        <v>0</v>
      </c>
      <c r="AQ158" s="631">
        <v>0</v>
      </c>
      <c r="AR158" s="631">
        <v>0</v>
      </c>
      <c r="AS158" s="631">
        <v>0</v>
      </c>
      <c r="AT158" s="631">
        <v>0</v>
      </c>
      <c r="AU158" s="631">
        <v>0</v>
      </c>
      <c r="AV158" s="631">
        <v>281100.36780000001</v>
      </c>
      <c r="AW158" s="631">
        <v>56531.105120774693</v>
      </c>
      <c r="AX158" s="631">
        <v>116743.6</v>
      </c>
      <c r="AY158" s="631">
        <v>46566.387897940091</v>
      </c>
      <c r="AZ158" s="714">
        <v>454375.07292077469</v>
      </c>
      <c r="BA158" s="714">
        <v>452031.47292077472</v>
      </c>
      <c r="BB158" s="714">
        <v>3750</v>
      </c>
      <c r="BC158" s="714">
        <v>367500</v>
      </c>
      <c r="BD158" s="714">
        <v>0</v>
      </c>
      <c r="BE158" s="714">
        <v>0</v>
      </c>
      <c r="BF158" s="714">
        <v>454375.07292077469</v>
      </c>
      <c r="BG158" s="631">
        <v>454375.07292077469</v>
      </c>
      <c r="BH158" s="631">
        <v>0</v>
      </c>
      <c r="BI158" s="714">
        <v>369843.6</v>
      </c>
      <c r="BJ158" s="714">
        <v>253099.99999999997</v>
      </c>
      <c r="BK158" s="631">
        <v>337631.47292077472</v>
      </c>
      <c r="BL158" s="631">
        <v>3445.2191114364769</v>
      </c>
      <c r="BM158" s="631">
        <v>3322.707028409091</v>
      </c>
      <c r="BN158" s="632">
        <v>3.6871166184652922E-2</v>
      </c>
      <c r="BO158" s="632">
        <v>0</v>
      </c>
      <c r="BP158" s="631">
        <v>0</v>
      </c>
      <c r="BQ158" s="714">
        <v>454375.07292077469</v>
      </c>
      <c r="BR158" s="714">
        <v>4612.5660502119872</v>
      </c>
      <c r="BS158" s="714" t="s">
        <v>1187</v>
      </c>
      <c r="BT158" s="714">
        <v>4636.4803359262723</v>
      </c>
      <c r="BU158" s="632">
        <v>-2.3943649976155834E-3</v>
      </c>
      <c r="BV158" s="631">
        <v>0</v>
      </c>
      <c r="BW158" s="631">
        <v>454375.07292077469</v>
      </c>
      <c r="BX158" s="631">
        <v>0</v>
      </c>
      <c r="BY158" s="631">
        <v>454375.07292077469</v>
      </c>
      <c r="BZ158" s="132">
        <f t="shared" si="6"/>
        <v>0</v>
      </c>
      <c r="CA158" s="132">
        <f t="shared" si="7"/>
        <v>0</v>
      </c>
      <c r="CB158" s="631">
        <f t="shared" si="8"/>
        <v>0</v>
      </c>
      <c r="CC158" s="631"/>
      <c r="CD158" s="631"/>
    </row>
    <row r="159" spans="1:82" ht="15" hidden="1" x14ac:dyDescent="0.25">
      <c r="A159" s="628">
        <f>VLOOKUP(D159,'[11]DfE No.'!C:E,3,FALSE)</f>
        <v>57</v>
      </c>
      <c r="B159" s="628" t="str">
        <f>VLOOKUP(D159,'[11]Adjusted Factors 20-21'!C:F,4,FALSE)</f>
        <v>Recoupment Academy</v>
      </c>
      <c r="C159" s="712">
        <v>141554</v>
      </c>
      <c r="D159" s="712">
        <v>9352091</v>
      </c>
      <c r="E159" s="713" t="s">
        <v>159</v>
      </c>
      <c r="F159" s="630">
        <v>278</v>
      </c>
      <c r="G159" s="630">
        <v>278</v>
      </c>
      <c r="H159" s="630">
        <v>0</v>
      </c>
      <c r="I159" s="631">
        <v>797407.16579999996</v>
      </c>
      <c r="J159" s="631">
        <v>0</v>
      </c>
      <c r="K159" s="631">
        <v>0</v>
      </c>
      <c r="L159" s="631">
        <v>23849.999999999938</v>
      </c>
      <c r="M159" s="631">
        <v>0</v>
      </c>
      <c r="N159" s="631">
        <v>48840.784313725489</v>
      </c>
      <c r="O159" s="631">
        <v>0</v>
      </c>
      <c r="P159" s="631">
        <v>17640</v>
      </c>
      <c r="Q159" s="631">
        <v>0</v>
      </c>
      <c r="R159" s="631">
        <v>0</v>
      </c>
      <c r="S159" s="631">
        <v>0</v>
      </c>
      <c r="T159" s="631">
        <v>0</v>
      </c>
      <c r="U159" s="631">
        <v>0</v>
      </c>
      <c r="V159" s="631">
        <v>0</v>
      </c>
      <c r="W159" s="631">
        <v>0</v>
      </c>
      <c r="X159" s="631">
        <v>0</v>
      </c>
      <c r="Y159" s="631">
        <v>0</v>
      </c>
      <c r="Z159" s="631">
        <v>0</v>
      </c>
      <c r="AA159" s="631">
        <v>0</v>
      </c>
      <c r="AB159" s="631">
        <v>1898.6808510638282</v>
      </c>
      <c r="AC159" s="631">
        <v>0</v>
      </c>
      <c r="AD159" s="631">
        <v>0</v>
      </c>
      <c r="AE159" s="631">
        <v>99119.086956521685</v>
      </c>
      <c r="AF159" s="631">
        <v>0</v>
      </c>
      <c r="AG159" s="631">
        <v>9030.0000000000055</v>
      </c>
      <c r="AH159" s="631">
        <v>0</v>
      </c>
      <c r="AI159" s="631">
        <v>114400</v>
      </c>
      <c r="AJ159" s="631">
        <v>0</v>
      </c>
      <c r="AK159" s="631">
        <v>0</v>
      </c>
      <c r="AL159" s="631">
        <v>0</v>
      </c>
      <c r="AM159" s="631">
        <v>4492.87</v>
      </c>
      <c r="AN159" s="631">
        <v>0</v>
      </c>
      <c r="AO159" s="631">
        <v>0</v>
      </c>
      <c r="AP159" s="631">
        <v>0</v>
      </c>
      <c r="AQ159" s="631">
        <v>0</v>
      </c>
      <c r="AR159" s="631">
        <v>0</v>
      </c>
      <c r="AS159" s="631">
        <v>0</v>
      </c>
      <c r="AT159" s="631">
        <v>0</v>
      </c>
      <c r="AU159" s="631">
        <v>0</v>
      </c>
      <c r="AV159" s="631">
        <v>797407.16579999996</v>
      </c>
      <c r="AW159" s="631">
        <v>200378.55212131093</v>
      </c>
      <c r="AX159" s="631">
        <v>118892.87</v>
      </c>
      <c r="AY159" s="631">
        <v>154237.27911338437</v>
      </c>
      <c r="AZ159" s="714">
        <v>1116678.5879213109</v>
      </c>
      <c r="BA159" s="714">
        <v>1112185.7179213108</v>
      </c>
      <c r="BB159" s="714">
        <v>3750</v>
      </c>
      <c r="BC159" s="714">
        <v>1042500</v>
      </c>
      <c r="BD159" s="714">
        <v>0</v>
      </c>
      <c r="BE159" s="714">
        <v>0</v>
      </c>
      <c r="BF159" s="714">
        <v>1116678.5879213109</v>
      </c>
      <c r="BG159" s="631">
        <v>1116678.5879213109</v>
      </c>
      <c r="BH159" s="631">
        <v>0</v>
      </c>
      <c r="BI159" s="714">
        <v>1046992.87</v>
      </c>
      <c r="BJ159" s="714">
        <v>928100</v>
      </c>
      <c r="BK159" s="631">
        <v>997785.71792131092</v>
      </c>
      <c r="BL159" s="631">
        <v>3589.1572587097517</v>
      </c>
      <c r="BM159" s="631">
        <v>3388.3685104417673</v>
      </c>
      <c r="BN159" s="632">
        <v>5.9258238190215626E-2</v>
      </c>
      <c r="BO159" s="632">
        <v>0</v>
      </c>
      <c r="BP159" s="631">
        <v>0</v>
      </c>
      <c r="BQ159" s="714">
        <v>1116678.5879213109</v>
      </c>
      <c r="BR159" s="714">
        <v>4000.6680500766574</v>
      </c>
      <c r="BS159" s="714" t="s">
        <v>1187</v>
      </c>
      <c r="BT159" s="714">
        <v>4016.8294529543559</v>
      </c>
      <c r="BU159" s="632">
        <v>4.0026124324313184E-2</v>
      </c>
      <c r="BV159" s="631">
        <v>0</v>
      </c>
      <c r="BW159" s="631">
        <v>1116678.5879213109</v>
      </c>
      <c r="BX159" s="631">
        <v>0</v>
      </c>
      <c r="BY159" s="631">
        <v>1116678.5879213109</v>
      </c>
      <c r="BZ159" s="132">
        <f t="shared" si="6"/>
        <v>0</v>
      </c>
      <c r="CA159" s="132">
        <f t="shared" si="7"/>
        <v>0</v>
      </c>
      <c r="CB159" s="631">
        <f t="shared" si="8"/>
        <v>0</v>
      </c>
      <c r="CC159" s="631"/>
      <c r="CD159" s="631"/>
    </row>
    <row r="160" spans="1:82" ht="15" hidden="1" x14ac:dyDescent="0.25">
      <c r="A160" s="628">
        <f>VLOOKUP(D160,'[11]DfE No.'!C:E,3,FALSE)</f>
        <v>515</v>
      </c>
      <c r="B160" s="628" t="str">
        <f>VLOOKUP(D160,'[11]Adjusted Factors 20-21'!C:F,4,FALSE)</f>
        <v>Recoupment Academy</v>
      </c>
      <c r="C160" s="712">
        <v>142025</v>
      </c>
      <c r="D160" s="712">
        <v>9352093</v>
      </c>
      <c r="E160" s="713" t="s">
        <v>415</v>
      </c>
      <c r="F160" s="630">
        <v>323</v>
      </c>
      <c r="G160" s="630">
        <v>323</v>
      </c>
      <c r="H160" s="630">
        <v>0</v>
      </c>
      <c r="I160" s="631">
        <v>926483.86529999995</v>
      </c>
      <c r="J160" s="631">
        <v>0</v>
      </c>
      <c r="K160" s="631">
        <v>0</v>
      </c>
      <c r="L160" s="631">
        <v>16199.99999999998</v>
      </c>
      <c r="M160" s="631">
        <v>0</v>
      </c>
      <c r="N160" s="631">
        <v>35401.590214067277</v>
      </c>
      <c r="O160" s="631">
        <v>0</v>
      </c>
      <c r="P160" s="631">
        <v>0</v>
      </c>
      <c r="Q160" s="631">
        <v>0</v>
      </c>
      <c r="R160" s="631">
        <v>750.00000000000068</v>
      </c>
      <c r="S160" s="631">
        <v>0</v>
      </c>
      <c r="T160" s="631">
        <v>0</v>
      </c>
      <c r="U160" s="631">
        <v>0</v>
      </c>
      <c r="V160" s="631">
        <v>0</v>
      </c>
      <c r="W160" s="631">
        <v>0</v>
      </c>
      <c r="X160" s="631">
        <v>0</v>
      </c>
      <c r="Y160" s="631">
        <v>0</v>
      </c>
      <c r="Z160" s="631">
        <v>0</v>
      </c>
      <c r="AA160" s="631">
        <v>0</v>
      </c>
      <c r="AB160" s="631">
        <v>18581.182795698907</v>
      </c>
      <c r="AC160" s="631">
        <v>0</v>
      </c>
      <c r="AD160" s="631">
        <v>0</v>
      </c>
      <c r="AE160" s="631">
        <v>147982.75471698112</v>
      </c>
      <c r="AF160" s="631">
        <v>0</v>
      </c>
      <c r="AG160" s="631">
        <v>7542.5000000000055</v>
      </c>
      <c r="AH160" s="631">
        <v>0</v>
      </c>
      <c r="AI160" s="631">
        <v>114400</v>
      </c>
      <c r="AJ160" s="631">
        <v>0</v>
      </c>
      <c r="AK160" s="631">
        <v>0</v>
      </c>
      <c r="AL160" s="631">
        <v>0</v>
      </c>
      <c r="AM160" s="631">
        <v>0</v>
      </c>
      <c r="AN160" s="631">
        <v>0</v>
      </c>
      <c r="AO160" s="631">
        <v>0</v>
      </c>
      <c r="AP160" s="631">
        <v>0</v>
      </c>
      <c r="AQ160" s="631">
        <v>0</v>
      </c>
      <c r="AR160" s="631">
        <v>0</v>
      </c>
      <c r="AS160" s="631">
        <v>0</v>
      </c>
      <c r="AT160" s="631">
        <v>0</v>
      </c>
      <c r="AU160" s="631">
        <v>0</v>
      </c>
      <c r="AV160" s="631">
        <v>926483.86529999995</v>
      </c>
      <c r="AW160" s="631">
        <v>226458.02772674727</v>
      </c>
      <c r="AX160" s="631">
        <v>114400</v>
      </c>
      <c r="AY160" s="631">
        <v>184111.34982401473</v>
      </c>
      <c r="AZ160" s="714">
        <v>1267341.8930267473</v>
      </c>
      <c r="BA160" s="714">
        <v>1267341.8930267473</v>
      </c>
      <c r="BB160" s="714">
        <v>3750</v>
      </c>
      <c r="BC160" s="714">
        <v>1211250</v>
      </c>
      <c r="BD160" s="714">
        <v>0</v>
      </c>
      <c r="BE160" s="714">
        <v>0</v>
      </c>
      <c r="BF160" s="714">
        <v>1267341.8930267473</v>
      </c>
      <c r="BG160" s="631">
        <v>1267341.8930267473</v>
      </c>
      <c r="BH160" s="631">
        <v>0</v>
      </c>
      <c r="BI160" s="714">
        <v>1211250</v>
      </c>
      <c r="BJ160" s="714">
        <v>1096850</v>
      </c>
      <c r="BK160" s="631">
        <v>1152941.8930267473</v>
      </c>
      <c r="BL160" s="631">
        <v>3569.4795449744497</v>
      </c>
      <c r="BM160" s="631">
        <v>3424.9200161490685</v>
      </c>
      <c r="BN160" s="632">
        <v>4.2208147385561987E-2</v>
      </c>
      <c r="BO160" s="632">
        <v>0</v>
      </c>
      <c r="BP160" s="631">
        <v>0</v>
      </c>
      <c r="BQ160" s="714">
        <v>1267341.8930267473</v>
      </c>
      <c r="BR160" s="714">
        <v>3923.6591115379174</v>
      </c>
      <c r="BS160" s="714" t="s">
        <v>1187</v>
      </c>
      <c r="BT160" s="714">
        <v>3923.6591115379174</v>
      </c>
      <c r="BU160" s="632">
        <v>3.7950269966582351E-2</v>
      </c>
      <c r="BV160" s="631">
        <v>0</v>
      </c>
      <c r="BW160" s="631">
        <v>1267341.8930267473</v>
      </c>
      <c r="BX160" s="631">
        <v>0</v>
      </c>
      <c r="BY160" s="631">
        <v>1267341.8930267473</v>
      </c>
      <c r="BZ160" s="132">
        <f t="shared" si="6"/>
        <v>0</v>
      </c>
      <c r="CA160" s="132">
        <f t="shared" si="7"/>
        <v>0</v>
      </c>
      <c r="CB160" s="631">
        <f t="shared" si="8"/>
        <v>0</v>
      </c>
      <c r="CC160" s="631"/>
      <c r="CD160" s="631"/>
    </row>
    <row r="161" spans="1:82" ht="15" hidden="1" x14ac:dyDescent="0.25">
      <c r="A161" s="628">
        <f>VLOOKUP(D161,'[11]DfE No.'!C:E,3,FALSE)</f>
        <v>81</v>
      </c>
      <c r="B161" s="628" t="str">
        <f>VLOOKUP(D161,'[11]Adjusted Factors 20-21'!C:F,4,FALSE)</f>
        <v>Recoupment Academy</v>
      </c>
      <c r="C161" s="712">
        <v>143069</v>
      </c>
      <c r="D161" s="712">
        <v>9352096</v>
      </c>
      <c r="E161" s="713" t="s">
        <v>191</v>
      </c>
      <c r="F161" s="630">
        <v>75</v>
      </c>
      <c r="G161" s="630">
        <v>75</v>
      </c>
      <c r="H161" s="630">
        <v>0</v>
      </c>
      <c r="I161" s="631">
        <v>215127.83249999999</v>
      </c>
      <c r="J161" s="631">
        <v>0</v>
      </c>
      <c r="K161" s="631">
        <v>0</v>
      </c>
      <c r="L161" s="631">
        <v>5400</v>
      </c>
      <c r="M161" s="631">
        <v>0</v>
      </c>
      <c r="N161" s="631">
        <v>8873.2394366197168</v>
      </c>
      <c r="O161" s="631">
        <v>0</v>
      </c>
      <c r="P161" s="631">
        <v>0</v>
      </c>
      <c r="Q161" s="631">
        <v>0</v>
      </c>
      <c r="R161" s="631">
        <v>0</v>
      </c>
      <c r="S161" s="631">
        <v>0</v>
      </c>
      <c r="T161" s="631">
        <v>0</v>
      </c>
      <c r="U161" s="631">
        <v>0</v>
      </c>
      <c r="V161" s="631">
        <v>0</v>
      </c>
      <c r="W161" s="631">
        <v>0</v>
      </c>
      <c r="X161" s="631">
        <v>0</v>
      </c>
      <c r="Y161" s="631">
        <v>0</v>
      </c>
      <c r="Z161" s="631">
        <v>0</v>
      </c>
      <c r="AA161" s="631">
        <v>0</v>
      </c>
      <c r="AB161" s="631">
        <v>0</v>
      </c>
      <c r="AC161" s="631">
        <v>0</v>
      </c>
      <c r="AD161" s="631">
        <v>0</v>
      </c>
      <c r="AE161" s="631">
        <v>19280.172413793138</v>
      </c>
      <c r="AF161" s="631">
        <v>0</v>
      </c>
      <c r="AG161" s="631">
        <v>4930.7432432432342</v>
      </c>
      <c r="AH161" s="631">
        <v>0</v>
      </c>
      <c r="AI161" s="631">
        <v>114400</v>
      </c>
      <c r="AJ161" s="631">
        <v>25965.287049399198</v>
      </c>
      <c r="AK161" s="631">
        <v>0</v>
      </c>
      <c r="AL161" s="631">
        <v>0</v>
      </c>
      <c r="AM161" s="631">
        <v>806.4</v>
      </c>
      <c r="AN161" s="631">
        <v>0</v>
      </c>
      <c r="AO161" s="631">
        <v>0</v>
      </c>
      <c r="AP161" s="631">
        <v>0</v>
      </c>
      <c r="AQ161" s="631">
        <v>0</v>
      </c>
      <c r="AR161" s="631">
        <v>0</v>
      </c>
      <c r="AS161" s="631">
        <v>0</v>
      </c>
      <c r="AT161" s="631">
        <v>0</v>
      </c>
      <c r="AU161" s="631">
        <v>0</v>
      </c>
      <c r="AV161" s="631">
        <v>215127.83249999999</v>
      </c>
      <c r="AW161" s="631">
        <v>38484.155093656089</v>
      </c>
      <c r="AX161" s="631">
        <v>141171.68704939919</v>
      </c>
      <c r="AY161" s="631">
        <v>36369.592132102996</v>
      </c>
      <c r="AZ161" s="714">
        <v>394783.6746430553</v>
      </c>
      <c r="BA161" s="714">
        <v>393977.27464305528</v>
      </c>
      <c r="BB161" s="714">
        <v>3750</v>
      </c>
      <c r="BC161" s="714">
        <v>281250</v>
      </c>
      <c r="BD161" s="714">
        <v>0</v>
      </c>
      <c r="BE161" s="714">
        <v>0</v>
      </c>
      <c r="BF161" s="714">
        <v>394783.6746430553</v>
      </c>
      <c r="BG161" s="631">
        <v>394783.67464305524</v>
      </c>
      <c r="BH161" s="631">
        <v>0</v>
      </c>
      <c r="BI161" s="714">
        <v>282056.40000000002</v>
      </c>
      <c r="BJ161" s="714">
        <v>140884.71295060084</v>
      </c>
      <c r="BK161" s="631">
        <v>253611.98759365611</v>
      </c>
      <c r="BL161" s="631">
        <v>3381.4931679154147</v>
      </c>
      <c r="BM161" s="631">
        <v>3113.7122625088355</v>
      </c>
      <c r="BN161" s="632">
        <v>8.6000530180915954E-2</v>
      </c>
      <c r="BO161" s="632">
        <v>0</v>
      </c>
      <c r="BP161" s="631">
        <v>0</v>
      </c>
      <c r="BQ161" s="714">
        <v>394783.6746430553</v>
      </c>
      <c r="BR161" s="714">
        <v>5253.0303285740702</v>
      </c>
      <c r="BS161" s="714" t="s">
        <v>1187</v>
      </c>
      <c r="BT161" s="714">
        <v>5263.7823285740706</v>
      </c>
      <c r="BU161" s="632">
        <v>1.4394228018667743E-2</v>
      </c>
      <c r="BV161" s="631">
        <v>0</v>
      </c>
      <c r="BW161" s="631">
        <v>394783.6746430553</v>
      </c>
      <c r="BX161" s="631">
        <v>0</v>
      </c>
      <c r="BY161" s="631">
        <v>394783.6746430553</v>
      </c>
      <c r="BZ161" s="132">
        <f t="shared" si="6"/>
        <v>0</v>
      </c>
      <c r="CA161" s="132">
        <f t="shared" si="7"/>
        <v>0</v>
      </c>
      <c r="CB161" s="631">
        <f t="shared" si="8"/>
        <v>0</v>
      </c>
      <c r="CC161" s="631"/>
      <c r="CD161" s="631"/>
    </row>
    <row r="162" spans="1:82" ht="15" hidden="1" x14ac:dyDescent="0.25">
      <c r="A162" s="628">
        <f>VLOOKUP(D162,'[11]DfE No.'!C:E,3,FALSE)</f>
        <v>471</v>
      </c>
      <c r="B162" s="628" t="str">
        <f>VLOOKUP(D162,'[11]Adjusted Factors 20-21'!C:F,4,FALSE)</f>
        <v>Recoupment Academy</v>
      </c>
      <c r="C162" s="712">
        <v>143361</v>
      </c>
      <c r="D162" s="712">
        <v>9352097</v>
      </c>
      <c r="E162" s="713" t="s">
        <v>1267</v>
      </c>
      <c r="F162" s="630">
        <v>111</v>
      </c>
      <c r="G162" s="630">
        <v>111</v>
      </c>
      <c r="H162" s="630">
        <v>0</v>
      </c>
      <c r="I162" s="631">
        <v>318389.19209999999</v>
      </c>
      <c r="J162" s="631">
        <v>0</v>
      </c>
      <c r="K162" s="631">
        <v>0</v>
      </c>
      <c r="L162" s="631">
        <v>7199.9999999999927</v>
      </c>
      <c r="M162" s="631">
        <v>0</v>
      </c>
      <c r="N162" s="631">
        <v>8959.9999999999909</v>
      </c>
      <c r="O162" s="631">
        <v>0</v>
      </c>
      <c r="P162" s="631">
        <v>0</v>
      </c>
      <c r="Q162" s="631">
        <v>252.27272727272725</v>
      </c>
      <c r="R162" s="631">
        <v>0</v>
      </c>
      <c r="S162" s="631">
        <v>0</v>
      </c>
      <c r="T162" s="631">
        <v>0</v>
      </c>
      <c r="U162" s="631">
        <v>0</v>
      </c>
      <c r="V162" s="631">
        <v>0</v>
      </c>
      <c r="W162" s="631">
        <v>0</v>
      </c>
      <c r="X162" s="631">
        <v>0</v>
      </c>
      <c r="Y162" s="631">
        <v>0</v>
      </c>
      <c r="Z162" s="631">
        <v>0</v>
      </c>
      <c r="AA162" s="631">
        <v>0</v>
      </c>
      <c r="AB162" s="631">
        <v>0</v>
      </c>
      <c r="AC162" s="631">
        <v>0</v>
      </c>
      <c r="AD162" s="631">
        <v>0</v>
      </c>
      <c r="AE162" s="631">
        <v>36777.999999999993</v>
      </c>
      <c r="AF162" s="631">
        <v>0</v>
      </c>
      <c r="AG162" s="631">
        <v>0</v>
      </c>
      <c r="AH162" s="631">
        <v>0</v>
      </c>
      <c r="AI162" s="631">
        <v>114400</v>
      </c>
      <c r="AJ162" s="631">
        <v>0</v>
      </c>
      <c r="AK162" s="631">
        <v>0</v>
      </c>
      <c r="AL162" s="631">
        <v>0</v>
      </c>
      <c r="AM162" s="631">
        <v>2177.75</v>
      </c>
      <c r="AN162" s="631">
        <v>0</v>
      </c>
      <c r="AO162" s="631">
        <v>0</v>
      </c>
      <c r="AP162" s="631">
        <v>0</v>
      </c>
      <c r="AQ162" s="631">
        <v>0</v>
      </c>
      <c r="AR162" s="631">
        <v>0</v>
      </c>
      <c r="AS162" s="631">
        <v>0</v>
      </c>
      <c r="AT162" s="631">
        <v>0</v>
      </c>
      <c r="AU162" s="631">
        <v>0</v>
      </c>
      <c r="AV162" s="631">
        <v>318389.19209999999</v>
      </c>
      <c r="AW162" s="631">
        <v>53190.272727272706</v>
      </c>
      <c r="AX162" s="631">
        <v>116577.75</v>
      </c>
      <c r="AY162" s="631">
        <v>54936.936363636341</v>
      </c>
      <c r="AZ162" s="714">
        <v>488157.21482727269</v>
      </c>
      <c r="BA162" s="714">
        <v>485979.46482727269</v>
      </c>
      <c r="BB162" s="714">
        <v>3750</v>
      </c>
      <c r="BC162" s="714">
        <v>416250</v>
      </c>
      <c r="BD162" s="714">
        <v>0</v>
      </c>
      <c r="BE162" s="714">
        <v>0</v>
      </c>
      <c r="BF162" s="714">
        <v>488157.21482727269</v>
      </c>
      <c r="BG162" s="631">
        <v>488157.21482727269</v>
      </c>
      <c r="BH162" s="631">
        <v>0</v>
      </c>
      <c r="BI162" s="714">
        <v>418427.75</v>
      </c>
      <c r="BJ162" s="714">
        <v>301850</v>
      </c>
      <c r="BK162" s="631">
        <v>371579.46482727269</v>
      </c>
      <c r="BL162" s="631">
        <v>3347.5627461916461</v>
      </c>
      <c r="BM162" s="631">
        <v>3203.1896779999997</v>
      </c>
      <c r="BN162" s="632">
        <v>4.5071657536618202E-2</v>
      </c>
      <c r="BO162" s="632">
        <v>0</v>
      </c>
      <c r="BP162" s="631">
        <v>0</v>
      </c>
      <c r="BQ162" s="714">
        <v>488157.21482727269</v>
      </c>
      <c r="BR162" s="714">
        <v>4378.1933768222762</v>
      </c>
      <c r="BS162" s="714" t="s">
        <v>1187</v>
      </c>
      <c r="BT162" s="714">
        <v>4397.8127461916456</v>
      </c>
      <c r="BU162" s="632">
        <v>6.6862592692384926E-3</v>
      </c>
      <c r="BV162" s="631">
        <v>0</v>
      </c>
      <c r="BW162" s="631">
        <v>488157.21482727269</v>
      </c>
      <c r="BX162" s="631">
        <v>0</v>
      </c>
      <c r="BY162" s="631">
        <v>488157.21482727269</v>
      </c>
      <c r="BZ162" s="132">
        <f t="shared" si="6"/>
        <v>0</v>
      </c>
      <c r="CA162" s="132">
        <f t="shared" si="7"/>
        <v>0</v>
      </c>
      <c r="CB162" s="631">
        <f t="shared" si="8"/>
        <v>0</v>
      </c>
      <c r="CC162" s="631"/>
      <c r="CD162" s="631"/>
    </row>
    <row r="163" spans="1:82" ht="15" hidden="1" x14ac:dyDescent="0.25">
      <c r="A163" s="628">
        <f>VLOOKUP(D163,'[11]DfE No.'!C:E,3,FALSE)</f>
        <v>82</v>
      </c>
      <c r="B163" s="628" t="str">
        <f>VLOOKUP(D163,'[11]Adjusted Factors 20-21'!C:F,4,FALSE)</f>
        <v>Recoupment Academy</v>
      </c>
      <c r="C163" s="712">
        <v>143806</v>
      </c>
      <c r="D163" s="712">
        <v>9352098</v>
      </c>
      <c r="E163" s="713" t="s">
        <v>193</v>
      </c>
      <c r="F163" s="630">
        <v>37</v>
      </c>
      <c r="G163" s="630">
        <v>37</v>
      </c>
      <c r="H163" s="630">
        <v>0</v>
      </c>
      <c r="I163" s="631">
        <v>106129.7307</v>
      </c>
      <c r="J163" s="631">
        <v>0</v>
      </c>
      <c r="K163" s="631">
        <v>0</v>
      </c>
      <c r="L163" s="631">
        <v>900.0000000000008</v>
      </c>
      <c r="M163" s="631">
        <v>0</v>
      </c>
      <c r="N163" s="631">
        <v>5040</v>
      </c>
      <c r="O163" s="631">
        <v>0</v>
      </c>
      <c r="P163" s="631">
        <v>420.0000000000004</v>
      </c>
      <c r="Q163" s="631">
        <v>0</v>
      </c>
      <c r="R163" s="631">
        <v>0</v>
      </c>
      <c r="S163" s="631">
        <v>0</v>
      </c>
      <c r="T163" s="631">
        <v>0</v>
      </c>
      <c r="U163" s="631">
        <v>0</v>
      </c>
      <c r="V163" s="631">
        <v>0</v>
      </c>
      <c r="W163" s="631">
        <v>0</v>
      </c>
      <c r="X163" s="631">
        <v>0</v>
      </c>
      <c r="Y163" s="631">
        <v>0</v>
      </c>
      <c r="Z163" s="631">
        <v>0</v>
      </c>
      <c r="AA163" s="631">
        <v>0</v>
      </c>
      <c r="AB163" s="631">
        <v>0</v>
      </c>
      <c r="AC163" s="631">
        <v>0</v>
      </c>
      <c r="AD163" s="631">
        <v>0</v>
      </c>
      <c r="AE163" s="631">
        <v>13134.999999999985</v>
      </c>
      <c r="AF163" s="631">
        <v>0</v>
      </c>
      <c r="AG163" s="631">
        <v>3307.499999999995</v>
      </c>
      <c r="AH163" s="631">
        <v>0</v>
      </c>
      <c r="AI163" s="631">
        <v>114400</v>
      </c>
      <c r="AJ163" s="631">
        <v>26000</v>
      </c>
      <c r="AK163" s="631">
        <v>0</v>
      </c>
      <c r="AL163" s="631">
        <v>1000</v>
      </c>
      <c r="AM163" s="631">
        <v>889.65</v>
      </c>
      <c r="AN163" s="631">
        <v>0</v>
      </c>
      <c r="AO163" s="631">
        <v>0</v>
      </c>
      <c r="AP163" s="631">
        <v>0</v>
      </c>
      <c r="AQ163" s="631">
        <v>0</v>
      </c>
      <c r="AR163" s="631">
        <v>0</v>
      </c>
      <c r="AS163" s="631">
        <v>0</v>
      </c>
      <c r="AT163" s="631">
        <v>0</v>
      </c>
      <c r="AU163" s="631">
        <v>0</v>
      </c>
      <c r="AV163" s="631">
        <v>106129.7307</v>
      </c>
      <c r="AW163" s="631">
        <v>22802.499999999982</v>
      </c>
      <c r="AX163" s="631">
        <v>142289.65</v>
      </c>
      <c r="AY163" s="631">
        <v>26267.799999999985</v>
      </c>
      <c r="AZ163" s="714">
        <v>271221.88069999998</v>
      </c>
      <c r="BA163" s="714">
        <v>269332.23069999996</v>
      </c>
      <c r="BB163" s="714">
        <v>3750</v>
      </c>
      <c r="BC163" s="714">
        <v>138750</v>
      </c>
      <c r="BD163" s="714">
        <v>0</v>
      </c>
      <c r="BE163" s="714">
        <v>0</v>
      </c>
      <c r="BF163" s="714">
        <v>271221.88069999998</v>
      </c>
      <c r="BG163" s="631">
        <v>271221.88069999998</v>
      </c>
      <c r="BH163" s="631">
        <v>0</v>
      </c>
      <c r="BI163" s="714">
        <v>140639.65</v>
      </c>
      <c r="BJ163" s="714">
        <v>-650.0000000000058</v>
      </c>
      <c r="BK163" s="631">
        <v>129932.23069999999</v>
      </c>
      <c r="BL163" s="631">
        <v>3511.6819108108102</v>
      </c>
      <c r="BM163" s="631">
        <v>3312.5971499999996</v>
      </c>
      <c r="BN163" s="632">
        <v>6.0099297257081394E-2</v>
      </c>
      <c r="BO163" s="632">
        <v>0</v>
      </c>
      <c r="BP163" s="631">
        <v>0</v>
      </c>
      <c r="BQ163" s="714">
        <v>271221.88069999998</v>
      </c>
      <c r="BR163" s="714">
        <v>7279.2494783783768</v>
      </c>
      <c r="BS163" s="714" t="s">
        <v>1187</v>
      </c>
      <c r="BT163" s="714">
        <v>7330.3210999999992</v>
      </c>
      <c r="BU163" s="632">
        <v>1.3158543901645947E-2</v>
      </c>
      <c r="BV163" s="631">
        <v>0</v>
      </c>
      <c r="BW163" s="631">
        <v>271221.88069999998</v>
      </c>
      <c r="BX163" s="631">
        <v>0</v>
      </c>
      <c r="BY163" s="631">
        <v>271221.88069999998</v>
      </c>
      <c r="BZ163" s="132">
        <f t="shared" si="6"/>
        <v>0</v>
      </c>
      <c r="CA163" s="132">
        <f t="shared" si="7"/>
        <v>0</v>
      </c>
      <c r="CB163" s="631">
        <f t="shared" si="8"/>
        <v>0</v>
      </c>
      <c r="CC163" s="631"/>
      <c r="CD163" s="631"/>
    </row>
    <row r="164" spans="1:82" ht="15" hidden="1" x14ac:dyDescent="0.25">
      <c r="A164" s="628">
        <f>VLOOKUP(D164,'[11]DfE No.'!C:E,3,FALSE)</f>
        <v>511</v>
      </c>
      <c r="B164" s="628" t="str">
        <f>VLOOKUP(D164,'[11]Adjusted Factors 20-21'!C:F,4,FALSE)</f>
        <v>Recoupment Academy</v>
      </c>
      <c r="C164" s="712">
        <v>142026</v>
      </c>
      <c r="D164" s="712">
        <v>9352099</v>
      </c>
      <c r="E164" s="713" t="s">
        <v>1268</v>
      </c>
      <c r="F164" s="630">
        <v>213</v>
      </c>
      <c r="G164" s="630">
        <v>213</v>
      </c>
      <c r="H164" s="630">
        <v>0</v>
      </c>
      <c r="I164" s="631">
        <v>610963.04429999995</v>
      </c>
      <c r="J164" s="631">
        <v>0</v>
      </c>
      <c r="K164" s="631">
        <v>0</v>
      </c>
      <c r="L164" s="631">
        <v>23849.999999999982</v>
      </c>
      <c r="M164" s="631">
        <v>0</v>
      </c>
      <c r="N164" s="631">
        <v>40304.657534246573</v>
      </c>
      <c r="O164" s="631">
        <v>0</v>
      </c>
      <c r="P164" s="631">
        <v>10500.000000000013</v>
      </c>
      <c r="Q164" s="631">
        <v>8000.0000000000227</v>
      </c>
      <c r="R164" s="631">
        <v>2624.9999999999986</v>
      </c>
      <c r="S164" s="631">
        <v>12149.999999999982</v>
      </c>
      <c r="T164" s="631">
        <v>0</v>
      </c>
      <c r="U164" s="631">
        <v>0</v>
      </c>
      <c r="V164" s="631">
        <v>0</v>
      </c>
      <c r="W164" s="631">
        <v>0</v>
      </c>
      <c r="X164" s="631">
        <v>0</v>
      </c>
      <c r="Y164" s="631">
        <v>0</v>
      </c>
      <c r="Z164" s="631">
        <v>0</v>
      </c>
      <c r="AA164" s="631">
        <v>0</v>
      </c>
      <c r="AB164" s="631">
        <v>7769.6590909090928</v>
      </c>
      <c r="AC164" s="631">
        <v>0</v>
      </c>
      <c r="AD164" s="631">
        <v>0</v>
      </c>
      <c r="AE164" s="631">
        <v>67113.905325443673</v>
      </c>
      <c r="AF164" s="631">
        <v>0</v>
      </c>
      <c r="AG164" s="631">
        <v>1067.4999999999936</v>
      </c>
      <c r="AH164" s="631">
        <v>0</v>
      </c>
      <c r="AI164" s="631">
        <v>114400</v>
      </c>
      <c r="AJ164" s="631">
        <v>0</v>
      </c>
      <c r="AK164" s="631">
        <v>0</v>
      </c>
      <c r="AL164" s="631">
        <v>0</v>
      </c>
      <c r="AM164" s="631">
        <v>5241.6000000000004</v>
      </c>
      <c r="AN164" s="631">
        <v>0</v>
      </c>
      <c r="AO164" s="631">
        <v>0</v>
      </c>
      <c r="AP164" s="631">
        <v>0</v>
      </c>
      <c r="AQ164" s="631">
        <v>0</v>
      </c>
      <c r="AR164" s="631">
        <v>0</v>
      </c>
      <c r="AS164" s="631">
        <v>0</v>
      </c>
      <c r="AT164" s="631">
        <v>0</v>
      </c>
      <c r="AU164" s="631">
        <v>0</v>
      </c>
      <c r="AV164" s="631">
        <v>610963.04429999995</v>
      </c>
      <c r="AW164" s="631">
        <v>173380.72195059934</v>
      </c>
      <c r="AX164" s="631">
        <v>119641.60000000001</v>
      </c>
      <c r="AY164" s="631">
        <v>125781.53409256697</v>
      </c>
      <c r="AZ164" s="714">
        <v>903985.36625059927</v>
      </c>
      <c r="BA164" s="714">
        <v>898743.76625059929</v>
      </c>
      <c r="BB164" s="714">
        <v>3750</v>
      </c>
      <c r="BC164" s="714">
        <v>798750</v>
      </c>
      <c r="BD164" s="714">
        <v>0</v>
      </c>
      <c r="BE164" s="714">
        <v>0</v>
      </c>
      <c r="BF164" s="714">
        <v>903985.36625059927</v>
      </c>
      <c r="BG164" s="631">
        <v>903985.36625059927</v>
      </c>
      <c r="BH164" s="631">
        <v>0</v>
      </c>
      <c r="BI164" s="714">
        <v>803991.6</v>
      </c>
      <c r="BJ164" s="714">
        <v>684350</v>
      </c>
      <c r="BK164" s="631">
        <v>784343.76625059929</v>
      </c>
      <c r="BL164" s="631">
        <v>3682.365099768072</v>
      </c>
      <c r="BM164" s="631">
        <v>3566.4878516129033</v>
      </c>
      <c r="BN164" s="632">
        <v>3.2490576997974217E-2</v>
      </c>
      <c r="BO164" s="632">
        <v>0</v>
      </c>
      <c r="BP164" s="631">
        <v>0</v>
      </c>
      <c r="BQ164" s="714">
        <v>903985.36625059927</v>
      </c>
      <c r="BR164" s="714">
        <v>4219.4543016460057</v>
      </c>
      <c r="BS164" s="714" t="s">
        <v>1187</v>
      </c>
      <c r="BT164" s="714">
        <v>4244.0627523502317</v>
      </c>
      <c r="BU164" s="632">
        <v>3.0656838596246017E-2</v>
      </c>
      <c r="BV164" s="631">
        <v>0</v>
      </c>
      <c r="BW164" s="631">
        <v>903985.36625059927</v>
      </c>
      <c r="BX164" s="631">
        <v>0</v>
      </c>
      <c r="BY164" s="631">
        <v>903985.36625059927</v>
      </c>
      <c r="BZ164" s="132">
        <f t="shared" si="6"/>
        <v>0</v>
      </c>
      <c r="CA164" s="132">
        <f t="shared" si="7"/>
        <v>0</v>
      </c>
      <c r="CB164" s="631">
        <f t="shared" si="8"/>
        <v>0</v>
      </c>
      <c r="CC164" s="631"/>
      <c r="CD164" s="631"/>
    </row>
    <row r="165" spans="1:82" ht="15" hidden="1" x14ac:dyDescent="0.25">
      <c r="A165" s="628">
        <f>VLOOKUP(D165,'[11]DfE No.'!C:E,3,FALSE)</f>
        <v>84</v>
      </c>
      <c r="B165" s="628" t="str">
        <f>VLOOKUP(D165,'[11]Adjusted Factors 20-21'!C:F,4,FALSE)</f>
        <v>Recoupment Academy</v>
      </c>
      <c r="C165" s="712">
        <v>146173</v>
      </c>
      <c r="D165" s="712">
        <v>9352100</v>
      </c>
      <c r="E165" s="713" t="s">
        <v>195</v>
      </c>
      <c r="F165" s="630">
        <v>67</v>
      </c>
      <c r="G165" s="630">
        <v>67</v>
      </c>
      <c r="H165" s="630">
        <v>0</v>
      </c>
      <c r="I165" s="631">
        <v>192180.86369999999</v>
      </c>
      <c r="J165" s="631">
        <v>0</v>
      </c>
      <c r="K165" s="631">
        <v>0</v>
      </c>
      <c r="L165" s="631">
        <v>2250.0000000000005</v>
      </c>
      <c r="M165" s="631">
        <v>0</v>
      </c>
      <c r="N165" s="631">
        <v>5723.3898305084749</v>
      </c>
      <c r="O165" s="631">
        <v>0</v>
      </c>
      <c r="P165" s="631">
        <v>0</v>
      </c>
      <c r="Q165" s="631">
        <v>0</v>
      </c>
      <c r="R165" s="631">
        <v>0</v>
      </c>
      <c r="S165" s="631">
        <v>0</v>
      </c>
      <c r="T165" s="631">
        <v>0</v>
      </c>
      <c r="U165" s="631">
        <v>0</v>
      </c>
      <c r="V165" s="631">
        <v>0</v>
      </c>
      <c r="W165" s="631">
        <v>0</v>
      </c>
      <c r="X165" s="631">
        <v>0</v>
      </c>
      <c r="Y165" s="631">
        <v>0</v>
      </c>
      <c r="Z165" s="631">
        <v>0</v>
      </c>
      <c r="AA165" s="631">
        <v>0</v>
      </c>
      <c r="AB165" s="631">
        <v>578.14516129032199</v>
      </c>
      <c r="AC165" s="631">
        <v>0</v>
      </c>
      <c r="AD165" s="631">
        <v>0</v>
      </c>
      <c r="AE165" s="631">
        <v>24564.836065573756</v>
      </c>
      <c r="AF165" s="631">
        <v>0</v>
      </c>
      <c r="AG165" s="631">
        <v>5232.5000000000255</v>
      </c>
      <c r="AH165" s="631">
        <v>0</v>
      </c>
      <c r="AI165" s="631">
        <v>114400</v>
      </c>
      <c r="AJ165" s="631">
        <v>0</v>
      </c>
      <c r="AK165" s="631">
        <v>0</v>
      </c>
      <c r="AL165" s="631">
        <v>1000</v>
      </c>
      <c r="AM165" s="631">
        <v>967.68</v>
      </c>
      <c r="AN165" s="631">
        <v>0</v>
      </c>
      <c r="AO165" s="631">
        <v>0</v>
      </c>
      <c r="AP165" s="631">
        <v>0</v>
      </c>
      <c r="AQ165" s="631">
        <v>3430</v>
      </c>
      <c r="AR165" s="631">
        <v>0</v>
      </c>
      <c r="AS165" s="631">
        <v>0</v>
      </c>
      <c r="AT165" s="631">
        <v>0</v>
      </c>
      <c r="AU165" s="631">
        <v>0</v>
      </c>
      <c r="AV165" s="631">
        <v>192180.86369999999</v>
      </c>
      <c r="AW165" s="631">
        <v>38348.871057372584</v>
      </c>
      <c r="AX165" s="631">
        <v>119797.68</v>
      </c>
      <c r="AY165" s="631">
        <v>38504.330980827988</v>
      </c>
      <c r="AZ165" s="714">
        <v>350327.41475737258</v>
      </c>
      <c r="BA165" s="714">
        <v>344929.73475737259</v>
      </c>
      <c r="BB165" s="714">
        <v>3750</v>
      </c>
      <c r="BC165" s="714">
        <v>251250</v>
      </c>
      <c r="BD165" s="714">
        <v>0</v>
      </c>
      <c r="BE165" s="714">
        <v>0</v>
      </c>
      <c r="BF165" s="714">
        <v>350327.41475737258</v>
      </c>
      <c r="BG165" s="631">
        <v>350327.41475737258</v>
      </c>
      <c r="BH165" s="631">
        <v>0</v>
      </c>
      <c r="BI165" s="714">
        <v>256647.67999999999</v>
      </c>
      <c r="BJ165" s="714">
        <v>141280</v>
      </c>
      <c r="BK165" s="631">
        <v>234959.73475737259</v>
      </c>
      <c r="BL165" s="631">
        <v>3506.8617127966058</v>
      </c>
      <c r="BM165" s="631">
        <v>3283.2189035087727</v>
      </c>
      <c r="BN165" s="632">
        <v>6.811693519698804E-2</v>
      </c>
      <c r="BO165" s="632">
        <v>0</v>
      </c>
      <c r="BP165" s="631">
        <v>0</v>
      </c>
      <c r="BQ165" s="714">
        <v>350327.41475737258</v>
      </c>
      <c r="BR165" s="714">
        <v>5148.2049963786949</v>
      </c>
      <c r="BS165" s="714" t="s">
        <v>1187</v>
      </c>
      <c r="BT165" s="714">
        <v>5228.7673844383971</v>
      </c>
      <c r="BU165" s="632">
        <v>-1.8047724856085523E-2</v>
      </c>
      <c r="BV165" s="631">
        <v>0</v>
      </c>
      <c r="BW165" s="631">
        <v>350327.41475737258</v>
      </c>
      <c r="BX165" s="631">
        <v>0</v>
      </c>
      <c r="BY165" s="631">
        <v>350327.41475737258</v>
      </c>
      <c r="BZ165" s="132">
        <f t="shared" si="6"/>
        <v>0</v>
      </c>
      <c r="CA165" s="132">
        <f t="shared" si="7"/>
        <v>0</v>
      </c>
      <c r="CB165" s="631">
        <f t="shared" si="8"/>
        <v>0</v>
      </c>
      <c r="CC165" s="631"/>
      <c r="CD165" s="631"/>
    </row>
    <row r="166" spans="1:82" ht="15" hidden="1" x14ac:dyDescent="0.25">
      <c r="A166" s="628">
        <f>VLOOKUP(D166,'[11]DfE No.'!C:E,3,FALSE)</f>
        <v>474</v>
      </c>
      <c r="B166" s="628" t="str">
        <f>VLOOKUP(D166,'[11]Adjusted Factors 20-21'!C:F,4,FALSE)</f>
        <v>Recoupment Academy</v>
      </c>
      <c r="C166" s="712">
        <v>142027</v>
      </c>
      <c r="D166" s="712">
        <v>9352103</v>
      </c>
      <c r="E166" s="713" t="s">
        <v>525</v>
      </c>
      <c r="F166" s="630">
        <v>512</v>
      </c>
      <c r="G166" s="630">
        <v>512</v>
      </c>
      <c r="H166" s="630">
        <v>0</v>
      </c>
      <c r="I166" s="631">
        <v>1468606.0031999999</v>
      </c>
      <c r="J166" s="631">
        <v>0</v>
      </c>
      <c r="K166" s="631">
        <v>0</v>
      </c>
      <c r="L166" s="631">
        <v>34650</v>
      </c>
      <c r="M166" s="631">
        <v>0</v>
      </c>
      <c r="N166" s="631">
        <v>62233.798449612405</v>
      </c>
      <c r="O166" s="631">
        <v>0</v>
      </c>
      <c r="P166" s="631">
        <v>210</v>
      </c>
      <c r="Q166" s="631">
        <v>0</v>
      </c>
      <c r="R166" s="631">
        <v>51375</v>
      </c>
      <c r="S166" s="631">
        <v>0</v>
      </c>
      <c r="T166" s="631">
        <v>0</v>
      </c>
      <c r="U166" s="631">
        <v>0</v>
      </c>
      <c r="V166" s="631">
        <v>0</v>
      </c>
      <c r="W166" s="631">
        <v>0</v>
      </c>
      <c r="X166" s="631">
        <v>0</v>
      </c>
      <c r="Y166" s="631">
        <v>0</v>
      </c>
      <c r="Z166" s="631">
        <v>0</v>
      </c>
      <c r="AA166" s="631">
        <v>0</v>
      </c>
      <c r="AB166" s="631">
        <v>21070.769230769223</v>
      </c>
      <c r="AC166" s="631">
        <v>0</v>
      </c>
      <c r="AD166" s="631">
        <v>0</v>
      </c>
      <c r="AE166" s="631">
        <v>184032.00000000003</v>
      </c>
      <c r="AF166" s="631">
        <v>0</v>
      </c>
      <c r="AG166" s="631">
        <v>7245.0000000000009</v>
      </c>
      <c r="AH166" s="631">
        <v>0</v>
      </c>
      <c r="AI166" s="631">
        <v>114400</v>
      </c>
      <c r="AJ166" s="631">
        <v>0</v>
      </c>
      <c r="AK166" s="631">
        <v>0</v>
      </c>
      <c r="AL166" s="631">
        <v>0</v>
      </c>
      <c r="AM166" s="631">
        <v>8668.7999999999993</v>
      </c>
      <c r="AN166" s="631">
        <v>0</v>
      </c>
      <c r="AO166" s="631">
        <v>0</v>
      </c>
      <c r="AP166" s="631">
        <v>0</v>
      </c>
      <c r="AQ166" s="631">
        <v>0</v>
      </c>
      <c r="AR166" s="631">
        <v>0</v>
      </c>
      <c r="AS166" s="631">
        <v>0</v>
      </c>
      <c r="AT166" s="631">
        <v>0</v>
      </c>
      <c r="AU166" s="631">
        <v>0</v>
      </c>
      <c r="AV166" s="631">
        <v>1468606.0031999999</v>
      </c>
      <c r="AW166" s="631">
        <v>360816.56768038165</v>
      </c>
      <c r="AX166" s="631">
        <v>123068.8</v>
      </c>
      <c r="AY166" s="631">
        <v>268219.19922480622</v>
      </c>
      <c r="AZ166" s="714">
        <v>1952491.3708803817</v>
      </c>
      <c r="BA166" s="714">
        <v>1943822.5708803816</v>
      </c>
      <c r="BB166" s="714">
        <v>3750</v>
      </c>
      <c r="BC166" s="714">
        <v>1920000</v>
      </c>
      <c r="BD166" s="714">
        <v>0</v>
      </c>
      <c r="BE166" s="714">
        <v>0</v>
      </c>
      <c r="BF166" s="714">
        <v>1952491.3708803817</v>
      </c>
      <c r="BG166" s="631">
        <v>1952491.3708803817</v>
      </c>
      <c r="BH166" s="631">
        <v>0</v>
      </c>
      <c r="BI166" s="714">
        <v>1928668.8</v>
      </c>
      <c r="BJ166" s="714">
        <v>1805600</v>
      </c>
      <c r="BK166" s="631">
        <v>1829422.5708803816</v>
      </c>
      <c r="BL166" s="631">
        <v>3573.0909587507454</v>
      </c>
      <c r="BM166" s="631">
        <v>3455.3954721247565</v>
      </c>
      <c r="BN166" s="632">
        <v>3.4061365066736286E-2</v>
      </c>
      <c r="BO166" s="632">
        <v>0</v>
      </c>
      <c r="BP166" s="631">
        <v>0</v>
      </c>
      <c r="BQ166" s="714">
        <v>1952491.3708803817</v>
      </c>
      <c r="BR166" s="714">
        <v>3796.5284587507454</v>
      </c>
      <c r="BS166" s="714" t="s">
        <v>1187</v>
      </c>
      <c r="BT166" s="714">
        <v>3813.4597087507454</v>
      </c>
      <c r="BU166" s="632">
        <v>3.2115487025733414E-2</v>
      </c>
      <c r="BV166" s="631">
        <v>0</v>
      </c>
      <c r="BW166" s="631">
        <v>1952491.3708803817</v>
      </c>
      <c r="BX166" s="631">
        <v>0</v>
      </c>
      <c r="BY166" s="631">
        <v>1952491.3708803817</v>
      </c>
      <c r="BZ166" s="132">
        <f t="shared" si="6"/>
        <v>0</v>
      </c>
      <c r="CA166" s="132">
        <f t="shared" si="7"/>
        <v>0</v>
      </c>
      <c r="CB166" s="631">
        <f t="shared" si="8"/>
        <v>0</v>
      </c>
      <c r="CC166" s="631"/>
      <c r="CD166" s="631"/>
    </row>
    <row r="167" spans="1:82" ht="15" hidden="1" x14ac:dyDescent="0.25">
      <c r="A167" s="628">
        <f>VLOOKUP(D167,'[11]DfE No.'!C:E,3,FALSE)</f>
        <v>62</v>
      </c>
      <c r="B167" s="628" t="str">
        <f>VLOOKUP(D167,'[11]Adjusted Factors 20-21'!C:F,4,FALSE)</f>
        <v>Recoupment Academy</v>
      </c>
      <c r="C167" s="712">
        <v>142187</v>
      </c>
      <c r="D167" s="712">
        <v>9352104</v>
      </c>
      <c r="E167" s="713" t="s">
        <v>524</v>
      </c>
      <c r="F167" s="630">
        <v>308</v>
      </c>
      <c r="G167" s="630">
        <v>308</v>
      </c>
      <c r="H167" s="630">
        <v>0</v>
      </c>
      <c r="I167" s="631">
        <v>883458.29879999999</v>
      </c>
      <c r="J167" s="631">
        <v>0</v>
      </c>
      <c r="K167" s="631">
        <v>0</v>
      </c>
      <c r="L167" s="631">
        <v>28800.000000000033</v>
      </c>
      <c r="M167" s="631">
        <v>0</v>
      </c>
      <c r="N167" s="631">
        <v>40059.870967741932</v>
      </c>
      <c r="O167" s="631">
        <v>0</v>
      </c>
      <c r="P167" s="631">
        <v>1896.1563517915299</v>
      </c>
      <c r="Q167" s="631">
        <v>6521.1726384364783</v>
      </c>
      <c r="R167" s="631">
        <v>1504.8859934853474</v>
      </c>
      <c r="S167" s="631">
        <v>0</v>
      </c>
      <c r="T167" s="631">
        <v>31858.4364820847</v>
      </c>
      <c r="U167" s="631">
        <v>3009.7719869706907</v>
      </c>
      <c r="V167" s="631">
        <v>0</v>
      </c>
      <c r="W167" s="631">
        <v>0</v>
      </c>
      <c r="X167" s="631">
        <v>0</v>
      </c>
      <c r="Y167" s="631">
        <v>0</v>
      </c>
      <c r="Z167" s="631">
        <v>0</v>
      </c>
      <c r="AA167" s="631">
        <v>0</v>
      </c>
      <c r="AB167" s="631">
        <v>1879.6197718631213</v>
      </c>
      <c r="AC167" s="631">
        <v>0</v>
      </c>
      <c r="AD167" s="631">
        <v>0</v>
      </c>
      <c r="AE167" s="631">
        <v>89920.540540540518</v>
      </c>
      <c r="AF167" s="631">
        <v>0</v>
      </c>
      <c r="AG167" s="631">
        <v>0</v>
      </c>
      <c r="AH167" s="631">
        <v>0</v>
      </c>
      <c r="AI167" s="631">
        <v>114400</v>
      </c>
      <c r="AJ167" s="631">
        <v>0</v>
      </c>
      <c r="AK167" s="631">
        <v>0</v>
      </c>
      <c r="AL167" s="631">
        <v>0</v>
      </c>
      <c r="AM167" s="631">
        <v>7207.2</v>
      </c>
      <c r="AN167" s="631">
        <v>0</v>
      </c>
      <c r="AO167" s="631">
        <v>0</v>
      </c>
      <c r="AP167" s="631">
        <v>0</v>
      </c>
      <c r="AQ167" s="631">
        <v>0</v>
      </c>
      <c r="AR167" s="631">
        <v>0</v>
      </c>
      <c r="AS167" s="631">
        <v>0</v>
      </c>
      <c r="AT167" s="631">
        <v>0</v>
      </c>
      <c r="AU167" s="631">
        <v>0</v>
      </c>
      <c r="AV167" s="631">
        <v>883458.29879999999</v>
      </c>
      <c r="AW167" s="631">
        <v>205450.45473291434</v>
      </c>
      <c r="AX167" s="631">
        <v>121607.2</v>
      </c>
      <c r="AY167" s="631">
        <v>156698.48775079587</v>
      </c>
      <c r="AZ167" s="714">
        <v>1210515.9535329144</v>
      </c>
      <c r="BA167" s="714">
        <v>1203308.7535329144</v>
      </c>
      <c r="BB167" s="714">
        <v>3750</v>
      </c>
      <c r="BC167" s="714">
        <v>1155000</v>
      </c>
      <c r="BD167" s="714">
        <v>0</v>
      </c>
      <c r="BE167" s="714">
        <v>0</v>
      </c>
      <c r="BF167" s="714">
        <v>1210515.9535329144</v>
      </c>
      <c r="BG167" s="631">
        <v>1210515.9535329142</v>
      </c>
      <c r="BH167" s="631">
        <v>0</v>
      </c>
      <c r="BI167" s="714">
        <v>1162207.2</v>
      </c>
      <c r="BJ167" s="714">
        <v>1040600</v>
      </c>
      <c r="BK167" s="631">
        <v>1088908.7535329144</v>
      </c>
      <c r="BL167" s="631">
        <v>3535.4180309510211</v>
      </c>
      <c r="BM167" s="631">
        <v>3397.9211222929939</v>
      </c>
      <c r="BN167" s="632">
        <v>4.0465008959725705E-2</v>
      </c>
      <c r="BO167" s="632">
        <v>0</v>
      </c>
      <c r="BP167" s="631">
        <v>0</v>
      </c>
      <c r="BQ167" s="714">
        <v>1210515.9535329144</v>
      </c>
      <c r="BR167" s="714">
        <v>3906.8466023795922</v>
      </c>
      <c r="BS167" s="714" t="s">
        <v>1187</v>
      </c>
      <c r="BT167" s="714">
        <v>3930.2466023795923</v>
      </c>
      <c r="BU167" s="632">
        <v>3.8631096579737401E-2</v>
      </c>
      <c r="BV167" s="631">
        <v>0</v>
      </c>
      <c r="BW167" s="631">
        <v>1210515.9535329144</v>
      </c>
      <c r="BX167" s="631">
        <v>0</v>
      </c>
      <c r="BY167" s="631">
        <v>1210515.9535329144</v>
      </c>
      <c r="BZ167" s="132">
        <f t="shared" si="6"/>
        <v>0</v>
      </c>
      <c r="CA167" s="132">
        <f t="shared" si="7"/>
        <v>0</v>
      </c>
      <c r="CB167" s="631">
        <f t="shared" si="8"/>
        <v>0</v>
      </c>
      <c r="CC167" s="631"/>
      <c r="CD167" s="631"/>
    </row>
    <row r="168" spans="1:82" ht="15" hidden="1" x14ac:dyDescent="0.25">
      <c r="A168" s="628">
        <f>VLOOKUP(D168,'[11]DfE No.'!C:E,3,FALSE)</f>
        <v>96</v>
      </c>
      <c r="B168" s="628" t="str">
        <f>VLOOKUP(D168,'[11]Adjusted Factors 20-21'!C:F,4,FALSE)</f>
        <v>Recoupment Academy</v>
      </c>
      <c r="C168" s="712">
        <v>146494</v>
      </c>
      <c r="D168" s="712">
        <v>9352106</v>
      </c>
      <c r="E168" s="713" t="s">
        <v>203</v>
      </c>
      <c r="F168" s="630">
        <v>272</v>
      </c>
      <c r="G168" s="630">
        <v>272</v>
      </c>
      <c r="H168" s="630">
        <v>0</v>
      </c>
      <c r="I168" s="631">
        <v>780196.93919999991</v>
      </c>
      <c r="J168" s="631">
        <v>0</v>
      </c>
      <c r="K168" s="631">
        <v>0</v>
      </c>
      <c r="L168" s="631">
        <v>25650.000000000029</v>
      </c>
      <c r="M168" s="631">
        <v>0</v>
      </c>
      <c r="N168" s="631">
        <v>37809.929078014182</v>
      </c>
      <c r="O168" s="631">
        <v>0</v>
      </c>
      <c r="P168" s="631">
        <v>1264.6494464944637</v>
      </c>
      <c r="Q168" s="631">
        <v>0</v>
      </c>
      <c r="R168" s="631">
        <v>0</v>
      </c>
      <c r="S168" s="631">
        <v>0</v>
      </c>
      <c r="T168" s="631">
        <v>436.60516605166009</v>
      </c>
      <c r="U168" s="631">
        <v>0</v>
      </c>
      <c r="V168" s="631">
        <v>0</v>
      </c>
      <c r="W168" s="631">
        <v>0</v>
      </c>
      <c r="X168" s="631">
        <v>0</v>
      </c>
      <c r="Y168" s="631">
        <v>0</v>
      </c>
      <c r="Z168" s="631">
        <v>0</v>
      </c>
      <c r="AA168" s="631">
        <v>0</v>
      </c>
      <c r="AB168" s="631">
        <v>3563.7551020408096</v>
      </c>
      <c r="AC168" s="631">
        <v>0</v>
      </c>
      <c r="AD168" s="631">
        <v>0</v>
      </c>
      <c r="AE168" s="631">
        <v>116346.88524590161</v>
      </c>
      <c r="AF168" s="631">
        <v>0</v>
      </c>
      <c r="AG168" s="631">
        <v>6720.0000000000118</v>
      </c>
      <c r="AH168" s="631">
        <v>0</v>
      </c>
      <c r="AI168" s="631">
        <v>114400</v>
      </c>
      <c r="AJ168" s="631">
        <v>0</v>
      </c>
      <c r="AK168" s="631">
        <v>0</v>
      </c>
      <c r="AL168" s="631">
        <v>0</v>
      </c>
      <c r="AM168" s="631">
        <v>7408.8</v>
      </c>
      <c r="AN168" s="631">
        <v>0</v>
      </c>
      <c r="AO168" s="631">
        <v>0</v>
      </c>
      <c r="AP168" s="631">
        <v>0</v>
      </c>
      <c r="AQ168" s="631">
        <v>0</v>
      </c>
      <c r="AR168" s="631">
        <v>0</v>
      </c>
      <c r="AS168" s="631">
        <v>0</v>
      </c>
      <c r="AT168" s="631">
        <v>0</v>
      </c>
      <c r="AU168" s="631">
        <v>0</v>
      </c>
      <c r="AV168" s="631">
        <v>780196.93919999991</v>
      </c>
      <c r="AW168" s="631">
        <v>191791.82403850276</v>
      </c>
      <c r="AX168" s="631">
        <v>121808.8</v>
      </c>
      <c r="AY168" s="631">
        <v>158880.27709118175</v>
      </c>
      <c r="AZ168" s="714">
        <v>1093797.5632385027</v>
      </c>
      <c r="BA168" s="714">
        <v>1086388.7632385027</v>
      </c>
      <c r="BB168" s="714">
        <v>3750</v>
      </c>
      <c r="BC168" s="714">
        <v>1020000</v>
      </c>
      <c r="BD168" s="714">
        <v>0</v>
      </c>
      <c r="BE168" s="714">
        <v>0</v>
      </c>
      <c r="BF168" s="714">
        <v>1093797.5632385027</v>
      </c>
      <c r="BG168" s="631">
        <v>1093797.5632385027</v>
      </c>
      <c r="BH168" s="631">
        <v>0</v>
      </c>
      <c r="BI168" s="714">
        <v>1027408.8</v>
      </c>
      <c r="BJ168" s="714">
        <v>905600</v>
      </c>
      <c r="BK168" s="631">
        <v>971988.76323850267</v>
      </c>
      <c r="BL168" s="631">
        <v>3573.4881001415538</v>
      </c>
      <c r="BM168" s="631">
        <v>3379.760488278388</v>
      </c>
      <c r="BN168" s="632">
        <v>5.731992327120447E-2</v>
      </c>
      <c r="BO168" s="632">
        <v>0</v>
      </c>
      <c r="BP168" s="631">
        <v>0</v>
      </c>
      <c r="BQ168" s="714">
        <v>1093797.5632385027</v>
      </c>
      <c r="BR168" s="714">
        <v>3994.0763354356714</v>
      </c>
      <c r="BS168" s="714" t="s">
        <v>1187</v>
      </c>
      <c r="BT168" s="714">
        <v>4021.3145707297895</v>
      </c>
      <c r="BU168" s="632">
        <v>2.2075619107200461E-2</v>
      </c>
      <c r="BV168" s="631">
        <v>0</v>
      </c>
      <c r="BW168" s="631">
        <v>1093797.5632385027</v>
      </c>
      <c r="BX168" s="631">
        <v>0</v>
      </c>
      <c r="BY168" s="631">
        <v>1093797.5632385027</v>
      </c>
      <c r="BZ168" s="132">
        <f t="shared" si="6"/>
        <v>0</v>
      </c>
      <c r="CA168" s="132">
        <f t="shared" si="7"/>
        <v>0</v>
      </c>
      <c r="CB168" s="631">
        <f t="shared" si="8"/>
        <v>0</v>
      </c>
      <c r="CC168" s="631"/>
      <c r="CD168" s="631"/>
    </row>
    <row r="169" spans="1:82" ht="15" hidden="1" x14ac:dyDescent="0.25">
      <c r="A169" s="628">
        <f>VLOOKUP(D169,'[11]DfE No.'!C:E,3,FALSE)</f>
        <v>98</v>
      </c>
      <c r="B169" s="628" t="str">
        <f>VLOOKUP(D169,'[11]Adjusted Factors 20-21'!C:F,4,FALSE)</f>
        <v>Recoupment Academy</v>
      </c>
      <c r="C169" s="712">
        <v>145694</v>
      </c>
      <c r="D169" s="712">
        <v>9352109</v>
      </c>
      <c r="E169" s="713" t="s">
        <v>207</v>
      </c>
      <c r="F169" s="630">
        <v>56</v>
      </c>
      <c r="G169" s="630">
        <v>56</v>
      </c>
      <c r="H169" s="630">
        <v>0</v>
      </c>
      <c r="I169" s="631">
        <v>160628.78159999999</v>
      </c>
      <c r="J169" s="631">
        <v>0</v>
      </c>
      <c r="K169" s="631">
        <v>0</v>
      </c>
      <c r="L169" s="631">
        <v>1799.9999999999991</v>
      </c>
      <c r="M169" s="631">
        <v>0</v>
      </c>
      <c r="N169" s="631">
        <v>3244.1379310344828</v>
      </c>
      <c r="O169" s="631">
        <v>0</v>
      </c>
      <c r="P169" s="631">
        <v>0</v>
      </c>
      <c r="Q169" s="631">
        <v>0</v>
      </c>
      <c r="R169" s="631">
        <v>375.00000000000091</v>
      </c>
      <c r="S169" s="631">
        <v>405.00000000000097</v>
      </c>
      <c r="T169" s="631">
        <v>0</v>
      </c>
      <c r="U169" s="631">
        <v>0</v>
      </c>
      <c r="V169" s="631">
        <v>0</v>
      </c>
      <c r="W169" s="631">
        <v>0</v>
      </c>
      <c r="X169" s="631">
        <v>0</v>
      </c>
      <c r="Y169" s="631">
        <v>0</v>
      </c>
      <c r="Z169" s="631">
        <v>0</v>
      </c>
      <c r="AA169" s="631">
        <v>0</v>
      </c>
      <c r="AB169" s="631">
        <v>599.20000000000005</v>
      </c>
      <c r="AC169" s="631">
        <v>0</v>
      </c>
      <c r="AD169" s="631">
        <v>0</v>
      </c>
      <c r="AE169" s="631">
        <v>15822.857142857167</v>
      </c>
      <c r="AF169" s="631">
        <v>0</v>
      </c>
      <c r="AG169" s="631">
        <v>0</v>
      </c>
      <c r="AH169" s="631">
        <v>0</v>
      </c>
      <c r="AI169" s="631">
        <v>114400</v>
      </c>
      <c r="AJ169" s="631">
        <v>26000</v>
      </c>
      <c r="AK169" s="631">
        <v>0</v>
      </c>
      <c r="AL169" s="631">
        <v>0</v>
      </c>
      <c r="AM169" s="631">
        <v>559.74</v>
      </c>
      <c r="AN169" s="631">
        <v>0</v>
      </c>
      <c r="AO169" s="631">
        <v>0</v>
      </c>
      <c r="AP169" s="631">
        <v>0</v>
      </c>
      <c r="AQ169" s="631">
        <v>0</v>
      </c>
      <c r="AR169" s="631">
        <v>0</v>
      </c>
      <c r="AS169" s="631">
        <v>0</v>
      </c>
      <c r="AT169" s="631">
        <v>0</v>
      </c>
      <c r="AU169" s="631">
        <v>0</v>
      </c>
      <c r="AV169" s="631">
        <v>160628.78159999999</v>
      </c>
      <c r="AW169" s="631">
        <v>22246.195073891649</v>
      </c>
      <c r="AX169" s="631">
        <v>140959.74</v>
      </c>
      <c r="AY169" s="631">
        <v>28687.726108374409</v>
      </c>
      <c r="AZ169" s="714">
        <v>323834.71667389164</v>
      </c>
      <c r="BA169" s="714">
        <v>323274.97667389165</v>
      </c>
      <c r="BB169" s="714">
        <v>3750</v>
      </c>
      <c r="BC169" s="714">
        <v>210000</v>
      </c>
      <c r="BD169" s="714">
        <v>0</v>
      </c>
      <c r="BE169" s="714">
        <v>0</v>
      </c>
      <c r="BF169" s="714">
        <v>323834.71667389164</v>
      </c>
      <c r="BG169" s="631">
        <v>323834.71667389164</v>
      </c>
      <c r="BH169" s="631">
        <v>0</v>
      </c>
      <c r="BI169" s="714">
        <v>210559.74</v>
      </c>
      <c r="BJ169" s="714">
        <v>69599.999999999985</v>
      </c>
      <c r="BK169" s="631">
        <v>182874.97667389165</v>
      </c>
      <c r="BL169" s="631">
        <v>3265.624583462351</v>
      </c>
      <c r="BM169" s="631">
        <v>3125.1376881355932</v>
      </c>
      <c r="BN169" s="632">
        <v>4.4953825829853286E-2</v>
      </c>
      <c r="BO169" s="632">
        <v>0</v>
      </c>
      <c r="BP169" s="631">
        <v>0</v>
      </c>
      <c r="BQ169" s="714">
        <v>323834.71667389164</v>
      </c>
      <c r="BR169" s="714">
        <v>5772.7674406052083</v>
      </c>
      <c r="BS169" s="714" t="s">
        <v>1187</v>
      </c>
      <c r="BT169" s="714">
        <v>5782.7627977480652</v>
      </c>
      <c r="BU169" s="632">
        <v>4.2679718660449062E-2</v>
      </c>
      <c r="BV169" s="631">
        <v>0</v>
      </c>
      <c r="BW169" s="631">
        <v>323834.71667389164</v>
      </c>
      <c r="BX169" s="631">
        <v>0</v>
      </c>
      <c r="BY169" s="631">
        <v>323834.71667389164</v>
      </c>
      <c r="BZ169" s="132">
        <f t="shared" si="6"/>
        <v>0</v>
      </c>
      <c r="CA169" s="132">
        <f t="shared" si="7"/>
        <v>0</v>
      </c>
      <c r="CB169" s="631">
        <f t="shared" si="8"/>
        <v>0</v>
      </c>
      <c r="CC169" s="631"/>
      <c r="CD169" s="631"/>
    </row>
    <row r="170" spans="1:82" ht="15" hidden="1" x14ac:dyDescent="0.25">
      <c r="A170" s="628">
        <f>VLOOKUP(D170,'[11]DfE No.'!C:E,3,FALSE)</f>
        <v>60</v>
      </c>
      <c r="B170" s="628" t="str">
        <f>VLOOKUP(D170,'[11]Adjusted Factors 20-21'!C:F,4,FALSE)</f>
        <v>Recoupment Academy</v>
      </c>
      <c r="C170" s="712">
        <v>142580</v>
      </c>
      <c r="D170" s="712">
        <v>9352113</v>
      </c>
      <c r="E170" s="713" t="s">
        <v>1269</v>
      </c>
      <c r="F170" s="630">
        <v>358</v>
      </c>
      <c r="G170" s="630">
        <v>358</v>
      </c>
      <c r="H170" s="630">
        <v>0</v>
      </c>
      <c r="I170" s="631">
        <v>1026876.8537999999</v>
      </c>
      <c r="J170" s="631">
        <v>0</v>
      </c>
      <c r="K170" s="631">
        <v>0</v>
      </c>
      <c r="L170" s="631">
        <v>44100.00000000008</v>
      </c>
      <c r="M170" s="631">
        <v>0</v>
      </c>
      <c r="N170" s="631">
        <v>57279.999999999993</v>
      </c>
      <c r="O170" s="631">
        <v>0</v>
      </c>
      <c r="P170" s="631">
        <v>11647.605633802837</v>
      </c>
      <c r="Q170" s="631">
        <v>504.22535211267615</v>
      </c>
      <c r="R170" s="631">
        <v>30253.521126760519</v>
      </c>
      <c r="S170" s="631">
        <v>6534.7605633802859</v>
      </c>
      <c r="T170" s="631">
        <v>14476.309859154924</v>
      </c>
      <c r="U170" s="631">
        <v>3630.4225352112621</v>
      </c>
      <c r="V170" s="631">
        <v>0</v>
      </c>
      <c r="W170" s="631">
        <v>0</v>
      </c>
      <c r="X170" s="631">
        <v>0</v>
      </c>
      <c r="Y170" s="631">
        <v>0</v>
      </c>
      <c r="Z170" s="631">
        <v>0</v>
      </c>
      <c r="AA170" s="631">
        <v>0</v>
      </c>
      <c r="AB170" s="631">
        <v>3683.269230769225</v>
      </c>
      <c r="AC170" s="631">
        <v>0</v>
      </c>
      <c r="AD170" s="631">
        <v>0</v>
      </c>
      <c r="AE170" s="631">
        <v>138535.99378881996</v>
      </c>
      <c r="AF170" s="631">
        <v>0</v>
      </c>
      <c r="AG170" s="631">
        <v>9205.0000000000018</v>
      </c>
      <c r="AH170" s="631">
        <v>0</v>
      </c>
      <c r="AI170" s="631">
        <v>114400</v>
      </c>
      <c r="AJ170" s="631">
        <v>0</v>
      </c>
      <c r="AK170" s="631">
        <v>0</v>
      </c>
      <c r="AL170" s="631">
        <v>0</v>
      </c>
      <c r="AM170" s="631">
        <v>7963.2</v>
      </c>
      <c r="AN170" s="631">
        <v>0</v>
      </c>
      <c r="AO170" s="631">
        <v>0</v>
      </c>
      <c r="AP170" s="631">
        <v>0</v>
      </c>
      <c r="AQ170" s="631">
        <v>0</v>
      </c>
      <c r="AR170" s="631">
        <v>0</v>
      </c>
      <c r="AS170" s="631">
        <v>0</v>
      </c>
      <c r="AT170" s="631">
        <v>0</v>
      </c>
      <c r="AU170" s="631">
        <v>0</v>
      </c>
      <c r="AV170" s="631">
        <v>1026876.8537999999</v>
      </c>
      <c r="AW170" s="631">
        <v>319851.10809001175</v>
      </c>
      <c r="AX170" s="631">
        <v>122363.2</v>
      </c>
      <c r="AY170" s="631">
        <v>232702.21632403124</v>
      </c>
      <c r="AZ170" s="714">
        <v>1469091.1618900115</v>
      </c>
      <c r="BA170" s="714">
        <v>1461127.9618900116</v>
      </c>
      <c r="BB170" s="714">
        <v>3750</v>
      </c>
      <c r="BC170" s="714">
        <v>1342500</v>
      </c>
      <c r="BD170" s="714">
        <v>0</v>
      </c>
      <c r="BE170" s="714">
        <v>0</v>
      </c>
      <c r="BF170" s="714">
        <v>1469091.1618900115</v>
      </c>
      <c r="BG170" s="631">
        <v>1469091.161890012</v>
      </c>
      <c r="BH170" s="631">
        <v>0</v>
      </c>
      <c r="BI170" s="714">
        <v>1350463.2</v>
      </c>
      <c r="BJ170" s="714">
        <v>1228100</v>
      </c>
      <c r="BK170" s="631">
        <v>1346727.9618900116</v>
      </c>
      <c r="BL170" s="631">
        <v>3761.8099494134403</v>
      </c>
      <c r="BM170" s="631">
        <v>3724.7691598337947</v>
      </c>
      <c r="BN170" s="632">
        <v>9.9444523915942443E-3</v>
      </c>
      <c r="BO170" s="632">
        <v>8.4555476084057554E-3</v>
      </c>
      <c r="BP170" s="631">
        <v>11275.196740144023</v>
      </c>
      <c r="BQ170" s="714">
        <v>1480366.3586301554</v>
      </c>
      <c r="BR170" s="714">
        <v>4112.8579850004344</v>
      </c>
      <c r="BS170" s="714" t="s">
        <v>1187</v>
      </c>
      <c r="BT170" s="714">
        <v>4135.101560419429</v>
      </c>
      <c r="BU170" s="632">
        <v>1.8296900642688962E-2</v>
      </c>
      <c r="BV170" s="631">
        <v>0</v>
      </c>
      <c r="BW170" s="631">
        <v>1480366.3586301554</v>
      </c>
      <c r="BX170" s="631">
        <v>0</v>
      </c>
      <c r="BY170" s="631">
        <v>1480366.3586301554</v>
      </c>
      <c r="BZ170" s="132">
        <f t="shared" si="6"/>
        <v>0</v>
      </c>
      <c r="CA170" s="132">
        <f t="shared" si="7"/>
        <v>0</v>
      </c>
      <c r="CB170" s="631">
        <f t="shared" si="8"/>
        <v>0</v>
      </c>
      <c r="CC170" s="631"/>
      <c r="CD170" s="631"/>
    </row>
    <row r="171" spans="1:82" ht="15" hidden="1" x14ac:dyDescent="0.25">
      <c r="A171" s="628">
        <f>VLOOKUP(D171,'[11]DfE No.'!C:E,3,FALSE)</f>
        <v>16</v>
      </c>
      <c r="B171" s="628" t="str">
        <f>VLOOKUP(D171,'[11]Adjusted Factors 20-21'!C:F,4,FALSE)</f>
        <v>Recoupment Academy</v>
      </c>
      <c r="C171" s="712">
        <v>142770</v>
      </c>
      <c r="D171" s="712">
        <v>9352116</v>
      </c>
      <c r="E171" s="713" t="s">
        <v>522</v>
      </c>
      <c r="F171" s="630">
        <v>88</v>
      </c>
      <c r="G171" s="630">
        <v>88</v>
      </c>
      <c r="H171" s="630">
        <v>0</v>
      </c>
      <c r="I171" s="631">
        <v>252416.6568</v>
      </c>
      <c r="J171" s="631">
        <v>0</v>
      </c>
      <c r="K171" s="631">
        <v>0</v>
      </c>
      <c r="L171" s="631">
        <v>8550.0000000000036</v>
      </c>
      <c r="M171" s="631">
        <v>0</v>
      </c>
      <c r="N171" s="631">
        <v>12033.488372093023</v>
      </c>
      <c r="O171" s="631">
        <v>0</v>
      </c>
      <c r="P171" s="631">
        <v>3823.4482758620707</v>
      </c>
      <c r="Q171" s="631">
        <v>0</v>
      </c>
      <c r="R171" s="631">
        <v>0</v>
      </c>
      <c r="S171" s="631">
        <v>0</v>
      </c>
      <c r="T171" s="631">
        <v>0</v>
      </c>
      <c r="U171" s="631">
        <v>0</v>
      </c>
      <c r="V171" s="631">
        <v>0</v>
      </c>
      <c r="W171" s="631">
        <v>0</v>
      </c>
      <c r="X171" s="631">
        <v>0</v>
      </c>
      <c r="Y171" s="631">
        <v>0</v>
      </c>
      <c r="Z171" s="631">
        <v>0</v>
      </c>
      <c r="AA171" s="631">
        <v>0</v>
      </c>
      <c r="AB171" s="631">
        <v>0</v>
      </c>
      <c r="AC171" s="631">
        <v>0</v>
      </c>
      <c r="AD171" s="631">
        <v>0</v>
      </c>
      <c r="AE171" s="631">
        <v>34663.561643835608</v>
      </c>
      <c r="AF171" s="631">
        <v>0</v>
      </c>
      <c r="AG171" s="631">
        <v>3254.9999999999791</v>
      </c>
      <c r="AH171" s="631">
        <v>0</v>
      </c>
      <c r="AI171" s="631">
        <v>114400</v>
      </c>
      <c r="AJ171" s="631">
        <v>0</v>
      </c>
      <c r="AK171" s="631">
        <v>0</v>
      </c>
      <c r="AL171" s="631">
        <v>0</v>
      </c>
      <c r="AM171" s="631">
        <v>1984.86</v>
      </c>
      <c r="AN171" s="631">
        <v>0</v>
      </c>
      <c r="AO171" s="631">
        <v>0</v>
      </c>
      <c r="AP171" s="631">
        <v>0</v>
      </c>
      <c r="AQ171" s="631">
        <v>0</v>
      </c>
      <c r="AR171" s="631">
        <v>0</v>
      </c>
      <c r="AS171" s="631">
        <v>0</v>
      </c>
      <c r="AT171" s="631">
        <v>0</v>
      </c>
      <c r="AU171" s="631">
        <v>0</v>
      </c>
      <c r="AV171" s="631">
        <v>252416.6568</v>
      </c>
      <c r="AW171" s="631">
        <v>62325.498291790682</v>
      </c>
      <c r="AX171" s="631">
        <v>116384.86</v>
      </c>
      <c r="AY171" s="631">
        <v>56819.829967813159</v>
      </c>
      <c r="AZ171" s="714">
        <v>431127.01509179064</v>
      </c>
      <c r="BA171" s="714">
        <v>429142.15509179066</v>
      </c>
      <c r="BB171" s="714">
        <v>3750</v>
      </c>
      <c r="BC171" s="714">
        <v>330000</v>
      </c>
      <c r="BD171" s="714">
        <v>0</v>
      </c>
      <c r="BE171" s="714">
        <v>0</v>
      </c>
      <c r="BF171" s="714">
        <v>431127.01509179064</v>
      </c>
      <c r="BG171" s="631">
        <v>431127.0150917907</v>
      </c>
      <c r="BH171" s="631">
        <v>0</v>
      </c>
      <c r="BI171" s="714">
        <v>331984.86</v>
      </c>
      <c r="BJ171" s="714">
        <v>215600</v>
      </c>
      <c r="BK171" s="631">
        <v>314742.15509179066</v>
      </c>
      <c r="BL171" s="631">
        <v>3576.6153987703483</v>
      </c>
      <c r="BM171" s="631">
        <v>3321.0392219512191</v>
      </c>
      <c r="BN171" s="632">
        <v>7.6956687271211993E-2</v>
      </c>
      <c r="BO171" s="632">
        <v>0</v>
      </c>
      <c r="BP171" s="631">
        <v>0</v>
      </c>
      <c r="BQ171" s="714">
        <v>431127.01509179064</v>
      </c>
      <c r="BR171" s="714">
        <v>4876.6153987703483</v>
      </c>
      <c r="BS171" s="714" t="s">
        <v>1187</v>
      </c>
      <c r="BT171" s="714">
        <v>4899.1706260430756</v>
      </c>
      <c r="BU171" s="632">
        <v>3.3588547383391232E-2</v>
      </c>
      <c r="BV171" s="631">
        <v>0</v>
      </c>
      <c r="BW171" s="631">
        <v>431127.01509179064</v>
      </c>
      <c r="BX171" s="631">
        <v>0</v>
      </c>
      <c r="BY171" s="631">
        <v>431127.01509179064</v>
      </c>
      <c r="BZ171" s="132">
        <f t="shared" si="6"/>
        <v>0</v>
      </c>
      <c r="CA171" s="132">
        <f t="shared" si="7"/>
        <v>0</v>
      </c>
      <c r="CB171" s="631">
        <f t="shared" si="8"/>
        <v>0</v>
      </c>
      <c r="CC171" s="631"/>
      <c r="CD171" s="631"/>
    </row>
    <row r="172" spans="1:82" ht="15" hidden="1" x14ac:dyDescent="0.25">
      <c r="A172" s="628">
        <f>VLOOKUP(D172,'[11]DfE No.'!C:E,3,FALSE)</f>
        <v>9</v>
      </c>
      <c r="B172" s="628" t="str">
        <f>VLOOKUP(D172,'[11]Adjusted Factors 20-21'!C:F,4,FALSE)</f>
        <v>Recoupment Academy</v>
      </c>
      <c r="C172" s="712">
        <v>142786</v>
      </c>
      <c r="D172" s="712">
        <v>9352120</v>
      </c>
      <c r="E172" s="713" t="s">
        <v>102</v>
      </c>
      <c r="F172" s="630">
        <v>90</v>
      </c>
      <c r="G172" s="630">
        <v>90</v>
      </c>
      <c r="H172" s="630">
        <v>0</v>
      </c>
      <c r="I172" s="631">
        <v>258153.39899999998</v>
      </c>
      <c r="J172" s="631">
        <v>0</v>
      </c>
      <c r="K172" s="631">
        <v>0</v>
      </c>
      <c r="L172" s="631">
        <v>8549.9999999999945</v>
      </c>
      <c r="M172" s="631">
        <v>0</v>
      </c>
      <c r="N172" s="631">
        <v>10639.999999999995</v>
      </c>
      <c r="O172" s="631">
        <v>0</v>
      </c>
      <c r="P172" s="631">
        <v>2729.9999999999914</v>
      </c>
      <c r="Q172" s="631">
        <v>0</v>
      </c>
      <c r="R172" s="631">
        <v>374.9999999999996</v>
      </c>
      <c r="S172" s="631">
        <v>0</v>
      </c>
      <c r="T172" s="631">
        <v>4784.9999999999918</v>
      </c>
      <c r="U172" s="631">
        <v>599.99999999999932</v>
      </c>
      <c r="V172" s="631">
        <v>0</v>
      </c>
      <c r="W172" s="631">
        <v>0</v>
      </c>
      <c r="X172" s="631">
        <v>0</v>
      </c>
      <c r="Y172" s="631">
        <v>0</v>
      </c>
      <c r="Z172" s="631">
        <v>0</v>
      </c>
      <c r="AA172" s="631">
        <v>0</v>
      </c>
      <c r="AB172" s="631">
        <v>1805.625</v>
      </c>
      <c r="AC172" s="631">
        <v>0</v>
      </c>
      <c r="AD172" s="631">
        <v>0</v>
      </c>
      <c r="AE172" s="631">
        <v>32381.756756756775</v>
      </c>
      <c r="AF172" s="631">
        <v>0</v>
      </c>
      <c r="AG172" s="631">
        <v>4024.9999999999914</v>
      </c>
      <c r="AH172" s="631">
        <v>0</v>
      </c>
      <c r="AI172" s="631">
        <v>114400</v>
      </c>
      <c r="AJ172" s="631">
        <v>0</v>
      </c>
      <c r="AK172" s="631">
        <v>0</v>
      </c>
      <c r="AL172" s="631">
        <v>0</v>
      </c>
      <c r="AM172" s="631">
        <v>1266.1600000000001</v>
      </c>
      <c r="AN172" s="631">
        <v>0</v>
      </c>
      <c r="AO172" s="631">
        <v>0</v>
      </c>
      <c r="AP172" s="631">
        <v>0</v>
      </c>
      <c r="AQ172" s="631">
        <v>0</v>
      </c>
      <c r="AR172" s="631">
        <v>0</v>
      </c>
      <c r="AS172" s="631">
        <v>0</v>
      </c>
      <c r="AT172" s="631">
        <v>0</v>
      </c>
      <c r="AU172" s="631">
        <v>0</v>
      </c>
      <c r="AV172" s="631">
        <v>258153.39899999998</v>
      </c>
      <c r="AW172" s="631">
        <v>65892.381756756731</v>
      </c>
      <c r="AX172" s="631">
        <v>115666.16</v>
      </c>
      <c r="AY172" s="631">
        <v>56174.556756756763</v>
      </c>
      <c r="AZ172" s="714">
        <v>439711.9407567567</v>
      </c>
      <c r="BA172" s="714">
        <v>438445.78075675672</v>
      </c>
      <c r="BB172" s="714">
        <v>3750</v>
      </c>
      <c r="BC172" s="714">
        <v>337500</v>
      </c>
      <c r="BD172" s="714">
        <v>0</v>
      </c>
      <c r="BE172" s="714">
        <v>0</v>
      </c>
      <c r="BF172" s="714">
        <v>439711.9407567567</v>
      </c>
      <c r="BG172" s="631">
        <v>439711.94075675681</v>
      </c>
      <c r="BH172" s="631">
        <v>0</v>
      </c>
      <c r="BI172" s="714">
        <v>338766.16</v>
      </c>
      <c r="BJ172" s="714">
        <v>223099.99999999997</v>
      </c>
      <c r="BK172" s="631">
        <v>324045.78075675672</v>
      </c>
      <c r="BL172" s="631">
        <v>3600.5086750750747</v>
      </c>
      <c r="BM172" s="631">
        <v>3391.2107694736842</v>
      </c>
      <c r="BN172" s="632">
        <v>6.1717752103586758E-2</v>
      </c>
      <c r="BO172" s="632">
        <v>0</v>
      </c>
      <c r="BP172" s="631">
        <v>0</v>
      </c>
      <c r="BQ172" s="714">
        <v>439711.9407567567</v>
      </c>
      <c r="BR172" s="714">
        <v>4871.6197861861856</v>
      </c>
      <c r="BS172" s="714" t="s">
        <v>1187</v>
      </c>
      <c r="BT172" s="714">
        <v>4885.6882306306297</v>
      </c>
      <c r="BU172" s="632">
        <v>6.0360564011131324E-2</v>
      </c>
      <c r="BV172" s="631">
        <v>0</v>
      </c>
      <c r="BW172" s="631">
        <v>439711.9407567567</v>
      </c>
      <c r="BX172" s="631">
        <v>0</v>
      </c>
      <c r="BY172" s="631">
        <v>439711.9407567567</v>
      </c>
      <c r="BZ172" s="132">
        <f t="shared" si="6"/>
        <v>0</v>
      </c>
      <c r="CA172" s="132">
        <f t="shared" si="7"/>
        <v>0</v>
      </c>
      <c r="CB172" s="631">
        <f t="shared" si="8"/>
        <v>0</v>
      </c>
      <c r="CC172" s="631"/>
      <c r="CD172" s="631"/>
    </row>
    <row r="173" spans="1:82" ht="15" hidden="1" x14ac:dyDescent="0.25">
      <c r="A173" s="628">
        <f>VLOOKUP(D173,'[11]DfE No.'!C:E,3,FALSE)</f>
        <v>109</v>
      </c>
      <c r="B173" s="628" t="str">
        <f>VLOOKUP(D173,'[11]Adjusted Factors 20-21'!C:F,4,FALSE)</f>
        <v>Recoupment Academy</v>
      </c>
      <c r="C173" s="712">
        <v>144446</v>
      </c>
      <c r="D173" s="712">
        <v>9352122</v>
      </c>
      <c r="E173" s="713" t="s">
        <v>213</v>
      </c>
      <c r="F173" s="630">
        <v>86</v>
      </c>
      <c r="G173" s="630">
        <v>86</v>
      </c>
      <c r="H173" s="630">
        <v>0</v>
      </c>
      <c r="I173" s="631">
        <v>246679.91459999999</v>
      </c>
      <c r="J173" s="631">
        <v>0</v>
      </c>
      <c r="K173" s="631">
        <v>0</v>
      </c>
      <c r="L173" s="631">
        <v>4500.0000000000055</v>
      </c>
      <c r="M173" s="631">
        <v>0</v>
      </c>
      <c r="N173" s="631">
        <v>10822.471910112359</v>
      </c>
      <c r="O173" s="631">
        <v>0</v>
      </c>
      <c r="P173" s="631">
        <v>424.94117647058852</v>
      </c>
      <c r="Q173" s="631">
        <v>0</v>
      </c>
      <c r="R173" s="631">
        <v>0</v>
      </c>
      <c r="S173" s="631">
        <v>0</v>
      </c>
      <c r="T173" s="631">
        <v>0</v>
      </c>
      <c r="U173" s="631">
        <v>0</v>
      </c>
      <c r="V173" s="631">
        <v>0</v>
      </c>
      <c r="W173" s="631">
        <v>0</v>
      </c>
      <c r="X173" s="631">
        <v>0</v>
      </c>
      <c r="Y173" s="631">
        <v>0</v>
      </c>
      <c r="Z173" s="631">
        <v>0</v>
      </c>
      <c r="AA173" s="631">
        <v>0</v>
      </c>
      <c r="AB173" s="631">
        <v>0</v>
      </c>
      <c r="AC173" s="631">
        <v>0</v>
      </c>
      <c r="AD173" s="631">
        <v>0</v>
      </c>
      <c r="AE173" s="631">
        <v>30529.999999999967</v>
      </c>
      <c r="AF173" s="631">
        <v>0</v>
      </c>
      <c r="AG173" s="631">
        <v>734.99999999999909</v>
      </c>
      <c r="AH173" s="631">
        <v>0</v>
      </c>
      <c r="AI173" s="631">
        <v>114400</v>
      </c>
      <c r="AJ173" s="631">
        <v>22146.862483311077</v>
      </c>
      <c r="AK173" s="631">
        <v>0</v>
      </c>
      <c r="AL173" s="631">
        <v>0</v>
      </c>
      <c r="AM173" s="631">
        <v>1090.52</v>
      </c>
      <c r="AN173" s="631">
        <v>0</v>
      </c>
      <c r="AO173" s="631">
        <v>0</v>
      </c>
      <c r="AP173" s="631">
        <v>0</v>
      </c>
      <c r="AQ173" s="631">
        <v>0</v>
      </c>
      <c r="AR173" s="631">
        <v>0</v>
      </c>
      <c r="AS173" s="631">
        <v>0</v>
      </c>
      <c r="AT173" s="631">
        <v>0</v>
      </c>
      <c r="AU173" s="631">
        <v>0</v>
      </c>
      <c r="AV173" s="631">
        <v>246679.91459999999</v>
      </c>
      <c r="AW173" s="631">
        <v>47012.413086582921</v>
      </c>
      <c r="AX173" s="631">
        <v>137637.38248331106</v>
      </c>
      <c r="AY173" s="631">
        <v>48356.506543291442</v>
      </c>
      <c r="AZ173" s="714">
        <v>431329.71016989398</v>
      </c>
      <c r="BA173" s="714">
        <v>430239.19016989396</v>
      </c>
      <c r="BB173" s="714">
        <v>3750</v>
      </c>
      <c r="BC173" s="714">
        <v>322500</v>
      </c>
      <c r="BD173" s="714">
        <v>0</v>
      </c>
      <c r="BE173" s="714">
        <v>0</v>
      </c>
      <c r="BF173" s="714">
        <v>431329.71016989398</v>
      </c>
      <c r="BG173" s="631">
        <v>431329.71016989392</v>
      </c>
      <c r="BH173" s="631">
        <v>0</v>
      </c>
      <c r="BI173" s="714">
        <v>323590.52</v>
      </c>
      <c r="BJ173" s="714">
        <v>185953.13751668896</v>
      </c>
      <c r="BK173" s="631">
        <v>293692.32768658292</v>
      </c>
      <c r="BL173" s="631">
        <v>3415.0270661230575</v>
      </c>
      <c r="BM173" s="631">
        <v>3169.9731757754535</v>
      </c>
      <c r="BN173" s="632">
        <v>7.7304720500563168E-2</v>
      </c>
      <c r="BO173" s="632">
        <v>0</v>
      </c>
      <c r="BP173" s="631">
        <v>0</v>
      </c>
      <c r="BQ173" s="714">
        <v>431329.71016989398</v>
      </c>
      <c r="BR173" s="714">
        <v>5002.7812810452788</v>
      </c>
      <c r="BS173" s="714" t="s">
        <v>1187</v>
      </c>
      <c r="BT173" s="714">
        <v>5015.461746161558</v>
      </c>
      <c r="BU173" s="632">
        <v>5.1613313560309404E-2</v>
      </c>
      <c r="BV173" s="631">
        <v>0</v>
      </c>
      <c r="BW173" s="631">
        <v>431329.71016989398</v>
      </c>
      <c r="BX173" s="631">
        <v>0</v>
      </c>
      <c r="BY173" s="631">
        <v>431329.71016989398</v>
      </c>
      <c r="BZ173" s="132">
        <f t="shared" si="6"/>
        <v>0</v>
      </c>
      <c r="CA173" s="132">
        <f t="shared" si="7"/>
        <v>0</v>
      </c>
      <c r="CB173" s="631">
        <f t="shared" si="8"/>
        <v>0</v>
      </c>
      <c r="CC173" s="631"/>
      <c r="CD173" s="631"/>
    </row>
    <row r="174" spans="1:82" ht="15" hidden="1" x14ac:dyDescent="0.25">
      <c r="A174" s="628">
        <f>VLOOKUP(D174,'[11]DfE No.'!C:E,3,FALSE)</f>
        <v>111</v>
      </c>
      <c r="B174" s="628" t="str">
        <f>VLOOKUP(D174,'[11]Adjusted Factors 20-21'!C:F,4,FALSE)</f>
        <v>Recoupment Academy</v>
      </c>
      <c r="C174" s="712">
        <v>141551</v>
      </c>
      <c r="D174" s="712">
        <v>9352123</v>
      </c>
      <c r="E174" s="713" t="s">
        <v>521</v>
      </c>
      <c r="F174" s="630">
        <v>147</v>
      </c>
      <c r="G174" s="630">
        <v>147</v>
      </c>
      <c r="H174" s="630">
        <v>0</v>
      </c>
      <c r="I174" s="631">
        <v>421650.55169999995</v>
      </c>
      <c r="J174" s="631">
        <v>0</v>
      </c>
      <c r="K174" s="631">
        <v>0</v>
      </c>
      <c r="L174" s="631">
        <v>11700.00000000002</v>
      </c>
      <c r="M174" s="631">
        <v>0</v>
      </c>
      <c r="N174" s="631">
        <v>16915.068493150684</v>
      </c>
      <c r="O174" s="631">
        <v>0</v>
      </c>
      <c r="P174" s="631">
        <v>0</v>
      </c>
      <c r="Q174" s="631">
        <v>0</v>
      </c>
      <c r="R174" s="631">
        <v>0</v>
      </c>
      <c r="S174" s="631">
        <v>0</v>
      </c>
      <c r="T174" s="631">
        <v>0</v>
      </c>
      <c r="U174" s="631">
        <v>0</v>
      </c>
      <c r="V174" s="631">
        <v>0</v>
      </c>
      <c r="W174" s="631">
        <v>0</v>
      </c>
      <c r="X174" s="631">
        <v>0</v>
      </c>
      <c r="Y174" s="631">
        <v>0</v>
      </c>
      <c r="Z174" s="631">
        <v>0</v>
      </c>
      <c r="AA174" s="631">
        <v>0</v>
      </c>
      <c r="AB174" s="631">
        <v>666.48305084745766</v>
      </c>
      <c r="AC174" s="631">
        <v>0</v>
      </c>
      <c r="AD174" s="631">
        <v>0</v>
      </c>
      <c r="AE174" s="631">
        <v>52634.870689655145</v>
      </c>
      <c r="AF174" s="631">
        <v>0</v>
      </c>
      <c r="AG174" s="631">
        <v>0</v>
      </c>
      <c r="AH174" s="631">
        <v>0</v>
      </c>
      <c r="AI174" s="631">
        <v>114400</v>
      </c>
      <c r="AJ174" s="631">
        <v>0</v>
      </c>
      <c r="AK174" s="631">
        <v>0</v>
      </c>
      <c r="AL174" s="631">
        <v>0</v>
      </c>
      <c r="AM174" s="631">
        <v>3402</v>
      </c>
      <c r="AN174" s="631">
        <v>0</v>
      </c>
      <c r="AO174" s="631">
        <v>0</v>
      </c>
      <c r="AP174" s="631">
        <v>0</v>
      </c>
      <c r="AQ174" s="631">
        <v>0</v>
      </c>
      <c r="AR174" s="631">
        <v>0</v>
      </c>
      <c r="AS174" s="631">
        <v>0</v>
      </c>
      <c r="AT174" s="631">
        <v>0</v>
      </c>
      <c r="AU174" s="631">
        <v>0</v>
      </c>
      <c r="AV174" s="631">
        <v>421650.55169999995</v>
      </c>
      <c r="AW174" s="631">
        <v>81916.422233653313</v>
      </c>
      <c r="AX174" s="631">
        <v>117802</v>
      </c>
      <c r="AY174" s="631">
        <v>76895.204936230497</v>
      </c>
      <c r="AZ174" s="714">
        <v>621368.97393365321</v>
      </c>
      <c r="BA174" s="714">
        <v>617966.97393365321</v>
      </c>
      <c r="BB174" s="714">
        <v>3750</v>
      </c>
      <c r="BC174" s="714">
        <v>551250</v>
      </c>
      <c r="BD174" s="714">
        <v>0</v>
      </c>
      <c r="BE174" s="714">
        <v>0</v>
      </c>
      <c r="BF174" s="714">
        <v>621368.97393365321</v>
      </c>
      <c r="BG174" s="631">
        <v>621368.97393365321</v>
      </c>
      <c r="BH174" s="631">
        <v>0</v>
      </c>
      <c r="BI174" s="714">
        <v>554652</v>
      </c>
      <c r="BJ174" s="714">
        <v>436850</v>
      </c>
      <c r="BK174" s="631">
        <v>503566.97393365321</v>
      </c>
      <c r="BL174" s="631">
        <v>3425.6256730180489</v>
      </c>
      <c r="BM174" s="631">
        <v>3283.5425013513518</v>
      </c>
      <c r="BN174" s="632">
        <v>4.3271305794952364E-2</v>
      </c>
      <c r="BO174" s="632">
        <v>0</v>
      </c>
      <c r="BP174" s="631">
        <v>0</v>
      </c>
      <c r="BQ174" s="714">
        <v>621368.97393365321</v>
      </c>
      <c r="BR174" s="714">
        <v>4203.8569655350557</v>
      </c>
      <c r="BS174" s="714" t="s">
        <v>1187</v>
      </c>
      <c r="BT174" s="714">
        <v>4226.9998226779126</v>
      </c>
      <c r="BU174" s="632">
        <v>3.6390097586937342E-2</v>
      </c>
      <c r="BV174" s="631">
        <v>0</v>
      </c>
      <c r="BW174" s="631">
        <v>621368.97393365321</v>
      </c>
      <c r="BX174" s="631">
        <v>0</v>
      </c>
      <c r="BY174" s="631">
        <v>621368.97393365321</v>
      </c>
      <c r="BZ174" s="132">
        <f t="shared" si="6"/>
        <v>0</v>
      </c>
      <c r="CA174" s="132">
        <f t="shared" si="7"/>
        <v>0</v>
      </c>
      <c r="CB174" s="631">
        <f t="shared" si="8"/>
        <v>0</v>
      </c>
      <c r="CC174" s="631"/>
      <c r="CD174" s="631"/>
    </row>
    <row r="175" spans="1:82" ht="15" hidden="1" x14ac:dyDescent="0.25">
      <c r="A175" s="628">
        <f>VLOOKUP(D175,'[11]DfE No.'!C:E,3,FALSE)</f>
        <v>115</v>
      </c>
      <c r="B175" s="628" t="str">
        <f>VLOOKUP(D175,'[11]Adjusted Factors 20-21'!C:F,4,FALSE)</f>
        <v>Recoupment Academy</v>
      </c>
      <c r="C175" s="712">
        <v>145460</v>
      </c>
      <c r="D175" s="712">
        <v>9352126</v>
      </c>
      <c r="E175" s="713" t="s">
        <v>219</v>
      </c>
      <c r="F175" s="630">
        <v>101</v>
      </c>
      <c r="G175" s="630">
        <v>101</v>
      </c>
      <c r="H175" s="630">
        <v>0</v>
      </c>
      <c r="I175" s="631">
        <v>289705.48109999998</v>
      </c>
      <c r="J175" s="631">
        <v>0</v>
      </c>
      <c r="K175" s="631">
        <v>0</v>
      </c>
      <c r="L175" s="631">
        <v>1350</v>
      </c>
      <c r="M175" s="631">
        <v>0</v>
      </c>
      <c r="N175" s="631">
        <v>3294.7572815533981</v>
      </c>
      <c r="O175" s="631">
        <v>0</v>
      </c>
      <c r="P175" s="631">
        <v>424.2</v>
      </c>
      <c r="Q175" s="631">
        <v>0</v>
      </c>
      <c r="R175" s="631">
        <v>0</v>
      </c>
      <c r="S175" s="631">
        <v>0</v>
      </c>
      <c r="T175" s="631">
        <v>0</v>
      </c>
      <c r="U175" s="631">
        <v>0</v>
      </c>
      <c r="V175" s="631">
        <v>0</v>
      </c>
      <c r="W175" s="631">
        <v>0</v>
      </c>
      <c r="X175" s="631">
        <v>0</v>
      </c>
      <c r="Y175" s="631">
        <v>0</v>
      </c>
      <c r="Z175" s="631">
        <v>0</v>
      </c>
      <c r="AA175" s="631">
        <v>0</v>
      </c>
      <c r="AB175" s="631">
        <v>0</v>
      </c>
      <c r="AC175" s="631">
        <v>0</v>
      </c>
      <c r="AD175" s="631">
        <v>0</v>
      </c>
      <c r="AE175" s="631">
        <v>17112.613636363629</v>
      </c>
      <c r="AF175" s="631">
        <v>0</v>
      </c>
      <c r="AG175" s="631">
        <v>0</v>
      </c>
      <c r="AH175" s="631">
        <v>0</v>
      </c>
      <c r="AI175" s="631">
        <v>114400</v>
      </c>
      <c r="AJ175" s="631">
        <v>0</v>
      </c>
      <c r="AK175" s="631">
        <v>0</v>
      </c>
      <c r="AL175" s="631">
        <v>0</v>
      </c>
      <c r="AM175" s="631">
        <v>1839.6</v>
      </c>
      <c r="AN175" s="631">
        <v>0</v>
      </c>
      <c r="AO175" s="631">
        <v>0</v>
      </c>
      <c r="AP175" s="631">
        <v>0</v>
      </c>
      <c r="AQ175" s="631">
        <v>0</v>
      </c>
      <c r="AR175" s="631">
        <v>0</v>
      </c>
      <c r="AS175" s="631">
        <v>0</v>
      </c>
      <c r="AT175" s="631">
        <v>0</v>
      </c>
      <c r="AU175" s="631">
        <v>0</v>
      </c>
      <c r="AV175" s="631">
        <v>289705.48109999998</v>
      </c>
      <c r="AW175" s="631">
        <v>22181.570917917026</v>
      </c>
      <c r="AX175" s="631">
        <v>116239.6</v>
      </c>
      <c r="AY175" s="631">
        <v>29599.892277140327</v>
      </c>
      <c r="AZ175" s="714">
        <v>428126.65201791702</v>
      </c>
      <c r="BA175" s="714">
        <v>426287.05201791704</v>
      </c>
      <c r="BB175" s="714">
        <v>3750</v>
      </c>
      <c r="BC175" s="714">
        <v>378750</v>
      </c>
      <c r="BD175" s="714">
        <v>0</v>
      </c>
      <c r="BE175" s="714">
        <v>0</v>
      </c>
      <c r="BF175" s="714">
        <v>428126.65201791702</v>
      </c>
      <c r="BG175" s="631">
        <v>428126.65201791702</v>
      </c>
      <c r="BH175" s="631">
        <v>0</v>
      </c>
      <c r="BI175" s="714">
        <v>380589.6</v>
      </c>
      <c r="BJ175" s="714">
        <v>264350</v>
      </c>
      <c r="BK175" s="631">
        <v>311887.05201791704</v>
      </c>
      <c r="BL175" s="631">
        <v>3087.9906140387825</v>
      </c>
      <c r="BM175" s="631">
        <v>2938.591763461538</v>
      </c>
      <c r="BN175" s="632">
        <v>5.0840287662570358E-2</v>
      </c>
      <c r="BO175" s="632">
        <v>0</v>
      </c>
      <c r="BP175" s="631">
        <v>0</v>
      </c>
      <c r="BQ175" s="714">
        <v>428126.65201791702</v>
      </c>
      <c r="BR175" s="714">
        <v>4220.6638813655154</v>
      </c>
      <c r="BS175" s="714" t="s">
        <v>1187</v>
      </c>
      <c r="BT175" s="714">
        <v>4238.8777427516534</v>
      </c>
      <c r="BU175" s="632">
        <v>4.775741246201437E-2</v>
      </c>
      <c r="BV175" s="631">
        <v>0</v>
      </c>
      <c r="BW175" s="631">
        <v>428126.65201791702</v>
      </c>
      <c r="BX175" s="631">
        <v>0</v>
      </c>
      <c r="BY175" s="631">
        <v>428126.65201791702</v>
      </c>
      <c r="BZ175" s="132">
        <f t="shared" si="6"/>
        <v>0</v>
      </c>
      <c r="CA175" s="132">
        <f t="shared" si="7"/>
        <v>0</v>
      </c>
      <c r="CB175" s="631">
        <f t="shared" si="8"/>
        <v>0</v>
      </c>
      <c r="CC175" s="631"/>
      <c r="CD175" s="631"/>
    </row>
    <row r="176" spans="1:82" ht="15" hidden="1" x14ac:dyDescent="0.25">
      <c r="A176" s="628">
        <f>VLOOKUP(D176,'[11]DfE No.'!C:E,3,FALSE)</f>
        <v>208</v>
      </c>
      <c r="B176" s="628" t="str">
        <f>VLOOKUP(D176,'[11]Adjusted Factors 20-21'!C:F,4,FALSE)</f>
        <v>Recoupment Academy</v>
      </c>
      <c r="C176" s="712">
        <v>145835</v>
      </c>
      <c r="D176" s="712">
        <v>9352133</v>
      </c>
      <c r="E176" s="713" t="s">
        <v>234</v>
      </c>
      <c r="F176" s="630">
        <v>208</v>
      </c>
      <c r="G176" s="630">
        <v>208</v>
      </c>
      <c r="H176" s="630">
        <v>0</v>
      </c>
      <c r="I176" s="631">
        <v>596621.1888</v>
      </c>
      <c r="J176" s="631">
        <v>0</v>
      </c>
      <c r="K176" s="631">
        <v>0</v>
      </c>
      <c r="L176" s="631">
        <v>7649.9999999999964</v>
      </c>
      <c r="M176" s="631">
        <v>0</v>
      </c>
      <c r="N176" s="631">
        <v>12070.466321243523</v>
      </c>
      <c r="O176" s="631">
        <v>0</v>
      </c>
      <c r="P176" s="631">
        <v>0</v>
      </c>
      <c r="Q176" s="631">
        <v>250.00000000000011</v>
      </c>
      <c r="R176" s="631">
        <v>375.00000000000017</v>
      </c>
      <c r="S176" s="631">
        <v>0</v>
      </c>
      <c r="T176" s="631">
        <v>0</v>
      </c>
      <c r="U176" s="631">
        <v>0</v>
      </c>
      <c r="V176" s="631">
        <v>0</v>
      </c>
      <c r="W176" s="631">
        <v>0</v>
      </c>
      <c r="X176" s="631">
        <v>0</v>
      </c>
      <c r="Y176" s="631">
        <v>0</v>
      </c>
      <c r="Z176" s="631">
        <v>0</v>
      </c>
      <c r="AA176" s="631">
        <v>0</v>
      </c>
      <c r="AB176" s="631">
        <v>0</v>
      </c>
      <c r="AC176" s="631">
        <v>0</v>
      </c>
      <c r="AD176" s="631">
        <v>0</v>
      </c>
      <c r="AE176" s="631">
        <v>56962.285714285688</v>
      </c>
      <c r="AF176" s="631">
        <v>0</v>
      </c>
      <c r="AG176" s="631">
        <v>455.0000000000004</v>
      </c>
      <c r="AH176" s="631">
        <v>0</v>
      </c>
      <c r="AI176" s="631">
        <v>114400</v>
      </c>
      <c r="AJ176" s="631">
        <v>0</v>
      </c>
      <c r="AK176" s="631">
        <v>0</v>
      </c>
      <c r="AL176" s="631">
        <v>0</v>
      </c>
      <c r="AM176" s="631">
        <v>4208.3999999999996</v>
      </c>
      <c r="AN176" s="631">
        <v>0</v>
      </c>
      <c r="AO176" s="631">
        <v>0</v>
      </c>
      <c r="AP176" s="631">
        <v>0</v>
      </c>
      <c r="AQ176" s="631">
        <v>0</v>
      </c>
      <c r="AR176" s="631">
        <v>0</v>
      </c>
      <c r="AS176" s="631">
        <v>0</v>
      </c>
      <c r="AT176" s="631">
        <v>0</v>
      </c>
      <c r="AU176" s="631">
        <v>0</v>
      </c>
      <c r="AV176" s="631">
        <v>596621.1888</v>
      </c>
      <c r="AW176" s="631">
        <v>77762.752035529207</v>
      </c>
      <c r="AX176" s="631">
        <v>118608.4</v>
      </c>
      <c r="AY176" s="631">
        <v>77087.818874907447</v>
      </c>
      <c r="AZ176" s="714">
        <v>792992.34083552926</v>
      </c>
      <c r="BA176" s="714">
        <v>788783.94083552924</v>
      </c>
      <c r="BB176" s="714">
        <v>3750</v>
      </c>
      <c r="BC176" s="714">
        <v>780000</v>
      </c>
      <c r="BD176" s="714">
        <v>0</v>
      </c>
      <c r="BE176" s="714">
        <v>0</v>
      </c>
      <c r="BF176" s="714">
        <v>792992.34083552926</v>
      </c>
      <c r="BG176" s="631">
        <v>792992.34083552926</v>
      </c>
      <c r="BH176" s="631">
        <v>0</v>
      </c>
      <c r="BI176" s="714">
        <v>784208.4</v>
      </c>
      <c r="BJ176" s="714">
        <v>665600</v>
      </c>
      <c r="BK176" s="631">
        <v>674383.94083552924</v>
      </c>
      <c r="BL176" s="631">
        <v>3242.2304847861983</v>
      </c>
      <c r="BM176" s="631">
        <v>3157.2739502564104</v>
      </c>
      <c r="BN176" s="632">
        <v>2.6908192278623247E-2</v>
      </c>
      <c r="BO176" s="632">
        <v>0</v>
      </c>
      <c r="BP176" s="631">
        <v>0</v>
      </c>
      <c r="BQ176" s="714">
        <v>792992.34083552926</v>
      </c>
      <c r="BR176" s="714">
        <v>3792.2304847861983</v>
      </c>
      <c r="BS176" s="714" t="s">
        <v>1187</v>
      </c>
      <c r="BT176" s="714">
        <v>3812.4631770938909</v>
      </c>
      <c r="BU176" s="632">
        <v>1.3550356478864822E-2</v>
      </c>
      <c r="BV176" s="631">
        <v>0</v>
      </c>
      <c r="BW176" s="631">
        <v>792992.34083552926</v>
      </c>
      <c r="BX176" s="631">
        <v>0</v>
      </c>
      <c r="BY176" s="631">
        <v>792992.34083552926</v>
      </c>
      <c r="BZ176" s="132">
        <f t="shared" si="6"/>
        <v>0</v>
      </c>
      <c r="CA176" s="132">
        <f t="shared" si="7"/>
        <v>0</v>
      </c>
      <c r="CB176" s="631">
        <f t="shared" si="8"/>
        <v>0</v>
      </c>
      <c r="CC176" s="631"/>
      <c r="CD176" s="631"/>
    </row>
    <row r="177" spans="1:82" ht="15" hidden="1" x14ac:dyDescent="0.25">
      <c r="A177" s="628">
        <f>VLOOKUP(D177,'[11]DfE No.'!C:E,3,FALSE)</f>
        <v>23</v>
      </c>
      <c r="B177" s="628" t="str">
        <f>VLOOKUP(D177,'[11]Adjusted Factors 20-21'!C:F,4,FALSE)</f>
        <v>Recoupment Academy</v>
      </c>
      <c r="C177" s="712">
        <v>146875</v>
      </c>
      <c r="D177" s="712">
        <v>9352136</v>
      </c>
      <c r="E177" s="713" t="s">
        <v>1192</v>
      </c>
      <c r="F177" s="630">
        <v>132</v>
      </c>
      <c r="G177" s="630">
        <v>132</v>
      </c>
      <c r="H177" s="630">
        <v>0</v>
      </c>
      <c r="I177" s="631">
        <v>378624.9852</v>
      </c>
      <c r="J177" s="631">
        <v>0</v>
      </c>
      <c r="K177" s="631">
        <v>0</v>
      </c>
      <c r="L177" s="631">
        <v>2700.0000000000023</v>
      </c>
      <c r="M177" s="631">
        <v>0</v>
      </c>
      <c r="N177" s="631">
        <v>7609.411764705882</v>
      </c>
      <c r="O177" s="631">
        <v>0</v>
      </c>
      <c r="P177" s="631">
        <v>2730.0000000000005</v>
      </c>
      <c r="Q177" s="631">
        <v>0</v>
      </c>
      <c r="R177" s="631">
        <v>0</v>
      </c>
      <c r="S177" s="631">
        <v>0</v>
      </c>
      <c r="T177" s="631">
        <v>0</v>
      </c>
      <c r="U177" s="631">
        <v>0</v>
      </c>
      <c r="V177" s="631">
        <v>0</v>
      </c>
      <c r="W177" s="631">
        <v>0</v>
      </c>
      <c r="X177" s="631">
        <v>0</v>
      </c>
      <c r="Y177" s="631">
        <v>0</v>
      </c>
      <c r="Z177" s="631">
        <v>0</v>
      </c>
      <c r="AA177" s="631">
        <v>0</v>
      </c>
      <c r="AB177" s="631">
        <v>1238.947368421052</v>
      </c>
      <c r="AC177" s="631">
        <v>0</v>
      </c>
      <c r="AD177" s="631">
        <v>0</v>
      </c>
      <c r="AE177" s="631">
        <v>40165.714285714319</v>
      </c>
      <c r="AF177" s="631">
        <v>0</v>
      </c>
      <c r="AG177" s="631">
        <v>0</v>
      </c>
      <c r="AH177" s="631">
        <v>0</v>
      </c>
      <c r="AI177" s="631">
        <v>114400</v>
      </c>
      <c r="AJ177" s="631">
        <v>0</v>
      </c>
      <c r="AK177" s="631">
        <v>0</v>
      </c>
      <c r="AL177" s="631">
        <v>0</v>
      </c>
      <c r="AM177" s="631">
        <v>2520</v>
      </c>
      <c r="AN177" s="631">
        <v>0</v>
      </c>
      <c r="AO177" s="631">
        <v>0</v>
      </c>
      <c r="AP177" s="631">
        <v>0</v>
      </c>
      <c r="AQ177" s="631">
        <v>0</v>
      </c>
      <c r="AR177" s="631">
        <v>0</v>
      </c>
      <c r="AS177" s="631">
        <v>0</v>
      </c>
      <c r="AT177" s="631">
        <v>0</v>
      </c>
      <c r="AU177" s="631">
        <v>0</v>
      </c>
      <c r="AV177" s="631">
        <v>378624.9852</v>
      </c>
      <c r="AW177" s="631">
        <v>54444.073418841253</v>
      </c>
      <c r="AX177" s="631">
        <v>116920</v>
      </c>
      <c r="AY177" s="631">
        <v>56638.220168067259</v>
      </c>
      <c r="AZ177" s="714">
        <v>549989.05861884123</v>
      </c>
      <c r="BA177" s="714">
        <v>547469.05861884123</v>
      </c>
      <c r="BB177" s="714">
        <v>3750</v>
      </c>
      <c r="BC177" s="714">
        <v>495000</v>
      </c>
      <c r="BD177" s="714">
        <v>0</v>
      </c>
      <c r="BE177" s="714">
        <v>0</v>
      </c>
      <c r="BF177" s="714">
        <v>549989.05861884123</v>
      </c>
      <c r="BG177" s="631">
        <v>549989.05861884123</v>
      </c>
      <c r="BH177" s="631">
        <v>0</v>
      </c>
      <c r="BI177" s="714">
        <v>497520</v>
      </c>
      <c r="BJ177" s="714">
        <v>380600</v>
      </c>
      <c r="BK177" s="631">
        <v>433069.05861884123</v>
      </c>
      <c r="BL177" s="631">
        <v>3280.8262016578883</v>
      </c>
      <c r="BM177" s="631">
        <v>3094.9578064748207</v>
      </c>
      <c r="BN177" s="632">
        <v>6.0055227503981082E-2</v>
      </c>
      <c r="BO177" s="632">
        <v>0</v>
      </c>
      <c r="BP177" s="631">
        <v>0</v>
      </c>
      <c r="BQ177" s="714">
        <v>549989.05861884123</v>
      </c>
      <c r="BR177" s="714">
        <v>4147.4928683245544</v>
      </c>
      <c r="BS177" s="714" t="s">
        <v>1187</v>
      </c>
      <c r="BT177" s="714">
        <v>4166.5837774154643</v>
      </c>
      <c r="BU177" s="632">
        <v>4.1126779369718536E-2</v>
      </c>
      <c r="BV177" s="631">
        <v>0</v>
      </c>
      <c r="BW177" s="631">
        <v>549989.05861884123</v>
      </c>
      <c r="BX177" s="631">
        <v>0</v>
      </c>
      <c r="BY177" s="631">
        <v>549989.05861884123</v>
      </c>
      <c r="BZ177" s="132">
        <f t="shared" si="6"/>
        <v>0</v>
      </c>
      <c r="CA177" s="132">
        <f t="shared" si="7"/>
        <v>0</v>
      </c>
      <c r="CB177" s="631">
        <f t="shared" si="8"/>
        <v>0</v>
      </c>
      <c r="CC177" s="631"/>
      <c r="CD177" s="631"/>
    </row>
    <row r="178" spans="1:82" ht="15" hidden="1" x14ac:dyDescent="0.25">
      <c r="A178" s="628">
        <f>VLOOKUP(D178,'[11]DfE No.'!C:E,3,FALSE)</f>
        <v>67</v>
      </c>
      <c r="B178" s="628" t="str">
        <f>VLOOKUP(D178,'[11]Adjusted Factors 20-21'!C:F,4,FALSE)</f>
        <v>Recoupment Academy</v>
      </c>
      <c r="C178" s="712">
        <v>141640</v>
      </c>
      <c r="D178" s="712">
        <v>9352145</v>
      </c>
      <c r="E178" s="713" t="s">
        <v>174</v>
      </c>
      <c r="F178" s="630">
        <v>387</v>
      </c>
      <c r="G178" s="630">
        <v>387</v>
      </c>
      <c r="H178" s="630">
        <v>0</v>
      </c>
      <c r="I178" s="631">
        <v>1110059.6157</v>
      </c>
      <c r="J178" s="631">
        <v>0</v>
      </c>
      <c r="K178" s="631">
        <v>0</v>
      </c>
      <c r="L178" s="631">
        <v>25649.999999999938</v>
      </c>
      <c r="M178" s="631">
        <v>0</v>
      </c>
      <c r="N178" s="631">
        <v>38086.930693069306</v>
      </c>
      <c r="O178" s="631">
        <v>0</v>
      </c>
      <c r="P178" s="631">
        <v>9263.9378238341578</v>
      </c>
      <c r="Q178" s="631">
        <v>14036.269430051827</v>
      </c>
      <c r="R178" s="631">
        <v>15038.860103626892</v>
      </c>
      <c r="S178" s="631">
        <v>11369.378238341962</v>
      </c>
      <c r="T178" s="631">
        <v>4361.2694300518069</v>
      </c>
      <c r="U178" s="631">
        <v>0</v>
      </c>
      <c r="V178" s="631">
        <v>0</v>
      </c>
      <c r="W178" s="631">
        <v>0</v>
      </c>
      <c r="X178" s="631">
        <v>0</v>
      </c>
      <c r="Y178" s="631">
        <v>0</v>
      </c>
      <c r="Z178" s="631">
        <v>0</v>
      </c>
      <c r="AA178" s="631">
        <v>0</v>
      </c>
      <c r="AB178" s="631">
        <v>0</v>
      </c>
      <c r="AC178" s="631">
        <v>0</v>
      </c>
      <c r="AD178" s="631">
        <v>0</v>
      </c>
      <c r="AE178" s="631">
        <v>111425.62499999985</v>
      </c>
      <c r="AF178" s="631">
        <v>0</v>
      </c>
      <c r="AG178" s="631">
        <v>0</v>
      </c>
      <c r="AH178" s="631">
        <v>0</v>
      </c>
      <c r="AI178" s="631">
        <v>114400</v>
      </c>
      <c r="AJ178" s="631">
        <v>0</v>
      </c>
      <c r="AK178" s="631">
        <v>0</v>
      </c>
      <c r="AL178" s="631">
        <v>0</v>
      </c>
      <c r="AM178" s="631">
        <v>7660.8</v>
      </c>
      <c r="AN178" s="631">
        <v>0</v>
      </c>
      <c r="AO178" s="631">
        <v>0</v>
      </c>
      <c r="AP178" s="631">
        <v>0</v>
      </c>
      <c r="AQ178" s="631">
        <v>0</v>
      </c>
      <c r="AR178" s="631">
        <v>0</v>
      </c>
      <c r="AS178" s="631">
        <v>0</v>
      </c>
      <c r="AT178" s="631">
        <v>0</v>
      </c>
      <c r="AU178" s="631">
        <v>0</v>
      </c>
      <c r="AV178" s="631">
        <v>1110059.6157</v>
      </c>
      <c r="AW178" s="631">
        <v>229232.27071897575</v>
      </c>
      <c r="AX178" s="631">
        <v>122060.8</v>
      </c>
      <c r="AY178" s="631">
        <v>180281.74785948778</v>
      </c>
      <c r="AZ178" s="714">
        <v>1461352.6864189757</v>
      </c>
      <c r="BA178" s="714">
        <v>1453691.8864189757</v>
      </c>
      <c r="BB178" s="714">
        <v>3750</v>
      </c>
      <c r="BC178" s="714">
        <v>1451250</v>
      </c>
      <c r="BD178" s="714">
        <v>0</v>
      </c>
      <c r="BE178" s="714">
        <v>0</v>
      </c>
      <c r="BF178" s="714">
        <v>1461352.6864189757</v>
      </c>
      <c r="BG178" s="631">
        <v>1461352.6864189757</v>
      </c>
      <c r="BH178" s="631">
        <v>0</v>
      </c>
      <c r="BI178" s="714">
        <v>1458910.8</v>
      </c>
      <c r="BJ178" s="714">
        <v>1336850</v>
      </c>
      <c r="BK178" s="631">
        <v>1339291.8864189757</v>
      </c>
      <c r="BL178" s="631">
        <v>3460.7025488862419</v>
      </c>
      <c r="BM178" s="631">
        <v>3365.6881017326727</v>
      </c>
      <c r="BN178" s="632">
        <v>2.8230318520796743E-2</v>
      </c>
      <c r="BO178" s="632">
        <v>0</v>
      </c>
      <c r="BP178" s="631">
        <v>0</v>
      </c>
      <c r="BQ178" s="714">
        <v>1461352.6864189757</v>
      </c>
      <c r="BR178" s="714">
        <v>3756.3097840283608</v>
      </c>
      <c r="BS178" s="714" t="s">
        <v>1187</v>
      </c>
      <c r="BT178" s="714">
        <v>3776.1051328655703</v>
      </c>
      <c r="BU178" s="632">
        <v>2.9788539189139929E-2</v>
      </c>
      <c r="BV178" s="631">
        <v>0</v>
      </c>
      <c r="BW178" s="631">
        <v>1461352.6864189757</v>
      </c>
      <c r="BX178" s="631">
        <v>0</v>
      </c>
      <c r="BY178" s="631">
        <v>1461352.6864189757</v>
      </c>
      <c r="BZ178" s="132">
        <f t="shared" si="6"/>
        <v>0</v>
      </c>
      <c r="CA178" s="132">
        <f t="shared" si="7"/>
        <v>0</v>
      </c>
      <c r="CB178" s="631">
        <f t="shared" si="8"/>
        <v>0</v>
      </c>
      <c r="CC178" s="631"/>
      <c r="CD178" s="631"/>
    </row>
    <row r="179" spans="1:82" ht="15" hidden="1" x14ac:dyDescent="0.25">
      <c r="A179" s="628">
        <f>VLOOKUP(D179,'[11]DfE No.'!C:E,3,FALSE)</f>
        <v>65</v>
      </c>
      <c r="B179" s="628" t="str">
        <f>VLOOKUP(D179,'[11]Adjusted Factors 20-21'!C:F,4,FALSE)</f>
        <v>Recoupment Academy</v>
      </c>
      <c r="C179" s="712">
        <v>145541</v>
      </c>
      <c r="D179" s="712">
        <v>9352147</v>
      </c>
      <c r="E179" s="713" t="s">
        <v>172</v>
      </c>
      <c r="F179" s="630">
        <v>434</v>
      </c>
      <c r="G179" s="630">
        <v>434</v>
      </c>
      <c r="H179" s="630">
        <v>0</v>
      </c>
      <c r="I179" s="631">
        <v>1244873.0573999998</v>
      </c>
      <c r="J179" s="631">
        <v>0</v>
      </c>
      <c r="K179" s="631">
        <v>0</v>
      </c>
      <c r="L179" s="631">
        <v>90000.000000000073</v>
      </c>
      <c r="M179" s="631">
        <v>0</v>
      </c>
      <c r="N179" s="631">
        <v>116638.64693446089</v>
      </c>
      <c r="O179" s="631">
        <v>0</v>
      </c>
      <c r="P179" s="631">
        <v>2742.6388888888896</v>
      </c>
      <c r="Q179" s="631">
        <v>25869.212962962971</v>
      </c>
      <c r="R179" s="631">
        <v>13185.763888888887</v>
      </c>
      <c r="S179" s="631">
        <v>406.87499999999915</v>
      </c>
      <c r="T179" s="631">
        <v>68174.166666666642</v>
      </c>
      <c r="U179" s="631">
        <v>31344.444444444351</v>
      </c>
      <c r="V179" s="631">
        <v>0</v>
      </c>
      <c r="W179" s="631">
        <v>0</v>
      </c>
      <c r="X179" s="631">
        <v>0</v>
      </c>
      <c r="Y179" s="631">
        <v>0</v>
      </c>
      <c r="Z179" s="631">
        <v>0</v>
      </c>
      <c r="AA179" s="631">
        <v>0</v>
      </c>
      <c r="AB179" s="631">
        <v>8250.4060913705653</v>
      </c>
      <c r="AC179" s="631">
        <v>0</v>
      </c>
      <c r="AD179" s="631">
        <v>0</v>
      </c>
      <c r="AE179" s="631">
        <v>172720.57894736851</v>
      </c>
      <c r="AF179" s="631">
        <v>0</v>
      </c>
      <c r="AG179" s="631">
        <v>2590.0000000000173</v>
      </c>
      <c r="AH179" s="631">
        <v>0</v>
      </c>
      <c r="AI179" s="631">
        <v>114400</v>
      </c>
      <c r="AJ179" s="631">
        <v>0</v>
      </c>
      <c r="AK179" s="631">
        <v>0</v>
      </c>
      <c r="AL179" s="631">
        <v>0</v>
      </c>
      <c r="AM179" s="631">
        <v>9828</v>
      </c>
      <c r="AN179" s="631">
        <v>0</v>
      </c>
      <c r="AO179" s="631">
        <v>0</v>
      </c>
      <c r="AP179" s="631">
        <v>0</v>
      </c>
      <c r="AQ179" s="631">
        <v>0</v>
      </c>
      <c r="AR179" s="631">
        <v>0</v>
      </c>
      <c r="AS179" s="631">
        <v>0</v>
      </c>
      <c r="AT179" s="631">
        <v>0</v>
      </c>
      <c r="AU179" s="631">
        <v>0</v>
      </c>
      <c r="AV179" s="631">
        <v>1244873.0573999998</v>
      </c>
      <c r="AW179" s="631">
        <v>531922.73382505169</v>
      </c>
      <c r="AX179" s="631">
        <v>124228</v>
      </c>
      <c r="AY179" s="631">
        <v>356854.2533405248</v>
      </c>
      <c r="AZ179" s="714">
        <v>1901023.7912250515</v>
      </c>
      <c r="BA179" s="714">
        <v>1891195.7912250515</v>
      </c>
      <c r="BB179" s="714">
        <v>3750</v>
      </c>
      <c r="BC179" s="714">
        <v>1627500</v>
      </c>
      <c r="BD179" s="714">
        <v>0</v>
      </c>
      <c r="BE179" s="714">
        <v>0</v>
      </c>
      <c r="BF179" s="714">
        <v>1901023.7912250515</v>
      </c>
      <c r="BG179" s="631">
        <v>1901023.7912250517</v>
      </c>
      <c r="BH179" s="631">
        <v>0</v>
      </c>
      <c r="BI179" s="714">
        <v>1637328</v>
      </c>
      <c r="BJ179" s="714">
        <v>1513100</v>
      </c>
      <c r="BK179" s="631">
        <v>1776795.7912250515</v>
      </c>
      <c r="BL179" s="631">
        <v>4093.9995189517317</v>
      </c>
      <c r="BM179" s="631">
        <v>3980.913435193133</v>
      </c>
      <c r="BN179" s="632">
        <v>2.8407069281855012E-2</v>
      </c>
      <c r="BO179" s="632">
        <v>0</v>
      </c>
      <c r="BP179" s="631">
        <v>0</v>
      </c>
      <c r="BQ179" s="714">
        <v>1901023.7912250515</v>
      </c>
      <c r="BR179" s="714">
        <v>4357.5939889978144</v>
      </c>
      <c r="BS179" s="714" t="s">
        <v>1187</v>
      </c>
      <c r="BT179" s="714">
        <v>4380.2391502881374</v>
      </c>
      <c r="BU179" s="632">
        <v>1.1176288382033883E-2</v>
      </c>
      <c r="BV179" s="631">
        <v>0</v>
      </c>
      <c r="BW179" s="631">
        <v>1901023.7912250515</v>
      </c>
      <c r="BX179" s="631">
        <v>0</v>
      </c>
      <c r="BY179" s="631">
        <v>1901023.7912250515</v>
      </c>
      <c r="BZ179" s="132">
        <f t="shared" si="6"/>
        <v>0</v>
      </c>
      <c r="CA179" s="132">
        <f t="shared" si="7"/>
        <v>0</v>
      </c>
      <c r="CB179" s="631">
        <f t="shared" si="8"/>
        <v>0</v>
      </c>
      <c r="CC179" s="631"/>
      <c r="CD179" s="631"/>
    </row>
    <row r="180" spans="1:82" ht="15" hidden="1" x14ac:dyDescent="0.25">
      <c r="A180" s="628">
        <f>VLOOKUP(D180,'[11]DfE No.'!C:E,3,FALSE)</f>
        <v>13</v>
      </c>
      <c r="B180" s="628" t="str">
        <f>VLOOKUP(D180,'[11]Adjusted Factors 20-21'!C:F,4,FALSE)</f>
        <v>Recoupment Academy</v>
      </c>
      <c r="C180" s="712">
        <v>143050</v>
      </c>
      <c r="D180" s="712">
        <v>9352150</v>
      </c>
      <c r="E180" s="713" t="s">
        <v>520</v>
      </c>
      <c r="F180" s="630">
        <v>90</v>
      </c>
      <c r="G180" s="630">
        <v>90</v>
      </c>
      <c r="H180" s="630">
        <v>0</v>
      </c>
      <c r="I180" s="631">
        <v>258153.39899999998</v>
      </c>
      <c r="J180" s="631">
        <v>0</v>
      </c>
      <c r="K180" s="631">
        <v>0</v>
      </c>
      <c r="L180" s="631">
        <v>6750.0000000000127</v>
      </c>
      <c r="M180" s="631">
        <v>0</v>
      </c>
      <c r="N180" s="631">
        <v>8400.0000000000164</v>
      </c>
      <c r="O180" s="631">
        <v>0</v>
      </c>
      <c r="P180" s="631">
        <v>1050.0000000000009</v>
      </c>
      <c r="Q180" s="631">
        <v>0</v>
      </c>
      <c r="R180" s="631">
        <v>0</v>
      </c>
      <c r="S180" s="631">
        <v>0</v>
      </c>
      <c r="T180" s="631">
        <v>0</v>
      </c>
      <c r="U180" s="631">
        <v>0</v>
      </c>
      <c r="V180" s="631">
        <v>0</v>
      </c>
      <c r="W180" s="631">
        <v>0</v>
      </c>
      <c r="X180" s="631">
        <v>0</v>
      </c>
      <c r="Y180" s="631">
        <v>0</v>
      </c>
      <c r="Z180" s="631">
        <v>0</v>
      </c>
      <c r="AA180" s="631">
        <v>0</v>
      </c>
      <c r="AB180" s="631">
        <v>0</v>
      </c>
      <c r="AC180" s="631">
        <v>0</v>
      </c>
      <c r="AD180" s="631">
        <v>0</v>
      </c>
      <c r="AE180" s="631">
        <v>29492.307692307721</v>
      </c>
      <c r="AF180" s="631">
        <v>0</v>
      </c>
      <c r="AG180" s="631">
        <v>4024.9999999999914</v>
      </c>
      <c r="AH180" s="631">
        <v>0</v>
      </c>
      <c r="AI180" s="631">
        <v>114400</v>
      </c>
      <c r="AJ180" s="631">
        <v>20758.344459279037</v>
      </c>
      <c r="AK180" s="631">
        <v>0</v>
      </c>
      <c r="AL180" s="631">
        <v>0</v>
      </c>
      <c r="AM180" s="631">
        <v>2293.1999999999998</v>
      </c>
      <c r="AN180" s="631">
        <v>0</v>
      </c>
      <c r="AO180" s="631">
        <v>0</v>
      </c>
      <c r="AP180" s="631">
        <v>0</v>
      </c>
      <c r="AQ180" s="631">
        <v>0</v>
      </c>
      <c r="AR180" s="631">
        <v>0</v>
      </c>
      <c r="AS180" s="631">
        <v>0</v>
      </c>
      <c r="AT180" s="631">
        <v>0</v>
      </c>
      <c r="AU180" s="631">
        <v>0</v>
      </c>
      <c r="AV180" s="631">
        <v>258153.39899999998</v>
      </c>
      <c r="AW180" s="631">
        <v>49717.307692307739</v>
      </c>
      <c r="AX180" s="631">
        <v>137451.54445927904</v>
      </c>
      <c r="AY180" s="631">
        <v>47545.107692307734</v>
      </c>
      <c r="AZ180" s="714">
        <v>445322.25115158677</v>
      </c>
      <c r="BA180" s="714">
        <v>443029.05115158675</v>
      </c>
      <c r="BB180" s="714">
        <v>3750</v>
      </c>
      <c r="BC180" s="714">
        <v>337500</v>
      </c>
      <c r="BD180" s="714">
        <v>0</v>
      </c>
      <c r="BE180" s="714">
        <v>0</v>
      </c>
      <c r="BF180" s="714">
        <v>445322.25115158677</v>
      </c>
      <c r="BG180" s="631">
        <v>445322.25115158677</v>
      </c>
      <c r="BH180" s="631">
        <v>0</v>
      </c>
      <c r="BI180" s="714">
        <v>339793.2</v>
      </c>
      <c r="BJ180" s="714">
        <v>202341.65554072097</v>
      </c>
      <c r="BK180" s="631">
        <v>307870.70669230772</v>
      </c>
      <c r="BL180" s="631">
        <v>3420.7856299145301</v>
      </c>
      <c r="BM180" s="631">
        <v>3220.7935487991313</v>
      </c>
      <c r="BN180" s="632">
        <v>6.209403927487548E-2</v>
      </c>
      <c r="BO180" s="632">
        <v>0</v>
      </c>
      <c r="BP180" s="631">
        <v>0</v>
      </c>
      <c r="BQ180" s="714">
        <v>445322.25115158677</v>
      </c>
      <c r="BR180" s="714">
        <v>4922.5450127954082</v>
      </c>
      <c r="BS180" s="714" t="s">
        <v>1187</v>
      </c>
      <c r="BT180" s="714">
        <v>4948.0250127954087</v>
      </c>
      <c r="BU180" s="632">
        <v>4.5869016006373942E-2</v>
      </c>
      <c r="BV180" s="631">
        <v>0</v>
      </c>
      <c r="BW180" s="631">
        <v>445322.25115158677</v>
      </c>
      <c r="BX180" s="631">
        <v>0</v>
      </c>
      <c r="BY180" s="631">
        <v>445322.25115158677</v>
      </c>
      <c r="BZ180" s="132">
        <f t="shared" si="6"/>
        <v>0</v>
      </c>
      <c r="CA180" s="132">
        <f t="shared" si="7"/>
        <v>0</v>
      </c>
      <c r="CB180" s="631">
        <f t="shared" si="8"/>
        <v>0</v>
      </c>
      <c r="CC180" s="631"/>
      <c r="CD180" s="631"/>
    </row>
    <row r="181" spans="1:82" ht="15" hidden="1" x14ac:dyDescent="0.25">
      <c r="A181" s="628">
        <f>VLOOKUP(D181,'[11]DfE No.'!C:E,3,FALSE)</f>
        <v>74</v>
      </c>
      <c r="B181" s="628" t="str">
        <f>VLOOKUP(D181,'[11]Adjusted Factors 20-21'!C:F,4,FALSE)</f>
        <v>Recoupment Academy</v>
      </c>
      <c r="C181" s="712">
        <v>145695</v>
      </c>
      <c r="D181" s="712">
        <v>9352152</v>
      </c>
      <c r="E181" s="713" t="s">
        <v>626</v>
      </c>
      <c r="F181" s="630">
        <v>418</v>
      </c>
      <c r="G181" s="630">
        <v>418</v>
      </c>
      <c r="H181" s="630">
        <v>0</v>
      </c>
      <c r="I181" s="631">
        <v>1198979.1198</v>
      </c>
      <c r="J181" s="631">
        <v>0</v>
      </c>
      <c r="K181" s="631">
        <v>0</v>
      </c>
      <c r="L181" s="631">
        <v>29250.000000000076</v>
      </c>
      <c r="M181" s="631">
        <v>0</v>
      </c>
      <c r="N181" s="631">
        <v>52766.235011990408</v>
      </c>
      <c r="O181" s="631">
        <v>0</v>
      </c>
      <c r="P181" s="631">
        <v>14489.99999999998</v>
      </c>
      <c r="Q181" s="631">
        <v>5499.9999999999973</v>
      </c>
      <c r="R181" s="631">
        <v>2625.0000000000018</v>
      </c>
      <c r="S181" s="631">
        <v>1215.0000000000005</v>
      </c>
      <c r="T181" s="631">
        <v>11309.999999999993</v>
      </c>
      <c r="U181" s="631">
        <v>1199.9999999999998</v>
      </c>
      <c r="V181" s="631">
        <v>0</v>
      </c>
      <c r="W181" s="631">
        <v>0</v>
      </c>
      <c r="X181" s="631">
        <v>0</v>
      </c>
      <c r="Y181" s="631">
        <v>0</v>
      </c>
      <c r="Z181" s="631">
        <v>0</v>
      </c>
      <c r="AA181" s="631">
        <v>0</v>
      </c>
      <c r="AB181" s="631">
        <v>1873.99441340782</v>
      </c>
      <c r="AC181" s="631">
        <v>0</v>
      </c>
      <c r="AD181" s="631">
        <v>0</v>
      </c>
      <c r="AE181" s="631">
        <v>123797.27528089868</v>
      </c>
      <c r="AF181" s="631">
        <v>0</v>
      </c>
      <c r="AG181" s="631">
        <v>0</v>
      </c>
      <c r="AH181" s="631">
        <v>0</v>
      </c>
      <c r="AI181" s="631">
        <v>114400</v>
      </c>
      <c r="AJ181" s="631">
        <v>0</v>
      </c>
      <c r="AK181" s="631">
        <v>0</v>
      </c>
      <c r="AL181" s="631">
        <v>0</v>
      </c>
      <c r="AM181" s="631">
        <v>9072</v>
      </c>
      <c r="AN181" s="631">
        <v>0</v>
      </c>
      <c r="AO181" s="631">
        <v>0</v>
      </c>
      <c r="AP181" s="631">
        <v>0</v>
      </c>
      <c r="AQ181" s="631">
        <v>0</v>
      </c>
      <c r="AR181" s="631">
        <v>0</v>
      </c>
      <c r="AS181" s="631">
        <v>0</v>
      </c>
      <c r="AT181" s="631">
        <v>0</v>
      </c>
      <c r="AU181" s="631">
        <v>0</v>
      </c>
      <c r="AV181" s="631">
        <v>1198979.1198</v>
      </c>
      <c r="AW181" s="631">
        <v>244027.50470629698</v>
      </c>
      <c r="AX181" s="631">
        <v>123472</v>
      </c>
      <c r="AY181" s="631">
        <v>192928.19278689392</v>
      </c>
      <c r="AZ181" s="714">
        <v>1566478.6245062971</v>
      </c>
      <c r="BA181" s="714">
        <v>1557406.6245062971</v>
      </c>
      <c r="BB181" s="714">
        <v>3750</v>
      </c>
      <c r="BC181" s="714">
        <v>1567500</v>
      </c>
      <c r="BD181" s="714">
        <v>10093.375493702944</v>
      </c>
      <c r="BE181" s="714">
        <v>0</v>
      </c>
      <c r="BF181" s="714">
        <v>1576572</v>
      </c>
      <c r="BG181" s="631">
        <v>1576571.9999999998</v>
      </c>
      <c r="BH181" s="631">
        <v>0</v>
      </c>
      <c r="BI181" s="714">
        <v>1576572</v>
      </c>
      <c r="BJ181" s="714">
        <v>1453100</v>
      </c>
      <c r="BK181" s="631">
        <v>1453100</v>
      </c>
      <c r="BL181" s="631">
        <v>3476.3157894736842</v>
      </c>
      <c r="BM181" s="631">
        <v>3366.2988074340524</v>
      </c>
      <c r="BN181" s="632">
        <v>3.2681882486686256E-2</v>
      </c>
      <c r="BO181" s="632">
        <v>0</v>
      </c>
      <c r="BP181" s="631">
        <v>0</v>
      </c>
      <c r="BQ181" s="714">
        <v>1576572</v>
      </c>
      <c r="BR181" s="714">
        <v>3750</v>
      </c>
      <c r="BS181" s="714" t="s">
        <v>1187</v>
      </c>
      <c r="BT181" s="714">
        <v>3771.7033492822966</v>
      </c>
      <c r="BU181" s="632">
        <v>3.3427950776171E-2</v>
      </c>
      <c r="BV181" s="631">
        <v>0</v>
      </c>
      <c r="BW181" s="631">
        <v>1576572</v>
      </c>
      <c r="BX181" s="631">
        <v>0</v>
      </c>
      <c r="BY181" s="631">
        <v>1576572</v>
      </c>
      <c r="BZ181" s="132">
        <f t="shared" si="6"/>
        <v>0</v>
      </c>
      <c r="CA181" s="132">
        <f t="shared" si="7"/>
        <v>0</v>
      </c>
      <c r="CB181" s="631">
        <f t="shared" si="8"/>
        <v>10093.375493702944</v>
      </c>
      <c r="CC181" s="631"/>
      <c r="CD181" s="631"/>
    </row>
    <row r="182" spans="1:82" ht="15" hidden="1" x14ac:dyDescent="0.25">
      <c r="A182" s="628">
        <f>VLOOKUP(D182,'[11]DfE No.'!C:E,3,FALSE)</f>
        <v>264</v>
      </c>
      <c r="B182" s="628" t="str">
        <f>VLOOKUP(D182,'[11]Adjusted Factors 20-21'!C:F,4,FALSE)</f>
        <v>Recoupment Academy</v>
      </c>
      <c r="C182" s="712">
        <v>144212</v>
      </c>
      <c r="D182" s="712">
        <v>9352154</v>
      </c>
      <c r="E182" s="713" t="s">
        <v>268</v>
      </c>
      <c r="F182" s="630">
        <v>335</v>
      </c>
      <c r="G182" s="630">
        <v>335</v>
      </c>
      <c r="H182" s="630">
        <v>0</v>
      </c>
      <c r="I182" s="631">
        <v>960904.31849999994</v>
      </c>
      <c r="J182" s="631">
        <v>0</v>
      </c>
      <c r="K182" s="631">
        <v>0</v>
      </c>
      <c r="L182" s="631">
        <v>16650.000000000022</v>
      </c>
      <c r="M182" s="631">
        <v>0</v>
      </c>
      <c r="N182" s="631">
        <v>33642.553191489358</v>
      </c>
      <c r="O182" s="631">
        <v>0</v>
      </c>
      <c r="P182" s="631">
        <v>27299.999999999975</v>
      </c>
      <c r="Q182" s="631">
        <v>3750.0000000000023</v>
      </c>
      <c r="R182" s="631">
        <v>22125.000000000047</v>
      </c>
      <c r="S182" s="631">
        <v>2429.9999999999959</v>
      </c>
      <c r="T182" s="631">
        <v>0</v>
      </c>
      <c r="U182" s="631">
        <v>599.99999999999966</v>
      </c>
      <c r="V182" s="631">
        <v>0</v>
      </c>
      <c r="W182" s="631">
        <v>0</v>
      </c>
      <c r="X182" s="631">
        <v>0</v>
      </c>
      <c r="Y182" s="631">
        <v>0</v>
      </c>
      <c r="Z182" s="631">
        <v>0</v>
      </c>
      <c r="AA182" s="631">
        <v>0</v>
      </c>
      <c r="AB182" s="631">
        <v>94811.860068259426</v>
      </c>
      <c r="AC182" s="631">
        <v>0</v>
      </c>
      <c r="AD182" s="631">
        <v>0</v>
      </c>
      <c r="AE182" s="631">
        <v>104461.14864864873</v>
      </c>
      <c r="AF182" s="631">
        <v>0</v>
      </c>
      <c r="AG182" s="631">
        <v>4352.9940119760467</v>
      </c>
      <c r="AH182" s="631">
        <v>0</v>
      </c>
      <c r="AI182" s="631">
        <v>114400</v>
      </c>
      <c r="AJ182" s="631">
        <v>0</v>
      </c>
      <c r="AK182" s="631">
        <v>0</v>
      </c>
      <c r="AL182" s="631">
        <v>0</v>
      </c>
      <c r="AM182" s="631">
        <v>7156.8</v>
      </c>
      <c r="AN182" s="631">
        <v>0</v>
      </c>
      <c r="AO182" s="631">
        <v>0</v>
      </c>
      <c r="AP182" s="631">
        <v>0</v>
      </c>
      <c r="AQ182" s="631">
        <v>0</v>
      </c>
      <c r="AR182" s="631">
        <v>0</v>
      </c>
      <c r="AS182" s="631">
        <v>0</v>
      </c>
      <c r="AT182" s="631">
        <v>0</v>
      </c>
      <c r="AU182" s="631">
        <v>0</v>
      </c>
      <c r="AV182" s="631">
        <v>960904.31849999994</v>
      </c>
      <c r="AW182" s="631">
        <v>310123.55592037365</v>
      </c>
      <c r="AX182" s="631">
        <v>121556.8</v>
      </c>
      <c r="AY182" s="631">
        <v>167662.7252443934</v>
      </c>
      <c r="AZ182" s="714">
        <v>1392584.6744203737</v>
      </c>
      <c r="BA182" s="714">
        <v>1385427.8744203737</v>
      </c>
      <c r="BB182" s="714">
        <v>3750</v>
      </c>
      <c r="BC182" s="714">
        <v>1256250</v>
      </c>
      <c r="BD182" s="714">
        <v>0</v>
      </c>
      <c r="BE182" s="714">
        <v>0</v>
      </c>
      <c r="BF182" s="714">
        <v>1392584.6744203737</v>
      </c>
      <c r="BG182" s="631">
        <v>1392584.6744203737</v>
      </c>
      <c r="BH182" s="631">
        <v>0</v>
      </c>
      <c r="BI182" s="714">
        <v>1263406.8</v>
      </c>
      <c r="BJ182" s="714">
        <v>1141850</v>
      </c>
      <c r="BK182" s="631">
        <v>1271027.8744203737</v>
      </c>
      <c r="BL182" s="631">
        <v>3794.1130579712649</v>
      </c>
      <c r="BM182" s="631">
        <v>3699.515248475609</v>
      </c>
      <c r="BN182" s="632">
        <v>2.5570325608100956E-2</v>
      </c>
      <c r="BO182" s="632">
        <v>0</v>
      </c>
      <c r="BP182" s="631">
        <v>0</v>
      </c>
      <c r="BQ182" s="714">
        <v>1392584.6744203737</v>
      </c>
      <c r="BR182" s="714">
        <v>4135.6055952846973</v>
      </c>
      <c r="BS182" s="714" t="s">
        <v>1187</v>
      </c>
      <c r="BT182" s="714">
        <v>4156.9691773742497</v>
      </c>
      <c r="BU182" s="632">
        <v>2.2151320095986859E-2</v>
      </c>
      <c r="BV182" s="631">
        <v>0</v>
      </c>
      <c r="BW182" s="631">
        <v>1392584.6744203737</v>
      </c>
      <c r="BX182" s="631">
        <v>0</v>
      </c>
      <c r="BY182" s="631">
        <v>1392584.6744203737</v>
      </c>
      <c r="BZ182" s="132">
        <f t="shared" si="6"/>
        <v>0</v>
      </c>
      <c r="CA182" s="132">
        <f t="shared" si="7"/>
        <v>0</v>
      </c>
      <c r="CB182" s="631">
        <f t="shared" si="8"/>
        <v>0</v>
      </c>
      <c r="CC182" s="631"/>
      <c r="CD182" s="631"/>
    </row>
    <row r="183" spans="1:82" ht="15" hidden="1" x14ac:dyDescent="0.25">
      <c r="A183" s="628">
        <f>VLOOKUP(D183,'[11]DfE No.'!C:E,3,FALSE)</f>
        <v>469</v>
      </c>
      <c r="B183" s="628" t="str">
        <f>VLOOKUP(D183,'[11]Adjusted Factors 20-21'!C:F,4,FALSE)</f>
        <v>Recoupment Academy</v>
      </c>
      <c r="C183" s="712">
        <v>143147</v>
      </c>
      <c r="D183" s="712">
        <v>9352155</v>
      </c>
      <c r="E183" s="713" t="s">
        <v>519</v>
      </c>
      <c r="F183" s="630">
        <v>181</v>
      </c>
      <c r="G183" s="630">
        <v>181</v>
      </c>
      <c r="H183" s="630">
        <v>0</v>
      </c>
      <c r="I183" s="631">
        <v>519175.1691</v>
      </c>
      <c r="J183" s="631">
        <v>0</v>
      </c>
      <c r="K183" s="631">
        <v>0</v>
      </c>
      <c r="L183" s="631">
        <v>11700</v>
      </c>
      <c r="M183" s="631">
        <v>0</v>
      </c>
      <c r="N183" s="631">
        <v>16290</v>
      </c>
      <c r="O183" s="631">
        <v>0</v>
      </c>
      <c r="P183" s="631">
        <v>3150.0000000000009</v>
      </c>
      <c r="Q183" s="631">
        <v>250.00000000000006</v>
      </c>
      <c r="R183" s="631">
        <v>750.00000000000148</v>
      </c>
      <c r="S183" s="631">
        <v>2429.9999999999977</v>
      </c>
      <c r="T183" s="631">
        <v>0</v>
      </c>
      <c r="U183" s="631">
        <v>0</v>
      </c>
      <c r="V183" s="631">
        <v>0</v>
      </c>
      <c r="W183" s="631">
        <v>0</v>
      </c>
      <c r="X183" s="631">
        <v>0</v>
      </c>
      <c r="Y183" s="631">
        <v>0</v>
      </c>
      <c r="Z183" s="631">
        <v>0</v>
      </c>
      <c r="AA183" s="631">
        <v>0</v>
      </c>
      <c r="AB183" s="631">
        <v>641.29139072847681</v>
      </c>
      <c r="AC183" s="631">
        <v>0</v>
      </c>
      <c r="AD183" s="631">
        <v>0</v>
      </c>
      <c r="AE183" s="631">
        <v>68567.416107382523</v>
      </c>
      <c r="AF183" s="631">
        <v>0</v>
      </c>
      <c r="AG183" s="631">
        <v>4497.4999999999973</v>
      </c>
      <c r="AH183" s="631">
        <v>0</v>
      </c>
      <c r="AI183" s="631">
        <v>114400</v>
      </c>
      <c r="AJ183" s="631">
        <v>0</v>
      </c>
      <c r="AK183" s="631">
        <v>0</v>
      </c>
      <c r="AL183" s="631">
        <v>0</v>
      </c>
      <c r="AM183" s="631">
        <v>3398.08</v>
      </c>
      <c r="AN183" s="631">
        <v>0</v>
      </c>
      <c r="AO183" s="631">
        <v>0</v>
      </c>
      <c r="AP183" s="631">
        <v>0</v>
      </c>
      <c r="AQ183" s="631">
        <v>0</v>
      </c>
      <c r="AR183" s="631">
        <v>0</v>
      </c>
      <c r="AS183" s="631">
        <v>0</v>
      </c>
      <c r="AT183" s="631">
        <v>0</v>
      </c>
      <c r="AU183" s="631">
        <v>0</v>
      </c>
      <c r="AV183" s="631">
        <v>519175.1691</v>
      </c>
      <c r="AW183" s="631">
        <v>108276.20749811101</v>
      </c>
      <c r="AX183" s="631">
        <v>117798.08</v>
      </c>
      <c r="AY183" s="631">
        <v>95805.216107382526</v>
      </c>
      <c r="AZ183" s="714">
        <v>745249.45659811096</v>
      </c>
      <c r="BA183" s="714">
        <v>741851.376598111</v>
      </c>
      <c r="BB183" s="714">
        <v>3750</v>
      </c>
      <c r="BC183" s="714">
        <v>678750</v>
      </c>
      <c r="BD183" s="714">
        <v>0</v>
      </c>
      <c r="BE183" s="714">
        <v>0</v>
      </c>
      <c r="BF183" s="714">
        <v>745249.45659811096</v>
      </c>
      <c r="BG183" s="631">
        <v>745249.45659811096</v>
      </c>
      <c r="BH183" s="631">
        <v>0</v>
      </c>
      <c r="BI183" s="714">
        <v>682148.08</v>
      </c>
      <c r="BJ183" s="714">
        <v>564350</v>
      </c>
      <c r="BK183" s="631">
        <v>627451.376598111</v>
      </c>
      <c r="BL183" s="631">
        <v>3466.5821911497846</v>
      </c>
      <c r="BM183" s="631">
        <v>3252.0073227848102</v>
      </c>
      <c r="BN183" s="632">
        <v>6.5982283269038378E-2</v>
      </c>
      <c r="BO183" s="632">
        <v>0</v>
      </c>
      <c r="BP183" s="631">
        <v>0</v>
      </c>
      <c r="BQ183" s="714">
        <v>745249.45659811096</v>
      </c>
      <c r="BR183" s="714">
        <v>4098.6263900448121</v>
      </c>
      <c r="BS183" s="714" t="s">
        <v>1187</v>
      </c>
      <c r="BT183" s="714">
        <v>4117.4003126967455</v>
      </c>
      <c r="BU183" s="632">
        <v>3.0875852567241235E-2</v>
      </c>
      <c r="BV183" s="631">
        <v>0</v>
      </c>
      <c r="BW183" s="631">
        <v>745249.45659811096</v>
      </c>
      <c r="BX183" s="631">
        <v>0</v>
      </c>
      <c r="BY183" s="631">
        <v>745249.45659811096</v>
      </c>
      <c r="BZ183" s="132">
        <f t="shared" si="6"/>
        <v>0</v>
      </c>
      <c r="CA183" s="132">
        <f t="shared" si="7"/>
        <v>0</v>
      </c>
      <c r="CB183" s="631">
        <f t="shared" si="8"/>
        <v>0</v>
      </c>
      <c r="CC183" s="631"/>
      <c r="CD183" s="631"/>
    </row>
    <row r="184" spans="1:82" ht="15" hidden="1" x14ac:dyDescent="0.25">
      <c r="A184" s="628">
        <f>VLOOKUP(D184,'[11]DfE No.'!C:E,3,FALSE)</f>
        <v>283</v>
      </c>
      <c r="B184" s="628" t="str">
        <f>VLOOKUP(D184,'[11]Adjusted Factors 20-21'!C:F,4,FALSE)</f>
        <v>Recoupment Academy</v>
      </c>
      <c r="C184" s="712">
        <v>141819</v>
      </c>
      <c r="D184" s="712">
        <v>9352158</v>
      </c>
      <c r="E184" s="713" t="s">
        <v>276</v>
      </c>
      <c r="F184" s="630">
        <v>414</v>
      </c>
      <c r="G184" s="630">
        <v>414</v>
      </c>
      <c r="H184" s="630">
        <v>0</v>
      </c>
      <c r="I184" s="631">
        <v>1187505.6354</v>
      </c>
      <c r="J184" s="631">
        <v>0</v>
      </c>
      <c r="K184" s="631">
        <v>0</v>
      </c>
      <c r="L184" s="631">
        <v>26100.000000000015</v>
      </c>
      <c r="M184" s="631">
        <v>0</v>
      </c>
      <c r="N184" s="631">
        <v>44027.307692307695</v>
      </c>
      <c r="O184" s="631">
        <v>0</v>
      </c>
      <c r="P184" s="631">
        <v>27576.610169491512</v>
      </c>
      <c r="Q184" s="631">
        <v>22554.479418886178</v>
      </c>
      <c r="R184" s="631">
        <v>6390.4358353510952</v>
      </c>
      <c r="S184" s="631">
        <v>5683.728813559328</v>
      </c>
      <c r="T184" s="631">
        <v>1308.1598062954001</v>
      </c>
      <c r="U184" s="631">
        <v>1202.9055690072648</v>
      </c>
      <c r="V184" s="631">
        <v>0</v>
      </c>
      <c r="W184" s="631">
        <v>0</v>
      </c>
      <c r="X184" s="631">
        <v>0</v>
      </c>
      <c r="Y184" s="631">
        <v>0</v>
      </c>
      <c r="Z184" s="631">
        <v>0</v>
      </c>
      <c r="AA184" s="631">
        <v>0</v>
      </c>
      <c r="AB184" s="631">
        <v>49913.239436619646</v>
      </c>
      <c r="AC184" s="631">
        <v>0</v>
      </c>
      <c r="AD184" s="631">
        <v>0</v>
      </c>
      <c r="AE184" s="631">
        <v>143683.13099041523</v>
      </c>
      <c r="AF184" s="631">
        <v>0</v>
      </c>
      <c r="AG184" s="631">
        <v>7139.9999999999873</v>
      </c>
      <c r="AH184" s="631">
        <v>0</v>
      </c>
      <c r="AI184" s="631">
        <v>114400</v>
      </c>
      <c r="AJ184" s="631">
        <v>0</v>
      </c>
      <c r="AK184" s="631">
        <v>0</v>
      </c>
      <c r="AL184" s="631">
        <v>0</v>
      </c>
      <c r="AM184" s="631">
        <v>6552</v>
      </c>
      <c r="AN184" s="631">
        <v>0</v>
      </c>
      <c r="AO184" s="631">
        <v>0</v>
      </c>
      <c r="AP184" s="631">
        <v>0</v>
      </c>
      <c r="AQ184" s="631">
        <v>0</v>
      </c>
      <c r="AR184" s="631">
        <v>0</v>
      </c>
      <c r="AS184" s="631">
        <v>0</v>
      </c>
      <c r="AT184" s="631">
        <v>0</v>
      </c>
      <c r="AU184" s="631">
        <v>0</v>
      </c>
      <c r="AV184" s="631">
        <v>1187505.6354</v>
      </c>
      <c r="AW184" s="631">
        <v>335579.99773193337</v>
      </c>
      <c r="AX184" s="631">
        <v>120952</v>
      </c>
      <c r="AY184" s="631">
        <v>221057.74464286448</v>
      </c>
      <c r="AZ184" s="714">
        <v>1644037.6331319334</v>
      </c>
      <c r="BA184" s="714">
        <v>1637485.6331319334</v>
      </c>
      <c r="BB184" s="714">
        <v>3750</v>
      </c>
      <c r="BC184" s="714">
        <v>1552500</v>
      </c>
      <c r="BD184" s="714">
        <v>0</v>
      </c>
      <c r="BE184" s="714">
        <v>0</v>
      </c>
      <c r="BF184" s="714">
        <v>1644037.6331319334</v>
      </c>
      <c r="BG184" s="631">
        <v>1644037.6331319329</v>
      </c>
      <c r="BH184" s="631">
        <v>0</v>
      </c>
      <c r="BI184" s="714">
        <v>1559052</v>
      </c>
      <c r="BJ184" s="714">
        <v>1438100</v>
      </c>
      <c r="BK184" s="631">
        <v>1523085.6331319334</v>
      </c>
      <c r="BL184" s="631">
        <v>3678.950804666506</v>
      </c>
      <c r="BM184" s="631">
        <v>3569.4141889688249</v>
      </c>
      <c r="BN184" s="632">
        <v>3.0687561011047963E-2</v>
      </c>
      <c r="BO184" s="632">
        <v>0</v>
      </c>
      <c r="BP184" s="631">
        <v>0</v>
      </c>
      <c r="BQ184" s="714">
        <v>1644037.6331319334</v>
      </c>
      <c r="BR184" s="714">
        <v>3955.2793070819648</v>
      </c>
      <c r="BS184" s="714" t="s">
        <v>1187</v>
      </c>
      <c r="BT184" s="714">
        <v>3971.1053940384863</v>
      </c>
      <c r="BU184" s="632">
        <v>2.8959365177551488E-2</v>
      </c>
      <c r="BV184" s="631">
        <v>0</v>
      </c>
      <c r="BW184" s="631">
        <v>1644037.6331319334</v>
      </c>
      <c r="BX184" s="631">
        <v>0</v>
      </c>
      <c r="BY184" s="631">
        <v>1644037.6331319334</v>
      </c>
      <c r="BZ184" s="132">
        <f t="shared" si="6"/>
        <v>0</v>
      </c>
      <c r="CA184" s="132">
        <f t="shared" si="7"/>
        <v>0</v>
      </c>
      <c r="CB184" s="631">
        <f t="shared" si="8"/>
        <v>0</v>
      </c>
      <c r="CC184" s="631"/>
      <c r="CD184" s="631"/>
    </row>
    <row r="185" spans="1:82" ht="15" hidden="1" x14ac:dyDescent="0.25">
      <c r="A185" s="628">
        <f>VLOOKUP(D185,'[11]DfE No.'!C:E,3,FALSE)</f>
        <v>256</v>
      </c>
      <c r="B185" s="628" t="str">
        <f>VLOOKUP(D185,'[11]Adjusted Factors 20-21'!C:F,4,FALSE)</f>
        <v>Recoupment Academy</v>
      </c>
      <c r="C185" s="712">
        <v>141591</v>
      </c>
      <c r="D185" s="712">
        <v>9352159</v>
      </c>
      <c r="E185" s="713" t="s">
        <v>263</v>
      </c>
      <c r="F185" s="630">
        <v>376</v>
      </c>
      <c r="G185" s="630">
        <v>376</v>
      </c>
      <c r="H185" s="630">
        <v>0</v>
      </c>
      <c r="I185" s="631">
        <v>1078507.5336</v>
      </c>
      <c r="J185" s="631">
        <v>0</v>
      </c>
      <c r="K185" s="631">
        <v>0</v>
      </c>
      <c r="L185" s="631">
        <v>20700.000000000018</v>
      </c>
      <c r="M185" s="631">
        <v>0</v>
      </c>
      <c r="N185" s="631">
        <v>37751.919191919187</v>
      </c>
      <c r="O185" s="631">
        <v>0</v>
      </c>
      <c r="P185" s="631">
        <v>5250.0000000000027</v>
      </c>
      <c r="Q185" s="631">
        <v>3750</v>
      </c>
      <c r="R185" s="631">
        <v>11250</v>
      </c>
      <c r="S185" s="631">
        <v>16199.999999999962</v>
      </c>
      <c r="T185" s="631">
        <v>3044.9999999999927</v>
      </c>
      <c r="U185" s="631">
        <v>0</v>
      </c>
      <c r="V185" s="631">
        <v>0</v>
      </c>
      <c r="W185" s="631">
        <v>0</v>
      </c>
      <c r="X185" s="631">
        <v>0</v>
      </c>
      <c r="Y185" s="631">
        <v>0</v>
      </c>
      <c r="Z185" s="631">
        <v>0</v>
      </c>
      <c r="AA185" s="631">
        <v>0</v>
      </c>
      <c r="AB185" s="631">
        <v>28297.737003058159</v>
      </c>
      <c r="AC185" s="631">
        <v>0</v>
      </c>
      <c r="AD185" s="631">
        <v>0</v>
      </c>
      <c r="AE185" s="631">
        <v>152676.12040133763</v>
      </c>
      <c r="AF185" s="631">
        <v>0</v>
      </c>
      <c r="AG185" s="631">
        <v>7385.0000000000027</v>
      </c>
      <c r="AH185" s="631">
        <v>0</v>
      </c>
      <c r="AI185" s="631">
        <v>114400</v>
      </c>
      <c r="AJ185" s="631">
        <v>0</v>
      </c>
      <c r="AK185" s="631">
        <v>0</v>
      </c>
      <c r="AL185" s="631">
        <v>0</v>
      </c>
      <c r="AM185" s="631">
        <v>5631.85</v>
      </c>
      <c r="AN185" s="631">
        <v>0</v>
      </c>
      <c r="AO185" s="631">
        <v>0</v>
      </c>
      <c r="AP185" s="631">
        <v>0</v>
      </c>
      <c r="AQ185" s="631">
        <v>0</v>
      </c>
      <c r="AR185" s="631">
        <v>0</v>
      </c>
      <c r="AS185" s="631">
        <v>0</v>
      </c>
      <c r="AT185" s="631">
        <v>0</v>
      </c>
      <c r="AU185" s="631">
        <v>0</v>
      </c>
      <c r="AV185" s="631">
        <v>1078507.5336</v>
      </c>
      <c r="AW185" s="631">
        <v>286305.77659631497</v>
      </c>
      <c r="AX185" s="631">
        <v>120031.85</v>
      </c>
      <c r="AY185" s="631">
        <v>211602.37999729719</v>
      </c>
      <c r="AZ185" s="714">
        <v>1484845.160196315</v>
      </c>
      <c r="BA185" s="714">
        <v>1479213.3101963149</v>
      </c>
      <c r="BB185" s="714">
        <v>3750</v>
      </c>
      <c r="BC185" s="714">
        <v>1410000</v>
      </c>
      <c r="BD185" s="714">
        <v>0</v>
      </c>
      <c r="BE185" s="714">
        <v>0</v>
      </c>
      <c r="BF185" s="714">
        <v>1484845.160196315</v>
      </c>
      <c r="BG185" s="631">
        <v>1484845.160196315</v>
      </c>
      <c r="BH185" s="631">
        <v>0</v>
      </c>
      <c r="BI185" s="714">
        <v>1415631.85</v>
      </c>
      <c r="BJ185" s="714">
        <v>1295600</v>
      </c>
      <c r="BK185" s="631">
        <v>1364813.3101963149</v>
      </c>
      <c r="BL185" s="631">
        <v>3629.8226335008376</v>
      </c>
      <c r="BM185" s="631">
        <v>3501.4662482233507</v>
      </c>
      <c r="BN185" s="632">
        <v>3.6657895915065609E-2</v>
      </c>
      <c r="BO185" s="632">
        <v>0</v>
      </c>
      <c r="BP185" s="631">
        <v>0</v>
      </c>
      <c r="BQ185" s="714">
        <v>1484845.160196315</v>
      </c>
      <c r="BR185" s="714">
        <v>3934.0779526497736</v>
      </c>
      <c r="BS185" s="714" t="s">
        <v>1187</v>
      </c>
      <c r="BT185" s="714">
        <v>3949.0562771178593</v>
      </c>
      <c r="BU185" s="632">
        <v>3.8184136068428964E-2</v>
      </c>
      <c r="BV185" s="631">
        <v>0</v>
      </c>
      <c r="BW185" s="631">
        <v>1484845.160196315</v>
      </c>
      <c r="BX185" s="631">
        <v>0</v>
      </c>
      <c r="BY185" s="631">
        <v>1484845.160196315</v>
      </c>
      <c r="BZ185" s="132">
        <f t="shared" si="6"/>
        <v>0</v>
      </c>
      <c r="CA185" s="132">
        <f t="shared" si="7"/>
        <v>0</v>
      </c>
      <c r="CB185" s="631">
        <f t="shared" si="8"/>
        <v>0</v>
      </c>
      <c r="CC185" s="631"/>
      <c r="CD185" s="631"/>
    </row>
    <row r="186" spans="1:82" ht="15" hidden="1" x14ac:dyDescent="0.25">
      <c r="A186" s="628">
        <f>VLOOKUP(D186,'[11]DfE No.'!C:E,3,FALSE)</f>
        <v>279</v>
      </c>
      <c r="B186" s="628" t="str">
        <f>VLOOKUP(D186,'[11]Adjusted Factors 20-21'!C:F,4,FALSE)</f>
        <v>Recoupment Academy</v>
      </c>
      <c r="C186" s="712">
        <v>145540</v>
      </c>
      <c r="D186" s="712">
        <v>9352167</v>
      </c>
      <c r="E186" s="713" t="s">
        <v>1409</v>
      </c>
      <c r="F186" s="630">
        <v>301</v>
      </c>
      <c r="G186" s="630">
        <v>301</v>
      </c>
      <c r="H186" s="630">
        <v>0</v>
      </c>
      <c r="I186" s="631">
        <v>863379.70109999995</v>
      </c>
      <c r="J186" s="631">
        <v>0</v>
      </c>
      <c r="K186" s="631">
        <v>0</v>
      </c>
      <c r="L186" s="631">
        <v>19350.000000000018</v>
      </c>
      <c r="M186" s="631">
        <v>0</v>
      </c>
      <c r="N186" s="631">
        <v>33492.377850162869</v>
      </c>
      <c r="O186" s="631">
        <v>0</v>
      </c>
      <c r="P186" s="631">
        <v>5707.9264214046816</v>
      </c>
      <c r="Q186" s="631">
        <v>1258.3612040133817</v>
      </c>
      <c r="R186" s="631">
        <v>6795.150501672244</v>
      </c>
      <c r="S186" s="631">
        <v>6523.3444816053479</v>
      </c>
      <c r="T186" s="631">
        <v>1751.6387959866245</v>
      </c>
      <c r="U186" s="631">
        <v>0</v>
      </c>
      <c r="V186" s="631">
        <v>0</v>
      </c>
      <c r="W186" s="631">
        <v>0</v>
      </c>
      <c r="X186" s="631">
        <v>0</v>
      </c>
      <c r="Y186" s="631">
        <v>0</v>
      </c>
      <c r="Z186" s="631">
        <v>0</v>
      </c>
      <c r="AA186" s="631">
        <v>0</v>
      </c>
      <c r="AB186" s="631">
        <v>28711.666666666693</v>
      </c>
      <c r="AC186" s="631">
        <v>0</v>
      </c>
      <c r="AD186" s="631">
        <v>0</v>
      </c>
      <c r="AE186" s="631">
        <v>93555.450643776901</v>
      </c>
      <c r="AF186" s="631">
        <v>0</v>
      </c>
      <c r="AG186" s="631">
        <v>1697.5000000000018</v>
      </c>
      <c r="AH186" s="631">
        <v>0</v>
      </c>
      <c r="AI186" s="631">
        <v>114400</v>
      </c>
      <c r="AJ186" s="631">
        <v>0</v>
      </c>
      <c r="AK186" s="631">
        <v>0</v>
      </c>
      <c r="AL186" s="631">
        <v>0</v>
      </c>
      <c r="AM186" s="631">
        <v>4536</v>
      </c>
      <c r="AN186" s="631">
        <v>0</v>
      </c>
      <c r="AO186" s="631">
        <v>0</v>
      </c>
      <c r="AP186" s="631">
        <v>0</v>
      </c>
      <c r="AQ186" s="631">
        <v>0</v>
      </c>
      <c r="AR186" s="631">
        <v>0</v>
      </c>
      <c r="AS186" s="631">
        <v>0</v>
      </c>
      <c r="AT186" s="631">
        <v>0</v>
      </c>
      <c r="AU186" s="631">
        <v>0</v>
      </c>
      <c r="AV186" s="631">
        <v>863379.70109999995</v>
      </c>
      <c r="AW186" s="631">
        <v>198843.41656528879</v>
      </c>
      <c r="AX186" s="631">
        <v>118936</v>
      </c>
      <c r="AY186" s="631">
        <v>140947.65027119947</v>
      </c>
      <c r="AZ186" s="714">
        <v>1181159.1176652887</v>
      </c>
      <c r="BA186" s="714">
        <v>1176623.1176652887</v>
      </c>
      <c r="BB186" s="714">
        <v>3750</v>
      </c>
      <c r="BC186" s="714">
        <v>1128750</v>
      </c>
      <c r="BD186" s="714">
        <v>0</v>
      </c>
      <c r="BE186" s="714">
        <v>0</v>
      </c>
      <c r="BF186" s="714">
        <v>1181159.1176652887</v>
      </c>
      <c r="BG186" s="631">
        <v>1181159.1176652887</v>
      </c>
      <c r="BH186" s="631">
        <v>0</v>
      </c>
      <c r="BI186" s="714">
        <v>1133286</v>
      </c>
      <c r="BJ186" s="714">
        <v>1014350</v>
      </c>
      <c r="BK186" s="631">
        <v>1062223.1176652887</v>
      </c>
      <c r="BL186" s="631">
        <v>3528.980457359763</v>
      </c>
      <c r="BM186" s="631">
        <v>3379.9238586885244</v>
      </c>
      <c r="BN186" s="632">
        <v>4.4100578860103497E-2</v>
      </c>
      <c r="BO186" s="632">
        <v>0</v>
      </c>
      <c r="BP186" s="631">
        <v>0</v>
      </c>
      <c r="BQ186" s="714">
        <v>1181159.1176652887</v>
      </c>
      <c r="BR186" s="714">
        <v>3909.0469025424877</v>
      </c>
      <c r="BS186" s="714" t="s">
        <v>1187</v>
      </c>
      <c r="BT186" s="714">
        <v>3924.1166699843479</v>
      </c>
      <c r="BU186" s="632">
        <v>2.5273960235691284E-2</v>
      </c>
      <c r="BV186" s="631">
        <v>0</v>
      </c>
      <c r="BW186" s="631">
        <v>1181159.1176652887</v>
      </c>
      <c r="BX186" s="631">
        <v>0</v>
      </c>
      <c r="BY186" s="631">
        <v>1181159.1176652887</v>
      </c>
      <c r="BZ186" s="132">
        <f t="shared" si="6"/>
        <v>0</v>
      </c>
      <c r="CA186" s="132">
        <f t="shared" si="7"/>
        <v>0</v>
      </c>
      <c r="CB186" s="631">
        <f t="shared" si="8"/>
        <v>0</v>
      </c>
      <c r="CC186" s="631"/>
      <c r="CD186" s="631"/>
    </row>
    <row r="187" spans="1:82" ht="15" hidden="1" x14ac:dyDescent="0.25">
      <c r="A187" s="628">
        <f>VLOOKUP(D187,'[11]DfE No.'!C:E,3,FALSE)</f>
        <v>294</v>
      </c>
      <c r="B187" s="628" t="str">
        <f>VLOOKUP(D187,'[11]Adjusted Factors 20-21'!C:F,4,FALSE)</f>
        <v>Recoupment Academy</v>
      </c>
      <c r="C187" s="712">
        <v>144329</v>
      </c>
      <c r="D187" s="712">
        <v>9352171</v>
      </c>
      <c r="E187" s="713" t="s">
        <v>285</v>
      </c>
      <c r="F187" s="630">
        <v>348</v>
      </c>
      <c r="G187" s="630">
        <v>348</v>
      </c>
      <c r="H187" s="630">
        <v>0</v>
      </c>
      <c r="I187" s="631">
        <v>998193.14279999991</v>
      </c>
      <c r="J187" s="631">
        <v>0</v>
      </c>
      <c r="K187" s="631">
        <v>0</v>
      </c>
      <c r="L187" s="631">
        <v>30600.000000000044</v>
      </c>
      <c r="M187" s="631">
        <v>0</v>
      </c>
      <c r="N187" s="631">
        <v>61956.069364161849</v>
      </c>
      <c r="O187" s="631">
        <v>0</v>
      </c>
      <c r="P187" s="631">
        <v>8634.8126801152885</v>
      </c>
      <c r="Q187" s="631">
        <v>23317.002881844412</v>
      </c>
      <c r="R187" s="631">
        <v>12410.662824207488</v>
      </c>
      <c r="S187" s="631">
        <v>4467.8386167146919</v>
      </c>
      <c r="T187" s="631">
        <v>0</v>
      </c>
      <c r="U187" s="631">
        <v>0</v>
      </c>
      <c r="V187" s="631">
        <v>0</v>
      </c>
      <c r="W187" s="631">
        <v>0</v>
      </c>
      <c r="X187" s="631">
        <v>0</v>
      </c>
      <c r="Y187" s="631">
        <v>0</v>
      </c>
      <c r="Z187" s="631">
        <v>0</v>
      </c>
      <c r="AA187" s="631">
        <v>0</v>
      </c>
      <c r="AB187" s="631">
        <v>10165.000000000002</v>
      </c>
      <c r="AC187" s="631">
        <v>0</v>
      </c>
      <c r="AD187" s="631">
        <v>0</v>
      </c>
      <c r="AE187" s="631">
        <v>136666.12500000003</v>
      </c>
      <c r="AF187" s="631">
        <v>0</v>
      </c>
      <c r="AG187" s="631">
        <v>0</v>
      </c>
      <c r="AH187" s="631">
        <v>0</v>
      </c>
      <c r="AI187" s="631">
        <v>114400</v>
      </c>
      <c r="AJ187" s="631">
        <v>0</v>
      </c>
      <c r="AK187" s="631">
        <v>0</v>
      </c>
      <c r="AL187" s="631">
        <v>1000</v>
      </c>
      <c r="AM187" s="631">
        <v>23229.32</v>
      </c>
      <c r="AN187" s="631">
        <v>0</v>
      </c>
      <c r="AO187" s="631">
        <v>0</v>
      </c>
      <c r="AP187" s="631">
        <v>0</v>
      </c>
      <c r="AQ187" s="631">
        <v>0</v>
      </c>
      <c r="AR187" s="631">
        <v>0</v>
      </c>
      <c r="AS187" s="631">
        <v>0</v>
      </c>
      <c r="AT187" s="631">
        <v>0</v>
      </c>
      <c r="AU187" s="631">
        <v>0</v>
      </c>
      <c r="AV187" s="631">
        <v>998193.14279999991</v>
      </c>
      <c r="AW187" s="631">
        <v>288217.51136704383</v>
      </c>
      <c r="AX187" s="631">
        <v>138629.32</v>
      </c>
      <c r="AY187" s="631">
        <v>217312.1181835219</v>
      </c>
      <c r="AZ187" s="714">
        <v>1425039.9741670438</v>
      </c>
      <c r="BA187" s="714">
        <v>1400810.6541670437</v>
      </c>
      <c r="BB187" s="714">
        <v>3750</v>
      </c>
      <c r="BC187" s="714">
        <v>1305000</v>
      </c>
      <c r="BD187" s="714">
        <v>0</v>
      </c>
      <c r="BE187" s="714">
        <v>0</v>
      </c>
      <c r="BF187" s="714">
        <v>1425039.9741670438</v>
      </c>
      <c r="BG187" s="631">
        <v>1425039.9741670433</v>
      </c>
      <c r="BH187" s="631">
        <v>0</v>
      </c>
      <c r="BI187" s="714">
        <v>1329229.32</v>
      </c>
      <c r="BJ187" s="714">
        <v>1191600</v>
      </c>
      <c r="BK187" s="631">
        <v>1287410.6541670437</v>
      </c>
      <c r="BL187" s="631">
        <v>3699.4559027788614</v>
      </c>
      <c r="BM187" s="631">
        <v>3543.3687034582131</v>
      </c>
      <c r="BN187" s="632">
        <v>4.4050510230084799E-2</v>
      </c>
      <c r="BO187" s="632">
        <v>0</v>
      </c>
      <c r="BP187" s="631">
        <v>0</v>
      </c>
      <c r="BQ187" s="714">
        <v>1425039.9741670438</v>
      </c>
      <c r="BR187" s="714">
        <v>4025.3179717443786</v>
      </c>
      <c r="BS187" s="714" t="s">
        <v>1187</v>
      </c>
      <c r="BT187" s="714">
        <v>4094.9424545029992</v>
      </c>
      <c r="BU187" s="632">
        <v>3.9622083477008463E-2</v>
      </c>
      <c r="BV187" s="631">
        <v>0</v>
      </c>
      <c r="BW187" s="631">
        <v>1425039.9741670438</v>
      </c>
      <c r="BX187" s="631">
        <v>0</v>
      </c>
      <c r="BY187" s="631">
        <v>1425039.9741670438</v>
      </c>
      <c r="BZ187" s="132">
        <f t="shared" si="6"/>
        <v>0</v>
      </c>
      <c r="CA187" s="132">
        <f t="shared" si="7"/>
        <v>0</v>
      </c>
      <c r="CB187" s="631">
        <f t="shared" si="8"/>
        <v>0</v>
      </c>
      <c r="CC187" s="631"/>
      <c r="CD187" s="631"/>
    </row>
    <row r="188" spans="1:82" ht="15" hidden="1" x14ac:dyDescent="0.25">
      <c r="A188" s="628">
        <f>VLOOKUP(D188,'[11]DfE No.'!C:E,3,FALSE)</f>
        <v>293</v>
      </c>
      <c r="B188" s="628" t="str">
        <f>VLOOKUP(D188,'[11]Adjusted Factors 20-21'!C:F,4,FALSE)</f>
        <v>Recoupment Academy</v>
      </c>
      <c r="C188" s="712">
        <v>144213</v>
      </c>
      <c r="D188" s="712">
        <v>9352172</v>
      </c>
      <c r="E188" s="713" t="s">
        <v>1270</v>
      </c>
      <c r="F188" s="630">
        <v>262</v>
      </c>
      <c r="G188" s="630">
        <v>262</v>
      </c>
      <c r="H188" s="630">
        <v>0</v>
      </c>
      <c r="I188" s="631">
        <v>751513.22820000001</v>
      </c>
      <c r="J188" s="631">
        <v>0</v>
      </c>
      <c r="K188" s="631">
        <v>0</v>
      </c>
      <c r="L188" s="631">
        <v>14849.999999999945</v>
      </c>
      <c r="M188" s="631">
        <v>0</v>
      </c>
      <c r="N188" s="631">
        <v>22659.45945945946</v>
      </c>
      <c r="O188" s="631">
        <v>0</v>
      </c>
      <c r="P188" s="631">
        <v>6929.9999999999745</v>
      </c>
      <c r="Q188" s="631">
        <v>18249.999999999982</v>
      </c>
      <c r="R188" s="631">
        <v>10125.000000000018</v>
      </c>
      <c r="S188" s="631">
        <v>1620.0000000000018</v>
      </c>
      <c r="T188" s="631">
        <v>0</v>
      </c>
      <c r="U188" s="631">
        <v>0</v>
      </c>
      <c r="V188" s="631">
        <v>0</v>
      </c>
      <c r="W188" s="631">
        <v>0</v>
      </c>
      <c r="X188" s="631">
        <v>0</v>
      </c>
      <c r="Y188" s="631">
        <v>0</v>
      </c>
      <c r="Z188" s="631">
        <v>0</v>
      </c>
      <c r="AA188" s="631">
        <v>0</v>
      </c>
      <c r="AB188" s="631">
        <v>22818.372093023314</v>
      </c>
      <c r="AC188" s="631">
        <v>0</v>
      </c>
      <c r="AD188" s="631">
        <v>0</v>
      </c>
      <c r="AE188" s="631">
        <v>86991.705882352966</v>
      </c>
      <c r="AF188" s="631">
        <v>0</v>
      </c>
      <c r="AG188" s="631">
        <v>0</v>
      </c>
      <c r="AH188" s="631">
        <v>0</v>
      </c>
      <c r="AI188" s="631">
        <v>114400</v>
      </c>
      <c r="AJ188" s="631">
        <v>0</v>
      </c>
      <c r="AK188" s="631">
        <v>0</v>
      </c>
      <c r="AL188" s="631">
        <v>0</v>
      </c>
      <c r="AM188" s="631">
        <v>4309.2</v>
      </c>
      <c r="AN188" s="631">
        <v>0</v>
      </c>
      <c r="AO188" s="631">
        <v>0</v>
      </c>
      <c r="AP188" s="631">
        <v>0</v>
      </c>
      <c r="AQ188" s="631">
        <v>0</v>
      </c>
      <c r="AR188" s="631">
        <v>0</v>
      </c>
      <c r="AS188" s="631">
        <v>0</v>
      </c>
      <c r="AT188" s="631">
        <v>0</v>
      </c>
      <c r="AU188" s="631">
        <v>0</v>
      </c>
      <c r="AV188" s="631">
        <v>751513.22820000001</v>
      </c>
      <c r="AW188" s="631">
        <v>184244.53743483566</v>
      </c>
      <c r="AX188" s="631">
        <v>118709.2</v>
      </c>
      <c r="AY188" s="631">
        <v>134161.73561208264</v>
      </c>
      <c r="AZ188" s="714">
        <v>1054466.9656348357</v>
      </c>
      <c r="BA188" s="714">
        <v>1050157.7656348357</v>
      </c>
      <c r="BB188" s="714">
        <v>3750</v>
      </c>
      <c r="BC188" s="714">
        <v>982500</v>
      </c>
      <c r="BD188" s="714">
        <v>0</v>
      </c>
      <c r="BE188" s="714">
        <v>0</v>
      </c>
      <c r="BF188" s="714">
        <v>1054466.9656348357</v>
      </c>
      <c r="BG188" s="631">
        <v>1054466.9656348357</v>
      </c>
      <c r="BH188" s="631">
        <v>0</v>
      </c>
      <c r="BI188" s="714">
        <v>986809.2</v>
      </c>
      <c r="BJ188" s="714">
        <v>868100</v>
      </c>
      <c r="BK188" s="631">
        <v>935757.7656348357</v>
      </c>
      <c r="BL188" s="631">
        <v>3571.5945253238006</v>
      </c>
      <c r="BM188" s="631">
        <v>3469.2706258687258</v>
      </c>
      <c r="BN188" s="632">
        <v>2.9494355007099581E-2</v>
      </c>
      <c r="BO188" s="632">
        <v>0</v>
      </c>
      <c r="BP188" s="631">
        <v>0</v>
      </c>
      <c r="BQ188" s="714">
        <v>1054466.9656348357</v>
      </c>
      <c r="BR188" s="714">
        <v>4008.235746697846</v>
      </c>
      <c r="BS188" s="714" t="s">
        <v>1187</v>
      </c>
      <c r="BT188" s="714">
        <v>4024.6830749421206</v>
      </c>
      <c r="BU188" s="632">
        <v>2.4717587943622332E-2</v>
      </c>
      <c r="BV188" s="631">
        <v>0</v>
      </c>
      <c r="BW188" s="631">
        <v>1054466.9656348357</v>
      </c>
      <c r="BX188" s="631">
        <v>0</v>
      </c>
      <c r="BY188" s="631">
        <v>1054466.9656348357</v>
      </c>
      <c r="BZ188" s="132">
        <f t="shared" si="6"/>
        <v>0</v>
      </c>
      <c r="CA188" s="132">
        <f t="shared" si="7"/>
        <v>0</v>
      </c>
      <c r="CB188" s="631">
        <f t="shared" si="8"/>
        <v>0</v>
      </c>
      <c r="CC188" s="631"/>
      <c r="CD188" s="631"/>
    </row>
    <row r="189" spans="1:82" ht="15" hidden="1" x14ac:dyDescent="0.25">
      <c r="A189" s="628">
        <f>VLOOKUP(D189,'[11]DfE No.'!C:E,3,FALSE)</f>
        <v>260</v>
      </c>
      <c r="B189" s="628" t="str">
        <f>VLOOKUP(D189,'[11]Adjusted Factors 20-21'!C:F,4,FALSE)</f>
        <v>Recoupment Academy</v>
      </c>
      <c r="C189" s="712">
        <v>144216</v>
      </c>
      <c r="D189" s="712">
        <v>9352185</v>
      </c>
      <c r="E189" s="713" t="s">
        <v>266</v>
      </c>
      <c r="F189" s="630">
        <v>357</v>
      </c>
      <c r="G189" s="630">
        <v>357</v>
      </c>
      <c r="H189" s="630">
        <v>0</v>
      </c>
      <c r="I189" s="631">
        <v>1024008.4826999999</v>
      </c>
      <c r="J189" s="631">
        <v>0</v>
      </c>
      <c r="K189" s="631">
        <v>0</v>
      </c>
      <c r="L189" s="631">
        <v>57150.00000000008</v>
      </c>
      <c r="M189" s="631">
        <v>0</v>
      </c>
      <c r="N189" s="631">
        <v>91508.57142857142</v>
      </c>
      <c r="O189" s="631">
        <v>0</v>
      </c>
      <c r="P189" s="631">
        <v>2948.2584269662907</v>
      </c>
      <c r="Q189" s="631">
        <v>8273.174157303376</v>
      </c>
      <c r="R189" s="631">
        <v>13913.974719101134</v>
      </c>
      <c r="S189" s="631">
        <v>17057.780898876455</v>
      </c>
      <c r="T189" s="631">
        <v>70667.949438202268</v>
      </c>
      <c r="U189" s="631">
        <v>0</v>
      </c>
      <c r="V189" s="631">
        <v>0</v>
      </c>
      <c r="W189" s="631">
        <v>0</v>
      </c>
      <c r="X189" s="631">
        <v>0</v>
      </c>
      <c r="Y189" s="631">
        <v>0</v>
      </c>
      <c r="Z189" s="631">
        <v>0</v>
      </c>
      <c r="AA189" s="631">
        <v>0</v>
      </c>
      <c r="AB189" s="631">
        <v>14840.827702702702</v>
      </c>
      <c r="AC189" s="631">
        <v>0</v>
      </c>
      <c r="AD189" s="631">
        <v>0</v>
      </c>
      <c r="AE189" s="631">
        <v>109621.14963503662</v>
      </c>
      <c r="AF189" s="631">
        <v>0</v>
      </c>
      <c r="AG189" s="631">
        <v>17132.499999999956</v>
      </c>
      <c r="AH189" s="631">
        <v>0</v>
      </c>
      <c r="AI189" s="631">
        <v>114400</v>
      </c>
      <c r="AJ189" s="631">
        <v>0</v>
      </c>
      <c r="AK189" s="631">
        <v>0</v>
      </c>
      <c r="AL189" s="631">
        <v>0</v>
      </c>
      <c r="AM189" s="631">
        <v>3180.43</v>
      </c>
      <c r="AN189" s="631">
        <v>0</v>
      </c>
      <c r="AO189" s="631">
        <v>0</v>
      </c>
      <c r="AP189" s="631">
        <v>0</v>
      </c>
      <c r="AQ189" s="631">
        <v>0</v>
      </c>
      <c r="AR189" s="631">
        <v>0</v>
      </c>
      <c r="AS189" s="631">
        <v>0</v>
      </c>
      <c r="AT189" s="631">
        <v>0</v>
      </c>
      <c r="AU189" s="631">
        <v>0</v>
      </c>
      <c r="AV189" s="631">
        <v>1024008.4826999999</v>
      </c>
      <c r="AW189" s="631">
        <v>403114.1864067603</v>
      </c>
      <c r="AX189" s="631">
        <v>117580.43</v>
      </c>
      <c r="AY189" s="631">
        <v>250333.80416954713</v>
      </c>
      <c r="AZ189" s="714">
        <v>1544703.0991067602</v>
      </c>
      <c r="BA189" s="714">
        <v>1541522.6691067603</v>
      </c>
      <c r="BB189" s="714">
        <v>3750</v>
      </c>
      <c r="BC189" s="714">
        <v>1338750</v>
      </c>
      <c r="BD189" s="714">
        <v>0</v>
      </c>
      <c r="BE189" s="714">
        <v>0</v>
      </c>
      <c r="BF189" s="714">
        <v>1544703.0991067602</v>
      </c>
      <c r="BG189" s="631">
        <v>1544703.0991067602</v>
      </c>
      <c r="BH189" s="631">
        <v>0</v>
      </c>
      <c r="BI189" s="714">
        <v>1341930.43</v>
      </c>
      <c r="BJ189" s="714">
        <v>1224350</v>
      </c>
      <c r="BK189" s="631">
        <v>1427122.6691067603</v>
      </c>
      <c r="BL189" s="631">
        <v>3997.5424904951269</v>
      </c>
      <c r="BM189" s="631">
        <v>3963.7229721739127</v>
      </c>
      <c r="BN189" s="632">
        <v>8.5322608463390733E-3</v>
      </c>
      <c r="BO189" s="632">
        <v>9.8677391536609264E-3</v>
      </c>
      <c r="BP189" s="631">
        <v>13963.335418942521</v>
      </c>
      <c r="BQ189" s="714">
        <v>1558666.4345257028</v>
      </c>
      <c r="BR189" s="714">
        <v>4357.1036541336216</v>
      </c>
      <c r="BS189" s="714" t="s">
        <v>1187</v>
      </c>
      <c r="BT189" s="714">
        <v>4366.0124216406239</v>
      </c>
      <c r="BU189" s="632">
        <v>1.4629255217790682E-2</v>
      </c>
      <c r="BV189" s="631">
        <v>0</v>
      </c>
      <c r="BW189" s="631">
        <v>1558666.4345257028</v>
      </c>
      <c r="BX189" s="631">
        <v>0</v>
      </c>
      <c r="BY189" s="631">
        <v>1558666.4345257028</v>
      </c>
      <c r="BZ189" s="132">
        <f t="shared" si="6"/>
        <v>0</v>
      </c>
      <c r="CA189" s="132">
        <f t="shared" si="7"/>
        <v>0</v>
      </c>
      <c r="CB189" s="631">
        <f t="shared" si="8"/>
        <v>0</v>
      </c>
      <c r="CC189" s="631"/>
      <c r="CD189" s="631"/>
    </row>
    <row r="190" spans="1:82" ht="15" hidden="1" x14ac:dyDescent="0.25">
      <c r="A190" s="628">
        <f>VLOOKUP(D190,'[11]DfE No.'!C:E,3,FALSE)</f>
        <v>263</v>
      </c>
      <c r="B190" s="628" t="str">
        <f>VLOOKUP(D190,'[11]Adjusted Factors 20-21'!C:F,4,FALSE)</f>
        <v>Recoupment Academy</v>
      </c>
      <c r="C190" s="712">
        <v>144217</v>
      </c>
      <c r="D190" s="712">
        <v>9352186</v>
      </c>
      <c r="E190" s="713" t="s">
        <v>267</v>
      </c>
      <c r="F190" s="630">
        <v>417</v>
      </c>
      <c r="G190" s="630">
        <v>417</v>
      </c>
      <c r="H190" s="630">
        <v>0</v>
      </c>
      <c r="I190" s="631">
        <v>1196110.7486999999</v>
      </c>
      <c r="J190" s="631">
        <v>0</v>
      </c>
      <c r="K190" s="631">
        <v>0</v>
      </c>
      <c r="L190" s="631">
        <v>29699.999999999993</v>
      </c>
      <c r="M190" s="631">
        <v>0</v>
      </c>
      <c r="N190" s="631">
        <v>45233.898305084746</v>
      </c>
      <c r="O190" s="631">
        <v>0</v>
      </c>
      <c r="P190" s="631">
        <v>0</v>
      </c>
      <c r="Q190" s="631">
        <v>32750.000000000007</v>
      </c>
      <c r="R190" s="631">
        <v>19875.000000000055</v>
      </c>
      <c r="S190" s="631">
        <v>8504.9999999999964</v>
      </c>
      <c r="T190" s="631">
        <v>17400.000000000004</v>
      </c>
      <c r="U190" s="631">
        <v>599.99999999999943</v>
      </c>
      <c r="V190" s="631">
        <v>0</v>
      </c>
      <c r="W190" s="631">
        <v>0</v>
      </c>
      <c r="X190" s="631">
        <v>0</v>
      </c>
      <c r="Y190" s="631">
        <v>0</v>
      </c>
      <c r="Z190" s="631">
        <v>0</v>
      </c>
      <c r="AA190" s="631">
        <v>0</v>
      </c>
      <c r="AB190" s="631">
        <v>14956.089385474859</v>
      </c>
      <c r="AC190" s="631">
        <v>0</v>
      </c>
      <c r="AD190" s="631">
        <v>0</v>
      </c>
      <c r="AE190" s="631">
        <v>137131.57223796024</v>
      </c>
      <c r="AF190" s="631">
        <v>0</v>
      </c>
      <c r="AG190" s="631">
        <v>0</v>
      </c>
      <c r="AH190" s="631">
        <v>0</v>
      </c>
      <c r="AI190" s="631">
        <v>114400</v>
      </c>
      <c r="AJ190" s="631">
        <v>0</v>
      </c>
      <c r="AK190" s="631">
        <v>0</v>
      </c>
      <c r="AL190" s="631">
        <v>0</v>
      </c>
      <c r="AM190" s="631">
        <v>7106.4</v>
      </c>
      <c r="AN190" s="631">
        <v>0</v>
      </c>
      <c r="AO190" s="631">
        <v>0</v>
      </c>
      <c r="AP190" s="631">
        <v>0</v>
      </c>
      <c r="AQ190" s="631">
        <v>0</v>
      </c>
      <c r="AR190" s="631">
        <v>0</v>
      </c>
      <c r="AS190" s="631">
        <v>0</v>
      </c>
      <c r="AT190" s="631">
        <v>0</v>
      </c>
      <c r="AU190" s="631">
        <v>0</v>
      </c>
      <c r="AV190" s="631">
        <v>1196110.7486999999</v>
      </c>
      <c r="AW190" s="631">
        <v>306151.55992851988</v>
      </c>
      <c r="AX190" s="631">
        <v>121506.4</v>
      </c>
      <c r="AY190" s="631">
        <v>224116.32139050262</v>
      </c>
      <c r="AZ190" s="714">
        <v>1623768.7086285197</v>
      </c>
      <c r="BA190" s="714">
        <v>1616662.3086285198</v>
      </c>
      <c r="BB190" s="714">
        <v>3750</v>
      </c>
      <c r="BC190" s="714">
        <v>1563750</v>
      </c>
      <c r="BD190" s="714">
        <v>0</v>
      </c>
      <c r="BE190" s="714">
        <v>0</v>
      </c>
      <c r="BF190" s="714">
        <v>1623768.7086285197</v>
      </c>
      <c r="BG190" s="631">
        <v>1623768.7086285197</v>
      </c>
      <c r="BH190" s="631">
        <v>0</v>
      </c>
      <c r="BI190" s="714">
        <v>1570856.4</v>
      </c>
      <c r="BJ190" s="714">
        <v>1449350</v>
      </c>
      <c r="BK190" s="631">
        <v>1502262.3086285198</v>
      </c>
      <c r="BL190" s="631">
        <v>3602.5475027062826</v>
      </c>
      <c r="BM190" s="631">
        <v>3473.6876750000001</v>
      </c>
      <c r="BN190" s="632">
        <v>3.7095974008740561E-2</v>
      </c>
      <c r="BO190" s="632">
        <v>0</v>
      </c>
      <c r="BP190" s="631">
        <v>0</v>
      </c>
      <c r="BQ190" s="714">
        <v>1623768.7086285197</v>
      </c>
      <c r="BR190" s="714">
        <v>3876.8880302842199</v>
      </c>
      <c r="BS190" s="714" t="s">
        <v>1187</v>
      </c>
      <c r="BT190" s="714">
        <v>3893.929756902925</v>
      </c>
      <c r="BU190" s="632">
        <v>3.4587188588050877E-2</v>
      </c>
      <c r="BV190" s="631">
        <v>0</v>
      </c>
      <c r="BW190" s="631">
        <v>1623768.7086285197</v>
      </c>
      <c r="BX190" s="631">
        <v>0</v>
      </c>
      <c r="BY190" s="631">
        <v>1623768.7086285197</v>
      </c>
      <c r="BZ190" s="132">
        <f t="shared" si="6"/>
        <v>0</v>
      </c>
      <c r="CA190" s="132">
        <f t="shared" si="7"/>
        <v>0</v>
      </c>
      <c r="CB190" s="631">
        <f t="shared" si="8"/>
        <v>0</v>
      </c>
      <c r="CC190" s="631"/>
      <c r="CD190" s="631"/>
    </row>
    <row r="191" spans="1:82" ht="15" hidden="1" x14ac:dyDescent="0.25">
      <c r="A191" s="628">
        <f>VLOOKUP(D191,'[11]DfE No.'!C:E,3,FALSE)</f>
        <v>225</v>
      </c>
      <c r="B191" s="628" t="str">
        <f>VLOOKUP(D191,'[11]Adjusted Factors 20-21'!C:F,4,FALSE)</f>
        <v>Recoupment Academy</v>
      </c>
      <c r="C191" s="712">
        <v>143549</v>
      </c>
      <c r="D191" s="712">
        <v>9352187</v>
      </c>
      <c r="E191" s="713" t="s">
        <v>1271</v>
      </c>
      <c r="F191" s="630">
        <v>115</v>
      </c>
      <c r="G191" s="630">
        <v>115</v>
      </c>
      <c r="H191" s="630">
        <v>0</v>
      </c>
      <c r="I191" s="631">
        <v>329862.6765</v>
      </c>
      <c r="J191" s="631">
        <v>0</v>
      </c>
      <c r="K191" s="631">
        <v>0</v>
      </c>
      <c r="L191" s="631">
        <v>2700.0000000000018</v>
      </c>
      <c r="M191" s="631">
        <v>0</v>
      </c>
      <c r="N191" s="631">
        <v>7666.6666666666661</v>
      </c>
      <c r="O191" s="631">
        <v>0</v>
      </c>
      <c r="P191" s="631">
        <v>0</v>
      </c>
      <c r="Q191" s="631">
        <v>0</v>
      </c>
      <c r="R191" s="631">
        <v>0</v>
      </c>
      <c r="S191" s="631">
        <v>0</v>
      </c>
      <c r="T191" s="631">
        <v>0</v>
      </c>
      <c r="U191" s="631">
        <v>0</v>
      </c>
      <c r="V191" s="631">
        <v>0</v>
      </c>
      <c r="W191" s="631">
        <v>0</v>
      </c>
      <c r="X191" s="631">
        <v>0</v>
      </c>
      <c r="Y191" s="631">
        <v>0</v>
      </c>
      <c r="Z191" s="631">
        <v>0</v>
      </c>
      <c r="AA191" s="631">
        <v>0</v>
      </c>
      <c r="AB191" s="631">
        <v>2986.65048543689</v>
      </c>
      <c r="AC191" s="631">
        <v>0</v>
      </c>
      <c r="AD191" s="631">
        <v>0</v>
      </c>
      <c r="AE191" s="631">
        <v>29651.842105263186</v>
      </c>
      <c r="AF191" s="631">
        <v>0</v>
      </c>
      <c r="AG191" s="631">
        <v>6212.50000000004</v>
      </c>
      <c r="AH191" s="631">
        <v>0</v>
      </c>
      <c r="AI191" s="631">
        <v>114400</v>
      </c>
      <c r="AJ191" s="631">
        <v>0</v>
      </c>
      <c r="AK191" s="631">
        <v>0</v>
      </c>
      <c r="AL191" s="631">
        <v>0</v>
      </c>
      <c r="AM191" s="631">
        <v>2998.8</v>
      </c>
      <c r="AN191" s="631">
        <v>0</v>
      </c>
      <c r="AO191" s="631">
        <v>0</v>
      </c>
      <c r="AP191" s="631">
        <v>0</v>
      </c>
      <c r="AQ191" s="631">
        <v>0</v>
      </c>
      <c r="AR191" s="631">
        <v>0</v>
      </c>
      <c r="AS191" s="631">
        <v>0</v>
      </c>
      <c r="AT191" s="631">
        <v>0</v>
      </c>
      <c r="AU191" s="631">
        <v>0</v>
      </c>
      <c r="AV191" s="631">
        <v>329862.6765</v>
      </c>
      <c r="AW191" s="631">
        <v>49217.659257366788</v>
      </c>
      <c r="AX191" s="631">
        <v>117398.8</v>
      </c>
      <c r="AY191" s="631">
        <v>44787.975438596521</v>
      </c>
      <c r="AZ191" s="714">
        <v>496479.13575736678</v>
      </c>
      <c r="BA191" s="714">
        <v>493480.33575736679</v>
      </c>
      <c r="BB191" s="714">
        <v>3750</v>
      </c>
      <c r="BC191" s="714">
        <v>431250</v>
      </c>
      <c r="BD191" s="714">
        <v>0</v>
      </c>
      <c r="BE191" s="714">
        <v>0</v>
      </c>
      <c r="BF191" s="714">
        <v>496479.13575736678</v>
      </c>
      <c r="BG191" s="631">
        <v>496479.13575736684</v>
      </c>
      <c r="BH191" s="631">
        <v>0</v>
      </c>
      <c r="BI191" s="714">
        <v>434248.8</v>
      </c>
      <c r="BJ191" s="714">
        <v>316850</v>
      </c>
      <c r="BK191" s="631">
        <v>379080.33575736679</v>
      </c>
      <c r="BL191" s="631">
        <v>3296.3507457162327</v>
      </c>
      <c r="BM191" s="631">
        <v>3209.5395628099168</v>
      </c>
      <c r="BN191" s="632">
        <v>2.7047861915219296E-2</v>
      </c>
      <c r="BO191" s="632">
        <v>0</v>
      </c>
      <c r="BP191" s="631">
        <v>0</v>
      </c>
      <c r="BQ191" s="714">
        <v>496479.13575736678</v>
      </c>
      <c r="BR191" s="714">
        <v>4291.1333544118852</v>
      </c>
      <c r="BS191" s="714" t="s">
        <v>1187</v>
      </c>
      <c r="BT191" s="714">
        <v>4317.2098761510151</v>
      </c>
      <c r="BU191" s="632">
        <v>3.3021040939097412E-2</v>
      </c>
      <c r="BV191" s="631">
        <v>0</v>
      </c>
      <c r="BW191" s="631">
        <v>496479.13575736678</v>
      </c>
      <c r="BX191" s="631">
        <v>0</v>
      </c>
      <c r="BY191" s="631">
        <v>496479.13575736678</v>
      </c>
      <c r="BZ191" s="132">
        <f t="shared" si="6"/>
        <v>0</v>
      </c>
      <c r="CA191" s="132">
        <f t="shared" si="7"/>
        <v>0</v>
      </c>
      <c r="CB191" s="631">
        <f t="shared" si="8"/>
        <v>0</v>
      </c>
      <c r="CC191" s="631"/>
      <c r="CD191" s="631"/>
    </row>
    <row r="192" spans="1:82" ht="15" hidden="1" x14ac:dyDescent="0.25">
      <c r="A192" s="628">
        <f>VLOOKUP(D192,'[11]DfE No.'!C:E,3,FALSE)</f>
        <v>270</v>
      </c>
      <c r="B192" s="628" t="str">
        <f>VLOOKUP(D192,'[11]Adjusted Factors 20-21'!C:F,4,FALSE)</f>
        <v>Recoupment Academy</v>
      </c>
      <c r="C192" s="712">
        <v>143550</v>
      </c>
      <c r="D192" s="712">
        <v>9352188</v>
      </c>
      <c r="E192" s="713" t="s">
        <v>1410</v>
      </c>
      <c r="F192" s="630">
        <v>326</v>
      </c>
      <c r="G192" s="630">
        <v>326</v>
      </c>
      <c r="H192" s="630">
        <v>0</v>
      </c>
      <c r="I192" s="631">
        <v>935088.97859999991</v>
      </c>
      <c r="J192" s="631">
        <v>0</v>
      </c>
      <c r="K192" s="631">
        <v>0</v>
      </c>
      <c r="L192" s="631">
        <v>55799.999999999971</v>
      </c>
      <c r="M192" s="631">
        <v>0</v>
      </c>
      <c r="N192" s="631">
        <v>76808.780487804877</v>
      </c>
      <c r="O192" s="631">
        <v>0</v>
      </c>
      <c r="P192" s="631">
        <v>2939.9999999999991</v>
      </c>
      <c r="Q192" s="631">
        <v>5249.9999999999982</v>
      </c>
      <c r="R192" s="631">
        <v>33374.999999999985</v>
      </c>
      <c r="S192" s="631">
        <v>21060.000000000036</v>
      </c>
      <c r="T192" s="631">
        <v>35235.000000000051</v>
      </c>
      <c r="U192" s="631">
        <v>0</v>
      </c>
      <c r="V192" s="631">
        <v>0</v>
      </c>
      <c r="W192" s="631">
        <v>0</v>
      </c>
      <c r="X192" s="631">
        <v>0</v>
      </c>
      <c r="Y192" s="631">
        <v>0</v>
      </c>
      <c r="Z192" s="631">
        <v>0</v>
      </c>
      <c r="AA192" s="631">
        <v>0</v>
      </c>
      <c r="AB192" s="631">
        <v>35266.727941176439</v>
      </c>
      <c r="AC192" s="631">
        <v>0</v>
      </c>
      <c r="AD192" s="631">
        <v>0</v>
      </c>
      <c r="AE192" s="631">
        <v>111904.2148760331</v>
      </c>
      <c r="AF192" s="631">
        <v>0</v>
      </c>
      <c r="AG192" s="631">
        <v>17884.999999999862</v>
      </c>
      <c r="AH192" s="631">
        <v>0</v>
      </c>
      <c r="AI192" s="631">
        <v>114400</v>
      </c>
      <c r="AJ192" s="631">
        <v>0</v>
      </c>
      <c r="AK192" s="631">
        <v>0</v>
      </c>
      <c r="AL192" s="631">
        <v>0</v>
      </c>
      <c r="AM192" s="631">
        <v>5745.6</v>
      </c>
      <c r="AN192" s="631">
        <v>0</v>
      </c>
      <c r="AO192" s="631">
        <v>0</v>
      </c>
      <c r="AP192" s="631">
        <v>0</v>
      </c>
      <c r="AQ192" s="631">
        <v>0</v>
      </c>
      <c r="AR192" s="631">
        <v>0</v>
      </c>
      <c r="AS192" s="631">
        <v>0</v>
      </c>
      <c r="AT192" s="631">
        <v>0</v>
      </c>
      <c r="AU192" s="631">
        <v>0</v>
      </c>
      <c r="AV192" s="631">
        <v>935088.97859999991</v>
      </c>
      <c r="AW192" s="631">
        <v>395524.72330501431</v>
      </c>
      <c r="AX192" s="631">
        <v>120145.60000000001</v>
      </c>
      <c r="AY192" s="631">
        <v>237091.40511993557</v>
      </c>
      <c r="AZ192" s="714">
        <v>1450759.3019050143</v>
      </c>
      <c r="BA192" s="714">
        <v>1445013.7019050142</v>
      </c>
      <c r="BB192" s="714">
        <v>3750</v>
      </c>
      <c r="BC192" s="714">
        <v>1222500</v>
      </c>
      <c r="BD192" s="714">
        <v>0</v>
      </c>
      <c r="BE192" s="714">
        <v>0</v>
      </c>
      <c r="BF192" s="714">
        <v>1450759.3019050143</v>
      </c>
      <c r="BG192" s="631">
        <v>1450759.3019050141</v>
      </c>
      <c r="BH192" s="631">
        <v>0</v>
      </c>
      <c r="BI192" s="714">
        <v>1228245.6000000001</v>
      </c>
      <c r="BJ192" s="714">
        <v>1108100</v>
      </c>
      <c r="BK192" s="631">
        <v>1330613.7019050142</v>
      </c>
      <c r="BL192" s="631">
        <v>4081.637122408019</v>
      </c>
      <c r="BM192" s="631">
        <v>3892.9578258461543</v>
      </c>
      <c r="BN192" s="632">
        <v>4.8466822658386824E-2</v>
      </c>
      <c r="BO192" s="632">
        <v>0</v>
      </c>
      <c r="BP192" s="631">
        <v>0</v>
      </c>
      <c r="BQ192" s="714">
        <v>1450759.3019050143</v>
      </c>
      <c r="BR192" s="714">
        <v>4432.5573678067922</v>
      </c>
      <c r="BS192" s="714" t="s">
        <v>1187</v>
      </c>
      <c r="BT192" s="714">
        <v>4450.1819076840929</v>
      </c>
      <c r="BU192" s="632">
        <v>4.4408414783484229E-2</v>
      </c>
      <c r="BV192" s="631">
        <v>0</v>
      </c>
      <c r="BW192" s="631">
        <v>1450759.3019050143</v>
      </c>
      <c r="BX192" s="631">
        <v>0</v>
      </c>
      <c r="BY192" s="631">
        <v>1450759.3019050143</v>
      </c>
      <c r="BZ192" s="132">
        <f t="shared" si="6"/>
        <v>0</v>
      </c>
      <c r="CA192" s="132">
        <f t="shared" si="7"/>
        <v>0</v>
      </c>
      <c r="CB192" s="631">
        <f t="shared" si="8"/>
        <v>0</v>
      </c>
      <c r="CC192" s="631"/>
      <c r="CD192" s="631"/>
    </row>
    <row r="193" spans="1:82" ht="15" hidden="1" x14ac:dyDescent="0.25">
      <c r="A193" s="628">
        <f>VLOOKUP(D193,'[11]DfE No.'!C:E,3,FALSE)</f>
        <v>121</v>
      </c>
      <c r="B193" s="628" t="str">
        <f>VLOOKUP(D193,'[11]Adjusted Factors 20-21'!C:F,4,FALSE)</f>
        <v>Recoupment Academy</v>
      </c>
      <c r="C193" s="712">
        <v>143671</v>
      </c>
      <c r="D193" s="712">
        <v>9352189</v>
      </c>
      <c r="E193" s="713" t="s">
        <v>1411</v>
      </c>
      <c r="F193" s="630">
        <v>85.5</v>
      </c>
      <c r="G193" s="630">
        <v>85.5</v>
      </c>
      <c r="H193" s="630">
        <v>0</v>
      </c>
      <c r="I193" s="631">
        <v>245245.72904999999</v>
      </c>
      <c r="J193" s="631">
        <v>0</v>
      </c>
      <c r="K193" s="631">
        <v>0</v>
      </c>
      <c r="L193" s="631">
        <v>10184.558823529405</v>
      </c>
      <c r="M193" s="631">
        <v>0</v>
      </c>
      <c r="N193" s="631">
        <v>12674.117647058816</v>
      </c>
      <c r="O193" s="631">
        <v>0</v>
      </c>
      <c r="P193" s="631">
        <v>7458.2307692307622</v>
      </c>
      <c r="Q193" s="631">
        <v>328.84615384615415</v>
      </c>
      <c r="R193" s="631">
        <v>1479.8076923076937</v>
      </c>
      <c r="S193" s="631">
        <v>532.73076923076974</v>
      </c>
      <c r="T193" s="631">
        <v>3433.1538461538457</v>
      </c>
      <c r="U193" s="631">
        <v>1578.4615384615402</v>
      </c>
      <c r="V193" s="631">
        <v>0</v>
      </c>
      <c r="W193" s="631">
        <v>0</v>
      </c>
      <c r="X193" s="631">
        <v>0</v>
      </c>
      <c r="Y193" s="631">
        <v>0</v>
      </c>
      <c r="Z193" s="631">
        <v>0</v>
      </c>
      <c r="AA193" s="631">
        <v>0</v>
      </c>
      <c r="AB193" s="631">
        <v>1829.7</v>
      </c>
      <c r="AC193" s="631">
        <v>0</v>
      </c>
      <c r="AD193" s="631">
        <v>0</v>
      </c>
      <c r="AE193" s="631">
        <v>22764.375</v>
      </c>
      <c r="AF193" s="631">
        <v>0</v>
      </c>
      <c r="AG193" s="631">
        <v>0</v>
      </c>
      <c r="AH193" s="631">
        <v>0</v>
      </c>
      <c r="AI193" s="631">
        <v>114400</v>
      </c>
      <c r="AJ193" s="631">
        <v>0</v>
      </c>
      <c r="AK193" s="631">
        <v>0</v>
      </c>
      <c r="AL193" s="631">
        <v>0</v>
      </c>
      <c r="AM193" s="631">
        <v>7459.2</v>
      </c>
      <c r="AN193" s="631">
        <v>0</v>
      </c>
      <c r="AO193" s="631">
        <v>0</v>
      </c>
      <c r="AP193" s="631">
        <v>0</v>
      </c>
      <c r="AQ193" s="631">
        <v>0</v>
      </c>
      <c r="AR193" s="631">
        <v>0</v>
      </c>
      <c r="AS193" s="631">
        <v>0</v>
      </c>
      <c r="AT193" s="631">
        <v>0</v>
      </c>
      <c r="AU193" s="631">
        <v>0</v>
      </c>
      <c r="AV193" s="631">
        <v>245245.72904999999</v>
      </c>
      <c r="AW193" s="631">
        <v>62263.982239818986</v>
      </c>
      <c r="AX193" s="631">
        <v>121859.2</v>
      </c>
      <c r="AY193" s="631">
        <v>51552.12861990949</v>
      </c>
      <c r="AZ193" s="714">
        <v>429368.91128981899</v>
      </c>
      <c r="BA193" s="714">
        <v>421909.71128981898</v>
      </c>
      <c r="BB193" s="714">
        <v>3750</v>
      </c>
      <c r="BC193" s="714">
        <v>320625</v>
      </c>
      <c r="BD193" s="714">
        <v>0</v>
      </c>
      <c r="BE193" s="714">
        <v>0</v>
      </c>
      <c r="BF193" s="714">
        <v>429368.91128981899</v>
      </c>
      <c r="BG193" s="631">
        <v>429368.91128981899</v>
      </c>
      <c r="BH193" s="631">
        <v>0</v>
      </c>
      <c r="BI193" s="714">
        <v>328084.2</v>
      </c>
      <c r="BJ193" s="714">
        <v>206225</v>
      </c>
      <c r="BK193" s="631">
        <v>307509.71128981898</v>
      </c>
      <c r="BL193" s="631">
        <v>3596.6048104072397</v>
      </c>
      <c r="BM193" s="631">
        <v>5080.4164066666663</v>
      </c>
      <c r="BN193" s="632">
        <v>-0.29206495639064683</v>
      </c>
      <c r="BO193" s="632">
        <v>0.31046495639064686</v>
      </c>
      <c r="BP193" s="631">
        <v>134858.40257114897</v>
      </c>
      <c r="BQ193" s="714">
        <v>564227.31386096799</v>
      </c>
      <c r="BR193" s="714">
        <v>6511.9077644557665</v>
      </c>
      <c r="BS193" s="714" t="s">
        <v>1187</v>
      </c>
      <c r="BT193" s="714">
        <v>6599.1498697189236</v>
      </c>
      <c r="BU193" s="632">
        <v>-0.1050057369625581</v>
      </c>
      <c r="BV193" s="631">
        <v>0</v>
      </c>
      <c r="BW193" s="631">
        <v>564227.31386096799</v>
      </c>
      <c r="BX193" s="631">
        <v>0</v>
      </c>
      <c r="BY193" s="631">
        <v>564227.31386096799</v>
      </c>
      <c r="BZ193" s="132">
        <f t="shared" si="6"/>
        <v>0</v>
      </c>
      <c r="CA193" s="132">
        <f t="shared" si="7"/>
        <v>0</v>
      </c>
      <c r="CB193" s="631">
        <f t="shared" si="8"/>
        <v>0</v>
      </c>
      <c r="CC193" s="631"/>
      <c r="CD193" s="631"/>
    </row>
    <row r="194" spans="1:82" ht="15" hidden="1" x14ac:dyDescent="0.25">
      <c r="A194" s="628">
        <f>VLOOKUP(D194,'[11]DfE No.'!C:E,3,FALSE)</f>
        <v>249</v>
      </c>
      <c r="B194" s="628" t="str">
        <f>VLOOKUP(D194,'[11]Adjusted Factors 20-21'!C:F,4,FALSE)</f>
        <v>Recoupment Academy</v>
      </c>
      <c r="C194" s="712">
        <v>146460</v>
      </c>
      <c r="D194" s="712">
        <v>9352194</v>
      </c>
      <c r="E194" s="713" t="s">
        <v>258</v>
      </c>
      <c r="F194" s="630">
        <v>630</v>
      </c>
      <c r="G194" s="630">
        <v>630</v>
      </c>
      <c r="H194" s="630">
        <v>0</v>
      </c>
      <c r="I194" s="631">
        <v>1807073.7929999998</v>
      </c>
      <c r="J194" s="631">
        <v>0</v>
      </c>
      <c r="K194" s="631">
        <v>0</v>
      </c>
      <c r="L194" s="631">
        <v>12599.999999999987</v>
      </c>
      <c r="M194" s="631">
        <v>0</v>
      </c>
      <c r="N194" s="631">
        <v>17583.279742765273</v>
      </c>
      <c r="O194" s="631">
        <v>0</v>
      </c>
      <c r="P194" s="631">
        <v>419.99999999999937</v>
      </c>
      <c r="Q194" s="631">
        <v>1000.0000000000002</v>
      </c>
      <c r="R194" s="631">
        <v>6000.0000000000009</v>
      </c>
      <c r="S194" s="631">
        <v>10530.000000000007</v>
      </c>
      <c r="T194" s="631">
        <v>3480.0000000000009</v>
      </c>
      <c r="U194" s="631">
        <v>0</v>
      </c>
      <c r="V194" s="631">
        <v>0</v>
      </c>
      <c r="W194" s="631">
        <v>0</v>
      </c>
      <c r="X194" s="631">
        <v>0</v>
      </c>
      <c r="Y194" s="631">
        <v>0</v>
      </c>
      <c r="Z194" s="631">
        <v>0</v>
      </c>
      <c r="AA194" s="631">
        <v>0</v>
      </c>
      <c r="AB194" s="631">
        <v>15662.174721189576</v>
      </c>
      <c r="AC194" s="631">
        <v>0</v>
      </c>
      <c r="AD194" s="631">
        <v>0</v>
      </c>
      <c r="AE194" s="631">
        <v>165838.58490566057</v>
      </c>
      <c r="AF194" s="631">
        <v>0</v>
      </c>
      <c r="AG194" s="631">
        <v>0</v>
      </c>
      <c r="AH194" s="631">
        <v>0</v>
      </c>
      <c r="AI194" s="631">
        <v>114400</v>
      </c>
      <c r="AJ194" s="631">
        <v>0</v>
      </c>
      <c r="AK194" s="631">
        <v>0</v>
      </c>
      <c r="AL194" s="631">
        <v>0</v>
      </c>
      <c r="AM194" s="631">
        <v>51241.14</v>
      </c>
      <c r="AN194" s="631">
        <v>0</v>
      </c>
      <c r="AO194" s="631">
        <v>0</v>
      </c>
      <c r="AP194" s="631">
        <v>0</v>
      </c>
      <c r="AQ194" s="631">
        <v>0</v>
      </c>
      <c r="AR194" s="631">
        <v>0</v>
      </c>
      <c r="AS194" s="631">
        <v>0</v>
      </c>
      <c r="AT194" s="631">
        <v>0</v>
      </c>
      <c r="AU194" s="631">
        <v>0</v>
      </c>
      <c r="AV194" s="631">
        <v>1807073.7929999998</v>
      </c>
      <c r="AW194" s="631">
        <v>233114.03936961541</v>
      </c>
      <c r="AX194" s="631">
        <v>165641.14000000001</v>
      </c>
      <c r="AY194" s="631">
        <v>201598.0247770432</v>
      </c>
      <c r="AZ194" s="714">
        <v>2205828.9723696155</v>
      </c>
      <c r="BA194" s="714">
        <v>2154587.8323696153</v>
      </c>
      <c r="BB194" s="714">
        <v>3750</v>
      </c>
      <c r="BC194" s="714">
        <v>2362500</v>
      </c>
      <c r="BD194" s="714">
        <v>207912.16763038468</v>
      </c>
      <c r="BE194" s="714">
        <v>0</v>
      </c>
      <c r="BF194" s="714">
        <v>2413741.14</v>
      </c>
      <c r="BG194" s="631">
        <v>2413741.14</v>
      </c>
      <c r="BH194" s="631">
        <v>0</v>
      </c>
      <c r="BI194" s="714">
        <v>2413741.14</v>
      </c>
      <c r="BJ194" s="714">
        <v>2248100</v>
      </c>
      <c r="BK194" s="631">
        <v>2248100</v>
      </c>
      <c r="BL194" s="631">
        <v>3568.4126984126983</v>
      </c>
      <c r="BM194" s="631">
        <v>3316.6666666666665</v>
      </c>
      <c r="BN194" s="632">
        <v>7.5903326154582451E-2</v>
      </c>
      <c r="BO194" s="632">
        <v>0</v>
      </c>
      <c r="BP194" s="631">
        <v>0</v>
      </c>
      <c r="BQ194" s="714">
        <v>2413741.14</v>
      </c>
      <c r="BR194" s="714">
        <v>3750</v>
      </c>
      <c r="BS194" s="714" t="s">
        <v>1187</v>
      </c>
      <c r="BT194" s="714">
        <v>3831.3351428571432</v>
      </c>
      <c r="BU194" s="632">
        <v>6.9982817256643015E-2</v>
      </c>
      <c r="BV194" s="631">
        <v>0</v>
      </c>
      <c r="BW194" s="631">
        <v>2413741.14</v>
      </c>
      <c r="BX194" s="631">
        <v>0</v>
      </c>
      <c r="BY194" s="631">
        <v>2413741.14</v>
      </c>
      <c r="BZ194" s="132">
        <f t="shared" si="6"/>
        <v>0</v>
      </c>
      <c r="CA194" s="132">
        <f t="shared" si="7"/>
        <v>0</v>
      </c>
      <c r="CB194" s="631">
        <f t="shared" si="8"/>
        <v>207912.16763038468</v>
      </c>
      <c r="CC194" s="631"/>
      <c r="CD194" s="631"/>
    </row>
    <row r="195" spans="1:82" ht="15" hidden="1" x14ac:dyDescent="0.25">
      <c r="A195" s="628">
        <f>VLOOKUP(D195,'[11]DfE No.'!C:E,3,FALSE)</f>
        <v>119</v>
      </c>
      <c r="B195" s="628" t="str">
        <f>VLOOKUP(D195,'[11]Adjusted Factors 20-21'!C:F,4,FALSE)</f>
        <v>Recoupment Academy</v>
      </c>
      <c r="C195" s="712">
        <v>143830</v>
      </c>
      <c r="D195" s="712">
        <v>9352197</v>
      </c>
      <c r="E195" s="713" t="s">
        <v>1272</v>
      </c>
      <c r="F195" s="630">
        <v>74</v>
      </c>
      <c r="G195" s="630">
        <v>74</v>
      </c>
      <c r="H195" s="630">
        <v>0</v>
      </c>
      <c r="I195" s="631">
        <v>212259.4614</v>
      </c>
      <c r="J195" s="631">
        <v>0</v>
      </c>
      <c r="K195" s="631">
        <v>0</v>
      </c>
      <c r="L195" s="631">
        <v>8099.9999999999918</v>
      </c>
      <c r="M195" s="631">
        <v>0</v>
      </c>
      <c r="N195" s="631">
        <v>11751.641791044776</v>
      </c>
      <c r="O195" s="631">
        <v>0</v>
      </c>
      <c r="P195" s="631">
        <v>0</v>
      </c>
      <c r="Q195" s="631">
        <v>0</v>
      </c>
      <c r="R195" s="631">
        <v>0</v>
      </c>
      <c r="S195" s="631">
        <v>0</v>
      </c>
      <c r="T195" s="631">
        <v>0</v>
      </c>
      <c r="U195" s="631">
        <v>0</v>
      </c>
      <c r="V195" s="631">
        <v>0</v>
      </c>
      <c r="W195" s="631">
        <v>0</v>
      </c>
      <c r="X195" s="631">
        <v>0</v>
      </c>
      <c r="Y195" s="631">
        <v>0</v>
      </c>
      <c r="Z195" s="631">
        <v>0</v>
      </c>
      <c r="AA195" s="631">
        <v>0</v>
      </c>
      <c r="AB195" s="631">
        <v>0</v>
      </c>
      <c r="AC195" s="631">
        <v>0</v>
      </c>
      <c r="AD195" s="631">
        <v>0</v>
      </c>
      <c r="AE195" s="631">
        <v>27652.631578947359</v>
      </c>
      <c r="AF195" s="631">
        <v>0</v>
      </c>
      <c r="AG195" s="631">
        <v>0</v>
      </c>
      <c r="AH195" s="631">
        <v>0</v>
      </c>
      <c r="AI195" s="631">
        <v>114400</v>
      </c>
      <c r="AJ195" s="631">
        <v>26000</v>
      </c>
      <c r="AK195" s="631">
        <v>0</v>
      </c>
      <c r="AL195" s="631">
        <v>0</v>
      </c>
      <c r="AM195" s="631">
        <v>1882.66</v>
      </c>
      <c r="AN195" s="631">
        <v>0</v>
      </c>
      <c r="AO195" s="631">
        <v>0</v>
      </c>
      <c r="AP195" s="631">
        <v>0</v>
      </c>
      <c r="AQ195" s="631">
        <v>0</v>
      </c>
      <c r="AR195" s="631">
        <v>0</v>
      </c>
      <c r="AS195" s="631">
        <v>0</v>
      </c>
      <c r="AT195" s="631">
        <v>0</v>
      </c>
      <c r="AU195" s="631">
        <v>0</v>
      </c>
      <c r="AV195" s="631">
        <v>212259.4614</v>
      </c>
      <c r="AW195" s="631">
        <v>47504.273369992123</v>
      </c>
      <c r="AX195" s="631">
        <v>142282.66</v>
      </c>
      <c r="AY195" s="631">
        <v>47531.252474469744</v>
      </c>
      <c r="AZ195" s="714">
        <v>402046.3947699921</v>
      </c>
      <c r="BA195" s="714">
        <v>400163.73476999212</v>
      </c>
      <c r="BB195" s="714">
        <v>3750</v>
      </c>
      <c r="BC195" s="714">
        <v>277500</v>
      </c>
      <c r="BD195" s="714">
        <v>0</v>
      </c>
      <c r="BE195" s="714">
        <v>0</v>
      </c>
      <c r="BF195" s="714">
        <v>402046.3947699921</v>
      </c>
      <c r="BG195" s="631">
        <v>402046.3947699921</v>
      </c>
      <c r="BH195" s="631">
        <v>0</v>
      </c>
      <c r="BI195" s="714">
        <v>279382.65999999997</v>
      </c>
      <c r="BJ195" s="714">
        <v>137099.99999999997</v>
      </c>
      <c r="BK195" s="631">
        <v>259763.73476999209</v>
      </c>
      <c r="BL195" s="631">
        <v>3510.3207401350282</v>
      </c>
      <c r="BM195" s="631">
        <v>3251.1955909090907</v>
      </c>
      <c r="BN195" s="632">
        <v>7.9701495028627806E-2</v>
      </c>
      <c r="BO195" s="632">
        <v>0</v>
      </c>
      <c r="BP195" s="631">
        <v>0</v>
      </c>
      <c r="BQ195" s="714">
        <v>402046.3947699921</v>
      </c>
      <c r="BR195" s="714">
        <v>5407.6180374323258</v>
      </c>
      <c r="BS195" s="714" t="s">
        <v>1187</v>
      </c>
      <c r="BT195" s="714">
        <v>5433.0593887836767</v>
      </c>
      <c r="BU195" s="632">
        <v>-1.7147253765625869E-2</v>
      </c>
      <c r="BV195" s="631">
        <v>0</v>
      </c>
      <c r="BW195" s="631">
        <v>402046.3947699921</v>
      </c>
      <c r="BX195" s="631">
        <v>0</v>
      </c>
      <c r="BY195" s="631">
        <v>402046.3947699921</v>
      </c>
      <c r="BZ195" s="132">
        <f t="shared" si="6"/>
        <v>0</v>
      </c>
      <c r="CA195" s="132">
        <f t="shared" si="7"/>
        <v>0</v>
      </c>
      <c r="CB195" s="631">
        <f t="shared" si="8"/>
        <v>0</v>
      </c>
      <c r="CC195" s="631"/>
      <c r="CD195" s="631"/>
    </row>
    <row r="196" spans="1:82" ht="15" hidden="1" x14ac:dyDescent="0.25">
      <c r="A196" s="628">
        <f>VLOOKUP(D196,'[11]DfE No.'!C:E,3,FALSE)</f>
        <v>512</v>
      </c>
      <c r="B196" s="628" t="str">
        <f>VLOOKUP(D196,'[11]Adjusted Factors 20-21'!C:F,4,FALSE)</f>
        <v>Recoupment Academy</v>
      </c>
      <c r="C196" s="712">
        <v>143860</v>
      </c>
      <c r="D196" s="712">
        <v>9352198</v>
      </c>
      <c r="E196" s="713" t="s">
        <v>1273</v>
      </c>
      <c r="F196" s="630">
        <v>376</v>
      </c>
      <c r="G196" s="630">
        <v>376</v>
      </c>
      <c r="H196" s="630">
        <v>0</v>
      </c>
      <c r="I196" s="631">
        <v>1078507.5336</v>
      </c>
      <c r="J196" s="631">
        <v>0</v>
      </c>
      <c r="K196" s="631">
        <v>0</v>
      </c>
      <c r="L196" s="631">
        <v>42300</v>
      </c>
      <c r="M196" s="631">
        <v>0</v>
      </c>
      <c r="N196" s="631">
        <v>66207.010309278339</v>
      </c>
      <c r="O196" s="631">
        <v>0</v>
      </c>
      <c r="P196" s="631">
        <v>13124.718498659506</v>
      </c>
      <c r="Q196" s="631">
        <v>22176.943699731877</v>
      </c>
      <c r="R196" s="631">
        <v>5670.2412868632637</v>
      </c>
      <c r="S196" s="631">
        <v>38784.450402144786</v>
      </c>
      <c r="T196" s="631">
        <v>0</v>
      </c>
      <c r="U196" s="631">
        <v>0</v>
      </c>
      <c r="V196" s="631">
        <v>0</v>
      </c>
      <c r="W196" s="631">
        <v>0</v>
      </c>
      <c r="X196" s="631">
        <v>0</v>
      </c>
      <c r="Y196" s="631">
        <v>0</v>
      </c>
      <c r="Z196" s="631">
        <v>0</v>
      </c>
      <c r="AA196" s="631">
        <v>0</v>
      </c>
      <c r="AB196" s="631">
        <v>7205.7313432835908</v>
      </c>
      <c r="AC196" s="631">
        <v>0</v>
      </c>
      <c r="AD196" s="631">
        <v>0</v>
      </c>
      <c r="AE196" s="631">
        <v>116692.6380368097</v>
      </c>
      <c r="AF196" s="631">
        <v>0</v>
      </c>
      <c r="AG196" s="631">
        <v>384.99999999998641</v>
      </c>
      <c r="AH196" s="631">
        <v>0</v>
      </c>
      <c r="AI196" s="631">
        <v>114400</v>
      </c>
      <c r="AJ196" s="631">
        <v>0</v>
      </c>
      <c r="AK196" s="631">
        <v>0</v>
      </c>
      <c r="AL196" s="631">
        <v>0</v>
      </c>
      <c r="AM196" s="631">
        <v>5553.24</v>
      </c>
      <c r="AN196" s="631">
        <v>0</v>
      </c>
      <c r="AO196" s="631">
        <v>0</v>
      </c>
      <c r="AP196" s="631">
        <v>0</v>
      </c>
      <c r="AQ196" s="631">
        <v>0</v>
      </c>
      <c r="AR196" s="631">
        <v>0</v>
      </c>
      <c r="AS196" s="631">
        <v>0</v>
      </c>
      <c r="AT196" s="631">
        <v>0</v>
      </c>
      <c r="AU196" s="631">
        <v>0</v>
      </c>
      <c r="AV196" s="631">
        <v>1078507.5336</v>
      </c>
      <c r="AW196" s="631">
        <v>312546.73357677105</v>
      </c>
      <c r="AX196" s="631">
        <v>119953.24</v>
      </c>
      <c r="AY196" s="631">
        <v>220777.12013514858</v>
      </c>
      <c r="AZ196" s="714">
        <v>1511007.5071767711</v>
      </c>
      <c r="BA196" s="714">
        <v>1505454.2671767711</v>
      </c>
      <c r="BB196" s="714">
        <v>3750</v>
      </c>
      <c r="BC196" s="714">
        <v>1410000</v>
      </c>
      <c r="BD196" s="714">
        <v>0</v>
      </c>
      <c r="BE196" s="714">
        <v>0</v>
      </c>
      <c r="BF196" s="714">
        <v>1511007.5071767711</v>
      </c>
      <c r="BG196" s="631">
        <v>1511007.5071767711</v>
      </c>
      <c r="BH196" s="631">
        <v>0</v>
      </c>
      <c r="BI196" s="714">
        <v>1415553.24</v>
      </c>
      <c r="BJ196" s="714">
        <v>1295600</v>
      </c>
      <c r="BK196" s="631">
        <v>1391054.2671767711</v>
      </c>
      <c r="BL196" s="631">
        <v>3699.6124127041785</v>
      </c>
      <c r="BM196" s="631">
        <v>3560.7066449612403</v>
      </c>
      <c r="BN196" s="632">
        <v>3.9010730619862752E-2</v>
      </c>
      <c r="BO196" s="632">
        <v>0</v>
      </c>
      <c r="BP196" s="631">
        <v>0</v>
      </c>
      <c r="BQ196" s="714">
        <v>1511007.5071767711</v>
      </c>
      <c r="BR196" s="714">
        <v>4003.8677318531145</v>
      </c>
      <c r="BS196" s="714" t="s">
        <v>1187</v>
      </c>
      <c r="BT196" s="714">
        <v>4018.6369871722636</v>
      </c>
      <c r="BU196" s="632">
        <v>3.884960869022458E-2</v>
      </c>
      <c r="BV196" s="631">
        <v>0</v>
      </c>
      <c r="BW196" s="631">
        <v>1511007.5071767711</v>
      </c>
      <c r="BX196" s="631">
        <v>0</v>
      </c>
      <c r="BY196" s="631">
        <v>1511007.5071767711</v>
      </c>
      <c r="BZ196" s="132">
        <f t="shared" ref="BZ196:BZ259" si="9">IF(B196=0,CC196,0)</f>
        <v>0</v>
      </c>
      <c r="CA196" s="132">
        <f t="shared" ref="CA196:CA259" si="10">IF(B196=0,CD196,0)</f>
        <v>0</v>
      </c>
      <c r="CB196" s="631">
        <f t="shared" ref="CB196:CB259" si="11">BD196+BE196</f>
        <v>0</v>
      </c>
      <c r="CC196" s="631"/>
      <c r="CD196" s="631"/>
    </row>
    <row r="197" spans="1:82" ht="15" hidden="1" x14ac:dyDescent="0.25">
      <c r="A197" s="628">
        <f>VLOOKUP(D197,'[11]DfE No.'!C:E,3,FALSE)</f>
        <v>483</v>
      </c>
      <c r="B197" s="628" t="str">
        <f>VLOOKUP(D197,'[11]Adjusted Factors 20-21'!C:F,4,FALSE)</f>
        <v>Recoupment Academy</v>
      </c>
      <c r="C197" s="712">
        <v>143861</v>
      </c>
      <c r="D197" s="712">
        <v>9352199</v>
      </c>
      <c r="E197" s="713" t="s">
        <v>1274</v>
      </c>
      <c r="F197" s="630">
        <v>304</v>
      </c>
      <c r="G197" s="630">
        <v>304</v>
      </c>
      <c r="H197" s="630">
        <v>0</v>
      </c>
      <c r="I197" s="631">
        <v>871984.81439999992</v>
      </c>
      <c r="J197" s="631">
        <v>0</v>
      </c>
      <c r="K197" s="631">
        <v>0</v>
      </c>
      <c r="L197" s="631">
        <v>28349.999999999978</v>
      </c>
      <c r="M197" s="631">
        <v>0</v>
      </c>
      <c r="N197" s="631">
        <v>40218.51132686084</v>
      </c>
      <c r="O197" s="631">
        <v>0</v>
      </c>
      <c r="P197" s="631">
        <v>10113.267326732646</v>
      </c>
      <c r="Q197" s="631">
        <v>250.8250825082508</v>
      </c>
      <c r="R197" s="631">
        <v>0</v>
      </c>
      <c r="S197" s="631">
        <v>0</v>
      </c>
      <c r="T197" s="631">
        <v>0</v>
      </c>
      <c r="U197" s="631">
        <v>0</v>
      </c>
      <c r="V197" s="631">
        <v>0</v>
      </c>
      <c r="W197" s="631">
        <v>0</v>
      </c>
      <c r="X197" s="631">
        <v>0</v>
      </c>
      <c r="Y197" s="631">
        <v>0</v>
      </c>
      <c r="Z197" s="631">
        <v>0</v>
      </c>
      <c r="AA197" s="631">
        <v>0</v>
      </c>
      <c r="AB197" s="631">
        <v>23405.756457564552</v>
      </c>
      <c r="AC197" s="631">
        <v>0</v>
      </c>
      <c r="AD197" s="631">
        <v>0</v>
      </c>
      <c r="AE197" s="631">
        <v>103550.76923076926</v>
      </c>
      <c r="AF197" s="631">
        <v>0</v>
      </c>
      <c r="AG197" s="631">
        <v>16521.848184818453</v>
      </c>
      <c r="AH197" s="631">
        <v>0</v>
      </c>
      <c r="AI197" s="631">
        <v>114400</v>
      </c>
      <c r="AJ197" s="631">
        <v>0</v>
      </c>
      <c r="AK197" s="631">
        <v>0</v>
      </c>
      <c r="AL197" s="631">
        <v>0</v>
      </c>
      <c r="AM197" s="631">
        <v>3845.42</v>
      </c>
      <c r="AN197" s="631">
        <v>0</v>
      </c>
      <c r="AO197" s="631">
        <v>0</v>
      </c>
      <c r="AP197" s="631">
        <v>0</v>
      </c>
      <c r="AQ197" s="631">
        <v>0</v>
      </c>
      <c r="AR197" s="631">
        <v>0</v>
      </c>
      <c r="AS197" s="631">
        <v>0</v>
      </c>
      <c r="AT197" s="631">
        <v>0</v>
      </c>
      <c r="AU197" s="631">
        <v>0</v>
      </c>
      <c r="AV197" s="631">
        <v>871984.81439999992</v>
      </c>
      <c r="AW197" s="631">
        <v>222410.97760925398</v>
      </c>
      <c r="AX197" s="631">
        <v>118245.42</v>
      </c>
      <c r="AY197" s="631">
        <v>152969.87109882012</v>
      </c>
      <c r="AZ197" s="714">
        <v>1212641.2120092539</v>
      </c>
      <c r="BA197" s="714">
        <v>1208795.792009254</v>
      </c>
      <c r="BB197" s="714">
        <v>3750</v>
      </c>
      <c r="BC197" s="714">
        <v>1140000</v>
      </c>
      <c r="BD197" s="714">
        <v>0</v>
      </c>
      <c r="BE197" s="714">
        <v>0</v>
      </c>
      <c r="BF197" s="714">
        <v>1212641.2120092539</v>
      </c>
      <c r="BG197" s="631">
        <v>1212641.2120092539</v>
      </c>
      <c r="BH197" s="631">
        <v>0</v>
      </c>
      <c r="BI197" s="714">
        <v>1143845.42</v>
      </c>
      <c r="BJ197" s="714">
        <v>1025599.9999999999</v>
      </c>
      <c r="BK197" s="631">
        <v>1094395.792009254</v>
      </c>
      <c r="BL197" s="631">
        <v>3599.9861579251774</v>
      </c>
      <c r="BM197" s="631">
        <v>3411.5294608414238</v>
      </c>
      <c r="BN197" s="632">
        <v>5.5241116703495338E-2</v>
      </c>
      <c r="BO197" s="632">
        <v>0</v>
      </c>
      <c r="BP197" s="631">
        <v>0</v>
      </c>
      <c r="BQ197" s="714">
        <v>1212641.2120092539</v>
      </c>
      <c r="BR197" s="714">
        <v>3976.301947398862</v>
      </c>
      <c r="BS197" s="714" t="s">
        <v>1187</v>
      </c>
      <c r="BT197" s="714">
        <v>3988.9513552935982</v>
      </c>
      <c r="BU197" s="632">
        <v>5.2680008466398753E-2</v>
      </c>
      <c r="BV197" s="631">
        <v>0</v>
      </c>
      <c r="BW197" s="631">
        <v>1212641.2120092539</v>
      </c>
      <c r="BX197" s="631">
        <v>0</v>
      </c>
      <c r="BY197" s="631">
        <v>1212641.2120092539</v>
      </c>
      <c r="BZ197" s="132">
        <f t="shared" si="9"/>
        <v>0</v>
      </c>
      <c r="CA197" s="132">
        <f t="shared" si="10"/>
        <v>0</v>
      </c>
      <c r="CB197" s="631">
        <f t="shared" si="11"/>
        <v>0</v>
      </c>
      <c r="CC197" s="631"/>
      <c r="CD197" s="631"/>
    </row>
    <row r="198" spans="1:82" ht="15" hidden="1" x14ac:dyDescent="0.25">
      <c r="A198" s="628">
        <f>VLOOKUP(D198,'[11]DfE No.'!C:E,3,FALSE)</f>
        <v>473</v>
      </c>
      <c r="B198" s="628" t="str">
        <f>VLOOKUP(D198,'[11]Adjusted Factors 20-21'!C:F,4,FALSE)</f>
        <v>Recoupment Academy</v>
      </c>
      <c r="C198" s="712">
        <v>144275</v>
      </c>
      <c r="D198" s="712">
        <v>9352200</v>
      </c>
      <c r="E198" s="713" t="s">
        <v>1412</v>
      </c>
      <c r="F198" s="630">
        <v>200</v>
      </c>
      <c r="G198" s="630">
        <v>200</v>
      </c>
      <c r="H198" s="630">
        <v>0</v>
      </c>
      <c r="I198" s="631">
        <v>573674.22</v>
      </c>
      <c r="J198" s="631">
        <v>0</v>
      </c>
      <c r="K198" s="631">
        <v>0</v>
      </c>
      <c r="L198" s="631">
        <v>16650</v>
      </c>
      <c r="M198" s="631">
        <v>0</v>
      </c>
      <c r="N198" s="631">
        <v>28000</v>
      </c>
      <c r="O198" s="631">
        <v>0</v>
      </c>
      <c r="P198" s="631">
        <v>210</v>
      </c>
      <c r="Q198" s="631">
        <v>0</v>
      </c>
      <c r="R198" s="631">
        <v>2250</v>
      </c>
      <c r="S198" s="631">
        <v>0</v>
      </c>
      <c r="T198" s="631">
        <v>0</v>
      </c>
      <c r="U198" s="631">
        <v>0</v>
      </c>
      <c r="V198" s="631">
        <v>0</v>
      </c>
      <c r="W198" s="631">
        <v>0</v>
      </c>
      <c r="X198" s="631">
        <v>0</v>
      </c>
      <c r="Y198" s="631">
        <v>0</v>
      </c>
      <c r="Z198" s="631">
        <v>0</v>
      </c>
      <c r="AA198" s="631">
        <v>0</v>
      </c>
      <c r="AB198" s="631">
        <v>2691.8238993710675</v>
      </c>
      <c r="AC198" s="631">
        <v>0</v>
      </c>
      <c r="AD198" s="631">
        <v>0</v>
      </c>
      <c r="AE198" s="631">
        <v>92846.153846153858</v>
      </c>
      <c r="AF198" s="631">
        <v>0</v>
      </c>
      <c r="AG198" s="631">
        <v>1750.0000000000016</v>
      </c>
      <c r="AH198" s="631">
        <v>0</v>
      </c>
      <c r="AI198" s="631">
        <v>114400</v>
      </c>
      <c r="AJ198" s="631">
        <v>0</v>
      </c>
      <c r="AK198" s="631">
        <v>0</v>
      </c>
      <c r="AL198" s="631">
        <v>0</v>
      </c>
      <c r="AM198" s="631">
        <v>4079.88</v>
      </c>
      <c r="AN198" s="631">
        <v>0</v>
      </c>
      <c r="AO198" s="631">
        <v>0</v>
      </c>
      <c r="AP198" s="631">
        <v>0</v>
      </c>
      <c r="AQ198" s="631">
        <v>0</v>
      </c>
      <c r="AR198" s="631">
        <v>0</v>
      </c>
      <c r="AS198" s="631">
        <v>0</v>
      </c>
      <c r="AT198" s="631">
        <v>0</v>
      </c>
      <c r="AU198" s="631">
        <v>0</v>
      </c>
      <c r="AV198" s="631">
        <v>573674.22</v>
      </c>
      <c r="AW198" s="631">
        <v>144397.97774552493</v>
      </c>
      <c r="AX198" s="631">
        <v>118479.88</v>
      </c>
      <c r="AY198" s="631">
        <v>126353.95384615386</v>
      </c>
      <c r="AZ198" s="714">
        <v>836552.07774552493</v>
      </c>
      <c r="BA198" s="714">
        <v>832472.19774552493</v>
      </c>
      <c r="BB198" s="714">
        <v>3750</v>
      </c>
      <c r="BC198" s="714">
        <v>750000</v>
      </c>
      <c r="BD198" s="714">
        <v>0</v>
      </c>
      <c r="BE198" s="714">
        <v>0</v>
      </c>
      <c r="BF198" s="714">
        <v>836552.07774552493</v>
      </c>
      <c r="BG198" s="631">
        <v>836552.07774552493</v>
      </c>
      <c r="BH198" s="631">
        <v>0</v>
      </c>
      <c r="BI198" s="714">
        <v>754079.88</v>
      </c>
      <c r="BJ198" s="714">
        <v>635600</v>
      </c>
      <c r="BK198" s="631">
        <v>718072.19774552493</v>
      </c>
      <c r="BL198" s="631">
        <v>3590.3609887276248</v>
      </c>
      <c r="BM198" s="631">
        <v>3441.8905554347825</v>
      </c>
      <c r="BN198" s="632">
        <v>4.3136302825900676E-2</v>
      </c>
      <c r="BO198" s="632">
        <v>0</v>
      </c>
      <c r="BP198" s="631">
        <v>0</v>
      </c>
      <c r="BQ198" s="714">
        <v>836552.07774552493</v>
      </c>
      <c r="BR198" s="714">
        <v>4162.3609887276243</v>
      </c>
      <c r="BS198" s="714" t="s">
        <v>1187</v>
      </c>
      <c r="BT198" s="714">
        <v>4182.7603887276246</v>
      </c>
      <c r="BU198" s="632">
        <v>3.9570980925967003E-3</v>
      </c>
      <c r="BV198" s="631">
        <v>0</v>
      </c>
      <c r="BW198" s="631">
        <v>836552.07774552493</v>
      </c>
      <c r="BX198" s="631">
        <v>0</v>
      </c>
      <c r="BY198" s="631">
        <v>836552.07774552493</v>
      </c>
      <c r="BZ198" s="132">
        <f t="shared" si="9"/>
        <v>0</v>
      </c>
      <c r="CA198" s="132">
        <f t="shared" si="10"/>
        <v>0</v>
      </c>
      <c r="CB198" s="631">
        <f t="shared" si="11"/>
        <v>0</v>
      </c>
      <c r="CC198" s="631"/>
      <c r="CD198" s="631"/>
    </row>
    <row r="199" spans="1:82" ht="15" hidden="1" x14ac:dyDescent="0.25">
      <c r="A199" s="628">
        <f>VLOOKUP(D199,'[11]DfE No.'!C:E,3,FALSE)</f>
        <v>452</v>
      </c>
      <c r="B199" s="628" t="str">
        <f>VLOOKUP(D199,'[11]Adjusted Factors 20-21'!C:F,4,FALSE)</f>
        <v>Recoupment Academy</v>
      </c>
      <c r="C199" s="712">
        <v>144276</v>
      </c>
      <c r="D199" s="712">
        <v>9352201</v>
      </c>
      <c r="E199" s="713" t="s">
        <v>1276</v>
      </c>
      <c r="F199" s="630">
        <v>236</v>
      </c>
      <c r="G199" s="630">
        <v>236</v>
      </c>
      <c r="H199" s="630">
        <v>0</v>
      </c>
      <c r="I199" s="631">
        <v>676935.57959999994</v>
      </c>
      <c r="J199" s="631">
        <v>0</v>
      </c>
      <c r="K199" s="631">
        <v>0</v>
      </c>
      <c r="L199" s="631">
        <v>25650.000000000047</v>
      </c>
      <c r="M199" s="631">
        <v>0</v>
      </c>
      <c r="N199" s="631">
        <v>42915.424354243536</v>
      </c>
      <c r="O199" s="631">
        <v>0</v>
      </c>
      <c r="P199" s="631">
        <v>7139.9999999999764</v>
      </c>
      <c r="Q199" s="631">
        <v>11749.999999999978</v>
      </c>
      <c r="R199" s="631">
        <v>0</v>
      </c>
      <c r="S199" s="631">
        <v>0</v>
      </c>
      <c r="T199" s="631">
        <v>0</v>
      </c>
      <c r="U199" s="631">
        <v>0</v>
      </c>
      <c r="V199" s="631">
        <v>0</v>
      </c>
      <c r="W199" s="631">
        <v>0</v>
      </c>
      <c r="X199" s="631">
        <v>0</v>
      </c>
      <c r="Y199" s="631">
        <v>0</v>
      </c>
      <c r="Z199" s="631">
        <v>0</v>
      </c>
      <c r="AA199" s="631">
        <v>0</v>
      </c>
      <c r="AB199" s="631">
        <v>15703.980099502447</v>
      </c>
      <c r="AC199" s="631">
        <v>0</v>
      </c>
      <c r="AD199" s="631">
        <v>0</v>
      </c>
      <c r="AE199" s="631">
        <v>99758.659793814339</v>
      </c>
      <c r="AF199" s="631">
        <v>0</v>
      </c>
      <c r="AG199" s="631">
        <v>0</v>
      </c>
      <c r="AH199" s="631">
        <v>0</v>
      </c>
      <c r="AI199" s="631">
        <v>114400</v>
      </c>
      <c r="AJ199" s="631">
        <v>0</v>
      </c>
      <c r="AK199" s="631">
        <v>0</v>
      </c>
      <c r="AL199" s="631">
        <v>0</v>
      </c>
      <c r="AM199" s="631">
        <v>9072</v>
      </c>
      <c r="AN199" s="631">
        <v>0</v>
      </c>
      <c r="AO199" s="631">
        <v>0</v>
      </c>
      <c r="AP199" s="631">
        <v>0</v>
      </c>
      <c r="AQ199" s="631">
        <v>0</v>
      </c>
      <c r="AR199" s="631">
        <v>0</v>
      </c>
      <c r="AS199" s="631">
        <v>0</v>
      </c>
      <c r="AT199" s="631">
        <v>0</v>
      </c>
      <c r="AU199" s="631">
        <v>0</v>
      </c>
      <c r="AV199" s="631">
        <v>676935.57959999994</v>
      </c>
      <c r="AW199" s="631">
        <v>202918.06424756031</v>
      </c>
      <c r="AX199" s="631">
        <v>123472</v>
      </c>
      <c r="AY199" s="631">
        <v>153439.17197093609</v>
      </c>
      <c r="AZ199" s="714">
        <v>1003325.6438475603</v>
      </c>
      <c r="BA199" s="714">
        <v>994253.64384756028</v>
      </c>
      <c r="BB199" s="714">
        <v>3750</v>
      </c>
      <c r="BC199" s="714">
        <v>885000</v>
      </c>
      <c r="BD199" s="714">
        <v>0</v>
      </c>
      <c r="BE199" s="714">
        <v>0</v>
      </c>
      <c r="BF199" s="714">
        <v>1003325.6438475603</v>
      </c>
      <c r="BG199" s="631">
        <v>1003325.6438475603</v>
      </c>
      <c r="BH199" s="631">
        <v>0</v>
      </c>
      <c r="BI199" s="714">
        <v>894072</v>
      </c>
      <c r="BJ199" s="714">
        <v>770600</v>
      </c>
      <c r="BK199" s="631">
        <v>879853.64384756028</v>
      </c>
      <c r="BL199" s="631">
        <v>3728.1934061337302</v>
      </c>
      <c r="BM199" s="631">
        <v>3557.9038521897814</v>
      </c>
      <c r="BN199" s="632">
        <v>4.7862325970146911E-2</v>
      </c>
      <c r="BO199" s="632">
        <v>0</v>
      </c>
      <c r="BP199" s="631">
        <v>0</v>
      </c>
      <c r="BQ199" s="714">
        <v>1003325.6438475603</v>
      </c>
      <c r="BR199" s="714">
        <v>4212.9391688455944</v>
      </c>
      <c r="BS199" s="714" t="s">
        <v>1187</v>
      </c>
      <c r="BT199" s="714">
        <v>4251.3798468116956</v>
      </c>
      <c r="BU199" s="632">
        <v>6.0585524074729724E-2</v>
      </c>
      <c r="BV199" s="631">
        <v>0</v>
      </c>
      <c r="BW199" s="631">
        <v>1003325.6438475603</v>
      </c>
      <c r="BX199" s="631">
        <v>0</v>
      </c>
      <c r="BY199" s="631">
        <v>1003325.6438475603</v>
      </c>
      <c r="BZ199" s="132">
        <f t="shared" si="9"/>
        <v>0</v>
      </c>
      <c r="CA199" s="132">
        <f t="shared" si="10"/>
        <v>0</v>
      </c>
      <c r="CB199" s="631">
        <f t="shared" si="11"/>
        <v>0</v>
      </c>
      <c r="CC199" s="631"/>
      <c r="CD199" s="631"/>
    </row>
    <row r="200" spans="1:82" ht="15" hidden="1" x14ac:dyDescent="0.25">
      <c r="A200" s="628">
        <f>VLOOKUP(D200,'[11]DfE No.'!C:E,3,FALSE)</f>
        <v>429</v>
      </c>
      <c r="B200" s="628" t="str">
        <f>VLOOKUP(D200,'[11]Adjusted Factors 20-21'!C:F,4,FALSE)</f>
        <v>Recoupment Academy</v>
      </c>
      <c r="C200" s="712">
        <v>144399</v>
      </c>
      <c r="D200" s="712">
        <v>9352202</v>
      </c>
      <c r="E200" s="713" t="s">
        <v>350</v>
      </c>
      <c r="F200" s="630">
        <v>200</v>
      </c>
      <c r="G200" s="630">
        <v>200</v>
      </c>
      <c r="H200" s="630">
        <v>0</v>
      </c>
      <c r="I200" s="631">
        <v>573674.22</v>
      </c>
      <c r="J200" s="631">
        <v>0</v>
      </c>
      <c r="K200" s="631">
        <v>0</v>
      </c>
      <c r="L200" s="631">
        <v>8100</v>
      </c>
      <c r="M200" s="631">
        <v>0</v>
      </c>
      <c r="N200" s="631">
        <v>16951.351351351354</v>
      </c>
      <c r="O200" s="631">
        <v>0</v>
      </c>
      <c r="P200" s="631">
        <v>210</v>
      </c>
      <c r="Q200" s="631">
        <v>0</v>
      </c>
      <c r="R200" s="631">
        <v>0</v>
      </c>
      <c r="S200" s="631">
        <v>0</v>
      </c>
      <c r="T200" s="631">
        <v>0</v>
      </c>
      <c r="U200" s="631">
        <v>0</v>
      </c>
      <c r="V200" s="631">
        <v>0</v>
      </c>
      <c r="W200" s="631">
        <v>0</v>
      </c>
      <c r="X200" s="631">
        <v>0</v>
      </c>
      <c r="Y200" s="631">
        <v>0</v>
      </c>
      <c r="Z200" s="631">
        <v>0</v>
      </c>
      <c r="AA200" s="631">
        <v>0</v>
      </c>
      <c r="AB200" s="631">
        <v>629.41176470588221</v>
      </c>
      <c r="AC200" s="631">
        <v>0</v>
      </c>
      <c r="AD200" s="631">
        <v>0</v>
      </c>
      <c r="AE200" s="631">
        <v>51918.75</v>
      </c>
      <c r="AF200" s="631">
        <v>0</v>
      </c>
      <c r="AG200" s="631">
        <v>3500.0000000000009</v>
      </c>
      <c r="AH200" s="631">
        <v>0</v>
      </c>
      <c r="AI200" s="631">
        <v>114400</v>
      </c>
      <c r="AJ200" s="631">
        <v>0</v>
      </c>
      <c r="AK200" s="631">
        <v>0</v>
      </c>
      <c r="AL200" s="631">
        <v>0</v>
      </c>
      <c r="AM200" s="631">
        <v>4538.0200000000004</v>
      </c>
      <c r="AN200" s="631">
        <v>0</v>
      </c>
      <c r="AO200" s="631">
        <v>0</v>
      </c>
      <c r="AP200" s="631">
        <v>0</v>
      </c>
      <c r="AQ200" s="631">
        <v>0</v>
      </c>
      <c r="AR200" s="631">
        <v>0</v>
      </c>
      <c r="AS200" s="631">
        <v>0</v>
      </c>
      <c r="AT200" s="631">
        <v>0</v>
      </c>
      <c r="AU200" s="631">
        <v>0</v>
      </c>
      <c r="AV200" s="631">
        <v>573674.22</v>
      </c>
      <c r="AW200" s="631">
        <v>81309.513116057235</v>
      </c>
      <c r="AX200" s="631">
        <v>118938.02</v>
      </c>
      <c r="AY200" s="631">
        <v>74502.225675675683</v>
      </c>
      <c r="AZ200" s="714">
        <v>773921.75311605725</v>
      </c>
      <c r="BA200" s="714">
        <v>769383.73311605724</v>
      </c>
      <c r="BB200" s="714">
        <v>3750</v>
      </c>
      <c r="BC200" s="714">
        <v>750000</v>
      </c>
      <c r="BD200" s="714">
        <v>0</v>
      </c>
      <c r="BE200" s="714">
        <v>0</v>
      </c>
      <c r="BF200" s="714">
        <v>773921.75311605725</v>
      </c>
      <c r="BG200" s="631">
        <v>773921.75311605725</v>
      </c>
      <c r="BH200" s="631">
        <v>0</v>
      </c>
      <c r="BI200" s="714">
        <v>754538.02</v>
      </c>
      <c r="BJ200" s="714">
        <v>635600</v>
      </c>
      <c r="BK200" s="631">
        <v>654983.73311605724</v>
      </c>
      <c r="BL200" s="631">
        <v>3274.918665580286</v>
      </c>
      <c r="BM200" s="631">
        <v>3141.9049650793654</v>
      </c>
      <c r="BN200" s="632">
        <v>4.2335367230803743E-2</v>
      </c>
      <c r="BO200" s="632">
        <v>0</v>
      </c>
      <c r="BP200" s="631">
        <v>0</v>
      </c>
      <c r="BQ200" s="714">
        <v>773921.75311605725</v>
      </c>
      <c r="BR200" s="714">
        <v>3846.918665580286</v>
      </c>
      <c r="BS200" s="714" t="s">
        <v>1187</v>
      </c>
      <c r="BT200" s="714">
        <v>3869.6087655802862</v>
      </c>
      <c r="BU200" s="632">
        <v>2.6170446477399523E-2</v>
      </c>
      <c r="BV200" s="631">
        <v>0</v>
      </c>
      <c r="BW200" s="631">
        <v>773921.75311605725</v>
      </c>
      <c r="BX200" s="631">
        <v>0</v>
      </c>
      <c r="BY200" s="631">
        <v>773921.75311605725</v>
      </c>
      <c r="BZ200" s="132">
        <f t="shared" si="9"/>
        <v>0</v>
      </c>
      <c r="CA200" s="132">
        <f t="shared" si="10"/>
        <v>0</v>
      </c>
      <c r="CB200" s="631">
        <f t="shared" si="11"/>
        <v>0</v>
      </c>
      <c r="CC200" s="631"/>
      <c r="CD200" s="631"/>
    </row>
    <row r="201" spans="1:82" ht="15" hidden="1" x14ac:dyDescent="0.25">
      <c r="A201" s="628">
        <f>VLOOKUP(D201,'[11]DfE No.'!C:E,3,FALSE)</f>
        <v>217</v>
      </c>
      <c r="B201" s="628" t="str">
        <f>VLOOKUP(D201,'[11]Adjusted Factors 20-21'!C:F,4,FALSE)</f>
        <v>Recoupment Academy</v>
      </c>
      <c r="C201" s="712">
        <v>144625</v>
      </c>
      <c r="D201" s="712">
        <v>9352203</v>
      </c>
      <c r="E201" s="713" t="s">
        <v>1277</v>
      </c>
      <c r="F201" s="630">
        <v>120</v>
      </c>
      <c r="G201" s="630">
        <v>120</v>
      </c>
      <c r="H201" s="630">
        <v>0</v>
      </c>
      <c r="I201" s="631">
        <v>344204.53200000001</v>
      </c>
      <c r="J201" s="631">
        <v>0</v>
      </c>
      <c r="K201" s="631">
        <v>0</v>
      </c>
      <c r="L201" s="631">
        <v>7650.0000000000173</v>
      </c>
      <c r="M201" s="631">
        <v>0</v>
      </c>
      <c r="N201" s="631">
        <v>11289.6</v>
      </c>
      <c r="O201" s="631">
        <v>0</v>
      </c>
      <c r="P201" s="631">
        <v>0</v>
      </c>
      <c r="Q201" s="631">
        <v>1749.9999999999989</v>
      </c>
      <c r="R201" s="631">
        <v>2624.9999999999982</v>
      </c>
      <c r="S201" s="631">
        <v>810.00000000000159</v>
      </c>
      <c r="T201" s="631">
        <v>0</v>
      </c>
      <c r="U201" s="631">
        <v>0</v>
      </c>
      <c r="V201" s="631">
        <v>0</v>
      </c>
      <c r="W201" s="631">
        <v>0</v>
      </c>
      <c r="X201" s="631">
        <v>0</v>
      </c>
      <c r="Y201" s="631">
        <v>0</v>
      </c>
      <c r="Z201" s="631">
        <v>0</v>
      </c>
      <c r="AA201" s="631">
        <v>0</v>
      </c>
      <c r="AB201" s="631">
        <v>599.99999999999966</v>
      </c>
      <c r="AC201" s="631">
        <v>0</v>
      </c>
      <c r="AD201" s="631">
        <v>0</v>
      </c>
      <c r="AE201" s="631">
        <v>35297.142857142833</v>
      </c>
      <c r="AF201" s="631">
        <v>0</v>
      </c>
      <c r="AG201" s="631">
        <v>6825.0000000000009</v>
      </c>
      <c r="AH201" s="631">
        <v>0</v>
      </c>
      <c r="AI201" s="631">
        <v>114400</v>
      </c>
      <c r="AJ201" s="631">
        <v>0</v>
      </c>
      <c r="AK201" s="631">
        <v>0</v>
      </c>
      <c r="AL201" s="631">
        <v>0</v>
      </c>
      <c r="AM201" s="631">
        <v>2245.7800000000002</v>
      </c>
      <c r="AN201" s="631">
        <v>0</v>
      </c>
      <c r="AO201" s="631">
        <v>0</v>
      </c>
      <c r="AP201" s="631">
        <v>0</v>
      </c>
      <c r="AQ201" s="631">
        <v>0</v>
      </c>
      <c r="AR201" s="631">
        <v>0</v>
      </c>
      <c r="AS201" s="631">
        <v>0</v>
      </c>
      <c r="AT201" s="631">
        <v>0</v>
      </c>
      <c r="AU201" s="631">
        <v>0</v>
      </c>
      <c r="AV201" s="631">
        <v>344204.53200000001</v>
      </c>
      <c r="AW201" s="631">
        <v>66846.742857142846</v>
      </c>
      <c r="AX201" s="631">
        <v>116645.78</v>
      </c>
      <c r="AY201" s="631">
        <v>57312.242857142846</v>
      </c>
      <c r="AZ201" s="714">
        <v>527697.05485714285</v>
      </c>
      <c r="BA201" s="714">
        <v>525451.27485714282</v>
      </c>
      <c r="BB201" s="714">
        <v>3750</v>
      </c>
      <c r="BC201" s="714">
        <v>450000</v>
      </c>
      <c r="BD201" s="714">
        <v>0</v>
      </c>
      <c r="BE201" s="714">
        <v>0</v>
      </c>
      <c r="BF201" s="714">
        <v>527697.05485714285</v>
      </c>
      <c r="BG201" s="631">
        <v>527697.05485714285</v>
      </c>
      <c r="BH201" s="631">
        <v>0</v>
      </c>
      <c r="BI201" s="714">
        <v>452245.78</v>
      </c>
      <c r="BJ201" s="714">
        <v>335600</v>
      </c>
      <c r="BK201" s="631">
        <v>411051.27485714282</v>
      </c>
      <c r="BL201" s="631">
        <v>3425.4272904761901</v>
      </c>
      <c r="BM201" s="631">
        <v>3248.6002790322582</v>
      </c>
      <c r="BN201" s="632">
        <v>5.4431754065048542E-2</v>
      </c>
      <c r="BO201" s="632">
        <v>0</v>
      </c>
      <c r="BP201" s="631">
        <v>0</v>
      </c>
      <c r="BQ201" s="714">
        <v>527697.05485714285</v>
      </c>
      <c r="BR201" s="714">
        <v>4378.7606238095232</v>
      </c>
      <c r="BS201" s="714" t="s">
        <v>1187</v>
      </c>
      <c r="BT201" s="714">
        <v>4397.4754571428575</v>
      </c>
      <c r="BU201" s="632">
        <v>5.0432065845381402E-2</v>
      </c>
      <c r="BV201" s="631">
        <v>0</v>
      </c>
      <c r="BW201" s="631">
        <v>527697.05485714285</v>
      </c>
      <c r="BX201" s="631">
        <v>0</v>
      </c>
      <c r="BY201" s="631">
        <v>527697.05485714285</v>
      </c>
      <c r="BZ201" s="132">
        <f t="shared" si="9"/>
        <v>0</v>
      </c>
      <c r="CA201" s="132">
        <f t="shared" si="10"/>
        <v>0</v>
      </c>
      <c r="CB201" s="631">
        <f t="shared" si="11"/>
        <v>0</v>
      </c>
      <c r="CC201" s="631"/>
      <c r="CD201" s="631"/>
    </row>
    <row r="202" spans="1:82" ht="15" hidden="1" x14ac:dyDescent="0.25">
      <c r="A202" s="628">
        <f>VLOOKUP(D202,'[11]DfE No.'!C:E,3,FALSE)</f>
        <v>448</v>
      </c>
      <c r="B202" s="628" t="str">
        <f>VLOOKUP(D202,'[11]Adjusted Factors 20-21'!C:F,4,FALSE)</f>
        <v>Recoupment Academy</v>
      </c>
      <c r="C202" s="712">
        <v>144215</v>
      </c>
      <c r="D202" s="712">
        <v>9352204</v>
      </c>
      <c r="E202" s="713" t="s">
        <v>1278</v>
      </c>
      <c r="F202" s="630">
        <v>76</v>
      </c>
      <c r="G202" s="630">
        <v>76</v>
      </c>
      <c r="H202" s="630">
        <v>0</v>
      </c>
      <c r="I202" s="631">
        <v>217996.20359999998</v>
      </c>
      <c r="J202" s="631">
        <v>0</v>
      </c>
      <c r="K202" s="631">
        <v>0</v>
      </c>
      <c r="L202" s="631">
        <v>2699.9999999999986</v>
      </c>
      <c r="M202" s="631">
        <v>0</v>
      </c>
      <c r="N202" s="631">
        <v>4795.4929577464791</v>
      </c>
      <c r="O202" s="631">
        <v>0</v>
      </c>
      <c r="P202" s="631">
        <v>2099.9999999999991</v>
      </c>
      <c r="Q202" s="631">
        <v>0</v>
      </c>
      <c r="R202" s="631">
        <v>749.99999999999966</v>
      </c>
      <c r="S202" s="631">
        <v>0</v>
      </c>
      <c r="T202" s="631">
        <v>0</v>
      </c>
      <c r="U202" s="631">
        <v>0</v>
      </c>
      <c r="V202" s="631">
        <v>0</v>
      </c>
      <c r="W202" s="631">
        <v>0</v>
      </c>
      <c r="X202" s="631">
        <v>0</v>
      </c>
      <c r="Y202" s="631">
        <v>0</v>
      </c>
      <c r="Z202" s="631">
        <v>0</v>
      </c>
      <c r="AA202" s="631">
        <v>0</v>
      </c>
      <c r="AB202" s="631">
        <v>655.80645161290249</v>
      </c>
      <c r="AC202" s="631">
        <v>0</v>
      </c>
      <c r="AD202" s="631">
        <v>0</v>
      </c>
      <c r="AE202" s="631">
        <v>24693.559322033907</v>
      </c>
      <c r="AF202" s="631">
        <v>0</v>
      </c>
      <c r="AG202" s="631">
        <v>1259.999999999998</v>
      </c>
      <c r="AH202" s="631">
        <v>0</v>
      </c>
      <c r="AI202" s="631">
        <v>114400</v>
      </c>
      <c r="AJ202" s="631">
        <v>25618.157543391186</v>
      </c>
      <c r="AK202" s="631">
        <v>0</v>
      </c>
      <c r="AL202" s="631">
        <v>0</v>
      </c>
      <c r="AM202" s="631">
        <v>2016</v>
      </c>
      <c r="AN202" s="631">
        <v>0</v>
      </c>
      <c r="AO202" s="631">
        <v>0</v>
      </c>
      <c r="AP202" s="631">
        <v>0</v>
      </c>
      <c r="AQ202" s="631">
        <v>0</v>
      </c>
      <c r="AR202" s="631">
        <v>0</v>
      </c>
      <c r="AS202" s="631">
        <v>0</v>
      </c>
      <c r="AT202" s="631">
        <v>0</v>
      </c>
      <c r="AU202" s="631">
        <v>0</v>
      </c>
      <c r="AV202" s="631">
        <v>217996.20359999998</v>
      </c>
      <c r="AW202" s="631">
        <v>36954.85873139328</v>
      </c>
      <c r="AX202" s="631">
        <v>142034.15754339119</v>
      </c>
      <c r="AY202" s="631">
        <v>39819.105800907142</v>
      </c>
      <c r="AZ202" s="714">
        <v>396985.21987478447</v>
      </c>
      <c r="BA202" s="714">
        <v>394969.21987478447</v>
      </c>
      <c r="BB202" s="714">
        <v>3750</v>
      </c>
      <c r="BC202" s="714">
        <v>285000</v>
      </c>
      <c r="BD202" s="714">
        <v>0</v>
      </c>
      <c r="BE202" s="714">
        <v>0</v>
      </c>
      <c r="BF202" s="714">
        <v>396985.21987478447</v>
      </c>
      <c r="BG202" s="631">
        <v>396985.21987478447</v>
      </c>
      <c r="BH202" s="631">
        <v>0</v>
      </c>
      <c r="BI202" s="714">
        <v>287016</v>
      </c>
      <c r="BJ202" s="714">
        <v>144981.84245660881</v>
      </c>
      <c r="BK202" s="631">
        <v>254951.06233139327</v>
      </c>
      <c r="BL202" s="631">
        <v>3354.619241202543</v>
      </c>
      <c r="BM202" s="631">
        <v>3184.7340172628178</v>
      </c>
      <c r="BN202" s="632">
        <v>5.3343614574675333E-2</v>
      </c>
      <c r="BO202" s="632">
        <v>0</v>
      </c>
      <c r="BP202" s="631">
        <v>0</v>
      </c>
      <c r="BQ202" s="714">
        <v>396985.21987478447</v>
      </c>
      <c r="BR202" s="714">
        <v>5196.9634194050586</v>
      </c>
      <c r="BS202" s="714" t="s">
        <v>1187</v>
      </c>
      <c r="BT202" s="714">
        <v>5223.4897351945328</v>
      </c>
      <c r="BU202" s="632">
        <v>-1.5297536414371593E-2</v>
      </c>
      <c r="BV202" s="631">
        <v>0</v>
      </c>
      <c r="BW202" s="631">
        <v>396985.21987478447</v>
      </c>
      <c r="BX202" s="631">
        <v>0</v>
      </c>
      <c r="BY202" s="631">
        <v>396985.21987478447</v>
      </c>
      <c r="BZ202" s="132">
        <f t="shared" si="9"/>
        <v>0</v>
      </c>
      <c r="CA202" s="132">
        <f t="shared" si="10"/>
        <v>0</v>
      </c>
      <c r="CB202" s="631">
        <f t="shared" si="11"/>
        <v>0</v>
      </c>
      <c r="CC202" s="631"/>
      <c r="CD202" s="631"/>
    </row>
    <row r="203" spans="1:82" ht="15" hidden="1" x14ac:dyDescent="0.25">
      <c r="A203" s="628">
        <f>VLOOKUP(D203,'[11]DfE No.'!C:E,3,FALSE)</f>
        <v>501</v>
      </c>
      <c r="B203" s="628" t="str">
        <f>VLOOKUP(D203,'[11]Adjusted Factors 20-21'!C:F,4,FALSE)</f>
        <v>Recoupment Academy</v>
      </c>
      <c r="C203" s="712">
        <v>144553</v>
      </c>
      <c r="D203" s="712">
        <v>9352205</v>
      </c>
      <c r="E203" s="713" t="s">
        <v>1279</v>
      </c>
      <c r="F203" s="630">
        <v>55</v>
      </c>
      <c r="G203" s="630">
        <v>55</v>
      </c>
      <c r="H203" s="630">
        <v>0</v>
      </c>
      <c r="I203" s="631">
        <v>157760.4105</v>
      </c>
      <c r="J203" s="631">
        <v>0</v>
      </c>
      <c r="K203" s="631">
        <v>0</v>
      </c>
      <c r="L203" s="631">
        <v>4950</v>
      </c>
      <c r="M203" s="631">
        <v>0</v>
      </c>
      <c r="N203" s="631">
        <v>7573.7704918032787</v>
      </c>
      <c r="O203" s="631">
        <v>0</v>
      </c>
      <c r="P203" s="631">
        <v>0</v>
      </c>
      <c r="Q203" s="631">
        <v>0</v>
      </c>
      <c r="R203" s="631">
        <v>0</v>
      </c>
      <c r="S203" s="631">
        <v>0</v>
      </c>
      <c r="T203" s="631">
        <v>0</v>
      </c>
      <c r="U203" s="631">
        <v>0</v>
      </c>
      <c r="V203" s="631">
        <v>0</v>
      </c>
      <c r="W203" s="631">
        <v>0</v>
      </c>
      <c r="X203" s="631">
        <v>0</v>
      </c>
      <c r="Y203" s="631">
        <v>0</v>
      </c>
      <c r="Z203" s="631">
        <v>0</v>
      </c>
      <c r="AA203" s="631">
        <v>0</v>
      </c>
      <c r="AB203" s="631">
        <v>0</v>
      </c>
      <c r="AC203" s="631">
        <v>0</v>
      </c>
      <c r="AD203" s="631">
        <v>0</v>
      </c>
      <c r="AE203" s="631">
        <v>20373.913043478275</v>
      </c>
      <c r="AF203" s="631">
        <v>0</v>
      </c>
      <c r="AG203" s="631">
        <v>3237.4999999999873</v>
      </c>
      <c r="AH203" s="631">
        <v>0</v>
      </c>
      <c r="AI203" s="631">
        <v>114400</v>
      </c>
      <c r="AJ203" s="631">
        <v>0</v>
      </c>
      <c r="AK203" s="631">
        <v>0</v>
      </c>
      <c r="AL203" s="631">
        <v>0</v>
      </c>
      <c r="AM203" s="631">
        <v>2142</v>
      </c>
      <c r="AN203" s="631">
        <v>0</v>
      </c>
      <c r="AO203" s="631">
        <v>0</v>
      </c>
      <c r="AP203" s="631">
        <v>0</v>
      </c>
      <c r="AQ203" s="631">
        <v>0</v>
      </c>
      <c r="AR203" s="631">
        <v>0</v>
      </c>
      <c r="AS203" s="631">
        <v>0</v>
      </c>
      <c r="AT203" s="631">
        <v>0</v>
      </c>
      <c r="AU203" s="631">
        <v>0</v>
      </c>
      <c r="AV203" s="631">
        <v>157760.4105</v>
      </c>
      <c r="AW203" s="631">
        <v>36135.18353528154</v>
      </c>
      <c r="AX203" s="631">
        <v>116542</v>
      </c>
      <c r="AY203" s="631">
        <v>36588.598289379908</v>
      </c>
      <c r="AZ203" s="714">
        <v>310437.59403528157</v>
      </c>
      <c r="BA203" s="714">
        <v>308295.59403528157</v>
      </c>
      <c r="BB203" s="714">
        <v>3750</v>
      </c>
      <c r="BC203" s="714">
        <v>206250</v>
      </c>
      <c r="BD203" s="714">
        <v>0</v>
      </c>
      <c r="BE203" s="714">
        <v>0</v>
      </c>
      <c r="BF203" s="714">
        <v>310437.59403528157</v>
      </c>
      <c r="BG203" s="631">
        <v>310437.59403528157</v>
      </c>
      <c r="BH203" s="631">
        <v>0</v>
      </c>
      <c r="BI203" s="714">
        <v>208392</v>
      </c>
      <c r="BJ203" s="714">
        <v>91850</v>
      </c>
      <c r="BK203" s="631">
        <v>193895.59403528157</v>
      </c>
      <c r="BL203" s="631">
        <v>3525.3744370051195</v>
      </c>
      <c r="BM203" s="631">
        <v>3246.3540392857135</v>
      </c>
      <c r="BN203" s="632">
        <v>8.5948850415833916E-2</v>
      </c>
      <c r="BO203" s="632">
        <v>0</v>
      </c>
      <c r="BP203" s="631">
        <v>0</v>
      </c>
      <c r="BQ203" s="714">
        <v>310437.59403528157</v>
      </c>
      <c r="BR203" s="714">
        <v>5605.374437005119</v>
      </c>
      <c r="BS203" s="714" t="s">
        <v>1187</v>
      </c>
      <c r="BT203" s="714">
        <v>5644.3198915505736</v>
      </c>
      <c r="BU203" s="632">
        <v>3.0858002565886E-2</v>
      </c>
      <c r="BV203" s="631">
        <v>0</v>
      </c>
      <c r="BW203" s="631">
        <v>310437.59403528157</v>
      </c>
      <c r="BX203" s="631">
        <v>0</v>
      </c>
      <c r="BY203" s="631">
        <v>310437.59403528157</v>
      </c>
      <c r="BZ203" s="132">
        <f t="shared" si="9"/>
        <v>0</v>
      </c>
      <c r="CA203" s="132">
        <f t="shared" si="10"/>
        <v>0</v>
      </c>
      <c r="CB203" s="631">
        <f t="shared" si="11"/>
        <v>0</v>
      </c>
      <c r="CC203" s="631"/>
      <c r="CD203" s="631"/>
    </row>
    <row r="204" spans="1:82" ht="15" hidden="1" x14ac:dyDescent="0.25">
      <c r="A204" s="628">
        <f>VLOOKUP(D204,'[11]DfE No.'!C:E,3,FALSE)</f>
        <v>99</v>
      </c>
      <c r="B204" s="628" t="str">
        <f>VLOOKUP(D204,'[11]Adjusted Factors 20-21'!C:F,4,FALSE)</f>
        <v>Recoupment Academy</v>
      </c>
      <c r="C204" s="712">
        <v>144826</v>
      </c>
      <c r="D204" s="712">
        <v>9352206</v>
      </c>
      <c r="E204" s="713" t="s">
        <v>209</v>
      </c>
      <c r="F204" s="630">
        <v>54</v>
      </c>
      <c r="G204" s="630">
        <v>54</v>
      </c>
      <c r="H204" s="630">
        <v>0</v>
      </c>
      <c r="I204" s="631">
        <v>154892.03939999998</v>
      </c>
      <c r="J204" s="631">
        <v>0</v>
      </c>
      <c r="K204" s="631">
        <v>0</v>
      </c>
      <c r="L204" s="631">
        <v>6750.0000000000055</v>
      </c>
      <c r="M204" s="631">
        <v>0</v>
      </c>
      <c r="N204" s="631">
        <v>11275.93220338983</v>
      </c>
      <c r="O204" s="631">
        <v>0</v>
      </c>
      <c r="P204" s="631">
        <v>0</v>
      </c>
      <c r="Q204" s="631">
        <v>509.43396226415126</v>
      </c>
      <c r="R204" s="631">
        <v>382.07547169811346</v>
      </c>
      <c r="S204" s="631">
        <v>0</v>
      </c>
      <c r="T204" s="631">
        <v>0</v>
      </c>
      <c r="U204" s="631">
        <v>0</v>
      </c>
      <c r="V204" s="631">
        <v>0</v>
      </c>
      <c r="W204" s="631">
        <v>0</v>
      </c>
      <c r="X204" s="631">
        <v>0</v>
      </c>
      <c r="Y204" s="631">
        <v>0</v>
      </c>
      <c r="Z204" s="631">
        <v>0</v>
      </c>
      <c r="AA204" s="631">
        <v>0</v>
      </c>
      <c r="AB204" s="631">
        <v>577.80000000000007</v>
      </c>
      <c r="AC204" s="631">
        <v>0</v>
      </c>
      <c r="AD204" s="631">
        <v>0</v>
      </c>
      <c r="AE204" s="631">
        <v>14952.6</v>
      </c>
      <c r="AF204" s="631">
        <v>0</v>
      </c>
      <c r="AG204" s="631">
        <v>1540.0000000000007</v>
      </c>
      <c r="AH204" s="631">
        <v>0</v>
      </c>
      <c r="AI204" s="631">
        <v>114400</v>
      </c>
      <c r="AJ204" s="631">
        <v>0</v>
      </c>
      <c r="AK204" s="631">
        <v>0</v>
      </c>
      <c r="AL204" s="631">
        <v>0</v>
      </c>
      <c r="AM204" s="631">
        <v>770.11</v>
      </c>
      <c r="AN204" s="631">
        <v>0</v>
      </c>
      <c r="AO204" s="631">
        <v>0</v>
      </c>
      <c r="AP204" s="631">
        <v>0</v>
      </c>
      <c r="AQ204" s="631">
        <v>0</v>
      </c>
      <c r="AR204" s="631">
        <v>0</v>
      </c>
      <c r="AS204" s="631">
        <v>0</v>
      </c>
      <c r="AT204" s="631">
        <v>0</v>
      </c>
      <c r="AU204" s="631">
        <v>0</v>
      </c>
      <c r="AV204" s="631">
        <v>154892.03939999998</v>
      </c>
      <c r="AW204" s="631">
        <v>35987.841637352103</v>
      </c>
      <c r="AX204" s="631">
        <v>115170.11</v>
      </c>
      <c r="AY204" s="631">
        <v>34364.120818676049</v>
      </c>
      <c r="AZ204" s="714">
        <v>306049.99103735207</v>
      </c>
      <c r="BA204" s="714">
        <v>305279.88103735208</v>
      </c>
      <c r="BB204" s="714">
        <v>3750</v>
      </c>
      <c r="BC204" s="714">
        <v>202500</v>
      </c>
      <c r="BD204" s="714">
        <v>0</v>
      </c>
      <c r="BE204" s="714">
        <v>0</v>
      </c>
      <c r="BF204" s="714">
        <v>306049.99103735207</v>
      </c>
      <c r="BG204" s="631">
        <v>306049.99103735207</v>
      </c>
      <c r="BH204" s="631">
        <v>0</v>
      </c>
      <c r="BI204" s="714">
        <v>203270.11</v>
      </c>
      <c r="BJ204" s="714">
        <v>88099.999999999985</v>
      </c>
      <c r="BK204" s="631">
        <v>190879.88103735208</v>
      </c>
      <c r="BL204" s="631">
        <v>3534.8126118028163</v>
      </c>
      <c r="BM204" s="631">
        <v>3229.7261383333339</v>
      </c>
      <c r="BN204" s="632">
        <v>9.4462025695751101E-2</v>
      </c>
      <c r="BO204" s="632">
        <v>0</v>
      </c>
      <c r="BP204" s="631">
        <v>0</v>
      </c>
      <c r="BQ204" s="714">
        <v>306049.99103735207</v>
      </c>
      <c r="BR204" s="714">
        <v>5653.331130321335</v>
      </c>
      <c r="BS204" s="714" t="s">
        <v>1187</v>
      </c>
      <c r="BT204" s="714">
        <v>5667.5924266176307</v>
      </c>
      <c r="BU204" s="632">
        <v>9.198734135693809E-2</v>
      </c>
      <c r="BV204" s="631">
        <v>0</v>
      </c>
      <c r="BW204" s="631">
        <v>306049.99103735207</v>
      </c>
      <c r="BX204" s="631">
        <v>0</v>
      </c>
      <c r="BY204" s="631">
        <v>306049.99103735207</v>
      </c>
      <c r="BZ204" s="132">
        <f t="shared" si="9"/>
        <v>0</v>
      </c>
      <c r="CA204" s="132">
        <f t="shared" si="10"/>
        <v>0</v>
      </c>
      <c r="CB204" s="631">
        <f t="shared" si="11"/>
        <v>0</v>
      </c>
      <c r="CC204" s="631"/>
      <c r="CD204" s="631"/>
    </row>
    <row r="205" spans="1:82" ht="15" hidden="1" x14ac:dyDescent="0.25">
      <c r="A205" s="628">
        <f>VLOOKUP(D205,'[11]DfE No.'!C:E,3,FALSE)</f>
        <v>14</v>
      </c>
      <c r="B205" s="628" t="str">
        <f>VLOOKUP(D205,'[11]Adjusted Factors 20-21'!C:F,4,FALSE)</f>
        <v>Recoupment Academy</v>
      </c>
      <c r="C205" s="712">
        <v>144827</v>
      </c>
      <c r="D205" s="712">
        <v>9352207</v>
      </c>
      <c r="E205" s="713" t="s">
        <v>1280</v>
      </c>
      <c r="F205" s="630">
        <v>84</v>
      </c>
      <c r="G205" s="630">
        <v>84</v>
      </c>
      <c r="H205" s="630">
        <v>0</v>
      </c>
      <c r="I205" s="631">
        <v>240943.17239999998</v>
      </c>
      <c r="J205" s="631">
        <v>0</v>
      </c>
      <c r="K205" s="631">
        <v>0</v>
      </c>
      <c r="L205" s="631">
        <v>11700.000000000018</v>
      </c>
      <c r="M205" s="631">
        <v>0</v>
      </c>
      <c r="N205" s="631">
        <v>14768.372093023256</v>
      </c>
      <c r="O205" s="631">
        <v>0</v>
      </c>
      <c r="P205" s="631">
        <v>209.99999999999994</v>
      </c>
      <c r="Q205" s="631">
        <v>0</v>
      </c>
      <c r="R205" s="631">
        <v>374.99999999999989</v>
      </c>
      <c r="S205" s="631">
        <v>0</v>
      </c>
      <c r="T205" s="631">
        <v>434.99999999999983</v>
      </c>
      <c r="U205" s="631">
        <v>0</v>
      </c>
      <c r="V205" s="631">
        <v>0</v>
      </c>
      <c r="W205" s="631">
        <v>0</v>
      </c>
      <c r="X205" s="631">
        <v>0</v>
      </c>
      <c r="Y205" s="631">
        <v>0</v>
      </c>
      <c r="Z205" s="631">
        <v>0</v>
      </c>
      <c r="AA205" s="631">
        <v>0</v>
      </c>
      <c r="AB205" s="631">
        <v>0</v>
      </c>
      <c r="AC205" s="631">
        <v>0</v>
      </c>
      <c r="AD205" s="631">
        <v>0</v>
      </c>
      <c r="AE205" s="631">
        <v>26460.000000000004</v>
      </c>
      <c r="AF205" s="631">
        <v>0</v>
      </c>
      <c r="AG205" s="631">
        <v>2589.9999999999977</v>
      </c>
      <c r="AH205" s="631">
        <v>0</v>
      </c>
      <c r="AI205" s="631">
        <v>114400</v>
      </c>
      <c r="AJ205" s="631">
        <v>22841.121495327101</v>
      </c>
      <c r="AK205" s="631">
        <v>0</v>
      </c>
      <c r="AL205" s="631">
        <v>0</v>
      </c>
      <c r="AM205" s="631">
        <v>1612.8</v>
      </c>
      <c r="AN205" s="631">
        <v>0</v>
      </c>
      <c r="AO205" s="631">
        <v>0</v>
      </c>
      <c r="AP205" s="631">
        <v>0</v>
      </c>
      <c r="AQ205" s="631">
        <v>0</v>
      </c>
      <c r="AR205" s="631">
        <v>0</v>
      </c>
      <c r="AS205" s="631">
        <v>0</v>
      </c>
      <c r="AT205" s="631">
        <v>0</v>
      </c>
      <c r="AU205" s="631">
        <v>0</v>
      </c>
      <c r="AV205" s="631">
        <v>240943.17239999998</v>
      </c>
      <c r="AW205" s="631">
        <v>56538.372093023281</v>
      </c>
      <c r="AX205" s="631">
        <v>138853.92149532709</v>
      </c>
      <c r="AY205" s="631">
        <v>50156.986046511636</v>
      </c>
      <c r="AZ205" s="714">
        <v>436335.46598835033</v>
      </c>
      <c r="BA205" s="714">
        <v>434722.66598835035</v>
      </c>
      <c r="BB205" s="714">
        <v>3750</v>
      </c>
      <c r="BC205" s="714">
        <v>315000</v>
      </c>
      <c r="BD205" s="714">
        <v>0</v>
      </c>
      <c r="BE205" s="714">
        <v>0</v>
      </c>
      <c r="BF205" s="714">
        <v>436335.46598835033</v>
      </c>
      <c r="BG205" s="631">
        <v>436335.46598835033</v>
      </c>
      <c r="BH205" s="631">
        <v>0</v>
      </c>
      <c r="BI205" s="714">
        <v>316612.8</v>
      </c>
      <c r="BJ205" s="714">
        <v>177758.8785046729</v>
      </c>
      <c r="BK205" s="631">
        <v>297481.54449302325</v>
      </c>
      <c r="BL205" s="631">
        <v>3541.4469582502766</v>
      </c>
      <c r="BM205" s="631">
        <v>3251.3718276399186</v>
      </c>
      <c r="BN205" s="632">
        <v>8.9216228099299105E-2</v>
      </c>
      <c r="BO205" s="632">
        <v>0</v>
      </c>
      <c r="BP205" s="631">
        <v>0</v>
      </c>
      <c r="BQ205" s="714">
        <v>436335.46598835033</v>
      </c>
      <c r="BR205" s="714">
        <v>5175.2698331946467</v>
      </c>
      <c r="BS205" s="714" t="s">
        <v>1187</v>
      </c>
      <c r="BT205" s="714">
        <v>5194.4698331946465</v>
      </c>
      <c r="BU205" s="632">
        <v>7.1601771079613741E-2</v>
      </c>
      <c r="BV205" s="631">
        <v>0</v>
      </c>
      <c r="BW205" s="631">
        <v>436335.46598835033</v>
      </c>
      <c r="BX205" s="631">
        <v>0</v>
      </c>
      <c r="BY205" s="631">
        <v>436335.46598835033</v>
      </c>
      <c r="BZ205" s="132">
        <f t="shared" si="9"/>
        <v>0</v>
      </c>
      <c r="CA205" s="132">
        <f t="shared" si="10"/>
        <v>0</v>
      </c>
      <c r="CB205" s="631">
        <f t="shared" si="11"/>
        <v>0</v>
      </c>
      <c r="CC205" s="631"/>
      <c r="CD205" s="631"/>
    </row>
    <row r="206" spans="1:82" ht="15" hidden="1" x14ac:dyDescent="0.25">
      <c r="A206" s="628">
        <f>VLOOKUP(D206,'[11]DfE No.'!C:E,3,FALSE)</f>
        <v>5</v>
      </c>
      <c r="B206" s="628" t="str">
        <f>VLOOKUP(D206,'[11]Adjusted Factors 20-21'!C:F,4,FALSE)</f>
        <v>Recoupment Academy</v>
      </c>
      <c r="C206" s="712">
        <v>144828</v>
      </c>
      <c r="D206" s="712">
        <v>9352208</v>
      </c>
      <c r="E206" s="713" t="s">
        <v>1281</v>
      </c>
      <c r="F206" s="630">
        <v>94</v>
      </c>
      <c r="G206" s="630">
        <v>94</v>
      </c>
      <c r="H206" s="630">
        <v>0</v>
      </c>
      <c r="I206" s="631">
        <v>269626.88339999999</v>
      </c>
      <c r="J206" s="631">
        <v>0</v>
      </c>
      <c r="K206" s="631">
        <v>0</v>
      </c>
      <c r="L206" s="631">
        <v>6749.9999999999836</v>
      </c>
      <c r="M206" s="631">
        <v>0</v>
      </c>
      <c r="N206" s="631">
        <v>9570.9090909090901</v>
      </c>
      <c r="O206" s="631">
        <v>0</v>
      </c>
      <c r="P206" s="631">
        <v>1910.322580645161</v>
      </c>
      <c r="Q206" s="631">
        <v>1010.7526881720419</v>
      </c>
      <c r="R206" s="631">
        <v>1516.1290322580628</v>
      </c>
      <c r="S206" s="631">
        <v>818.70967741935397</v>
      </c>
      <c r="T206" s="631">
        <v>0</v>
      </c>
      <c r="U206" s="631">
        <v>0</v>
      </c>
      <c r="V206" s="631">
        <v>0</v>
      </c>
      <c r="W206" s="631">
        <v>0</v>
      </c>
      <c r="X206" s="631">
        <v>0</v>
      </c>
      <c r="Y206" s="631">
        <v>0</v>
      </c>
      <c r="Z206" s="631">
        <v>0</v>
      </c>
      <c r="AA206" s="631">
        <v>0</v>
      </c>
      <c r="AB206" s="631">
        <v>0</v>
      </c>
      <c r="AC206" s="631">
        <v>0</v>
      </c>
      <c r="AD206" s="631">
        <v>0</v>
      </c>
      <c r="AE206" s="631">
        <v>31203.116883116913</v>
      </c>
      <c r="AF206" s="631">
        <v>0</v>
      </c>
      <c r="AG206" s="631">
        <v>15190.000000000018</v>
      </c>
      <c r="AH206" s="631">
        <v>0</v>
      </c>
      <c r="AI206" s="631">
        <v>114400</v>
      </c>
      <c r="AJ206" s="631">
        <v>0</v>
      </c>
      <c r="AK206" s="631">
        <v>0</v>
      </c>
      <c r="AL206" s="631">
        <v>0</v>
      </c>
      <c r="AM206" s="631">
        <v>863.12</v>
      </c>
      <c r="AN206" s="631">
        <v>0</v>
      </c>
      <c r="AO206" s="631">
        <v>0</v>
      </c>
      <c r="AP206" s="631">
        <v>0</v>
      </c>
      <c r="AQ206" s="631">
        <v>0</v>
      </c>
      <c r="AR206" s="631">
        <v>0</v>
      </c>
      <c r="AS206" s="631">
        <v>0</v>
      </c>
      <c r="AT206" s="631">
        <v>0</v>
      </c>
      <c r="AU206" s="631">
        <v>0</v>
      </c>
      <c r="AV206" s="631">
        <v>269626.88339999999</v>
      </c>
      <c r="AW206" s="631">
        <v>67969.939952520625</v>
      </c>
      <c r="AX206" s="631">
        <v>115263.12</v>
      </c>
      <c r="AY206" s="631">
        <v>51944.32841781876</v>
      </c>
      <c r="AZ206" s="714">
        <v>452859.94335252058</v>
      </c>
      <c r="BA206" s="714">
        <v>451996.82335252059</v>
      </c>
      <c r="BB206" s="714">
        <v>3750</v>
      </c>
      <c r="BC206" s="714">
        <v>352500</v>
      </c>
      <c r="BD206" s="714">
        <v>0</v>
      </c>
      <c r="BE206" s="714">
        <v>0</v>
      </c>
      <c r="BF206" s="714">
        <v>452859.94335252058</v>
      </c>
      <c r="BG206" s="631">
        <v>452859.94335252058</v>
      </c>
      <c r="BH206" s="631">
        <v>0</v>
      </c>
      <c r="BI206" s="714">
        <v>353363.12</v>
      </c>
      <c r="BJ206" s="714">
        <v>238100</v>
      </c>
      <c r="BK206" s="631">
        <v>337596.82335252059</v>
      </c>
      <c r="BL206" s="631">
        <v>3591.4555675800061</v>
      </c>
      <c r="BM206" s="631">
        <v>3285.3288072916662</v>
      </c>
      <c r="BN206" s="632">
        <v>9.3179945827310456E-2</v>
      </c>
      <c r="BO206" s="632">
        <v>0</v>
      </c>
      <c r="BP206" s="631">
        <v>0</v>
      </c>
      <c r="BQ206" s="714">
        <v>452859.94335252058</v>
      </c>
      <c r="BR206" s="714">
        <v>4808.4768441757506</v>
      </c>
      <c r="BS206" s="714" t="s">
        <v>1187</v>
      </c>
      <c r="BT206" s="714">
        <v>4817.6589718353252</v>
      </c>
      <c r="BU206" s="632">
        <v>6.6773908788593683E-2</v>
      </c>
      <c r="BV206" s="631">
        <v>0</v>
      </c>
      <c r="BW206" s="631">
        <v>452859.94335252058</v>
      </c>
      <c r="BX206" s="631">
        <v>0</v>
      </c>
      <c r="BY206" s="631">
        <v>452859.94335252058</v>
      </c>
      <c r="BZ206" s="132">
        <f t="shared" si="9"/>
        <v>0</v>
      </c>
      <c r="CA206" s="132">
        <f t="shared" si="10"/>
        <v>0</v>
      </c>
      <c r="CB206" s="631">
        <f t="shared" si="11"/>
        <v>0</v>
      </c>
      <c r="CC206" s="631"/>
      <c r="CD206" s="631"/>
    </row>
    <row r="207" spans="1:82" ht="15" hidden="1" x14ac:dyDescent="0.25">
      <c r="A207" s="628">
        <f>VLOOKUP(D207,'[11]DfE No.'!C:E,3,FALSE)</f>
        <v>442</v>
      </c>
      <c r="B207" s="628" t="str">
        <f>VLOOKUP(D207,'[11]Adjusted Factors 20-21'!C:F,4,FALSE)</f>
        <v>Recoupment Academy</v>
      </c>
      <c r="C207" s="712">
        <v>144218</v>
      </c>
      <c r="D207" s="712">
        <v>9352209</v>
      </c>
      <c r="E207" s="713" t="s">
        <v>1282</v>
      </c>
      <c r="F207" s="630">
        <v>412</v>
      </c>
      <c r="G207" s="630">
        <v>412</v>
      </c>
      <c r="H207" s="630">
        <v>0</v>
      </c>
      <c r="I207" s="631">
        <v>1181768.8932</v>
      </c>
      <c r="J207" s="631">
        <v>0</v>
      </c>
      <c r="K207" s="631">
        <v>0</v>
      </c>
      <c r="L207" s="631">
        <v>32849.999999999913</v>
      </c>
      <c r="M207" s="631">
        <v>0</v>
      </c>
      <c r="N207" s="631">
        <v>41484.137931034486</v>
      </c>
      <c r="O207" s="631">
        <v>0</v>
      </c>
      <c r="P207" s="631">
        <v>7140</v>
      </c>
      <c r="Q207" s="631">
        <v>1250.0000000000014</v>
      </c>
      <c r="R207" s="631">
        <v>25125.000000000004</v>
      </c>
      <c r="S207" s="631">
        <v>2025.000000000002</v>
      </c>
      <c r="T207" s="631">
        <v>0</v>
      </c>
      <c r="U207" s="631">
        <v>0</v>
      </c>
      <c r="V207" s="631">
        <v>0</v>
      </c>
      <c r="W207" s="631">
        <v>0</v>
      </c>
      <c r="X207" s="631">
        <v>0</v>
      </c>
      <c r="Y207" s="631">
        <v>0</v>
      </c>
      <c r="Z207" s="631">
        <v>0</v>
      </c>
      <c r="AA207" s="631">
        <v>0</v>
      </c>
      <c r="AB207" s="631">
        <v>4967.2112676056258</v>
      </c>
      <c r="AC207" s="631">
        <v>0</v>
      </c>
      <c r="AD207" s="631">
        <v>0</v>
      </c>
      <c r="AE207" s="631">
        <v>153062.79069767462</v>
      </c>
      <c r="AF207" s="631">
        <v>0</v>
      </c>
      <c r="AG207" s="631">
        <v>244.99999999998857</v>
      </c>
      <c r="AH207" s="631">
        <v>0</v>
      </c>
      <c r="AI207" s="631">
        <v>114400</v>
      </c>
      <c r="AJ207" s="631">
        <v>0</v>
      </c>
      <c r="AK207" s="631">
        <v>0</v>
      </c>
      <c r="AL207" s="631">
        <v>0</v>
      </c>
      <c r="AM207" s="631">
        <v>6426.14</v>
      </c>
      <c r="AN207" s="631">
        <v>0</v>
      </c>
      <c r="AO207" s="631">
        <v>0</v>
      </c>
      <c r="AP207" s="631">
        <v>0</v>
      </c>
      <c r="AQ207" s="631">
        <v>0</v>
      </c>
      <c r="AR207" s="631">
        <v>0</v>
      </c>
      <c r="AS207" s="631">
        <v>0</v>
      </c>
      <c r="AT207" s="631">
        <v>0</v>
      </c>
      <c r="AU207" s="631">
        <v>0</v>
      </c>
      <c r="AV207" s="631">
        <v>1181768.8932</v>
      </c>
      <c r="AW207" s="631">
        <v>268149.13989631465</v>
      </c>
      <c r="AX207" s="631">
        <v>120826.14</v>
      </c>
      <c r="AY207" s="631">
        <v>217952.65966319182</v>
      </c>
      <c r="AZ207" s="714">
        <v>1570744.1730963145</v>
      </c>
      <c r="BA207" s="714">
        <v>1564318.0330963146</v>
      </c>
      <c r="BB207" s="714">
        <v>3750</v>
      </c>
      <c r="BC207" s="714">
        <v>1545000</v>
      </c>
      <c r="BD207" s="714">
        <v>0</v>
      </c>
      <c r="BE207" s="714">
        <v>0</v>
      </c>
      <c r="BF207" s="714">
        <v>1570744.1730963145</v>
      </c>
      <c r="BG207" s="631">
        <v>1570744.1730963148</v>
      </c>
      <c r="BH207" s="631">
        <v>0</v>
      </c>
      <c r="BI207" s="714">
        <v>1551426.14</v>
      </c>
      <c r="BJ207" s="714">
        <v>1430600</v>
      </c>
      <c r="BK207" s="631">
        <v>1449918.0330963146</v>
      </c>
      <c r="BL207" s="631">
        <v>3519.2185269328024</v>
      </c>
      <c r="BM207" s="631">
        <v>3361.404905882353</v>
      </c>
      <c r="BN207" s="632">
        <v>4.6948709087167861E-2</v>
      </c>
      <c r="BO207" s="632">
        <v>0</v>
      </c>
      <c r="BP207" s="631">
        <v>0</v>
      </c>
      <c r="BQ207" s="714">
        <v>1570744.1730963145</v>
      </c>
      <c r="BR207" s="714">
        <v>3796.8884298454241</v>
      </c>
      <c r="BS207" s="714" t="s">
        <v>1187</v>
      </c>
      <c r="BT207" s="714">
        <v>3812.4858570298898</v>
      </c>
      <c r="BU207" s="632">
        <v>4.3087592725529866E-2</v>
      </c>
      <c r="BV207" s="631">
        <v>0</v>
      </c>
      <c r="BW207" s="631">
        <v>1570744.1730963145</v>
      </c>
      <c r="BX207" s="631">
        <v>0</v>
      </c>
      <c r="BY207" s="631">
        <v>1570744.1730963145</v>
      </c>
      <c r="BZ207" s="132">
        <f t="shared" si="9"/>
        <v>0</v>
      </c>
      <c r="CA207" s="132">
        <f t="shared" si="10"/>
        <v>0</v>
      </c>
      <c r="CB207" s="631">
        <f t="shared" si="11"/>
        <v>0</v>
      </c>
      <c r="CC207" s="631"/>
      <c r="CD207" s="631"/>
    </row>
    <row r="208" spans="1:82" ht="15" hidden="1" x14ac:dyDescent="0.25">
      <c r="A208" s="628">
        <f>VLOOKUP(D208,'[11]DfE No.'!C:E,3,FALSE)</f>
        <v>521</v>
      </c>
      <c r="B208" s="628" t="str">
        <f>VLOOKUP(D208,'[11]Adjusted Factors 20-21'!C:F,4,FALSE)</f>
        <v>Recoupment Academy</v>
      </c>
      <c r="C208" s="712">
        <v>145031</v>
      </c>
      <c r="D208" s="712">
        <v>9352210</v>
      </c>
      <c r="E208" s="713" t="s">
        <v>1413</v>
      </c>
      <c r="F208" s="630">
        <v>103.5</v>
      </c>
      <c r="G208" s="630">
        <v>103.5</v>
      </c>
      <c r="H208" s="630">
        <v>0</v>
      </c>
      <c r="I208" s="631">
        <v>296876.40885000001</v>
      </c>
      <c r="J208" s="631">
        <v>0</v>
      </c>
      <c r="K208" s="631">
        <v>0</v>
      </c>
      <c r="L208" s="631">
        <v>4332.5581395348845</v>
      </c>
      <c r="M208" s="631">
        <v>0</v>
      </c>
      <c r="N208" s="631">
        <v>5519.9999999999991</v>
      </c>
      <c r="O208" s="631">
        <v>0</v>
      </c>
      <c r="P208" s="631">
        <v>0</v>
      </c>
      <c r="Q208" s="631">
        <v>0</v>
      </c>
      <c r="R208" s="631">
        <v>0</v>
      </c>
      <c r="S208" s="631">
        <v>0</v>
      </c>
      <c r="T208" s="631">
        <v>0</v>
      </c>
      <c r="U208" s="631">
        <v>0</v>
      </c>
      <c r="V208" s="631">
        <v>0</v>
      </c>
      <c r="W208" s="631">
        <v>0</v>
      </c>
      <c r="X208" s="631">
        <v>0</v>
      </c>
      <c r="Y208" s="631">
        <v>0</v>
      </c>
      <c r="Z208" s="631">
        <v>0</v>
      </c>
      <c r="AA208" s="631">
        <v>0</v>
      </c>
      <c r="AB208" s="631">
        <v>7910.3571428571495</v>
      </c>
      <c r="AC208" s="631">
        <v>0</v>
      </c>
      <c r="AD208" s="631">
        <v>0</v>
      </c>
      <c r="AE208" s="631">
        <v>41335.3125</v>
      </c>
      <c r="AF208" s="631">
        <v>0</v>
      </c>
      <c r="AG208" s="631">
        <v>9308.9825581395726</v>
      </c>
      <c r="AH208" s="631">
        <v>0</v>
      </c>
      <c r="AI208" s="631">
        <v>114400</v>
      </c>
      <c r="AJ208" s="631">
        <v>0</v>
      </c>
      <c r="AK208" s="631">
        <v>0</v>
      </c>
      <c r="AL208" s="631">
        <v>0</v>
      </c>
      <c r="AM208" s="631">
        <v>12499.2</v>
      </c>
      <c r="AN208" s="631">
        <v>0</v>
      </c>
      <c r="AO208" s="631">
        <v>0</v>
      </c>
      <c r="AP208" s="631">
        <v>0</v>
      </c>
      <c r="AQ208" s="631">
        <v>0</v>
      </c>
      <c r="AR208" s="631">
        <v>0</v>
      </c>
      <c r="AS208" s="631">
        <v>0</v>
      </c>
      <c r="AT208" s="631">
        <v>0</v>
      </c>
      <c r="AU208" s="631">
        <v>0</v>
      </c>
      <c r="AV208" s="631">
        <v>296876.40885000001</v>
      </c>
      <c r="AW208" s="631">
        <v>68407.210340531601</v>
      </c>
      <c r="AX208" s="631">
        <v>126899.2</v>
      </c>
      <c r="AY208" s="631">
        <v>56214.391569767438</v>
      </c>
      <c r="AZ208" s="714">
        <v>492182.81919053162</v>
      </c>
      <c r="BA208" s="714">
        <v>479683.61919053161</v>
      </c>
      <c r="BB208" s="714">
        <v>3750</v>
      </c>
      <c r="BC208" s="714">
        <v>388125</v>
      </c>
      <c r="BD208" s="714">
        <v>0</v>
      </c>
      <c r="BE208" s="714">
        <v>0</v>
      </c>
      <c r="BF208" s="714">
        <v>492182.81919053162</v>
      </c>
      <c r="BG208" s="631">
        <v>492182.81919053168</v>
      </c>
      <c r="BH208" s="631">
        <v>0</v>
      </c>
      <c r="BI208" s="714">
        <v>400624.2</v>
      </c>
      <c r="BJ208" s="714">
        <v>273725</v>
      </c>
      <c r="BK208" s="631">
        <v>365283.61919053161</v>
      </c>
      <c r="BL208" s="631">
        <v>3529.3103303433004</v>
      </c>
      <c r="BM208" s="631">
        <v>5064.8608565656559</v>
      </c>
      <c r="BN208" s="632">
        <v>-0.30317723817265346</v>
      </c>
      <c r="BO208" s="632">
        <v>0.32157723817265349</v>
      </c>
      <c r="BP208" s="631">
        <v>168575.00047925743</v>
      </c>
      <c r="BQ208" s="714">
        <v>660757.81966978905</v>
      </c>
      <c r="BR208" s="714">
        <v>6263.3683059883006</v>
      </c>
      <c r="BS208" s="714" t="s">
        <v>1187</v>
      </c>
      <c r="BT208" s="714">
        <v>6384.1335233796044</v>
      </c>
      <c r="BU208" s="632">
        <v>-0.17260850258168048</v>
      </c>
      <c r="BV208" s="631">
        <v>0</v>
      </c>
      <c r="BW208" s="631">
        <v>660757.81966978905</v>
      </c>
      <c r="BX208" s="631">
        <v>0</v>
      </c>
      <c r="BY208" s="631">
        <v>660757.81966978905</v>
      </c>
      <c r="BZ208" s="132">
        <f t="shared" si="9"/>
        <v>0</v>
      </c>
      <c r="CA208" s="132">
        <f t="shared" si="10"/>
        <v>0</v>
      </c>
      <c r="CB208" s="631">
        <f t="shared" si="11"/>
        <v>0</v>
      </c>
      <c r="CC208" s="631"/>
      <c r="CD208" s="631"/>
    </row>
    <row r="209" spans="1:82" ht="15" hidden="1" x14ac:dyDescent="0.25">
      <c r="A209" s="628">
        <f>VLOOKUP(D209,'[11]DfE No.'!C:E,3,FALSE)</f>
        <v>274</v>
      </c>
      <c r="B209" s="628" t="str">
        <f>VLOOKUP(D209,'[11]Adjusted Factors 20-21'!C:F,4,FALSE)</f>
        <v>Recoupment Academy</v>
      </c>
      <c r="C209" s="712">
        <v>145118</v>
      </c>
      <c r="D209" s="712">
        <v>9352211</v>
      </c>
      <c r="E209" s="713" t="s">
        <v>1283</v>
      </c>
      <c r="F209" s="630">
        <v>309</v>
      </c>
      <c r="G209" s="630">
        <v>309</v>
      </c>
      <c r="H209" s="630">
        <v>0</v>
      </c>
      <c r="I209" s="631">
        <v>886326.66989999998</v>
      </c>
      <c r="J209" s="631">
        <v>0</v>
      </c>
      <c r="K209" s="631">
        <v>0</v>
      </c>
      <c r="L209" s="631">
        <v>46800.000000000015</v>
      </c>
      <c r="M209" s="631">
        <v>0</v>
      </c>
      <c r="N209" s="631">
        <v>79030.208955223876</v>
      </c>
      <c r="O209" s="631">
        <v>0</v>
      </c>
      <c r="P209" s="631">
        <v>630.00000000000011</v>
      </c>
      <c r="Q209" s="631">
        <v>2249.9999999999991</v>
      </c>
      <c r="R209" s="631">
        <v>28875.000000000015</v>
      </c>
      <c r="S209" s="631">
        <v>72089.999999999985</v>
      </c>
      <c r="T209" s="631">
        <v>6959.9999999999991</v>
      </c>
      <c r="U209" s="631">
        <v>0</v>
      </c>
      <c r="V209" s="631">
        <v>0</v>
      </c>
      <c r="W209" s="631">
        <v>0</v>
      </c>
      <c r="X209" s="631">
        <v>0</v>
      </c>
      <c r="Y209" s="631">
        <v>0</v>
      </c>
      <c r="Z209" s="631">
        <v>0</v>
      </c>
      <c r="AA209" s="631">
        <v>0</v>
      </c>
      <c r="AB209" s="631">
        <v>21429.722222222284</v>
      </c>
      <c r="AC209" s="631">
        <v>0</v>
      </c>
      <c r="AD209" s="631">
        <v>0</v>
      </c>
      <c r="AE209" s="631">
        <v>120580.76335877863</v>
      </c>
      <c r="AF209" s="631">
        <v>0</v>
      </c>
      <c r="AG209" s="631">
        <v>0</v>
      </c>
      <c r="AH209" s="631">
        <v>0</v>
      </c>
      <c r="AI209" s="631">
        <v>114400</v>
      </c>
      <c r="AJ209" s="631">
        <v>0</v>
      </c>
      <c r="AK209" s="631">
        <v>0</v>
      </c>
      <c r="AL209" s="631">
        <v>0</v>
      </c>
      <c r="AM209" s="631">
        <v>9626.4</v>
      </c>
      <c r="AN209" s="631">
        <v>0</v>
      </c>
      <c r="AO209" s="631">
        <v>0</v>
      </c>
      <c r="AP209" s="631">
        <v>0</v>
      </c>
      <c r="AQ209" s="631">
        <v>0</v>
      </c>
      <c r="AR209" s="631">
        <v>0</v>
      </c>
      <c r="AS209" s="631">
        <v>0</v>
      </c>
      <c r="AT209" s="631">
        <v>0</v>
      </c>
      <c r="AU209" s="631">
        <v>0</v>
      </c>
      <c r="AV209" s="631">
        <v>886326.66989999998</v>
      </c>
      <c r="AW209" s="631">
        <v>378645.69453622482</v>
      </c>
      <c r="AX209" s="631">
        <v>124026.4</v>
      </c>
      <c r="AY209" s="631">
        <v>248851.16783639055</v>
      </c>
      <c r="AZ209" s="714">
        <v>1388998.7644362247</v>
      </c>
      <c r="BA209" s="714">
        <v>1379372.3644362248</v>
      </c>
      <c r="BB209" s="714">
        <v>3750</v>
      </c>
      <c r="BC209" s="714">
        <v>1158750</v>
      </c>
      <c r="BD209" s="714">
        <v>0</v>
      </c>
      <c r="BE209" s="714">
        <v>0</v>
      </c>
      <c r="BF209" s="714">
        <v>1388998.7644362247</v>
      </c>
      <c r="BG209" s="631">
        <v>1388998.7644362245</v>
      </c>
      <c r="BH209" s="631">
        <v>0</v>
      </c>
      <c r="BI209" s="714">
        <v>1168376.3999999999</v>
      </c>
      <c r="BJ209" s="714">
        <v>1044349.9999999999</v>
      </c>
      <c r="BK209" s="631">
        <v>1264972.3644362248</v>
      </c>
      <c r="BL209" s="631">
        <v>4093.7616972046112</v>
      </c>
      <c r="BM209" s="631">
        <v>4132.9167976331364</v>
      </c>
      <c r="BN209" s="632">
        <v>-9.4739629045880579E-3</v>
      </c>
      <c r="BO209" s="632">
        <v>2.7873962904588059E-2</v>
      </c>
      <c r="BP209" s="631">
        <v>35597.037777037251</v>
      </c>
      <c r="BQ209" s="714">
        <v>1424595.8022132621</v>
      </c>
      <c r="BR209" s="714">
        <v>4579.1890039264144</v>
      </c>
      <c r="BS209" s="714" t="s">
        <v>1187</v>
      </c>
      <c r="BT209" s="714">
        <v>4610.342401984667</v>
      </c>
      <c r="BU209" s="632">
        <v>2.4554661211874995E-2</v>
      </c>
      <c r="BV209" s="631">
        <v>0</v>
      </c>
      <c r="BW209" s="631">
        <v>1424595.8022132621</v>
      </c>
      <c r="BX209" s="631">
        <v>0</v>
      </c>
      <c r="BY209" s="631">
        <v>1424595.8022132621</v>
      </c>
      <c r="BZ209" s="132">
        <f t="shared" si="9"/>
        <v>0</v>
      </c>
      <c r="CA209" s="132">
        <f t="shared" si="10"/>
        <v>0</v>
      </c>
      <c r="CB209" s="631">
        <f t="shared" si="11"/>
        <v>0</v>
      </c>
      <c r="CC209" s="631"/>
      <c r="CD209" s="631"/>
    </row>
    <row r="210" spans="1:82" ht="15" hidden="1" x14ac:dyDescent="0.25">
      <c r="A210" s="628">
        <f>VLOOKUP(D210,'[11]DfE No.'!C:E,3,FALSE)</f>
        <v>464</v>
      </c>
      <c r="B210" s="628" t="str">
        <f>VLOOKUP(D210,'[11]Adjusted Factors 20-21'!C:F,4,FALSE)</f>
        <v>Recoupment Academy</v>
      </c>
      <c r="C210" s="712">
        <v>145234</v>
      </c>
      <c r="D210" s="712">
        <v>9352212</v>
      </c>
      <c r="E210" s="713" t="s">
        <v>1414</v>
      </c>
      <c r="F210" s="630">
        <v>138</v>
      </c>
      <c r="G210" s="630">
        <v>138</v>
      </c>
      <c r="H210" s="630">
        <v>0</v>
      </c>
      <c r="I210" s="631">
        <v>395835.21179999999</v>
      </c>
      <c r="J210" s="631">
        <v>0</v>
      </c>
      <c r="K210" s="631">
        <v>0</v>
      </c>
      <c r="L210" s="631">
        <v>4049.9999999999982</v>
      </c>
      <c r="M210" s="631">
        <v>0</v>
      </c>
      <c r="N210" s="631">
        <v>11309.268292682927</v>
      </c>
      <c r="O210" s="631">
        <v>0</v>
      </c>
      <c r="P210" s="631">
        <v>209.99999999999994</v>
      </c>
      <c r="Q210" s="631">
        <v>0</v>
      </c>
      <c r="R210" s="631">
        <v>0</v>
      </c>
      <c r="S210" s="631">
        <v>0</v>
      </c>
      <c r="T210" s="631">
        <v>0</v>
      </c>
      <c r="U210" s="631">
        <v>0</v>
      </c>
      <c r="V210" s="631">
        <v>0</v>
      </c>
      <c r="W210" s="631">
        <v>0</v>
      </c>
      <c r="X210" s="631">
        <v>0</v>
      </c>
      <c r="Y210" s="631">
        <v>0</v>
      </c>
      <c r="Z210" s="631">
        <v>0</v>
      </c>
      <c r="AA210" s="631">
        <v>0</v>
      </c>
      <c r="AB210" s="631">
        <v>1200.4878048780477</v>
      </c>
      <c r="AC210" s="631">
        <v>0</v>
      </c>
      <c r="AD210" s="631">
        <v>0</v>
      </c>
      <c r="AE210" s="631">
        <v>48574.830508474559</v>
      </c>
      <c r="AF210" s="631">
        <v>0</v>
      </c>
      <c r="AG210" s="631">
        <v>0</v>
      </c>
      <c r="AH210" s="631">
        <v>0</v>
      </c>
      <c r="AI210" s="631">
        <v>114400</v>
      </c>
      <c r="AJ210" s="631">
        <v>4096.1281708945207</v>
      </c>
      <c r="AK210" s="631">
        <v>0</v>
      </c>
      <c r="AL210" s="631">
        <v>0</v>
      </c>
      <c r="AM210" s="631">
        <v>3679.2</v>
      </c>
      <c r="AN210" s="631">
        <v>0</v>
      </c>
      <c r="AO210" s="631">
        <v>0</v>
      </c>
      <c r="AP210" s="631">
        <v>0</v>
      </c>
      <c r="AQ210" s="631">
        <v>0</v>
      </c>
      <c r="AR210" s="631">
        <v>0</v>
      </c>
      <c r="AS210" s="631">
        <v>0</v>
      </c>
      <c r="AT210" s="631">
        <v>0</v>
      </c>
      <c r="AU210" s="631">
        <v>0</v>
      </c>
      <c r="AV210" s="631">
        <v>395835.21179999999</v>
      </c>
      <c r="AW210" s="631">
        <v>65344.586606035533</v>
      </c>
      <c r="AX210" s="631">
        <v>122175.32817089451</v>
      </c>
      <c r="AY210" s="631">
        <v>66312.264654816026</v>
      </c>
      <c r="AZ210" s="714">
        <v>583355.12657693005</v>
      </c>
      <c r="BA210" s="714">
        <v>579675.9265769301</v>
      </c>
      <c r="BB210" s="714">
        <v>3750</v>
      </c>
      <c r="BC210" s="714">
        <v>517500</v>
      </c>
      <c r="BD210" s="714">
        <v>0</v>
      </c>
      <c r="BE210" s="714">
        <v>0</v>
      </c>
      <c r="BF210" s="714">
        <v>583355.12657693005</v>
      </c>
      <c r="BG210" s="631">
        <v>583355.12657693005</v>
      </c>
      <c r="BH210" s="631">
        <v>0</v>
      </c>
      <c r="BI210" s="714">
        <v>521179.2</v>
      </c>
      <c r="BJ210" s="714">
        <v>399003.87182910548</v>
      </c>
      <c r="BK210" s="631">
        <v>461179.79840603552</v>
      </c>
      <c r="BL210" s="631">
        <v>3341.8825971451852</v>
      </c>
      <c r="BM210" s="631">
        <v>3131.7981306155625</v>
      </c>
      <c r="BN210" s="632">
        <v>6.7081100941946747E-2</v>
      </c>
      <c r="BO210" s="632">
        <v>0</v>
      </c>
      <c r="BP210" s="631">
        <v>0</v>
      </c>
      <c r="BQ210" s="714">
        <v>583355.12657693005</v>
      </c>
      <c r="BR210" s="714">
        <v>4200.5501925864501</v>
      </c>
      <c r="BS210" s="714" t="s">
        <v>1187</v>
      </c>
      <c r="BT210" s="714">
        <v>4227.2110621516667</v>
      </c>
      <c r="BU210" s="632">
        <v>6.2376833751461636E-2</v>
      </c>
      <c r="BV210" s="631">
        <v>0</v>
      </c>
      <c r="BW210" s="631">
        <v>583355.12657693005</v>
      </c>
      <c r="BX210" s="631">
        <v>0</v>
      </c>
      <c r="BY210" s="631">
        <v>583355.12657693005</v>
      </c>
      <c r="BZ210" s="132">
        <f t="shared" si="9"/>
        <v>0</v>
      </c>
      <c r="CA210" s="132">
        <f t="shared" si="10"/>
        <v>0</v>
      </c>
      <c r="CB210" s="631">
        <f t="shared" si="11"/>
        <v>0</v>
      </c>
      <c r="CC210" s="631"/>
      <c r="CD210" s="631"/>
    </row>
    <row r="211" spans="1:82" ht="15" hidden="1" x14ac:dyDescent="0.25">
      <c r="A211" s="628">
        <f>VLOOKUP(D211,'[11]DfE No.'!C:E,3,FALSE)</f>
        <v>496</v>
      </c>
      <c r="B211" s="628" t="str">
        <f>VLOOKUP(D211,'[11]Adjusted Factors 20-21'!C:F,4,FALSE)</f>
        <v>Recoupment Academy</v>
      </c>
      <c r="C211" s="712">
        <v>145237</v>
      </c>
      <c r="D211" s="712">
        <v>9352213</v>
      </c>
      <c r="E211" s="713" t="s">
        <v>1415</v>
      </c>
      <c r="F211" s="630">
        <v>186</v>
      </c>
      <c r="G211" s="630">
        <v>186</v>
      </c>
      <c r="H211" s="630">
        <v>0</v>
      </c>
      <c r="I211" s="631">
        <v>533517.0246</v>
      </c>
      <c r="J211" s="631">
        <v>0</v>
      </c>
      <c r="K211" s="631">
        <v>0</v>
      </c>
      <c r="L211" s="631">
        <v>4950.0000000000036</v>
      </c>
      <c r="M211" s="631">
        <v>0</v>
      </c>
      <c r="N211" s="631">
        <v>9057.391304347826</v>
      </c>
      <c r="O211" s="631">
        <v>0</v>
      </c>
      <c r="P211" s="631">
        <v>0</v>
      </c>
      <c r="Q211" s="631">
        <v>0</v>
      </c>
      <c r="R211" s="631">
        <v>0</v>
      </c>
      <c r="S211" s="631">
        <v>0</v>
      </c>
      <c r="T211" s="631">
        <v>0</v>
      </c>
      <c r="U211" s="631">
        <v>0</v>
      </c>
      <c r="V211" s="631">
        <v>0</v>
      </c>
      <c r="W211" s="631">
        <v>0</v>
      </c>
      <c r="X211" s="631">
        <v>0</v>
      </c>
      <c r="Y211" s="631">
        <v>0</v>
      </c>
      <c r="Z211" s="631">
        <v>0</v>
      </c>
      <c r="AA211" s="631">
        <v>0</v>
      </c>
      <c r="AB211" s="631">
        <v>0</v>
      </c>
      <c r="AC211" s="631">
        <v>0</v>
      </c>
      <c r="AD211" s="631">
        <v>0</v>
      </c>
      <c r="AE211" s="631">
        <v>52397.999999999985</v>
      </c>
      <c r="AF211" s="631">
        <v>0</v>
      </c>
      <c r="AG211" s="631">
        <v>0</v>
      </c>
      <c r="AH211" s="631">
        <v>0</v>
      </c>
      <c r="AI211" s="631">
        <v>114400</v>
      </c>
      <c r="AJ211" s="631">
        <v>0</v>
      </c>
      <c r="AK211" s="631">
        <v>0</v>
      </c>
      <c r="AL211" s="631">
        <v>0</v>
      </c>
      <c r="AM211" s="631">
        <v>2091.6</v>
      </c>
      <c r="AN211" s="631">
        <v>0</v>
      </c>
      <c r="AO211" s="631">
        <v>0</v>
      </c>
      <c r="AP211" s="631">
        <v>0</v>
      </c>
      <c r="AQ211" s="631">
        <v>0</v>
      </c>
      <c r="AR211" s="631">
        <v>0</v>
      </c>
      <c r="AS211" s="631">
        <v>0</v>
      </c>
      <c r="AT211" s="631">
        <v>0</v>
      </c>
      <c r="AU211" s="631">
        <v>0</v>
      </c>
      <c r="AV211" s="631">
        <v>533517.0246</v>
      </c>
      <c r="AW211" s="631">
        <v>66405.39130434781</v>
      </c>
      <c r="AX211" s="631">
        <v>116491.6</v>
      </c>
      <c r="AY211" s="631">
        <v>69354.495652173893</v>
      </c>
      <c r="AZ211" s="714">
        <v>716414.01590434776</v>
      </c>
      <c r="BA211" s="714">
        <v>714322.41590434778</v>
      </c>
      <c r="BB211" s="714">
        <v>3750</v>
      </c>
      <c r="BC211" s="714">
        <v>697500</v>
      </c>
      <c r="BD211" s="714">
        <v>0</v>
      </c>
      <c r="BE211" s="714">
        <v>0</v>
      </c>
      <c r="BF211" s="714">
        <v>716414.01590434776</v>
      </c>
      <c r="BG211" s="631">
        <v>716414.01590434776</v>
      </c>
      <c r="BH211" s="631">
        <v>0</v>
      </c>
      <c r="BI211" s="714">
        <v>699591.6</v>
      </c>
      <c r="BJ211" s="714">
        <v>583100</v>
      </c>
      <c r="BK211" s="631">
        <v>599922.41590434778</v>
      </c>
      <c r="BL211" s="631">
        <v>3225.3893328190743</v>
      </c>
      <c r="BM211" s="631">
        <v>3122.0350978021979</v>
      </c>
      <c r="BN211" s="632">
        <v>3.3104763969384617E-2</v>
      </c>
      <c r="BO211" s="632">
        <v>0</v>
      </c>
      <c r="BP211" s="631">
        <v>0</v>
      </c>
      <c r="BQ211" s="714">
        <v>716414.01590434776</v>
      </c>
      <c r="BR211" s="714">
        <v>3840.4430962599345</v>
      </c>
      <c r="BS211" s="714" t="s">
        <v>1187</v>
      </c>
      <c r="BT211" s="714">
        <v>3851.6882575502568</v>
      </c>
      <c r="BU211" s="632">
        <v>1.3689066829847496E-2</v>
      </c>
      <c r="BV211" s="631">
        <v>0</v>
      </c>
      <c r="BW211" s="631">
        <v>716414.01590434776</v>
      </c>
      <c r="BX211" s="631">
        <v>0</v>
      </c>
      <c r="BY211" s="631">
        <v>716414.01590434776</v>
      </c>
      <c r="BZ211" s="132">
        <f t="shared" si="9"/>
        <v>0</v>
      </c>
      <c r="CA211" s="132">
        <f t="shared" si="10"/>
        <v>0</v>
      </c>
      <c r="CB211" s="631">
        <f t="shared" si="11"/>
        <v>0</v>
      </c>
      <c r="CC211" s="631"/>
      <c r="CD211" s="631"/>
    </row>
    <row r="212" spans="1:82" ht="15" hidden="1" x14ac:dyDescent="0.25">
      <c r="A212" s="628">
        <f>VLOOKUP(D212,'[11]DfE No.'!C:E,3,FALSE)</f>
        <v>413</v>
      </c>
      <c r="B212" s="628" t="str">
        <f>VLOOKUP(D212,'[11]Adjusted Factors 20-21'!C:F,4,FALSE)</f>
        <v>Recoupment Academy</v>
      </c>
      <c r="C212" s="712">
        <v>145476</v>
      </c>
      <c r="D212" s="712">
        <v>9352214</v>
      </c>
      <c r="E212" s="713" t="s">
        <v>1416</v>
      </c>
      <c r="F212" s="630">
        <v>273</v>
      </c>
      <c r="G212" s="630">
        <v>273</v>
      </c>
      <c r="H212" s="630">
        <v>0</v>
      </c>
      <c r="I212" s="631">
        <v>783065.31030000001</v>
      </c>
      <c r="J212" s="631">
        <v>0</v>
      </c>
      <c r="K212" s="631">
        <v>0</v>
      </c>
      <c r="L212" s="631">
        <v>18000.000000000058</v>
      </c>
      <c r="M212" s="631">
        <v>0</v>
      </c>
      <c r="N212" s="631">
        <v>38628.042704626336</v>
      </c>
      <c r="O212" s="631">
        <v>0</v>
      </c>
      <c r="P212" s="631">
        <v>9342.6666666666697</v>
      </c>
      <c r="Q212" s="631">
        <v>0</v>
      </c>
      <c r="R212" s="631">
        <v>0</v>
      </c>
      <c r="S212" s="631">
        <v>0</v>
      </c>
      <c r="T212" s="631">
        <v>0</v>
      </c>
      <c r="U212" s="631">
        <v>0</v>
      </c>
      <c r="V212" s="631">
        <v>0</v>
      </c>
      <c r="W212" s="631">
        <v>0</v>
      </c>
      <c r="X212" s="631">
        <v>0</v>
      </c>
      <c r="Y212" s="631">
        <v>0</v>
      </c>
      <c r="Z212" s="631">
        <v>0</v>
      </c>
      <c r="AA212" s="631">
        <v>0</v>
      </c>
      <c r="AB212" s="631">
        <v>15888.828451882831</v>
      </c>
      <c r="AC212" s="631">
        <v>0</v>
      </c>
      <c r="AD212" s="631">
        <v>0</v>
      </c>
      <c r="AE212" s="631">
        <v>108242.72727272719</v>
      </c>
      <c r="AF212" s="631">
        <v>0</v>
      </c>
      <c r="AG212" s="631">
        <v>0</v>
      </c>
      <c r="AH212" s="631">
        <v>0</v>
      </c>
      <c r="AI212" s="631">
        <v>114400</v>
      </c>
      <c r="AJ212" s="631">
        <v>0</v>
      </c>
      <c r="AK212" s="631">
        <v>0</v>
      </c>
      <c r="AL212" s="631">
        <v>0</v>
      </c>
      <c r="AM212" s="631">
        <v>6048</v>
      </c>
      <c r="AN212" s="631">
        <v>0</v>
      </c>
      <c r="AO212" s="631">
        <v>0</v>
      </c>
      <c r="AP212" s="631">
        <v>0</v>
      </c>
      <c r="AQ212" s="631">
        <v>0</v>
      </c>
      <c r="AR212" s="631">
        <v>0</v>
      </c>
      <c r="AS212" s="631">
        <v>0</v>
      </c>
      <c r="AT212" s="631">
        <v>0</v>
      </c>
      <c r="AU212" s="631">
        <v>0</v>
      </c>
      <c r="AV212" s="631">
        <v>783065.31030000001</v>
      </c>
      <c r="AW212" s="631">
        <v>190102.26509590307</v>
      </c>
      <c r="AX212" s="631">
        <v>120448</v>
      </c>
      <c r="AY212" s="631">
        <v>151180.88195837371</v>
      </c>
      <c r="AZ212" s="714">
        <v>1093615.5753959031</v>
      </c>
      <c r="BA212" s="714">
        <v>1087567.5753959031</v>
      </c>
      <c r="BB212" s="714">
        <v>3750</v>
      </c>
      <c r="BC212" s="714">
        <v>1023750</v>
      </c>
      <c r="BD212" s="714">
        <v>0</v>
      </c>
      <c r="BE212" s="714">
        <v>0</v>
      </c>
      <c r="BF212" s="714">
        <v>1093615.5753959031</v>
      </c>
      <c r="BG212" s="631">
        <v>1093615.5753959031</v>
      </c>
      <c r="BH212" s="631">
        <v>0</v>
      </c>
      <c r="BI212" s="714">
        <v>1029798</v>
      </c>
      <c r="BJ212" s="714">
        <v>909350</v>
      </c>
      <c r="BK212" s="631">
        <v>973167.57539590308</v>
      </c>
      <c r="BL212" s="631">
        <v>3564.7163933915863</v>
      </c>
      <c r="BM212" s="631">
        <v>3498.7346385714281</v>
      </c>
      <c r="BN212" s="632">
        <v>1.8858747986414657E-2</v>
      </c>
      <c r="BO212" s="632">
        <v>0</v>
      </c>
      <c r="BP212" s="631">
        <v>0</v>
      </c>
      <c r="BQ212" s="714">
        <v>1093615.5753959031</v>
      </c>
      <c r="BR212" s="714">
        <v>3983.7640124392055</v>
      </c>
      <c r="BS212" s="714" t="s">
        <v>1187</v>
      </c>
      <c r="BT212" s="714">
        <v>4005.9178585930517</v>
      </c>
      <c r="BU212" s="632">
        <v>1.2470790452903113E-3</v>
      </c>
      <c r="BV212" s="631">
        <v>0</v>
      </c>
      <c r="BW212" s="631">
        <v>1093615.5753959031</v>
      </c>
      <c r="BX212" s="631">
        <v>0</v>
      </c>
      <c r="BY212" s="631">
        <v>1093615.5753959031</v>
      </c>
      <c r="BZ212" s="132">
        <f t="shared" si="9"/>
        <v>0</v>
      </c>
      <c r="CA212" s="132">
        <f t="shared" si="10"/>
        <v>0</v>
      </c>
      <c r="CB212" s="631">
        <f t="shared" si="11"/>
        <v>0</v>
      </c>
      <c r="CC212" s="631"/>
      <c r="CD212" s="631"/>
    </row>
    <row r="213" spans="1:82" ht="15" hidden="1" x14ac:dyDescent="0.25">
      <c r="A213" s="628">
        <f>VLOOKUP(D213,'[11]DfE No.'!C:E,3,FALSE)</f>
        <v>68</v>
      </c>
      <c r="B213" s="628" t="str">
        <f>VLOOKUP(D213,'[11]Adjusted Factors 20-21'!C:F,4,FALSE)</f>
        <v>Recoupment Academy</v>
      </c>
      <c r="C213" s="712">
        <v>145559</v>
      </c>
      <c r="D213" s="712">
        <v>9352215</v>
      </c>
      <c r="E213" s="713" t="s">
        <v>176</v>
      </c>
      <c r="F213" s="630">
        <v>483</v>
      </c>
      <c r="G213" s="630">
        <v>483</v>
      </c>
      <c r="H213" s="630">
        <v>0</v>
      </c>
      <c r="I213" s="631">
        <v>1385423.2412999999</v>
      </c>
      <c r="J213" s="631">
        <v>0</v>
      </c>
      <c r="K213" s="631">
        <v>0</v>
      </c>
      <c r="L213" s="631">
        <v>87300.000000000015</v>
      </c>
      <c r="M213" s="631">
        <v>0</v>
      </c>
      <c r="N213" s="631">
        <v>137386.66666666666</v>
      </c>
      <c r="O213" s="631">
        <v>0</v>
      </c>
      <c r="P213" s="631">
        <v>1897.858627858627</v>
      </c>
      <c r="Q213" s="631">
        <v>5773.9085239085216</v>
      </c>
      <c r="R213" s="631">
        <v>5271.8295218295207</v>
      </c>
      <c r="S213" s="631">
        <v>406.68399168399191</v>
      </c>
      <c r="T213" s="631">
        <v>121432.82744282745</v>
      </c>
      <c r="U213" s="631">
        <v>72901.871101871235</v>
      </c>
      <c r="V213" s="631">
        <v>0</v>
      </c>
      <c r="W213" s="631">
        <v>0</v>
      </c>
      <c r="X213" s="631">
        <v>0</v>
      </c>
      <c r="Y213" s="631">
        <v>0</v>
      </c>
      <c r="Z213" s="631">
        <v>0</v>
      </c>
      <c r="AA213" s="631">
        <v>0</v>
      </c>
      <c r="AB213" s="631">
        <v>6211.6586538461443</v>
      </c>
      <c r="AC213" s="631">
        <v>0</v>
      </c>
      <c r="AD213" s="631">
        <v>0</v>
      </c>
      <c r="AE213" s="631">
        <v>163900.36764705874</v>
      </c>
      <c r="AF213" s="631">
        <v>0</v>
      </c>
      <c r="AG213" s="631">
        <v>2642.4999999999909</v>
      </c>
      <c r="AH213" s="631">
        <v>0</v>
      </c>
      <c r="AI213" s="631">
        <v>114400</v>
      </c>
      <c r="AJ213" s="631">
        <v>0</v>
      </c>
      <c r="AK213" s="631">
        <v>0</v>
      </c>
      <c r="AL213" s="631">
        <v>1000</v>
      </c>
      <c r="AM213" s="631">
        <v>32336.720000000001</v>
      </c>
      <c r="AN213" s="631">
        <v>0</v>
      </c>
      <c r="AO213" s="631">
        <v>0</v>
      </c>
      <c r="AP213" s="631">
        <v>0</v>
      </c>
      <c r="AQ213" s="631">
        <v>0</v>
      </c>
      <c r="AR213" s="631">
        <v>0</v>
      </c>
      <c r="AS213" s="631">
        <v>0</v>
      </c>
      <c r="AT213" s="631">
        <v>0</v>
      </c>
      <c r="AU213" s="631">
        <v>0</v>
      </c>
      <c r="AV213" s="631">
        <v>1385423.2412999999</v>
      </c>
      <c r="AW213" s="631">
        <v>605126.17217755085</v>
      </c>
      <c r="AX213" s="631">
        <v>147736.72</v>
      </c>
      <c r="AY213" s="631">
        <v>390038.99058538175</v>
      </c>
      <c r="AZ213" s="714">
        <v>2138286.1334775509</v>
      </c>
      <c r="BA213" s="714">
        <v>2104949.4134775507</v>
      </c>
      <c r="BB213" s="714">
        <v>3750</v>
      </c>
      <c r="BC213" s="714">
        <v>1811250</v>
      </c>
      <c r="BD213" s="714">
        <v>0</v>
      </c>
      <c r="BE213" s="714">
        <v>0</v>
      </c>
      <c r="BF213" s="714">
        <v>2138286.1334775509</v>
      </c>
      <c r="BG213" s="631">
        <v>2138286.1334775509</v>
      </c>
      <c r="BH213" s="631">
        <v>0</v>
      </c>
      <c r="BI213" s="714">
        <v>1844586.72</v>
      </c>
      <c r="BJ213" s="714">
        <v>1697850</v>
      </c>
      <c r="BK213" s="631">
        <v>1991549.413477551</v>
      </c>
      <c r="BL213" s="631">
        <v>4123.2907111336463</v>
      </c>
      <c r="BM213" s="631">
        <v>4205.8025764822132</v>
      </c>
      <c r="BN213" s="632">
        <v>-1.9618577869049893E-2</v>
      </c>
      <c r="BO213" s="632">
        <v>3.8018577869049892E-2</v>
      </c>
      <c r="BP213" s="631">
        <v>77231.039621070566</v>
      </c>
      <c r="BQ213" s="714">
        <v>2215517.1730986214</v>
      </c>
      <c r="BR213" s="714">
        <v>4517.9719525851369</v>
      </c>
      <c r="BS213" s="714" t="s">
        <v>1187</v>
      </c>
      <c r="BT213" s="714">
        <v>4586.9920768087404</v>
      </c>
      <c r="BU213" s="632">
        <v>2.0527211099954812E-2</v>
      </c>
      <c r="BV213" s="631">
        <v>0</v>
      </c>
      <c r="BW213" s="631">
        <v>2215517.1730986214</v>
      </c>
      <c r="BX213" s="631">
        <v>0</v>
      </c>
      <c r="BY213" s="631">
        <v>2215517.1730986214</v>
      </c>
      <c r="BZ213" s="132">
        <f t="shared" si="9"/>
        <v>0</v>
      </c>
      <c r="CA213" s="132">
        <f t="shared" si="10"/>
        <v>0</v>
      </c>
      <c r="CB213" s="631">
        <f t="shared" si="11"/>
        <v>0</v>
      </c>
      <c r="CC213" s="631"/>
      <c r="CD213" s="631"/>
    </row>
    <row r="214" spans="1:82" ht="15" hidden="1" x14ac:dyDescent="0.25">
      <c r="A214" s="628">
        <f>VLOOKUP(D214,'[11]DfE No.'!C:E,3,FALSE)</f>
        <v>476</v>
      </c>
      <c r="B214" s="628" t="str">
        <f>VLOOKUP(D214,'[11]Adjusted Factors 20-21'!C:F,4,FALSE)</f>
        <v>Recoupment Academy</v>
      </c>
      <c r="C214" s="712">
        <v>145277</v>
      </c>
      <c r="D214" s="712">
        <v>9352216</v>
      </c>
      <c r="E214" s="713" t="s">
        <v>1417</v>
      </c>
      <c r="F214" s="630">
        <v>223</v>
      </c>
      <c r="G214" s="630">
        <v>223</v>
      </c>
      <c r="H214" s="630">
        <v>0</v>
      </c>
      <c r="I214" s="631">
        <v>639646.75529999996</v>
      </c>
      <c r="J214" s="631">
        <v>0</v>
      </c>
      <c r="K214" s="631">
        <v>0</v>
      </c>
      <c r="L214" s="631">
        <v>9449.9999999999945</v>
      </c>
      <c r="M214" s="631">
        <v>0</v>
      </c>
      <c r="N214" s="631">
        <v>18563.243243243247</v>
      </c>
      <c r="O214" s="631">
        <v>0</v>
      </c>
      <c r="P214" s="631">
        <v>210.94594594594574</v>
      </c>
      <c r="Q214" s="631">
        <v>0</v>
      </c>
      <c r="R214" s="631">
        <v>376.68918918918882</v>
      </c>
      <c r="S214" s="631">
        <v>0</v>
      </c>
      <c r="T214" s="631">
        <v>0</v>
      </c>
      <c r="U214" s="631">
        <v>0</v>
      </c>
      <c r="V214" s="631">
        <v>0</v>
      </c>
      <c r="W214" s="631">
        <v>0</v>
      </c>
      <c r="X214" s="631">
        <v>0</v>
      </c>
      <c r="Y214" s="631">
        <v>0</v>
      </c>
      <c r="Z214" s="631">
        <v>0</v>
      </c>
      <c r="AA214" s="631">
        <v>0</v>
      </c>
      <c r="AB214" s="631">
        <v>2579.5675675675648</v>
      </c>
      <c r="AC214" s="631">
        <v>0</v>
      </c>
      <c r="AD214" s="631">
        <v>0</v>
      </c>
      <c r="AE214" s="631">
        <v>87498.15789473684</v>
      </c>
      <c r="AF214" s="631">
        <v>0</v>
      </c>
      <c r="AG214" s="631">
        <v>0</v>
      </c>
      <c r="AH214" s="631">
        <v>0</v>
      </c>
      <c r="AI214" s="631">
        <v>114400</v>
      </c>
      <c r="AJ214" s="631">
        <v>0</v>
      </c>
      <c r="AK214" s="631">
        <v>0</v>
      </c>
      <c r="AL214" s="631">
        <v>0</v>
      </c>
      <c r="AM214" s="631">
        <v>4151.2</v>
      </c>
      <c r="AN214" s="631">
        <v>0</v>
      </c>
      <c r="AO214" s="631">
        <v>0</v>
      </c>
      <c r="AP214" s="631">
        <v>0</v>
      </c>
      <c r="AQ214" s="631">
        <v>0</v>
      </c>
      <c r="AR214" s="631">
        <v>0</v>
      </c>
      <c r="AS214" s="631">
        <v>0</v>
      </c>
      <c r="AT214" s="631">
        <v>0</v>
      </c>
      <c r="AU214" s="631">
        <v>0</v>
      </c>
      <c r="AV214" s="631">
        <v>639646.75529999996</v>
      </c>
      <c r="AW214" s="631">
        <v>118678.60384068277</v>
      </c>
      <c r="AX214" s="631">
        <v>118551.2</v>
      </c>
      <c r="AY214" s="631">
        <v>111751.39708392603</v>
      </c>
      <c r="AZ214" s="714">
        <v>876876.55914068269</v>
      </c>
      <c r="BA214" s="714">
        <v>872725.35914068273</v>
      </c>
      <c r="BB214" s="714">
        <v>3750</v>
      </c>
      <c r="BC214" s="714">
        <v>836250</v>
      </c>
      <c r="BD214" s="714">
        <v>0</v>
      </c>
      <c r="BE214" s="714">
        <v>0</v>
      </c>
      <c r="BF214" s="714">
        <v>876876.55914068269</v>
      </c>
      <c r="BG214" s="631">
        <v>876876.55914068269</v>
      </c>
      <c r="BH214" s="631">
        <v>0</v>
      </c>
      <c r="BI214" s="714">
        <v>840401.2</v>
      </c>
      <c r="BJ214" s="714">
        <v>721850</v>
      </c>
      <c r="BK214" s="631">
        <v>758325.35914068273</v>
      </c>
      <c r="BL214" s="631">
        <v>3400.5621486129271</v>
      </c>
      <c r="BM214" s="631">
        <v>3266.6186916666666</v>
      </c>
      <c r="BN214" s="632">
        <v>4.1003701254743341E-2</v>
      </c>
      <c r="BO214" s="632">
        <v>0</v>
      </c>
      <c r="BP214" s="631">
        <v>0</v>
      </c>
      <c r="BQ214" s="714">
        <v>876876.55914068269</v>
      </c>
      <c r="BR214" s="714">
        <v>3913.5666329178598</v>
      </c>
      <c r="BS214" s="714" t="s">
        <v>1187</v>
      </c>
      <c r="BT214" s="714">
        <v>3932.181879554631</v>
      </c>
      <c r="BU214" s="632">
        <v>2.3422054996705244E-2</v>
      </c>
      <c r="BV214" s="631">
        <v>0</v>
      </c>
      <c r="BW214" s="631">
        <v>876876.55914068269</v>
      </c>
      <c r="BX214" s="631">
        <v>0</v>
      </c>
      <c r="BY214" s="631">
        <v>876876.55914068269</v>
      </c>
      <c r="BZ214" s="132">
        <f t="shared" si="9"/>
        <v>0</v>
      </c>
      <c r="CA214" s="132">
        <f t="shared" si="10"/>
        <v>0</v>
      </c>
      <c r="CB214" s="631">
        <f t="shared" si="11"/>
        <v>0</v>
      </c>
      <c r="CC214" s="631"/>
      <c r="CD214" s="631"/>
    </row>
    <row r="215" spans="1:82" ht="15" hidden="1" x14ac:dyDescent="0.25">
      <c r="A215" s="628">
        <f>VLOOKUP(D215,'[11]DfE No.'!C:E,3,FALSE)</f>
        <v>269</v>
      </c>
      <c r="B215" s="628" t="str">
        <f>VLOOKUP(D215,'[11]Adjusted Factors 20-21'!C:F,4,FALSE)</f>
        <v>Recoupment Academy</v>
      </c>
      <c r="C215" s="712">
        <v>145851</v>
      </c>
      <c r="D215" s="712">
        <v>9352217</v>
      </c>
      <c r="E215" s="713" t="s">
        <v>1418</v>
      </c>
      <c r="F215" s="630">
        <v>362</v>
      </c>
      <c r="G215" s="630">
        <v>362</v>
      </c>
      <c r="H215" s="630">
        <v>0</v>
      </c>
      <c r="I215" s="631">
        <v>1038350.3382</v>
      </c>
      <c r="J215" s="631">
        <v>0</v>
      </c>
      <c r="K215" s="631">
        <v>0</v>
      </c>
      <c r="L215" s="631">
        <v>46800</v>
      </c>
      <c r="M215" s="631">
        <v>0</v>
      </c>
      <c r="N215" s="631">
        <v>71167.659574468082</v>
      </c>
      <c r="O215" s="631">
        <v>0</v>
      </c>
      <c r="P215" s="631">
        <v>1050.0000000000002</v>
      </c>
      <c r="Q215" s="631">
        <v>13499.999999999996</v>
      </c>
      <c r="R215" s="631">
        <v>29624.999999999996</v>
      </c>
      <c r="S215" s="631">
        <v>53055</v>
      </c>
      <c r="T215" s="631">
        <v>5219.9999999999955</v>
      </c>
      <c r="U215" s="631">
        <v>0</v>
      </c>
      <c r="V215" s="631">
        <v>0</v>
      </c>
      <c r="W215" s="631">
        <v>0</v>
      </c>
      <c r="X215" s="631">
        <v>0</v>
      </c>
      <c r="Y215" s="631">
        <v>0</v>
      </c>
      <c r="Z215" s="631">
        <v>0</v>
      </c>
      <c r="AA215" s="631">
        <v>0</v>
      </c>
      <c r="AB215" s="631">
        <v>6287.9870129870196</v>
      </c>
      <c r="AC215" s="631">
        <v>0</v>
      </c>
      <c r="AD215" s="631">
        <v>0</v>
      </c>
      <c r="AE215" s="631">
        <v>195318.17880794685</v>
      </c>
      <c r="AF215" s="631">
        <v>0</v>
      </c>
      <c r="AG215" s="631">
        <v>1175.7479224376659</v>
      </c>
      <c r="AH215" s="631">
        <v>0</v>
      </c>
      <c r="AI215" s="631">
        <v>114400</v>
      </c>
      <c r="AJ215" s="631">
        <v>0</v>
      </c>
      <c r="AK215" s="631">
        <v>0</v>
      </c>
      <c r="AL215" s="631">
        <v>0</v>
      </c>
      <c r="AM215" s="631">
        <v>6440.64</v>
      </c>
      <c r="AN215" s="631">
        <v>0</v>
      </c>
      <c r="AO215" s="631">
        <v>0</v>
      </c>
      <c r="AP215" s="631">
        <v>0</v>
      </c>
      <c r="AQ215" s="631">
        <v>0</v>
      </c>
      <c r="AR215" s="631">
        <v>0</v>
      </c>
      <c r="AS215" s="631">
        <v>0</v>
      </c>
      <c r="AT215" s="631">
        <v>0</v>
      </c>
      <c r="AU215" s="631">
        <v>0</v>
      </c>
      <c r="AV215" s="631">
        <v>1038350.3382</v>
      </c>
      <c r="AW215" s="631">
        <v>423199.57331783959</v>
      </c>
      <c r="AX215" s="631">
        <v>120840.64</v>
      </c>
      <c r="AY215" s="631">
        <v>315479.80859518086</v>
      </c>
      <c r="AZ215" s="714">
        <v>1582390.5515178395</v>
      </c>
      <c r="BA215" s="714">
        <v>1575949.9115178396</v>
      </c>
      <c r="BB215" s="714">
        <v>3750</v>
      </c>
      <c r="BC215" s="714">
        <v>1357500</v>
      </c>
      <c r="BD215" s="714">
        <v>0</v>
      </c>
      <c r="BE215" s="714">
        <v>0</v>
      </c>
      <c r="BF215" s="714">
        <v>1582390.5515178395</v>
      </c>
      <c r="BG215" s="631">
        <v>1582390.5515178398</v>
      </c>
      <c r="BH215" s="631">
        <v>0</v>
      </c>
      <c r="BI215" s="714">
        <v>1363940.64</v>
      </c>
      <c r="BJ215" s="714">
        <v>1243100</v>
      </c>
      <c r="BK215" s="631">
        <v>1461549.9115178396</v>
      </c>
      <c r="BL215" s="631">
        <v>4037.430694800662</v>
      </c>
      <c r="BM215" s="631">
        <v>3945.9087283018866</v>
      </c>
      <c r="BN215" s="632">
        <v>2.3194141780912812E-2</v>
      </c>
      <c r="BO215" s="632">
        <v>0</v>
      </c>
      <c r="BP215" s="631">
        <v>0</v>
      </c>
      <c r="BQ215" s="714">
        <v>1582390.5515178395</v>
      </c>
      <c r="BR215" s="714">
        <v>4353.4527942481755</v>
      </c>
      <c r="BS215" s="714" t="s">
        <v>1187</v>
      </c>
      <c r="BT215" s="714">
        <v>4371.2446174525958</v>
      </c>
      <c r="BU215" s="632">
        <v>2.7201206276095569E-2</v>
      </c>
      <c r="BV215" s="631">
        <v>0</v>
      </c>
      <c r="BW215" s="631">
        <v>1582390.5515178395</v>
      </c>
      <c r="BX215" s="631">
        <v>0</v>
      </c>
      <c r="BY215" s="631">
        <v>1582390.5515178395</v>
      </c>
      <c r="BZ215" s="132">
        <f t="shared" si="9"/>
        <v>0</v>
      </c>
      <c r="CA215" s="132">
        <f t="shared" si="10"/>
        <v>0</v>
      </c>
      <c r="CB215" s="631">
        <f t="shared" si="11"/>
        <v>0</v>
      </c>
      <c r="CC215" s="631"/>
      <c r="CD215" s="631"/>
    </row>
    <row r="216" spans="1:82" ht="15" hidden="1" x14ac:dyDescent="0.25">
      <c r="A216" s="628">
        <f>VLOOKUP(D216,'[11]DfE No.'!C:E,3,FALSE)</f>
        <v>425</v>
      </c>
      <c r="B216" s="628" t="str">
        <f>VLOOKUP(D216,'[11]Adjusted Factors 20-21'!C:F,4,FALSE)</f>
        <v>Recoupment Academy</v>
      </c>
      <c r="C216" s="712">
        <v>145698</v>
      </c>
      <c r="D216" s="712">
        <v>9352220</v>
      </c>
      <c r="E216" s="713" t="s">
        <v>1419</v>
      </c>
      <c r="F216" s="630">
        <v>404</v>
      </c>
      <c r="G216" s="630">
        <v>404</v>
      </c>
      <c r="H216" s="630">
        <v>0</v>
      </c>
      <c r="I216" s="631">
        <v>1158821.9243999999</v>
      </c>
      <c r="J216" s="631">
        <v>0</v>
      </c>
      <c r="K216" s="631">
        <v>0</v>
      </c>
      <c r="L216" s="631">
        <v>15749.999999999993</v>
      </c>
      <c r="M216" s="631">
        <v>0</v>
      </c>
      <c r="N216" s="631">
        <v>30165.333333333332</v>
      </c>
      <c r="O216" s="631">
        <v>0</v>
      </c>
      <c r="P216" s="631">
        <v>1684.1687344913175</v>
      </c>
      <c r="Q216" s="631">
        <v>0</v>
      </c>
      <c r="R216" s="631">
        <v>0</v>
      </c>
      <c r="S216" s="631">
        <v>0</v>
      </c>
      <c r="T216" s="631">
        <v>0</v>
      </c>
      <c r="U216" s="631">
        <v>0</v>
      </c>
      <c r="V216" s="631">
        <v>0</v>
      </c>
      <c r="W216" s="631">
        <v>0</v>
      </c>
      <c r="X216" s="631">
        <v>0</v>
      </c>
      <c r="Y216" s="631">
        <v>0</v>
      </c>
      <c r="Z216" s="631">
        <v>0</v>
      </c>
      <c r="AA216" s="631">
        <v>0</v>
      </c>
      <c r="AB216" s="631">
        <v>9908.9971346704824</v>
      </c>
      <c r="AC216" s="631">
        <v>0</v>
      </c>
      <c r="AD216" s="631">
        <v>0</v>
      </c>
      <c r="AE216" s="631">
        <v>125120.11869436194</v>
      </c>
      <c r="AF216" s="631">
        <v>0</v>
      </c>
      <c r="AG216" s="631">
        <v>0</v>
      </c>
      <c r="AH216" s="631">
        <v>0</v>
      </c>
      <c r="AI216" s="631">
        <v>114400</v>
      </c>
      <c r="AJ216" s="631">
        <v>0</v>
      </c>
      <c r="AK216" s="631">
        <v>0</v>
      </c>
      <c r="AL216" s="631">
        <v>0</v>
      </c>
      <c r="AM216" s="631">
        <v>7610.4</v>
      </c>
      <c r="AN216" s="631">
        <v>0</v>
      </c>
      <c r="AO216" s="631">
        <v>0</v>
      </c>
      <c r="AP216" s="631">
        <v>0</v>
      </c>
      <c r="AQ216" s="631">
        <v>0</v>
      </c>
      <c r="AR216" s="631">
        <v>0</v>
      </c>
      <c r="AS216" s="631">
        <v>0</v>
      </c>
      <c r="AT216" s="631">
        <v>0</v>
      </c>
      <c r="AU216" s="631">
        <v>0</v>
      </c>
      <c r="AV216" s="631">
        <v>1158821.9243999999</v>
      </c>
      <c r="AW216" s="631">
        <v>182628.61789685706</v>
      </c>
      <c r="AX216" s="631">
        <v>122010.4</v>
      </c>
      <c r="AY216" s="631">
        <v>158872.66972827425</v>
      </c>
      <c r="AZ216" s="714">
        <v>1463460.9422968568</v>
      </c>
      <c r="BA216" s="714">
        <v>1455850.5422968569</v>
      </c>
      <c r="BB216" s="714">
        <v>3750</v>
      </c>
      <c r="BC216" s="714">
        <v>1515000</v>
      </c>
      <c r="BD216" s="714">
        <v>59149.457703143125</v>
      </c>
      <c r="BE216" s="714">
        <v>0</v>
      </c>
      <c r="BF216" s="714">
        <v>1522610.4</v>
      </c>
      <c r="BG216" s="631">
        <v>1522610.4</v>
      </c>
      <c r="BH216" s="631">
        <v>0</v>
      </c>
      <c r="BI216" s="714">
        <v>1522610.4</v>
      </c>
      <c r="BJ216" s="714">
        <v>1400600</v>
      </c>
      <c r="BK216" s="631">
        <v>1400600</v>
      </c>
      <c r="BL216" s="631">
        <v>3466.8316831683169</v>
      </c>
      <c r="BM216" s="631">
        <v>3236.2621662531024</v>
      </c>
      <c r="BN216" s="632">
        <v>7.1245623830953286E-2</v>
      </c>
      <c r="BO216" s="632">
        <v>0</v>
      </c>
      <c r="BP216" s="631">
        <v>0</v>
      </c>
      <c r="BQ216" s="714">
        <v>1522610.4</v>
      </c>
      <c r="BR216" s="714">
        <v>3750</v>
      </c>
      <c r="BS216" s="714" t="s">
        <v>1187</v>
      </c>
      <c r="BT216" s="714">
        <v>3768.8376237623761</v>
      </c>
      <c r="BU216" s="632">
        <v>6.8188602666298337E-2</v>
      </c>
      <c r="BV216" s="631">
        <v>0</v>
      </c>
      <c r="BW216" s="631">
        <v>1522610.4</v>
      </c>
      <c r="BX216" s="631">
        <v>0</v>
      </c>
      <c r="BY216" s="631">
        <v>1522610.4</v>
      </c>
      <c r="BZ216" s="132">
        <f t="shared" si="9"/>
        <v>0</v>
      </c>
      <c r="CA216" s="132">
        <f t="shared" si="10"/>
        <v>0</v>
      </c>
      <c r="CB216" s="631">
        <f t="shared" si="11"/>
        <v>59149.457703143125</v>
      </c>
      <c r="CC216" s="631"/>
      <c r="CD216" s="631"/>
    </row>
    <row r="217" spans="1:82" ht="15" hidden="1" x14ac:dyDescent="0.25">
      <c r="A217" s="628">
        <f>VLOOKUP(D217,'[11]DfE No.'!C:E,3,FALSE)</f>
        <v>328</v>
      </c>
      <c r="B217" s="628" t="str">
        <f>VLOOKUP(D217,'[11]Adjusted Factors 20-21'!C:F,4,FALSE)</f>
        <v>Recoupment Academy</v>
      </c>
      <c r="C217" s="712">
        <v>145979</v>
      </c>
      <c r="D217" s="712">
        <v>9352221</v>
      </c>
      <c r="E217" s="713" t="s">
        <v>1420</v>
      </c>
      <c r="F217" s="630">
        <v>44</v>
      </c>
      <c r="G217" s="630">
        <v>44</v>
      </c>
      <c r="H217" s="630">
        <v>0</v>
      </c>
      <c r="I217" s="631">
        <v>126208.3284</v>
      </c>
      <c r="J217" s="631">
        <v>0</v>
      </c>
      <c r="K217" s="631">
        <v>0</v>
      </c>
      <c r="L217" s="631">
        <v>900.0000000000008</v>
      </c>
      <c r="M217" s="631">
        <v>0</v>
      </c>
      <c r="N217" s="631">
        <v>3733.3333333333335</v>
      </c>
      <c r="O217" s="631">
        <v>0</v>
      </c>
      <c r="P217" s="631">
        <v>0</v>
      </c>
      <c r="Q217" s="631">
        <v>0</v>
      </c>
      <c r="R217" s="631">
        <v>374.99999999999955</v>
      </c>
      <c r="S217" s="631">
        <v>1215.0000000000005</v>
      </c>
      <c r="T217" s="631">
        <v>434.99999999999949</v>
      </c>
      <c r="U217" s="631">
        <v>0</v>
      </c>
      <c r="V217" s="631">
        <v>0</v>
      </c>
      <c r="W217" s="631">
        <v>0</v>
      </c>
      <c r="X217" s="631">
        <v>0</v>
      </c>
      <c r="Y217" s="631">
        <v>0</v>
      </c>
      <c r="Z217" s="631">
        <v>0</v>
      </c>
      <c r="AA217" s="631">
        <v>0</v>
      </c>
      <c r="AB217" s="631">
        <v>672.57142857142912</v>
      </c>
      <c r="AC217" s="631">
        <v>0</v>
      </c>
      <c r="AD217" s="631">
        <v>0</v>
      </c>
      <c r="AE217" s="631">
        <v>15116.12903225805</v>
      </c>
      <c r="AF217" s="631">
        <v>0</v>
      </c>
      <c r="AG217" s="631">
        <v>2065.0000000000141</v>
      </c>
      <c r="AH217" s="631">
        <v>0</v>
      </c>
      <c r="AI217" s="631">
        <v>114400</v>
      </c>
      <c r="AJ217" s="631">
        <v>0</v>
      </c>
      <c r="AK217" s="631">
        <v>0</v>
      </c>
      <c r="AL217" s="631">
        <v>0</v>
      </c>
      <c r="AM217" s="631">
        <v>1184.76</v>
      </c>
      <c r="AN217" s="631">
        <v>0</v>
      </c>
      <c r="AO217" s="631">
        <v>0</v>
      </c>
      <c r="AP217" s="631">
        <v>0</v>
      </c>
      <c r="AQ217" s="631">
        <v>0</v>
      </c>
      <c r="AR217" s="631">
        <v>0</v>
      </c>
      <c r="AS217" s="631">
        <v>0</v>
      </c>
      <c r="AT217" s="631">
        <v>0</v>
      </c>
      <c r="AU217" s="631">
        <v>0</v>
      </c>
      <c r="AV217" s="631">
        <v>126208.3284</v>
      </c>
      <c r="AW217" s="631">
        <v>24512.033794162828</v>
      </c>
      <c r="AX217" s="631">
        <v>115584.76</v>
      </c>
      <c r="AY217" s="631">
        <v>28398.095698924717</v>
      </c>
      <c r="AZ217" s="714">
        <v>266305.1221941628</v>
      </c>
      <c r="BA217" s="714">
        <v>265120.36219416279</v>
      </c>
      <c r="BB217" s="714">
        <v>3750</v>
      </c>
      <c r="BC217" s="714">
        <v>165000</v>
      </c>
      <c r="BD217" s="714">
        <v>0</v>
      </c>
      <c r="BE217" s="714">
        <v>0</v>
      </c>
      <c r="BF217" s="714">
        <v>266305.1221941628</v>
      </c>
      <c r="BG217" s="631">
        <v>266305.1221941628</v>
      </c>
      <c r="BH217" s="631">
        <v>0</v>
      </c>
      <c r="BI217" s="714">
        <v>166184.76</v>
      </c>
      <c r="BJ217" s="714">
        <v>50600.000000000007</v>
      </c>
      <c r="BK217" s="631">
        <v>150720.36219416279</v>
      </c>
      <c r="BL217" s="631">
        <v>3425.4627771400633</v>
      </c>
      <c r="BM217" s="631">
        <v>3203.2828766666671</v>
      </c>
      <c r="BN217" s="632">
        <v>6.9360062482085982E-2</v>
      </c>
      <c r="BO217" s="632">
        <v>0</v>
      </c>
      <c r="BP217" s="631">
        <v>0</v>
      </c>
      <c r="BQ217" s="714">
        <v>266305.1221941628</v>
      </c>
      <c r="BR217" s="714">
        <v>6025.4627771400637</v>
      </c>
      <c r="BS217" s="714" t="s">
        <v>1187</v>
      </c>
      <c r="BT217" s="714">
        <v>6052.3891407764277</v>
      </c>
      <c r="BU217" s="632">
        <v>-0.14098101456866807</v>
      </c>
      <c r="BV217" s="631">
        <v>0</v>
      </c>
      <c r="BW217" s="631">
        <v>266305.1221941628</v>
      </c>
      <c r="BX217" s="631">
        <v>0</v>
      </c>
      <c r="BY217" s="631">
        <v>266305.1221941628</v>
      </c>
      <c r="BZ217" s="132">
        <f t="shared" si="9"/>
        <v>0</v>
      </c>
      <c r="CA217" s="132">
        <f t="shared" si="10"/>
        <v>0</v>
      </c>
      <c r="CB217" s="631">
        <f t="shared" si="11"/>
        <v>0</v>
      </c>
      <c r="CC217" s="631"/>
      <c r="CD217" s="631"/>
    </row>
    <row r="218" spans="1:82" ht="15" hidden="1" x14ac:dyDescent="0.25">
      <c r="A218" s="628">
        <f>VLOOKUP(D218,'[11]DfE No.'!C:E,3,FALSE)</f>
        <v>481</v>
      </c>
      <c r="B218" s="628" t="str">
        <f>VLOOKUP(D218,'[11]Adjusted Factors 20-21'!C:F,4,FALSE)</f>
        <v>Recoupment Academy</v>
      </c>
      <c r="C218" s="712">
        <v>146086</v>
      </c>
      <c r="D218" s="712">
        <v>9352222</v>
      </c>
      <c r="E218" s="713" t="s">
        <v>1421</v>
      </c>
      <c r="F218" s="630">
        <v>197</v>
      </c>
      <c r="G218" s="630">
        <v>197</v>
      </c>
      <c r="H218" s="630">
        <v>0</v>
      </c>
      <c r="I218" s="631">
        <v>565069.1067</v>
      </c>
      <c r="J218" s="631">
        <v>0</v>
      </c>
      <c r="K218" s="631">
        <v>0</v>
      </c>
      <c r="L218" s="631">
        <v>14850.000000000007</v>
      </c>
      <c r="M218" s="631">
        <v>0</v>
      </c>
      <c r="N218" s="631">
        <v>18480.000000000007</v>
      </c>
      <c r="O218" s="631">
        <v>0</v>
      </c>
      <c r="P218" s="631">
        <v>4410.0000000000164</v>
      </c>
      <c r="Q218" s="631">
        <v>0</v>
      </c>
      <c r="R218" s="631">
        <v>0</v>
      </c>
      <c r="S218" s="631">
        <v>0</v>
      </c>
      <c r="T218" s="631">
        <v>0</v>
      </c>
      <c r="U218" s="631">
        <v>0</v>
      </c>
      <c r="V218" s="631">
        <v>0</v>
      </c>
      <c r="W218" s="631">
        <v>0</v>
      </c>
      <c r="X218" s="631">
        <v>0</v>
      </c>
      <c r="Y218" s="631">
        <v>0</v>
      </c>
      <c r="Z218" s="631">
        <v>0</v>
      </c>
      <c r="AA218" s="631">
        <v>0</v>
      </c>
      <c r="AB218" s="631">
        <v>23982.095808383263</v>
      </c>
      <c r="AC218" s="631">
        <v>0</v>
      </c>
      <c r="AD218" s="631">
        <v>0</v>
      </c>
      <c r="AE218" s="631">
        <v>78676.875</v>
      </c>
      <c r="AF218" s="631">
        <v>0</v>
      </c>
      <c r="AG218" s="631">
        <v>8032.50000000007</v>
      </c>
      <c r="AH218" s="631">
        <v>0</v>
      </c>
      <c r="AI218" s="631">
        <v>114400</v>
      </c>
      <c r="AJ218" s="631">
        <v>0</v>
      </c>
      <c r="AK218" s="631">
        <v>0</v>
      </c>
      <c r="AL218" s="631">
        <v>0</v>
      </c>
      <c r="AM218" s="631">
        <v>4040.33</v>
      </c>
      <c r="AN218" s="631">
        <v>0</v>
      </c>
      <c r="AO218" s="631">
        <v>0</v>
      </c>
      <c r="AP218" s="631">
        <v>0</v>
      </c>
      <c r="AQ218" s="631">
        <v>0</v>
      </c>
      <c r="AR218" s="631">
        <v>0</v>
      </c>
      <c r="AS218" s="631">
        <v>0</v>
      </c>
      <c r="AT218" s="631">
        <v>0</v>
      </c>
      <c r="AU218" s="631">
        <v>0</v>
      </c>
      <c r="AV218" s="631">
        <v>565069.1067</v>
      </c>
      <c r="AW218" s="631">
        <v>148431.47080838337</v>
      </c>
      <c r="AX218" s="631">
        <v>118440.33</v>
      </c>
      <c r="AY218" s="631">
        <v>107499.67500000002</v>
      </c>
      <c r="AZ218" s="714">
        <v>831940.90750838339</v>
      </c>
      <c r="BA218" s="714">
        <v>827900.57750838343</v>
      </c>
      <c r="BB218" s="714">
        <v>3750</v>
      </c>
      <c r="BC218" s="714">
        <v>738750</v>
      </c>
      <c r="BD218" s="714">
        <v>0</v>
      </c>
      <c r="BE218" s="714">
        <v>0</v>
      </c>
      <c r="BF218" s="714">
        <v>831940.90750838339</v>
      </c>
      <c r="BG218" s="631">
        <v>831940.90750838339</v>
      </c>
      <c r="BH218" s="631">
        <v>0</v>
      </c>
      <c r="BI218" s="714">
        <v>742790.33</v>
      </c>
      <c r="BJ218" s="714">
        <v>624350</v>
      </c>
      <c r="BK218" s="631">
        <v>713500.57750838343</v>
      </c>
      <c r="BL218" s="631">
        <v>3621.8303426821494</v>
      </c>
      <c r="BM218" s="631">
        <v>3406.0561262626265</v>
      </c>
      <c r="BN218" s="632">
        <v>6.3350164654005892E-2</v>
      </c>
      <c r="BO218" s="632">
        <v>0</v>
      </c>
      <c r="BP218" s="631">
        <v>0</v>
      </c>
      <c r="BQ218" s="714">
        <v>831940.90750838339</v>
      </c>
      <c r="BR218" s="714">
        <v>4202.5410025806268</v>
      </c>
      <c r="BS218" s="714" t="s">
        <v>1187</v>
      </c>
      <c r="BT218" s="714">
        <v>4223.0502919207274</v>
      </c>
      <c r="BU218" s="632">
        <v>5.5515121986492222E-2</v>
      </c>
      <c r="BV218" s="631">
        <v>0</v>
      </c>
      <c r="BW218" s="631">
        <v>831940.90750838339</v>
      </c>
      <c r="BX218" s="631">
        <v>0</v>
      </c>
      <c r="BY218" s="631">
        <v>831940.90750838339</v>
      </c>
      <c r="BZ218" s="132">
        <f t="shared" si="9"/>
        <v>0</v>
      </c>
      <c r="CA218" s="132">
        <f t="shared" si="10"/>
        <v>0</v>
      </c>
      <c r="CB218" s="631">
        <f t="shared" si="11"/>
        <v>0</v>
      </c>
      <c r="CC218" s="631"/>
      <c r="CD218" s="631"/>
    </row>
    <row r="219" spans="1:82" ht="15" hidden="1" x14ac:dyDescent="0.25">
      <c r="A219" s="628">
        <f>VLOOKUP(D219,'[11]DfE No.'!C:E,3,FALSE)</f>
        <v>322</v>
      </c>
      <c r="B219" s="628" t="str">
        <f>VLOOKUP(D219,'[11]Adjusted Factors 20-21'!C:F,4,FALSE)</f>
        <v>Recoupment Academy</v>
      </c>
      <c r="C219" s="712">
        <v>146271</v>
      </c>
      <c r="D219" s="712">
        <v>9352223</v>
      </c>
      <c r="E219" s="713" t="s">
        <v>300</v>
      </c>
      <c r="F219" s="630">
        <v>147</v>
      </c>
      <c r="G219" s="630">
        <v>147</v>
      </c>
      <c r="H219" s="630">
        <v>0</v>
      </c>
      <c r="I219" s="631">
        <v>421650.55169999995</v>
      </c>
      <c r="J219" s="631">
        <v>0</v>
      </c>
      <c r="K219" s="631">
        <v>0</v>
      </c>
      <c r="L219" s="631">
        <v>9450.0000000000073</v>
      </c>
      <c r="M219" s="631">
        <v>0</v>
      </c>
      <c r="N219" s="631">
        <v>16686.486486486487</v>
      </c>
      <c r="O219" s="631">
        <v>0</v>
      </c>
      <c r="P219" s="631">
        <v>0</v>
      </c>
      <c r="Q219" s="631">
        <v>0</v>
      </c>
      <c r="R219" s="631">
        <v>377.56849315068496</v>
      </c>
      <c r="S219" s="631">
        <v>407.77397260273972</v>
      </c>
      <c r="T219" s="631">
        <v>0</v>
      </c>
      <c r="U219" s="631">
        <v>0</v>
      </c>
      <c r="V219" s="631">
        <v>0</v>
      </c>
      <c r="W219" s="631">
        <v>0</v>
      </c>
      <c r="X219" s="631">
        <v>0</v>
      </c>
      <c r="Y219" s="631">
        <v>0</v>
      </c>
      <c r="Z219" s="631">
        <v>0</v>
      </c>
      <c r="AA219" s="631">
        <v>0</v>
      </c>
      <c r="AB219" s="631">
        <v>609.6511627906973</v>
      </c>
      <c r="AC219" s="631">
        <v>0</v>
      </c>
      <c r="AD219" s="631">
        <v>0</v>
      </c>
      <c r="AE219" s="631">
        <v>45972.500000000051</v>
      </c>
      <c r="AF219" s="631">
        <v>0</v>
      </c>
      <c r="AG219" s="631">
        <v>0</v>
      </c>
      <c r="AH219" s="631">
        <v>0</v>
      </c>
      <c r="AI219" s="631">
        <v>114400</v>
      </c>
      <c r="AJ219" s="631">
        <v>0</v>
      </c>
      <c r="AK219" s="631">
        <v>0</v>
      </c>
      <c r="AL219" s="631">
        <v>0</v>
      </c>
      <c r="AM219" s="631">
        <v>2696.4</v>
      </c>
      <c r="AN219" s="631">
        <v>0</v>
      </c>
      <c r="AO219" s="631">
        <v>0</v>
      </c>
      <c r="AP219" s="631">
        <v>0</v>
      </c>
      <c r="AQ219" s="631">
        <v>0</v>
      </c>
      <c r="AR219" s="631">
        <v>0</v>
      </c>
      <c r="AS219" s="631">
        <v>0</v>
      </c>
      <c r="AT219" s="631">
        <v>0</v>
      </c>
      <c r="AU219" s="631">
        <v>0</v>
      </c>
      <c r="AV219" s="631">
        <v>421650.55169999995</v>
      </c>
      <c r="AW219" s="631">
        <v>73503.980115030659</v>
      </c>
      <c r="AX219" s="631">
        <v>117096.4</v>
      </c>
      <c r="AY219" s="631">
        <v>69386.214476120003</v>
      </c>
      <c r="AZ219" s="714">
        <v>612250.93181503064</v>
      </c>
      <c r="BA219" s="714">
        <v>609554.53181503061</v>
      </c>
      <c r="BB219" s="714">
        <v>3750</v>
      </c>
      <c r="BC219" s="714">
        <v>551250</v>
      </c>
      <c r="BD219" s="714">
        <v>0</v>
      </c>
      <c r="BE219" s="714">
        <v>0</v>
      </c>
      <c r="BF219" s="714">
        <v>612250.93181503064</v>
      </c>
      <c r="BG219" s="631">
        <v>612250.93181503064</v>
      </c>
      <c r="BH219" s="631">
        <v>0</v>
      </c>
      <c r="BI219" s="714">
        <v>553946.4</v>
      </c>
      <c r="BJ219" s="714">
        <v>436850</v>
      </c>
      <c r="BK219" s="631">
        <v>495154.53181503061</v>
      </c>
      <c r="BL219" s="631">
        <v>3368.3981756124531</v>
      </c>
      <c r="BM219" s="631">
        <v>3266.1227724832215</v>
      </c>
      <c r="BN219" s="632">
        <v>3.1314010603303785E-2</v>
      </c>
      <c r="BO219" s="632">
        <v>0</v>
      </c>
      <c r="BP219" s="631">
        <v>0</v>
      </c>
      <c r="BQ219" s="714">
        <v>612250.93181503064</v>
      </c>
      <c r="BR219" s="714">
        <v>4146.6294681294603</v>
      </c>
      <c r="BS219" s="714" t="s">
        <v>1187</v>
      </c>
      <c r="BT219" s="714">
        <v>4164.972325272317</v>
      </c>
      <c r="BU219" s="632">
        <v>2.5278450777958428E-2</v>
      </c>
      <c r="BV219" s="631">
        <v>0</v>
      </c>
      <c r="BW219" s="631">
        <v>612250.93181503064</v>
      </c>
      <c r="BX219" s="631">
        <v>0</v>
      </c>
      <c r="BY219" s="631">
        <v>612250.93181503064</v>
      </c>
      <c r="BZ219" s="132">
        <f t="shared" si="9"/>
        <v>0</v>
      </c>
      <c r="CA219" s="132">
        <f t="shared" si="10"/>
        <v>0</v>
      </c>
      <c r="CB219" s="631">
        <f t="shared" si="11"/>
        <v>0</v>
      </c>
      <c r="CC219" s="631"/>
      <c r="CD219" s="631"/>
    </row>
    <row r="220" spans="1:82" ht="15" hidden="1" x14ac:dyDescent="0.25">
      <c r="A220" s="628">
        <f>VLOOKUP(D220,'[11]DfE No.'!C:E,3,FALSE)</f>
        <v>417</v>
      </c>
      <c r="B220" s="628" t="str">
        <f>VLOOKUP(D220,'[11]Adjusted Factors 20-21'!C:F,4,FALSE)</f>
        <v>Recoupment Academy</v>
      </c>
      <c r="C220" s="712">
        <v>146280</v>
      </c>
      <c r="D220" s="712">
        <v>9352224</v>
      </c>
      <c r="E220" s="713" t="s">
        <v>341</v>
      </c>
      <c r="F220" s="630">
        <v>148</v>
      </c>
      <c r="G220" s="630">
        <v>148</v>
      </c>
      <c r="H220" s="630">
        <v>0</v>
      </c>
      <c r="I220" s="631">
        <v>424518.9228</v>
      </c>
      <c r="J220" s="631">
        <v>0</v>
      </c>
      <c r="K220" s="631">
        <v>0</v>
      </c>
      <c r="L220" s="631">
        <v>17100.000000000018</v>
      </c>
      <c r="M220" s="631">
        <v>0</v>
      </c>
      <c r="N220" s="631">
        <v>34706</v>
      </c>
      <c r="O220" s="631">
        <v>0</v>
      </c>
      <c r="P220" s="631">
        <v>12897.142857142862</v>
      </c>
      <c r="Q220" s="631">
        <v>0</v>
      </c>
      <c r="R220" s="631">
        <v>14346.938775510192</v>
      </c>
      <c r="S220" s="631">
        <v>0</v>
      </c>
      <c r="T220" s="631">
        <v>0</v>
      </c>
      <c r="U220" s="631">
        <v>0</v>
      </c>
      <c r="V220" s="631">
        <v>0</v>
      </c>
      <c r="W220" s="631">
        <v>0</v>
      </c>
      <c r="X220" s="631">
        <v>0</v>
      </c>
      <c r="Y220" s="631">
        <v>0</v>
      </c>
      <c r="Z220" s="631">
        <v>0</v>
      </c>
      <c r="AA220" s="631">
        <v>0</v>
      </c>
      <c r="AB220" s="631">
        <v>3654.4615384615422</v>
      </c>
      <c r="AC220" s="631">
        <v>0</v>
      </c>
      <c r="AD220" s="631">
        <v>0</v>
      </c>
      <c r="AE220" s="631">
        <v>62547.619047619082</v>
      </c>
      <c r="AF220" s="631">
        <v>0</v>
      </c>
      <c r="AG220" s="631">
        <v>0</v>
      </c>
      <c r="AH220" s="631">
        <v>0</v>
      </c>
      <c r="AI220" s="631">
        <v>114400</v>
      </c>
      <c r="AJ220" s="631">
        <v>0</v>
      </c>
      <c r="AK220" s="631">
        <v>0</v>
      </c>
      <c r="AL220" s="631">
        <v>0</v>
      </c>
      <c r="AM220" s="631">
        <v>9777.6</v>
      </c>
      <c r="AN220" s="631">
        <v>0</v>
      </c>
      <c r="AO220" s="631">
        <v>0</v>
      </c>
      <c r="AP220" s="631">
        <v>0</v>
      </c>
      <c r="AQ220" s="631">
        <v>0</v>
      </c>
      <c r="AR220" s="631">
        <v>0</v>
      </c>
      <c r="AS220" s="631">
        <v>0</v>
      </c>
      <c r="AT220" s="631">
        <v>0</v>
      </c>
      <c r="AU220" s="631">
        <v>0</v>
      </c>
      <c r="AV220" s="631">
        <v>424518.9228</v>
      </c>
      <c r="AW220" s="631">
        <v>145252.16221873369</v>
      </c>
      <c r="AX220" s="631">
        <v>124177.60000000001</v>
      </c>
      <c r="AY220" s="631">
        <v>112025.45986394562</v>
      </c>
      <c r="AZ220" s="714">
        <v>693948.68501873373</v>
      </c>
      <c r="BA220" s="714">
        <v>684171.08501873375</v>
      </c>
      <c r="BB220" s="714">
        <v>3750</v>
      </c>
      <c r="BC220" s="714">
        <v>555000</v>
      </c>
      <c r="BD220" s="714">
        <v>0</v>
      </c>
      <c r="BE220" s="714">
        <v>0</v>
      </c>
      <c r="BF220" s="714">
        <v>693948.68501873373</v>
      </c>
      <c r="BG220" s="631">
        <v>693948.68501873361</v>
      </c>
      <c r="BH220" s="631">
        <v>0</v>
      </c>
      <c r="BI220" s="714">
        <v>564777.6</v>
      </c>
      <c r="BJ220" s="714">
        <v>440600</v>
      </c>
      <c r="BK220" s="631">
        <v>569771.08501873375</v>
      </c>
      <c r="BL220" s="631">
        <v>3849.8046285049577</v>
      </c>
      <c r="BM220" s="631">
        <v>3691.1361411392404</v>
      </c>
      <c r="BN220" s="632">
        <v>4.2986354688273699E-2</v>
      </c>
      <c r="BO220" s="632">
        <v>0</v>
      </c>
      <c r="BP220" s="631">
        <v>0</v>
      </c>
      <c r="BQ220" s="714">
        <v>693948.68501873373</v>
      </c>
      <c r="BR220" s="714">
        <v>4622.7776014779311</v>
      </c>
      <c r="BS220" s="714" t="s">
        <v>1187</v>
      </c>
      <c r="BT220" s="714">
        <v>4688.8424663427959</v>
      </c>
      <c r="BU220" s="632">
        <v>4.8535662634157095E-2</v>
      </c>
      <c r="BV220" s="631">
        <v>0</v>
      </c>
      <c r="BW220" s="631">
        <v>693948.68501873373</v>
      </c>
      <c r="BX220" s="631">
        <v>0</v>
      </c>
      <c r="BY220" s="631">
        <v>693948.68501873373</v>
      </c>
      <c r="BZ220" s="132">
        <f t="shared" si="9"/>
        <v>0</v>
      </c>
      <c r="CA220" s="132">
        <f t="shared" si="10"/>
        <v>0</v>
      </c>
      <c r="CB220" s="631">
        <f t="shared" si="11"/>
        <v>0</v>
      </c>
      <c r="CC220" s="631"/>
      <c r="CD220" s="631"/>
    </row>
    <row r="221" spans="1:82" ht="15" hidden="1" x14ac:dyDescent="0.25">
      <c r="A221" s="628">
        <f>VLOOKUP(D221,'[11]DfE No.'!C:E,3,FALSE)</f>
        <v>250</v>
      </c>
      <c r="B221" s="628" t="str">
        <f>VLOOKUP(D221,'[11]Adjusted Factors 20-21'!C:F,4,FALSE)</f>
        <v>Recoupment Academy</v>
      </c>
      <c r="C221" s="712">
        <v>146323</v>
      </c>
      <c r="D221" s="712">
        <v>9352225</v>
      </c>
      <c r="E221" s="713" t="s">
        <v>259</v>
      </c>
      <c r="F221" s="630">
        <v>623</v>
      </c>
      <c r="G221" s="630">
        <v>623</v>
      </c>
      <c r="H221" s="630">
        <v>0</v>
      </c>
      <c r="I221" s="631">
        <v>1786995.1952999998</v>
      </c>
      <c r="J221" s="631">
        <v>0</v>
      </c>
      <c r="K221" s="631">
        <v>0</v>
      </c>
      <c r="L221" s="631">
        <v>19800.000000000011</v>
      </c>
      <c r="M221" s="631">
        <v>0</v>
      </c>
      <c r="N221" s="631">
        <v>39696.282051282047</v>
      </c>
      <c r="O221" s="631">
        <v>0</v>
      </c>
      <c r="P221" s="631">
        <v>2519.9999999999964</v>
      </c>
      <c r="Q221" s="631">
        <v>2749.9999999999973</v>
      </c>
      <c r="R221" s="631">
        <v>2625.0000000000055</v>
      </c>
      <c r="S221" s="631">
        <v>4859.9999999999927</v>
      </c>
      <c r="T221" s="631">
        <v>0</v>
      </c>
      <c r="U221" s="631">
        <v>0</v>
      </c>
      <c r="V221" s="631">
        <v>0</v>
      </c>
      <c r="W221" s="631">
        <v>0</v>
      </c>
      <c r="X221" s="631">
        <v>0</v>
      </c>
      <c r="Y221" s="631">
        <v>0</v>
      </c>
      <c r="Z221" s="631">
        <v>0</v>
      </c>
      <c r="AA221" s="631">
        <v>0</v>
      </c>
      <c r="AB221" s="631">
        <v>27411.999999999996</v>
      </c>
      <c r="AC221" s="631">
        <v>0</v>
      </c>
      <c r="AD221" s="631">
        <v>0</v>
      </c>
      <c r="AE221" s="631">
        <v>182110.91170825332</v>
      </c>
      <c r="AF221" s="631">
        <v>0</v>
      </c>
      <c r="AG221" s="631">
        <v>0</v>
      </c>
      <c r="AH221" s="631">
        <v>0</v>
      </c>
      <c r="AI221" s="631">
        <v>114400</v>
      </c>
      <c r="AJ221" s="631">
        <v>0</v>
      </c>
      <c r="AK221" s="631">
        <v>0</v>
      </c>
      <c r="AL221" s="631">
        <v>0</v>
      </c>
      <c r="AM221" s="631">
        <v>9021.6</v>
      </c>
      <c r="AN221" s="631">
        <v>0</v>
      </c>
      <c r="AO221" s="631">
        <v>0</v>
      </c>
      <c r="AP221" s="631">
        <v>0</v>
      </c>
      <c r="AQ221" s="631">
        <v>0</v>
      </c>
      <c r="AR221" s="631">
        <v>0</v>
      </c>
      <c r="AS221" s="631">
        <v>0</v>
      </c>
      <c r="AT221" s="631">
        <v>0</v>
      </c>
      <c r="AU221" s="631">
        <v>0</v>
      </c>
      <c r="AV221" s="631">
        <v>1786995.1952999998</v>
      </c>
      <c r="AW221" s="631">
        <v>281774.19375953538</v>
      </c>
      <c r="AX221" s="631">
        <v>123421.6</v>
      </c>
      <c r="AY221" s="631">
        <v>228189.35273389434</v>
      </c>
      <c r="AZ221" s="714">
        <v>2192190.9890595353</v>
      </c>
      <c r="BA221" s="714">
        <v>2183169.3890595352</v>
      </c>
      <c r="BB221" s="714">
        <v>3750</v>
      </c>
      <c r="BC221" s="714">
        <v>2336250</v>
      </c>
      <c r="BD221" s="714">
        <v>153080.61094046477</v>
      </c>
      <c r="BE221" s="714">
        <v>0</v>
      </c>
      <c r="BF221" s="714">
        <v>2345271.6</v>
      </c>
      <c r="BG221" s="631">
        <v>2345271.6</v>
      </c>
      <c r="BH221" s="631">
        <v>0</v>
      </c>
      <c r="BI221" s="714">
        <v>2345271.6</v>
      </c>
      <c r="BJ221" s="714">
        <v>2221850</v>
      </c>
      <c r="BK221" s="631">
        <v>2221850</v>
      </c>
      <c r="BL221" s="631">
        <v>3566.3723916532904</v>
      </c>
      <c r="BM221" s="631">
        <v>3316.96</v>
      </c>
      <c r="BN221" s="632">
        <v>7.5193065835370443E-2</v>
      </c>
      <c r="BO221" s="632">
        <v>0</v>
      </c>
      <c r="BP221" s="631">
        <v>0</v>
      </c>
      <c r="BQ221" s="714">
        <v>2345271.6</v>
      </c>
      <c r="BR221" s="714">
        <v>3750</v>
      </c>
      <c r="BS221" s="714" t="s">
        <v>1187</v>
      </c>
      <c r="BT221" s="714">
        <v>3764.4808988764048</v>
      </c>
      <c r="BU221" s="632">
        <v>6.6791313559344978E-2</v>
      </c>
      <c r="BV221" s="631">
        <v>0</v>
      </c>
      <c r="BW221" s="631">
        <v>2345271.6</v>
      </c>
      <c r="BX221" s="631">
        <v>0</v>
      </c>
      <c r="BY221" s="631">
        <v>2345271.6</v>
      </c>
      <c r="BZ221" s="132">
        <f t="shared" si="9"/>
        <v>0</v>
      </c>
      <c r="CA221" s="132">
        <f t="shared" si="10"/>
        <v>0</v>
      </c>
      <c r="CB221" s="631">
        <f t="shared" si="11"/>
        <v>153080.61094046477</v>
      </c>
      <c r="CC221" s="631"/>
      <c r="CD221" s="631"/>
    </row>
    <row r="222" spans="1:82" ht="15" hidden="1" x14ac:dyDescent="0.25">
      <c r="A222" s="628">
        <f>VLOOKUP(D222,'[11]DfE No.'!C:E,3,FALSE)</f>
        <v>231</v>
      </c>
      <c r="B222" s="628" t="str">
        <f>VLOOKUP(D222,'[11]Adjusted Factors 20-21'!C:F,4,FALSE)</f>
        <v>Recoupment Academy</v>
      </c>
      <c r="C222" s="712">
        <v>146532</v>
      </c>
      <c r="D222" s="712">
        <v>9352226</v>
      </c>
      <c r="E222" s="713" t="s">
        <v>246</v>
      </c>
      <c r="F222" s="630">
        <v>175</v>
      </c>
      <c r="G222" s="630">
        <v>175</v>
      </c>
      <c r="H222" s="630">
        <v>0</v>
      </c>
      <c r="I222" s="631">
        <v>501964.94249999995</v>
      </c>
      <c r="J222" s="631">
        <v>0</v>
      </c>
      <c r="K222" s="631">
        <v>0</v>
      </c>
      <c r="L222" s="631">
        <v>22500.000000000018</v>
      </c>
      <c r="M222" s="631">
        <v>0</v>
      </c>
      <c r="N222" s="631">
        <v>31722.543352601158</v>
      </c>
      <c r="O222" s="631">
        <v>0</v>
      </c>
      <c r="P222" s="631">
        <v>6299.9999999999854</v>
      </c>
      <c r="Q222" s="631">
        <v>8750</v>
      </c>
      <c r="R222" s="631">
        <v>15374.999999999982</v>
      </c>
      <c r="S222" s="631">
        <v>0</v>
      </c>
      <c r="T222" s="631">
        <v>0</v>
      </c>
      <c r="U222" s="631">
        <v>0</v>
      </c>
      <c r="V222" s="631">
        <v>0</v>
      </c>
      <c r="W222" s="631">
        <v>0</v>
      </c>
      <c r="X222" s="631">
        <v>0</v>
      </c>
      <c r="Y222" s="631">
        <v>0</v>
      </c>
      <c r="Z222" s="631">
        <v>0</v>
      </c>
      <c r="AA222" s="631">
        <v>0</v>
      </c>
      <c r="AB222" s="631">
        <v>6644.3548387096807</v>
      </c>
      <c r="AC222" s="631">
        <v>0</v>
      </c>
      <c r="AD222" s="631">
        <v>0</v>
      </c>
      <c r="AE222" s="631">
        <v>76524.834437086058</v>
      </c>
      <c r="AF222" s="631">
        <v>0</v>
      </c>
      <c r="AG222" s="631">
        <v>0</v>
      </c>
      <c r="AH222" s="631">
        <v>0</v>
      </c>
      <c r="AI222" s="631">
        <v>114400</v>
      </c>
      <c r="AJ222" s="631">
        <v>0</v>
      </c>
      <c r="AK222" s="631">
        <v>0</v>
      </c>
      <c r="AL222" s="631">
        <v>0</v>
      </c>
      <c r="AM222" s="631">
        <v>4914</v>
      </c>
      <c r="AN222" s="631">
        <v>0</v>
      </c>
      <c r="AO222" s="631">
        <v>0</v>
      </c>
      <c r="AP222" s="631">
        <v>0</v>
      </c>
      <c r="AQ222" s="631">
        <v>0</v>
      </c>
      <c r="AR222" s="631">
        <v>0</v>
      </c>
      <c r="AS222" s="631">
        <v>0</v>
      </c>
      <c r="AT222" s="631">
        <v>0</v>
      </c>
      <c r="AU222" s="631">
        <v>0</v>
      </c>
      <c r="AV222" s="631">
        <v>501964.94249999995</v>
      </c>
      <c r="AW222" s="631">
        <v>167816.73262839689</v>
      </c>
      <c r="AX222" s="631">
        <v>119314</v>
      </c>
      <c r="AY222" s="631">
        <v>128801.40611338663</v>
      </c>
      <c r="AZ222" s="714">
        <v>789095.67512839683</v>
      </c>
      <c r="BA222" s="714">
        <v>784181.67512839683</v>
      </c>
      <c r="BB222" s="714">
        <v>3750</v>
      </c>
      <c r="BC222" s="714">
        <v>656250</v>
      </c>
      <c r="BD222" s="714">
        <v>0</v>
      </c>
      <c r="BE222" s="714">
        <v>0</v>
      </c>
      <c r="BF222" s="714">
        <v>789095.67512839683</v>
      </c>
      <c r="BG222" s="631">
        <v>789095.67512839683</v>
      </c>
      <c r="BH222" s="631">
        <v>0</v>
      </c>
      <c r="BI222" s="714">
        <v>661164</v>
      </c>
      <c r="BJ222" s="714">
        <v>541850</v>
      </c>
      <c r="BK222" s="631">
        <v>669781.67512839683</v>
      </c>
      <c r="BL222" s="631">
        <v>3827.3238578765531</v>
      </c>
      <c r="BM222" s="631">
        <v>3682.5704538043474</v>
      </c>
      <c r="BN222" s="632">
        <v>3.9307707995828174E-2</v>
      </c>
      <c r="BO222" s="632">
        <v>0</v>
      </c>
      <c r="BP222" s="631">
        <v>0</v>
      </c>
      <c r="BQ222" s="714">
        <v>789095.67512839683</v>
      </c>
      <c r="BR222" s="714">
        <v>4481.0381435908394</v>
      </c>
      <c r="BS222" s="714" t="s">
        <v>1187</v>
      </c>
      <c r="BT222" s="714">
        <v>4509.1181435908393</v>
      </c>
      <c r="BU222" s="632">
        <v>2.1230226197170632E-2</v>
      </c>
      <c r="BV222" s="631">
        <v>0</v>
      </c>
      <c r="BW222" s="631">
        <v>789095.67512839683</v>
      </c>
      <c r="BX222" s="631">
        <v>0</v>
      </c>
      <c r="BY222" s="631">
        <v>789095.67512839683</v>
      </c>
      <c r="BZ222" s="132">
        <f t="shared" si="9"/>
        <v>0</v>
      </c>
      <c r="CA222" s="132">
        <f t="shared" si="10"/>
        <v>0</v>
      </c>
      <c r="CB222" s="631">
        <f t="shared" si="11"/>
        <v>0</v>
      </c>
      <c r="CC222" s="631"/>
      <c r="CD222" s="631"/>
    </row>
    <row r="223" spans="1:82" ht="15" hidden="1" x14ac:dyDescent="0.25">
      <c r="A223" s="628">
        <f>VLOOKUP(D223,'[11]DfE No.'!C:E,3,FALSE)</f>
        <v>42</v>
      </c>
      <c r="B223" s="628" t="str">
        <f>VLOOKUP(D223,'[11]Adjusted Factors 20-21'!C:F,4,FALSE)</f>
        <v>Recoupment Academy</v>
      </c>
      <c r="C223" s="712">
        <v>146961</v>
      </c>
      <c r="D223" s="712">
        <v>9352228</v>
      </c>
      <c r="E223" s="713" t="s">
        <v>1838</v>
      </c>
      <c r="F223" s="630">
        <v>51</v>
      </c>
      <c r="G223" s="630">
        <v>51</v>
      </c>
      <c r="H223" s="630">
        <v>0</v>
      </c>
      <c r="I223" s="631">
        <v>146286.92609999998</v>
      </c>
      <c r="J223" s="631">
        <v>0</v>
      </c>
      <c r="K223" s="631">
        <v>0</v>
      </c>
      <c r="L223" s="631">
        <v>2249.9999999999995</v>
      </c>
      <c r="M223" s="631">
        <v>0</v>
      </c>
      <c r="N223" s="631">
        <v>7140</v>
      </c>
      <c r="O223" s="631">
        <v>0</v>
      </c>
      <c r="P223" s="631">
        <v>0</v>
      </c>
      <c r="Q223" s="631">
        <v>0</v>
      </c>
      <c r="R223" s="631">
        <v>0</v>
      </c>
      <c r="S223" s="631">
        <v>0</v>
      </c>
      <c r="T223" s="631">
        <v>0</v>
      </c>
      <c r="U223" s="631">
        <v>0</v>
      </c>
      <c r="V223" s="631">
        <v>0</v>
      </c>
      <c r="W223" s="631">
        <v>0</v>
      </c>
      <c r="X223" s="631">
        <v>0</v>
      </c>
      <c r="Y223" s="631">
        <v>0</v>
      </c>
      <c r="Z223" s="631">
        <v>0</v>
      </c>
      <c r="AA223" s="631">
        <v>0</v>
      </c>
      <c r="AB223" s="631">
        <v>0</v>
      </c>
      <c r="AC223" s="631">
        <v>0</v>
      </c>
      <c r="AD223" s="631">
        <v>0</v>
      </c>
      <c r="AE223" s="631">
        <v>12988.369565217408</v>
      </c>
      <c r="AF223" s="631">
        <v>0</v>
      </c>
      <c r="AG223" s="631">
        <v>2572.4999999999814</v>
      </c>
      <c r="AH223" s="631">
        <v>0</v>
      </c>
      <c r="AI223" s="631">
        <v>114400</v>
      </c>
      <c r="AJ223" s="631">
        <v>26000</v>
      </c>
      <c r="AK223" s="631">
        <v>0</v>
      </c>
      <c r="AL223" s="631">
        <v>0</v>
      </c>
      <c r="AM223" s="631">
        <v>1103.3499999999999</v>
      </c>
      <c r="AN223" s="631">
        <v>0</v>
      </c>
      <c r="AO223" s="631">
        <v>0</v>
      </c>
      <c r="AP223" s="631">
        <v>0</v>
      </c>
      <c r="AQ223" s="631">
        <v>26500</v>
      </c>
      <c r="AR223" s="631">
        <v>0</v>
      </c>
      <c r="AS223" s="631">
        <v>0</v>
      </c>
      <c r="AT223" s="631">
        <v>0</v>
      </c>
      <c r="AU223" s="631">
        <v>0</v>
      </c>
      <c r="AV223" s="631">
        <v>146286.92609999998</v>
      </c>
      <c r="AW223" s="631">
        <v>24950.869565217388</v>
      </c>
      <c r="AX223" s="631">
        <v>168003.35</v>
      </c>
      <c r="AY223" s="631">
        <v>27636.169565217406</v>
      </c>
      <c r="AZ223" s="714">
        <v>339241.14566521737</v>
      </c>
      <c r="BA223" s="714">
        <v>311637.79566521739</v>
      </c>
      <c r="BB223" s="714">
        <v>3750</v>
      </c>
      <c r="BC223" s="714">
        <v>191250</v>
      </c>
      <c r="BD223" s="714">
        <v>0</v>
      </c>
      <c r="BE223" s="714">
        <v>0</v>
      </c>
      <c r="BF223" s="714">
        <v>339241.14566521737</v>
      </c>
      <c r="BG223" s="631">
        <v>339241.14566521737</v>
      </c>
      <c r="BH223" s="631">
        <v>0</v>
      </c>
      <c r="BI223" s="714">
        <v>218853.35</v>
      </c>
      <c r="BJ223" s="714">
        <v>77350</v>
      </c>
      <c r="BK223" s="631">
        <v>197737.79566521736</v>
      </c>
      <c r="BL223" s="631">
        <v>3877.2116797101444</v>
      </c>
      <c r="BM223" s="631">
        <v>3811.4781019230777</v>
      </c>
      <c r="BN223" s="632">
        <v>1.7246216829607617E-2</v>
      </c>
      <c r="BO223" s="632">
        <v>1.1537831703923827E-3</v>
      </c>
      <c r="BP223" s="631">
        <v>224.27858370421544</v>
      </c>
      <c r="BQ223" s="714">
        <v>339465.42424892157</v>
      </c>
      <c r="BR223" s="714">
        <v>6114.9426323317957</v>
      </c>
      <c r="BS223" s="714" t="s">
        <v>1187</v>
      </c>
      <c r="BT223" s="714">
        <v>6656.1847891945408</v>
      </c>
      <c r="BU223" s="632">
        <v>1.3389978343633313E-2</v>
      </c>
      <c r="BV223" s="631">
        <v>0</v>
      </c>
      <c r="BW223" s="631">
        <v>339465.42424892157</v>
      </c>
      <c r="BX223" s="631">
        <v>0</v>
      </c>
      <c r="BY223" s="631">
        <v>339465.42424892157</v>
      </c>
      <c r="BZ223" s="132">
        <f t="shared" si="9"/>
        <v>0</v>
      </c>
      <c r="CA223" s="132">
        <f t="shared" si="10"/>
        <v>0</v>
      </c>
      <c r="CB223" s="631">
        <f t="shared" si="11"/>
        <v>0</v>
      </c>
      <c r="CC223" s="631"/>
      <c r="CD223" s="631"/>
    </row>
    <row r="224" spans="1:82" ht="15" hidden="1" x14ac:dyDescent="0.25">
      <c r="A224" s="628">
        <f>VLOOKUP(D224,'[11]DfE No.'!C:E,3,FALSE)</f>
        <v>303</v>
      </c>
      <c r="B224" s="628" t="str">
        <f>VLOOKUP(D224,'[11]Adjusted Factors 20-21'!C:F,4,FALSE)</f>
        <v>Recoupment Academy</v>
      </c>
      <c r="C224" s="712">
        <v>141849</v>
      </c>
      <c r="D224" s="712">
        <v>9352927</v>
      </c>
      <c r="E224" s="713" t="s">
        <v>288</v>
      </c>
      <c r="F224" s="630">
        <v>291</v>
      </c>
      <c r="G224" s="630">
        <v>291</v>
      </c>
      <c r="H224" s="630">
        <v>0</v>
      </c>
      <c r="I224" s="631">
        <v>834695.99009999994</v>
      </c>
      <c r="J224" s="631">
        <v>0</v>
      </c>
      <c r="K224" s="631">
        <v>0</v>
      </c>
      <c r="L224" s="631">
        <v>42749.999999999949</v>
      </c>
      <c r="M224" s="631">
        <v>0</v>
      </c>
      <c r="N224" s="631">
        <v>69543.43949044586</v>
      </c>
      <c r="O224" s="631">
        <v>0</v>
      </c>
      <c r="P224" s="631">
        <v>1469.9999999999991</v>
      </c>
      <c r="Q224" s="631">
        <v>3749.9999999999986</v>
      </c>
      <c r="R224" s="631">
        <v>38250.000000000029</v>
      </c>
      <c r="S224" s="631">
        <v>53459.999999999956</v>
      </c>
      <c r="T224" s="631">
        <v>435.00000000000028</v>
      </c>
      <c r="U224" s="631">
        <v>1200.0000000000009</v>
      </c>
      <c r="V224" s="631">
        <v>0</v>
      </c>
      <c r="W224" s="631">
        <v>0</v>
      </c>
      <c r="X224" s="631">
        <v>0</v>
      </c>
      <c r="Y224" s="631">
        <v>0</v>
      </c>
      <c r="Z224" s="631">
        <v>0</v>
      </c>
      <c r="AA224" s="631">
        <v>0</v>
      </c>
      <c r="AB224" s="631">
        <v>18315.882352941113</v>
      </c>
      <c r="AC224" s="631">
        <v>0</v>
      </c>
      <c r="AD224" s="631">
        <v>0</v>
      </c>
      <c r="AE224" s="631">
        <v>127241.52439024393</v>
      </c>
      <c r="AF224" s="631">
        <v>0</v>
      </c>
      <c r="AG224" s="631">
        <v>9222.5000000000091</v>
      </c>
      <c r="AH224" s="631">
        <v>0</v>
      </c>
      <c r="AI224" s="631">
        <v>114400</v>
      </c>
      <c r="AJ224" s="631">
        <v>0</v>
      </c>
      <c r="AK224" s="631">
        <v>0</v>
      </c>
      <c r="AL224" s="631">
        <v>0</v>
      </c>
      <c r="AM224" s="631">
        <v>4313.38</v>
      </c>
      <c r="AN224" s="631">
        <v>0</v>
      </c>
      <c r="AO224" s="631">
        <v>0</v>
      </c>
      <c r="AP224" s="631">
        <v>0</v>
      </c>
      <c r="AQ224" s="631">
        <v>0</v>
      </c>
      <c r="AR224" s="631">
        <v>0</v>
      </c>
      <c r="AS224" s="631">
        <v>0</v>
      </c>
      <c r="AT224" s="631">
        <v>0</v>
      </c>
      <c r="AU224" s="631">
        <v>0</v>
      </c>
      <c r="AV224" s="631">
        <v>834695.99009999994</v>
      </c>
      <c r="AW224" s="631">
        <v>365638.34623363079</v>
      </c>
      <c r="AX224" s="631">
        <v>118713.38</v>
      </c>
      <c r="AY224" s="631">
        <v>242623.5441354668</v>
      </c>
      <c r="AZ224" s="714">
        <v>1319047.7163336305</v>
      </c>
      <c r="BA224" s="714">
        <v>1314734.3363336306</v>
      </c>
      <c r="BB224" s="714">
        <v>3750</v>
      </c>
      <c r="BC224" s="714">
        <v>1091250</v>
      </c>
      <c r="BD224" s="714">
        <v>0</v>
      </c>
      <c r="BE224" s="714">
        <v>0</v>
      </c>
      <c r="BF224" s="714">
        <v>1319047.7163336305</v>
      </c>
      <c r="BG224" s="631">
        <v>1319047.716333631</v>
      </c>
      <c r="BH224" s="631">
        <v>0</v>
      </c>
      <c r="BI224" s="714">
        <v>1095563.3799999999</v>
      </c>
      <c r="BJ224" s="714">
        <v>976849.99999999988</v>
      </c>
      <c r="BK224" s="631">
        <v>1200334.3363336306</v>
      </c>
      <c r="BL224" s="631">
        <v>4124.8602623148818</v>
      </c>
      <c r="BM224" s="631">
        <v>4019.1599179810728</v>
      </c>
      <c r="BN224" s="632">
        <v>2.6299113867284226E-2</v>
      </c>
      <c r="BO224" s="632">
        <v>0</v>
      </c>
      <c r="BP224" s="631">
        <v>0</v>
      </c>
      <c r="BQ224" s="714">
        <v>1319047.7163336305</v>
      </c>
      <c r="BR224" s="714">
        <v>4517.9874100812049</v>
      </c>
      <c r="BS224" s="714" t="s">
        <v>1187</v>
      </c>
      <c r="BT224" s="714">
        <v>4532.8100217650535</v>
      </c>
      <c r="BU224" s="632">
        <v>3.2126767773525966E-2</v>
      </c>
      <c r="BV224" s="631">
        <v>0</v>
      </c>
      <c r="BW224" s="631">
        <v>1319047.7163336305</v>
      </c>
      <c r="BX224" s="631">
        <v>0</v>
      </c>
      <c r="BY224" s="631">
        <v>1319047.7163336305</v>
      </c>
      <c r="BZ224" s="132">
        <f t="shared" si="9"/>
        <v>0</v>
      </c>
      <c r="CA224" s="132">
        <f t="shared" si="10"/>
        <v>0</v>
      </c>
      <c r="CB224" s="631">
        <f t="shared" si="11"/>
        <v>0</v>
      </c>
      <c r="CC224" s="631"/>
      <c r="CD224" s="631"/>
    </row>
    <row r="225" spans="1:82" ht="15" hidden="1" x14ac:dyDescent="0.25">
      <c r="A225" s="628">
        <f>VLOOKUP(D225,'[11]DfE No.'!C:E,3,FALSE)</f>
        <v>404</v>
      </c>
      <c r="B225" s="628" t="str">
        <f>VLOOKUP(D225,'[11]Adjusted Factors 20-21'!C:F,4,FALSE)</f>
        <v>Recoupment Academy</v>
      </c>
      <c r="C225" s="712">
        <v>143056</v>
      </c>
      <c r="D225" s="712">
        <v>9353002</v>
      </c>
      <c r="E225" s="713" t="s">
        <v>1423</v>
      </c>
      <c r="F225" s="630">
        <v>58</v>
      </c>
      <c r="G225" s="630">
        <v>58</v>
      </c>
      <c r="H225" s="630">
        <v>0</v>
      </c>
      <c r="I225" s="631">
        <v>166365.5238</v>
      </c>
      <c r="J225" s="631">
        <v>0</v>
      </c>
      <c r="K225" s="631">
        <v>0</v>
      </c>
      <c r="L225" s="631">
        <v>2249.9999999999991</v>
      </c>
      <c r="M225" s="631">
        <v>0</v>
      </c>
      <c r="N225" s="631">
        <v>2799.9999999999991</v>
      </c>
      <c r="O225" s="631">
        <v>0</v>
      </c>
      <c r="P225" s="631">
        <v>0</v>
      </c>
      <c r="Q225" s="631">
        <v>0</v>
      </c>
      <c r="R225" s="631">
        <v>0</v>
      </c>
      <c r="S225" s="631">
        <v>0</v>
      </c>
      <c r="T225" s="631">
        <v>0</v>
      </c>
      <c r="U225" s="631">
        <v>0</v>
      </c>
      <c r="V225" s="631">
        <v>0</v>
      </c>
      <c r="W225" s="631">
        <v>0</v>
      </c>
      <c r="X225" s="631">
        <v>0</v>
      </c>
      <c r="Y225" s="631">
        <v>0</v>
      </c>
      <c r="Z225" s="631">
        <v>0</v>
      </c>
      <c r="AA225" s="631">
        <v>0</v>
      </c>
      <c r="AB225" s="631">
        <v>1241.1999999999998</v>
      </c>
      <c r="AC225" s="631">
        <v>0</v>
      </c>
      <c r="AD225" s="631">
        <v>0</v>
      </c>
      <c r="AE225" s="631">
        <v>24450.624999999978</v>
      </c>
      <c r="AF225" s="631">
        <v>0</v>
      </c>
      <c r="AG225" s="631">
        <v>3080.0000000000109</v>
      </c>
      <c r="AH225" s="631">
        <v>0</v>
      </c>
      <c r="AI225" s="631">
        <v>114400</v>
      </c>
      <c r="AJ225" s="631">
        <v>0</v>
      </c>
      <c r="AK225" s="631">
        <v>0</v>
      </c>
      <c r="AL225" s="631">
        <v>0</v>
      </c>
      <c r="AM225" s="631">
        <v>1753.3</v>
      </c>
      <c r="AN225" s="631">
        <v>0</v>
      </c>
      <c r="AO225" s="631">
        <v>0</v>
      </c>
      <c r="AP225" s="631">
        <v>0</v>
      </c>
      <c r="AQ225" s="631">
        <v>0</v>
      </c>
      <c r="AR225" s="631">
        <v>0</v>
      </c>
      <c r="AS225" s="631">
        <v>0</v>
      </c>
      <c r="AT225" s="631">
        <v>0</v>
      </c>
      <c r="AU225" s="631">
        <v>0</v>
      </c>
      <c r="AV225" s="631">
        <v>166365.5238</v>
      </c>
      <c r="AW225" s="631">
        <v>33821.824999999983</v>
      </c>
      <c r="AX225" s="631">
        <v>116153.3</v>
      </c>
      <c r="AY225" s="631">
        <v>36928.424999999974</v>
      </c>
      <c r="AZ225" s="714">
        <v>316340.64879999997</v>
      </c>
      <c r="BA225" s="714">
        <v>314587.34879999998</v>
      </c>
      <c r="BB225" s="714">
        <v>3750</v>
      </c>
      <c r="BC225" s="714">
        <v>217500</v>
      </c>
      <c r="BD225" s="714">
        <v>0</v>
      </c>
      <c r="BE225" s="714">
        <v>0</v>
      </c>
      <c r="BF225" s="714">
        <v>316340.64879999997</v>
      </c>
      <c r="BG225" s="631">
        <v>316340.64879999997</v>
      </c>
      <c r="BH225" s="631">
        <v>0</v>
      </c>
      <c r="BI225" s="714">
        <v>219253.3</v>
      </c>
      <c r="BJ225" s="714">
        <v>103099.99999999999</v>
      </c>
      <c r="BK225" s="631">
        <v>200187.34879999998</v>
      </c>
      <c r="BL225" s="631">
        <v>3451.5060137931032</v>
      </c>
      <c r="BM225" s="631">
        <v>3135.6714147540979</v>
      </c>
      <c r="BN225" s="632">
        <v>0.10072311708201521</v>
      </c>
      <c r="BO225" s="632">
        <v>0</v>
      </c>
      <c r="BP225" s="631">
        <v>0</v>
      </c>
      <c r="BQ225" s="714">
        <v>316340.64879999997</v>
      </c>
      <c r="BR225" s="714">
        <v>5423.9198068965516</v>
      </c>
      <c r="BS225" s="714" t="s">
        <v>1187</v>
      </c>
      <c r="BT225" s="714">
        <v>5454.1491172413789</v>
      </c>
      <c r="BU225" s="632">
        <v>8.5667512159353532E-2</v>
      </c>
      <c r="BV225" s="631">
        <v>0</v>
      </c>
      <c r="BW225" s="631">
        <v>316340.64879999997</v>
      </c>
      <c r="BX225" s="631">
        <v>0</v>
      </c>
      <c r="BY225" s="631">
        <v>316340.64879999997</v>
      </c>
      <c r="BZ225" s="132">
        <f t="shared" si="9"/>
        <v>0</v>
      </c>
      <c r="CA225" s="132">
        <f t="shared" si="10"/>
        <v>0</v>
      </c>
      <c r="CB225" s="631">
        <f t="shared" si="11"/>
        <v>0</v>
      </c>
      <c r="CC225" s="631"/>
      <c r="CD225" s="631"/>
    </row>
    <row r="226" spans="1:82" ht="15" hidden="1" x14ac:dyDescent="0.25">
      <c r="A226" s="628">
        <f>VLOOKUP(D226,'[11]DfE No.'!C:E,3,FALSE)</f>
        <v>441</v>
      </c>
      <c r="B226" s="628" t="str">
        <f>VLOOKUP(D226,'[11]Adjusted Factors 20-21'!C:F,4,FALSE)</f>
        <v>Recoupment Academy</v>
      </c>
      <c r="C226" s="712">
        <v>142547</v>
      </c>
      <c r="D226" s="712">
        <v>9353025</v>
      </c>
      <c r="E226" s="713" t="s">
        <v>516</v>
      </c>
      <c r="F226" s="630">
        <v>204</v>
      </c>
      <c r="G226" s="630">
        <v>204</v>
      </c>
      <c r="H226" s="630">
        <v>0</v>
      </c>
      <c r="I226" s="631">
        <v>585147.70439999993</v>
      </c>
      <c r="J226" s="631">
        <v>0</v>
      </c>
      <c r="K226" s="631">
        <v>0</v>
      </c>
      <c r="L226" s="631">
        <v>3600</v>
      </c>
      <c r="M226" s="631">
        <v>0</v>
      </c>
      <c r="N226" s="631">
        <v>5414.2180094786727</v>
      </c>
      <c r="O226" s="631">
        <v>0</v>
      </c>
      <c r="P226" s="631">
        <v>422.06896551724122</v>
      </c>
      <c r="Q226" s="631">
        <v>0</v>
      </c>
      <c r="R226" s="631">
        <v>0</v>
      </c>
      <c r="S226" s="631">
        <v>0</v>
      </c>
      <c r="T226" s="631">
        <v>0</v>
      </c>
      <c r="U226" s="631">
        <v>0</v>
      </c>
      <c r="V226" s="631">
        <v>0</v>
      </c>
      <c r="W226" s="631">
        <v>0</v>
      </c>
      <c r="X226" s="631">
        <v>0</v>
      </c>
      <c r="Y226" s="631">
        <v>0</v>
      </c>
      <c r="Z226" s="631">
        <v>0</v>
      </c>
      <c r="AA226" s="631">
        <v>0</v>
      </c>
      <c r="AB226" s="631">
        <v>627.24137931034488</v>
      </c>
      <c r="AC226" s="631">
        <v>0</v>
      </c>
      <c r="AD226" s="631">
        <v>0</v>
      </c>
      <c r="AE226" s="631">
        <v>49841.999999999927</v>
      </c>
      <c r="AF226" s="631">
        <v>0</v>
      </c>
      <c r="AG226" s="631">
        <v>0</v>
      </c>
      <c r="AH226" s="631">
        <v>0</v>
      </c>
      <c r="AI226" s="631">
        <v>114400</v>
      </c>
      <c r="AJ226" s="631">
        <v>0</v>
      </c>
      <c r="AK226" s="631">
        <v>0</v>
      </c>
      <c r="AL226" s="631">
        <v>0</v>
      </c>
      <c r="AM226" s="631">
        <v>2445.6</v>
      </c>
      <c r="AN226" s="631">
        <v>0</v>
      </c>
      <c r="AO226" s="631">
        <v>0</v>
      </c>
      <c r="AP226" s="631">
        <v>0</v>
      </c>
      <c r="AQ226" s="631">
        <v>0</v>
      </c>
      <c r="AR226" s="631">
        <v>0</v>
      </c>
      <c r="AS226" s="631">
        <v>0</v>
      </c>
      <c r="AT226" s="631">
        <v>0</v>
      </c>
      <c r="AU226" s="631">
        <v>0</v>
      </c>
      <c r="AV226" s="631">
        <v>585147.70439999993</v>
      </c>
      <c r="AW226" s="631">
        <v>59905.528354306181</v>
      </c>
      <c r="AX226" s="631">
        <v>116845.6</v>
      </c>
      <c r="AY226" s="631">
        <v>64512.943487497891</v>
      </c>
      <c r="AZ226" s="714">
        <v>761898.83275430615</v>
      </c>
      <c r="BA226" s="714">
        <v>759453.23275430617</v>
      </c>
      <c r="BB226" s="714">
        <v>3750</v>
      </c>
      <c r="BC226" s="714">
        <v>765000</v>
      </c>
      <c r="BD226" s="714">
        <v>5546.7672456938308</v>
      </c>
      <c r="BE226" s="714">
        <v>0</v>
      </c>
      <c r="BF226" s="714">
        <v>767445.6</v>
      </c>
      <c r="BG226" s="631">
        <v>767445.59999999986</v>
      </c>
      <c r="BH226" s="631">
        <v>0</v>
      </c>
      <c r="BI226" s="714">
        <v>767445.6</v>
      </c>
      <c r="BJ226" s="714">
        <v>650600</v>
      </c>
      <c r="BK226" s="631">
        <v>650600</v>
      </c>
      <c r="BL226" s="631">
        <v>3189.2156862745096</v>
      </c>
      <c r="BM226" s="631">
        <v>3098.4301165094339</v>
      </c>
      <c r="BN226" s="632">
        <v>2.9300505853380697E-2</v>
      </c>
      <c r="BO226" s="632">
        <v>0</v>
      </c>
      <c r="BP226" s="631">
        <v>0</v>
      </c>
      <c r="BQ226" s="714">
        <v>767445.6</v>
      </c>
      <c r="BR226" s="714">
        <v>3750</v>
      </c>
      <c r="BS226" s="714" t="s">
        <v>1187</v>
      </c>
      <c r="BT226" s="714">
        <v>3761.9882352941177</v>
      </c>
      <c r="BU226" s="632">
        <v>3.0852362990944737E-2</v>
      </c>
      <c r="BV226" s="631">
        <v>0</v>
      </c>
      <c r="BW226" s="631">
        <v>767445.6</v>
      </c>
      <c r="BX226" s="631">
        <v>0</v>
      </c>
      <c r="BY226" s="631">
        <v>767445.6</v>
      </c>
      <c r="BZ226" s="132">
        <f t="shared" si="9"/>
        <v>0</v>
      </c>
      <c r="CA226" s="132">
        <f t="shared" si="10"/>
        <v>0</v>
      </c>
      <c r="CB226" s="631">
        <f t="shared" si="11"/>
        <v>5546.7672456938308</v>
      </c>
      <c r="CC226" s="631"/>
      <c r="CD226" s="631"/>
    </row>
    <row r="227" spans="1:82" ht="15" hidden="1" x14ac:dyDescent="0.25">
      <c r="A227" s="628">
        <f>VLOOKUP(D227,'[11]DfE No.'!C:E,3,FALSE)</f>
        <v>492</v>
      </c>
      <c r="B227" s="628" t="str">
        <f>VLOOKUP(D227,'[11]Adjusted Factors 20-21'!C:F,4,FALSE)</f>
        <v>Recoupment Academy</v>
      </c>
      <c r="C227" s="712">
        <v>142554</v>
      </c>
      <c r="D227" s="712">
        <v>9353054</v>
      </c>
      <c r="E227" s="713" t="s">
        <v>1285</v>
      </c>
      <c r="F227" s="630">
        <v>117</v>
      </c>
      <c r="G227" s="630">
        <v>117</v>
      </c>
      <c r="H227" s="630">
        <v>0</v>
      </c>
      <c r="I227" s="631">
        <v>335599.41869999998</v>
      </c>
      <c r="J227" s="631">
        <v>0</v>
      </c>
      <c r="K227" s="631">
        <v>0</v>
      </c>
      <c r="L227" s="631">
        <v>5400.0000000000227</v>
      </c>
      <c r="M227" s="631">
        <v>0</v>
      </c>
      <c r="N227" s="631">
        <v>10721.454545454544</v>
      </c>
      <c r="O227" s="631">
        <v>0</v>
      </c>
      <c r="P227" s="631">
        <v>0</v>
      </c>
      <c r="Q227" s="631">
        <v>0</v>
      </c>
      <c r="R227" s="631">
        <v>0</v>
      </c>
      <c r="S227" s="631">
        <v>0</v>
      </c>
      <c r="T227" s="631">
        <v>0</v>
      </c>
      <c r="U227" s="631">
        <v>0</v>
      </c>
      <c r="V227" s="631">
        <v>0</v>
      </c>
      <c r="W227" s="631">
        <v>0</v>
      </c>
      <c r="X227" s="631">
        <v>0</v>
      </c>
      <c r="Y227" s="631">
        <v>0</v>
      </c>
      <c r="Z227" s="631">
        <v>0</v>
      </c>
      <c r="AA227" s="631">
        <v>0</v>
      </c>
      <c r="AB227" s="631">
        <v>0</v>
      </c>
      <c r="AC227" s="631">
        <v>0</v>
      </c>
      <c r="AD227" s="631">
        <v>0</v>
      </c>
      <c r="AE227" s="631">
        <v>44595.47368421049</v>
      </c>
      <c r="AF227" s="631">
        <v>0</v>
      </c>
      <c r="AG227" s="631">
        <v>0</v>
      </c>
      <c r="AH227" s="631">
        <v>0</v>
      </c>
      <c r="AI227" s="631">
        <v>114400</v>
      </c>
      <c r="AJ227" s="631">
        <v>11385.847797062745</v>
      </c>
      <c r="AK227" s="631">
        <v>0</v>
      </c>
      <c r="AL227" s="631">
        <v>0</v>
      </c>
      <c r="AM227" s="631">
        <v>2696.4</v>
      </c>
      <c r="AN227" s="631">
        <v>0</v>
      </c>
      <c r="AO227" s="631">
        <v>0</v>
      </c>
      <c r="AP227" s="631">
        <v>0</v>
      </c>
      <c r="AQ227" s="631">
        <v>0</v>
      </c>
      <c r="AR227" s="631">
        <v>0</v>
      </c>
      <c r="AS227" s="631">
        <v>0</v>
      </c>
      <c r="AT227" s="631">
        <v>0</v>
      </c>
      <c r="AU227" s="631">
        <v>0</v>
      </c>
      <c r="AV227" s="631">
        <v>335599.41869999998</v>
      </c>
      <c r="AW227" s="631">
        <v>60716.928229665056</v>
      </c>
      <c r="AX227" s="631">
        <v>128482.24779706274</v>
      </c>
      <c r="AY227" s="631">
        <v>62609.000956937773</v>
      </c>
      <c r="AZ227" s="714">
        <v>524798.59472672781</v>
      </c>
      <c r="BA227" s="714">
        <v>522102.19472672779</v>
      </c>
      <c r="BB227" s="714">
        <v>3750</v>
      </c>
      <c r="BC227" s="714">
        <v>438750</v>
      </c>
      <c r="BD227" s="714">
        <v>0</v>
      </c>
      <c r="BE227" s="714">
        <v>0</v>
      </c>
      <c r="BF227" s="714">
        <v>524798.59472672781</v>
      </c>
      <c r="BG227" s="631">
        <v>524798.59472672781</v>
      </c>
      <c r="BH227" s="631">
        <v>0</v>
      </c>
      <c r="BI227" s="714">
        <v>441446.40000000002</v>
      </c>
      <c r="BJ227" s="714">
        <v>312964.15220293729</v>
      </c>
      <c r="BK227" s="631">
        <v>396316.34692966507</v>
      </c>
      <c r="BL227" s="631">
        <v>3387.3192045270521</v>
      </c>
      <c r="BM227" s="631">
        <v>3235.4563189453806</v>
      </c>
      <c r="BN227" s="632">
        <v>4.6937084173391715E-2</v>
      </c>
      <c r="BO227" s="632">
        <v>0</v>
      </c>
      <c r="BP227" s="631">
        <v>0</v>
      </c>
      <c r="BQ227" s="714">
        <v>524798.59472672781</v>
      </c>
      <c r="BR227" s="714">
        <v>4462.4119207412632</v>
      </c>
      <c r="BS227" s="714" t="s">
        <v>1187</v>
      </c>
      <c r="BT227" s="714">
        <v>4485.4580745874173</v>
      </c>
      <c r="BU227" s="632">
        <v>2.1059088164387285E-2</v>
      </c>
      <c r="BV227" s="631">
        <v>0</v>
      </c>
      <c r="BW227" s="631">
        <v>524798.59472672781</v>
      </c>
      <c r="BX227" s="631">
        <v>0</v>
      </c>
      <c r="BY227" s="631">
        <v>524798.59472672781</v>
      </c>
      <c r="BZ227" s="132">
        <f t="shared" si="9"/>
        <v>0</v>
      </c>
      <c r="CA227" s="132">
        <f t="shared" si="10"/>
        <v>0</v>
      </c>
      <c r="CB227" s="631">
        <f t="shared" si="11"/>
        <v>0</v>
      </c>
      <c r="CC227" s="631"/>
      <c r="CD227" s="631"/>
    </row>
    <row r="228" spans="1:82" ht="15" hidden="1" x14ac:dyDescent="0.25">
      <c r="A228" s="628">
        <f>VLOOKUP(D228,'[11]DfE No.'!C:E,3,FALSE)</f>
        <v>514</v>
      </c>
      <c r="B228" s="628" t="str">
        <f>VLOOKUP(D228,'[11]Adjusted Factors 20-21'!C:F,4,FALSE)</f>
        <v>Recoupment Academy</v>
      </c>
      <c r="C228" s="712">
        <v>142562</v>
      </c>
      <c r="D228" s="712">
        <v>9353062</v>
      </c>
      <c r="E228" s="713" t="s">
        <v>1286</v>
      </c>
      <c r="F228" s="630">
        <v>209</v>
      </c>
      <c r="G228" s="630">
        <v>209</v>
      </c>
      <c r="H228" s="630">
        <v>0</v>
      </c>
      <c r="I228" s="631">
        <v>599489.55989999999</v>
      </c>
      <c r="J228" s="631">
        <v>0</v>
      </c>
      <c r="K228" s="631">
        <v>0</v>
      </c>
      <c r="L228" s="631">
        <v>10799.999999999955</v>
      </c>
      <c r="M228" s="631">
        <v>0</v>
      </c>
      <c r="N228" s="631">
        <v>15566.896551724138</v>
      </c>
      <c r="O228" s="631">
        <v>0</v>
      </c>
      <c r="P228" s="631">
        <v>0</v>
      </c>
      <c r="Q228" s="631">
        <v>0</v>
      </c>
      <c r="R228" s="631">
        <v>0</v>
      </c>
      <c r="S228" s="631">
        <v>0</v>
      </c>
      <c r="T228" s="631">
        <v>0</v>
      </c>
      <c r="U228" s="631">
        <v>0</v>
      </c>
      <c r="V228" s="631">
        <v>0</v>
      </c>
      <c r="W228" s="631">
        <v>0</v>
      </c>
      <c r="X228" s="631">
        <v>0</v>
      </c>
      <c r="Y228" s="631">
        <v>0</v>
      </c>
      <c r="Z228" s="631">
        <v>0</v>
      </c>
      <c r="AA228" s="631">
        <v>0</v>
      </c>
      <c r="AB228" s="631">
        <v>621.19444444444503</v>
      </c>
      <c r="AC228" s="631">
        <v>0</v>
      </c>
      <c r="AD228" s="631">
        <v>0</v>
      </c>
      <c r="AE228" s="631">
        <v>56271.48876404496</v>
      </c>
      <c r="AF228" s="631">
        <v>0</v>
      </c>
      <c r="AG228" s="631">
        <v>0</v>
      </c>
      <c r="AH228" s="631">
        <v>0</v>
      </c>
      <c r="AI228" s="631">
        <v>114400</v>
      </c>
      <c r="AJ228" s="631">
        <v>0</v>
      </c>
      <c r="AK228" s="631">
        <v>0</v>
      </c>
      <c r="AL228" s="631">
        <v>0</v>
      </c>
      <c r="AM228" s="631">
        <v>3225.6</v>
      </c>
      <c r="AN228" s="631">
        <v>0</v>
      </c>
      <c r="AO228" s="631">
        <v>0</v>
      </c>
      <c r="AP228" s="631">
        <v>0</v>
      </c>
      <c r="AQ228" s="631">
        <v>0</v>
      </c>
      <c r="AR228" s="631">
        <v>0</v>
      </c>
      <c r="AS228" s="631">
        <v>0</v>
      </c>
      <c r="AT228" s="631">
        <v>0</v>
      </c>
      <c r="AU228" s="631">
        <v>0</v>
      </c>
      <c r="AV228" s="631">
        <v>599489.55989999999</v>
      </c>
      <c r="AW228" s="631">
        <v>83259.579760213499</v>
      </c>
      <c r="AX228" s="631">
        <v>117625.60000000001</v>
      </c>
      <c r="AY228" s="631">
        <v>79407.737039907006</v>
      </c>
      <c r="AZ228" s="714">
        <v>800374.73966021347</v>
      </c>
      <c r="BA228" s="714">
        <v>797149.13966021349</v>
      </c>
      <c r="BB228" s="714">
        <v>3750</v>
      </c>
      <c r="BC228" s="714">
        <v>783750</v>
      </c>
      <c r="BD228" s="714">
        <v>0</v>
      </c>
      <c r="BE228" s="714">
        <v>0</v>
      </c>
      <c r="BF228" s="714">
        <v>800374.73966021347</v>
      </c>
      <c r="BG228" s="631">
        <v>800374.73966021359</v>
      </c>
      <c r="BH228" s="631">
        <v>0</v>
      </c>
      <c r="BI228" s="714">
        <v>786975.6</v>
      </c>
      <c r="BJ228" s="714">
        <v>669350</v>
      </c>
      <c r="BK228" s="631">
        <v>682749.13966021349</v>
      </c>
      <c r="BL228" s="631">
        <v>3266.7422950249447</v>
      </c>
      <c r="BM228" s="631">
        <v>3190.395588292683</v>
      </c>
      <c r="BN228" s="632">
        <v>2.3930169353424326E-2</v>
      </c>
      <c r="BO228" s="632">
        <v>0</v>
      </c>
      <c r="BP228" s="631">
        <v>0</v>
      </c>
      <c r="BQ228" s="714">
        <v>800374.73966021347</v>
      </c>
      <c r="BR228" s="714">
        <v>3814.1107160775764</v>
      </c>
      <c r="BS228" s="714" t="s">
        <v>1187</v>
      </c>
      <c r="BT228" s="714">
        <v>3829.5442089005428</v>
      </c>
      <c r="BU228" s="632">
        <v>1.7656572873760101E-2</v>
      </c>
      <c r="BV228" s="631">
        <v>0</v>
      </c>
      <c r="BW228" s="631">
        <v>800374.73966021347</v>
      </c>
      <c r="BX228" s="631">
        <v>0</v>
      </c>
      <c r="BY228" s="631">
        <v>800374.73966021347</v>
      </c>
      <c r="BZ228" s="132">
        <f t="shared" si="9"/>
        <v>0</v>
      </c>
      <c r="CA228" s="132">
        <f t="shared" si="10"/>
        <v>0</v>
      </c>
      <c r="CB228" s="631">
        <f t="shared" si="11"/>
        <v>0</v>
      </c>
      <c r="CC228" s="631"/>
      <c r="CD228" s="631"/>
    </row>
    <row r="229" spans="1:82" ht="15" hidden="1" x14ac:dyDescent="0.25">
      <c r="A229" s="628">
        <f>VLOOKUP(D229,'[11]DfE No.'!C:E,3,FALSE)</f>
        <v>20</v>
      </c>
      <c r="B229" s="628" t="str">
        <f>VLOOKUP(D229,'[11]Adjusted Factors 20-21'!C:F,4,FALSE)</f>
        <v>Recoupment Academy</v>
      </c>
      <c r="C229" s="712">
        <v>146148</v>
      </c>
      <c r="D229" s="712">
        <v>9353081</v>
      </c>
      <c r="E229" s="713" t="s">
        <v>1424</v>
      </c>
      <c r="F229" s="630">
        <v>41</v>
      </c>
      <c r="G229" s="630">
        <v>41</v>
      </c>
      <c r="H229" s="630">
        <v>0</v>
      </c>
      <c r="I229" s="631">
        <v>117603.21509999999</v>
      </c>
      <c r="J229" s="631">
        <v>0</v>
      </c>
      <c r="K229" s="631">
        <v>0</v>
      </c>
      <c r="L229" s="631">
        <v>3149.9999999999968</v>
      </c>
      <c r="M229" s="631">
        <v>0</v>
      </c>
      <c r="N229" s="631">
        <v>5989.565217391304</v>
      </c>
      <c r="O229" s="631">
        <v>0</v>
      </c>
      <c r="P229" s="631">
        <v>0</v>
      </c>
      <c r="Q229" s="631">
        <v>0</v>
      </c>
      <c r="R229" s="631">
        <v>0</v>
      </c>
      <c r="S229" s="631">
        <v>404.9999999999996</v>
      </c>
      <c r="T229" s="631">
        <v>0</v>
      </c>
      <c r="U229" s="631">
        <v>0</v>
      </c>
      <c r="V229" s="631">
        <v>0</v>
      </c>
      <c r="W229" s="631">
        <v>0</v>
      </c>
      <c r="X229" s="631">
        <v>0</v>
      </c>
      <c r="Y229" s="631">
        <v>0</v>
      </c>
      <c r="Z229" s="631">
        <v>0</v>
      </c>
      <c r="AA229" s="631">
        <v>0</v>
      </c>
      <c r="AB229" s="631">
        <v>0</v>
      </c>
      <c r="AC229" s="631">
        <v>0</v>
      </c>
      <c r="AD229" s="631">
        <v>0</v>
      </c>
      <c r="AE229" s="631">
        <v>16374.375</v>
      </c>
      <c r="AF229" s="631">
        <v>0</v>
      </c>
      <c r="AG229" s="631">
        <v>2222.4999999999955</v>
      </c>
      <c r="AH229" s="631">
        <v>0</v>
      </c>
      <c r="AI229" s="631">
        <v>114400</v>
      </c>
      <c r="AJ229" s="631">
        <v>26000</v>
      </c>
      <c r="AK229" s="631">
        <v>0</v>
      </c>
      <c r="AL229" s="631">
        <v>0</v>
      </c>
      <c r="AM229" s="631">
        <v>997.92</v>
      </c>
      <c r="AN229" s="631">
        <v>0</v>
      </c>
      <c r="AO229" s="631">
        <v>0</v>
      </c>
      <c r="AP229" s="631">
        <v>0</v>
      </c>
      <c r="AQ229" s="631">
        <v>0</v>
      </c>
      <c r="AR229" s="631">
        <v>0</v>
      </c>
      <c r="AS229" s="631">
        <v>0</v>
      </c>
      <c r="AT229" s="631">
        <v>0</v>
      </c>
      <c r="AU229" s="631">
        <v>0</v>
      </c>
      <c r="AV229" s="631">
        <v>117603.21509999999</v>
      </c>
      <c r="AW229" s="631">
        <v>28141.440217391297</v>
      </c>
      <c r="AX229" s="631">
        <v>141397.92000000001</v>
      </c>
      <c r="AY229" s="631">
        <v>31099.457608695648</v>
      </c>
      <c r="AZ229" s="714">
        <v>287142.57531739131</v>
      </c>
      <c r="BA229" s="714">
        <v>286144.65531739133</v>
      </c>
      <c r="BB229" s="714">
        <v>3750</v>
      </c>
      <c r="BC229" s="714">
        <v>153750</v>
      </c>
      <c r="BD229" s="714">
        <v>0</v>
      </c>
      <c r="BE229" s="714">
        <v>0</v>
      </c>
      <c r="BF229" s="714">
        <v>287142.57531739131</v>
      </c>
      <c r="BG229" s="631">
        <v>287142.57531739131</v>
      </c>
      <c r="BH229" s="631">
        <v>0</v>
      </c>
      <c r="BI229" s="714">
        <v>154747.92000000001</v>
      </c>
      <c r="BJ229" s="714">
        <v>13350.000000000013</v>
      </c>
      <c r="BK229" s="631">
        <v>145744.6553173913</v>
      </c>
      <c r="BL229" s="631">
        <v>3554.7476906680804</v>
      </c>
      <c r="BM229" s="631">
        <v>3124.6898681818184</v>
      </c>
      <c r="BN229" s="632">
        <v>0.13763216211166016</v>
      </c>
      <c r="BO229" s="632">
        <v>0</v>
      </c>
      <c r="BP229" s="631">
        <v>0</v>
      </c>
      <c r="BQ229" s="714">
        <v>287142.57531739131</v>
      </c>
      <c r="BR229" s="714">
        <v>6979.13793457052</v>
      </c>
      <c r="BS229" s="714" t="s">
        <v>1187</v>
      </c>
      <c r="BT229" s="714">
        <v>7003.4774467656416</v>
      </c>
      <c r="BU229" s="632">
        <v>9.9232927925673398E-2</v>
      </c>
      <c r="BV229" s="631">
        <v>0</v>
      </c>
      <c r="BW229" s="631">
        <v>287142.57531739131</v>
      </c>
      <c r="BX229" s="631">
        <v>0</v>
      </c>
      <c r="BY229" s="631">
        <v>287142.57531739131</v>
      </c>
      <c r="BZ229" s="132">
        <f t="shared" si="9"/>
        <v>0</v>
      </c>
      <c r="CA229" s="132">
        <f t="shared" si="10"/>
        <v>0</v>
      </c>
      <c r="CB229" s="631">
        <f t="shared" si="11"/>
        <v>0</v>
      </c>
      <c r="CC229" s="631"/>
      <c r="CD229" s="631"/>
    </row>
    <row r="230" spans="1:82" ht="15" hidden="1" x14ac:dyDescent="0.25">
      <c r="A230" s="628">
        <f>VLOOKUP(D230,'[11]DfE No.'!C:E,3,FALSE)</f>
        <v>26</v>
      </c>
      <c r="B230" s="628" t="str">
        <f>VLOOKUP(D230,'[11]Adjusted Factors 20-21'!C:F,4,FALSE)</f>
        <v>Recoupment Academy</v>
      </c>
      <c r="C230" s="712">
        <v>146234</v>
      </c>
      <c r="D230" s="712">
        <v>9353084</v>
      </c>
      <c r="E230" s="713" t="s">
        <v>1425</v>
      </c>
      <c r="F230" s="630">
        <v>66</v>
      </c>
      <c r="G230" s="630">
        <v>66</v>
      </c>
      <c r="H230" s="630">
        <v>0</v>
      </c>
      <c r="I230" s="631">
        <v>189312.4926</v>
      </c>
      <c r="J230" s="631">
        <v>0</v>
      </c>
      <c r="K230" s="631">
        <v>0</v>
      </c>
      <c r="L230" s="631">
        <v>2250.0000000000014</v>
      </c>
      <c r="M230" s="631">
        <v>0</v>
      </c>
      <c r="N230" s="631">
        <v>12320</v>
      </c>
      <c r="O230" s="631">
        <v>0</v>
      </c>
      <c r="P230" s="631">
        <v>0</v>
      </c>
      <c r="Q230" s="631">
        <v>0</v>
      </c>
      <c r="R230" s="631">
        <v>0</v>
      </c>
      <c r="S230" s="631">
        <v>0</v>
      </c>
      <c r="T230" s="631">
        <v>0</v>
      </c>
      <c r="U230" s="631">
        <v>0</v>
      </c>
      <c r="V230" s="631">
        <v>0</v>
      </c>
      <c r="W230" s="631">
        <v>0</v>
      </c>
      <c r="X230" s="631">
        <v>0</v>
      </c>
      <c r="Y230" s="631">
        <v>0</v>
      </c>
      <c r="Z230" s="631">
        <v>0</v>
      </c>
      <c r="AA230" s="631">
        <v>0</v>
      </c>
      <c r="AB230" s="631">
        <v>619.47368421052602</v>
      </c>
      <c r="AC230" s="631">
        <v>0</v>
      </c>
      <c r="AD230" s="631">
        <v>0</v>
      </c>
      <c r="AE230" s="631">
        <v>28942.941176470591</v>
      </c>
      <c r="AF230" s="631">
        <v>0</v>
      </c>
      <c r="AG230" s="631">
        <v>0</v>
      </c>
      <c r="AH230" s="631">
        <v>0</v>
      </c>
      <c r="AI230" s="631">
        <v>114400</v>
      </c>
      <c r="AJ230" s="631">
        <v>26000</v>
      </c>
      <c r="AK230" s="631">
        <v>0</v>
      </c>
      <c r="AL230" s="631">
        <v>0</v>
      </c>
      <c r="AM230" s="631">
        <v>826.56</v>
      </c>
      <c r="AN230" s="631">
        <v>0</v>
      </c>
      <c r="AO230" s="631">
        <v>0</v>
      </c>
      <c r="AP230" s="631">
        <v>0</v>
      </c>
      <c r="AQ230" s="631">
        <v>0</v>
      </c>
      <c r="AR230" s="631">
        <v>0</v>
      </c>
      <c r="AS230" s="631">
        <v>0</v>
      </c>
      <c r="AT230" s="631">
        <v>0</v>
      </c>
      <c r="AU230" s="631">
        <v>0</v>
      </c>
      <c r="AV230" s="631">
        <v>189312.4926</v>
      </c>
      <c r="AW230" s="631">
        <v>44132.414860681121</v>
      </c>
      <c r="AX230" s="631">
        <v>141226.56</v>
      </c>
      <c r="AY230" s="631">
        <v>46180.74117647059</v>
      </c>
      <c r="AZ230" s="714">
        <v>374671.4674606811</v>
      </c>
      <c r="BA230" s="714">
        <v>373844.9074606811</v>
      </c>
      <c r="BB230" s="714">
        <v>3750</v>
      </c>
      <c r="BC230" s="714">
        <v>247500</v>
      </c>
      <c r="BD230" s="714">
        <v>0</v>
      </c>
      <c r="BE230" s="714">
        <v>0</v>
      </c>
      <c r="BF230" s="714">
        <v>374671.4674606811</v>
      </c>
      <c r="BG230" s="631">
        <v>374671.4674606811</v>
      </c>
      <c r="BH230" s="631">
        <v>0</v>
      </c>
      <c r="BI230" s="714">
        <v>248326.56</v>
      </c>
      <c r="BJ230" s="714">
        <v>107100</v>
      </c>
      <c r="BK230" s="631">
        <v>233444.9074606811</v>
      </c>
      <c r="BL230" s="631">
        <v>3537.0440524345622</v>
      </c>
      <c r="BM230" s="631">
        <v>3347.5176548387089</v>
      </c>
      <c r="BN230" s="632">
        <v>5.6616997171590744E-2</v>
      </c>
      <c r="BO230" s="632">
        <v>0</v>
      </c>
      <c r="BP230" s="631">
        <v>0</v>
      </c>
      <c r="BQ230" s="714">
        <v>374671.4674606811</v>
      </c>
      <c r="BR230" s="714">
        <v>5664.3167797072892</v>
      </c>
      <c r="BS230" s="714" t="s">
        <v>1187</v>
      </c>
      <c r="BT230" s="714">
        <v>5676.840416070926</v>
      </c>
      <c r="BU230" s="632">
        <v>5.8927692394330489E-3</v>
      </c>
      <c r="BV230" s="631">
        <v>0</v>
      </c>
      <c r="BW230" s="631">
        <v>374671.4674606811</v>
      </c>
      <c r="BX230" s="631">
        <v>0</v>
      </c>
      <c r="BY230" s="631">
        <v>374671.4674606811</v>
      </c>
      <c r="BZ230" s="132">
        <f t="shared" si="9"/>
        <v>0</v>
      </c>
      <c r="CA230" s="132">
        <f t="shared" si="10"/>
        <v>0</v>
      </c>
      <c r="CB230" s="631">
        <f t="shared" si="11"/>
        <v>0</v>
      </c>
      <c r="CC230" s="631"/>
      <c r="CD230" s="631"/>
    </row>
    <row r="231" spans="1:82" ht="15" hidden="1" x14ac:dyDescent="0.25">
      <c r="A231" s="628">
        <f>VLOOKUP(D231,'[11]DfE No.'!C:E,3,FALSE)</f>
        <v>36</v>
      </c>
      <c r="B231" s="628" t="str">
        <f>VLOOKUP(D231,'[11]Adjusted Factors 20-21'!C:F,4,FALSE)</f>
        <v>Recoupment Academy</v>
      </c>
      <c r="C231" s="712">
        <v>145696</v>
      </c>
      <c r="D231" s="712">
        <v>9353089</v>
      </c>
      <c r="E231" s="713" t="s">
        <v>1426</v>
      </c>
      <c r="F231" s="630">
        <v>129</v>
      </c>
      <c r="G231" s="630">
        <v>129</v>
      </c>
      <c r="H231" s="630">
        <v>0</v>
      </c>
      <c r="I231" s="631">
        <v>370019.87189999997</v>
      </c>
      <c r="J231" s="631">
        <v>0</v>
      </c>
      <c r="K231" s="631">
        <v>0</v>
      </c>
      <c r="L231" s="631">
        <v>6750.0000000000082</v>
      </c>
      <c r="M231" s="631">
        <v>0</v>
      </c>
      <c r="N231" s="631">
        <v>10002.461538461539</v>
      </c>
      <c r="O231" s="631">
        <v>0</v>
      </c>
      <c r="P231" s="631">
        <v>0</v>
      </c>
      <c r="Q231" s="631">
        <v>0</v>
      </c>
      <c r="R231" s="631">
        <v>0</v>
      </c>
      <c r="S231" s="631">
        <v>0</v>
      </c>
      <c r="T231" s="631">
        <v>0</v>
      </c>
      <c r="U231" s="631">
        <v>0</v>
      </c>
      <c r="V231" s="631">
        <v>0</v>
      </c>
      <c r="W231" s="631">
        <v>0</v>
      </c>
      <c r="X231" s="631">
        <v>0</v>
      </c>
      <c r="Y231" s="631">
        <v>0</v>
      </c>
      <c r="Z231" s="631">
        <v>0</v>
      </c>
      <c r="AA231" s="631">
        <v>0</v>
      </c>
      <c r="AB231" s="631">
        <v>594.95689655172384</v>
      </c>
      <c r="AC231" s="631">
        <v>0</v>
      </c>
      <c r="AD231" s="631">
        <v>0</v>
      </c>
      <c r="AE231" s="631">
        <v>44589.868421052633</v>
      </c>
      <c r="AF231" s="631">
        <v>0</v>
      </c>
      <c r="AG231" s="631">
        <v>0</v>
      </c>
      <c r="AH231" s="631">
        <v>0</v>
      </c>
      <c r="AI231" s="631">
        <v>114400</v>
      </c>
      <c r="AJ231" s="631">
        <v>7220.293724966622</v>
      </c>
      <c r="AK231" s="631">
        <v>0</v>
      </c>
      <c r="AL231" s="631">
        <v>0</v>
      </c>
      <c r="AM231" s="631">
        <v>4435.2</v>
      </c>
      <c r="AN231" s="631">
        <v>0</v>
      </c>
      <c r="AO231" s="631">
        <v>0</v>
      </c>
      <c r="AP231" s="631">
        <v>0</v>
      </c>
      <c r="AQ231" s="631">
        <v>0</v>
      </c>
      <c r="AR231" s="631">
        <v>0</v>
      </c>
      <c r="AS231" s="631">
        <v>0</v>
      </c>
      <c r="AT231" s="631">
        <v>0</v>
      </c>
      <c r="AU231" s="631">
        <v>0</v>
      </c>
      <c r="AV231" s="631">
        <v>370019.87189999997</v>
      </c>
      <c r="AW231" s="631">
        <v>61937.286856065904</v>
      </c>
      <c r="AX231" s="631">
        <v>126055.49372496663</v>
      </c>
      <c r="AY231" s="631">
        <v>62918.89919028341</v>
      </c>
      <c r="AZ231" s="714">
        <v>558012.65248103254</v>
      </c>
      <c r="BA231" s="714">
        <v>553577.45248103258</v>
      </c>
      <c r="BB231" s="714">
        <v>3750</v>
      </c>
      <c r="BC231" s="714">
        <v>483750</v>
      </c>
      <c r="BD231" s="714">
        <v>0</v>
      </c>
      <c r="BE231" s="714">
        <v>0</v>
      </c>
      <c r="BF231" s="714">
        <v>558012.65248103254</v>
      </c>
      <c r="BG231" s="631">
        <v>558012.65248103254</v>
      </c>
      <c r="BH231" s="631">
        <v>0</v>
      </c>
      <c r="BI231" s="714">
        <v>488185.2</v>
      </c>
      <c r="BJ231" s="714">
        <v>362129.70627503336</v>
      </c>
      <c r="BK231" s="631">
        <v>431957.15875606588</v>
      </c>
      <c r="BL231" s="631">
        <v>3348.5051066361698</v>
      </c>
      <c r="BM231" s="631">
        <v>3155.3216250002547</v>
      </c>
      <c r="BN231" s="632">
        <v>6.1224656182521327E-2</v>
      </c>
      <c r="BO231" s="632">
        <v>0</v>
      </c>
      <c r="BP231" s="631">
        <v>0</v>
      </c>
      <c r="BQ231" s="714">
        <v>558012.65248103254</v>
      </c>
      <c r="BR231" s="714">
        <v>4291.2980812483147</v>
      </c>
      <c r="BS231" s="714" t="s">
        <v>1187</v>
      </c>
      <c r="BT231" s="714">
        <v>4325.6794765971517</v>
      </c>
      <c r="BU231" s="632">
        <v>1.816891076517102E-2</v>
      </c>
      <c r="BV231" s="631">
        <v>0</v>
      </c>
      <c r="BW231" s="631">
        <v>558012.65248103254</v>
      </c>
      <c r="BX231" s="631">
        <v>0</v>
      </c>
      <c r="BY231" s="631">
        <v>558012.65248103254</v>
      </c>
      <c r="BZ231" s="132">
        <f t="shared" si="9"/>
        <v>0</v>
      </c>
      <c r="CA231" s="132">
        <f t="shared" si="10"/>
        <v>0</v>
      </c>
      <c r="CB231" s="631">
        <f t="shared" si="11"/>
        <v>0</v>
      </c>
      <c r="CC231" s="631"/>
      <c r="CD231" s="631"/>
    </row>
    <row r="232" spans="1:82" ht="15" hidden="1" x14ac:dyDescent="0.25">
      <c r="A232" s="628">
        <f>VLOOKUP(D232,'[11]DfE No.'!C:E,3,FALSE)</f>
        <v>449</v>
      </c>
      <c r="B232" s="628" t="str">
        <f>VLOOKUP(D232,'[11]Adjusted Factors 20-21'!C:F,4,FALSE)</f>
        <v>Recoupment Academy</v>
      </c>
      <c r="C232" s="712">
        <v>146175</v>
      </c>
      <c r="D232" s="712">
        <v>9353091</v>
      </c>
      <c r="E232" s="713" t="s">
        <v>1839</v>
      </c>
      <c r="F232" s="630">
        <v>86</v>
      </c>
      <c r="G232" s="630">
        <v>86</v>
      </c>
      <c r="H232" s="630">
        <v>0</v>
      </c>
      <c r="I232" s="631">
        <v>246679.91459999999</v>
      </c>
      <c r="J232" s="631">
        <v>0</v>
      </c>
      <c r="K232" s="631">
        <v>0</v>
      </c>
      <c r="L232" s="631">
        <v>13950.000000000009</v>
      </c>
      <c r="M232" s="631">
        <v>0</v>
      </c>
      <c r="N232" s="631">
        <v>17360.000000000011</v>
      </c>
      <c r="O232" s="631">
        <v>0</v>
      </c>
      <c r="P232" s="631">
        <v>210.00000000000023</v>
      </c>
      <c r="Q232" s="631">
        <v>250.00000000000028</v>
      </c>
      <c r="R232" s="631">
        <v>0</v>
      </c>
      <c r="S232" s="631">
        <v>0</v>
      </c>
      <c r="T232" s="631">
        <v>0</v>
      </c>
      <c r="U232" s="631">
        <v>0</v>
      </c>
      <c r="V232" s="631">
        <v>0</v>
      </c>
      <c r="W232" s="631">
        <v>0</v>
      </c>
      <c r="X232" s="631">
        <v>0</v>
      </c>
      <c r="Y232" s="631">
        <v>0</v>
      </c>
      <c r="Z232" s="631">
        <v>0</v>
      </c>
      <c r="AA232" s="631">
        <v>0</v>
      </c>
      <c r="AB232" s="631">
        <v>0</v>
      </c>
      <c r="AC232" s="631">
        <v>0</v>
      </c>
      <c r="AD232" s="631">
        <v>0</v>
      </c>
      <c r="AE232" s="631">
        <v>43681.384615384617</v>
      </c>
      <c r="AF232" s="631">
        <v>0</v>
      </c>
      <c r="AG232" s="631">
        <v>9485.0000000000018</v>
      </c>
      <c r="AH232" s="631">
        <v>0</v>
      </c>
      <c r="AI232" s="631">
        <v>114400</v>
      </c>
      <c r="AJ232" s="631">
        <v>0</v>
      </c>
      <c r="AK232" s="631">
        <v>0</v>
      </c>
      <c r="AL232" s="631">
        <v>1000</v>
      </c>
      <c r="AM232" s="631">
        <v>1486.8</v>
      </c>
      <c r="AN232" s="631">
        <v>0</v>
      </c>
      <c r="AO232" s="631">
        <v>0</v>
      </c>
      <c r="AP232" s="631">
        <v>0</v>
      </c>
      <c r="AQ232" s="631">
        <v>0</v>
      </c>
      <c r="AR232" s="631">
        <v>0</v>
      </c>
      <c r="AS232" s="631">
        <v>0</v>
      </c>
      <c r="AT232" s="631">
        <v>0</v>
      </c>
      <c r="AU232" s="631">
        <v>0</v>
      </c>
      <c r="AV232" s="631">
        <v>246679.91459999999</v>
      </c>
      <c r="AW232" s="631">
        <v>84936.384615384639</v>
      </c>
      <c r="AX232" s="631">
        <v>116886.8</v>
      </c>
      <c r="AY232" s="631">
        <v>69519.184615384627</v>
      </c>
      <c r="AZ232" s="714">
        <v>448503.09921538463</v>
      </c>
      <c r="BA232" s="714">
        <v>446016.29921538464</v>
      </c>
      <c r="BB232" s="714">
        <v>3750</v>
      </c>
      <c r="BC232" s="714">
        <v>322500</v>
      </c>
      <c r="BD232" s="714">
        <v>0</v>
      </c>
      <c r="BE232" s="714">
        <v>0</v>
      </c>
      <c r="BF232" s="714">
        <v>448503.09921538463</v>
      </c>
      <c r="BG232" s="631">
        <v>448503.09921538463</v>
      </c>
      <c r="BH232" s="631">
        <v>0</v>
      </c>
      <c r="BI232" s="714">
        <v>324986.8</v>
      </c>
      <c r="BJ232" s="714">
        <v>209100</v>
      </c>
      <c r="BK232" s="631">
        <v>332616.29921538464</v>
      </c>
      <c r="BL232" s="631">
        <v>3867.6313862254028</v>
      </c>
      <c r="BM232" s="631">
        <v>3371.9310441860466</v>
      </c>
      <c r="BN232" s="632">
        <v>0.14700785263508073</v>
      </c>
      <c r="BO232" s="632">
        <v>0</v>
      </c>
      <c r="BP232" s="631">
        <v>0</v>
      </c>
      <c r="BQ232" s="714">
        <v>448503.09921538463</v>
      </c>
      <c r="BR232" s="714">
        <v>5186.2360373881938</v>
      </c>
      <c r="BS232" s="714" t="s">
        <v>1187</v>
      </c>
      <c r="BT232" s="714">
        <v>5215.1523164579612</v>
      </c>
      <c r="BU232" s="632">
        <v>0.10083953864942408</v>
      </c>
      <c r="BV232" s="631">
        <v>0</v>
      </c>
      <c r="BW232" s="631">
        <v>448503.09921538463</v>
      </c>
      <c r="BX232" s="631">
        <v>0</v>
      </c>
      <c r="BY232" s="631">
        <v>448503.09921538463</v>
      </c>
      <c r="BZ232" s="132">
        <f t="shared" si="9"/>
        <v>0</v>
      </c>
      <c r="CA232" s="132">
        <f t="shared" si="10"/>
        <v>0</v>
      </c>
      <c r="CB232" s="631">
        <f t="shared" si="11"/>
        <v>0</v>
      </c>
      <c r="CC232" s="631"/>
      <c r="CD232" s="631"/>
    </row>
    <row r="233" spans="1:82" ht="15" hidden="1" x14ac:dyDescent="0.25">
      <c r="A233" s="628">
        <f>VLOOKUP(D233,'[11]DfE No.'!C:E,3,FALSE)</f>
        <v>243</v>
      </c>
      <c r="B233" s="628" t="str">
        <f>VLOOKUP(D233,'[11]Adjusted Factors 20-21'!C:F,4,FALSE)</f>
        <v>Recoupment Academy</v>
      </c>
      <c r="C233" s="712">
        <v>145539</v>
      </c>
      <c r="D233" s="712">
        <v>9353092</v>
      </c>
      <c r="E233" s="713" t="s">
        <v>1428</v>
      </c>
      <c r="F233" s="630">
        <v>90</v>
      </c>
      <c r="G233" s="630">
        <v>90</v>
      </c>
      <c r="H233" s="630">
        <v>0</v>
      </c>
      <c r="I233" s="631">
        <v>258153.39899999998</v>
      </c>
      <c r="J233" s="631">
        <v>0</v>
      </c>
      <c r="K233" s="631">
        <v>0</v>
      </c>
      <c r="L233" s="631">
        <v>2250.0000000000018</v>
      </c>
      <c r="M233" s="631">
        <v>0</v>
      </c>
      <c r="N233" s="631">
        <v>2800.0000000000023</v>
      </c>
      <c r="O233" s="631">
        <v>0</v>
      </c>
      <c r="P233" s="631">
        <v>424.71910112359643</v>
      </c>
      <c r="Q233" s="631">
        <v>1011.2359550561798</v>
      </c>
      <c r="R233" s="631">
        <v>758.42696629213651</v>
      </c>
      <c r="S233" s="631">
        <v>409.55056179775374</v>
      </c>
      <c r="T233" s="631">
        <v>879.77528089887835</v>
      </c>
      <c r="U233" s="631">
        <v>0</v>
      </c>
      <c r="V233" s="631">
        <v>0</v>
      </c>
      <c r="W233" s="631">
        <v>0</v>
      </c>
      <c r="X233" s="631">
        <v>0</v>
      </c>
      <c r="Y233" s="631">
        <v>0</v>
      </c>
      <c r="Z233" s="631">
        <v>0</v>
      </c>
      <c r="AA233" s="631">
        <v>0</v>
      </c>
      <c r="AB233" s="631">
        <v>625.32467532467604</v>
      </c>
      <c r="AC233" s="631">
        <v>0</v>
      </c>
      <c r="AD233" s="631">
        <v>0</v>
      </c>
      <c r="AE233" s="631">
        <v>15134.210526315766</v>
      </c>
      <c r="AF233" s="631">
        <v>0</v>
      </c>
      <c r="AG233" s="631">
        <v>0</v>
      </c>
      <c r="AH233" s="631">
        <v>0</v>
      </c>
      <c r="AI233" s="631">
        <v>114400</v>
      </c>
      <c r="AJ233" s="631">
        <v>20758.344459279037</v>
      </c>
      <c r="AK233" s="631">
        <v>0</v>
      </c>
      <c r="AL233" s="631">
        <v>0</v>
      </c>
      <c r="AM233" s="631">
        <v>1525.81</v>
      </c>
      <c r="AN233" s="631">
        <v>0</v>
      </c>
      <c r="AO233" s="631">
        <v>0</v>
      </c>
      <c r="AP233" s="631">
        <v>0</v>
      </c>
      <c r="AQ233" s="631">
        <v>0</v>
      </c>
      <c r="AR233" s="631">
        <v>0</v>
      </c>
      <c r="AS233" s="631">
        <v>0</v>
      </c>
      <c r="AT233" s="631">
        <v>0</v>
      </c>
      <c r="AU233" s="631">
        <v>0</v>
      </c>
      <c r="AV233" s="631">
        <v>258153.39899999998</v>
      </c>
      <c r="AW233" s="631">
        <v>24293.243066808995</v>
      </c>
      <c r="AX233" s="631">
        <v>136684.15445927903</v>
      </c>
      <c r="AY233" s="631">
        <v>29353.86445890004</v>
      </c>
      <c r="AZ233" s="714">
        <v>419130.79652608803</v>
      </c>
      <c r="BA233" s="714">
        <v>417604.98652608803</v>
      </c>
      <c r="BB233" s="714">
        <v>3750</v>
      </c>
      <c r="BC233" s="714">
        <v>337500</v>
      </c>
      <c r="BD233" s="714">
        <v>0</v>
      </c>
      <c r="BE233" s="714">
        <v>0</v>
      </c>
      <c r="BF233" s="714">
        <v>419130.79652608803</v>
      </c>
      <c r="BG233" s="631">
        <v>419130.79652608797</v>
      </c>
      <c r="BH233" s="631">
        <v>0</v>
      </c>
      <c r="BI233" s="714">
        <v>339025.81</v>
      </c>
      <c r="BJ233" s="714">
        <v>202341.65554072097</v>
      </c>
      <c r="BK233" s="631">
        <v>282446.642066809</v>
      </c>
      <c r="BL233" s="631">
        <v>3138.2960229645446</v>
      </c>
      <c r="BM233" s="631">
        <v>2942.7145014812736</v>
      </c>
      <c r="BN233" s="632">
        <v>6.6462961794228143E-2</v>
      </c>
      <c r="BO233" s="632">
        <v>0</v>
      </c>
      <c r="BP233" s="631">
        <v>0</v>
      </c>
      <c r="BQ233" s="714">
        <v>419130.79652608803</v>
      </c>
      <c r="BR233" s="714">
        <v>4640.0554058454227</v>
      </c>
      <c r="BS233" s="714" t="s">
        <v>1187</v>
      </c>
      <c r="BT233" s="714">
        <v>4657.008850289867</v>
      </c>
      <c r="BU233" s="632">
        <v>4.9717150275433664E-2</v>
      </c>
      <c r="BV233" s="631">
        <v>0</v>
      </c>
      <c r="BW233" s="631">
        <v>419130.79652608803</v>
      </c>
      <c r="BX233" s="631">
        <v>0</v>
      </c>
      <c r="BY233" s="631">
        <v>419130.79652608803</v>
      </c>
      <c r="BZ233" s="132">
        <f t="shared" si="9"/>
        <v>0</v>
      </c>
      <c r="CA233" s="132">
        <f t="shared" si="10"/>
        <v>0</v>
      </c>
      <c r="CB233" s="631">
        <f t="shared" si="11"/>
        <v>0</v>
      </c>
      <c r="CC233" s="631"/>
      <c r="CD233" s="631"/>
    </row>
    <row r="234" spans="1:82" ht="15" hidden="1" x14ac:dyDescent="0.25">
      <c r="A234" s="628">
        <f>VLOOKUP(D234,'[11]DfE No.'!C:E,3,FALSE)</f>
        <v>80</v>
      </c>
      <c r="B234" s="628" t="str">
        <f>VLOOKUP(D234,'[11]Adjusted Factors 20-21'!C:F,4,FALSE)</f>
        <v>Recoupment Academy</v>
      </c>
      <c r="C234" s="712">
        <v>143807</v>
      </c>
      <c r="D234" s="712">
        <v>9353096</v>
      </c>
      <c r="E234" s="713" t="s">
        <v>1429</v>
      </c>
      <c r="F234" s="630">
        <v>171</v>
      </c>
      <c r="G234" s="630">
        <v>171</v>
      </c>
      <c r="H234" s="630">
        <v>0</v>
      </c>
      <c r="I234" s="631">
        <v>490491.45809999999</v>
      </c>
      <c r="J234" s="631">
        <v>0</v>
      </c>
      <c r="K234" s="631">
        <v>0</v>
      </c>
      <c r="L234" s="631">
        <v>3150.0000000000018</v>
      </c>
      <c r="M234" s="631">
        <v>0</v>
      </c>
      <c r="N234" s="631">
        <v>5349.7206703910615</v>
      </c>
      <c r="O234" s="631">
        <v>0</v>
      </c>
      <c r="P234" s="631">
        <v>210.00000000000006</v>
      </c>
      <c r="Q234" s="631">
        <v>0</v>
      </c>
      <c r="R234" s="631">
        <v>1500.0000000000014</v>
      </c>
      <c r="S234" s="631">
        <v>0</v>
      </c>
      <c r="T234" s="631">
        <v>0</v>
      </c>
      <c r="U234" s="631">
        <v>0</v>
      </c>
      <c r="V234" s="631">
        <v>0</v>
      </c>
      <c r="W234" s="631">
        <v>0</v>
      </c>
      <c r="X234" s="631">
        <v>0</v>
      </c>
      <c r="Y234" s="631">
        <v>0</v>
      </c>
      <c r="Z234" s="631">
        <v>0</v>
      </c>
      <c r="AA234" s="631">
        <v>0</v>
      </c>
      <c r="AB234" s="631">
        <v>597.94117647058818</v>
      </c>
      <c r="AC234" s="631">
        <v>0</v>
      </c>
      <c r="AD234" s="631">
        <v>0</v>
      </c>
      <c r="AE234" s="631">
        <v>39538.125000000044</v>
      </c>
      <c r="AF234" s="631">
        <v>0</v>
      </c>
      <c r="AG234" s="631">
        <v>0</v>
      </c>
      <c r="AH234" s="631">
        <v>0</v>
      </c>
      <c r="AI234" s="631">
        <v>114400</v>
      </c>
      <c r="AJ234" s="631">
        <v>0</v>
      </c>
      <c r="AK234" s="631">
        <v>0</v>
      </c>
      <c r="AL234" s="631">
        <v>0</v>
      </c>
      <c r="AM234" s="631">
        <v>2998.8</v>
      </c>
      <c r="AN234" s="631">
        <v>0</v>
      </c>
      <c r="AO234" s="631">
        <v>0</v>
      </c>
      <c r="AP234" s="631">
        <v>0</v>
      </c>
      <c r="AQ234" s="631">
        <v>0</v>
      </c>
      <c r="AR234" s="631">
        <v>0</v>
      </c>
      <c r="AS234" s="631">
        <v>0</v>
      </c>
      <c r="AT234" s="631">
        <v>0</v>
      </c>
      <c r="AU234" s="631">
        <v>0</v>
      </c>
      <c r="AV234" s="631">
        <v>490491.45809999999</v>
      </c>
      <c r="AW234" s="631">
        <v>50345.786846861694</v>
      </c>
      <c r="AX234" s="631">
        <v>117398.8</v>
      </c>
      <c r="AY234" s="631">
        <v>54595.785335195571</v>
      </c>
      <c r="AZ234" s="714">
        <v>658236.04494686169</v>
      </c>
      <c r="BA234" s="714">
        <v>655237.24494686164</v>
      </c>
      <c r="BB234" s="714">
        <v>3750</v>
      </c>
      <c r="BC234" s="714">
        <v>641250</v>
      </c>
      <c r="BD234" s="714">
        <v>0</v>
      </c>
      <c r="BE234" s="714">
        <v>0</v>
      </c>
      <c r="BF234" s="714">
        <v>658236.04494686169</v>
      </c>
      <c r="BG234" s="631">
        <v>658236.04494686169</v>
      </c>
      <c r="BH234" s="631">
        <v>0</v>
      </c>
      <c r="BI234" s="714">
        <v>644248.80000000005</v>
      </c>
      <c r="BJ234" s="714">
        <v>526850</v>
      </c>
      <c r="BK234" s="631">
        <v>540837.24494686164</v>
      </c>
      <c r="BL234" s="631">
        <v>3162.790906121998</v>
      </c>
      <c r="BM234" s="631">
        <v>3042.9049106741572</v>
      </c>
      <c r="BN234" s="632">
        <v>3.9398534941823056E-2</v>
      </c>
      <c r="BO234" s="632">
        <v>0</v>
      </c>
      <c r="BP234" s="631">
        <v>0</v>
      </c>
      <c r="BQ234" s="714">
        <v>658236.04494686169</v>
      </c>
      <c r="BR234" s="714">
        <v>3831.7967540752143</v>
      </c>
      <c r="BS234" s="714" t="s">
        <v>1187</v>
      </c>
      <c r="BT234" s="714">
        <v>3849.3335961804778</v>
      </c>
      <c r="BU234" s="632">
        <v>2.0389986224101708E-2</v>
      </c>
      <c r="BV234" s="631">
        <v>0</v>
      </c>
      <c r="BW234" s="631">
        <v>658236.04494686169</v>
      </c>
      <c r="BX234" s="631">
        <v>0</v>
      </c>
      <c r="BY234" s="631">
        <v>658236.04494686169</v>
      </c>
      <c r="BZ234" s="132">
        <f t="shared" si="9"/>
        <v>0</v>
      </c>
      <c r="CA234" s="132">
        <f t="shared" si="10"/>
        <v>0</v>
      </c>
      <c r="CB234" s="631">
        <f t="shared" si="11"/>
        <v>0</v>
      </c>
      <c r="CC234" s="631"/>
      <c r="CD234" s="631"/>
    </row>
    <row r="235" spans="1:82" ht="15" hidden="1" x14ac:dyDescent="0.25">
      <c r="A235" s="628">
        <f>VLOOKUP(D235,'[11]DfE No.'!C:E,3,FALSE)</f>
        <v>316</v>
      </c>
      <c r="B235" s="628" t="str">
        <f>VLOOKUP(D235,'[11]Adjusted Factors 20-21'!C:F,4,FALSE)</f>
        <v>Recoupment Academy</v>
      </c>
      <c r="C235" s="712">
        <v>142994</v>
      </c>
      <c r="D235" s="712">
        <v>9353097</v>
      </c>
      <c r="E235" s="713" t="s">
        <v>513</v>
      </c>
      <c r="F235" s="630">
        <v>97</v>
      </c>
      <c r="G235" s="630">
        <v>97</v>
      </c>
      <c r="H235" s="630">
        <v>0</v>
      </c>
      <c r="I235" s="631">
        <v>278231.99669999996</v>
      </c>
      <c r="J235" s="631">
        <v>0</v>
      </c>
      <c r="K235" s="631">
        <v>0</v>
      </c>
      <c r="L235" s="631">
        <v>1350.0000000000005</v>
      </c>
      <c r="M235" s="631">
        <v>0</v>
      </c>
      <c r="N235" s="631">
        <v>2800</v>
      </c>
      <c r="O235" s="631">
        <v>0</v>
      </c>
      <c r="P235" s="631">
        <v>1890.0000000000007</v>
      </c>
      <c r="Q235" s="631">
        <v>1999.9999999999995</v>
      </c>
      <c r="R235" s="631">
        <v>749.99999999999898</v>
      </c>
      <c r="S235" s="631">
        <v>405.00000000000142</v>
      </c>
      <c r="T235" s="631">
        <v>0</v>
      </c>
      <c r="U235" s="631">
        <v>0</v>
      </c>
      <c r="V235" s="631">
        <v>0</v>
      </c>
      <c r="W235" s="631">
        <v>0</v>
      </c>
      <c r="X235" s="631">
        <v>0</v>
      </c>
      <c r="Y235" s="631">
        <v>0</v>
      </c>
      <c r="Z235" s="631">
        <v>0</v>
      </c>
      <c r="AA235" s="631">
        <v>0</v>
      </c>
      <c r="AB235" s="631">
        <v>0</v>
      </c>
      <c r="AC235" s="631">
        <v>0</v>
      </c>
      <c r="AD235" s="631">
        <v>0</v>
      </c>
      <c r="AE235" s="631">
        <v>20405.925925925942</v>
      </c>
      <c r="AF235" s="631">
        <v>0</v>
      </c>
      <c r="AG235" s="631">
        <v>0</v>
      </c>
      <c r="AH235" s="631">
        <v>0</v>
      </c>
      <c r="AI235" s="631">
        <v>114400</v>
      </c>
      <c r="AJ235" s="631">
        <v>0</v>
      </c>
      <c r="AK235" s="631">
        <v>0</v>
      </c>
      <c r="AL235" s="631">
        <v>0</v>
      </c>
      <c r="AM235" s="631">
        <v>1612.8</v>
      </c>
      <c r="AN235" s="631">
        <v>0</v>
      </c>
      <c r="AO235" s="631">
        <v>0</v>
      </c>
      <c r="AP235" s="631">
        <v>0</v>
      </c>
      <c r="AQ235" s="631">
        <v>0</v>
      </c>
      <c r="AR235" s="631">
        <v>0</v>
      </c>
      <c r="AS235" s="631">
        <v>0</v>
      </c>
      <c r="AT235" s="631">
        <v>0</v>
      </c>
      <c r="AU235" s="631">
        <v>0</v>
      </c>
      <c r="AV235" s="631">
        <v>278231.99669999996</v>
      </c>
      <c r="AW235" s="631">
        <v>29600.925925925942</v>
      </c>
      <c r="AX235" s="631">
        <v>116012.8</v>
      </c>
      <c r="AY235" s="631">
        <v>34956.225925925944</v>
      </c>
      <c r="AZ235" s="714">
        <v>423845.7226259259</v>
      </c>
      <c r="BA235" s="714">
        <v>422232.92262592592</v>
      </c>
      <c r="BB235" s="714">
        <v>3750</v>
      </c>
      <c r="BC235" s="714">
        <v>363750</v>
      </c>
      <c r="BD235" s="714">
        <v>0</v>
      </c>
      <c r="BE235" s="714">
        <v>0</v>
      </c>
      <c r="BF235" s="714">
        <v>423845.7226259259</v>
      </c>
      <c r="BG235" s="631">
        <v>423845.7226259259</v>
      </c>
      <c r="BH235" s="631">
        <v>0</v>
      </c>
      <c r="BI235" s="714">
        <v>365362.8</v>
      </c>
      <c r="BJ235" s="714">
        <v>249350</v>
      </c>
      <c r="BK235" s="631">
        <v>307832.92262592592</v>
      </c>
      <c r="BL235" s="631">
        <v>3173.5352848033599</v>
      </c>
      <c r="BM235" s="631">
        <v>3021.7642515151515</v>
      </c>
      <c r="BN235" s="632">
        <v>5.0225967565837887E-2</v>
      </c>
      <c r="BO235" s="632">
        <v>0</v>
      </c>
      <c r="BP235" s="631">
        <v>0</v>
      </c>
      <c r="BQ235" s="714">
        <v>423845.7226259259</v>
      </c>
      <c r="BR235" s="714">
        <v>4352.9167281023292</v>
      </c>
      <c r="BS235" s="714" t="s">
        <v>1187</v>
      </c>
      <c r="BT235" s="714">
        <v>4369.54353222604</v>
      </c>
      <c r="BU235" s="632">
        <v>4.1992324295009542E-2</v>
      </c>
      <c r="BV235" s="631">
        <v>0</v>
      </c>
      <c r="BW235" s="631">
        <v>423845.7226259259</v>
      </c>
      <c r="BX235" s="631">
        <v>0</v>
      </c>
      <c r="BY235" s="631">
        <v>423845.7226259259</v>
      </c>
      <c r="BZ235" s="132">
        <f t="shared" si="9"/>
        <v>0</v>
      </c>
      <c r="CA235" s="132">
        <f t="shared" si="10"/>
        <v>0</v>
      </c>
      <c r="CB235" s="631">
        <f t="shared" si="11"/>
        <v>0</v>
      </c>
      <c r="CC235" s="631"/>
      <c r="CD235" s="631"/>
    </row>
    <row r="236" spans="1:82" ht="15" hidden="1" x14ac:dyDescent="0.25">
      <c r="A236" s="628">
        <f>VLOOKUP(D236,'[11]DfE No.'!C:E,3,FALSE)</f>
        <v>489</v>
      </c>
      <c r="B236" s="628" t="str">
        <f>VLOOKUP(D236,'[11]Adjusted Factors 20-21'!C:F,4,FALSE)</f>
        <v>Recoupment Academy</v>
      </c>
      <c r="C236" s="712">
        <v>143070</v>
      </c>
      <c r="D236" s="712">
        <v>9353098</v>
      </c>
      <c r="E236" s="713" t="s">
        <v>1430</v>
      </c>
      <c r="F236" s="630">
        <v>91</v>
      </c>
      <c r="G236" s="630">
        <v>91</v>
      </c>
      <c r="H236" s="630">
        <v>0</v>
      </c>
      <c r="I236" s="631">
        <v>261021.77009999999</v>
      </c>
      <c r="J236" s="631">
        <v>0</v>
      </c>
      <c r="K236" s="631">
        <v>0</v>
      </c>
      <c r="L236" s="631">
        <v>3599.9999999999995</v>
      </c>
      <c r="M236" s="631">
        <v>0</v>
      </c>
      <c r="N236" s="631">
        <v>6871.0112359550558</v>
      </c>
      <c r="O236" s="631">
        <v>0</v>
      </c>
      <c r="P236" s="631">
        <v>420.00000000000045</v>
      </c>
      <c r="Q236" s="631">
        <v>250.00000000000028</v>
      </c>
      <c r="R236" s="631">
        <v>750.0000000000008</v>
      </c>
      <c r="S236" s="631">
        <v>0</v>
      </c>
      <c r="T236" s="631">
        <v>0</v>
      </c>
      <c r="U236" s="631">
        <v>0</v>
      </c>
      <c r="V236" s="631">
        <v>0</v>
      </c>
      <c r="W236" s="631">
        <v>0</v>
      </c>
      <c r="X236" s="631">
        <v>0</v>
      </c>
      <c r="Y236" s="631">
        <v>0</v>
      </c>
      <c r="Z236" s="631">
        <v>0</v>
      </c>
      <c r="AA236" s="631">
        <v>0</v>
      </c>
      <c r="AB236" s="631">
        <v>1232.5316455696188</v>
      </c>
      <c r="AC236" s="631">
        <v>0</v>
      </c>
      <c r="AD236" s="631">
        <v>0</v>
      </c>
      <c r="AE236" s="631">
        <v>38517.499999999956</v>
      </c>
      <c r="AF236" s="631">
        <v>0</v>
      </c>
      <c r="AG236" s="631">
        <v>3097.4999999999995</v>
      </c>
      <c r="AH236" s="631">
        <v>0</v>
      </c>
      <c r="AI236" s="631">
        <v>114400</v>
      </c>
      <c r="AJ236" s="631">
        <v>0</v>
      </c>
      <c r="AK236" s="631">
        <v>0</v>
      </c>
      <c r="AL236" s="631">
        <v>0</v>
      </c>
      <c r="AM236" s="631">
        <v>1814.4</v>
      </c>
      <c r="AN236" s="631">
        <v>0</v>
      </c>
      <c r="AO236" s="631">
        <v>0</v>
      </c>
      <c r="AP236" s="631">
        <v>0</v>
      </c>
      <c r="AQ236" s="631">
        <v>0</v>
      </c>
      <c r="AR236" s="631">
        <v>0</v>
      </c>
      <c r="AS236" s="631">
        <v>0</v>
      </c>
      <c r="AT236" s="631">
        <v>0</v>
      </c>
      <c r="AU236" s="631">
        <v>0</v>
      </c>
      <c r="AV236" s="631">
        <v>261021.77009999999</v>
      </c>
      <c r="AW236" s="631">
        <v>54738.542881524627</v>
      </c>
      <c r="AX236" s="631">
        <v>116214.39999999999</v>
      </c>
      <c r="AY236" s="631">
        <v>54415.805617977487</v>
      </c>
      <c r="AZ236" s="714">
        <v>431974.71298152464</v>
      </c>
      <c r="BA236" s="714">
        <v>430160.31298152462</v>
      </c>
      <c r="BB236" s="714">
        <v>3750</v>
      </c>
      <c r="BC236" s="714">
        <v>341250</v>
      </c>
      <c r="BD236" s="714">
        <v>0</v>
      </c>
      <c r="BE236" s="714">
        <v>0</v>
      </c>
      <c r="BF236" s="714">
        <v>431974.71298152464</v>
      </c>
      <c r="BG236" s="631">
        <v>431974.71298152453</v>
      </c>
      <c r="BH236" s="631">
        <v>0</v>
      </c>
      <c r="BI236" s="714">
        <v>343064.4</v>
      </c>
      <c r="BJ236" s="714">
        <v>226850.00000000003</v>
      </c>
      <c r="BK236" s="631">
        <v>315760.31298152462</v>
      </c>
      <c r="BL236" s="631">
        <v>3469.8935492475234</v>
      </c>
      <c r="BM236" s="631">
        <v>3207.1295719101122</v>
      </c>
      <c r="BN236" s="632">
        <v>8.1931200921487382E-2</v>
      </c>
      <c r="BO236" s="632">
        <v>0</v>
      </c>
      <c r="BP236" s="631">
        <v>0</v>
      </c>
      <c r="BQ236" s="714">
        <v>431974.71298152464</v>
      </c>
      <c r="BR236" s="714">
        <v>4727.0364063903808</v>
      </c>
      <c r="BS236" s="714" t="s">
        <v>1187</v>
      </c>
      <c r="BT236" s="714">
        <v>4746.9748679288423</v>
      </c>
      <c r="BU236" s="632">
        <v>5.186719574541665E-2</v>
      </c>
      <c r="BV236" s="631">
        <v>0</v>
      </c>
      <c r="BW236" s="631">
        <v>431974.71298152464</v>
      </c>
      <c r="BX236" s="631">
        <v>0</v>
      </c>
      <c r="BY236" s="631">
        <v>431974.71298152464</v>
      </c>
      <c r="BZ236" s="132">
        <f t="shared" si="9"/>
        <v>0</v>
      </c>
      <c r="CA236" s="132">
        <f t="shared" si="10"/>
        <v>0</v>
      </c>
      <c r="CB236" s="631">
        <f t="shared" si="11"/>
        <v>0</v>
      </c>
      <c r="CC236" s="631"/>
      <c r="CD236" s="631"/>
    </row>
    <row r="237" spans="1:82" ht="15" hidden="1" x14ac:dyDescent="0.25">
      <c r="A237" s="628">
        <f>VLOOKUP(D237,'[11]DfE No.'!C:E,3,FALSE)</f>
        <v>86</v>
      </c>
      <c r="B237" s="628" t="str">
        <f>VLOOKUP(D237,'[11]Adjusted Factors 20-21'!C:F,4,FALSE)</f>
        <v>Recoupment Academy</v>
      </c>
      <c r="C237" s="712">
        <v>143071</v>
      </c>
      <c r="D237" s="712">
        <v>9353099</v>
      </c>
      <c r="E237" s="713" t="s">
        <v>1431</v>
      </c>
      <c r="F237" s="630">
        <v>80</v>
      </c>
      <c r="G237" s="630">
        <v>80</v>
      </c>
      <c r="H237" s="630">
        <v>0</v>
      </c>
      <c r="I237" s="631">
        <v>229469.68799999999</v>
      </c>
      <c r="J237" s="631">
        <v>0</v>
      </c>
      <c r="K237" s="631">
        <v>0</v>
      </c>
      <c r="L237" s="631">
        <v>450</v>
      </c>
      <c r="M237" s="631">
        <v>0</v>
      </c>
      <c r="N237" s="631">
        <v>2159.0361445783133</v>
      </c>
      <c r="O237" s="631">
        <v>0</v>
      </c>
      <c r="P237" s="631">
        <v>630</v>
      </c>
      <c r="Q237" s="631">
        <v>0</v>
      </c>
      <c r="R237" s="631">
        <v>750</v>
      </c>
      <c r="S237" s="631">
        <v>0</v>
      </c>
      <c r="T237" s="631">
        <v>0</v>
      </c>
      <c r="U237" s="631">
        <v>0</v>
      </c>
      <c r="V237" s="631">
        <v>0</v>
      </c>
      <c r="W237" s="631">
        <v>0</v>
      </c>
      <c r="X237" s="631">
        <v>0</v>
      </c>
      <c r="Y237" s="631">
        <v>0</v>
      </c>
      <c r="Z237" s="631">
        <v>0</v>
      </c>
      <c r="AA237" s="631">
        <v>0</v>
      </c>
      <c r="AB237" s="631">
        <v>0</v>
      </c>
      <c r="AC237" s="631">
        <v>0</v>
      </c>
      <c r="AD237" s="631">
        <v>0</v>
      </c>
      <c r="AE237" s="631">
        <v>20724.324324324305</v>
      </c>
      <c r="AF237" s="631">
        <v>0</v>
      </c>
      <c r="AG237" s="631">
        <v>0</v>
      </c>
      <c r="AH237" s="631">
        <v>0</v>
      </c>
      <c r="AI237" s="631">
        <v>114400</v>
      </c>
      <c r="AJ237" s="631">
        <v>0</v>
      </c>
      <c r="AK237" s="631">
        <v>0</v>
      </c>
      <c r="AL237" s="631">
        <v>0</v>
      </c>
      <c r="AM237" s="631">
        <v>955.28</v>
      </c>
      <c r="AN237" s="631">
        <v>0</v>
      </c>
      <c r="AO237" s="631">
        <v>0</v>
      </c>
      <c r="AP237" s="631">
        <v>0</v>
      </c>
      <c r="AQ237" s="631">
        <v>0</v>
      </c>
      <c r="AR237" s="631">
        <v>0</v>
      </c>
      <c r="AS237" s="631">
        <v>0</v>
      </c>
      <c r="AT237" s="631">
        <v>0</v>
      </c>
      <c r="AU237" s="631">
        <v>0</v>
      </c>
      <c r="AV237" s="631">
        <v>229469.68799999999</v>
      </c>
      <c r="AW237" s="631">
        <v>24713.360468902618</v>
      </c>
      <c r="AX237" s="631">
        <v>115355.28</v>
      </c>
      <c r="AY237" s="631">
        <v>32671.642396613461</v>
      </c>
      <c r="AZ237" s="714">
        <v>369538.32846890262</v>
      </c>
      <c r="BA237" s="714">
        <v>368583.04846890259</v>
      </c>
      <c r="BB237" s="714">
        <v>3750</v>
      </c>
      <c r="BC237" s="714">
        <v>300000</v>
      </c>
      <c r="BD237" s="714">
        <v>0</v>
      </c>
      <c r="BE237" s="714">
        <v>0</v>
      </c>
      <c r="BF237" s="714">
        <v>369538.32846890262</v>
      </c>
      <c r="BG237" s="631">
        <v>369538.32846890262</v>
      </c>
      <c r="BH237" s="631">
        <v>0</v>
      </c>
      <c r="BI237" s="714">
        <v>300955.28000000003</v>
      </c>
      <c r="BJ237" s="714">
        <v>185600.00000000003</v>
      </c>
      <c r="BK237" s="631">
        <v>254183.04846890262</v>
      </c>
      <c r="BL237" s="631">
        <v>3177.2881058612829</v>
      </c>
      <c r="BM237" s="631">
        <v>3034.8802638554221</v>
      </c>
      <c r="BN237" s="632">
        <v>4.6923710204286657E-2</v>
      </c>
      <c r="BO237" s="632">
        <v>0</v>
      </c>
      <c r="BP237" s="631">
        <v>0</v>
      </c>
      <c r="BQ237" s="714">
        <v>369538.32846890262</v>
      </c>
      <c r="BR237" s="714">
        <v>4607.288105861282</v>
      </c>
      <c r="BS237" s="714" t="s">
        <v>1187</v>
      </c>
      <c r="BT237" s="714">
        <v>4619.2291058612827</v>
      </c>
      <c r="BU237" s="632">
        <v>4.4204848265022134E-2</v>
      </c>
      <c r="BV237" s="631">
        <v>0</v>
      </c>
      <c r="BW237" s="631">
        <v>369538.32846890262</v>
      </c>
      <c r="BX237" s="631">
        <v>0</v>
      </c>
      <c r="BY237" s="631">
        <v>369538.32846890262</v>
      </c>
      <c r="BZ237" s="132">
        <f t="shared" si="9"/>
        <v>0</v>
      </c>
      <c r="CA237" s="132">
        <f t="shared" si="10"/>
        <v>0</v>
      </c>
      <c r="CB237" s="631">
        <f t="shared" si="11"/>
        <v>0</v>
      </c>
      <c r="CC237" s="631"/>
      <c r="CD237" s="631"/>
    </row>
    <row r="238" spans="1:82" ht="15" hidden="1" x14ac:dyDescent="0.25">
      <c r="A238" s="628">
        <f>VLOOKUP(D238,'[11]DfE No.'!C:E,3,FALSE)</f>
        <v>93</v>
      </c>
      <c r="B238" s="628" t="str">
        <f>VLOOKUP(D238,'[11]Adjusted Factors 20-21'!C:F,4,FALSE)</f>
        <v>Recoupment Academy</v>
      </c>
      <c r="C238" s="712">
        <v>144849</v>
      </c>
      <c r="D238" s="712">
        <v>9353101</v>
      </c>
      <c r="E238" s="713" t="s">
        <v>1290</v>
      </c>
      <c r="F238" s="630">
        <v>91</v>
      </c>
      <c r="G238" s="630">
        <v>91</v>
      </c>
      <c r="H238" s="630">
        <v>0</v>
      </c>
      <c r="I238" s="631">
        <v>261021.77009999999</v>
      </c>
      <c r="J238" s="631">
        <v>0</v>
      </c>
      <c r="K238" s="631">
        <v>0</v>
      </c>
      <c r="L238" s="631">
        <v>5400.0000000000055</v>
      </c>
      <c r="M238" s="631">
        <v>0</v>
      </c>
      <c r="N238" s="631">
        <v>9758.2978723404267</v>
      </c>
      <c r="O238" s="631">
        <v>0</v>
      </c>
      <c r="P238" s="631">
        <v>1469.9999999999995</v>
      </c>
      <c r="Q238" s="631">
        <v>0</v>
      </c>
      <c r="R238" s="631">
        <v>0</v>
      </c>
      <c r="S238" s="631">
        <v>0</v>
      </c>
      <c r="T238" s="631">
        <v>870.00000000000091</v>
      </c>
      <c r="U238" s="631">
        <v>0</v>
      </c>
      <c r="V238" s="631">
        <v>0</v>
      </c>
      <c r="W238" s="631">
        <v>0</v>
      </c>
      <c r="X238" s="631">
        <v>0</v>
      </c>
      <c r="Y238" s="631">
        <v>0</v>
      </c>
      <c r="Z238" s="631">
        <v>0</v>
      </c>
      <c r="AA238" s="631">
        <v>0</v>
      </c>
      <c r="AB238" s="631">
        <v>0</v>
      </c>
      <c r="AC238" s="631">
        <v>0</v>
      </c>
      <c r="AD238" s="631">
        <v>0</v>
      </c>
      <c r="AE238" s="631">
        <v>30604.736842105307</v>
      </c>
      <c r="AF238" s="631">
        <v>0</v>
      </c>
      <c r="AG238" s="631">
        <v>0</v>
      </c>
      <c r="AH238" s="631">
        <v>0</v>
      </c>
      <c r="AI238" s="631">
        <v>114400</v>
      </c>
      <c r="AJ238" s="631">
        <v>0</v>
      </c>
      <c r="AK238" s="631">
        <v>0</v>
      </c>
      <c r="AL238" s="631">
        <v>1000</v>
      </c>
      <c r="AM238" s="631">
        <v>794.07</v>
      </c>
      <c r="AN238" s="631">
        <v>0</v>
      </c>
      <c r="AO238" s="631">
        <v>0</v>
      </c>
      <c r="AP238" s="631">
        <v>0</v>
      </c>
      <c r="AQ238" s="631">
        <v>0</v>
      </c>
      <c r="AR238" s="631">
        <v>0</v>
      </c>
      <c r="AS238" s="631">
        <v>0</v>
      </c>
      <c r="AT238" s="631">
        <v>0</v>
      </c>
      <c r="AU238" s="631">
        <v>0</v>
      </c>
      <c r="AV238" s="631">
        <v>261021.77009999999</v>
      </c>
      <c r="AW238" s="631">
        <v>48103.034714445734</v>
      </c>
      <c r="AX238" s="631">
        <v>116194.07</v>
      </c>
      <c r="AY238" s="631">
        <v>49306.685778275525</v>
      </c>
      <c r="AZ238" s="714">
        <v>425318.87481444573</v>
      </c>
      <c r="BA238" s="714">
        <v>423524.80481444573</v>
      </c>
      <c r="BB238" s="714">
        <v>3750</v>
      </c>
      <c r="BC238" s="714">
        <v>341250</v>
      </c>
      <c r="BD238" s="714">
        <v>0</v>
      </c>
      <c r="BE238" s="714">
        <v>0</v>
      </c>
      <c r="BF238" s="714">
        <v>425318.87481444573</v>
      </c>
      <c r="BG238" s="631">
        <v>425318.87481444573</v>
      </c>
      <c r="BH238" s="631">
        <v>0</v>
      </c>
      <c r="BI238" s="714">
        <v>343044.07</v>
      </c>
      <c r="BJ238" s="714">
        <v>227850</v>
      </c>
      <c r="BK238" s="631">
        <v>310124.80481444573</v>
      </c>
      <c r="BL238" s="631">
        <v>3407.9648880708323</v>
      </c>
      <c r="BM238" s="631">
        <v>3253.1505904255318</v>
      </c>
      <c r="BN238" s="632">
        <v>4.7589035103674633E-2</v>
      </c>
      <c r="BO238" s="632">
        <v>0</v>
      </c>
      <c r="BP238" s="631">
        <v>0</v>
      </c>
      <c r="BQ238" s="714">
        <v>425318.87481444573</v>
      </c>
      <c r="BR238" s="714">
        <v>4654.1187342246785</v>
      </c>
      <c r="BS238" s="714" t="s">
        <v>1187</v>
      </c>
      <c r="BT238" s="714">
        <v>4673.8337891697338</v>
      </c>
      <c r="BU238" s="632">
        <v>4.3756153834466627E-2</v>
      </c>
      <c r="BV238" s="631">
        <v>0</v>
      </c>
      <c r="BW238" s="631">
        <v>425318.87481444573</v>
      </c>
      <c r="BX238" s="631">
        <v>0</v>
      </c>
      <c r="BY238" s="631">
        <v>425318.87481444573</v>
      </c>
      <c r="BZ238" s="132">
        <f t="shared" si="9"/>
        <v>0</v>
      </c>
      <c r="CA238" s="132">
        <f t="shared" si="10"/>
        <v>0</v>
      </c>
      <c r="CB238" s="631">
        <f t="shared" si="11"/>
        <v>0</v>
      </c>
      <c r="CC238" s="631"/>
      <c r="CD238" s="631"/>
    </row>
    <row r="239" spans="1:82" ht="15" hidden="1" x14ac:dyDescent="0.25">
      <c r="A239" s="628">
        <f>VLOOKUP(D239,'[11]DfE No.'!C:E,3,FALSE)</f>
        <v>102</v>
      </c>
      <c r="B239" s="628" t="str">
        <f>VLOOKUP(D239,'[11]Adjusted Factors 20-21'!C:F,4,FALSE)</f>
        <v>Recoupment Academy</v>
      </c>
      <c r="C239" s="712">
        <v>145697</v>
      </c>
      <c r="D239" s="712">
        <v>9353102</v>
      </c>
      <c r="E239" s="713" t="s">
        <v>1432</v>
      </c>
      <c r="F239" s="630">
        <v>99</v>
      </c>
      <c r="G239" s="630">
        <v>99</v>
      </c>
      <c r="H239" s="630">
        <v>0</v>
      </c>
      <c r="I239" s="631">
        <v>283968.7389</v>
      </c>
      <c r="J239" s="631">
        <v>0</v>
      </c>
      <c r="K239" s="631">
        <v>0</v>
      </c>
      <c r="L239" s="631">
        <v>3599.9999999999995</v>
      </c>
      <c r="M239" s="631">
        <v>0</v>
      </c>
      <c r="N239" s="631">
        <v>11671.57894736842</v>
      </c>
      <c r="O239" s="631">
        <v>0</v>
      </c>
      <c r="P239" s="631">
        <v>0</v>
      </c>
      <c r="Q239" s="631">
        <v>249.99999999999997</v>
      </c>
      <c r="R239" s="631">
        <v>0</v>
      </c>
      <c r="S239" s="631">
        <v>0</v>
      </c>
      <c r="T239" s="631">
        <v>0</v>
      </c>
      <c r="U239" s="631">
        <v>0</v>
      </c>
      <c r="V239" s="631">
        <v>0</v>
      </c>
      <c r="W239" s="631">
        <v>0</v>
      </c>
      <c r="X239" s="631">
        <v>0</v>
      </c>
      <c r="Y239" s="631">
        <v>0</v>
      </c>
      <c r="Z239" s="631">
        <v>0</v>
      </c>
      <c r="AA239" s="631">
        <v>0</v>
      </c>
      <c r="AB239" s="631">
        <v>608.79310344827479</v>
      </c>
      <c r="AC239" s="631">
        <v>0</v>
      </c>
      <c r="AD239" s="631">
        <v>0</v>
      </c>
      <c r="AE239" s="631">
        <v>39231.627906976755</v>
      </c>
      <c r="AF239" s="631">
        <v>0</v>
      </c>
      <c r="AG239" s="631">
        <v>3552.4999999999991</v>
      </c>
      <c r="AH239" s="631">
        <v>0</v>
      </c>
      <c r="AI239" s="631">
        <v>114400</v>
      </c>
      <c r="AJ239" s="631">
        <v>0</v>
      </c>
      <c r="AK239" s="631">
        <v>0</v>
      </c>
      <c r="AL239" s="631">
        <v>0</v>
      </c>
      <c r="AM239" s="631">
        <v>2570.4</v>
      </c>
      <c r="AN239" s="631">
        <v>0</v>
      </c>
      <c r="AO239" s="631">
        <v>0</v>
      </c>
      <c r="AP239" s="631">
        <v>0</v>
      </c>
      <c r="AQ239" s="631">
        <v>4750</v>
      </c>
      <c r="AR239" s="631">
        <v>0</v>
      </c>
      <c r="AS239" s="631">
        <v>0</v>
      </c>
      <c r="AT239" s="631">
        <v>0</v>
      </c>
      <c r="AU239" s="631">
        <v>0</v>
      </c>
      <c r="AV239" s="631">
        <v>283968.7389</v>
      </c>
      <c r="AW239" s="631">
        <v>58914.49995779345</v>
      </c>
      <c r="AX239" s="631">
        <v>121720.4</v>
      </c>
      <c r="AY239" s="631">
        <v>56945.217380660964</v>
      </c>
      <c r="AZ239" s="714">
        <v>464603.63885779341</v>
      </c>
      <c r="BA239" s="714">
        <v>457283.23885779339</v>
      </c>
      <c r="BB239" s="714">
        <v>3750</v>
      </c>
      <c r="BC239" s="714">
        <v>371250</v>
      </c>
      <c r="BD239" s="714">
        <v>0</v>
      </c>
      <c r="BE239" s="714">
        <v>0</v>
      </c>
      <c r="BF239" s="714">
        <v>464603.63885779341</v>
      </c>
      <c r="BG239" s="631">
        <v>464603.63885779341</v>
      </c>
      <c r="BH239" s="631">
        <v>0</v>
      </c>
      <c r="BI239" s="714">
        <v>378570.4</v>
      </c>
      <c r="BJ239" s="714">
        <v>261600.00000000003</v>
      </c>
      <c r="BK239" s="631">
        <v>347633.23885779339</v>
      </c>
      <c r="BL239" s="631">
        <v>3511.4468571494281</v>
      </c>
      <c r="BM239" s="631">
        <v>3274.5181301075268</v>
      </c>
      <c r="BN239" s="632">
        <v>7.2355295535994235E-2</v>
      </c>
      <c r="BO239" s="632">
        <v>0</v>
      </c>
      <c r="BP239" s="631">
        <v>0</v>
      </c>
      <c r="BQ239" s="714">
        <v>464603.63885779341</v>
      </c>
      <c r="BR239" s="714">
        <v>4619.022614725186</v>
      </c>
      <c r="BS239" s="714" t="s">
        <v>1187</v>
      </c>
      <c r="BT239" s="714">
        <v>4692.9660490686201</v>
      </c>
      <c r="BU239" s="632">
        <v>3.9259830910597371E-2</v>
      </c>
      <c r="BV239" s="631">
        <v>0</v>
      </c>
      <c r="BW239" s="631">
        <v>464603.63885779341</v>
      </c>
      <c r="BX239" s="631">
        <v>0</v>
      </c>
      <c r="BY239" s="631">
        <v>464603.63885779341</v>
      </c>
      <c r="BZ239" s="132">
        <f t="shared" si="9"/>
        <v>0</v>
      </c>
      <c r="CA239" s="132">
        <f t="shared" si="10"/>
        <v>0</v>
      </c>
      <c r="CB239" s="631">
        <f t="shared" si="11"/>
        <v>0</v>
      </c>
      <c r="CC239" s="631"/>
      <c r="CD239" s="631"/>
    </row>
    <row r="240" spans="1:82" ht="15" hidden="1" x14ac:dyDescent="0.25">
      <c r="A240" s="628">
        <f>VLOOKUP(D240,'[11]DfE No.'!C:E,3,FALSE)</f>
        <v>325</v>
      </c>
      <c r="B240" s="628" t="str">
        <f>VLOOKUP(D240,'[11]Adjusted Factors 20-21'!C:F,4,FALSE)</f>
        <v>Recoupment Academy</v>
      </c>
      <c r="C240" s="712">
        <v>142595</v>
      </c>
      <c r="D240" s="712">
        <v>9353115</v>
      </c>
      <c r="E240" s="713" t="s">
        <v>512</v>
      </c>
      <c r="F240" s="630">
        <v>104</v>
      </c>
      <c r="G240" s="630">
        <v>104</v>
      </c>
      <c r="H240" s="630">
        <v>0</v>
      </c>
      <c r="I240" s="631">
        <v>298310.5944</v>
      </c>
      <c r="J240" s="631">
        <v>0</v>
      </c>
      <c r="K240" s="631">
        <v>0</v>
      </c>
      <c r="L240" s="631">
        <v>2700.0000000000005</v>
      </c>
      <c r="M240" s="631">
        <v>0</v>
      </c>
      <c r="N240" s="631">
        <v>5709.8039215686267</v>
      </c>
      <c r="O240" s="631">
        <v>0</v>
      </c>
      <c r="P240" s="631">
        <v>1470</v>
      </c>
      <c r="Q240" s="631">
        <v>1500.0000000000002</v>
      </c>
      <c r="R240" s="631">
        <v>749.99999999999886</v>
      </c>
      <c r="S240" s="631">
        <v>1214.999999999998</v>
      </c>
      <c r="T240" s="631">
        <v>0</v>
      </c>
      <c r="U240" s="631">
        <v>0</v>
      </c>
      <c r="V240" s="631">
        <v>0</v>
      </c>
      <c r="W240" s="631">
        <v>0</v>
      </c>
      <c r="X240" s="631">
        <v>0</v>
      </c>
      <c r="Y240" s="631">
        <v>0</v>
      </c>
      <c r="Z240" s="631">
        <v>0</v>
      </c>
      <c r="AA240" s="631">
        <v>0</v>
      </c>
      <c r="AB240" s="631">
        <v>1875.5056179775265</v>
      </c>
      <c r="AC240" s="631">
        <v>0</v>
      </c>
      <c r="AD240" s="631">
        <v>0</v>
      </c>
      <c r="AE240" s="631">
        <v>28008.275862068986</v>
      </c>
      <c r="AF240" s="631">
        <v>0</v>
      </c>
      <c r="AG240" s="631">
        <v>0</v>
      </c>
      <c r="AH240" s="631">
        <v>0</v>
      </c>
      <c r="AI240" s="631">
        <v>114400</v>
      </c>
      <c r="AJ240" s="631">
        <v>0</v>
      </c>
      <c r="AK240" s="631">
        <v>0</v>
      </c>
      <c r="AL240" s="631">
        <v>0</v>
      </c>
      <c r="AM240" s="631">
        <v>1566.56</v>
      </c>
      <c r="AN240" s="631">
        <v>0</v>
      </c>
      <c r="AO240" s="631">
        <v>0</v>
      </c>
      <c r="AP240" s="631">
        <v>0</v>
      </c>
      <c r="AQ240" s="631">
        <v>0</v>
      </c>
      <c r="AR240" s="631">
        <v>0</v>
      </c>
      <c r="AS240" s="631">
        <v>0</v>
      </c>
      <c r="AT240" s="631">
        <v>0</v>
      </c>
      <c r="AU240" s="631">
        <v>0</v>
      </c>
      <c r="AV240" s="631">
        <v>298310.5944</v>
      </c>
      <c r="AW240" s="631">
        <v>43228.585401615135</v>
      </c>
      <c r="AX240" s="631">
        <v>115966.56</v>
      </c>
      <c r="AY240" s="631">
        <v>44633.477822853296</v>
      </c>
      <c r="AZ240" s="714">
        <v>457505.73980161513</v>
      </c>
      <c r="BA240" s="714">
        <v>455939.17980161513</v>
      </c>
      <c r="BB240" s="714">
        <v>3750</v>
      </c>
      <c r="BC240" s="714">
        <v>390000</v>
      </c>
      <c r="BD240" s="714">
        <v>0</v>
      </c>
      <c r="BE240" s="714">
        <v>0</v>
      </c>
      <c r="BF240" s="714">
        <v>457505.73980161513</v>
      </c>
      <c r="BG240" s="631">
        <v>457505.73980161513</v>
      </c>
      <c r="BH240" s="631">
        <v>0</v>
      </c>
      <c r="BI240" s="714">
        <v>391566.56</v>
      </c>
      <c r="BJ240" s="714">
        <v>275600</v>
      </c>
      <c r="BK240" s="631">
        <v>341539.17980161513</v>
      </c>
      <c r="BL240" s="631">
        <v>3284.0305750155303</v>
      </c>
      <c r="BM240" s="631">
        <v>3123.8830168316831</v>
      </c>
      <c r="BN240" s="632">
        <v>5.1265542698289861E-2</v>
      </c>
      <c r="BO240" s="632">
        <v>0</v>
      </c>
      <c r="BP240" s="631">
        <v>0</v>
      </c>
      <c r="BQ240" s="714">
        <v>457505.73980161513</v>
      </c>
      <c r="BR240" s="714">
        <v>4384.0305750155303</v>
      </c>
      <c r="BS240" s="714" t="s">
        <v>1187</v>
      </c>
      <c r="BT240" s="714">
        <v>4399.0936519386069</v>
      </c>
      <c r="BU240" s="632">
        <v>3.0069125083051373E-2</v>
      </c>
      <c r="BV240" s="631">
        <v>0</v>
      </c>
      <c r="BW240" s="631">
        <v>457505.73980161513</v>
      </c>
      <c r="BX240" s="631">
        <v>0</v>
      </c>
      <c r="BY240" s="631">
        <v>457505.73980161513</v>
      </c>
      <c r="BZ240" s="132">
        <f t="shared" si="9"/>
        <v>0</v>
      </c>
      <c r="CA240" s="132">
        <f t="shared" si="10"/>
        <v>0</v>
      </c>
      <c r="CB240" s="631">
        <f t="shared" si="11"/>
        <v>0</v>
      </c>
      <c r="CC240" s="631"/>
      <c r="CD240" s="631"/>
    </row>
    <row r="241" spans="1:82" ht="15" hidden="1" x14ac:dyDescent="0.25">
      <c r="A241" s="628">
        <f>VLOOKUP(D241,'[11]DfE No.'!C:E,3,FALSE)</f>
        <v>38</v>
      </c>
      <c r="B241" s="628" t="str">
        <f>VLOOKUP(D241,'[11]Adjusted Factors 20-21'!C:F,4,FALSE)</f>
        <v>Recoupment Academy</v>
      </c>
      <c r="C241" s="712">
        <v>143065</v>
      </c>
      <c r="D241" s="712">
        <v>9353116</v>
      </c>
      <c r="E241" s="713" t="s">
        <v>1433</v>
      </c>
      <c r="F241" s="630">
        <v>132</v>
      </c>
      <c r="G241" s="630">
        <v>132</v>
      </c>
      <c r="H241" s="630">
        <v>0</v>
      </c>
      <c r="I241" s="631">
        <v>378624.9852</v>
      </c>
      <c r="J241" s="631">
        <v>0</v>
      </c>
      <c r="K241" s="631">
        <v>0</v>
      </c>
      <c r="L241" s="631">
        <v>3599.9999999999995</v>
      </c>
      <c r="M241" s="631">
        <v>0</v>
      </c>
      <c r="N241" s="631">
        <v>7225.2631578947367</v>
      </c>
      <c r="O241" s="631">
        <v>0</v>
      </c>
      <c r="P241" s="631">
        <v>0</v>
      </c>
      <c r="Q241" s="631">
        <v>0</v>
      </c>
      <c r="R241" s="631">
        <v>0</v>
      </c>
      <c r="S241" s="631">
        <v>0</v>
      </c>
      <c r="T241" s="631">
        <v>0</v>
      </c>
      <c r="U241" s="631">
        <v>0</v>
      </c>
      <c r="V241" s="631">
        <v>0</v>
      </c>
      <c r="W241" s="631">
        <v>0</v>
      </c>
      <c r="X241" s="631">
        <v>0</v>
      </c>
      <c r="Y241" s="631">
        <v>0</v>
      </c>
      <c r="Z241" s="631">
        <v>0</v>
      </c>
      <c r="AA241" s="631">
        <v>0</v>
      </c>
      <c r="AB241" s="631">
        <v>593.44537815126012</v>
      </c>
      <c r="AC241" s="631">
        <v>0</v>
      </c>
      <c r="AD241" s="631">
        <v>0</v>
      </c>
      <c r="AE241" s="631">
        <v>34549.322033898337</v>
      </c>
      <c r="AF241" s="631">
        <v>0</v>
      </c>
      <c r="AG241" s="631">
        <v>6195.0000000000409</v>
      </c>
      <c r="AH241" s="631">
        <v>0</v>
      </c>
      <c r="AI241" s="631">
        <v>114400</v>
      </c>
      <c r="AJ241" s="631">
        <v>6178.9052069425861</v>
      </c>
      <c r="AK241" s="631">
        <v>0</v>
      </c>
      <c r="AL241" s="631">
        <v>0</v>
      </c>
      <c r="AM241" s="631">
        <v>3502.8</v>
      </c>
      <c r="AN241" s="631">
        <v>0</v>
      </c>
      <c r="AO241" s="631">
        <v>0</v>
      </c>
      <c r="AP241" s="631">
        <v>0</v>
      </c>
      <c r="AQ241" s="631">
        <v>0</v>
      </c>
      <c r="AR241" s="631">
        <v>0</v>
      </c>
      <c r="AS241" s="631">
        <v>0</v>
      </c>
      <c r="AT241" s="631">
        <v>0</v>
      </c>
      <c r="AU241" s="631">
        <v>0</v>
      </c>
      <c r="AV241" s="631">
        <v>378624.9852</v>
      </c>
      <c r="AW241" s="631">
        <v>52163.030569944378</v>
      </c>
      <c r="AX241" s="631">
        <v>124081.70520694258</v>
      </c>
      <c r="AY241" s="631">
        <v>49914.7536128457</v>
      </c>
      <c r="AZ241" s="714">
        <v>554869.72097688692</v>
      </c>
      <c r="BA241" s="714">
        <v>551366.92097688687</v>
      </c>
      <c r="BB241" s="714">
        <v>3750</v>
      </c>
      <c r="BC241" s="714">
        <v>495000</v>
      </c>
      <c r="BD241" s="714">
        <v>0</v>
      </c>
      <c r="BE241" s="714">
        <v>0</v>
      </c>
      <c r="BF241" s="714">
        <v>554869.72097688692</v>
      </c>
      <c r="BG241" s="631">
        <v>554869.72097688692</v>
      </c>
      <c r="BH241" s="631">
        <v>0</v>
      </c>
      <c r="BI241" s="714">
        <v>498502.8</v>
      </c>
      <c r="BJ241" s="714">
        <v>374421.09479305742</v>
      </c>
      <c r="BK241" s="631">
        <v>430788.01576994435</v>
      </c>
      <c r="BL241" s="631">
        <v>3263.5455740147299</v>
      </c>
      <c r="BM241" s="631">
        <v>3151.5015503237396</v>
      </c>
      <c r="BN241" s="632">
        <v>3.5552584030771162E-2</v>
      </c>
      <c r="BO241" s="632">
        <v>0</v>
      </c>
      <c r="BP241" s="631">
        <v>0</v>
      </c>
      <c r="BQ241" s="714">
        <v>554869.72097688692</v>
      </c>
      <c r="BR241" s="714">
        <v>4177.0221286127789</v>
      </c>
      <c r="BS241" s="714" t="s">
        <v>1187</v>
      </c>
      <c r="BT241" s="714">
        <v>4203.5584922491435</v>
      </c>
      <c r="BU241" s="632">
        <v>2.9164310552049377E-2</v>
      </c>
      <c r="BV241" s="631">
        <v>0</v>
      </c>
      <c r="BW241" s="631">
        <v>554869.72097688692</v>
      </c>
      <c r="BX241" s="631">
        <v>0</v>
      </c>
      <c r="BY241" s="631">
        <v>554869.72097688692</v>
      </c>
      <c r="BZ241" s="132">
        <f t="shared" si="9"/>
        <v>0</v>
      </c>
      <c r="CA241" s="132">
        <f t="shared" si="10"/>
        <v>0</v>
      </c>
      <c r="CB241" s="631">
        <f t="shared" si="11"/>
        <v>0</v>
      </c>
      <c r="CC241" s="631"/>
      <c r="CD241" s="631"/>
    </row>
    <row r="242" spans="1:82" ht="15" hidden="1" x14ac:dyDescent="0.25">
      <c r="A242" s="628">
        <f>VLOOKUP(D242,'[11]DfE No.'!C:E,3,FALSE)</f>
        <v>240</v>
      </c>
      <c r="B242" s="628" t="str">
        <f>VLOOKUP(D242,'[11]Adjusted Factors 20-21'!C:F,4,FALSE)</f>
        <v>Recoupment Academy</v>
      </c>
      <c r="C242" s="712">
        <v>142597</v>
      </c>
      <c r="D242" s="712">
        <v>9353302</v>
      </c>
      <c r="E242" s="713" t="s">
        <v>1292</v>
      </c>
      <c r="F242" s="630">
        <v>184</v>
      </c>
      <c r="G242" s="630">
        <v>184</v>
      </c>
      <c r="H242" s="630">
        <v>0</v>
      </c>
      <c r="I242" s="631">
        <v>527780.28240000003</v>
      </c>
      <c r="J242" s="631">
        <v>0</v>
      </c>
      <c r="K242" s="631">
        <v>0</v>
      </c>
      <c r="L242" s="631">
        <v>10350</v>
      </c>
      <c r="M242" s="631">
        <v>0</v>
      </c>
      <c r="N242" s="631">
        <v>19551.179487179485</v>
      </c>
      <c r="O242" s="631">
        <v>0</v>
      </c>
      <c r="P242" s="631">
        <v>11130.000000000018</v>
      </c>
      <c r="Q242" s="631">
        <v>0</v>
      </c>
      <c r="R242" s="631">
        <v>0</v>
      </c>
      <c r="S242" s="631">
        <v>0</v>
      </c>
      <c r="T242" s="631">
        <v>1305.0000000000034</v>
      </c>
      <c r="U242" s="631">
        <v>0</v>
      </c>
      <c r="V242" s="631">
        <v>0</v>
      </c>
      <c r="W242" s="631">
        <v>0</v>
      </c>
      <c r="X242" s="631">
        <v>0</v>
      </c>
      <c r="Y242" s="631">
        <v>0</v>
      </c>
      <c r="Z242" s="631">
        <v>0</v>
      </c>
      <c r="AA242" s="631">
        <v>0</v>
      </c>
      <c r="AB242" s="631">
        <v>2508.025477707004</v>
      </c>
      <c r="AC242" s="631">
        <v>0</v>
      </c>
      <c r="AD242" s="631">
        <v>0</v>
      </c>
      <c r="AE242" s="631">
        <v>55610.27027027031</v>
      </c>
      <c r="AF242" s="631">
        <v>0</v>
      </c>
      <c r="AG242" s="631">
        <v>5215.0000000000018</v>
      </c>
      <c r="AH242" s="631">
        <v>0</v>
      </c>
      <c r="AI242" s="631">
        <v>114400</v>
      </c>
      <c r="AJ242" s="631">
        <v>0</v>
      </c>
      <c r="AK242" s="631">
        <v>0</v>
      </c>
      <c r="AL242" s="631">
        <v>0</v>
      </c>
      <c r="AM242" s="631">
        <v>3452.4</v>
      </c>
      <c r="AN242" s="631">
        <v>0</v>
      </c>
      <c r="AO242" s="631">
        <v>0</v>
      </c>
      <c r="AP242" s="631">
        <v>0</v>
      </c>
      <c r="AQ242" s="631">
        <v>0</v>
      </c>
      <c r="AR242" s="631">
        <v>0</v>
      </c>
      <c r="AS242" s="631">
        <v>0</v>
      </c>
      <c r="AT242" s="631">
        <v>0</v>
      </c>
      <c r="AU242" s="631">
        <v>0</v>
      </c>
      <c r="AV242" s="631">
        <v>527780.28240000003</v>
      </c>
      <c r="AW242" s="631">
        <v>105669.47523515682</v>
      </c>
      <c r="AX242" s="631">
        <v>117852.4</v>
      </c>
      <c r="AY242" s="631">
        <v>86731.160013860062</v>
      </c>
      <c r="AZ242" s="714">
        <v>751302.15763515688</v>
      </c>
      <c r="BA242" s="714">
        <v>747849.75763515686</v>
      </c>
      <c r="BB242" s="714">
        <v>3750</v>
      </c>
      <c r="BC242" s="714">
        <v>690000</v>
      </c>
      <c r="BD242" s="714">
        <v>0</v>
      </c>
      <c r="BE242" s="714">
        <v>0</v>
      </c>
      <c r="BF242" s="714">
        <v>751302.15763515688</v>
      </c>
      <c r="BG242" s="631">
        <v>751302.15763515688</v>
      </c>
      <c r="BH242" s="631">
        <v>0</v>
      </c>
      <c r="BI242" s="714">
        <v>693452.4</v>
      </c>
      <c r="BJ242" s="714">
        <v>575600</v>
      </c>
      <c r="BK242" s="631">
        <v>633449.75763515686</v>
      </c>
      <c r="BL242" s="631">
        <v>3442.6617262780264</v>
      </c>
      <c r="BM242" s="631">
        <v>3325.3926965174132</v>
      </c>
      <c r="BN242" s="632">
        <v>3.5264716219358283E-2</v>
      </c>
      <c r="BO242" s="632">
        <v>0</v>
      </c>
      <c r="BP242" s="631">
        <v>0</v>
      </c>
      <c r="BQ242" s="714">
        <v>751302.15763515688</v>
      </c>
      <c r="BR242" s="714">
        <v>4064.4008567128089</v>
      </c>
      <c r="BS242" s="714" t="s">
        <v>1187</v>
      </c>
      <c r="BT242" s="714">
        <v>4083.1639001910698</v>
      </c>
      <c r="BU242" s="632">
        <v>4.8431044337683637E-2</v>
      </c>
      <c r="BV242" s="631">
        <v>0</v>
      </c>
      <c r="BW242" s="631">
        <v>751302.15763515688</v>
      </c>
      <c r="BX242" s="631">
        <v>0</v>
      </c>
      <c r="BY242" s="631">
        <v>751302.15763515688</v>
      </c>
      <c r="BZ242" s="132">
        <f t="shared" si="9"/>
        <v>0</v>
      </c>
      <c r="CA242" s="132">
        <f t="shared" si="10"/>
        <v>0</v>
      </c>
      <c r="CB242" s="631">
        <f t="shared" si="11"/>
        <v>0</v>
      </c>
      <c r="CC242" s="631"/>
      <c r="CD242" s="631"/>
    </row>
    <row r="243" spans="1:82" ht="15" hidden="1" x14ac:dyDescent="0.25">
      <c r="A243" s="628">
        <f>VLOOKUP(D243,'[11]DfE No.'!C:E,3,FALSE)</f>
        <v>437</v>
      </c>
      <c r="B243" s="628" t="str">
        <f>VLOOKUP(D243,'[11]Adjusted Factors 20-21'!C:F,4,FALSE)</f>
        <v>Recoupment Academy</v>
      </c>
      <c r="C243" s="712">
        <v>139149</v>
      </c>
      <c r="D243" s="712">
        <v>9353312</v>
      </c>
      <c r="E243" s="713" t="s">
        <v>1293</v>
      </c>
      <c r="F243" s="630">
        <v>85</v>
      </c>
      <c r="G243" s="630">
        <v>85</v>
      </c>
      <c r="H243" s="630">
        <v>0</v>
      </c>
      <c r="I243" s="631">
        <v>243811.5435</v>
      </c>
      <c r="J243" s="631">
        <v>0</v>
      </c>
      <c r="K243" s="631">
        <v>0</v>
      </c>
      <c r="L243" s="631">
        <v>4949.9999999999864</v>
      </c>
      <c r="M243" s="631">
        <v>0</v>
      </c>
      <c r="N243" s="631">
        <v>6308.4337349397601</v>
      </c>
      <c r="O243" s="631">
        <v>0</v>
      </c>
      <c r="P243" s="631">
        <v>629.99999999999966</v>
      </c>
      <c r="Q243" s="631">
        <v>1249.9999999999998</v>
      </c>
      <c r="R243" s="631">
        <v>2625.0000000000005</v>
      </c>
      <c r="S243" s="631">
        <v>0</v>
      </c>
      <c r="T243" s="631">
        <v>870.00000000000057</v>
      </c>
      <c r="U243" s="631">
        <v>0</v>
      </c>
      <c r="V243" s="631">
        <v>0</v>
      </c>
      <c r="W243" s="631">
        <v>0</v>
      </c>
      <c r="X243" s="631">
        <v>0</v>
      </c>
      <c r="Y243" s="631">
        <v>0</v>
      </c>
      <c r="Z243" s="631">
        <v>0</v>
      </c>
      <c r="AA243" s="631">
        <v>0</v>
      </c>
      <c r="AB243" s="631">
        <v>0</v>
      </c>
      <c r="AC243" s="631">
        <v>0</v>
      </c>
      <c r="AD243" s="631">
        <v>0</v>
      </c>
      <c r="AE243" s="631">
        <v>24927.173913043502</v>
      </c>
      <c r="AF243" s="631">
        <v>0</v>
      </c>
      <c r="AG243" s="631">
        <v>0</v>
      </c>
      <c r="AH243" s="631">
        <v>0</v>
      </c>
      <c r="AI243" s="631">
        <v>114400</v>
      </c>
      <c r="AJ243" s="631">
        <v>22493.991989319089</v>
      </c>
      <c r="AK243" s="631">
        <v>0</v>
      </c>
      <c r="AL243" s="631">
        <v>0</v>
      </c>
      <c r="AM243" s="631">
        <v>1295.74</v>
      </c>
      <c r="AN243" s="631">
        <v>0</v>
      </c>
      <c r="AO243" s="631">
        <v>0</v>
      </c>
      <c r="AP243" s="631">
        <v>0</v>
      </c>
      <c r="AQ243" s="631">
        <v>0</v>
      </c>
      <c r="AR243" s="631">
        <v>0</v>
      </c>
      <c r="AS243" s="631">
        <v>0</v>
      </c>
      <c r="AT243" s="631">
        <v>0</v>
      </c>
      <c r="AU243" s="631">
        <v>0</v>
      </c>
      <c r="AV243" s="631">
        <v>243811.5435</v>
      </c>
      <c r="AW243" s="631">
        <v>41560.607647983248</v>
      </c>
      <c r="AX243" s="631">
        <v>138189.73198931909</v>
      </c>
      <c r="AY243" s="631">
        <v>43196.690780513381</v>
      </c>
      <c r="AZ243" s="714">
        <v>423561.88313730236</v>
      </c>
      <c r="BA243" s="714">
        <v>422266.14313730237</v>
      </c>
      <c r="BB243" s="714">
        <v>3750</v>
      </c>
      <c r="BC243" s="714">
        <v>318750</v>
      </c>
      <c r="BD243" s="714">
        <v>0</v>
      </c>
      <c r="BE243" s="714">
        <v>0</v>
      </c>
      <c r="BF243" s="714">
        <v>423561.88313730236</v>
      </c>
      <c r="BG243" s="631">
        <v>423561.88313730236</v>
      </c>
      <c r="BH243" s="631">
        <v>0</v>
      </c>
      <c r="BI243" s="714">
        <v>320045.74</v>
      </c>
      <c r="BJ243" s="714">
        <v>181856.0080106809</v>
      </c>
      <c r="BK243" s="631">
        <v>285372.15114798327</v>
      </c>
      <c r="BL243" s="631">
        <v>3357.3194252703915</v>
      </c>
      <c r="BM243" s="631">
        <v>3146.4234513176302</v>
      </c>
      <c r="BN243" s="632">
        <v>6.7027206355344274E-2</v>
      </c>
      <c r="BO243" s="632">
        <v>0</v>
      </c>
      <c r="BP243" s="631">
        <v>0</v>
      </c>
      <c r="BQ243" s="714">
        <v>423561.88313730236</v>
      </c>
      <c r="BR243" s="714">
        <v>4967.8369780859102</v>
      </c>
      <c r="BS243" s="714" t="s">
        <v>1187</v>
      </c>
      <c r="BT243" s="714">
        <v>4983.0809780859099</v>
      </c>
      <c r="BU243" s="632">
        <v>4.0498937037523275E-2</v>
      </c>
      <c r="BV243" s="631">
        <v>0</v>
      </c>
      <c r="BW243" s="631">
        <v>423561.88313730236</v>
      </c>
      <c r="BX243" s="631">
        <v>0</v>
      </c>
      <c r="BY243" s="631">
        <v>423561.88313730236</v>
      </c>
      <c r="BZ243" s="132">
        <f t="shared" si="9"/>
        <v>0</v>
      </c>
      <c r="CA243" s="132">
        <f t="shared" si="10"/>
        <v>0</v>
      </c>
      <c r="CB243" s="631">
        <f t="shared" si="11"/>
        <v>0</v>
      </c>
      <c r="CC243" s="631"/>
      <c r="CD243" s="631"/>
    </row>
    <row r="244" spans="1:82" ht="15" hidden="1" x14ac:dyDescent="0.25">
      <c r="A244" s="628">
        <f>VLOOKUP(D244,'[11]DfE No.'!C:E,3,FALSE)</f>
        <v>472</v>
      </c>
      <c r="B244" s="628" t="str">
        <f>VLOOKUP(D244,'[11]Adjusted Factors 20-21'!C:F,4,FALSE)</f>
        <v>Recoupment Academy</v>
      </c>
      <c r="C244" s="712">
        <v>137419</v>
      </c>
      <c r="D244" s="712">
        <v>9353314</v>
      </c>
      <c r="E244" s="713" t="s">
        <v>1294</v>
      </c>
      <c r="F244" s="630">
        <v>406</v>
      </c>
      <c r="G244" s="630">
        <v>406</v>
      </c>
      <c r="H244" s="630">
        <v>0</v>
      </c>
      <c r="I244" s="631">
        <v>1164558.6665999999</v>
      </c>
      <c r="J244" s="631">
        <v>0</v>
      </c>
      <c r="K244" s="631">
        <v>0</v>
      </c>
      <c r="L244" s="631">
        <v>26100.000000000022</v>
      </c>
      <c r="M244" s="631">
        <v>0</v>
      </c>
      <c r="N244" s="631">
        <v>44163.453237410075</v>
      </c>
      <c r="O244" s="631">
        <v>0</v>
      </c>
      <c r="P244" s="631">
        <v>0</v>
      </c>
      <c r="Q244" s="631">
        <v>0</v>
      </c>
      <c r="R244" s="631">
        <v>17668.51851851846</v>
      </c>
      <c r="S244" s="631">
        <v>0</v>
      </c>
      <c r="T244" s="631">
        <v>0</v>
      </c>
      <c r="U244" s="631">
        <v>0</v>
      </c>
      <c r="V244" s="631">
        <v>0</v>
      </c>
      <c r="W244" s="631">
        <v>0</v>
      </c>
      <c r="X244" s="631">
        <v>0</v>
      </c>
      <c r="Y244" s="631">
        <v>0</v>
      </c>
      <c r="Z244" s="631">
        <v>0</v>
      </c>
      <c r="AA244" s="631">
        <v>0</v>
      </c>
      <c r="AB244" s="631">
        <v>6277.7456647398749</v>
      </c>
      <c r="AC244" s="631">
        <v>0</v>
      </c>
      <c r="AD244" s="631">
        <v>0</v>
      </c>
      <c r="AE244" s="631">
        <v>169140.79411764693</v>
      </c>
      <c r="AF244" s="631">
        <v>0</v>
      </c>
      <c r="AG244" s="631">
        <v>0</v>
      </c>
      <c r="AH244" s="631">
        <v>0</v>
      </c>
      <c r="AI244" s="631">
        <v>114400</v>
      </c>
      <c r="AJ244" s="631">
        <v>0</v>
      </c>
      <c r="AK244" s="631">
        <v>0</v>
      </c>
      <c r="AL244" s="631">
        <v>0</v>
      </c>
      <c r="AM244" s="631">
        <v>6400.8</v>
      </c>
      <c r="AN244" s="631">
        <v>0</v>
      </c>
      <c r="AO244" s="631">
        <v>0</v>
      </c>
      <c r="AP244" s="631">
        <v>0</v>
      </c>
      <c r="AQ244" s="631">
        <v>0</v>
      </c>
      <c r="AR244" s="631">
        <v>0</v>
      </c>
      <c r="AS244" s="631">
        <v>0</v>
      </c>
      <c r="AT244" s="631">
        <v>0</v>
      </c>
      <c r="AU244" s="631">
        <v>0</v>
      </c>
      <c r="AV244" s="631">
        <v>1164558.6665999999</v>
      </c>
      <c r="AW244" s="631">
        <v>263350.51153831539</v>
      </c>
      <c r="AX244" s="631">
        <v>120800.8</v>
      </c>
      <c r="AY244" s="631">
        <v>223059.57999561122</v>
      </c>
      <c r="AZ244" s="714">
        <v>1548709.9781383153</v>
      </c>
      <c r="BA244" s="714">
        <v>1542309.1781383152</v>
      </c>
      <c r="BB244" s="714">
        <v>3750</v>
      </c>
      <c r="BC244" s="714">
        <v>1522500</v>
      </c>
      <c r="BD244" s="714">
        <v>0</v>
      </c>
      <c r="BE244" s="714">
        <v>0</v>
      </c>
      <c r="BF244" s="714">
        <v>1548709.9781383153</v>
      </c>
      <c r="BG244" s="631">
        <v>1548709.9781383155</v>
      </c>
      <c r="BH244" s="631">
        <v>0</v>
      </c>
      <c r="BI244" s="714">
        <v>1528900.8</v>
      </c>
      <c r="BJ244" s="714">
        <v>1408100</v>
      </c>
      <c r="BK244" s="631">
        <v>1427909.1781383152</v>
      </c>
      <c r="BL244" s="631">
        <v>3517.0176801436337</v>
      </c>
      <c r="BM244" s="631">
        <v>3344.6304798076922</v>
      </c>
      <c r="BN244" s="632">
        <v>5.1541478610771185E-2</v>
      </c>
      <c r="BO244" s="632">
        <v>0</v>
      </c>
      <c r="BP244" s="631">
        <v>0</v>
      </c>
      <c r="BQ244" s="714">
        <v>1548709.9781383153</v>
      </c>
      <c r="BR244" s="714">
        <v>3798.7910791584118</v>
      </c>
      <c r="BS244" s="714" t="s">
        <v>1187</v>
      </c>
      <c r="BT244" s="714">
        <v>3814.5565963997915</v>
      </c>
      <c r="BU244" s="632">
        <v>5.1653917840601027E-2</v>
      </c>
      <c r="BV244" s="631">
        <v>0</v>
      </c>
      <c r="BW244" s="631">
        <v>1548709.9781383153</v>
      </c>
      <c r="BX244" s="631">
        <v>0</v>
      </c>
      <c r="BY244" s="631">
        <v>1548709.9781383153</v>
      </c>
      <c r="BZ244" s="132">
        <f t="shared" si="9"/>
        <v>0</v>
      </c>
      <c r="CA244" s="132">
        <f t="shared" si="10"/>
        <v>0</v>
      </c>
      <c r="CB244" s="631">
        <f t="shared" si="11"/>
        <v>0</v>
      </c>
      <c r="CC244" s="631"/>
      <c r="CD244" s="631"/>
    </row>
    <row r="245" spans="1:82" ht="15" hidden="1" x14ac:dyDescent="0.25">
      <c r="A245" s="628">
        <f>VLOOKUP(D245,'[11]DfE No.'!C:E,3,FALSE)</f>
        <v>487</v>
      </c>
      <c r="B245" s="628" t="str">
        <f>VLOOKUP(D245,'[11]Adjusted Factors 20-21'!C:F,4,FALSE)</f>
        <v>Recoupment Academy</v>
      </c>
      <c r="C245" s="712">
        <v>139448</v>
      </c>
      <c r="D245" s="712">
        <v>9353318</v>
      </c>
      <c r="E245" s="713" t="s">
        <v>1434</v>
      </c>
      <c r="F245" s="630">
        <v>308</v>
      </c>
      <c r="G245" s="630">
        <v>308</v>
      </c>
      <c r="H245" s="630">
        <v>0</v>
      </c>
      <c r="I245" s="631">
        <v>883458.29879999999</v>
      </c>
      <c r="J245" s="631">
        <v>0</v>
      </c>
      <c r="K245" s="631">
        <v>0</v>
      </c>
      <c r="L245" s="631">
        <v>7200.0000000000082</v>
      </c>
      <c r="M245" s="631">
        <v>0</v>
      </c>
      <c r="N245" s="631">
        <v>17192.540192926044</v>
      </c>
      <c r="O245" s="631">
        <v>0</v>
      </c>
      <c r="P245" s="631">
        <v>12179.99999999998</v>
      </c>
      <c r="Q245" s="631">
        <v>0</v>
      </c>
      <c r="R245" s="631">
        <v>0</v>
      </c>
      <c r="S245" s="631">
        <v>0</v>
      </c>
      <c r="T245" s="631">
        <v>0</v>
      </c>
      <c r="U245" s="631">
        <v>0</v>
      </c>
      <c r="V245" s="631">
        <v>0</v>
      </c>
      <c r="W245" s="631">
        <v>0</v>
      </c>
      <c r="X245" s="631">
        <v>0</v>
      </c>
      <c r="Y245" s="631">
        <v>0</v>
      </c>
      <c r="Z245" s="631">
        <v>0</v>
      </c>
      <c r="AA245" s="631">
        <v>0</v>
      </c>
      <c r="AB245" s="631">
        <v>23718.333333333347</v>
      </c>
      <c r="AC245" s="631">
        <v>0</v>
      </c>
      <c r="AD245" s="631">
        <v>0</v>
      </c>
      <c r="AE245" s="631">
        <v>84273.913043478315</v>
      </c>
      <c r="AF245" s="631">
        <v>0</v>
      </c>
      <c r="AG245" s="631">
        <v>0</v>
      </c>
      <c r="AH245" s="631">
        <v>0</v>
      </c>
      <c r="AI245" s="631">
        <v>114400</v>
      </c>
      <c r="AJ245" s="631">
        <v>0</v>
      </c>
      <c r="AK245" s="631">
        <v>0</v>
      </c>
      <c r="AL245" s="631">
        <v>0</v>
      </c>
      <c r="AM245" s="631">
        <v>6451.2</v>
      </c>
      <c r="AN245" s="631">
        <v>0</v>
      </c>
      <c r="AO245" s="631">
        <v>0</v>
      </c>
      <c r="AP245" s="631">
        <v>0</v>
      </c>
      <c r="AQ245" s="631">
        <v>0</v>
      </c>
      <c r="AR245" s="631">
        <v>0</v>
      </c>
      <c r="AS245" s="631">
        <v>0</v>
      </c>
      <c r="AT245" s="631">
        <v>0</v>
      </c>
      <c r="AU245" s="631">
        <v>0</v>
      </c>
      <c r="AV245" s="631">
        <v>883458.29879999999</v>
      </c>
      <c r="AW245" s="631">
        <v>144564.78656973771</v>
      </c>
      <c r="AX245" s="631">
        <v>120851.2</v>
      </c>
      <c r="AY245" s="631">
        <v>112512.98313994134</v>
      </c>
      <c r="AZ245" s="714">
        <v>1148874.2853697378</v>
      </c>
      <c r="BA245" s="714">
        <v>1142423.0853697378</v>
      </c>
      <c r="BB245" s="714">
        <v>3750</v>
      </c>
      <c r="BC245" s="714">
        <v>1155000</v>
      </c>
      <c r="BD245" s="714">
        <v>12576.914630262181</v>
      </c>
      <c r="BE245" s="714">
        <v>0</v>
      </c>
      <c r="BF245" s="714">
        <v>1161451.2</v>
      </c>
      <c r="BG245" s="631">
        <v>1161451.2</v>
      </c>
      <c r="BH245" s="631">
        <v>0</v>
      </c>
      <c r="BI245" s="714">
        <v>1161451.2</v>
      </c>
      <c r="BJ245" s="714">
        <v>1040600</v>
      </c>
      <c r="BK245" s="631">
        <v>1040600</v>
      </c>
      <c r="BL245" s="631">
        <v>3378.5714285714284</v>
      </c>
      <c r="BM245" s="631">
        <v>3246.4290932038839</v>
      </c>
      <c r="BN245" s="632">
        <v>4.0703903142124062E-2</v>
      </c>
      <c r="BO245" s="632">
        <v>0</v>
      </c>
      <c r="BP245" s="631">
        <v>0</v>
      </c>
      <c r="BQ245" s="714">
        <v>1161451.2</v>
      </c>
      <c r="BR245" s="714">
        <v>3750</v>
      </c>
      <c r="BS245" s="714" t="s">
        <v>1187</v>
      </c>
      <c r="BT245" s="714">
        <v>3770.9454545454546</v>
      </c>
      <c r="BU245" s="632">
        <v>3.6921273138288635E-2</v>
      </c>
      <c r="BV245" s="631">
        <v>0</v>
      </c>
      <c r="BW245" s="631">
        <v>1161451.2</v>
      </c>
      <c r="BX245" s="631">
        <v>0</v>
      </c>
      <c r="BY245" s="631">
        <v>1161451.2</v>
      </c>
      <c r="BZ245" s="132">
        <f t="shared" si="9"/>
        <v>0</v>
      </c>
      <c r="CA245" s="132">
        <f t="shared" si="10"/>
        <v>0</v>
      </c>
      <c r="CB245" s="631">
        <f t="shared" si="11"/>
        <v>12576.914630262181</v>
      </c>
      <c r="CC245" s="631"/>
      <c r="CD245" s="631"/>
    </row>
    <row r="246" spans="1:82" ht="15" hidden="1" x14ac:dyDescent="0.25">
      <c r="A246" s="628">
        <f>VLOOKUP(D246,'[11]DfE No.'!C:E,3,FALSE)</f>
        <v>455</v>
      </c>
      <c r="B246" s="628" t="str">
        <f>VLOOKUP(D246,'[11]Adjusted Factors 20-21'!C:F,4,FALSE)</f>
        <v>Recoupment Academy</v>
      </c>
      <c r="C246" s="712">
        <v>143624</v>
      </c>
      <c r="D246" s="712">
        <v>9353320</v>
      </c>
      <c r="E246" s="713" t="s">
        <v>1296</v>
      </c>
      <c r="F246" s="630">
        <v>278</v>
      </c>
      <c r="G246" s="630">
        <v>278</v>
      </c>
      <c r="H246" s="630">
        <v>0</v>
      </c>
      <c r="I246" s="631">
        <v>797407.16579999996</v>
      </c>
      <c r="J246" s="631">
        <v>0</v>
      </c>
      <c r="K246" s="631">
        <v>0</v>
      </c>
      <c r="L246" s="631">
        <v>9000.0000000000055</v>
      </c>
      <c r="M246" s="631">
        <v>0</v>
      </c>
      <c r="N246" s="631">
        <v>14507.813620071685</v>
      </c>
      <c r="O246" s="631">
        <v>0</v>
      </c>
      <c r="P246" s="631">
        <v>9273.357400722005</v>
      </c>
      <c r="Q246" s="631">
        <v>8781.5884476533993</v>
      </c>
      <c r="R246" s="631">
        <v>0</v>
      </c>
      <c r="S246" s="631">
        <v>0</v>
      </c>
      <c r="T246" s="631">
        <v>0</v>
      </c>
      <c r="U246" s="631">
        <v>0</v>
      </c>
      <c r="V246" s="631">
        <v>0</v>
      </c>
      <c r="W246" s="631">
        <v>0</v>
      </c>
      <c r="X246" s="631">
        <v>0</v>
      </c>
      <c r="Y246" s="631">
        <v>0</v>
      </c>
      <c r="Z246" s="631">
        <v>0</v>
      </c>
      <c r="AA246" s="631">
        <v>0</v>
      </c>
      <c r="AB246" s="631">
        <v>33192.96137339055</v>
      </c>
      <c r="AC246" s="631">
        <v>0</v>
      </c>
      <c r="AD246" s="631">
        <v>0</v>
      </c>
      <c r="AE246" s="631">
        <v>86082.026431718041</v>
      </c>
      <c r="AF246" s="631">
        <v>0</v>
      </c>
      <c r="AG246" s="631">
        <v>0</v>
      </c>
      <c r="AH246" s="631">
        <v>0</v>
      </c>
      <c r="AI246" s="631">
        <v>114400</v>
      </c>
      <c r="AJ246" s="631">
        <v>0</v>
      </c>
      <c r="AK246" s="631">
        <v>0</v>
      </c>
      <c r="AL246" s="631">
        <v>0</v>
      </c>
      <c r="AM246" s="631">
        <v>6652.8</v>
      </c>
      <c r="AN246" s="631">
        <v>0</v>
      </c>
      <c r="AO246" s="631">
        <v>0</v>
      </c>
      <c r="AP246" s="631">
        <v>0</v>
      </c>
      <c r="AQ246" s="631">
        <v>0</v>
      </c>
      <c r="AR246" s="631">
        <v>0</v>
      </c>
      <c r="AS246" s="631">
        <v>0</v>
      </c>
      <c r="AT246" s="631">
        <v>0</v>
      </c>
      <c r="AU246" s="631">
        <v>0</v>
      </c>
      <c r="AV246" s="631">
        <v>797407.16579999996</v>
      </c>
      <c r="AW246" s="631">
        <v>160837.74727355567</v>
      </c>
      <c r="AX246" s="631">
        <v>121052.8</v>
      </c>
      <c r="AY246" s="631">
        <v>116816.20616594159</v>
      </c>
      <c r="AZ246" s="714">
        <v>1079297.7130735556</v>
      </c>
      <c r="BA246" s="714">
        <v>1072644.9130735556</v>
      </c>
      <c r="BB246" s="714">
        <v>3750</v>
      </c>
      <c r="BC246" s="714">
        <v>1042500</v>
      </c>
      <c r="BD246" s="714">
        <v>0</v>
      </c>
      <c r="BE246" s="714">
        <v>0</v>
      </c>
      <c r="BF246" s="714">
        <v>1079297.7130735556</v>
      </c>
      <c r="BG246" s="631">
        <v>1079297.7130735556</v>
      </c>
      <c r="BH246" s="631">
        <v>0</v>
      </c>
      <c r="BI246" s="714">
        <v>1049152.8</v>
      </c>
      <c r="BJ246" s="714">
        <v>928100</v>
      </c>
      <c r="BK246" s="631">
        <v>958244.91307355557</v>
      </c>
      <c r="BL246" s="631">
        <v>3446.9241477466026</v>
      </c>
      <c r="BM246" s="631">
        <v>3330.1614546762589</v>
      </c>
      <c r="BN246" s="632">
        <v>3.506217180743109E-2</v>
      </c>
      <c r="BO246" s="632">
        <v>0</v>
      </c>
      <c r="BP246" s="631">
        <v>0</v>
      </c>
      <c r="BQ246" s="714">
        <v>1079297.7130735556</v>
      </c>
      <c r="BR246" s="714">
        <v>3858.4349391135092</v>
      </c>
      <c r="BS246" s="714" t="s">
        <v>1187</v>
      </c>
      <c r="BT246" s="714">
        <v>3882.3658743653082</v>
      </c>
      <c r="BU246" s="632">
        <v>3.1270846860958157E-2</v>
      </c>
      <c r="BV246" s="631">
        <v>0</v>
      </c>
      <c r="BW246" s="631">
        <v>1079297.7130735556</v>
      </c>
      <c r="BX246" s="631">
        <v>0</v>
      </c>
      <c r="BY246" s="631">
        <v>1079297.7130735556</v>
      </c>
      <c r="BZ246" s="132">
        <f t="shared" si="9"/>
        <v>0</v>
      </c>
      <c r="CA246" s="132">
        <f t="shared" si="10"/>
        <v>0</v>
      </c>
      <c r="CB246" s="631">
        <f t="shared" si="11"/>
        <v>0</v>
      </c>
      <c r="CC246" s="631"/>
      <c r="CD246" s="631"/>
    </row>
    <row r="247" spans="1:82" ht="15" hidden="1" x14ac:dyDescent="0.25">
      <c r="A247" s="628">
        <f>VLOOKUP(D247,'[11]DfE No.'!C:E,3,FALSE)</f>
        <v>31</v>
      </c>
      <c r="B247" s="628" t="str">
        <f>VLOOKUP(D247,'[11]Adjusted Factors 20-21'!C:F,4,FALSE)</f>
        <v>Recoupment Academy</v>
      </c>
      <c r="C247" s="712">
        <v>145692</v>
      </c>
      <c r="D247" s="712">
        <v>9353323</v>
      </c>
      <c r="E247" s="713" t="s">
        <v>1435</v>
      </c>
      <c r="F247" s="630">
        <v>189</v>
      </c>
      <c r="G247" s="630">
        <v>189</v>
      </c>
      <c r="H247" s="630">
        <v>0</v>
      </c>
      <c r="I247" s="631">
        <v>542122.13789999997</v>
      </c>
      <c r="J247" s="631">
        <v>0</v>
      </c>
      <c r="K247" s="631">
        <v>0</v>
      </c>
      <c r="L247" s="631">
        <v>11249.999999999976</v>
      </c>
      <c r="M247" s="631">
        <v>0</v>
      </c>
      <c r="N247" s="631">
        <v>17640</v>
      </c>
      <c r="O247" s="631">
        <v>0</v>
      </c>
      <c r="P247" s="631">
        <v>1061.229946524064</v>
      </c>
      <c r="Q247" s="631">
        <v>252.67379679144386</v>
      </c>
      <c r="R247" s="631">
        <v>758.02139037433153</v>
      </c>
      <c r="S247" s="631">
        <v>0</v>
      </c>
      <c r="T247" s="631">
        <v>0</v>
      </c>
      <c r="U247" s="631">
        <v>0</v>
      </c>
      <c r="V247" s="631">
        <v>0</v>
      </c>
      <c r="W247" s="631">
        <v>0</v>
      </c>
      <c r="X247" s="631">
        <v>0</v>
      </c>
      <c r="Y247" s="631">
        <v>0</v>
      </c>
      <c r="Z247" s="631">
        <v>0</v>
      </c>
      <c r="AA247" s="631">
        <v>0</v>
      </c>
      <c r="AB247" s="631">
        <v>0</v>
      </c>
      <c r="AC247" s="631">
        <v>0</v>
      </c>
      <c r="AD247" s="631">
        <v>0</v>
      </c>
      <c r="AE247" s="631">
        <v>54003.292682926782</v>
      </c>
      <c r="AF247" s="631">
        <v>0</v>
      </c>
      <c r="AG247" s="631">
        <v>8452.4999999999818</v>
      </c>
      <c r="AH247" s="631">
        <v>0</v>
      </c>
      <c r="AI247" s="631">
        <v>114400</v>
      </c>
      <c r="AJ247" s="631">
        <v>0</v>
      </c>
      <c r="AK247" s="631">
        <v>0</v>
      </c>
      <c r="AL247" s="631">
        <v>0</v>
      </c>
      <c r="AM247" s="631">
        <v>3779.14</v>
      </c>
      <c r="AN247" s="631">
        <v>0</v>
      </c>
      <c r="AO247" s="631">
        <v>0</v>
      </c>
      <c r="AP247" s="631">
        <v>0</v>
      </c>
      <c r="AQ247" s="631">
        <v>0</v>
      </c>
      <c r="AR247" s="631">
        <v>0</v>
      </c>
      <c r="AS247" s="631">
        <v>0</v>
      </c>
      <c r="AT247" s="631">
        <v>0</v>
      </c>
      <c r="AU247" s="631">
        <v>0</v>
      </c>
      <c r="AV247" s="631">
        <v>542122.13789999997</v>
      </c>
      <c r="AW247" s="631">
        <v>93417.717816616583</v>
      </c>
      <c r="AX247" s="631">
        <v>118179.14</v>
      </c>
      <c r="AY247" s="631">
        <v>79437.0552497717</v>
      </c>
      <c r="AZ247" s="714">
        <v>753718.99571661663</v>
      </c>
      <c r="BA247" s="714">
        <v>749939.85571661661</v>
      </c>
      <c r="BB247" s="714">
        <v>3750</v>
      </c>
      <c r="BC247" s="714">
        <v>708750</v>
      </c>
      <c r="BD247" s="714">
        <v>0</v>
      </c>
      <c r="BE247" s="714">
        <v>0</v>
      </c>
      <c r="BF247" s="714">
        <v>753718.99571661663</v>
      </c>
      <c r="BG247" s="631">
        <v>753718.99571661651</v>
      </c>
      <c r="BH247" s="631">
        <v>0</v>
      </c>
      <c r="BI247" s="714">
        <v>712529.14</v>
      </c>
      <c r="BJ247" s="714">
        <v>594350</v>
      </c>
      <c r="BK247" s="631">
        <v>635539.85571661661</v>
      </c>
      <c r="BL247" s="631">
        <v>3362.6447392413579</v>
      </c>
      <c r="BM247" s="631">
        <v>3122.1673331606216</v>
      </c>
      <c r="BN247" s="632">
        <v>7.7022587331120718E-2</v>
      </c>
      <c r="BO247" s="632">
        <v>0</v>
      </c>
      <c r="BP247" s="631">
        <v>0</v>
      </c>
      <c r="BQ247" s="714">
        <v>753718.99571661663</v>
      </c>
      <c r="BR247" s="714">
        <v>3967.9357445323631</v>
      </c>
      <c r="BS247" s="714" t="s">
        <v>1187</v>
      </c>
      <c r="BT247" s="714">
        <v>3987.9311942678128</v>
      </c>
      <c r="BU247" s="632">
        <v>7.0940779082833139E-2</v>
      </c>
      <c r="BV247" s="631">
        <v>0</v>
      </c>
      <c r="BW247" s="631">
        <v>753718.99571661663</v>
      </c>
      <c r="BX247" s="631">
        <v>0</v>
      </c>
      <c r="BY247" s="631">
        <v>753718.99571661663</v>
      </c>
      <c r="BZ247" s="132">
        <f t="shared" si="9"/>
        <v>0</v>
      </c>
      <c r="CA247" s="132">
        <f t="shared" si="10"/>
        <v>0</v>
      </c>
      <c r="CB247" s="631">
        <f t="shared" si="11"/>
        <v>0</v>
      </c>
      <c r="CC247" s="631"/>
      <c r="CD247" s="631"/>
    </row>
    <row r="248" spans="1:82" ht="15" hidden="1" x14ac:dyDescent="0.25">
      <c r="A248" s="628">
        <f>VLOOKUP(D248,'[11]DfE No.'!C:E,3,FALSE)</f>
        <v>344</v>
      </c>
      <c r="B248" s="628" t="str">
        <f>VLOOKUP(D248,'[11]Adjusted Factors 20-21'!C:F,4,FALSE)</f>
        <v>Recoupment Academy</v>
      </c>
      <c r="C248" s="712">
        <v>142598</v>
      </c>
      <c r="D248" s="712">
        <v>9353328</v>
      </c>
      <c r="E248" s="713" t="s">
        <v>1297</v>
      </c>
      <c r="F248" s="630">
        <v>196</v>
      </c>
      <c r="G248" s="630">
        <v>196</v>
      </c>
      <c r="H248" s="630">
        <v>0</v>
      </c>
      <c r="I248" s="631">
        <v>562200.73560000001</v>
      </c>
      <c r="J248" s="631">
        <v>0</v>
      </c>
      <c r="K248" s="631">
        <v>0</v>
      </c>
      <c r="L248" s="631">
        <v>4499.9999999999991</v>
      </c>
      <c r="M248" s="631">
        <v>0</v>
      </c>
      <c r="N248" s="631">
        <v>8530.5699481865286</v>
      </c>
      <c r="O248" s="631">
        <v>0</v>
      </c>
      <c r="P248" s="631">
        <v>5065.8461538461506</v>
      </c>
      <c r="Q248" s="631">
        <v>0</v>
      </c>
      <c r="R248" s="631">
        <v>376.92307692307708</v>
      </c>
      <c r="S248" s="631">
        <v>0</v>
      </c>
      <c r="T248" s="631">
        <v>0</v>
      </c>
      <c r="U248" s="631">
        <v>0</v>
      </c>
      <c r="V248" s="631">
        <v>0</v>
      </c>
      <c r="W248" s="631">
        <v>0</v>
      </c>
      <c r="X248" s="631">
        <v>0</v>
      </c>
      <c r="Y248" s="631">
        <v>0</v>
      </c>
      <c r="Z248" s="631">
        <v>0</v>
      </c>
      <c r="AA248" s="631">
        <v>0</v>
      </c>
      <c r="AB248" s="631">
        <v>1883.712574850297</v>
      </c>
      <c r="AC248" s="631">
        <v>0</v>
      </c>
      <c r="AD248" s="631">
        <v>0</v>
      </c>
      <c r="AE248" s="631">
        <v>37137.79141104297</v>
      </c>
      <c r="AF248" s="631">
        <v>0</v>
      </c>
      <c r="AG248" s="631">
        <v>0</v>
      </c>
      <c r="AH248" s="631">
        <v>0</v>
      </c>
      <c r="AI248" s="631">
        <v>114400</v>
      </c>
      <c r="AJ248" s="631">
        <v>0</v>
      </c>
      <c r="AK248" s="631">
        <v>0</v>
      </c>
      <c r="AL248" s="631">
        <v>0</v>
      </c>
      <c r="AM248" s="631">
        <v>3351.6</v>
      </c>
      <c r="AN248" s="631">
        <v>0</v>
      </c>
      <c r="AO248" s="631">
        <v>0</v>
      </c>
      <c r="AP248" s="631">
        <v>0</v>
      </c>
      <c r="AQ248" s="631">
        <v>0</v>
      </c>
      <c r="AR248" s="631">
        <v>0</v>
      </c>
      <c r="AS248" s="631">
        <v>0</v>
      </c>
      <c r="AT248" s="631">
        <v>0</v>
      </c>
      <c r="AU248" s="631">
        <v>0</v>
      </c>
      <c r="AV248" s="631">
        <v>562200.73560000001</v>
      </c>
      <c r="AW248" s="631">
        <v>57494.843164849022</v>
      </c>
      <c r="AX248" s="631">
        <v>117751.6</v>
      </c>
      <c r="AY248" s="631">
        <v>56327.261000520855</v>
      </c>
      <c r="AZ248" s="714">
        <v>737447.17876484897</v>
      </c>
      <c r="BA248" s="714">
        <v>734095.57876484899</v>
      </c>
      <c r="BB248" s="714">
        <v>3750</v>
      </c>
      <c r="BC248" s="714">
        <v>735000</v>
      </c>
      <c r="BD248" s="714">
        <v>904.42123515100684</v>
      </c>
      <c r="BE248" s="714">
        <v>0</v>
      </c>
      <c r="BF248" s="714">
        <v>738351.6</v>
      </c>
      <c r="BG248" s="631">
        <v>738351.60000000009</v>
      </c>
      <c r="BH248" s="631">
        <v>0</v>
      </c>
      <c r="BI248" s="714">
        <v>738351.6</v>
      </c>
      <c r="BJ248" s="714">
        <v>620600</v>
      </c>
      <c r="BK248" s="631">
        <v>620600</v>
      </c>
      <c r="BL248" s="631">
        <v>3166.3265306122448</v>
      </c>
      <c r="BM248" s="631">
        <v>3083.5185834196891</v>
      </c>
      <c r="BN248" s="632">
        <v>2.6855018042641378E-2</v>
      </c>
      <c r="BO248" s="632">
        <v>0</v>
      </c>
      <c r="BP248" s="631">
        <v>0</v>
      </c>
      <c r="BQ248" s="714">
        <v>738351.6</v>
      </c>
      <c r="BR248" s="714">
        <v>3750</v>
      </c>
      <c r="BS248" s="714" t="s">
        <v>1187</v>
      </c>
      <c r="BT248" s="714">
        <v>3767.1</v>
      </c>
      <c r="BU248" s="632">
        <v>2.0514901572796784E-2</v>
      </c>
      <c r="BV248" s="631">
        <v>0</v>
      </c>
      <c r="BW248" s="631">
        <v>738351.6</v>
      </c>
      <c r="BX248" s="631">
        <v>0</v>
      </c>
      <c r="BY248" s="631">
        <v>738351.6</v>
      </c>
      <c r="BZ248" s="132">
        <f t="shared" si="9"/>
        <v>0</v>
      </c>
      <c r="CA248" s="132">
        <f t="shared" si="10"/>
        <v>0</v>
      </c>
      <c r="CB248" s="631">
        <f t="shared" si="11"/>
        <v>904.42123515100684</v>
      </c>
      <c r="CC248" s="631"/>
      <c r="CD248" s="631"/>
    </row>
    <row r="249" spans="1:82" ht="15" hidden="1" x14ac:dyDescent="0.25">
      <c r="A249" s="628">
        <f>VLOOKUP(D249,'[11]DfE No.'!C:E,3,FALSE)</f>
        <v>56</v>
      </c>
      <c r="B249" s="628" t="str">
        <f>VLOOKUP(D249,'[11]Adjusted Factors 20-21'!C:F,4,FALSE)</f>
        <v>Recoupment Academy</v>
      </c>
      <c r="C249" s="712">
        <v>145693</v>
      </c>
      <c r="D249" s="712">
        <v>9353331</v>
      </c>
      <c r="E249" s="713" t="s">
        <v>1436</v>
      </c>
      <c r="F249" s="630">
        <v>117</v>
      </c>
      <c r="G249" s="630">
        <v>117</v>
      </c>
      <c r="H249" s="630">
        <v>0</v>
      </c>
      <c r="I249" s="631">
        <v>335599.41869999998</v>
      </c>
      <c r="J249" s="631">
        <v>0</v>
      </c>
      <c r="K249" s="631">
        <v>0</v>
      </c>
      <c r="L249" s="631">
        <v>4049.9999999999982</v>
      </c>
      <c r="M249" s="631">
        <v>0</v>
      </c>
      <c r="N249" s="631">
        <v>6720</v>
      </c>
      <c r="O249" s="631">
        <v>0</v>
      </c>
      <c r="P249" s="631">
        <v>0</v>
      </c>
      <c r="Q249" s="631">
        <v>0</v>
      </c>
      <c r="R249" s="631">
        <v>0</v>
      </c>
      <c r="S249" s="631">
        <v>0</v>
      </c>
      <c r="T249" s="631">
        <v>0</v>
      </c>
      <c r="U249" s="631">
        <v>0</v>
      </c>
      <c r="V249" s="631">
        <v>0</v>
      </c>
      <c r="W249" s="631">
        <v>0</v>
      </c>
      <c r="X249" s="631">
        <v>0</v>
      </c>
      <c r="Y249" s="631">
        <v>0</v>
      </c>
      <c r="Z249" s="631">
        <v>0</v>
      </c>
      <c r="AA249" s="631">
        <v>0</v>
      </c>
      <c r="AB249" s="631">
        <v>0</v>
      </c>
      <c r="AC249" s="631">
        <v>0</v>
      </c>
      <c r="AD249" s="631">
        <v>0</v>
      </c>
      <c r="AE249" s="631">
        <v>35265.566037735814</v>
      </c>
      <c r="AF249" s="631">
        <v>0</v>
      </c>
      <c r="AG249" s="631">
        <v>0</v>
      </c>
      <c r="AH249" s="631">
        <v>0</v>
      </c>
      <c r="AI249" s="631">
        <v>114400</v>
      </c>
      <c r="AJ249" s="631">
        <v>11385.847797062745</v>
      </c>
      <c r="AK249" s="631">
        <v>0</v>
      </c>
      <c r="AL249" s="631">
        <v>0</v>
      </c>
      <c r="AM249" s="631">
        <v>2016</v>
      </c>
      <c r="AN249" s="631">
        <v>0</v>
      </c>
      <c r="AO249" s="631">
        <v>0</v>
      </c>
      <c r="AP249" s="631">
        <v>0</v>
      </c>
      <c r="AQ249" s="631">
        <v>0</v>
      </c>
      <c r="AR249" s="631">
        <v>0</v>
      </c>
      <c r="AS249" s="631">
        <v>0</v>
      </c>
      <c r="AT249" s="631">
        <v>0</v>
      </c>
      <c r="AU249" s="631">
        <v>0</v>
      </c>
      <c r="AV249" s="631">
        <v>335599.41869999998</v>
      </c>
      <c r="AW249" s="631">
        <v>46035.566037735814</v>
      </c>
      <c r="AX249" s="631">
        <v>127801.84779706274</v>
      </c>
      <c r="AY249" s="631">
        <v>50603.366037735817</v>
      </c>
      <c r="AZ249" s="714">
        <v>509436.83253479854</v>
      </c>
      <c r="BA249" s="714">
        <v>507420.83253479854</v>
      </c>
      <c r="BB249" s="714">
        <v>3750</v>
      </c>
      <c r="BC249" s="714">
        <v>438750</v>
      </c>
      <c r="BD249" s="714">
        <v>0</v>
      </c>
      <c r="BE249" s="714">
        <v>0</v>
      </c>
      <c r="BF249" s="714">
        <v>509436.83253479854</v>
      </c>
      <c r="BG249" s="631">
        <v>509436.83253479854</v>
      </c>
      <c r="BH249" s="631">
        <v>0</v>
      </c>
      <c r="BI249" s="714">
        <v>440766</v>
      </c>
      <c r="BJ249" s="714">
        <v>312964.15220293729</v>
      </c>
      <c r="BK249" s="631">
        <v>381634.98473773582</v>
      </c>
      <c r="BL249" s="631">
        <v>3261.8374763909046</v>
      </c>
      <c r="BM249" s="631">
        <v>3132.6755534147219</v>
      </c>
      <c r="BN249" s="632">
        <v>4.1230545830190389E-2</v>
      </c>
      <c r="BO249" s="632">
        <v>0</v>
      </c>
      <c r="BP249" s="631">
        <v>0</v>
      </c>
      <c r="BQ249" s="714">
        <v>509436.83253479854</v>
      </c>
      <c r="BR249" s="714">
        <v>4336.9301926051157</v>
      </c>
      <c r="BS249" s="714" t="s">
        <v>1187</v>
      </c>
      <c r="BT249" s="714">
        <v>4354.1609618358852</v>
      </c>
      <c r="BU249" s="632">
        <v>3.2835095563256811E-2</v>
      </c>
      <c r="BV249" s="631">
        <v>0</v>
      </c>
      <c r="BW249" s="631">
        <v>509436.83253479854</v>
      </c>
      <c r="BX249" s="631">
        <v>0</v>
      </c>
      <c r="BY249" s="631">
        <v>509436.83253479854</v>
      </c>
      <c r="BZ249" s="132">
        <f t="shared" si="9"/>
        <v>0</v>
      </c>
      <c r="CA249" s="132">
        <f t="shared" si="10"/>
        <v>0</v>
      </c>
      <c r="CB249" s="631">
        <f t="shared" si="11"/>
        <v>0</v>
      </c>
      <c r="CC249" s="631"/>
      <c r="CD249" s="631"/>
    </row>
    <row r="250" spans="1:82" ht="15" hidden="1" x14ac:dyDescent="0.25">
      <c r="A250" s="628">
        <f>VLOOKUP(D250,'[11]DfE No.'!C:E,3,FALSE)</f>
        <v>72</v>
      </c>
      <c r="B250" s="628" t="str">
        <f>VLOOKUP(D250,'[11]Adjusted Factors 20-21'!C:F,4,FALSE)</f>
        <v>Recoupment Academy</v>
      </c>
      <c r="C250" s="712">
        <v>142806</v>
      </c>
      <c r="D250" s="712">
        <v>9353335</v>
      </c>
      <c r="E250" s="713" t="s">
        <v>1298</v>
      </c>
      <c r="F250" s="630">
        <v>205</v>
      </c>
      <c r="G250" s="630">
        <v>205</v>
      </c>
      <c r="H250" s="630">
        <v>0</v>
      </c>
      <c r="I250" s="631">
        <v>588016.07549999992</v>
      </c>
      <c r="J250" s="631">
        <v>0</v>
      </c>
      <c r="K250" s="631">
        <v>0</v>
      </c>
      <c r="L250" s="631">
        <v>11249.999999999989</v>
      </c>
      <c r="M250" s="631">
        <v>0</v>
      </c>
      <c r="N250" s="631">
        <v>20519.806763285022</v>
      </c>
      <c r="O250" s="631">
        <v>0</v>
      </c>
      <c r="P250" s="631">
        <v>13649.999999999985</v>
      </c>
      <c r="Q250" s="631">
        <v>5999.9999999999836</v>
      </c>
      <c r="R250" s="631">
        <v>6000.0000000000027</v>
      </c>
      <c r="S250" s="631">
        <v>3644.9999999999964</v>
      </c>
      <c r="T250" s="631">
        <v>6525.0000000000027</v>
      </c>
      <c r="U250" s="631">
        <v>6000.0000000000064</v>
      </c>
      <c r="V250" s="631">
        <v>0</v>
      </c>
      <c r="W250" s="631">
        <v>0</v>
      </c>
      <c r="X250" s="631">
        <v>0</v>
      </c>
      <c r="Y250" s="631">
        <v>0</v>
      </c>
      <c r="Z250" s="631">
        <v>0</v>
      </c>
      <c r="AA250" s="631">
        <v>0</v>
      </c>
      <c r="AB250" s="631">
        <v>8824.4252873563182</v>
      </c>
      <c r="AC250" s="631">
        <v>0</v>
      </c>
      <c r="AD250" s="631">
        <v>0</v>
      </c>
      <c r="AE250" s="631">
        <v>61131.000000000007</v>
      </c>
      <c r="AF250" s="631">
        <v>0</v>
      </c>
      <c r="AG250" s="631">
        <v>0</v>
      </c>
      <c r="AH250" s="631">
        <v>0</v>
      </c>
      <c r="AI250" s="631">
        <v>114400</v>
      </c>
      <c r="AJ250" s="631">
        <v>0</v>
      </c>
      <c r="AK250" s="631">
        <v>0</v>
      </c>
      <c r="AL250" s="631">
        <v>0</v>
      </c>
      <c r="AM250" s="631">
        <v>3502.8</v>
      </c>
      <c r="AN250" s="631">
        <v>0</v>
      </c>
      <c r="AO250" s="631">
        <v>0</v>
      </c>
      <c r="AP250" s="631">
        <v>0</v>
      </c>
      <c r="AQ250" s="631">
        <v>0</v>
      </c>
      <c r="AR250" s="631">
        <v>0</v>
      </c>
      <c r="AS250" s="631">
        <v>0</v>
      </c>
      <c r="AT250" s="631">
        <v>0</v>
      </c>
      <c r="AU250" s="631">
        <v>0</v>
      </c>
      <c r="AV250" s="631">
        <v>588016.07549999992</v>
      </c>
      <c r="AW250" s="631">
        <v>143545.23205064132</v>
      </c>
      <c r="AX250" s="631">
        <v>117902.8</v>
      </c>
      <c r="AY250" s="631">
        <v>107878.70338164251</v>
      </c>
      <c r="AZ250" s="714">
        <v>849464.10755064129</v>
      </c>
      <c r="BA250" s="714">
        <v>845961.30755064124</v>
      </c>
      <c r="BB250" s="714">
        <v>3750</v>
      </c>
      <c r="BC250" s="714">
        <v>768750</v>
      </c>
      <c r="BD250" s="714">
        <v>0</v>
      </c>
      <c r="BE250" s="714">
        <v>0</v>
      </c>
      <c r="BF250" s="714">
        <v>849464.10755064129</v>
      </c>
      <c r="BG250" s="631">
        <v>849464.10755064141</v>
      </c>
      <c r="BH250" s="631">
        <v>0</v>
      </c>
      <c r="BI250" s="714">
        <v>772252.8</v>
      </c>
      <c r="BJ250" s="714">
        <v>654350</v>
      </c>
      <c r="BK250" s="631">
        <v>731561.30755064124</v>
      </c>
      <c r="BL250" s="631">
        <v>3568.5917441494694</v>
      </c>
      <c r="BM250" s="631">
        <v>3465.5712367149754</v>
      </c>
      <c r="BN250" s="632">
        <v>2.9726847436599636E-2</v>
      </c>
      <c r="BO250" s="632">
        <v>0</v>
      </c>
      <c r="BP250" s="631">
        <v>0</v>
      </c>
      <c r="BQ250" s="714">
        <v>849464.10755064129</v>
      </c>
      <c r="BR250" s="714">
        <v>4126.6405246372742</v>
      </c>
      <c r="BS250" s="714" t="s">
        <v>1187</v>
      </c>
      <c r="BT250" s="714">
        <v>4143.7273539055668</v>
      </c>
      <c r="BU250" s="632">
        <v>2.7286852617112833E-2</v>
      </c>
      <c r="BV250" s="631">
        <v>0</v>
      </c>
      <c r="BW250" s="631">
        <v>849464.10755064129</v>
      </c>
      <c r="BX250" s="631">
        <v>0</v>
      </c>
      <c r="BY250" s="631">
        <v>849464.10755064129</v>
      </c>
      <c r="BZ250" s="132">
        <f t="shared" si="9"/>
        <v>0</v>
      </c>
      <c r="CA250" s="132">
        <f t="shared" si="10"/>
        <v>0</v>
      </c>
      <c r="CB250" s="631">
        <f t="shared" si="11"/>
        <v>0</v>
      </c>
      <c r="CC250" s="631"/>
      <c r="CD250" s="631"/>
    </row>
    <row r="251" spans="1:82" ht="15" hidden="1" x14ac:dyDescent="0.25">
      <c r="A251" s="628">
        <f>VLOOKUP(D251,'[11]DfE No.'!C:E,3,FALSE)</f>
        <v>288</v>
      </c>
      <c r="B251" s="628" t="str">
        <f>VLOOKUP(D251,'[11]Adjusted Factors 20-21'!C:F,4,FALSE)</f>
        <v>Recoupment Academy</v>
      </c>
      <c r="C251" s="712">
        <v>146229</v>
      </c>
      <c r="D251" s="712">
        <v>9353339</v>
      </c>
      <c r="E251" s="713" t="s">
        <v>1840</v>
      </c>
      <c r="F251" s="630">
        <v>417</v>
      </c>
      <c r="G251" s="630">
        <v>417</v>
      </c>
      <c r="H251" s="630">
        <v>0</v>
      </c>
      <c r="I251" s="631">
        <v>1196110.7486999999</v>
      </c>
      <c r="J251" s="631">
        <v>0</v>
      </c>
      <c r="K251" s="631">
        <v>0</v>
      </c>
      <c r="L251" s="631">
        <v>29250.000000000025</v>
      </c>
      <c r="M251" s="631">
        <v>0</v>
      </c>
      <c r="N251" s="631">
        <v>42356.849642004774</v>
      </c>
      <c r="O251" s="631">
        <v>0</v>
      </c>
      <c r="P251" s="631">
        <v>12180.000000000038</v>
      </c>
      <c r="Q251" s="631">
        <v>10750.000000000018</v>
      </c>
      <c r="R251" s="631">
        <v>51749.999999999978</v>
      </c>
      <c r="S251" s="631">
        <v>10529.999999999993</v>
      </c>
      <c r="T251" s="631">
        <v>3480.0000000000068</v>
      </c>
      <c r="U251" s="631">
        <v>4200.0000000000055</v>
      </c>
      <c r="V251" s="631">
        <v>0</v>
      </c>
      <c r="W251" s="631">
        <v>0</v>
      </c>
      <c r="X251" s="631">
        <v>0</v>
      </c>
      <c r="Y251" s="631">
        <v>0</v>
      </c>
      <c r="Z251" s="631">
        <v>0</v>
      </c>
      <c r="AA251" s="631">
        <v>0</v>
      </c>
      <c r="AB251" s="631">
        <v>77489.579831932846</v>
      </c>
      <c r="AC251" s="631">
        <v>0</v>
      </c>
      <c r="AD251" s="631">
        <v>0</v>
      </c>
      <c r="AE251" s="631">
        <v>207149.64765100661</v>
      </c>
      <c r="AF251" s="631">
        <v>0</v>
      </c>
      <c r="AG251" s="631">
        <v>3482.500000000005</v>
      </c>
      <c r="AH251" s="631">
        <v>0</v>
      </c>
      <c r="AI251" s="631">
        <v>114400</v>
      </c>
      <c r="AJ251" s="631">
        <v>0</v>
      </c>
      <c r="AK251" s="631">
        <v>0</v>
      </c>
      <c r="AL251" s="631">
        <v>0</v>
      </c>
      <c r="AM251" s="631">
        <v>5392.8</v>
      </c>
      <c r="AN251" s="631">
        <v>0</v>
      </c>
      <c r="AO251" s="631">
        <v>0</v>
      </c>
      <c r="AP251" s="631">
        <v>0</v>
      </c>
      <c r="AQ251" s="631">
        <v>0</v>
      </c>
      <c r="AR251" s="631">
        <v>0</v>
      </c>
      <c r="AS251" s="631">
        <v>0</v>
      </c>
      <c r="AT251" s="631">
        <v>0</v>
      </c>
      <c r="AU251" s="631">
        <v>0</v>
      </c>
      <c r="AV251" s="631">
        <v>1196110.7486999999</v>
      </c>
      <c r="AW251" s="631">
        <v>452618.57712494431</v>
      </c>
      <c r="AX251" s="631">
        <v>119792.8</v>
      </c>
      <c r="AY251" s="631">
        <v>299350.87247200904</v>
      </c>
      <c r="AZ251" s="714">
        <v>1768522.1258249443</v>
      </c>
      <c r="BA251" s="714">
        <v>1763129.3258249443</v>
      </c>
      <c r="BB251" s="714">
        <v>3750</v>
      </c>
      <c r="BC251" s="714">
        <v>1563750</v>
      </c>
      <c r="BD251" s="714">
        <v>0</v>
      </c>
      <c r="BE251" s="714">
        <v>0</v>
      </c>
      <c r="BF251" s="714">
        <v>1768522.1258249443</v>
      </c>
      <c r="BG251" s="631">
        <v>1768522.1258249443</v>
      </c>
      <c r="BH251" s="631">
        <v>0</v>
      </c>
      <c r="BI251" s="714">
        <v>1569142.8</v>
      </c>
      <c r="BJ251" s="714">
        <v>1449350</v>
      </c>
      <c r="BK251" s="631">
        <v>1648729.3258249443</v>
      </c>
      <c r="BL251" s="631">
        <v>3953.787352098188</v>
      </c>
      <c r="BM251" s="631">
        <v>3830.7235489260142</v>
      </c>
      <c r="BN251" s="632">
        <v>3.2125472277078314E-2</v>
      </c>
      <c r="BO251" s="632">
        <v>0</v>
      </c>
      <c r="BP251" s="631">
        <v>0</v>
      </c>
      <c r="BQ251" s="714">
        <v>1768522.1258249443</v>
      </c>
      <c r="BR251" s="714">
        <v>4228.1278796761253</v>
      </c>
      <c r="BS251" s="714" t="s">
        <v>1187</v>
      </c>
      <c r="BT251" s="714">
        <v>4241.0602537768445</v>
      </c>
      <c r="BU251" s="632">
        <v>3.3458550233077311E-2</v>
      </c>
      <c r="BV251" s="631">
        <v>0</v>
      </c>
      <c r="BW251" s="631">
        <v>1768522.1258249443</v>
      </c>
      <c r="BX251" s="631">
        <v>0</v>
      </c>
      <c r="BY251" s="631">
        <v>1768522.1258249443</v>
      </c>
      <c r="BZ251" s="132">
        <f t="shared" si="9"/>
        <v>0</v>
      </c>
      <c r="CA251" s="132">
        <f t="shared" si="10"/>
        <v>0</v>
      </c>
      <c r="CB251" s="631">
        <f t="shared" si="11"/>
        <v>0</v>
      </c>
      <c r="CC251" s="631"/>
      <c r="CD251" s="631"/>
    </row>
    <row r="252" spans="1:82" ht="15" hidden="1" x14ac:dyDescent="0.25">
      <c r="A252" s="628">
        <f>VLOOKUP(D252,'[11]DfE No.'!C:E,3,FALSE)</f>
        <v>289</v>
      </c>
      <c r="B252" s="628" t="str">
        <f>VLOOKUP(D252,'[11]Adjusted Factors 20-21'!C:F,4,FALSE)</f>
        <v>Recoupment Academy</v>
      </c>
      <c r="C252" s="712">
        <v>145382</v>
      </c>
      <c r="D252" s="712">
        <v>9353340</v>
      </c>
      <c r="E252" s="713" t="s">
        <v>281</v>
      </c>
      <c r="F252" s="630">
        <v>210</v>
      </c>
      <c r="G252" s="630">
        <v>210</v>
      </c>
      <c r="H252" s="630">
        <v>0</v>
      </c>
      <c r="I252" s="631">
        <v>602357.93099999998</v>
      </c>
      <c r="J252" s="631">
        <v>0</v>
      </c>
      <c r="K252" s="631">
        <v>0</v>
      </c>
      <c r="L252" s="631">
        <v>4950.0000000000027</v>
      </c>
      <c r="M252" s="631">
        <v>0</v>
      </c>
      <c r="N252" s="631">
        <v>8320.7547169811314</v>
      </c>
      <c r="O252" s="631">
        <v>0</v>
      </c>
      <c r="P252" s="631">
        <v>2940.0000000000009</v>
      </c>
      <c r="Q252" s="631">
        <v>2000</v>
      </c>
      <c r="R252" s="631">
        <v>1125.0000000000009</v>
      </c>
      <c r="S252" s="631">
        <v>4049.9999999999986</v>
      </c>
      <c r="T252" s="631">
        <v>0</v>
      </c>
      <c r="U252" s="631">
        <v>599.99999999999977</v>
      </c>
      <c r="V252" s="631">
        <v>0</v>
      </c>
      <c r="W252" s="631">
        <v>0</v>
      </c>
      <c r="X252" s="631">
        <v>0</v>
      </c>
      <c r="Y252" s="631">
        <v>0</v>
      </c>
      <c r="Z252" s="631">
        <v>0</v>
      </c>
      <c r="AA252" s="631">
        <v>0</v>
      </c>
      <c r="AB252" s="631">
        <v>21845.833333333285</v>
      </c>
      <c r="AC252" s="631">
        <v>0</v>
      </c>
      <c r="AD252" s="631">
        <v>0</v>
      </c>
      <c r="AE252" s="631">
        <v>40896.000000000029</v>
      </c>
      <c r="AF252" s="631">
        <v>0</v>
      </c>
      <c r="AG252" s="631">
        <v>0</v>
      </c>
      <c r="AH252" s="631">
        <v>0</v>
      </c>
      <c r="AI252" s="631">
        <v>114400</v>
      </c>
      <c r="AJ252" s="631">
        <v>0</v>
      </c>
      <c r="AK252" s="631">
        <v>0</v>
      </c>
      <c r="AL252" s="631">
        <v>0</v>
      </c>
      <c r="AM252" s="631">
        <v>4233.6000000000004</v>
      </c>
      <c r="AN252" s="631">
        <v>0</v>
      </c>
      <c r="AO252" s="631">
        <v>0</v>
      </c>
      <c r="AP252" s="631">
        <v>0</v>
      </c>
      <c r="AQ252" s="631">
        <v>0</v>
      </c>
      <c r="AR252" s="631">
        <v>0</v>
      </c>
      <c r="AS252" s="631">
        <v>0</v>
      </c>
      <c r="AT252" s="631">
        <v>0</v>
      </c>
      <c r="AU252" s="631">
        <v>0</v>
      </c>
      <c r="AV252" s="631">
        <v>602357.93099999998</v>
      </c>
      <c r="AW252" s="631">
        <v>86727.588050314444</v>
      </c>
      <c r="AX252" s="631">
        <v>118633.60000000001</v>
      </c>
      <c r="AY252" s="631">
        <v>62841.67735849059</v>
      </c>
      <c r="AZ252" s="714">
        <v>807719.11905031442</v>
      </c>
      <c r="BA252" s="714">
        <v>803485.51905031444</v>
      </c>
      <c r="BB252" s="714">
        <v>3750</v>
      </c>
      <c r="BC252" s="714">
        <v>787500</v>
      </c>
      <c r="BD252" s="714">
        <v>0</v>
      </c>
      <c r="BE252" s="714">
        <v>0</v>
      </c>
      <c r="BF252" s="714">
        <v>807719.11905031442</v>
      </c>
      <c r="BG252" s="631">
        <v>807719.1190503143</v>
      </c>
      <c r="BH252" s="631">
        <v>0</v>
      </c>
      <c r="BI252" s="714">
        <v>791733.6</v>
      </c>
      <c r="BJ252" s="714">
        <v>673100</v>
      </c>
      <c r="BK252" s="631">
        <v>689085.51905031444</v>
      </c>
      <c r="BL252" s="631">
        <v>3281.3596145253068</v>
      </c>
      <c r="BM252" s="631">
        <v>3147.720496244131</v>
      </c>
      <c r="BN252" s="632">
        <v>4.2455840167713227E-2</v>
      </c>
      <c r="BO252" s="632">
        <v>0</v>
      </c>
      <c r="BP252" s="631">
        <v>0</v>
      </c>
      <c r="BQ252" s="714">
        <v>807719.11905031442</v>
      </c>
      <c r="BR252" s="714">
        <v>3826.1215192872114</v>
      </c>
      <c r="BS252" s="714" t="s">
        <v>1187</v>
      </c>
      <c r="BT252" s="714">
        <v>3846.2815192872117</v>
      </c>
      <c r="BU252" s="632">
        <v>4.3820939042642726E-2</v>
      </c>
      <c r="BV252" s="631">
        <v>0</v>
      </c>
      <c r="BW252" s="631">
        <v>807719.11905031442</v>
      </c>
      <c r="BX252" s="631">
        <v>0</v>
      </c>
      <c r="BY252" s="631">
        <v>807719.11905031442</v>
      </c>
      <c r="BZ252" s="132">
        <f t="shared" si="9"/>
        <v>0</v>
      </c>
      <c r="CA252" s="132">
        <f t="shared" si="10"/>
        <v>0</v>
      </c>
      <c r="CB252" s="631">
        <f t="shared" si="11"/>
        <v>0</v>
      </c>
      <c r="CC252" s="631"/>
      <c r="CD252" s="631"/>
    </row>
    <row r="253" spans="1:82" ht="15" hidden="1" x14ac:dyDescent="0.25">
      <c r="A253" s="628">
        <f>VLOOKUP(D253,'[11]DfE No.'!C:E,3,FALSE)</f>
        <v>291</v>
      </c>
      <c r="B253" s="628" t="str">
        <f>VLOOKUP(D253,'[11]Adjusted Factors 20-21'!C:F,4,FALSE)</f>
        <v>Recoupment Academy</v>
      </c>
      <c r="C253" s="712">
        <v>146977</v>
      </c>
      <c r="D253" s="712">
        <v>9353341</v>
      </c>
      <c r="E253" s="713" t="s">
        <v>282</v>
      </c>
      <c r="F253" s="630">
        <v>207</v>
      </c>
      <c r="G253" s="630">
        <v>207</v>
      </c>
      <c r="H253" s="630">
        <v>0</v>
      </c>
      <c r="I253" s="631">
        <v>593752.81770000001</v>
      </c>
      <c r="J253" s="631">
        <v>0</v>
      </c>
      <c r="K253" s="631">
        <v>0</v>
      </c>
      <c r="L253" s="631">
        <v>15750.000000000025</v>
      </c>
      <c r="M253" s="631">
        <v>0</v>
      </c>
      <c r="N253" s="631">
        <v>24434.117647058825</v>
      </c>
      <c r="O253" s="631">
        <v>0</v>
      </c>
      <c r="P253" s="631">
        <v>1469.9999999999982</v>
      </c>
      <c r="Q253" s="631">
        <v>1499.9999999999995</v>
      </c>
      <c r="R253" s="631">
        <v>16500.000000000004</v>
      </c>
      <c r="S253" s="631">
        <v>29565.000000000011</v>
      </c>
      <c r="T253" s="631">
        <v>1304.9999999999995</v>
      </c>
      <c r="U253" s="631">
        <v>0</v>
      </c>
      <c r="V253" s="631">
        <v>0</v>
      </c>
      <c r="W253" s="631">
        <v>0</v>
      </c>
      <c r="X253" s="631">
        <v>0</v>
      </c>
      <c r="Y253" s="631">
        <v>0</v>
      </c>
      <c r="Z253" s="631">
        <v>0</v>
      </c>
      <c r="AA253" s="631">
        <v>0</v>
      </c>
      <c r="AB253" s="631">
        <v>6186.8715083798888</v>
      </c>
      <c r="AC253" s="631">
        <v>0</v>
      </c>
      <c r="AD253" s="631">
        <v>0</v>
      </c>
      <c r="AE253" s="631">
        <v>84218.764044943746</v>
      </c>
      <c r="AF253" s="631">
        <v>0</v>
      </c>
      <c r="AG253" s="631">
        <v>0</v>
      </c>
      <c r="AH253" s="631">
        <v>0</v>
      </c>
      <c r="AI253" s="631">
        <v>114400</v>
      </c>
      <c r="AJ253" s="631">
        <v>0</v>
      </c>
      <c r="AK253" s="631">
        <v>0</v>
      </c>
      <c r="AL253" s="631">
        <v>0</v>
      </c>
      <c r="AM253" s="631">
        <v>3326.4</v>
      </c>
      <c r="AN253" s="631">
        <v>0</v>
      </c>
      <c r="AO253" s="631">
        <v>0</v>
      </c>
      <c r="AP253" s="631">
        <v>0</v>
      </c>
      <c r="AQ253" s="631">
        <v>0</v>
      </c>
      <c r="AR253" s="631">
        <v>0</v>
      </c>
      <c r="AS253" s="631">
        <v>0</v>
      </c>
      <c r="AT253" s="631">
        <v>0</v>
      </c>
      <c r="AU253" s="631">
        <v>0</v>
      </c>
      <c r="AV253" s="631">
        <v>593752.81770000001</v>
      </c>
      <c r="AW253" s="631">
        <v>180929.75320038252</v>
      </c>
      <c r="AX253" s="631">
        <v>117726.39999999999</v>
      </c>
      <c r="AY253" s="631">
        <v>139433.62286847318</v>
      </c>
      <c r="AZ253" s="714">
        <v>892408.9709003825</v>
      </c>
      <c r="BA253" s="714">
        <v>889082.57090038247</v>
      </c>
      <c r="BB253" s="714">
        <v>3750</v>
      </c>
      <c r="BC253" s="714">
        <v>776250</v>
      </c>
      <c r="BD253" s="714">
        <v>0</v>
      </c>
      <c r="BE253" s="714">
        <v>0</v>
      </c>
      <c r="BF253" s="714">
        <v>892408.9709003825</v>
      </c>
      <c r="BG253" s="631">
        <v>892408.9709003825</v>
      </c>
      <c r="BH253" s="631">
        <v>0</v>
      </c>
      <c r="BI253" s="714">
        <v>779576.4</v>
      </c>
      <c r="BJ253" s="714">
        <v>661850</v>
      </c>
      <c r="BK253" s="631">
        <v>774682.57090038247</v>
      </c>
      <c r="BL253" s="631">
        <v>3742.4278787458093</v>
      </c>
      <c r="BM253" s="631">
        <v>3571.5743965853658</v>
      </c>
      <c r="BN253" s="632">
        <v>4.7837021769388151E-2</v>
      </c>
      <c r="BO253" s="632">
        <v>0</v>
      </c>
      <c r="BP253" s="631">
        <v>0</v>
      </c>
      <c r="BQ253" s="714">
        <v>892408.9709003825</v>
      </c>
      <c r="BR253" s="714">
        <v>4295.0848835767265</v>
      </c>
      <c r="BS253" s="714" t="s">
        <v>1187</v>
      </c>
      <c r="BT253" s="714">
        <v>4311.1544487941183</v>
      </c>
      <c r="BU253" s="632">
        <v>4.3958313855068321E-2</v>
      </c>
      <c r="BV253" s="631">
        <v>0</v>
      </c>
      <c r="BW253" s="631">
        <v>892408.9709003825</v>
      </c>
      <c r="BX253" s="631">
        <v>0</v>
      </c>
      <c r="BY253" s="631">
        <v>892408.9709003825</v>
      </c>
      <c r="BZ253" s="132">
        <f t="shared" si="9"/>
        <v>0</v>
      </c>
      <c r="CA253" s="132">
        <f t="shared" si="10"/>
        <v>0</v>
      </c>
      <c r="CB253" s="631">
        <f t="shared" si="11"/>
        <v>0</v>
      </c>
      <c r="CC253" s="631"/>
      <c r="CD253" s="631"/>
    </row>
    <row r="254" spans="1:82" ht="15" hidden="1" x14ac:dyDescent="0.25">
      <c r="A254" s="628">
        <f>VLOOKUP(D254,'[11]DfE No.'!C:E,3,FALSE)</f>
        <v>253</v>
      </c>
      <c r="B254" s="628" t="str">
        <f>VLOOKUP(D254,'[11]Adjusted Factors 20-21'!C:F,4,FALSE)</f>
        <v>Recoupment Academy</v>
      </c>
      <c r="C254" s="712">
        <v>141842</v>
      </c>
      <c r="D254" s="712">
        <v>9353344</v>
      </c>
      <c r="E254" s="713" t="s">
        <v>504</v>
      </c>
      <c r="F254" s="630">
        <v>398</v>
      </c>
      <c r="G254" s="630">
        <v>398</v>
      </c>
      <c r="H254" s="630">
        <v>0</v>
      </c>
      <c r="I254" s="631">
        <v>1141611.6978</v>
      </c>
      <c r="J254" s="631">
        <v>0</v>
      </c>
      <c r="K254" s="631">
        <v>0</v>
      </c>
      <c r="L254" s="631">
        <v>49500.000000000058</v>
      </c>
      <c r="M254" s="631">
        <v>0</v>
      </c>
      <c r="N254" s="631">
        <v>76738.430379746831</v>
      </c>
      <c r="O254" s="631">
        <v>0</v>
      </c>
      <c r="P254" s="631">
        <v>11130.000000000029</v>
      </c>
      <c r="Q254" s="631">
        <v>14249.999999999995</v>
      </c>
      <c r="R254" s="631">
        <v>10125</v>
      </c>
      <c r="S254" s="631">
        <v>85454.999999999971</v>
      </c>
      <c r="T254" s="631">
        <v>11745</v>
      </c>
      <c r="U254" s="631">
        <v>599.99999999999955</v>
      </c>
      <c r="V254" s="631">
        <v>0</v>
      </c>
      <c r="W254" s="631">
        <v>0</v>
      </c>
      <c r="X254" s="631">
        <v>0</v>
      </c>
      <c r="Y254" s="631">
        <v>0</v>
      </c>
      <c r="Z254" s="631">
        <v>0</v>
      </c>
      <c r="AA254" s="631">
        <v>0</v>
      </c>
      <c r="AB254" s="631">
        <v>23240.147492625292</v>
      </c>
      <c r="AC254" s="631">
        <v>0</v>
      </c>
      <c r="AD254" s="631">
        <v>0</v>
      </c>
      <c r="AE254" s="631">
        <v>151107.73413897297</v>
      </c>
      <c r="AF254" s="631">
        <v>0</v>
      </c>
      <c r="AG254" s="631">
        <v>0</v>
      </c>
      <c r="AH254" s="631">
        <v>0</v>
      </c>
      <c r="AI254" s="631">
        <v>114400</v>
      </c>
      <c r="AJ254" s="631">
        <v>0</v>
      </c>
      <c r="AK254" s="631">
        <v>0</v>
      </c>
      <c r="AL254" s="631">
        <v>0</v>
      </c>
      <c r="AM254" s="631">
        <v>10180.799999999999</v>
      </c>
      <c r="AN254" s="631">
        <v>0</v>
      </c>
      <c r="AO254" s="631">
        <v>0</v>
      </c>
      <c r="AP254" s="631">
        <v>0</v>
      </c>
      <c r="AQ254" s="631">
        <v>0</v>
      </c>
      <c r="AR254" s="631">
        <v>0</v>
      </c>
      <c r="AS254" s="631">
        <v>0</v>
      </c>
      <c r="AT254" s="631">
        <v>0</v>
      </c>
      <c r="AU254" s="631">
        <v>0</v>
      </c>
      <c r="AV254" s="631">
        <v>1141611.6978</v>
      </c>
      <c r="AW254" s="631">
        <v>433891.31201134517</v>
      </c>
      <c r="AX254" s="631">
        <v>124580.8</v>
      </c>
      <c r="AY254" s="631">
        <v>290832.2493288464</v>
      </c>
      <c r="AZ254" s="714">
        <v>1700083.8098113451</v>
      </c>
      <c r="BA254" s="714">
        <v>1689903.009811345</v>
      </c>
      <c r="BB254" s="714">
        <v>3750</v>
      </c>
      <c r="BC254" s="714">
        <v>1492500</v>
      </c>
      <c r="BD254" s="714">
        <v>0</v>
      </c>
      <c r="BE254" s="714">
        <v>0</v>
      </c>
      <c r="BF254" s="714">
        <v>1700083.8098113451</v>
      </c>
      <c r="BG254" s="631">
        <v>1700083.8098113451</v>
      </c>
      <c r="BH254" s="631">
        <v>0</v>
      </c>
      <c r="BI254" s="714">
        <v>1502680.8</v>
      </c>
      <c r="BJ254" s="714">
        <v>1378100</v>
      </c>
      <c r="BK254" s="631">
        <v>1575503.009811345</v>
      </c>
      <c r="BL254" s="631">
        <v>3958.5502759079022</v>
      </c>
      <c r="BM254" s="631">
        <v>3992.5631844387758</v>
      </c>
      <c r="BN254" s="632">
        <v>-8.5190658130197324E-3</v>
      </c>
      <c r="BO254" s="632">
        <v>2.6919065813019734E-2</v>
      </c>
      <c r="BP254" s="631">
        <v>42775.476307569726</v>
      </c>
      <c r="BQ254" s="714">
        <v>1742859.2861189148</v>
      </c>
      <c r="BR254" s="714">
        <v>4353.4635329620978</v>
      </c>
      <c r="BS254" s="714" t="s">
        <v>1187</v>
      </c>
      <c r="BT254" s="714">
        <v>4379.0434324595853</v>
      </c>
      <c r="BU254" s="632">
        <v>1.5933696049559964E-2</v>
      </c>
      <c r="BV254" s="631">
        <v>0</v>
      </c>
      <c r="BW254" s="631">
        <v>1742859.2861189148</v>
      </c>
      <c r="BX254" s="631">
        <v>0</v>
      </c>
      <c r="BY254" s="631">
        <v>1742859.2861189148</v>
      </c>
      <c r="BZ254" s="132">
        <f t="shared" si="9"/>
        <v>0</v>
      </c>
      <c r="CA254" s="132">
        <f t="shared" si="10"/>
        <v>0</v>
      </c>
      <c r="CB254" s="631">
        <f t="shared" si="11"/>
        <v>0</v>
      </c>
      <c r="CC254" s="631"/>
      <c r="CD254" s="631"/>
    </row>
    <row r="255" spans="1:82" ht="15" hidden="1" x14ac:dyDescent="0.25">
      <c r="A255" s="628">
        <f>VLOOKUP(D255,'[11]DfE No.'!C:E,3,FALSE)</f>
        <v>505</v>
      </c>
      <c r="B255" s="628" t="str">
        <f>VLOOKUP(D255,'[11]Adjusted Factors 20-21'!C:F,4,FALSE)</f>
        <v>Recoupment Academy</v>
      </c>
      <c r="C255" s="712">
        <v>143360</v>
      </c>
      <c r="D255" s="712">
        <v>9353345</v>
      </c>
      <c r="E255" s="713" t="s">
        <v>1299</v>
      </c>
      <c r="F255" s="630">
        <v>427</v>
      </c>
      <c r="G255" s="630">
        <v>427</v>
      </c>
      <c r="H255" s="630">
        <v>0</v>
      </c>
      <c r="I255" s="631">
        <v>1224794.4597</v>
      </c>
      <c r="J255" s="631">
        <v>0</v>
      </c>
      <c r="K255" s="631">
        <v>0</v>
      </c>
      <c r="L255" s="631">
        <v>14850.000000000004</v>
      </c>
      <c r="M255" s="631">
        <v>0</v>
      </c>
      <c r="N255" s="631">
        <v>37328.687782805428</v>
      </c>
      <c r="O255" s="631">
        <v>0</v>
      </c>
      <c r="P255" s="631">
        <v>840</v>
      </c>
      <c r="Q255" s="631">
        <v>2000.0000000000023</v>
      </c>
      <c r="R255" s="631">
        <v>750</v>
      </c>
      <c r="S255" s="631">
        <v>0</v>
      </c>
      <c r="T255" s="631">
        <v>0</v>
      </c>
      <c r="U255" s="631">
        <v>0</v>
      </c>
      <c r="V255" s="631">
        <v>0</v>
      </c>
      <c r="W255" s="631">
        <v>0</v>
      </c>
      <c r="X255" s="631">
        <v>0</v>
      </c>
      <c r="Y255" s="631">
        <v>0</v>
      </c>
      <c r="Z255" s="631">
        <v>0</v>
      </c>
      <c r="AA255" s="631">
        <v>0</v>
      </c>
      <c r="AB255" s="631">
        <v>3120.8333333333221</v>
      </c>
      <c r="AC255" s="631">
        <v>0</v>
      </c>
      <c r="AD255" s="631">
        <v>0</v>
      </c>
      <c r="AE255" s="631">
        <v>117152.95013850417</v>
      </c>
      <c r="AF255" s="631">
        <v>0</v>
      </c>
      <c r="AG255" s="631">
        <v>0</v>
      </c>
      <c r="AH255" s="631">
        <v>0</v>
      </c>
      <c r="AI255" s="631">
        <v>114400</v>
      </c>
      <c r="AJ255" s="631">
        <v>0</v>
      </c>
      <c r="AK255" s="631">
        <v>0</v>
      </c>
      <c r="AL255" s="631">
        <v>0</v>
      </c>
      <c r="AM255" s="631">
        <v>6712.59</v>
      </c>
      <c r="AN255" s="631">
        <v>0</v>
      </c>
      <c r="AO255" s="631">
        <v>0</v>
      </c>
      <c r="AP255" s="631">
        <v>0</v>
      </c>
      <c r="AQ255" s="631">
        <v>0</v>
      </c>
      <c r="AR255" s="631">
        <v>0</v>
      </c>
      <c r="AS255" s="631">
        <v>0</v>
      </c>
      <c r="AT255" s="631">
        <v>0</v>
      </c>
      <c r="AU255" s="631">
        <v>0</v>
      </c>
      <c r="AV255" s="631">
        <v>1224794.4597</v>
      </c>
      <c r="AW255" s="631">
        <v>176042.47125464291</v>
      </c>
      <c r="AX255" s="631">
        <v>121112.59</v>
      </c>
      <c r="AY255" s="631">
        <v>154990.09402990688</v>
      </c>
      <c r="AZ255" s="714">
        <v>1521949.5209546429</v>
      </c>
      <c r="BA255" s="714">
        <v>1515236.9309546428</v>
      </c>
      <c r="BB255" s="714">
        <v>3750</v>
      </c>
      <c r="BC255" s="714">
        <v>1601250</v>
      </c>
      <c r="BD255" s="714">
        <v>86013.069045357173</v>
      </c>
      <c r="BE255" s="714">
        <v>0</v>
      </c>
      <c r="BF255" s="714">
        <v>1607962.59</v>
      </c>
      <c r="BG255" s="631">
        <v>1607962.59</v>
      </c>
      <c r="BH255" s="631">
        <v>0</v>
      </c>
      <c r="BI255" s="714">
        <v>1607962.59</v>
      </c>
      <c r="BJ255" s="714">
        <v>1486850</v>
      </c>
      <c r="BK255" s="631">
        <v>1486850</v>
      </c>
      <c r="BL255" s="631">
        <v>3482.0843091334896</v>
      </c>
      <c r="BM255" s="631">
        <v>3238.2151029748284</v>
      </c>
      <c r="BN255" s="632">
        <v>7.5309761212165177E-2</v>
      </c>
      <c r="BO255" s="632">
        <v>0</v>
      </c>
      <c r="BP255" s="631">
        <v>0</v>
      </c>
      <c r="BQ255" s="714">
        <v>1607962.59</v>
      </c>
      <c r="BR255" s="714">
        <v>3750</v>
      </c>
      <c r="BS255" s="714" t="s">
        <v>1187</v>
      </c>
      <c r="BT255" s="714">
        <v>3765.7203512880565</v>
      </c>
      <c r="BU255" s="632">
        <v>7.1297040319401761E-2</v>
      </c>
      <c r="BV255" s="631">
        <v>0</v>
      </c>
      <c r="BW255" s="631">
        <v>1607962.59</v>
      </c>
      <c r="BX255" s="631">
        <v>0</v>
      </c>
      <c r="BY255" s="631">
        <v>1607962.59</v>
      </c>
      <c r="BZ255" s="132">
        <f t="shared" si="9"/>
        <v>0</v>
      </c>
      <c r="CA255" s="132">
        <f t="shared" si="10"/>
        <v>0</v>
      </c>
      <c r="CB255" s="631">
        <f t="shared" si="11"/>
        <v>86013.069045357173</v>
      </c>
      <c r="CC255" s="631"/>
      <c r="CD255" s="631"/>
    </row>
    <row r="256" spans="1:82" ht="15" hidden="1" x14ac:dyDescent="0.25">
      <c r="A256" s="628">
        <f>VLOOKUP(D256,'[11]DfE No.'!C:E,3,FALSE)</f>
        <v>320</v>
      </c>
      <c r="B256" s="628" t="str">
        <f>VLOOKUP(D256,'[11]Adjusted Factors 20-21'!C:F,4,FALSE)</f>
        <v>Recoupment Academy</v>
      </c>
      <c r="C256" s="712">
        <v>145795</v>
      </c>
      <c r="D256" s="712">
        <v>9353346</v>
      </c>
      <c r="E256" s="713" t="s">
        <v>1437</v>
      </c>
      <c r="F256" s="630">
        <v>290</v>
      </c>
      <c r="G256" s="630">
        <v>290</v>
      </c>
      <c r="H256" s="630">
        <v>0</v>
      </c>
      <c r="I256" s="631">
        <v>831827.61899999995</v>
      </c>
      <c r="J256" s="631">
        <v>0</v>
      </c>
      <c r="K256" s="631">
        <v>0</v>
      </c>
      <c r="L256" s="631">
        <v>3150.000000000005</v>
      </c>
      <c r="M256" s="631">
        <v>0</v>
      </c>
      <c r="N256" s="631">
        <v>11719.587628865978</v>
      </c>
      <c r="O256" s="631">
        <v>0</v>
      </c>
      <c r="P256" s="631">
        <v>0</v>
      </c>
      <c r="Q256" s="631">
        <v>0</v>
      </c>
      <c r="R256" s="631">
        <v>0</v>
      </c>
      <c r="S256" s="631">
        <v>0</v>
      </c>
      <c r="T256" s="631">
        <v>0</v>
      </c>
      <c r="U256" s="631">
        <v>0</v>
      </c>
      <c r="V256" s="631">
        <v>0</v>
      </c>
      <c r="W256" s="631">
        <v>0</v>
      </c>
      <c r="X256" s="631">
        <v>0</v>
      </c>
      <c r="Y256" s="631">
        <v>0</v>
      </c>
      <c r="Z256" s="631">
        <v>0</v>
      </c>
      <c r="AA256" s="631">
        <v>0</v>
      </c>
      <c r="AB256" s="631">
        <v>4379.2338709677406</v>
      </c>
      <c r="AC256" s="631">
        <v>0</v>
      </c>
      <c r="AD256" s="631">
        <v>0</v>
      </c>
      <c r="AE256" s="631">
        <v>110837.29838709693</v>
      </c>
      <c r="AF256" s="631">
        <v>0</v>
      </c>
      <c r="AG256" s="631">
        <v>0</v>
      </c>
      <c r="AH256" s="631">
        <v>0</v>
      </c>
      <c r="AI256" s="631">
        <v>114400</v>
      </c>
      <c r="AJ256" s="631">
        <v>0</v>
      </c>
      <c r="AK256" s="631">
        <v>0</v>
      </c>
      <c r="AL256" s="631">
        <v>0</v>
      </c>
      <c r="AM256" s="631">
        <v>8316</v>
      </c>
      <c r="AN256" s="631">
        <v>0</v>
      </c>
      <c r="AO256" s="631">
        <v>0</v>
      </c>
      <c r="AP256" s="631">
        <v>0</v>
      </c>
      <c r="AQ256" s="631">
        <v>0</v>
      </c>
      <c r="AR256" s="631">
        <v>0</v>
      </c>
      <c r="AS256" s="631">
        <v>0</v>
      </c>
      <c r="AT256" s="631">
        <v>0</v>
      </c>
      <c r="AU256" s="631">
        <v>0</v>
      </c>
      <c r="AV256" s="631">
        <v>831827.61899999995</v>
      </c>
      <c r="AW256" s="631">
        <v>130086.11988693065</v>
      </c>
      <c r="AX256" s="631">
        <v>122716</v>
      </c>
      <c r="AY256" s="631">
        <v>128224.89220152993</v>
      </c>
      <c r="AZ256" s="714">
        <v>1084629.7388869305</v>
      </c>
      <c r="BA256" s="714">
        <v>1076313.7388869305</v>
      </c>
      <c r="BB256" s="714">
        <v>3750</v>
      </c>
      <c r="BC256" s="714">
        <v>1087500</v>
      </c>
      <c r="BD256" s="714">
        <v>11186.261113069486</v>
      </c>
      <c r="BE256" s="714">
        <v>0</v>
      </c>
      <c r="BF256" s="714">
        <v>1095816</v>
      </c>
      <c r="BG256" s="631">
        <v>1095816</v>
      </c>
      <c r="BH256" s="631">
        <v>0</v>
      </c>
      <c r="BI256" s="714">
        <v>1095816</v>
      </c>
      <c r="BJ256" s="714">
        <v>973100</v>
      </c>
      <c r="BK256" s="631">
        <v>973100</v>
      </c>
      <c r="BL256" s="631">
        <v>3355.5172413793102</v>
      </c>
      <c r="BM256" s="631">
        <v>3164.6068017421603</v>
      </c>
      <c r="BN256" s="632">
        <v>6.0326748818226347E-2</v>
      </c>
      <c r="BO256" s="632">
        <v>0</v>
      </c>
      <c r="BP256" s="631">
        <v>0</v>
      </c>
      <c r="BQ256" s="714">
        <v>1095816</v>
      </c>
      <c r="BR256" s="714">
        <v>3750</v>
      </c>
      <c r="BS256" s="714" t="s">
        <v>1187</v>
      </c>
      <c r="BT256" s="714">
        <v>3778.6758620689657</v>
      </c>
      <c r="BU256" s="632">
        <v>1.9047496119331431E-2</v>
      </c>
      <c r="BV256" s="631">
        <v>0</v>
      </c>
      <c r="BW256" s="631">
        <v>1095816</v>
      </c>
      <c r="BX256" s="631">
        <v>0</v>
      </c>
      <c r="BY256" s="631">
        <v>1095816</v>
      </c>
      <c r="BZ256" s="132">
        <f t="shared" si="9"/>
        <v>0</v>
      </c>
      <c r="CA256" s="132">
        <f t="shared" si="10"/>
        <v>0</v>
      </c>
      <c r="CB256" s="631">
        <f t="shared" si="11"/>
        <v>11186.261113069486</v>
      </c>
      <c r="CC256" s="631"/>
      <c r="CD256" s="631"/>
    </row>
    <row r="257" spans="1:82" ht="15" hidden="1" x14ac:dyDescent="0.25">
      <c r="A257" s="628">
        <f>VLOOKUP(D257,'[11]DfE No.'!C:E,3,FALSE)</f>
        <v>527</v>
      </c>
      <c r="B257" s="628" t="str">
        <f>VLOOKUP(D257,'[11]Adjusted Factors 20-21'!C:F,4,FALSE)</f>
        <v>Recoupment Academy</v>
      </c>
      <c r="C257" s="712">
        <v>137179</v>
      </c>
      <c r="D257" s="712">
        <v>9354029</v>
      </c>
      <c r="E257" s="713" t="s">
        <v>419</v>
      </c>
      <c r="F257" s="630">
        <v>356</v>
      </c>
      <c r="G257" s="630">
        <v>174</v>
      </c>
      <c r="H257" s="630">
        <v>182</v>
      </c>
      <c r="I257" s="631">
        <v>499096.57139999996</v>
      </c>
      <c r="J257" s="631">
        <v>733345.54019999993</v>
      </c>
      <c r="K257" s="631">
        <v>0</v>
      </c>
      <c r="L257" s="631">
        <v>8100.0000000000036</v>
      </c>
      <c r="M257" s="631">
        <v>9449.9999999999673</v>
      </c>
      <c r="N257" s="631">
        <v>21840</v>
      </c>
      <c r="O257" s="631">
        <v>21307.07182320442</v>
      </c>
      <c r="P257" s="631">
        <v>3149.9999999999986</v>
      </c>
      <c r="Q257" s="631">
        <v>0</v>
      </c>
      <c r="R257" s="631">
        <v>1499.9999999999975</v>
      </c>
      <c r="S257" s="631">
        <v>0</v>
      </c>
      <c r="T257" s="631">
        <v>0</v>
      </c>
      <c r="U257" s="631">
        <v>0</v>
      </c>
      <c r="V257" s="631">
        <v>4499.9999999999991</v>
      </c>
      <c r="W257" s="631">
        <v>0</v>
      </c>
      <c r="X257" s="631">
        <v>4280.0000000000045</v>
      </c>
      <c r="Y257" s="631">
        <v>0</v>
      </c>
      <c r="Z257" s="631">
        <v>0</v>
      </c>
      <c r="AA257" s="631">
        <v>0</v>
      </c>
      <c r="AB257" s="631">
        <v>535.00000000000011</v>
      </c>
      <c r="AC257" s="631">
        <v>5760.0000000000064</v>
      </c>
      <c r="AD257" s="631">
        <v>0</v>
      </c>
      <c r="AE257" s="631">
        <v>32839.746835443089</v>
      </c>
      <c r="AF257" s="631">
        <v>64270.083976980015</v>
      </c>
      <c r="AG257" s="631">
        <v>3114.9999999999959</v>
      </c>
      <c r="AH257" s="631">
        <v>11350.000000000024</v>
      </c>
      <c r="AI257" s="631">
        <v>114400</v>
      </c>
      <c r="AJ257" s="631">
        <v>0</v>
      </c>
      <c r="AK257" s="631">
        <v>0</v>
      </c>
      <c r="AL257" s="631">
        <v>0</v>
      </c>
      <c r="AM257" s="631">
        <v>11289.6</v>
      </c>
      <c r="AN257" s="631">
        <v>0</v>
      </c>
      <c r="AO257" s="631">
        <v>0</v>
      </c>
      <c r="AP257" s="631">
        <v>0</v>
      </c>
      <c r="AQ257" s="631">
        <v>0</v>
      </c>
      <c r="AR257" s="631">
        <v>0</v>
      </c>
      <c r="AS257" s="631">
        <v>0</v>
      </c>
      <c r="AT257" s="631">
        <v>0</v>
      </c>
      <c r="AU257" s="631">
        <v>0</v>
      </c>
      <c r="AV257" s="631">
        <v>1232442.1115999999</v>
      </c>
      <c r="AW257" s="631">
        <v>191996.90263562751</v>
      </c>
      <c r="AX257" s="631">
        <v>125689.60000000001</v>
      </c>
      <c r="AY257" s="631">
        <v>144126.16672402527</v>
      </c>
      <c r="AZ257" s="714">
        <v>1550128.6142356275</v>
      </c>
      <c r="BA257" s="714">
        <v>1538839.0142356274</v>
      </c>
      <c r="BB257" s="714">
        <v>4275</v>
      </c>
      <c r="BC257" s="714">
        <v>1521900</v>
      </c>
      <c r="BD257" s="714">
        <v>0</v>
      </c>
      <c r="BE257" s="714">
        <v>0</v>
      </c>
      <c r="BF257" s="714">
        <v>1550128.6142356275</v>
      </c>
      <c r="BG257" s="631">
        <v>631608.87553881388</v>
      </c>
      <c r="BH257" s="631">
        <v>918519.73869681358</v>
      </c>
      <c r="BI257" s="714">
        <v>1533189.6</v>
      </c>
      <c r="BJ257" s="714">
        <v>1407500</v>
      </c>
      <c r="BK257" s="631">
        <v>1424439.0142356274</v>
      </c>
      <c r="BL257" s="631">
        <v>4001.233186055133</v>
      </c>
      <c r="BM257" s="631">
        <v>3863.2312509915014</v>
      </c>
      <c r="BN257" s="632">
        <v>3.5721893435246302E-2</v>
      </c>
      <c r="BO257" s="632">
        <v>0</v>
      </c>
      <c r="BP257" s="631">
        <v>0</v>
      </c>
      <c r="BQ257" s="714">
        <v>1550128.6142356275</v>
      </c>
      <c r="BR257" s="714">
        <v>4322.581500661875</v>
      </c>
      <c r="BS257" s="714" t="s">
        <v>1187</v>
      </c>
      <c r="BT257" s="714">
        <v>4354.2938602124368</v>
      </c>
      <c r="BU257" s="632">
        <v>3.1998612622800682E-2</v>
      </c>
      <c r="BV257" s="631">
        <v>0</v>
      </c>
      <c r="BW257" s="631">
        <v>1550128.6142356275</v>
      </c>
      <c r="BX257" s="631">
        <v>0</v>
      </c>
      <c r="BY257" s="631">
        <v>1550128.6142356275</v>
      </c>
      <c r="BZ257" s="132">
        <f t="shared" si="9"/>
        <v>0</v>
      </c>
      <c r="CA257" s="132">
        <f t="shared" si="10"/>
        <v>0</v>
      </c>
      <c r="CB257" s="631">
        <f t="shared" si="11"/>
        <v>0</v>
      </c>
      <c r="CC257" s="631"/>
      <c r="CD257" s="631"/>
    </row>
    <row r="258" spans="1:82" ht="15" hidden="1" x14ac:dyDescent="0.25">
      <c r="A258" s="628">
        <f>VLOOKUP(D258,'[11]DfE No.'!C:E,3,FALSE)</f>
        <v>531</v>
      </c>
      <c r="B258" s="628" t="str">
        <f>VLOOKUP(D258,'[11]Adjusted Factors 20-21'!C:F,4,FALSE)</f>
        <v>Recoupment Academy</v>
      </c>
      <c r="C258" s="712">
        <v>137180</v>
      </c>
      <c r="D258" s="712">
        <v>9354030</v>
      </c>
      <c r="E258" s="713" t="s">
        <v>420</v>
      </c>
      <c r="F258" s="630">
        <v>508</v>
      </c>
      <c r="G258" s="630">
        <v>255</v>
      </c>
      <c r="H258" s="630">
        <v>253</v>
      </c>
      <c r="I258" s="631">
        <v>731434.63049999997</v>
      </c>
      <c r="J258" s="631">
        <v>1019430.8883</v>
      </c>
      <c r="K258" s="631">
        <v>0</v>
      </c>
      <c r="L258" s="631">
        <v>12599.999999999949</v>
      </c>
      <c r="M258" s="631">
        <v>14850.000000000042</v>
      </c>
      <c r="N258" s="631">
        <v>24000.000000000004</v>
      </c>
      <c r="O258" s="631">
        <v>40414.22</v>
      </c>
      <c r="P258" s="631">
        <v>8609.9999999999891</v>
      </c>
      <c r="Q258" s="631">
        <v>500</v>
      </c>
      <c r="R258" s="631">
        <v>4125.0000000000009</v>
      </c>
      <c r="S258" s="631">
        <v>0</v>
      </c>
      <c r="T258" s="631">
        <v>0</v>
      </c>
      <c r="U258" s="631">
        <v>0</v>
      </c>
      <c r="V258" s="631">
        <v>12600.000000000004</v>
      </c>
      <c r="W258" s="631">
        <v>0</v>
      </c>
      <c r="X258" s="631">
        <v>4815.0000000000036</v>
      </c>
      <c r="Y258" s="631">
        <v>0</v>
      </c>
      <c r="Z258" s="631">
        <v>0</v>
      </c>
      <c r="AA258" s="631">
        <v>0</v>
      </c>
      <c r="AB258" s="631">
        <v>535</v>
      </c>
      <c r="AC258" s="631">
        <v>0</v>
      </c>
      <c r="AD258" s="631">
        <v>0</v>
      </c>
      <c r="AE258" s="631">
        <v>75559.173387096802</v>
      </c>
      <c r="AF258" s="631">
        <v>86614.618726300061</v>
      </c>
      <c r="AG258" s="631">
        <v>0</v>
      </c>
      <c r="AH258" s="631">
        <v>0</v>
      </c>
      <c r="AI258" s="631">
        <v>114400</v>
      </c>
      <c r="AJ258" s="631">
        <v>0</v>
      </c>
      <c r="AK258" s="631">
        <v>0</v>
      </c>
      <c r="AL258" s="631">
        <v>0</v>
      </c>
      <c r="AM258" s="631">
        <v>10483.200000000001</v>
      </c>
      <c r="AN258" s="631">
        <v>0</v>
      </c>
      <c r="AO258" s="631">
        <v>0</v>
      </c>
      <c r="AP258" s="631">
        <v>0</v>
      </c>
      <c r="AQ258" s="631">
        <v>0</v>
      </c>
      <c r="AR258" s="631">
        <v>0</v>
      </c>
      <c r="AS258" s="631">
        <v>0</v>
      </c>
      <c r="AT258" s="631">
        <v>0</v>
      </c>
      <c r="AU258" s="631">
        <v>0</v>
      </c>
      <c r="AV258" s="631">
        <v>1750865.5188</v>
      </c>
      <c r="AW258" s="631">
        <v>285223.01211339684</v>
      </c>
      <c r="AX258" s="631">
        <v>124883.2</v>
      </c>
      <c r="AY258" s="631">
        <v>233383.70211339684</v>
      </c>
      <c r="AZ258" s="714">
        <v>2160971.7309133969</v>
      </c>
      <c r="BA258" s="714">
        <v>2150488.5309133967</v>
      </c>
      <c r="BB258" s="714">
        <v>4275</v>
      </c>
      <c r="BC258" s="714">
        <v>2171700</v>
      </c>
      <c r="BD258" s="714">
        <v>10605.734543301631</v>
      </c>
      <c r="BE258" s="714">
        <v>10605.734543301631</v>
      </c>
      <c r="BF258" s="714">
        <v>2182183.2000000002</v>
      </c>
      <c r="BG258" s="631">
        <v>930656.9715012646</v>
      </c>
      <c r="BH258" s="631">
        <v>1251526.2284987355</v>
      </c>
      <c r="BI258" s="714">
        <v>2182183.2000000002</v>
      </c>
      <c r="BJ258" s="714">
        <v>2057300.0000000002</v>
      </c>
      <c r="BK258" s="631">
        <v>2057300.0000000002</v>
      </c>
      <c r="BL258" s="631">
        <v>4049.8031496062995</v>
      </c>
      <c r="BM258" s="631">
        <v>3841.5800157464209</v>
      </c>
      <c r="BN258" s="632">
        <v>5.4202472161554258E-2</v>
      </c>
      <c r="BO258" s="632">
        <v>0</v>
      </c>
      <c r="BP258" s="631">
        <v>0</v>
      </c>
      <c r="BQ258" s="714">
        <v>2182183.2000000002</v>
      </c>
      <c r="BR258" s="714">
        <v>4275</v>
      </c>
      <c r="BS258" s="714" t="s">
        <v>1187</v>
      </c>
      <c r="BT258" s="714">
        <v>4295.636220472441</v>
      </c>
      <c r="BU258" s="632">
        <v>4.8493997753094265E-2</v>
      </c>
      <c r="BV258" s="631">
        <v>0</v>
      </c>
      <c r="BW258" s="631">
        <v>2182183.2000000002</v>
      </c>
      <c r="BX258" s="631">
        <v>0</v>
      </c>
      <c r="BY258" s="631">
        <v>2182183.2000000002</v>
      </c>
      <c r="BZ258" s="132">
        <f t="shared" si="9"/>
        <v>0</v>
      </c>
      <c r="CA258" s="132">
        <f t="shared" si="10"/>
        <v>0</v>
      </c>
      <c r="CB258" s="631">
        <f t="shared" si="11"/>
        <v>21211.469086603262</v>
      </c>
      <c r="CC258" s="631"/>
      <c r="CD258" s="631"/>
    </row>
    <row r="259" spans="1:82" ht="15" hidden="1" x14ac:dyDescent="0.25">
      <c r="A259" s="628">
        <f>VLOOKUP(D259,'[11]DfE No.'!C:E,3,FALSE)</f>
        <v>551</v>
      </c>
      <c r="B259" s="628" t="str">
        <f>VLOOKUP(D259,'[11]Adjusted Factors 20-21'!C:F,4,FALSE)</f>
        <v>Recoupment Academy</v>
      </c>
      <c r="C259" s="712">
        <v>136990</v>
      </c>
      <c r="D259" s="712">
        <v>9354000</v>
      </c>
      <c r="E259" s="713" t="s">
        <v>1300</v>
      </c>
      <c r="F259" s="630">
        <v>715</v>
      </c>
      <c r="G259" s="630">
        <v>0</v>
      </c>
      <c r="H259" s="630">
        <v>715</v>
      </c>
      <c r="I259" s="631">
        <v>0</v>
      </c>
      <c r="J259" s="631">
        <v>813932.96219999995</v>
      </c>
      <c r="K259" s="631">
        <v>2345626.3743000003</v>
      </c>
      <c r="L259" s="631">
        <v>0</v>
      </c>
      <c r="M259" s="631">
        <v>23399.999999999989</v>
      </c>
      <c r="N259" s="631">
        <v>0</v>
      </c>
      <c r="O259" s="631">
        <v>78910.677083333328</v>
      </c>
      <c r="P259" s="631">
        <v>0</v>
      </c>
      <c r="Q259" s="631">
        <v>0</v>
      </c>
      <c r="R259" s="631">
        <v>0</v>
      </c>
      <c r="S259" s="631">
        <v>0</v>
      </c>
      <c r="T259" s="631">
        <v>0</v>
      </c>
      <c r="U259" s="631">
        <v>0</v>
      </c>
      <c r="V259" s="631">
        <v>32100.000000000076</v>
      </c>
      <c r="W259" s="631">
        <v>810.00000000000068</v>
      </c>
      <c r="X259" s="631">
        <v>8025.0000000000082</v>
      </c>
      <c r="Y259" s="631">
        <v>0</v>
      </c>
      <c r="Z259" s="631">
        <v>0</v>
      </c>
      <c r="AA259" s="631">
        <v>0</v>
      </c>
      <c r="AB259" s="631">
        <v>0</v>
      </c>
      <c r="AC259" s="631">
        <v>7199.9999999999973</v>
      </c>
      <c r="AD259" s="631">
        <v>0</v>
      </c>
      <c r="AE259" s="631">
        <v>0</v>
      </c>
      <c r="AF259" s="631">
        <v>230735.03941585132</v>
      </c>
      <c r="AG259" s="631">
        <v>0</v>
      </c>
      <c r="AH259" s="631">
        <v>0</v>
      </c>
      <c r="AI259" s="631">
        <v>114400</v>
      </c>
      <c r="AJ259" s="631">
        <v>0</v>
      </c>
      <c r="AK259" s="631">
        <v>0</v>
      </c>
      <c r="AL259" s="631">
        <v>0</v>
      </c>
      <c r="AM259" s="631">
        <v>27720</v>
      </c>
      <c r="AN259" s="631">
        <v>0</v>
      </c>
      <c r="AO259" s="631">
        <v>0</v>
      </c>
      <c r="AP259" s="631">
        <v>0</v>
      </c>
      <c r="AQ259" s="631">
        <v>0</v>
      </c>
      <c r="AR259" s="631">
        <v>0</v>
      </c>
      <c r="AS259" s="631">
        <v>0</v>
      </c>
      <c r="AT259" s="631">
        <v>0</v>
      </c>
      <c r="AU259" s="631">
        <v>0</v>
      </c>
      <c r="AV259" s="631">
        <v>3159559.3365000002</v>
      </c>
      <c r="AW259" s="631">
        <v>381180.71649918472</v>
      </c>
      <c r="AX259" s="631">
        <v>142120</v>
      </c>
      <c r="AY259" s="631">
        <v>312310.67795751803</v>
      </c>
      <c r="AZ259" s="714">
        <v>3682860.0529991849</v>
      </c>
      <c r="BA259" s="714">
        <v>3655140.0529991849</v>
      </c>
      <c r="BB259" s="714">
        <v>5133.333333333333</v>
      </c>
      <c r="BC259" s="714">
        <v>3670333.333333333</v>
      </c>
      <c r="BD259" s="714">
        <v>0</v>
      </c>
      <c r="BE259" s="714">
        <v>15193.28033414809</v>
      </c>
      <c r="BF259" s="714">
        <v>3698053.333333333</v>
      </c>
      <c r="BG259" s="631">
        <v>0</v>
      </c>
      <c r="BH259" s="631">
        <v>3698053.333333333</v>
      </c>
      <c r="BI259" s="714">
        <v>3698053.333333333</v>
      </c>
      <c r="BJ259" s="714">
        <v>3555933.333333333</v>
      </c>
      <c r="BK259" s="631">
        <v>3555933.333333333</v>
      </c>
      <c r="BL259" s="631">
        <v>4973.333333333333</v>
      </c>
      <c r="BM259" s="631">
        <v>4771.1821918848173</v>
      </c>
      <c r="BN259" s="632">
        <v>4.2369193486752513E-2</v>
      </c>
      <c r="BO259" s="632">
        <v>0</v>
      </c>
      <c r="BP259" s="631">
        <v>0</v>
      </c>
      <c r="BQ259" s="714">
        <v>3698053.333333333</v>
      </c>
      <c r="BR259" s="714">
        <v>5133.333333333333</v>
      </c>
      <c r="BS259" s="714" t="s">
        <v>1187</v>
      </c>
      <c r="BT259" s="714">
        <v>5172.1025641025635</v>
      </c>
      <c r="BU259" s="632">
        <v>4.3353276233789817E-2</v>
      </c>
      <c r="BV259" s="631">
        <v>0</v>
      </c>
      <c r="BW259" s="631">
        <v>3698053.333333333</v>
      </c>
      <c r="BX259" s="631">
        <v>0</v>
      </c>
      <c r="BY259" s="631">
        <v>3698053.333333333</v>
      </c>
      <c r="BZ259" s="132">
        <f t="shared" si="9"/>
        <v>0</v>
      </c>
      <c r="CA259" s="132">
        <f t="shared" si="10"/>
        <v>0</v>
      </c>
      <c r="CB259" s="631">
        <f t="shared" si="11"/>
        <v>15193.28033414809</v>
      </c>
      <c r="CC259" s="631"/>
      <c r="CD259" s="631"/>
    </row>
    <row r="260" spans="1:82" ht="15" hidden="1" x14ac:dyDescent="0.25">
      <c r="A260" s="628">
        <f>VLOOKUP(D260,'[11]DfE No.'!C:E,3,FALSE)</f>
        <v>990</v>
      </c>
      <c r="B260" s="628" t="str">
        <f>VLOOKUP(D260,'[11]Adjusted Factors 20-21'!C:F,4,FALSE)</f>
        <v>Recoupment Academy</v>
      </c>
      <c r="C260" s="712">
        <v>136757</v>
      </c>
      <c r="D260" s="712">
        <v>9354001</v>
      </c>
      <c r="E260" s="713" t="s">
        <v>432</v>
      </c>
      <c r="F260" s="630">
        <v>598</v>
      </c>
      <c r="G260" s="630">
        <v>0</v>
      </c>
      <c r="H260" s="630">
        <v>598</v>
      </c>
      <c r="I260" s="631">
        <v>0</v>
      </c>
      <c r="J260" s="631">
        <v>1458632.3381999999</v>
      </c>
      <c r="K260" s="631">
        <v>1079079.5796000001</v>
      </c>
      <c r="L260" s="631">
        <v>0</v>
      </c>
      <c r="M260" s="631">
        <v>23849.999999999996</v>
      </c>
      <c r="N260" s="631">
        <v>0</v>
      </c>
      <c r="O260" s="631">
        <v>85503.508771929817</v>
      </c>
      <c r="P260" s="631">
        <v>0</v>
      </c>
      <c r="Q260" s="631">
        <v>0</v>
      </c>
      <c r="R260" s="631">
        <v>0</v>
      </c>
      <c r="S260" s="631">
        <v>0</v>
      </c>
      <c r="T260" s="631">
        <v>0</v>
      </c>
      <c r="U260" s="631">
        <v>0</v>
      </c>
      <c r="V260" s="631">
        <v>18599.999999999949</v>
      </c>
      <c r="W260" s="631">
        <v>0</v>
      </c>
      <c r="X260" s="631">
        <v>1605.0000000000014</v>
      </c>
      <c r="Y260" s="631">
        <v>1740.0000000000016</v>
      </c>
      <c r="Z260" s="631">
        <v>0</v>
      </c>
      <c r="AA260" s="631">
        <v>0</v>
      </c>
      <c r="AB260" s="631">
        <v>0</v>
      </c>
      <c r="AC260" s="631">
        <v>0</v>
      </c>
      <c r="AD260" s="631">
        <v>0</v>
      </c>
      <c r="AE260" s="631">
        <v>0</v>
      </c>
      <c r="AF260" s="631">
        <v>202923.56470446146</v>
      </c>
      <c r="AG260" s="631">
        <v>0</v>
      </c>
      <c r="AH260" s="631">
        <v>0</v>
      </c>
      <c r="AI260" s="631">
        <v>114400</v>
      </c>
      <c r="AJ260" s="631">
        <v>450.66666666666958</v>
      </c>
      <c r="AK260" s="631">
        <v>0</v>
      </c>
      <c r="AL260" s="631">
        <v>0</v>
      </c>
      <c r="AM260" s="631">
        <v>10483.200000000001</v>
      </c>
      <c r="AN260" s="631">
        <v>0</v>
      </c>
      <c r="AO260" s="631">
        <v>0</v>
      </c>
      <c r="AP260" s="631">
        <v>0</v>
      </c>
      <c r="AQ260" s="631">
        <v>0</v>
      </c>
      <c r="AR260" s="631">
        <v>0</v>
      </c>
      <c r="AS260" s="631">
        <v>0</v>
      </c>
      <c r="AT260" s="631">
        <v>0</v>
      </c>
      <c r="AU260" s="631">
        <v>0</v>
      </c>
      <c r="AV260" s="631">
        <v>2537711.9177999999</v>
      </c>
      <c r="AW260" s="631">
        <v>334222.07347639126</v>
      </c>
      <c r="AX260" s="631">
        <v>125333.86666666667</v>
      </c>
      <c r="AY260" s="631">
        <v>278525.61909042631</v>
      </c>
      <c r="AZ260" s="714">
        <v>2997267.857943058</v>
      </c>
      <c r="BA260" s="714">
        <v>2986784.6579430578</v>
      </c>
      <c r="BB260" s="714">
        <v>5000</v>
      </c>
      <c r="BC260" s="714">
        <v>2990000</v>
      </c>
      <c r="BD260" s="714">
        <v>0</v>
      </c>
      <c r="BE260" s="714">
        <v>3215.3420569421723</v>
      </c>
      <c r="BF260" s="714">
        <v>3000483.2</v>
      </c>
      <c r="BG260" s="631">
        <v>0</v>
      </c>
      <c r="BH260" s="631">
        <v>3000483.2</v>
      </c>
      <c r="BI260" s="714">
        <v>3000483.2</v>
      </c>
      <c r="BJ260" s="714">
        <v>2875149.3333333335</v>
      </c>
      <c r="BK260" s="631">
        <v>2875149.3333333335</v>
      </c>
      <c r="BL260" s="631">
        <v>4807.9420289855079</v>
      </c>
      <c r="BM260" s="631">
        <v>4635.3721752744086</v>
      </c>
      <c r="BN260" s="632">
        <v>3.7228910039113175E-2</v>
      </c>
      <c r="BO260" s="632">
        <v>0</v>
      </c>
      <c r="BP260" s="631">
        <v>0</v>
      </c>
      <c r="BQ260" s="714">
        <v>3000483.2</v>
      </c>
      <c r="BR260" s="714">
        <v>5000</v>
      </c>
      <c r="BS260" s="714" t="s">
        <v>1187</v>
      </c>
      <c r="BT260" s="714">
        <v>5017.5304347826086</v>
      </c>
      <c r="BU260" s="632">
        <v>3.3991670671717378E-2</v>
      </c>
      <c r="BV260" s="631">
        <v>0</v>
      </c>
      <c r="BW260" s="631">
        <v>3000483.2</v>
      </c>
      <c r="BX260" s="631">
        <v>0</v>
      </c>
      <c r="BY260" s="631">
        <v>3000483.2</v>
      </c>
      <c r="BZ260" s="132">
        <f t="shared" ref="BZ260:BZ301" si="12">IF(B260=0,CC260,0)</f>
        <v>0</v>
      </c>
      <c r="CA260" s="132">
        <f t="shared" ref="CA260:CA301" si="13">IF(B260=0,CD260,0)</f>
        <v>0</v>
      </c>
      <c r="CB260" s="631">
        <f t="shared" ref="CB260:CB301" si="14">BD260+BE260</f>
        <v>3215.3420569421723</v>
      </c>
      <c r="CC260" s="631"/>
      <c r="CD260" s="631"/>
    </row>
    <row r="261" spans="1:82" ht="15" hidden="1" x14ac:dyDescent="0.25">
      <c r="A261" s="628">
        <f>VLOOKUP(D261,'[11]DfE No.'!C:E,3,FALSE)</f>
        <v>170</v>
      </c>
      <c r="B261" s="628" t="str">
        <f>VLOOKUP(D261,'[11]Adjusted Factors 20-21'!C:F,4,FALSE)</f>
        <v>Recoupment Academy</v>
      </c>
      <c r="C261" s="712">
        <v>137134</v>
      </c>
      <c r="D261" s="712">
        <v>9354002</v>
      </c>
      <c r="E261" s="713" t="s">
        <v>228</v>
      </c>
      <c r="F261" s="630">
        <v>706</v>
      </c>
      <c r="G261" s="630">
        <v>0</v>
      </c>
      <c r="H261" s="630">
        <v>706</v>
      </c>
      <c r="I261" s="631">
        <v>0</v>
      </c>
      <c r="J261" s="631">
        <v>1974391.8389999999</v>
      </c>
      <c r="K261" s="631">
        <v>987632.15760000004</v>
      </c>
      <c r="L261" s="631">
        <v>0</v>
      </c>
      <c r="M261" s="631">
        <v>107099.99999999991</v>
      </c>
      <c r="N261" s="631">
        <v>0</v>
      </c>
      <c r="O261" s="631">
        <v>279968.59399684047</v>
      </c>
      <c r="P261" s="631">
        <v>0</v>
      </c>
      <c r="Q261" s="631">
        <v>0</v>
      </c>
      <c r="R261" s="631">
        <v>0</v>
      </c>
      <c r="S261" s="631">
        <v>0</v>
      </c>
      <c r="T261" s="631">
        <v>0</v>
      </c>
      <c r="U261" s="631">
        <v>0</v>
      </c>
      <c r="V261" s="631">
        <v>40200.000000000029</v>
      </c>
      <c r="W261" s="631">
        <v>6884.9999999999873</v>
      </c>
      <c r="X261" s="631">
        <v>79180.000000000087</v>
      </c>
      <c r="Y261" s="631">
        <v>42339.999999999985</v>
      </c>
      <c r="Z261" s="631">
        <v>91875.000000000029</v>
      </c>
      <c r="AA261" s="631">
        <v>12599.999999999971</v>
      </c>
      <c r="AB261" s="631">
        <v>0</v>
      </c>
      <c r="AC261" s="631">
        <v>7200.0000000000009</v>
      </c>
      <c r="AD261" s="631">
        <v>0</v>
      </c>
      <c r="AE261" s="631">
        <v>0</v>
      </c>
      <c r="AF261" s="631">
        <v>325634.24567877245</v>
      </c>
      <c r="AG261" s="631">
        <v>0</v>
      </c>
      <c r="AH261" s="631">
        <v>10890.425531914902</v>
      </c>
      <c r="AI261" s="631">
        <v>114400</v>
      </c>
      <c r="AJ261" s="631">
        <v>0</v>
      </c>
      <c r="AK261" s="631">
        <v>0</v>
      </c>
      <c r="AL261" s="631">
        <v>0</v>
      </c>
      <c r="AM261" s="631">
        <v>43255.43</v>
      </c>
      <c r="AN261" s="631">
        <v>0</v>
      </c>
      <c r="AO261" s="631">
        <v>0</v>
      </c>
      <c r="AP261" s="631">
        <v>0</v>
      </c>
      <c r="AQ261" s="631">
        <v>0</v>
      </c>
      <c r="AR261" s="631">
        <v>0</v>
      </c>
      <c r="AS261" s="631">
        <v>0</v>
      </c>
      <c r="AT261" s="631">
        <v>0</v>
      </c>
      <c r="AU261" s="631">
        <v>0</v>
      </c>
      <c r="AV261" s="631">
        <v>2962023.9966000002</v>
      </c>
      <c r="AW261" s="631">
        <v>1003873.2652075279</v>
      </c>
      <c r="AX261" s="631">
        <v>157655.43</v>
      </c>
      <c r="AY261" s="631">
        <v>665661.34267719276</v>
      </c>
      <c r="AZ261" s="714">
        <v>4123552.6918075285</v>
      </c>
      <c r="BA261" s="714">
        <v>4080297.2618075283</v>
      </c>
      <c r="BB261" s="714">
        <v>5000</v>
      </c>
      <c r="BC261" s="714">
        <v>3530000</v>
      </c>
      <c r="BD261" s="714">
        <v>0</v>
      </c>
      <c r="BE261" s="714">
        <v>0</v>
      </c>
      <c r="BF261" s="714">
        <v>4123552.6918075285</v>
      </c>
      <c r="BG261" s="631">
        <v>0</v>
      </c>
      <c r="BH261" s="631">
        <v>4123552.691807528</v>
      </c>
      <c r="BI261" s="714">
        <v>3573255.43</v>
      </c>
      <c r="BJ261" s="714">
        <v>3415600</v>
      </c>
      <c r="BK261" s="631">
        <v>3965897.2618075283</v>
      </c>
      <c r="BL261" s="631">
        <v>5617.4182178576884</v>
      </c>
      <c r="BM261" s="631">
        <v>5476.5699683385583</v>
      </c>
      <c r="BN261" s="632">
        <v>2.5718332885986968E-2</v>
      </c>
      <c r="BO261" s="632">
        <v>0</v>
      </c>
      <c r="BP261" s="631">
        <v>0</v>
      </c>
      <c r="BQ261" s="714">
        <v>4123552.6918075285</v>
      </c>
      <c r="BR261" s="714">
        <v>5779.4578779143458</v>
      </c>
      <c r="BS261" s="714" t="s">
        <v>1187</v>
      </c>
      <c r="BT261" s="714">
        <v>5840.726192361938</v>
      </c>
      <c r="BU261" s="632">
        <v>2.4389512757520437E-2</v>
      </c>
      <c r="BV261" s="631">
        <v>0</v>
      </c>
      <c r="BW261" s="631">
        <v>4123552.6918075285</v>
      </c>
      <c r="BX261" s="631">
        <v>0</v>
      </c>
      <c r="BY261" s="631">
        <v>4123552.6918075285</v>
      </c>
      <c r="BZ261" s="132">
        <f t="shared" si="12"/>
        <v>0</v>
      </c>
      <c r="CA261" s="132">
        <f t="shared" si="13"/>
        <v>0</v>
      </c>
      <c r="CB261" s="631">
        <f t="shared" si="14"/>
        <v>0</v>
      </c>
      <c r="CC261" s="631"/>
      <c r="CD261" s="631"/>
    </row>
    <row r="262" spans="1:82" ht="15" hidden="1" x14ac:dyDescent="0.25">
      <c r="A262" s="628">
        <f>VLOOKUP(D262,'[11]DfE No.'!C:E,3,FALSE)</f>
        <v>350</v>
      </c>
      <c r="B262" s="628" t="str">
        <f>VLOOKUP(D262,'[11]Adjusted Factors 20-21'!C:F,4,FALSE)</f>
        <v>Recoupment Academy</v>
      </c>
      <c r="C262" s="712">
        <v>137321</v>
      </c>
      <c r="D262" s="712">
        <v>9354003</v>
      </c>
      <c r="E262" s="713" t="s">
        <v>315</v>
      </c>
      <c r="F262" s="630">
        <v>1034</v>
      </c>
      <c r="G262" s="630">
        <v>0</v>
      </c>
      <c r="H262" s="630">
        <v>1034</v>
      </c>
      <c r="I262" s="631">
        <v>0</v>
      </c>
      <c r="J262" s="631">
        <v>2457916.3709999998</v>
      </c>
      <c r="K262" s="631">
        <v>1938685.3464000002</v>
      </c>
      <c r="L262" s="631">
        <v>0</v>
      </c>
      <c r="M262" s="631">
        <v>82350.000000000044</v>
      </c>
      <c r="N262" s="631">
        <v>0</v>
      </c>
      <c r="O262" s="631">
        <v>235604.99045801529</v>
      </c>
      <c r="P262" s="631">
        <v>0</v>
      </c>
      <c r="Q262" s="631">
        <v>0</v>
      </c>
      <c r="R262" s="631">
        <v>0</v>
      </c>
      <c r="S262" s="631">
        <v>0</v>
      </c>
      <c r="T262" s="631">
        <v>0</v>
      </c>
      <c r="U262" s="631">
        <v>0</v>
      </c>
      <c r="V262" s="631">
        <v>21899.999999999982</v>
      </c>
      <c r="W262" s="631">
        <v>73709.999999999869</v>
      </c>
      <c r="X262" s="631">
        <v>96299.999999999927</v>
      </c>
      <c r="Y262" s="631">
        <v>1739.9999999999984</v>
      </c>
      <c r="Z262" s="631">
        <v>624.99999999999989</v>
      </c>
      <c r="AA262" s="631">
        <v>0</v>
      </c>
      <c r="AB262" s="631">
        <v>0</v>
      </c>
      <c r="AC262" s="631">
        <v>34897.5</v>
      </c>
      <c r="AD262" s="631">
        <v>0</v>
      </c>
      <c r="AE262" s="631">
        <v>0</v>
      </c>
      <c r="AF262" s="631">
        <v>472607.38952020882</v>
      </c>
      <c r="AG262" s="631">
        <v>0</v>
      </c>
      <c r="AH262" s="631">
        <v>0</v>
      </c>
      <c r="AI262" s="631">
        <v>114400</v>
      </c>
      <c r="AJ262" s="631">
        <v>0</v>
      </c>
      <c r="AK262" s="631">
        <v>0</v>
      </c>
      <c r="AL262" s="631">
        <v>0</v>
      </c>
      <c r="AM262" s="631">
        <v>52120.24</v>
      </c>
      <c r="AN262" s="631">
        <v>0</v>
      </c>
      <c r="AO262" s="631">
        <v>0</v>
      </c>
      <c r="AP262" s="631">
        <v>0</v>
      </c>
      <c r="AQ262" s="631">
        <v>0</v>
      </c>
      <c r="AR262" s="631">
        <v>0</v>
      </c>
      <c r="AS262" s="631">
        <v>0</v>
      </c>
      <c r="AT262" s="631">
        <v>0</v>
      </c>
      <c r="AU262" s="631">
        <v>0</v>
      </c>
      <c r="AV262" s="631">
        <v>4396601.7173999995</v>
      </c>
      <c r="AW262" s="631">
        <v>1019734.8799782239</v>
      </c>
      <c r="AX262" s="631">
        <v>166520.24</v>
      </c>
      <c r="AY262" s="631">
        <v>738675.18474921642</v>
      </c>
      <c r="AZ262" s="714">
        <v>5582856.8373782234</v>
      </c>
      <c r="BA262" s="714">
        <v>5530736.5973782232</v>
      </c>
      <c r="BB262" s="714">
        <v>5000</v>
      </c>
      <c r="BC262" s="714">
        <v>5170000</v>
      </c>
      <c r="BD262" s="714">
        <v>0</v>
      </c>
      <c r="BE262" s="714">
        <v>0</v>
      </c>
      <c r="BF262" s="714">
        <v>5582856.8373782234</v>
      </c>
      <c r="BG262" s="631">
        <v>0</v>
      </c>
      <c r="BH262" s="631">
        <v>5582856.8373782244</v>
      </c>
      <c r="BI262" s="714">
        <v>5222120.24</v>
      </c>
      <c r="BJ262" s="714">
        <v>5055600</v>
      </c>
      <c r="BK262" s="631">
        <v>5416336.5973782232</v>
      </c>
      <c r="BL262" s="631">
        <v>5238.2365545243938</v>
      </c>
      <c r="BM262" s="631">
        <v>4975.7575236018956</v>
      </c>
      <c r="BN262" s="632">
        <v>5.275157193200454E-2</v>
      </c>
      <c r="BO262" s="632">
        <v>0</v>
      </c>
      <c r="BP262" s="631">
        <v>0</v>
      </c>
      <c r="BQ262" s="714">
        <v>5582856.8373782234</v>
      </c>
      <c r="BR262" s="714">
        <v>5348.8748523967342</v>
      </c>
      <c r="BS262" s="714" t="s">
        <v>1187</v>
      </c>
      <c r="BT262" s="714">
        <v>5399.2812740601776</v>
      </c>
      <c r="BU262" s="632">
        <v>5.1456300654041609E-2</v>
      </c>
      <c r="BV262" s="631">
        <v>0</v>
      </c>
      <c r="BW262" s="631">
        <v>5582856.8373782234</v>
      </c>
      <c r="BX262" s="631">
        <v>0</v>
      </c>
      <c r="BY262" s="631">
        <v>5582856.8373782234</v>
      </c>
      <c r="BZ262" s="132">
        <f t="shared" si="12"/>
        <v>0</v>
      </c>
      <c r="CA262" s="132">
        <f t="shared" si="13"/>
        <v>0</v>
      </c>
      <c r="CB262" s="631">
        <f t="shared" si="14"/>
        <v>0</v>
      </c>
      <c r="CC262" s="631"/>
      <c r="CD262" s="631"/>
    </row>
    <row r="263" spans="1:82" ht="15" hidden="1" x14ac:dyDescent="0.25">
      <c r="A263" s="628">
        <f>VLOOKUP(D263,'[11]DfE No.'!C:E,3,FALSE)</f>
        <v>556</v>
      </c>
      <c r="B263" s="628" t="str">
        <f>VLOOKUP(D263,'[11]Adjusted Factors 20-21'!C:F,4,FALSE)</f>
        <v>Recoupment Academy</v>
      </c>
      <c r="C263" s="712">
        <v>138162</v>
      </c>
      <c r="D263" s="712">
        <v>9354004</v>
      </c>
      <c r="E263" s="713" t="s">
        <v>426</v>
      </c>
      <c r="F263" s="630">
        <v>646</v>
      </c>
      <c r="G263" s="630">
        <v>0</v>
      </c>
      <c r="H263" s="630">
        <v>646</v>
      </c>
      <c r="I263" s="631">
        <v>0</v>
      </c>
      <c r="J263" s="631">
        <v>1680247.7486999999</v>
      </c>
      <c r="K263" s="631">
        <v>1047072.9819</v>
      </c>
      <c r="L263" s="631">
        <v>0</v>
      </c>
      <c r="M263" s="631">
        <v>61650.00000000008</v>
      </c>
      <c r="N263" s="631">
        <v>0</v>
      </c>
      <c r="O263" s="631">
        <v>168890.40916530276</v>
      </c>
      <c r="P263" s="631">
        <v>0</v>
      </c>
      <c r="Q263" s="631">
        <v>0</v>
      </c>
      <c r="R263" s="631">
        <v>0</v>
      </c>
      <c r="S263" s="631">
        <v>0</v>
      </c>
      <c r="T263" s="631">
        <v>0</v>
      </c>
      <c r="U263" s="631">
        <v>0</v>
      </c>
      <c r="V263" s="631">
        <v>39299.999999999942</v>
      </c>
      <c r="W263" s="631">
        <v>49005.000000000102</v>
      </c>
      <c r="X263" s="631">
        <v>534.99999999999955</v>
      </c>
      <c r="Y263" s="631">
        <v>0</v>
      </c>
      <c r="Z263" s="631">
        <v>0</v>
      </c>
      <c r="AA263" s="631">
        <v>0</v>
      </c>
      <c r="AB263" s="631">
        <v>0</v>
      </c>
      <c r="AC263" s="631">
        <v>37673.271028037343</v>
      </c>
      <c r="AD263" s="631">
        <v>0</v>
      </c>
      <c r="AE263" s="631">
        <v>0</v>
      </c>
      <c r="AF263" s="631">
        <v>313332.10559758433</v>
      </c>
      <c r="AG263" s="631">
        <v>0</v>
      </c>
      <c r="AH263" s="631">
        <v>0</v>
      </c>
      <c r="AI263" s="631">
        <v>114400</v>
      </c>
      <c r="AJ263" s="631">
        <v>0</v>
      </c>
      <c r="AK263" s="631">
        <v>0</v>
      </c>
      <c r="AL263" s="631">
        <v>0</v>
      </c>
      <c r="AM263" s="631">
        <v>30441.599999999999</v>
      </c>
      <c r="AN263" s="631">
        <v>0</v>
      </c>
      <c r="AO263" s="631">
        <v>0</v>
      </c>
      <c r="AP263" s="631">
        <v>0</v>
      </c>
      <c r="AQ263" s="631">
        <v>0</v>
      </c>
      <c r="AR263" s="631">
        <v>0</v>
      </c>
      <c r="AS263" s="631">
        <v>0</v>
      </c>
      <c r="AT263" s="631">
        <v>0</v>
      </c>
      <c r="AU263" s="631">
        <v>0</v>
      </c>
      <c r="AV263" s="631">
        <v>2727320.7305999999</v>
      </c>
      <c r="AW263" s="631">
        <v>670385.78579092456</v>
      </c>
      <c r="AX263" s="631">
        <v>144841.60000000001</v>
      </c>
      <c r="AY263" s="631">
        <v>482975.11018023576</v>
      </c>
      <c r="AZ263" s="714">
        <v>3542548.1163909244</v>
      </c>
      <c r="BA263" s="714">
        <v>3512106.5163909243</v>
      </c>
      <c r="BB263" s="714">
        <v>5000</v>
      </c>
      <c r="BC263" s="714">
        <v>3230000</v>
      </c>
      <c r="BD263" s="714">
        <v>0</v>
      </c>
      <c r="BE263" s="714">
        <v>0</v>
      </c>
      <c r="BF263" s="714">
        <v>3542548.1163909244</v>
      </c>
      <c r="BG263" s="631">
        <v>0</v>
      </c>
      <c r="BH263" s="631">
        <v>3542548.1163909244</v>
      </c>
      <c r="BI263" s="714">
        <v>3260441.6</v>
      </c>
      <c r="BJ263" s="714">
        <v>3115600</v>
      </c>
      <c r="BK263" s="631">
        <v>3397706.5163909243</v>
      </c>
      <c r="BL263" s="631">
        <v>5259.6076105122665</v>
      </c>
      <c r="BM263" s="631">
        <v>5094.1452078048787</v>
      </c>
      <c r="BN263" s="632">
        <v>3.2480896393349439E-2</v>
      </c>
      <c r="BO263" s="632">
        <v>0</v>
      </c>
      <c r="BP263" s="631">
        <v>0</v>
      </c>
      <c r="BQ263" s="714">
        <v>3542548.1163909244</v>
      </c>
      <c r="BR263" s="714">
        <v>5436.6973937940002</v>
      </c>
      <c r="BS263" s="714" t="s">
        <v>1187</v>
      </c>
      <c r="BT263" s="714">
        <v>5483.8206136082417</v>
      </c>
      <c r="BU263" s="632">
        <v>3.2196497879768415E-2</v>
      </c>
      <c r="BV263" s="631">
        <v>0</v>
      </c>
      <c r="BW263" s="631">
        <v>3542548.1163909244</v>
      </c>
      <c r="BX263" s="631">
        <v>0</v>
      </c>
      <c r="BY263" s="631">
        <v>3542548.1163909244</v>
      </c>
      <c r="BZ263" s="132">
        <f t="shared" si="12"/>
        <v>0</v>
      </c>
      <c r="CA263" s="132">
        <f t="shared" si="13"/>
        <v>0</v>
      </c>
      <c r="CB263" s="631">
        <f t="shared" si="14"/>
        <v>0</v>
      </c>
      <c r="CC263" s="631"/>
      <c r="CD263" s="631"/>
    </row>
    <row r="264" spans="1:82" ht="15" hidden="1" x14ac:dyDescent="0.25">
      <c r="A264" s="628">
        <f>VLOOKUP(D264,'[11]DfE No.'!C:E,3,FALSE)</f>
        <v>373</v>
      </c>
      <c r="B264" s="628" t="str">
        <f>VLOOKUP(D264,'[11]Adjusted Factors 20-21'!C:F,4,FALSE)</f>
        <v>Recoupment Academy</v>
      </c>
      <c r="C264" s="712">
        <v>137674</v>
      </c>
      <c r="D264" s="712">
        <v>9354006</v>
      </c>
      <c r="E264" s="713" t="s">
        <v>325</v>
      </c>
      <c r="F264" s="630">
        <v>501</v>
      </c>
      <c r="G264" s="630">
        <v>0</v>
      </c>
      <c r="H264" s="630">
        <v>501</v>
      </c>
      <c r="I264" s="631">
        <v>0</v>
      </c>
      <c r="J264" s="631">
        <v>1204781.9589</v>
      </c>
      <c r="K264" s="631">
        <v>923618.96220000007</v>
      </c>
      <c r="L264" s="631">
        <v>0</v>
      </c>
      <c r="M264" s="631">
        <v>57150.000000000022</v>
      </c>
      <c r="N264" s="631">
        <v>0</v>
      </c>
      <c r="O264" s="631">
        <v>165381.590389016</v>
      </c>
      <c r="P264" s="631">
        <v>0</v>
      </c>
      <c r="Q264" s="631">
        <v>0</v>
      </c>
      <c r="R264" s="631">
        <v>0</v>
      </c>
      <c r="S264" s="631">
        <v>0</v>
      </c>
      <c r="T264" s="631">
        <v>0</v>
      </c>
      <c r="U264" s="631">
        <v>0</v>
      </c>
      <c r="V264" s="631">
        <v>1799.9999999999975</v>
      </c>
      <c r="W264" s="631">
        <v>6884.9999999999973</v>
      </c>
      <c r="X264" s="631">
        <v>52965.000000000095</v>
      </c>
      <c r="Y264" s="631">
        <v>104400.00000000015</v>
      </c>
      <c r="Z264" s="631">
        <v>3125</v>
      </c>
      <c r="AA264" s="631">
        <v>2520.0000000000005</v>
      </c>
      <c r="AB264" s="631">
        <v>0</v>
      </c>
      <c r="AC264" s="631">
        <v>14428.8</v>
      </c>
      <c r="AD264" s="631">
        <v>0</v>
      </c>
      <c r="AE264" s="631">
        <v>0</v>
      </c>
      <c r="AF264" s="631">
        <v>254192.18732032907</v>
      </c>
      <c r="AG264" s="631">
        <v>0</v>
      </c>
      <c r="AH264" s="631">
        <v>0</v>
      </c>
      <c r="AI264" s="631">
        <v>114400</v>
      </c>
      <c r="AJ264" s="631">
        <v>0</v>
      </c>
      <c r="AK264" s="631">
        <v>0</v>
      </c>
      <c r="AL264" s="631">
        <v>0</v>
      </c>
      <c r="AM264" s="631">
        <v>18956.240000000002</v>
      </c>
      <c r="AN264" s="631">
        <v>0</v>
      </c>
      <c r="AO264" s="631">
        <v>0</v>
      </c>
      <c r="AP264" s="631">
        <v>0</v>
      </c>
      <c r="AQ264" s="631">
        <v>0</v>
      </c>
      <c r="AR264" s="631">
        <v>0</v>
      </c>
      <c r="AS264" s="631">
        <v>0</v>
      </c>
      <c r="AT264" s="631">
        <v>0</v>
      </c>
      <c r="AU264" s="631">
        <v>0</v>
      </c>
      <c r="AV264" s="631">
        <v>2128400.9210999999</v>
      </c>
      <c r="AW264" s="631">
        <v>662847.57770934538</v>
      </c>
      <c r="AX264" s="631">
        <v>133356.24</v>
      </c>
      <c r="AY264" s="631">
        <v>461258.28251483722</v>
      </c>
      <c r="AZ264" s="714">
        <v>2924604.7388093453</v>
      </c>
      <c r="BA264" s="714">
        <v>2905648.4988093451</v>
      </c>
      <c r="BB264" s="714">
        <v>5000</v>
      </c>
      <c r="BC264" s="714">
        <v>2505000</v>
      </c>
      <c r="BD264" s="714">
        <v>0</v>
      </c>
      <c r="BE264" s="714">
        <v>0</v>
      </c>
      <c r="BF264" s="714">
        <v>2924604.7388093453</v>
      </c>
      <c r="BG264" s="631">
        <v>0</v>
      </c>
      <c r="BH264" s="631">
        <v>2924604.7388093453</v>
      </c>
      <c r="BI264" s="714">
        <v>2523956.2400000002</v>
      </c>
      <c r="BJ264" s="714">
        <v>2390600</v>
      </c>
      <c r="BK264" s="631">
        <v>2791248.4988093451</v>
      </c>
      <c r="BL264" s="631">
        <v>5571.3542890406088</v>
      </c>
      <c r="BM264" s="631">
        <v>5320.2138154377872</v>
      </c>
      <c r="BN264" s="632">
        <v>4.7204958731936968E-2</v>
      </c>
      <c r="BO264" s="632">
        <v>0</v>
      </c>
      <c r="BP264" s="631">
        <v>0</v>
      </c>
      <c r="BQ264" s="714">
        <v>2924604.7388093453</v>
      </c>
      <c r="BR264" s="714">
        <v>5799.6976024138621</v>
      </c>
      <c r="BS264" s="714" t="s">
        <v>1187</v>
      </c>
      <c r="BT264" s="714">
        <v>5837.5344088010888</v>
      </c>
      <c r="BU264" s="632">
        <v>3.683619298013685E-2</v>
      </c>
      <c r="BV264" s="631">
        <v>0</v>
      </c>
      <c r="BW264" s="631">
        <v>2924604.7388093453</v>
      </c>
      <c r="BX264" s="631">
        <v>0</v>
      </c>
      <c r="BY264" s="631">
        <v>2924604.7388093453</v>
      </c>
      <c r="BZ264" s="132">
        <f t="shared" si="12"/>
        <v>0</v>
      </c>
      <c r="CA264" s="132">
        <f t="shared" si="13"/>
        <v>0</v>
      </c>
      <c r="CB264" s="631">
        <f t="shared" si="14"/>
        <v>0</v>
      </c>
      <c r="CC264" s="631"/>
      <c r="CD264" s="631"/>
    </row>
    <row r="265" spans="1:82" ht="15" hidden="1" x14ac:dyDescent="0.25">
      <c r="A265" s="628">
        <f>VLOOKUP(D265,'[11]DfE No.'!C:E,3,FALSE)</f>
        <v>365</v>
      </c>
      <c r="B265" s="628" t="str">
        <f>VLOOKUP(D265,'[11]Adjusted Factors 20-21'!C:F,4,FALSE)</f>
        <v>Recoupment Academy</v>
      </c>
      <c r="C265" s="712">
        <v>138373</v>
      </c>
      <c r="D265" s="712">
        <v>9354007</v>
      </c>
      <c r="E265" s="713" t="s">
        <v>502</v>
      </c>
      <c r="F265" s="630">
        <v>884</v>
      </c>
      <c r="G265" s="630">
        <v>0</v>
      </c>
      <c r="H265" s="630">
        <v>884</v>
      </c>
      <c r="I265" s="631">
        <v>0</v>
      </c>
      <c r="J265" s="631">
        <v>2171831.0228999997</v>
      </c>
      <c r="K265" s="631">
        <v>1577468.0295000002</v>
      </c>
      <c r="L265" s="631">
        <v>0</v>
      </c>
      <c r="M265" s="631">
        <v>91800.000000000087</v>
      </c>
      <c r="N265" s="631">
        <v>0</v>
      </c>
      <c r="O265" s="631">
        <v>307152.63285024156</v>
      </c>
      <c r="P265" s="631">
        <v>0</v>
      </c>
      <c r="Q265" s="631">
        <v>0</v>
      </c>
      <c r="R265" s="631">
        <v>0</v>
      </c>
      <c r="S265" s="631">
        <v>0</v>
      </c>
      <c r="T265" s="631">
        <v>0</v>
      </c>
      <c r="U265" s="631">
        <v>0</v>
      </c>
      <c r="V265" s="631">
        <v>39344.507361268341</v>
      </c>
      <c r="W265" s="631">
        <v>64467.927519818651</v>
      </c>
      <c r="X265" s="631">
        <v>54096.194790487018</v>
      </c>
      <c r="Y265" s="631">
        <v>142841.58550396364</v>
      </c>
      <c r="Z265" s="631">
        <v>55062.287655719156</v>
      </c>
      <c r="AA265" s="631">
        <v>0</v>
      </c>
      <c r="AB265" s="631">
        <v>0</v>
      </c>
      <c r="AC265" s="631">
        <v>23039.999999999978</v>
      </c>
      <c r="AD265" s="631">
        <v>0</v>
      </c>
      <c r="AE265" s="631">
        <v>0</v>
      </c>
      <c r="AF265" s="631">
        <v>439250.65192188171</v>
      </c>
      <c r="AG265" s="631">
        <v>0</v>
      </c>
      <c r="AH265" s="631">
        <v>0</v>
      </c>
      <c r="AI265" s="631">
        <v>114400</v>
      </c>
      <c r="AJ265" s="631">
        <v>0</v>
      </c>
      <c r="AK265" s="631">
        <v>0</v>
      </c>
      <c r="AL265" s="631">
        <v>0</v>
      </c>
      <c r="AM265" s="631">
        <v>34524</v>
      </c>
      <c r="AN265" s="631">
        <v>0</v>
      </c>
      <c r="AO265" s="631">
        <v>0</v>
      </c>
      <c r="AP265" s="631">
        <v>0</v>
      </c>
      <c r="AQ265" s="631">
        <v>0</v>
      </c>
      <c r="AR265" s="631">
        <v>0</v>
      </c>
      <c r="AS265" s="631">
        <v>0</v>
      </c>
      <c r="AT265" s="631">
        <v>0</v>
      </c>
      <c r="AU265" s="631">
        <v>0</v>
      </c>
      <c r="AV265" s="631">
        <v>3749299.0523999999</v>
      </c>
      <c r="AW265" s="631">
        <v>1217055.7876033802</v>
      </c>
      <c r="AX265" s="631">
        <v>148924</v>
      </c>
      <c r="AY265" s="631">
        <v>826586.01976263104</v>
      </c>
      <c r="AZ265" s="714">
        <v>5115278.8400033806</v>
      </c>
      <c r="BA265" s="714">
        <v>5080754.8400033806</v>
      </c>
      <c r="BB265" s="714">
        <v>5000</v>
      </c>
      <c r="BC265" s="714">
        <v>4420000</v>
      </c>
      <c r="BD265" s="714">
        <v>0</v>
      </c>
      <c r="BE265" s="714">
        <v>0</v>
      </c>
      <c r="BF265" s="714">
        <v>5115278.8400033806</v>
      </c>
      <c r="BG265" s="631">
        <v>0</v>
      </c>
      <c r="BH265" s="631">
        <v>5115278.8400033796</v>
      </c>
      <c r="BI265" s="714">
        <v>4454524</v>
      </c>
      <c r="BJ265" s="714">
        <v>4305600</v>
      </c>
      <c r="BK265" s="631">
        <v>4966354.8400033806</v>
      </c>
      <c r="BL265" s="631">
        <v>5618.0484615422856</v>
      </c>
      <c r="BM265" s="631">
        <v>5451.9864396634612</v>
      </c>
      <c r="BN265" s="632">
        <v>3.0458993931223918E-2</v>
      </c>
      <c r="BO265" s="632">
        <v>0</v>
      </c>
      <c r="BP265" s="631">
        <v>0</v>
      </c>
      <c r="BQ265" s="714">
        <v>5115278.8400033806</v>
      </c>
      <c r="BR265" s="714">
        <v>5747.4602262481676</v>
      </c>
      <c r="BS265" s="714" t="s">
        <v>1187</v>
      </c>
      <c r="BT265" s="714">
        <v>5786.514524890702</v>
      </c>
      <c r="BU265" s="632">
        <v>2.7623233817761328E-2</v>
      </c>
      <c r="BV265" s="631">
        <v>0</v>
      </c>
      <c r="BW265" s="631">
        <v>5115278.8400033806</v>
      </c>
      <c r="BX265" s="631">
        <v>0</v>
      </c>
      <c r="BY265" s="631">
        <v>5115278.8400033806</v>
      </c>
      <c r="BZ265" s="132">
        <f t="shared" si="12"/>
        <v>0</v>
      </c>
      <c r="CA265" s="132">
        <f t="shared" si="13"/>
        <v>0</v>
      </c>
      <c r="CB265" s="631">
        <f t="shared" si="14"/>
        <v>0</v>
      </c>
      <c r="CC265" s="631"/>
      <c r="CD265" s="631"/>
    </row>
    <row r="266" spans="1:82" ht="15" hidden="1" x14ac:dyDescent="0.25">
      <c r="A266" s="628">
        <f>VLOOKUP(D266,'[11]DfE No.'!C:E,3,FALSE)</f>
        <v>559</v>
      </c>
      <c r="B266" s="628" t="str">
        <f>VLOOKUP(D266,'[11]Adjusted Factors 20-21'!C:F,4,FALSE)</f>
        <v>Recoupment Academy</v>
      </c>
      <c r="C266" s="712">
        <v>138506</v>
      </c>
      <c r="D266" s="712">
        <v>9354008</v>
      </c>
      <c r="E266" s="713" t="s">
        <v>501</v>
      </c>
      <c r="F266" s="630">
        <v>652</v>
      </c>
      <c r="G266" s="630">
        <v>0</v>
      </c>
      <c r="H266" s="630">
        <v>652</v>
      </c>
      <c r="I266" s="631">
        <v>0</v>
      </c>
      <c r="J266" s="631">
        <v>1599660.3266999999</v>
      </c>
      <c r="K266" s="631">
        <v>1165954.6305</v>
      </c>
      <c r="L266" s="631">
        <v>0</v>
      </c>
      <c r="M266" s="631">
        <v>60749.999999999884</v>
      </c>
      <c r="N266" s="631">
        <v>0</v>
      </c>
      <c r="O266" s="631">
        <v>181991.21163166399</v>
      </c>
      <c r="P266" s="631">
        <v>0</v>
      </c>
      <c r="Q266" s="631">
        <v>0</v>
      </c>
      <c r="R266" s="631">
        <v>0</v>
      </c>
      <c r="S266" s="631">
        <v>0</v>
      </c>
      <c r="T266" s="631">
        <v>0</v>
      </c>
      <c r="U266" s="631">
        <v>0</v>
      </c>
      <c r="V266" s="631">
        <v>28199.999999999942</v>
      </c>
      <c r="W266" s="631">
        <v>40905.00000000008</v>
      </c>
      <c r="X266" s="631">
        <v>26750.000000000004</v>
      </c>
      <c r="Y266" s="631">
        <v>39439.999999999862</v>
      </c>
      <c r="Z266" s="631">
        <v>0</v>
      </c>
      <c r="AA266" s="631">
        <v>839.99999999999807</v>
      </c>
      <c r="AB266" s="631">
        <v>0</v>
      </c>
      <c r="AC266" s="631">
        <v>15864.331797234981</v>
      </c>
      <c r="AD266" s="631">
        <v>0</v>
      </c>
      <c r="AE266" s="631">
        <v>0</v>
      </c>
      <c r="AF266" s="631">
        <v>292675.19925404026</v>
      </c>
      <c r="AG266" s="631">
        <v>0</v>
      </c>
      <c r="AH266" s="631">
        <v>2350.0000000000114</v>
      </c>
      <c r="AI266" s="631">
        <v>114400</v>
      </c>
      <c r="AJ266" s="631">
        <v>0</v>
      </c>
      <c r="AK266" s="631">
        <v>0</v>
      </c>
      <c r="AL266" s="631">
        <v>0</v>
      </c>
      <c r="AM266" s="631">
        <v>23468.2</v>
      </c>
      <c r="AN266" s="631">
        <v>0</v>
      </c>
      <c r="AO266" s="631">
        <v>0</v>
      </c>
      <c r="AP266" s="631">
        <v>0</v>
      </c>
      <c r="AQ266" s="631">
        <v>0</v>
      </c>
      <c r="AR266" s="631">
        <v>0</v>
      </c>
      <c r="AS266" s="631">
        <v>0</v>
      </c>
      <c r="AT266" s="631">
        <v>0</v>
      </c>
      <c r="AU266" s="631">
        <v>0</v>
      </c>
      <c r="AV266" s="631">
        <v>2765614.9572000001</v>
      </c>
      <c r="AW266" s="631">
        <v>689765.74268293905</v>
      </c>
      <c r="AX266" s="631">
        <v>137868.20000000001</v>
      </c>
      <c r="AY266" s="631">
        <v>492066.10506987217</v>
      </c>
      <c r="AZ266" s="714">
        <v>3593248.8998829392</v>
      </c>
      <c r="BA266" s="714">
        <v>3569780.699882939</v>
      </c>
      <c r="BB266" s="714">
        <v>5000</v>
      </c>
      <c r="BC266" s="714">
        <v>3260000</v>
      </c>
      <c r="BD266" s="714">
        <v>0</v>
      </c>
      <c r="BE266" s="714">
        <v>0</v>
      </c>
      <c r="BF266" s="714">
        <v>3593248.8998829392</v>
      </c>
      <c r="BG266" s="631">
        <v>0</v>
      </c>
      <c r="BH266" s="631">
        <v>3593248.8998829396</v>
      </c>
      <c r="BI266" s="714">
        <v>3283468.2</v>
      </c>
      <c r="BJ266" s="714">
        <v>3145600</v>
      </c>
      <c r="BK266" s="631">
        <v>3455380.699882939</v>
      </c>
      <c r="BL266" s="631">
        <v>5299.6636501272069</v>
      </c>
      <c r="BM266" s="631">
        <v>5109.0332117073176</v>
      </c>
      <c r="BN266" s="632">
        <v>3.7312428892233629E-2</v>
      </c>
      <c r="BO266" s="632">
        <v>0</v>
      </c>
      <c r="BP266" s="631">
        <v>0</v>
      </c>
      <c r="BQ266" s="714">
        <v>3593248.8998829392</v>
      </c>
      <c r="BR266" s="714">
        <v>5475.1237728265933</v>
      </c>
      <c r="BS266" s="714" t="s">
        <v>1187</v>
      </c>
      <c r="BT266" s="714">
        <v>5511.1179446057349</v>
      </c>
      <c r="BU266" s="632">
        <v>3.3513966215932278E-2</v>
      </c>
      <c r="BV266" s="631">
        <v>0</v>
      </c>
      <c r="BW266" s="631">
        <v>3593248.8998829392</v>
      </c>
      <c r="BX266" s="631">
        <v>0</v>
      </c>
      <c r="BY266" s="631">
        <v>3593248.8998829392</v>
      </c>
      <c r="BZ266" s="132">
        <f t="shared" si="12"/>
        <v>0</v>
      </c>
      <c r="CA266" s="132">
        <f t="shared" si="13"/>
        <v>0</v>
      </c>
      <c r="CB266" s="631">
        <f t="shared" si="14"/>
        <v>0</v>
      </c>
      <c r="CC266" s="631"/>
      <c r="CD266" s="631"/>
    </row>
    <row r="267" spans="1:82" ht="15" hidden="1" x14ac:dyDescent="0.25">
      <c r="A267" s="628">
        <f>VLOOKUP(D267,'[11]DfE No.'!C:E,3,FALSE)</f>
        <v>991</v>
      </c>
      <c r="B267" s="628" t="str">
        <f>VLOOKUP(D267,'[11]Adjusted Factors 20-21'!C:F,4,FALSE)</f>
        <v>Recoupment Academy</v>
      </c>
      <c r="C267" s="712">
        <v>138250</v>
      </c>
      <c r="D267" s="712">
        <v>9354009</v>
      </c>
      <c r="E267" s="713" t="s">
        <v>433</v>
      </c>
      <c r="F267" s="630">
        <v>503</v>
      </c>
      <c r="G267" s="630">
        <v>0</v>
      </c>
      <c r="H267" s="630">
        <v>503</v>
      </c>
      <c r="I267" s="631">
        <v>0</v>
      </c>
      <c r="J267" s="631">
        <v>1257163.7831999999</v>
      </c>
      <c r="K267" s="631">
        <v>873322.88010000007</v>
      </c>
      <c r="L267" s="631">
        <v>0</v>
      </c>
      <c r="M267" s="631">
        <v>24299.999999999956</v>
      </c>
      <c r="N267" s="631">
        <v>0</v>
      </c>
      <c r="O267" s="631">
        <v>90915.221774193546</v>
      </c>
      <c r="P267" s="631">
        <v>0</v>
      </c>
      <c r="Q267" s="631">
        <v>0</v>
      </c>
      <c r="R267" s="631">
        <v>0</v>
      </c>
      <c r="S267" s="631">
        <v>0</v>
      </c>
      <c r="T267" s="631">
        <v>0</v>
      </c>
      <c r="U267" s="631">
        <v>0</v>
      </c>
      <c r="V267" s="631">
        <v>16264.670658682702</v>
      </c>
      <c r="W267" s="631">
        <v>1219.8502994011978</v>
      </c>
      <c r="X267" s="631">
        <v>4297.0858283433163</v>
      </c>
      <c r="Y267" s="631">
        <v>0</v>
      </c>
      <c r="Z267" s="631">
        <v>3764.9700598802342</v>
      </c>
      <c r="AA267" s="631">
        <v>0</v>
      </c>
      <c r="AB267" s="631">
        <v>0</v>
      </c>
      <c r="AC267" s="631">
        <v>5794.56</v>
      </c>
      <c r="AD267" s="631">
        <v>0</v>
      </c>
      <c r="AE267" s="631">
        <v>0</v>
      </c>
      <c r="AF267" s="631">
        <v>215801.46864881978</v>
      </c>
      <c r="AG267" s="631">
        <v>0</v>
      </c>
      <c r="AH267" s="631">
        <v>0</v>
      </c>
      <c r="AI267" s="631">
        <v>114400</v>
      </c>
      <c r="AJ267" s="631">
        <v>21857.333333333343</v>
      </c>
      <c r="AK267" s="631">
        <v>0</v>
      </c>
      <c r="AL267" s="631">
        <v>0</v>
      </c>
      <c r="AM267" s="631">
        <v>6066.18</v>
      </c>
      <c r="AN267" s="631">
        <v>0</v>
      </c>
      <c r="AO267" s="631">
        <v>0</v>
      </c>
      <c r="AP267" s="631">
        <v>0</v>
      </c>
      <c r="AQ267" s="631">
        <v>0</v>
      </c>
      <c r="AR267" s="631">
        <v>0</v>
      </c>
      <c r="AS267" s="631">
        <v>0</v>
      </c>
      <c r="AT267" s="631">
        <v>0</v>
      </c>
      <c r="AU267" s="631">
        <v>0</v>
      </c>
      <c r="AV267" s="631">
        <v>2130486.6633000001</v>
      </c>
      <c r="AW267" s="631">
        <v>362357.82726932073</v>
      </c>
      <c r="AX267" s="631">
        <v>142323.51333333334</v>
      </c>
      <c r="AY267" s="631">
        <v>296135.16795907024</v>
      </c>
      <c r="AZ267" s="714">
        <v>2635168.0039026542</v>
      </c>
      <c r="BA267" s="714">
        <v>2629101.823902654</v>
      </c>
      <c r="BB267" s="714">
        <v>5000</v>
      </c>
      <c r="BC267" s="714">
        <v>2515000</v>
      </c>
      <c r="BD267" s="714">
        <v>0</v>
      </c>
      <c r="BE267" s="714">
        <v>0</v>
      </c>
      <c r="BF267" s="714">
        <v>2635168.0039026542</v>
      </c>
      <c r="BG267" s="631">
        <v>0</v>
      </c>
      <c r="BH267" s="631">
        <v>2635168.0039026537</v>
      </c>
      <c r="BI267" s="714">
        <v>2521066.1800000002</v>
      </c>
      <c r="BJ267" s="714">
        <v>2378742.6666666665</v>
      </c>
      <c r="BK267" s="631">
        <v>2492844.4905693205</v>
      </c>
      <c r="BL267" s="631">
        <v>4955.953261569226</v>
      </c>
      <c r="BM267" s="631">
        <v>4755.8421298316489</v>
      </c>
      <c r="BN267" s="632">
        <v>4.2076907995400765E-2</v>
      </c>
      <c r="BO267" s="632">
        <v>0</v>
      </c>
      <c r="BP267" s="631">
        <v>0</v>
      </c>
      <c r="BQ267" s="714">
        <v>2635168.0039026542</v>
      </c>
      <c r="BR267" s="714">
        <v>5226.8425922517972</v>
      </c>
      <c r="BS267" s="714" t="s">
        <v>1187</v>
      </c>
      <c r="BT267" s="714">
        <v>5238.9025922517976</v>
      </c>
      <c r="BU267" s="632">
        <v>3.9181166530519729E-2</v>
      </c>
      <c r="BV267" s="631">
        <v>0</v>
      </c>
      <c r="BW267" s="631">
        <v>2635168.0039026542</v>
      </c>
      <c r="BX267" s="631">
        <v>0</v>
      </c>
      <c r="BY267" s="631">
        <v>2635168.0039026542</v>
      </c>
      <c r="BZ267" s="132">
        <f t="shared" si="12"/>
        <v>0</v>
      </c>
      <c r="CA267" s="132">
        <f t="shared" si="13"/>
        <v>0</v>
      </c>
      <c r="CB267" s="631">
        <f t="shared" si="14"/>
        <v>0</v>
      </c>
      <c r="CC267" s="631"/>
      <c r="CD267" s="631"/>
    </row>
    <row r="268" spans="1:82" ht="15" hidden="1" x14ac:dyDescent="0.25">
      <c r="A268" s="628">
        <f>VLOOKUP(D268,'[11]DfE No.'!C:E,3,FALSE)</f>
        <v>992</v>
      </c>
      <c r="B268" s="628" t="str">
        <f>VLOOKUP(D268,'[11]Adjusted Factors 20-21'!C:F,4,FALSE)</f>
        <v>Recoupment Academy</v>
      </c>
      <c r="C268" s="712">
        <v>138273</v>
      </c>
      <c r="D268" s="712">
        <v>9354010</v>
      </c>
      <c r="E268" s="713" t="s">
        <v>1841</v>
      </c>
      <c r="F268" s="630">
        <v>463</v>
      </c>
      <c r="G268" s="630">
        <v>0</v>
      </c>
      <c r="H268" s="630">
        <v>463</v>
      </c>
      <c r="I268" s="631">
        <v>0</v>
      </c>
      <c r="J268" s="631">
        <v>1051665.8570999999</v>
      </c>
      <c r="K268" s="631">
        <v>923618.96220000007</v>
      </c>
      <c r="L268" s="631">
        <v>0</v>
      </c>
      <c r="M268" s="631">
        <v>28799.999999999956</v>
      </c>
      <c r="N268" s="631">
        <v>0</v>
      </c>
      <c r="O268" s="631">
        <v>100306.8987341772</v>
      </c>
      <c r="P268" s="631">
        <v>0</v>
      </c>
      <c r="Q268" s="631">
        <v>0</v>
      </c>
      <c r="R268" s="631">
        <v>0</v>
      </c>
      <c r="S268" s="631">
        <v>0</v>
      </c>
      <c r="T268" s="631">
        <v>0</v>
      </c>
      <c r="U268" s="631">
        <v>0</v>
      </c>
      <c r="V268" s="631">
        <v>3599.9999999999959</v>
      </c>
      <c r="W268" s="631">
        <v>9315.0000000000073</v>
      </c>
      <c r="X268" s="631">
        <v>11235.000000000005</v>
      </c>
      <c r="Y268" s="631">
        <v>0</v>
      </c>
      <c r="Z268" s="631">
        <v>0</v>
      </c>
      <c r="AA268" s="631">
        <v>0</v>
      </c>
      <c r="AB268" s="631">
        <v>0</v>
      </c>
      <c r="AC268" s="631">
        <v>7200.0000000000191</v>
      </c>
      <c r="AD268" s="631">
        <v>0</v>
      </c>
      <c r="AE268" s="631">
        <v>0</v>
      </c>
      <c r="AF268" s="631">
        <v>196525.18181113893</v>
      </c>
      <c r="AG268" s="631">
        <v>0</v>
      </c>
      <c r="AH268" s="631">
        <v>20274.999999999982</v>
      </c>
      <c r="AI268" s="631">
        <v>114400</v>
      </c>
      <c r="AJ268" s="631">
        <v>30870.666666666675</v>
      </c>
      <c r="AK268" s="631">
        <v>0</v>
      </c>
      <c r="AL268" s="631">
        <v>0</v>
      </c>
      <c r="AM268" s="631">
        <v>15724.8</v>
      </c>
      <c r="AN268" s="631">
        <v>0</v>
      </c>
      <c r="AO268" s="631">
        <v>0</v>
      </c>
      <c r="AP268" s="631">
        <v>0</v>
      </c>
      <c r="AQ268" s="631">
        <v>0</v>
      </c>
      <c r="AR268" s="631">
        <v>0</v>
      </c>
      <c r="AS268" s="631">
        <v>0</v>
      </c>
      <c r="AT268" s="631">
        <v>0</v>
      </c>
      <c r="AU268" s="631">
        <v>0</v>
      </c>
      <c r="AV268" s="631">
        <v>1975284.8193000001</v>
      </c>
      <c r="AW268" s="631">
        <v>377257.0805453161</v>
      </c>
      <c r="AX268" s="631">
        <v>160995.46666666667</v>
      </c>
      <c r="AY268" s="631">
        <v>283106.43117822747</v>
      </c>
      <c r="AZ268" s="714">
        <v>2513537.3665119829</v>
      </c>
      <c r="BA268" s="714">
        <v>2497812.5665119831</v>
      </c>
      <c r="BB268" s="714">
        <v>5000</v>
      </c>
      <c r="BC268" s="714">
        <v>2315000</v>
      </c>
      <c r="BD268" s="714">
        <v>0</v>
      </c>
      <c r="BE268" s="714">
        <v>0</v>
      </c>
      <c r="BF268" s="714">
        <v>2513537.3665119829</v>
      </c>
      <c r="BG268" s="631">
        <v>0</v>
      </c>
      <c r="BH268" s="631">
        <v>2513537.3665119829</v>
      </c>
      <c r="BI268" s="714">
        <v>2330724.7999999998</v>
      </c>
      <c r="BJ268" s="714">
        <v>2169729.3333333335</v>
      </c>
      <c r="BK268" s="631">
        <v>2352541.8998453165</v>
      </c>
      <c r="BL268" s="631">
        <v>5081.0840169445282</v>
      </c>
      <c r="BM268" s="631">
        <v>4829.0209249151403</v>
      </c>
      <c r="BN268" s="632">
        <v>5.2197556388475869E-2</v>
      </c>
      <c r="BO268" s="632">
        <v>0</v>
      </c>
      <c r="BP268" s="631">
        <v>0</v>
      </c>
      <c r="BQ268" s="714">
        <v>2513537.3665119829</v>
      </c>
      <c r="BR268" s="714">
        <v>5394.8435561813885</v>
      </c>
      <c r="BS268" s="714" t="s">
        <v>1187</v>
      </c>
      <c r="BT268" s="714">
        <v>5428.8064071533108</v>
      </c>
      <c r="BU268" s="632">
        <v>5.2725870557625898E-2</v>
      </c>
      <c r="BV268" s="631">
        <v>0</v>
      </c>
      <c r="BW268" s="631">
        <v>2513537.3665119829</v>
      </c>
      <c r="BX268" s="631">
        <v>0</v>
      </c>
      <c r="BY268" s="631">
        <v>2513537.3665119829</v>
      </c>
      <c r="BZ268" s="132">
        <f t="shared" si="12"/>
        <v>0</v>
      </c>
      <c r="CA268" s="132">
        <f t="shared" si="13"/>
        <v>0</v>
      </c>
      <c r="CB268" s="631">
        <f t="shared" si="14"/>
        <v>0</v>
      </c>
      <c r="CC268" s="631"/>
      <c r="CD268" s="631"/>
    </row>
    <row r="269" spans="1:82" ht="15" hidden="1" x14ac:dyDescent="0.25">
      <c r="A269" s="628">
        <f>VLOOKUP(D269,'[11]DfE No.'!C:E,3,FALSE)</f>
        <v>993</v>
      </c>
      <c r="B269" s="628" t="str">
        <f>VLOOKUP(D269,'[11]Adjusted Factors 20-21'!C:F,4,FALSE)</f>
        <v>Recoupment Academy</v>
      </c>
      <c r="C269" s="712">
        <v>138274</v>
      </c>
      <c r="D269" s="712">
        <v>9354016</v>
      </c>
      <c r="E269" s="713" t="s">
        <v>1842</v>
      </c>
      <c r="F269" s="630">
        <v>304</v>
      </c>
      <c r="G269" s="630">
        <v>0</v>
      </c>
      <c r="H269" s="630">
        <v>304</v>
      </c>
      <c r="I269" s="631">
        <v>0</v>
      </c>
      <c r="J269" s="631">
        <v>680963.71589999995</v>
      </c>
      <c r="K269" s="631">
        <v>617270.09850000008</v>
      </c>
      <c r="L269" s="631">
        <v>0</v>
      </c>
      <c r="M269" s="631">
        <v>41850.000000000007</v>
      </c>
      <c r="N269" s="631">
        <v>0</v>
      </c>
      <c r="O269" s="631">
        <v>113835.67567567568</v>
      </c>
      <c r="P269" s="631">
        <v>0</v>
      </c>
      <c r="Q269" s="631">
        <v>0</v>
      </c>
      <c r="R269" s="631">
        <v>0</v>
      </c>
      <c r="S269" s="631">
        <v>0</v>
      </c>
      <c r="T269" s="631">
        <v>0</v>
      </c>
      <c r="U269" s="631">
        <v>0</v>
      </c>
      <c r="V269" s="631">
        <v>8700.0000000000036</v>
      </c>
      <c r="W269" s="631">
        <v>7695</v>
      </c>
      <c r="X269" s="631">
        <v>16050.000000000002</v>
      </c>
      <c r="Y269" s="631">
        <v>2319.9999999999991</v>
      </c>
      <c r="Z269" s="631">
        <v>30625.000000000044</v>
      </c>
      <c r="AA269" s="631">
        <v>4199.9999999999918</v>
      </c>
      <c r="AB269" s="631">
        <v>0</v>
      </c>
      <c r="AC269" s="631">
        <v>0</v>
      </c>
      <c r="AD269" s="631">
        <v>0</v>
      </c>
      <c r="AE269" s="631">
        <v>0</v>
      </c>
      <c r="AF269" s="631">
        <v>167395.29742706908</v>
      </c>
      <c r="AG269" s="631">
        <v>0</v>
      </c>
      <c r="AH269" s="631">
        <v>28619.141914191303</v>
      </c>
      <c r="AI269" s="631">
        <v>114400</v>
      </c>
      <c r="AJ269" s="631">
        <v>0</v>
      </c>
      <c r="AK269" s="631">
        <v>0</v>
      </c>
      <c r="AL269" s="631">
        <v>0</v>
      </c>
      <c r="AM269" s="631">
        <v>9021.6</v>
      </c>
      <c r="AN269" s="631">
        <v>0</v>
      </c>
      <c r="AO269" s="631">
        <v>0</v>
      </c>
      <c r="AP269" s="631">
        <v>0</v>
      </c>
      <c r="AQ269" s="631">
        <v>0</v>
      </c>
      <c r="AR269" s="631">
        <v>0</v>
      </c>
      <c r="AS269" s="631">
        <v>0</v>
      </c>
      <c r="AT269" s="631">
        <v>0</v>
      </c>
      <c r="AU269" s="631">
        <v>0</v>
      </c>
      <c r="AV269" s="631">
        <v>1298233.8144</v>
      </c>
      <c r="AW269" s="631">
        <v>421290.11501693609</v>
      </c>
      <c r="AX269" s="631">
        <v>123421.6</v>
      </c>
      <c r="AY269" s="631">
        <v>289985.9352649069</v>
      </c>
      <c r="AZ269" s="714">
        <v>1842945.5294169362</v>
      </c>
      <c r="BA269" s="714">
        <v>1833923.9294169361</v>
      </c>
      <c r="BB269" s="714">
        <v>5000</v>
      </c>
      <c r="BC269" s="714">
        <v>1520000</v>
      </c>
      <c r="BD269" s="714">
        <v>0</v>
      </c>
      <c r="BE269" s="714">
        <v>0</v>
      </c>
      <c r="BF269" s="714">
        <v>1842945.5294169362</v>
      </c>
      <c r="BG269" s="631">
        <v>0</v>
      </c>
      <c r="BH269" s="631">
        <v>1842945.5294169362</v>
      </c>
      <c r="BI269" s="714">
        <v>1529021.6</v>
      </c>
      <c r="BJ269" s="714">
        <v>1405600</v>
      </c>
      <c r="BK269" s="631">
        <v>1719523.9294169361</v>
      </c>
      <c r="BL269" s="631">
        <v>5656.3287151872901</v>
      </c>
      <c r="BM269" s="631">
        <v>5315.4835442996737</v>
      </c>
      <c r="BN269" s="632">
        <v>6.4123078934773273E-2</v>
      </c>
      <c r="BO269" s="632">
        <v>0</v>
      </c>
      <c r="BP269" s="631">
        <v>0</v>
      </c>
      <c r="BQ269" s="714">
        <v>1842945.5294169362</v>
      </c>
      <c r="BR269" s="714">
        <v>6032.6445046609742</v>
      </c>
      <c r="BS269" s="714" t="s">
        <v>1187</v>
      </c>
      <c r="BT269" s="714">
        <v>6062.3208204504481</v>
      </c>
      <c r="BU269" s="632">
        <v>5.0877698426920581E-2</v>
      </c>
      <c r="BV269" s="631">
        <v>0</v>
      </c>
      <c r="BW269" s="631">
        <v>1842945.5294169362</v>
      </c>
      <c r="BX269" s="631">
        <v>0</v>
      </c>
      <c r="BY269" s="631">
        <v>1842945.5294169362</v>
      </c>
      <c r="BZ269" s="132">
        <f t="shared" si="12"/>
        <v>0</v>
      </c>
      <c r="CA269" s="132">
        <f t="shared" si="13"/>
        <v>0</v>
      </c>
      <c r="CB269" s="631">
        <f t="shared" si="14"/>
        <v>0</v>
      </c>
      <c r="CC269" s="631"/>
      <c r="CD269" s="631"/>
    </row>
    <row r="270" spans="1:82" ht="15" hidden="1" x14ac:dyDescent="0.25">
      <c r="A270" s="628">
        <f>VLOOKUP(D270,'[11]DfE No.'!C:E,3,FALSE)</f>
        <v>361</v>
      </c>
      <c r="B270" s="628" t="str">
        <f>VLOOKUP(D270,'[11]Adjusted Factors 20-21'!C:F,4,FALSE)</f>
        <v>Recoupment Academy</v>
      </c>
      <c r="C270" s="712">
        <v>136918</v>
      </c>
      <c r="D270" s="712">
        <v>9354017</v>
      </c>
      <c r="E270" s="713" t="s">
        <v>318</v>
      </c>
      <c r="F270" s="630">
        <v>751</v>
      </c>
      <c r="G270" s="630">
        <v>0</v>
      </c>
      <c r="H270" s="630">
        <v>751</v>
      </c>
      <c r="I270" s="631">
        <v>0</v>
      </c>
      <c r="J270" s="631">
        <v>1772923.284</v>
      </c>
      <c r="K270" s="631">
        <v>1422007.4121000001</v>
      </c>
      <c r="L270" s="631">
        <v>0</v>
      </c>
      <c r="M270" s="631">
        <v>34649.999999999891</v>
      </c>
      <c r="N270" s="631">
        <v>0</v>
      </c>
      <c r="O270" s="631">
        <v>110899.74412171508</v>
      </c>
      <c r="P270" s="631">
        <v>0</v>
      </c>
      <c r="Q270" s="631">
        <v>0</v>
      </c>
      <c r="R270" s="631">
        <v>0</v>
      </c>
      <c r="S270" s="631">
        <v>0</v>
      </c>
      <c r="T270" s="631">
        <v>0</v>
      </c>
      <c r="U270" s="631">
        <v>0</v>
      </c>
      <c r="V270" s="631">
        <v>30941.199999999928</v>
      </c>
      <c r="W270" s="631">
        <v>0</v>
      </c>
      <c r="X270" s="631">
        <v>3749.9933333333324</v>
      </c>
      <c r="Y270" s="631">
        <v>580.77333333333195</v>
      </c>
      <c r="Z270" s="631">
        <v>625.83333333333189</v>
      </c>
      <c r="AA270" s="631">
        <v>0</v>
      </c>
      <c r="AB270" s="631">
        <v>0</v>
      </c>
      <c r="AC270" s="631">
        <v>4319.9999999999982</v>
      </c>
      <c r="AD270" s="631">
        <v>0</v>
      </c>
      <c r="AE270" s="631">
        <v>0</v>
      </c>
      <c r="AF270" s="631">
        <v>248678.6912077649</v>
      </c>
      <c r="AG270" s="631">
        <v>0</v>
      </c>
      <c r="AH270" s="631">
        <v>0</v>
      </c>
      <c r="AI270" s="631">
        <v>114400</v>
      </c>
      <c r="AJ270" s="631">
        <v>0</v>
      </c>
      <c r="AK270" s="631">
        <v>0</v>
      </c>
      <c r="AL270" s="631">
        <v>0</v>
      </c>
      <c r="AM270" s="631">
        <v>21268.799999999999</v>
      </c>
      <c r="AN270" s="631">
        <v>0</v>
      </c>
      <c r="AO270" s="631">
        <v>0</v>
      </c>
      <c r="AP270" s="631">
        <v>0</v>
      </c>
      <c r="AQ270" s="631">
        <v>0</v>
      </c>
      <c r="AR270" s="631">
        <v>0</v>
      </c>
      <c r="AS270" s="631">
        <v>0</v>
      </c>
      <c r="AT270" s="631">
        <v>0</v>
      </c>
      <c r="AU270" s="631">
        <v>0</v>
      </c>
      <c r="AV270" s="631">
        <v>3194930.6961000003</v>
      </c>
      <c r="AW270" s="631">
        <v>434446.23532947979</v>
      </c>
      <c r="AX270" s="631">
        <v>135668.79999999999</v>
      </c>
      <c r="AY270" s="631">
        <v>349355.26326862234</v>
      </c>
      <c r="AZ270" s="714">
        <v>3765045.73142948</v>
      </c>
      <c r="BA270" s="714">
        <v>3743776.9314294802</v>
      </c>
      <c r="BB270" s="714">
        <v>5000</v>
      </c>
      <c r="BC270" s="714">
        <v>3755000</v>
      </c>
      <c r="BD270" s="714">
        <v>0</v>
      </c>
      <c r="BE270" s="714">
        <v>11223.068570519798</v>
      </c>
      <c r="BF270" s="714">
        <v>3776268.8</v>
      </c>
      <c r="BG270" s="631">
        <v>0</v>
      </c>
      <c r="BH270" s="631">
        <v>3776268.8</v>
      </c>
      <c r="BI270" s="714">
        <v>3776268.8</v>
      </c>
      <c r="BJ270" s="714">
        <v>3640600</v>
      </c>
      <c r="BK270" s="631">
        <v>3640600</v>
      </c>
      <c r="BL270" s="631">
        <v>4847.6697736351534</v>
      </c>
      <c r="BM270" s="631">
        <v>4642.424242424242</v>
      </c>
      <c r="BN270" s="632">
        <v>4.4210852023238101E-2</v>
      </c>
      <c r="BO270" s="632">
        <v>0</v>
      </c>
      <c r="BP270" s="631">
        <v>0</v>
      </c>
      <c r="BQ270" s="714">
        <v>3776268.8</v>
      </c>
      <c r="BR270" s="714">
        <v>5000</v>
      </c>
      <c r="BS270" s="714" t="s">
        <v>1187</v>
      </c>
      <c r="BT270" s="714">
        <v>5028.3206391478025</v>
      </c>
      <c r="BU270" s="632">
        <v>4.1213894793554529E-2</v>
      </c>
      <c r="BV270" s="631">
        <v>0</v>
      </c>
      <c r="BW270" s="631">
        <v>3776268.8</v>
      </c>
      <c r="BX270" s="631">
        <v>0</v>
      </c>
      <c r="BY270" s="631">
        <v>3776268.8</v>
      </c>
      <c r="BZ270" s="132">
        <f t="shared" si="12"/>
        <v>0</v>
      </c>
      <c r="CA270" s="132">
        <f t="shared" si="13"/>
        <v>0</v>
      </c>
      <c r="CB270" s="631">
        <f t="shared" si="14"/>
        <v>11223.068570519798</v>
      </c>
      <c r="CC270" s="631"/>
      <c r="CD270" s="631"/>
    </row>
    <row r="271" spans="1:82" ht="15" hidden="1" x14ac:dyDescent="0.25">
      <c r="A271" s="628">
        <f>VLOOKUP(D271,'[11]DfE No.'!C:E,3,FALSE)</f>
        <v>555</v>
      </c>
      <c r="B271" s="628" t="str">
        <f>VLOOKUP(D271,'[11]Adjusted Factors 20-21'!C:F,4,FALSE)</f>
        <v>Recoupment Academy</v>
      </c>
      <c r="C271" s="712">
        <v>141639</v>
      </c>
      <c r="D271" s="712">
        <v>9354019</v>
      </c>
      <c r="E271" s="713" t="s">
        <v>425</v>
      </c>
      <c r="F271" s="630">
        <v>1395</v>
      </c>
      <c r="G271" s="630">
        <v>0</v>
      </c>
      <c r="H271" s="630">
        <v>1395</v>
      </c>
      <c r="I271" s="631">
        <v>0</v>
      </c>
      <c r="J271" s="631">
        <v>3412877.3216999997</v>
      </c>
      <c r="K271" s="631">
        <v>2505659.3628000002</v>
      </c>
      <c r="L271" s="631">
        <v>0</v>
      </c>
      <c r="M271" s="631">
        <v>72900.000000000291</v>
      </c>
      <c r="N271" s="631">
        <v>0</v>
      </c>
      <c r="O271" s="631">
        <v>246826.84014869886</v>
      </c>
      <c r="P271" s="631">
        <v>0</v>
      </c>
      <c r="Q271" s="631">
        <v>0</v>
      </c>
      <c r="R271" s="631">
        <v>0</v>
      </c>
      <c r="S271" s="631">
        <v>0</v>
      </c>
      <c r="T271" s="631">
        <v>0</v>
      </c>
      <c r="U271" s="631">
        <v>0</v>
      </c>
      <c r="V271" s="631">
        <v>51900.000000000116</v>
      </c>
      <c r="W271" s="631">
        <v>7694.9999999999927</v>
      </c>
      <c r="X271" s="631">
        <v>60990.000000000015</v>
      </c>
      <c r="Y271" s="631">
        <v>13339.999999999987</v>
      </c>
      <c r="Z271" s="631">
        <v>0</v>
      </c>
      <c r="AA271" s="631">
        <v>0</v>
      </c>
      <c r="AB271" s="631">
        <v>0</v>
      </c>
      <c r="AC271" s="631">
        <v>1441.0329985652788</v>
      </c>
      <c r="AD271" s="631">
        <v>0</v>
      </c>
      <c r="AE271" s="631">
        <v>0</v>
      </c>
      <c r="AF271" s="631">
        <v>503227.53598441632</v>
      </c>
      <c r="AG271" s="631">
        <v>0</v>
      </c>
      <c r="AH271" s="631">
        <v>0</v>
      </c>
      <c r="AI271" s="631">
        <v>114400</v>
      </c>
      <c r="AJ271" s="631">
        <v>0</v>
      </c>
      <c r="AK271" s="631">
        <v>0</v>
      </c>
      <c r="AL271" s="631">
        <v>50000</v>
      </c>
      <c r="AM271" s="631">
        <v>60984</v>
      </c>
      <c r="AN271" s="631">
        <v>0</v>
      </c>
      <c r="AO271" s="631">
        <v>0</v>
      </c>
      <c r="AP271" s="631">
        <v>0</v>
      </c>
      <c r="AQ271" s="631">
        <v>0</v>
      </c>
      <c r="AR271" s="631">
        <v>0</v>
      </c>
      <c r="AS271" s="631">
        <v>0</v>
      </c>
      <c r="AT271" s="631">
        <v>0</v>
      </c>
      <c r="AU271" s="631">
        <v>0</v>
      </c>
      <c r="AV271" s="631">
        <v>5918536.6844999995</v>
      </c>
      <c r="AW271" s="631">
        <v>958320.40913168085</v>
      </c>
      <c r="AX271" s="631">
        <v>225384</v>
      </c>
      <c r="AY271" s="631">
        <v>740006.25605876604</v>
      </c>
      <c r="AZ271" s="714">
        <v>7102241.0936316801</v>
      </c>
      <c r="BA271" s="714">
        <v>6991257.0936316801</v>
      </c>
      <c r="BB271" s="714">
        <v>5000</v>
      </c>
      <c r="BC271" s="714">
        <v>6975000</v>
      </c>
      <c r="BD271" s="714">
        <v>0</v>
      </c>
      <c r="BE271" s="714">
        <v>0</v>
      </c>
      <c r="BF271" s="714">
        <v>7102241.0936316801</v>
      </c>
      <c r="BG271" s="631">
        <v>0</v>
      </c>
      <c r="BH271" s="631">
        <v>7102241.0936316801</v>
      </c>
      <c r="BI271" s="714">
        <v>7085984</v>
      </c>
      <c r="BJ271" s="714">
        <v>6910600</v>
      </c>
      <c r="BK271" s="631">
        <v>6926857.0936316801</v>
      </c>
      <c r="BL271" s="631">
        <v>4965.488956008373</v>
      </c>
      <c r="BM271" s="631">
        <v>4781.9761560830857</v>
      </c>
      <c r="BN271" s="632">
        <v>3.8375933700933069E-2</v>
      </c>
      <c r="BO271" s="632">
        <v>0</v>
      </c>
      <c r="BP271" s="631">
        <v>0</v>
      </c>
      <c r="BQ271" s="714">
        <v>7102241.0936316801</v>
      </c>
      <c r="BR271" s="714">
        <v>5011.6538305603444</v>
      </c>
      <c r="BS271" s="714" t="s">
        <v>1187</v>
      </c>
      <c r="BT271" s="714">
        <v>5091.2122534994123</v>
      </c>
      <c r="BU271" s="632">
        <v>3.6469986514071628E-2</v>
      </c>
      <c r="BV271" s="631">
        <v>0</v>
      </c>
      <c r="BW271" s="631">
        <v>7102241.0936316801</v>
      </c>
      <c r="BX271" s="631">
        <v>0</v>
      </c>
      <c r="BY271" s="631">
        <v>7102241.0936316801</v>
      </c>
      <c r="BZ271" s="132">
        <f t="shared" si="12"/>
        <v>0</v>
      </c>
      <c r="CA271" s="132">
        <f t="shared" si="13"/>
        <v>0</v>
      </c>
      <c r="CB271" s="631">
        <f t="shared" si="14"/>
        <v>0</v>
      </c>
      <c r="CC271" s="631"/>
      <c r="CD271" s="631"/>
    </row>
    <row r="272" spans="1:82" ht="15" hidden="1" x14ac:dyDescent="0.25">
      <c r="A272" s="628">
        <f>VLOOKUP(D272,'[11]DfE No.'!C:E,3,FALSE)</f>
        <v>169</v>
      </c>
      <c r="B272" s="628" t="str">
        <f>VLOOKUP(D272,'[11]Adjusted Factors 20-21'!C:F,4,FALSE)</f>
        <v>Recoupment Academy</v>
      </c>
      <c r="C272" s="712">
        <v>139403</v>
      </c>
      <c r="D272" s="712">
        <v>9354032</v>
      </c>
      <c r="E272" s="713" t="s">
        <v>475</v>
      </c>
      <c r="F272" s="630">
        <v>860</v>
      </c>
      <c r="G272" s="630">
        <v>0</v>
      </c>
      <c r="H272" s="630">
        <v>860</v>
      </c>
      <c r="I272" s="631">
        <v>0</v>
      </c>
      <c r="J272" s="631">
        <v>1966333.0967999999</v>
      </c>
      <c r="K272" s="631">
        <v>1700922.0492</v>
      </c>
      <c r="L272" s="631">
        <v>0</v>
      </c>
      <c r="M272" s="631">
        <v>157950.00000000003</v>
      </c>
      <c r="N272" s="631">
        <v>0</v>
      </c>
      <c r="O272" s="631">
        <v>388586.02520045819</v>
      </c>
      <c r="P272" s="631">
        <v>0</v>
      </c>
      <c r="Q272" s="631">
        <v>0</v>
      </c>
      <c r="R272" s="631">
        <v>0</v>
      </c>
      <c r="S272" s="631">
        <v>0</v>
      </c>
      <c r="T272" s="631">
        <v>0</v>
      </c>
      <c r="U272" s="631">
        <v>0</v>
      </c>
      <c r="V272" s="631">
        <v>9300.0000000000073</v>
      </c>
      <c r="W272" s="631">
        <v>59535.00000000016</v>
      </c>
      <c r="X272" s="631">
        <v>25145.000000000011</v>
      </c>
      <c r="Y272" s="631">
        <v>4640.0000000000009</v>
      </c>
      <c r="Z272" s="631">
        <v>226875.00000000003</v>
      </c>
      <c r="AA272" s="631">
        <v>102479.99999999996</v>
      </c>
      <c r="AB272" s="631">
        <v>0</v>
      </c>
      <c r="AC272" s="631">
        <v>12960.00000000004</v>
      </c>
      <c r="AD272" s="631">
        <v>0</v>
      </c>
      <c r="AE272" s="631">
        <v>0</v>
      </c>
      <c r="AF272" s="631">
        <v>438419.44343345845</v>
      </c>
      <c r="AG272" s="631">
        <v>0</v>
      </c>
      <c r="AH272" s="631">
        <v>0</v>
      </c>
      <c r="AI272" s="631">
        <v>114400</v>
      </c>
      <c r="AJ272" s="631">
        <v>0</v>
      </c>
      <c r="AK272" s="631">
        <v>0</v>
      </c>
      <c r="AL272" s="631">
        <v>0</v>
      </c>
      <c r="AM272" s="631">
        <v>26964</v>
      </c>
      <c r="AN272" s="631">
        <v>0</v>
      </c>
      <c r="AO272" s="631">
        <v>0</v>
      </c>
      <c r="AP272" s="631">
        <v>0</v>
      </c>
      <c r="AQ272" s="631">
        <v>0</v>
      </c>
      <c r="AR272" s="631">
        <v>0</v>
      </c>
      <c r="AS272" s="631">
        <v>0</v>
      </c>
      <c r="AT272" s="631">
        <v>0</v>
      </c>
      <c r="AU272" s="631">
        <v>0</v>
      </c>
      <c r="AV272" s="631">
        <v>3667255.1459999997</v>
      </c>
      <c r="AW272" s="631">
        <v>1425890.4686339167</v>
      </c>
      <c r="AX272" s="631">
        <v>141364</v>
      </c>
      <c r="AY272" s="631">
        <v>935627.75603368762</v>
      </c>
      <c r="AZ272" s="714">
        <v>5234509.6146339159</v>
      </c>
      <c r="BA272" s="714">
        <v>5207545.6146339159</v>
      </c>
      <c r="BB272" s="714">
        <v>5000</v>
      </c>
      <c r="BC272" s="714">
        <v>4300000</v>
      </c>
      <c r="BD272" s="714">
        <v>0</v>
      </c>
      <c r="BE272" s="714">
        <v>0</v>
      </c>
      <c r="BF272" s="714">
        <v>5234509.6146339159</v>
      </c>
      <c r="BG272" s="631">
        <v>0</v>
      </c>
      <c r="BH272" s="631">
        <v>5234509.6146339159</v>
      </c>
      <c r="BI272" s="714">
        <v>4326964</v>
      </c>
      <c r="BJ272" s="714">
        <v>4185600</v>
      </c>
      <c r="BK272" s="631">
        <v>5093145.6146339159</v>
      </c>
      <c r="BL272" s="631">
        <v>5922.2623425975771</v>
      </c>
      <c r="BM272" s="631">
        <v>5684.9152717633924</v>
      </c>
      <c r="BN272" s="632">
        <v>4.17503268717253E-2</v>
      </c>
      <c r="BO272" s="632">
        <v>0</v>
      </c>
      <c r="BP272" s="631">
        <v>0</v>
      </c>
      <c r="BQ272" s="714">
        <v>5234509.6146339159</v>
      </c>
      <c r="BR272" s="714">
        <v>6055.2855984115304</v>
      </c>
      <c r="BS272" s="714" t="s">
        <v>1187</v>
      </c>
      <c r="BT272" s="714">
        <v>6086.6390867836235</v>
      </c>
      <c r="BU272" s="632">
        <v>4.1754940506857796E-2</v>
      </c>
      <c r="BV272" s="631">
        <v>0</v>
      </c>
      <c r="BW272" s="631">
        <v>5234509.6146339159</v>
      </c>
      <c r="BX272" s="631">
        <v>0</v>
      </c>
      <c r="BY272" s="631">
        <v>5234509.6146339159</v>
      </c>
      <c r="BZ272" s="132">
        <f t="shared" si="12"/>
        <v>0</v>
      </c>
      <c r="CA272" s="132">
        <f t="shared" si="13"/>
        <v>0</v>
      </c>
      <c r="CB272" s="631">
        <f t="shared" si="14"/>
        <v>0</v>
      </c>
      <c r="CC272" s="631"/>
      <c r="CD272" s="631"/>
    </row>
    <row r="273" spans="1:82" ht="15" hidden="1" x14ac:dyDescent="0.25">
      <c r="A273" s="628">
        <f>VLOOKUP(D273,'[11]DfE No.'!C:E,3,FALSE)</f>
        <v>561</v>
      </c>
      <c r="B273" s="628" t="str">
        <f>VLOOKUP(D273,'[11]Adjusted Factors 20-21'!C:F,4,FALSE)</f>
        <v>Recoupment Academy</v>
      </c>
      <c r="C273" s="712">
        <v>139867</v>
      </c>
      <c r="D273" s="712">
        <v>9354033</v>
      </c>
      <c r="E273" s="713" t="s">
        <v>469</v>
      </c>
      <c r="F273" s="630">
        <v>1023</v>
      </c>
      <c r="G273" s="630">
        <v>0</v>
      </c>
      <c r="H273" s="630">
        <v>1023</v>
      </c>
      <c r="I273" s="631">
        <v>0</v>
      </c>
      <c r="J273" s="631">
        <v>2453886.9998999997</v>
      </c>
      <c r="K273" s="631">
        <v>1892961.6354</v>
      </c>
      <c r="L273" s="631">
        <v>0</v>
      </c>
      <c r="M273" s="631">
        <v>60749.999999999898</v>
      </c>
      <c r="N273" s="631">
        <v>0</v>
      </c>
      <c r="O273" s="631">
        <v>202687.75280898876</v>
      </c>
      <c r="P273" s="631">
        <v>0</v>
      </c>
      <c r="Q273" s="631">
        <v>0</v>
      </c>
      <c r="R273" s="631">
        <v>0</v>
      </c>
      <c r="S273" s="631">
        <v>0</v>
      </c>
      <c r="T273" s="631">
        <v>0</v>
      </c>
      <c r="U273" s="631">
        <v>0</v>
      </c>
      <c r="V273" s="631">
        <v>6000.0000000000018</v>
      </c>
      <c r="W273" s="631">
        <v>405.00000000000017</v>
      </c>
      <c r="X273" s="631">
        <v>57244.999999999993</v>
      </c>
      <c r="Y273" s="631">
        <v>0</v>
      </c>
      <c r="Z273" s="631">
        <v>0</v>
      </c>
      <c r="AA273" s="631">
        <v>0</v>
      </c>
      <c r="AB273" s="631">
        <v>0</v>
      </c>
      <c r="AC273" s="631">
        <v>10079.999999999996</v>
      </c>
      <c r="AD273" s="631">
        <v>0</v>
      </c>
      <c r="AE273" s="631">
        <v>0</v>
      </c>
      <c r="AF273" s="631">
        <v>491698.7714986662</v>
      </c>
      <c r="AG273" s="631">
        <v>0</v>
      </c>
      <c r="AH273" s="631">
        <v>0</v>
      </c>
      <c r="AI273" s="631">
        <v>114400</v>
      </c>
      <c r="AJ273" s="631">
        <v>0</v>
      </c>
      <c r="AK273" s="631">
        <v>0</v>
      </c>
      <c r="AL273" s="631">
        <v>50000</v>
      </c>
      <c r="AM273" s="631">
        <v>48232.800000000003</v>
      </c>
      <c r="AN273" s="631">
        <v>0</v>
      </c>
      <c r="AO273" s="631">
        <v>0</v>
      </c>
      <c r="AP273" s="631">
        <v>0</v>
      </c>
      <c r="AQ273" s="631">
        <v>0</v>
      </c>
      <c r="AR273" s="631">
        <v>0</v>
      </c>
      <c r="AS273" s="631">
        <v>0</v>
      </c>
      <c r="AT273" s="631">
        <v>0</v>
      </c>
      <c r="AU273" s="631">
        <v>0</v>
      </c>
      <c r="AV273" s="631">
        <v>4346848.6352999993</v>
      </c>
      <c r="AW273" s="631">
        <v>828866.52430765494</v>
      </c>
      <c r="AX273" s="631">
        <v>212632.8</v>
      </c>
      <c r="AY273" s="631">
        <v>665195.44790316059</v>
      </c>
      <c r="AZ273" s="714">
        <v>5388347.9596076543</v>
      </c>
      <c r="BA273" s="714">
        <v>5290115.1596076544</v>
      </c>
      <c r="BB273" s="714">
        <v>5000</v>
      </c>
      <c r="BC273" s="714">
        <v>5115000</v>
      </c>
      <c r="BD273" s="714">
        <v>0</v>
      </c>
      <c r="BE273" s="714">
        <v>0</v>
      </c>
      <c r="BF273" s="714">
        <v>5388347.9596076543</v>
      </c>
      <c r="BG273" s="631">
        <v>0</v>
      </c>
      <c r="BH273" s="631">
        <v>5388347.9596076543</v>
      </c>
      <c r="BI273" s="714">
        <v>5213232.8</v>
      </c>
      <c r="BJ273" s="714">
        <v>5050600</v>
      </c>
      <c r="BK273" s="631">
        <v>5225715.1596076544</v>
      </c>
      <c r="BL273" s="631">
        <v>5108.2259624708258</v>
      </c>
      <c r="BM273" s="631">
        <v>4906.2905239593911</v>
      </c>
      <c r="BN273" s="632">
        <v>4.1158475537741344E-2</v>
      </c>
      <c r="BO273" s="632">
        <v>0</v>
      </c>
      <c r="BP273" s="631">
        <v>0</v>
      </c>
      <c r="BQ273" s="714">
        <v>5388347.9596076543</v>
      </c>
      <c r="BR273" s="714">
        <v>5171.178064132605</v>
      </c>
      <c r="BS273" s="714" t="s">
        <v>1187</v>
      </c>
      <c r="BT273" s="714">
        <v>5267.2023065568465</v>
      </c>
      <c r="BU273" s="632">
        <v>4.3051891696543665E-2</v>
      </c>
      <c r="BV273" s="631">
        <v>0</v>
      </c>
      <c r="BW273" s="631">
        <v>5388347.9596076543</v>
      </c>
      <c r="BX273" s="631">
        <v>0</v>
      </c>
      <c r="BY273" s="631">
        <v>5388347.9596076543</v>
      </c>
      <c r="BZ273" s="132">
        <f t="shared" si="12"/>
        <v>0</v>
      </c>
      <c r="CA273" s="132">
        <f t="shared" si="13"/>
        <v>0</v>
      </c>
      <c r="CB273" s="631">
        <f t="shared" si="14"/>
        <v>0</v>
      </c>
      <c r="CC273" s="631"/>
      <c r="CD273" s="631"/>
    </row>
    <row r="274" spans="1:82" ht="15" hidden="1" x14ac:dyDescent="0.25">
      <c r="A274" s="628">
        <f>VLOOKUP(D274,'[11]DfE No.'!C:E,3,FALSE)</f>
        <v>371</v>
      </c>
      <c r="B274" s="628" t="str">
        <f>VLOOKUP(D274,'[11]Adjusted Factors 20-21'!C:F,4,FALSE)</f>
        <v>Recoupment Academy</v>
      </c>
      <c r="C274" s="712">
        <v>140032</v>
      </c>
      <c r="D274" s="712">
        <v>9354034</v>
      </c>
      <c r="E274" s="713" t="s">
        <v>500</v>
      </c>
      <c r="F274" s="630">
        <v>672</v>
      </c>
      <c r="G274" s="630">
        <v>0</v>
      </c>
      <c r="H274" s="630">
        <v>672</v>
      </c>
      <c r="I274" s="631">
        <v>0</v>
      </c>
      <c r="J274" s="631">
        <v>1680247.7486999999</v>
      </c>
      <c r="K274" s="631">
        <v>1165954.6305</v>
      </c>
      <c r="L274" s="631">
        <v>0</v>
      </c>
      <c r="M274" s="631">
        <v>62999.999999999898</v>
      </c>
      <c r="N274" s="631">
        <v>0</v>
      </c>
      <c r="O274" s="631">
        <v>192253.45132743364</v>
      </c>
      <c r="P274" s="631">
        <v>0</v>
      </c>
      <c r="Q274" s="631">
        <v>0</v>
      </c>
      <c r="R274" s="631">
        <v>0</v>
      </c>
      <c r="S274" s="631">
        <v>0</v>
      </c>
      <c r="T274" s="631">
        <v>0</v>
      </c>
      <c r="U274" s="631">
        <v>0</v>
      </c>
      <c r="V274" s="631">
        <v>9900.0000000000091</v>
      </c>
      <c r="W274" s="631">
        <v>73304.999999999971</v>
      </c>
      <c r="X274" s="631">
        <v>75435.000000000146</v>
      </c>
      <c r="Y274" s="631">
        <v>70180.000000000073</v>
      </c>
      <c r="Z274" s="631">
        <v>33750.000000000015</v>
      </c>
      <c r="AA274" s="631">
        <v>5880.0000000000191</v>
      </c>
      <c r="AB274" s="631">
        <v>0</v>
      </c>
      <c r="AC274" s="631">
        <v>125280.00000000029</v>
      </c>
      <c r="AD274" s="631">
        <v>0</v>
      </c>
      <c r="AE274" s="631">
        <v>0</v>
      </c>
      <c r="AF274" s="631">
        <v>351961.51184612146</v>
      </c>
      <c r="AG274" s="631">
        <v>0</v>
      </c>
      <c r="AH274" s="631">
        <v>18350.000000000004</v>
      </c>
      <c r="AI274" s="631">
        <v>114400</v>
      </c>
      <c r="AJ274" s="631">
        <v>0</v>
      </c>
      <c r="AK274" s="631">
        <v>0</v>
      </c>
      <c r="AL274" s="631">
        <v>0</v>
      </c>
      <c r="AM274" s="631">
        <v>30340.799999999999</v>
      </c>
      <c r="AN274" s="631">
        <v>0</v>
      </c>
      <c r="AO274" s="631">
        <v>0</v>
      </c>
      <c r="AP274" s="631">
        <v>0</v>
      </c>
      <c r="AQ274" s="631">
        <v>0</v>
      </c>
      <c r="AR274" s="631">
        <v>0</v>
      </c>
      <c r="AS274" s="631">
        <v>0</v>
      </c>
      <c r="AT274" s="631">
        <v>0</v>
      </c>
      <c r="AU274" s="631">
        <v>0</v>
      </c>
      <c r="AV274" s="631">
        <v>2846202.3791999999</v>
      </c>
      <c r="AW274" s="631">
        <v>1019294.9631735554</v>
      </c>
      <c r="AX274" s="631">
        <v>144740.79999999999</v>
      </c>
      <c r="AY274" s="631">
        <v>623766.03750983835</v>
      </c>
      <c r="AZ274" s="714">
        <v>4010238.1423735553</v>
      </c>
      <c r="BA274" s="714">
        <v>3979897.3423735555</v>
      </c>
      <c r="BB274" s="714">
        <v>5000</v>
      </c>
      <c r="BC274" s="714">
        <v>3360000</v>
      </c>
      <c r="BD274" s="714">
        <v>0</v>
      </c>
      <c r="BE274" s="714">
        <v>0</v>
      </c>
      <c r="BF274" s="714">
        <v>4010238.1423735553</v>
      </c>
      <c r="BG274" s="631">
        <v>0</v>
      </c>
      <c r="BH274" s="631">
        <v>4010238.1423735553</v>
      </c>
      <c r="BI274" s="714">
        <v>3390340.8</v>
      </c>
      <c r="BJ274" s="714">
        <v>3245600</v>
      </c>
      <c r="BK274" s="631">
        <v>3865497.3423735555</v>
      </c>
      <c r="BL274" s="631">
        <v>5752.2281880558858</v>
      </c>
      <c r="BM274" s="631">
        <v>5508.8300282089558</v>
      </c>
      <c r="BN274" s="632">
        <v>4.4183276412698501E-2</v>
      </c>
      <c r="BO274" s="632">
        <v>0</v>
      </c>
      <c r="BP274" s="631">
        <v>0</v>
      </c>
      <c r="BQ274" s="714">
        <v>4010238.1423735553</v>
      </c>
      <c r="BR274" s="714">
        <v>5922.4662832939812</v>
      </c>
      <c r="BS274" s="714" t="s">
        <v>1187</v>
      </c>
      <c r="BT274" s="714">
        <v>5967.6162832939808</v>
      </c>
      <c r="BU274" s="632">
        <v>4.4794231726681843E-2</v>
      </c>
      <c r="BV274" s="631">
        <v>0</v>
      </c>
      <c r="BW274" s="631">
        <v>4010238.1423735553</v>
      </c>
      <c r="BX274" s="631">
        <v>0</v>
      </c>
      <c r="BY274" s="631">
        <v>4010238.1423735553</v>
      </c>
      <c r="BZ274" s="132">
        <f t="shared" si="12"/>
        <v>0</v>
      </c>
      <c r="CA274" s="132">
        <f t="shared" si="13"/>
        <v>0</v>
      </c>
      <c r="CB274" s="631">
        <f t="shared" si="14"/>
        <v>0</v>
      </c>
      <c r="CC274" s="631"/>
      <c r="CD274" s="631"/>
    </row>
    <row r="275" spans="1:82" ht="15" hidden="1" x14ac:dyDescent="0.25">
      <c r="A275" s="628">
        <f>VLOOKUP(D275,'[11]DfE No.'!C:E,3,FALSE)</f>
        <v>994</v>
      </c>
      <c r="B275" s="628" t="str">
        <f>VLOOKUP(D275,'[11]Adjusted Factors 20-21'!C:F,4,FALSE)</f>
        <v>Recoupment Academy</v>
      </c>
      <c r="C275" s="712">
        <v>140047</v>
      </c>
      <c r="D275" s="712">
        <v>9354035</v>
      </c>
      <c r="E275" s="713" t="s">
        <v>1843</v>
      </c>
      <c r="F275" s="630">
        <v>302</v>
      </c>
      <c r="G275" s="630">
        <v>0</v>
      </c>
      <c r="H275" s="630">
        <v>302</v>
      </c>
      <c r="I275" s="631">
        <v>0</v>
      </c>
      <c r="J275" s="631">
        <v>809903.59109999996</v>
      </c>
      <c r="K275" s="631">
        <v>461809.48110000003</v>
      </c>
      <c r="L275" s="631">
        <v>0</v>
      </c>
      <c r="M275" s="631">
        <v>18899.999999999971</v>
      </c>
      <c r="N275" s="631">
        <v>0</v>
      </c>
      <c r="O275" s="631">
        <v>61069.849624060145</v>
      </c>
      <c r="P275" s="631">
        <v>0</v>
      </c>
      <c r="Q275" s="631">
        <v>0</v>
      </c>
      <c r="R275" s="631">
        <v>0</v>
      </c>
      <c r="S275" s="631">
        <v>0</v>
      </c>
      <c r="T275" s="631">
        <v>0</v>
      </c>
      <c r="U275" s="631">
        <v>0</v>
      </c>
      <c r="V275" s="631">
        <v>0</v>
      </c>
      <c r="W275" s="631">
        <v>2025.000000000003</v>
      </c>
      <c r="X275" s="631">
        <v>6954.9999999999945</v>
      </c>
      <c r="Y275" s="631">
        <v>0</v>
      </c>
      <c r="Z275" s="631">
        <v>1249.9999999999998</v>
      </c>
      <c r="AA275" s="631">
        <v>0</v>
      </c>
      <c r="AB275" s="631">
        <v>0</v>
      </c>
      <c r="AC275" s="631">
        <v>1440.0000000000018</v>
      </c>
      <c r="AD275" s="631">
        <v>0</v>
      </c>
      <c r="AE275" s="631">
        <v>0</v>
      </c>
      <c r="AF275" s="631">
        <v>147064.79133904132</v>
      </c>
      <c r="AG275" s="631">
        <v>0</v>
      </c>
      <c r="AH275" s="631">
        <v>7350.0000000000073</v>
      </c>
      <c r="AI275" s="631">
        <v>114400</v>
      </c>
      <c r="AJ275" s="631">
        <v>67149.333333333343</v>
      </c>
      <c r="AK275" s="631">
        <v>0</v>
      </c>
      <c r="AL275" s="631">
        <v>0</v>
      </c>
      <c r="AM275" s="631">
        <v>15724.8</v>
      </c>
      <c r="AN275" s="631">
        <v>0</v>
      </c>
      <c r="AO275" s="631">
        <v>0</v>
      </c>
      <c r="AP275" s="631">
        <v>0</v>
      </c>
      <c r="AQ275" s="631">
        <v>0</v>
      </c>
      <c r="AR275" s="631">
        <v>0</v>
      </c>
      <c r="AS275" s="631">
        <v>0</v>
      </c>
      <c r="AT275" s="631">
        <v>0</v>
      </c>
      <c r="AU275" s="631">
        <v>0</v>
      </c>
      <c r="AV275" s="631">
        <v>1271713.0722000001</v>
      </c>
      <c r="AW275" s="631">
        <v>246054.64096310144</v>
      </c>
      <c r="AX275" s="631">
        <v>197274.13333333333</v>
      </c>
      <c r="AY275" s="631">
        <v>202117.51615107135</v>
      </c>
      <c r="AZ275" s="714">
        <v>1715041.8464964349</v>
      </c>
      <c r="BA275" s="714">
        <v>1699317.0464964348</v>
      </c>
      <c r="BB275" s="714">
        <v>5000</v>
      </c>
      <c r="BC275" s="714">
        <v>1510000</v>
      </c>
      <c r="BD275" s="714">
        <v>0</v>
      </c>
      <c r="BE275" s="714">
        <v>0</v>
      </c>
      <c r="BF275" s="714">
        <v>1715041.8464964349</v>
      </c>
      <c r="BG275" s="631">
        <v>0</v>
      </c>
      <c r="BH275" s="631">
        <v>1715041.8464964349</v>
      </c>
      <c r="BI275" s="714">
        <v>1525724.8</v>
      </c>
      <c r="BJ275" s="714">
        <v>1328450.6666666667</v>
      </c>
      <c r="BK275" s="631">
        <v>1517767.7131631016</v>
      </c>
      <c r="BL275" s="631">
        <v>5025.7209045135814</v>
      </c>
      <c r="BM275" s="631">
        <v>4839.1654124681945</v>
      </c>
      <c r="BN275" s="632">
        <v>3.8551170737979618E-2</v>
      </c>
      <c r="BO275" s="632">
        <v>0</v>
      </c>
      <c r="BP275" s="631">
        <v>0</v>
      </c>
      <c r="BQ275" s="714">
        <v>1715041.8464964349</v>
      </c>
      <c r="BR275" s="714">
        <v>5626.8776374054132</v>
      </c>
      <c r="BS275" s="714" t="s">
        <v>1187</v>
      </c>
      <c r="BT275" s="714">
        <v>5678.9465115775993</v>
      </c>
      <c r="BU275" s="632">
        <v>1.5529890918284162E-2</v>
      </c>
      <c r="BV275" s="631">
        <v>0</v>
      </c>
      <c r="BW275" s="631">
        <v>1715041.8464964349</v>
      </c>
      <c r="BX275" s="631">
        <v>0</v>
      </c>
      <c r="BY275" s="631">
        <v>1715041.8464964349</v>
      </c>
      <c r="BZ275" s="132">
        <f t="shared" si="12"/>
        <v>0</v>
      </c>
      <c r="CA275" s="132">
        <f t="shared" si="13"/>
        <v>0</v>
      </c>
      <c r="CB275" s="631">
        <f t="shared" si="14"/>
        <v>0</v>
      </c>
      <c r="CC275" s="631"/>
      <c r="CD275" s="631"/>
    </row>
    <row r="276" spans="1:82" ht="15" hidden="1" x14ac:dyDescent="0.25">
      <c r="A276" s="628">
        <f>VLOOKUP(D276,'[11]DfE No.'!C:E,3,FALSE)</f>
        <v>166</v>
      </c>
      <c r="B276" s="628" t="str">
        <f>VLOOKUP(D276,'[11]Adjusted Factors 20-21'!C:F,4,FALSE)</f>
        <v>Recoupment Academy</v>
      </c>
      <c r="C276" s="712">
        <v>136271</v>
      </c>
      <c r="D276" s="712">
        <v>9354036</v>
      </c>
      <c r="E276" s="713" t="s">
        <v>499</v>
      </c>
      <c r="F276" s="630">
        <v>812</v>
      </c>
      <c r="G276" s="630">
        <v>0</v>
      </c>
      <c r="H276" s="630">
        <v>812</v>
      </c>
      <c r="I276" s="631">
        <v>0</v>
      </c>
      <c r="J276" s="631">
        <v>1954244.9834999999</v>
      </c>
      <c r="K276" s="631">
        <v>1495165.3497000001</v>
      </c>
      <c r="L276" s="631">
        <v>0</v>
      </c>
      <c r="M276" s="631">
        <v>26099.999999999985</v>
      </c>
      <c r="N276" s="631">
        <v>0</v>
      </c>
      <c r="O276" s="631">
        <v>89676.587202007533</v>
      </c>
      <c r="P276" s="631">
        <v>0</v>
      </c>
      <c r="Q276" s="631">
        <v>0</v>
      </c>
      <c r="R276" s="631">
        <v>0</v>
      </c>
      <c r="S276" s="631">
        <v>0</v>
      </c>
      <c r="T276" s="631">
        <v>0</v>
      </c>
      <c r="U276" s="631">
        <v>0</v>
      </c>
      <c r="V276" s="631">
        <v>600.00000000000045</v>
      </c>
      <c r="W276" s="631">
        <v>1215.0000000000009</v>
      </c>
      <c r="X276" s="631">
        <v>535.00000000000034</v>
      </c>
      <c r="Y276" s="631">
        <v>0</v>
      </c>
      <c r="Z276" s="631">
        <v>0</v>
      </c>
      <c r="AA276" s="631">
        <v>0</v>
      </c>
      <c r="AB276" s="631">
        <v>0</v>
      </c>
      <c r="AC276" s="631">
        <v>1440.0000000000009</v>
      </c>
      <c r="AD276" s="631">
        <v>0</v>
      </c>
      <c r="AE276" s="631">
        <v>0</v>
      </c>
      <c r="AF276" s="631">
        <v>258891.60994499936</v>
      </c>
      <c r="AG276" s="631">
        <v>0</v>
      </c>
      <c r="AH276" s="631">
        <v>0</v>
      </c>
      <c r="AI276" s="631">
        <v>114400</v>
      </c>
      <c r="AJ276" s="631">
        <v>0</v>
      </c>
      <c r="AK276" s="631">
        <v>0</v>
      </c>
      <c r="AL276" s="631">
        <v>0</v>
      </c>
      <c r="AM276" s="631">
        <v>24897.599999999999</v>
      </c>
      <c r="AN276" s="631">
        <v>0</v>
      </c>
      <c r="AO276" s="631">
        <v>0</v>
      </c>
      <c r="AP276" s="631">
        <v>0</v>
      </c>
      <c r="AQ276" s="631">
        <v>0</v>
      </c>
      <c r="AR276" s="631">
        <v>0</v>
      </c>
      <c r="AS276" s="631">
        <v>0</v>
      </c>
      <c r="AT276" s="631">
        <v>0</v>
      </c>
      <c r="AU276" s="631">
        <v>0</v>
      </c>
      <c r="AV276" s="631">
        <v>3449410.3332000002</v>
      </c>
      <c r="AW276" s="631">
        <v>378458.19714700687</v>
      </c>
      <c r="AX276" s="631">
        <v>139297.60000000001</v>
      </c>
      <c r="AY276" s="631">
        <v>327907.70354600309</v>
      </c>
      <c r="AZ276" s="714">
        <v>3967166.1303470074</v>
      </c>
      <c r="BA276" s="714">
        <v>3942268.5303470073</v>
      </c>
      <c r="BB276" s="714">
        <v>5000</v>
      </c>
      <c r="BC276" s="714">
        <v>4060000</v>
      </c>
      <c r="BD276" s="714">
        <v>0</v>
      </c>
      <c r="BE276" s="714">
        <v>117731.46965299267</v>
      </c>
      <c r="BF276" s="714">
        <v>4084897.6</v>
      </c>
      <c r="BG276" s="631">
        <v>0</v>
      </c>
      <c r="BH276" s="631">
        <v>4084897.5999999996</v>
      </c>
      <c r="BI276" s="714">
        <v>4084897.6</v>
      </c>
      <c r="BJ276" s="714">
        <v>3945600</v>
      </c>
      <c r="BK276" s="631">
        <v>3945600</v>
      </c>
      <c r="BL276" s="631">
        <v>4859.1133004926105</v>
      </c>
      <c r="BM276" s="631">
        <v>4656.8210262828534</v>
      </c>
      <c r="BN276" s="632">
        <v>4.3439993306169628E-2</v>
      </c>
      <c r="BO276" s="632">
        <v>0</v>
      </c>
      <c r="BP276" s="631">
        <v>0</v>
      </c>
      <c r="BQ276" s="714">
        <v>4084897.6</v>
      </c>
      <c r="BR276" s="714">
        <v>5000</v>
      </c>
      <c r="BS276" s="714" t="s">
        <v>1187</v>
      </c>
      <c r="BT276" s="714">
        <v>5030.6620689655174</v>
      </c>
      <c r="BU276" s="632">
        <v>4.1296705780772935E-2</v>
      </c>
      <c r="BV276" s="631">
        <v>0</v>
      </c>
      <c r="BW276" s="631">
        <v>4084897.6</v>
      </c>
      <c r="BX276" s="631">
        <v>0</v>
      </c>
      <c r="BY276" s="631">
        <v>4084897.6</v>
      </c>
      <c r="BZ276" s="132">
        <f t="shared" si="12"/>
        <v>0</v>
      </c>
      <c r="CA276" s="132">
        <f t="shared" si="13"/>
        <v>0</v>
      </c>
      <c r="CB276" s="631">
        <f t="shared" si="14"/>
        <v>117731.46965299267</v>
      </c>
      <c r="CC276" s="631"/>
      <c r="CD276" s="631"/>
    </row>
    <row r="277" spans="1:82" ht="15" hidden="1" x14ac:dyDescent="0.25">
      <c r="A277" s="628">
        <f>VLOOKUP(D277,'[11]DfE No.'!C:E,3,FALSE)</f>
        <v>165</v>
      </c>
      <c r="B277" s="628" t="str">
        <f>VLOOKUP(D277,'[11]Adjusted Factors 20-21'!C:F,4,FALSE)</f>
        <v>Recoupment Academy</v>
      </c>
      <c r="C277" s="712">
        <v>136782</v>
      </c>
      <c r="D277" s="712">
        <v>9354040</v>
      </c>
      <c r="E277" s="713" t="s">
        <v>225</v>
      </c>
      <c r="F277" s="630">
        <v>896</v>
      </c>
      <c r="G277" s="630">
        <v>0</v>
      </c>
      <c r="H277" s="630">
        <v>896</v>
      </c>
      <c r="I277" s="631">
        <v>0</v>
      </c>
      <c r="J277" s="631">
        <v>2200036.6206</v>
      </c>
      <c r="K277" s="631">
        <v>1600329.885</v>
      </c>
      <c r="L277" s="631">
        <v>0</v>
      </c>
      <c r="M277" s="631">
        <v>37800</v>
      </c>
      <c r="N277" s="631">
        <v>0</v>
      </c>
      <c r="O277" s="631">
        <v>110847.5550405562</v>
      </c>
      <c r="P277" s="631">
        <v>0</v>
      </c>
      <c r="Q277" s="631">
        <v>0</v>
      </c>
      <c r="R277" s="631">
        <v>0</v>
      </c>
      <c r="S277" s="631">
        <v>0</v>
      </c>
      <c r="T277" s="631">
        <v>0</v>
      </c>
      <c r="U277" s="631">
        <v>0</v>
      </c>
      <c r="V277" s="631">
        <v>3904.3575418994501</v>
      </c>
      <c r="W277" s="631">
        <v>810.90502793296093</v>
      </c>
      <c r="X277" s="631">
        <v>0</v>
      </c>
      <c r="Y277" s="631">
        <v>0</v>
      </c>
      <c r="Z277" s="631">
        <v>0</v>
      </c>
      <c r="AA277" s="631">
        <v>0</v>
      </c>
      <c r="AB277" s="631">
        <v>0</v>
      </c>
      <c r="AC277" s="631">
        <v>2886.4429530201278</v>
      </c>
      <c r="AD277" s="631">
        <v>0</v>
      </c>
      <c r="AE277" s="631">
        <v>0</v>
      </c>
      <c r="AF277" s="631">
        <v>250168.36860703662</v>
      </c>
      <c r="AG277" s="631">
        <v>0</v>
      </c>
      <c r="AH277" s="631">
        <v>0</v>
      </c>
      <c r="AI277" s="631">
        <v>114400</v>
      </c>
      <c r="AJ277" s="631">
        <v>0</v>
      </c>
      <c r="AK277" s="631">
        <v>0</v>
      </c>
      <c r="AL277" s="631">
        <v>0</v>
      </c>
      <c r="AM277" s="631">
        <v>28224</v>
      </c>
      <c r="AN277" s="631">
        <v>0</v>
      </c>
      <c r="AO277" s="631">
        <v>0</v>
      </c>
      <c r="AP277" s="631">
        <v>0</v>
      </c>
      <c r="AQ277" s="631">
        <v>0</v>
      </c>
      <c r="AR277" s="631">
        <v>0</v>
      </c>
      <c r="AS277" s="631">
        <v>0</v>
      </c>
      <c r="AT277" s="631">
        <v>0</v>
      </c>
      <c r="AU277" s="631">
        <v>0</v>
      </c>
      <c r="AV277" s="631">
        <v>3800366.5055999998</v>
      </c>
      <c r="AW277" s="631">
        <v>406417.62917044538</v>
      </c>
      <c r="AX277" s="631">
        <v>142624</v>
      </c>
      <c r="AY277" s="631">
        <v>336802.57741223089</v>
      </c>
      <c r="AZ277" s="714">
        <v>4349408.1347704455</v>
      </c>
      <c r="BA277" s="714">
        <v>4321184.1347704455</v>
      </c>
      <c r="BB277" s="714">
        <v>5000</v>
      </c>
      <c r="BC277" s="714">
        <v>4480000</v>
      </c>
      <c r="BD277" s="714">
        <v>0</v>
      </c>
      <c r="BE277" s="714">
        <v>158815.86522955447</v>
      </c>
      <c r="BF277" s="714">
        <v>4508224</v>
      </c>
      <c r="BG277" s="631">
        <v>0</v>
      </c>
      <c r="BH277" s="631">
        <v>4508224</v>
      </c>
      <c r="BI277" s="714">
        <v>4508224</v>
      </c>
      <c r="BJ277" s="714">
        <v>4365600</v>
      </c>
      <c r="BK277" s="631">
        <v>4365600</v>
      </c>
      <c r="BL277" s="631">
        <v>4872.3214285714284</v>
      </c>
      <c r="BM277" s="631">
        <v>4666.8218859138533</v>
      </c>
      <c r="BN277" s="632">
        <v>4.4034151652079689E-2</v>
      </c>
      <c r="BO277" s="632">
        <v>0</v>
      </c>
      <c r="BP277" s="631">
        <v>0</v>
      </c>
      <c r="BQ277" s="714">
        <v>4508224</v>
      </c>
      <c r="BR277" s="714">
        <v>5000</v>
      </c>
      <c r="BS277" s="714" t="s">
        <v>1187</v>
      </c>
      <c r="BT277" s="714">
        <v>5031.5</v>
      </c>
      <c r="BU277" s="632">
        <v>4.1104806082888024E-2</v>
      </c>
      <c r="BV277" s="631">
        <v>0</v>
      </c>
      <c r="BW277" s="631">
        <v>4508224</v>
      </c>
      <c r="BX277" s="631">
        <v>0</v>
      </c>
      <c r="BY277" s="631">
        <v>4508224</v>
      </c>
      <c r="BZ277" s="132">
        <f t="shared" si="12"/>
        <v>0</v>
      </c>
      <c r="CA277" s="132">
        <f t="shared" si="13"/>
        <v>0</v>
      </c>
      <c r="CB277" s="631">
        <f t="shared" si="14"/>
        <v>158815.86522955447</v>
      </c>
      <c r="CC277" s="631"/>
      <c r="CD277" s="631"/>
    </row>
    <row r="278" spans="1:82" ht="15" hidden="1" x14ac:dyDescent="0.25">
      <c r="A278" s="628">
        <f>VLOOKUP(D278,'[11]DfE No.'!C:E,3,FALSE)</f>
        <v>557</v>
      </c>
      <c r="B278" s="628" t="str">
        <f>VLOOKUP(D278,'[11]Adjusted Factors 20-21'!C:F,4,FALSE)</f>
        <v>Recoupment Academy</v>
      </c>
      <c r="C278" s="712">
        <v>140669</v>
      </c>
      <c r="D278" s="712">
        <v>9354041</v>
      </c>
      <c r="E278" s="713" t="s">
        <v>498</v>
      </c>
      <c r="F278" s="630">
        <v>719</v>
      </c>
      <c r="G278" s="630">
        <v>0</v>
      </c>
      <c r="H278" s="630">
        <v>719</v>
      </c>
      <c r="I278" s="631">
        <v>0</v>
      </c>
      <c r="J278" s="631">
        <v>1889775.0459</v>
      </c>
      <c r="K278" s="631">
        <v>1143092.7750000001</v>
      </c>
      <c r="L278" s="631">
        <v>0</v>
      </c>
      <c r="M278" s="631">
        <v>34199.999999999985</v>
      </c>
      <c r="N278" s="631">
        <v>0</v>
      </c>
      <c r="O278" s="631">
        <v>132564.32997118155</v>
      </c>
      <c r="P278" s="631">
        <v>0</v>
      </c>
      <c r="Q278" s="631">
        <v>0</v>
      </c>
      <c r="R278" s="631">
        <v>0</v>
      </c>
      <c r="S278" s="631">
        <v>0</v>
      </c>
      <c r="T278" s="631">
        <v>0</v>
      </c>
      <c r="U278" s="631">
        <v>0</v>
      </c>
      <c r="V278" s="631">
        <v>22499.999999999916</v>
      </c>
      <c r="W278" s="631">
        <v>0</v>
      </c>
      <c r="X278" s="631">
        <v>1069.9999999999998</v>
      </c>
      <c r="Y278" s="631">
        <v>0</v>
      </c>
      <c r="Z278" s="631">
        <v>0</v>
      </c>
      <c r="AA278" s="631">
        <v>0</v>
      </c>
      <c r="AB278" s="631">
        <v>0</v>
      </c>
      <c r="AC278" s="631">
        <v>39042.905027932946</v>
      </c>
      <c r="AD278" s="631">
        <v>0</v>
      </c>
      <c r="AE278" s="631">
        <v>0</v>
      </c>
      <c r="AF278" s="631">
        <v>288800.32782817923</v>
      </c>
      <c r="AG278" s="631">
        <v>0</v>
      </c>
      <c r="AH278" s="631">
        <v>0</v>
      </c>
      <c r="AI278" s="631">
        <v>114400</v>
      </c>
      <c r="AJ278" s="631">
        <v>0</v>
      </c>
      <c r="AK278" s="631">
        <v>0</v>
      </c>
      <c r="AL278" s="631">
        <v>0</v>
      </c>
      <c r="AM278" s="631">
        <v>20865.599999999999</v>
      </c>
      <c r="AN278" s="631">
        <v>0</v>
      </c>
      <c r="AO278" s="631">
        <v>0</v>
      </c>
      <c r="AP278" s="631">
        <v>0</v>
      </c>
      <c r="AQ278" s="631">
        <v>0</v>
      </c>
      <c r="AR278" s="631">
        <v>0</v>
      </c>
      <c r="AS278" s="631">
        <v>0</v>
      </c>
      <c r="AT278" s="631">
        <v>0</v>
      </c>
      <c r="AU278" s="631">
        <v>0</v>
      </c>
      <c r="AV278" s="631">
        <v>3032867.8209000002</v>
      </c>
      <c r="AW278" s="631">
        <v>518177.56282729364</v>
      </c>
      <c r="AX278" s="631">
        <v>135265.60000000001</v>
      </c>
      <c r="AY278" s="631">
        <v>393920.29281376995</v>
      </c>
      <c r="AZ278" s="714">
        <v>3686310.983727294</v>
      </c>
      <c r="BA278" s="714">
        <v>3665445.3837272939</v>
      </c>
      <c r="BB278" s="714">
        <v>5000</v>
      </c>
      <c r="BC278" s="714">
        <v>3595000</v>
      </c>
      <c r="BD278" s="714">
        <v>0</v>
      </c>
      <c r="BE278" s="714">
        <v>0</v>
      </c>
      <c r="BF278" s="714">
        <v>3686310.983727294</v>
      </c>
      <c r="BG278" s="631">
        <v>0</v>
      </c>
      <c r="BH278" s="631">
        <v>3686310.983727294</v>
      </c>
      <c r="BI278" s="714">
        <v>3615865.6</v>
      </c>
      <c r="BJ278" s="714">
        <v>3480600</v>
      </c>
      <c r="BK278" s="631">
        <v>3551045.3837272939</v>
      </c>
      <c r="BL278" s="631">
        <v>4938.8670149197415</v>
      </c>
      <c r="BM278" s="631">
        <v>4837.4955269614829</v>
      </c>
      <c r="BN278" s="632">
        <v>2.095536572453055E-2</v>
      </c>
      <c r="BO278" s="632">
        <v>0</v>
      </c>
      <c r="BP278" s="631">
        <v>0</v>
      </c>
      <c r="BQ278" s="714">
        <v>3686310.983727294</v>
      </c>
      <c r="BR278" s="714">
        <v>5097.9768897458889</v>
      </c>
      <c r="BS278" s="714" t="s">
        <v>1187</v>
      </c>
      <c r="BT278" s="714">
        <v>5126.997195726417</v>
      </c>
      <c r="BU278" s="632">
        <v>1.9193094404975408E-2</v>
      </c>
      <c r="BV278" s="631">
        <v>0</v>
      </c>
      <c r="BW278" s="631">
        <v>3686310.983727294</v>
      </c>
      <c r="BX278" s="631">
        <v>0</v>
      </c>
      <c r="BY278" s="631">
        <v>3686310.983727294</v>
      </c>
      <c r="BZ278" s="132">
        <f t="shared" si="12"/>
        <v>0</v>
      </c>
      <c r="CA278" s="132">
        <f t="shared" si="13"/>
        <v>0</v>
      </c>
      <c r="CB278" s="631">
        <f t="shared" si="14"/>
        <v>0</v>
      </c>
      <c r="CC278" s="631"/>
      <c r="CD278" s="631"/>
    </row>
    <row r="279" spans="1:82" ht="15" hidden="1" x14ac:dyDescent="0.25">
      <c r="A279" s="628">
        <f>VLOOKUP(D279,'[11]DfE No.'!C:E,3,FALSE)</f>
        <v>599</v>
      </c>
      <c r="B279" s="628" t="str">
        <f>VLOOKUP(D279,'[11]Adjusted Factors 20-21'!C:F,4,FALSE)</f>
        <v>Recoupment Academy</v>
      </c>
      <c r="C279" s="712">
        <v>140969</v>
      </c>
      <c r="D279" s="712">
        <v>9354042</v>
      </c>
      <c r="E279" s="713" t="s">
        <v>465</v>
      </c>
      <c r="F279" s="630">
        <v>639</v>
      </c>
      <c r="G279" s="630">
        <v>0</v>
      </c>
      <c r="H279" s="630">
        <v>639</v>
      </c>
      <c r="I279" s="631">
        <v>0</v>
      </c>
      <c r="J279" s="631">
        <v>1873657.5614999998</v>
      </c>
      <c r="K279" s="631">
        <v>795592.57140000002</v>
      </c>
      <c r="L279" s="631">
        <v>0</v>
      </c>
      <c r="M279" s="631">
        <v>23400</v>
      </c>
      <c r="N279" s="631">
        <v>0</v>
      </c>
      <c r="O279" s="631">
        <v>83505.181034482754</v>
      </c>
      <c r="P279" s="631">
        <v>0</v>
      </c>
      <c r="Q279" s="631">
        <v>0</v>
      </c>
      <c r="R279" s="631">
        <v>0</v>
      </c>
      <c r="S279" s="631">
        <v>0</v>
      </c>
      <c r="T279" s="631">
        <v>0</v>
      </c>
      <c r="U279" s="631">
        <v>0</v>
      </c>
      <c r="V279" s="631">
        <v>6299.9999999999964</v>
      </c>
      <c r="W279" s="631">
        <v>0</v>
      </c>
      <c r="X279" s="631">
        <v>1070.0000000000014</v>
      </c>
      <c r="Y279" s="631">
        <v>0</v>
      </c>
      <c r="Z279" s="631">
        <v>0</v>
      </c>
      <c r="AA279" s="631">
        <v>0</v>
      </c>
      <c r="AB279" s="631">
        <v>0</v>
      </c>
      <c r="AC279" s="631">
        <v>13062.208201892736</v>
      </c>
      <c r="AD279" s="631">
        <v>0</v>
      </c>
      <c r="AE279" s="631">
        <v>0</v>
      </c>
      <c r="AF279" s="631">
        <v>264059.57643305726</v>
      </c>
      <c r="AG279" s="631">
        <v>0</v>
      </c>
      <c r="AH279" s="631">
        <v>0</v>
      </c>
      <c r="AI279" s="631">
        <v>114400</v>
      </c>
      <c r="AJ279" s="631">
        <v>0</v>
      </c>
      <c r="AK279" s="631">
        <v>0</v>
      </c>
      <c r="AL279" s="631">
        <v>0</v>
      </c>
      <c r="AM279" s="631">
        <v>27468</v>
      </c>
      <c r="AN279" s="631">
        <v>0</v>
      </c>
      <c r="AO279" s="631">
        <v>0</v>
      </c>
      <c r="AP279" s="631">
        <v>0</v>
      </c>
      <c r="AQ279" s="631">
        <v>0</v>
      </c>
      <c r="AR279" s="631">
        <v>0</v>
      </c>
      <c r="AS279" s="631">
        <v>0</v>
      </c>
      <c r="AT279" s="631">
        <v>0</v>
      </c>
      <c r="AU279" s="631">
        <v>0</v>
      </c>
      <c r="AV279" s="631">
        <v>2669250.1328999996</v>
      </c>
      <c r="AW279" s="631">
        <v>391396.96566943277</v>
      </c>
      <c r="AX279" s="631">
        <v>141868</v>
      </c>
      <c r="AY279" s="631">
        <v>331149.96695029864</v>
      </c>
      <c r="AZ279" s="714">
        <v>3202515.0985694323</v>
      </c>
      <c r="BA279" s="714">
        <v>3175047.0985694323</v>
      </c>
      <c r="BB279" s="714">
        <v>5000</v>
      </c>
      <c r="BC279" s="714">
        <v>3195000</v>
      </c>
      <c r="BD279" s="714">
        <v>0</v>
      </c>
      <c r="BE279" s="714">
        <v>19952.901430567726</v>
      </c>
      <c r="BF279" s="714">
        <v>3222468</v>
      </c>
      <c r="BG279" s="631">
        <v>0</v>
      </c>
      <c r="BH279" s="631">
        <v>3222468</v>
      </c>
      <c r="BI279" s="714">
        <v>3222468</v>
      </c>
      <c r="BJ279" s="714">
        <v>3080600</v>
      </c>
      <c r="BK279" s="631">
        <v>3080600</v>
      </c>
      <c r="BL279" s="631">
        <v>4820.9702660406883</v>
      </c>
      <c r="BM279" s="631">
        <v>4685.9610476351354</v>
      </c>
      <c r="BN279" s="632">
        <v>2.8811425667673453E-2</v>
      </c>
      <c r="BO279" s="632">
        <v>0</v>
      </c>
      <c r="BP279" s="631">
        <v>0</v>
      </c>
      <c r="BQ279" s="714">
        <v>3222468</v>
      </c>
      <c r="BR279" s="714">
        <v>5000</v>
      </c>
      <c r="BS279" s="714" t="s">
        <v>1187</v>
      </c>
      <c r="BT279" s="714">
        <v>5042.9859154929582</v>
      </c>
      <c r="BU279" s="632">
        <v>2.3539175909355281E-2</v>
      </c>
      <c r="BV279" s="631">
        <v>0</v>
      </c>
      <c r="BW279" s="631">
        <v>3222468</v>
      </c>
      <c r="BX279" s="631">
        <v>0</v>
      </c>
      <c r="BY279" s="631">
        <v>3222468</v>
      </c>
      <c r="BZ279" s="132">
        <f t="shared" si="12"/>
        <v>0</v>
      </c>
      <c r="CA279" s="132">
        <f t="shared" si="13"/>
        <v>0</v>
      </c>
      <c r="CB279" s="631">
        <f t="shared" si="14"/>
        <v>19952.901430567726</v>
      </c>
      <c r="CC279" s="631"/>
      <c r="CD279" s="631"/>
    </row>
    <row r="280" spans="1:82" ht="15" hidden="1" x14ac:dyDescent="0.25">
      <c r="A280" s="628">
        <f>VLOOKUP(D280,'[11]DfE No.'!C:E,3,FALSE)</f>
        <v>167</v>
      </c>
      <c r="B280" s="628" t="str">
        <f>VLOOKUP(D280,'[11]Adjusted Factors 20-21'!C:F,4,FALSE)</f>
        <v>Recoupment Academy</v>
      </c>
      <c r="C280" s="712">
        <v>141236</v>
      </c>
      <c r="D280" s="712">
        <v>9354043</v>
      </c>
      <c r="E280" s="713" t="s">
        <v>497</v>
      </c>
      <c r="F280" s="630">
        <v>429</v>
      </c>
      <c r="G280" s="630">
        <v>0</v>
      </c>
      <c r="H280" s="630">
        <v>429</v>
      </c>
      <c r="I280" s="631">
        <v>0</v>
      </c>
      <c r="J280" s="631">
        <v>1047636.4859999999</v>
      </c>
      <c r="K280" s="631">
        <v>772730.71590000007</v>
      </c>
      <c r="L280" s="631">
        <v>0</v>
      </c>
      <c r="M280" s="631">
        <v>34649.999999999905</v>
      </c>
      <c r="N280" s="631">
        <v>0</v>
      </c>
      <c r="O280" s="631">
        <v>111812.20812182741</v>
      </c>
      <c r="P280" s="631">
        <v>0</v>
      </c>
      <c r="Q280" s="631">
        <v>0</v>
      </c>
      <c r="R280" s="631">
        <v>0</v>
      </c>
      <c r="S280" s="631">
        <v>0</v>
      </c>
      <c r="T280" s="631">
        <v>0</v>
      </c>
      <c r="U280" s="631">
        <v>0</v>
      </c>
      <c r="V280" s="631">
        <v>23400.000000000022</v>
      </c>
      <c r="W280" s="631">
        <v>404.99999999999989</v>
      </c>
      <c r="X280" s="631">
        <v>0</v>
      </c>
      <c r="Y280" s="631">
        <v>0</v>
      </c>
      <c r="Z280" s="631">
        <v>0</v>
      </c>
      <c r="AA280" s="631">
        <v>0</v>
      </c>
      <c r="AB280" s="631">
        <v>0</v>
      </c>
      <c r="AC280" s="631">
        <v>1439.9999999999995</v>
      </c>
      <c r="AD280" s="631">
        <v>0</v>
      </c>
      <c r="AE280" s="631">
        <v>0</v>
      </c>
      <c r="AF280" s="631">
        <v>197990.86660682331</v>
      </c>
      <c r="AG280" s="631">
        <v>0</v>
      </c>
      <c r="AH280" s="631">
        <v>14074.999999999975</v>
      </c>
      <c r="AI280" s="631">
        <v>114400</v>
      </c>
      <c r="AJ280" s="631">
        <v>38532.000000000007</v>
      </c>
      <c r="AK280" s="631">
        <v>0</v>
      </c>
      <c r="AL280" s="631">
        <v>0</v>
      </c>
      <c r="AM280" s="631">
        <v>17524.47</v>
      </c>
      <c r="AN280" s="631">
        <v>0</v>
      </c>
      <c r="AO280" s="631">
        <v>0</v>
      </c>
      <c r="AP280" s="631">
        <v>0</v>
      </c>
      <c r="AQ280" s="631">
        <v>0</v>
      </c>
      <c r="AR280" s="631">
        <v>0</v>
      </c>
      <c r="AS280" s="631">
        <v>0</v>
      </c>
      <c r="AT280" s="631">
        <v>0</v>
      </c>
      <c r="AU280" s="631">
        <v>0</v>
      </c>
      <c r="AV280" s="631">
        <v>1820367.2019</v>
      </c>
      <c r="AW280" s="631">
        <v>383773.07472865062</v>
      </c>
      <c r="AX280" s="631">
        <v>170456.47</v>
      </c>
      <c r="AY280" s="631">
        <v>293077.27066773694</v>
      </c>
      <c r="AZ280" s="714">
        <v>2374596.7466286509</v>
      </c>
      <c r="BA280" s="714">
        <v>2357072.2766286507</v>
      </c>
      <c r="BB280" s="714">
        <v>5000</v>
      </c>
      <c r="BC280" s="714">
        <v>2145000</v>
      </c>
      <c r="BD280" s="714">
        <v>0</v>
      </c>
      <c r="BE280" s="714">
        <v>0</v>
      </c>
      <c r="BF280" s="714">
        <v>2374596.7466286509</v>
      </c>
      <c r="BG280" s="631">
        <v>0</v>
      </c>
      <c r="BH280" s="631">
        <v>2374596.7466286509</v>
      </c>
      <c r="BI280" s="714">
        <v>2162524.4700000002</v>
      </c>
      <c r="BJ280" s="714">
        <v>1992068.0000000002</v>
      </c>
      <c r="BK280" s="631">
        <v>2204140.2766286507</v>
      </c>
      <c r="BL280" s="631">
        <v>5137.8561226775073</v>
      </c>
      <c r="BM280" s="631">
        <v>4917.6203488311685</v>
      </c>
      <c r="BN280" s="632">
        <v>4.4785029795698844E-2</v>
      </c>
      <c r="BO280" s="632">
        <v>0</v>
      </c>
      <c r="BP280" s="631">
        <v>0</v>
      </c>
      <c r="BQ280" s="714">
        <v>2374596.7466286509</v>
      </c>
      <c r="BR280" s="714">
        <v>5494.3409711623563</v>
      </c>
      <c r="BS280" s="714" t="s">
        <v>1187</v>
      </c>
      <c r="BT280" s="714">
        <v>5535.1905515819371</v>
      </c>
      <c r="BU280" s="632">
        <v>3.2761191743382767E-2</v>
      </c>
      <c r="BV280" s="631">
        <v>0</v>
      </c>
      <c r="BW280" s="631">
        <v>2374596.7466286509</v>
      </c>
      <c r="BX280" s="631">
        <v>0</v>
      </c>
      <c r="BY280" s="631">
        <v>2374596.7466286509</v>
      </c>
      <c r="BZ280" s="132">
        <f t="shared" si="12"/>
        <v>0</v>
      </c>
      <c r="CA280" s="132">
        <f t="shared" si="13"/>
        <v>0</v>
      </c>
      <c r="CB280" s="631">
        <f t="shared" si="14"/>
        <v>0</v>
      </c>
      <c r="CC280" s="631"/>
      <c r="CD280" s="631"/>
    </row>
    <row r="281" spans="1:82" ht="15" hidden="1" x14ac:dyDescent="0.25">
      <c r="A281" s="628">
        <f>VLOOKUP(D281,'[11]DfE No.'!C:E,3,FALSE)</f>
        <v>171</v>
      </c>
      <c r="B281" s="628" t="str">
        <f>VLOOKUP(D281,'[11]Adjusted Factors 20-21'!C:F,4,FALSE)</f>
        <v>Recoupment Academy</v>
      </c>
      <c r="C281" s="712">
        <v>142759</v>
      </c>
      <c r="D281" s="712">
        <v>9354045</v>
      </c>
      <c r="E281" s="713" t="s">
        <v>496</v>
      </c>
      <c r="F281" s="630">
        <v>1030</v>
      </c>
      <c r="G281" s="630">
        <v>0</v>
      </c>
      <c r="H281" s="630">
        <v>1030</v>
      </c>
      <c r="I281" s="631">
        <v>0</v>
      </c>
      <c r="J281" s="631">
        <v>2961587.7585</v>
      </c>
      <c r="K281" s="631">
        <v>1348849.4745</v>
      </c>
      <c r="L281" s="631">
        <v>0</v>
      </c>
      <c r="M281" s="631">
        <v>103499.99999999981</v>
      </c>
      <c r="N281" s="631">
        <v>0</v>
      </c>
      <c r="O281" s="631">
        <v>275038.58057630731</v>
      </c>
      <c r="P281" s="631">
        <v>0</v>
      </c>
      <c r="Q281" s="631">
        <v>0</v>
      </c>
      <c r="R281" s="631">
        <v>0</v>
      </c>
      <c r="S281" s="631">
        <v>0</v>
      </c>
      <c r="T281" s="631">
        <v>0</v>
      </c>
      <c r="U281" s="631">
        <v>0</v>
      </c>
      <c r="V281" s="631">
        <v>34800.000000000015</v>
      </c>
      <c r="W281" s="631">
        <v>35640</v>
      </c>
      <c r="X281" s="631">
        <v>20329.999999999978</v>
      </c>
      <c r="Y281" s="631">
        <v>1159.9999999999977</v>
      </c>
      <c r="Z281" s="631">
        <v>124375.00000000023</v>
      </c>
      <c r="AA281" s="631">
        <v>38640.000000000015</v>
      </c>
      <c r="AB281" s="631">
        <v>0</v>
      </c>
      <c r="AC281" s="631">
        <v>4319.9999999999991</v>
      </c>
      <c r="AD281" s="631">
        <v>0</v>
      </c>
      <c r="AE281" s="631">
        <v>0</v>
      </c>
      <c r="AF281" s="631">
        <v>367107.69414067571</v>
      </c>
      <c r="AG281" s="631">
        <v>0</v>
      </c>
      <c r="AH281" s="631">
        <v>0</v>
      </c>
      <c r="AI281" s="631">
        <v>114400</v>
      </c>
      <c r="AJ281" s="631">
        <v>0</v>
      </c>
      <c r="AK281" s="631">
        <v>0</v>
      </c>
      <c r="AL281" s="631">
        <v>50000</v>
      </c>
      <c r="AM281" s="631">
        <v>40370.400000000001</v>
      </c>
      <c r="AN281" s="631">
        <v>0</v>
      </c>
      <c r="AO281" s="631">
        <v>0</v>
      </c>
      <c r="AP281" s="631">
        <v>0</v>
      </c>
      <c r="AQ281" s="631">
        <v>0</v>
      </c>
      <c r="AR281" s="631">
        <v>0</v>
      </c>
      <c r="AS281" s="631">
        <v>0</v>
      </c>
      <c r="AT281" s="631">
        <v>0</v>
      </c>
      <c r="AU281" s="631">
        <v>0</v>
      </c>
      <c r="AV281" s="631">
        <v>4310437.233</v>
      </c>
      <c r="AW281" s="631">
        <v>1004911.2747169831</v>
      </c>
      <c r="AX281" s="631">
        <v>204770.4</v>
      </c>
      <c r="AY281" s="631">
        <v>693802.28442882944</v>
      </c>
      <c r="AZ281" s="714">
        <v>5520118.9077169839</v>
      </c>
      <c r="BA281" s="714">
        <v>5429748.5077169836</v>
      </c>
      <c r="BB281" s="714">
        <v>5000</v>
      </c>
      <c r="BC281" s="714">
        <v>5150000</v>
      </c>
      <c r="BD281" s="714">
        <v>0</v>
      </c>
      <c r="BE281" s="714">
        <v>0</v>
      </c>
      <c r="BF281" s="714">
        <v>5520118.9077169839</v>
      </c>
      <c r="BG281" s="631">
        <v>0</v>
      </c>
      <c r="BH281" s="631">
        <v>5520118.907716983</v>
      </c>
      <c r="BI281" s="714">
        <v>5240370.4000000004</v>
      </c>
      <c r="BJ281" s="714">
        <v>5085600</v>
      </c>
      <c r="BK281" s="631">
        <v>5365348.5077169836</v>
      </c>
      <c r="BL281" s="631">
        <v>5209.0762210844505</v>
      </c>
      <c r="BM281" s="631">
        <v>5047.7283602116404</v>
      </c>
      <c r="BN281" s="632">
        <v>3.1964450017679856E-2</v>
      </c>
      <c r="BO281" s="632">
        <v>0</v>
      </c>
      <c r="BP281" s="631">
        <v>0</v>
      </c>
      <c r="BQ281" s="714">
        <v>5520118.9077169839</v>
      </c>
      <c r="BR281" s="714">
        <v>5271.6004929291103</v>
      </c>
      <c r="BS281" s="714" t="s">
        <v>1187</v>
      </c>
      <c r="BT281" s="714">
        <v>5359.3387453562955</v>
      </c>
      <c r="BU281" s="632">
        <v>3.1069494993902547E-2</v>
      </c>
      <c r="BV281" s="631">
        <v>0</v>
      </c>
      <c r="BW281" s="631">
        <v>5520118.9077169839</v>
      </c>
      <c r="BX281" s="631">
        <v>0</v>
      </c>
      <c r="BY281" s="631">
        <v>5520118.9077169839</v>
      </c>
      <c r="BZ281" s="132">
        <f t="shared" si="12"/>
        <v>0</v>
      </c>
      <c r="CA281" s="132">
        <f t="shared" si="13"/>
        <v>0</v>
      </c>
      <c r="CB281" s="631">
        <f t="shared" si="14"/>
        <v>0</v>
      </c>
      <c r="CC281" s="631"/>
      <c r="CD281" s="631"/>
    </row>
    <row r="282" spans="1:82" ht="15" hidden="1" x14ac:dyDescent="0.25">
      <c r="A282" s="628">
        <f>VLOOKUP(D282,'[11]DfE No.'!C:E,3,FALSE)</f>
        <v>558</v>
      </c>
      <c r="B282" s="628" t="str">
        <f>VLOOKUP(D282,'[11]Adjusted Factors 20-21'!C:F,4,FALSE)</f>
        <v>Recoupment Academy</v>
      </c>
      <c r="C282" s="712">
        <v>145055</v>
      </c>
      <c r="D282" s="712">
        <v>9354048</v>
      </c>
      <c r="E282" s="713" t="s">
        <v>428</v>
      </c>
      <c r="F282" s="630">
        <v>751</v>
      </c>
      <c r="G282" s="630">
        <v>0</v>
      </c>
      <c r="H282" s="630">
        <v>751</v>
      </c>
      <c r="I282" s="631">
        <v>0</v>
      </c>
      <c r="J282" s="631">
        <v>1780982.0262</v>
      </c>
      <c r="K282" s="631">
        <v>1412862.6699000001</v>
      </c>
      <c r="L282" s="631">
        <v>0</v>
      </c>
      <c r="M282" s="631">
        <v>41400.000000000029</v>
      </c>
      <c r="N282" s="631">
        <v>0</v>
      </c>
      <c r="O282" s="631">
        <v>174158.03009575923</v>
      </c>
      <c r="P282" s="631">
        <v>0</v>
      </c>
      <c r="Q282" s="631">
        <v>0</v>
      </c>
      <c r="R282" s="631">
        <v>0</v>
      </c>
      <c r="S282" s="631">
        <v>0</v>
      </c>
      <c r="T282" s="631">
        <v>0</v>
      </c>
      <c r="U282" s="631">
        <v>0</v>
      </c>
      <c r="V282" s="631">
        <v>27600.000000000018</v>
      </c>
      <c r="W282" s="631">
        <v>21059.999999999996</v>
      </c>
      <c r="X282" s="631">
        <v>33169.999999999993</v>
      </c>
      <c r="Y282" s="631">
        <v>0</v>
      </c>
      <c r="Z282" s="631">
        <v>0</v>
      </c>
      <c r="AA282" s="631">
        <v>0</v>
      </c>
      <c r="AB282" s="631">
        <v>0</v>
      </c>
      <c r="AC282" s="631">
        <v>5783.1016042780739</v>
      </c>
      <c r="AD282" s="631">
        <v>0</v>
      </c>
      <c r="AE282" s="631">
        <v>0</v>
      </c>
      <c r="AF282" s="631">
        <v>355266.0449675612</v>
      </c>
      <c r="AG282" s="631">
        <v>0</v>
      </c>
      <c r="AH282" s="631">
        <v>0</v>
      </c>
      <c r="AI282" s="631">
        <v>114400</v>
      </c>
      <c r="AJ282" s="631">
        <v>0</v>
      </c>
      <c r="AK282" s="631">
        <v>0</v>
      </c>
      <c r="AL282" s="631">
        <v>0</v>
      </c>
      <c r="AM282" s="631">
        <v>63828.35</v>
      </c>
      <c r="AN282" s="631">
        <v>0</v>
      </c>
      <c r="AO282" s="631">
        <v>0</v>
      </c>
      <c r="AP282" s="631">
        <v>0</v>
      </c>
      <c r="AQ282" s="631">
        <v>0</v>
      </c>
      <c r="AR282" s="631">
        <v>0</v>
      </c>
      <c r="AS282" s="631">
        <v>0</v>
      </c>
      <c r="AT282" s="631">
        <v>0</v>
      </c>
      <c r="AU282" s="631">
        <v>0</v>
      </c>
      <c r="AV282" s="631">
        <v>3193844.6961000003</v>
      </c>
      <c r="AW282" s="631">
        <v>658437.17666759854</v>
      </c>
      <c r="AX282" s="631">
        <v>178228.35</v>
      </c>
      <c r="AY282" s="631">
        <v>513912.86001544079</v>
      </c>
      <c r="AZ282" s="714">
        <v>4030510.2227675989</v>
      </c>
      <c r="BA282" s="714">
        <v>3966681.8727675988</v>
      </c>
      <c r="BB282" s="714">
        <v>5000</v>
      </c>
      <c r="BC282" s="714">
        <v>3755000</v>
      </c>
      <c r="BD282" s="714">
        <v>0</v>
      </c>
      <c r="BE282" s="714">
        <v>0</v>
      </c>
      <c r="BF282" s="714">
        <v>4030510.2227675989</v>
      </c>
      <c r="BG282" s="631">
        <v>0</v>
      </c>
      <c r="BH282" s="631">
        <v>4030510.2227675989</v>
      </c>
      <c r="BI282" s="714">
        <v>3818828.35</v>
      </c>
      <c r="BJ282" s="714">
        <v>3640600</v>
      </c>
      <c r="BK282" s="631">
        <v>3852281.8727675988</v>
      </c>
      <c r="BL282" s="631">
        <v>5129.5364484255642</v>
      </c>
      <c r="BM282" s="631">
        <v>4983.0714865671644</v>
      </c>
      <c r="BN282" s="632">
        <v>2.9392506660445187E-2</v>
      </c>
      <c r="BO282" s="632">
        <v>0</v>
      </c>
      <c r="BP282" s="631">
        <v>0</v>
      </c>
      <c r="BQ282" s="714">
        <v>4030510.2227675989</v>
      </c>
      <c r="BR282" s="714">
        <v>5281.8666747904108</v>
      </c>
      <c r="BS282" s="714" t="s">
        <v>1187</v>
      </c>
      <c r="BT282" s="714">
        <v>5366.8578199302247</v>
      </c>
      <c r="BU282" s="632">
        <v>2.7453964858917823E-2</v>
      </c>
      <c r="BV282" s="631">
        <v>0</v>
      </c>
      <c r="BW282" s="631">
        <v>4030510.2227675989</v>
      </c>
      <c r="BX282" s="631">
        <v>0</v>
      </c>
      <c r="BY282" s="631">
        <v>4030510.2227675989</v>
      </c>
      <c r="BZ282" s="132">
        <f t="shared" si="12"/>
        <v>0</v>
      </c>
      <c r="CA282" s="132">
        <f t="shared" si="13"/>
        <v>0</v>
      </c>
      <c r="CB282" s="631">
        <f t="shared" si="14"/>
        <v>0</v>
      </c>
      <c r="CC282" s="631"/>
      <c r="CD282" s="631"/>
    </row>
    <row r="283" spans="1:82" ht="15" hidden="1" x14ac:dyDescent="0.25">
      <c r="A283" s="628">
        <f>VLOOKUP(D283,'[11]DfE No.'!C:E,3,FALSE)</f>
        <v>175</v>
      </c>
      <c r="B283" s="628" t="str">
        <f>VLOOKUP(D283,'[11]Adjusted Factors 20-21'!C:F,4,FALSE)</f>
        <v>Recoupment Academy</v>
      </c>
      <c r="C283" s="712">
        <v>137901</v>
      </c>
      <c r="D283" s="712">
        <v>9354051</v>
      </c>
      <c r="E283" s="713" t="s">
        <v>495</v>
      </c>
      <c r="F283" s="630">
        <v>318</v>
      </c>
      <c r="G283" s="630">
        <v>0</v>
      </c>
      <c r="H283" s="630">
        <v>318</v>
      </c>
      <c r="I283" s="631">
        <v>0</v>
      </c>
      <c r="J283" s="631">
        <v>830050.44660000002</v>
      </c>
      <c r="K283" s="631">
        <v>512105.56320000003</v>
      </c>
      <c r="L283" s="631">
        <v>0</v>
      </c>
      <c r="M283" s="631">
        <v>12599.999999999998</v>
      </c>
      <c r="N283" s="631">
        <v>0</v>
      </c>
      <c r="O283" s="631">
        <v>55474.515050167225</v>
      </c>
      <c r="P283" s="631">
        <v>0</v>
      </c>
      <c r="Q283" s="631">
        <v>0</v>
      </c>
      <c r="R283" s="631">
        <v>0</v>
      </c>
      <c r="S283" s="631">
        <v>0</v>
      </c>
      <c r="T283" s="631">
        <v>0</v>
      </c>
      <c r="U283" s="631">
        <v>0</v>
      </c>
      <c r="V283" s="631">
        <v>299.99999999999955</v>
      </c>
      <c r="W283" s="631">
        <v>0</v>
      </c>
      <c r="X283" s="631">
        <v>0</v>
      </c>
      <c r="Y283" s="631">
        <v>0</v>
      </c>
      <c r="Z283" s="631">
        <v>0</v>
      </c>
      <c r="AA283" s="631">
        <v>0</v>
      </c>
      <c r="AB283" s="631">
        <v>0</v>
      </c>
      <c r="AC283" s="631">
        <v>2880.0000000000005</v>
      </c>
      <c r="AD283" s="631">
        <v>0</v>
      </c>
      <c r="AE283" s="631">
        <v>0</v>
      </c>
      <c r="AF283" s="631">
        <v>115912.45566754279</v>
      </c>
      <c r="AG283" s="631">
        <v>0</v>
      </c>
      <c r="AH283" s="631">
        <v>0</v>
      </c>
      <c r="AI283" s="631">
        <v>114400</v>
      </c>
      <c r="AJ283" s="631">
        <v>63544</v>
      </c>
      <c r="AK283" s="631">
        <v>0</v>
      </c>
      <c r="AL283" s="631">
        <v>0</v>
      </c>
      <c r="AM283" s="631">
        <v>9626.4</v>
      </c>
      <c r="AN283" s="631">
        <v>0</v>
      </c>
      <c r="AO283" s="631">
        <v>0</v>
      </c>
      <c r="AP283" s="631">
        <v>0</v>
      </c>
      <c r="AQ283" s="631">
        <v>0</v>
      </c>
      <c r="AR283" s="631">
        <v>0</v>
      </c>
      <c r="AS283" s="631">
        <v>0</v>
      </c>
      <c r="AT283" s="631">
        <v>0</v>
      </c>
      <c r="AU283" s="631">
        <v>0</v>
      </c>
      <c r="AV283" s="631">
        <v>1342156.0098000001</v>
      </c>
      <c r="AW283" s="631">
        <v>187166.97071771001</v>
      </c>
      <c r="AX283" s="631">
        <v>187570.4</v>
      </c>
      <c r="AY283" s="631">
        <v>160052.51319262639</v>
      </c>
      <c r="AZ283" s="714">
        <v>1716893.38051771</v>
      </c>
      <c r="BA283" s="714">
        <v>1707266.9805177101</v>
      </c>
      <c r="BB283" s="714">
        <v>5000</v>
      </c>
      <c r="BC283" s="714">
        <v>1590000</v>
      </c>
      <c r="BD283" s="714">
        <v>0</v>
      </c>
      <c r="BE283" s="714">
        <v>0</v>
      </c>
      <c r="BF283" s="714">
        <v>1716893.38051771</v>
      </c>
      <c r="BG283" s="631">
        <v>0</v>
      </c>
      <c r="BH283" s="631">
        <v>1716893.38051771</v>
      </c>
      <c r="BI283" s="714">
        <v>1599626.4</v>
      </c>
      <c r="BJ283" s="714">
        <v>1412056</v>
      </c>
      <c r="BK283" s="631">
        <v>1529322.9805177101</v>
      </c>
      <c r="BL283" s="631">
        <v>4809.1917626343084</v>
      </c>
      <c r="BM283" s="631">
        <v>5080.0951544262289</v>
      </c>
      <c r="BN283" s="632">
        <v>-5.332644046162905E-2</v>
      </c>
      <c r="BO283" s="632">
        <v>7.1726440461629043E-2</v>
      </c>
      <c r="BP283" s="631">
        <v>115871.93135740947</v>
      </c>
      <c r="BQ283" s="714">
        <v>1832765.3118751196</v>
      </c>
      <c r="BR283" s="714">
        <v>5733.1412323116974</v>
      </c>
      <c r="BS283" s="714" t="s">
        <v>1187</v>
      </c>
      <c r="BT283" s="714">
        <v>5763.4129304249045</v>
      </c>
      <c r="BU283" s="632">
        <v>1.2059003969505655E-2</v>
      </c>
      <c r="BV283" s="631">
        <v>0</v>
      </c>
      <c r="BW283" s="631">
        <v>1832765.3118751196</v>
      </c>
      <c r="BX283" s="631">
        <v>0</v>
      </c>
      <c r="BY283" s="631">
        <v>1832765.3118751196</v>
      </c>
      <c r="BZ283" s="132">
        <f t="shared" si="12"/>
        <v>0</v>
      </c>
      <c r="CA283" s="132">
        <f t="shared" si="13"/>
        <v>0</v>
      </c>
      <c r="CB283" s="631">
        <f t="shared" si="14"/>
        <v>0</v>
      </c>
      <c r="CC283" s="631"/>
      <c r="CD283" s="631"/>
    </row>
    <row r="284" spans="1:82" ht="15" hidden="1" x14ac:dyDescent="0.25">
      <c r="A284" s="628">
        <f>VLOOKUP(D284,'[11]DfE No.'!C:E,3,FALSE)</f>
        <v>155</v>
      </c>
      <c r="B284" s="628" t="str">
        <f>VLOOKUP(D284,'[11]Adjusted Factors 20-21'!C:F,4,FALSE)</f>
        <v>Recoupment Academy</v>
      </c>
      <c r="C284" s="712">
        <v>137055</v>
      </c>
      <c r="D284" s="712">
        <v>9354056</v>
      </c>
      <c r="E284" s="713" t="s">
        <v>221</v>
      </c>
      <c r="F284" s="630">
        <v>1231</v>
      </c>
      <c r="G284" s="630">
        <v>0</v>
      </c>
      <c r="H284" s="630">
        <v>1231</v>
      </c>
      <c r="I284" s="631">
        <v>0</v>
      </c>
      <c r="J284" s="631">
        <v>3001881.4694999997</v>
      </c>
      <c r="K284" s="631">
        <v>2222172.3546000002</v>
      </c>
      <c r="L284" s="631">
        <v>0</v>
      </c>
      <c r="M284" s="631">
        <v>69299.999999999942</v>
      </c>
      <c r="N284" s="631">
        <v>0</v>
      </c>
      <c r="O284" s="631">
        <v>208534.62356792143</v>
      </c>
      <c r="P284" s="631">
        <v>0</v>
      </c>
      <c r="Q284" s="631">
        <v>0</v>
      </c>
      <c r="R284" s="631">
        <v>0</v>
      </c>
      <c r="S284" s="631">
        <v>0</v>
      </c>
      <c r="T284" s="631">
        <v>0</v>
      </c>
      <c r="U284" s="631">
        <v>0</v>
      </c>
      <c r="V284" s="631">
        <v>42403.338762214815</v>
      </c>
      <c r="W284" s="631">
        <v>5683.8517915309221</v>
      </c>
      <c r="X284" s="631">
        <v>21988.587133550467</v>
      </c>
      <c r="Y284" s="631">
        <v>2907.0846905537487</v>
      </c>
      <c r="Z284" s="631">
        <v>52628.25732899025</v>
      </c>
      <c r="AA284" s="631">
        <v>0</v>
      </c>
      <c r="AB284" s="631">
        <v>0</v>
      </c>
      <c r="AC284" s="631">
        <v>1441.1707317073176</v>
      </c>
      <c r="AD284" s="631">
        <v>0</v>
      </c>
      <c r="AE284" s="631">
        <v>0</v>
      </c>
      <c r="AF284" s="631">
        <v>406729.57286383375</v>
      </c>
      <c r="AG284" s="631">
        <v>0</v>
      </c>
      <c r="AH284" s="631">
        <v>0</v>
      </c>
      <c r="AI284" s="631">
        <v>114400</v>
      </c>
      <c r="AJ284" s="631">
        <v>0</v>
      </c>
      <c r="AK284" s="631">
        <v>0</v>
      </c>
      <c r="AL284" s="631">
        <v>5000</v>
      </c>
      <c r="AM284" s="631">
        <v>32538.12</v>
      </c>
      <c r="AN284" s="631">
        <v>0</v>
      </c>
      <c r="AO284" s="631">
        <v>0</v>
      </c>
      <c r="AP284" s="631">
        <v>0</v>
      </c>
      <c r="AQ284" s="631">
        <v>0</v>
      </c>
      <c r="AR284" s="631">
        <v>0</v>
      </c>
      <c r="AS284" s="631">
        <v>0</v>
      </c>
      <c r="AT284" s="631">
        <v>0</v>
      </c>
      <c r="AU284" s="631">
        <v>0</v>
      </c>
      <c r="AV284" s="631">
        <v>5224053.8240999999</v>
      </c>
      <c r="AW284" s="631">
        <v>811616.48687030259</v>
      </c>
      <c r="AX284" s="631">
        <v>151938.12</v>
      </c>
      <c r="AY284" s="631">
        <v>618405.24450121459</v>
      </c>
      <c r="AZ284" s="714">
        <v>6187608.4309703028</v>
      </c>
      <c r="BA284" s="714">
        <v>6150070.3109703027</v>
      </c>
      <c r="BB284" s="714">
        <v>5000</v>
      </c>
      <c r="BC284" s="714">
        <v>6155000</v>
      </c>
      <c r="BD284" s="714">
        <v>0</v>
      </c>
      <c r="BE284" s="714">
        <v>4929.6890296973288</v>
      </c>
      <c r="BF284" s="714">
        <v>6192538.1200000001</v>
      </c>
      <c r="BG284" s="631">
        <v>0</v>
      </c>
      <c r="BH284" s="631">
        <v>6192538.1199999992</v>
      </c>
      <c r="BI284" s="714">
        <v>6192538.1200000001</v>
      </c>
      <c r="BJ284" s="714">
        <v>6045600</v>
      </c>
      <c r="BK284" s="631">
        <v>6045600</v>
      </c>
      <c r="BL284" s="631">
        <v>4911.1291632818848</v>
      </c>
      <c r="BM284" s="631">
        <v>4742.9348401626021</v>
      </c>
      <c r="BN284" s="632">
        <v>3.5462077550598707E-2</v>
      </c>
      <c r="BO284" s="632">
        <v>0</v>
      </c>
      <c r="BP284" s="631">
        <v>0</v>
      </c>
      <c r="BQ284" s="714">
        <v>6192538.1200000001</v>
      </c>
      <c r="BR284" s="714">
        <v>5000</v>
      </c>
      <c r="BS284" s="714" t="s">
        <v>1187</v>
      </c>
      <c r="BT284" s="714">
        <v>5030.4940048740864</v>
      </c>
      <c r="BU284" s="632">
        <v>3.4664962769840768E-2</v>
      </c>
      <c r="BV284" s="631">
        <v>0</v>
      </c>
      <c r="BW284" s="631">
        <v>6192538.1200000001</v>
      </c>
      <c r="BX284" s="631">
        <v>0</v>
      </c>
      <c r="BY284" s="631">
        <v>6192538.1200000001</v>
      </c>
      <c r="BZ284" s="132">
        <f t="shared" si="12"/>
        <v>0</v>
      </c>
      <c r="CA284" s="132">
        <f t="shared" si="13"/>
        <v>0</v>
      </c>
      <c r="CB284" s="631">
        <f t="shared" si="14"/>
        <v>4929.6890296973288</v>
      </c>
      <c r="CC284" s="631"/>
      <c r="CD284" s="631"/>
    </row>
    <row r="285" spans="1:82" ht="15" hidden="1" x14ac:dyDescent="0.25">
      <c r="A285" s="628">
        <f>VLOOKUP(D285,'[11]DfE No.'!C:E,3,FALSE)</f>
        <v>156</v>
      </c>
      <c r="B285" s="628" t="str">
        <f>VLOOKUP(D285,'[11]Adjusted Factors 20-21'!C:F,4,FALSE)</f>
        <v>Recoupment Academy</v>
      </c>
      <c r="C285" s="712">
        <v>136998</v>
      </c>
      <c r="D285" s="712">
        <v>9354075</v>
      </c>
      <c r="E285" s="713" t="s">
        <v>222</v>
      </c>
      <c r="F285" s="630">
        <v>767</v>
      </c>
      <c r="G285" s="630">
        <v>0</v>
      </c>
      <c r="H285" s="630">
        <v>767</v>
      </c>
      <c r="I285" s="631">
        <v>0</v>
      </c>
      <c r="J285" s="631">
        <v>1889775.0459</v>
      </c>
      <c r="K285" s="631">
        <v>1362566.5878000001</v>
      </c>
      <c r="L285" s="631">
        <v>0</v>
      </c>
      <c r="M285" s="631">
        <v>50399.999999999869</v>
      </c>
      <c r="N285" s="631">
        <v>0</v>
      </c>
      <c r="O285" s="631">
        <v>147132.42686170214</v>
      </c>
      <c r="P285" s="631">
        <v>0</v>
      </c>
      <c r="Q285" s="631">
        <v>0</v>
      </c>
      <c r="R285" s="631">
        <v>0</v>
      </c>
      <c r="S285" s="631">
        <v>0</v>
      </c>
      <c r="T285" s="631">
        <v>0</v>
      </c>
      <c r="U285" s="631">
        <v>0</v>
      </c>
      <c r="V285" s="631">
        <v>32442.297650130622</v>
      </c>
      <c r="W285" s="631">
        <v>1622.1148825065286</v>
      </c>
      <c r="X285" s="631">
        <v>2142.7937336814639</v>
      </c>
      <c r="Y285" s="631">
        <v>580.75718015665939</v>
      </c>
      <c r="Z285" s="631">
        <v>5632.3433420365345</v>
      </c>
      <c r="AA285" s="631">
        <v>0</v>
      </c>
      <c r="AB285" s="631">
        <v>0</v>
      </c>
      <c r="AC285" s="631">
        <v>4319.9999999999973</v>
      </c>
      <c r="AD285" s="631">
        <v>0</v>
      </c>
      <c r="AE285" s="631">
        <v>0</v>
      </c>
      <c r="AF285" s="631">
        <v>295216.16701510607</v>
      </c>
      <c r="AG285" s="631">
        <v>0</v>
      </c>
      <c r="AH285" s="631">
        <v>0</v>
      </c>
      <c r="AI285" s="631">
        <v>114400</v>
      </c>
      <c r="AJ285" s="631">
        <v>0</v>
      </c>
      <c r="AK285" s="631">
        <v>0</v>
      </c>
      <c r="AL285" s="631">
        <v>0</v>
      </c>
      <c r="AM285" s="631">
        <v>23788.799999999999</v>
      </c>
      <c r="AN285" s="631">
        <v>0</v>
      </c>
      <c r="AO285" s="631">
        <v>0</v>
      </c>
      <c r="AP285" s="631">
        <v>0</v>
      </c>
      <c r="AQ285" s="631">
        <v>0</v>
      </c>
      <c r="AR285" s="631">
        <v>0</v>
      </c>
      <c r="AS285" s="631">
        <v>0</v>
      </c>
      <c r="AT285" s="631">
        <v>0</v>
      </c>
      <c r="AU285" s="631">
        <v>0</v>
      </c>
      <c r="AV285" s="631">
        <v>3252341.6337000001</v>
      </c>
      <c r="AW285" s="631">
        <v>539488.90066531987</v>
      </c>
      <c r="AX285" s="631">
        <v>138188.79999999999</v>
      </c>
      <c r="AY285" s="631">
        <v>425145.33384021296</v>
      </c>
      <c r="AZ285" s="714">
        <v>3930019.3343653199</v>
      </c>
      <c r="BA285" s="714">
        <v>3906230.5343653201</v>
      </c>
      <c r="BB285" s="714">
        <v>5000</v>
      </c>
      <c r="BC285" s="714">
        <v>3835000</v>
      </c>
      <c r="BD285" s="714">
        <v>0</v>
      </c>
      <c r="BE285" s="714">
        <v>0</v>
      </c>
      <c r="BF285" s="714">
        <v>3930019.3343653199</v>
      </c>
      <c r="BG285" s="631">
        <v>0</v>
      </c>
      <c r="BH285" s="631">
        <v>3930019.3343653195</v>
      </c>
      <c r="BI285" s="714">
        <v>3858788.8</v>
      </c>
      <c r="BJ285" s="714">
        <v>3720600</v>
      </c>
      <c r="BK285" s="631">
        <v>3791830.5343653201</v>
      </c>
      <c r="BL285" s="631">
        <v>4943.7164724450067</v>
      </c>
      <c r="BM285" s="631">
        <v>4755.3935664438504</v>
      </c>
      <c r="BN285" s="632">
        <v>3.9601960041760913E-2</v>
      </c>
      <c r="BO285" s="632">
        <v>0</v>
      </c>
      <c r="BP285" s="631">
        <v>0</v>
      </c>
      <c r="BQ285" s="714">
        <v>3930019.3343653199</v>
      </c>
      <c r="BR285" s="714">
        <v>5092.8690148178885</v>
      </c>
      <c r="BS285" s="714" t="s">
        <v>1187</v>
      </c>
      <c r="BT285" s="714">
        <v>5123.8843994332728</v>
      </c>
      <c r="BU285" s="632">
        <v>2.6004903811795765E-2</v>
      </c>
      <c r="BV285" s="631">
        <v>0</v>
      </c>
      <c r="BW285" s="631">
        <v>3930019.3343653199</v>
      </c>
      <c r="BX285" s="631">
        <v>0</v>
      </c>
      <c r="BY285" s="631">
        <v>3930019.3343653199</v>
      </c>
      <c r="BZ285" s="132">
        <f t="shared" si="12"/>
        <v>0</v>
      </c>
      <c r="CA285" s="132">
        <f t="shared" si="13"/>
        <v>0</v>
      </c>
      <c r="CB285" s="631">
        <f t="shared" si="14"/>
        <v>0</v>
      </c>
      <c r="CC285" s="631"/>
      <c r="CD285" s="631"/>
    </row>
    <row r="286" spans="1:82" ht="15" hidden="1" x14ac:dyDescent="0.25">
      <c r="A286" s="628">
        <f>VLOOKUP(D286,'[11]DfE No.'!C:E,3,FALSE)</f>
        <v>378</v>
      </c>
      <c r="B286" s="628" t="str">
        <f>VLOOKUP(D286,'[11]Adjusted Factors 20-21'!C:F,4,FALSE)</f>
        <v>Recoupment Academy</v>
      </c>
      <c r="C286" s="712">
        <v>136834</v>
      </c>
      <c r="D286" s="712">
        <v>9354076</v>
      </c>
      <c r="E286" s="713" t="s">
        <v>328</v>
      </c>
      <c r="F286" s="630">
        <v>1511</v>
      </c>
      <c r="G286" s="630">
        <v>0</v>
      </c>
      <c r="H286" s="630">
        <v>1511</v>
      </c>
      <c r="I286" s="631">
        <v>0</v>
      </c>
      <c r="J286" s="631">
        <v>3686874.5564999999</v>
      </c>
      <c r="K286" s="631">
        <v>2725133.1756000002</v>
      </c>
      <c r="L286" s="631">
        <v>0</v>
      </c>
      <c r="M286" s="631">
        <v>71999.999999999724</v>
      </c>
      <c r="N286" s="631">
        <v>0</v>
      </c>
      <c r="O286" s="631">
        <v>232867.87685060565</v>
      </c>
      <c r="P286" s="631">
        <v>0</v>
      </c>
      <c r="Q286" s="631">
        <v>0</v>
      </c>
      <c r="R286" s="631">
        <v>0</v>
      </c>
      <c r="S286" s="631">
        <v>0</v>
      </c>
      <c r="T286" s="631">
        <v>0</v>
      </c>
      <c r="U286" s="631">
        <v>0</v>
      </c>
      <c r="V286" s="631">
        <v>34522.847682119202</v>
      </c>
      <c r="W286" s="631">
        <v>5673.754966887419</v>
      </c>
      <c r="X286" s="631">
        <v>4818.1887417218531</v>
      </c>
      <c r="Y286" s="631">
        <v>580.38410596026483</v>
      </c>
      <c r="Z286" s="631">
        <v>0</v>
      </c>
      <c r="AA286" s="631">
        <v>0</v>
      </c>
      <c r="AB286" s="631">
        <v>0</v>
      </c>
      <c r="AC286" s="631">
        <v>8662.9329794293299</v>
      </c>
      <c r="AD286" s="631">
        <v>0</v>
      </c>
      <c r="AE286" s="631">
        <v>0</v>
      </c>
      <c r="AF286" s="631">
        <v>479766.24120954017</v>
      </c>
      <c r="AG286" s="631">
        <v>0</v>
      </c>
      <c r="AH286" s="631">
        <v>0</v>
      </c>
      <c r="AI286" s="631">
        <v>114400</v>
      </c>
      <c r="AJ286" s="631">
        <v>0</v>
      </c>
      <c r="AK286" s="631">
        <v>0</v>
      </c>
      <c r="AL286" s="631">
        <v>0</v>
      </c>
      <c r="AM286" s="631">
        <v>39816</v>
      </c>
      <c r="AN286" s="631">
        <v>0</v>
      </c>
      <c r="AO286" s="631">
        <v>0</v>
      </c>
      <c r="AP286" s="631">
        <v>0</v>
      </c>
      <c r="AQ286" s="631">
        <v>0</v>
      </c>
      <c r="AR286" s="631">
        <v>0</v>
      </c>
      <c r="AS286" s="631">
        <v>0</v>
      </c>
      <c r="AT286" s="631">
        <v>0</v>
      </c>
      <c r="AU286" s="631">
        <v>0</v>
      </c>
      <c r="AV286" s="631">
        <v>6412007.7321000006</v>
      </c>
      <c r="AW286" s="631">
        <v>838892.2265362636</v>
      </c>
      <c r="AX286" s="631">
        <v>154216</v>
      </c>
      <c r="AY286" s="631">
        <v>664950.56738318724</v>
      </c>
      <c r="AZ286" s="714">
        <v>7405115.9586362643</v>
      </c>
      <c r="BA286" s="714">
        <v>7365299.9586362643</v>
      </c>
      <c r="BB286" s="714">
        <v>5000</v>
      </c>
      <c r="BC286" s="714">
        <v>7555000</v>
      </c>
      <c r="BD286" s="714">
        <v>0</v>
      </c>
      <c r="BE286" s="714">
        <v>189700.04136373568</v>
      </c>
      <c r="BF286" s="714">
        <v>7594816</v>
      </c>
      <c r="BG286" s="631">
        <v>0</v>
      </c>
      <c r="BH286" s="631">
        <v>7594816.0000000009</v>
      </c>
      <c r="BI286" s="714">
        <v>7594816</v>
      </c>
      <c r="BJ286" s="714">
        <v>7440600</v>
      </c>
      <c r="BK286" s="631">
        <v>7440600</v>
      </c>
      <c r="BL286" s="631">
        <v>4924.288550628723</v>
      </c>
      <c r="BM286" s="631">
        <v>4722.754895340986</v>
      </c>
      <c r="BN286" s="632">
        <v>4.2672901675788993E-2</v>
      </c>
      <c r="BO286" s="632">
        <v>0</v>
      </c>
      <c r="BP286" s="631">
        <v>0</v>
      </c>
      <c r="BQ286" s="714">
        <v>7594816</v>
      </c>
      <c r="BR286" s="714">
        <v>5000</v>
      </c>
      <c r="BS286" s="714" t="s">
        <v>1187</v>
      </c>
      <c r="BT286" s="714">
        <v>5026.350761085374</v>
      </c>
      <c r="BU286" s="632">
        <v>4.1325781932740835E-2</v>
      </c>
      <c r="BV286" s="631">
        <v>0</v>
      </c>
      <c r="BW286" s="631">
        <v>7594816</v>
      </c>
      <c r="BX286" s="631">
        <v>0</v>
      </c>
      <c r="BY286" s="631">
        <v>7594816</v>
      </c>
      <c r="BZ286" s="132">
        <f t="shared" si="12"/>
        <v>0</v>
      </c>
      <c r="CA286" s="132">
        <f t="shared" si="13"/>
        <v>0</v>
      </c>
      <c r="CB286" s="631">
        <f t="shared" si="14"/>
        <v>189700.04136373568</v>
      </c>
      <c r="CC286" s="631"/>
      <c r="CD286" s="631"/>
    </row>
    <row r="287" spans="1:82" ht="15" hidden="1" x14ac:dyDescent="0.25">
      <c r="A287" s="628">
        <f>VLOOKUP(D287,'[11]DfE No.'!C:E,3,FALSE)</f>
        <v>366</v>
      </c>
      <c r="B287" s="628" t="str">
        <f>VLOOKUP(D287,'[11]Adjusted Factors 20-21'!C:F,4,FALSE)</f>
        <v>Recoupment Academy</v>
      </c>
      <c r="C287" s="712">
        <v>136827</v>
      </c>
      <c r="D287" s="712">
        <v>9354092</v>
      </c>
      <c r="E287" s="713" t="s">
        <v>320</v>
      </c>
      <c r="F287" s="630">
        <v>1487</v>
      </c>
      <c r="G287" s="630">
        <v>0</v>
      </c>
      <c r="H287" s="630">
        <v>1487</v>
      </c>
      <c r="I287" s="631">
        <v>0</v>
      </c>
      <c r="J287" s="631">
        <v>3574052.1656999998</v>
      </c>
      <c r="K287" s="631">
        <v>2743422.66</v>
      </c>
      <c r="L287" s="631">
        <v>0</v>
      </c>
      <c r="M287" s="631">
        <v>54450.000000000029</v>
      </c>
      <c r="N287" s="631">
        <v>0</v>
      </c>
      <c r="O287" s="631">
        <v>232118.90120967742</v>
      </c>
      <c r="P287" s="631">
        <v>0</v>
      </c>
      <c r="Q287" s="631">
        <v>0</v>
      </c>
      <c r="R287" s="631">
        <v>0</v>
      </c>
      <c r="S287" s="631">
        <v>0</v>
      </c>
      <c r="T287" s="631">
        <v>0</v>
      </c>
      <c r="U287" s="631">
        <v>0</v>
      </c>
      <c r="V287" s="631">
        <v>24666.351989211063</v>
      </c>
      <c r="W287" s="631">
        <v>13807.140930546178</v>
      </c>
      <c r="X287" s="631">
        <v>30040.809170600125</v>
      </c>
      <c r="Y287" s="631">
        <v>23844.140256237322</v>
      </c>
      <c r="Z287" s="631">
        <v>18800.57316250839</v>
      </c>
      <c r="AA287" s="631">
        <v>0</v>
      </c>
      <c r="AB287" s="631">
        <v>0</v>
      </c>
      <c r="AC287" s="631">
        <v>36170.270270270288</v>
      </c>
      <c r="AD287" s="631">
        <v>0</v>
      </c>
      <c r="AE287" s="631">
        <v>0</v>
      </c>
      <c r="AF287" s="631">
        <v>545166.14549585653</v>
      </c>
      <c r="AG287" s="631">
        <v>0</v>
      </c>
      <c r="AH287" s="631">
        <v>0</v>
      </c>
      <c r="AI287" s="631">
        <v>114400</v>
      </c>
      <c r="AJ287" s="631">
        <v>0</v>
      </c>
      <c r="AK287" s="631">
        <v>0</v>
      </c>
      <c r="AL287" s="631">
        <v>0</v>
      </c>
      <c r="AM287" s="631">
        <v>43344</v>
      </c>
      <c r="AN287" s="631">
        <v>0</v>
      </c>
      <c r="AO287" s="631">
        <v>0</v>
      </c>
      <c r="AP287" s="631">
        <v>0</v>
      </c>
      <c r="AQ287" s="631">
        <v>0</v>
      </c>
      <c r="AR287" s="631">
        <v>0</v>
      </c>
      <c r="AS287" s="631">
        <v>0</v>
      </c>
      <c r="AT287" s="631">
        <v>0</v>
      </c>
      <c r="AU287" s="631">
        <v>0</v>
      </c>
      <c r="AV287" s="631">
        <v>6317474.8256999999</v>
      </c>
      <c r="AW287" s="631">
        <v>979064.33248490724</v>
      </c>
      <c r="AX287" s="631">
        <v>157744</v>
      </c>
      <c r="AY287" s="631">
        <v>753982.90385524684</v>
      </c>
      <c r="AZ287" s="714">
        <v>7454283.1581849074</v>
      </c>
      <c r="BA287" s="714">
        <v>7410939.1581849074</v>
      </c>
      <c r="BB287" s="714">
        <v>5000</v>
      </c>
      <c r="BC287" s="714">
        <v>7435000</v>
      </c>
      <c r="BD287" s="714">
        <v>0</v>
      </c>
      <c r="BE287" s="714">
        <v>24060.841815092601</v>
      </c>
      <c r="BF287" s="714">
        <v>7478344</v>
      </c>
      <c r="BG287" s="631">
        <v>0</v>
      </c>
      <c r="BH287" s="631">
        <v>7478344</v>
      </c>
      <c r="BI287" s="714">
        <v>7478344</v>
      </c>
      <c r="BJ287" s="714">
        <v>7320600</v>
      </c>
      <c r="BK287" s="631">
        <v>7320600</v>
      </c>
      <c r="BL287" s="631">
        <v>4923.0665770006726</v>
      </c>
      <c r="BM287" s="631">
        <v>4735.2076010040155</v>
      </c>
      <c r="BN287" s="632">
        <v>3.9672806733294021E-2</v>
      </c>
      <c r="BO287" s="632">
        <v>0</v>
      </c>
      <c r="BP287" s="631">
        <v>0</v>
      </c>
      <c r="BQ287" s="714">
        <v>7478344</v>
      </c>
      <c r="BR287" s="714">
        <v>5000</v>
      </c>
      <c r="BS287" s="714" t="s">
        <v>1187</v>
      </c>
      <c r="BT287" s="714">
        <v>5029.1486213853395</v>
      </c>
      <c r="BU287" s="632">
        <v>3.8912062278441795E-2</v>
      </c>
      <c r="BV287" s="631">
        <v>0</v>
      </c>
      <c r="BW287" s="631">
        <v>7478344</v>
      </c>
      <c r="BX287" s="631">
        <v>0</v>
      </c>
      <c r="BY287" s="631">
        <v>7478344</v>
      </c>
      <c r="BZ287" s="132">
        <f t="shared" si="12"/>
        <v>0</v>
      </c>
      <c r="CA287" s="132">
        <f t="shared" si="13"/>
        <v>0</v>
      </c>
      <c r="CB287" s="631">
        <f t="shared" si="14"/>
        <v>24060.841815092601</v>
      </c>
      <c r="CC287" s="631"/>
      <c r="CD287" s="631"/>
    </row>
    <row r="288" spans="1:82" ht="15" hidden="1" x14ac:dyDescent="0.25">
      <c r="A288" s="628">
        <f>VLOOKUP(D288,'[11]DfE No.'!C:E,3,FALSE)</f>
        <v>375</v>
      </c>
      <c r="B288" s="628" t="str">
        <f>VLOOKUP(D288,'[11]Adjusted Factors 20-21'!C:F,4,FALSE)</f>
        <v>Recoupment Academy</v>
      </c>
      <c r="C288" s="712">
        <v>139288</v>
      </c>
      <c r="D288" s="712">
        <v>9354095</v>
      </c>
      <c r="E288" s="713" t="s">
        <v>494</v>
      </c>
      <c r="F288" s="630">
        <v>1002</v>
      </c>
      <c r="G288" s="630">
        <v>0</v>
      </c>
      <c r="H288" s="630">
        <v>1002</v>
      </c>
      <c r="I288" s="631">
        <v>0</v>
      </c>
      <c r="J288" s="631">
        <v>2486121.9687000001</v>
      </c>
      <c r="K288" s="631">
        <v>1760362.8735000002</v>
      </c>
      <c r="L288" s="631">
        <v>0</v>
      </c>
      <c r="M288" s="631">
        <v>91350.000000000218</v>
      </c>
      <c r="N288" s="631">
        <v>0</v>
      </c>
      <c r="O288" s="631">
        <v>264323.79620379617</v>
      </c>
      <c r="P288" s="631">
        <v>0</v>
      </c>
      <c r="Q288" s="631">
        <v>0</v>
      </c>
      <c r="R288" s="631">
        <v>0</v>
      </c>
      <c r="S288" s="631">
        <v>0</v>
      </c>
      <c r="T288" s="631">
        <v>0</v>
      </c>
      <c r="U288" s="631">
        <v>0</v>
      </c>
      <c r="V288" s="631">
        <v>51050.949050949101</v>
      </c>
      <c r="W288" s="631">
        <v>44189.100899100944</v>
      </c>
      <c r="X288" s="631">
        <v>125850.59940059952</v>
      </c>
      <c r="Y288" s="631">
        <v>74314.16583416592</v>
      </c>
      <c r="Z288" s="631">
        <v>1251.2487512487528</v>
      </c>
      <c r="AA288" s="631">
        <v>0</v>
      </c>
      <c r="AB288" s="631">
        <v>0</v>
      </c>
      <c r="AC288" s="631">
        <v>104095.55110220441</v>
      </c>
      <c r="AD288" s="631">
        <v>0</v>
      </c>
      <c r="AE288" s="631">
        <v>0</v>
      </c>
      <c r="AF288" s="631">
        <v>365810.48066625255</v>
      </c>
      <c r="AG288" s="631">
        <v>0</v>
      </c>
      <c r="AH288" s="631">
        <v>0</v>
      </c>
      <c r="AI288" s="631">
        <v>114400</v>
      </c>
      <c r="AJ288" s="631">
        <v>0</v>
      </c>
      <c r="AK288" s="631">
        <v>0</v>
      </c>
      <c r="AL288" s="631">
        <v>0</v>
      </c>
      <c r="AM288" s="631">
        <v>25200</v>
      </c>
      <c r="AN288" s="631">
        <v>0</v>
      </c>
      <c r="AO288" s="631">
        <v>0</v>
      </c>
      <c r="AP288" s="631">
        <v>0</v>
      </c>
      <c r="AQ288" s="631">
        <v>0</v>
      </c>
      <c r="AR288" s="631">
        <v>0</v>
      </c>
      <c r="AS288" s="631">
        <v>0</v>
      </c>
      <c r="AT288" s="631">
        <v>0</v>
      </c>
      <c r="AU288" s="631">
        <v>0</v>
      </c>
      <c r="AV288" s="631">
        <v>4246484.8421999998</v>
      </c>
      <c r="AW288" s="631">
        <v>1122235.8919083173</v>
      </c>
      <c r="AX288" s="631">
        <v>139600</v>
      </c>
      <c r="AY288" s="631">
        <v>701928.21073618287</v>
      </c>
      <c r="AZ288" s="714">
        <v>5508320.7341083176</v>
      </c>
      <c r="BA288" s="714">
        <v>5483120.7341083176</v>
      </c>
      <c r="BB288" s="714">
        <v>5000</v>
      </c>
      <c r="BC288" s="714">
        <v>5010000</v>
      </c>
      <c r="BD288" s="714">
        <v>0</v>
      </c>
      <c r="BE288" s="714">
        <v>0</v>
      </c>
      <c r="BF288" s="714">
        <v>5508320.7341083176</v>
      </c>
      <c r="BG288" s="631">
        <v>0</v>
      </c>
      <c r="BH288" s="631">
        <v>5508320.7341083176</v>
      </c>
      <c r="BI288" s="714">
        <v>5035200</v>
      </c>
      <c r="BJ288" s="714">
        <v>4895600</v>
      </c>
      <c r="BK288" s="631">
        <v>5368720.7341083176</v>
      </c>
      <c r="BL288" s="631">
        <v>5358.0047246589993</v>
      </c>
      <c r="BM288" s="631">
        <v>5180.8775037549412</v>
      </c>
      <c r="BN288" s="632">
        <v>3.4188652554645746E-2</v>
      </c>
      <c r="BO288" s="632">
        <v>0</v>
      </c>
      <c r="BP288" s="631">
        <v>0</v>
      </c>
      <c r="BQ288" s="714">
        <v>5508320.7341083176</v>
      </c>
      <c r="BR288" s="714">
        <v>5472.1763813456264</v>
      </c>
      <c r="BS288" s="714" t="s">
        <v>1187</v>
      </c>
      <c r="BT288" s="714">
        <v>5497.3260819444286</v>
      </c>
      <c r="BU288" s="632">
        <v>3.3581625951540017E-2</v>
      </c>
      <c r="BV288" s="631">
        <v>0</v>
      </c>
      <c r="BW288" s="631">
        <v>5508320.7341083176</v>
      </c>
      <c r="BX288" s="631">
        <v>0</v>
      </c>
      <c r="BY288" s="631">
        <v>5508320.7341083176</v>
      </c>
      <c r="BZ288" s="132">
        <f t="shared" si="12"/>
        <v>0</v>
      </c>
      <c r="CA288" s="132">
        <f t="shared" si="13"/>
        <v>0</v>
      </c>
      <c r="CB288" s="631">
        <f t="shared" si="14"/>
        <v>0</v>
      </c>
      <c r="CC288" s="631"/>
      <c r="CD288" s="631"/>
    </row>
    <row r="289" spans="1:82" ht="15" hidden="1" x14ac:dyDescent="0.25">
      <c r="A289" s="628">
        <f>VLOOKUP(D289,'[11]DfE No.'!C:E,3,FALSE)</f>
        <v>356</v>
      </c>
      <c r="B289" s="628" t="str">
        <f>VLOOKUP(D289,'[11]Adjusted Factors 20-21'!C:F,4,FALSE)</f>
        <v>Recoupment Academy</v>
      </c>
      <c r="C289" s="712">
        <v>144214</v>
      </c>
      <c r="D289" s="712">
        <v>9354096</v>
      </c>
      <c r="E289" s="713" t="s">
        <v>316</v>
      </c>
      <c r="F289" s="630">
        <v>752</v>
      </c>
      <c r="G289" s="630">
        <v>0</v>
      </c>
      <c r="H289" s="630">
        <v>752</v>
      </c>
      <c r="I289" s="631">
        <v>0</v>
      </c>
      <c r="J289" s="631">
        <v>1837393.2215999998</v>
      </c>
      <c r="K289" s="631">
        <v>1353421.8456000001</v>
      </c>
      <c r="L289" s="631">
        <v>0</v>
      </c>
      <c r="M289" s="631">
        <v>34199.999999999978</v>
      </c>
      <c r="N289" s="631">
        <v>0</v>
      </c>
      <c r="O289" s="631">
        <v>117795.87743732592</v>
      </c>
      <c r="P289" s="631">
        <v>0</v>
      </c>
      <c r="Q289" s="631">
        <v>0</v>
      </c>
      <c r="R289" s="631">
        <v>0</v>
      </c>
      <c r="S289" s="631">
        <v>0</v>
      </c>
      <c r="T289" s="631">
        <v>0</v>
      </c>
      <c r="U289" s="631">
        <v>0</v>
      </c>
      <c r="V289" s="631">
        <v>4800.0000000000109</v>
      </c>
      <c r="W289" s="631">
        <v>7290.0000000000127</v>
      </c>
      <c r="X289" s="631">
        <v>19795.000000000011</v>
      </c>
      <c r="Y289" s="631">
        <v>24940.000000000004</v>
      </c>
      <c r="Z289" s="631">
        <v>0</v>
      </c>
      <c r="AA289" s="631">
        <v>0</v>
      </c>
      <c r="AB289" s="631">
        <v>0</v>
      </c>
      <c r="AC289" s="631">
        <v>2887.6800000000035</v>
      </c>
      <c r="AD289" s="631">
        <v>0</v>
      </c>
      <c r="AE289" s="631">
        <v>0</v>
      </c>
      <c r="AF289" s="631">
        <v>253160.75324617652</v>
      </c>
      <c r="AG289" s="631">
        <v>0</v>
      </c>
      <c r="AH289" s="631">
        <v>0</v>
      </c>
      <c r="AI289" s="631">
        <v>114400</v>
      </c>
      <c r="AJ289" s="631">
        <v>0</v>
      </c>
      <c r="AK289" s="631">
        <v>0</v>
      </c>
      <c r="AL289" s="631">
        <v>0</v>
      </c>
      <c r="AM289" s="631">
        <v>20260.8</v>
      </c>
      <c r="AN289" s="631">
        <v>0</v>
      </c>
      <c r="AO289" s="631">
        <v>0</v>
      </c>
      <c r="AP289" s="631">
        <v>0</v>
      </c>
      <c r="AQ289" s="631">
        <v>0</v>
      </c>
      <c r="AR289" s="631">
        <v>0</v>
      </c>
      <c r="AS289" s="631">
        <v>0</v>
      </c>
      <c r="AT289" s="631">
        <v>0</v>
      </c>
      <c r="AU289" s="631">
        <v>0</v>
      </c>
      <c r="AV289" s="631">
        <v>3190815.0671999999</v>
      </c>
      <c r="AW289" s="631">
        <v>464869.31068350241</v>
      </c>
      <c r="AX289" s="631">
        <v>134660.79999999999</v>
      </c>
      <c r="AY289" s="631">
        <v>367523.99196483946</v>
      </c>
      <c r="AZ289" s="714">
        <v>3790345.1778835021</v>
      </c>
      <c r="BA289" s="714">
        <v>3770084.3778835023</v>
      </c>
      <c r="BB289" s="714">
        <v>5000</v>
      </c>
      <c r="BC289" s="714">
        <v>3760000</v>
      </c>
      <c r="BD289" s="714">
        <v>0</v>
      </c>
      <c r="BE289" s="714">
        <v>0</v>
      </c>
      <c r="BF289" s="714">
        <v>3790345.1778835021</v>
      </c>
      <c r="BG289" s="631">
        <v>0</v>
      </c>
      <c r="BH289" s="631">
        <v>3790345.1778835026</v>
      </c>
      <c r="BI289" s="714">
        <v>3780260.8</v>
      </c>
      <c r="BJ289" s="714">
        <v>3645600</v>
      </c>
      <c r="BK289" s="631">
        <v>3655684.3778835023</v>
      </c>
      <c r="BL289" s="631">
        <v>4861.2824173982744</v>
      </c>
      <c r="BM289" s="631">
        <v>4664.9220624825657</v>
      </c>
      <c r="BN289" s="632">
        <v>4.2092955098849007E-2</v>
      </c>
      <c r="BO289" s="632">
        <v>0</v>
      </c>
      <c r="BP289" s="631">
        <v>0</v>
      </c>
      <c r="BQ289" s="714">
        <v>3790345.1778835021</v>
      </c>
      <c r="BR289" s="714">
        <v>5013.410076972742</v>
      </c>
      <c r="BS289" s="714" t="s">
        <v>1187</v>
      </c>
      <c r="BT289" s="714">
        <v>5040.3526301642314</v>
      </c>
      <c r="BU289" s="632">
        <v>1.5029305107912672E-2</v>
      </c>
      <c r="BV289" s="631">
        <v>0</v>
      </c>
      <c r="BW289" s="631">
        <v>3790345.1778835021</v>
      </c>
      <c r="BX289" s="631">
        <v>0</v>
      </c>
      <c r="BY289" s="631">
        <v>3790345.1778835021</v>
      </c>
      <c r="BZ289" s="132">
        <f t="shared" si="12"/>
        <v>0</v>
      </c>
      <c r="CA289" s="132">
        <f t="shared" si="13"/>
        <v>0</v>
      </c>
      <c r="CB289" s="631">
        <f t="shared" si="14"/>
        <v>0</v>
      </c>
      <c r="CC289" s="631"/>
      <c r="CD289" s="631"/>
    </row>
    <row r="290" spans="1:82" ht="15" hidden="1" x14ac:dyDescent="0.25">
      <c r="A290" s="628">
        <f>VLOOKUP(D290,'[11]DfE No.'!C:E,3,FALSE)</f>
        <v>357</v>
      </c>
      <c r="B290" s="628" t="str">
        <f>VLOOKUP(D290,'[11]Adjusted Factors 20-21'!C:F,4,FALSE)</f>
        <v>Recoupment Academy</v>
      </c>
      <c r="C290" s="712">
        <v>137218</v>
      </c>
      <c r="D290" s="712">
        <v>9354097</v>
      </c>
      <c r="E290" s="713" t="s">
        <v>317</v>
      </c>
      <c r="F290" s="630">
        <v>917</v>
      </c>
      <c r="G290" s="630">
        <v>0</v>
      </c>
      <c r="H290" s="630">
        <v>917</v>
      </c>
      <c r="I290" s="631">
        <v>0</v>
      </c>
      <c r="J290" s="631">
        <v>2183919.1362000001</v>
      </c>
      <c r="K290" s="631">
        <v>1714639.1625000001</v>
      </c>
      <c r="L290" s="631">
        <v>0</v>
      </c>
      <c r="M290" s="631">
        <v>35550</v>
      </c>
      <c r="N290" s="631">
        <v>0</v>
      </c>
      <c r="O290" s="631">
        <v>112626.15715823465</v>
      </c>
      <c r="P290" s="631">
        <v>0</v>
      </c>
      <c r="Q290" s="631">
        <v>0</v>
      </c>
      <c r="R290" s="631">
        <v>0</v>
      </c>
      <c r="S290" s="631">
        <v>0</v>
      </c>
      <c r="T290" s="631">
        <v>0</v>
      </c>
      <c r="U290" s="631">
        <v>0</v>
      </c>
      <c r="V290" s="631">
        <v>7799.9999999999927</v>
      </c>
      <c r="W290" s="631">
        <v>8909.9999999999836</v>
      </c>
      <c r="X290" s="631">
        <v>9094.99999999998</v>
      </c>
      <c r="Y290" s="631">
        <v>7540.00000000002</v>
      </c>
      <c r="Z290" s="631">
        <v>7499.9999999999745</v>
      </c>
      <c r="AA290" s="631">
        <v>3359.9999999999991</v>
      </c>
      <c r="AB290" s="631">
        <v>0</v>
      </c>
      <c r="AC290" s="631">
        <v>1441.5720524017479</v>
      </c>
      <c r="AD290" s="631">
        <v>0</v>
      </c>
      <c r="AE290" s="631">
        <v>0</v>
      </c>
      <c r="AF290" s="631">
        <v>261301.74073820337</v>
      </c>
      <c r="AG290" s="631">
        <v>0</v>
      </c>
      <c r="AH290" s="631">
        <v>0</v>
      </c>
      <c r="AI290" s="631">
        <v>114400</v>
      </c>
      <c r="AJ290" s="631">
        <v>0</v>
      </c>
      <c r="AK290" s="631">
        <v>0</v>
      </c>
      <c r="AL290" s="631">
        <v>0</v>
      </c>
      <c r="AM290" s="631">
        <v>23184</v>
      </c>
      <c r="AN290" s="631">
        <v>0</v>
      </c>
      <c r="AO290" s="631">
        <v>0</v>
      </c>
      <c r="AP290" s="631">
        <v>0</v>
      </c>
      <c r="AQ290" s="631">
        <v>0</v>
      </c>
      <c r="AR290" s="631">
        <v>0</v>
      </c>
      <c r="AS290" s="631">
        <v>0</v>
      </c>
      <c r="AT290" s="631">
        <v>0</v>
      </c>
      <c r="AU290" s="631">
        <v>0</v>
      </c>
      <c r="AV290" s="631">
        <v>3898558.2987000002</v>
      </c>
      <c r="AW290" s="631">
        <v>455124.46994883975</v>
      </c>
      <c r="AX290" s="631">
        <v>137584</v>
      </c>
      <c r="AY290" s="631">
        <v>367445.11931732064</v>
      </c>
      <c r="AZ290" s="714">
        <v>4491266.7686488396</v>
      </c>
      <c r="BA290" s="714">
        <v>4468082.7686488396</v>
      </c>
      <c r="BB290" s="714">
        <v>5000</v>
      </c>
      <c r="BC290" s="714">
        <v>4585000</v>
      </c>
      <c r="BD290" s="714">
        <v>0</v>
      </c>
      <c r="BE290" s="714">
        <v>116917.23135116044</v>
      </c>
      <c r="BF290" s="714">
        <v>4608184</v>
      </c>
      <c r="BG290" s="631">
        <v>0</v>
      </c>
      <c r="BH290" s="631">
        <v>4608184.0000000009</v>
      </c>
      <c r="BI290" s="714">
        <v>4608184</v>
      </c>
      <c r="BJ290" s="714">
        <v>4470600</v>
      </c>
      <c r="BK290" s="631">
        <v>4470600</v>
      </c>
      <c r="BL290" s="631">
        <v>4875.2453653217008</v>
      </c>
      <c r="BM290" s="631">
        <v>4676.989247311828</v>
      </c>
      <c r="BN290" s="632">
        <v>4.2389688649342859E-2</v>
      </c>
      <c r="BO290" s="632">
        <v>0</v>
      </c>
      <c r="BP290" s="631">
        <v>0</v>
      </c>
      <c r="BQ290" s="714">
        <v>4608184</v>
      </c>
      <c r="BR290" s="714">
        <v>5000</v>
      </c>
      <c r="BS290" s="714" t="s">
        <v>1187</v>
      </c>
      <c r="BT290" s="714">
        <v>5025.2824427480919</v>
      </c>
      <c r="BU290" s="632">
        <v>4.1853836868628758E-2</v>
      </c>
      <c r="BV290" s="631">
        <v>0</v>
      </c>
      <c r="BW290" s="631">
        <v>4608184</v>
      </c>
      <c r="BX290" s="631">
        <v>0</v>
      </c>
      <c r="BY290" s="631">
        <v>4608184</v>
      </c>
      <c r="BZ290" s="132">
        <f t="shared" si="12"/>
        <v>0</v>
      </c>
      <c r="CA290" s="132">
        <f t="shared" si="13"/>
        <v>0</v>
      </c>
      <c r="CB290" s="631">
        <f t="shared" si="14"/>
        <v>116917.23135116044</v>
      </c>
      <c r="CC290" s="631"/>
      <c r="CD290" s="631"/>
    </row>
    <row r="291" spans="1:82" ht="15" hidden="1" x14ac:dyDescent="0.25">
      <c r="A291" s="628">
        <f>VLOOKUP(D291,'[11]DfE No.'!C:E,3,FALSE)</f>
        <v>362</v>
      </c>
      <c r="B291" s="628" t="str">
        <f>VLOOKUP(D291,'[11]Adjusted Factors 20-21'!C:F,4,FALSE)</f>
        <v>Recoupment Academy</v>
      </c>
      <c r="C291" s="712">
        <v>137208</v>
      </c>
      <c r="D291" s="712">
        <v>9354098</v>
      </c>
      <c r="E291" s="713" t="s">
        <v>493</v>
      </c>
      <c r="F291" s="630">
        <v>578</v>
      </c>
      <c r="G291" s="630">
        <v>0</v>
      </c>
      <c r="H291" s="630">
        <v>578</v>
      </c>
      <c r="I291" s="631">
        <v>0</v>
      </c>
      <c r="J291" s="631">
        <v>1418338.6272</v>
      </c>
      <c r="K291" s="631">
        <v>1033355.8686</v>
      </c>
      <c r="L291" s="631">
        <v>0</v>
      </c>
      <c r="M291" s="631">
        <v>29249.999999999924</v>
      </c>
      <c r="N291" s="631">
        <v>0</v>
      </c>
      <c r="O291" s="631">
        <v>97404.84848484848</v>
      </c>
      <c r="P291" s="631">
        <v>0</v>
      </c>
      <c r="Q291" s="631">
        <v>0</v>
      </c>
      <c r="R291" s="631">
        <v>0</v>
      </c>
      <c r="S291" s="631">
        <v>0</v>
      </c>
      <c r="T291" s="631">
        <v>0</v>
      </c>
      <c r="U291" s="631">
        <v>0</v>
      </c>
      <c r="V291" s="631">
        <v>4507.7989601386416</v>
      </c>
      <c r="W291" s="631">
        <v>27993.431542460981</v>
      </c>
      <c r="X291" s="631">
        <v>17685.597920277312</v>
      </c>
      <c r="Y291" s="631">
        <v>22078.197573656846</v>
      </c>
      <c r="Z291" s="631">
        <v>11269.497400346612</v>
      </c>
      <c r="AA291" s="631">
        <v>0</v>
      </c>
      <c r="AB291" s="631">
        <v>0</v>
      </c>
      <c r="AC291" s="631">
        <v>4319.9999999999991</v>
      </c>
      <c r="AD291" s="631">
        <v>0</v>
      </c>
      <c r="AE291" s="631">
        <v>0</v>
      </c>
      <c r="AF291" s="631">
        <v>227306.84746524444</v>
      </c>
      <c r="AG291" s="631">
        <v>0</v>
      </c>
      <c r="AH291" s="631">
        <v>400.00000000001512</v>
      </c>
      <c r="AI291" s="631">
        <v>114400</v>
      </c>
      <c r="AJ291" s="631">
        <v>4957.333333333343</v>
      </c>
      <c r="AK291" s="631">
        <v>0</v>
      </c>
      <c r="AL291" s="631">
        <v>0</v>
      </c>
      <c r="AM291" s="631">
        <v>12600</v>
      </c>
      <c r="AN291" s="631">
        <v>0</v>
      </c>
      <c r="AO291" s="631">
        <v>0</v>
      </c>
      <c r="AP291" s="631">
        <v>0</v>
      </c>
      <c r="AQ291" s="631">
        <v>0</v>
      </c>
      <c r="AR291" s="631">
        <v>0</v>
      </c>
      <c r="AS291" s="631">
        <v>0</v>
      </c>
      <c r="AT291" s="631">
        <v>0</v>
      </c>
      <c r="AU291" s="631">
        <v>0</v>
      </c>
      <c r="AV291" s="631">
        <v>2451694.4958000001</v>
      </c>
      <c r="AW291" s="631">
        <v>442216.21934697323</v>
      </c>
      <c r="AX291" s="631">
        <v>131957.33333333334</v>
      </c>
      <c r="AY291" s="631">
        <v>342354.33340610884</v>
      </c>
      <c r="AZ291" s="714">
        <v>3025868.0484803068</v>
      </c>
      <c r="BA291" s="714">
        <v>3013268.0484803068</v>
      </c>
      <c r="BB291" s="714">
        <v>5000</v>
      </c>
      <c r="BC291" s="714">
        <v>2890000</v>
      </c>
      <c r="BD291" s="714">
        <v>0</v>
      </c>
      <c r="BE291" s="714">
        <v>0</v>
      </c>
      <c r="BF291" s="714">
        <v>3025868.0484803068</v>
      </c>
      <c r="BG291" s="631">
        <v>0</v>
      </c>
      <c r="BH291" s="631">
        <v>3025868.0484803068</v>
      </c>
      <c r="BI291" s="714">
        <v>2902600</v>
      </c>
      <c r="BJ291" s="714">
        <v>2770642.6666666665</v>
      </c>
      <c r="BK291" s="631">
        <v>2893910.7151469733</v>
      </c>
      <c r="BL291" s="631">
        <v>5006.7659431608536</v>
      </c>
      <c r="BM291" s="631">
        <v>4757.8994735961769</v>
      </c>
      <c r="BN291" s="632">
        <v>5.2305953697793284E-2</v>
      </c>
      <c r="BO291" s="632">
        <v>0</v>
      </c>
      <c r="BP291" s="631">
        <v>0</v>
      </c>
      <c r="BQ291" s="714">
        <v>3025868.0484803068</v>
      </c>
      <c r="BR291" s="714">
        <v>5213.2665198621225</v>
      </c>
      <c r="BS291" s="714" t="s">
        <v>1187</v>
      </c>
      <c r="BT291" s="714">
        <v>5235.0658278206001</v>
      </c>
      <c r="BU291" s="632">
        <v>4.8192329487607433E-2</v>
      </c>
      <c r="BV291" s="631">
        <v>0</v>
      </c>
      <c r="BW291" s="631">
        <v>3025868.0484803068</v>
      </c>
      <c r="BX291" s="631">
        <v>0</v>
      </c>
      <c r="BY291" s="631">
        <v>3025868.0484803068</v>
      </c>
      <c r="BZ291" s="132">
        <f t="shared" si="12"/>
        <v>0</v>
      </c>
      <c r="CA291" s="132">
        <f t="shared" si="13"/>
        <v>0</v>
      </c>
      <c r="CB291" s="631">
        <f t="shared" si="14"/>
        <v>0</v>
      </c>
      <c r="CC291" s="631"/>
      <c r="CD291" s="631"/>
    </row>
    <row r="292" spans="1:82" ht="15" hidden="1" x14ac:dyDescent="0.25">
      <c r="A292" s="628">
        <f>VLOOKUP(D292,'[11]DfE No.'!C:E,3,FALSE)</f>
        <v>376</v>
      </c>
      <c r="B292" s="628" t="str">
        <f>VLOOKUP(D292,'[11]Adjusted Factors 20-21'!C:F,4,FALSE)</f>
        <v>Recoupment Academy</v>
      </c>
      <c r="C292" s="712">
        <v>136969</v>
      </c>
      <c r="D292" s="712">
        <v>9354099</v>
      </c>
      <c r="E292" s="713" t="s">
        <v>327</v>
      </c>
      <c r="F292" s="630">
        <v>1544</v>
      </c>
      <c r="G292" s="630">
        <v>0</v>
      </c>
      <c r="H292" s="630">
        <v>1544</v>
      </c>
      <c r="I292" s="631">
        <v>0</v>
      </c>
      <c r="J292" s="631">
        <v>3715080.1541999998</v>
      </c>
      <c r="K292" s="631">
        <v>2844014.8242000001</v>
      </c>
      <c r="L292" s="631">
        <v>0</v>
      </c>
      <c r="M292" s="631">
        <v>46800.000000000022</v>
      </c>
      <c r="N292" s="631">
        <v>0</v>
      </c>
      <c r="O292" s="631">
        <v>160094.58141067898</v>
      </c>
      <c r="P292" s="631">
        <v>0</v>
      </c>
      <c r="Q292" s="631">
        <v>0</v>
      </c>
      <c r="R292" s="631">
        <v>0</v>
      </c>
      <c r="S292" s="631">
        <v>0</v>
      </c>
      <c r="T292" s="631">
        <v>0</v>
      </c>
      <c r="U292" s="631">
        <v>0</v>
      </c>
      <c r="V292" s="631">
        <v>6000.0000000000146</v>
      </c>
      <c r="W292" s="631">
        <v>11744.999999999987</v>
      </c>
      <c r="X292" s="631">
        <v>5885.0000000000018</v>
      </c>
      <c r="Y292" s="631">
        <v>13339.999999999984</v>
      </c>
      <c r="Z292" s="631">
        <v>3125.0000000000027</v>
      </c>
      <c r="AA292" s="631">
        <v>0</v>
      </c>
      <c r="AB292" s="631">
        <v>0</v>
      </c>
      <c r="AC292" s="631">
        <v>11527.465975372661</v>
      </c>
      <c r="AD292" s="631">
        <v>0</v>
      </c>
      <c r="AE292" s="631">
        <v>0</v>
      </c>
      <c r="AF292" s="631">
        <v>498087.90145522053</v>
      </c>
      <c r="AG292" s="631">
        <v>0</v>
      </c>
      <c r="AH292" s="631">
        <v>0</v>
      </c>
      <c r="AI292" s="631">
        <v>114400</v>
      </c>
      <c r="AJ292" s="631">
        <v>0</v>
      </c>
      <c r="AK292" s="631">
        <v>0</v>
      </c>
      <c r="AL292" s="631">
        <v>0</v>
      </c>
      <c r="AM292" s="631">
        <v>58968</v>
      </c>
      <c r="AN292" s="631">
        <v>0</v>
      </c>
      <c r="AO292" s="631">
        <v>0</v>
      </c>
      <c r="AP292" s="631">
        <v>0</v>
      </c>
      <c r="AQ292" s="631">
        <v>0</v>
      </c>
      <c r="AR292" s="631">
        <v>0</v>
      </c>
      <c r="AS292" s="631">
        <v>0</v>
      </c>
      <c r="AT292" s="631">
        <v>0</v>
      </c>
      <c r="AU292" s="631">
        <v>0</v>
      </c>
      <c r="AV292" s="631">
        <v>6559094.9783999994</v>
      </c>
      <c r="AW292" s="631">
        <v>756604.94884127215</v>
      </c>
      <c r="AX292" s="631">
        <v>173368</v>
      </c>
      <c r="AY292" s="631">
        <v>631535.4921605601</v>
      </c>
      <c r="AZ292" s="714">
        <v>7489067.9272412714</v>
      </c>
      <c r="BA292" s="714">
        <v>7430099.9272412714</v>
      </c>
      <c r="BB292" s="714">
        <v>5000</v>
      </c>
      <c r="BC292" s="714">
        <v>7720000</v>
      </c>
      <c r="BD292" s="714">
        <v>0</v>
      </c>
      <c r="BE292" s="714">
        <v>289900.07275872864</v>
      </c>
      <c r="BF292" s="714">
        <v>7778968</v>
      </c>
      <c r="BG292" s="631">
        <v>0</v>
      </c>
      <c r="BH292" s="631">
        <v>7778968.0000000009</v>
      </c>
      <c r="BI292" s="714">
        <v>7778968</v>
      </c>
      <c r="BJ292" s="714">
        <v>7605600</v>
      </c>
      <c r="BK292" s="631">
        <v>7605600</v>
      </c>
      <c r="BL292" s="631">
        <v>4925.9067357512949</v>
      </c>
      <c r="BM292" s="631">
        <v>4724.5382585751977</v>
      </c>
      <c r="BN292" s="632">
        <v>4.2621832262783904E-2</v>
      </c>
      <c r="BO292" s="632">
        <v>0</v>
      </c>
      <c r="BP292" s="631">
        <v>0</v>
      </c>
      <c r="BQ292" s="714">
        <v>7778968</v>
      </c>
      <c r="BR292" s="714">
        <v>5000</v>
      </c>
      <c r="BS292" s="714" t="s">
        <v>1187</v>
      </c>
      <c r="BT292" s="714">
        <v>5038.1917098445592</v>
      </c>
      <c r="BU292" s="632">
        <v>4.3661560597356042E-2</v>
      </c>
      <c r="BV292" s="631">
        <v>0</v>
      </c>
      <c r="BW292" s="631">
        <v>7778968</v>
      </c>
      <c r="BX292" s="631">
        <v>0</v>
      </c>
      <c r="BY292" s="631">
        <v>7778968</v>
      </c>
      <c r="BZ292" s="132">
        <f t="shared" si="12"/>
        <v>0</v>
      </c>
      <c r="CA292" s="132">
        <f t="shared" si="13"/>
        <v>0</v>
      </c>
      <c r="CB292" s="631">
        <f t="shared" si="14"/>
        <v>289900.07275872864</v>
      </c>
      <c r="CC292" s="631"/>
      <c r="CD292" s="631"/>
    </row>
    <row r="293" spans="1:82" ht="15" hidden="1" x14ac:dyDescent="0.25">
      <c r="A293" s="628">
        <f>VLOOKUP(D293,'[11]DfE No.'!C:E,3,FALSE)</f>
        <v>554</v>
      </c>
      <c r="B293" s="628" t="str">
        <f>VLOOKUP(D293,'[11]Adjusted Factors 20-21'!C:F,4,FALSE)</f>
        <v>Recoupment Academy</v>
      </c>
      <c r="C293" s="712">
        <v>136322</v>
      </c>
      <c r="D293" s="712">
        <v>9354102</v>
      </c>
      <c r="E293" s="713" t="s">
        <v>424</v>
      </c>
      <c r="F293" s="630">
        <v>1157</v>
      </c>
      <c r="G293" s="630">
        <v>0</v>
      </c>
      <c r="H293" s="630">
        <v>1157</v>
      </c>
      <c r="I293" s="631">
        <v>0</v>
      </c>
      <c r="J293" s="631">
        <v>2800412.9145</v>
      </c>
      <c r="K293" s="631">
        <v>2112435.4482</v>
      </c>
      <c r="L293" s="631">
        <v>0</v>
      </c>
      <c r="M293" s="631">
        <v>52650.000000000015</v>
      </c>
      <c r="N293" s="631">
        <v>0</v>
      </c>
      <c r="O293" s="631">
        <v>159338.14991334488</v>
      </c>
      <c r="P293" s="631">
        <v>0</v>
      </c>
      <c r="Q293" s="631">
        <v>0</v>
      </c>
      <c r="R293" s="631">
        <v>0</v>
      </c>
      <c r="S293" s="631">
        <v>0</v>
      </c>
      <c r="T293" s="631">
        <v>0</v>
      </c>
      <c r="U293" s="631">
        <v>0</v>
      </c>
      <c r="V293" s="631">
        <v>23400.000000000018</v>
      </c>
      <c r="W293" s="631">
        <v>16200.000000000011</v>
      </c>
      <c r="X293" s="631">
        <v>0</v>
      </c>
      <c r="Y293" s="631">
        <v>0</v>
      </c>
      <c r="Z293" s="631">
        <v>0</v>
      </c>
      <c r="AA293" s="631">
        <v>0</v>
      </c>
      <c r="AB293" s="631">
        <v>0</v>
      </c>
      <c r="AC293" s="631">
        <v>11580.052128583844</v>
      </c>
      <c r="AD293" s="631">
        <v>0</v>
      </c>
      <c r="AE293" s="631">
        <v>0</v>
      </c>
      <c r="AF293" s="631">
        <v>400294.10523388901</v>
      </c>
      <c r="AG293" s="631">
        <v>0</v>
      </c>
      <c r="AH293" s="631">
        <v>0</v>
      </c>
      <c r="AI293" s="631">
        <v>114400</v>
      </c>
      <c r="AJ293" s="631">
        <v>0</v>
      </c>
      <c r="AK293" s="631">
        <v>0</v>
      </c>
      <c r="AL293" s="631">
        <v>0</v>
      </c>
      <c r="AM293" s="631">
        <v>25704</v>
      </c>
      <c r="AN293" s="631">
        <v>0</v>
      </c>
      <c r="AO293" s="631">
        <v>0</v>
      </c>
      <c r="AP293" s="631">
        <v>0</v>
      </c>
      <c r="AQ293" s="631">
        <v>0</v>
      </c>
      <c r="AR293" s="631">
        <v>0</v>
      </c>
      <c r="AS293" s="631">
        <v>0</v>
      </c>
      <c r="AT293" s="631">
        <v>0</v>
      </c>
      <c r="AU293" s="631">
        <v>0</v>
      </c>
      <c r="AV293" s="631">
        <v>4912848.3627000004</v>
      </c>
      <c r="AW293" s="631">
        <v>663462.30727581773</v>
      </c>
      <c r="AX293" s="631">
        <v>140104</v>
      </c>
      <c r="AY293" s="631">
        <v>536040.9801905615</v>
      </c>
      <c r="AZ293" s="714">
        <v>5716414.6699758181</v>
      </c>
      <c r="BA293" s="714">
        <v>5690710.6699758181</v>
      </c>
      <c r="BB293" s="714">
        <v>5000</v>
      </c>
      <c r="BC293" s="714">
        <v>5785000</v>
      </c>
      <c r="BD293" s="714">
        <v>0</v>
      </c>
      <c r="BE293" s="714">
        <v>94289.330024181865</v>
      </c>
      <c r="BF293" s="714">
        <v>5810704</v>
      </c>
      <c r="BG293" s="631">
        <v>0</v>
      </c>
      <c r="BH293" s="631">
        <v>5810704</v>
      </c>
      <c r="BI293" s="714">
        <v>5810704</v>
      </c>
      <c r="BJ293" s="714">
        <v>5670600</v>
      </c>
      <c r="BK293" s="631">
        <v>5670600</v>
      </c>
      <c r="BL293" s="631">
        <v>4901.1235955056181</v>
      </c>
      <c r="BM293" s="631">
        <v>4701.5490533562825</v>
      </c>
      <c r="BN293" s="632">
        <v>4.2448678060024905E-2</v>
      </c>
      <c r="BO293" s="632">
        <v>0</v>
      </c>
      <c r="BP293" s="631">
        <v>0</v>
      </c>
      <c r="BQ293" s="714">
        <v>5810704</v>
      </c>
      <c r="BR293" s="714">
        <v>5000</v>
      </c>
      <c r="BS293" s="714" t="s">
        <v>1187</v>
      </c>
      <c r="BT293" s="714">
        <v>5022.2160760587731</v>
      </c>
      <c r="BU293" s="632">
        <v>4.1496813361592944E-2</v>
      </c>
      <c r="BV293" s="631">
        <v>0</v>
      </c>
      <c r="BW293" s="631">
        <v>5810704</v>
      </c>
      <c r="BX293" s="631">
        <v>0</v>
      </c>
      <c r="BY293" s="631">
        <v>5810704</v>
      </c>
      <c r="BZ293" s="132">
        <f t="shared" si="12"/>
        <v>0</v>
      </c>
      <c r="CA293" s="132">
        <f t="shared" si="13"/>
        <v>0</v>
      </c>
      <c r="CB293" s="631">
        <f t="shared" si="14"/>
        <v>94289.330024181865</v>
      </c>
      <c r="CC293" s="631"/>
      <c r="CD293" s="631"/>
    </row>
    <row r="294" spans="1:82" ht="15" hidden="1" x14ac:dyDescent="0.25">
      <c r="A294" s="628">
        <f>VLOOKUP(D294,'[11]DfE No.'!C:E,3,FALSE)</f>
        <v>562</v>
      </c>
      <c r="B294" s="628" t="str">
        <f>VLOOKUP(D294,'[11]Adjusted Factors 20-21'!C:F,4,FALSE)</f>
        <v>Recoupment Academy</v>
      </c>
      <c r="C294" s="712">
        <v>143362</v>
      </c>
      <c r="D294" s="712">
        <v>9354103</v>
      </c>
      <c r="E294" s="713" t="s">
        <v>431</v>
      </c>
      <c r="F294" s="630">
        <v>941</v>
      </c>
      <c r="G294" s="630">
        <v>0</v>
      </c>
      <c r="H294" s="630">
        <v>941</v>
      </c>
      <c r="I294" s="631">
        <v>0</v>
      </c>
      <c r="J294" s="631">
        <v>2365240.8356999997</v>
      </c>
      <c r="K294" s="631">
        <v>1618619.3694000002</v>
      </c>
      <c r="L294" s="631">
        <v>0</v>
      </c>
      <c r="M294" s="631">
        <v>49499.999999999876</v>
      </c>
      <c r="N294" s="631">
        <v>0</v>
      </c>
      <c r="O294" s="631">
        <v>185088.79329004328</v>
      </c>
      <c r="P294" s="631">
        <v>0</v>
      </c>
      <c r="Q294" s="631">
        <v>0</v>
      </c>
      <c r="R294" s="631">
        <v>0</v>
      </c>
      <c r="S294" s="631">
        <v>0</v>
      </c>
      <c r="T294" s="631">
        <v>0</v>
      </c>
      <c r="U294" s="631">
        <v>0</v>
      </c>
      <c r="V294" s="631">
        <v>8408.936170212768</v>
      </c>
      <c r="W294" s="631">
        <v>6081.4627659574317</v>
      </c>
      <c r="X294" s="631">
        <v>17673.781914893614</v>
      </c>
      <c r="Y294" s="631">
        <v>0</v>
      </c>
      <c r="Z294" s="631">
        <v>0</v>
      </c>
      <c r="AA294" s="631">
        <v>0</v>
      </c>
      <c r="AB294" s="631">
        <v>0</v>
      </c>
      <c r="AC294" s="631">
        <v>4319.9999999999964</v>
      </c>
      <c r="AD294" s="631">
        <v>0</v>
      </c>
      <c r="AE294" s="631">
        <v>0</v>
      </c>
      <c r="AF294" s="631">
        <v>381230.685777348</v>
      </c>
      <c r="AG294" s="631">
        <v>0</v>
      </c>
      <c r="AH294" s="631">
        <v>0</v>
      </c>
      <c r="AI294" s="631">
        <v>114400</v>
      </c>
      <c r="AJ294" s="631">
        <v>0</v>
      </c>
      <c r="AK294" s="631">
        <v>0</v>
      </c>
      <c r="AL294" s="631">
        <v>0</v>
      </c>
      <c r="AM294" s="631">
        <v>27413.49</v>
      </c>
      <c r="AN294" s="631">
        <v>0</v>
      </c>
      <c r="AO294" s="631">
        <v>0</v>
      </c>
      <c r="AP294" s="631">
        <v>0</v>
      </c>
      <c r="AQ294" s="631">
        <v>0</v>
      </c>
      <c r="AR294" s="631">
        <v>0</v>
      </c>
      <c r="AS294" s="631">
        <v>0</v>
      </c>
      <c r="AT294" s="631">
        <v>0</v>
      </c>
      <c r="AU294" s="631">
        <v>0</v>
      </c>
      <c r="AV294" s="631">
        <v>3983860.2050999999</v>
      </c>
      <c r="AW294" s="631">
        <v>652303.65991845494</v>
      </c>
      <c r="AX294" s="631">
        <v>141813.49</v>
      </c>
      <c r="AY294" s="631">
        <v>524559.97284790152</v>
      </c>
      <c r="AZ294" s="714">
        <v>4777977.3550184555</v>
      </c>
      <c r="BA294" s="714">
        <v>4750563.8650184553</v>
      </c>
      <c r="BB294" s="714">
        <v>5000</v>
      </c>
      <c r="BC294" s="714">
        <v>4705000</v>
      </c>
      <c r="BD294" s="714">
        <v>0</v>
      </c>
      <c r="BE294" s="714">
        <v>0</v>
      </c>
      <c r="BF294" s="714">
        <v>4777977.3550184555</v>
      </c>
      <c r="BG294" s="631">
        <v>0</v>
      </c>
      <c r="BH294" s="631">
        <v>4777977.3550184555</v>
      </c>
      <c r="BI294" s="714">
        <v>4732413.49</v>
      </c>
      <c r="BJ294" s="714">
        <v>4590600</v>
      </c>
      <c r="BK294" s="631">
        <v>4636163.8650184553</v>
      </c>
      <c r="BL294" s="631">
        <v>4926.8478905615893</v>
      </c>
      <c r="BM294" s="631">
        <v>4744.6310871351352</v>
      </c>
      <c r="BN294" s="632">
        <v>3.8404841194192574E-2</v>
      </c>
      <c r="BO294" s="632">
        <v>0</v>
      </c>
      <c r="BP294" s="631">
        <v>0</v>
      </c>
      <c r="BQ294" s="714">
        <v>4777977.3550184555</v>
      </c>
      <c r="BR294" s="714">
        <v>5048.4206854606327</v>
      </c>
      <c r="BS294" s="714" t="s">
        <v>1187</v>
      </c>
      <c r="BT294" s="714">
        <v>5077.552980891026</v>
      </c>
      <c r="BU294" s="632">
        <v>3.6775361974159537E-2</v>
      </c>
      <c r="BV294" s="631">
        <v>0</v>
      </c>
      <c r="BW294" s="631">
        <v>4777977.3550184555</v>
      </c>
      <c r="BX294" s="631">
        <v>0</v>
      </c>
      <c r="BY294" s="631">
        <v>4777977.3550184555</v>
      </c>
      <c r="BZ294" s="132">
        <f t="shared" si="12"/>
        <v>0</v>
      </c>
      <c r="CA294" s="132">
        <f t="shared" si="13"/>
        <v>0</v>
      </c>
      <c r="CB294" s="631">
        <f t="shared" si="14"/>
        <v>0</v>
      </c>
      <c r="CC294" s="631"/>
      <c r="CD294" s="631"/>
    </row>
    <row r="295" spans="1:82" ht="15" hidden="1" x14ac:dyDescent="0.25">
      <c r="A295" s="628">
        <f>VLOOKUP(D295,'[11]DfE No.'!C:E,3,FALSE)</f>
        <v>159</v>
      </c>
      <c r="B295" s="628" t="str">
        <f>VLOOKUP(D295,'[11]Adjusted Factors 20-21'!C:F,4,FALSE)</f>
        <v>Recoupment Academy</v>
      </c>
      <c r="C295" s="712">
        <v>136416</v>
      </c>
      <c r="D295" s="712">
        <v>9354504</v>
      </c>
      <c r="E295" s="713" t="s">
        <v>224</v>
      </c>
      <c r="F295" s="630">
        <v>673</v>
      </c>
      <c r="G295" s="630">
        <v>0</v>
      </c>
      <c r="H295" s="630">
        <v>673</v>
      </c>
      <c r="I295" s="631">
        <v>0</v>
      </c>
      <c r="J295" s="631">
        <v>1631895.2955</v>
      </c>
      <c r="K295" s="631">
        <v>1225395.4548000002</v>
      </c>
      <c r="L295" s="631">
        <v>0</v>
      </c>
      <c r="M295" s="631">
        <v>15299.999999999987</v>
      </c>
      <c r="N295" s="631">
        <v>0</v>
      </c>
      <c r="O295" s="631">
        <v>67444.570370370377</v>
      </c>
      <c r="P295" s="631">
        <v>0</v>
      </c>
      <c r="Q295" s="631">
        <v>0</v>
      </c>
      <c r="R295" s="631">
        <v>0</v>
      </c>
      <c r="S295" s="631">
        <v>0</v>
      </c>
      <c r="T295" s="631">
        <v>0</v>
      </c>
      <c r="U295" s="631">
        <v>0</v>
      </c>
      <c r="V295" s="631">
        <v>600.00000000000057</v>
      </c>
      <c r="W295" s="631">
        <v>405.00000000000034</v>
      </c>
      <c r="X295" s="631">
        <v>2140.0000000000018</v>
      </c>
      <c r="Y295" s="631">
        <v>1160.0000000000011</v>
      </c>
      <c r="Z295" s="631">
        <v>0</v>
      </c>
      <c r="AA295" s="631">
        <v>0</v>
      </c>
      <c r="AB295" s="631">
        <v>0</v>
      </c>
      <c r="AC295" s="631">
        <v>0</v>
      </c>
      <c r="AD295" s="631">
        <v>0</v>
      </c>
      <c r="AE295" s="631">
        <v>0</v>
      </c>
      <c r="AF295" s="631">
        <v>214714.59733119851</v>
      </c>
      <c r="AG295" s="631">
        <v>0</v>
      </c>
      <c r="AH295" s="631">
        <v>0</v>
      </c>
      <c r="AI295" s="631">
        <v>114400</v>
      </c>
      <c r="AJ295" s="631">
        <v>0</v>
      </c>
      <c r="AK295" s="631">
        <v>0</v>
      </c>
      <c r="AL295" s="631">
        <v>0</v>
      </c>
      <c r="AM295" s="631">
        <v>16228.8</v>
      </c>
      <c r="AN295" s="631">
        <v>0</v>
      </c>
      <c r="AO295" s="631">
        <v>0</v>
      </c>
      <c r="AP295" s="631">
        <v>0</v>
      </c>
      <c r="AQ295" s="631">
        <v>26300</v>
      </c>
      <c r="AR295" s="631">
        <v>0</v>
      </c>
      <c r="AS295" s="631">
        <v>0</v>
      </c>
      <c r="AT295" s="631">
        <v>0</v>
      </c>
      <c r="AU295" s="631">
        <v>0</v>
      </c>
      <c r="AV295" s="631">
        <v>2857290.7503000004</v>
      </c>
      <c r="AW295" s="631">
        <v>301764.16770156886</v>
      </c>
      <c r="AX295" s="631">
        <v>156928.79999999999</v>
      </c>
      <c r="AY295" s="631">
        <v>268192.18251638371</v>
      </c>
      <c r="AZ295" s="714">
        <v>3315983.7180015692</v>
      </c>
      <c r="BA295" s="714">
        <v>3273454.9180015693</v>
      </c>
      <c r="BB295" s="714">
        <v>5000</v>
      </c>
      <c r="BC295" s="714">
        <v>3365000</v>
      </c>
      <c r="BD295" s="714">
        <v>0</v>
      </c>
      <c r="BE295" s="714">
        <v>91545.081998430658</v>
      </c>
      <c r="BF295" s="714">
        <v>3407528.8</v>
      </c>
      <c r="BG295" s="631">
        <v>0</v>
      </c>
      <c r="BH295" s="631">
        <v>3407528.8</v>
      </c>
      <c r="BI295" s="714">
        <v>3407528.8</v>
      </c>
      <c r="BJ295" s="714">
        <v>3276900</v>
      </c>
      <c r="BK295" s="631">
        <v>3276900</v>
      </c>
      <c r="BL295" s="631">
        <v>4869.0936106983654</v>
      </c>
      <c r="BM295" s="631">
        <v>4630.7692307692305</v>
      </c>
      <c r="BN295" s="632">
        <v>5.1465397659115515E-2</v>
      </c>
      <c r="BO295" s="632">
        <v>0</v>
      </c>
      <c r="BP295" s="631">
        <v>0</v>
      </c>
      <c r="BQ295" s="714">
        <v>3407528.8</v>
      </c>
      <c r="BR295" s="714">
        <v>5000</v>
      </c>
      <c r="BS295" s="714" t="s">
        <v>1187</v>
      </c>
      <c r="BT295" s="714">
        <v>5063.1928677563146</v>
      </c>
      <c r="BU295" s="632">
        <v>5.0492897516367874E-2</v>
      </c>
      <c r="BV295" s="631">
        <v>0</v>
      </c>
      <c r="BW295" s="631">
        <v>3407528.8</v>
      </c>
      <c r="BX295" s="631">
        <v>0</v>
      </c>
      <c r="BY295" s="631">
        <v>3407528.8</v>
      </c>
      <c r="BZ295" s="132">
        <f t="shared" si="12"/>
        <v>0</v>
      </c>
      <c r="CA295" s="132">
        <f t="shared" si="13"/>
        <v>0</v>
      </c>
      <c r="CB295" s="631">
        <f t="shared" si="14"/>
        <v>91545.081998430658</v>
      </c>
      <c r="CC295" s="631"/>
      <c r="CD295" s="631"/>
    </row>
    <row r="296" spans="1:82" ht="15" hidden="1" x14ac:dyDescent="0.25">
      <c r="A296" s="628">
        <f>VLOOKUP(D296,'[11]DfE No.'!C:E,3,FALSE)</f>
        <v>372</v>
      </c>
      <c r="B296" s="628" t="str">
        <f>VLOOKUP(D296,'[11]Adjusted Factors 20-21'!C:F,4,FALSE)</f>
        <v>Recoupment Academy</v>
      </c>
      <c r="C296" s="712">
        <v>137849</v>
      </c>
      <c r="D296" s="712">
        <v>9354603</v>
      </c>
      <c r="E296" s="713" t="s">
        <v>324</v>
      </c>
      <c r="F296" s="630">
        <v>817</v>
      </c>
      <c r="G296" s="630">
        <v>0</v>
      </c>
      <c r="H296" s="630">
        <v>817</v>
      </c>
      <c r="I296" s="631">
        <v>0</v>
      </c>
      <c r="J296" s="631">
        <v>1982450.5811999999</v>
      </c>
      <c r="K296" s="631">
        <v>1486020.6075000002</v>
      </c>
      <c r="L296" s="631">
        <v>0</v>
      </c>
      <c r="M296" s="631">
        <v>35999.999999999985</v>
      </c>
      <c r="N296" s="631">
        <v>0</v>
      </c>
      <c r="O296" s="631">
        <v>121283.60072376359</v>
      </c>
      <c r="P296" s="631">
        <v>0</v>
      </c>
      <c r="Q296" s="631">
        <v>0</v>
      </c>
      <c r="R296" s="631">
        <v>0</v>
      </c>
      <c r="S296" s="631">
        <v>0</v>
      </c>
      <c r="T296" s="631">
        <v>0</v>
      </c>
      <c r="U296" s="631">
        <v>0</v>
      </c>
      <c r="V296" s="631">
        <v>19223.529411764706</v>
      </c>
      <c r="W296" s="631">
        <v>29601.231617647067</v>
      </c>
      <c r="X296" s="631">
        <v>46602.040441176679</v>
      </c>
      <c r="Y296" s="631">
        <v>38907.622549019608</v>
      </c>
      <c r="Z296" s="631">
        <v>15018.382352941202</v>
      </c>
      <c r="AA296" s="631">
        <v>0</v>
      </c>
      <c r="AB296" s="631">
        <v>0</v>
      </c>
      <c r="AC296" s="631">
        <v>28799.999999999989</v>
      </c>
      <c r="AD296" s="631">
        <v>0</v>
      </c>
      <c r="AE296" s="631">
        <v>0</v>
      </c>
      <c r="AF296" s="631">
        <v>226613.80100779232</v>
      </c>
      <c r="AG296" s="631">
        <v>0</v>
      </c>
      <c r="AH296" s="631">
        <v>0</v>
      </c>
      <c r="AI296" s="631">
        <v>114400</v>
      </c>
      <c r="AJ296" s="631">
        <v>0</v>
      </c>
      <c r="AK296" s="631">
        <v>0</v>
      </c>
      <c r="AL296" s="631">
        <v>0</v>
      </c>
      <c r="AM296" s="631">
        <v>27216</v>
      </c>
      <c r="AN296" s="631">
        <v>0</v>
      </c>
      <c r="AO296" s="631">
        <v>0</v>
      </c>
      <c r="AP296" s="631">
        <v>0</v>
      </c>
      <c r="AQ296" s="631">
        <v>0</v>
      </c>
      <c r="AR296" s="631">
        <v>0</v>
      </c>
      <c r="AS296" s="631">
        <v>0</v>
      </c>
      <c r="AT296" s="631">
        <v>0</v>
      </c>
      <c r="AU296" s="631">
        <v>0</v>
      </c>
      <c r="AV296" s="631">
        <v>3468471.1886999998</v>
      </c>
      <c r="AW296" s="631">
        <v>562050.2081041052</v>
      </c>
      <c r="AX296" s="631">
        <v>141616</v>
      </c>
      <c r="AY296" s="631">
        <v>389884.80455594877</v>
      </c>
      <c r="AZ296" s="714">
        <v>4172137.396804105</v>
      </c>
      <c r="BA296" s="714">
        <v>4144921.396804105</v>
      </c>
      <c r="BB296" s="714">
        <v>5000</v>
      </c>
      <c r="BC296" s="714">
        <v>4085000</v>
      </c>
      <c r="BD296" s="714">
        <v>0</v>
      </c>
      <c r="BE296" s="714">
        <v>0</v>
      </c>
      <c r="BF296" s="714">
        <v>4172137.396804105</v>
      </c>
      <c r="BG296" s="631">
        <v>0</v>
      </c>
      <c r="BH296" s="631">
        <v>4172137.3968041055</v>
      </c>
      <c r="BI296" s="714">
        <v>4112216</v>
      </c>
      <c r="BJ296" s="714">
        <v>3970600</v>
      </c>
      <c r="BK296" s="631">
        <v>4030521.396804105</v>
      </c>
      <c r="BL296" s="631">
        <v>4933.3187231384391</v>
      </c>
      <c r="BM296" s="631">
        <v>4723.1226380722892</v>
      </c>
      <c r="BN296" s="632">
        <v>4.4503626344951308E-2</v>
      </c>
      <c r="BO296" s="632">
        <v>0</v>
      </c>
      <c r="BP296" s="631">
        <v>0</v>
      </c>
      <c r="BQ296" s="714">
        <v>4172137.396804105</v>
      </c>
      <c r="BR296" s="714">
        <v>5073.3432029426012</v>
      </c>
      <c r="BS296" s="714" t="s">
        <v>1187</v>
      </c>
      <c r="BT296" s="714">
        <v>5106.6553204456613</v>
      </c>
      <c r="BU296" s="632">
        <v>4.350890375522809E-2</v>
      </c>
      <c r="BV296" s="631">
        <v>0</v>
      </c>
      <c r="BW296" s="631">
        <v>4172137.396804105</v>
      </c>
      <c r="BX296" s="631">
        <v>0</v>
      </c>
      <c r="BY296" s="631">
        <v>4172137.396804105</v>
      </c>
      <c r="BZ296" s="132">
        <f t="shared" si="12"/>
        <v>0</v>
      </c>
      <c r="CA296" s="132">
        <f t="shared" si="13"/>
        <v>0</v>
      </c>
      <c r="CB296" s="631">
        <f t="shared" si="14"/>
        <v>0</v>
      </c>
      <c r="CC296" s="631"/>
      <c r="CD296" s="631"/>
    </row>
    <row r="297" spans="1:82" ht="15" hidden="1" x14ac:dyDescent="0.25">
      <c r="A297" s="628">
        <f>VLOOKUP(D297,'[11]DfE No.'!C:E,3,FALSE)</f>
        <v>157</v>
      </c>
      <c r="B297" s="628" t="str">
        <f>VLOOKUP(D297,'[11]Adjusted Factors 20-21'!C:F,4,FALSE)</f>
        <v>Recoupment Academy</v>
      </c>
      <c r="C297" s="712">
        <v>146909</v>
      </c>
      <c r="D297" s="712">
        <v>9354605</v>
      </c>
      <c r="E297" s="713" t="s">
        <v>223</v>
      </c>
      <c r="F297" s="630">
        <v>750</v>
      </c>
      <c r="G297" s="630">
        <v>0</v>
      </c>
      <c r="H297" s="630">
        <v>750</v>
      </c>
      <c r="I297" s="631">
        <v>0</v>
      </c>
      <c r="J297" s="631">
        <v>1704423.9753</v>
      </c>
      <c r="K297" s="631">
        <v>1495165.3497000001</v>
      </c>
      <c r="L297" s="631">
        <v>0</v>
      </c>
      <c r="M297" s="631">
        <v>73349.999999999884</v>
      </c>
      <c r="N297" s="631">
        <v>0</v>
      </c>
      <c r="O297" s="631">
        <v>197886.690647482</v>
      </c>
      <c r="P297" s="631">
        <v>0</v>
      </c>
      <c r="Q297" s="631">
        <v>0</v>
      </c>
      <c r="R297" s="631">
        <v>0</v>
      </c>
      <c r="S297" s="631">
        <v>0</v>
      </c>
      <c r="T297" s="631">
        <v>0</v>
      </c>
      <c r="U297" s="631">
        <v>0</v>
      </c>
      <c r="V297" s="631">
        <v>33300</v>
      </c>
      <c r="W297" s="631">
        <v>29970.000000000007</v>
      </c>
      <c r="X297" s="631">
        <v>57779.999999999993</v>
      </c>
      <c r="Y297" s="631">
        <v>23780.000000000011</v>
      </c>
      <c r="Z297" s="631">
        <v>21875.000000000015</v>
      </c>
      <c r="AA297" s="631">
        <v>8399.99999999998</v>
      </c>
      <c r="AB297" s="631">
        <v>0</v>
      </c>
      <c r="AC297" s="631">
        <v>4320</v>
      </c>
      <c r="AD297" s="631">
        <v>0</v>
      </c>
      <c r="AE297" s="631">
        <v>0</v>
      </c>
      <c r="AF297" s="631">
        <v>309288.98344817304</v>
      </c>
      <c r="AG297" s="631">
        <v>0</v>
      </c>
      <c r="AH297" s="631">
        <v>0</v>
      </c>
      <c r="AI297" s="631">
        <v>114400</v>
      </c>
      <c r="AJ297" s="631">
        <v>0</v>
      </c>
      <c r="AK297" s="631">
        <v>0</v>
      </c>
      <c r="AL297" s="631">
        <v>0</v>
      </c>
      <c r="AM297" s="631">
        <v>28476</v>
      </c>
      <c r="AN297" s="631">
        <v>0</v>
      </c>
      <c r="AO297" s="631">
        <v>0</v>
      </c>
      <c r="AP297" s="631">
        <v>0</v>
      </c>
      <c r="AQ297" s="631">
        <v>0</v>
      </c>
      <c r="AR297" s="631">
        <v>0</v>
      </c>
      <c r="AS297" s="631">
        <v>0</v>
      </c>
      <c r="AT297" s="631">
        <v>0</v>
      </c>
      <c r="AU297" s="631">
        <v>0</v>
      </c>
      <c r="AV297" s="631">
        <v>3199589.3250000002</v>
      </c>
      <c r="AW297" s="631">
        <v>759950.67409565486</v>
      </c>
      <c r="AX297" s="631">
        <v>142876</v>
      </c>
      <c r="AY297" s="631">
        <v>542412.62877191405</v>
      </c>
      <c r="AZ297" s="714">
        <v>4102415.999095655</v>
      </c>
      <c r="BA297" s="714">
        <v>4073939.999095655</v>
      </c>
      <c r="BB297" s="714">
        <v>5000</v>
      </c>
      <c r="BC297" s="714">
        <v>3750000</v>
      </c>
      <c r="BD297" s="714">
        <v>0</v>
      </c>
      <c r="BE297" s="714">
        <v>0</v>
      </c>
      <c r="BF297" s="714">
        <v>4102415.999095655</v>
      </c>
      <c r="BG297" s="631">
        <v>0</v>
      </c>
      <c r="BH297" s="631">
        <v>4102415.999095655</v>
      </c>
      <c r="BI297" s="714">
        <v>3778476</v>
      </c>
      <c r="BJ297" s="714">
        <v>3635600</v>
      </c>
      <c r="BK297" s="631">
        <v>3959539.999095655</v>
      </c>
      <c r="BL297" s="631">
        <v>5279.3866654608737</v>
      </c>
      <c r="BM297" s="631">
        <v>5042.3324680773885</v>
      </c>
      <c r="BN297" s="632">
        <v>4.701280585607092E-2</v>
      </c>
      <c r="BO297" s="632">
        <v>0</v>
      </c>
      <c r="BP297" s="631">
        <v>0</v>
      </c>
      <c r="BQ297" s="714">
        <v>4102415.999095655</v>
      </c>
      <c r="BR297" s="714">
        <v>5431.9199987942065</v>
      </c>
      <c r="BS297" s="714" t="s">
        <v>1187</v>
      </c>
      <c r="BT297" s="714">
        <v>5469.8879987942064</v>
      </c>
      <c r="BU297" s="632">
        <v>4.8858606805127547E-2</v>
      </c>
      <c r="BV297" s="631">
        <v>0</v>
      </c>
      <c r="BW297" s="631">
        <v>4102415.999095655</v>
      </c>
      <c r="BX297" s="631">
        <v>0</v>
      </c>
      <c r="BY297" s="631">
        <v>4102415.999095655</v>
      </c>
      <c r="BZ297" s="132">
        <f t="shared" si="12"/>
        <v>0</v>
      </c>
      <c r="CA297" s="132">
        <f t="shared" si="13"/>
        <v>0</v>
      </c>
      <c r="CB297" s="631">
        <f t="shared" si="14"/>
        <v>0</v>
      </c>
      <c r="CC297" s="631"/>
      <c r="CD297" s="631"/>
    </row>
    <row r="298" spans="1:82" ht="15" hidden="1" x14ac:dyDescent="0.25">
      <c r="A298" s="628">
        <f>VLOOKUP(D298,'[11]DfE No.'!C:E,3,FALSE)</f>
        <v>368</v>
      </c>
      <c r="B298" s="628" t="str">
        <f>VLOOKUP(D298,'[11]Adjusted Factors 20-21'!C:F,4,FALSE)</f>
        <v>Recoupment Academy</v>
      </c>
      <c r="C298" s="712">
        <v>136453</v>
      </c>
      <c r="D298" s="712">
        <v>9354606</v>
      </c>
      <c r="E298" s="713" t="s">
        <v>321</v>
      </c>
      <c r="F298" s="630">
        <v>867</v>
      </c>
      <c r="G298" s="630">
        <v>0</v>
      </c>
      <c r="H298" s="630">
        <v>867</v>
      </c>
      <c r="I298" s="631">
        <v>0</v>
      </c>
      <c r="J298" s="631">
        <v>2224212.8471999997</v>
      </c>
      <c r="K298" s="631">
        <v>1440296.8965</v>
      </c>
      <c r="L298" s="631">
        <v>0</v>
      </c>
      <c r="M298" s="631">
        <v>112949.99999999993</v>
      </c>
      <c r="N298" s="631">
        <v>0</v>
      </c>
      <c r="O298" s="631">
        <v>307063.41804320202</v>
      </c>
      <c r="P298" s="631">
        <v>0</v>
      </c>
      <c r="Q298" s="631">
        <v>0</v>
      </c>
      <c r="R298" s="631">
        <v>0</v>
      </c>
      <c r="S298" s="631">
        <v>0</v>
      </c>
      <c r="T298" s="631">
        <v>0</v>
      </c>
      <c r="U298" s="631">
        <v>0</v>
      </c>
      <c r="V298" s="631">
        <v>9899.9999999999927</v>
      </c>
      <c r="W298" s="631">
        <v>42524.999999999942</v>
      </c>
      <c r="X298" s="631">
        <v>87740.000000000218</v>
      </c>
      <c r="Y298" s="631">
        <v>146739.9999999998</v>
      </c>
      <c r="Z298" s="631">
        <v>63749.999999999767</v>
      </c>
      <c r="AA298" s="631">
        <v>0</v>
      </c>
      <c r="AB298" s="631">
        <v>0</v>
      </c>
      <c r="AC298" s="631">
        <v>51959.861271676309</v>
      </c>
      <c r="AD298" s="631">
        <v>0</v>
      </c>
      <c r="AE298" s="631">
        <v>0</v>
      </c>
      <c r="AF298" s="631">
        <v>424267.14235372836</v>
      </c>
      <c r="AG298" s="631">
        <v>0</v>
      </c>
      <c r="AH298" s="631">
        <v>0</v>
      </c>
      <c r="AI298" s="631">
        <v>114400</v>
      </c>
      <c r="AJ298" s="631">
        <v>0</v>
      </c>
      <c r="AK298" s="631">
        <v>0</v>
      </c>
      <c r="AL298" s="631">
        <v>0</v>
      </c>
      <c r="AM298" s="631">
        <v>47124</v>
      </c>
      <c r="AN298" s="631">
        <v>0</v>
      </c>
      <c r="AO298" s="631">
        <v>0</v>
      </c>
      <c r="AP298" s="631">
        <v>0</v>
      </c>
      <c r="AQ298" s="631">
        <v>0</v>
      </c>
      <c r="AR298" s="631">
        <v>0</v>
      </c>
      <c r="AS298" s="631">
        <v>0</v>
      </c>
      <c r="AT298" s="631">
        <v>0</v>
      </c>
      <c r="AU298" s="631">
        <v>0</v>
      </c>
      <c r="AV298" s="631">
        <v>3664509.7436999995</v>
      </c>
      <c r="AW298" s="631">
        <v>1246895.4216686063</v>
      </c>
      <c r="AX298" s="631">
        <v>161524</v>
      </c>
      <c r="AY298" s="631">
        <v>819554.15137532924</v>
      </c>
      <c r="AZ298" s="714">
        <v>5072929.1653686054</v>
      </c>
      <c r="BA298" s="714">
        <v>5025805.1653686054</v>
      </c>
      <c r="BB298" s="714">
        <v>5000</v>
      </c>
      <c r="BC298" s="714">
        <v>4335000</v>
      </c>
      <c r="BD298" s="714">
        <v>0</v>
      </c>
      <c r="BE298" s="714">
        <v>0</v>
      </c>
      <c r="BF298" s="714">
        <v>5072929.1653686054</v>
      </c>
      <c r="BG298" s="631">
        <v>0</v>
      </c>
      <c r="BH298" s="631">
        <v>5072929.1653686063</v>
      </c>
      <c r="BI298" s="714">
        <v>4382124</v>
      </c>
      <c r="BJ298" s="714">
        <v>4220600</v>
      </c>
      <c r="BK298" s="631">
        <v>4911405.1653686054</v>
      </c>
      <c r="BL298" s="631">
        <v>5664.8271803559464</v>
      </c>
      <c r="BM298" s="631">
        <v>5508.2087948877806</v>
      </c>
      <c r="BN298" s="632">
        <v>2.8433632656322826E-2</v>
      </c>
      <c r="BO298" s="632">
        <v>0</v>
      </c>
      <c r="BP298" s="631">
        <v>0</v>
      </c>
      <c r="BQ298" s="714">
        <v>5072929.1653686054</v>
      </c>
      <c r="BR298" s="714">
        <v>5796.7764306442969</v>
      </c>
      <c r="BS298" s="714" t="s">
        <v>1187</v>
      </c>
      <c r="BT298" s="714">
        <v>5851.1293718207671</v>
      </c>
      <c r="BU298" s="632">
        <v>2.4626826749416519E-2</v>
      </c>
      <c r="BV298" s="631">
        <v>0</v>
      </c>
      <c r="BW298" s="631">
        <v>5072929.1653686054</v>
      </c>
      <c r="BX298" s="631">
        <v>0</v>
      </c>
      <c r="BY298" s="631">
        <v>5072929.1653686054</v>
      </c>
      <c r="BZ298" s="132">
        <f t="shared" si="12"/>
        <v>0</v>
      </c>
      <c r="CA298" s="132">
        <f t="shared" si="13"/>
        <v>0</v>
      </c>
      <c r="CB298" s="631">
        <f t="shared" si="14"/>
        <v>0</v>
      </c>
      <c r="CC298" s="631"/>
      <c r="CD298" s="631"/>
    </row>
    <row r="299" spans="1:82" ht="15" hidden="1" x14ac:dyDescent="0.25">
      <c r="A299" s="628">
        <f>VLOOKUP(D299,'[11]DfE No.'!C:E,3,FALSE)</f>
        <v>494</v>
      </c>
      <c r="B299" s="628" t="str">
        <f>VLOOKUP(D299,'[11]Adjusted Factors 20-21'!C:F,4,FALSE)</f>
        <v>Recoupment Academy</v>
      </c>
      <c r="C299" s="712">
        <v>147509</v>
      </c>
      <c r="D299" s="712">
        <v>9352105</v>
      </c>
      <c r="E299" s="713" t="s">
        <v>398</v>
      </c>
      <c r="F299" s="630">
        <v>129</v>
      </c>
      <c r="G299" s="630">
        <v>129</v>
      </c>
      <c r="H299" s="630">
        <v>0</v>
      </c>
      <c r="I299" s="631">
        <v>370019.87189999997</v>
      </c>
      <c r="J299" s="631">
        <v>0</v>
      </c>
      <c r="K299" s="631">
        <v>0</v>
      </c>
      <c r="L299" s="631">
        <v>899.99999999999716</v>
      </c>
      <c r="M299" s="631">
        <v>0</v>
      </c>
      <c r="N299" s="631">
        <v>5873.1707317073169</v>
      </c>
      <c r="O299" s="631">
        <v>0</v>
      </c>
      <c r="P299" s="631">
        <v>209.99999999999989</v>
      </c>
      <c r="Q299" s="631">
        <v>0</v>
      </c>
      <c r="R299" s="631">
        <v>0</v>
      </c>
      <c r="S299" s="631">
        <v>0</v>
      </c>
      <c r="T299" s="631">
        <v>0</v>
      </c>
      <c r="U299" s="631">
        <v>0</v>
      </c>
      <c r="V299" s="631">
        <v>0</v>
      </c>
      <c r="W299" s="631">
        <v>0</v>
      </c>
      <c r="X299" s="631">
        <v>0</v>
      </c>
      <c r="Y299" s="631">
        <v>0</v>
      </c>
      <c r="Z299" s="631">
        <v>0</v>
      </c>
      <c r="AA299" s="631">
        <v>0</v>
      </c>
      <c r="AB299" s="631">
        <v>2464.8214285714275</v>
      </c>
      <c r="AC299" s="631">
        <v>0</v>
      </c>
      <c r="AD299" s="631">
        <v>0</v>
      </c>
      <c r="AE299" s="631">
        <v>33672.794117647019</v>
      </c>
      <c r="AF299" s="631">
        <v>0</v>
      </c>
      <c r="AG299" s="631">
        <v>9852.4999999999618</v>
      </c>
      <c r="AH299" s="631">
        <v>0</v>
      </c>
      <c r="AI299" s="631">
        <v>114400</v>
      </c>
      <c r="AJ299" s="631">
        <v>7220.293724966622</v>
      </c>
      <c r="AK299" s="631">
        <v>0</v>
      </c>
      <c r="AL299" s="631">
        <v>0</v>
      </c>
      <c r="AM299" s="631">
        <v>1188.03</v>
      </c>
      <c r="AN299" s="631">
        <v>0</v>
      </c>
      <c r="AO299" s="631">
        <v>0</v>
      </c>
      <c r="AP299" s="631">
        <v>0</v>
      </c>
      <c r="AQ299" s="631">
        <v>0</v>
      </c>
      <c r="AR299" s="631">
        <v>0</v>
      </c>
      <c r="AS299" s="631">
        <v>0</v>
      </c>
      <c r="AT299" s="631">
        <v>0</v>
      </c>
      <c r="AU299" s="631">
        <v>0</v>
      </c>
      <c r="AV299" s="631">
        <v>370019.87189999997</v>
      </c>
      <c r="AW299" s="631">
        <v>52973.286277925727</v>
      </c>
      <c r="AX299" s="631">
        <v>122808.32372496663</v>
      </c>
      <c r="AY299" s="631">
        <v>47117.179483500673</v>
      </c>
      <c r="AZ299" s="714">
        <v>545801.48190289235</v>
      </c>
      <c r="BA299" s="714">
        <v>544613.45190289232</v>
      </c>
      <c r="BB299" s="714">
        <v>3750</v>
      </c>
      <c r="BC299" s="714">
        <v>483750</v>
      </c>
      <c r="BD299" s="714">
        <v>0</v>
      </c>
      <c r="BE299" s="714">
        <v>0</v>
      </c>
      <c r="BF299" s="714">
        <v>545801.48190289235</v>
      </c>
      <c r="BG299" s="631">
        <v>545801.48190289235</v>
      </c>
      <c r="BH299" s="631">
        <v>0</v>
      </c>
      <c r="BI299" s="714">
        <v>484938.03</v>
      </c>
      <c r="BJ299" s="714">
        <v>362129.70627503336</v>
      </c>
      <c r="BK299" s="631">
        <v>422993.15817792568</v>
      </c>
      <c r="BL299" s="631">
        <v>3279.0167300614394</v>
      </c>
      <c r="BM299" s="631">
        <v>3092.9651640246616</v>
      </c>
      <c r="BN299" s="632">
        <v>6.015313984160163E-2</v>
      </c>
      <c r="BO299" s="632">
        <v>0</v>
      </c>
      <c r="BP299" s="631">
        <v>0</v>
      </c>
      <c r="BQ299" s="714">
        <v>545801.48190289235</v>
      </c>
      <c r="BR299" s="714">
        <v>4221.8097046735838</v>
      </c>
      <c r="BS299" s="714" t="s">
        <v>1187</v>
      </c>
      <c r="BT299" s="714">
        <v>4231.0192395573049</v>
      </c>
      <c r="BU299" s="632">
        <v>1.7087269199661526E-2</v>
      </c>
      <c r="BV299" s="631">
        <v>0</v>
      </c>
      <c r="BW299" s="631">
        <v>545801.48190289235</v>
      </c>
      <c r="BX299" s="631">
        <v>0</v>
      </c>
      <c r="BY299" s="631">
        <v>545801.48190289235</v>
      </c>
      <c r="BZ299" s="132">
        <f t="shared" si="12"/>
        <v>0</v>
      </c>
      <c r="CA299" s="132">
        <f t="shared" si="13"/>
        <v>0</v>
      </c>
      <c r="CB299" s="631">
        <f t="shared" si="14"/>
        <v>0</v>
      </c>
      <c r="CC299" s="631"/>
      <c r="CD299" s="631"/>
    </row>
    <row r="300" spans="1:82" ht="15" hidden="1" x14ac:dyDescent="0.25">
      <c r="A300" s="628">
        <f>VLOOKUP(D300,'[11]DfE No.'!C:E,3,FALSE)</f>
        <v>446</v>
      </c>
      <c r="B300" s="628" t="str">
        <f>VLOOKUP(D300,'[11]Adjusted Factors 20-21'!C:F,4,FALSE)</f>
        <v>Recoupment Academy</v>
      </c>
      <c r="C300" s="712">
        <v>147450</v>
      </c>
      <c r="D300" s="712">
        <v>9353028</v>
      </c>
      <c r="E300" s="713" t="s">
        <v>1844</v>
      </c>
      <c r="F300" s="630">
        <v>98</v>
      </c>
      <c r="G300" s="630">
        <v>98</v>
      </c>
      <c r="H300" s="630">
        <v>0</v>
      </c>
      <c r="I300" s="631">
        <v>281100.36780000001</v>
      </c>
      <c r="J300" s="631">
        <v>0</v>
      </c>
      <c r="K300" s="631">
        <v>0</v>
      </c>
      <c r="L300" s="631">
        <v>4500.0000000000173</v>
      </c>
      <c r="M300" s="631">
        <v>0</v>
      </c>
      <c r="N300" s="631">
        <v>8378.6259541984746</v>
      </c>
      <c r="O300" s="631">
        <v>0</v>
      </c>
      <c r="P300" s="631">
        <v>210.0000000000008</v>
      </c>
      <c r="Q300" s="631">
        <v>0</v>
      </c>
      <c r="R300" s="631">
        <v>0</v>
      </c>
      <c r="S300" s="631">
        <v>0</v>
      </c>
      <c r="T300" s="631">
        <v>0</v>
      </c>
      <c r="U300" s="631">
        <v>0</v>
      </c>
      <c r="V300" s="631">
        <v>0</v>
      </c>
      <c r="W300" s="631">
        <v>0</v>
      </c>
      <c r="X300" s="631">
        <v>0</v>
      </c>
      <c r="Y300" s="631">
        <v>0</v>
      </c>
      <c r="Z300" s="631">
        <v>0</v>
      </c>
      <c r="AA300" s="631">
        <v>0</v>
      </c>
      <c r="AB300" s="631">
        <v>0</v>
      </c>
      <c r="AC300" s="631">
        <v>0</v>
      </c>
      <c r="AD300" s="631">
        <v>0</v>
      </c>
      <c r="AE300" s="631">
        <v>28241.294117647099</v>
      </c>
      <c r="AF300" s="631">
        <v>0</v>
      </c>
      <c r="AG300" s="631">
        <v>105.00000000000304</v>
      </c>
      <c r="AH300" s="631">
        <v>0</v>
      </c>
      <c r="AI300" s="631">
        <v>114400</v>
      </c>
      <c r="AJ300" s="631">
        <v>17981.308411214948</v>
      </c>
      <c r="AK300" s="631">
        <v>0</v>
      </c>
      <c r="AL300" s="631">
        <v>0</v>
      </c>
      <c r="AM300" s="631">
        <v>10304.74</v>
      </c>
      <c r="AN300" s="631">
        <v>0</v>
      </c>
      <c r="AO300" s="631">
        <v>0</v>
      </c>
      <c r="AP300" s="631">
        <v>0</v>
      </c>
      <c r="AQ300" s="631">
        <v>0</v>
      </c>
      <c r="AR300" s="631">
        <v>0</v>
      </c>
      <c r="AS300" s="631">
        <v>0</v>
      </c>
      <c r="AT300" s="631">
        <v>0</v>
      </c>
      <c r="AU300" s="631">
        <v>0</v>
      </c>
      <c r="AV300" s="631">
        <v>281100.36780000001</v>
      </c>
      <c r="AW300" s="631">
        <v>41434.92007184559</v>
      </c>
      <c r="AX300" s="631">
        <v>142686.04841121493</v>
      </c>
      <c r="AY300" s="631">
        <v>44738.407094746348</v>
      </c>
      <c r="AZ300" s="714">
        <v>465221.33628306049</v>
      </c>
      <c r="BA300" s="714">
        <v>454916.5962830605</v>
      </c>
      <c r="BB300" s="714">
        <v>3750</v>
      </c>
      <c r="BC300" s="714">
        <v>367500</v>
      </c>
      <c r="BD300" s="714">
        <v>0</v>
      </c>
      <c r="BE300" s="714">
        <v>0</v>
      </c>
      <c r="BF300" s="714">
        <v>465221.33628306049</v>
      </c>
      <c r="BG300" s="631">
        <v>465221.33628306049</v>
      </c>
      <c r="BH300" s="631">
        <v>0</v>
      </c>
      <c r="BI300" s="714">
        <v>377804.74</v>
      </c>
      <c r="BJ300" s="714">
        <v>235118.69158878506</v>
      </c>
      <c r="BK300" s="631">
        <v>322535.28787184553</v>
      </c>
      <c r="BL300" s="631">
        <v>3291.1764068555667</v>
      </c>
      <c r="BM300" s="631">
        <v>3043.6973184354447</v>
      </c>
      <c r="BN300" s="632">
        <v>8.1308705343714663E-2</v>
      </c>
      <c r="BO300" s="632">
        <v>0</v>
      </c>
      <c r="BP300" s="631">
        <v>0</v>
      </c>
      <c r="BQ300" s="714">
        <v>465221.33628306049</v>
      </c>
      <c r="BR300" s="714">
        <v>4642.0060845210255</v>
      </c>
      <c r="BS300" s="714" t="s">
        <v>1187</v>
      </c>
      <c r="BT300" s="714">
        <v>4747.1564926842912</v>
      </c>
      <c r="BU300" s="632">
        <v>0.15802520844121992</v>
      </c>
      <c r="BV300" s="631">
        <v>0</v>
      </c>
      <c r="BW300" s="631">
        <v>465221.33628306049</v>
      </c>
      <c r="BX300" s="631">
        <v>0</v>
      </c>
      <c r="BY300" s="631">
        <v>465221.33628306049</v>
      </c>
      <c r="BZ300" s="132">
        <v>0</v>
      </c>
      <c r="CA300" s="132">
        <v>0</v>
      </c>
      <c r="CB300" s="631">
        <f>BD300+BE300</f>
        <v>0</v>
      </c>
      <c r="CC300" s="631"/>
      <c r="CD300" s="631"/>
    </row>
    <row r="301" spans="1:82" ht="15" hidden="1" x14ac:dyDescent="0.25">
      <c r="A301" s="628">
        <f>VLOOKUP(D301,'[11]DfE No.'!C:E,3,FALSE)</f>
        <v>110</v>
      </c>
      <c r="B301" s="628" t="str">
        <f>VLOOKUP(D301,'[11]Adjusted Factors 20-21'!C:F,4,FALSE)</f>
        <v>Recoupment Academy</v>
      </c>
      <c r="C301" s="712">
        <v>124746</v>
      </c>
      <c r="D301" s="712">
        <v>9353108</v>
      </c>
      <c r="E301" s="713" t="s">
        <v>1234</v>
      </c>
      <c r="F301" s="630">
        <v>26</v>
      </c>
      <c r="G301" s="630">
        <v>26</v>
      </c>
      <c r="H301" s="630">
        <v>0</v>
      </c>
      <c r="I301" s="631">
        <v>74577.6486</v>
      </c>
      <c r="J301" s="631">
        <v>0</v>
      </c>
      <c r="K301" s="631">
        <v>0</v>
      </c>
      <c r="L301" s="631">
        <v>899.99999999999966</v>
      </c>
      <c r="M301" s="631">
        <v>0</v>
      </c>
      <c r="N301" s="631">
        <v>1820</v>
      </c>
      <c r="O301" s="631">
        <v>0</v>
      </c>
      <c r="P301" s="631">
        <v>0</v>
      </c>
      <c r="Q301" s="631">
        <v>0</v>
      </c>
      <c r="R301" s="631">
        <v>0</v>
      </c>
      <c r="S301" s="631">
        <v>0</v>
      </c>
      <c r="T301" s="631">
        <v>0</v>
      </c>
      <c r="U301" s="631">
        <v>0</v>
      </c>
      <c r="V301" s="631">
        <v>0</v>
      </c>
      <c r="W301" s="631">
        <v>0</v>
      </c>
      <c r="X301" s="631">
        <v>0</v>
      </c>
      <c r="Y301" s="631">
        <v>0</v>
      </c>
      <c r="Z301" s="631">
        <v>0</v>
      </c>
      <c r="AA301" s="631">
        <v>0</v>
      </c>
      <c r="AB301" s="631">
        <v>0</v>
      </c>
      <c r="AC301" s="631">
        <v>0</v>
      </c>
      <c r="AD301" s="631">
        <v>0</v>
      </c>
      <c r="AE301" s="631">
        <v>6019.5652173913031</v>
      </c>
      <c r="AF301" s="631">
        <v>0</v>
      </c>
      <c r="AG301" s="631">
        <v>0</v>
      </c>
      <c r="AH301" s="631">
        <v>0</v>
      </c>
      <c r="AI301" s="631">
        <v>114400</v>
      </c>
      <c r="AJ301" s="631">
        <v>0</v>
      </c>
      <c r="AK301" s="631">
        <v>0</v>
      </c>
      <c r="AL301" s="631">
        <v>0</v>
      </c>
      <c r="AM301" s="631">
        <v>8210.69</v>
      </c>
      <c r="AN301" s="631">
        <v>0</v>
      </c>
      <c r="AO301" s="631">
        <v>0</v>
      </c>
      <c r="AP301" s="631">
        <v>0</v>
      </c>
      <c r="AQ301" s="631">
        <v>3850</v>
      </c>
      <c r="AR301" s="631">
        <v>0</v>
      </c>
      <c r="AS301" s="631">
        <v>0</v>
      </c>
      <c r="AT301" s="631">
        <v>0</v>
      </c>
      <c r="AU301" s="631">
        <v>0</v>
      </c>
      <c r="AV301" s="631">
        <v>74577.6486</v>
      </c>
      <c r="AW301" s="631">
        <v>8739.5652173913022</v>
      </c>
      <c r="AX301" s="631">
        <v>126460.69</v>
      </c>
      <c r="AY301" s="631">
        <v>17332.365217391303</v>
      </c>
      <c r="AZ301" s="714">
        <v>209777.90381739131</v>
      </c>
      <c r="BA301" s="714">
        <v>197717.21381739131</v>
      </c>
      <c r="BB301" s="714">
        <v>3750</v>
      </c>
      <c r="BC301" s="714">
        <v>97500</v>
      </c>
      <c r="BD301" s="714">
        <v>0</v>
      </c>
      <c r="BE301" s="714">
        <v>0</v>
      </c>
      <c r="BF301" s="714">
        <v>209777.90381739131</v>
      </c>
      <c r="BG301" s="631">
        <v>209777.90381739131</v>
      </c>
      <c r="BH301" s="631">
        <v>0</v>
      </c>
      <c r="BI301" s="714">
        <v>109560.69</v>
      </c>
      <c r="BJ301" s="714">
        <v>-13049.999999999998</v>
      </c>
      <c r="BK301" s="631">
        <v>87167.213817391312</v>
      </c>
      <c r="BL301" s="631">
        <v>3352.5851468227429</v>
      </c>
      <c r="BM301" s="631">
        <v>3094.6501022222224</v>
      </c>
      <c r="BN301" s="632">
        <v>8.3348694062472917E-2</v>
      </c>
      <c r="BO301" s="632">
        <v>0</v>
      </c>
      <c r="BP301" s="631">
        <v>0</v>
      </c>
      <c r="BQ301" s="714">
        <v>209777.90381739131</v>
      </c>
      <c r="BR301" s="714">
        <v>7604.50822374582</v>
      </c>
      <c r="BS301" s="714" t="s">
        <v>1187</v>
      </c>
      <c r="BT301" s="714">
        <v>8068.380916053512</v>
      </c>
      <c r="BU301" s="632">
        <v>0.39114507327092518</v>
      </c>
      <c r="BV301" s="631">
        <v>0</v>
      </c>
      <c r="BW301" s="631">
        <v>209777.90381739131</v>
      </c>
      <c r="BX301" s="631">
        <v>0</v>
      </c>
      <c r="BY301" s="631">
        <v>209777.90381739131</v>
      </c>
      <c r="BZ301" s="132">
        <f t="shared" si="12"/>
        <v>0</v>
      </c>
      <c r="CA301" s="132">
        <f t="shared" si="13"/>
        <v>0</v>
      </c>
      <c r="CB301" s="631">
        <f t="shared" si="14"/>
        <v>0</v>
      </c>
      <c r="CC301" s="631"/>
      <c r="CD301" s="631"/>
    </row>
    <row r="303" spans="1:82" x14ac:dyDescent="0.2">
      <c r="BD303" s="633">
        <f>SUM(BD3:BD302)</f>
        <v>1722816.1775233473</v>
      </c>
      <c r="BE303" s="633">
        <f>SUM(BE3:BE302)</f>
        <v>1386561.9062028076</v>
      </c>
      <c r="BZ303" s="633">
        <f>SUM(BZ3:BZ302)</f>
        <v>11478724.66</v>
      </c>
      <c r="CA303" s="633">
        <f>SUM(CA3:CA302)</f>
        <v>2364840.6700000004</v>
      </c>
      <c r="CB303" s="633">
        <f>SUM(CB3:CB302)</f>
        <v>3109378.0837261551</v>
      </c>
    </row>
  </sheetData>
  <autoFilter ref="A2:CD301" xr:uid="{E2E05A1B-EF98-437C-ADD8-20CFAD84C4C6}">
    <filterColumn colId="0">
      <filters>
        <filter val="273"/>
      </filters>
    </filterColumn>
    <filterColumn colId="2" showButton="0"/>
    <filterColumn colId="3" showButton="0"/>
  </autoFilter>
  <mergeCells count="1">
    <mergeCell ref="C2:E2"/>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D7A27B01-6247-481E-9346-6DDB20EE5B5C}">
            <xm:f>AND('\\euser\scc\Finance\Accounting Services\Schools Accountancy Team\Funding\2020-21\APT &amp; Supporting info\[202021_P2_APT_935_Suffolk (1).xlsx]Proforma'!#REF!="",'\\euser\scc\Finance\Accounting Services\Schools Accountancy Team\Funding\2020-21\APT &amp; Supporting info\[202021_P2_APT_935_Suffolk (1).xlsx]Proforma'!#REF!="No")</xm:f>
            <x14:dxf>
              <fill>
                <patternFill patternType="darkGray">
                  <fgColor theme="1" tint="0.34998626667073579"/>
                  <bgColor rgb="FFCCCCFF"/>
                </patternFill>
              </fill>
            </x14:dxf>
          </x14:cfRule>
          <xm:sqref>BI3:BJ301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Main Menu</vt:lpstr>
      <vt:lpstr>Data Input</vt:lpstr>
      <vt:lpstr>School Funding Summary</vt:lpstr>
      <vt:lpstr>3 Year Schools Block &amp; MFG</vt:lpstr>
      <vt:lpstr>Capping and Scaling</vt:lpstr>
      <vt:lpstr>2018-19 Budgets</vt:lpstr>
      <vt:lpstr>2019-20 Budgets</vt:lpstr>
      <vt:lpstr>New ISB 19-20</vt:lpstr>
      <vt:lpstr>New ISB 20-21</vt:lpstr>
      <vt:lpstr>Adjusted Factors 19-20</vt:lpstr>
      <vt:lpstr>Adjusted Factors 20-21</vt:lpstr>
      <vt:lpstr>De-Delegation - 19-20</vt:lpstr>
      <vt:lpstr>De-Delegation - 20-21</vt:lpstr>
      <vt:lpstr>17-18 Cfwds</vt:lpstr>
      <vt:lpstr>18-19 Cfwds</vt:lpstr>
      <vt:lpstr>DfE No.</vt:lpstr>
      <vt:lpstr>New ISB</vt:lpstr>
      <vt:lpstr>2018-19 Targeted SEN</vt:lpstr>
      <vt:lpstr>2020-21 Targeted SEN</vt:lpstr>
      <vt:lpstr>Baselines 19-20</vt:lpstr>
      <vt:lpstr>Data1</vt:lpstr>
      <vt:lpstr>'2018-19 Budgets'!Print_Area</vt:lpstr>
      <vt:lpstr>'2019-20 Budgets'!Print_Area</vt:lpstr>
      <vt:lpstr>'3 Year Schools Block &amp; MFG'!Print_Area</vt:lpstr>
      <vt:lpstr>'Adjusted Factors 19-20'!Print_Area</vt:lpstr>
      <vt:lpstr>'Capping and Scaling'!Print_Area</vt:lpstr>
      <vt:lpstr>'New ISB'!Print_Area</vt:lpstr>
      <vt:lpstr>'School Funding Summary'!Print_Area</vt:lpstr>
      <vt:lpstr>'2018-19 Budgets'!Print_Titles</vt:lpstr>
      <vt:lpstr>'2019-20 Budgets'!Print_Titles</vt:lpstr>
      <vt:lpstr>'New ISB'!Print_Titles</vt:lpstr>
    </vt:vector>
  </TitlesOfParts>
  <Company>Customer Service Direct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Davis</dc:creator>
  <cp:lastModifiedBy>Ben Scarfe</cp:lastModifiedBy>
  <cp:lastPrinted>2019-02-15T13:39:49Z</cp:lastPrinted>
  <dcterms:created xsi:type="dcterms:W3CDTF">2014-10-15T07:04:28Z</dcterms:created>
  <dcterms:modified xsi:type="dcterms:W3CDTF">2021-07-27T14:31:53Z</dcterms:modified>
</cp:coreProperties>
</file>